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comments2.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3.xml" ContentType="application/vnd.openxmlformats-officedocument.spreadsheetml.comments+xml"/>
  <Override PartName="/xl/drawings/drawing6.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omments4.xml" ContentType="application/vnd.openxmlformats-officedocument.spreadsheetml.comments+xml"/>
  <Override PartName="/xl/drawings/drawing7.xml" ContentType="application/vnd.openxmlformats-officedocument.drawing+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drawings/drawing9.xml" ContentType="application/vnd.openxmlformats-officedocument.drawing+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drawings/drawing10.xml" ContentType="application/vnd.openxmlformats-officedocument.drawing+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comments6.xml" ContentType="application/vnd.openxmlformats-officedocument.spreadsheetml.comments+xml"/>
  <Override PartName="/xl/tables/table49.xml" ContentType="application/vnd.openxmlformats-officedocument.spreadsheetml.table+xml"/>
  <Override PartName="/xl/drawings/drawing11.xml" ContentType="application/vnd.openxmlformats-officedocument.drawing+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drawings/drawing12.xml" ContentType="application/vnd.openxmlformats-officedocument.drawing+xml"/>
  <Override PartName="/xl/tables/table84.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ЦяКнига" defaultThemeVersion="166925"/>
  <mc:AlternateContent xmlns:mc="http://schemas.openxmlformats.org/markup-compatibility/2006">
    <mc:Choice Requires="x15">
      <x15ac:absPath xmlns:x15ac="http://schemas.microsoft.com/office/spreadsheetml/2010/11/ac" url="C:\Users\avpal\Desktop\"/>
    </mc:Choice>
  </mc:AlternateContent>
  <xr:revisionPtr revIDLastSave="0" documentId="8_{40D5082B-3468-4444-B383-FCE444C271FE}" xr6:coauthVersionLast="43" xr6:coauthVersionMax="43" xr10:uidLastSave="{00000000-0000-0000-0000-000000000000}"/>
  <bookViews>
    <workbookView xWindow="-120" yWindow="-120" windowWidth="19440" windowHeight="14685" firstSheet="10" activeTab="18" xr2:uid="{00000000-000D-0000-FFFF-FFFF00000000}"/>
  </bookViews>
  <sheets>
    <sheet name="Master Sheet" sheetId="67" state="hidden" r:id="rId1"/>
    <sheet name="00_LUNAR_CYCLE" sheetId="47" state="hidden" r:id="rId2"/>
    <sheet name="Noble Families" sheetId="68" state="hidden" r:id="rId3"/>
    <sheet name="Table_of_contents" sheetId="19" state="hidden" r:id="rId4"/>
    <sheet name="01_CalendarV1" sheetId="32" r:id="rId5"/>
    <sheet name="01_CalendarV2" sheetId="35" r:id="rId6"/>
    <sheet name="01_CalendarV3" sheetId="69" r:id="rId7"/>
    <sheet name="01_HOLIDAYS" sheetId="40" r:id="rId8"/>
    <sheet name="Аркуш5" sheetId="51" state="hidden" r:id="rId9"/>
    <sheet name="02FOLK" sheetId="24" r:id="rId10"/>
    <sheet name="Name Generator" sheetId="71" r:id="rId11"/>
    <sheet name="02NOBLES" sheetId="1" r:id="rId12"/>
    <sheet name="NOBLES 3E" sheetId="2" state="hidden" r:id="rId13"/>
    <sheet name="02LANDMARKS" sheetId="50" state="hidden" r:id="rId14"/>
    <sheet name="02ORG" sheetId="9" r:id="rId15"/>
    <sheet name="03_ARMED_FORCES" sheetId="6" r:id="rId16"/>
    <sheet name="02VG" sheetId="17" state="hidden" r:id="rId17"/>
    <sheet name="Wards" sheetId="70" r:id="rId18"/>
    <sheet name="02BUILD" sheetId="5" r:id="rId19"/>
    <sheet name="02_LIVING_WATERDEEP" sheetId="52" state="hidden" r:id="rId20"/>
    <sheet name="09_MISC" sheetId="3" state="hidden" r:id="rId21"/>
    <sheet name="06PRESSBOOKS" sheetId="18" r:id="rId22"/>
    <sheet name="07CODELEGAL" sheetId="21" r:id="rId23"/>
    <sheet name="08CF" sheetId="13" r:id="rId24"/>
    <sheet name="08_01" sheetId="41" state="hidden" r:id="rId25"/>
    <sheet name="08_wines" sheetId="42" state="hidden" r:id="rId26"/>
    <sheet name="Аркуш1" sheetId="55" state="hidden" r:id="rId27"/>
    <sheet name="09_gang generator" sheetId="25" state="hidden" r:id="rId28"/>
    <sheet name="09_MATERIAL COMPONENTS" sheetId="39" state="hidden" r:id="rId29"/>
    <sheet name="09_RANDOMIZERS" sheetId="8" state="hidden" r:id="rId30"/>
    <sheet name="09_Durnan's_guide_to_taverns" sheetId="49" state="hidden" r:id="rId31"/>
    <sheet name="09ENC" sheetId="43" state="hidden" r:id="rId32"/>
    <sheet name="0Z" sheetId="23" state="hidden" r:id="rId33"/>
    <sheet name="00LANG" sheetId="31" state="hidden" r:id="rId34"/>
    <sheet name="00NAMES" sheetId="37" state="hidden" r:id="rId35"/>
    <sheet name="0Z__" sheetId="44" state="hidden" r:id="rId36"/>
    <sheet name="HISTORY" sheetId="29" state="hidden" r:id="rId37"/>
    <sheet name="LORDS OF WATERDEEP" sheetId="20" state="hidden" r:id="rId38"/>
  </sheets>
  <definedNames>
    <definedName name="___INDEX_SHEET___ASAP_Utilities">#REF!</definedName>
    <definedName name="_xlnm._FilterDatabase" localSheetId="7" hidden="1">'01_HOLIDAYS'!$J$7:$R$182</definedName>
    <definedName name="_xlnm._FilterDatabase" localSheetId="19" hidden="1">'02_LIVING_WATERDEEP'!$A$1:$M$118</definedName>
    <definedName name="_xlnm._FilterDatabase" localSheetId="18" hidden="1">'02BUILD'!$F$3:$AJ$834</definedName>
    <definedName name="_xlnm._FilterDatabase" localSheetId="11" hidden="1">'02NOBLES'!$A$3:$AM$116</definedName>
    <definedName name="_xlnm._FilterDatabase" localSheetId="14" hidden="1">'02ORG'!$A$3:$S$46</definedName>
    <definedName name="_xlnm._FilterDatabase" localSheetId="16" hidden="1">'02VG'!$A$3:$L$310</definedName>
    <definedName name="_xlnm._FilterDatabase" localSheetId="29" hidden="1">'09_RANDOMIZERS'!$F$3:$N$123</definedName>
    <definedName name="Aurora_s_Catalog">'08CF'!$AE$1</definedName>
    <definedName name="Aurora_s_Catalog_LINK">'08CF'!$AE$1</definedName>
    <definedName name="Auroras_Catalog">'08CF'!$AE$1</definedName>
    <definedName name="Author" localSheetId="20">'09_MISC'!$AO$317</definedName>
    <definedName name="Average__Prices_for_Goods__Services_in_Waterdeep">'08CF'!$AP$2</definedName>
    <definedName name="average_prices_LINK">'08CF'!$AP$2</definedName>
    <definedName name="bookmark0" localSheetId="29">'09_RANDOMIZERS'!$EW$3</definedName>
    <definedName name="bookmark15" localSheetId="30">'09_Durnan''s_guide_to_taverns'!$Y$3</definedName>
    <definedName name="bookmark21" localSheetId="30">'09_Durnan''s_guide_to_taverns'!$AH$3</definedName>
    <definedName name="bookmark27" localSheetId="30">'09_Durnan''s_guide_to_taverns'!$AK$3</definedName>
    <definedName name="bookmark30" localSheetId="30">'09_Durnan''s_guide_to_taverns'!$AN$3</definedName>
    <definedName name="bookmark39" localSheetId="30">'09_Durnan''s_guide_to_taverns'!$BJ$3</definedName>
    <definedName name="bookmark50" localSheetId="30">'09_Durnan''s_guide_to_taverns'!$CE$3</definedName>
    <definedName name="bookmark9" localSheetId="16">'02VG'!$A$297</definedName>
    <definedName name="Coinage_link">'08CF'!$F$3</definedName>
    <definedName name="drugs_LINK">'08CF'!$Q$1</definedName>
    <definedName name="Eatiel" localSheetId="9">'02FOLK'!$BE$15</definedName>
    <definedName name="Endless_Chapbooks" localSheetId="21">'06PRESSBOOKS'!#REF!</definedName>
    <definedName name="Engelvaer.27s_Poison_and_Sickness_Remedies" localSheetId="21">'06PRESSBOOKS'!#REF!</definedName>
    <definedName name="Ennin_of_Everlund" localSheetId="9">'02FOLK'!$BD$15</definedName>
    <definedName name="goods_services_1_LINK">'08CF'!$AM$1</definedName>
    <definedName name="goods_services_2_LINK">'08CF'!$BA$1</definedName>
    <definedName name="Hardo_Sprouttiller" localSheetId="9">'02FOLK'!$BG$15</definedName>
    <definedName name="Herbs_of_the_North_and_How_to_Recognize_Them" localSheetId="21">'06PRESSBOOKS'!#REF!</definedName>
    <definedName name="hirelings_LINK">'08CF'!$BI$1</definedName>
    <definedName name="LANGUAGES_LINK">'00LANG'!$A$2</definedName>
    <definedName name="Lavah_the_Eldest" localSheetId="9">'02FOLK'!$BF$15</definedName>
    <definedName name="Mare_Diemhin" localSheetId="9">'02FOLK'!$BH$15</definedName>
    <definedName name="medici_LINK">'08CF'!$BW$1</definedName>
    <definedName name="Nargeth.27s_Roving_Eye.2C_and_the_Wonders_It_Witnessed" localSheetId="21">'06PRESSBOOKS'!#REF!</definedName>
    <definedName name="poisons_LINK">'08CF'!$BP$1</definedName>
    <definedName name="PRICING">'08CF'!$AP$17</definedName>
    <definedName name="Production_of_Chapbooks" localSheetId="21">'06PRESSBOOKS'!#REF!</definedName>
    <definedName name="SOURCES">'09_MISC'!$Z$3:$Z$29</definedName>
    <definedName name="Taxes_link">'08CF'!$F$18</definedName>
    <definedName name="The_Dark_Dragon" localSheetId="21">'06PRESSBOOKS'!#REF!</definedName>
    <definedName name="The_Mystery_of_The_Black_Spur" localSheetId="21">'06PRESSBOOKS'!#REF!</definedName>
    <definedName name="The_Ramath_Saga" localSheetId="21">'06PRESSBOOKS'!#REF!</definedName>
    <definedName name="Titles_of_Note" localSheetId="21">'06PRESSBOOKS'!#REF!</definedName>
    <definedName name="TOC_PricesNTaxes">'08CF'!$A$2</definedName>
    <definedName name="Trades_Ward" localSheetId="14">'02ORG'!$CN$101</definedName>
    <definedName name="WATERDEEP_ENVIRONS">'09_MISC'!$G$2</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 name="_xlnm.Print_Area" localSheetId="6">'01_CalendarV3'!$B$4:$M$45</definedName>
    <definedName name="_xlnm.Print_Area" localSheetId="10">'Name Generator'!$G$4:$AH$50</definedName>
    <definedName name="_xlnm.Print_Area" localSheetId="17">Wards!$A$1:$J$7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4" i="5" l="1"/>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AH50" i="71"/>
  <c r="AG50" i="71"/>
  <c r="AF50" i="71"/>
  <c r="AD50" i="71"/>
  <c r="AC50" i="71"/>
  <c r="AB50" i="71"/>
  <c r="AA50" i="71"/>
  <c r="Z50" i="71"/>
  <c r="Y50" i="71"/>
  <c r="W50" i="71"/>
  <c r="V50" i="71"/>
  <c r="U50" i="71"/>
  <c r="T50" i="71"/>
  <c r="S50" i="71"/>
  <c r="R50" i="71"/>
  <c r="P50" i="71"/>
  <c r="O50" i="71"/>
  <c r="N50" i="71"/>
  <c r="M50" i="71"/>
  <c r="L50" i="71"/>
  <c r="K50" i="71"/>
  <c r="I50" i="71"/>
  <c r="H50" i="71"/>
  <c r="G50" i="71"/>
  <c r="AH49" i="71"/>
  <c r="AG49" i="71"/>
  <c r="AF49" i="71"/>
  <c r="AD49" i="71"/>
  <c r="AC49" i="71"/>
  <c r="AB49" i="71"/>
  <c r="AA49" i="71"/>
  <c r="Z49" i="71"/>
  <c r="Y49" i="71"/>
  <c r="W49" i="71"/>
  <c r="V49" i="71"/>
  <c r="U49" i="71"/>
  <c r="T49" i="71"/>
  <c r="S49" i="71"/>
  <c r="R49" i="71"/>
  <c r="P49" i="71"/>
  <c r="O49" i="71"/>
  <c r="N49" i="71"/>
  <c r="M49" i="71"/>
  <c r="L49" i="71"/>
  <c r="K49" i="71"/>
  <c r="I49" i="71"/>
  <c r="H49" i="71"/>
  <c r="G49" i="71"/>
  <c r="AH48" i="71"/>
  <c r="AG48" i="71"/>
  <c r="AF48" i="71"/>
  <c r="AD48" i="71"/>
  <c r="AC48" i="71"/>
  <c r="AB48" i="71"/>
  <c r="AA48" i="71"/>
  <c r="Z48" i="71"/>
  <c r="Y48" i="71"/>
  <c r="W48" i="71"/>
  <c r="V48" i="71"/>
  <c r="U48" i="71"/>
  <c r="T48" i="71"/>
  <c r="S48" i="71"/>
  <c r="R48" i="71"/>
  <c r="P48" i="71"/>
  <c r="O48" i="71"/>
  <c r="N48" i="71"/>
  <c r="M48" i="71"/>
  <c r="L48" i="71"/>
  <c r="K48" i="71"/>
  <c r="I48" i="71"/>
  <c r="H48" i="71"/>
  <c r="G48" i="71"/>
  <c r="AH47" i="71"/>
  <c r="AG47" i="71"/>
  <c r="AF47" i="71"/>
  <c r="AD47" i="71"/>
  <c r="AC47" i="71"/>
  <c r="AB47" i="71"/>
  <c r="AA47" i="71"/>
  <c r="Z47" i="71"/>
  <c r="Y47" i="71"/>
  <c r="W47" i="71"/>
  <c r="V47" i="71"/>
  <c r="U47" i="71"/>
  <c r="T47" i="71"/>
  <c r="S47" i="71"/>
  <c r="R47" i="71"/>
  <c r="P47" i="71"/>
  <c r="O47" i="71"/>
  <c r="N47" i="71"/>
  <c r="M47" i="71"/>
  <c r="L47" i="71"/>
  <c r="K47" i="71"/>
  <c r="I47" i="71"/>
  <c r="H47" i="71"/>
  <c r="G47" i="71"/>
  <c r="AH46" i="71"/>
  <c r="AG46" i="71"/>
  <c r="AF46" i="71"/>
  <c r="AD46" i="71"/>
  <c r="AC46" i="71"/>
  <c r="AB46" i="71"/>
  <c r="AA46" i="71"/>
  <c r="Z46" i="71"/>
  <c r="Y46" i="71"/>
  <c r="W46" i="71"/>
  <c r="V46" i="71"/>
  <c r="U46" i="71"/>
  <c r="T46" i="71"/>
  <c r="S46" i="71"/>
  <c r="R46" i="71"/>
  <c r="P46" i="71"/>
  <c r="O46" i="71"/>
  <c r="N46" i="71"/>
  <c r="M46" i="71"/>
  <c r="L46" i="71"/>
  <c r="K46" i="71"/>
  <c r="I46" i="71"/>
  <c r="H46" i="71"/>
  <c r="G46" i="71"/>
  <c r="AH45" i="71"/>
  <c r="AG45" i="71"/>
  <c r="AF45" i="71"/>
  <c r="AD45" i="71"/>
  <c r="AC45" i="71"/>
  <c r="AB45" i="71"/>
  <c r="AA45" i="71"/>
  <c r="Z45" i="71"/>
  <c r="Y45" i="71"/>
  <c r="W45" i="71"/>
  <c r="V45" i="71"/>
  <c r="U45" i="71"/>
  <c r="T45" i="71"/>
  <c r="S45" i="71"/>
  <c r="R45" i="71"/>
  <c r="P45" i="71"/>
  <c r="O45" i="71"/>
  <c r="N45" i="71"/>
  <c r="M45" i="71"/>
  <c r="L45" i="71"/>
  <c r="K45" i="71"/>
  <c r="I45" i="71"/>
  <c r="H45" i="71"/>
  <c r="G45" i="71"/>
  <c r="AH44" i="71"/>
  <c r="AG44" i="71"/>
  <c r="AF44" i="71"/>
  <c r="AD44" i="71"/>
  <c r="AC44" i="71"/>
  <c r="AB44" i="71"/>
  <c r="AA44" i="71"/>
  <c r="Z44" i="71"/>
  <c r="Y44" i="71"/>
  <c r="W44" i="71"/>
  <c r="V44" i="71"/>
  <c r="U44" i="71"/>
  <c r="T44" i="71"/>
  <c r="S44" i="71"/>
  <c r="R44" i="71"/>
  <c r="P44" i="71"/>
  <c r="O44" i="71"/>
  <c r="N44" i="71"/>
  <c r="M44" i="71"/>
  <c r="L44" i="71"/>
  <c r="K44" i="71"/>
  <c r="I44" i="71"/>
  <c r="H44" i="71"/>
  <c r="G44" i="71"/>
  <c r="AH43" i="71"/>
  <c r="AG43" i="71"/>
  <c r="AF43" i="71"/>
  <c r="AD43" i="71"/>
  <c r="AC43" i="71"/>
  <c r="AB43" i="71"/>
  <c r="AA43" i="71"/>
  <c r="Z43" i="71"/>
  <c r="Y43" i="71"/>
  <c r="W43" i="71"/>
  <c r="V43" i="71"/>
  <c r="U43" i="71"/>
  <c r="T43" i="71"/>
  <c r="S43" i="71"/>
  <c r="R43" i="71"/>
  <c r="P43" i="71"/>
  <c r="O43" i="71"/>
  <c r="N43" i="71"/>
  <c r="M43" i="71"/>
  <c r="L43" i="71"/>
  <c r="K43" i="71"/>
  <c r="I43" i="71"/>
  <c r="H43" i="71"/>
  <c r="G43" i="71"/>
  <c r="AH42" i="71"/>
  <c r="AG42" i="71"/>
  <c r="AF42" i="71"/>
  <c r="AD42" i="71"/>
  <c r="AC42" i="71"/>
  <c r="AB42" i="71"/>
  <c r="AA42" i="71"/>
  <c r="Z42" i="71"/>
  <c r="Y42" i="71"/>
  <c r="W42" i="71"/>
  <c r="V42" i="71"/>
  <c r="U42" i="71"/>
  <c r="T42" i="71"/>
  <c r="S42" i="71"/>
  <c r="R42" i="71"/>
  <c r="P42" i="71"/>
  <c r="O42" i="71"/>
  <c r="N42" i="71"/>
  <c r="M42" i="71"/>
  <c r="L42" i="71"/>
  <c r="K42" i="71"/>
  <c r="I42" i="71"/>
  <c r="H42" i="71"/>
  <c r="G42" i="71"/>
  <c r="AH41" i="71"/>
  <c r="AG41" i="71"/>
  <c r="AF41" i="71"/>
  <c r="AD41" i="71"/>
  <c r="AC41" i="71"/>
  <c r="AB41" i="71"/>
  <c r="AA41" i="71"/>
  <c r="Z41" i="71"/>
  <c r="Y41" i="71"/>
  <c r="W41" i="71"/>
  <c r="V41" i="71"/>
  <c r="U41" i="71"/>
  <c r="T41" i="71"/>
  <c r="S41" i="71"/>
  <c r="R41" i="71"/>
  <c r="P41" i="71"/>
  <c r="O41" i="71"/>
  <c r="N41" i="71"/>
  <c r="M41" i="71"/>
  <c r="L41" i="71"/>
  <c r="K41" i="71"/>
  <c r="I41" i="71"/>
  <c r="H41" i="71"/>
  <c r="G41" i="71"/>
  <c r="AH40" i="71"/>
  <c r="AG40" i="71"/>
  <c r="AF40" i="71"/>
  <c r="AD40" i="71"/>
  <c r="AC40" i="71"/>
  <c r="AB40" i="71"/>
  <c r="AA40" i="71"/>
  <c r="Z40" i="71"/>
  <c r="Y40" i="71"/>
  <c r="W40" i="71"/>
  <c r="V40" i="71"/>
  <c r="U40" i="71"/>
  <c r="T40" i="71"/>
  <c r="S40" i="71"/>
  <c r="R40" i="71"/>
  <c r="P40" i="71"/>
  <c r="O40" i="71"/>
  <c r="N40" i="71"/>
  <c r="M40" i="71"/>
  <c r="L40" i="71"/>
  <c r="K40" i="71"/>
  <c r="I40" i="71"/>
  <c r="H40" i="71"/>
  <c r="G40" i="71"/>
  <c r="AH39" i="71"/>
  <c r="AG39" i="71"/>
  <c r="AF39" i="71"/>
  <c r="AD39" i="71"/>
  <c r="AC39" i="71"/>
  <c r="AB39" i="71"/>
  <c r="AA39" i="71"/>
  <c r="Z39" i="71"/>
  <c r="Y39" i="71"/>
  <c r="W39" i="71"/>
  <c r="V39" i="71"/>
  <c r="U39" i="71"/>
  <c r="T39" i="71"/>
  <c r="S39" i="71"/>
  <c r="R39" i="71"/>
  <c r="P39" i="71"/>
  <c r="O39" i="71"/>
  <c r="N39" i="71"/>
  <c r="M39" i="71"/>
  <c r="L39" i="71"/>
  <c r="K39" i="71"/>
  <c r="I39" i="71"/>
  <c r="H39" i="71"/>
  <c r="G39" i="71"/>
  <c r="AH38" i="71"/>
  <c r="AG38" i="71"/>
  <c r="AF38" i="71"/>
  <c r="AD38" i="71"/>
  <c r="AC38" i="71"/>
  <c r="AB38" i="71"/>
  <c r="AA38" i="71"/>
  <c r="Z38" i="71"/>
  <c r="Y38" i="71"/>
  <c r="W38" i="71"/>
  <c r="V38" i="71"/>
  <c r="U38" i="71"/>
  <c r="T38" i="71"/>
  <c r="S38" i="71"/>
  <c r="R38" i="71"/>
  <c r="P38" i="71"/>
  <c r="O38" i="71"/>
  <c r="N38" i="71"/>
  <c r="M38" i="71"/>
  <c r="L38" i="71"/>
  <c r="K38" i="71"/>
  <c r="I38" i="71"/>
  <c r="H38" i="71"/>
  <c r="G38" i="71"/>
  <c r="AH37" i="71"/>
  <c r="AG37" i="71"/>
  <c r="AF37" i="71"/>
  <c r="AD37" i="71"/>
  <c r="AC37" i="71"/>
  <c r="AB37" i="71"/>
  <c r="AA37" i="71"/>
  <c r="Z37" i="71"/>
  <c r="Y37" i="71"/>
  <c r="W37" i="71"/>
  <c r="V37" i="71"/>
  <c r="U37" i="71"/>
  <c r="T37" i="71"/>
  <c r="S37" i="71"/>
  <c r="R37" i="71"/>
  <c r="P37" i="71"/>
  <c r="O37" i="71"/>
  <c r="N37" i="71"/>
  <c r="M37" i="71"/>
  <c r="L37" i="71"/>
  <c r="K37" i="71"/>
  <c r="I37" i="71"/>
  <c r="H37" i="71"/>
  <c r="G37" i="71"/>
  <c r="AH36" i="71"/>
  <c r="AG36" i="71"/>
  <c r="AF36" i="71"/>
  <c r="AD36" i="71"/>
  <c r="AC36" i="71"/>
  <c r="AB36" i="71"/>
  <c r="AA36" i="71"/>
  <c r="Z36" i="71"/>
  <c r="Y36" i="71"/>
  <c r="W36" i="71"/>
  <c r="V36" i="71"/>
  <c r="U36" i="71"/>
  <c r="T36" i="71"/>
  <c r="S36" i="71"/>
  <c r="R36" i="71"/>
  <c r="P36" i="71"/>
  <c r="O36" i="71"/>
  <c r="N36" i="71"/>
  <c r="M36" i="71"/>
  <c r="L36" i="71"/>
  <c r="K36" i="71"/>
  <c r="I36" i="71"/>
  <c r="H36" i="71"/>
  <c r="G36" i="71"/>
  <c r="AH35" i="71"/>
  <c r="AG35" i="71"/>
  <c r="AF35" i="71"/>
  <c r="AD35" i="71"/>
  <c r="AC35" i="71"/>
  <c r="AB35" i="71"/>
  <c r="AA35" i="71"/>
  <c r="Z35" i="71"/>
  <c r="Y35" i="71"/>
  <c r="W35" i="71"/>
  <c r="V35" i="71"/>
  <c r="U35" i="71"/>
  <c r="T35" i="71"/>
  <c r="S35" i="71"/>
  <c r="R35" i="71"/>
  <c r="P35" i="71"/>
  <c r="O35" i="71"/>
  <c r="N35" i="71"/>
  <c r="M35" i="71"/>
  <c r="L35" i="71"/>
  <c r="K35" i="71"/>
  <c r="I35" i="71"/>
  <c r="H35" i="71"/>
  <c r="G35" i="71"/>
  <c r="AH34" i="71"/>
  <c r="AG34" i="71"/>
  <c r="AF34" i="71"/>
  <c r="AD34" i="71"/>
  <c r="AC34" i="71"/>
  <c r="AB34" i="71"/>
  <c r="AA34" i="71"/>
  <c r="Z34" i="71"/>
  <c r="Y34" i="71"/>
  <c r="W34" i="71"/>
  <c r="V34" i="71"/>
  <c r="U34" i="71"/>
  <c r="T34" i="71"/>
  <c r="S34" i="71"/>
  <c r="R34" i="71"/>
  <c r="P34" i="71"/>
  <c r="O34" i="71"/>
  <c r="N34" i="71"/>
  <c r="M34" i="71"/>
  <c r="L34" i="71"/>
  <c r="K34" i="71"/>
  <c r="I34" i="71"/>
  <c r="H34" i="71"/>
  <c r="G34" i="71"/>
  <c r="AH33" i="71"/>
  <c r="AG33" i="71"/>
  <c r="AF33" i="71"/>
  <c r="AD33" i="71"/>
  <c r="AC33" i="71"/>
  <c r="AB33" i="71"/>
  <c r="AA33" i="71"/>
  <c r="Z33" i="71"/>
  <c r="Y33" i="71"/>
  <c r="W33" i="71"/>
  <c r="V33" i="71"/>
  <c r="U33" i="71"/>
  <c r="T33" i="71"/>
  <c r="S33" i="71"/>
  <c r="R33" i="71"/>
  <c r="P33" i="71"/>
  <c r="O33" i="71"/>
  <c r="N33" i="71"/>
  <c r="M33" i="71"/>
  <c r="L33" i="71"/>
  <c r="K33" i="71"/>
  <c r="I33" i="71"/>
  <c r="H33" i="71"/>
  <c r="G33" i="71"/>
  <c r="AH32" i="71"/>
  <c r="AG32" i="71"/>
  <c r="AF32" i="71"/>
  <c r="AD32" i="71"/>
  <c r="AC32" i="71"/>
  <c r="AB32" i="71"/>
  <c r="AA32" i="71"/>
  <c r="Z32" i="71"/>
  <c r="Y32" i="71"/>
  <c r="W32" i="71"/>
  <c r="V32" i="71"/>
  <c r="U32" i="71"/>
  <c r="T32" i="71"/>
  <c r="S32" i="71"/>
  <c r="R32" i="71"/>
  <c r="P32" i="71"/>
  <c r="O32" i="71"/>
  <c r="N32" i="71"/>
  <c r="M32" i="71"/>
  <c r="L32" i="71"/>
  <c r="K32" i="71"/>
  <c r="I32" i="71"/>
  <c r="H32" i="71"/>
  <c r="G32" i="71"/>
  <c r="AH31" i="71"/>
  <c r="AG31" i="71"/>
  <c r="AF31" i="71"/>
  <c r="AD31" i="71"/>
  <c r="AC31" i="71"/>
  <c r="AB31" i="71"/>
  <c r="AA31" i="71"/>
  <c r="Z31" i="71"/>
  <c r="Y31" i="71"/>
  <c r="W31" i="71"/>
  <c r="V31" i="71"/>
  <c r="U31" i="71"/>
  <c r="T31" i="71"/>
  <c r="S31" i="71"/>
  <c r="R31" i="71"/>
  <c r="P31" i="71"/>
  <c r="O31" i="71"/>
  <c r="N31" i="71"/>
  <c r="M31" i="71"/>
  <c r="L31" i="71"/>
  <c r="K31" i="71"/>
  <c r="I31" i="71"/>
  <c r="H31" i="71"/>
  <c r="G31" i="71"/>
  <c r="AH30" i="71"/>
  <c r="AG30" i="71"/>
  <c r="AF30" i="71"/>
  <c r="AD30" i="71"/>
  <c r="AC30" i="71"/>
  <c r="AB30" i="71"/>
  <c r="AA30" i="71"/>
  <c r="Z30" i="71"/>
  <c r="Y30" i="71"/>
  <c r="W30" i="71"/>
  <c r="V30" i="71"/>
  <c r="U30" i="71"/>
  <c r="T30" i="71"/>
  <c r="S30" i="71"/>
  <c r="R30" i="71"/>
  <c r="P30" i="71"/>
  <c r="O30" i="71"/>
  <c r="N30" i="71"/>
  <c r="M30" i="71"/>
  <c r="L30" i="71"/>
  <c r="K30" i="71"/>
  <c r="I30" i="71"/>
  <c r="H30" i="71"/>
  <c r="G30" i="71"/>
  <c r="AH29" i="71"/>
  <c r="AG29" i="71"/>
  <c r="AF29" i="71"/>
  <c r="AD29" i="71"/>
  <c r="AC29" i="71"/>
  <c r="AB29" i="71"/>
  <c r="AA29" i="71"/>
  <c r="Z29" i="71"/>
  <c r="Y29" i="71"/>
  <c r="W29" i="71"/>
  <c r="V29" i="71"/>
  <c r="U29" i="71"/>
  <c r="T29" i="71"/>
  <c r="S29" i="71"/>
  <c r="R29" i="71"/>
  <c r="P29" i="71"/>
  <c r="O29" i="71"/>
  <c r="N29" i="71"/>
  <c r="M29" i="71"/>
  <c r="L29" i="71"/>
  <c r="K29" i="71"/>
  <c r="I29" i="71"/>
  <c r="H29" i="71"/>
  <c r="G29" i="71"/>
  <c r="AH28" i="71"/>
  <c r="AG28" i="71"/>
  <c r="AF28" i="71"/>
  <c r="AD28" i="71"/>
  <c r="AC28" i="71"/>
  <c r="AB28" i="71"/>
  <c r="AA28" i="71"/>
  <c r="Z28" i="71"/>
  <c r="Y28" i="71"/>
  <c r="W28" i="71"/>
  <c r="V28" i="71"/>
  <c r="U28" i="71"/>
  <c r="T28" i="71"/>
  <c r="S28" i="71"/>
  <c r="R28" i="71"/>
  <c r="P28" i="71"/>
  <c r="O28" i="71"/>
  <c r="N28" i="71"/>
  <c r="M28" i="71"/>
  <c r="L28" i="71"/>
  <c r="K28" i="71"/>
  <c r="I28" i="71"/>
  <c r="H28" i="71"/>
  <c r="G28" i="71"/>
  <c r="AH27" i="71"/>
  <c r="AG27" i="71"/>
  <c r="AF27" i="71"/>
  <c r="AD27" i="71"/>
  <c r="AC27" i="71"/>
  <c r="AB27" i="71"/>
  <c r="AA27" i="71"/>
  <c r="Z27" i="71"/>
  <c r="Y27" i="71"/>
  <c r="W27" i="71"/>
  <c r="V27" i="71"/>
  <c r="U27" i="71"/>
  <c r="T27" i="71"/>
  <c r="S27" i="71"/>
  <c r="R27" i="71"/>
  <c r="P27" i="71"/>
  <c r="O27" i="71"/>
  <c r="N27" i="71"/>
  <c r="M27" i="71"/>
  <c r="L27" i="71"/>
  <c r="K27" i="71"/>
  <c r="I27" i="71"/>
  <c r="H27" i="71"/>
  <c r="G27" i="71"/>
  <c r="AH26" i="71"/>
  <c r="AG26" i="71"/>
  <c r="AF26" i="71"/>
  <c r="AD26" i="71"/>
  <c r="AC26" i="71"/>
  <c r="AB26" i="71"/>
  <c r="AA26" i="71"/>
  <c r="Z26" i="71"/>
  <c r="Y26" i="71"/>
  <c r="W26" i="71"/>
  <c r="V26" i="71"/>
  <c r="U26" i="71"/>
  <c r="T26" i="71"/>
  <c r="S26" i="71"/>
  <c r="R26" i="71"/>
  <c r="P26" i="71"/>
  <c r="O26" i="71"/>
  <c r="N26" i="71"/>
  <c r="M26" i="71"/>
  <c r="L26" i="71"/>
  <c r="K26" i="71"/>
  <c r="I26" i="71"/>
  <c r="H26" i="71"/>
  <c r="G26" i="71"/>
  <c r="AH25" i="71"/>
  <c r="AG25" i="71"/>
  <c r="AF25" i="71"/>
  <c r="AD25" i="71"/>
  <c r="AC25" i="71"/>
  <c r="AB25" i="71"/>
  <c r="AA25" i="71"/>
  <c r="Z25" i="71"/>
  <c r="Y25" i="71"/>
  <c r="W25" i="71"/>
  <c r="V25" i="71"/>
  <c r="U25" i="71"/>
  <c r="T25" i="71"/>
  <c r="S25" i="71"/>
  <c r="R25" i="71"/>
  <c r="P25" i="71"/>
  <c r="O25" i="71"/>
  <c r="N25" i="71"/>
  <c r="M25" i="71"/>
  <c r="L25" i="71"/>
  <c r="K25" i="71"/>
  <c r="I25" i="71"/>
  <c r="H25" i="71"/>
  <c r="G25" i="71"/>
  <c r="AH24" i="71"/>
  <c r="AG24" i="71"/>
  <c r="AF24" i="71"/>
  <c r="AD24" i="71"/>
  <c r="AC24" i="71"/>
  <c r="AB24" i="71"/>
  <c r="AA24" i="71"/>
  <c r="Z24" i="71"/>
  <c r="Y24" i="71"/>
  <c r="W24" i="71"/>
  <c r="V24" i="71"/>
  <c r="U24" i="71"/>
  <c r="T24" i="71"/>
  <c r="S24" i="71"/>
  <c r="R24" i="71"/>
  <c r="P24" i="71"/>
  <c r="O24" i="71"/>
  <c r="N24" i="71"/>
  <c r="M24" i="71"/>
  <c r="L24" i="71"/>
  <c r="K24" i="71"/>
  <c r="I24" i="71"/>
  <c r="H24" i="71"/>
  <c r="G24" i="71"/>
  <c r="AH23" i="71"/>
  <c r="AG23" i="71"/>
  <c r="AF23" i="71"/>
  <c r="AD23" i="71"/>
  <c r="AC23" i="71"/>
  <c r="AB23" i="71"/>
  <c r="AA23" i="71"/>
  <c r="Z23" i="71"/>
  <c r="Y23" i="71"/>
  <c r="W23" i="71"/>
  <c r="V23" i="71"/>
  <c r="U23" i="71"/>
  <c r="T23" i="71"/>
  <c r="S23" i="71"/>
  <c r="R23" i="71"/>
  <c r="P23" i="71"/>
  <c r="O23" i="71"/>
  <c r="N23" i="71"/>
  <c r="M23" i="71"/>
  <c r="L23" i="71"/>
  <c r="K23" i="71"/>
  <c r="I23" i="71"/>
  <c r="H23" i="71"/>
  <c r="G23" i="71"/>
  <c r="AH22" i="71"/>
  <c r="AG22" i="71"/>
  <c r="AF22" i="71"/>
  <c r="AD22" i="71"/>
  <c r="AC22" i="71"/>
  <c r="AB22" i="71"/>
  <c r="AA22" i="71"/>
  <c r="Z22" i="71"/>
  <c r="Y22" i="71"/>
  <c r="W22" i="71"/>
  <c r="V22" i="71"/>
  <c r="U22" i="71"/>
  <c r="T22" i="71"/>
  <c r="S22" i="71"/>
  <c r="R22" i="71"/>
  <c r="P22" i="71"/>
  <c r="O22" i="71"/>
  <c r="N22" i="71"/>
  <c r="M22" i="71"/>
  <c r="L22" i="71"/>
  <c r="K22" i="71"/>
  <c r="I22" i="71"/>
  <c r="H22" i="71"/>
  <c r="G22" i="71"/>
  <c r="AH21" i="71"/>
  <c r="AG21" i="71"/>
  <c r="AF21" i="71"/>
  <c r="AD21" i="71"/>
  <c r="AC21" i="71"/>
  <c r="AB21" i="71"/>
  <c r="AA21" i="71"/>
  <c r="Z21" i="71"/>
  <c r="Y21" i="71"/>
  <c r="W21" i="71"/>
  <c r="V21" i="71"/>
  <c r="U21" i="71"/>
  <c r="T21" i="71"/>
  <c r="S21" i="71"/>
  <c r="R21" i="71"/>
  <c r="P21" i="71"/>
  <c r="O21" i="71"/>
  <c r="N21" i="71"/>
  <c r="M21" i="71"/>
  <c r="L21" i="71"/>
  <c r="K21" i="71"/>
  <c r="I21" i="71"/>
  <c r="H21" i="71"/>
  <c r="G21" i="71"/>
  <c r="AH20" i="71"/>
  <c r="AG20" i="71"/>
  <c r="AF20" i="71"/>
  <c r="AD20" i="71"/>
  <c r="AC20" i="71"/>
  <c r="AB20" i="71"/>
  <c r="AA20" i="71"/>
  <c r="Z20" i="71"/>
  <c r="Y20" i="71"/>
  <c r="W20" i="71"/>
  <c r="V20" i="71"/>
  <c r="U20" i="71"/>
  <c r="T20" i="71"/>
  <c r="S20" i="71"/>
  <c r="R20" i="71"/>
  <c r="P20" i="71"/>
  <c r="O20" i="71"/>
  <c r="N20" i="71"/>
  <c r="M20" i="71"/>
  <c r="L20" i="71"/>
  <c r="K20" i="71"/>
  <c r="I20" i="71"/>
  <c r="H20" i="71"/>
  <c r="G20" i="71"/>
  <c r="AH19" i="71"/>
  <c r="AG19" i="71"/>
  <c r="AF19" i="71"/>
  <c r="AD19" i="71"/>
  <c r="AC19" i="71"/>
  <c r="AB19" i="71"/>
  <c r="AA19" i="71"/>
  <c r="Z19" i="71"/>
  <c r="Y19" i="71"/>
  <c r="W19" i="71"/>
  <c r="V19" i="71"/>
  <c r="U19" i="71"/>
  <c r="T19" i="71"/>
  <c r="S19" i="71"/>
  <c r="R19" i="71"/>
  <c r="P19" i="71"/>
  <c r="O19" i="71"/>
  <c r="N19" i="71"/>
  <c r="M19" i="71"/>
  <c r="L19" i="71"/>
  <c r="K19" i="71"/>
  <c r="I19" i="71"/>
  <c r="H19" i="71"/>
  <c r="G19" i="71"/>
  <c r="AH18" i="71"/>
  <c r="AG18" i="71"/>
  <c r="AF18" i="71"/>
  <c r="AD18" i="71"/>
  <c r="AC18" i="71"/>
  <c r="AB18" i="71"/>
  <c r="AA18" i="71"/>
  <c r="Z18" i="71"/>
  <c r="Y18" i="71"/>
  <c r="W18" i="71"/>
  <c r="V18" i="71"/>
  <c r="U18" i="71"/>
  <c r="T18" i="71"/>
  <c r="S18" i="71"/>
  <c r="R18" i="71"/>
  <c r="P18" i="71"/>
  <c r="O18" i="71"/>
  <c r="N18" i="71"/>
  <c r="M18" i="71"/>
  <c r="L18" i="71"/>
  <c r="K18" i="71"/>
  <c r="I18" i="71"/>
  <c r="H18" i="71"/>
  <c r="G18" i="71"/>
  <c r="AH17" i="71"/>
  <c r="AG17" i="71"/>
  <c r="AF17" i="71"/>
  <c r="AD17" i="71"/>
  <c r="AC17" i="71"/>
  <c r="AB17" i="71"/>
  <c r="AA17" i="71"/>
  <c r="Z17" i="71"/>
  <c r="Y17" i="71"/>
  <c r="W17" i="71"/>
  <c r="V17" i="71"/>
  <c r="U17" i="71"/>
  <c r="T17" i="71"/>
  <c r="S17" i="71"/>
  <c r="R17" i="71"/>
  <c r="P17" i="71"/>
  <c r="O17" i="71"/>
  <c r="N17" i="71"/>
  <c r="M17" i="71"/>
  <c r="L17" i="71"/>
  <c r="K17" i="71"/>
  <c r="I17" i="71"/>
  <c r="H17" i="71"/>
  <c r="G17" i="71"/>
  <c r="AH16" i="71"/>
  <c r="AG16" i="71"/>
  <c r="AF16" i="71"/>
  <c r="AD16" i="71"/>
  <c r="AC16" i="71"/>
  <c r="AB16" i="71"/>
  <c r="AA16" i="71"/>
  <c r="Z16" i="71"/>
  <c r="Y16" i="71"/>
  <c r="W16" i="71"/>
  <c r="V16" i="71"/>
  <c r="U16" i="71"/>
  <c r="T16" i="71"/>
  <c r="S16" i="71"/>
  <c r="R16" i="71"/>
  <c r="P16" i="71"/>
  <c r="O16" i="71"/>
  <c r="N16" i="71"/>
  <c r="M16" i="71"/>
  <c r="L16" i="71"/>
  <c r="K16" i="71"/>
  <c r="I16" i="71"/>
  <c r="H16" i="71"/>
  <c r="G16" i="71"/>
  <c r="AH15" i="71"/>
  <c r="AG15" i="71"/>
  <c r="AF15" i="71"/>
  <c r="AD15" i="71"/>
  <c r="AC15" i="71"/>
  <c r="AB15" i="71"/>
  <c r="AA15" i="71"/>
  <c r="Z15" i="71"/>
  <c r="Y15" i="71"/>
  <c r="W15" i="71"/>
  <c r="V15" i="71"/>
  <c r="U15" i="71"/>
  <c r="T15" i="71"/>
  <c r="S15" i="71"/>
  <c r="R15" i="71"/>
  <c r="P15" i="71"/>
  <c r="O15" i="71"/>
  <c r="N15" i="71"/>
  <c r="M15" i="71"/>
  <c r="L15" i="71"/>
  <c r="K15" i="71"/>
  <c r="I15" i="71"/>
  <c r="H15" i="71"/>
  <c r="G15" i="71"/>
  <c r="AH14" i="71"/>
  <c r="AG14" i="71"/>
  <c r="AF14" i="71"/>
  <c r="AD14" i="71"/>
  <c r="AC14" i="71"/>
  <c r="AB14" i="71"/>
  <c r="AA14" i="71"/>
  <c r="Z14" i="71"/>
  <c r="Y14" i="71"/>
  <c r="W14" i="71"/>
  <c r="V14" i="71"/>
  <c r="U14" i="71"/>
  <c r="T14" i="71"/>
  <c r="S14" i="71"/>
  <c r="R14" i="71"/>
  <c r="P14" i="71"/>
  <c r="O14" i="71"/>
  <c r="N14" i="71"/>
  <c r="M14" i="71"/>
  <c r="L14" i="71"/>
  <c r="K14" i="71"/>
  <c r="I14" i="71"/>
  <c r="H14" i="71"/>
  <c r="G14" i="71"/>
  <c r="AH13" i="71"/>
  <c r="AG13" i="71"/>
  <c r="AF13" i="71"/>
  <c r="AD13" i="71"/>
  <c r="AC13" i="71"/>
  <c r="AB13" i="71"/>
  <c r="AA13" i="71"/>
  <c r="Z13" i="71"/>
  <c r="Y13" i="71"/>
  <c r="W13" i="71"/>
  <c r="V13" i="71"/>
  <c r="U13" i="71"/>
  <c r="T13" i="71"/>
  <c r="S13" i="71"/>
  <c r="R13" i="71"/>
  <c r="P13" i="71"/>
  <c r="O13" i="71"/>
  <c r="N13" i="71"/>
  <c r="M13" i="71"/>
  <c r="L13" i="71"/>
  <c r="K13" i="71"/>
  <c r="I13" i="71"/>
  <c r="H13" i="71"/>
  <c r="G13" i="71"/>
  <c r="AH12" i="71"/>
  <c r="AG12" i="71"/>
  <c r="AF12" i="71"/>
  <c r="AD12" i="71"/>
  <c r="AC12" i="71"/>
  <c r="AB12" i="71"/>
  <c r="AA12" i="71"/>
  <c r="Z12" i="71"/>
  <c r="Y12" i="71"/>
  <c r="W12" i="71"/>
  <c r="V12" i="71"/>
  <c r="U12" i="71"/>
  <c r="T12" i="71"/>
  <c r="S12" i="71"/>
  <c r="R12" i="71"/>
  <c r="P12" i="71"/>
  <c r="O12" i="71"/>
  <c r="N12" i="71"/>
  <c r="M12" i="71"/>
  <c r="L12" i="71"/>
  <c r="K12" i="71"/>
  <c r="I12" i="71"/>
  <c r="H12" i="71"/>
  <c r="G12" i="71"/>
  <c r="AH11" i="71"/>
  <c r="AG11" i="71"/>
  <c r="AF11" i="71"/>
  <c r="AD11" i="71"/>
  <c r="AC11" i="71"/>
  <c r="AB11" i="71"/>
  <c r="AA11" i="71"/>
  <c r="Z11" i="71"/>
  <c r="Y11" i="71"/>
  <c r="W11" i="71"/>
  <c r="V11" i="71"/>
  <c r="U11" i="71"/>
  <c r="T11" i="71"/>
  <c r="S11" i="71"/>
  <c r="R11" i="71"/>
  <c r="P11" i="71"/>
  <c r="O11" i="71"/>
  <c r="N11" i="71"/>
  <c r="M11" i="71"/>
  <c r="L11" i="71"/>
  <c r="K11" i="71"/>
  <c r="I11" i="71"/>
  <c r="H11" i="71"/>
  <c r="G11" i="71"/>
  <c r="AH10" i="71"/>
  <c r="AG10" i="71"/>
  <c r="AF10" i="71"/>
  <c r="AD10" i="71"/>
  <c r="AC10" i="71"/>
  <c r="AB10" i="71"/>
  <c r="AA10" i="71"/>
  <c r="Z10" i="71"/>
  <c r="Y10" i="71"/>
  <c r="W10" i="71"/>
  <c r="V10" i="71"/>
  <c r="U10" i="71"/>
  <c r="T10" i="71"/>
  <c r="S10" i="71"/>
  <c r="R10" i="71"/>
  <c r="P10" i="71"/>
  <c r="O10" i="71"/>
  <c r="N10" i="71"/>
  <c r="M10" i="71"/>
  <c r="L10" i="71"/>
  <c r="K10" i="71"/>
  <c r="I10" i="71"/>
  <c r="H10" i="71"/>
  <c r="G10" i="71"/>
  <c r="AH9" i="71"/>
  <c r="AG9" i="71"/>
  <c r="AF9" i="71"/>
  <c r="AD9" i="71"/>
  <c r="AC9" i="71"/>
  <c r="AB9" i="71"/>
  <c r="AA9" i="71"/>
  <c r="Z9" i="71"/>
  <c r="Y9" i="71"/>
  <c r="W9" i="71"/>
  <c r="V9" i="71"/>
  <c r="U9" i="71"/>
  <c r="T9" i="71"/>
  <c r="S9" i="71"/>
  <c r="R9" i="71"/>
  <c r="P9" i="71"/>
  <c r="O9" i="71"/>
  <c r="N9" i="71"/>
  <c r="M9" i="71"/>
  <c r="L9" i="71"/>
  <c r="K9" i="71"/>
  <c r="I9" i="71"/>
  <c r="H9" i="71"/>
  <c r="G9" i="71"/>
  <c r="AH8" i="71"/>
  <c r="AG8" i="71"/>
  <c r="AF8" i="71"/>
  <c r="AD8" i="71"/>
  <c r="AC8" i="71"/>
  <c r="AB8" i="71"/>
  <c r="AA8" i="71"/>
  <c r="Z8" i="71"/>
  <c r="Y8" i="71"/>
  <c r="W8" i="71"/>
  <c r="V8" i="71"/>
  <c r="U8" i="71"/>
  <c r="T8" i="71"/>
  <c r="S8" i="71"/>
  <c r="R8" i="71"/>
  <c r="P8" i="71"/>
  <c r="O8" i="71"/>
  <c r="N8" i="71"/>
  <c r="M8" i="71"/>
  <c r="L8" i="71"/>
  <c r="K8" i="71"/>
  <c r="I8" i="71"/>
  <c r="H8" i="71"/>
  <c r="G8" i="71"/>
  <c r="AH7" i="71"/>
  <c r="AG7" i="71"/>
  <c r="AF7" i="71"/>
  <c r="AD7" i="71"/>
  <c r="AC7" i="71"/>
  <c r="AB7" i="71"/>
  <c r="AA7" i="71"/>
  <c r="Z7" i="71"/>
  <c r="Y7" i="71"/>
  <c r="W7" i="71"/>
  <c r="V7" i="71"/>
  <c r="U7" i="71"/>
  <c r="T7" i="71"/>
  <c r="S7" i="71"/>
  <c r="R7" i="71"/>
  <c r="P7" i="71"/>
  <c r="O7" i="71"/>
  <c r="N7" i="71"/>
  <c r="M7" i="71"/>
  <c r="L7" i="71"/>
  <c r="K7" i="71"/>
  <c r="I7" i="71"/>
  <c r="H7" i="71"/>
  <c r="G7" i="71"/>
  <c r="AH6" i="71"/>
  <c r="AG6" i="71"/>
  <c r="AF6" i="71"/>
  <c r="AD6" i="71"/>
  <c r="AC6" i="71"/>
  <c r="AB6" i="71"/>
  <c r="AA6" i="71"/>
  <c r="Z6" i="71"/>
  <c r="Y6" i="71"/>
  <c r="W6" i="71"/>
  <c r="V6" i="71"/>
  <c r="U6" i="71"/>
  <c r="T6" i="71"/>
  <c r="S6" i="71"/>
  <c r="R6" i="71"/>
  <c r="P6" i="71"/>
  <c r="O6" i="71"/>
  <c r="N6" i="71"/>
  <c r="M6" i="71"/>
  <c r="L6" i="71"/>
  <c r="K6" i="71"/>
  <c r="I6" i="71"/>
  <c r="H6" i="71"/>
  <c r="G6" i="71"/>
  <c r="AH5" i="71"/>
  <c r="AG5" i="71"/>
  <c r="AF5" i="71"/>
  <c r="AD5" i="71"/>
  <c r="AC5" i="71"/>
  <c r="AB5" i="71"/>
  <c r="AA5" i="71"/>
  <c r="Z5" i="71"/>
  <c r="Y5" i="71"/>
  <c r="W5" i="71"/>
  <c r="V5" i="71"/>
  <c r="U5" i="71"/>
  <c r="T5" i="71"/>
  <c r="S5" i="71"/>
  <c r="R5" i="71"/>
  <c r="P5" i="71"/>
  <c r="O5" i="71"/>
  <c r="N5" i="71"/>
  <c r="M5" i="71"/>
  <c r="L5" i="71"/>
  <c r="K5" i="71"/>
  <c r="I5" i="71"/>
  <c r="H5" i="71"/>
  <c r="G5" i="71"/>
  <c r="AH4" i="71"/>
  <c r="AG4" i="71"/>
  <c r="AF4" i="71"/>
  <c r="AD4" i="71"/>
  <c r="AC4" i="71"/>
  <c r="AB4" i="71"/>
  <c r="AA4" i="71"/>
  <c r="Z4" i="71"/>
  <c r="Y4" i="71"/>
  <c r="W4" i="71"/>
  <c r="V4" i="71"/>
  <c r="U4" i="71"/>
  <c r="T4" i="71"/>
  <c r="S4" i="71"/>
  <c r="R4" i="71"/>
  <c r="P4" i="71"/>
  <c r="O4" i="71"/>
  <c r="N4" i="71"/>
  <c r="M4" i="71"/>
  <c r="L4" i="71"/>
  <c r="K4" i="71"/>
  <c r="I4" i="71"/>
  <c r="H4" i="71"/>
  <c r="G4" i="71"/>
  <c r="O43" i="69"/>
  <c r="O44" i="69" s="1"/>
  <c r="O45" i="69" s="1"/>
  <c r="O37" i="69"/>
  <c r="O38" i="69" s="1"/>
  <c r="O39" i="69" s="1"/>
  <c r="O40" i="69" s="1"/>
  <c r="O41" i="69" s="1"/>
  <c r="O36" i="69"/>
  <c r="O29" i="69"/>
  <c r="O30" i="69" s="1"/>
  <c r="O31" i="69" s="1"/>
  <c r="O32" i="69" s="1"/>
  <c r="O33" i="69" s="1"/>
  <c r="O34" i="69" s="1"/>
  <c r="O18" i="69"/>
  <c r="O19" i="69" s="1"/>
  <c r="O20" i="69" s="1"/>
  <c r="O21" i="69" s="1"/>
  <c r="O22" i="69" s="1"/>
  <c r="O23" i="69" s="1"/>
  <c r="O24" i="69" s="1"/>
  <c r="O25" i="69" s="1"/>
  <c r="O26" i="69" s="1"/>
  <c r="O9" i="69"/>
  <c r="O10" i="69" s="1"/>
  <c r="O11" i="69" s="1"/>
  <c r="O12" i="69" s="1"/>
  <c r="O13" i="69" s="1"/>
  <c r="O14" i="69" s="1"/>
  <c r="O15" i="69" s="1"/>
  <c r="O16" i="69" s="1"/>
  <c r="O8" i="69"/>
  <c r="O5" i="69"/>
  <c r="O6" i="69" s="1"/>
  <c r="I98" i="31" l="1"/>
  <c r="ER192" i="9"/>
  <c r="EQ192" i="9"/>
  <c r="EP192" i="9"/>
  <c r="EO192" i="9"/>
  <c r="EN192" i="9"/>
  <c r="EM192" i="9"/>
  <c r="EL192" i="9"/>
  <c r="EK192" i="9"/>
  <c r="EJ192" i="9"/>
  <c r="EI192" i="9"/>
  <c r="EH192" i="9"/>
  <c r="EG192" i="9"/>
  <c r="EF192" i="9"/>
  <c r="EE192" i="9"/>
  <c r="ED192" i="9"/>
  <c r="EC192" i="9"/>
  <c r="EB192" i="9"/>
  <c r="EA192" i="9"/>
  <c r="DZ192" i="9"/>
  <c r="DY192" i="9"/>
  <c r="DX192" i="9"/>
  <c r="DW192" i="9"/>
  <c r="DV192" i="9"/>
  <c r="DU192" i="9"/>
  <c r="DT192" i="9"/>
  <c r="DS192" i="9"/>
  <c r="DR192" i="9"/>
  <c r="DQ192" i="9"/>
  <c r="DP192" i="9"/>
  <c r="DO192" i="9"/>
  <c r="DN192" i="9"/>
  <c r="DM192" i="9"/>
  <c r="DL192" i="9"/>
  <c r="DK192" i="9"/>
  <c r="DJ192" i="9"/>
  <c r="DI192" i="9"/>
  <c r="DH192" i="9"/>
  <c r="DG192" i="9"/>
  <c r="DF192" i="9"/>
  <c r="DE192" i="9"/>
  <c r="DD192" i="9"/>
  <c r="DC192" i="9"/>
  <c r="DB192" i="9"/>
  <c r="DA4" i="9"/>
  <c r="EL4" i="9"/>
  <c r="AL305" i="5"/>
  <c r="AM305" i="5"/>
  <c r="Z305" i="5" s="1"/>
  <c r="AN305" i="5"/>
  <c r="AO305" i="5"/>
  <c r="AB305" i="5" s="1"/>
  <c r="AP305" i="5"/>
  <c r="AC305" i="5" s="1"/>
  <c r="AQ305" i="5"/>
  <c r="AR305" i="5"/>
  <c r="AL746" i="5"/>
  <c r="AM746" i="5"/>
  <c r="Z746" i="5" s="1"/>
  <c r="AN746" i="5"/>
  <c r="AO746" i="5"/>
  <c r="AB746" i="5" s="1"/>
  <c r="AP746" i="5"/>
  <c r="AC746" i="5" s="1"/>
  <c r="AQ746" i="5"/>
  <c r="AR746" i="5"/>
  <c r="AL747" i="5"/>
  <c r="AM747" i="5"/>
  <c r="Z747" i="5" s="1"/>
  <c r="AN747" i="5"/>
  <c r="AO747" i="5"/>
  <c r="AB747" i="5" s="1"/>
  <c r="AP747" i="5"/>
  <c r="AC747" i="5" s="1"/>
  <c r="AQ747" i="5"/>
  <c r="AR747" i="5"/>
  <c r="AL748" i="5"/>
  <c r="AM748" i="5"/>
  <c r="Z748" i="5" s="1"/>
  <c r="AN748" i="5"/>
  <c r="AO748" i="5"/>
  <c r="AB748" i="5" s="1"/>
  <c r="AP748" i="5"/>
  <c r="AC748" i="5" s="1"/>
  <c r="AQ748" i="5"/>
  <c r="AR748" i="5"/>
  <c r="AL749" i="5"/>
  <c r="AM749" i="5"/>
  <c r="Z749" i="5" s="1"/>
  <c r="AN749" i="5"/>
  <c r="AO749" i="5"/>
  <c r="AB749" i="5" s="1"/>
  <c r="AP749" i="5"/>
  <c r="AC749" i="5" s="1"/>
  <c r="AQ749" i="5"/>
  <c r="AR749" i="5"/>
  <c r="AL750" i="5"/>
  <c r="AM750" i="5"/>
  <c r="Z750" i="5" s="1"/>
  <c r="AN750" i="5"/>
  <c r="AO750" i="5"/>
  <c r="AB750" i="5" s="1"/>
  <c r="AP750" i="5"/>
  <c r="AC750" i="5" s="1"/>
  <c r="AQ750" i="5"/>
  <c r="AR750" i="5"/>
  <c r="AL751" i="5"/>
  <c r="AM751" i="5"/>
  <c r="Z751" i="5" s="1"/>
  <c r="AN751" i="5"/>
  <c r="AO751" i="5"/>
  <c r="AB751" i="5" s="1"/>
  <c r="AP751" i="5"/>
  <c r="AC751" i="5" s="1"/>
  <c r="AQ751" i="5"/>
  <c r="AR751" i="5"/>
  <c r="AL752" i="5"/>
  <c r="AM752" i="5"/>
  <c r="Z752" i="5" s="1"/>
  <c r="AN752" i="5"/>
  <c r="AO752" i="5"/>
  <c r="AB752" i="5" s="1"/>
  <c r="AP752" i="5"/>
  <c r="AC752" i="5" s="1"/>
  <c r="AQ752" i="5"/>
  <c r="AR752" i="5"/>
  <c r="AL753" i="5"/>
  <c r="AM753" i="5"/>
  <c r="Z753" i="5" s="1"/>
  <c r="AN753" i="5"/>
  <c r="AO753" i="5"/>
  <c r="AB753" i="5" s="1"/>
  <c r="AP753" i="5"/>
  <c r="AC753" i="5" s="1"/>
  <c r="AQ753" i="5"/>
  <c r="AR753" i="5"/>
  <c r="AL754" i="5"/>
  <c r="AM754" i="5"/>
  <c r="Z754" i="5" s="1"/>
  <c r="AN754" i="5"/>
  <c r="AO754" i="5"/>
  <c r="AB754" i="5" s="1"/>
  <c r="AP754" i="5"/>
  <c r="AC754" i="5" s="1"/>
  <c r="AQ754" i="5"/>
  <c r="AR754" i="5"/>
  <c r="AL755" i="5"/>
  <c r="AM755" i="5"/>
  <c r="Z755" i="5" s="1"/>
  <c r="AN755" i="5"/>
  <c r="AO755" i="5"/>
  <c r="AB755" i="5" s="1"/>
  <c r="AP755" i="5"/>
  <c r="AC755" i="5" s="1"/>
  <c r="AQ755" i="5"/>
  <c r="AR755" i="5"/>
  <c r="AL756" i="5"/>
  <c r="AM756" i="5"/>
  <c r="Z756" i="5" s="1"/>
  <c r="AN756" i="5"/>
  <c r="AO756" i="5"/>
  <c r="AB756" i="5" s="1"/>
  <c r="AP756" i="5"/>
  <c r="AC756" i="5" s="1"/>
  <c r="AQ756" i="5"/>
  <c r="AR756" i="5"/>
  <c r="L33" i="1"/>
  <c r="AA33" i="1"/>
  <c r="Y33" i="1"/>
  <c r="W33" i="1"/>
  <c r="D98" i="1"/>
  <c r="AL743" i="5"/>
  <c r="AM743" i="5"/>
  <c r="Z743" i="5" s="1"/>
  <c r="AN743" i="5"/>
  <c r="AO743" i="5"/>
  <c r="AB743" i="5" s="1"/>
  <c r="AP743" i="5"/>
  <c r="AC743" i="5" s="1"/>
  <c r="AQ743" i="5"/>
  <c r="AR743" i="5"/>
  <c r="AL744" i="5"/>
  <c r="AM744" i="5"/>
  <c r="Z744" i="5" s="1"/>
  <c r="AN744" i="5"/>
  <c r="AO744" i="5"/>
  <c r="AB744" i="5" s="1"/>
  <c r="AP744" i="5"/>
  <c r="AC744" i="5" s="1"/>
  <c r="AQ744" i="5"/>
  <c r="AR744" i="5"/>
  <c r="AL745" i="5"/>
  <c r="AM745" i="5"/>
  <c r="Z745" i="5" s="1"/>
  <c r="AN745" i="5"/>
  <c r="AO745" i="5"/>
  <c r="AP745" i="5"/>
  <c r="AC745" i="5" s="1"/>
  <c r="AQ745" i="5"/>
  <c r="AR745" i="5"/>
  <c r="AL737" i="5"/>
  <c r="AM737" i="5"/>
  <c r="Z737" i="5" s="1"/>
  <c r="AN737" i="5"/>
  <c r="AO737" i="5"/>
  <c r="AB737" i="5" s="1"/>
  <c r="AP737" i="5"/>
  <c r="AC737" i="5" s="1"/>
  <c r="AQ737" i="5"/>
  <c r="AR737" i="5"/>
  <c r="AL738" i="5"/>
  <c r="AM738" i="5"/>
  <c r="Z738" i="5" s="1"/>
  <c r="AN738" i="5"/>
  <c r="AO738" i="5"/>
  <c r="AB738" i="5" s="1"/>
  <c r="AP738" i="5"/>
  <c r="AC738" i="5" s="1"/>
  <c r="AQ738" i="5"/>
  <c r="AR738" i="5"/>
  <c r="AL739" i="5"/>
  <c r="AM739" i="5"/>
  <c r="Z739" i="5" s="1"/>
  <c r="AN739" i="5"/>
  <c r="AO739" i="5"/>
  <c r="AB739" i="5" s="1"/>
  <c r="AP739" i="5"/>
  <c r="AC739" i="5" s="1"/>
  <c r="AQ739" i="5"/>
  <c r="AR739" i="5"/>
  <c r="AL740" i="5"/>
  <c r="AM740" i="5"/>
  <c r="Z740" i="5" s="1"/>
  <c r="AN740" i="5"/>
  <c r="AO740" i="5"/>
  <c r="AB740" i="5" s="1"/>
  <c r="AP740" i="5"/>
  <c r="AC740" i="5" s="1"/>
  <c r="AQ740" i="5"/>
  <c r="AR740" i="5"/>
  <c r="AL741" i="5"/>
  <c r="AM741" i="5"/>
  <c r="Z741" i="5" s="1"/>
  <c r="AN741" i="5"/>
  <c r="AO741" i="5"/>
  <c r="AB741" i="5" s="1"/>
  <c r="AP741" i="5"/>
  <c r="AC741" i="5" s="1"/>
  <c r="AQ741" i="5"/>
  <c r="AR741" i="5"/>
  <c r="AL742" i="5"/>
  <c r="AM742" i="5"/>
  <c r="Z742" i="5" s="1"/>
  <c r="AN742" i="5"/>
  <c r="AO742" i="5"/>
  <c r="AB742" i="5" s="1"/>
  <c r="AP742" i="5"/>
  <c r="AC742" i="5" s="1"/>
  <c r="AQ742" i="5"/>
  <c r="AR742" i="5"/>
  <c r="AL704" i="5"/>
  <c r="AM704" i="5"/>
  <c r="Z704" i="5" s="1"/>
  <c r="AN704" i="5"/>
  <c r="AO704" i="5"/>
  <c r="AB704" i="5" s="1"/>
  <c r="AP704" i="5"/>
  <c r="AC704" i="5" s="1"/>
  <c r="AQ704" i="5"/>
  <c r="AR704" i="5"/>
  <c r="AL705" i="5"/>
  <c r="AM705" i="5"/>
  <c r="Z705" i="5" s="1"/>
  <c r="AN705" i="5"/>
  <c r="AO705" i="5"/>
  <c r="AB705" i="5" s="1"/>
  <c r="AP705" i="5"/>
  <c r="AC705" i="5" s="1"/>
  <c r="AQ705" i="5"/>
  <c r="AR705" i="5"/>
  <c r="AL437" i="5"/>
  <c r="AM437" i="5"/>
  <c r="AN437" i="5"/>
  <c r="AO437" i="5"/>
  <c r="AB437" i="5" s="1"/>
  <c r="AP437" i="5"/>
  <c r="AC437" i="5" s="1"/>
  <c r="AQ437" i="5"/>
  <c r="AR437" i="5"/>
  <c r="AL438" i="5"/>
  <c r="AM438" i="5"/>
  <c r="AN438" i="5"/>
  <c r="AO438" i="5"/>
  <c r="AB438" i="5" s="1"/>
  <c r="AP438" i="5"/>
  <c r="AC438" i="5" s="1"/>
  <c r="AQ438" i="5"/>
  <c r="AR438" i="5"/>
  <c r="AL439" i="5"/>
  <c r="AM439" i="5"/>
  <c r="AN439" i="5"/>
  <c r="AO439" i="5"/>
  <c r="AB439" i="5" s="1"/>
  <c r="AP439" i="5"/>
  <c r="AC439" i="5" s="1"/>
  <c r="AQ439" i="5"/>
  <c r="AR439" i="5"/>
  <c r="AL440" i="5"/>
  <c r="AM440" i="5"/>
  <c r="AN440" i="5"/>
  <c r="AO440" i="5"/>
  <c r="AB440" i="5" s="1"/>
  <c r="AP440" i="5"/>
  <c r="AC440" i="5" s="1"/>
  <c r="AQ440" i="5"/>
  <c r="AR440" i="5"/>
  <c r="AL731" i="5"/>
  <c r="AM731" i="5"/>
  <c r="AN731" i="5"/>
  <c r="AO731" i="5"/>
  <c r="AB731" i="5" s="1"/>
  <c r="AP731" i="5"/>
  <c r="AC731" i="5" s="1"/>
  <c r="AQ731" i="5"/>
  <c r="AR731" i="5"/>
  <c r="AL732" i="5"/>
  <c r="AM732" i="5"/>
  <c r="AN732" i="5"/>
  <c r="AO732" i="5"/>
  <c r="AB732" i="5" s="1"/>
  <c r="AP732" i="5"/>
  <c r="AC732" i="5" s="1"/>
  <c r="AQ732" i="5"/>
  <c r="AR732" i="5"/>
  <c r="AL733" i="5"/>
  <c r="AM733" i="5"/>
  <c r="AN733" i="5"/>
  <c r="AO733" i="5"/>
  <c r="AB733" i="5" s="1"/>
  <c r="AP733" i="5"/>
  <c r="AC733" i="5" s="1"/>
  <c r="AQ733" i="5"/>
  <c r="AR733" i="5"/>
  <c r="AL734" i="5"/>
  <c r="AM734" i="5"/>
  <c r="AN734" i="5"/>
  <c r="AO734" i="5"/>
  <c r="AB734" i="5" s="1"/>
  <c r="AP734" i="5"/>
  <c r="AC734" i="5" s="1"/>
  <c r="AQ734" i="5"/>
  <c r="AR734" i="5"/>
  <c r="AL433" i="5"/>
  <c r="AM433" i="5"/>
  <c r="AN433" i="5"/>
  <c r="AO433" i="5"/>
  <c r="AB433" i="5" s="1"/>
  <c r="AP433" i="5"/>
  <c r="AC433" i="5" s="1"/>
  <c r="AQ433" i="5"/>
  <c r="AR433" i="5"/>
  <c r="AL130" i="5"/>
  <c r="AM130" i="5"/>
  <c r="AN130" i="5"/>
  <c r="AO130" i="5"/>
  <c r="AB130" i="5" s="1"/>
  <c r="AP130" i="5"/>
  <c r="AC130" i="5" s="1"/>
  <c r="AQ130" i="5"/>
  <c r="AR130" i="5"/>
  <c r="AL131" i="5"/>
  <c r="AM131" i="5"/>
  <c r="AN131" i="5"/>
  <c r="AO131" i="5"/>
  <c r="AB131" i="5" s="1"/>
  <c r="AP131" i="5"/>
  <c r="AC131" i="5" s="1"/>
  <c r="AQ131" i="5"/>
  <c r="AR131" i="5"/>
  <c r="AL132" i="5"/>
  <c r="AM132" i="5"/>
  <c r="AN132" i="5"/>
  <c r="AO132" i="5"/>
  <c r="AB132" i="5" s="1"/>
  <c r="AP132" i="5"/>
  <c r="AC132" i="5" s="1"/>
  <c r="AQ132" i="5"/>
  <c r="AR132" i="5"/>
  <c r="AL133" i="5"/>
  <c r="AM133" i="5"/>
  <c r="AN133" i="5"/>
  <c r="AO133" i="5"/>
  <c r="AB133" i="5" s="1"/>
  <c r="AP133" i="5"/>
  <c r="AC133" i="5" s="1"/>
  <c r="AQ133" i="5"/>
  <c r="AR133" i="5"/>
  <c r="AL134" i="5"/>
  <c r="AM134" i="5"/>
  <c r="AN134" i="5"/>
  <c r="AO134" i="5"/>
  <c r="AB134" i="5" s="1"/>
  <c r="AP134" i="5"/>
  <c r="AC134" i="5" s="1"/>
  <c r="AQ134" i="5"/>
  <c r="AR134" i="5"/>
  <c r="AL135" i="5"/>
  <c r="AM135" i="5"/>
  <c r="AN135" i="5"/>
  <c r="AO135" i="5"/>
  <c r="AB135" i="5" s="1"/>
  <c r="AP135" i="5"/>
  <c r="AC135" i="5" s="1"/>
  <c r="AQ135" i="5"/>
  <c r="AR135" i="5"/>
  <c r="AL136" i="5"/>
  <c r="AM136" i="5"/>
  <c r="AN136" i="5"/>
  <c r="AO136" i="5"/>
  <c r="AB136" i="5" s="1"/>
  <c r="AP136" i="5"/>
  <c r="AC136" i="5" s="1"/>
  <c r="AQ136" i="5"/>
  <c r="AR136" i="5"/>
  <c r="AL137" i="5"/>
  <c r="AM137" i="5"/>
  <c r="AN137" i="5"/>
  <c r="AO137" i="5"/>
  <c r="AB137" i="5" s="1"/>
  <c r="AP137" i="5"/>
  <c r="AC137" i="5" s="1"/>
  <c r="AQ137" i="5"/>
  <c r="AR137" i="5"/>
  <c r="AL138" i="5"/>
  <c r="AM138" i="5"/>
  <c r="AN138" i="5"/>
  <c r="AO138" i="5"/>
  <c r="AP138" i="5"/>
  <c r="AC138" i="5" s="1"/>
  <c r="AQ138" i="5"/>
  <c r="AR138" i="5"/>
  <c r="AL139" i="5"/>
  <c r="AM139" i="5"/>
  <c r="AN139" i="5"/>
  <c r="AO139" i="5"/>
  <c r="AB139" i="5" s="1"/>
  <c r="AP139" i="5"/>
  <c r="AC139" i="5" s="1"/>
  <c r="AQ139" i="5"/>
  <c r="AR139" i="5"/>
  <c r="AL140" i="5"/>
  <c r="AM140" i="5"/>
  <c r="AN140" i="5"/>
  <c r="AO140" i="5"/>
  <c r="AB140" i="5" s="1"/>
  <c r="AP140" i="5"/>
  <c r="AC140" i="5" s="1"/>
  <c r="AQ140" i="5"/>
  <c r="AR140" i="5"/>
  <c r="AL141" i="5"/>
  <c r="AM141" i="5"/>
  <c r="AN141" i="5"/>
  <c r="AO141" i="5"/>
  <c r="AB141" i="5" s="1"/>
  <c r="AP141" i="5"/>
  <c r="AC141" i="5" s="1"/>
  <c r="AQ141" i="5"/>
  <c r="AR141" i="5"/>
  <c r="AL703" i="5"/>
  <c r="AM703" i="5"/>
  <c r="AN703" i="5"/>
  <c r="AO703" i="5"/>
  <c r="AB703" i="5" s="1"/>
  <c r="AP703" i="5"/>
  <c r="AC703" i="5" s="1"/>
  <c r="AQ703" i="5"/>
  <c r="AR703" i="5"/>
  <c r="AL142" i="5"/>
  <c r="AM142" i="5"/>
  <c r="AN142" i="5"/>
  <c r="AO142" i="5"/>
  <c r="AB142" i="5" s="1"/>
  <c r="AP142" i="5"/>
  <c r="AC142" i="5" s="1"/>
  <c r="AQ142" i="5"/>
  <c r="AR142" i="5"/>
  <c r="AL143" i="5"/>
  <c r="AM143" i="5"/>
  <c r="AN143" i="5"/>
  <c r="AO143" i="5"/>
  <c r="AB143" i="5" s="1"/>
  <c r="AP143" i="5"/>
  <c r="AC143" i="5" s="1"/>
  <c r="AQ143" i="5"/>
  <c r="AR143" i="5"/>
  <c r="AL144" i="5"/>
  <c r="AM144" i="5"/>
  <c r="AN144" i="5"/>
  <c r="AO144" i="5"/>
  <c r="AB144" i="5" s="1"/>
  <c r="AP144" i="5"/>
  <c r="AC144" i="5" s="1"/>
  <c r="AQ144" i="5"/>
  <c r="AR144" i="5"/>
  <c r="AL145" i="5"/>
  <c r="AM145" i="5"/>
  <c r="AN145" i="5"/>
  <c r="AO145" i="5"/>
  <c r="AB145" i="5" s="1"/>
  <c r="AP145" i="5"/>
  <c r="AC145" i="5" s="1"/>
  <c r="AQ145" i="5"/>
  <c r="AR145" i="5"/>
  <c r="AL725" i="5"/>
  <c r="AM725" i="5"/>
  <c r="AN725" i="5"/>
  <c r="AO725" i="5"/>
  <c r="AB725" i="5" s="1"/>
  <c r="AP725" i="5"/>
  <c r="AC725" i="5" s="1"/>
  <c r="AQ725" i="5"/>
  <c r="AR725" i="5"/>
  <c r="AL321" i="5"/>
  <c r="AM321" i="5"/>
  <c r="AN321" i="5"/>
  <c r="AO321" i="5"/>
  <c r="AB321" i="5" s="1"/>
  <c r="AP321" i="5"/>
  <c r="AC321" i="5" s="1"/>
  <c r="AQ321" i="5"/>
  <c r="AR321" i="5"/>
  <c r="AL726" i="5"/>
  <c r="AM726" i="5"/>
  <c r="AN726" i="5"/>
  <c r="AO726" i="5"/>
  <c r="AB726" i="5" s="1"/>
  <c r="AP726" i="5"/>
  <c r="AC726" i="5" s="1"/>
  <c r="AQ726" i="5"/>
  <c r="AR726" i="5"/>
  <c r="AL727" i="5"/>
  <c r="AM727" i="5"/>
  <c r="AN727" i="5"/>
  <c r="AO727" i="5"/>
  <c r="AB727" i="5" s="1"/>
  <c r="AP727" i="5"/>
  <c r="AC727" i="5" s="1"/>
  <c r="AQ727" i="5"/>
  <c r="AR727" i="5"/>
  <c r="AL622" i="5"/>
  <c r="AM622" i="5"/>
  <c r="AN622" i="5"/>
  <c r="AO622" i="5"/>
  <c r="AB622" i="5" s="1"/>
  <c r="AP622" i="5"/>
  <c r="AC622" i="5" s="1"/>
  <c r="AQ622" i="5"/>
  <c r="AR622" i="5"/>
  <c r="AL728" i="5"/>
  <c r="AM728" i="5"/>
  <c r="AN728" i="5"/>
  <c r="AO728" i="5"/>
  <c r="AB728" i="5" s="1"/>
  <c r="AP728" i="5"/>
  <c r="AC728" i="5" s="1"/>
  <c r="AQ728" i="5"/>
  <c r="AR728" i="5"/>
  <c r="AL729" i="5"/>
  <c r="AM729" i="5"/>
  <c r="AN729" i="5"/>
  <c r="AO729" i="5"/>
  <c r="AB729" i="5" s="1"/>
  <c r="AP729" i="5"/>
  <c r="AC729" i="5" s="1"/>
  <c r="AQ729" i="5"/>
  <c r="AR729" i="5"/>
  <c r="AL690" i="5"/>
  <c r="AM690" i="5"/>
  <c r="AN690" i="5"/>
  <c r="AO690" i="5"/>
  <c r="AB690" i="5" s="1"/>
  <c r="AP690" i="5"/>
  <c r="AC690" i="5" s="1"/>
  <c r="AQ690" i="5"/>
  <c r="AR690" i="5"/>
  <c r="AL730" i="5"/>
  <c r="AM730" i="5"/>
  <c r="AN730" i="5"/>
  <c r="AO730" i="5"/>
  <c r="AB730" i="5" s="1"/>
  <c r="AP730" i="5"/>
  <c r="AC730" i="5" s="1"/>
  <c r="AQ730" i="5"/>
  <c r="AR730" i="5"/>
  <c r="AL691" i="5"/>
  <c r="AM691" i="5"/>
  <c r="AN691" i="5"/>
  <c r="AO691" i="5"/>
  <c r="AB691" i="5" s="1"/>
  <c r="AP691" i="5"/>
  <c r="AC691" i="5" s="1"/>
  <c r="AQ691" i="5"/>
  <c r="AR691" i="5"/>
  <c r="AL436" i="5"/>
  <c r="AM436" i="5"/>
  <c r="AN436" i="5"/>
  <c r="AO436" i="5"/>
  <c r="AB436" i="5" s="1"/>
  <c r="AP436" i="5"/>
  <c r="AC436" i="5" s="1"/>
  <c r="AQ436" i="5"/>
  <c r="AR436" i="5"/>
  <c r="AL548" i="5"/>
  <c r="AM548" i="5"/>
  <c r="AN548" i="5"/>
  <c r="AO548" i="5"/>
  <c r="AB548" i="5" s="1"/>
  <c r="AP548" i="5"/>
  <c r="AC548" i="5" s="1"/>
  <c r="AQ548" i="5"/>
  <c r="AR548" i="5"/>
  <c r="AL735" i="5"/>
  <c r="AM735" i="5"/>
  <c r="AN735" i="5"/>
  <c r="AO735" i="5"/>
  <c r="AB735" i="5" s="1"/>
  <c r="AP735" i="5"/>
  <c r="AC735" i="5" s="1"/>
  <c r="AQ735" i="5"/>
  <c r="AR735" i="5"/>
  <c r="AL736" i="5"/>
  <c r="AM736" i="5"/>
  <c r="AN736" i="5"/>
  <c r="AO736" i="5"/>
  <c r="AB736" i="5" s="1"/>
  <c r="AP736" i="5"/>
  <c r="AC736" i="5" s="1"/>
  <c r="AQ736" i="5"/>
  <c r="AR736" i="5"/>
  <c r="AL693" i="5"/>
  <c r="AM693" i="5"/>
  <c r="AN693" i="5"/>
  <c r="AO693" i="5"/>
  <c r="AB693" i="5" s="1"/>
  <c r="AP693" i="5"/>
  <c r="AC693" i="5" s="1"/>
  <c r="AQ693" i="5"/>
  <c r="AR693" i="5"/>
  <c r="AL694" i="5"/>
  <c r="AM694" i="5"/>
  <c r="AN694" i="5"/>
  <c r="AO694" i="5"/>
  <c r="AB694" i="5" s="1"/>
  <c r="AP694" i="5"/>
  <c r="AC694" i="5" s="1"/>
  <c r="AQ694" i="5"/>
  <c r="AR694" i="5"/>
  <c r="AL317" i="5"/>
  <c r="AM317" i="5"/>
  <c r="AN317" i="5"/>
  <c r="AO317" i="5"/>
  <c r="AB317" i="5" s="1"/>
  <c r="AP317" i="5"/>
  <c r="AC317" i="5" s="1"/>
  <c r="AQ317" i="5"/>
  <c r="AR317" i="5"/>
  <c r="AL149" i="5"/>
  <c r="AM149" i="5"/>
  <c r="AN149" i="5"/>
  <c r="AO149" i="5"/>
  <c r="AB149" i="5" s="1"/>
  <c r="AP149" i="5"/>
  <c r="AC149" i="5" s="1"/>
  <c r="AQ149" i="5"/>
  <c r="AR149" i="5"/>
  <c r="AL147" i="5"/>
  <c r="AM147" i="5"/>
  <c r="AN147" i="5"/>
  <c r="AO147" i="5"/>
  <c r="AB147" i="5" s="1"/>
  <c r="AP147" i="5"/>
  <c r="AC147" i="5" s="1"/>
  <c r="AQ147" i="5"/>
  <c r="AR147" i="5"/>
  <c r="AL148" i="5"/>
  <c r="AM148" i="5"/>
  <c r="AN148" i="5"/>
  <c r="AO148" i="5"/>
  <c r="AB148" i="5" s="1"/>
  <c r="AP148" i="5"/>
  <c r="AC148" i="5" s="1"/>
  <c r="AQ148" i="5"/>
  <c r="AR148" i="5"/>
  <c r="AL172" i="5"/>
  <c r="AM172" i="5"/>
  <c r="AN172" i="5"/>
  <c r="AO172" i="5"/>
  <c r="AB172" i="5" s="1"/>
  <c r="AP172" i="5"/>
  <c r="AC172" i="5" s="1"/>
  <c r="AQ172" i="5"/>
  <c r="AR172" i="5"/>
  <c r="AL547" i="5"/>
  <c r="AM547" i="5"/>
  <c r="AN547" i="5"/>
  <c r="AO547" i="5"/>
  <c r="AB547" i="5" s="1"/>
  <c r="AP547" i="5"/>
  <c r="AC547" i="5" s="1"/>
  <c r="AQ547" i="5"/>
  <c r="AR547" i="5"/>
  <c r="AL546" i="5"/>
  <c r="AM546" i="5"/>
  <c r="AN546" i="5"/>
  <c r="AO546" i="5"/>
  <c r="AB546" i="5" s="1"/>
  <c r="AP546" i="5"/>
  <c r="AC546" i="5" s="1"/>
  <c r="AQ546" i="5"/>
  <c r="AR546" i="5"/>
  <c r="AL545" i="5"/>
  <c r="AM545" i="5"/>
  <c r="AN545" i="5"/>
  <c r="AO545" i="5"/>
  <c r="AB545" i="5" s="1"/>
  <c r="AP545" i="5"/>
  <c r="AC545" i="5" s="1"/>
  <c r="AQ545" i="5"/>
  <c r="AR545" i="5"/>
  <c r="AL689" i="5"/>
  <c r="AM689" i="5"/>
  <c r="AN689" i="5"/>
  <c r="AO689" i="5"/>
  <c r="AB689" i="5" s="1"/>
  <c r="AP689" i="5"/>
  <c r="AC689" i="5" s="1"/>
  <c r="AQ689" i="5"/>
  <c r="AR689" i="5"/>
  <c r="AL435" i="5"/>
  <c r="AM435" i="5"/>
  <c r="AN435" i="5"/>
  <c r="AO435" i="5"/>
  <c r="AB435" i="5" s="1"/>
  <c r="AP435" i="5"/>
  <c r="AC435" i="5" s="1"/>
  <c r="AQ435" i="5"/>
  <c r="AR435" i="5"/>
  <c r="M76" i="68"/>
  <c r="M75" i="68"/>
  <c r="M74" i="68"/>
  <c r="M73" i="68"/>
  <c r="M72" i="68"/>
  <c r="M71" i="68"/>
  <c r="M70" i="68"/>
  <c r="M69" i="68"/>
  <c r="M68" i="68"/>
  <c r="M67" i="68"/>
  <c r="M66" i="68"/>
  <c r="M65" i="68"/>
  <c r="M64" i="68"/>
  <c r="M63" i="68"/>
  <c r="M62" i="68"/>
  <c r="M61" i="68"/>
  <c r="M60" i="68"/>
  <c r="M59" i="68"/>
  <c r="M58" i="68"/>
  <c r="M57" i="68"/>
  <c r="M56" i="68"/>
  <c r="M55" i="68"/>
  <c r="M54" i="68"/>
  <c r="M53" i="68"/>
  <c r="M52" i="68"/>
  <c r="M51" i="68"/>
  <c r="M50" i="68"/>
  <c r="M49" i="68"/>
  <c r="M48" i="68"/>
  <c r="M47" i="68"/>
  <c r="M46" i="68"/>
  <c r="M45" i="68"/>
  <c r="M44" i="68"/>
  <c r="M43" i="68"/>
  <c r="M42" i="68"/>
  <c r="M41" i="68"/>
  <c r="M40" i="68"/>
  <c r="M39" i="68"/>
  <c r="M38" i="68"/>
  <c r="M37" i="68"/>
  <c r="M36" i="68"/>
  <c r="M35" i="68"/>
  <c r="M34" i="68"/>
  <c r="M33" i="68"/>
  <c r="M32" i="68"/>
  <c r="M31" i="68"/>
  <c r="M30" i="68"/>
  <c r="M29" i="68"/>
  <c r="M28" i="68"/>
  <c r="M27" i="68"/>
  <c r="M26" i="68"/>
  <c r="M25" i="68"/>
  <c r="M24" i="68"/>
  <c r="M23" i="68"/>
  <c r="M22" i="68"/>
  <c r="M21" i="68"/>
  <c r="M20" i="68"/>
  <c r="M19" i="68"/>
  <c r="M18" i="68"/>
  <c r="M17" i="68"/>
  <c r="M16" i="68"/>
  <c r="M15" i="68"/>
  <c r="M14" i="68"/>
  <c r="M13" i="68"/>
  <c r="M12" i="68"/>
  <c r="M11" i="68"/>
  <c r="M10" i="68"/>
  <c r="M9" i="68"/>
  <c r="M8" i="68"/>
  <c r="M7" i="68"/>
  <c r="M6" i="68"/>
  <c r="M5" i="68"/>
  <c r="M4" i="68"/>
  <c r="M3" i="68"/>
  <c r="M2" i="68"/>
  <c r="H62" i="67"/>
  <c r="BN951" i="5"/>
  <c r="BW951" i="5" s="1"/>
  <c r="BN950" i="5"/>
  <c r="BO950" i="5" s="1"/>
  <c r="BN949" i="5"/>
  <c r="BN948" i="5"/>
  <c r="BW948" i="5" s="1"/>
  <c r="BN947" i="5"/>
  <c r="BQ947" i="5" s="1"/>
  <c r="BN946" i="5"/>
  <c r="BS946" i="5" s="1"/>
  <c r="BN945" i="5"/>
  <c r="BN944" i="5"/>
  <c r="BP944" i="5" s="1"/>
  <c r="BN943" i="5"/>
  <c r="BR943" i="5" s="1"/>
  <c r="BN942" i="5"/>
  <c r="BX942" i="5" s="1"/>
  <c r="BN941" i="5"/>
  <c r="BW941" i="5" s="1"/>
  <c r="BN940" i="5"/>
  <c r="BN939" i="5"/>
  <c r="BQ939" i="5" s="1"/>
  <c r="BN938" i="5"/>
  <c r="BS938" i="5" s="1"/>
  <c r="BN937" i="5"/>
  <c r="BN936" i="5"/>
  <c r="BW936" i="5" s="1"/>
  <c r="BN935" i="5"/>
  <c r="BP935" i="5" s="1"/>
  <c r="BN934" i="5"/>
  <c r="BN933" i="5"/>
  <c r="BN932" i="5"/>
  <c r="BU932" i="5" s="1"/>
  <c r="BN931" i="5"/>
  <c r="BU931" i="5" s="1"/>
  <c r="BN930" i="5"/>
  <c r="BN929" i="5"/>
  <c r="BN928" i="5"/>
  <c r="BN927" i="5"/>
  <c r="BP927" i="5" s="1"/>
  <c r="BN926" i="5"/>
  <c r="BS926" i="5" s="1"/>
  <c r="BN925" i="5"/>
  <c r="BN924" i="5"/>
  <c r="BN923" i="5"/>
  <c r="BP923" i="5" s="1"/>
  <c r="BN922" i="5"/>
  <c r="BW922" i="5" s="1"/>
  <c r="BN921" i="5"/>
  <c r="BN920" i="5"/>
  <c r="BQ920" i="5" s="1"/>
  <c r="BN919" i="5"/>
  <c r="BU919" i="5" s="1"/>
  <c r="BN918" i="5"/>
  <c r="BP918" i="5" s="1"/>
  <c r="BN917" i="5"/>
  <c r="BN916" i="5"/>
  <c r="BN915" i="5"/>
  <c r="BX915" i="5" s="1"/>
  <c r="BN914" i="5"/>
  <c r="BN913" i="5"/>
  <c r="BN912" i="5"/>
  <c r="BN911" i="5"/>
  <c r="BR911" i="5" s="1"/>
  <c r="BN910" i="5"/>
  <c r="BN909" i="5"/>
  <c r="BT909" i="5" s="1"/>
  <c r="BN908" i="5"/>
  <c r="BP908" i="5" s="1"/>
  <c r="BN907" i="5"/>
  <c r="BN906" i="5"/>
  <c r="BX906" i="5" s="1"/>
  <c r="BN905" i="5"/>
  <c r="BN904" i="5"/>
  <c r="BN903" i="5"/>
  <c r="BR903" i="5" s="1"/>
  <c r="BN902" i="5"/>
  <c r="BW902" i="5" s="1"/>
  <c r="BN901" i="5"/>
  <c r="BT901" i="5" s="1"/>
  <c r="BN900" i="5"/>
  <c r="BR900" i="5" s="1"/>
  <c r="BN899" i="5"/>
  <c r="BU899" i="5" s="1"/>
  <c r="BN898" i="5"/>
  <c r="BN897" i="5"/>
  <c r="BQ897" i="5" s="1"/>
  <c r="BN896" i="5"/>
  <c r="BT896" i="5" s="1"/>
  <c r="BN895" i="5"/>
  <c r="BO895" i="5" s="1"/>
  <c r="BN894" i="5"/>
  <c r="BU894" i="5" s="1"/>
  <c r="BN893" i="5"/>
  <c r="BT893" i="5" s="1"/>
  <c r="BN892" i="5"/>
  <c r="BS892" i="5" s="1"/>
  <c r="BN891" i="5"/>
  <c r="BN890" i="5"/>
  <c r="BP890" i="5" s="1"/>
  <c r="BN889" i="5"/>
  <c r="BP889" i="5" s="1"/>
  <c r="BN888" i="5"/>
  <c r="BN887" i="5"/>
  <c r="BS887" i="5" s="1"/>
  <c r="BN886" i="5"/>
  <c r="BV886" i="5" s="1"/>
  <c r="BN885" i="5"/>
  <c r="BW885" i="5" s="1"/>
  <c r="BN884" i="5"/>
  <c r="BN883" i="5"/>
  <c r="BR883" i="5" s="1"/>
  <c r="BN882" i="5"/>
  <c r="BQ882" i="5" s="1"/>
  <c r="BN881" i="5"/>
  <c r="BO881" i="5" s="1"/>
  <c r="BN880" i="5"/>
  <c r="BO880" i="5" s="1"/>
  <c r="BN879" i="5"/>
  <c r="BV879" i="5" s="1"/>
  <c r="BN878" i="5"/>
  <c r="BT878" i="5" s="1"/>
  <c r="BN877" i="5"/>
  <c r="BS877" i="5" s="1"/>
  <c r="BN876" i="5"/>
  <c r="BN875" i="5"/>
  <c r="BX875" i="5" s="1"/>
  <c r="BN874" i="5"/>
  <c r="BP874" i="5" s="1"/>
  <c r="BN873" i="5"/>
  <c r="BO873" i="5" s="1"/>
  <c r="BN872" i="5"/>
  <c r="BR872" i="5" s="1"/>
  <c r="BN871" i="5"/>
  <c r="BT871" i="5" s="1"/>
  <c r="BN870" i="5"/>
  <c r="BT870" i="5" s="1"/>
  <c r="BN869" i="5"/>
  <c r="BT869" i="5" s="1"/>
  <c r="BN868" i="5"/>
  <c r="BN867" i="5"/>
  <c r="BX867" i="5" s="1"/>
  <c r="BN866" i="5"/>
  <c r="BN865" i="5"/>
  <c r="BX865" i="5" s="1"/>
  <c r="BN864" i="5"/>
  <c r="BW864" i="5" s="1"/>
  <c r="BN863" i="5"/>
  <c r="BS863" i="5" s="1"/>
  <c r="BN862" i="5"/>
  <c r="BN861" i="5"/>
  <c r="BT861" i="5" s="1"/>
  <c r="BN860" i="5"/>
  <c r="BP860" i="5" s="1"/>
  <c r="BN859" i="5"/>
  <c r="BR859" i="5" s="1"/>
  <c r="BN858" i="5"/>
  <c r="BN857" i="5"/>
  <c r="BV857" i="5" s="1"/>
  <c r="BN856" i="5"/>
  <c r="BN855" i="5"/>
  <c r="BO855" i="5" s="1"/>
  <c r="BN854" i="5"/>
  <c r="BN853" i="5"/>
  <c r="BP853" i="5" s="1"/>
  <c r="BN852" i="5"/>
  <c r="BN851" i="5"/>
  <c r="BV851" i="5" s="1"/>
  <c r="BN850" i="5"/>
  <c r="BN849" i="5"/>
  <c r="BU849" i="5" s="1"/>
  <c r="BN848" i="5"/>
  <c r="BR848" i="5" s="1"/>
  <c r="BN847" i="5"/>
  <c r="BV847" i="5" s="1"/>
  <c r="BN846" i="5"/>
  <c r="BN845" i="5"/>
  <c r="BN844" i="5"/>
  <c r="BR844" i="5" s="1"/>
  <c r="BN843" i="5"/>
  <c r="BV843" i="5" s="1"/>
  <c r="BN842" i="5"/>
  <c r="BT842" i="5" s="1"/>
  <c r="BN841" i="5"/>
  <c r="BQ841" i="5" s="1"/>
  <c r="BN840" i="5"/>
  <c r="BO840" i="5" s="1"/>
  <c r="BN839" i="5"/>
  <c r="BR839" i="5" s="1"/>
  <c r="BN838" i="5"/>
  <c r="BP838" i="5" s="1"/>
  <c r="BN837" i="5"/>
  <c r="BR837" i="5" s="1"/>
  <c r="BN836" i="5"/>
  <c r="BN835" i="5"/>
  <c r="BR835" i="5" s="1"/>
  <c r="BN834" i="5"/>
  <c r="BN833" i="5"/>
  <c r="BW833" i="5" s="1"/>
  <c r="BN832" i="5"/>
  <c r="BT832" i="5" s="1"/>
  <c r="BN831" i="5"/>
  <c r="BW831" i="5" s="1"/>
  <c r="BN830" i="5"/>
  <c r="BN829" i="5"/>
  <c r="BU829" i="5" s="1"/>
  <c r="BN828" i="5"/>
  <c r="BN827" i="5"/>
  <c r="BR827" i="5" s="1"/>
  <c r="BN826" i="5"/>
  <c r="BN825" i="5"/>
  <c r="BO825" i="5" s="1"/>
  <c r="BN824" i="5"/>
  <c r="BN823" i="5"/>
  <c r="BN822" i="5"/>
  <c r="BU822" i="5" s="1"/>
  <c r="BN821" i="5"/>
  <c r="BR821" i="5" s="1"/>
  <c r="BN820" i="5"/>
  <c r="BN819" i="5"/>
  <c r="BN818" i="5"/>
  <c r="BT818" i="5" s="1"/>
  <c r="BN817" i="5"/>
  <c r="BR817" i="5" s="1"/>
  <c r="BN816" i="5"/>
  <c r="BV816" i="5" s="1"/>
  <c r="BN815" i="5"/>
  <c r="BR815" i="5" s="1"/>
  <c r="BN814" i="5"/>
  <c r="BQ814" i="5" s="1"/>
  <c r="BN813" i="5"/>
  <c r="BR813" i="5" s="1"/>
  <c r="BN812" i="5"/>
  <c r="BS812" i="5" s="1"/>
  <c r="BN811" i="5"/>
  <c r="BQ811" i="5" s="1"/>
  <c r="BN810" i="5"/>
  <c r="BQ810" i="5" s="1"/>
  <c r="BN809" i="5"/>
  <c r="BR809" i="5" s="1"/>
  <c r="BN808" i="5"/>
  <c r="BN807" i="5"/>
  <c r="BV807" i="5" s="1"/>
  <c r="BN806" i="5"/>
  <c r="BP806" i="5" s="1"/>
  <c r="BN805" i="5"/>
  <c r="BQ805" i="5" s="1"/>
  <c r="BN804" i="5"/>
  <c r="BN803" i="5"/>
  <c r="BR803" i="5" s="1"/>
  <c r="BN802" i="5"/>
  <c r="BN801" i="5"/>
  <c r="BR801" i="5" s="1"/>
  <c r="BN800" i="5"/>
  <c r="BO800" i="5" s="1"/>
  <c r="BN799" i="5"/>
  <c r="BN798" i="5"/>
  <c r="BV798" i="5" s="1"/>
  <c r="BN797" i="5"/>
  <c r="BN796" i="5"/>
  <c r="BR796" i="5" s="1"/>
  <c r="BN795" i="5"/>
  <c r="BR795" i="5" s="1"/>
  <c r="BN794" i="5"/>
  <c r="BQ794" i="5" s="1"/>
  <c r="BN793" i="5"/>
  <c r="BS793" i="5" s="1"/>
  <c r="BN792" i="5"/>
  <c r="BO792" i="5" s="1"/>
  <c r="BN791" i="5"/>
  <c r="BU791" i="5" s="1"/>
  <c r="BN790" i="5"/>
  <c r="BQ790" i="5" s="1"/>
  <c r="BN789" i="5"/>
  <c r="BR789" i="5" s="1"/>
  <c r="BN788" i="5"/>
  <c r="BS788" i="5" s="1"/>
  <c r="BN787" i="5"/>
  <c r="BR787" i="5" s="1"/>
  <c r="BN786" i="5"/>
  <c r="BN785" i="5"/>
  <c r="BN784" i="5"/>
  <c r="BN783" i="5"/>
  <c r="BN782" i="5"/>
  <c r="BV782" i="5" s="1"/>
  <c r="BN781" i="5"/>
  <c r="BO781" i="5" s="1"/>
  <c r="BN780" i="5"/>
  <c r="BN779" i="5"/>
  <c r="BP779" i="5" s="1"/>
  <c r="BN778" i="5"/>
  <c r="BN777" i="5"/>
  <c r="BN776" i="5"/>
  <c r="BO776" i="5" s="1"/>
  <c r="BN775" i="5"/>
  <c r="BN774" i="5"/>
  <c r="BR774" i="5" s="1"/>
  <c r="BN773" i="5"/>
  <c r="BU773" i="5" s="1"/>
  <c r="BN772" i="5"/>
  <c r="BV772" i="5" s="1"/>
  <c r="BN771" i="5"/>
  <c r="BN770" i="5"/>
  <c r="BX770" i="5" s="1"/>
  <c r="BN769" i="5"/>
  <c r="BO769" i="5" s="1"/>
  <c r="BN768" i="5"/>
  <c r="BN767" i="5"/>
  <c r="BO767" i="5" s="1"/>
  <c r="BN766" i="5"/>
  <c r="BN765" i="5"/>
  <c r="BN764" i="5"/>
  <c r="BN763" i="5"/>
  <c r="BX763" i="5" s="1"/>
  <c r="BN762" i="5"/>
  <c r="BX762" i="5" s="1"/>
  <c r="BN708" i="5"/>
  <c r="BR708" i="5" s="1"/>
  <c r="BN706" i="5"/>
  <c r="BN705" i="5"/>
  <c r="BV705" i="5" s="1"/>
  <c r="BN704" i="5"/>
  <c r="BN703" i="5"/>
  <c r="BO703" i="5" s="1"/>
  <c r="BN702" i="5"/>
  <c r="BN701" i="5"/>
  <c r="BX701" i="5" s="1"/>
  <c r="BN700" i="5"/>
  <c r="BN699" i="5"/>
  <c r="BN698" i="5"/>
  <c r="BN697" i="5"/>
  <c r="BW697" i="5" s="1"/>
  <c r="BN696" i="5"/>
  <c r="BN695" i="5"/>
  <c r="BW695" i="5" s="1"/>
  <c r="BN694" i="5"/>
  <c r="BQ694" i="5" s="1"/>
  <c r="BN693" i="5"/>
  <c r="BW693" i="5" s="1"/>
  <c r="BN692" i="5"/>
  <c r="BN691" i="5"/>
  <c r="BN690" i="5"/>
  <c r="BN689" i="5"/>
  <c r="BX689" i="5" s="1"/>
  <c r="BN688" i="5"/>
  <c r="BR688" i="5" s="1"/>
  <c r="BN687" i="5"/>
  <c r="BN686" i="5"/>
  <c r="BP686" i="5" s="1"/>
  <c r="BN685" i="5"/>
  <c r="BP685" i="5" s="1"/>
  <c r="BN684" i="5"/>
  <c r="BR684" i="5" s="1"/>
  <c r="BN683" i="5"/>
  <c r="BU683" i="5" s="1"/>
  <c r="BN682" i="5"/>
  <c r="BV682" i="5" s="1"/>
  <c r="BN681" i="5"/>
  <c r="BS681" i="5" s="1"/>
  <c r="BN680" i="5"/>
  <c r="BR680" i="5" s="1"/>
  <c r="BN679" i="5"/>
  <c r="BQ679" i="5" s="1"/>
  <c r="BN678" i="5"/>
  <c r="BN677" i="5"/>
  <c r="BX677" i="5" s="1"/>
  <c r="BN676" i="5"/>
  <c r="BX676" i="5" s="1"/>
  <c r="BN675" i="5"/>
  <c r="BN674" i="5"/>
  <c r="BN673" i="5"/>
  <c r="BS673" i="5" s="1"/>
  <c r="BN672" i="5"/>
  <c r="BN671" i="5"/>
  <c r="BN670" i="5"/>
  <c r="BN669" i="5"/>
  <c r="BW669" i="5" s="1"/>
  <c r="BN668" i="5"/>
  <c r="BN667" i="5"/>
  <c r="BW667" i="5" s="1"/>
  <c r="BN666" i="5"/>
  <c r="BP666" i="5" s="1"/>
  <c r="BN665" i="5"/>
  <c r="BT665" i="5" s="1"/>
  <c r="BN664" i="5"/>
  <c r="BX664" i="5" s="1"/>
  <c r="BN663" i="5"/>
  <c r="BQ663" i="5" s="1"/>
  <c r="BN662" i="5"/>
  <c r="BQ662" i="5" s="1"/>
  <c r="BN661" i="5"/>
  <c r="BT661" i="5" s="1"/>
  <c r="BN660" i="5"/>
  <c r="BN659" i="5"/>
  <c r="BN658" i="5"/>
  <c r="BN657" i="5"/>
  <c r="BN656" i="5"/>
  <c r="BN655" i="5"/>
  <c r="BT655" i="5" s="1"/>
  <c r="BN654" i="5"/>
  <c r="BN653" i="5"/>
  <c r="BR653" i="5" s="1"/>
  <c r="BN652" i="5"/>
  <c r="BW652" i="5" s="1"/>
  <c r="BN651" i="5"/>
  <c r="BP651" i="5" s="1"/>
  <c r="BN650" i="5"/>
  <c r="BN649" i="5"/>
  <c r="BN648" i="5"/>
  <c r="BN647" i="5"/>
  <c r="BN646" i="5"/>
  <c r="BN645" i="5"/>
  <c r="BR645" i="5" s="1"/>
  <c r="BN644" i="5"/>
  <c r="BO644" i="5" s="1"/>
  <c r="BN643" i="5"/>
  <c r="BN642" i="5"/>
  <c r="BN641" i="5"/>
  <c r="BU641" i="5" s="1"/>
  <c r="BN640" i="5"/>
  <c r="BN639" i="5"/>
  <c r="BN638" i="5"/>
  <c r="BX638" i="5" s="1"/>
  <c r="BN637" i="5"/>
  <c r="BS637" i="5" s="1"/>
  <c r="BN636" i="5"/>
  <c r="BQ636" i="5" s="1"/>
  <c r="BN635" i="5"/>
  <c r="BR635" i="5" s="1"/>
  <c r="BN634" i="5"/>
  <c r="BN633" i="5"/>
  <c r="BN632" i="5"/>
  <c r="BS632" i="5" s="1"/>
  <c r="BN631" i="5"/>
  <c r="BN630" i="5"/>
  <c r="BN629" i="5"/>
  <c r="BS629" i="5" s="1"/>
  <c r="BN628" i="5"/>
  <c r="BN627" i="5"/>
  <c r="BN626" i="5"/>
  <c r="BR626" i="5" s="1"/>
  <c r="BN625" i="5"/>
  <c r="BQ625" i="5" s="1"/>
  <c r="BN624" i="5"/>
  <c r="BN623" i="5"/>
  <c r="BN622" i="5"/>
  <c r="BN621" i="5"/>
  <c r="BV621" i="5" s="1"/>
  <c r="BN620" i="5"/>
  <c r="BW620" i="5" s="1"/>
  <c r="BN619" i="5"/>
  <c r="BN618" i="5"/>
  <c r="BN617" i="5"/>
  <c r="BN616" i="5"/>
  <c r="BT616" i="5" s="1"/>
  <c r="BN615" i="5"/>
  <c r="BN614" i="5"/>
  <c r="BN613" i="5"/>
  <c r="BW613" i="5" s="1"/>
  <c r="BN612" i="5"/>
  <c r="BN611" i="5"/>
  <c r="BN610" i="5"/>
  <c r="BS610" i="5" s="1"/>
  <c r="BN609" i="5"/>
  <c r="BR609" i="5" s="1"/>
  <c r="BN608" i="5"/>
  <c r="BO608" i="5" s="1"/>
  <c r="BN607" i="5"/>
  <c r="BR607" i="5" s="1"/>
  <c r="BN606" i="5"/>
  <c r="BU606" i="5" s="1"/>
  <c r="BN605" i="5"/>
  <c r="BT605" i="5" s="1"/>
  <c r="BN604" i="5"/>
  <c r="BP604" i="5" s="1"/>
  <c r="BN603" i="5"/>
  <c r="BR603" i="5" s="1"/>
  <c r="BN602" i="5"/>
  <c r="BN601" i="5"/>
  <c r="BP601" i="5" s="1"/>
  <c r="BN600" i="5"/>
  <c r="BN599" i="5"/>
  <c r="BN598" i="5"/>
  <c r="BN597" i="5"/>
  <c r="BR597" i="5" s="1"/>
  <c r="BN596" i="5"/>
  <c r="BN595" i="5"/>
  <c r="BN594" i="5"/>
  <c r="BN593" i="5"/>
  <c r="BN592" i="5"/>
  <c r="BO592" i="5" s="1"/>
  <c r="BN591" i="5"/>
  <c r="BN590" i="5"/>
  <c r="BN589" i="5"/>
  <c r="BQ589" i="5" s="1"/>
  <c r="BN588" i="5"/>
  <c r="BS588" i="5" s="1"/>
  <c r="BN585" i="5"/>
  <c r="BN584" i="5"/>
  <c r="BQ584" i="5" s="1"/>
  <c r="BN583" i="5"/>
  <c r="BS583" i="5" s="1"/>
  <c r="BN582" i="5"/>
  <c r="BN581" i="5"/>
  <c r="BN580" i="5"/>
  <c r="BN579" i="5"/>
  <c r="BN578" i="5"/>
  <c r="BN577" i="5"/>
  <c r="BN576" i="5"/>
  <c r="BN575" i="5"/>
  <c r="BX575" i="5" s="1"/>
  <c r="BN574" i="5"/>
  <c r="BN573" i="5"/>
  <c r="BN572" i="5"/>
  <c r="BQ572" i="5" s="1"/>
  <c r="BN571" i="5"/>
  <c r="BV571" i="5" s="1"/>
  <c r="BN570" i="5"/>
  <c r="BO570" i="5" s="1"/>
  <c r="BN569" i="5"/>
  <c r="BN568" i="5"/>
  <c r="BN567" i="5"/>
  <c r="BO567" i="5" s="1"/>
  <c r="BN566" i="5"/>
  <c r="BS566" i="5" s="1"/>
  <c r="BN565" i="5"/>
  <c r="BX565" i="5" s="1"/>
  <c r="BN564" i="5"/>
  <c r="BP564" i="5" s="1"/>
  <c r="BN563" i="5"/>
  <c r="BX563" i="5" s="1"/>
  <c r="BN562" i="5"/>
  <c r="BN561" i="5"/>
  <c r="BN560" i="5"/>
  <c r="BT560" i="5" s="1"/>
  <c r="BN559" i="5"/>
  <c r="BO559" i="5" s="1"/>
  <c r="BN558" i="5"/>
  <c r="BN557" i="5"/>
  <c r="BO557" i="5" s="1"/>
  <c r="BN556" i="5"/>
  <c r="BQ556" i="5" s="1"/>
  <c r="BN555" i="5"/>
  <c r="BQ555" i="5" s="1"/>
  <c r="BN554" i="5"/>
  <c r="BN553" i="5"/>
  <c r="BN552" i="5"/>
  <c r="BN551" i="5"/>
  <c r="BR551" i="5" s="1"/>
  <c r="BN550" i="5"/>
  <c r="BS550" i="5" s="1"/>
  <c r="BN549" i="5"/>
  <c r="BR549" i="5" s="1"/>
  <c r="BN548" i="5"/>
  <c r="BR548" i="5" s="1"/>
  <c r="BN547" i="5"/>
  <c r="BT547" i="5" s="1"/>
  <c r="BN546" i="5"/>
  <c r="BR546" i="5" s="1"/>
  <c r="BN545" i="5"/>
  <c r="BN544" i="5"/>
  <c r="BT544" i="5" s="1"/>
  <c r="BN543" i="5"/>
  <c r="BV543" i="5" s="1"/>
  <c r="BN542" i="5"/>
  <c r="BN541" i="5"/>
  <c r="BN540" i="5"/>
  <c r="BN539" i="5"/>
  <c r="BX539" i="5" s="1"/>
  <c r="BN538" i="5"/>
  <c r="BN537" i="5"/>
  <c r="BN536" i="5"/>
  <c r="BW536" i="5" s="1"/>
  <c r="BN535" i="5"/>
  <c r="BR535" i="5" s="1"/>
  <c r="BN534" i="5"/>
  <c r="BN533" i="5"/>
  <c r="BX533" i="5" s="1"/>
  <c r="BN532" i="5"/>
  <c r="BO532" i="5" s="1"/>
  <c r="BN531" i="5"/>
  <c r="BN530" i="5"/>
  <c r="BN529" i="5"/>
  <c r="BQ529" i="5" s="1"/>
  <c r="BN528" i="5"/>
  <c r="BN527" i="5"/>
  <c r="BR527" i="5" s="1"/>
  <c r="BN526" i="5"/>
  <c r="BX526" i="5" s="1"/>
  <c r="BN525" i="5"/>
  <c r="BQ525" i="5" s="1"/>
  <c r="BN524" i="5"/>
  <c r="BU524" i="5" s="1"/>
  <c r="BN523" i="5"/>
  <c r="BX523" i="5" s="1"/>
  <c r="BN522" i="5"/>
  <c r="BO522" i="5" s="1"/>
  <c r="BN521" i="5"/>
  <c r="BN502" i="5"/>
  <c r="BN501" i="5"/>
  <c r="BN500" i="5"/>
  <c r="BQ500" i="5" s="1"/>
  <c r="BN499" i="5"/>
  <c r="BS499" i="5" s="1"/>
  <c r="BN498" i="5"/>
  <c r="BT498" i="5" s="1"/>
  <c r="BN497" i="5"/>
  <c r="BS497" i="5" s="1"/>
  <c r="BN496" i="5"/>
  <c r="BT496" i="5" s="1"/>
  <c r="BN495" i="5"/>
  <c r="BR495" i="5" s="1"/>
  <c r="BN494" i="5"/>
  <c r="BV494" i="5" s="1"/>
  <c r="BN493" i="5"/>
  <c r="BQ493" i="5" s="1"/>
  <c r="BN492" i="5"/>
  <c r="BN491" i="5"/>
  <c r="BN490" i="5"/>
  <c r="BN489" i="5"/>
  <c r="BN488" i="5"/>
  <c r="BX488" i="5" s="1"/>
  <c r="BN487" i="5"/>
  <c r="BN486" i="5"/>
  <c r="BN485" i="5"/>
  <c r="BX485" i="5" s="1"/>
  <c r="BN484" i="5"/>
  <c r="BN483" i="5"/>
  <c r="BN482" i="5"/>
  <c r="BX482" i="5" s="1"/>
  <c r="BN481" i="5"/>
  <c r="BT481" i="5" s="1"/>
  <c r="BN480" i="5"/>
  <c r="BR480" i="5" s="1"/>
  <c r="BN479" i="5"/>
  <c r="BN478" i="5"/>
  <c r="BN477" i="5"/>
  <c r="BV477" i="5" s="1"/>
  <c r="BN476" i="5"/>
  <c r="BO476" i="5" s="1"/>
  <c r="BN475" i="5"/>
  <c r="BX475" i="5" s="1"/>
  <c r="BN474" i="5"/>
  <c r="BN473" i="5"/>
  <c r="BO473" i="5" s="1"/>
  <c r="BN472" i="5"/>
  <c r="BW472" i="5" s="1"/>
  <c r="BN471" i="5"/>
  <c r="BN470" i="5"/>
  <c r="BQ470" i="5" s="1"/>
  <c r="BN469" i="5"/>
  <c r="BR469" i="5" s="1"/>
  <c r="BN468" i="5"/>
  <c r="BT468" i="5" s="1"/>
  <c r="BN467" i="5"/>
  <c r="BN466" i="5"/>
  <c r="BU466" i="5" s="1"/>
  <c r="BN465" i="5"/>
  <c r="BQ465" i="5" s="1"/>
  <c r="BN464" i="5"/>
  <c r="BR464" i="5" s="1"/>
  <c r="BN463" i="5"/>
  <c r="BN462" i="5"/>
  <c r="BQ462" i="5" s="1"/>
  <c r="BN461" i="5"/>
  <c r="BN460" i="5"/>
  <c r="BN459" i="5"/>
  <c r="BO459" i="5" s="1"/>
  <c r="BN458" i="5"/>
  <c r="BU458" i="5" s="1"/>
  <c r="BN457" i="5"/>
  <c r="BN456" i="5"/>
  <c r="BX456" i="5" s="1"/>
  <c r="BN455" i="5"/>
  <c r="BN454" i="5"/>
  <c r="BR454" i="5" s="1"/>
  <c r="BN453" i="5"/>
  <c r="BR453" i="5" s="1"/>
  <c r="BN452" i="5"/>
  <c r="BS452" i="5" s="1"/>
  <c r="BN451" i="5"/>
  <c r="BR451" i="5" s="1"/>
  <c r="BN450" i="5"/>
  <c r="BV450" i="5" s="1"/>
  <c r="BN449" i="5"/>
  <c r="BN448" i="5"/>
  <c r="BO448" i="5" s="1"/>
  <c r="BN447" i="5"/>
  <c r="BN446" i="5"/>
  <c r="BR446" i="5" s="1"/>
  <c r="BN445" i="5"/>
  <c r="BP445" i="5" s="1"/>
  <c r="BN444" i="5"/>
  <c r="BW444" i="5" s="1"/>
  <c r="BN443" i="5"/>
  <c r="BN442" i="5"/>
  <c r="BV442" i="5" s="1"/>
  <c r="BN441" i="5"/>
  <c r="BR441" i="5" s="1"/>
  <c r="BN440" i="5"/>
  <c r="BX440" i="5" s="1"/>
  <c r="BN439" i="5"/>
  <c r="BN438" i="5"/>
  <c r="BN437" i="5"/>
  <c r="BR437" i="5" s="1"/>
  <c r="BN436" i="5"/>
  <c r="BN435" i="5"/>
  <c r="BN434" i="5"/>
  <c r="BN433" i="5"/>
  <c r="BN432" i="5"/>
  <c r="BR432" i="5" s="1"/>
  <c r="BN431" i="5"/>
  <c r="BN430" i="5"/>
  <c r="BN429" i="5"/>
  <c r="BX429" i="5" s="1"/>
  <c r="BN428" i="5"/>
  <c r="BN427" i="5"/>
  <c r="BN426" i="5"/>
  <c r="BN425" i="5"/>
  <c r="BN424" i="5"/>
  <c r="BO424" i="5" s="1"/>
  <c r="BN423" i="5"/>
  <c r="BN422" i="5"/>
  <c r="BW422" i="5" s="1"/>
  <c r="BN421" i="5"/>
  <c r="BT421" i="5" s="1"/>
  <c r="BN420" i="5"/>
  <c r="BT420" i="5" s="1"/>
  <c r="BN419" i="5"/>
  <c r="BN418" i="5"/>
  <c r="BN417" i="5"/>
  <c r="BP417" i="5" s="1"/>
  <c r="BN416" i="5"/>
  <c r="BQ416" i="5" s="1"/>
  <c r="BN415" i="5"/>
  <c r="BN414" i="5"/>
  <c r="BP414" i="5" s="1"/>
  <c r="BN413" i="5"/>
  <c r="BN412" i="5"/>
  <c r="BN411" i="5"/>
  <c r="BN410" i="5"/>
  <c r="BN409" i="5"/>
  <c r="BN408" i="5"/>
  <c r="BX408" i="5" s="1"/>
  <c r="BN407" i="5"/>
  <c r="BN406" i="5"/>
  <c r="BU406" i="5" s="1"/>
  <c r="BN405" i="5"/>
  <c r="BR405" i="5" s="1"/>
  <c r="BN404" i="5"/>
  <c r="BW404" i="5" s="1"/>
  <c r="BN403" i="5"/>
  <c r="BN402" i="5"/>
  <c r="BV402" i="5" s="1"/>
  <c r="BN401" i="5"/>
  <c r="BP401" i="5" s="1"/>
  <c r="BN400" i="5"/>
  <c r="BN399" i="5"/>
  <c r="BN398" i="5"/>
  <c r="BO398" i="5" s="1"/>
  <c r="BN397" i="5"/>
  <c r="BN396" i="5"/>
  <c r="BP396" i="5" s="1"/>
  <c r="BN395" i="5"/>
  <c r="BN394" i="5"/>
  <c r="BR394" i="5" s="1"/>
  <c r="BN393" i="5"/>
  <c r="BQ393" i="5" s="1"/>
  <c r="BN392" i="5"/>
  <c r="BN391" i="5"/>
  <c r="BN390" i="5"/>
  <c r="BN389" i="5"/>
  <c r="BT389" i="5" s="1"/>
  <c r="BN388" i="5"/>
  <c r="BN387" i="5"/>
  <c r="BN386" i="5"/>
  <c r="BR386" i="5" s="1"/>
  <c r="BN385" i="5"/>
  <c r="BR385" i="5" s="1"/>
  <c r="BN384" i="5"/>
  <c r="BU384" i="5" s="1"/>
  <c r="BN383" i="5"/>
  <c r="BN382" i="5"/>
  <c r="BS382" i="5" s="1"/>
  <c r="BN381" i="5"/>
  <c r="BN380" i="5"/>
  <c r="BO380" i="5" s="1"/>
  <c r="BN379" i="5"/>
  <c r="BN378" i="5"/>
  <c r="BN377" i="5"/>
  <c r="BT377" i="5" s="1"/>
  <c r="BN376" i="5"/>
  <c r="BO376" i="5" s="1"/>
  <c r="BN375" i="5"/>
  <c r="BN374" i="5"/>
  <c r="BN373" i="5"/>
  <c r="BN372" i="5"/>
  <c r="BS372" i="5" s="1"/>
  <c r="BN371" i="5"/>
  <c r="BN370" i="5"/>
  <c r="BO370" i="5" s="1"/>
  <c r="BN369" i="5"/>
  <c r="BS369" i="5" s="1"/>
  <c r="BN368" i="5"/>
  <c r="BU368" i="5" s="1"/>
  <c r="BN367" i="5"/>
  <c r="BN366" i="5"/>
  <c r="BN365" i="5"/>
  <c r="BV365" i="5" s="1"/>
  <c r="BN364" i="5"/>
  <c r="BQ364" i="5" s="1"/>
  <c r="BN363" i="5"/>
  <c r="BN362" i="5"/>
  <c r="BN361" i="5"/>
  <c r="BR361" i="5" s="1"/>
  <c r="BN360" i="5"/>
  <c r="BV360" i="5" s="1"/>
  <c r="BN359" i="5"/>
  <c r="BP359" i="5" s="1"/>
  <c r="BN358" i="5"/>
  <c r="BN357" i="5"/>
  <c r="BX357" i="5" s="1"/>
  <c r="BN356" i="5"/>
  <c r="BT356" i="5" s="1"/>
  <c r="BN355" i="5"/>
  <c r="BN354" i="5"/>
  <c r="BN353" i="5"/>
  <c r="BN352" i="5"/>
  <c r="BN351" i="5"/>
  <c r="BN350" i="5"/>
  <c r="BN349" i="5"/>
  <c r="BU349" i="5" s="1"/>
  <c r="BN348" i="5"/>
  <c r="BQ348" i="5" s="1"/>
  <c r="BN347" i="5"/>
  <c r="BV347" i="5" s="1"/>
  <c r="BN346" i="5"/>
  <c r="BN345" i="5"/>
  <c r="BU345" i="5" s="1"/>
  <c r="BN344" i="5"/>
  <c r="BV344" i="5" s="1"/>
  <c r="BN343" i="5"/>
  <c r="BN342" i="5"/>
  <c r="BN341" i="5"/>
  <c r="BR341" i="5" s="1"/>
  <c r="BN340" i="5"/>
  <c r="BO340" i="5" s="1"/>
  <c r="BN339" i="5"/>
  <c r="BN338" i="5"/>
  <c r="BN337" i="5"/>
  <c r="BN336" i="5"/>
  <c r="BO336" i="5" s="1"/>
  <c r="BN335" i="5"/>
  <c r="BN334" i="5"/>
  <c r="BN333" i="5"/>
  <c r="BP333" i="5" s="1"/>
  <c r="BN332" i="5"/>
  <c r="BR332" i="5" s="1"/>
  <c r="BN331" i="5"/>
  <c r="BN330" i="5"/>
  <c r="BN329" i="5"/>
  <c r="BP329" i="5" s="1"/>
  <c r="BN328" i="5"/>
  <c r="BN327" i="5"/>
  <c r="BT327" i="5" s="1"/>
  <c r="BN326" i="5"/>
  <c r="BN325" i="5"/>
  <c r="BT325" i="5" s="1"/>
  <c r="BN324" i="5"/>
  <c r="BN323" i="5"/>
  <c r="BN322" i="5"/>
  <c r="BN321" i="5"/>
  <c r="BO321" i="5" s="1"/>
  <c r="BN320" i="5"/>
  <c r="BN319" i="5"/>
  <c r="BW319" i="5" s="1"/>
  <c r="BN318" i="5"/>
  <c r="BU318" i="5" s="1"/>
  <c r="BN317" i="5"/>
  <c r="BR317" i="5" s="1"/>
  <c r="BN316" i="5"/>
  <c r="BW316" i="5" s="1"/>
  <c r="BN315" i="5"/>
  <c r="BT315" i="5" s="1"/>
  <c r="BN314" i="5"/>
  <c r="BN313" i="5"/>
  <c r="BP313" i="5" s="1"/>
  <c r="BN312" i="5"/>
  <c r="BN311" i="5"/>
  <c r="BN310" i="5"/>
  <c r="BN309" i="5"/>
  <c r="BO309" i="5" s="1"/>
  <c r="BN308" i="5"/>
  <c r="BN307" i="5"/>
  <c r="BN306" i="5"/>
  <c r="BN304" i="5"/>
  <c r="BP304" i="5" s="1"/>
  <c r="BN303" i="5"/>
  <c r="BN302" i="5"/>
  <c r="BR302" i="5" s="1"/>
  <c r="BN301" i="5"/>
  <c r="BN300" i="5"/>
  <c r="BN299" i="5"/>
  <c r="BO299" i="5" s="1"/>
  <c r="BN298" i="5"/>
  <c r="BN297" i="5"/>
  <c r="BP297" i="5" s="1"/>
  <c r="BN296" i="5"/>
  <c r="BN295" i="5"/>
  <c r="BN294" i="5"/>
  <c r="BN293" i="5"/>
  <c r="BN292" i="5"/>
  <c r="BN291" i="5"/>
  <c r="BN290" i="5"/>
  <c r="BV290" i="5" s="1"/>
  <c r="BN289" i="5"/>
  <c r="BN288" i="5"/>
  <c r="BN287" i="5"/>
  <c r="BN286" i="5"/>
  <c r="BN285" i="5"/>
  <c r="BN284" i="5"/>
  <c r="BU284" i="5" s="1"/>
  <c r="BN283" i="5"/>
  <c r="BN282" i="5"/>
  <c r="BR282" i="5" s="1"/>
  <c r="BN281" i="5"/>
  <c r="BN280" i="5"/>
  <c r="BR280" i="5" s="1"/>
  <c r="BN279" i="5"/>
  <c r="BN278" i="5"/>
  <c r="BN277" i="5"/>
  <c r="BN276" i="5"/>
  <c r="BN275" i="5"/>
  <c r="BV275" i="5" s="1"/>
  <c r="BN274" i="5"/>
  <c r="BV274" i="5" s="1"/>
  <c r="BN273" i="5"/>
  <c r="BN272" i="5"/>
  <c r="BX272" i="5" s="1"/>
  <c r="BN271" i="5"/>
  <c r="BQ271" i="5" s="1"/>
  <c r="BN270" i="5"/>
  <c r="BT270" i="5" s="1"/>
  <c r="BN269" i="5"/>
  <c r="BN268" i="5"/>
  <c r="BN267" i="5"/>
  <c r="BN266" i="5"/>
  <c r="BN265" i="5"/>
  <c r="BN264" i="5"/>
  <c r="BS264" i="5" s="1"/>
  <c r="BN263" i="5"/>
  <c r="BN262" i="5"/>
  <c r="BN261" i="5"/>
  <c r="BN260" i="5"/>
  <c r="BT260" i="5" s="1"/>
  <c r="BN259" i="5"/>
  <c r="BN258" i="5"/>
  <c r="BV258" i="5" s="1"/>
  <c r="BN257" i="5"/>
  <c r="BN256" i="5"/>
  <c r="BT256" i="5" s="1"/>
  <c r="BN255" i="5"/>
  <c r="BN254" i="5"/>
  <c r="BN253" i="5"/>
  <c r="BN252" i="5"/>
  <c r="BN251" i="5"/>
  <c r="BN250" i="5"/>
  <c r="BP250" i="5" s="1"/>
  <c r="BN249" i="5"/>
  <c r="BN248" i="5"/>
  <c r="BP248" i="5" s="1"/>
  <c r="BN247" i="5"/>
  <c r="BN246" i="5"/>
  <c r="BV246" i="5" s="1"/>
  <c r="BN245" i="5"/>
  <c r="BS245" i="5" s="1"/>
  <c r="BN244" i="5"/>
  <c r="BN243" i="5"/>
  <c r="BN242" i="5"/>
  <c r="BN241" i="5"/>
  <c r="BN240" i="5"/>
  <c r="BN239" i="5"/>
  <c r="BN238" i="5"/>
  <c r="BN237" i="5"/>
  <c r="BN236" i="5"/>
  <c r="BV236" i="5" s="1"/>
  <c r="BN235" i="5"/>
  <c r="BN234" i="5"/>
  <c r="BN233" i="5"/>
  <c r="BN232" i="5"/>
  <c r="BO232" i="5" s="1"/>
  <c r="BN231" i="5"/>
  <c r="BN230" i="5"/>
  <c r="BT230" i="5" s="1"/>
  <c r="BN229" i="5"/>
  <c r="BN228" i="5"/>
  <c r="BN227" i="5"/>
  <c r="BN226" i="5"/>
  <c r="BN225" i="5"/>
  <c r="BN224" i="5"/>
  <c r="BN223" i="5"/>
  <c r="BN222" i="5"/>
  <c r="BN221" i="5"/>
  <c r="BN220" i="5"/>
  <c r="BN219" i="5"/>
  <c r="BU219" i="5" s="1"/>
  <c r="BN218" i="5"/>
  <c r="BN217" i="5"/>
  <c r="BN216" i="5"/>
  <c r="BQ216" i="5" s="1"/>
  <c r="BN215" i="5"/>
  <c r="BW215" i="5" s="1"/>
  <c r="BN214" i="5"/>
  <c r="BN213" i="5"/>
  <c r="BN212" i="5"/>
  <c r="BW212" i="5" s="1"/>
  <c r="BN211" i="5"/>
  <c r="BN210" i="5"/>
  <c r="BN209" i="5"/>
  <c r="BN208" i="5"/>
  <c r="BN207" i="5"/>
  <c r="BN206" i="5"/>
  <c r="BN205" i="5"/>
  <c r="BN204" i="5"/>
  <c r="BN203" i="5"/>
  <c r="BN202" i="5"/>
  <c r="BW202" i="5" s="1"/>
  <c r="BN201" i="5"/>
  <c r="BN200" i="5"/>
  <c r="BR200" i="5" s="1"/>
  <c r="BN199" i="5"/>
  <c r="BV199" i="5" s="1"/>
  <c r="BN198" i="5"/>
  <c r="BN197" i="5"/>
  <c r="BN196" i="5"/>
  <c r="BS196" i="5" s="1"/>
  <c r="BN195" i="5"/>
  <c r="BN194" i="5"/>
  <c r="BN193" i="5"/>
  <c r="BN192" i="5"/>
  <c r="BU192" i="5" s="1"/>
  <c r="BN191" i="5"/>
  <c r="BU191" i="5" s="1"/>
  <c r="BN190" i="5"/>
  <c r="BV190" i="5" s="1"/>
  <c r="BN189" i="5"/>
  <c r="BN188" i="5"/>
  <c r="BO188" i="5" s="1"/>
  <c r="BN187" i="5"/>
  <c r="BN186" i="5"/>
  <c r="BN185" i="5"/>
  <c r="BQ185" i="5" s="1"/>
  <c r="BN184" i="5"/>
  <c r="BU184" i="5" s="1"/>
  <c r="BN183" i="5"/>
  <c r="BS183" i="5" s="1"/>
  <c r="BN182" i="5"/>
  <c r="BU182" i="5" s="1"/>
  <c r="BN181" i="5"/>
  <c r="BN180" i="5"/>
  <c r="BN179" i="5"/>
  <c r="BN178" i="5"/>
  <c r="BN177" i="5"/>
  <c r="BN176" i="5"/>
  <c r="BN175" i="5"/>
  <c r="BN174" i="5"/>
  <c r="BN173" i="5"/>
  <c r="BO173" i="5" s="1"/>
  <c r="BN172" i="5"/>
  <c r="BU172" i="5" s="1"/>
  <c r="BN171" i="5"/>
  <c r="BN170" i="5"/>
  <c r="BN169" i="5"/>
  <c r="BN168" i="5"/>
  <c r="BP168" i="5" s="1"/>
  <c r="BN167" i="5"/>
  <c r="BN166" i="5"/>
  <c r="BN165" i="5"/>
  <c r="BN164" i="5"/>
  <c r="BR164" i="5" s="1"/>
  <c r="BN163" i="5"/>
  <c r="BN162" i="5"/>
  <c r="BX162" i="5" s="1"/>
  <c r="BN161" i="5"/>
  <c r="BN160" i="5"/>
  <c r="BN159" i="5"/>
  <c r="BN158" i="5"/>
  <c r="BN157" i="5"/>
  <c r="BT157" i="5" s="1"/>
  <c r="BN156" i="5"/>
  <c r="BU156" i="5" s="1"/>
  <c r="BN155" i="5"/>
  <c r="BN154" i="5"/>
  <c r="BN153" i="5"/>
  <c r="BN152" i="5"/>
  <c r="BP152" i="5" s="1"/>
  <c r="BN151" i="5"/>
  <c r="BN150" i="5"/>
  <c r="BN149" i="5"/>
  <c r="BN148" i="5"/>
  <c r="BP148" i="5" s="1"/>
  <c r="BN147" i="5"/>
  <c r="BN146" i="5"/>
  <c r="BN145" i="5"/>
  <c r="BN144" i="5"/>
  <c r="BX144" i="5" s="1"/>
  <c r="BN143" i="5"/>
  <c r="BN142" i="5"/>
  <c r="BN141" i="5"/>
  <c r="BN140" i="5"/>
  <c r="BS140" i="5" s="1"/>
  <c r="BN139" i="5"/>
  <c r="BN138" i="5"/>
  <c r="BX138" i="5" s="1"/>
  <c r="BN137" i="5"/>
  <c r="BN136" i="5"/>
  <c r="BN135" i="5"/>
  <c r="BN134" i="5"/>
  <c r="BN133" i="5"/>
  <c r="BN132" i="5"/>
  <c r="BN131" i="5"/>
  <c r="BN130" i="5"/>
  <c r="BQ130" i="5" s="1"/>
  <c r="BN129" i="5"/>
  <c r="BN128" i="5"/>
  <c r="BN127" i="5"/>
  <c r="BN126" i="5"/>
  <c r="BN125" i="5"/>
  <c r="BN124" i="5"/>
  <c r="BN123" i="5"/>
  <c r="BX123" i="5" s="1"/>
  <c r="BN122" i="5"/>
  <c r="BP122" i="5" s="1"/>
  <c r="BN121" i="5"/>
  <c r="BN120" i="5"/>
  <c r="BN119" i="5"/>
  <c r="BN118" i="5"/>
  <c r="BN117" i="5"/>
  <c r="BN116" i="5"/>
  <c r="BR116" i="5" s="1"/>
  <c r="BN115" i="5"/>
  <c r="BN114" i="5"/>
  <c r="BW114" i="5" s="1"/>
  <c r="BN113" i="5"/>
  <c r="BN112" i="5"/>
  <c r="BN111" i="5"/>
  <c r="BQ111" i="5" s="1"/>
  <c r="BN110" i="5"/>
  <c r="BX110" i="5" s="1"/>
  <c r="BN109" i="5"/>
  <c r="BN108" i="5"/>
  <c r="BV108" i="5" s="1"/>
  <c r="BN107" i="5"/>
  <c r="BN106" i="5"/>
  <c r="BQ106" i="5" s="1"/>
  <c r="BN105" i="5"/>
  <c r="BN104" i="5"/>
  <c r="BR104" i="5" s="1"/>
  <c r="BN103" i="5"/>
  <c r="BN102" i="5"/>
  <c r="BN101" i="5"/>
  <c r="BN100" i="5"/>
  <c r="BV100" i="5" s="1"/>
  <c r="BN99" i="5"/>
  <c r="BX99" i="5" s="1"/>
  <c r="BN98" i="5"/>
  <c r="BN97" i="5"/>
  <c r="BN96" i="5"/>
  <c r="BN95" i="5"/>
  <c r="BN94" i="5"/>
  <c r="BN89" i="5"/>
  <c r="BN88" i="5"/>
  <c r="BN87" i="5"/>
  <c r="BN86" i="5"/>
  <c r="BN85" i="5"/>
  <c r="BN84" i="5"/>
  <c r="BW84" i="5" s="1"/>
  <c r="BN83" i="5"/>
  <c r="BN82" i="5"/>
  <c r="BN81" i="5"/>
  <c r="BN80" i="5"/>
  <c r="BN79" i="5"/>
  <c r="BN78" i="5"/>
  <c r="BN77" i="5"/>
  <c r="BN76" i="5"/>
  <c r="BN75" i="5"/>
  <c r="BU75" i="5" s="1"/>
  <c r="BN74" i="5"/>
  <c r="BR74" i="5" s="1"/>
  <c r="BN73" i="5"/>
  <c r="BN72" i="5"/>
  <c r="BN71" i="5"/>
  <c r="BN70" i="5"/>
  <c r="BN69" i="5"/>
  <c r="BN68" i="5"/>
  <c r="BV68" i="5" s="1"/>
  <c r="BN67" i="5"/>
  <c r="BN66" i="5"/>
  <c r="BN65" i="5"/>
  <c r="BN64" i="5"/>
  <c r="BV64" i="5" s="1"/>
  <c r="BN63" i="5"/>
  <c r="BN62" i="5"/>
  <c r="BN61" i="5"/>
  <c r="BN60" i="5"/>
  <c r="BQ60" i="5" s="1"/>
  <c r="BN59" i="5"/>
  <c r="BN58" i="5"/>
  <c r="BN57" i="5"/>
  <c r="BN56" i="5"/>
  <c r="BW56" i="5" s="1"/>
  <c r="BN55" i="5"/>
  <c r="BN54" i="5"/>
  <c r="BN53" i="5"/>
  <c r="BN52" i="5"/>
  <c r="BN51" i="5"/>
  <c r="BN50" i="5"/>
  <c r="BN49" i="5"/>
  <c r="BN48" i="5"/>
  <c r="BO48" i="5" s="1"/>
  <c r="BN47" i="5"/>
  <c r="BN46" i="5"/>
  <c r="BN45" i="5"/>
  <c r="BN44" i="5"/>
  <c r="BN43" i="5"/>
  <c r="BN42" i="5"/>
  <c r="BN41" i="5"/>
  <c r="BN40" i="5"/>
  <c r="BU40" i="5" s="1"/>
  <c r="BN39" i="5"/>
  <c r="BN38" i="5"/>
  <c r="BN37" i="5"/>
  <c r="BN36" i="5"/>
  <c r="BV36" i="5" s="1"/>
  <c r="BN35" i="5"/>
  <c r="BN34" i="5"/>
  <c r="BN33" i="5"/>
  <c r="BN32" i="5"/>
  <c r="BN31" i="5"/>
  <c r="BN30" i="5"/>
  <c r="BN29" i="5"/>
  <c r="BN28" i="5"/>
  <c r="BN27" i="5"/>
  <c r="BN26" i="5"/>
  <c r="BU26" i="5" s="1"/>
  <c r="BN25" i="5"/>
  <c r="BN24" i="5"/>
  <c r="BN23" i="5"/>
  <c r="BN22" i="5"/>
  <c r="BN21" i="5"/>
  <c r="BN20" i="5"/>
  <c r="BW20" i="5" s="1"/>
  <c r="BN19" i="5"/>
  <c r="BN18" i="5"/>
  <c r="BW18" i="5" s="1"/>
  <c r="BN17" i="5"/>
  <c r="BR17" i="5" s="1"/>
  <c r="BN16" i="5"/>
  <c r="BP16" i="5" s="1"/>
  <c r="BN15" i="5"/>
  <c r="BN14" i="5"/>
  <c r="BP14" i="5" s="1"/>
  <c r="BN13" i="5"/>
  <c r="BT13" i="5" s="1"/>
  <c r="BN12" i="5"/>
  <c r="BR12" i="5" s="1"/>
  <c r="BN11" i="5"/>
  <c r="BN10" i="5"/>
  <c r="BN9" i="5"/>
  <c r="BN8" i="5"/>
  <c r="BN7" i="5"/>
  <c r="BN6" i="5"/>
  <c r="BN5" i="5"/>
  <c r="BN4" i="5"/>
  <c r="BR4" i="5" s="1"/>
  <c r="BJ5" i="5"/>
  <c r="BK5" i="5" s="1"/>
  <c r="BJ6" i="5"/>
  <c r="BK6" i="5" s="1"/>
  <c r="BJ7" i="5"/>
  <c r="BK7" i="5" s="1"/>
  <c r="BJ8" i="5"/>
  <c r="BK8" i="5" s="1"/>
  <c r="BJ9" i="5"/>
  <c r="BK9" i="5" s="1"/>
  <c r="BJ10" i="5"/>
  <c r="BK10" i="5" s="1"/>
  <c r="BJ11" i="5"/>
  <c r="BK11" i="5" s="1"/>
  <c r="BJ12" i="5"/>
  <c r="BK12" i="5" s="1"/>
  <c r="BJ13" i="5"/>
  <c r="BK13" i="5" s="1"/>
  <c r="BJ14" i="5"/>
  <c r="BK14" i="5" s="1"/>
  <c r="BJ15" i="5"/>
  <c r="BK15" i="5" s="1"/>
  <c r="BJ16" i="5"/>
  <c r="BK16" i="5" s="1"/>
  <c r="BJ17" i="5"/>
  <c r="BK17" i="5" s="1"/>
  <c r="BJ18" i="5"/>
  <c r="BK18" i="5" s="1"/>
  <c r="BJ19" i="5"/>
  <c r="BK19" i="5" s="1"/>
  <c r="BJ20" i="5"/>
  <c r="BK20" i="5" s="1"/>
  <c r="BJ21" i="5"/>
  <c r="BK21" i="5" s="1"/>
  <c r="BJ22" i="5"/>
  <c r="BK22" i="5" s="1"/>
  <c r="BJ23" i="5"/>
  <c r="BK23" i="5" s="1"/>
  <c r="BJ24" i="5"/>
  <c r="BK24" i="5" s="1"/>
  <c r="BJ25" i="5"/>
  <c r="BK25" i="5" s="1"/>
  <c r="BJ26" i="5"/>
  <c r="BK26" i="5" s="1"/>
  <c r="BJ27" i="5"/>
  <c r="BK27" i="5" s="1"/>
  <c r="BJ28" i="5"/>
  <c r="BK28" i="5" s="1"/>
  <c r="BJ29" i="5"/>
  <c r="BK29" i="5" s="1"/>
  <c r="BJ30" i="5"/>
  <c r="BK30" i="5" s="1"/>
  <c r="BJ31" i="5"/>
  <c r="BK31" i="5" s="1"/>
  <c r="BJ32" i="5"/>
  <c r="BK32" i="5" s="1"/>
  <c r="BJ33" i="5"/>
  <c r="BK33" i="5" s="1"/>
  <c r="BJ34" i="5"/>
  <c r="BK34" i="5" s="1"/>
  <c r="BJ35" i="5"/>
  <c r="BK35" i="5" s="1"/>
  <c r="BJ36" i="5"/>
  <c r="BK36" i="5" s="1"/>
  <c r="BJ37" i="5"/>
  <c r="BK37" i="5" s="1"/>
  <c r="BJ38" i="5"/>
  <c r="BK38" i="5" s="1"/>
  <c r="BJ39" i="5"/>
  <c r="BK39" i="5" s="1"/>
  <c r="BJ40" i="5"/>
  <c r="BK40" i="5" s="1"/>
  <c r="BJ41" i="5"/>
  <c r="BK41" i="5" s="1"/>
  <c r="BJ42" i="5"/>
  <c r="BK42" i="5" s="1"/>
  <c r="BJ43" i="5"/>
  <c r="BK43" i="5" s="1"/>
  <c r="BJ44" i="5"/>
  <c r="BK44" i="5" s="1"/>
  <c r="BJ45" i="5"/>
  <c r="BK45" i="5" s="1"/>
  <c r="BJ46" i="5"/>
  <c r="BK46" i="5" s="1"/>
  <c r="BJ47" i="5"/>
  <c r="BK47" i="5" s="1"/>
  <c r="BJ48" i="5"/>
  <c r="BK48" i="5" s="1"/>
  <c r="BJ49" i="5"/>
  <c r="BK49" i="5" s="1"/>
  <c r="BJ50" i="5"/>
  <c r="BK50" i="5" s="1"/>
  <c r="BJ51" i="5"/>
  <c r="BK51" i="5" s="1"/>
  <c r="BJ52" i="5"/>
  <c r="BK52" i="5" s="1"/>
  <c r="BJ53" i="5"/>
  <c r="BK53" i="5" s="1"/>
  <c r="BJ54" i="5"/>
  <c r="BK54" i="5" s="1"/>
  <c r="BJ55" i="5"/>
  <c r="BK55" i="5" s="1"/>
  <c r="BJ56" i="5"/>
  <c r="BK56" i="5" s="1"/>
  <c r="BJ57" i="5"/>
  <c r="BK57" i="5" s="1"/>
  <c r="BJ58" i="5"/>
  <c r="BK58" i="5" s="1"/>
  <c r="BJ59" i="5"/>
  <c r="BK59" i="5" s="1"/>
  <c r="BJ60" i="5"/>
  <c r="BK60" i="5" s="1"/>
  <c r="BJ61" i="5"/>
  <c r="BK61" i="5" s="1"/>
  <c r="BJ62" i="5"/>
  <c r="BK62" i="5" s="1"/>
  <c r="BJ63" i="5"/>
  <c r="BK63" i="5" s="1"/>
  <c r="BJ64" i="5"/>
  <c r="BK64" i="5" s="1"/>
  <c r="BJ65" i="5"/>
  <c r="BK65" i="5" s="1"/>
  <c r="BJ66" i="5"/>
  <c r="BK66" i="5" s="1"/>
  <c r="BJ67" i="5"/>
  <c r="BK67" i="5" s="1"/>
  <c r="BJ68" i="5"/>
  <c r="BK68" i="5" s="1"/>
  <c r="BJ69" i="5"/>
  <c r="BK69" i="5" s="1"/>
  <c r="BJ70" i="5"/>
  <c r="BK70" i="5" s="1"/>
  <c r="BJ71" i="5"/>
  <c r="BK71" i="5" s="1"/>
  <c r="BJ72" i="5"/>
  <c r="BK72" i="5" s="1"/>
  <c r="BJ73" i="5"/>
  <c r="BK73" i="5" s="1"/>
  <c r="BJ74" i="5"/>
  <c r="BK74" i="5" s="1"/>
  <c r="BJ75" i="5"/>
  <c r="BK75" i="5" s="1"/>
  <c r="BJ76" i="5"/>
  <c r="BK76" i="5" s="1"/>
  <c r="BJ77" i="5"/>
  <c r="BK77" i="5" s="1"/>
  <c r="BJ78" i="5"/>
  <c r="BK78" i="5" s="1"/>
  <c r="BJ79" i="5"/>
  <c r="BK79" i="5" s="1"/>
  <c r="BJ80" i="5"/>
  <c r="BK80" i="5" s="1"/>
  <c r="BJ81" i="5"/>
  <c r="BK81" i="5" s="1"/>
  <c r="BJ82" i="5"/>
  <c r="BK82" i="5" s="1"/>
  <c r="BJ83" i="5"/>
  <c r="BK83" i="5" s="1"/>
  <c r="BJ84" i="5"/>
  <c r="BK84" i="5" s="1"/>
  <c r="BJ85" i="5"/>
  <c r="BK85" i="5" s="1"/>
  <c r="BJ86" i="5"/>
  <c r="BK86" i="5" s="1"/>
  <c r="BJ87" i="5"/>
  <c r="BK87" i="5" s="1"/>
  <c r="BJ88" i="5"/>
  <c r="BK88" i="5" s="1"/>
  <c r="BJ89" i="5"/>
  <c r="BK89" i="5" s="1"/>
  <c r="BJ94" i="5"/>
  <c r="BK94" i="5" s="1"/>
  <c r="BJ95" i="5"/>
  <c r="BK95" i="5" s="1"/>
  <c r="BJ96" i="5"/>
  <c r="BK96" i="5" s="1"/>
  <c r="BJ97" i="5"/>
  <c r="BK97" i="5" s="1"/>
  <c r="BJ98" i="5"/>
  <c r="BK98" i="5" s="1"/>
  <c r="BJ99" i="5"/>
  <c r="BK99" i="5" s="1"/>
  <c r="BJ100" i="5"/>
  <c r="BK100" i="5" s="1"/>
  <c r="BJ101" i="5"/>
  <c r="BK101" i="5" s="1"/>
  <c r="BJ102" i="5"/>
  <c r="BK102" i="5" s="1"/>
  <c r="BJ103" i="5"/>
  <c r="BK103" i="5" s="1"/>
  <c r="BJ104" i="5"/>
  <c r="BK104" i="5" s="1"/>
  <c r="BJ105" i="5"/>
  <c r="BK105" i="5" s="1"/>
  <c r="BJ106" i="5"/>
  <c r="BK106" i="5" s="1"/>
  <c r="BJ107" i="5"/>
  <c r="BK107" i="5" s="1"/>
  <c r="BJ108" i="5"/>
  <c r="BK108" i="5" s="1"/>
  <c r="BJ109" i="5"/>
  <c r="BK109" i="5" s="1"/>
  <c r="BJ110" i="5"/>
  <c r="BK110" i="5" s="1"/>
  <c r="BJ111" i="5"/>
  <c r="BK111" i="5" s="1"/>
  <c r="BJ112" i="5"/>
  <c r="BK112" i="5" s="1"/>
  <c r="BJ113" i="5"/>
  <c r="BK113" i="5" s="1"/>
  <c r="BJ114" i="5"/>
  <c r="BK114" i="5" s="1"/>
  <c r="BJ115" i="5"/>
  <c r="BK115" i="5" s="1"/>
  <c r="BJ116" i="5"/>
  <c r="BK116" i="5" s="1"/>
  <c r="BJ117" i="5"/>
  <c r="BK117" i="5" s="1"/>
  <c r="BJ118" i="5"/>
  <c r="BK118" i="5" s="1"/>
  <c r="BJ119" i="5"/>
  <c r="BK119" i="5" s="1"/>
  <c r="BJ120" i="5"/>
  <c r="BK120" i="5" s="1"/>
  <c r="BJ121" i="5"/>
  <c r="BK121" i="5" s="1"/>
  <c r="BJ122" i="5"/>
  <c r="BK122" i="5" s="1"/>
  <c r="BJ123" i="5"/>
  <c r="BK123" i="5" s="1"/>
  <c r="BJ124" i="5"/>
  <c r="BK124" i="5" s="1"/>
  <c r="BJ125" i="5"/>
  <c r="BK125" i="5" s="1"/>
  <c r="BJ126" i="5"/>
  <c r="BK126" i="5" s="1"/>
  <c r="BJ127" i="5"/>
  <c r="BK127" i="5" s="1"/>
  <c r="BJ128" i="5"/>
  <c r="BK128" i="5" s="1"/>
  <c r="BJ129" i="5"/>
  <c r="BK129" i="5" s="1"/>
  <c r="BJ130" i="5"/>
  <c r="BK130" i="5" s="1"/>
  <c r="BJ131" i="5"/>
  <c r="BK131" i="5" s="1"/>
  <c r="BJ132" i="5"/>
  <c r="BK132" i="5" s="1"/>
  <c r="BJ133" i="5"/>
  <c r="BK133" i="5" s="1"/>
  <c r="BJ134" i="5"/>
  <c r="BK134" i="5" s="1"/>
  <c r="BJ135" i="5"/>
  <c r="BK135" i="5" s="1"/>
  <c r="BJ136" i="5"/>
  <c r="BK136" i="5" s="1"/>
  <c r="BJ137" i="5"/>
  <c r="BK137" i="5" s="1"/>
  <c r="BJ138" i="5"/>
  <c r="BK138" i="5" s="1"/>
  <c r="BJ139" i="5"/>
  <c r="BK139" i="5" s="1"/>
  <c r="BJ140" i="5"/>
  <c r="BK140" i="5" s="1"/>
  <c r="BJ141" i="5"/>
  <c r="BK141" i="5" s="1"/>
  <c r="BJ142" i="5"/>
  <c r="BK142" i="5" s="1"/>
  <c r="BJ143" i="5"/>
  <c r="BK143" i="5" s="1"/>
  <c r="BJ144" i="5"/>
  <c r="BK144" i="5" s="1"/>
  <c r="BJ145" i="5"/>
  <c r="BK145" i="5" s="1"/>
  <c r="BJ146" i="5"/>
  <c r="BK146" i="5" s="1"/>
  <c r="BJ147" i="5"/>
  <c r="BK147" i="5" s="1"/>
  <c r="BJ148" i="5"/>
  <c r="BK148" i="5" s="1"/>
  <c r="BJ149" i="5"/>
  <c r="BK149" i="5" s="1"/>
  <c r="BJ150" i="5"/>
  <c r="BK150" i="5" s="1"/>
  <c r="BJ151" i="5"/>
  <c r="BK151" i="5" s="1"/>
  <c r="BJ152" i="5"/>
  <c r="BK152" i="5" s="1"/>
  <c r="BJ153" i="5"/>
  <c r="BK153" i="5" s="1"/>
  <c r="BJ154" i="5"/>
  <c r="BK154" i="5" s="1"/>
  <c r="BJ155" i="5"/>
  <c r="BK155" i="5" s="1"/>
  <c r="BJ156" i="5"/>
  <c r="BK156" i="5" s="1"/>
  <c r="BJ157" i="5"/>
  <c r="BK157" i="5" s="1"/>
  <c r="BJ158" i="5"/>
  <c r="BK158" i="5" s="1"/>
  <c r="BJ159" i="5"/>
  <c r="BK159" i="5" s="1"/>
  <c r="BJ160" i="5"/>
  <c r="BK160" i="5" s="1"/>
  <c r="BJ161" i="5"/>
  <c r="BK161" i="5" s="1"/>
  <c r="BJ162" i="5"/>
  <c r="BK162" i="5" s="1"/>
  <c r="BJ163" i="5"/>
  <c r="BK163" i="5" s="1"/>
  <c r="BJ164" i="5"/>
  <c r="BK164" i="5" s="1"/>
  <c r="BJ165" i="5"/>
  <c r="BK165" i="5" s="1"/>
  <c r="BJ166" i="5"/>
  <c r="BK166" i="5" s="1"/>
  <c r="BJ167" i="5"/>
  <c r="BK167" i="5" s="1"/>
  <c r="BJ168" i="5"/>
  <c r="BK168" i="5" s="1"/>
  <c r="BJ169" i="5"/>
  <c r="BK169" i="5" s="1"/>
  <c r="BJ170" i="5"/>
  <c r="BK170" i="5" s="1"/>
  <c r="BJ171" i="5"/>
  <c r="BK171" i="5" s="1"/>
  <c r="BJ172" i="5"/>
  <c r="BK172" i="5" s="1"/>
  <c r="BJ173" i="5"/>
  <c r="BK173" i="5" s="1"/>
  <c r="BJ174" i="5"/>
  <c r="BK174" i="5" s="1"/>
  <c r="BJ175" i="5"/>
  <c r="BK175" i="5" s="1"/>
  <c r="BJ176" i="5"/>
  <c r="BK176" i="5" s="1"/>
  <c r="BJ177" i="5"/>
  <c r="BK177" i="5" s="1"/>
  <c r="BJ178" i="5"/>
  <c r="BK178" i="5" s="1"/>
  <c r="BJ179" i="5"/>
  <c r="BK179" i="5" s="1"/>
  <c r="BJ180" i="5"/>
  <c r="BK180" i="5" s="1"/>
  <c r="BJ181" i="5"/>
  <c r="BK181" i="5" s="1"/>
  <c r="BJ182" i="5"/>
  <c r="BK182" i="5" s="1"/>
  <c r="BJ183" i="5"/>
  <c r="BK183" i="5" s="1"/>
  <c r="BJ184" i="5"/>
  <c r="BK184" i="5" s="1"/>
  <c r="BJ185" i="5"/>
  <c r="BK185" i="5" s="1"/>
  <c r="BJ186" i="5"/>
  <c r="BK186" i="5" s="1"/>
  <c r="BJ187" i="5"/>
  <c r="BK187" i="5" s="1"/>
  <c r="BJ188" i="5"/>
  <c r="BK188" i="5" s="1"/>
  <c r="BJ189" i="5"/>
  <c r="BK189" i="5" s="1"/>
  <c r="BJ190" i="5"/>
  <c r="BK190" i="5" s="1"/>
  <c r="BJ191" i="5"/>
  <c r="BK191" i="5" s="1"/>
  <c r="BJ192" i="5"/>
  <c r="BK192" i="5" s="1"/>
  <c r="BJ193" i="5"/>
  <c r="BK193" i="5" s="1"/>
  <c r="BJ194" i="5"/>
  <c r="BK194" i="5" s="1"/>
  <c r="BJ195" i="5"/>
  <c r="BK195" i="5" s="1"/>
  <c r="BJ196" i="5"/>
  <c r="BK196" i="5" s="1"/>
  <c r="BJ197" i="5"/>
  <c r="BK197" i="5" s="1"/>
  <c r="BJ198" i="5"/>
  <c r="BK198" i="5" s="1"/>
  <c r="BJ199" i="5"/>
  <c r="BK199" i="5" s="1"/>
  <c r="BJ200" i="5"/>
  <c r="BK200" i="5" s="1"/>
  <c r="BJ201" i="5"/>
  <c r="BK201" i="5" s="1"/>
  <c r="BJ202" i="5"/>
  <c r="BK202" i="5" s="1"/>
  <c r="BJ203" i="5"/>
  <c r="BK203" i="5" s="1"/>
  <c r="BJ204" i="5"/>
  <c r="BK204" i="5" s="1"/>
  <c r="BJ205" i="5"/>
  <c r="BK205" i="5" s="1"/>
  <c r="BJ206" i="5"/>
  <c r="BK206" i="5" s="1"/>
  <c r="BJ207" i="5"/>
  <c r="BK207" i="5" s="1"/>
  <c r="BJ208" i="5"/>
  <c r="BK208" i="5" s="1"/>
  <c r="BJ209" i="5"/>
  <c r="BK209" i="5" s="1"/>
  <c r="BJ210" i="5"/>
  <c r="BK210" i="5" s="1"/>
  <c r="BJ211" i="5"/>
  <c r="BK211" i="5" s="1"/>
  <c r="BJ212" i="5"/>
  <c r="BK212" i="5" s="1"/>
  <c r="BJ213" i="5"/>
  <c r="BK213" i="5" s="1"/>
  <c r="BJ214" i="5"/>
  <c r="BK214" i="5" s="1"/>
  <c r="BJ215" i="5"/>
  <c r="BK215" i="5" s="1"/>
  <c r="BJ216" i="5"/>
  <c r="BK216" i="5" s="1"/>
  <c r="BJ217" i="5"/>
  <c r="BK217" i="5" s="1"/>
  <c r="BJ218" i="5"/>
  <c r="BK218" i="5" s="1"/>
  <c r="BJ219" i="5"/>
  <c r="BK219" i="5" s="1"/>
  <c r="BJ220" i="5"/>
  <c r="BK220" i="5" s="1"/>
  <c r="BJ221" i="5"/>
  <c r="BK221" i="5" s="1"/>
  <c r="BJ222" i="5"/>
  <c r="BK222" i="5" s="1"/>
  <c r="BJ223" i="5"/>
  <c r="BK223" i="5" s="1"/>
  <c r="BJ224" i="5"/>
  <c r="BK224" i="5" s="1"/>
  <c r="BJ225" i="5"/>
  <c r="BK225" i="5" s="1"/>
  <c r="BJ226" i="5"/>
  <c r="BK226" i="5" s="1"/>
  <c r="BJ227" i="5"/>
  <c r="BK227" i="5" s="1"/>
  <c r="BJ228" i="5"/>
  <c r="BK228" i="5" s="1"/>
  <c r="BJ229" i="5"/>
  <c r="BK229" i="5" s="1"/>
  <c r="BJ230" i="5"/>
  <c r="BK230" i="5" s="1"/>
  <c r="BJ231" i="5"/>
  <c r="BK231" i="5" s="1"/>
  <c r="BJ232" i="5"/>
  <c r="BK232" i="5" s="1"/>
  <c r="BJ233" i="5"/>
  <c r="BK233" i="5" s="1"/>
  <c r="BJ234" i="5"/>
  <c r="BK234" i="5" s="1"/>
  <c r="BJ235" i="5"/>
  <c r="BK235" i="5" s="1"/>
  <c r="BJ236" i="5"/>
  <c r="BK236" i="5" s="1"/>
  <c r="BJ237" i="5"/>
  <c r="BK237" i="5" s="1"/>
  <c r="BJ238" i="5"/>
  <c r="BK238" i="5" s="1"/>
  <c r="BJ239" i="5"/>
  <c r="BK239" i="5" s="1"/>
  <c r="BJ240" i="5"/>
  <c r="BK240" i="5" s="1"/>
  <c r="BJ241" i="5"/>
  <c r="BK241" i="5" s="1"/>
  <c r="BJ242" i="5"/>
  <c r="BK242" i="5" s="1"/>
  <c r="BJ243" i="5"/>
  <c r="BK243" i="5" s="1"/>
  <c r="BJ244" i="5"/>
  <c r="BK244" i="5" s="1"/>
  <c r="BJ245" i="5"/>
  <c r="BK245" i="5" s="1"/>
  <c r="BJ246" i="5"/>
  <c r="BK246" i="5" s="1"/>
  <c r="BJ247" i="5"/>
  <c r="BK247" i="5" s="1"/>
  <c r="BJ248" i="5"/>
  <c r="BK248" i="5" s="1"/>
  <c r="BJ249" i="5"/>
  <c r="BK249" i="5" s="1"/>
  <c r="BJ250" i="5"/>
  <c r="BK250" i="5" s="1"/>
  <c r="BJ251" i="5"/>
  <c r="BK251" i="5" s="1"/>
  <c r="BJ252" i="5"/>
  <c r="BK252" i="5" s="1"/>
  <c r="BJ253" i="5"/>
  <c r="BK253" i="5" s="1"/>
  <c r="BJ254" i="5"/>
  <c r="BK254" i="5" s="1"/>
  <c r="BJ255" i="5"/>
  <c r="BK255" i="5" s="1"/>
  <c r="BJ256" i="5"/>
  <c r="BK256" i="5" s="1"/>
  <c r="BJ257" i="5"/>
  <c r="BK257" i="5" s="1"/>
  <c r="BJ258" i="5"/>
  <c r="BK258" i="5" s="1"/>
  <c r="BJ259" i="5"/>
  <c r="BK259" i="5" s="1"/>
  <c r="BJ260" i="5"/>
  <c r="BK260" i="5" s="1"/>
  <c r="BJ261" i="5"/>
  <c r="BK261" i="5" s="1"/>
  <c r="BJ262" i="5"/>
  <c r="BK262" i="5" s="1"/>
  <c r="BJ263" i="5"/>
  <c r="BK263" i="5" s="1"/>
  <c r="BJ264" i="5"/>
  <c r="BK264" i="5" s="1"/>
  <c r="BJ265" i="5"/>
  <c r="BK265" i="5" s="1"/>
  <c r="BJ266" i="5"/>
  <c r="BK266" i="5" s="1"/>
  <c r="BJ267" i="5"/>
  <c r="BK267" i="5" s="1"/>
  <c r="BJ268" i="5"/>
  <c r="BK268" i="5" s="1"/>
  <c r="BJ269" i="5"/>
  <c r="BK269" i="5" s="1"/>
  <c r="BJ270" i="5"/>
  <c r="BK270" i="5" s="1"/>
  <c r="BJ271" i="5"/>
  <c r="BK271" i="5" s="1"/>
  <c r="BJ272" i="5"/>
  <c r="BK272" i="5" s="1"/>
  <c r="BJ273" i="5"/>
  <c r="BK273" i="5" s="1"/>
  <c r="BJ274" i="5"/>
  <c r="BK274" i="5" s="1"/>
  <c r="BJ275" i="5"/>
  <c r="BK275" i="5" s="1"/>
  <c r="BJ276" i="5"/>
  <c r="BK276" i="5" s="1"/>
  <c r="BJ277" i="5"/>
  <c r="BK277" i="5" s="1"/>
  <c r="BJ278" i="5"/>
  <c r="BK278" i="5" s="1"/>
  <c r="BJ279" i="5"/>
  <c r="BK279" i="5" s="1"/>
  <c r="BJ280" i="5"/>
  <c r="BK280" i="5" s="1"/>
  <c r="BJ281" i="5"/>
  <c r="BK281" i="5" s="1"/>
  <c r="BJ282" i="5"/>
  <c r="BK282" i="5" s="1"/>
  <c r="BJ283" i="5"/>
  <c r="BK283" i="5" s="1"/>
  <c r="BJ284" i="5"/>
  <c r="BK284" i="5" s="1"/>
  <c r="BJ285" i="5"/>
  <c r="BK285" i="5" s="1"/>
  <c r="BJ286" i="5"/>
  <c r="BK286" i="5" s="1"/>
  <c r="BJ287" i="5"/>
  <c r="BK287" i="5" s="1"/>
  <c r="BJ288" i="5"/>
  <c r="BK288" i="5" s="1"/>
  <c r="BJ289" i="5"/>
  <c r="BK289" i="5" s="1"/>
  <c r="BJ290" i="5"/>
  <c r="BK290" i="5" s="1"/>
  <c r="BJ291" i="5"/>
  <c r="BK291" i="5" s="1"/>
  <c r="BJ292" i="5"/>
  <c r="BK292" i="5" s="1"/>
  <c r="BJ293" i="5"/>
  <c r="BK293" i="5" s="1"/>
  <c r="BJ294" i="5"/>
  <c r="BK294" i="5" s="1"/>
  <c r="BJ295" i="5"/>
  <c r="BK295" i="5" s="1"/>
  <c r="BJ296" i="5"/>
  <c r="BK296" i="5" s="1"/>
  <c r="BJ297" i="5"/>
  <c r="BK297" i="5" s="1"/>
  <c r="BJ298" i="5"/>
  <c r="BK298" i="5" s="1"/>
  <c r="BJ299" i="5"/>
  <c r="BK299" i="5" s="1"/>
  <c r="BJ300" i="5"/>
  <c r="BK300" i="5" s="1"/>
  <c r="BJ301" i="5"/>
  <c r="BK301" i="5" s="1"/>
  <c r="BJ302" i="5"/>
  <c r="BK302" i="5" s="1"/>
  <c r="BJ303" i="5"/>
  <c r="BK303" i="5" s="1"/>
  <c r="BJ304" i="5"/>
  <c r="BK304" i="5" s="1"/>
  <c r="BJ306" i="5"/>
  <c r="BK306" i="5" s="1"/>
  <c r="BJ307" i="5"/>
  <c r="BK307" i="5" s="1"/>
  <c r="BJ308" i="5"/>
  <c r="BK308" i="5" s="1"/>
  <c r="BJ309" i="5"/>
  <c r="BK309" i="5" s="1"/>
  <c r="BJ310" i="5"/>
  <c r="BK310" i="5" s="1"/>
  <c r="BJ311" i="5"/>
  <c r="BK311" i="5" s="1"/>
  <c r="BJ312" i="5"/>
  <c r="BK312" i="5" s="1"/>
  <c r="BJ313" i="5"/>
  <c r="BK313" i="5" s="1"/>
  <c r="BJ314" i="5"/>
  <c r="BK314" i="5" s="1"/>
  <c r="BJ315" i="5"/>
  <c r="BK315" i="5" s="1"/>
  <c r="BJ316" i="5"/>
  <c r="BK316" i="5" s="1"/>
  <c r="BJ317" i="5"/>
  <c r="BK317" i="5" s="1"/>
  <c r="BJ318" i="5"/>
  <c r="BK318" i="5" s="1"/>
  <c r="BJ319" i="5"/>
  <c r="BK319" i="5" s="1"/>
  <c r="BJ320" i="5"/>
  <c r="BK320" i="5" s="1"/>
  <c r="BJ321" i="5"/>
  <c r="BK321" i="5" s="1"/>
  <c r="BJ322" i="5"/>
  <c r="BK322" i="5" s="1"/>
  <c r="BJ323" i="5"/>
  <c r="BK323" i="5" s="1"/>
  <c r="BJ324" i="5"/>
  <c r="BK324" i="5" s="1"/>
  <c r="BJ325" i="5"/>
  <c r="BK325" i="5" s="1"/>
  <c r="BJ326" i="5"/>
  <c r="BK326" i="5" s="1"/>
  <c r="BJ327" i="5"/>
  <c r="BK327" i="5" s="1"/>
  <c r="BJ328" i="5"/>
  <c r="BK328" i="5" s="1"/>
  <c r="BJ329" i="5"/>
  <c r="BK329" i="5" s="1"/>
  <c r="BJ330" i="5"/>
  <c r="BK330" i="5" s="1"/>
  <c r="BJ331" i="5"/>
  <c r="BK331" i="5" s="1"/>
  <c r="BJ332" i="5"/>
  <c r="BK332" i="5" s="1"/>
  <c r="BJ333" i="5"/>
  <c r="BK333" i="5" s="1"/>
  <c r="BJ334" i="5"/>
  <c r="BK334" i="5" s="1"/>
  <c r="BJ335" i="5"/>
  <c r="BK335" i="5" s="1"/>
  <c r="BJ336" i="5"/>
  <c r="BK336" i="5" s="1"/>
  <c r="BJ337" i="5"/>
  <c r="BK337" i="5" s="1"/>
  <c r="BJ338" i="5"/>
  <c r="BK338" i="5" s="1"/>
  <c r="BJ339" i="5"/>
  <c r="BK339" i="5" s="1"/>
  <c r="BJ340" i="5"/>
  <c r="BK340" i="5" s="1"/>
  <c r="BJ341" i="5"/>
  <c r="BK341" i="5" s="1"/>
  <c r="BJ342" i="5"/>
  <c r="BK342" i="5" s="1"/>
  <c r="BJ343" i="5"/>
  <c r="BK343" i="5" s="1"/>
  <c r="BJ344" i="5"/>
  <c r="BK344" i="5" s="1"/>
  <c r="BJ345" i="5"/>
  <c r="BK345" i="5" s="1"/>
  <c r="BJ346" i="5"/>
  <c r="BK346" i="5" s="1"/>
  <c r="BJ347" i="5"/>
  <c r="BK347" i="5" s="1"/>
  <c r="BJ348" i="5"/>
  <c r="BK348" i="5" s="1"/>
  <c r="BJ349" i="5"/>
  <c r="BK349" i="5" s="1"/>
  <c r="BJ350" i="5"/>
  <c r="BK350" i="5" s="1"/>
  <c r="BJ351" i="5"/>
  <c r="BK351" i="5" s="1"/>
  <c r="BJ352" i="5"/>
  <c r="BK352" i="5" s="1"/>
  <c r="BJ353" i="5"/>
  <c r="BK353" i="5" s="1"/>
  <c r="BJ354" i="5"/>
  <c r="BK354" i="5" s="1"/>
  <c r="BJ355" i="5"/>
  <c r="BK355" i="5" s="1"/>
  <c r="BJ356" i="5"/>
  <c r="BK356" i="5" s="1"/>
  <c r="BJ357" i="5"/>
  <c r="BK357" i="5" s="1"/>
  <c r="BJ358" i="5"/>
  <c r="BK358" i="5" s="1"/>
  <c r="BJ359" i="5"/>
  <c r="BK359" i="5" s="1"/>
  <c r="BJ360" i="5"/>
  <c r="BK360" i="5" s="1"/>
  <c r="BJ361" i="5"/>
  <c r="BK361" i="5" s="1"/>
  <c r="BJ362" i="5"/>
  <c r="BK362" i="5" s="1"/>
  <c r="BJ363" i="5"/>
  <c r="BK363" i="5" s="1"/>
  <c r="BJ364" i="5"/>
  <c r="BK364" i="5" s="1"/>
  <c r="BJ365" i="5"/>
  <c r="BK365" i="5" s="1"/>
  <c r="BJ366" i="5"/>
  <c r="BK366" i="5" s="1"/>
  <c r="BJ367" i="5"/>
  <c r="BK367" i="5" s="1"/>
  <c r="BJ368" i="5"/>
  <c r="BK368" i="5" s="1"/>
  <c r="BJ369" i="5"/>
  <c r="BK369" i="5" s="1"/>
  <c r="BJ370" i="5"/>
  <c r="BK370" i="5" s="1"/>
  <c r="BJ371" i="5"/>
  <c r="BK371" i="5" s="1"/>
  <c r="BJ372" i="5"/>
  <c r="BK372" i="5" s="1"/>
  <c r="BJ373" i="5"/>
  <c r="BK373" i="5" s="1"/>
  <c r="BJ374" i="5"/>
  <c r="BK374" i="5" s="1"/>
  <c r="BJ375" i="5"/>
  <c r="BK375" i="5" s="1"/>
  <c r="BJ376" i="5"/>
  <c r="BK376" i="5" s="1"/>
  <c r="BJ377" i="5"/>
  <c r="BK377" i="5" s="1"/>
  <c r="BJ378" i="5"/>
  <c r="BK378" i="5" s="1"/>
  <c r="BJ379" i="5"/>
  <c r="BK379" i="5" s="1"/>
  <c r="BJ380" i="5"/>
  <c r="BK380" i="5" s="1"/>
  <c r="BJ381" i="5"/>
  <c r="BK381" i="5" s="1"/>
  <c r="BJ382" i="5"/>
  <c r="BK382" i="5" s="1"/>
  <c r="BJ383" i="5"/>
  <c r="BK383" i="5" s="1"/>
  <c r="BJ384" i="5"/>
  <c r="BK384" i="5" s="1"/>
  <c r="BJ385" i="5"/>
  <c r="BK385" i="5" s="1"/>
  <c r="BJ386" i="5"/>
  <c r="BK386" i="5" s="1"/>
  <c r="BJ387" i="5"/>
  <c r="BK387" i="5" s="1"/>
  <c r="BJ388" i="5"/>
  <c r="BK388" i="5" s="1"/>
  <c r="BJ389" i="5"/>
  <c r="BK389" i="5" s="1"/>
  <c r="BJ390" i="5"/>
  <c r="BK390" i="5" s="1"/>
  <c r="BJ391" i="5"/>
  <c r="BK391" i="5" s="1"/>
  <c r="BJ392" i="5"/>
  <c r="BK392" i="5" s="1"/>
  <c r="BJ393" i="5"/>
  <c r="BK393" i="5" s="1"/>
  <c r="BJ394" i="5"/>
  <c r="BK394" i="5" s="1"/>
  <c r="BJ395" i="5"/>
  <c r="BK395" i="5" s="1"/>
  <c r="BJ396" i="5"/>
  <c r="BK396" i="5" s="1"/>
  <c r="BJ397" i="5"/>
  <c r="BK397" i="5" s="1"/>
  <c r="BJ398" i="5"/>
  <c r="BK398" i="5" s="1"/>
  <c r="BJ399" i="5"/>
  <c r="BK399" i="5" s="1"/>
  <c r="BJ400" i="5"/>
  <c r="BK400" i="5" s="1"/>
  <c r="BJ401" i="5"/>
  <c r="BK401" i="5" s="1"/>
  <c r="BJ402" i="5"/>
  <c r="BK402" i="5" s="1"/>
  <c r="BJ403" i="5"/>
  <c r="BK403" i="5" s="1"/>
  <c r="BJ404" i="5"/>
  <c r="BK404" i="5" s="1"/>
  <c r="BJ405" i="5"/>
  <c r="BK405" i="5" s="1"/>
  <c r="BJ406" i="5"/>
  <c r="BK406" i="5" s="1"/>
  <c r="BJ407" i="5"/>
  <c r="BK407" i="5" s="1"/>
  <c r="BJ408" i="5"/>
  <c r="BK408" i="5" s="1"/>
  <c r="BJ409" i="5"/>
  <c r="BK409" i="5" s="1"/>
  <c r="BJ410" i="5"/>
  <c r="BK410" i="5" s="1"/>
  <c r="BJ411" i="5"/>
  <c r="BK411" i="5" s="1"/>
  <c r="BJ412" i="5"/>
  <c r="BK412" i="5" s="1"/>
  <c r="BJ413" i="5"/>
  <c r="BK413" i="5" s="1"/>
  <c r="BJ414" i="5"/>
  <c r="BK414" i="5" s="1"/>
  <c r="BJ415" i="5"/>
  <c r="BK415" i="5" s="1"/>
  <c r="BJ416" i="5"/>
  <c r="BK416" i="5" s="1"/>
  <c r="BJ417" i="5"/>
  <c r="BK417" i="5" s="1"/>
  <c r="BJ418" i="5"/>
  <c r="BK418" i="5" s="1"/>
  <c r="BJ419" i="5"/>
  <c r="BK419" i="5" s="1"/>
  <c r="BJ420" i="5"/>
  <c r="BK420" i="5" s="1"/>
  <c r="BJ421" i="5"/>
  <c r="BK421" i="5" s="1"/>
  <c r="BJ422" i="5"/>
  <c r="BK422" i="5" s="1"/>
  <c r="BJ423" i="5"/>
  <c r="BK423" i="5" s="1"/>
  <c r="BJ424" i="5"/>
  <c r="BK424" i="5" s="1"/>
  <c r="BJ425" i="5"/>
  <c r="BK425" i="5" s="1"/>
  <c r="BJ426" i="5"/>
  <c r="BK426" i="5" s="1"/>
  <c r="BJ427" i="5"/>
  <c r="BK427" i="5" s="1"/>
  <c r="BJ428" i="5"/>
  <c r="BK428" i="5" s="1"/>
  <c r="BJ429" i="5"/>
  <c r="BK429" i="5" s="1"/>
  <c r="BJ430" i="5"/>
  <c r="BK430" i="5" s="1"/>
  <c r="BJ431" i="5"/>
  <c r="BK431" i="5" s="1"/>
  <c r="BJ432" i="5"/>
  <c r="BK432" i="5" s="1"/>
  <c r="BJ433" i="5"/>
  <c r="BK433" i="5" s="1"/>
  <c r="BJ434" i="5"/>
  <c r="BK434" i="5" s="1"/>
  <c r="BJ435" i="5"/>
  <c r="BK435" i="5" s="1"/>
  <c r="BJ436" i="5"/>
  <c r="BK436" i="5" s="1"/>
  <c r="BJ437" i="5"/>
  <c r="BK437" i="5" s="1"/>
  <c r="BJ438" i="5"/>
  <c r="BK438" i="5" s="1"/>
  <c r="BJ439" i="5"/>
  <c r="BK439" i="5" s="1"/>
  <c r="BJ440" i="5"/>
  <c r="BK440" i="5" s="1"/>
  <c r="BJ441" i="5"/>
  <c r="BK441" i="5" s="1"/>
  <c r="BJ442" i="5"/>
  <c r="BK442" i="5" s="1"/>
  <c r="BJ443" i="5"/>
  <c r="BK443" i="5" s="1"/>
  <c r="BJ444" i="5"/>
  <c r="BK444" i="5" s="1"/>
  <c r="BJ445" i="5"/>
  <c r="BK445" i="5" s="1"/>
  <c r="BJ446" i="5"/>
  <c r="BK446" i="5" s="1"/>
  <c r="BJ447" i="5"/>
  <c r="BK447" i="5" s="1"/>
  <c r="BJ448" i="5"/>
  <c r="BK448" i="5" s="1"/>
  <c r="BJ449" i="5"/>
  <c r="BK449" i="5" s="1"/>
  <c r="BJ450" i="5"/>
  <c r="BK450" i="5" s="1"/>
  <c r="BJ451" i="5"/>
  <c r="BK451" i="5" s="1"/>
  <c r="BJ452" i="5"/>
  <c r="BK452" i="5" s="1"/>
  <c r="BJ453" i="5"/>
  <c r="BK453" i="5" s="1"/>
  <c r="BJ454" i="5"/>
  <c r="BK454" i="5" s="1"/>
  <c r="BJ455" i="5"/>
  <c r="BK455" i="5" s="1"/>
  <c r="BJ456" i="5"/>
  <c r="BK456" i="5" s="1"/>
  <c r="BJ457" i="5"/>
  <c r="BK457" i="5" s="1"/>
  <c r="BJ458" i="5"/>
  <c r="BK458" i="5" s="1"/>
  <c r="BJ459" i="5"/>
  <c r="BK459" i="5" s="1"/>
  <c r="BJ460" i="5"/>
  <c r="BK460" i="5" s="1"/>
  <c r="BJ461" i="5"/>
  <c r="BK461" i="5" s="1"/>
  <c r="BJ462" i="5"/>
  <c r="BK462" i="5" s="1"/>
  <c r="BJ463" i="5"/>
  <c r="BK463" i="5" s="1"/>
  <c r="BJ464" i="5"/>
  <c r="BK464" i="5" s="1"/>
  <c r="BJ465" i="5"/>
  <c r="BK465" i="5" s="1"/>
  <c r="BJ466" i="5"/>
  <c r="BK466" i="5" s="1"/>
  <c r="BJ467" i="5"/>
  <c r="BK467" i="5" s="1"/>
  <c r="BJ468" i="5"/>
  <c r="BK468" i="5" s="1"/>
  <c r="BJ469" i="5"/>
  <c r="BK469" i="5" s="1"/>
  <c r="BJ470" i="5"/>
  <c r="BK470" i="5" s="1"/>
  <c r="BJ471" i="5"/>
  <c r="BK471" i="5" s="1"/>
  <c r="BJ472" i="5"/>
  <c r="BK472" i="5" s="1"/>
  <c r="BJ473" i="5"/>
  <c r="BK473" i="5" s="1"/>
  <c r="BJ474" i="5"/>
  <c r="BK474" i="5" s="1"/>
  <c r="BJ475" i="5"/>
  <c r="BK475" i="5" s="1"/>
  <c r="BJ476" i="5"/>
  <c r="BK476" i="5" s="1"/>
  <c r="BJ477" i="5"/>
  <c r="BK477" i="5" s="1"/>
  <c r="BJ478" i="5"/>
  <c r="BK478" i="5" s="1"/>
  <c r="BJ479" i="5"/>
  <c r="BK479" i="5" s="1"/>
  <c r="BJ480" i="5"/>
  <c r="BK480" i="5" s="1"/>
  <c r="BJ481" i="5"/>
  <c r="BK481" i="5" s="1"/>
  <c r="BJ482" i="5"/>
  <c r="BK482" i="5" s="1"/>
  <c r="BJ483" i="5"/>
  <c r="BK483" i="5" s="1"/>
  <c r="BJ484" i="5"/>
  <c r="BK484" i="5" s="1"/>
  <c r="BJ485" i="5"/>
  <c r="BK485" i="5" s="1"/>
  <c r="BJ486" i="5"/>
  <c r="BK486" i="5" s="1"/>
  <c r="BJ487" i="5"/>
  <c r="BK487" i="5" s="1"/>
  <c r="BJ488" i="5"/>
  <c r="BK488" i="5" s="1"/>
  <c r="BJ489" i="5"/>
  <c r="BK489" i="5" s="1"/>
  <c r="BJ490" i="5"/>
  <c r="BK490" i="5" s="1"/>
  <c r="BJ491" i="5"/>
  <c r="BK491" i="5" s="1"/>
  <c r="BJ492" i="5"/>
  <c r="BK492" i="5" s="1"/>
  <c r="BJ493" i="5"/>
  <c r="BK493" i="5" s="1"/>
  <c r="BJ494" i="5"/>
  <c r="BK494" i="5" s="1"/>
  <c r="BJ495" i="5"/>
  <c r="BK495" i="5" s="1"/>
  <c r="BJ496" i="5"/>
  <c r="BK496" i="5" s="1"/>
  <c r="BJ497" i="5"/>
  <c r="BK497" i="5" s="1"/>
  <c r="BJ498" i="5"/>
  <c r="BK498" i="5" s="1"/>
  <c r="BJ499" i="5"/>
  <c r="BK499" i="5" s="1"/>
  <c r="BJ500" i="5"/>
  <c r="BK500" i="5" s="1"/>
  <c r="BJ501" i="5"/>
  <c r="BK501" i="5" s="1"/>
  <c r="BJ502" i="5"/>
  <c r="BK502" i="5" s="1"/>
  <c r="BJ521" i="5"/>
  <c r="BK521" i="5" s="1"/>
  <c r="BJ522" i="5"/>
  <c r="BK522" i="5" s="1"/>
  <c r="BJ523" i="5"/>
  <c r="BK523" i="5" s="1"/>
  <c r="BJ524" i="5"/>
  <c r="BK524" i="5" s="1"/>
  <c r="BJ525" i="5"/>
  <c r="BK525" i="5" s="1"/>
  <c r="BJ526" i="5"/>
  <c r="BK526" i="5" s="1"/>
  <c r="BJ527" i="5"/>
  <c r="BK527" i="5" s="1"/>
  <c r="BJ528" i="5"/>
  <c r="BK528" i="5" s="1"/>
  <c r="BJ529" i="5"/>
  <c r="BK529" i="5" s="1"/>
  <c r="BJ530" i="5"/>
  <c r="BK530" i="5" s="1"/>
  <c r="BJ531" i="5"/>
  <c r="BK531" i="5" s="1"/>
  <c r="BJ532" i="5"/>
  <c r="BK532" i="5" s="1"/>
  <c r="BJ533" i="5"/>
  <c r="BK533" i="5" s="1"/>
  <c r="BJ534" i="5"/>
  <c r="BK534" i="5" s="1"/>
  <c r="BJ535" i="5"/>
  <c r="BK535" i="5" s="1"/>
  <c r="BJ536" i="5"/>
  <c r="BK536" i="5" s="1"/>
  <c r="BJ537" i="5"/>
  <c r="BK537" i="5" s="1"/>
  <c r="BJ538" i="5"/>
  <c r="BK538" i="5" s="1"/>
  <c r="BJ539" i="5"/>
  <c r="BK539" i="5" s="1"/>
  <c r="BJ540" i="5"/>
  <c r="BK540" i="5" s="1"/>
  <c r="BJ541" i="5"/>
  <c r="BK541" i="5" s="1"/>
  <c r="BJ542" i="5"/>
  <c r="BK542" i="5" s="1"/>
  <c r="BJ543" i="5"/>
  <c r="BK543" i="5" s="1"/>
  <c r="BJ544" i="5"/>
  <c r="BK544" i="5" s="1"/>
  <c r="BJ545" i="5"/>
  <c r="BK545" i="5" s="1"/>
  <c r="BJ546" i="5"/>
  <c r="BK546" i="5" s="1"/>
  <c r="BJ547" i="5"/>
  <c r="BK547" i="5" s="1"/>
  <c r="BJ548" i="5"/>
  <c r="BK548" i="5" s="1"/>
  <c r="BJ549" i="5"/>
  <c r="BK549" i="5" s="1"/>
  <c r="BJ550" i="5"/>
  <c r="BK550" i="5" s="1"/>
  <c r="BJ551" i="5"/>
  <c r="BK551" i="5" s="1"/>
  <c r="BJ552" i="5"/>
  <c r="BK552" i="5" s="1"/>
  <c r="BJ553" i="5"/>
  <c r="BK553" i="5" s="1"/>
  <c r="BJ554" i="5"/>
  <c r="BK554" i="5" s="1"/>
  <c r="BJ555" i="5"/>
  <c r="BK555" i="5" s="1"/>
  <c r="BJ556" i="5"/>
  <c r="BK556" i="5" s="1"/>
  <c r="BJ557" i="5"/>
  <c r="BK557" i="5" s="1"/>
  <c r="BJ558" i="5"/>
  <c r="BK558" i="5" s="1"/>
  <c r="BJ559" i="5"/>
  <c r="BK559" i="5" s="1"/>
  <c r="BJ560" i="5"/>
  <c r="BK560" i="5" s="1"/>
  <c r="BJ561" i="5"/>
  <c r="BK561" i="5" s="1"/>
  <c r="BJ562" i="5"/>
  <c r="BK562" i="5" s="1"/>
  <c r="BJ563" i="5"/>
  <c r="BK563" i="5" s="1"/>
  <c r="BJ564" i="5"/>
  <c r="BK564" i="5" s="1"/>
  <c r="BJ565" i="5"/>
  <c r="BK565" i="5" s="1"/>
  <c r="BJ566" i="5"/>
  <c r="BK566" i="5" s="1"/>
  <c r="BJ567" i="5"/>
  <c r="BK567" i="5" s="1"/>
  <c r="BJ568" i="5"/>
  <c r="BK568" i="5" s="1"/>
  <c r="BJ569" i="5"/>
  <c r="BK569" i="5" s="1"/>
  <c r="BJ570" i="5"/>
  <c r="BK570" i="5" s="1"/>
  <c r="BJ571" i="5"/>
  <c r="BK571" i="5" s="1"/>
  <c r="BJ572" i="5"/>
  <c r="BK572" i="5" s="1"/>
  <c r="BJ573" i="5"/>
  <c r="BK573" i="5" s="1"/>
  <c r="BJ574" i="5"/>
  <c r="BK574" i="5" s="1"/>
  <c r="BJ575" i="5"/>
  <c r="BK575" i="5" s="1"/>
  <c r="BJ576" i="5"/>
  <c r="BK576" i="5" s="1"/>
  <c r="BJ577" i="5"/>
  <c r="BK577" i="5" s="1"/>
  <c r="BJ578" i="5"/>
  <c r="BK578" i="5" s="1"/>
  <c r="BJ579" i="5"/>
  <c r="BK579" i="5" s="1"/>
  <c r="BJ580" i="5"/>
  <c r="BK580" i="5" s="1"/>
  <c r="BJ581" i="5"/>
  <c r="BK581" i="5" s="1"/>
  <c r="BJ582" i="5"/>
  <c r="BK582" i="5" s="1"/>
  <c r="BJ583" i="5"/>
  <c r="BK583" i="5" s="1"/>
  <c r="BJ584" i="5"/>
  <c r="BK584" i="5" s="1"/>
  <c r="BJ585" i="5"/>
  <c r="BK585" i="5" s="1"/>
  <c r="BJ588" i="5"/>
  <c r="BK588" i="5" s="1"/>
  <c r="BJ589" i="5"/>
  <c r="BK589" i="5" s="1"/>
  <c r="BJ590" i="5"/>
  <c r="BK590" i="5" s="1"/>
  <c r="BJ591" i="5"/>
  <c r="BK591" i="5" s="1"/>
  <c r="BJ592" i="5"/>
  <c r="BK592" i="5" s="1"/>
  <c r="BJ593" i="5"/>
  <c r="BK593" i="5" s="1"/>
  <c r="BJ594" i="5"/>
  <c r="BK594" i="5" s="1"/>
  <c r="BJ595" i="5"/>
  <c r="BK595" i="5" s="1"/>
  <c r="BJ596" i="5"/>
  <c r="BK596" i="5" s="1"/>
  <c r="BJ597" i="5"/>
  <c r="BK597" i="5" s="1"/>
  <c r="BJ598" i="5"/>
  <c r="BK598" i="5" s="1"/>
  <c r="BJ599" i="5"/>
  <c r="BK599" i="5" s="1"/>
  <c r="BJ600" i="5"/>
  <c r="BK600" i="5" s="1"/>
  <c r="BJ601" i="5"/>
  <c r="BK601" i="5" s="1"/>
  <c r="BJ602" i="5"/>
  <c r="BK602" i="5" s="1"/>
  <c r="BJ603" i="5"/>
  <c r="BK603" i="5" s="1"/>
  <c r="BJ604" i="5"/>
  <c r="BK604" i="5" s="1"/>
  <c r="BJ605" i="5"/>
  <c r="BK605" i="5" s="1"/>
  <c r="BJ606" i="5"/>
  <c r="BK606" i="5" s="1"/>
  <c r="BJ607" i="5"/>
  <c r="BK607" i="5" s="1"/>
  <c r="BJ608" i="5"/>
  <c r="BK608" i="5" s="1"/>
  <c r="BJ609" i="5"/>
  <c r="BK609" i="5" s="1"/>
  <c r="BJ610" i="5"/>
  <c r="BK610" i="5" s="1"/>
  <c r="BJ611" i="5"/>
  <c r="BK611" i="5" s="1"/>
  <c r="BJ612" i="5"/>
  <c r="BK612" i="5" s="1"/>
  <c r="BJ613" i="5"/>
  <c r="BK613" i="5" s="1"/>
  <c r="BJ614" i="5"/>
  <c r="BK614" i="5" s="1"/>
  <c r="BJ615" i="5"/>
  <c r="BK615" i="5" s="1"/>
  <c r="BJ616" i="5"/>
  <c r="BK616" i="5" s="1"/>
  <c r="BJ617" i="5"/>
  <c r="BK617" i="5" s="1"/>
  <c r="BJ618" i="5"/>
  <c r="BK618" i="5" s="1"/>
  <c r="BJ619" i="5"/>
  <c r="BK619" i="5" s="1"/>
  <c r="BJ620" i="5"/>
  <c r="BK620" i="5" s="1"/>
  <c r="BJ621" i="5"/>
  <c r="BK621" i="5" s="1"/>
  <c r="BJ622" i="5"/>
  <c r="BK622" i="5" s="1"/>
  <c r="BJ623" i="5"/>
  <c r="BK623" i="5" s="1"/>
  <c r="BJ624" i="5"/>
  <c r="BK624" i="5" s="1"/>
  <c r="BJ625" i="5"/>
  <c r="BK625" i="5" s="1"/>
  <c r="BJ626" i="5"/>
  <c r="BK626" i="5" s="1"/>
  <c r="BJ627" i="5"/>
  <c r="BK627" i="5" s="1"/>
  <c r="BJ628" i="5"/>
  <c r="BK628" i="5" s="1"/>
  <c r="BJ629" i="5"/>
  <c r="BK629" i="5" s="1"/>
  <c r="BJ630" i="5"/>
  <c r="BK630" i="5" s="1"/>
  <c r="BJ631" i="5"/>
  <c r="BK631" i="5" s="1"/>
  <c r="BJ632" i="5"/>
  <c r="BK632" i="5" s="1"/>
  <c r="BJ633" i="5"/>
  <c r="BK633" i="5" s="1"/>
  <c r="BJ634" i="5"/>
  <c r="BK634" i="5" s="1"/>
  <c r="BJ635" i="5"/>
  <c r="BK635" i="5" s="1"/>
  <c r="BJ636" i="5"/>
  <c r="BK636" i="5" s="1"/>
  <c r="BJ637" i="5"/>
  <c r="BK637" i="5" s="1"/>
  <c r="BJ638" i="5"/>
  <c r="BK638" i="5" s="1"/>
  <c r="BJ639" i="5"/>
  <c r="BK639" i="5" s="1"/>
  <c r="BJ640" i="5"/>
  <c r="BK640" i="5" s="1"/>
  <c r="BJ641" i="5"/>
  <c r="BK641" i="5" s="1"/>
  <c r="BJ642" i="5"/>
  <c r="BK642" i="5" s="1"/>
  <c r="BJ643" i="5"/>
  <c r="BK643" i="5" s="1"/>
  <c r="BJ644" i="5"/>
  <c r="BK644" i="5" s="1"/>
  <c r="BJ645" i="5"/>
  <c r="BK645" i="5" s="1"/>
  <c r="BJ646" i="5"/>
  <c r="BK646" i="5" s="1"/>
  <c r="BJ647" i="5"/>
  <c r="BK647" i="5" s="1"/>
  <c r="BJ648" i="5"/>
  <c r="BK648" i="5" s="1"/>
  <c r="BJ649" i="5"/>
  <c r="BK649" i="5" s="1"/>
  <c r="BJ650" i="5"/>
  <c r="BK650" i="5" s="1"/>
  <c r="BJ651" i="5"/>
  <c r="BK651" i="5" s="1"/>
  <c r="BJ652" i="5"/>
  <c r="BK652" i="5" s="1"/>
  <c r="BJ653" i="5"/>
  <c r="BK653" i="5" s="1"/>
  <c r="BJ654" i="5"/>
  <c r="BK654" i="5" s="1"/>
  <c r="BJ655" i="5"/>
  <c r="BK655" i="5" s="1"/>
  <c r="BJ656" i="5"/>
  <c r="BK656" i="5" s="1"/>
  <c r="BJ657" i="5"/>
  <c r="BK657" i="5" s="1"/>
  <c r="BJ658" i="5"/>
  <c r="BK658" i="5" s="1"/>
  <c r="BJ659" i="5"/>
  <c r="BK659" i="5" s="1"/>
  <c r="BJ660" i="5"/>
  <c r="BK660" i="5" s="1"/>
  <c r="BJ661" i="5"/>
  <c r="BK661" i="5" s="1"/>
  <c r="BJ662" i="5"/>
  <c r="BK662" i="5" s="1"/>
  <c r="BJ663" i="5"/>
  <c r="BK663" i="5" s="1"/>
  <c r="BJ664" i="5"/>
  <c r="BK664" i="5" s="1"/>
  <c r="BJ665" i="5"/>
  <c r="BK665" i="5" s="1"/>
  <c r="BJ666" i="5"/>
  <c r="BK666" i="5" s="1"/>
  <c r="BJ667" i="5"/>
  <c r="BK667" i="5" s="1"/>
  <c r="BJ668" i="5"/>
  <c r="BK668" i="5" s="1"/>
  <c r="BJ669" i="5"/>
  <c r="BK669" i="5" s="1"/>
  <c r="BJ670" i="5"/>
  <c r="BK670" i="5" s="1"/>
  <c r="BJ671" i="5"/>
  <c r="BK671" i="5" s="1"/>
  <c r="BJ672" i="5"/>
  <c r="BK672" i="5" s="1"/>
  <c r="BJ673" i="5"/>
  <c r="BK673" i="5" s="1"/>
  <c r="BJ674" i="5"/>
  <c r="BK674" i="5" s="1"/>
  <c r="BJ675" i="5"/>
  <c r="BK675" i="5" s="1"/>
  <c r="BJ676" i="5"/>
  <c r="BK676" i="5" s="1"/>
  <c r="BJ677" i="5"/>
  <c r="BK677" i="5" s="1"/>
  <c r="BJ678" i="5"/>
  <c r="BK678" i="5" s="1"/>
  <c r="BJ679" i="5"/>
  <c r="BK679" i="5" s="1"/>
  <c r="BJ680" i="5"/>
  <c r="BK680" i="5" s="1"/>
  <c r="BJ681" i="5"/>
  <c r="BK681" i="5" s="1"/>
  <c r="BJ682" i="5"/>
  <c r="BK682" i="5" s="1"/>
  <c r="BJ683" i="5"/>
  <c r="BK683" i="5" s="1"/>
  <c r="BJ684" i="5"/>
  <c r="BK684" i="5" s="1"/>
  <c r="BJ685" i="5"/>
  <c r="BK685" i="5" s="1"/>
  <c r="BJ686" i="5"/>
  <c r="BK686" i="5" s="1"/>
  <c r="BJ687" i="5"/>
  <c r="BK687" i="5" s="1"/>
  <c r="BJ688" i="5"/>
  <c r="BK688" i="5" s="1"/>
  <c r="BJ689" i="5"/>
  <c r="BK689" i="5" s="1"/>
  <c r="BJ690" i="5"/>
  <c r="BK690" i="5" s="1"/>
  <c r="BJ691" i="5"/>
  <c r="BK691" i="5" s="1"/>
  <c r="BJ692" i="5"/>
  <c r="BK692" i="5" s="1"/>
  <c r="BJ693" i="5"/>
  <c r="BK693" i="5" s="1"/>
  <c r="BJ694" i="5"/>
  <c r="BK694" i="5" s="1"/>
  <c r="BJ695" i="5"/>
  <c r="BK695" i="5" s="1"/>
  <c r="BJ696" i="5"/>
  <c r="BK696" i="5" s="1"/>
  <c r="BJ697" i="5"/>
  <c r="BK697" i="5" s="1"/>
  <c r="BJ698" i="5"/>
  <c r="BK698" i="5" s="1"/>
  <c r="BJ699" i="5"/>
  <c r="BK699" i="5" s="1"/>
  <c r="BJ700" i="5"/>
  <c r="BK700" i="5" s="1"/>
  <c r="BJ701" i="5"/>
  <c r="BK701" i="5" s="1"/>
  <c r="BJ702" i="5"/>
  <c r="BK702" i="5" s="1"/>
  <c r="BJ703" i="5"/>
  <c r="BK703" i="5" s="1"/>
  <c r="BJ704" i="5"/>
  <c r="BK704" i="5" s="1"/>
  <c r="BJ705" i="5"/>
  <c r="BK705" i="5" s="1"/>
  <c r="BJ706" i="5"/>
  <c r="BK706" i="5" s="1"/>
  <c r="BJ708" i="5"/>
  <c r="BK708" i="5" s="1"/>
  <c r="BJ762" i="5"/>
  <c r="BK762" i="5" s="1"/>
  <c r="BJ763" i="5"/>
  <c r="BK763" i="5" s="1"/>
  <c r="BJ764" i="5"/>
  <c r="BK764" i="5" s="1"/>
  <c r="BJ765" i="5"/>
  <c r="BK765" i="5" s="1"/>
  <c r="BJ766" i="5"/>
  <c r="BK766" i="5" s="1"/>
  <c r="BJ767" i="5"/>
  <c r="BK767" i="5" s="1"/>
  <c r="BJ768" i="5"/>
  <c r="BK768" i="5" s="1"/>
  <c r="BJ769" i="5"/>
  <c r="BK769" i="5" s="1"/>
  <c r="BJ770" i="5"/>
  <c r="BK770" i="5" s="1"/>
  <c r="BJ771" i="5"/>
  <c r="BK771" i="5" s="1"/>
  <c r="BJ772" i="5"/>
  <c r="BK772" i="5" s="1"/>
  <c r="BJ773" i="5"/>
  <c r="BK773" i="5" s="1"/>
  <c r="BJ774" i="5"/>
  <c r="BK774" i="5" s="1"/>
  <c r="BJ775" i="5"/>
  <c r="BK775" i="5" s="1"/>
  <c r="BJ776" i="5"/>
  <c r="BK776" i="5" s="1"/>
  <c r="BJ777" i="5"/>
  <c r="BK777" i="5" s="1"/>
  <c r="BJ778" i="5"/>
  <c r="BK778" i="5" s="1"/>
  <c r="BJ779" i="5"/>
  <c r="BK779" i="5" s="1"/>
  <c r="BJ780" i="5"/>
  <c r="BK780" i="5" s="1"/>
  <c r="BJ781" i="5"/>
  <c r="BK781" i="5" s="1"/>
  <c r="BJ782" i="5"/>
  <c r="BK782" i="5" s="1"/>
  <c r="BJ783" i="5"/>
  <c r="BK783" i="5" s="1"/>
  <c r="BJ784" i="5"/>
  <c r="BK784" i="5" s="1"/>
  <c r="BJ785" i="5"/>
  <c r="BK785" i="5" s="1"/>
  <c r="BJ786" i="5"/>
  <c r="BK786" i="5" s="1"/>
  <c r="BJ787" i="5"/>
  <c r="BK787" i="5" s="1"/>
  <c r="BJ788" i="5"/>
  <c r="BK788" i="5" s="1"/>
  <c r="BJ789" i="5"/>
  <c r="BK789" i="5" s="1"/>
  <c r="BJ790" i="5"/>
  <c r="BK790" i="5" s="1"/>
  <c r="BJ791" i="5"/>
  <c r="BK791" i="5" s="1"/>
  <c r="BJ792" i="5"/>
  <c r="BK792" i="5" s="1"/>
  <c r="BJ793" i="5"/>
  <c r="BK793" i="5" s="1"/>
  <c r="BJ794" i="5"/>
  <c r="BK794" i="5" s="1"/>
  <c r="BJ795" i="5"/>
  <c r="BK795" i="5" s="1"/>
  <c r="BJ796" i="5"/>
  <c r="BK796" i="5" s="1"/>
  <c r="BJ797" i="5"/>
  <c r="BK797" i="5" s="1"/>
  <c r="BJ798" i="5"/>
  <c r="BK798" i="5" s="1"/>
  <c r="BJ799" i="5"/>
  <c r="BK799" i="5" s="1"/>
  <c r="BJ800" i="5"/>
  <c r="BK800" i="5" s="1"/>
  <c r="BJ801" i="5"/>
  <c r="BK801" i="5" s="1"/>
  <c r="BJ802" i="5"/>
  <c r="BK802" i="5" s="1"/>
  <c r="BJ803" i="5"/>
  <c r="BK803" i="5" s="1"/>
  <c r="BJ804" i="5"/>
  <c r="BK804" i="5" s="1"/>
  <c r="BJ805" i="5"/>
  <c r="BK805" i="5" s="1"/>
  <c r="BJ806" i="5"/>
  <c r="BK806" i="5" s="1"/>
  <c r="BJ807" i="5"/>
  <c r="BK807" i="5" s="1"/>
  <c r="BJ808" i="5"/>
  <c r="BK808" i="5" s="1"/>
  <c r="BJ809" i="5"/>
  <c r="BK809" i="5" s="1"/>
  <c r="BJ810" i="5"/>
  <c r="BK810" i="5" s="1"/>
  <c r="BJ811" i="5"/>
  <c r="BK811" i="5" s="1"/>
  <c r="BJ812" i="5"/>
  <c r="BK812" i="5" s="1"/>
  <c r="BJ813" i="5"/>
  <c r="BK813" i="5" s="1"/>
  <c r="BJ814" i="5"/>
  <c r="BK814" i="5" s="1"/>
  <c r="BJ815" i="5"/>
  <c r="BK815" i="5" s="1"/>
  <c r="BJ816" i="5"/>
  <c r="BK816" i="5" s="1"/>
  <c r="BJ817" i="5"/>
  <c r="BK817" i="5" s="1"/>
  <c r="BJ818" i="5"/>
  <c r="BK818" i="5" s="1"/>
  <c r="BJ819" i="5"/>
  <c r="BK819" i="5" s="1"/>
  <c r="BJ820" i="5"/>
  <c r="BK820" i="5" s="1"/>
  <c r="BJ821" i="5"/>
  <c r="BK821" i="5" s="1"/>
  <c r="BJ822" i="5"/>
  <c r="BK822" i="5" s="1"/>
  <c r="BJ823" i="5"/>
  <c r="BK823" i="5" s="1"/>
  <c r="BJ824" i="5"/>
  <c r="BK824" i="5" s="1"/>
  <c r="BJ825" i="5"/>
  <c r="BK825" i="5" s="1"/>
  <c r="BJ826" i="5"/>
  <c r="BK826" i="5" s="1"/>
  <c r="BJ827" i="5"/>
  <c r="BK827" i="5" s="1"/>
  <c r="BJ828" i="5"/>
  <c r="BK828" i="5" s="1"/>
  <c r="BJ829" i="5"/>
  <c r="BK829" i="5" s="1"/>
  <c r="BJ830" i="5"/>
  <c r="BK830" i="5" s="1"/>
  <c r="BJ831" i="5"/>
  <c r="BK831" i="5" s="1"/>
  <c r="BJ832" i="5"/>
  <c r="BK832" i="5" s="1"/>
  <c r="BJ833" i="5"/>
  <c r="BK833" i="5" s="1"/>
  <c r="BJ834" i="5"/>
  <c r="BK834" i="5" s="1"/>
  <c r="BJ835" i="5"/>
  <c r="BK835" i="5" s="1"/>
  <c r="BJ836" i="5"/>
  <c r="BK836" i="5" s="1"/>
  <c r="BJ837" i="5"/>
  <c r="BK837" i="5" s="1"/>
  <c r="BJ838" i="5"/>
  <c r="BK838" i="5" s="1"/>
  <c r="BJ839" i="5"/>
  <c r="BK839" i="5" s="1"/>
  <c r="BJ840" i="5"/>
  <c r="BK840" i="5" s="1"/>
  <c r="BJ841" i="5"/>
  <c r="BK841" i="5" s="1"/>
  <c r="BJ842" i="5"/>
  <c r="BK842" i="5" s="1"/>
  <c r="BJ843" i="5"/>
  <c r="BK843" i="5" s="1"/>
  <c r="BJ844" i="5"/>
  <c r="BK844" i="5" s="1"/>
  <c r="BJ845" i="5"/>
  <c r="BK845" i="5" s="1"/>
  <c r="BJ846" i="5"/>
  <c r="BK846" i="5" s="1"/>
  <c r="BJ847" i="5"/>
  <c r="BK847" i="5" s="1"/>
  <c r="BJ848" i="5"/>
  <c r="BK848" i="5" s="1"/>
  <c r="BJ849" i="5"/>
  <c r="BK849" i="5" s="1"/>
  <c r="BJ850" i="5"/>
  <c r="BK850" i="5" s="1"/>
  <c r="BJ851" i="5"/>
  <c r="BK851" i="5" s="1"/>
  <c r="BJ852" i="5"/>
  <c r="BK852" i="5" s="1"/>
  <c r="BJ853" i="5"/>
  <c r="BK853" i="5" s="1"/>
  <c r="BJ854" i="5"/>
  <c r="BK854" i="5" s="1"/>
  <c r="BJ855" i="5"/>
  <c r="BK855" i="5" s="1"/>
  <c r="BJ856" i="5"/>
  <c r="BK856" i="5" s="1"/>
  <c r="BJ857" i="5"/>
  <c r="BK857" i="5" s="1"/>
  <c r="BJ858" i="5"/>
  <c r="BK858" i="5" s="1"/>
  <c r="BJ859" i="5"/>
  <c r="BK859" i="5" s="1"/>
  <c r="BJ860" i="5"/>
  <c r="BK860" i="5" s="1"/>
  <c r="BJ861" i="5"/>
  <c r="BK861" i="5" s="1"/>
  <c r="BJ862" i="5"/>
  <c r="BK862" i="5" s="1"/>
  <c r="BJ863" i="5"/>
  <c r="BK863" i="5" s="1"/>
  <c r="BJ864" i="5"/>
  <c r="BK864" i="5" s="1"/>
  <c r="BJ865" i="5"/>
  <c r="BK865" i="5" s="1"/>
  <c r="BJ866" i="5"/>
  <c r="BK866" i="5" s="1"/>
  <c r="BJ867" i="5"/>
  <c r="BK867" i="5" s="1"/>
  <c r="BJ868" i="5"/>
  <c r="BK868" i="5" s="1"/>
  <c r="BJ869" i="5"/>
  <c r="BK869" i="5" s="1"/>
  <c r="BJ870" i="5"/>
  <c r="BK870" i="5" s="1"/>
  <c r="BJ871" i="5"/>
  <c r="BK871" i="5" s="1"/>
  <c r="BJ872" i="5"/>
  <c r="BK872" i="5" s="1"/>
  <c r="BJ873" i="5"/>
  <c r="BK873" i="5" s="1"/>
  <c r="BJ874" i="5"/>
  <c r="BK874" i="5" s="1"/>
  <c r="BJ875" i="5"/>
  <c r="BK875" i="5" s="1"/>
  <c r="BJ876" i="5"/>
  <c r="BK876" i="5" s="1"/>
  <c r="BJ877" i="5"/>
  <c r="BK877" i="5" s="1"/>
  <c r="BJ878" i="5"/>
  <c r="BK878" i="5" s="1"/>
  <c r="BJ879" i="5"/>
  <c r="BK879" i="5" s="1"/>
  <c r="BJ880" i="5"/>
  <c r="BK880" i="5" s="1"/>
  <c r="BJ881" i="5"/>
  <c r="BK881" i="5" s="1"/>
  <c r="BJ882" i="5"/>
  <c r="BK882" i="5" s="1"/>
  <c r="BJ883" i="5"/>
  <c r="BK883" i="5" s="1"/>
  <c r="BJ884" i="5"/>
  <c r="BK884" i="5" s="1"/>
  <c r="BJ885" i="5"/>
  <c r="BK885" i="5" s="1"/>
  <c r="BJ886" i="5"/>
  <c r="BK886" i="5" s="1"/>
  <c r="BJ887" i="5"/>
  <c r="BK887" i="5" s="1"/>
  <c r="BJ888" i="5"/>
  <c r="BK888" i="5" s="1"/>
  <c r="BJ889" i="5"/>
  <c r="BK889" i="5" s="1"/>
  <c r="BJ890" i="5"/>
  <c r="BK890" i="5" s="1"/>
  <c r="BJ891" i="5"/>
  <c r="BK891" i="5" s="1"/>
  <c r="BJ892" i="5"/>
  <c r="BK892" i="5" s="1"/>
  <c r="BJ893" i="5"/>
  <c r="BK893" i="5" s="1"/>
  <c r="BJ894" i="5"/>
  <c r="BK894" i="5" s="1"/>
  <c r="BJ895" i="5"/>
  <c r="BK895" i="5" s="1"/>
  <c r="BJ896" i="5"/>
  <c r="BK896" i="5" s="1"/>
  <c r="BJ897" i="5"/>
  <c r="BK897" i="5" s="1"/>
  <c r="BJ898" i="5"/>
  <c r="BK898" i="5" s="1"/>
  <c r="BJ899" i="5"/>
  <c r="BK899" i="5" s="1"/>
  <c r="BJ900" i="5"/>
  <c r="BK900" i="5" s="1"/>
  <c r="BJ901" i="5"/>
  <c r="BK901" i="5" s="1"/>
  <c r="BJ902" i="5"/>
  <c r="BK902" i="5" s="1"/>
  <c r="BJ903" i="5"/>
  <c r="BK903" i="5" s="1"/>
  <c r="BJ904" i="5"/>
  <c r="BK904" i="5" s="1"/>
  <c r="BJ905" i="5"/>
  <c r="BK905" i="5" s="1"/>
  <c r="BJ906" i="5"/>
  <c r="BK906" i="5" s="1"/>
  <c r="BJ907" i="5"/>
  <c r="BK907" i="5" s="1"/>
  <c r="BJ908" i="5"/>
  <c r="BK908" i="5" s="1"/>
  <c r="BJ909" i="5"/>
  <c r="BK909" i="5" s="1"/>
  <c r="BJ910" i="5"/>
  <c r="BK910" i="5" s="1"/>
  <c r="BJ911" i="5"/>
  <c r="BK911" i="5" s="1"/>
  <c r="BJ912" i="5"/>
  <c r="BK912" i="5" s="1"/>
  <c r="BJ913" i="5"/>
  <c r="BK913" i="5" s="1"/>
  <c r="BJ914" i="5"/>
  <c r="BK914" i="5" s="1"/>
  <c r="BJ915" i="5"/>
  <c r="BK915" i="5" s="1"/>
  <c r="BJ916" i="5"/>
  <c r="BK916" i="5" s="1"/>
  <c r="BJ917" i="5"/>
  <c r="BK917" i="5" s="1"/>
  <c r="BJ918" i="5"/>
  <c r="BK918" i="5" s="1"/>
  <c r="BJ919" i="5"/>
  <c r="BK919" i="5" s="1"/>
  <c r="BJ920" i="5"/>
  <c r="BK920" i="5" s="1"/>
  <c r="BJ921" i="5"/>
  <c r="BK921" i="5" s="1"/>
  <c r="BJ922" i="5"/>
  <c r="BK922" i="5" s="1"/>
  <c r="BJ923" i="5"/>
  <c r="BK923" i="5" s="1"/>
  <c r="BJ924" i="5"/>
  <c r="BK924" i="5" s="1"/>
  <c r="BJ925" i="5"/>
  <c r="BK925" i="5" s="1"/>
  <c r="BJ926" i="5"/>
  <c r="BK926" i="5" s="1"/>
  <c r="BJ927" i="5"/>
  <c r="BK927" i="5" s="1"/>
  <c r="BJ928" i="5"/>
  <c r="BK928" i="5" s="1"/>
  <c r="BJ929" i="5"/>
  <c r="BK929" i="5" s="1"/>
  <c r="BJ930" i="5"/>
  <c r="BK930" i="5" s="1"/>
  <c r="BJ931" i="5"/>
  <c r="BK931" i="5" s="1"/>
  <c r="BJ932" i="5"/>
  <c r="BK932" i="5" s="1"/>
  <c r="BJ933" i="5"/>
  <c r="BK933" i="5" s="1"/>
  <c r="BJ934" i="5"/>
  <c r="BK934" i="5" s="1"/>
  <c r="BJ935" i="5"/>
  <c r="BK935" i="5" s="1"/>
  <c r="BJ936" i="5"/>
  <c r="BK936" i="5" s="1"/>
  <c r="BJ937" i="5"/>
  <c r="BK937" i="5" s="1"/>
  <c r="BJ938" i="5"/>
  <c r="BK938" i="5" s="1"/>
  <c r="BJ939" i="5"/>
  <c r="BK939" i="5" s="1"/>
  <c r="BJ940" i="5"/>
  <c r="BK940" i="5" s="1"/>
  <c r="BJ941" i="5"/>
  <c r="BK941" i="5" s="1"/>
  <c r="BJ942" i="5"/>
  <c r="BK942" i="5" s="1"/>
  <c r="BJ943" i="5"/>
  <c r="BK943" i="5" s="1"/>
  <c r="BJ944" i="5"/>
  <c r="BK944" i="5" s="1"/>
  <c r="BJ945" i="5"/>
  <c r="BK945" i="5" s="1"/>
  <c r="BJ946" i="5"/>
  <c r="BK946" i="5" s="1"/>
  <c r="BJ947" i="5"/>
  <c r="BK947" i="5" s="1"/>
  <c r="BJ948" i="5"/>
  <c r="BK948" i="5" s="1"/>
  <c r="BJ949" i="5"/>
  <c r="BK949" i="5" s="1"/>
  <c r="BJ950" i="5"/>
  <c r="BK950" i="5" s="1"/>
  <c r="BJ951" i="5"/>
  <c r="BK951" i="5" s="1"/>
  <c r="BJ4" i="5"/>
  <c r="BK4" i="5" s="1"/>
  <c r="AL126" i="5"/>
  <c r="AM126" i="5"/>
  <c r="AN126" i="5"/>
  <c r="AO126" i="5"/>
  <c r="AB126" i="5" s="1"/>
  <c r="AP126" i="5"/>
  <c r="AC126" i="5" s="1"/>
  <c r="AQ126" i="5"/>
  <c r="AR126" i="5"/>
  <c r="AL614" i="5"/>
  <c r="AM614" i="5"/>
  <c r="AN614" i="5"/>
  <c r="AO614" i="5"/>
  <c r="AB614" i="5" s="1"/>
  <c r="AP614" i="5"/>
  <c r="AC614" i="5" s="1"/>
  <c r="AQ614" i="5"/>
  <c r="AR614" i="5"/>
  <c r="AL432" i="5"/>
  <c r="AM432" i="5"/>
  <c r="AN432" i="5"/>
  <c r="AO432" i="5"/>
  <c r="AB432" i="5" s="1"/>
  <c r="AP432" i="5"/>
  <c r="AC432" i="5" s="1"/>
  <c r="AQ432" i="5"/>
  <c r="AR432" i="5"/>
  <c r="AL543" i="5"/>
  <c r="AM543" i="5"/>
  <c r="AN543" i="5"/>
  <c r="AO543" i="5"/>
  <c r="AB543" i="5" s="1"/>
  <c r="AP543" i="5"/>
  <c r="AC543" i="5" s="1"/>
  <c r="AQ543" i="5"/>
  <c r="AR543" i="5"/>
  <c r="AL124" i="5"/>
  <c r="AM124" i="5"/>
  <c r="AN124" i="5"/>
  <c r="AO124" i="5"/>
  <c r="AB124" i="5" s="1"/>
  <c r="AP124" i="5"/>
  <c r="AC124" i="5" s="1"/>
  <c r="AQ124" i="5"/>
  <c r="AR124" i="5"/>
  <c r="AL723" i="5"/>
  <c r="AM723" i="5"/>
  <c r="AN723" i="5"/>
  <c r="AO723" i="5"/>
  <c r="AB723" i="5" s="1"/>
  <c r="AP723" i="5"/>
  <c r="AC723" i="5" s="1"/>
  <c r="AQ723" i="5"/>
  <c r="AR723" i="5"/>
  <c r="AL431" i="5"/>
  <c r="AM431" i="5"/>
  <c r="AN431" i="5"/>
  <c r="AO431" i="5"/>
  <c r="AB431" i="5" s="1"/>
  <c r="AP431" i="5"/>
  <c r="AC431" i="5" s="1"/>
  <c r="AQ431" i="5"/>
  <c r="AR431" i="5"/>
  <c r="AL129" i="5"/>
  <c r="AM129" i="5"/>
  <c r="AN129" i="5"/>
  <c r="AO129" i="5"/>
  <c r="AB129" i="5" s="1"/>
  <c r="AP129" i="5"/>
  <c r="AC129" i="5" s="1"/>
  <c r="AQ129" i="5"/>
  <c r="AR129" i="5"/>
  <c r="AL724" i="5"/>
  <c r="AM724" i="5"/>
  <c r="AN724" i="5"/>
  <c r="AO724" i="5"/>
  <c r="AB724" i="5" s="1"/>
  <c r="AP724" i="5"/>
  <c r="AC724" i="5" s="1"/>
  <c r="AQ724" i="5"/>
  <c r="AR724" i="5"/>
  <c r="AL125" i="5"/>
  <c r="AM125" i="5"/>
  <c r="AN125" i="5"/>
  <c r="AO125" i="5"/>
  <c r="AB125" i="5" s="1"/>
  <c r="AP125" i="5"/>
  <c r="AC125" i="5" s="1"/>
  <c r="AQ125" i="5"/>
  <c r="AR125" i="5"/>
  <c r="AL302" i="5"/>
  <c r="AM302" i="5"/>
  <c r="AN302" i="5"/>
  <c r="AO302" i="5"/>
  <c r="AB302" i="5" s="1"/>
  <c r="AP302" i="5"/>
  <c r="AC302" i="5" s="1"/>
  <c r="AQ302" i="5"/>
  <c r="AR302" i="5"/>
  <c r="AL684" i="5"/>
  <c r="AM684" i="5"/>
  <c r="AN684" i="5"/>
  <c r="AO684" i="5"/>
  <c r="AB684" i="5" s="1"/>
  <c r="AP684" i="5"/>
  <c r="AC684" i="5" s="1"/>
  <c r="AQ684" i="5"/>
  <c r="AR684" i="5"/>
  <c r="AL722" i="5"/>
  <c r="AM722" i="5"/>
  <c r="AN722" i="5"/>
  <c r="AO722" i="5"/>
  <c r="AB722" i="5" s="1"/>
  <c r="AP722" i="5"/>
  <c r="AC722" i="5" s="1"/>
  <c r="AQ722" i="5"/>
  <c r="AR722" i="5"/>
  <c r="AL303" i="5"/>
  <c r="AM303" i="5"/>
  <c r="AN303" i="5"/>
  <c r="AO303" i="5"/>
  <c r="AB303" i="5" s="1"/>
  <c r="AP303" i="5"/>
  <c r="AC303" i="5" s="1"/>
  <c r="AQ303" i="5"/>
  <c r="AR303" i="5"/>
  <c r="AL304" i="5"/>
  <c r="AM304" i="5"/>
  <c r="AN304" i="5"/>
  <c r="AO304" i="5"/>
  <c r="AB304" i="5" s="1"/>
  <c r="AP304" i="5"/>
  <c r="AC304" i="5" s="1"/>
  <c r="AQ304" i="5"/>
  <c r="AR304" i="5"/>
  <c r="AL123" i="5"/>
  <c r="AM123" i="5"/>
  <c r="AN123" i="5"/>
  <c r="AO123" i="5"/>
  <c r="AB123" i="5" s="1"/>
  <c r="AP123" i="5"/>
  <c r="AC123" i="5" s="1"/>
  <c r="AQ123" i="5"/>
  <c r="AR123" i="5"/>
  <c r="AL701" i="5"/>
  <c r="AM701" i="5"/>
  <c r="AN701" i="5"/>
  <c r="AO701" i="5"/>
  <c r="AB701" i="5" s="1"/>
  <c r="AP701" i="5"/>
  <c r="AC701" i="5" s="1"/>
  <c r="AQ701" i="5"/>
  <c r="AR701" i="5"/>
  <c r="AL299" i="5"/>
  <c r="AM299" i="5"/>
  <c r="AN299" i="5"/>
  <c r="AO299" i="5"/>
  <c r="AB299" i="5" s="1"/>
  <c r="AP299" i="5"/>
  <c r="AC299" i="5" s="1"/>
  <c r="AQ299" i="5"/>
  <c r="AR299" i="5"/>
  <c r="AL300" i="5"/>
  <c r="AM300" i="5"/>
  <c r="AN300" i="5"/>
  <c r="AO300" i="5"/>
  <c r="AB300" i="5" s="1"/>
  <c r="AP300" i="5"/>
  <c r="AC300" i="5" s="1"/>
  <c r="AQ300" i="5"/>
  <c r="AR300" i="5"/>
  <c r="AL613" i="5"/>
  <c r="AM613" i="5"/>
  <c r="AN613" i="5"/>
  <c r="AO613" i="5"/>
  <c r="AB613" i="5" s="1"/>
  <c r="AP613" i="5"/>
  <c r="AC613" i="5" s="1"/>
  <c r="AQ613" i="5"/>
  <c r="AR613" i="5"/>
  <c r="AL692" i="5"/>
  <c r="AM692" i="5"/>
  <c r="AN692" i="5"/>
  <c r="AO692" i="5"/>
  <c r="AB692" i="5" s="1"/>
  <c r="AP692" i="5"/>
  <c r="AC692" i="5" s="1"/>
  <c r="AQ692" i="5"/>
  <c r="AR692" i="5"/>
  <c r="AL301" i="5"/>
  <c r="AM301" i="5"/>
  <c r="AN301" i="5"/>
  <c r="AO301" i="5"/>
  <c r="AB301" i="5" s="1"/>
  <c r="AP301" i="5"/>
  <c r="AC301" i="5" s="1"/>
  <c r="AQ301" i="5"/>
  <c r="AR301" i="5"/>
  <c r="AL288" i="5"/>
  <c r="AM288" i="5"/>
  <c r="AN288" i="5"/>
  <c r="AO288" i="5"/>
  <c r="AB288" i="5" s="1"/>
  <c r="AP288" i="5"/>
  <c r="AC288" i="5" s="1"/>
  <c r="AQ288" i="5"/>
  <c r="AR288" i="5"/>
  <c r="AL289" i="5"/>
  <c r="AM289" i="5"/>
  <c r="AN289" i="5"/>
  <c r="AO289" i="5"/>
  <c r="AB289" i="5" s="1"/>
  <c r="AP289" i="5"/>
  <c r="AC289" i="5" s="1"/>
  <c r="AQ289" i="5"/>
  <c r="AR289" i="5"/>
  <c r="AL290" i="5"/>
  <c r="AM290" i="5"/>
  <c r="AN290" i="5"/>
  <c r="AO290" i="5"/>
  <c r="AB290" i="5" s="1"/>
  <c r="AP290" i="5"/>
  <c r="AC290" i="5" s="1"/>
  <c r="AQ290" i="5"/>
  <c r="AR290" i="5"/>
  <c r="AL291" i="5"/>
  <c r="AM291" i="5"/>
  <c r="AN291" i="5"/>
  <c r="AO291" i="5"/>
  <c r="AB291" i="5" s="1"/>
  <c r="AP291" i="5"/>
  <c r="AC291" i="5" s="1"/>
  <c r="AQ291" i="5"/>
  <c r="AR291" i="5"/>
  <c r="AL292" i="5"/>
  <c r="AM292" i="5"/>
  <c r="AN292" i="5"/>
  <c r="AO292" i="5"/>
  <c r="AB292" i="5" s="1"/>
  <c r="AP292" i="5"/>
  <c r="AC292" i="5" s="1"/>
  <c r="AQ292" i="5"/>
  <c r="AR292" i="5"/>
  <c r="AL293" i="5"/>
  <c r="AM293" i="5"/>
  <c r="AN293" i="5"/>
  <c r="AO293" i="5"/>
  <c r="AB293" i="5" s="1"/>
  <c r="AP293" i="5"/>
  <c r="AC293" i="5" s="1"/>
  <c r="AQ293" i="5"/>
  <c r="AR293" i="5"/>
  <c r="AL294" i="5"/>
  <c r="AM294" i="5"/>
  <c r="AN294" i="5"/>
  <c r="AO294" i="5"/>
  <c r="AB294" i="5" s="1"/>
  <c r="AP294" i="5"/>
  <c r="AC294" i="5" s="1"/>
  <c r="AQ294" i="5"/>
  <c r="AR294" i="5"/>
  <c r="AL295" i="5"/>
  <c r="AM295" i="5"/>
  <c r="AN295" i="5"/>
  <c r="AO295" i="5"/>
  <c r="AB295" i="5" s="1"/>
  <c r="AP295" i="5"/>
  <c r="AC295" i="5" s="1"/>
  <c r="AQ295" i="5"/>
  <c r="AR295" i="5"/>
  <c r="AL278" i="5"/>
  <c r="AM278" i="5"/>
  <c r="AN278" i="5"/>
  <c r="AO278" i="5"/>
  <c r="AB278" i="5" s="1"/>
  <c r="AP278" i="5"/>
  <c r="AC278" i="5" s="1"/>
  <c r="AQ278" i="5"/>
  <c r="AR278" i="5"/>
  <c r="AL279" i="5"/>
  <c r="AM279" i="5"/>
  <c r="AN279" i="5"/>
  <c r="AO279" i="5"/>
  <c r="AB279" i="5" s="1"/>
  <c r="AP279" i="5"/>
  <c r="AC279" i="5" s="1"/>
  <c r="AQ279" i="5"/>
  <c r="AR279" i="5"/>
  <c r="AL549" i="5"/>
  <c r="AM549" i="5"/>
  <c r="AN549" i="5"/>
  <c r="AO549" i="5"/>
  <c r="AB549" i="5" s="1"/>
  <c r="AP549" i="5"/>
  <c r="AC549" i="5" s="1"/>
  <c r="AQ549" i="5"/>
  <c r="AR549" i="5"/>
  <c r="AL280" i="5"/>
  <c r="AM280" i="5"/>
  <c r="AN280" i="5"/>
  <c r="AO280" i="5"/>
  <c r="AB280" i="5" s="1"/>
  <c r="AP280" i="5"/>
  <c r="AC280" i="5" s="1"/>
  <c r="AQ280" i="5"/>
  <c r="AR280" i="5"/>
  <c r="AL281" i="5"/>
  <c r="AM281" i="5"/>
  <c r="AN281" i="5"/>
  <c r="AO281" i="5"/>
  <c r="AB281" i="5" s="1"/>
  <c r="AP281" i="5"/>
  <c r="AC281" i="5" s="1"/>
  <c r="AQ281" i="5"/>
  <c r="AR281" i="5"/>
  <c r="AL282" i="5"/>
  <c r="AM282" i="5"/>
  <c r="AN282" i="5"/>
  <c r="AO282" i="5"/>
  <c r="AB282" i="5" s="1"/>
  <c r="AP282" i="5"/>
  <c r="AC282" i="5" s="1"/>
  <c r="AQ282" i="5"/>
  <c r="AR282" i="5"/>
  <c r="AL283" i="5"/>
  <c r="AM283" i="5"/>
  <c r="AN283" i="5"/>
  <c r="AO283" i="5"/>
  <c r="AB283" i="5" s="1"/>
  <c r="AP283" i="5"/>
  <c r="AC283" i="5" s="1"/>
  <c r="AQ283" i="5"/>
  <c r="AR283" i="5"/>
  <c r="AL284" i="5"/>
  <c r="AM284" i="5"/>
  <c r="AN284" i="5"/>
  <c r="AO284" i="5"/>
  <c r="AB284" i="5" s="1"/>
  <c r="AP284" i="5"/>
  <c r="AC284" i="5" s="1"/>
  <c r="AQ284" i="5"/>
  <c r="AR284" i="5"/>
  <c r="AL697" i="5"/>
  <c r="AM697" i="5"/>
  <c r="AN697" i="5"/>
  <c r="AO697" i="5"/>
  <c r="AB697" i="5" s="1"/>
  <c r="AP697" i="5"/>
  <c r="AC697" i="5" s="1"/>
  <c r="AQ697" i="5"/>
  <c r="AR697" i="5"/>
  <c r="AL285" i="5"/>
  <c r="AM285" i="5"/>
  <c r="AN285" i="5"/>
  <c r="AO285" i="5"/>
  <c r="AB285" i="5" s="1"/>
  <c r="AP285" i="5"/>
  <c r="AC285" i="5" s="1"/>
  <c r="AQ285" i="5"/>
  <c r="AR285" i="5"/>
  <c r="AL698" i="5"/>
  <c r="AM698" i="5"/>
  <c r="AN698" i="5"/>
  <c r="AO698" i="5"/>
  <c r="AB698" i="5" s="1"/>
  <c r="AP698" i="5"/>
  <c r="AC698" i="5" s="1"/>
  <c r="AQ698" i="5"/>
  <c r="AR698" i="5"/>
  <c r="AL286" i="5"/>
  <c r="AM286" i="5"/>
  <c r="AN286" i="5"/>
  <c r="AO286" i="5"/>
  <c r="AB286" i="5" s="1"/>
  <c r="AP286" i="5"/>
  <c r="AC286" i="5" s="1"/>
  <c r="AQ286" i="5"/>
  <c r="AR286" i="5"/>
  <c r="AL699" i="5"/>
  <c r="AM699" i="5"/>
  <c r="AN699" i="5"/>
  <c r="AO699" i="5"/>
  <c r="AB699" i="5" s="1"/>
  <c r="AP699" i="5"/>
  <c r="AC699" i="5" s="1"/>
  <c r="AQ699" i="5"/>
  <c r="AR699" i="5"/>
  <c r="AL287" i="5"/>
  <c r="AM287" i="5"/>
  <c r="AN287" i="5"/>
  <c r="AO287" i="5"/>
  <c r="AB287" i="5" s="1"/>
  <c r="AP287" i="5"/>
  <c r="AC287" i="5" s="1"/>
  <c r="AQ287" i="5"/>
  <c r="AR287" i="5"/>
  <c r="AL296" i="5"/>
  <c r="AM296" i="5"/>
  <c r="AN296" i="5"/>
  <c r="AO296" i="5"/>
  <c r="AB296" i="5" s="1"/>
  <c r="AP296" i="5"/>
  <c r="AC296" i="5" s="1"/>
  <c r="AQ296" i="5"/>
  <c r="AR296" i="5"/>
  <c r="AL297" i="5"/>
  <c r="AM297" i="5"/>
  <c r="AN297" i="5"/>
  <c r="AO297" i="5"/>
  <c r="AB297" i="5" s="1"/>
  <c r="AP297" i="5"/>
  <c r="AC297" i="5" s="1"/>
  <c r="AQ297" i="5"/>
  <c r="AR297" i="5"/>
  <c r="AL298" i="5"/>
  <c r="AM298" i="5"/>
  <c r="AN298" i="5"/>
  <c r="AO298" i="5"/>
  <c r="AB298" i="5" s="1"/>
  <c r="AP298" i="5"/>
  <c r="AC298" i="5" s="1"/>
  <c r="AQ298" i="5"/>
  <c r="AR298" i="5"/>
  <c r="AL700" i="5"/>
  <c r="AM700" i="5"/>
  <c r="AN700" i="5"/>
  <c r="AO700" i="5"/>
  <c r="AB700" i="5" s="1"/>
  <c r="AP700" i="5"/>
  <c r="AC700" i="5" s="1"/>
  <c r="AQ700" i="5"/>
  <c r="AR700" i="5"/>
  <c r="E11" i="6"/>
  <c r="E10" i="6"/>
  <c r="Q44" i="6"/>
  <c r="Q45" i="6"/>
  <c r="Q46" i="6"/>
  <c r="Q47" i="6"/>
  <c r="Q48" i="6"/>
  <c r="Q49" i="6"/>
  <c r="Q50" i="6"/>
  <c r="Q52" i="6"/>
  <c r="Q53" i="6"/>
  <c r="Q54" i="6"/>
  <c r="Q55" i="6"/>
  <c r="Q56" i="6"/>
  <c r="Q57" i="6"/>
  <c r="Q59" i="6"/>
  <c r="Q60" i="6"/>
  <c r="Q61" i="6"/>
  <c r="Q63" i="6"/>
  <c r="Q64" i="6"/>
  <c r="Q65" i="6"/>
  <c r="Q66" i="6"/>
  <c r="Q67" i="6"/>
  <c r="Q68" i="6"/>
  <c r="Q70" i="6"/>
  <c r="Q71" i="6"/>
  <c r="Q72" i="6"/>
  <c r="Q74" i="6"/>
  <c r="Q75" i="6"/>
  <c r="Q77" i="6"/>
  <c r="Q78" i="6"/>
  <c r="Q79" i="6"/>
  <c r="Q80" i="6"/>
  <c r="Q81" i="6"/>
  <c r="Q82" i="6"/>
  <c r="Q83" i="6"/>
  <c r="Q84" i="6"/>
  <c r="Q86" i="6"/>
  <c r="Q87" i="6"/>
  <c r="Q88" i="6"/>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Q73" i="6"/>
  <c r="Q85" i="6"/>
  <c r="Q76" i="6"/>
  <c r="BQ645" i="5"/>
  <c r="Q69" i="6"/>
  <c r="Q62" i="6"/>
  <c r="Q51" i="6"/>
  <c r="Q43" i="6"/>
  <c r="AH15" i="3"/>
  <c r="AH14" i="3"/>
  <c r="AH13" i="3"/>
  <c r="AM721" i="5"/>
  <c r="AO721" i="5"/>
  <c r="AB721" i="5" s="1"/>
  <c r="AP721" i="5"/>
  <c r="AC721" i="5" s="1"/>
  <c r="AR721" i="5"/>
  <c r="AL721" i="5"/>
  <c r="AN721" i="5"/>
  <c r="AQ721" i="5"/>
  <c r="AM720" i="5"/>
  <c r="AO720" i="5"/>
  <c r="AB720" i="5" s="1"/>
  <c r="AP720" i="5"/>
  <c r="AC720" i="5" s="1"/>
  <c r="AR720" i="5"/>
  <c r="AL720" i="5"/>
  <c r="AN720" i="5"/>
  <c r="AQ720" i="5"/>
  <c r="N430" i="5"/>
  <c r="AM430" i="5"/>
  <c r="AO430" i="5"/>
  <c r="AB430" i="5" s="1"/>
  <c r="AP430" i="5"/>
  <c r="AC430" i="5" s="1"/>
  <c r="AR430" i="5"/>
  <c r="AL430" i="5"/>
  <c r="AN430" i="5"/>
  <c r="AQ430" i="5"/>
  <c r="D72" i="1"/>
  <c r="M72" i="1"/>
  <c r="N72" i="1"/>
  <c r="O72" i="1"/>
  <c r="S109" i="1"/>
  <c r="S96" i="1" s="1"/>
  <c r="S84" i="1" s="1"/>
  <c r="T109" i="1"/>
  <c r="T96" i="1"/>
  <c r="T84" i="1" s="1"/>
  <c r="AH72" i="1"/>
  <c r="AI72" i="1" s="1"/>
  <c r="AK72" i="1"/>
  <c r="D56" i="1"/>
  <c r="M56" i="1"/>
  <c r="N56" i="1"/>
  <c r="O56" i="1"/>
  <c r="S105" i="1"/>
  <c r="S92" i="1"/>
  <c r="S80" i="1" s="1"/>
  <c r="S68" i="1" s="1"/>
  <c r="T105" i="1"/>
  <c r="T92" i="1"/>
  <c r="T80" i="1" s="1"/>
  <c r="AG56" i="1"/>
  <c r="AI56" i="1" s="1"/>
  <c r="AH56" i="1"/>
  <c r="AK56" i="1"/>
  <c r="D18" i="1"/>
  <c r="M18" i="1"/>
  <c r="N18" i="1"/>
  <c r="O18" i="1"/>
  <c r="S30" i="1"/>
  <c r="S107" i="1"/>
  <c r="S94" i="1"/>
  <c r="S82" i="1" s="1"/>
  <c r="S69" i="1" s="1"/>
  <c r="S57" i="1" s="1"/>
  <c r="T30" i="1"/>
  <c r="T16" i="1" s="1"/>
  <c r="T4" i="1" s="1"/>
  <c r="T107" i="1"/>
  <c r="T94" i="1"/>
  <c r="T82" i="1" s="1"/>
  <c r="T69" i="1" s="1"/>
  <c r="T57" i="1" s="1"/>
  <c r="AG18" i="1"/>
  <c r="AI18" i="1" s="1"/>
  <c r="AH18" i="1"/>
  <c r="AK18" i="1"/>
  <c r="D28" i="1"/>
  <c r="M28" i="1"/>
  <c r="N28" i="1"/>
  <c r="O28" i="1"/>
  <c r="S114" i="1"/>
  <c r="S102" i="1" s="1"/>
  <c r="S113" i="1"/>
  <c r="S101" i="1" s="1"/>
  <c r="S88" i="1" s="1"/>
  <c r="S76" i="1" s="1"/>
  <c r="S63" i="1" s="1"/>
  <c r="S116" i="1"/>
  <c r="S104" i="1"/>
  <c r="S91" i="1" s="1"/>
  <c r="S79" i="1" s="1"/>
  <c r="S67" i="1" s="1"/>
  <c r="T114" i="1"/>
  <c r="T102" i="1" s="1"/>
  <c r="T89" i="1" s="1"/>
  <c r="T77" i="1" s="1"/>
  <c r="T64" i="1" s="1"/>
  <c r="T113" i="1"/>
  <c r="T101" i="1"/>
  <c r="T88" i="1" s="1"/>
  <c r="T76" i="1" s="1"/>
  <c r="T63" i="1" s="1"/>
  <c r="T116" i="1"/>
  <c r="T104" i="1" s="1"/>
  <c r="T91" i="1" s="1"/>
  <c r="T79" i="1" s="1"/>
  <c r="AG28" i="1"/>
  <c r="AI28" i="1" s="1"/>
  <c r="AH28" i="1"/>
  <c r="AK28" i="1"/>
  <c r="D35" i="1"/>
  <c r="M35" i="1"/>
  <c r="N35" i="1"/>
  <c r="O35" i="1"/>
  <c r="S110" i="1"/>
  <c r="S108" i="1"/>
  <c r="S95" i="1"/>
  <c r="S83" i="1" s="1"/>
  <c r="S70" i="1" s="1"/>
  <c r="T110" i="1"/>
  <c r="T97" i="1"/>
  <c r="T85" i="1" s="1"/>
  <c r="T73" i="1" s="1"/>
  <c r="T60" i="1" s="1"/>
  <c r="T48" i="1" s="1"/>
  <c r="T36" i="1" s="1"/>
  <c r="T22" i="1" s="1"/>
  <c r="T108" i="1"/>
  <c r="AH35" i="1"/>
  <c r="AI35" i="1" s="1"/>
  <c r="AK35" i="1"/>
  <c r="M65" i="1"/>
  <c r="N65" i="1"/>
  <c r="O65" i="1"/>
  <c r="S115" i="1"/>
  <c r="S103" i="1" s="1"/>
  <c r="S90" i="1" s="1"/>
  <c r="S78" i="1" s="1"/>
  <c r="T115" i="1"/>
  <c r="T103" i="1" s="1"/>
  <c r="T90" i="1" s="1"/>
  <c r="T78" i="1" s="1"/>
  <c r="T65" i="1" s="1"/>
  <c r="AH65" i="1"/>
  <c r="AI65" i="1" s="1"/>
  <c r="AK65" i="1"/>
  <c r="M98" i="1"/>
  <c r="N98" i="1"/>
  <c r="O98" i="1"/>
  <c r="AG98" i="1"/>
  <c r="AI98" i="1" s="1"/>
  <c r="AH98" i="1"/>
  <c r="AK98" i="1"/>
  <c r="ER191" i="9"/>
  <c r="EQ191" i="9"/>
  <c r="EP191" i="9"/>
  <c r="EO191" i="9"/>
  <c r="EN191" i="9"/>
  <c r="EM191" i="9"/>
  <c r="EL191" i="9"/>
  <c r="EK191" i="9"/>
  <c r="EJ191" i="9"/>
  <c r="EI191" i="9"/>
  <c r="EH191" i="9"/>
  <c r="EG191" i="9"/>
  <c r="EF191" i="9"/>
  <c r="EE191" i="9"/>
  <c r="ED191" i="9"/>
  <c r="EC191" i="9"/>
  <c r="EB191" i="9"/>
  <c r="EA191" i="9"/>
  <c r="DZ191" i="9"/>
  <c r="DY191" i="9"/>
  <c r="DX191" i="9"/>
  <c r="DW191" i="9"/>
  <c r="DV191" i="9"/>
  <c r="DU191" i="9"/>
  <c r="DT191" i="9"/>
  <c r="DS191" i="9"/>
  <c r="DR191" i="9"/>
  <c r="DQ191" i="9"/>
  <c r="DP191" i="9"/>
  <c r="DO191" i="9"/>
  <c r="DN191" i="9"/>
  <c r="DM191" i="9"/>
  <c r="DL191" i="9"/>
  <c r="DK191" i="9"/>
  <c r="DJ191" i="9"/>
  <c r="DI191" i="9"/>
  <c r="DH191" i="9"/>
  <c r="DG191" i="9"/>
  <c r="DF191" i="9"/>
  <c r="DE191" i="9"/>
  <c r="DD191" i="9"/>
  <c r="DC191" i="9"/>
  <c r="DB191" i="9"/>
  <c r="ER190" i="9"/>
  <c r="EQ190" i="9"/>
  <c r="EP190" i="9"/>
  <c r="EO190" i="9"/>
  <c r="EN190" i="9"/>
  <c r="EM190" i="9"/>
  <c r="EL190" i="9"/>
  <c r="EK190" i="9"/>
  <c r="EJ190" i="9"/>
  <c r="EI190" i="9"/>
  <c r="EH190" i="9"/>
  <c r="EG190" i="9"/>
  <c r="EF190" i="9"/>
  <c r="EE190" i="9"/>
  <c r="ED190" i="9"/>
  <c r="EC190" i="9"/>
  <c r="EB190" i="9"/>
  <c r="EA190" i="9"/>
  <c r="DZ190" i="9"/>
  <c r="DY190" i="9"/>
  <c r="DX190" i="9"/>
  <c r="DW190" i="9"/>
  <c r="DV190" i="9"/>
  <c r="DU190" i="9"/>
  <c r="DT190" i="9"/>
  <c r="DS190" i="9"/>
  <c r="DR190" i="9"/>
  <c r="DQ190" i="9"/>
  <c r="DP190" i="9"/>
  <c r="DO190" i="9"/>
  <c r="DN190" i="9"/>
  <c r="DM190" i="9"/>
  <c r="DL190" i="9"/>
  <c r="DK190" i="9"/>
  <c r="DJ190" i="9"/>
  <c r="DI190" i="9"/>
  <c r="DH190" i="9"/>
  <c r="DG190" i="9"/>
  <c r="DF190" i="9"/>
  <c r="DE190" i="9"/>
  <c r="DD190" i="9"/>
  <c r="DC190" i="9"/>
  <c r="DB190" i="9"/>
  <c r="ER189" i="9"/>
  <c r="EQ189" i="9"/>
  <c r="EP189" i="9"/>
  <c r="EO189" i="9"/>
  <c r="EN189" i="9"/>
  <c r="EM189" i="9"/>
  <c r="EL189" i="9"/>
  <c r="EK189" i="9"/>
  <c r="EJ189" i="9"/>
  <c r="EI189" i="9"/>
  <c r="EH189" i="9"/>
  <c r="EG189" i="9"/>
  <c r="EF189" i="9"/>
  <c r="EE189" i="9"/>
  <c r="ED189" i="9"/>
  <c r="EC189" i="9"/>
  <c r="EB189" i="9"/>
  <c r="EA189" i="9"/>
  <c r="DZ189" i="9"/>
  <c r="DY189" i="9"/>
  <c r="DX189" i="9"/>
  <c r="DW189" i="9"/>
  <c r="DV189" i="9"/>
  <c r="DU189" i="9"/>
  <c r="DT189" i="9"/>
  <c r="DS189" i="9"/>
  <c r="DR189" i="9"/>
  <c r="DQ189" i="9"/>
  <c r="DP189" i="9"/>
  <c r="DO189" i="9"/>
  <c r="DN189" i="9"/>
  <c r="DM189" i="9"/>
  <c r="DL189" i="9"/>
  <c r="DK189" i="9"/>
  <c r="DJ189" i="9"/>
  <c r="DI189" i="9"/>
  <c r="DH189" i="9"/>
  <c r="DG189" i="9"/>
  <c r="DF189" i="9"/>
  <c r="DE189" i="9"/>
  <c r="DD189" i="9"/>
  <c r="DC189" i="9"/>
  <c r="DB189" i="9"/>
  <c r="ER188" i="9"/>
  <c r="EQ188" i="9"/>
  <c r="EP188" i="9"/>
  <c r="EO188" i="9"/>
  <c r="EN188" i="9"/>
  <c r="EM188" i="9"/>
  <c r="EL188" i="9"/>
  <c r="EJ188" i="9"/>
  <c r="EI188" i="9"/>
  <c r="EH188" i="9"/>
  <c r="EG188" i="9"/>
  <c r="EF188" i="9"/>
  <c r="EE188" i="9"/>
  <c r="ED188" i="9"/>
  <c r="EC188" i="9"/>
  <c r="EB188" i="9"/>
  <c r="EA188" i="9"/>
  <c r="DZ188" i="9"/>
  <c r="DY188" i="9"/>
  <c r="DX188" i="9"/>
  <c r="DW188" i="9"/>
  <c r="DU188" i="9"/>
  <c r="DT188" i="9"/>
  <c r="DS188" i="9"/>
  <c r="DR188" i="9"/>
  <c r="DQ188" i="9"/>
  <c r="DP188" i="9"/>
  <c r="DO188" i="9"/>
  <c r="DN188" i="9"/>
  <c r="DM188" i="9"/>
  <c r="DL188" i="9"/>
  <c r="DK188" i="9"/>
  <c r="DJ188" i="9"/>
  <c r="DI188" i="9"/>
  <c r="DH188" i="9"/>
  <c r="DG188" i="9"/>
  <c r="DF188" i="9"/>
  <c r="DE188" i="9"/>
  <c r="DD188" i="9"/>
  <c r="DC188" i="9"/>
  <c r="DB188" i="9"/>
  <c r="ER187" i="9"/>
  <c r="EQ187" i="9"/>
  <c r="EP187" i="9"/>
  <c r="EO187" i="9"/>
  <c r="EN187" i="9"/>
  <c r="EM187" i="9"/>
  <c r="EL187" i="9"/>
  <c r="EK187" i="9"/>
  <c r="EJ187" i="9"/>
  <c r="EI187" i="9"/>
  <c r="EH187" i="9"/>
  <c r="EG187" i="9"/>
  <c r="EF187" i="9"/>
  <c r="EE187" i="9"/>
  <c r="ED187" i="9"/>
  <c r="EC187" i="9"/>
  <c r="EB187" i="9"/>
  <c r="EA187" i="9"/>
  <c r="DZ187" i="9"/>
  <c r="DY187" i="9"/>
  <c r="DX187" i="9"/>
  <c r="DW187" i="9"/>
  <c r="DV187" i="9"/>
  <c r="DU187" i="9"/>
  <c r="DT187" i="9"/>
  <c r="DS187" i="9"/>
  <c r="DR187" i="9"/>
  <c r="DQ187" i="9"/>
  <c r="DP187" i="9"/>
  <c r="DO187" i="9"/>
  <c r="DN187" i="9"/>
  <c r="DM187" i="9"/>
  <c r="DL187" i="9"/>
  <c r="DK187" i="9"/>
  <c r="DJ187" i="9"/>
  <c r="DI187" i="9"/>
  <c r="DH187" i="9"/>
  <c r="DG187" i="9"/>
  <c r="DF187" i="9"/>
  <c r="DE187" i="9"/>
  <c r="DD187" i="9"/>
  <c r="DC187" i="9"/>
  <c r="DB187" i="9"/>
  <c r="ER186" i="9"/>
  <c r="EQ186" i="9"/>
  <c r="EP186" i="9"/>
  <c r="EO186" i="9"/>
  <c r="EN186" i="9"/>
  <c r="EM186" i="9"/>
  <c r="EL186" i="9"/>
  <c r="EK186" i="9"/>
  <c r="EJ186" i="9"/>
  <c r="EI186" i="9"/>
  <c r="EH186" i="9"/>
  <c r="EG186" i="9"/>
  <c r="EF186" i="9"/>
  <c r="EE186" i="9"/>
  <c r="ED186" i="9"/>
  <c r="EC186" i="9"/>
  <c r="EB186" i="9"/>
  <c r="EA186" i="9"/>
  <c r="DZ186" i="9"/>
  <c r="DY186" i="9"/>
  <c r="DX186" i="9"/>
  <c r="DW186" i="9"/>
  <c r="DV186" i="9"/>
  <c r="DU186" i="9"/>
  <c r="DT186" i="9"/>
  <c r="DS186" i="9"/>
  <c r="DR186" i="9"/>
  <c r="DQ186" i="9"/>
  <c r="DP186" i="9"/>
  <c r="DO186" i="9"/>
  <c r="DN186" i="9"/>
  <c r="DM186" i="9"/>
  <c r="DL186" i="9"/>
  <c r="DK186" i="9"/>
  <c r="DJ186" i="9"/>
  <c r="DI186" i="9"/>
  <c r="DH186" i="9"/>
  <c r="DG186" i="9"/>
  <c r="DF186" i="9"/>
  <c r="DE186" i="9"/>
  <c r="DD186" i="9"/>
  <c r="DC186" i="9"/>
  <c r="DB186" i="9"/>
  <c r="ER185" i="9"/>
  <c r="EQ185" i="9"/>
  <c r="EP185" i="9"/>
  <c r="EO185" i="9"/>
  <c r="EN185" i="9"/>
  <c r="EM185" i="9"/>
  <c r="EL185" i="9"/>
  <c r="EK185" i="9"/>
  <c r="EJ185" i="9"/>
  <c r="EI185" i="9"/>
  <c r="EH185" i="9"/>
  <c r="EG185" i="9"/>
  <c r="EF185" i="9"/>
  <c r="EE185" i="9"/>
  <c r="ED185" i="9"/>
  <c r="EC185" i="9"/>
  <c r="EB185" i="9"/>
  <c r="EA185" i="9"/>
  <c r="DZ185" i="9"/>
  <c r="DY185" i="9"/>
  <c r="DX185" i="9"/>
  <c r="DW185" i="9"/>
  <c r="DV185" i="9"/>
  <c r="DU185" i="9"/>
  <c r="DT185" i="9"/>
  <c r="DS185" i="9"/>
  <c r="DR185" i="9"/>
  <c r="DQ185" i="9"/>
  <c r="DP185" i="9"/>
  <c r="DO185" i="9"/>
  <c r="DN185" i="9"/>
  <c r="DM185" i="9"/>
  <c r="DL185" i="9"/>
  <c r="DK185" i="9"/>
  <c r="DJ185" i="9"/>
  <c r="DI185" i="9"/>
  <c r="DH185" i="9"/>
  <c r="DG185" i="9"/>
  <c r="DF185" i="9"/>
  <c r="DE185" i="9"/>
  <c r="DD185" i="9"/>
  <c r="DC185" i="9"/>
  <c r="DB185" i="9"/>
  <c r="ER184" i="9"/>
  <c r="EQ184" i="9"/>
  <c r="EP184" i="9"/>
  <c r="EO184" i="9"/>
  <c r="EN184" i="9"/>
  <c r="EM184" i="9"/>
  <c r="EL184" i="9"/>
  <c r="EK184" i="9"/>
  <c r="EJ184" i="9"/>
  <c r="EI184" i="9"/>
  <c r="EH184" i="9"/>
  <c r="EG184" i="9"/>
  <c r="EF184" i="9"/>
  <c r="EE184" i="9"/>
  <c r="ED184" i="9"/>
  <c r="EC184" i="9"/>
  <c r="EB184" i="9"/>
  <c r="EA184" i="9"/>
  <c r="DZ184" i="9"/>
  <c r="DY184" i="9"/>
  <c r="DX184" i="9"/>
  <c r="DW184" i="9"/>
  <c r="DV184" i="9"/>
  <c r="DU184" i="9"/>
  <c r="DT184" i="9"/>
  <c r="DS184" i="9"/>
  <c r="DR184" i="9"/>
  <c r="DQ184" i="9"/>
  <c r="DP184" i="9"/>
  <c r="DO184" i="9"/>
  <c r="DN184" i="9"/>
  <c r="DM184" i="9"/>
  <c r="DL184" i="9"/>
  <c r="DK184" i="9"/>
  <c r="DJ184" i="9"/>
  <c r="DI184" i="9"/>
  <c r="DH184" i="9"/>
  <c r="DG184" i="9"/>
  <c r="DF184" i="9"/>
  <c r="DE184" i="9"/>
  <c r="DD184" i="9"/>
  <c r="DC184" i="9"/>
  <c r="DB184" i="9"/>
  <c r="ER183" i="9"/>
  <c r="EQ183" i="9"/>
  <c r="EP183" i="9"/>
  <c r="EO183" i="9"/>
  <c r="EN183" i="9"/>
  <c r="EM183" i="9"/>
  <c r="EL183" i="9"/>
  <c r="EJ183" i="9"/>
  <c r="EI183" i="9"/>
  <c r="EH183" i="9"/>
  <c r="EG183" i="9"/>
  <c r="EF183" i="9"/>
  <c r="EE183" i="9"/>
  <c r="ED183" i="9"/>
  <c r="EC183" i="9"/>
  <c r="EA183" i="9"/>
  <c r="DZ183" i="9"/>
  <c r="DY183" i="9"/>
  <c r="DX183" i="9"/>
  <c r="DW183" i="9"/>
  <c r="DV183" i="9"/>
  <c r="DU183" i="9"/>
  <c r="DT183" i="9"/>
  <c r="DS183" i="9"/>
  <c r="DR183" i="9"/>
  <c r="DQ183" i="9"/>
  <c r="DP183" i="9"/>
  <c r="DO183" i="9"/>
  <c r="DN183" i="9"/>
  <c r="DM183" i="9"/>
  <c r="DL183" i="9"/>
  <c r="DK183" i="9"/>
  <c r="DJ183" i="9"/>
  <c r="DI183" i="9"/>
  <c r="DH183" i="9"/>
  <c r="DG183" i="9"/>
  <c r="DF183" i="9"/>
  <c r="DE183" i="9"/>
  <c r="DD183" i="9"/>
  <c r="DC183" i="9"/>
  <c r="DB183" i="9"/>
  <c r="ER182" i="9"/>
  <c r="EQ182" i="9"/>
  <c r="EP182" i="9"/>
  <c r="EO182" i="9"/>
  <c r="EN182" i="9"/>
  <c r="EM182" i="9"/>
  <c r="EL182" i="9"/>
  <c r="EK182" i="9"/>
  <c r="EJ182" i="9"/>
  <c r="EI182" i="9"/>
  <c r="EH182" i="9"/>
  <c r="EG182" i="9"/>
  <c r="EF182" i="9"/>
  <c r="EE182" i="9"/>
  <c r="ED182" i="9"/>
  <c r="EC182" i="9"/>
  <c r="EB182" i="9"/>
  <c r="EA182" i="9"/>
  <c r="DZ182" i="9"/>
  <c r="DY182" i="9"/>
  <c r="DX182" i="9"/>
  <c r="DW182" i="9"/>
  <c r="DV182" i="9"/>
  <c r="DU182" i="9"/>
  <c r="DT182" i="9"/>
  <c r="DS182" i="9"/>
  <c r="DR182" i="9"/>
  <c r="DQ182" i="9"/>
  <c r="DP182" i="9"/>
  <c r="DO182" i="9"/>
  <c r="DN182" i="9"/>
  <c r="DM182" i="9"/>
  <c r="DL182" i="9"/>
  <c r="DK182" i="9"/>
  <c r="DJ182" i="9"/>
  <c r="DI182" i="9"/>
  <c r="DH182" i="9"/>
  <c r="DG182" i="9"/>
  <c r="DF182" i="9"/>
  <c r="DE182" i="9"/>
  <c r="DD182" i="9"/>
  <c r="DC182" i="9"/>
  <c r="DB182" i="9"/>
  <c r="ER181" i="9"/>
  <c r="EQ181" i="9"/>
  <c r="EP181" i="9"/>
  <c r="EO181" i="9"/>
  <c r="EN181" i="9"/>
  <c r="EM181" i="9"/>
  <c r="EL181" i="9"/>
  <c r="EK181" i="9"/>
  <c r="EJ181" i="9"/>
  <c r="EI181" i="9"/>
  <c r="EH181" i="9"/>
  <c r="EG181" i="9"/>
  <c r="EF181" i="9"/>
  <c r="EE181" i="9"/>
  <c r="ED181" i="9"/>
  <c r="EC181" i="9"/>
  <c r="EB181" i="9"/>
  <c r="EA181" i="9"/>
  <c r="DZ181" i="9"/>
  <c r="DY181" i="9"/>
  <c r="DX181" i="9"/>
  <c r="DW181" i="9"/>
  <c r="DV181" i="9"/>
  <c r="DU181" i="9"/>
  <c r="DT181" i="9"/>
  <c r="DS181" i="9"/>
  <c r="DR181" i="9"/>
  <c r="DQ181" i="9"/>
  <c r="DP181" i="9"/>
  <c r="DO181" i="9"/>
  <c r="DN181" i="9"/>
  <c r="DM181" i="9"/>
  <c r="DL181" i="9"/>
  <c r="DK181" i="9"/>
  <c r="DJ181" i="9"/>
  <c r="DI181" i="9"/>
  <c r="DH181" i="9"/>
  <c r="DG181" i="9"/>
  <c r="DE181" i="9"/>
  <c r="DD181" i="9"/>
  <c r="DC181" i="9"/>
  <c r="DB181" i="9"/>
  <c r="ER180" i="9"/>
  <c r="EQ180" i="9"/>
  <c r="EP180" i="9"/>
  <c r="EO180" i="9"/>
  <c r="EN180" i="9"/>
  <c r="EM180" i="9"/>
  <c r="EL180" i="9"/>
  <c r="EK180" i="9"/>
  <c r="EJ180" i="9"/>
  <c r="EH180" i="9"/>
  <c r="EG180" i="9"/>
  <c r="EF180" i="9"/>
  <c r="EE180" i="9"/>
  <c r="ED180" i="9"/>
  <c r="EC180" i="9"/>
  <c r="EB180" i="9"/>
  <c r="EA180" i="9"/>
  <c r="DZ180" i="9"/>
  <c r="DY180" i="9"/>
  <c r="DX180" i="9"/>
  <c r="DW180" i="9"/>
  <c r="DV180" i="9"/>
  <c r="DU180" i="9"/>
  <c r="DT180" i="9"/>
  <c r="DS180" i="9"/>
  <c r="DR180" i="9"/>
  <c r="DQ180" i="9"/>
  <c r="DP180" i="9"/>
  <c r="DO180" i="9"/>
  <c r="DN180" i="9"/>
  <c r="DM180" i="9"/>
  <c r="DL180" i="9"/>
  <c r="DK180" i="9"/>
  <c r="DJ180" i="9"/>
  <c r="DI180" i="9"/>
  <c r="DH180" i="9"/>
  <c r="DG180" i="9"/>
  <c r="DF180" i="9"/>
  <c r="DE180" i="9"/>
  <c r="DD180" i="9"/>
  <c r="DC180" i="9"/>
  <c r="DB180" i="9"/>
  <c r="ER179" i="9"/>
  <c r="EQ179" i="9"/>
  <c r="EP179" i="9"/>
  <c r="EO179" i="9"/>
  <c r="EN179" i="9"/>
  <c r="EM179" i="9"/>
  <c r="EL179" i="9"/>
  <c r="EK179" i="9"/>
  <c r="EJ179" i="9"/>
  <c r="EI179" i="9"/>
  <c r="EH179" i="9"/>
  <c r="EG179" i="9"/>
  <c r="EF179" i="9"/>
  <c r="EE179" i="9"/>
  <c r="ED179" i="9"/>
  <c r="EC179" i="9"/>
  <c r="EB179" i="9"/>
  <c r="EA179" i="9"/>
  <c r="DZ179" i="9"/>
  <c r="DY179" i="9"/>
  <c r="DX179" i="9"/>
  <c r="DW179" i="9"/>
  <c r="DV179" i="9"/>
  <c r="DU179" i="9"/>
  <c r="DT179" i="9"/>
  <c r="DS179" i="9"/>
  <c r="DR179" i="9"/>
  <c r="DQ179" i="9"/>
  <c r="DP179" i="9"/>
  <c r="DO179" i="9"/>
  <c r="DN179" i="9"/>
  <c r="DM179" i="9"/>
  <c r="DL179" i="9"/>
  <c r="DK179" i="9"/>
  <c r="DJ179" i="9"/>
  <c r="DI179" i="9"/>
  <c r="DH179" i="9"/>
  <c r="DG179" i="9"/>
  <c r="DF179" i="9"/>
  <c r="DE179" i="9"/>
  <c r="DD179" i="9"/>
  <c r="DC179" i="9"/>
  <c r="DB179" i="9"/>
  <c r="ER178" i="9"/>
  <c r="EQ178" i="9"/>
  <c r="EP178" i="9"/>
  <c r="EO178" i="9"/>
  <c r="EN178" i="9"/>
  <c r="EM178" i="9"/>
  <c r="EL178" i="9"/>
  <c r="EK178" i="9"/>
  <c r="EJ178" i="9"/>
  <c r="EI178" i="9"/>
  <c r="EH178" i="9"/>
  <c r="EG178" i="9"/>
  <c r="EF178" i="9"/>
  <c r="EE178" i="9"/>
  <c r="ED178" i="9"/>
  <c r="EC178" i="9"/>
  <c r="EB178" i="9"/>
  <c r="EA178" i="9"/>
  <c r="DZ178" i="9"/>
  <c r="DY178" i="9"/>
  <c r="DX178" i="9"/>
  <c r="DW178" i="9"/>
  <c r="DV178" i="9"/>
  <c r="DU178" i="9"/>
  <c r="DT178" i="9"/>
  <c r="DS178" i="9"/>
  <c r="DR178" i="9"/>
  <c r="DQ178" i="9"/>
  <c r="DP178" i="9"/>
  <c r="DO178" i="9"/>
  <c r="DN178" i="9"/>
  <c r="DM178" i="9"/>
  <c r="DL178" i="9"/>
  <c r="DK178" i="9"/>
  <c r="DJ178" i="9"/>
  <c r="DI178" i="9"/>
  <c r="DH178" i="9"/>
  <c r="DG178" i="9"/>
  <c r="DF178" i="9"/>
  <c r="DE178" i="9"/>
  <c r="DD178" i="9"/>
  <c r="DC178" i="9"/>
  <c r="DB178" i="9"/>
  <c r="ER177" i="9"/>
  <c r="EQ177" i="9"/>
  <c r="EP177" i="9"/>
  <c r="EO177" i="9"/>
  <c r="EN177" i="9"/>
  <c r="EM177" i="9"/>
  <c r="EL177" i="9"/>
  <c r="EK177" i="9"/>
  <c r="EJ177" i="9"/>
  <c r="EI177" i="9"/>
  <c r="EH177" i="9"/>
  <c r="EG177" i="9"/>
  <c r="EF177" i="9"/>
  <c r="EE177" i="9"/>
  <c r="ED177" i="9"/>
  <c r="EC177" i="9"/>
  <c r="EB177" i="9"/>
  <c r="EA177" i="9"/>
  <c r="DZ177" i="9"/>
  <c r="DY177" i="9"/>
  <c r="DX177" i="9"/>
  <c r="DW177" i="9"/>
  <c r="DV177" i="9"/>
  <c r="DU177" i="9"/>
  <c r="DT177" i="9"/>
  <c r="DS177" i="9"/>
  <c r="DR177" i="9"/>
  <c r="DQ177" i="9"/>
  <c r="DP177" i="9"/>
  <c r="DO177" i="9"/>
  <c r="DN177" i="9"/>
  <c r="DM177" i="9"/>
  <c r="DL177" i="9"/>
  <c r="DK177" i="9"/>
  <c r="DJ177" i="9"/>
  <c r="DI177" i="9"/>
  <c r="DH177" i="9"/>
  <c r="DG177" i="9"/>
  <c r="DF177" i="9"/>
  <c r="DE177" i="9"/>
  <c r="DD177" i="9"/>
  <c r="DC177" i="9"/>
  <c r="DB177" i="9"/>
  <c r="ER176" i="9"/>
  <c r="EQ176" i="9"/>
  <c r="EP176" i="9"/>
  <c r="EO176" i="9"/>
  <c r="EN176" i="9"/>
  <c r="EM176" i="9"/>
  <c r="EL176" i="9"/>
  <c r="EK176" i="9"/>
  <c r="EJ176" i="9"/>
  <c r="EI176" i="9"/>
  <c r="EH176" i="9"/>
  <c r="EG176" i="9"/>
  <c r="EF176" i="9"/>
  <c r="EE176" i="9"/>
  <c r="ED176" i="9"/>
  <c r="EC176" i="9"/>
  <c r="EB176" i="9"/>
  <c r="EA176" i="9"/>
  <c r="DZ176" i="9"/>
  <c r="DY176" i="9"/>
  <c r="DX176" i="9"/>
  <c r="DW176" i="9"/>
  <c r="DV176" i="9"/>
  <c r="DU176" i="9"/>
  <c r="DT176" i="9"/>
  <c r="DS176" i="9"/>
  <c r="DR176" i="9"/>
  <c r="DQ176" i="9"/>
  <c r="DP176" i="9"/>
  <c r="DO176" i="9"/>
  <c r="DN176" i="9"/>
  <c r="DM176" i="9"/>
  <c r="DL176" i="9"/>
  <c r="DK176" i="9"/>
  <c r="DJ176" i="9"/>
  <c r="DI176" i="9"/>
  <c r="DH176" i="9"/>
  <c r="DG176" i="9"/>
  <c r="DF176" i="9"/>
  <c r="DE176" i="9"/>
  <c r="DD176" i="9"/>
  <c r="DC176" i="9"/>
  <c r="DB176" i="9"/>
  <c r="ER175" i="9"/>
  <c r="EQ175" i="9"/>
  <c r="EP175" i="9"/>
  <c r="EO175" i="9"/>
  <c r="EN175" i="9"/>
  <c r="EM175" i="9"/>
  <c r="EL175" i="9"/>
  <c r="EK175" i="9"/>
  <c r="EJ175" i="9"/>
  <c r="EI175" i="9"/>
  <c r="EH175" i="9"/>
  <c r="EG175" i="9"/>
  <c r="EF175" i="9"/>
  <c r="EE175" i="9"/>
  <c r="ED175" i="9"/>
  <c r="EC175" i="9"/>
  <c r="EB175" i="9"/>
  <c r="EA175" i="9"/>
  <c r="DZ175" i="9"/>
  <c r="DY175" i="9"/>
  <c r="DX175" i="9"/>
  <c r="DW175" i="9"/>
  <c r="DV175" i="9"/>
  <c r="DU175" i="9"/>
  <c r="DT175" i="9"/>
  <c r="DS175" i="9"/>
  <c r="DR175" i="9"/>
  <c r="DQ175" i="9"/>
  <c r="DP175" i="9"/>
  <c r="DO175" i="9"/>
  <c r="DN175" i="9"/>
  <c r="DM175" i="9"/>
  <c r="DL175" i="9"/>
  <c r="DK175" i="9"/>
  <c r="DJ175" i="9"/>
  <c r="DI175" i="9"/>
  <c r="DH175" i="9"/>
  <c r="DG175" i="9"/>
  <c r="DF175" i="9"/>
  <c r="DE175" i="9"/>
  <c r="DD175" i="9"/>
  <c r="DC175" i="9"/>
  <c r="DB175" i="9"/>
  <c r="ER174" i="9"/>
  <c r="EQ174" i="9"/>
  <c r="EP174" i="9"/>
  <c r="EO174" i="9"/>
  <c r="EN174" i="9"/>
  <c r="EM174" i="9"/>
  <c r="EL174" i="9"/>
  <c r="EJ174" i="9"/>
  <c r="EI174" i="9"/>
  <c r="EH174" i="9"/>
  <c r="EG174" i="9"/>
  <c r="EF174" i="9"/>
  <c r="EE174" i="9"/>
  <c r="ED174" i="9"/>
  <c r="EC174" i="9"/>
  <c r="EB174" i="9"/>
  <c r="EA174" i="9"/>
  <c r="DZ174" i="9"/>
  <c r="DY174" i="9"/>
  <c r="DX174" i="9"/>
  <c r="DW174" i="9"/>
  <c r="DV174" i="9"/>
  <c r="DU174" i="9"/>
  <c r="DT174" i="9"/>
  <c r="DS174" i="9"/>
  <c r="DR174" i="9"/>
  <c r="DP174" i="9"/>
  <c r="DO174" i="9"/>
  <c r="DN174" i="9"/>
  <c r="DM174" i="9"/>
  <c r="DL174" i="9"/>
  <c r="DK174" i="9"/>
  <c r="DJ174" i="9"/>
  <c r="DI174" i="9"/>
  <c r="DH174" i="9"/>
  <c r="DG174" i="9"/>
  <c r="DF174" i="9"/>
  <c r="DE174" i="9"/>
  <c r="DD174" i="9"/>
  <c r="DC174" i="9"/>
  <c r="DB174" i="9"/>
  <c r="ER173" i="9"/>
  <c r="EQ173" i="9"/>
  <c r="EP173" i="9"/>
  <c r="EO173" i="9"/>
  <c r="EN173" i="9"/>
  <c r="EM173" i="9"/>
  <c r="EL173" i="9"/>
  <c r="EK173" i="9"/>
  <c r="EJ173" i="9"/>
  <c r="EI173" i="9"/>
  <c r="EH173" i="9"/>
  <c r="EG173" i="9"/>
  <c r="EF173" i="9"/>
  <c r="EE173" i="9"/>
  <c r="ED173" i="9"/>
  <c r="EC173" i="9"/>
  <c r="DZ173" i="9"/>
  <c r="DY173" i="9"/>
  <c r="DX173" i="9"/>
  <c r="DW173" i="9"/>
  <c r="DV173" i="9"/>
  <c r="DU173" i="9"/>
  <c r="DS173" i="9"/>
  <c r="DR173" i="9"/>
  <c r="DQ173" i="9"/>
  <c r="DP173" i="9"/>
  <c r="DO173" i="9"/>
  <c r="DN173" i="9"/>
  <c r="DM173" i="9"/>
  <c r="DL173" i="9"/>
  <c r="DK173" i="9"/>
  <c r="DJ173" i="9"/>
  <c r="DI173" i="9"/>
  <c r="DH173" i="9"/>
  <c r="DG173" i="9"/>
  <c r="DF173" i="9"/>
  <c r="DE173" i="9"/>
  <c r="DD173" i="9"/>
  <c r="DC173" i="9"/>
  <c r="DB173" i="9"/>
  <c r="ER172" i="9"/>
  <c r="EQ172" i="9"/>
  <c r="EP172" i="9"/>
  <c r="EO172" i="9"/>
  <c r="EN172" i="9"/>
  <c r="EM172" i="9"/>
  <c r="EL172" i="9"/>
  <c r="EK172" i="9"/>
  <c r="EJ172" i="9"/>
  <c r="EI172" i="9"/>
  <c r="EH172" i="9"/>
  <c r="EG172" i="9"/>
  <c r="EF172" i="9"/>
  <c r="EE172" i="9"/>
  <c r="ED172" i="9"/>
  <c r="EC172" i="9"/>
  <c r="EB172" i="9"/>
  <c r="EA172" i="9"/>
  <c r="DZ172" i="9"/>
  <c r="DY172" i="9"/>
  <c r="DX172" i="9"/>
  <c r="DW172" i="9"/>
  <c r="DV172" i="9"/>
  <c r="DU172" i="9"/>
  <c r="DT172" i="9"/>
  <c r="DS172" i="9"/>
  <c r="DR172" i="9"/>
  <c r="DQ172" i="9"/>
  <c r="DP172" i="9"/>
  <c r="DO172" i="9"/>
  <c r="DN172" i="9"/>
  <c r="DM172" i="9"/>
  <c r="DL172" i="9"/>
  <c r="DK172" i="9"/>
  <c r="DJ172" i="9"/>
  <c r="DI172" i="9"/>
  <c r="DH172" i="9"/>
  <c r="DG172" i="9"/>
  <c r="DF172" i="9"/>
  <c r="DE172" i="9"/>
  <c r="DD172" i="9"/>
  <c r="DC172" i="9"/>
  <c r="DB172" i="9"/>
  <c r="ER171" i="9"/>
  <c r="EQ171" i="9"/>
  <c r="EP171" i="9"/>
  <c r="EO171" i="9"/>
  <c r="EN171" i="9"/>
  <c r="EM171" i="9"/>
  <c r="EL171" i="9"/>
  <c r="EK171" i="9"/>
  <c r="EJ171" i="9"/>
  <c r="EI171" i="9"/>
  <c r="EH171" i="9"/>
  <c r="EG171" i="9"/>
  <c r="EF171" i="9"/>
  <c r="EE171" i="9"/>
  <c r="ED171" i="9"/>
  <c r="EC171" i="9"/>
  <c r="EB171" i="9"/>
  <c r="EA171" i="9"/>
  <c r="DZ171" i="9"/>
  <c r="DY171" i="9"/>
  <c r="DX171" i="9"/>
  <c r="DW171" i="9"/>
  <c r="DU171" i="9"/>
  <c r="DT171" i="9"/>
  <c r="DS171" i="9"/>
  <c r="DR171" i="9"/>
  <c r="DQ171" i="9"/>
  <c r="DP171" i="9"/>
  <c r="DO171" i="9"/>
  <c r="DN171" i="9"/>
  <c r="DM171" i="9"/>
  <c r="DL171" i="9"/>
  <c r="DK171" i="9"/>
  <c r="DJ171" i="9"/>
  <c r="DI171" i="9"/>
  <c r="DH171" i="9"/>
  <c r="DG171" i="9"/>
  <c r="DF171" i="9"/>
  <c r="DE171" i="9"/>
  <c r="DD171" i="9"/>
  <c r="DC171" i="9"/>
  <c r="DB171" i="9"/>
  <c r="ER170" i="9"/>
  <c r="EQ170" i="9"/>
  <c r="EP170" i="9"/>
  <c r="EO170" i="9"/>
  <c r="EN170" i="9"/>
  <c r="EM170" i="9"/>
  <c r="EL170" i="9"/>
  <c r="EK170" i="9"/>
  <c r="EJ170" i="9"/>
  <c r="EI170" i="9"/>
  <c r="EH170" i="9"/>
  <c r="EG170" i="9"/>
  <c r="EF170" i="9"/>
  <c r="EE170" i="9"/>
  <c r="ED170" i="9"/>
  <c r="EC170" i="9"/>
  <c r="EB170" i="9"/>
  <c r="EA170" i="9"/>
  <c r="DZ170" i="9"/>
  <c r="DY170" i="9"/>
  <c r="DX170" i="9"/>
  <c r="DW170" i="9"/>
  <c r="DV170" i="9"/>
  <c r="DU170" i="9"/>
  <c r="DT170" i="9"/>
  <c r="DS170" i="9"/>
  <c r="DR170" i="9"/>
  <c r="DQ170" i="9"/>
  <c r="DP170" i="9"/>
  <c r="DO170" i="9"/>
  <c r="DN170" i="9"/>
  <c r="DM170" i="9"/>
  <c r="DL170" i="9"/>
  <c r="DK170" i="9"/>
  <c r="DJ170" i="9"/>
  <c r="DI170" i="9"/>
  <c r="DH170" i="9"/>
  <c r="DG170" i="9"/>
  <c r="DF170" i="9"/>
  <c r="DE170" i="9"/>
  <c r="DD170" i="9"/>
  <c r="DC170" i="9"/>
  <c r="DB170" i="9"/>
  <c r="ER169" i="9"/>
  <c r="EQ169" i="9"/>
  <c r="EP169" i="9"/>
  <c r="EO169" i="9"/>
  <c r="EN169" i="9"/>
  <c r="EM169" i="9"/>
  <c r="EL169" i="9"/>
  <c r="EK169" i="9"/>
  <c r="EJ169" i="9"/>
  <c r="EI169" i="9"/>
  <c r="EH169" i="9"/>
  <c r="EG169" i="9"/>
  <c r="EF169" i="9"/>
  <c r="EE169" i="9"/>
  <c r="ED169" i="9"/>
  <c r="EC169" i="9"/>
  <c r="EB169" i="9"/>
  <c r="EA169" i="9"/>
  <c r="DZ169" i="9"/>
  <c r="DY169" i="9"/>
  <c r="DX169" i="9"/>
  <c r="DW169" i="9"/>
  <c r="DV169" i="9"/>
  <c r="DU169" i="9"/>
  <c r="DT169" i="9"/>
  <c r="DS169" i="9"/>
  <c r="DR169" i="9"/>
  <c r="DQ169" i="9"/>
  <c r="DP169" i="9"/>
  <c r="DO169" i="9"/>
  <c r="DN169" i="9"/>
  <c r="DM169" i="9"/>
  <c r="DL169" i="9"/>
  <c r="DK169" i="9"/>
  <c r="DJ169" i="9"/>
  <c r="DI169" i="9"/>
  <c r="DH169" i="9"/>
  <c r="DG169" i="9"/>
  <c r="DF169" i="9"/>
  <c r="DE169" i="9"/>
  <c r="DD169" i="9"/>
  <c r="DC169" i="9"/>
  <c r="DB169" i="9"/>
  <c r="ER168" i="9"/>
  <c r="EQ168" i="9"/>
  <c r="EP168" i="9"/>
  <c r="EO168" i="9"/>
  <c r="EN168" i="9"/>
  <c r="EM168" i="9"/>
  <c r="EL168" i="9"/>
  <c r="EK168" i="9"/>
  <c r="EJ168" i="9"/>
  <c r="EI168" i="9"/>
  <c r="EH168" i="9"/>
  <c r="EG168" i="9"/>
  <c r="EF168" i="9"/>
  <c r="EE168" i="9"/>
  <c r="ED168" i="9"/>
  <c r="EC168" i="9"/>
  <c r="EB168" i="9"/>
  <c r="EA168" i="9"/>
  <c r="DZ168" i="9"/>
  <c r="DY168" i="9"/>
  <c r="DX168" i="9"/>
  <c r="DW168" i="9"/>
  <c r="DV168" i="9"/>
  <c r="DU168" i="9"/>
  <c r="DT168" i="9"/>
  <c r="DS168" i="9"/>
  <c r="DR168" i="9"/>
  <c r="DQ168" i="9"/>
  <c r="DP168" i="9"/>
  <c r="DO168" i="9"/>
  <c r="DN168" i="9"/>
  <c r="DM168" i="9"/>
  <c r="DL168" i="9"/>
  <c r="DK168" i="9"/>
  <c r="DJ168" i="9"/>
  <c r="DI168" i="9"/>
  <c r="DH168" i="9"/>
  <c r="DG168" i="9"/>
  <c r="DF168" i="9"/>
  <c r="DE168" i="9"/>
  <c r="DD168" i="9"/>
  <c r="DC168" i="9"/>
  <c r="DB168" i="9"/>
  <c r="ER167" i="9"/>
  <c r="EQ167" i="9"/>
  <c r="EP167" i="9"/>
  <c r="EO167" i="9"/>
  <c r="EN167" i="9"/>
  <c r="EM167" i="9"/>
  <c r="EL167" i="9"/>
  <c r="EK167" i="9"/>
  <c r="EJ167" i="9"/>
  <c r="EI167" i="9"/>
  <c r="EH167" i="9"/>
  <c r="EG167" i="9"/>
  <c r="EF167" i="9"/>
  <c r="EE167" i="9"/>
  <c r="ED167" i="9"/>
  <c r="EC167" i="9"/>
  <c r="EB167" i="9"/>
  <c r="EA167" i="9"/>
  <c r="DZ167" i="9"/>
  <c r="DY167" i="9"/>
  <c r="DX167" i="9"/>
  <c r="DW167" i="9"/>
  <c r="DV167" i="9"/>
  <c r="DU167" i="9"/>
  <c r="DT167" i="9"/>
  <c r="DS167" i="9"/>
  <c r="DR167" i="9"/>
  <c r="DQ167" i="9"/>
  <c r="DP167" i="9"/>
  <c r="DO167" i="9"/>
  <c r="DN167" i="9"/>
  <c r="DM167" i="9"/>
  <c r="DL167" i="9"/>
  <c r="DK167" i="9"/>
  <c r="DJ167" i="9"/>
  <c r="DI167" i="9"/>
  <c r="DH167" i="9"/>
  <c r="DG167" i="9"/>
  <c r="DF167" i="9"/>
  <c r="DE167" i="9"/>
  <c r="DD167" i="9"/>
  <c r="DC167" i="9"/>
  <c r="DB167" i="9"/>
  <c r="ER166" i="9"/>
  <c r="EQ166" i="9"/>
  <c r="EP166" i="9"/>
  <c r="EO166" i="9"/>
  <c r="EN166" i="9"/>
  <c r="EM166" i="9"/>
  <c r="EL166" i="9"/>
  <c r="EK166" i="9"/>
  <c r="EJ166" i="9"/>
  <c r="EI166" i="9"/>
  <c r="EH166" i="9"/>
  <c r="EG166" i="9"/>
  <c r="EF166" i="9"/>
  <c r="EE166" i="9"/>
  <c r="ED166" i="9"/>
  <c r="EC166" i="9"/>
  <c r="EB166" i="9"/>
  <c r="EA166" i="9"/>
  <c r="DZ166" i="9"/>
  <c r="DY166" i="9"/>
  <c r="DX166" i="9"/>
  <c r="DW166" i="9"/>
  <c r="DV166" i="9"/>
  <c r="DU166" i="9"/>
  <c r="DT166" i="9"/>
  <c r="DS166" i="9"/>
  <c r="DR166" i="9"/>
  <c r="DQ166" i="9"/>
  <c r="DP166" i="9"/>
  <c r="DO166" i="9"/>
  <c r="DN166" i="9"/>
  <c r="DM166" i="9"/>
  <c r="DL166" i="9"/>
  <c r="DK166" i="9"/>
  <c r="DJ166" i="9"/>
  <c r="DI166" i="9"/>
  <c r="DH166" i="9"/>
  <c r="DG166" i="9"/>
  <c r="DF166" i="9"/>
  <c r="DE166" i="9"/>
  <c r="DD166" i="9"/>
  <c r="DC166" i="9"/>
  <c r="DB166" i="9"/>
  <c r="ER165" i="9"/>
  <c r="EQ165" i="9"/>
  <c r="EP165" i="9"/>
  <c r="EO165" i="9"/>
  <c r="EN165" i="9"/>
  <c r="EM165" i="9"/>
  <c r="EL165" i="9"/>
  <c r="EK165" i="9"/>
  <c r="EJ165" i="9"/>
  <c r="EI165" i="9"/>
  <c r="EH165" i="9"/>
  <c r="EG165" i="9"/>
  <c r="EF165" i="9"/>
  <c r="EE165" i="9"/>
  <c r="ED165" i="9"/>
  <c r="EC165" i="9"/>
  <c r="EB165" i="9"/>
  <c r="EA165" i="9"/>
  <c r="DZ165" i="9"/>
  <c r="DY165" i="9"/>
  <c r="DX165" i="9"/>
  <c r="DW165" i="9"/>
  <c r="DV165" i="9"/>
  <c r="DU165" i="9"/>
  <c r="DT165" i="9"/>
  <c r="DS165" i="9"/>
  <c r="DR165" i="9"/>
  <c r="DQ165" i="9"/>
  <c r="DP165" i="9"/>
  <c r="DO165" i="9"/>
  <c r="DN165" i="9"/>
  <c r="DM165" i="9"/>
  <c r="DL165" i="9"/>
  <c r="DK165" i="9"/>
  <c r="DJ165" i="9"/>
  <c r="DI165" i="9"/>
  <c r="DH165" i="9"/>
  <c r="DG165" i="9"/>
  <c r="DF165" i="9"/>
  <c r="DE165" i="9"/>
  <c r="DD165" i="9"/>
  <c r="DC165" i="9"/>
  <c r="DB165" i="9"/>
  <c r="ER164" i="9"/>
  <c r="EQ164" i="9"/>
  <c r="EP164" i="9"/>
  <c r="EO164" i="9"/>
  <c r="EN164" i="9"/>
  <c r="EM164" i="9"/>
  <c r="EL164" i="9"/>
  <c r="EK164" i="9"/>
  <c r="EJ164" i="9"/>
  <c r="EI164" i="9"/>
  <c r="EH164" i="9"/>
  <c r="EG164" i="9"/>
  <c r="EF164" i="9"/>
  <c r="EE164" i="9"/>
  <c r="ED164" i="9"/>
  <c r="EC164" i="9"/>
  <c r="EB164" i="9"/>
  <c r="EA164" i="9"/>
  <c r="DZ164" i="9"/>
  <c r="DY164" i="9"/>
  <c r="DX164" i="9"/>
  <c r="DW164" i="9"/>
  <c r="DV164" i="9"/>
  <c r="DU164" i="9"/>
  <c r="DT164" i="9"/>
  <c r="DS164" i="9"/>
  <c r="DR164" i="9"/>
  <c r="DQ164" i="9"/>
  <c r="DP164" i="9"/>
  <c r="DO164" i="9"/>
  <c r="DN164" i="9"/>
  <c r="DM164" i="9"/>
  <c r="DL164" i="9"/>
  <c r="DK164" i="9"/>
  <c r="DJ164" i="9"/>
  <c r="DI164" i="9"/>
  <c r="DH164" i="9"/>
  <c r="DG164" i="9"/>
  <c r="DF164" i="9"/>
  <c r="DE164" i="9"/>
  <c r="DD164" i="9"/>
  <c r="DC164" i="9"/>
  <c r="DB164" i="9"/>
  <c r="ER163" i="9"/>
  <c r="EQ163" i="9"/>
  <c r="EP163" i="9"/>
  <c r="EO163" i="9"/>
  <c r="EN163" i="9"/>
  <c r="EM163" i="9"/>
  <c r="EL163" i="9"/>
  <c r="EK163" i="9"/>
  <c r="EJ163" i="9"/>
  <c r="EI163" i="9"/>
  <c r="EH163" i="9"/>
  <c r="EG163" i="9"/>
  <c r="EF163" i="9"/>
  <c r="EE163" i="9"/>
  <c r="ED163" i="9"/>
  <c r="EC163" i="9"/>
  <c r="EB163" i="9"/>
  <c r="EA163" i="9"/>
  <c r="DZ163" i="9"/>
  <c r="DY163" i="9"/>
  <c r="DX163" i="9"/>
  <c r="DW163" i="9"/>
  <c r="DV163" i="9"/>
  <c r="DU163" i="9"/>
  <c r="DT163" i="9"/>
  <c r="DS163" i="9"/>
  <c r="DR163" i="9"/>
  <c r="DQ163" i="9"/>
  <c r="DP163" i="9"/>
  <c r="DO163" i="9"/>
  <c r="DN163" i="9"/>
  <c r="DM163" i="9"/>
  <c r="DL163" i="9"/>
  <c r="DK163" i="9"/>
  <c r="DJ163" i="9"/>
  <c r="DI163" i="9"/>
  <c r="DH163" i="9"/>
  <c r="DG163" i="9"/>
  <c r="DF163" i="9"/>
  <c r="DE163" i="9"/>
  <c r="DD163" i="9"/>
  <c r="DC163" i="9"/>
  <c r="DB163" i="9"/>
  <c r="ER162" i="9"/>
  <c r="EQ162" i="9"/>
  <c r="EP162" i="9"/>
  <c r="EO162" i="9"/>
  <c r="EN162" i="9"/>
  <c r="EM162" i="9"/>
  <c r="EL162" i="9"/>
  <c r="EK162" i="9"/>
  <c r="EJ162" i="9"/>
  <c r="EI162" i="9"/>
  <c r="EH162" i="9"/>
  <c r="EG162" i="9"/>
  <c r="EF162" i="9"/>
  <c r="EE162" i="9"/>
  <c r="ED162" i="9"/>
  <c r="EC162" i="9"/>
  <c r="EB162" i="9"/>
  <c r="EA162" i="9"/>
  <c r="DZ162" i="9"/>
  <c r="DY162" i="9"/>
  <c r="DX162" i="9"/>
  <c r="DW162" i="9"/>
  <c r="DV162" i="9"/>
  <c r="DU162" i="9"/>
  <c r="DT162" i="9"/>
  <c r="DS162" i="9"/>
  <c r="DR162" i="9"/>
  <c r="DQ162" i="9"/>
  <c r="DP162" i="9"/>
  <c r="DO162" i="9"/>
  <c r="DN162" i="9"/>
  <c r="DM162" i="9"/>
  <c r="DL162" i="9"/>
  <c r="DK162" i="9"/>
  <c r="DJ162" i="9"/>
  <c r="DI162" i="9"/>
  <c r="DH162" i="9"/>
  <c r="DG162" i="9"/>
  <c r="DF162" i="9"/>
  <c r="DE162" i="9"/>
  <c r="DD162" i="9"/>
  <c r="DC162" i="9"/>
  <c r="DB162" i="9"/>
  <c r="ER161" i="9"/>
  <c r="EQ161" i="9"/>
  <c r="EP161" i="9"/>
  <c r="EO161" i="9"/>
  <c r="EN161" i="9"/>
  <c r="EM161" i="9"/>
  <c r="EL161" i="9"/>
  <c r="EK161" i="9"/>
  <c r="EJ161" i="9"/>
  <c r="EI161" i="9"/>
  <c r="EH161" i="9"/>
  <c r="EG161" i="9"/>
  <c r="EF161" i="9"/>
  <c r="EE161" i="9"/>
  <c r="ED161" i="9"/>
  <c r="EC161" i="9"/>
  <c r="EB161" i="9"/>
  <c r="EA161" i="9"/>
  <c r="DZ161" i="9"/>
  <c r="DY161" i="9"/>
  <c r="DX161" i="9"/>
  <c r="DW161" i="9"/>
  <c r="DV161" i="9"/>
  <c r="DU161" i="9"/>
  <c r="DT161" i="9"/>
  <c r="DS161" i="9"/>
  <c r="DR161" i="9"/>
  <c r="DQ161" i="9"/>
  <c r="DP161" i="9"/>
  <c r="DO161" i="9"/>
  <c r="DN161" i="9"/>
  <c r="DM161" i="9"/>
  <c r="DL161" i="9"/>
  <c r="DK161" i="9"/>
  <c r="DJ161" i="9"/>
  <c r="DI161" i="9"/>
  <c r="DH161" i="9"/>
  <c r="DG161" i="9"/>
  <c r="DF161" i="9"/>
  <c r="DE161" i="9"/>
  <c r="DD161" i="9"/>
  <c r="DC161" i="9"/>
  <c r="DB161" i="9"/>
  <c r="ER160" i="9"/>
  <c r="EQ160" i="9"/>
  <c r="EP160" i="9"/>
  <c r="EO160" i="9"/>
  <c r="EN160" i="9"/>
  <c r="EM160" i="9"/>
  <c r="EL160" i="9"/>
  <c r="EK160" i="9"/>
  <c r="EJ160" i="9"/>
  <c r="EI160" i="9"/>
  <c r="EH160" i="9"/>
  <c r="EG160" i="9"/>
  <c r="EF160" i="9"/>
  <c r="EE160" i="9"/>
  <c r="ED160" i="9"/>
  <c r="EC160" i="9"/>
  <c r="EB160" i="9"/>
  <c r="EA160" i="9"/>
  <c r="DZ160" i="9"/>
  <c r="DY160" i="9"/>
  <c r="DX160" i="9"/>
  <c r="DW160" i="9"/>
  <c r="DV160" i="9"/>
  <c r="DU160" i="9"/>
  <c r="DT160" i="9"/>
  <c r="DS160" i="9"/>
  <c r="DR160" i="9"/>
  <c r="DQ160" i="9"/>
  <c r="DP160" i="9"/>
  <c r="DO160" i="9"/>
  <c r="DN160" i="9"/>
  <c r="DM160" i="9"/>
  <c r="DL160" i="9"/>
  <c r="DK160" i="9"/>
  <c r="DJ160" i="9"/>
  <c r="DI160" i="9"/>
  <c r="DH160" i="9"/>
  <c r="DG160" i="9"/>
  <c r="DF160" i="9"/>
  <c r="DE160" i="9"/>
  <c r="DD160" i="9"/>
  <c r="DC160" i="9"/>
  <c r="DB160" i="9"/>
  <c r="ER159" i="9"/>
  <c r="EQ159" i="9"/>
  <c r="EP159" i="9"/>
  <c r="EO159" i="9"/>
  <c r="EN159" i="9"/>
  <c r="EM159" i="9"/>
  <c r="EL159" i="9"/>
  <c r="EK159" i="9"/>
  <c r="EJ159" i="9"/>
  <c r="EI159" i="9"/>
  <c r="EH159" i="9"/>
  <c r="EG159" i="9"/>
  <c r="EF159" i="9"/>
  <c r="EE159" i="9"/>
  <c r="ED159" i="9"/>
  <c r="EC159" i="9"/>
  <c r="EB159" i="9"/>
  <c r="EA159" i="9"/>
  <c r="DZ159" i="9"/>
  <c r="DY159" i="9"/>
  <c r="DX159" i="9"/>
  <c r="DW159" i="9"/>
  <c r="DV159" i="9"/>
  <c r="DU159" i="9"/>
  <c r="DT159" i="9"/>
  <c r="DS159" i="9"/>
  <c r="DR159" i="9"/>
  <c r="DQ159" i="9"/>
  <c r="DP159" i="9"/>
  <c r="DO159" i="9"/>
  <c r="DN159" i="9"/>
  <c r="DM159" i="9"/>
  <c r="DL159" i="9"/>
  <c r="DK159" i="9"/>
  <c r="DJ159" i="9"/>
  <c r="DI159" i="9"/>
  <c r="DH159" i="9"/>
  <c r="DG159" i="9"/>
  <c r="DF159" i="9"/>
  <c r="DE159" i="9"/>
  <c r="DD159" i="9"/>
  <c r="DC159" i="9"/>
  <c r="DB159" i="9"/>
  <c r="ER158" i="9"/>
  <c r="EQ158" i="9"/>
  <c r="EP158" i="9"/>
  <c r="EO158" i="9"/>
  <c r="EN158" i="9"/>
  <c r="EM158" i="9"/>
  <c r="EL158" i="9"/>
  <c r="EK158" i="9"/>
  <c r="EJ158" i="9"/>
  <c r="EI158" i="9"/>
  <c r="EH158" i="9"/>
  <c r="EG158" i="9"/>
  <c r="EF158" i="9"/>
  <c r="EE158" i="9"/>
  <c r="ED158" i="9"/>
  <c r="EC158" i="9"/>
  <c r="EB158" i="9"/>
  <c r="EA158" i="9"/>
  <c r="DZ158" i="9"/>
  <c r="DY158" i="9"/>
  <c r="DX158" i="9"/>
  <c r="DW158" i="9"/>
  <c r="DV158" i="9"/>
  <c r="DU158" i="9"/>
  <c r="DT158" i="9"/>
  <c r="DS158" i="9"/>
  <c r="DR158" i="9"/>
  <c r="DQ158" i="9"/>
  <c r="DP158" i="9"/>
  <c r="DO158" i="9"/>
  <c r="DN158" i="9"/>
  <c r="DM158" i="9"/>
  <c r="DL158" i="9"/>
  <c r="DK158" i="9"/>
  <c r="DJ158" i="9"/>
  <c r="DI158" i="9"/>
  <c r="DH158" i="9"/>
  <c r="DG158" i="9"/>
  <c r="DF158" i="9"/>
  <c r="DE158" i="9"/>
  <c r="DD158" i="9"/>
  <c r="DC158" i="9"/>
  <c r="DB158" i="9"/>
  <c r="ER157" i="9"/>
  <c r="EQ157" i="9"/>
  <c r="EP157" i="9"/>
  <c r="EO157" i="9"/>
  <c r="EN157" i="9"/>
  <c r="EM157" i="9"/>
  <c r="EL157" i="9"/>
  <c r="EK157" i="9"/>
  <c r="EJ157" i="9"/>
  <c r="EI157" i="9"/>
  <c r="EH157" i="9"/>
  <c r="EG157" i="9"/>
  <c r="EF157" i="9"/>
  <c r="EE157" i="9"/>
  <c r="ED157" i="9"/>
  <c r="EC157" i="9"/>
  <c r="EB157" i="9"/>
  <c r="EA157" i="9"/>
  <c r="DZ157" i="9"/>
  <c r="DY157" i="9"/>
  <c r="DX157" i="9"/>
  <c r="DW157" i="9"/>
  <c r="DV157" i="9"/>
  <c r="DU157" i="9"/>
  <c r="DT157" i="9"/>
  <c r="DS157" i="9"/>
  <c r="DR157" i="9"/>
  <c r="DQ157" i="9"/>
  <c r="DP157" i="9"/>
  <c r="DO157" i="9"/>
  <c r="DN157" i="9"/>
  <c r="DM157" i="9"/>
  <c r="DL157" i="9"/>
  <c r="DK157" i="9"/>
  <c r="DJ157" i="9"/>
  <c r="DI157" i="9"/>
  <c r="DH157" i="9"/>
  <c r="DG157" i="9"/>
  <c r="DF157" i="9"/>
  <c r="DE157" i="9"/>
  <c r="DD157" i="9"/>
  <c r="DC157" i="9"/>
  <c r="DB157" i="9"/>
  <c r="ER156" i="9"/>
  <c r="EQ156" i="9"/>
  <c r="EO156" i="9"/>
  <c r="EN156" i="9"/>
  <c r="EM156" i="9"/>
  <c r="EL156" i="9"/>
  <c r="EK156" i="9"/>
  <c r="EJ156" i="9"/>
  <c r="EI156" i="9"/>
  <c r="EH156" i="9"/>
  <c r="EG156" i="9"/>
  <c r="EF156" i="9"/>
  <c r="EE156" i="9"/>
  <c r="ED156" i="9"/>
  <c r="EC156" i="9"/>
  <c r="EB156" i="9"/>
  <c r="EA156" i="9"/>
  <c r="DZ156" i="9"/>
  <c r="DY156" i="9"/>
  <c r="DX156" i="9"/>
  <c r="DW156" i="9"/>
  <c r="DV156" i="9"/>
  <c r="DU156" i="9"/>
  <c r="DT156" i="9"/>
  <c r="DS156" i="9"/>
  <c r="DR156" i="9"/>
  <c r="DQ156" i="9"/>
  <c r="DP156" i="9"/>
  <c r="DO156" i="9"/>
  <c r="DM156" i="9"/>
  <c r="DL156" i="9"/>
  <c r="DK156" i="9"/>
  <c r="DJ156" i="9"/>
  <c r="DI156" i="9"/>
  <c r="DH156" i="9"/>
  <c r="DG156" i="9"/>
  <c r="DF156" i="9"/>
  <c r="DD156" i="9"/>
  <c r="DC156" i="9"/>
  <c r="DB156" i="9"/>
  <c r="ER155" i="9"/>
  <c r="EQ155" i="9"/>
  <c r="EP155" i="9"/>
  <c r="EO155" i="9"/>
  <c r="EN155" i="9"/>
  <c r="EM155" i="9"/>
  <c r="EL155" i="9"/>
  <c r="EK155" i="9"/>
  <c r="EJ155" i="9"/>
  <c r="EI155" i="9"/>
  <c r="EH155" i="9"/>
  <c r="EG155" i="9"/>
  <c r="EF155" i="9"/>
  <c r="EE155" i="9"/>
  <c r="ED155" i="9"/>
  <c r="EC155" i="9"/>
  <c r="EB155" i="9"/>
  <c r="EA155" i="9"/>
  <c r="DZ155" i="9"/>
  <c r="DY155" i="9"/>
  <c r="DX155" i="9"/>
  <c r="DW155" i="9"/>
  <c r="DV155" i="9"/>
  <c r="DU155" i="9"/>
  <c r="DT155" i="9"/>
  <c r="DS155" i="9"/>
  <c r="DR155" i="9"/>
  <c r="DQ155" i="9"/>
  <c r="DP155" i="9"/>
  <c r="DO155" i="9"/>
  <c r="DN155" i="9"/>
  <c r="DM155" i="9"/>
  <c r="DL155" i="9"/>
  <c r="DK155" i="9"/>
  <c r="DJ155" i="9"/>
  <c r="DI155" i="9"/>
  <c r="DH155" i="9"/>
  <c r="DG155" i="9"/>
  <c r="DF155" i="9"/>
  <c r="DE155" i="9"/>
  <c r="DD155" i="9"/>
  <c r="DC155" i="9"/>
  <c r="DB155" i="9"/>
  <c r="ER154" i="9"/>
  <c r="EQ154" i="9"/>
  <c r="EP154" i="9"/>
  <c r="EO154" i="9"/>
  <c r="EN154" i="9"/>
  <c r="EM154" i="9"/>
  <c r="EL154" i="9"/>
  <c r="EK154" i="9"/>
  <c r="EJ154" i="9"/>
  <c r="EI154" i="9"/>
  <c r="EH154" i="9"/>
  <c r="EG154" i="9"/>
  <c r="EF154" i="9"/>
  <c r="EE154" i="9"/>
  <c r="ED154" i="9"/>
  <c r="EC154" i="9"/>
  <c r="EB154" i="9"/>
  <c r="EA154" i="9"/>
  <c r="DZ154" i="9"/>
  <c r="DY154" i="9"/>
  <c r="DX154" i="9"/>
  <c r="DW154" i="9"/>
  <c r="DV154" i="9"/>
  <c r="DU154" i="9"/>
  <c r="DT154" i="9"/>
  <c r="DS154" i="9"/>
  <c r="DR154" i="9"/>
  <c r="DQ154" i="9"/>
  <c r="DP154" i="9"/>
  <c r="DO154" i="9"/>
  <c r="DN154" i="9"/>
  <c r="DM154" i="9"/>
  <c r="DL154" i="9"/>
  <c r="DK154" i="9"/>
  <c r="DJ154" i="9"/>
  <c r="DI154" i="9"/>
  <c r="DH154" i="9"/>
  <c r="DG154" i="9"/>
  <c r="DF154" i="9"/>
  <c r="DE154" i="9"/>
  <c r="DD154" i="9"/>
  <c r="DC154" i="9"/>
  <c r="DB154" i="9"/>
  <c r="ER153" i="9"/>
  <c r="EQ153" i="9"/>
  <c r="EP153" i="9"/>
  <c r="EO153" i="9"/>
  <c r="EN153" i="9"/>
  <c r="EM153" i="9"/>
  <c r="EL153" i="9"/>
  <c r="EK153" i="9"/>
  <c r="EJ153" i="9"/>
  <c r="EI153" i="9"/>
  <c r="EH153" i="9"/>
  <c r="EG153" i="9"/>
  <c r="EF153" i="9"/>
  <c r="EE153" i="9"/>
  <c r="ED153" i="9"/>
  <c r="EC153" i="9"/>
  <c r="EB153" i="9"/>
  <c r="EA153" i="9"/>
  <c r="DZ153" i="9"/>
  <c r="DY153" i="9"/>
  <c r="DX153" i="9"/>
  <c r="DW153" i="9"/>
  <c r="DV153" i="9"/>
  <c r="DU153" i="9"/>
  <c r="DT153" i="9"/>
  <c r="DS153" i="9"/>
  <c r="DR153" i="9"/>
  <c r="DQ153" i="9"/>
  <c r="DP153" i="9"/>
  <c r="DO153" i="9"/>
  <c r="DN153" i="9"/>
  <c r="DM153" i="9"/>
  <c r="DL153" i="9"/>
  <c r="DK153" i="9"/>
  <c r="DJ153" i="9"/>
  <c r="DI153" i="9"/>
  <c r="DH153" i="9"/>
  <c r="DG153" i="9"/>
  <c r="DF153" i="9"/>
  <c r="DE153" i="9"/>
  <c r="DD153" i="9"/>
  <c r="DC153" i="9"/>
  <c r="DB153" i="9"/>
  <c r="ER152" i="9"/>
  <c r="EQ152" i="9"/>
  <c r="EP152" i="9"/>
  <c r="EO152" i="9"/>
  <c r="EN152" i="9"/>
  <c r="EM152" i="9"/>
  <c r="EL152" i="9"/>
  <c r="EK152" i="9"/>
  <c r="EJ152" i="9"/>
  <c r="EI152" i="9"/>
  <c r="EH152" i="9"/>
  <c r="EG152" i="9"/>
  <c r="EF152" i="9"/>
  <c r="EE152" i="9"/>
  <c r="ED152" i="9"/>
  <c r="EC152" i="9"/>
  <c r="EB152" i="9"/>
  <c r="EA152" i="9"/>
  <c r="DZ152" i="9"/>
  <c r="DY152" i="9"/>
  <c r="DX152" i="9"/>
  <c r="DW152" i="9"/>
  <c r="DV152" i="9"/>
  <c r="DU152" i="9"/>
  <c r="DT152" i="9"/>
  <c r="DS152" i="9"/>
  <c r="DR152" i="9"/>
  <c r="DQ152" i="9"/>
  <c r="DP152" i="9"/>
  <c r="DO152" i="9"/>
  <c r="DN152" i="9"/>
  <c r="DM152" i="9"/>
  <c r="DL152" i="9"/>
  <c r="DK152" i="9"/>
  <c r="DJ152" i="9"/>
  <c r="DI152" i="9"/>
  <c r="DH152" i="9"/>
  <c r="DG152" i="9"/>
  <c r="DF152" i="9"/>
  <c r="DE152" i="9"/>
  <c r="DD152" i="9"/>
  <c r="DC152" i="9"/>
  <c r="DB152" i="9"/>
  <c r="ER151" i="9"/>
  <c r="EQ151" i="9"/>
  <c r="EP151" i="9"/>
  <c r="EO151" i="9"/>
  <c r="EN151" i="9"/>
  <c r="EM151" i="9"/>
  <c r="EL151" i="9"/>
  <c r="EK151" i="9"/>
  <c r="EJ151" i="9"/>
  <c r="EI151" i="9"/>
  <c r="EH151" i="9"/>
  <c r="EG151" i="9"/>
  <c r="EF151" i="9"/>
  <c r="EE151" i="9"/>
  <c r="ED151" i="9"/>
  <c r="EC151" i="9"/>
  <c r="EB151" i="9"/>
  <c r="EA151" i="9"/>
  <c r="DZ151" i="9"/>
  <c r="DY151" i="9"/>
  <c r="DX151" i="9"/>
  <c r="DW151" i="9"/>
  <c r="DV151" i="9"/>
  <c r="DU151" i="9"/>
  <c r="DT151" i="9"/>
  <c r="DS151" i="9"/>
  <c r="DR151" i="9"/>
  <c r="DQ151" i="9"/>
  <c r="DP151" i="9"/>
  <c r="DO151" i="9"/>
  <c r="DN151" i="9"/>
  <c r="DM151" i="9"/>
  <c r="DL151" i="9"/>
  <c r="DK151" i="9"/>
  <c r="DJ151" i="9"/>
  <c r="DI151" i="9"/>
  <c r="DH151" i="9"/>
  <c r="DG151" i="9"/>
  <c r="DF151" i="9"/>
  <c r="DE151" i="9"/>
  <c r="DD151" i="9"/>
  <c r="DC151" i="9"/>
  <c r="DB151" i="9"/>
  <c r="ER150" i="9"/>
  <c r="EQ150" i="9"/>
  <c r="EP150" i="9"/>
  <c r="EO150" i="9"/>
  <c r="EN150" i="9"/>
  <c r="EM150" i="9"/>
  <c r="EL150" i="9"/>
  <c r="EK150" i="9"/>
  <c r="EJ150" i="9"/>
  <c r="EI150" i="9"/>
  <c r="EH150" i="9"/>
  <c r="EG150" i="9"/>
  <c r="EF150" i="9"/>
  <c r="EE150" i="9"/>
  <c r="ED150" i="9"/>
  <c r="EC150" i="9"/>
  <c r="EB150" i="9"/>
  <c r="EA150" i="9"/>
  <c r="DZ150" i="9"/>
  <c r="DY150" i="9"/>
  <c r="DX150" i="9"/>
  <c r="DW150" i="9"/>
  <c r="DV150" i="9"/>
  <c r="DU150" i="9"/>
  <c r="DT150" i="9"/>
  <c r="DS150" i="9"/>
  <c r="DR150" i="9"/>
  <c r="DQ150" i="9"/>
  <c r="DP150" i="9"/>
  <c r="DO150" i="9"/>
  <c r="DN150" i="9"/>
  <c r="DM150" i="9"/>
  <c r="DL150" i="9"/>
  <c r="DK150" i="9"/>
  <c r="DJ150" i="9"/>
  <c r="DI150" i="9"/>
  <c r="DH150" i="9"/>
  <c r="DG150" i="9"/>
  <c r="DF150" i="9"/>
  <c r="DE150" i="9"/>
  <c r="DD150" i="9"/>
  <c r="DC150" i="9"/>
  <c r="DB150" i="9"/>
  <c r="ER149" i="9"/>
  <c r="EQ149" i="9"/>
  <c r="EP149" i="9"/>
  <c r="EO149" i="9"/>
  <c r="EN149" i="9"/>
  <c r="EM149" i="9"/>
  <c r="EL149" i="9"/>
  <c r="EK149" i="9"/>
  <c r="EJ149" i="9"/>
  <c r="EI149" i="9"/>
  <c r="EH149" i="9"/>
  <c r="EG149" i="9"/>
  <c r="EF149" i="9"/>
  <c r="EE149" i="9"/>
  <c r="ED149" i="9"/>
  <c r="EC149" i="9"/>
  <c r="EB149" i="9"/>
  <c r="EA149" i="9"/>
  <c r="DZ149" i="9"/>
  <c r="DY149" i="9"/>
  <c r="DX149" i="9"/>
  <c r="DW149" i="9"/>
  <c r="DV149" i="9"/>
  <c r="DU149" i="9"/>
  <c r="DT149" i="9"/>
  <c r="DS149" i="9"/>
  <c r="DR149" i="9"/>
  <c r="DQ149" i="9"/>
  <c r="DP149" i="9"/>
  <c r="DO149" i="9"/>
  <c r="DN149" i="9"/>
  <c r="DM149" i="9"/>
  <c r="DL149" i="9"/>
  <c r="DK149" i="9"/>
  <c r="DJ149" i="9"/>
  <c r="DI149" i="9"/>
  <c r="DH149" i="9"/>
  <c r="DG149" i="9"/>
  <c r="DF149" i="9"/>
  <c r="DE149" i="9"/>
  <c r="DD149" i="9"/>
  <c r="DC149" i="9"/>
  <c r="DB149" i="9"/>
  <c r="ER148" i="9"/>
  <c r="EQ148" i="9"/>
  <c r="EP148" i="9"/>
  <c r="EO148" i="9"/>
  <c r="EN148" i="9"/>
  <c r="EM148" i="9"/>
  <c r="EL148" i="9"/>
  <c r="EK148" i="9"/>
  <c r="EJ148" i="9"/>
  <c r="EI148" i="9"/>
  <c r="EH148" i="9"/>
  <c r="EG148" i="9"/>
  <c r="EF148" i="9"/>
  <c r="EE148" i="9"/>
  <c r="ED148" i="9"/>
  <c r="EC148" i="9"/>
  <c r="EB148" i="9"/>
  <c r="EA148" i="9"/>
  <c r="DZ148" i="9"/>
  <c r="DY148" i="9"/>
  <c r="DX148" i="9"/>
  <c r="DW148" i="9"/>
  <c r="DV148" i="9"/>
  <c r="DU148" i="9"/>
  <c r="DT148" i="9"/>
  <c r="DS148" i="9"/>
  <c r="DR148" i="9"/>
  <c r="DQ148" i="9"/>
  <c r="DP148" i="9"/>
  <c r="DO148" i="9"/>
  <c r="DN148" i="9"/>
  <c r="DM148" i="9"/>
  <c r="DL148" i="9"/>
  <c r="DK148" i="9"/>
  <c r="DJ148" i="9"/>
  <c r="DI148" i="9"/>
  <c r="DH148" i="9"/>
  <c r="DG148" i="9"/>
  <c r="DF148" i="9"/>
  <c r="DE148" i="9"/>
  <c r="DD148" i="9"/>
  <c r="DC148" i="9"/>
  <c r="DB148" i="9"/>
  <c r="ER147" i="9"/>
  <c r="EQ147" i="9"/>
  <c r="EP147" i="9"/>
  <c r="EO147" i="9"/>
  <c r="EN147" i="9"/>
  <c r="EM147" i="9"/>
  <c r="EL147" i="9"/>
  <c r="EK147" i="9"/>
  <c r="EJ147" i="9"/>
  <c r="EI147" i="9"/>
  <c r="EH147" i="9"/>
  <c r="EG147" i="9"/>
  <c r="EF147" i="9"/>
  <c r="EE147" i="9"/>
  <c r="ED147" i="9"/>
  <c r="EC147" i="9"/>
  <c r="EB147" i="9"/>
  <c r="EA147" i="9"/>
  <c r="DZ147" i="9"/>
  <c r="DY147" i="9"/>
  <c r="DX147" i="9"/>
  <c r="DW147" i="9"/>
  <c r="DV147" i="9"/>
  <c r="DU147" i="9"/>
  <c r="DT147" i="9"/>
  <c r="DS147" i="9"/>
  <c r="DR147" i="9"/>
  <c r="DQ147" i="9"/>
  <c r="DP147" i="9"/>
  <c r="DO147" i="9"/>
  <c r="DN147" i="9"/>
  <c r="DM147" i="9"/>
  <c r="DL147" i="9"/>
  <c r="DK147" i="9"/>
  <c r="DJ147" i="9"/>
  <c r="DI147" i="9"/>
  <c r="DH147" i="9"/>
  <c r="DG147" i="9"/>
  <c r="DF147" i="9"/>
  <c r="DE147" i="9"/>
  <c r="DD147" i="9"/>
  <c r="DC147" i="9"/>
  <c r="DB147" i="9"/>
  <c r="ER146" i="9"/>
  <c r="EQ146" i="9"/>
  <c r="EP146" i="9"/>
  <c r="EO146" i="9"/>
  <c r="EN146" i="9"/>
  <c r="EM146" i="9"/>
  <c r="EL146" i="9"/>
  <c r="EK146" i="9"/>
  <c r="EJ146" i="9"/>
  <c r="EI146" i="9"/>
  <c r="EH146" i="9"/>
  <c r="EG146" i="9"/>
  <c r="EF146" i="9"/>
  <c r="EE146" i="9"/>
  <c r="ED146" i="9"/>
  <c r="EC146" i="9"/>
  <c r="EB146" i="9"/>
  <c r="EA146" i="9"/>
  <c r="DZ146" i="9"/>
  <c r="DY146" i="9"/>
  <c r="DX146" i="9"/>
  <c r="DW146" i="9"/>
  <c r="DV146" i="9"/>
  <c r="DU146" i="9"/>
  <c r="DT146" i="9"/>
  <c r="DS146" i="9"/>
  <c r="DR146" i="9"/>
  <c r="DQ146" i="9"/>
  <c r="DP146" i="9"/>
  <c r="DO146" i="9"/>
  <c r="DN146" i="9"/>
  <c r="DM146" i="9"/>
  <c r="DL146" i="9"/>
  <c r="DK146" i="9"/>
  <c r="DJ146" i="9"/>
  <c r="DI146" i="9"/>
  <c r="DH146" i="9"/>
  <c r="DG146" i="9"/>
  <c r="DF146" i="9"/>
  <c r="DE146" i="9"/>
  <c r="DD146" i="9"/>
  <c r="DC146" i="9"/>
  <c r="DB146" i="9"/>
  <c r="ER145" i="9"/>
  <c r="EQ145" i="9"/>
  <c r="EP145" i="9"/>
  <c r="EO145" i="9"/>
  <c r="EN145" i="9"/>
  <c r="EM145" i="9"/>
  <c r="EL145" i="9"/>
  <c r="EK145" i="9"/>
  <c r="EJ145" i="9"/>
  <c r="EI145" i="9"/>
  <c r="EH145" i="9"/>
  <c r="EG145" i="9"/>
  <c r="EF145" i="9"/>
  <c r="EE145" i="9"/>
  <c r="ED145" i="9"/>
  <c r="EC145" i="9"/>
  <c r="EB145" i="9"/>
  <c r="EA145" i="9"/>
  <c r="DZ145" i="9"/>
  <c r="DY145" i="9"/>
  <c r="DX145" i="9"/>
  <c r="DW145" i="9"/>
  <c r="DV145" i="9"/>
  <c r="DU145" i="9"/>
  <c r="DT145" i="9"/>
  <c r="DS145" i="9"/>
  <c r="DR145" i="9"/>
  <c r="DQ145" i="9"/>
  <c r="DP145" i="9"/>
  <c r="DO145" i="9"/>
  <c r="DN145" i="9"/>
  <c r="DM145" i="9"/>
  <c r="DL145" i="9"/>
  <c r="DK145" i="9"/>
  <c r="DJ145" i="9"/>
  <c r="DI145" i="9"/>
  <c r="DH145" i="9"/>
  <c r="DG145" i="9"/>
  <c r="DF145" i="9"/>
  <c r="DE145" i="9"/>
  <c r="DD145" i="9"/>
  <c r="DC145" i="9"/>
  <c r="DB145" i="9"/>
  <c r="ER144" i="9"/>
  <c r="EQ144" i="9"/>
  <c r="EP144" i="9"/>
  <c r="EO144" i="9"/>
  <c r="EN144" i="9"/>
  <c r="EM144" i="9"/>
  <c r="EL144" i="9"/>
  <c r="EK144" i="9"/>
  <c r="EJ144" i="9"/>
  <c r="EI144" i="9"/>
  <c r="EH144" i="9"/>
  <c r="EG144" i="9"/>
  <c r="EF144" i="9"/>
  <c r="EE144" i="9"/>
  <c r="ED144" i="9"/>
  <c r="EC144" i="9"/>
  <c r="EB144" i="9"/>
  <c r="EA144" i="9"/>
  <c r="DZ144" i="9"/>
  <c r="DY144" i="9"/>
  <c r="DX144" i="9"/>
  <c r="DW144" i="9"/>
  <c r="DV144" i="9"/>
  <c r="DU144" i="9"/>
  <c r="DT144" i="9"/>
  <c r="DS144" i="9"/>
  <c r="DR144" i="9"/>
  <c r="DQ144" i="9"/>
  <c r="DP144" i="9"/>
  <c r="DO144" i="9"/>
  <c r="DN144" i="9"/>
  <c r="DM144" i="9"/>
  <c r="DL144" i="9"/>
  <c r="DK144" i="9"/>
  <c r="DJ144" i="9"/>
  <c r="DI144" i="9"/>
  <c r="DH144" i="9"/>
  <c r="DG144" i="9"/>
  <c r="DF144" i="9"/>
  <c r="DE144" i="9"/>
  <c r="DD144" i="9"/>
  <c r="DC144" i="9"/>
  <c r="DB144" i="9"/>
  <c r="ER143" i="9"/>
  <c r="EQ143" i="9"/>
  <c r="EP143" i="9"/>
  <c r="EO143" i="9"/>
  <c r="EN143" i="9"/>
  <c r="EM143" i="9"/>
  <c r="EL143" i="9"/>
  <c r="EK143" i="9"/>
  <c r="EJ143" i="9"/>
  <c r="EI143" i="9"/>
  <c r="EH143" i="9"/>
  <c r="EG143" i="9"/>
  <c r="EF143" i="9"/>
  <c r="EE143" i="9"/>
  <c r="ED143" i="9"/>
  <c r="EC143" i="9"/>
  <c r="EB143" i="9"/>
  <c r="EA143" i="9"/>
  <c r="DZ143" i="9"/>
  <c r="DY143" i="9"/>
  <c r="DX143" i="9"/>
  <c r="DW143" i="9"/>
  <c r="DV143" i="9"/>
  <c r="DU143" i="9"/>
  <c r="DT143" i="9"/>
  <c r="DS143" i="9"/>
  <c r="DR143" i="9"/>
  <c r="DQ143" i="9"/>
  <c r="DP143" i="9"/>
  <c r="DO143" i="9"/>
  <c r="DN143" i="9"/>
  <c r="DM143" i="9"/>
  <c r="DL143" i="9"/>
  <c r="DK143" i="9"/>
  <c r="DJ143" i="9"/>
  <c r="DI143" i="9"/>
  <c r="DH143" i="9"/>
  <c r="DF143" i="9"/>
  <c r="DE143" i="9"/>
  <c r="DC143" i="9"/>
  <c r="DB143" i="9"/>
  <c r="ER142" i="9"/>
  <c r="EQ142" i="9"/>
  <c r="EP142" i="9"/>
  <c r="EO142" i="9"/>
  <c r="EN142" i="9"/>
  <c r="EM142" i="9"/>
  <c r="EL142" i="9"/>
  <c r="EK142" i="9"/>
  <c r="EJ142" i="9"/>
  <c r="EI142" i="9"/>
  <c r="EH142" i="9"/>
  <c r="EG142" i="9"/>
  <c r="EF142" i="9"/>
  <c r="EE142" i="9"/>
  <c r="ED142" i="9"/>
  <c r="EC142" i="9"/>
  <c r="EB142" i="9"/>
  <c r="EA142" i="9"/>
  <c r="DZ142" i="9"/>
  <c r="DY142" i="9"/>
  <c r="DX142" i="9"/>
  <c r="DW142" i="9"/>
  <c r="DV142" i="9"/>
  <c r="DU142" i="9"/>
  <c r="DT142" i="9"/>
  <c r="DS142" i="9"/>
  <c r="DR142" i="9"/>
  <c r="DQ142" i="9"/>
  <c r="DP142" i="9"/>
  <c r="DO142" i="9"/>
  <c r="DN142" i="9"/>
  <c r="DM142" i="9"/>
  <c r="DL142" i="9"/>
  <c r="DK142" i="9"/>
  <c r="DJ142" i="9"/>
  <c r="DI142" i="9"/>
  <c r="DH142" i="9"/>
  <c r="DG142" i="9"/>
  <c r="DF142" i="9"/>
  <c r="DE142" i="9"/>
  <c r="DD142" i="9"/>
  <c r="DC142" i="9"/>
  <c r="DB142" i="9"/>
  <c r="ER141" i="9"/>
  <c r="EQ141" i="9"/>
  <c r="EP141" i="9"/>
  <c r="EO141" i="9"/>
  <c r="EN141" i="9"/>
  <c r="EM141" i="9"/>
  <c r="EL141" i="9"/>
  <c r="EK141" i="9"/>
  <c r="EJ141" i="9"/>
  <c r="EI141" i="9"/>
  <c r="EH141" i="9"/>
  <c r="EG141" i="9"/>
  <c r="EF141" i="9"/>
  <c r="EE141" i="9"/>
  <c r="ED141" i="9"/>
  <c r="EC141" i="9"/>
  <c r="EB141" i="9"/>
  <c r="EA141" i="9"/>
  <c r="DZ141" i="9"/>
  <c r="DY141" i="9"/>
  <c r="DX141" i="9"/>
  <c r="DW141" i="9"/>
  <c r="DV141" i="9"/>
  <c r="DU141" i="9"/>
  <c r="DT141" i="9"/>
  <c r="DS141" i="9"/>
  <c r="DR141" i="9"/>
  <c r="DQ141" i="9"/>
  <c r="DP141" i="9"/>
  <c r="DO141" i="9"/>
  <c r="DN141" i="9"/>
  <c r="DM141" i="9"/>
  <c r="DL141" i="9"/>
  <c r="DK141" i="9"/>
  <c r="DJ141" i="9"/>
  <c r="DI141" i="9"/>
  <c r="DH141" i="9"/>
  <c r="DG141" i="9"/>
  <c r="DF141" i="9"/>
  <c r="DE141" i="9"/>
  <c r="DD141" i="9"/>
  <c r="DC141" i="9"/>
  <c r="DB141" i="9"/>
  <c r="ER140" i="9"/>
  <c r="EQ140" i="9"/>
  <c r="EP140" i="9"/>
  <c r="EO140" i="9"/>
  <c r="EN140" i="9"/>
  <c r="EL140" i="9"/>
  <c r="EJ140" i="9"/>
  <c r="EI140" i="9"/>
  <c r="EH140" i="9"/>
  <c r="EG140" i="9"/>
  <c r="EF140" i="9"/>
  <c r="EE140" i="9"/>
  <c r="ED140" i="9"/>
  <c r="EC140" i="9"/>
  <c r="EB140" i="9"/>
  <c r="EA140" i="9"/>
  <c r="DZ140" i="9"/>
  <c r="DY140" i="9"/>
  <c r="DX140" i="9"/>
  <c r="DW140" i="9"/>
  <c r="DV140" i="9"/>
  <c r="DU140" i="9"/>
  <c r="DT140" i="9"/>
  <c r="DS140" i="9"/>
  <c r="DR140" i="9"/>
  <c r="DQ140" i="9"/>
  <c r="DP140" i="9"/>
  <c r="DO140" i="9"/>
  <c r="DN140" i="9"/>
  <c r="DM140" i="9"/>
  <c r="DL140" i="9"/>
  <c r="DK140" i="9"/>
  <c r="DJ140" i="9"/>
  <c r="DI140" i="9"/>
  <c r="DH140" i="9"/>
  <c r="DG140" i="9"/>
  <c r="DF140" i="9"/>
  <c r="DE140" i="9"/>
  <c r="DD140" i="9"/>
  <c r="DC140" i="9"/>
  <c r="DB140" i="9"/>
  <c r="ER139" i="9"/>
  <c r="EQ139" i="9"/>
  <c r="EP139" i="9"/>
  <c r="EO139" i="9"/>
  <c r="EN139" i="9"/>
  <c r="EM139" i="9"/>
  <c r="EL139" i="9"/>
  <c r="EK139" i="9"/>
  <c r="EJ139" i="9"/>
  <c r="EH139" i="9"/>
  <c r="EG139" i="9"/>
  <c r="EF139" i="9"/>
  <c r="EE139" i="9"/>
  <c r="ED139" i="9"/>
  <c r="EC139" i="9"/>
  <c r="EB139" i="9"/>
  <c r="EA139" i="9"/>
  <c r="DZ139" i="9"/>
  <c r="DY139" i="9"/>
  <c r="DX139" i="9"/>
  <c r="DW139" i="9"/>
  <c r="DV139" i="9"/>
  <c r="DU139" i="9"/>
  <c r="DT139" i="9"/>
  <c r="DS139" i="9"/>
  <c r="DR139" i="9"/>
  <c r="DQ139" i="9"/>
  <c r="DP139" i="9"/>
  <c r="DO139" i="9"/>
  <c r="DN139" i="9"/>
  <c r="DM139" i="9"/>
  <c r="DL139" i="9"/>
  <c r="DK139" i="9"/>
  <c r="DJ139" i="9"/>
  <c r="DI139" i="9"/>
  <c r="DH139" i="9"/>
  <c r="DG139" i="9"/>
  <c r="DF139" i="9"/>
  <c r="DE139" i="9"/>
  <c r="DD139" i="9"/>
  <c r="DC139" i="9"/>
  <c r="DB139" i="9"/>
  <c r="ER138" i="9"/>
  <c r="EQ138" i="9"/>
  <c r="EP138" i="9"/>
  <c r="EO138" i="9"/>
  <c r="EN138" i="9"/>
  <c r="EM138" i="9"/>
  <c r="EL138" i="9"/>
  <c r="EK138" i="9"/>
  <c r="EJ138" i="9"/>
  <c r="EH138" i="9"/>
  <c r="EG138" i="9"/>
  <c r="EF138" i="9"/>
  <c r="EE138" i="9"/>
  <c r="ED138" i="9"/>
  <c r="EC138" i="9"/>
  <c r="EB138" i="9"/>
  <c r="EA138" i="9"/>
  <c r="DZ138" i="9"/>
  <c r="DY138" i="9"/>
  <c r="DX138" i="9"/>
  <c r="DW138" i="9"/>
  <c r="DV138" i="9"/>
  <c r="DU138" i="9"/>
  <c r="DT138" i="9"/>
  <c r="DS138" i="9"/>
  <c r="DR138" i="9"/>
  <c r="DQ138" i="9"/>
  <c r="DP138" i="9"/>
  <c r="DO138" i="9"/>
  <c r="DN138" i="9"/>
  <c r="DM138" i="9"/>
  <c r="DL138" i="9"/>
  <c r="DK138" i="9"/>
  <c r="DJ138" i="9"/>
  <c r="DI138" i="9"/>
  <c r="DH138" i="9"/>
  <c r="DG138" i="9"/>
  <c r="DF138" i="9"/>
  <c r="DE138" i="9"/>
  <c r="DD138" i="9"/>
  <c r="DC138" i="9"/>
  <c r="DB138" i="9"/>
  <c r="ER137" i="9"/>
  <c r="EQ137" i="9"/>
  <c r="EP137" i="9"/>
  <c r="EO137" i="9"/>
  <c r="EN137" i="9"/>
  <c r="EM137" i="9"/>
  <c r="EL137" i="9"/>
  <c r="EK137" i="9"/>
  <c r="EJ137" i="9"/>
  <c r="EI137" i="9"/>
  <c r="EH137" i="9"/>
  <c r="EG137" i="9"/>
  <c r="EF137" i="9"/>
  <c r="EE137" i="9"/>
  <c r="ED137" i="9"/>
  <c r="EC137" i="9"/>
  <c r="EB137" i="9"/>
  <c r="EA137" i="9"/>
  <c r="DZ137" i="9"/>
  <c r="DY137" i="9"/>
  <c r="DX137" i="9"/>
  <c r="DW137" i="9"/>
  <c r="DV137" i="9"/>
  <c r="DU137" i="9"/>
  <c r="DT137" i="9"/>
  <c r="DS137" i="9"/>
  <c r="DR137" i="9"/>
  <c r="DQ137" i="9"/>
  <c r="DP137" i="9"/>
  <c r="DO137" i="9"/>
  <c r="DN137" i="9"/>
  <c r="DM137" i="9"/>
  <c r="DL137" i="9"/>
  <c r="DK137" i="9"/>
  <c r="DJ137" i="9"/>
  <c r="DI137" i="9"/>
  <c r="DH137" i="9"/>
  <c r="DG137" i="9"/>
  <c r="DF137" i="9"/>
  <c r="DE137" i="9"/>
  <c r="DD137" i="9"/>
  <c r="DC137" i="9"/>
  <c r="DB137" i="9"/>
  <c r="ER136" i="9"/>
  <c r="EQ136" i="9"/>
  <c r="EP136" i="9"/>
  <c r="EO136" i="9"/>
  <c r="EN136" i="9"/>
  <c r="EM136" i="9"/>
  <c r="EL136" i="9"/>
  <c r="EK136" i="9"/>
  <c r="EJ136" i="9"/>
  <c r="EI136" i="9"/>
  <c r="EH136" i="9"/>
  <c r="EG136" i="9"/>
  <c r="EF136" i="9"/>
  <c r="EE136" i="9"/>
  <c r="ED136" i="9"/>
  <c r="EC136" i="9"/>
  <c r="EB136" i="9"/>
  <c r="EA136" i="9"/>
  <c r="DZ136" i="9"/>
  <c r="DY136" i="9"/>
  <c r="DX136" i="9"/>
  <c r="DW136" i="9"/>
  <c r="DU136" i="9"/>
  <c r="DT136" i="9"/>
  <c r="DQ136" i="9"/>
  <c r="DP136" i="9"/>
  <c r="DO136" i="9"/>
  <c r="DN136" i="9"/>
  <c r="DM136" i="9"/>
  <c r="DL136" i="9"/>
  <c r="DK136" i="9"/>
  <c r="DJ136" i="9"/>
  <c r="DI136" i="9"/>
  <c r="DH136" i="9"/>
  <c r="DG136" i="9"/>
  <c r="DF136" i="9"/>
  <c r="DE136" i="9"/>
  <c r="DD136" i="9"/>
  <c r="DC136" i="9"/>
  <c r="DB136" i="9"/>
  <c r="ER135" i="9"/>
  <c r="EQ135" i="9"/>
  <c r="EP135" i="9"/>
  <c r="EO135" i="9"/>
  <c r="EN135" i="9"/>
  <c r="EM135" i="9"/>
  <c r="EL135" i="9"/>
  <c r="EK135" i="9"/>
  <c r="EJ135" i="9"/>
  <c r="EI135" i="9"/>
  <c r="EH135" i="9"/>
  <c r="EG135" i="9"/>
  <c r="EF135" i="9"/>
  <c r="EE135" i="9"/>
  <c r="ED135" i="9"/>
  <c r="EC135" i="9"/>
  <c r="EB135" i="9"/>
  <c r="EA135" i="9"/>
  <c r="DZ135" i="9"/>
  <c r="DY135" i="9"/>
  <c r="DX135" i="9"/>
  <c r="DW135" i="9"/>
  <c r="DU135" i="9"/>
  <c r="DT135" i="9"/>
  <c r="DQ135" i="9"/>
  <c r="DP135" i="9"/>
  <c r="DO135" i="9"/>
  <c r="DN135" i="9"/>
  <c r="DM135" i="9"/>
  <c r="DL135" i="9"/>
  <c r="DK135" i="9"/>
  <c r="DJ135" i="9"/>
  <c r="DI135" i="9"/>
  <c r="DH135" i="9"/>
  <c r="DG135" i="9"/>
  <c r="DF135" i="9"/>
  <c r="DE135" i="9"/>
  <c r="DD135" i="9"/>
  <c r="DC135" i="9"/>
  <c r="DB135" i="9"/>
  <c r="ER134" i="9"/>
  <c r="EQ134" i="9"/>
  <c r="EP134" i="9"/>
  <c r="EO134" i="9"/>
  <c r="EN134" i="9"/>
  <c r="EM134" i="9"/>
  <c r="EL134" i="9"/>
  <c r="EK134" i="9"/>
  <c r="EJ134" i="9"/>
  <c r="EI134" i="9"/>
  <c r="EH134" i="9"/>
  <c r="EG134" i="9"/>
  <c r="EF134" i="9"/>
  <c r="EE134" i="9"/>
  <c r="ED134" i="9"/>
  <c r="EC134" i="9"/>
  <c r="EB134" i="9"/>
  <c r="EA134" i="9"/>
  <c r="DZ134" i="9"/>
  <c r="DY134" i="9"/>
  <c r="DX134" i="9"/>
  <c r="DW134" i="9"/>
  <c r="DV134" i="9"/>
  <c r="DU134" i="9"/>
  <c r="DT134" i="9"/>
  <c r="DS134" i="9"/>
  <c r="DR134" i="9"/>
  <c r="DQ134" i="9"/>
  <c r="DP134" i="9"/>
  <c r="DO134" i="9"/>
  <c r="DN134" i="9"/>
  <c r="DM134" i="9"/>
  <c r="DL134" i="9"/>
  <c r="DK134" i="9"/>
  <c r="DJ134" i="9"/>
  <c r="DI134" i="9"/>
  <c r="DH134" i="9"/>
  <c r="DG134" i="9"/>
  <c r="DF134" i="9"/>
  <c r="DE134" i="9"/>
  <c r="DD134" i="9"/>
  <c r="DC134" i="9"/>
  <c r="DB134" i="9"/>
  <c r="ER133" i="9"/>
  <c r="EQ133" i="9"/>
  <c r="EP133" i="9"/>
  <c r="EO133" i="9"/>
  <c r="EN133" i="9"/>
  <c r="EM133" i="9"/>
  <c r="EL133" i="9"/>
  <c r="EK133" i="9"/>
  <c r="EJ133" i="9"/>
  <c r="EI133" i="9"/>
  <c r="EH133" i="9"/>
  <c r="EG133" i="9"/>
  <c r="EF133" i="9"/>
  <c r="EE133" i="9"/>
  <c r="ED133" i="9"/>
  <c r="EC133" i="9"/>
  <c r="EB133" i="9"/>
  <c r="EA133" i="9"/>
  <c r="DZ133" i="9"/>
  <c r="DY133" i="9"/>
  <c r="DX133" i="9"/>
  <c r="DW133" i="9"/>
  <c r="DV133" i="9"/>
  <c r="DU133" i="9"/>
  <c r="DT133" i="9"/>
  <c r="DS133" i="9"/>
  <c r="DR133" i="9"/>
  <c r="DQ133" i="9"/>
  <c r="DP133" i="9"/>
  <c r="DO133" i="9"/>
  <c r="DN133" i="9"/>
  <c r="DM133" i="9"/>
  <c r="DL133" i="9"/>
  <c r="DK133" i="9"/>
  <c r="DJ133" i="9"/>
  <c r="DI133" i="9"/>
  <c r="DH133" i="9"/>
  <c r="DG133" i="9"/>
  <c r="DF133" i="9"/>
  <c r="DE133" i="9"/>
  <c r="DD133" i="9"/>
  <c r="DC133" i="9"/>
  <c r="DB133" i="9"/>
  <c r="ER132" i="9"/>
  <c r="EQ132" i="9"/>
  <c r="EP132" i="9"/>
  <c r="EO132" i="9"/>
  <c r="EN132" i="9"/>
  <c r="EM132" i="9"/>
  <c r="EL132" i="9"/>
  <c r="EK132" i="9"/>
  <c r="EJ132" i="9"/>
  <c r="EI132" i="9"/>
  <c r="EH132" i="9"/>
  <c r="EG132" i="9"/>
  <c r="EF132" i="9"/>
  <c r="EE132" i="9"/>
  <c r="ED132" i="9"/>
  <c r="EC132" i="9"/>
  <c r="EB132" i="9"/>
  <c r="EA132" i="9"/>
  <c r="DZ132" i="9"/>
  <c r="DY132" i="9"/>
  <c r="DX132" i="9"/>
  <c r="DW132" i="9"/>
  <c r="DV132" i="9"/>
  <c r="DU132" i="9"/>
  <c r="DT132" i="9"/>
  <c r="DS132" i="9"/>
  <c r="DR132" i="9"/>
  <c r="DQ132" i="9"/>
  <c r="DP132" i="9"/>
  <c r="DO132" i="9"/>
  <c r="DN132" i="9"/>
  <c r="DM132" i="9"/>
  <c r="DL132" i="9"/>
  <c r="DK132" i="9"/>
  <c r="DJ132" i="9"/>
  <c r="DI132" i="9"/>
  <c r="DH132" i="9"/>
  <c r="DG132" i="9"/>
  <c r="DF132" i="9"/>
  <c r="DE132" i="9"/>
  <c r="DD132" i="9"/>
  <c r="DC132" i="9"/>
  <c r="DB132" i="9"/>
  <c r="ER131" i="9"/>
  <c r="EQ131" i="9"/>
  <c r="EP131" i="9"/>
  <c r="EO131" i="9"/>
  <c r="EN131" i="9"/>
  <c r="EM131" i="9"/>
  <c r="EL131" i="9"/>
  <c r="EK131" i="9"/>
  <c r="EJ131" i="9"/>
  <c r="EI131" i="9"/>
  <c r="EH131" i="9"/>
  <c r="EG131" i="9"/>
  <c r="EF131" i="9"/>
  <c r="EE131" i="9"/>
  <c r="ED131" i="9"/>
  <c r="EC131" i="9"/>
  <c r="EB131" i="9"/>
  <c r="EA131" i="9"/>
  <c r="DZ131" i="9"/>
  <c r="DY131" i="9"/>
  <c r="DX131" i="9"/>
  <c r="DW131" i="9"/>
  <c r="DV131" i="9"/>
  <c r="DU131" i="9"/>
  <c r="DT131" i="9"/>
  <c r="DS131" i="9"/>
  <c r="DR131" i="9"/>
  <c r="DQ131" i="9"/>
  <c r="DP131" i="9"/>
  <c r="DO131" i="9"/>
  <c r="DN131" i="9"/>
  <c r="DM131" i="9"/>
  <c r="DL131" i="9"/>
  <c r="DK131" i="9"/>
  <c r="DJ131" i="9"/>
  <c r="DI131" i="9"/>
  <c r="DH131" i="9"/>
  <c r="DG131" i="9"/>
  <c r="DF131" i="9"/>
  <c r="DE131" i="9"/>
  <c r="DD131" i="9"/>
  <c r="DB131" i="9"/>
  <c r="ER130" i="9"/>
  <c r="EQ130" i="9"/>
  <c r="EP130" i="9"/>
  <c r="EO130" i="9"/>
  <c r="EN130" i="9"/>
  <c r="EM130" i="9"/>
  <c r="EL130" i="9"/>
  <c r="EK130" i="9"/>
  <c r="EJ130" i="9"/>
  <c r="EI130" i="9"/>
  <c r="EH130" i="9"/>
  <c r="EG130" i="9"/>
  <c r="EF130" i="9"/>
  <c r="EE130" i="9"/>
  <c r="ED130" i="9"/>
  <c r="EC130" i="9"/>
  <c r="EB130" i="9"/>
  <c r="EA130" i="9"/>
  <c r="DZ130" i="9"/>
  <c r="DY130" i="9"/>
  <c r="DX130" i="9"/>
  <c r="DW130" i="9"/>
  <c r="DV130" i="9"/>
  <c r="DU130" i="9"/>
  <c r="DT130" i="9"/>
  <c r="DS130" i="9"/>
  <c r="DR130" i="9"/>
  <c r="DQ130" i="9"/>
  <c r="DP130" i="9"/>
  <c r="DO130" i="9"/>
  <c r="DN130" i="9"/>
  <c r="DM130" i="9"/>
  <c r="DL130" i="9"/>
  <c r="DK130" i="9"/>
  <c r="DJ130" i="9"/>
  <c r="DI130" i="9"/>
  <c r="DH130" i="9"/>
  <c r="DG130" i="9"/>
  <c r="DF130" i="9"/>
  <c r="DE130" i="9"/>
  <c r="DD130" i="9"/>
  <c r="DB130" i="9"/>
  <c r="ER129" i="9"/>
  <c r="EQ129" i="9"/>
  <c r="EP129" i="9"/>
  <c r="EO129" i="9"/>
  <c r="EN129" i="9"/>
  <c r="EM129" i="9"/>
  <c r="EL129" i="9"/>
  <c r="EK129" i="9"/>
  <c r="EJ129" i="9"/>
  <c r="EI129" i="9"/>
  <c r="EH129" i="9"/>
  <c r="EG129" i="9"/>
  <c r="EF129" i="9"/>
  <c r="EE129" i="9"/>
  <c r="ED129" i="9"/>
  <c r="EC129" i="9"/>
  <c r="EB129" i="9"/>
  <c r="EA129" i="9"/>
  <c r="DZ129" i="9"/>
  <c r="DY129" i="9"/>
  <c r="DX129" i="9"/>
  <c r="DW129" i="9"/>
  <c r="DV129" i="9"/>
  <c r="DU129" i="9"/>
  <c r="DT129" i="9"/>
  <c r="DS129" i="9"/>
  <c r="DR129" i="9"/>
  <c r="DQ129" i="9"/>
  <c r="DP129" i="9"/>
  <c r="DO129" i="9"/>
  <c r="DN129" i="9"/>
  <c r="DM129" i="9"/>
  <c r="DL129" i="9"/>
  <c r="DK129" i="9"/>
  <c r="DJ129" i="9"/>
  <c r="DI129" i="9"/>
  <c r="DH129" i="9"/>
  <c r="DG129" i="9"/>
  <c r="DF129" i="9"/>
  <c r="DE129" i="9"/>
  <c r="DD129" i="9"/>
  <c r="DC129" i="9"/>
  <c r="DB129" i="9"/>
  <c r="ER128" i="9"/>
  <c r="EQ128" i="9"/>
  <c r="EP128" i="9"/>
  <c r="EO128" i="9"/>
  <c r="EN128" i="9"/>
  <c r="EM128" i="9"/>
  <c r="EL128" i="9"/>
  <c r="EK128" i="9"/>
  <c r="EJ128" i="9"/>
  <c r="EI128" i="9"/>
  <c r="EH128" i="9"/>
  <c r="EG128" i="9"/>
  <c r="EF128" i="9"/>
  <c r="EE128" i="9"/>
  <c r="ED128" i="9"/>
  <c r="EC128" i="9"/>
  <c r="EB128" i="9"/>
  <c r="EA128" i="9"/>
  <c r="DZ128" i="9"/>
  <c r="DY128" i="9"/>
  <c r="DX128" i="9"/>
  <c r="DW128" i="9"/>
  <c r="DV128" i="9"/>
  <c r="DU128" i="9"/>
  <c r="DT128" i="9"/>
  <c r="DS128" i="9"/>
  <c r="DR128" i="9"/>
  <c r="DQ128" i="9"/>
  <c r="DP128" i="9"/>
  <c r="DO128" i="9"/>
  <c r="DN128" i="9"/>
  <c r="DM128" i="9"/>
  <c r="DL128" i="9"/>
  <c r="DK128" i="9"/>
  <c r="DJ128" i="9"/>
  <c r="DI128" i="9"/>
  <c r="DH128" i="9"/>
  <c r="DG128" i="9"/>
  <c r="DF128" i="9"/>
  <c r="DE128" i="9"/>
  <c r="DD128" i="9"/>
  <c r="DC128" i="9"/>
  <c r="DB128" i="9"/>
  <c r="ER127" i="9"/>
  <c r="EQ127" i="9"/>
  <c r="EP127" i="9"/>
  <c r="EO127" i="9"/>
  <c r="EN127" i="9"/>
  <c r="EM127" i="9"/>
  <c r="EL127" i="9"/>
  <c r="EK127" i="9"/>
  <c r="EJ127" i="9"/>
  <c r="EH127" i="9"/>
  <c r="EG127" i="9"/>
  <c r="EF127" i="9"/>
  <c r="EE127" i="9"/>
  <c r="ED127" i="9"/>
  <c r="EC127" i="9"/>
  <c r="EB127" i="9"/>
  <c r="EA127" i="9"/>
  <c r="DZ127" i="9"/>
  <c r="DY127" i="9"/>
  <c r="DX127" i="9"/>
  <c r="DW127" i="9"/>
  <c r="DV127" i="9"/>
  <c r="DU127" i="9"/>
  <c r="DT127" i="9"/>
  <c r="DS127" i="9"/>
  <c r="DR127" i="9"/>
  <c r="DQ127" i="9"/>
  <c r="DP127" i="9"/>
  <c r="DO127" i="9"/>
  <c r="DN127" i="9"/>
  <c r="DM127" i="9"/>
  <c r="DL127" i="9"/>
  <c r="DK127" i="9"/>
  <c r="DJ127" i="9"/>
  <c r="DI127" i="9"/>
  <c r="DH127" i="9"/>
  <c r="DG127" i="9"/>
  <c r="DF127" i="9"/>
  <c r="DE127" i="9"/>
  <c r="DD127" i="9"/>
  <c r="DC127" i="9"/>
  <c r="DB127" i="9"/>
  <c r="ER126" i="9"/>
  <c r="EQ126" i="9"/>
  <c r="EP126" i="9"/>
  <c r="EO126" i="9"/>
  <c r="EN126" i="9"/>
  <c r="EM126" i="9"/>
  <c r="EL126" i="9"/>
  <c r="EK126" i="9"/>
  <c r="EJ126" i="9"/>
  <c r="EI126" i="9"/>
  <c r="EH126" i="9"/>
  <c r="EG126" i="9"/>
  <c r="EF126" i="9"/>
  <c r="EE126" i="9"/>
  <c r="ED126" i="9"/>
  <c r="EC126" i="9"/>
  <c r="EB126" i="9"/>
  <c r="EA126" i="9"/>
  <c r="DZ126" i="9"/>
  <c r="DY126" i="9"/>
  <c r="DX126" i="9"/>
  <c r="DW126" i="9"/>
  <c r="DV126" i="9"/>
  <c r="DU126" i="9"/>
  <c r="DT126" i="9"/>
  <c r="DS126" i="9"/>
  <c r="DR126" i="9"/>
  <c r="DQ126" i="9"/>
  <c r="DP126" i="9"/>
  <c r="DO126" i="9"/>
  <c r="DN126" i="9"/>
  <c r="DM126" i="9"/>
  <c r="DL126" i="9"/>
  <c r="DK126" i="9"/>
  <c r="DJ126" i="9"/>
  <c r="DI126" i="9"/>
  <c r="DH126" i="9"/>
  <c r="DG126" i="9"/>
  <c r="DF126" i="9"/>
  <c r="DE126" i="9"/>
  <c r="DD126" i="9"/>
  <c r="DC126" i="9"/>
  <c r="DB126" i="9"/>
  <c r="ER125" i="9"/>
  <c r="EQ125" i="9"/>
  <c r="EP125" i="9"/>
  <c r="EO125" i="9"/>
  <c r="EN125" i="9"/>
  <c r="EM125" i="9"/>
  <c r="EL125" i="9"/>
  <c r="EK125" i="9"/>
  <c r="EJ125" i="9"/>
  <c r="EI125" i="9"/>
  <c r="EH125" i="9"/>
  <c r="EG125" i="9"/>
  <c r="EF125" i="9"/>
  <c r="EE125" i="9"/>
  <c r="ED125" i="9"/>
  <c r="EC125" i="9"/>
  <c r="EB125" i="9"/>
  <c r="EA125" i="9"/>
  <c r="DZ125" i="9"/>
  <c r="DY125" i="9"/>
  <c r="DX125" i="9"/>
  <c r="DW125" i="9"/>
  <c r="DV125" i="9"/>
  <c r="DU125" i="9"/>
  <c r="DT125" i="9"/>
  <c r="DS125" i="9"/>
  <c r="DR125" i="9"/>
  <c r="DQ125" i="9"/>
  <c r="DP125" i="9"/>
  <c r="DO125" i="9"/>
  <c r="DN125" i="9"/>
  <c r="DM125" i="9"/>
  <c r="DL125" i="9"/>
  <c r="DK125" i="9"/>
  <c r="DJ125" i="9"/>
  <c r="DI125" i="9"/>
  <c r="DH125" i="9"/>
  <c r="DG125" i="9"/>
  <c r="DF125" i="9"/>
  <c r="DE125" i="9"/>
  <c r="DD125" i="9"/>
  <c r="DC125" i="9"/>
  <c r="DB125" i="9"/>
  <c r="ER124" i="9"/>
  <c r="EQ124" i="9"/>
  <c r="EP124" i="9"/>
  <c r="EO124" i="9"/>
  <c r="EN124" i="9"/>
  <c r="EM124" i="9"/>
  <c r="EL124" i="9"/>
  <c r="EK124" i="9"/>
  <c r="EJ124" i="9"/>
  <c r="EI124" i="9"/>
  <c r="EH124" i="9"/>
  <c r="EG124" i="9"/>
  <c r="EF124" i="9"/>
  <c r="EE124" i="9"/>
  <c r="ED124" i="9"/>
  <c r="EC124" i="9"/>
  <c r="EB124" i="9"/>
  <c r="EA124" i="9"/>
  <c r="DZ124" i="9"/>
  <c r="DY124" i="9"/>
  <c r="DX124" i="9"/>
  <c r="DW124" i="9"/>
  <c r="DV124" i="9"/>
  <c r="DU124" i="9"/>
  <c r="DT124" i="9"/>
  <c r="DS124" i="9"/>
  <c r="DR124" i="9"/>
  <c r="DQ124" i="9"/>
  <c r="DP124" i="9"/>
  <c r="DO124" i="9"/>
  <c r="DN124" i="9"/>
  <c r="DM124" i="9"/>
  <c r="DL124" i="9"/>
  <c r="DK124" i="9"/>
  <c r="DJ124" i="9"/>
  <c r="DI124" i="9"/>
  <c r="DH124" i="9"/>
  <c r="DG124" i="9"/>
  <c r="DF124" i="9"/>
  <c r="DE124" i="9"/>
  <c r="DD124" i="9"/>
  <c r="DC124" i="9"/>
  <c r="DB124" i="9"/>
  <c r="ER123" i="9"/>
  <c r="EQ123" i="9"/>
  <c r="EP123" i="9"/>
  <c r="EO123" i="9"/>
  <c r="EN123" i="9"/>
  <c r="EM123" i="9"/>
  <c r="EL123" i="9"/>
  <c r="EK123" i="9"/>
  <c r="EJ123" i="9"/>
  <c r="EI123" i="9"/>
  <c r="EH123" i="9"/>
  <c r="EG123" i="9"/>
  <c r="EF123" i="9"/>
  <c r="EE123" i="9"/>
  <c r="ED123" i="9"/>
  <c r="EC123" i="9"/>
  <c r="EB123" i="9"/>
  <c r="EA123" i="9"/>
  <c r="DZ123" i="9"/>
  <c r="DY123" i="9"/>
  <c r="DX123" i="9"/>
  <c r="DW123" i="9"/>
  <c r="DV123" i="9"/>
  <c r="DU123" i="9"/>
  <c r="DT123" i="9"/>
  <c r="DS123" i="9"/>
  <c r="DR123" i="9"/>
  <c r="DQ123" i="9"/>
  <c r="DP123" i="9"/>
  <c r="DO123" i="9"/>
  <c r="DN123" i="9"/>
  <c r="DM123" i="9"/>
  <c r="DL123" i="9"/>
  <c r="DK123" i="9"/>
  <c r="DJ123" i="9"/>
  <c r="DI123" i="9"/>
  <c r="DH123" i="9"/>
  <c r="DG123" i="9"/>
  <c r="DF123" i="9"/>
  <c r="DE123" i="9"/>
  <c r="DD123" i="9"/>
  <c r="DC123" i="9"/>
  <c r="DB123" i="9"/>
  <c r="ER122" i="9"/>
  <c r="EQ122" i="9"/>
  <c r="EP122" i="9"/>
  <c r="EO122" i="9"/>
  <c r="EN122" i="9"/>
  <c r="EM122" i="9"/>
  <c r="EL122" i="9"/>
  <c r="EK122" i="9"/>
  <c r="EJ122" i="9"/>
  <c r="EI122" i="9"/>
  <c r="EH122" i="9"/>
  <c r="EG122" i="9"/>
  <c r="EF122" i="9"/>
  <c r="EE122" i="9"/>
  <c r="ED122" i="9"/>
  <c r="EC122" i="9"/>
  <c r="EB122" i="9"/>
  <c r="EA122" i="9"/>
  <c r="DZ122" i="9"/>
  <c r="DY122" i="9"/>
  <c r="DX122" i="9"/>
  <c r="DW122" i="9"/>
  <c r="DV122" i="9"/>
  <c r="DU122" i="9"/>
  <c r="DT122" i="9"/>
  <c r="DS122" i="9"/>
  <c r="DR122" i="9"/>
  <c r="DQ122" i="9"/>
  <c r="DP122" i="9"/>
  <c r="DO122" i="9"/>
  <c r="DN122" i="9"/>
  <c r="DM122" i="9"/>
  <c r="DL122" i="9"/>
  <c r="DK122" i="9"/>
  <c r="DJ122" i="9"/>
  <c r="DI122" i="9"/>
  <c r="DH122" i="9"/>
  <c r="DG122" i="9"/>
  <c r="DF122" i="9"/>
  <c r="DE122" i="9"/>
  <c r="DD122" i="9"/>
  <c r="DC122" i="9"/>
  <c r="DB122" i="9"/>
  <c r="ER121" i="9"/>
  <c r="EQ121" i="9"/>
  <c r="EP121" i="9"/>
  <c r="EO121" i="9"/>
  <c r="EN121" i="9"/>
  <c r="EM121" i="9"/>
  <c r="EL121" i="9"/>
  <c r="EK121" i="9"/>
  <c r="EJ121" i="9"/>
  <c r="EH121" i="9"/>
  <c r="EG121" i="9"/>
  <c r="EF121" i="9"/>
  <c r="EE121" i="9"/>
  <c r="ED121" i="9"/>
  <c r="EC121" i="9"/>
  <c r="EB121" i="9"/>
  <c r="EA121" i="9"/>
  <c r="DZ121" i="9"/>
  <c r="DY121" i="9"/>
  <c r="DX121" i="9"/>
  <c r="DW121" i="9"/>
  <c r="DV121" i="9"/>
  <c r="DU121" i="9"/>
  <c r="DT121" i="9"/>
  <c r="DS121" i="9"/>
  <c r="DR121" i="9"/>
  <c r="DQ121" i="9"/>
  <c r="DP121" i="9"/>
  <c r="DO121" i="9"/>
  <c r="DN121" i="9"/>
  <c r="DM121" i="9"/>
  <c r="DL121" i="9"/>
  <c r="DK121" i="9"/>
  <c r="DJ121" i="9"/>
  <c r="DI121" i="9"/>
  <c r="DH121" i="9"/>
  <c r="DG121" i="9"/>
  <c r="DF121" i="9"/>
  <c r="DE121" i="9"/>
  <c r="DD121" i="9"/>
  <c r="DC121" i="9"/>
  <c r="DB121" i="9"/>
  <c r="ER120" i="9"/>
  <c r="EQ120" i="9"/>
  <c r="EP120" i="9"/>
  <c r="EO120" i="9"/>
  <c r="EN120" i="9"/>
  <c r="EM120" i="9"/>
  <c r="EL120" i="9"/>
  <c r="EK120" i="9"/>
  <c r="EJ120" i="9"/>
  <c r="EI120" i="9"/>
  <c r="EH120" i="9"/>
  <c r="EG120" i="9"/>
  <c r="EF120" i="9"/>
  <c r="EE120" i="9"/>
  <c r="ED120" i="9"/>
  <c r="EC120" i="9"/>
  <c r="EB120" i="9"/>
  <c r="EA120" i="9"/>
  <c r="DZ120" i="9"/>
  <c r="DY120" i="9"/>
  <c r="DX120" i="9"/>
  <c r="DW120" i="9"/>
  <c r="DV120" i="9"/>
  <c r="DU120" i="9"/>
  <c r="DT120" i="9"/>
  <c r="DS120" i="9"/>
  <c r="DR120" i="9"/>
  <c r="DQ120" i="9"/>
  <c r="DP120" i="9"/>
  <c r="DO120" i="9"/>
  <c r="DN120" i="9"/>
  <c r="DM120" i="9"/>
  <c r="DL120" i="9"/>
  <c r="DK120" i="9"/>
  <c r="DJ120" i="9"/>
  <c r="DI120" i="9"/>
  <c r="DH120" i="9"/>
  <c r="DG120" i="9"/>
  <c r="DF120" i="9"/>
  <c r="DE120" i="9"/>
  <c r="DC120" i="9"/>
  <c r="DB120" i="9"/>
  <c r="ER119" i="9"/>
  <c r="EQ119" i="9"/>
  <c r="EP119" i="9"/>
  <c r="EO119" i="9"/>
  <c r="EN119" i="9"/>
  <c r="EM119" i="9"/>
  <c r="EL119" i="9"/>
  <c r="EK119" i="9"/>
  <c r="EJ119" i="9"/>
  <c r="EI119" i="9"/>
  <c r="EH119" i="9"/>
  <c r="EG119" i="9"/>
  <c r="EF119" i="9"/>
  <c r="EE119" i="9"/>
  <c r="ED119" i="9"/>
  <c r="EC119" i="9"/>
  <c r="EB119" i="9"/>
  <c r="EA119" i="9"/>
  <c r="DZ119" i="9"/>
  <c r="DY119" i="9"/>
  <c r="DX119" i="9"/>
  <c r="DW119" i="9"/>
  <c r="DV119" i="9"/>
  <c r="DU119" i="9"/>
  <c r="DT119" i="9"/>
  <c r="DS119" i="9"/>
  <c r="DR119" i="9"/>
  <c r="DQ119" i="9"/>
  <c r="DP119" i="9"/>
  <c r="DO119" i="9"/>
  <c r="DN119" i="9"/>
  <c r="DM119" i="9"/>
  <c r="DL119" i="9"/>
  <c r="DK119" i="9"/>
  <c r="DJ119" i="9"/>
  <c r="DI119" i="9"/>
  <c r="DH119" i="9"/>
  <c r="DG119" i="9"/>
  <c r="DF119" i="9"/>
  <c r="DE119" i="9"/>
  <c r="DD119" i="9"/>
  <c r="DB119" i="9"/>
  <c r="ER118" i="9"/>
  <c r="EQ118" i="9"/>
  <c r="EP118" i="9"/>
  <c r="EO118" i="9"/>
  <c r="EN118" i="9"/>
  <c r="EM118" i="9"/>
  <c r="EL118" i="9"/>
  <c r="EK118" i="9"/>
  <c r="EJ118" i="9"/>
  <c r="EI118" i="9"/>
  <c r="EH118" i="9"/>
  <c r="EG118" i="9"/>
  <c r="EF118" i="9"/>
  <c r="EE118" i="9"/>
  <c r="ED118" i="9"/>
  <c r="EC118" i="9"/>
  <c r="EB118" i="9"/>
  <c r="EA118" i="9"/>
  <c r="DZ118" i="9"/>
  <c r="DY118" i="9"/>
  <c r="DX118" i="9"/>
  <c r="DW118" i="9"/>
  <c r="DV118" i="9"/>
  <c r="DU118" i="9"/>
  <c r="DT118" i="9"/>
  <c r="DS118" i="9"/>
  <c r="DR118" i="9"/>
  <c r="DQ118" i="9"/>
  <c r="DP118" i="9"/>
  <c r="DO118" i="9"/>
  <c r="DN118" i="9"/>
  <c r="DM118" i="9"/>
  <c r="DL118" i="9"/>
  <c r="DK118" i="9"/>
  <c r="DJ118" i="9"/>
  <c r="DI118" i="9"/>
  <c r="DH118" i="9"/>
  <c r="DG118" i="9"/>
  <c r="DF118" i="9"/>
  <c r="DE118" i="9"/>
  <c r="DD118" i="9"/>
  <c r="DC118" i="9"/>
  <c r="DB118" i="9"/>
  <c r="ER117" i="9"/>
  <c r="EQ117" i="9"/>
  <c r="EP117" i="9"/>
  <c r="EO117" i="9"/>
  <c r="EN117" i="9"/>
  <c r="EM117" i="9"/>
  <c r="EL117" i="9"/>
  <c r="EK117" i="9"/>
  <c r="EJ117" i="9"/>
  <c r="EI117" i="9"/>
  <c r="EH117" i="9"/>
  <c r="EG117" i="9"/>
  <c r="EF117" i="9"/>
  <c r="EE117" i="9"/>
  <c r="ED117" i="9"/>
  <c r="EC117" i="9"/>
  <c r="EB117" i="9"/>
  <c r="EA117" i="9"/>
  <c r="DZ117" i="9"/>
  <c r="DY117" i="9"/>
  <c r="DX117" i="9"/>
  <c r="DW117" i="9"/>
  <c r="DV117" i="9"/>
  <c r="DU117" i="9"/>
  <c r="DT117" i="9"/>
  <c r="DS117" i="9"/>
  <c r="DR117" i="9"/>
  <c r="DQ117" i="9"/>
  <c r="DP117" i="9"/>
  <c r="DO117" i="9"/>
  <c r="DN117" i="9"/>
  <c r="DM117" i="9"/>
  <c r="DL117" i="9"/>
  <c r="DK117" i="9"/>
  <c r="DJ117" i="9"/>
  <c r="DI117" i="9"/>
  <c r="DH117" i="9"/>
  <c r="DG117" i="9"/>
  <c r="DF117" i="9"/>
  <c r="DE117" i="9"/>
  <c r="DC117" i="9"/>
  <c r="DB117" i="9"/>
  <c r="ER116" i="9"/>
  <c r="EQ116" i="9"/>
  <c r="EP116" i="9"/>
  <c r="EO116" i="9"/>
  <c r="EN116" i="9"/>
  <c r="EM116" i="9"/>
  <c r="EL116" i="9"/>
  <c r="EK116" i="9"/>
  <c r="EJ116" i="9"/>
  <c r="EI116" i="9"/>
  <c r="EH116" i="9"/>
  <c r="EG116" i="9"/>
  <c r="EF116" i="9"/>
  <c r="EE116" i="9"/>
  <c r="ED116" i="9"/>
  <c r="EC116" i="9"/>
  <c r="EB116" i="9"/>
  <c r="DZ116" i="9"/>
  <c r="DY116" i="9"/>
  <c r="DX116" i="9"/>
  <c r="DW116" i="9"/>
  <c r="DV116" i="9"/>
  <c r="DT116" i="9"/>
  <c r="DS116" i="9"/>
  <c r="DR116" i="9"/>
  <c r="DQ116" i="9"/>
  <c r="DP116" i="9"/>
  <c r="DO116" i="9"/>
  <c r="DN116" i="9"/>
  <c r="DM116" i="9"/>
  <c r="DL116" i="9"/>
  <c r="DK116" i="9"/>
  <c r="DJ116" i="9"/>
  <c r="DI116" i="9"/>
  <c r="DH116" i="9"/>
  <c r="DG116" i="9"/>
  <c r="DF116" i="9"/>
  <c r="DE116" i="9"/>
  <c r="DD116" i="9"/>
  <c r="DC116" i="9"/>
  <c r="DB116" i="9"/>
  <c r="ER115" i="9"/>
  <c r="EQ115" i="9"/>
  <c r="EP115" i="9"/>
  <c r="EO115" i="9"/>
  <c r="EN115" i="9"/>
  <c r="EM115" i="9"/>
  <c r="EL115" i="9"/>
  <c r="EK115" i="9"/>
  <c r="EJ115" i="9"/>
  <c r="EI115" i="9"/>
  <c r="EH115" i="9"/>
  <c r="EG115" i="9"/>
  <c r="EF115" i="9"/>
  <c r="EE115" i="9"/>
  <c r="ED115" i="9"/>
  <c r="EC115" i="9"/>
  <c r="EB115" i="9"/>
  <c r="EA115" i="9"/>
  <c r="DZ115" i="9"/>
  <c r="DY115" i="9"/>
  <c r="DX115" i="9"/>
  <c r="DW115" i="9"/>
  <c r="DV115" i="9"/>
  <c r="DU115" i="9"/>
  <c r="DT115" i="9"/>
  <c r="DS115" i="9"/>
  <c r="DR115" i="9"/>
  <c r="DQ115" i="9"/>
  <c r="DP115" i="9"/>
  <c r="DO115" i="9"/>
  <c r="DN115" i="9"/>
  <c r="DM115" i="9"/>
  <c r="DL115" i="9"/>
  <c r="DK115" i="9"/>
  <c r="DJ115" i="9"/>
  <c r="DI115" i="9"/>
  <c r="DH115" i="9"/>
  <c r="DG115" i="9"/>
  <c r="DF115" i="9"/>
  <c r="DE115" i="9"/>
  <c r="DD115" i="9"/>
  <c r="DC115" i="9"/>
  <c r="DB115" i="9"/>
  <c r="ER114" i="9"/>
  <c r="EQ114" i="9"/>
  <c r="EP114" i="9"/>
  <c r="EO114" i="9"/>
  <c r="EN114" i="9"/>
  <c r="EM114" i="9"/>
  <c r="EL114" i="9"/>
  <c r="EK114" i="9"/>
  <c r="EJ114" i="9"/>
  <c r="EI114" i="9"/>
  <c r="EH114" i="9"/>
  <c r="EG114" i="9"/>
  <c r="EF114" i="9"/>
  <c r="EE114" i="9"/>
  <c r="ED114" i="9"/>
  <c r="EC114" i="9"/>
  <c r="EB114" i="9"/>
  <c r="EA114" i="9"/>
  <c r="DZ114" i="9"/>
  <c r="DY114" i="9"/>
  <c r="DX114" i="9"/>
  <c r="DW114" i="9"/>
  <c r="DV114" i="9"/>
  <c r="DU114" i="9"/>
  <c r="DT114" i="9"/>
  <c r="DS114" i="9"/>
  <c r="DR114" i="9"/>
  <c r="DQ114" i="9"/>
  <c r="DP114" i="9"/>
  <c r="DO114" i="9"/>
  <c r="DN114" i="9"/>
  <c r="DM114" i="9"/>
  <c r="DL114" i="9"/>
  <c r="DK114" i="9"/>
  <c r="DJ114" i="9"/>
  <c r="DI114" i="9"/>
  <c r="DH114" i="9"/>
  <c r="DG114" i="9"/>
  <c r="DF114" i="9"/>
  <c r="DE114" i="9"/>
  <c r="DD114" i="9"/>
  <c r="DC114" i="9"/>
  <c r="DB114" i="9"/>
  <c r="ER113" i="9"/>
  <c r="EQ113" i="9"/>
  <c r="EP113" i="9"/>
  <c r="EO113" i="9"/>
  <c r="EN113" i="9"/>
  <c r="EM113" i="9"/>
  <c r="EL113" i="9"/>
  <c r="EK113" i="9"/>
  <c r="EJ113" i="9"/>
  <c r="EI113" i="9"/>
  <c r="EH113" i="9"/>
  <c r="EG113" i="9"/>
  <c r="EF113" i="9"/>
  <c r="EE113" i="9"/>
  <c r="ED113" i="9"/>
  <c r="EC113" i="9"/>
  <c r="EB113" i="9"/>
  <c r="EA113" i="9"/>
  <c r="DZ113" i="9"/>
  <c r="DY113" i="9"/>
  <c r="DX113" i="9"/>
  <c r="DW113" i="9"/>
  <c r="DV113" i="9"/>
  <c r="DU113" i="9"/>
  <c r="DT113" i="9"/>
  <c r="DS113" i="9"/>
  <c r="DR113" i="9"/>
  <c r="DQ113" i="9"/>
  <c r="DP113" i="9"/>
  <c r="DO113" i="9"/>
  <c r="DN113" i="9"/>
  <c r="DM113" i="9"/>
  <c r="DL113" i="9"/>
  <c r="DK113" i="9"/>
  <c r="DJ113" i="9"/>
  <c r="DI113" i="9"/>
  <c r="DH113" i="9"/>
  <c r="DG113" i="9"/>
  <c r="DF113" i="9"/>
  <c r="DE113" i="9"/>
  <c r="DD113" i="9"/>
  <c r="DC113" i="9"/>
  <c r="DB113" i="9"/>
  <c r="ER112" i="9"/>
  <c r="EQ112" i="9"/>
  <c r="EP112" i="9"/>
  <c r="EO112" i="9"/>
  <c r="EN112" i="9"/>
  <c r="EM112" i="9"/>
  <c r="EL112" i="9"/>
  <c r="EK112" i="9"/>
  <c r="EJ112" i="9"/>
  <c r="EI112" i="9"/>
  <c r="EH112" i="9"/>
  <c r="EG112" i="9"/>
  <c r="EF112" i="9"/>
  <c r="EE112" i="9"/>
  <c r="ED112" i="9"/>
  <c r="EC112" i="9"/>
  <c r="EB112" i="9"/>
  <c r="EA112" i="9"/>
  <c r="DZ112" i="9"/>
  <c r="DY112" i="9"/>
  <c r="DX112" i="9"/>
  <c r="DW112" i="9"/>
  <c r="DV112" i="9"/>
  <c r="DU112" i="9"/>
  <c r="DT112" i="9"/>
  <c r="DS112" i="9"/>
  <c r="DR112" i="9"/>
  <c r="DQ112" i="9"/>
  <c r="DP112" i="9"/>
  <c r="DO112" i="9"/>
  <c r="DN112" i="9"/>
  <c r="DM112" i="9"/>
  <c r="DL112" i="9"/>
  <c r="DK112" i="9"/>
  <c r="DJ112" i="9"/>
  <c r="DI112" i="9"/>
  <c r="DH112" i="9"/>
  <c r="DG112" i="9"/>
  <c r="DF112" i="9"/>
  <c r="DE112" i="9"/>
  <c r="DD112" i="9"/>
  <c r="DC112" i="9"/>
  <c r="ER111" i="9"/>
  <c r="EQ111" i="9"/>
  <c r="EP111" i="9"/>
  <c r="EO111" i="9"/>
  <c r="EN111" i="9"/>
  <c r="EM111" i="9"/>
  <c r="EL111" i="9"/>
  <c r="EK111" i="9"/>
  <c r="EJ111" i="9"/>
  <c r="EI111" i="9"/>
  <c r="EH111" i="9"/>
  <c r="EG111" i="9"/>
  <c r="EF111" i="9"/>
  <c r="EE111" i="9"/>
  <c r="ED111" i="9"/>
  <c r="EC111" i="9"/>
  <c r="EB111" i="9"/>
  <c r="EA111" i="9"/>
  <c r="DZ111" i="9"/>
  <c r="DY111" i="9"/>
  <c r="DX111" i="9"/>
  <c r="DW111" i="9"/>
  <c r="DV111" i="9"/>
  <c r="DU111" i="9"/>
  <c r="DT111" i="9"/>
  <c r="DS111" i="9"/>
  <c r="DR111" i="9"/>
  <c r="DQ111" i="9"/>
  <c r="DP111" i="9"/>
  <c r="DO111" i="9"/>
  <c r="DN111" i="9"/>
  <c r="DM111" i="9"/>
  <c r="DL111" i="9"/>
  <c r="DK111" i="9"/>
  <c r="DJ111" i="9"/>
  <c r="DI111" i="9"/>
  <c r="DH111" i="9"/>
  <c r="DG111" i="9"/>
  <c r="DF111" i="9"/>
  <c r="DE111" i="9"/>
  <c r="DD111" i="9"/>
  <c r="DC111" i="9"/>
  <c r="DB111" i="9"/>
  <c r="ER110" i="9"/>
  <c r="EQ110" i="9"/>
  <c r="EP110" i="9"/>
  <c r="EO110" i="9"/>
  <c r="EN110" i="9"/>
  <c r="EM110" i="9"/>
  <c r="EL110" i="9"/>
  <c r="EK110" i="9"/>
  <c r="EJ110" i="9"/>
  <c r="EI110" i="9"/>
  <c r="EH110" i="9"/>
  <c r="EG110" i="9"/>
  <c r="EF110" i="9"/>
  <c r="EE110" i="9"/>
  <c r="ED110" i="9"/>
  <c r="EC110" i="9"/>
  <c r="EB110" i="9"/>
  <c r="EA110" i="9"/>
  <c r="DZ110" i="9"/>
  <c r="DY110" i="9"/>
  <c r="DX110" i="9"/>
  <c r="DW110" i="9"/>
  <c r="DV110" i="9"/>
  <c r="DU110" i="9"/>
  <c r="DT110" i="9"/>
  <c r="DS110" i="9"/>
  <c r="DR110" i="9"/>
  <c r="DQ110" i="9"/>
  <c r="DP110" i="9"/>
  <c r="DO110" i="9"/>
  <c r="DN110" i="9"/>
  <c r="DM110" i="9"/>
  <c r="DL110" i="9"/>
  <c r="DK110" i="9"/>
  <c r="DJ110" i="9"/>
  <c r="DI110" i="9"/>
  <c r="DH110" i="9"/>
  <c r="DG110" i="9"/>
  <c r="DF110" i="9"/>
  <c r="DE110" i="9"/>
  <c r="DD110" i="9"/>
  <c r="DC110" i="9"/>
  <c r="DB110" i="9"/>
  <c r="ER109" i="9"/>
  <c r="EQ109" i="9"/>
  <c r="EP109" i="9"/>
  <c r="EO109" i="9"/>
  <c r="EN109" i="9"/>
  <c r="EM109" i="9"/>
  <c r="EL109" i="9"/>
  <c r="EK109" i="9"/>
  <c r="EJ109" i="9"/>
  <c r="EI109" i="9"/>
  <c r="EH109" i="9"/>
  <c r="EG109" i="9"/>
  <c r="EF109" i="9"/>
  <c r="EE109" i="9"/>
  <c r="ED109" i="9"/>
  <c r="EC109" i="9"/>
  <c r="EB109" i="9"/>
  <c r="EA109" i="9"/>
  <c r="DZ109" i="9"/>
  <c r="DY109" i="9"/>
  <c r="DX109" i="9"/>
  <c r="DW109" i="9"/>
  <c r="DV109" i="9"/>
  <c r="DU109" i="9"/>
  <c r="DT109" i="9"/>
  <c r="DS109" i="9"/>
  <c r="DR109" i="9"/>
  <c r="DQ109" i="9"/>
  <c r="DP109" i="9"/>
  <c r="DO109" i="9"/>
  <c r="DN109" i="9"/>
  <c r="DM109" i="9"/>
  <c r="DL109" i="9"/>
  <c r="DK109" i="9"/>
  <c r="DJ109" i="9"/>
  <c r="DI109" i="9"/>
  <c r="DH109" i="9"/>
  <c r="DG109" i="9"/>
  <c r="DF109" i="9"/>
  <c r="DE109" i="9"/>
  <c r="DD109" i="9"/>
  <c r="DC109" i="9"/>
  <c r="DB109" i="9"/>
  <c r="ER108" i="9"/>
  <c r="EQ108" i="9"/>
  <c r="EP108" i="9"/>
  <c r="EO108" i="9"/>
  <c r="EN108" i="9"/>
  <c r="EM108" i="9"/>
  <c r="EL108" i="9"/>
  <c r="EK108" i="9"/>
  <c r="EJ108" i="9"/>
  <c r="EI108" i="9"/>
  <c r="EH108" i="9"/>
  <c r="EG108" i="9"/>
  <c r="EF108" i="9"/>
  <c r="EE108" i="9"/>
  <c r="ED108" i="9"/>
  <c r="EC108" i="9"/>
  <c r="EB108" i="9"/>
  <c r="EA108" i="9"/>
  <c r="DZ108" i="9"/>
  <c r="DY108" i="9"/>
  <c r="DX108" i="9"/>
  <c r="DW108" i="9"/>
  <c r="DV108" i="9"/>
  <c r="DU108" i="9"/>
  <c r="DT108" i="9"/>
  <c r="DS108" i="9"/>
  <c r="DR108" i="9"/>
  <c r="DQ108" i="9"/>
  <c r="DP108" i="9"/>
  <c r="DO108" i="9"/>
  <c r="DN108" i="9"/>
  <c r="DM108" i="9"/>
  <c r="DL108" i="9"/>
  <c r="DK108" i="9"/>
  <c r="DJ108" i="9"/>
  <c r="DI108" i="9"/>
  <c r="DH108" i="9"/>
  <c r="DG108" i="9"/>
  <c r="DF108" i="9"/>
  <c r="DE108" i="9"/>
  <c r="DD108" i="9"/>
  <c r="DC108" i="9"/>
  <c r="DB108" i="9"/>
  <c r="ER107" i="9"/>
  <c r="EQ107" i="9"/>
  <c r="EP107" i="9"/>
  <c r="EO107" i="9"/>
  <c r="EN107" i="9"/>
  <c r="EM107" i="9"/>
  <c r="EL107" i="9"/>
  <c r="EK107" i="9"/>
  <c r="EJ107" i="9"/>
  <c r="EI107" i="9"/>
  <c r="EH107" i="9"/>
  <c r="EG107" i="9"/>
  <c r="EF107" i="9"/>
  <c r="EE107" i="9"/>
  <c r="ED107" i="9"/>
  <c r="EC107" i="9"/>
  <c r="EB107" i="9"/>
  <c r="EA107" i="9"/>
  <c r="DZ107" i="9"/>
  <c r="DY107" i="9"/>
  <c r="DX107" i="9"/>
  <c r="DW107" i="9"/>
  <c r="DV107" i="9"/>
  <c r="DU107" i="9"/>
  <c r="DT107" i="9"/>
  <c r="DS107" i="9"/>
  <c r="DR107" i="9"/>
  <c r="DQ107" i="9"/>
  <c r="DP107" i="9"/>
  <c r="DO107" i="9"/>
  <c r="DN107" i="9"/>
  <c r="DM107" i="9"/>
  <c r="DL107" i="9"/>
  <c r="DK107" i="9"/>
  <c r="DJ107" i="9"/>
  <c r="DI107" i="9"/>
  <c r="DH107" i="9"/>
  <c r="DG107" i="9"/>
  <c r="DF107" i="9"/>
  <c r="DE107" i="9"/>
  <c r="DD107" i="9"/>
  <c r="DC107" i="9"/>
  <c r="DB107" i="9"/>
  <c r="ER106" i="9"/>
  <c r="EQ106" i="9"/>
  <c r="EP106" i="9"/>
  <c r="EO106" i="9"/>
  <c r="EN106" i="9"/>
  <c r="EM106" i="9"/>
  <c r="EL106" i="9"/>
  <c r="EK106" i="9"/>
  <c r="EJ106" i="9"/>
  <c r="EI106" i="9"/>
  <c r="EH106" i="9"/>
  <c r="EG106" i="9"/>
  <c r="EF106" i="9"/>
  <c r="EE106" i="9"/>
  <c r="ED106" i="9"/>
  <c r="EC106" i="9"/>
  <c r="EB106" i="9"/>
  <c r="EA106" i="9"/>
  <c r="DZ106" i="9"/>
  <c r="DY106" i="9"/>
  <c r="DX106" i="9"/>
  <c r="DW106" i="9"/>
  <c r="DV106" i="9"/>
  <c r="DU106" i="9"/>
  <c r="DT106" i="9"/>
  <c r="DS106" i="9"/>
  <c r="DR106" i="9"/>
  <c r="DQ106" i="9"/>
  <c r="DP106" i="9"/>
  <c r="DO106" i="9"/>
  <c r="DN106" i="9"/>
  <c r="DM106" i="9"/>
  <c r="DL106" i="9"/>
  <c r="DK106" i="9"/>
  <c r="DJ106" i="9"/>
  <c r="DI106" i="9"/>
  <c r="DH106" i="9"/>
  <c r="DG106" i="9"/>
  <c r="DF106" i="9"/>
  <c r="DE106" i="9"/>
  <c r="DD106" i="9"/>
  <c r="DC106" i="9"/>
  <c r="DB106" i="9"/>
  <c r="ER105" i="9"/>
  <c r="EQ105" i="9"/>
  <c r="EP105" i="9"/>
  <c r="EO105" i="9"/>
  <c r="EN105" i="9"/>
  <c r="EM105" i="9"/>
  <c r="EL105" i="9"/>
  <c r="EK105" i="9"/>
  <c r="EJ105" i="9"/>
  <c r="EI105" i="9"/>
  <c r="EH105" i="9"/>
  <c r="EG105" i="9"/>
  <c r="EF105" i="9"/>
  <c r="EE105" i="9"/>
  <c r="ED105" i="9"/>
  <c r="EC105" i="9"/>
  <c r="EB105" i="9"/>
  <c r="EA105" i="9"/>
  <c r="DZ105" i="9"/>
  <c r="DY105" i="9"/>
  <c r="DX105" i="9"/>
  <c r="DW105" i="9"/>
  <c r="DV105" i="9"/>
  <c r="DU105" i="9"/>
  <c r="DT105" i="9"/>
  <c r="DS105" i="9"/>
  <c r="DR105" i="9"/>
  <c r="DQ105" i="9"/>
  <c r="DP105" i="9"/>
  <c r="DO105" i="9"/>
  <c r="DN105" i="9"/>
  <c r="DM105" i="9"/>
  <c r="DL105" i="9"/>
  <c r="DK105" i="9"/>
  <c r="DJ105" i="9"/>
  <c r="DI105" i="9"/>
  <c r="DH105" i="9"/>
  <c r="DG105" i="9"/>
  <c r="DF105" i="9"/>
  <c r="DE105" i="9"/>
  <c r="DD105" i="9"/>
  <c r="DC105" i="9"/>
  <c r="DB105" i="9"/>
  <c r="ER104" i="9"/>
  <c r="EQ104" i="9"/>
  <c r="EP104" i="9"/>
  <c r="EO104" i="9"/>
  <c r="EN104" i="9"/>
  <c r="EM104" i="9"/>
  <c r="EL104" i="9"/>
  <c r="EK104" i="9"/>
  <c r="EJ104" i="9"/>
  <c r="EI104" i="9"/>
  <c r="EH104" i="9"/>
  <c r="EG104" i="9"/>
  <c r="EF104" i="9"/>
  <c r="EE104" i="9"/>
  <c r="ED104" i="9"/>
  <c r="EC104" i="9"/>
  <c r="EB104" i="9"/>
  <c r="EA104" i="9"/>
  <c r="DZ104" i="9"/>
  <c r="DY104" i="9"/>
  <c r="DX104" i="9"/>
  <c r="DW104" i="9"/>
  <c r="DV104" i="9"/>
  <c r="DU104" i="9"/>
  <c r="DT104" i="9"/>
  <c r="DS104" i="9"/>
  <c r="DR104" i="9"/>
  <c r="DQ104" i="9"/>
  <c r="DP104" i="9"/>
  <c r="DO104" i="9"/>
  <c r="DN104" i="9"/>
  <c r="DM104" i="9"/>
  <c r="DL104" i="9"/>
  <c r="DK104" i="9"/>
  <c r="DJ104" i="9"/>
  <c r="DI104" i="9"/>
  <c r="DH104" i="9"/>
  <c r="DG104" i="9"/>
  <c r="DF104" i="9"/>
  <c r="DE104" i="9"/>
  <c r="DD104" i="9"/>
  <c r="DC104" i="9"/>
  <c r="DB104" i="9"/>
  <c r="ER103" i="9"/>
  <c r="EQ103" i="9"/>
  <c r="EP103" i="9"/>
  <c r="EO103" i="9"/>
  <c r="EN103" i="9"/>
  <c r="EM103" i="9"/>
  <c r="EL103" i="9"/>
  <c r="EK103" i="9"/>
  <c r="EJ103" i="9"/>
  <c r="EI103" i="9"/>
  <c r="EH103" i="9"/>
  <c r="EG103" i="9"/>
  <c r="EF103" i="9"/>
  <c r="EE103" i="9"/>
  <c r="ED103" i="9"/>
  <c r="EC103" i="9"/>
  <c r="EB103" i="9"/>
  <c r="EA103" i="9"/>
  <c r="DZ103" i="9"/>
  <c r="DY103" i="9"/>
  <c r="DX103" i="9"/>
  <c r="DW103" i="9"/>
  <c r="DV103" i="9"/>
  <c r="DU103" i="9"/>
  <c r="DT103" i="9"/>
  <c r="DS103" i="9"/>
  <c r="DR103" i="9"/>
  <c r="DQ103" i="9"/>
  <c r="DP103" i="9"/>
  <c r="DO103" i="9"/>
  <c r="DN103" i="9"/>
  <c r="DM103" i="9"/>
  <c r="DL103" i="9"/>
  <c r="DK103" i="9"/>
  <c r="DJ103" i="9"/>
  <c r="DI103" i="9"/>
  <c r="DH103" i="9"/>
  <c r="DG103" i="9"/>
  <c r="DF103" i="9"/>
  <c r="DE103" i="9"/>
  <c r="DD103" i="9"/>
  <c r="DC103" i="9"/>
  <c r="DB103" i="9"/>
  <c r="ER102" i="9"/>
  <c r="EQ102" i="9"/>
  <c r="EP102" i="9"/>
  <c r="EO102" i="9"/>
  <c r="EN102" i="9"/>
  <c r="EM102" i="9"/>
  <c r="EL102" i="9"/>
  <c r="EK102" i="9"/>
  <c r="EJ102" i="9"/>
  <c r="EI102" i="9"/>
  <c r="EH102" i="9"/>
  <c r="EG102" i="9"/>
  <c r="EF102" i="9"/>
  <c r="EE102" i="9"/>
  <c r="ED102" i="9"/>
  <c r="EC102" i="9"/>
  <c r="EB102" i="9"/>
  <c r="EA102" i="9"/>
  <c r="DZ102" i="9"/>
  <c r="DY102" i="9"/>
  <c r="DX102" i="9"/>
  <c r="DW102" i="9"/>
  <c r="DV102" i="9"/>
  <c r="DU102" i="9"/>
  <c r="DT102" i="9"/>
  <c r="DS102" i="9"/>
  <c r="DR102" i="9"/>
  <c r="DQ102" i="9"/>
  <c r="DP102" i="9"/>
  <c r="DO102" i="9"/>
  <c r="DN102" i="9"/>
  <c r="DM102" i="9"/>
  <c r="DL102" i="9"/>
  <c r="DK102" i="9"/>
  <c r="DJ102" i="9"/>
  <c r="DI102" i="9"/>
  <c r="DH102" i="9"/>
  <c r="DG102" i="9"/>
  <c r="DF102" i="9"/>
  <c r="DE102" i="9"/>
  <c r="DD102" i="9"/>
  <c r="DC102" i="9"/>
  <c r="DB102" i="9"/>
  <c r="ER101" i="9"/>
  <c r="EQ101" i="9"/>
  <c r="EP101" i="9"/>
  <c r="EO101" i="9"/>
  <c r="EN101" i="9"/>
  <c r="EM101" i="9"/>
  <c r="EL101" i="9"/>
  <c r="EK101" i="9"/>
  <c r="EJ101" i="9"/>
  <c r="EI101" i="9"/>
  <c r="EH101" i="9"/>
  <c r="EG101" i="9"/>
  <c r="EF101" i="9"/>
  <c r="EE101" i="9"/>
  <c r="ED101" i="9"/>
  <c r="EC101" i="9"/>
  <c r="EB101" i="9"/>
  <c r="EA101" i="9"/>
  <c r="DZ101" i="9"/>
  <c r="DY101" i="9"/>
  <c r="DX101" i="9"/>
  <c r="DW101" i="9"/>
  <c r="DV101" i="9"/>
  <c r="DU101" i="9"/>
  <c r="DT101" i="9"/>
  <c r="DS101" i="9"/>
  <c r="DR101" i="9"/>
  <c r="DQ101" i="9"/>
  <c r="DP101" i="9"/>
  <c r="DO101" i="9"/>
  <c r="DN101" i="9"/>
  <c r="DM101" i="9"/>
  <c r="DL101" i="9"/>
  <c r="DK101" i="9"/>
  <c r="DJ101" i="9"/>
  <c r="DI101" i="9"/>
  <c r="DH101" i="9"/>
  <c r="DG101" i="9"/>
  <c r="DF101" i="9"/>
  <c r="DE101" i="9"/>
  <c r="DD101" i="9"/>
  <c r="DC101" i="9"/>
  <c r="DB101" i="9"/>
  <c r="ER100" i="9"/>
  <c r="EQ100" i="9"/>
  <c r="EP100" i="9"/>
  <c r="EO100" i="9"/>
  <c r="EN100" i="9"/>
  <c r="EM100" i="9"/>
  <c r="EL100" i="9"/>
  <c r="EK100" i="9"/>
  <c r="EJ100" i="9"/>
  <c r="EI100" i="9"/>
  <c r="EH100" i="9"/>
  <c r="EG100" i="9"/>
  <c r="EF100" i="9"/>
  <c r="EE100" i="9"/>
  <c r="ED100" i="9"/>
  <c r="EC100" i="9"/>
  <c r="EB100" i="9"/>
  <c r="EA100" i="9"/>
  <c r="DZ100" i="9"/>
  <c r="DY100" i="9"/>
  <c r="DX100" i="9"/>
  <c r="DW100" i="9"/>
  <c r="DV100" i="9"/>
  <c r="DU100" i="9"/>
  <c r="DT100" i="9"/>
  <c r="DS100" i="9"/>
  <c r="DR100" i="9"/>
  <c r="DQ100" i="9"/>
  <c r="DP100" i="9"/>
  <c r="DO100" i="9"/>
  <c r="DN100" i="9"/>
  <c r="DM100" i="9"/>
  <c r="DL100" i="9"/>
  <c r="DK100" i="9"/>
  <c r="DJ100" i="9"/>
  <c r="DI100" i="9"/>
  <c r="DH100" i="9"/>
  <c r="DG100" i="9"/>
  <c r="DF100" i="9"/>
  <c r="DE100" i="9"/>
  <c r="DD100" i="9"/>
  <c r="DC100" i="9"/>
  <c r="DB100" i="9"/>
  <c r="ER99" i="9"/>
  <c r="EQ99" i="9"/>
  <c r="EP99" i="9"/>
  <c r="EO99" i="9"/>
  <c r="EN99" i="9"/>
  <c r="EM99" i="9"/>
  <c r="EL99" i="9"/>
  <c r="EK99" i="9"/>
  <c r="EJ99" i="9"/>
  <c r="EI99" i="9"/>
  <c r="EH99" i="9"/>
  <c r="EG99" i="9"/>
  <c r="EF99" i="9"/>
  <c r="EE99" i="9"/>
  <c r="ED99" i="9"/>
  <c r="EC99" i="9"/>
  <c r="EB99" i="9"/>
  <c r="EA99" i="9"/>
  <c r="DZ99" i="9"/>
  <c r="DY99" i="9"/>
  <c r="DX99" i="9"/>
  <c r="DW99" i="9"/>
  <c r="DV99" i="9"/>
  <c r="DU99" i="9"/>
  <c r="DT99" i="9"/>
  <c r="DS99" i="9"/>
  <c r="DR99" i="9"/>
  <c r="DQ99" i="9"/>
  <c r="DP99" i="9"/>
  <c r="DO99" i="9"/>
  <c r="DN99" i="9"/>
  <c r="DM99" i="9"/>
  <c r="DL99" i="9"/>
  <c r="DK99" i="9"/>
  <c r="DJ99" i="9"/>
  <c r="DI99" i="9"/>
  <c r="DH99" i="9"/>
  <c r="DG99" i="9"/>
  <c r="DF99" i="9"/>
  <c r="DE99" i="9"/>
  <c r="DD99" i="9"/>
  <c r="DC99" i="9"/>
  <c r="DB99" i="9"/>
  <c r="ER98" i="9"/>
  <c r="EQ98" i="9"/>
  <c r="EP98" i="9"/>
  <c r="EO98" i="9"/>
  <c r="EN98" i="9"/>
  <c r="EM98" i="9"/>
  <c r="EL98" i="9"/>
  <c r="EK98" i="9"/>
  <c r="EJ98" i="9"/>
  <c r="EI98" i="9"/>
  <c r="EH98" i="9"/>
  <c r="EG98" i="9"/>
  <c r="EF98" i="9"/>
  <c r="EE98" i="9"/>
  <c r="ED98" i="9"/>
  <c r="EC98" i="9"/>
  <c r="EB98" i="9"/>
  <c r="EA98" i="9"/>
  <c r="DZ98" i="9"/>
  <c r="DY98" i="9"/>
  <c r="DX98" i="9"/>
  <c r="DW98" i="9"/>
  <c r="DV98" i="9"/>
  <c r="DU98" i="9"/>
  <c r="DT98" i="9"/>
  <c r="DS98" i="9"/>
  <c r="DR98" i="9"/>
  <c r="DQ98" i="9"/>
  <c r="DP98" i="9"/>
  <c r="DO98" i="9"/>
  <c r="DN98" i="9"/>
  <c r="DM98" i="9"/>
  <c r="DL98" i="9"/>
  <c r="DK98" i="9"/>
  <c r="DJ98" i="9"/>
  <c r="DI98" i="9"/>
  <c r="DH98" i="9"/>
  <c r="DG98" i="9"/>
  <c r="DF98" i="9"/>
  <c r="DE98" i="9"/>
  <c r="DD98" i="9"/>
  <c r="DC98" i="9"/>
  <c r="DB98" i="9"/>
  <c r="ER97" i="9"/>
  <c r="EQ97" i="9"/>
  <c r="EP97" i="9"/>
  <c r="EO97" i="9"/>
  <c r="EN97" i="9"/>
  <c r="EM97" i="9"/>
  <c r="EL97" i="9"/>
  <c r="EK97" i="9"/>
  <c r="EJ97" i="9"/>
  <c r="EI97" i="9"/>
  <c r="EH97" i="9"/>
  <c r="EG97" i="9"/>
  <c r="EF97" i="9"/>
  <c r="EE97" i="9"/>
  <c r="ED97" i="9"/>
  <c r="EC97" i="9"/>
  <c r="EB97" i="9"/>
  <c r="EA97" i="9"/>
  <c r="DZ97" i="9"/>
  <c r="DY97" i="9"/>
  <c r="DX97" i="9"/>
  <c r="DW97" i="9"/>
  <c r="DV97" i="9"/>
  <c r="DU97" i="9"/>
  <c r="DT97" i="9"/>
  <c r="DS97" i="9"/>
  <c r="DR97" i="9"/>
  <c r="DQ97" i="9"/>
  <c r="DP97" i="9"/>
  <c r="DO97" i="9"/>
  <c r="DN97" i="9"/>
  <c r="DM97" i="9"/>
  <c r="DL97" i="9"/>
  <c r="DK97" i="9"/>
  <c r="DJ97" i="9"/>
  <c r="DI97" i="9"/>
  <c r="DH97" i="9"/>
  <c r="DG97" i="9"/>
  <c r="DF97" i="9"/>
  <c r="DE97" i="9"/>
  <c r="DD97" i="9"/>
  <c r="DC97" i="9"/>
  <c r="DB97" i="9"/>
  <c r="ER96" i="9"/>
  <c r="EQ96" i="9"/>
  <c r="EP96" i="9"/>
  <c r="EO96" i="9"/>
  <c r="EN96" i="9"/>
  <c r="EM96" i="9"/>
  <c r="EL96" i="9"/>
  <c r="EK96" i="9"/>
  <c r="EJ96" i="9"/>
  <c r="EI96" i="9"/>
  <c r="EH96" i="9"/>
  <c r="EG96" i="9"/>
  <c r="EF96" i="9"/>
  <c r="EE96" i="9"/>
  <c r="ED96" i="9"/>
  <c r="EC96" i="9"/>
  <c r="EB96" i="9"/>
  <c r="EA96" i="9"/>
  <c r="DZ96" i="9"/>
  <c r="DY96" i="9"/>
  <c r="DX96" i="9"/>
  <c r="DW96" i="9"/>
  <c r="DV96" i="9"/>
  <c r="DU96" i="9"/>
  <c r="DT96" i="9"/>
  <c r="DS96" i="9"/>
  <c r="DR96" i="9"/>
  <c r="DQ96" i="9"/>
  <c r="DP96" i="9"/>
  <c r="DO96" i="9"/>
  <c r="DN96" i="9"/>
  <c r="DM96" i="9"/>
  <c r="DL96" i="9"/>
  <c r="DK96" i="9"/>
  <c r="DJ96" i="9"/>
  <c r="DI96" i="9"/>
  <c r="DH96" i="9"/>
  <c r="DG96" i="9"/>
  <c r="DF96" i="9"/>
  <c r="DE96" i="9"/>
  <c r="DD96" i="9"/>
  <c r="DC96" i="9"/>
  <c r="DB96" i="9"/>
  <c r="ER95" i="9"/>
  <c r="EQ95" i="9"/>
  <c r="EP95" i="9"/>
  <c r="EO95" i="9"/>
  <c r="EN95" i="9"/>
  <c r="EM95" i="9"/>
  <c r="EL95" i="9"/>
  <c r="EK95" i="9"/>
  <c r="EJ95" i="9"/>
  <c r="EI95" i="9"/>
  <c r="EH95" i="9"/>
  <c r="EG95" i="9"/>
  <c r="EF95" i="9"/>
  <c r="EE95" i="9"/>
  <c r="ED95" i="9"/>
  <c r="EC95" i="9"/>
  <c r="EB95" i="9"/>
  <c r="EA95" i="9"/>
  <c r="DZ95" i="9"/>
  <c r="DY95" i="9"/>
  <c r="DX95" i="9"/>
  <c r="DW95" i="9"/>
  <c r="DV95" i="9"/>
  <c r="DU95" i="9"/>
  <c r="DT95" i="9"/>
  <c r="DS95" i="9"/>
  <c r="DR95" i="9"/>
  <c r="DQ95" i="9"/>
  <c r="DP95" i="9"/>
  <c r="DO95" i="9"/>
  <c r="DN95" i="9"/>
  <c r="DM95" i="9"/>
  <c r="DL95" i="9"/>
  <c r="DK95" i="9"/>
  <c r="DJ95" i="9"/>
  <c r="DI95" i="9"/>
  <c r="DH95" i="9"/>
  <c r="DG95" i="9"/>
  <c r="DF95" i="9"/>
  <c r="DE95" i="9"/>
  <c r="DD95" i="9"/>
  <c r="DC95" i="9"/>
  <c r="DB95" i="9"/>
  <c r="ER94" i="9"/>
  <c r="EQ94" i="9"/>
  <c r="EP94" i="9"/>
  <c r="EO94" i="9"/>
  <c r="EN94" i="9"/>
  <c r="EM94" i="9"/>
  <c r="EL94" i="9"/>
  <c r="EK94" i="9"/>
  <c r="EJ94" i="9"/>
  <c r="EI94" i="9"/>
  <c r="EH94" i="9"/>
  <c r="EG94" i="9"/>
  <c r="EF94" i="9"/>
  <c r="EE94" i="9"/>
  <c r="ED94" i="9"/>
  <c r="EC94" i="9"/>
  <c r="EB94" i="9"/>
  <c r="EA94" i="9"/>
  <c r="DZ94" i="9"/>
  <c r="DY94" i="9"/>
  <c r="DX94" i="9"/>
  <c r="DW94" i="9"/>
  <c r="DV94" i="9"/>
  <c r="DU94" i="9"/>
  <c r="DT94" i="9"/>
  <c r="DS94" i="9"/>
  <c r="DR94" i="9"/>
  <c r="DQ94" i="9"/>
  <c r="DP94" i="9"/>
  <c r="DO94" i="9"/>
  <c r="DN94" i="9"/>
  <c r="DM94" i="9"/>
  <c r="DL94" i="9"/>
  <c r="DK94" i="9"/>
  <c r="DJ94" i="9"/>
  <c r="DI94" i="9"/>
  <c r="DH94" i="9"/>
  <c r="DG94" i="9"/>
  <c r="DF94" i="9"/>
  <c r="DE94" i="9"/>
  <c r="DD94" i="9"/>
  <c r="DC94" i="9"/>
  <c r="DB94" i="9"/>
  <c r="ER93" i="9"/>
  <c r="EQ93" i="9"/>
  <c r="EP93" i="9"/>
  <c r="EO93" i="9"/>
  <c r="EN93" i="9"/>
  <c r="EM93" i="9"/>
  <c r="EL93" i="9"/>
  <c r="EK93" i="9"/>
  <c r="EJ93" i="9"/>
  <c r="EI93" i="9"/>
  <c r="EH93" i="9"/>
  <c r="EG93" i="9"/>
  <c r="EF93" i="9"/>
  <c r="EE93" i="9"/>
  <c r="ED93" i="9"/>
  <c r="EC93" i="9"/>
  <c r="EB93" i="9"/>
  <c r="EA93" i="9"/>
  <c r="DZ93" i="9"/>
  <c r="DY93" i="9"/>
  <c r="DX93" i="9"/>
  <c r="DW93" i="9"/>
  <c r="DV93" i="9"/>
  <c r="DU93" i="9"/>
  <c r="DT93" i="9"/>
  <c r="DS93" i="9"/>
  <c r="DR93" i="9"/>
  <c r="DQ93" i="9"/>
  <c r="DP93" i="9"/>
  <c r="DO93" i="9"/>
  <c r="DN93" i="9"/>
  <c r="DM93" i="9"/>
  <c r="DL93" i="9"/>
  <c r="DK93" i="9"/>
  <c r="DJ93" i="9"/>
  <c r="DI93" i="9"/>
  <c r="DH93" i="9"/>
  <c r="DG93" i="9"/>
  <c r="DF93" i="9"/>
  <c r="DE93" i="9"/>
  <c r="DD93" i="9"/>
  <c r="DC93" i="9"/>
  <c r="DB93" i="9"/>
  <c r="ER92" i="9"/>
  <c r="EQ92" i="9"/>
  <c r="EP92" i="9"/>
  <c r="EO92" i="9"/>
  <c r="EN92" i="9"/>
  <c r="EM92" i="9"/>
  <c r="EL92" i="9"/>
  <c r="EK92" i="9"/>
  <c r="EJ92" i="9"/>
  <c r="EI92" i="9"/>
  <c r="EH92" i="9"/>
  <c r="EG92" i="9"/>
  <c r="EF92" i="9"/>
  <c r="EE92" i="9"/>
  <c r="ED92" i="9"/>
  <c r="EC92" i="9"/>
  <c r="EB92" i="9"/>
  <c r="EA92" i="9"/>
  <c r="DZ92" i="9"/>
  <c r="DY92" i="9"/>
  <c r="DX92" i="9"/>
  <c r="DW92" i="9"/>
  <c r="DV92" i="9"/>
  <c r="DU92" i="9"/>
  <c r="DT92" i="9"/>
  <c r="DS92" i="9"/>
  <c r="DR92" i="9"/>
  <c r="DQ92" i="9"/>
  <c r="DP92" i="9"/>
  <c r="DO92" i="9"/>
  <c r="DN92" i="9"/>
  <c r="DM92" i="9"/>
  <c r="DL92" i="9"/>
  <c r="DK92" i="9"/>
  <c r="DJ92" i="9"/>
  <c r="DI92" i="9"/>
  <c r="DH92" i="9"/>
  <c r="DG92" i="9"/>
  <c r="DF92" i="9"/>
  <c r="DE92" i="9"/>
  <c r="DD92" i="9"/>
  <c r="DC92" i="9"/>
  <c r="DB92" i="9"/>
  <c r="ER91" i="9"/>
  <c r="EQ91" i="9"/>
  <c r="EP91" i="9"/>
  <c r="EO91" i="9"/>
  <c r="EN91" i="9"/>
  <c r="EM91" i="9"/>
  <c r="EL91" i="9"/>
  <c r="EK91" i="9"/>
  <c r="EJ91" i="9"/>
  <c r="EI91" i="9"/>
  <c r="EH91" i="9"/>
  <c r="EG91" i="9"/>
  <c r="EF91" i="9"/>
  <c r="EE91" i="9"/>
  <c r="ED91" i="9"/>
  <c r="EC91" i="9"/>
  <c r="EB91" i="9"/>
  <c r="EA91" i="9"/>
  <c r="DZ91" i="9"/>
  <c r="DY91" i="9"/>
  <c r="DX91" i="9"/>
  <c r="DW91" i="9"/>
  <c r="DV91" i="9"/>
  <c r="DU91" i="9"/>
  <c r="DT91" i="9"/>
  <c r="DS91" i="9"/>
  <c r="DR91" i="9"/>
  <c r="DQ91" i="9"/>
  <c r="DP91" i="9"/>
  <c r="DO91" i="9"/>
  <c r="DN91" i="9"/>
  <c r="DM91" i="9"/>
  <c r="DL91" i="9"/>
  <c r="DK91" i="9"/>
  <c r="DJ91" i="9"/>
  <c r="DI91" i="9"/>
  <c r="DH91" i="9"/>
  <c r="DG91" i="9"/>
  <c r="DF91" i="9"/>
  <c r="DE91" i="9"/>
  <c r="DD91" i="9"/>
  <c r="DC91" i="9"/>
  <c r="DB91" i="9"/>
  <c r="ER90" i="9"/>
  <c r="EQ90" i="9"/>
  <c r="EP90" i="9"/>
  <c r="EO90" i="9"/>
  <c r="EN90" i="9"/>
  <c r="EM90" i="9"/>
  <c r="EL90" i="9"/>
  <c r="EK90" i="9"/>
  <c r="EJ90" i="9"/>
  <c r="EI90" i="9"/>
  <c r="EH90" i="9"/>
  <c r="EG90" i="9"/>
  <c r="EF90" i="9"/>
  <c r="EE90" i="9"/>
  <c r="ED90" i="9"/>
  <c r="EC90" i="9"/>
  <c r="EB90" i="9"/>
  <c r="EA90" i="9"/>
  <c r="DZ90" i="9"/>
  <c r="DY90" i="9"/>
  <c r="DX90" i="9"/>
  <c r="DW90" i="9"/>
  <c r="DV90" i="9"/>
  <c r="DU90" i="9"/>
  <c r="DT90" i="9"/>
  <c r="DS90" i="9"/>
  <c r="DR90" i="9"/>
  <c r="DQ90" i="9"/>
  <c r="DP90" i="9"/>
  <c r="DO90" i="9"/>
  <c r="DN90" i="9"/>
  <c r="DM90" i="9"/>
  <c r="DL90" i="9"/>
  <c r="DK90" i="9"/>
  <c r="DJ90" i="9"/>
  <c r="DI90" i="9"/>
  <c r="DH90" i="9"/>
  <c r="DG90" i="9"/>
  <c r="DF90" i="9"/>
  <c r="DE90" i="9"/>
  <c r="DD90" i="9"/>
  <c r="DC90" i="9"/>
  <c r="DB90" i="9"/>
  <c r="ER89" i="9"/>
  <c r="EQ89" i="9"/>
  <c r="EP89" i="9"/>
  <c r="EO89" i="9"/>
  <c r="EN89" i="9"/>
  <c r="EM89" i="9"/>
  <c r="EL89" i="9"/>
  <c r="EK89" i="9"/>
  <c r="EJ89" i="9"/>
  <c r="EI89" i="9"/>
  <c r="EH89" i="9"/>
  <c r="EG89" i="9"/>
  <c r="EF89" i="9"/>
  <c r="EE89" i="9"/>
  <c r="ED89" i="9"/>
  <c r="EC89" i="9"/>
  <c r="EB89" i="9"/>
  <c r="EA89" i="9"/>
  <c r="DZ89" i="9"/>
  <c r="DY89" i="9"/>
  <c r="DX89" i="9"/>
  <c r="DW89" i="9"/>
  <c r="DV89" i="9"/>
  <c r="DU89" i="9"/>
  <c r="DT89" i="9"/>
  <c r="DS89" i="9"/>
  <c r="DR89" i="9"/>
  <c r="DQ89" i="9"/>
  <c r="DP89" i="9"/>
  <c r="DO89" i="9"/>
  <c r="DN89" i="9"/>
  <c r="DM89" i="9"/>
  <c r="DL89" i="9"/>
  <c r="DK89" i="9"/>
  <c r="DJ89" i="9"/>
  <c r="DI89" i="9"/>
  <c r="DH89" i="9"/>
  <c r="DG89" i="9"/>
  <c r="DF89" i="9"/>
  <c r="DE89" i="9"/>
  <c r="DD89" i="9"/>
  <c r="DC89" i="9"/>
  <c r="DB89" i="9"/>
  <c r="ER88" i="9"/>
  <c r="EQ88" i="9"/>
  <c r="EP88" i="9"/>
  <c r="EO88" i="9"/>
  <c r="EN88" i="9"/>
  <c r="EM88" i="9"/>
  <c r="EL88" i="9"/>
  <c r="EK88" i="9"/>
  <c r="EJ88" i="9"/>
  <c r="EI88" i="9"/>
  <c r="EH88" i="9"/>
  <c r="EG88" i="9"/>
  <c r="EF88" i="9"/>
  <c r="EE88" i="9"/>
  <c r="ED88" i="9"/>
  <c r="EC88" i="9"/>
  <c r="EB88" i="9"/>
  <c r="EA88" i="9"/>
  <c r="DZ88" i="9"/>
  <c r="DY88" i="9"/>
  <c r="DX88" i="9"/>
  <c r="DW88" i="9"/>
  <c r="DV88" i="9"/>
  <c r="DU88" i="9"/>
  <c r="DT88" i="9"/>
  <c r="DS88" i="9"/>
  <c r="DR88" i="9"/>
  <c r="DQ88" i="9"/>
  <c r="DP88" i="9"/>
  <c r="DO88" i="9"/>
  <c r="DN88" i="9"/>
  <c r="DM88" i="9"/>
  <c r="DL88" i="9"/>
  <c r="DK88" i="9"/>
  <c r="DJ88" i="9"/>
  <c r="DI88" i="9"/>
  <c r="DH88" i="9"/>
  <c r="DG88" i="9"/>
  <c r="DF88" i="9"/>
  <c r="DE88" i="9"/>
  <c r="DD88" i="9"/>
  <c r="DC88" i="9"/>
  <c r="DB88" i="9"/>
  <c r="ER87" i="9"/>
  <c r="EQ87" i="9"/>
  <c r="EP87" i="9"/>
  <c r="EO87" i="9"/>
  <c r="EN87" i="9"/>
  <c r="EM87" i="9"/>
  <c r="EL87" i="9"/>
  <c r="EK87" i="9"/>
  <c r="EJ87" i="9"/>
  <c r="EI87" i="9"/>
  <c r="EH87" i="9"/>
  <c r="EG87" i="9"/>
  <c r="EF87" i="9"/>
  <c r="EE87" i="9"/>
  <c r="ED87" i="9"/>
  <c r="EC87" i="9"/>
  <c r="EB87" i="9"/>
  <c r="EA87" i="9"/>
  <c r="DZ87" i="9"/>
  <c r="DY87" i="9"/>
  <c r="DX87" i="9"/>
  <c r="DW87" i="9"/>
  <c r="DV87" i="9"/>
  <c r="DU87" i="9"/>
  <c r="DT87" i="9"/>
  <c r="DS87" i="9"/>
  <c r="DR87" i="9"/>
  <c r="DQ87" i="9"/>
  <c r="DP87" i="9"/>
  <c r="DO87" i="9"/>
  <c r="DN87" i="9"/>
  <c r="DM87" i="9"/>
  <c r="DL87" i="9"/>
  <c r="DK87" i="9"/>
  <c r="DJ87" i="9"/>
  <c r="DI87" i="9"/>
  <c r="DH87" i="9"/>
  <c r="DG87" i="9"/>
  <c r="DF87" i="9"/>
  <c r="DE87" i="9"/>
  <c r="DD87" i="9"/>
  <c r="DC87" i="9"/>
  <c r="DB87" i="9"/>
  <c r="ER86" i="9"/>
  <c r="EQ86" i="9"/>
  <c r="EP86" i="9"/>
  <c r="EO86" i="9"/>
  <c r="EN86" i="9"/>
  <c r="EM86" i="9"/>
  <c r="EL86" i="9"/>
  <c r="EK86" i="9"/>
  <c r="EJ86" i="9"/>
  <c r="EH86" i="9"/>
  <c r="EG86" i="9"/>
  <c r="EF86" i="9"/>
  <c r="EE86" i="9"/>
  <c r="ED86" i="9"/>
  <c r="EC86" i="9"/>
  <c r="EB86" i="9"/>
  <c r="EA86" i="9"/>
  <c r="DZ86" i="9"/>
  <c r="DY86" i="9"/>
  <c r="DX86" i="9"/>
  <c r="DW86" i="9"/>
  <c r="DV86" i="9"/>
  <c r="DU86" i="9"/>
  <c r="DT86" i="9"/>
  <c r="DS86" i="9"/>
  <c r="DR86" i="9"/>
  <c r="DQ86" i="9"/>
  <c r="DP86" i="9"/>
  <c r="DO86" i="9"/>
  <c r="DN86" i="9"/>
  <c r="DM86" i="9"/>
  <c r="DL86" i="9"/>
  <c r="DK86" i="9"/>
  <c r="DJ86" i="9"/>
  <c r="DI86" i="9"/>
  <c r="DH86" i="9"/>
  <c r="DG86" i="9"/>
  <c r="DF86" i="9"/>
  <c r="DE86" i="9"/>
  <c r="DD86" i="9"/>
  <c r="DC86" i="9"/>
  <c r="DB86" i="9"/>
  <c r="ER85" i="9"/>
  <c r="EQ85" i="9"/>
  <c r="EP85" i="9"/>
  <c r="EO85" i="9"/>
  <c r="EN85" i="9"/>
  <c r="EM85" i="9"/>
  <c r="EL85" i="9"/>
  <c r="EK85" i="9"/>
  <c r="EJ85" i="9"/>
  <c r="EI85" i="9"/>
  <c r="EG85" i="9"/>
  <c r="EF85" i="9"/>
  <c r="ED85" i="9"/>
  <c r="EC85" i="9"/>
  <c r="EB85" i="9"/>
  <c r="EA85" i="9"/>
  <c r="DZ85" i="9"/>
  <c r="DX85" i="9"/>
  <c r="DW85" i="9"/>
  <c r="DV85" i="9"/>
  <c r="DU85" i="9"/>
  <c r="DT85" i="9"/>
  <c r="DS85" i="9"/>
  <c r="DR85" i="9"/>
  <c r="DQ85" i="9"/>
  <c r="DP85" i="9"/>
  <c r="DO85" i="9"/>
  <c r="DN85" i="9"/>
  <c r="DM85" i="9"/>
  <c r="DL85" i="9"/>
  <c r="DK85" i="9"/>
  <c r="DJ85" i="9"/>
  <c r="DI85" i="9"/>
  <c r="DH85" i="9"/>
  <c r="DG85" i="9"/>
  <c r="DF85" i="9"/>
  <c r="DE85" i="9"/>
  <c r="DD85" i="9"/>
  <c r="DC85" i="9"/>
  <c r="DB85" i="9"/>
  <c r="ER84" i="9"/>
  <c r="EQ84" i="9"/>
  <c r="EP84" i="9"/>
  <c r="EO84" i="9"/>
  <c r="EN84" i="9"/>
  <c r="EM84" i="9"/>
  <c r="EL84" i="9"/>
  <c r="EK84" i="9"/>
  <c r="EJ84" i="9"/>
  <c r="EI84" i="9"/>
  <c r="EH84" i="9"/>
  <c r="EG84" i="9"/>
  <c r="EF84" i="9"/>
  <c r="EE84" i="9"/>
  <c r="ED84" i="9"/>
  <c r="EC84" i="9"/>
  <c r="EB84" i="9"/>
  <c r="EA84" i="9"/>
  <c r="DZ84" i="9"/>
  <c r="DY84" i="9"/>
  <c r="DX84" i="9"/>
  <c r="DW84" i="9"/>
  <c r="DV84" i="9"/>
  <c r="DU84" i="9"/>
  <c r="DT84" i="9"/>
  <c r="DS84" i="9"/>
  <c r="DR84" i="9"/>
  <c r="DQ84" i="9"/>
  <c r="DP84" i="9"/>
  <c r="DO84" i="9"/>
  <c r="DN84" i="9"/>
  <c r="DM84" i="9"/>
  <c r="DL84" i="9"/>
  <c r="DK84" i="9"/>
  <c r="DJ84" i="9"/>
  <c r="DI84" i="9"/>
  <c r="DH84" i="9"/>
  <c r="DG84" i="9"/>
  <c r="DF84" i="9"/>
  <c r="DE84" i="9"/>
  <c r="DD84" i="9"/>
  <c r="DC84" i="9"/>
  <c r="DB84" i="9"/>
  <c r="ER83" i="9"/>
  <c r="EQ83" i="9"/>
  <c r="EP83" i="9"/>
  <c r="EO83" i="9"/>
  <c r="EN83" i="9"/>
  <c r="EM83" i="9"/>
  <c r="EL83" i="9"/>
  <c r="EK83" i="9"/>
  <c r="EJ83" i="9"/>
  <c r="EI83" i="9"/>
  <c r="EH83" i="9"/>
  <c r="EG83" i="9"/>
  <c r="EF83" i="9"/>
  <c r="EE83" i="9"/>
  <c r="ED83" i="9"/>
  <c r="EC83" i="9"/>
  <c r="EB83" i="9"/>
  <c r="EA83" i="9"/>
  <c r="DZ83" i="9"/>
  <c r="DY83" i="9"/>
  <c r="DX83" i="9"/>
  <c r="DW83" i="9"/>
  <c r="DV83" i="9"/>
  <c r="DU83" i="9"/>
  <c r="DT83" i="9"/>
  <c r="DS83" i="9"/>
  <c r="DR83" i="9"/>
  <c r="DQ83" i="9"/>
  <c r="DP83" i="9"/>
  <c r="DO83" i="9"/>
  <c r="DN83" i="9"/>
  <c r="DM83" i="9"/>
  <c r="DL83" i="9"/>
  <c r="DK83" i="9"/>
  <c r="DJ83" i="9"/>
  <c r="DI83" i="9"/>
  <c r="DH83" i="9"/>
  <c r="DG83" i="9"/>
  <c r="DF83" i="9"/>
  <c r="DE83" i="9"/>
  <c r="DD83" i="9"/>
  <c r="DC83" i="9"/>
  <c r="DB83" i="9"/>
  <c r="ER82" i="9"/>
  <c r="EQ82" i="9"/>
  <c r="EP82" i="9"/>
  <c r="EO82" i="9"/>
  <c r="EN82" i="9"/>
  <c r="EM82" i="9"/>
  <c r="EL82" i="9"/>
  <c r="EK82" i="9"/>
  <c r="EJ82" i="9"/>
  <c r="EI82" i="9"/>
  <c r="EH82" i="9"/>
  <c r="EG82" i="9"/>
  <c r="EF82" i="9"/>
  <c r="EE82" i="9"/>
  <c r="ED82" i="9"/>
  <c r="EC82" i="9"/>
  <c r="EB82" i="9"/>
  <c r="EA82" i="9"/>
  <c r="DZ82" i="9"/>
  <c r="DY82" i="9"/>
  <c r="DX82" i="9"/>
  <c r="DW82" i="9"/>
  <c r="DV82" i="9"/>
  <c r="DU82" i="9"/>
  <c r="DT82" i="9"/>
  <c r="DS82" i="9"/>
  <c r="DR82" i="9"/>
  <c r="DQ82" i="9"/>
  <c r="DP82" i="9"/>
  <c r="DO82" i="9"/>
  <c r="DN82" i="9"/>
  <c r="DM82" i="9"/>
  <c r="DL82" i="9"/>
  <c r="DK82" i="9"/>
  <c r="DJ82" i="9"/>
  <c r="DI82" i="9"/>
  <c r="DH82" i="9"/>
  <c r="DG82" i="9"/>
  <c r="DF82" i="9"/>
  <c r="DE82" i="9"/>
  <c r="DD82" i="9"/>
  <c r="DC82" i="9"/>
  <c r="DB82" i="9"/>
  <c r="ER81" i="9"/>
  <c r="EQ81" i="9"/>
  <c r="EP81" i="9"/>
  <c r="EO81" i="9"/>
  <c r="EN81" i="9"/>
  <c r="EM81" i="9"/>
  <c r="EL81" i="9"/>
  <c r="EK81" i="9"/>
  <c r="EJ81" i="9"/>
  <c r="EI81" i="9"/>
  <c r="EH81" i="9"/>
  <c r="EG81" i="9"/>
  <c r="EF81" i="9"/>
  <c r="EE81" i="9"/>
  <c r="ED81" i="9"/>
  <c r="EC81" i="9"/>
  <c r="EB81" i="9"/>
  <c r="EA81" i="9"/>
  <c r="DZ81" i="9"/>
  <c r="DY81" i="9"/>
  <c r="DX81" i="9"/>
  <c r="DW81" i="9"/>
  <c r="DV81" i="9"/>
  <c r="DU81" i="9"/>
  <c r="DT81" i="9"/>
  <c r="DS81" i="9"/>
  <c r="DR81" i="9"/>
  <c r="DQ81" i="9"/>
  <c r="DP81" i="9"/>
  <c r="DO81" i="9"/>
  <c r="DN81" i="9"/>
  <c r="DM81" i="9"/>
  <c r="DL81" i="9"/>
  <c r="DK81" i="9"/>
  <c r="DJ81" i="9"/>
  <c r="DI81" i="9"/>
  <c r="DH81" i="9"/>
  <c r="DG81" i="9"/>
  <c r="DF81" i="9"/>
  <c r="DE81" i="9"/>
  <c r="DD81" i="9"/>
  <c r="DC81" i="9"/>
  <c r="DB81" i="9"/>
  <c r="ER80" i="9"/>
  <c r="EQ80" i="9"/>
  <c r="EP80" i="9"/>
  <c r="EO80" i="9"/>
  <c r="EN80" i="9"/>
  <c r="EM80" i="9"/>
  <c r="EL80" i="9"/>
  <c r="EK80" i="9"/>
  <c r="EJ80" i="9"/>
  <c r="EI80" i="9"/>
  <c r="EH80" i="9"/>
  <c r="EG80" i="9"/>
  <c r="EF80" i="9"/>
  <c r="EE80" i="9"/>
  <c r="ED80" i="9"/>
  <c r="EC80" i="9"/>
  <c r="EB80" i="9"/>
  <c r="EA80" i="9"/>
  <c r="DZ80" i="9"/>
  <c r="DY80" i="9"/>
  <c r="DX80" i="9"/>
  <c r="DW80" i="9"/>
  <c r="DV80" i="9"/>
  <c r="DU80" i="9"/>
  <c r="DT80" i="9"/>
  <c r="DS80" i="9"/>
  <c r="DR80" i="9"/>
  <c r="DQ80" i="9"/>
  <c r="DP80" i="9"/>
  <c r="DO80" i="9"/>
  <c r="DN80" i="9"/>
  <c r="DM80" i="9"/>
  <c r="DL80" i="9"/>
  <c r="DK80" i="9"/>
  <c r="DJ80" i="9"/>
  <c r="DI80" i="9"/>
  <c r="DH80" i="9"/>
  <c r="DG80" i="9"/>
  <c r="DF80" i="9"/>
  <c r="DE80" i="9"/>
  <c r="DD80" i="9"/>
  <c r="DC80" i="9"/>
  <c r="DB80" i="9"/>
  <c r="ER79" i="9"/>
  <c r="EQ79" i="9"/>
  <c r="EP79" i="9"/>
  <c r="EO79" i="9"/>
  <c r="EN79" i="9"/>
  <c r="EM79" i="9"/>
  <c r="EL79" i="9"/>
  <c r="EK79" i="9"/>
  <c r="EJ79" i="9"/>
  <c r="EI79" i="9"/>
  <c r="EH79" i="9"/>
  <c r="EG79" i="9"/>
  <c r="EF79" i="9"/>
  <c r="EE79" i="9"/>
  <c r="ED79" i="9"/>
  <c r="EC79" i="9"/>
  <c r="EB79" i="9"/>
  <c r="EA79" i="9"/>
  <c r="DZ79" i="9"/>
  <c r="DY79" i="9"/>
  <c r="DX79" i="9"/>
  <c r="DW79" i="9"/>
  <c r="DV79" i="9"/>
  <c r="DU79" i="9"/>
  <c r="DT79" i="9"/>
  <c r="DS79" i="9"/>
  <c r="DR79" i="9"/>
  <c r="DQ79" i="9"/>
  <c r="DP79" i="9"/>
  <c r="DO79" i="9"/>
  <c r="DN79" i="9"/>
  <c r="DM79" i="9"/>
  <c r="DL79" i="9"/>
  <c r="DK79" i="9"/>
  <c r="DJ79" i="9"/>
  <c r="DI79" i="9"/>
  <c r="DH79" i="9"/>
  <c r="DG79" i="9"/>
  <c r="DF79" i="9"/>
  <c r="DE79" i="9"/>
  <c r="DD79" i="9"/>
  <c r="DC79" i="9"/>
  <c r="DB79" i="9"/>
  <c r="ER78" i="9"/>
  <c r="EQ78" i="9"/>
  <c r="EP78" i="9"/>
  <c r="EO78" i="9"/>
  <c r="EN78" i="9"/>
  <c r="EM78" i="9"/>
  <c r="EL78" i="9"/>
  <c r="EK78" i="9"/>
  <c r="EJ78" i="9"/>
  <c r="EI78" i="9"/>
  <c r="EH78" i="9"/>
  <c r="EG78" i="9"/>
  <c r="EF78" i="9"/>
  <c r="EE78" i="9"/>
  <c r="ED78" i="9"/>
  <c r="EC78" i="9"/>
  <c r="EB78" i="9"/>
  <c r="EA78" i="9"/>
  <c r="DZ78" i="9"/>
  <c r="DY78" i="9"/>
  <c r="DX78" i="9"/>
  <c r="DW78" i="9"/>
  <c r="DV78" i="9"/>
  <c r="DU78" i="9"/>
  <c r="DT78" i="9"/>
  <c r="DS78" i="9"/>
  <c r="DR78" i="9"/>
  <c r="DQ78" i="9"/>
  <c r="DP78" i="9"/>
  <c r="DO78" i="9"/>
  <c r="DN78" i="9"/>
  <c r="DM78" i="9"/>
  <c r="DL78" i="9"/>
  <c r="DK78" i="9"/>
  <c r="DJ78" i="9"/>
  <c r="DI78" i="9"/>
  <c r="DH78" i="9"/>
  <c r="DG78" i="9"/>
  <c r="DF78" i="9"/>
  <c r="DE78" i="9"/>
  <c r="DD78" i="9"/>
  <c r="DC78" i="9"/>
  <c r="DB78" i="9"/>
  <c r="ER77" i="9"/>
  <c r="EQ77" i="9"/>
  <c r="EP77" i="9"/>
  <c r="EO77" i="9"/>
  <c r="EN77" i="9"/>
  <c r="EM77" i="9"/>
  <c r="EL77" i="9"/>
  <c r="EK77" i="9"/>
  <c r="EJ77" i="9"/>
  <c r="EI77" i="9"/>
  <c r="EH77" i="9"/>
  <c r="EG77" i="9"/>
  <c r="EF77" i="9"/>
  <c r="EE77" i="9"/>
  <c r="ED77" i="9"/>
  <c r="EC77" i="9"/>
  <c r="EB77" i="9"/>
  <c r="EA77" i="9"/>
  <c r="DZ77" i="9"/>
  <c r="DY77" i="9"/>
  <c r="DX77" i="9"/>
  <c r="DW77" i="9"/>
  <c r="DV77" i="9"/>
  <c r="DU77" i="9"/>
  <c r="DT77" i="9"/>
  <c r="DS77" i="9"/>
  <c r="DR77" i="9"/>
  <c r="DQ77" i="9"/>
  <c r="DP77" i="9"/>
  <c r="DO77" i="9"/>
  <c r="DN77" i="9"/>
  <c r="DM77" i="9"/>
  <c r="DL77" i="9"/>
  <c r="DK77" i="9"/>
  <c r="DJ77" i="9"/>
  <c r="DI77" i="9"/>
  <c r="DH77" i="9"/>
  <c r="DG77" i="9"/>
  <c r="DF77" i="9"/>
  <c r="DE77" i="9"/>
  <c r="DD77" i="9"/>
  <c r="DC77" i="9"/>
  <c r="DB77" i="9"/>
  <c r="ER76" i="9"/>
  <c r="EQ76" i="9"/>
  <c r="EP76" i="9"/>
  <c r="EO76" i="9"/>
  <c r="EN76" i="9"/>
  <c r="EM76" i="9"/>
  <c r="EL76" i="9"/>
  <c r="EK76" i="9"/>
  <c r="EJ76" i="9"/>
  <c r="EI76" i="9"/>
  <c r="EH76" i="9"/>
  <c r="EG76" i="9"/>
  <c r="EF76" i="9"/>
  <c r="EE76" i="9"/>
  <c r="ED76" i="9"/>
  <c r="EC76" i="9"/>
  <c r="EB76" i="9"/>
  <c r="EA76" i="9"/>
  <c r="DZ76" i="9"/>
  <c r="DY76" i="9"/>
  <c r="DX76" i="9"/>
  <c r="DW76" i="9"/>
  <c r="DV76" i="9"/>
  <c r="DU76" i="9"/>
  <c r="DT76" i="9"/>
  <c r="DS76" i="9"/>
  <c r="DR76" i="9"/>
  <c r="DQ76" i="9"/>
  <c r="DP76" i="9"/>
  <c r="DO76" i="9"/>
  <c r="DN76" i="9"/>
  <c r="DM76" i="9"/>
  <c r="DL76" i="9"/>
  <c r="DK76" i="9"/>
  <c r="DJ76" i="9"/>
  <c r="DI76" i="9"/>
  <c r="DH76" i="9"/>
  <c r="DG76" i="9"/>
  <c r="DF76" i="9"/>
  <c r="DE76" i="9"/>
  <c r="DD76" i="9"/>
  <c r="DC76" i="9"/>
  <c r="DB76" i="9"/>
  <c r="ER75" i="9"/>
  <c r="EQ75" i="9"/>
  <c r="EP75" i="9"/>
  <c r="EO75" i="9"/>
  <c r="EN75" i="9"/>
  <c r="EM75" i="9"/>
  <c r="EL75" i="9"/>
  <c r="EK75" i="9"/>
  <c r="EJ75" i="9"/>
  <c r="EI75" i="9"/>
  <c r="EH75" i="9"/>
  <c r="EG75" i="9"/>
  <c r="EF75" i="9"/>
  <c r="EE75" i="9"/>
  <c r="ED75" i="9"/>
  <c r="EC75" i="9"/>
  <c r="EB75" i="9"/>
  <c r="EA75" i="9"/>
  <c r="DZ75" i="9"/>
  <c r="DY75" i="9"/>
  <c r="DX75" i="9"/>
  <c r="DW75" i="9"/>
  <c r="DV75" i="9"/>
  <c r="DU75" i="9"/>
  <c r="DT75" i="9"/>
  <c r="DS75" i="9"/>
  <c r="DR75" i="9"/>
  <c r="DQ75" i="9"/>
  <c r="DP75" i="9"/>
  <c r="DO75" i="9"/>
  <c r="DN75" i="9"/>
  <c r="DM75" i="9"/>
  <c r="DL75" i="9"/>
  <c r="DK75" i="9"/>
  <c r="DJ75" i="9"/>
  <c r="DI75" i="9"/>
  <c r="DH75" i="9"/>
  <c r="DG75" i="9"/>
  <c r="DF75" i="9"/>
  <c r="DE75" i="9"/>
  <c r="DD75" i="9"/>
  <c r="DC75" i="9"/>
  <c r="DB75" i="9"/>
  <c r="ER74" i="9"/>
  <c r="EQ74" i="9"/>
  <c r="EP74" i="9"/>
  <c r="EO74" i="9"/>
  <c r="EN74" i="9"/>
  <c r="EM74" i="9"/>
  <c r="EL74" i="9"/>
  <c r="EK74" i="9"/>
  <c r="EJ74" i="9"/>
  <c r="EI74" i="9"/>
  <c r="EH74" i="9"/>
  <c r="EG74" i="9"/>
  <c r="EF74" i="9"/>
  <c r="EE74" i="9"/>
  <c r="ED74" i="9"/>
  <c r="EC74" i="9"/>
  <c r="EB74" i="9"/>
  <c r="EA74" i="9"/>
  <c r="DZ74" i="9"/>
  <c r="DY74" i="9"/>
  <c r="DX74" i="9"/>
  <c r="DW74" i="9"/>
  <c r="DV74" i="9"/>
  <c r="DU74" i="9"/>
  <c r="DT74" i="9"/>
  <c r="DS74" i="9"/>
  <c r="DR74" i="9"/>
  <c r="DQ74" i="9"/>
  <c r="DP74" i="9"/>
  <c r="DO74" i="9"/>
  <c r="DN74" i="9"/>
  <c r="DM74" i="9"/>
  <c r="DL74" i="9"/>
  <c r="DK74" i="9"/>
  <c r="DJ74" i="9"/>
  <c r="DI74" i="9"/>
  <c r="DH74" i="9"/>
  <c r="DG74" i="9"/>
  <c r="DF74" i="9"/>
  <c r="DE74" i="9"/>
  <c r="DD74" i="9"/>
  <c r="DC74" i="9"/>
  <c r="DB74" i="9"/>
  <c r="ER73" i="9"/>
  <c r="EQ73" i="9"/>
  <c r="EP73" i="9"/>
  <c r="EO73" i="9"/>
  <c r="EN73" i="9"/>
  <c r="EM73" i="9"/>
  <c r="EL73" i="9"/>
  <c r="EK73" i="9"/>
  <c r="EJ73" i="9"/>
  <c r="EI73" i="9"/>
  <c r="EH73" i="9"/>
  <c r="EG73" i="9"/>
  <c r="EF73" i="9"/>
  <c r="EE73" i="9"/>
  <c r="ED73" i="9"/>
  <c r="EC73" i="9"/>
  <c r="EB73" i="9"/>
  <c r="EA73" i="9"/>
  <c r="DZ73" i="9"/>
  <c r="DY73" i="9"/>
  <c r="DX73" i="9"/>
  <c r="DW73" i="9"/>
  <c r="DV73" i="9"/>
  <c r="DU73" i="9"/>
  <c r="DT73" i="9"/>
  <c r="DS73" i="9"/>
  <c r="DR73" i="9"/>
  <c r="DQ73" i="9"/>
  <c r="DP73" i="9"/>
  <c r="DO73" i="9"/>
  <c r="DN73" i="9"/>
  <c r="DM73" i="9"/>
  <c r="DL73" i="9"/>
  <c r="DK73" i="9"/>
  <c r="DJ73" i="9"/>
  <c r="DI73" i="9"/>
  <c r="DH73" i="9"/>
  <c r="DG73" i="9"/>
  <c r="DF73" i="9"/>
  <c r="DE73" i="9"/>
  <c r="DD73" i="9"/>
  <c r="DC73" i="9"/>
  <c r="DB73" i="9"/>
  <c r="ER72" i="9"/>
  <c r="EQ72" i="9"/>
  <c r="EP72" i="9"/>
  <c r="EO72" i="9"/>
  <c r="EN72" i="9"/>
  <c r="EM72" i="9"/>
  <c r="EL72" i="9"/>
  <c r="EK72" i="9"/>
  <c r="EJ72" i="9"/>
  <c r="EI72" i="9"/>
  <c r="EH72" i="9"/>
  <c r="EG72" i="9"/>
  <c r="EF72" i="9"/>
  <c r="EE72" i="9"/>
  <c r="ED72" i="9"/>
  <c r="EC72" i="9"/>
  <c r="EB72" i="9"/>
  <c r="EA72" i="9"/>
  <c r="DZ72" i="9"/>
  <c r="DY72" i="9"/>
  <c r="DX72" i="9"/>
  <c r="DW72" i="9"/>
  <c r="DV72" i="9"/>
  <c r="DU72" i="9"/>
  <c r="DT72" i="9"/>
  <c r="DS72" i="9"/>
  <c r="DR72" i="9"/>
  <c r="DQ72" i="9"/>
  <c r="DP72" i="9"/>
  <c r="DO72" i="9"/>
  <c r="DN72" i="9"/>
  <c r="DM72" i="9"/>
  <c r="DL72" i="9"/>
  <c r="DK72" i="9"/>
  <c r="DJ72" i="9"/>
  <c r="DI72" i="9"/>
  <c r="DH72" i="9"/>
  <c r="DG72" i="9"/>
  <c r="DF72" i="9"/>
  <c r="DE72" i="9"/>
  <c r="DD72" i="9"/>
  <c r="DC72" i="9"/>
  <c r="DB72" i="9"/>
  <c r="ER71" i="9"/>
  <c r="EQ71" i="9"/>
  <c r="EP71" i="9"/>
  <c r="EO71" i="9"/>
  <c r="EN71" i="9"/>
  <c r="EM71" i="9"/>
  <c r="EL71" i="9"/>
  <c r="EK71" i="9"/>
  <c r="EJ71" i="9"/>
  <c r="EI71" i="9"/>
  <c r="EH71" i="9"/>
  <c r="EG71" i="9"/>
  <c r="EF71" i="9"/>
  <c r="EE71" i="9"/>
  <c r="ED71" i="9"/>
  <c r="EC71" i="9"/>
  <c r="EB71" i="9"/>
  <c r="EA71" i="9"/>
  <c r="DZ71" i="9"/>
  <c r="DY71" i="9"/>
  <c r="DX71" i="9"/>
  <c r="DW71" i="9"/>
  <c r="DV71" i="9"/>
  <c r="DU71" i="9"/>
  <c r="DT71" i="9"/>
  <c r="DS71" i="9"/>
  <c r="DR71" i="9"/>
  <c r="DQ71" i="9"/>
  <c r="DP71" i="9"/>
  <c r="DO71" i="9"/>
  <c r="DN71" i="9"/>
  <c r="DM71" i="9"/>
  <c r="DL71" i="9"/>
  <c r="DK71" i="9"/>
  <c r="DJ71" i="9"/>
  <c r="DI71" i="9"/>
  <c r="DH71" i="9"/>
  <c r="DG71" i="9"/>
  <c r="DF71" i="9"/>
  <c r="DE71" i="9"/>
  <c r="DD71" i="9"/>
  <c r="DC71" i="9"/>
  <c r="DB71" i="9"/>
  <c r="ER70" i="9"/>
  <c r="EQ70" i="9"/>
  <c r="EP70" i="9"/>
  <c r="EO70" i="9"/>
  <c r="EN70" i="9"/>
  <c r="EM70" i="9"/>
  <c r="EL70" i="9"/>
  <c r="EK70" i="9"/>
  <c r="EJ70" i="9"/>
  <c r="EI70" i="9"/>
  <c r="EH70" i="9"/>
  <c r="EG70" i="9"/>
  <c r="EF70" i="9"/>
  <c r="EE70" i="9"/>
  <c r="ED70" i="9"/>
  <c r="EC70" i="9"/>
  <c r="EB70" i="9"/>
  <c r="EA70" i="9"/>
  <c r="DZ70" i="9"/>
  <c r="DY70" i="9"/>
  <c r="DX70" i="9"/>
  <c r="DW70" i="9"/>
  <c r="DV70" i="9"/>
  <c r="DU70" i="9"/>
  <c r="DT70" i="9"/>
  <c r="DS70" i="9"/>
  <c r="DR70" i="9"/>
  <c r="DQ70" i="9"/>
  <c r="DP70" i="9"/>
  <c r="DO70" i="9"/>
  <c r="DN70" i="9"/>
  <c r="DM70" i="9"/>
  <c r="DL70" i="9"/>
  <c r="DK70" i="9"/>
  <c r="DJ70" i="9"/>
  <c r="DI70" i="9"/>
  <c r="DH70" i="9"/>
  <c r="DG70" i="9"/>
  <c r="DF70" i="9"/>
  <c r="DE70" i="9"/>
  <c r="DD70" i="9"/>
  <c r="DC70" i="9"/>
  <c r="DB70" i="9"/>
  <c r="ER69" i="9"/>
  <c r="EQ69" i="9"/>
  <c r="EP69" i="9"/>
  <c r="EO69" i="9"/>
  <c r="EN69" i="9"/>
  <c r="EM69" i="9"/>
  <c r="EL69" i="9"/>
  <c r="EK69" i="9"/>
  <c r="EJ69" i="9"/>
  <c r="EI69" i="9"/>
  <c r="EH69" i="9"/>
  <c r="EG69" i="9"/>
  <c r="EF69" i="9"/>
  <c r="EE69" i="9"/>
  <c r="ED69" i="9"/>
  <c r="EC69" i="9"/>
  <c r="EB69" i="9"/>
  <c r="EA69" i="9"/>
  <c r="DZ69" i="9"/>
  <c r="DY69" i="9"/>
  <c r="DX69" i="9"/>
  <c r="DW69" i="9"/>
  <c r="DV69" i="9"/>
  <c r="DU69" i="9"/>
  <c r="DT69" i="9"/>
  <c r="DS69" i="9"/>
  <c r="DR69" i="9"/>
  <c r="DQ69" i="9"/>
  <c r="DP69" i="9"/>
  <c r="DO69" i="9"/>
  <c r="DN69" i="9"/>
  <c r="DM69" i="9"/>
  <c r="DL69" i="9"/>
  <c r="DK69" i="9"/>
  <c r="DJ69" i="9"/>
  <c r="DI69" i="9"/>
  <c r="DH69" i="9"/>
  <c r="DG69" i="9"/>
  <c r="DF69" i="9"/>
  <c r="DE69" i="9"/>
  <c r="DD69" i="9"/>
  <c r="DC69" i="9"/>
  <c r="DB69" i="9"/>
  <c r="ER68" i="9"/>
  <c r="EQ68" i="9"/>
  <c r="EP68" i="9"/>
  <c r="EO68" i="9"/>
  <c r="EN68" i="9"/>
  <c r="EM68" i="9"/>
  <c r="EL68" i="9"/>
  <c r="EK68" i="9"/>
  <c r="EJ68" i="9"/>
  <c r="EI68" i="9"/>
  <c r="EH68" i="9"/>
  <c r="EG68" i="9"/>
  <c r="EF68" i="9"/>
  <c r="EE68" i="9"/>
  <c r="ED68" i="9"/>
  <c r="EC68" i="9"/>
  <c r="EB68" i="9"/>
  <c r="EA68" i="9"/>
  <c r="DZ68" i="9"/>
  <c r="DY68" i="9"/>
  <c r="DX68" i="9"/>
  <c r="DW68" i="9"/>
  <c r="DV68" i="9"/>
  <c r="DT68" i="9"/>
  <c r="DS68" i="9"/>
  <c r="DR68" i="9"/>
  <c r="DQ68" i="9"/>
  <c r="DP68" i="9"/>
  <c r="DO68" i="9"/>
  <c r="DN68" i="9"/>
  <c r="DM68" i="9"/>
  <c r="DL68" i="9"/>
  <c r="DK68" i="9"/>
  <c r="DJ68" i="9"/>
  <c r="DI68" i="9"/>
  <c r="DG68" i="9"/>
  <c r="DF68" i="9"/>
  <c r="DE68" i="9"/>
  <c r="DD68" i="9"/>
  <c r="DC68" i="9"/>
  <c r="DB68" i="9"/>
  <c r="ER67" i="9"/>
  <c r="EQ67" i="9"/>
  <c r="EP67" i="9"/>
  <c r="EO67" i="9"/>
  <c r="EN67" i="9"/>
  <c r="EM67" i="9"/>
  <c r="EL67" i="9"/>
  <c r="EK67" i="9"/>
  <c r="EJ67" i="9"/>
  <c r="EI67" i="9"/>
  <c r="EH67" i="9"/>
  <c r="EG67" i="9"/>
  <c r="EF67" i="9"/>
  <c r="EE67" i="9"/>
  <c r="ED67" i="9"/>
  <c r="EC67" i="9"/>
  <c r="EB67" i="9"/>
  <c r="EA67" i="9"/>
  <c r="DZ67" i="9"/>
  <c r="DY67" i="9"/>
  <c r="DX67" i="9"/>
  <c r="DW67" i="9"/>
  <c r="DV67" i="9"/>
  <c r="DU67" i="9"/>
  <c r="DT67" i="9"/>
  <c r="DS67" i="9"/>
  <c r="DR67" i="9"/>
  <c r="DQ67" i="9"/>
  <c r="DP67" i="9"/>
  <c r="DO67" i="9"/>
  <c r="DN67" i="9"/>
  <c r="DM67" i="9"/>
  <c r="DL67" i="9"/>
  <c r="DK67" i="9"/>
  <c r="DJ67" i="9"/>
  <c r="DI67" i="9"/>
  <c r="DH67" i="9"/>
  <c r="DG67" i="9"/>
  <c r="DF67" i="9"/>
  <c r="DE67" i="9"/>
  <c r="DD67" i="9"/>
  <c r="DC67" i="9"/>
  <c r="DB67" i="9"/>
  <c r="ER66" i="9"/>
  <c r="EQ66" i="9"/>
  <c r="EP66" i="9"/>
  <c r="EO66" i="9"/>
  <c r="EN66" i="9"/>
  <c r="EM66" i="9"/>
  <c r="EL66" i="9"/>
  <c r="EK66" i="9"/>
  <c r="EJ66" i="9"/>
  <c r="EI66" i="9"/>
  <c r="EH66" i="9"/>
  <c r="EG66" i="9"/>
  <c r="EF66" i="9"/>
  <c r="EE66" i="9"/>
  <c r="ED66" i="9"/>
  <c r="EC66" i="9"/>
  <c r="EB66" i="9"/>
  <c r="EA66" i="9"/>
  <c r="DZ66" i="9"/>
  <c r="DY66" i="9"/>
  <c r="DW66" i="9"/>
  <c r="DV66" i="9"/>
  <c r="DU66" i="9"/>
  <c r="DT66" i="9"/>
  <c r="DS66" i="9"/>
  <c r="DR66" i="9"/>
  <c r="DP66" i="9"/>
  <c r="DO66" i="9"/>
  <c r="DN66" i="9"/>
  <c r="DM66" i="9"/>
  <c r="DL66" i="9"/>
  <c r="DK66" i="9"/>
  <c r="DJ66" i="9"/>
  <c r="DI66" i="9"/>
  <c r="DH66" i="9"/>
  <c r="DG66" i="9"/>
  <c r="DF66" i="9"/>
  <c r="DE66" i="9"/>
  <c r="DD66" i="9"/>
  <c r="DC66" i="9"/>
  <c r="DB66" i="9"/>
  <c r="ER65" i="9"/>
  <c r="EQ65" i="9"/>
  <c r="EP65" i="9"/>
  <c r="EO65" i="9"/>
  <c r="EN65" i="9"/>
  <c r="EM65" i="9"/>
  <c r="EL65" i="9"/>
  <c r="EK65" i="9"/>
  <c r="EJ65" i="9"/>
  <c r="EI65" i="9"/>
  <c r="EH65" i="9"/>
  <c r="EG65" i="9"/>
  <c r="EF65" i="9"/>
  <c r="EE65" i="9"/>
  <c r="ED65" i="9"/>
  <c r="EC65" i="9"/>
  <c r="EB65" i="9"/>
  <c r="EA65" i="9"/>
  <c r="DZ65" i="9"/>
  <c r="DY65" i="9"/>
  <c r="DX65" i="9"/>
  <c r="DW65" i="9"/>
  <c r="DV65" i="9"/>
  <c r="DU65" i="9"/>
  <c r="DT65" i="9"/>
  <c r="DS65" i="9"/>
  <c r="DR65" i="9"/>
  <c r="DQ65" i="9"/>
  <c r="DP65" i="9"/>
  <c r="DO65" i="9"/>
  <c r="DN65" i="9"/>
  <c r="DM65" i="9"/>
  <c r="DL65" i="9"/>
  <c r="DK65" i="9"/>
  <c r="DJ65" i="9"/>
  <c r="DI65" i="9"/>
  <c r="DH65" i="9"/>
  <c r="DG65" i="9"/>
  <c r="DF65" i="9"/>
  <c r="DE65" i="9"/>
  <c r="DD65" i="9"/>
  <c r="DC65" i="9"/>
  <c r="DB65" i="9"/>
  <c r="ER64" i="9"/>
  <c r="EQ64" i="9"/>
  <c r="EP64" i="9"/>
  <c r="EO64" i="9"/>
  <c r="EN64" i="9"/>
  <c r="EM64" i="9"/>
  <c r="EL64" i="9"/>
  <c r="EK64" i="9"/>
  <c r="EJ64" i="9"/>
  <c r="EI64" i="9"/>
  <c r="EH64" i="9"/>
  <c r="EG64" i="9"/>
  <c r="EF64" i="9"/>
  <c r="EE64" i="9"/>
  <c r="ED64" i="9"/>
  <c r="EC64" i="9"/>
  <c r="EB64" i="9"/>
  <c r="EA64" i="9"/>
  <c r="DZ64" i="9"/>
  <c r="DY64" i="9"/>
  <c r="DX64" i="9"/>
  <c r="DW64" i="9"/>
  <c r="DV64" i="9"/>
  <c r="DU64" i="9"/>
  <c r="DT64" i="9"/>
  <c r="DS64" i="9"/>
  <c r="DR64" i="9"/>
  <c r="DQ64" i="9"/>
  <c r="DP64" i="9"/>
  <c r="DO64" i="9"/>
  <c r="DN64" i="9"/>
  <c r="DM64" i="9"/>
  <c r="DL64" i="9"/>
  <c r="DK64" i="9"/>
  <c r="DJ64" i="9"/>
  <c r="DI64" i="9"/>
  <c r="DH64" i="9"/>
  <c r="DG64" i="9"/>
  <c r="DF64" i="9"/>
  <c r="DE64" i="9"/>
  <c r="DD64" i="9"/>
  <c r="DC64" i="9"/>
  <c r="DB64" i="9"/>
  <c r="ER63" i="9"/>
  <c r="EQ63" i="9"/>
  <c r="EP63" i="9"/>
  <c r="EO63" i="9"/>
  <c r="EN63" i="9"/>
  <c r="EM63" i="9"/>
  <c r="EL63" i="9"/>
  <c r="EK63" i="9"/>
  <c r="EJ63" i="9"/>
  <c r="EI63" i="9"/>
  <c r="EH63" i="9"/>
  <c r="EG63" i="9"/>
  <c r="EF63" i="9"/>
  <c r="EE63" i="9"/>
  <c r="ED63" i="9"/>
  <c r="EC63" i="9"/>
  <c r="EB63" i="9"/>
  <c r="EA63" i="9"/>
  <c r="DZ63" i="9"/>
  <c r="DY63" i="9"/>
  <c r="DX63" i="9"/>
  <c r="DW63" i="9"/>
  <c r="DV63" i="9"/>
  <c r="DU63" i="9"/>
  <c r="DT63" i="9"/>
  <c r="DS63" i="9"/>
  <c r="DR63" i="9"/>
  <c r="DQ63" i="9"/>
  <c r="DP63" i="9"/>
  <c r="DO63" i="9"/>
  <c r="DN63" i="9"/>
  <c r="DM63" i="9"/>
  <c r="DL63" i="9"/>
  <c r="DK63" i="9"/>
  <c r="DJ63" i="9"/>
  <c r="DI63" i="9"/>
  <c r="DH63" i="9"/>
  <c r="DG63" i="9"/>
  <c r="DF63" i="9"/>
  <c r="DE63" i="9"/>
  <c r="DD63" i="9"/>
  <c r="DC63" i="9"/>
  <c r="DB63" i="9"/>
  <c r="ER61" i="9"/>
  <c r="EQ61" i="9"/>
  <c r="EP61" i="9"/>
  <c r="EO61" i="9"/>
  <c r="EN61" i="9"/>
  <c r="EM61" i="9"/>
  <c r="EL61" i="9"/>
  <c r="EK61" i="9"/>
  <c r="EJ61" i="9"/>
  <c r="EI61" i="9"/>
  <c r="EH61" i="9"/>
  <c r="EG61" i="9"/>
  <c r="EF61" i="9"/>
  <c r="EE61" i="9"/>
  <c r="ED61" i="9"/>
  <c r="EC61" i="9"/>
  <c r="EB61" i="9"/>
  <c r="EA61" i="9"/>
  <c r="DZ61" i="9"/>
  <c r="DY61" i="9"/>
  <c r="DX61" i="9"/>
  <c r="DW61" i="9"/>
  <c r="DV61" i="9"/>
  <c r="DU61" i="9"/>
  <c r="DT61" i="9"/>
  <c r="DS61" i="9"/>
  <c r="DR61" i="9"/>
  <c r="DQ61" i="9"/>
  <c r="DP61" i="9"/>
  <c r="DO61" i="9"/>
  <c r="DN61" i="9"/>
  <c r="DM61" i="9"/>
  <c r="DL61" i="9"/>
  <c r="DK61" i="9"/>
  <c r="DJ61" i="9"/>
  <c r="DI61" i="9"/>
  <c r="DH61" i="9"/>
  <c r="DG61" i="9"/>
  <c r="DF61" i="9"/>
  <c r="DE61" i="9"/>
  <c r="DD61" i="9"/>
  <c r="DC61" i="9"/>
  <c r="DB61" i="9"/>
  <c r="ER60" i="9"/>
  <c r="EQ60" i="9"/>
  <c r="EP60" i="9"/>
  <c r="EO60" i="9"/>
  <c r="EN60" i="9"/>
  <c r="EM60" i="9"/>
  <c r="EL60" i="9"/>
  <c r="EK60" i="9"/>
  <c r="EJ60" i="9"/>
  <c r="EI60" i="9"/>
  <c r="EH60" i="9"/>
  <c r="EG60" i="9"/>
  <c r="EF60" i="9"/>
  <c r="EE60" i="9"/>
  <c r="ED60" i="9"/>
  <c r="EC60" i="9"/>
  <c r="EB60" i="9"/>
  <c r="EA60" i="9"/>
  <c r="DZ60" i="9"/>
  <c r="DY60" i="9"/>
  <c r="DX60" i="9"/>
  <c r="DW60" i="9"/>
  <c r="DV60" i="9"/>
  <c r="DU60" i="9"/>
  <c r="DT60" i="9"/>
  <c r="DS60" i="9"/>
  <c r="DR60" i="9"/>
  <c r="DQ60" i="9"/>
  <c r="DP60" i="9"/>
  <c r="DO60" i="9"/>
  <c r="DN60" i="9"/>
  <c r="DM60" i="9"/>
  <c r="DL60" i="9"/>
  <c r="DK60" i="9"/>
  <c r="DJ60" i="9"/>
  <c r="DI60" i="9"/>
  <c r="DH60" i="9"/>
  <c r="DG60" i="9"/>
  <c r="DF60" i="9"/>
  <c r="DE60" i="9"/>
  <c r="DD60" i="9"/>
  <c r="DC60" i="9"/>
  <c r="DB60" i="9"/>
  <c r="ER59" i="9"/>
  <c r="EQ59" i="9"/>
  <c r="EP59" i="9"/>
  <c r="EO59" i="9"/>
  <c r="EN59" i="9"/>
  <c r="EM59" i="9"/>
  <c r="EL59" i="9"/>
  <c r="EK59" i="9"/>
  <c r="EJ59" i="9"/>
  <c r="EI59" i="9"/>
  <c r="EH59" i="9"/>
  <c r="EG59" i="9"/>
  <c r="EF59" i="9"/>
  <c r="EE59" i="9"/>
  <c r="ED59" i="9"/>
  <c r="EC59" i="9"/>
  <c r="EB59" i="9"/>
  <c r="EA59" i="9"/>
  <c r="DZ59" i="9"/>
  <c r="DY59" i="9"/>
  <c r="DX59" i="9"/>
  <c r="DW59" i="9"/>
  <c r="DV59" i="9"/>
  <c r="DU59" i="9"/>
  <c r="DT59" i="9"/>
  <c r="DS59" i="9"/>
  <c r="DR59" i="9"/>
  <c r="DQ59" i="9"/>
  <c r="DP59" i="9"/>
  <c r="DO59" i="9"/>
  <c r="DN59" i="9"/>
  <c r="DM59" i="9"/>
  <c r="DL59" i="9"/>
  <c r="DK59" i="9"/>
  <c r="DJ59" i="9"/>
  <c r="DI59" i="9"/>
  <c r="DH59" i="9"/>
  <c r="DG59" i="9"/>
  <c r="DF59" i="9"/>
  <c r="DE59" i="9"/>
  <c r="DD59" i="9"/>
  <c r="DC59" i="9"/>
  <c r="DB59" i="9"/>
  <c r="ER58" i="9"/>
  <c r="EQ58" i="9"/>
  <c r="EP58" i="9"/>
  <c r="EO58" i="9"/>
  <c r="EN58" i="9"/>
  <c r="EM58" i="9"/>
  <c r="EL58" i="9"/>
  <c r="EK58" i="9"/>
  <c r="EJ58" i="9"/>
  <c r="EI58" i="9"/>
  <c r="EH58" i="9"/>
  <c r="EG58" i="9"/>
  <c r="EF58" i="9"/>
  <c r="EE58" i="9"/>
  <c r="ED58" i="9"/>
  <c r="EC58" i="9"/>
  <c r="EB58" i="9"/>
  <c r="EA58" i="9"/>
  <c r="DZ58" i="9"/>
  <c r="DY58" i="9"/>
  <c r="DX58" i="9"/>
  <c r="DW58" i="9"/>
  <c r="DV58" i="9"/>
  <c r="DU58" i="9"/>
  <c r="DT58" i="9"/>
  <c r="DS58" i="9"/>
  <c r="DR58" i="9"/>
  <c r="DQ58" i="9"/>
  <c r="DP58" i="9"/>
  <c r="DO58" i="9"/>
  <c r="DN58" i="9"/>
  <c r="DL58" i="9"/>
  <c r="DK58" i="9"/>
  <c r="DJ58" i="9"/>
  <c r="DI58" i="9"/>
  <c r="DG58" i="9"/>
  <c r="DE58" i="9"/>
  <c r="DD58" i="9"/>
  <c r="DC58" i="9"/>
  <c r="DB58" i="9"/>
  <c r="ER57" i="9"/>
  <c r="EQ57" i="9"/>
  <c r="EP57" i="9"/>
  <c r="EO57" i="9"/>
  <c r="EN57" i="9"/>
  <c r="EM57" i="9"/>
  <c r="EL57" i="9"/>
  <c r="EK57" i="9"/>
  <c r="EJ57" i="9"/>
  <c r="EI57" i="9"/>
  <c r="EH57" i="9"/>
  <c r="EG57" i="9"/>
  <c r="EF57" i="9"/>
  <c r="EE57" i="9"/>
  <c r="ED57" i="9"/>
  <c r="EC57" i="9"/>
  <c r="EB57" i="9"/>
  <c r="EA57" i="9"/>
  <c r="DZ57" i="9"/>
  <c r="DY57" i="9"/>
  <c r="DX57" i="9"/>
  <c r="DW57" i="9"/>
  <c r="DV57" i="9"/>
  <c r="DU57" i="9"/>
  <c r="DT57" i="9"/>
  <c r="DS57" i="9"/>
  <c r="DR57" i="9"/>
  <c r="DQ57" i="9"/>
  <c r="DP57" i="9"/>
  <c r="DO57" i="9"/>
  <c r="DN57" i="9"/>
  <c r="DM57" i="9"/>
  <c r="DL57" i="9"/>
  <c r="DK57" i="9"/>
  <c r="DJ57" i="9"/>
  <c r="DI57" i="9"/>
  <c r="DH57" i="9"/>
  <c r="DG57" i="9"/>
  <c r="DF57" i="9"/>
  <c r="DE57" i="9"/>
  <c r="DD57" i="9"/>
  <c r="DC57" i="9"/>
  <c r="DB57" i="9"/>
  <c r="ER56" i="9"/>
  <c r="EQ56" i="9"/>
  <c r="EP56" i="9"/>
  <c r="EO56" i="9"/>
  <c r="EN56" i="9"/>
  <c r="EM56" i="9"/>
  <c r="EL56" i="9"/>
  <c r="EK56" i="9"/>
  <c r="EJ56" i="9"/>
  <c r="EI56" i="9"/>
  <c r="EH56" i="9"/>
  <c r="EG56" i="9"/>
  <c r="EF56" i="9"/>
  <c r="EE56" i="9"/>
  <c r="ED56" i="9"/>
  <c r="EC56" i="9"/>
  <c r="EB56" i="9"/>
  <c r="EA56" i="9"/>
  <c r="DZ56" i="9"/>
  <c r="DY56" i="9"/>
  <c r="DX56" i="9"/>
  <c r="DW56" i="9"/>
  <c r="DV56" i="9"/>
  <c r="DU56" i="9"/>
  <c r="DT56" i="9"/>
  <c r="DS56" i="9"/>
  <c r="DR56" i="9"/>
  <c r="DQ56" i="9"/>
  <c r="DP56" i="9"/>
  <c r="DO56" i="9"/>
  <c r="DN56" i="9"/>
  <c r="DM56" i="9"/>
  <c r="DL56" i="9"/>
  <c r="DK56" i="9"/>
  <c r="DJ56" i="9"/>
  <c r="DI56" i="9"/>
  <c r="DH56" i="9"/>
  <c r="DG56" i="9"/>
  <c r="DF56" i="9"/>
  <c r="DE56" i="9"/>
  <c r="DD56" i="9"/>
  <c r="DC56" i="9"/>
  <c r="DB56" i="9"/>
  <c r="ER55" i="9"/>
  <c r="EQ55" i="9"/>
  <c r="EP55" i="9"/>
  <c r="EO55" i="9"/>
  <c r="EN55" i="9"/>
  <c r="EM55" i="9"/>
  <c r="EL55" i="9"/>
  <c r="EK55" i="9"/>
  <c r="EJ55" i="9"/>
  <c r="EI55" i="9"/>
  <c r="EH55" i="9"/>
  <c r="EG55" i="9"/>
  <c r="EF55" i="9"/>
  <c r="EE55" i="9"/>
  <c r="ED55" i="9"/>
  <c r="EC55" i="9"/>
  <c r="EB55" i="9"/>
  <c r="EA55" i="9"/>
  <c r="DZ55" i="9"/>
  <c r="DY55" i="9"/>
  <c r="DX55" i="9"/>
  <c r="DW55" i="9"/>
  <c r="DU55" i="9"/>
  <c r="DS55" i="9"/>
  <c r="DR55" i="9"/>
  <c r="DQ55" i="9"/>
  <c r="DP55" i="9"/>
  <c r="DO55" i="9"/>
  <c r="DN55" i="9"/>
  <c r="DM55" i="9"/>
  <c r="DL55" i="9"/>
  <c r="DK55" i="9"/>
  <c r="DJ55" i="9"/>
  <c r="DI55" i="9"/>
  <c r="DH55" i="9"/>
  <c r="DG55" i="9"/>
  <c r="DF55" i="9"/>
  <c r="DE55" i="9"/>
  <c r="DD55" i="9"/>
  <c r="DC55" i="9"/>
  <c r="DB55" i="9"/>
  <c r="ER54" i="9"/>
  <c r="EQ54" i="9"/>
  <c r="EP54" i="9"/>
  <c r="EO54" i="9"/>
  <c r="EN54" i="9"/>
  <c r="EM54" i="9"/>
  <c r="EL54" i="9"/>
  <c r="EK54" i="9"/>
  <c r="EJ54" i="9"/>
  <c r="EI54" i="9"/>
  <c r="EH54" i="9"/>
  <c r="EG54" i="9"/>
  <c r="EF54" i="9"/>
  <c r="EE54" i="9"/>
  <c r="ED54" i="9"/>
  <c r="EC54" i="9"/>
  <c r="EB54" i="9"/>
  <c r="EA54" i="9"/>
  <c r="DZ54" i="9"/>
  <c r="DY54" i="9"/>
  <c r="DX54" i="9"/>
  <c r="DW54" i="9"/>
  <c r="DV54" i="9"/>
  <c r="DU54" i="9"/>
  <c r="DT54" i="9"/>
  <c r="DS54" i="9"/>
  <c r="DR54" i="9"/>
  <c r="DQ54" i="9"/>
  <c r="DP54" i="9"/>
  <c r="DO54" i="9"/>
  <c r="DN54" i="9"/>
  <c r="DM54" i="9"/>
  <c r="DL54" i="9"/>
  <c r="DK54" i="9"/>
  <c r="DJ54" i="9"/>
  <c r="DI54" i="9"/>
  <c r="DH54" i="9"/>
  <c r="DG54" i="9"/>
  <c r="DF54" i="9"/>
  <c r="DE54" i="9"/>
  <c r="DD54" i="9"/>
  <c r="DC54" i="9"/>
  <c r="DB54" i="9"/>
  <c r="ER53" i="9"/>
  <c r="EQ53" i="9"/>
  <c r="EP53" i="9"/>
  <c r="EO53" i="9"/>
  <c r="EN53" i="9"/>
  <c r="EM53" i="9"/>
  <c r="EL53" i="9"/>
  <c r="EK53" i="9"/>
  <c r="EJ53" i="9"/>
  <c r="EI53" i="9"/>
  <c r="EH53" i="9"/>
  <c r="EG53" i="9"/>
  <c r="EF53" i="9"/>
  <c r="EE53" i="9"/>
  <c r="ED53" i="9"/>
  <c r="EC53" i="9"/>
  <c r="EB53" i="9"/>
  <c r="EA53" i="9"/>
  <c r="DZ53" i="9"/>
  <c r="DY53" i="9"/>
  <c r="DX53" i="9"/>
  <c r="DW53" i="9"/>
  <c r="DV53" i="9"/>
  <c r="DU53" i="9"/>
  <c r="DT53" i="9"/>
  <c r="DS53" i="9"/>
  <c r="DR53" i="9"/>
  <c r="DQ53" i="9"/>
  <c r="DP53" i="9"/>
  <c r="DO53" i="9"/>
  <c r="DN53" i="9"/>
  <c r="DM53" i="9"/>
  <c r="DL53" i="9"/>
  <c r="DK53" i="9"/>
  <c r="DJ53" i="9"/>
  <c r="DI53" i="9"/>
  <c r="DH53" i="9"/>
  <c r="DG53" i="9"/>
  <c r="DF53" i="9"/>
  <c r="DE53" i="9"/>
  <c r="DD53" i="9"/>
  <c r="DC53" i="9"/>
  <c r="DB53" i="9"/>
  <c r="ER52" i="9"/>
  <c r="EQ52" i="9"/>
  <c r="EP52" i="9"/>
  <c r="EO52" i="9"/>
  <c r="EN52" i="9"/>
  <c r="EM52" i="9"/>
  <c r="EL52" i="9"/>
  <c r="EK52" i="9"/>
  <c r="EJ52" i="9"/>
  <c r="EI52" i="9"/>
  <c r="EH52" i="9"/>
  <c r="EG52" i="9"/>
  <c r="EF52" i="9"/>
  <c r="EE52" i="9"/>
  <c r="ED52" i="9"/>
  <c r="EC52" i="9"/>
  <c r="EB52" i="9"/>
  <c r="EA52" i="9"/>
  <c r="DZ52" i="9"/>
  <c r="DY52" i="9"/>
  <c r="DX52" i="9"/>
  <c r="DW52" i="9"/>
  <c r="DV52" i="9"/>
  <c r="DU52" i="9"/>
  <c r="DT52" i="9"/>
  <c r="DS52" i="9"/>
  <c r="DR52" i="9"/>
  <c r="DQ52" i="9"/>
  <c r="DP52" i="9"/>
  <c r="DO52" i="9"/>
  <c r="DN52" i="9"/>
  <c r="DM52" i="9"/>
  <c r="DL52" i="9"/>
  <c r="DK52" i="9"/>
  <c r="DJ52" i="9"/>
  <c r="DI52" i="9"/>
  <c r="DH52" i="9"/>
  <c r="DG52" i="9"/>
  <c r="DF52" i="9"/>
  <c r="DE52" i="9"/>
  <c r="DD52" i="9"/>
  <c r="DC52" i="9"/>
  <c r="DB52" i="9"/>
  <c r="ER51" i="9"/>
  <c r="EQ51" i="9"/>
  <c r="EP51" i="9"/>
  <c r="EO51" i="9"/>
  <c r="EN51" i="9"/>
  <c r="EM51" i="9"/>
  <c r="EL51" i="9"/>
  <c r="EK51" i="9"/>
  <c r="EJ51" i="9"/>
  <c r="EI51" i="9"/>
  <c r="EH51" i="9"/>
  <c r="EG51" i="9"/>
  <c r="EF51" i="9"/>
  <c r="EE51" i="9"/>
  <c r="ED51" i="9"/>
  <c r="EC51" i="9"/>
  <c r="EB51" i="9"/>
  <c r="EA51" i="9"/>
  <c r="DZ51" i="9"/>
  <c r="DY51" i="9"/>
  <c r="DX51" i="9"/>
  <c r="DW51" i="9"/>
  <c r="DV51" i="9"/>
  <c r="DU51" i="9"/>
  <c r="DT51" i="9"/>
  <c r="DS51" i="9"/>
  <c r="DR51" i="9"/>
  <c r="DQ51" i="9"/>
  <c r="DP51" i="9"/>
  <c r="DO51" i="9"/>
  <c r="DN51" i="9"/>
  <c r="DM51" i="9"/>
  <c r="DL51" i="9"/>
  <c r="DK51" i="9"/>
  <c r="DJ51" i="9"/>
  <c r="DI51" i="9"/>
  <c r="DH51" i="9"/>
  <c r="DG51" i="9"/>
  <c r="DF51" i="9"/>
  <c r="DE51" i="9"/>
  <c r="DD51" i="9"/>
  <c r="DC51" i="9"/>
  <c r="DB51" i="9"/>
  <c r="ER50" i="9"/>
  <c r="EQ50" i="9"/>
  <c r="EP50" i="9"/>
  <c r="EO50" i="9"/>
  <c r="EN50" i="9"/>
  <c r="EM50" i="9"/>
  <c r="EL50" i="9"/>
  <c r="EK50" i="9"/>
  <c r="EJ50" i="9"/>
  <c r="EH50" i="9"/>
  <c r="EG50" i="9"/>
  <c r="EF50" i="9"/>
  <c r="EE50" i="9"/>
  <c r="ED50" i="9"/>
  <c r="EC50" i="9"/>
  <c r="EB50" i="9"/>
  <c r="EA50" i="9"/>
  <c r="DZ50" i="9"/>
  <c r="DY50" i="9"/>
  <c r="DX50" i="9"/>
  <c r="DW50" i="9"/>
  <c r="DV50" i="9"/>
  <c r="DU50" i="9"/>
  <c r="DT50" i="9"/>
  <c r="DS50" i="9"/>
  <c r="DR50" i="9"/>
  <c r="DQ50" i="9"/>
  <c r="DP50" i="9"/>
  <c r="DO50" i="9"/>
  <c r="DN50" i="9"/>
  <c r="DM50" i="9"/>
  <c r="DL50" i="9"/>
  <c r="DK50" i="9"/>
  <c r="DJ50" i="9"/>
  <c r="DI50" i="9"/>
  <c r="DH50" i="9"/>
  <c r="DG50" i="9"/>
  <c r="DF50" i="9"/>
  <c r="DE50" i="9"/>
  <c r="DD50" i="9"/>
  <c r="DC50" i="9"/>
  <c r="DB50" i="9"/>
  <c r="ER49" i="9"/>
  <c r="EQ49" i="9"/>
  <c r="EP49" i="9"/>
  <c r="EO49" i="9"/>
  <c r="EN49" i="9"/>
  <c r="EM49" i="9"/>
  <c r="EL49" i="9"/>
  <c r="EK49" i="9"/>
  <c r="EJ49" i="9"/>
  <c r="EI49" i="9"/>
  <c r="EH49" i="9"/>
  <c r="EG49" i="9"/>
  <c r="EF49" i="9"/>
  <c r="EE49" i="9"/>
  <c r="ED49" i="9"/>
  <c r="EC49" i="9"/>
  <c r="EB49" i="9"/>
  <c r="EA49" i="9"/>
  <c r="DZ49" i="9"/>
  <c r="DY49" i="9"/>
  <c r="DX49" i="9"/>
  <c r="DW49" i="9"/>
  <c r="DV49" i="9"/>
  <c r="DU49" i="9"/>
  <c r="DT49" i="9"/>
  <c r="DS49" i="9"/>
  <c r="DR49" i="9"/>
  <c r="DQ49" i="9"/>
  <c r="DP49" i="9"/>
  <c r="DO49" i="9"/>
  <c r="DN49" i="9"/>
  <c r="DM49" i="9"/>
  <c r="DL49" i="9"/>
  <c r="DK49" i="9"/>
  <c r="DJ49" i="9"/>
  <c r="DI49" i="9"/>
  <c r="DH49" i="9"/>
  <c r="DG49" i="9"/>
  <c r="DF49" i="9"/>
  <c r="DE49" i="9"/>
  <c r="DD49" i="9"/>
  <c r="DC49" i="9"/>
  <c r="DB49" i="9"/>
  <c r="ER48" i="9"/>
  <c r="EQ48" i="9"/>
  <c r="EP48" i="9"/>
  <c r="EO48" i="9"/>
  <c r="EN48" i="9"/>
  <c r="EM48" i="9"/>
  <c r="EL48" i="9"/>
  <c r="EK48" i="9"/>
  <c r="EJ48" i="9"/>
  <c r="EI48" i="9"/>
  <c r="EH48" i="9"/>
  <c r="EG48" i="9"/>
  <c r="EF48" i="9"/>
  <c r="EE48" i="9"/>
  <c r="ED48" i="9"/>
  <c r="EC48" i="9"/>
  <c r="EB48" i="9"/>
  <c r="EA48" i="9"/>
  <c r="DZ48" i="9"/>
  <c r="DY48" i="9"/>
  <c r="DX48" i="9"/>
  <c r="DW48" i="9"/>
  <c r="DV48" i="9"/>
  <c r="DU48" i="9"/>
  <c r="DT48" i="9"/>
  <c r="DS48" i="9"/>
  <c r="DR48" i="9"/>
  <c r="DQ48" i="9"/>
  <c r="DP48" i="9"/>
  <c r="DO48" i="9"/>
  <c r="DN48" i="9"/>
  <c r="DM48" i="9"/>
  <c r="DL48" i="9"/>
  <c r="DK48" i="9"/>
  <c r="DJ48" i="9"/>
  <c r="DI48" i="9"/>
  <c r="DH48" i="9"/>
  <c r="DG48" i="9"/>
  <c r="DF48" i="9"/>
  <c r="DE48" i="9"/>
  <c r="DD48" i="9"/>
  <c r="DC48" i="9"/>
  <c r="DB48" i="9"/>
  <c r="ER47" i="9"/>
  <c r="EQ47" i="9"/>
  <c r="EP47" i="9"/>
  <c r="EO47" i="9"/>
  <c r="EN47" i="9"/>
  <c r="EM47" i="9"/>
  <c r="EL47" i="9"/>
  <c r="EK47" i="9"/>
  <c r="EJ47" i="9"/>
  <c r="EI47" i="9"/>
  <c r="EH47" i="9"/>
  <c r="EG47" i="9"/>
  <c r="EF47" i="9"/>
  <c r="EE47" i="9"/>
  <c r="ED47" i="9"/>
  <c r="EC47" i="9"/>
  <c r="EB47" i="9"/>
  <c r="EA47" i="9"/>
  <c r="DY47" i="9"/>
  <c r="DX47" i="9"/>
  <c r="DW47" i="9"/>
  <c r="DV47" i="9"/>
  <c r="DU47" i="9"/>
  <c r="DT47" i="9"/>
  <c r="DS47" i="9"/>
  <c r="DR47" i="9"/>
  <c r="DQ47" i="9"/>
  <c r="DP47" i="9"/>
  <c r="DO47" i="9"/>
  <c r="DN47" i="9"/>
  <c r="DM47" i="9"/>
  <c r="DL47" i="9"/>
  <c r="DK47" i="9"/>
  <c r="DJ47" i="9"/>
  <c r="DI47" i="9"/>
  <c r="DH47" i="9"/>
  <c r="DG47" i="9"/>
  <c r="DF47" i="9"/>
  <c r="DE47" i="9"/>
  <c r="DC47" i="9"/>
  <c r="DB47" i="9"/>
  <c r="ER46" i="9"/>
  <c r="EQ46" i="9"/>
  <c r="EP46" i="9"/>
  <c r="EO46" i="9"/>
  <c r="EN46" i="9"/>
  <c r="EM46" i="9"/>
  <c r="EL46" i="9"/>
  <c r="EK46" i="9"/>
  <c r="EJ46" i="9"/>
  <c r="EH46" i="9"/>
  <c r="EG46" i="9"/>
  <c r="EF46" i="9"/>
  <c r="EE46" i="9"/>
  <c r="ED46" i="9"/>
  <c r="EC46" i="9"/>
  <c r="EB46" i="9"/>
  <c r="EA46" i="9"/>
  <c r="DZ46" i="9"/>
  <c r="DY46" i="9"/>
  <c r="DX46" i="9"/>
  <c r="DW46" i="9"/>
  <c r="DV46" i="9"/>
  <c r="DU46" i="9"/>
  <c r="DT46" i="9"/>
  <c r="DS46" i="9"/>
  <c r="DR46" i="9"/>
  <c r="DQ46" i="9"/>
  <c r="DP46" i="9"/>
  <c r="DO46" i="9"/>
  <c r="DN46" i="9"/>
  <c r="DM46" i="9"/>
  <c r="DL46" i="9"/>
  <c r="DK46" i="9"/>
  <c r="DJ46" i="9"/>
  <c r="DI46" i="9"/>
  <c r="DH46" i="9"/>
  <c r="DG46" i="9"/>
  <c r="DF46" i="9"/>
  <c r="DE46" i="9"/>
  <c r="DD46" i="9"/>
  <c r="DC46" i="9"/>
  <c r="DB46" i="9"/>
  <c r="ER45" i="9"/>
  <c r="EP45" i="9"/>
  <c r="EO45" i="9"/>
  <c r="EN45" i="9"/>
  <c r="EM45" i="9"/>
  <c r="EL45" i="9"/>
  <c r="EK45" i="9"/>
  <c r="EJ45" i="9"/>
  <c r="EI45" i="9"/>
  <c r="EH45" i="9"/>
  <c r="EG45" i="9"/>
  <c r="EF45" i="9"/>
  <c r="EE45" i="9"/>
  <c r="ED45" i="9"/>
  <c r="EC45" i="9"/>
  <c r="EB45" i="9"/>
  <c r="EA45" i="9"/>
  <c r="DZ45" i="9"/>
  <c r="DY45" i="9"/>
  <c r="DX45" i="9"/>
  <c r="DW45" i="9"/>
  <c r="DV45" i="9"/>
  <c r="DU45" i="9"/>
  <c r="DT45" i="9"/>
  <c r="DS45" i="9"/>
  <c r="DQ45" i="9"/>
  <c r="DP45" i="9"/>
  <c r="DO45" i="9"/>
  <c r="DN45" i="9"/>
  <c r="DM45" i="9"/>
  <c r="DL45" i="9"/>
  <c r="DK45" i="9"/>
  <c r="DJ45" i="9"/>
  <c r="DI45" i="9"/>
  <c r="DH45" i="9"/>
  <c r="DG45" i="9"/>
  <c r="DF45" i="9"/>
  <c r="DE45" i="9"/>
  <c r="DD45" i="9"/>
  <c r="DC45" i="9"/>
  <c r="DB45" i="9"/>
  <c r="ER44" i="9"/>
  <c r="EQ44" i="9"/>
  <c r="EP44" i="9"/>
  <c r="EO44" i="9"/>
  <c r="EN44" i="9"/>
  <c r="EM44" i="9"/>
  <c r="EL44" i="9"/>
  <c r="EK44" i="9"/>
  <c r="EJ44" i="9"/>
  <c r="EI44" i="9"/>
  <c r="EH44" i="9"/>
  <c r="EG44" i="9"/>
  <c r="EF44" i="9"/>
  <c r="EE44" i="9"/>
  <c r="ED44" i="9"/>
  <c r="EC44" i="9"/>
  <c r="EB44" i="9"/>
  <c r="EA44" i="9"/>
  <c r="DZ44" i="9"/>
  <c r="DY44" i="9"/>
  <c r="DX44" i="9"/>
  <c r="DW44" i="9"/>
  <c r="DV44" i="9"/>
  <c r="DU44" i="9"/>
  <c r="DT44" i="9"/>
  <c r="DS44" i="9"/>
  <c r="DR44" i="9"/>
  <c r="DQ44" i="9"/>
  <c r="DP44" i="9"/>
  <c r="DO44" i="9"/>
  <c r="DN44" i="9"/>
  <c r="DM44" i="9"/>
  <c r="DL44" i="9"/>
  <c r="DK44" i="9"/>
  <c r="DJ44" i="9"/>
  <c r="DI44" i="9"/>
  <c r="DH44" i="9"/>
  <c r="DG44" i="9"/>
  <c r="DF44" i="9"/>
  <c r="DE44" i="9"/>
  <c r="DD44" i="9"/>
  <c r="DC44" i="9"/>
  <c r="DB44" i="9"/>
  <c r="ER43" i="9"/>
  <c r="EQ43" i="9"/>
  <c r="EP43" i="9"/>
  <c r="EO43" i="9"/>
  <c r="EN43" i="9"/>
  <c r="EM43" i="9"/>
  <c r="EL43" i="9"/>
  <c r="EK43" i="9"/>
  <c r="EJ43" i="9"/>
  <c r="EH43" i="9"/>
  <c r="EG43" i="9"/>
  <c r="EF43" i="9"/>
  <c r="EE43" i="9"/>
  <c r="ED43" i="9"/>
  <c r="EC43" i="9"/>
  <c r="EB43" i="9"/>
  <c r="EA43" i="9"/>
  <c r="DZ43" i="9"/>
  <c r="DY43" i="9"/>
  <c r="DX43" i="9"/>
  <c r="DW43" i="9"/>
  <c r="DV43" i="9"/>
  <c r="DU43" i="9"/>
  <c r="DT43" i="9"/>
  <c r="DS43" i="9"/>
  <c r="DR43" i="9"/>
  <c r="DQ43" i="9"/>
  <c r="DP43" i="9"/>
  <c r="DO43" i="9"/>
  <c r="DN43" i="9"/>
  <c r="DM43" i="9"/>
  <c r="DL43" i="9"/>
  <c r="DK43" i="9"/>
  <c r="DJ43" i="9"/>
  <c r="DI43" i="9"/>
  <c r="DH43" i="9"/>
  <c r="DG43" i="9"/>
  <c r="DF43" i="9"/>
  <c r="DE43" i="9"/>
  <c r="DD43" i="9"/>
  <c r="DC43" i="9"/>
  <c r="DB43" i="9"/>
  <c r="ER42" i="9"/>
  <c r="EQ42" i="9"/>
  <c r="EP42" i="9"/>
  <c r="EO42" i="9"/>
  <c r="EN42" i="9"/>
  <c r="EM42" i="9"/>
  <c r="EL42" i="9"/>
  <c r="EK42" i="9"/>
  <c r="EJ42" i="9"/>
  <c r="EH42" i="9"/>
  <c r="EG42" i="9"/>
  <c r="EF42" i="9"/>
  <c r="EE42" i="9"/>
  <c r="ED42" i="9"/>
  <c r="EC42" i="9"/>
  <c r="EB42" i="9"/>
  <c r="EA42" i="9"/>
  <c r="DZ42" i="9"/>
  <c r="DY42" i="9"/>
  <c r="DX42" i="9"/>
  <c r="DW42" i="9"/>
  <c r="DV42" i="9"/>
  <c r="DU42" i="9"/>
  <c r="DT42" i="9"/>
  <c r="DS42" i="9"/>
  <c r="DR42" i="9"/>
  <c r="DQ42" i="9"/>
  <c r="DP42" i="9"/>
  <c r="DO42" i="9"/>
  <c r="DN42" i="9"/>
  <c r="DM42" i="9"/>
  <c r="DL42" i="9"/>
  <c r="DK42" i="9"/>
  <c r="DJ42" i="9"/>
  <c r="DI42" i="9"/>
  <c r="DH42" i="9"/>
  <c r="DG42" i="9"/>
  <c r="DF42" i="9"/>
  <c r="DE42" i="9"/>
  <c r="DD42" i="9"/>
  <c r="DC42" i="9"/>
  <c r="DB42" i="9"/>
  <c r="ER41" i="9"/>
  <c r="EQ41" i="9"/>
  <c r="EP41" i="9"/>
  <c r="EO41" i="9"/>
  <c r="EN41" i="9"/>
  <c r="EM41" i="9"/>
  <c r="EL41" i="9"/>
  <c r="EK41" i="9"/>
  <c r="EJ41" i="9"/>
  <c r="EI41" i="9"/>
  <c r="EH41" i="9"/>
  <c r="EG41" i="9"/>
  <c r="EF41" i="9"/>
  <c r="EE41" i="9"/>
  <c r="ED41" i="9"/>
  <c r="EC41" i="9"/>
  <c r="EB41" i="9"/>
  <c r="EA41" i="9"/>
  <c r="DZ41" i="9"/>
  <c r="DY41" i="9"/>
  <c r="DX41" i="9"/>
  <c r="DW41" i="9"/>
  <c r="DV41" i="9"/>
  <c r="DU41" i="9"/>
  <c r="DT41" i="9"/>
  <c r="DS41" i="9"/>
  <c r="DR41" i="9"/>
  <c r="DQ41" i="9"/>
  <c r="DP41" i="9"/>
  <c r="DO41" i="9"/>
  <c r="DN41" i="9"/>
  <c r="DM41" i="9"/>
  <c r="DL41" i="9"/>
  <c r="DK41" i="9"/>
  <c r="DJ41" i="9"/>
  <c r="DI41" i="9"/>
  <c r="DH41" i="9"/>
  <c r="DG41" i="9"/>
  <c r="DF41" i="9"/>
  <c r="DE41" i="9"/>
  <c r="DD41" i="9"/>
  <c r="DC41" i="9"/>
  <c r="DB41" i="9"/>
  <c r="ER40" i="9"/>
  <c r="EQ40" i="9"/>
  <c r="EP40" i="9"/>
  <c r="EO40" i="9"/>
  <c r="EN40" i="9"/>
  <c r="EM40" i="9"/>
  <c r="EL40" i="9"/>
  <c r="EK40" i="9"/>
  <c r="EJ40" i="9"/>
  <c r="EI40" i="9"/>
  <c r="EH40" i="9"/>
  <c r="EG40" i="9"/>
  <c r="EF40" i="9"/>
  <c r="EE40" i="9"/>
  <c r="ED40" i="9"/>
  <c r="EC40" i="9"/>
  <c r="EB40" i="9"/>
  <c r="EA40" i="9"/>
  <c r="DZ40" i="9"/>
  <c r="DY40" i="9"/>
  <c r="DX40" i="9"/>
  <c r="DW40" i="9"/>
  <c r="DV40" i="9"/>
  <c r="DU40" i="9"/>
  <c r="DT40" i="9"/>
  <c r="DS40" i="9"/>
  <c r="DR40" i="9"/>
  <c r="DQ40" i="9"/>
  <c r="DP40" i="9"/>
  <c r="DO40" i="9"/>
  <c r="DN40" i="9"/>
  <c r="DM40" i="9"/>
  <c r="DL40" i="9"/>
  <c r="DK40" i="9"/>
  <c r="DJ40" i="9"/>
  <c r="DI40" i="9"/>
  <c r="DH40" i="9"/>
  <c r="DG40" i="9"/>
  <c r="DF40" i="9"/>
  <c r="DE40" i="9"/>
  <c r="DD40" i="9"/>
  <c r="DC40" i="9"/>
  <c r="DB40" i="9"/>
  <c r="ER39" i="9"/>
  <c r="EQ39" i="9"/>
  <c r="EP39" i="9"/>
  <c r="EO39" i="9"/>
  <c r="EN39" i="9"/>
  <c r="EM39" i="9"/>
  <c r="EL39" i="9"/>
  <c r="EK39" i="9"/>
  <c r="EJ39" i="9"/>
  <c r="EI39" i="9"/>
  <c r="EH39" i="9"/>
  <c r="EF39" i="9"/>
  <c r="EE39" i="9"/>
  <c r="ED39" i="9"/>
  <c r="EC39" i="9"/>
  <c r="EB39" i="9"/>
  <c r="EA39" i="9"/>
  <c r="DZ39" i="9"/>
  <c r="DY39" i="9"/>
  <c r="DX39" i="9"/>
  <c r="DV39" i="9"/>
  <c r="DU39" i="9"/>
  <c r="DT39" i="9"/>
  <c r="DS39" i="9"/>
  <c r="DR39" i="9"/>
  <c r="DQ39" i="9"/>
  <c r="DP39" i="9"/>
  <c r="DO39" i="9"/>
  <c r="DN39" i="9"/>
  <c r="DM39" i="9"/>
  <c r="DL39" i="9"/>
  <c r="DK39" i="9"/>
  <c r="DJ39" i="9"/>
  <c r="DI39" i="9"/>
  <c r="DH39" i="9"/>
  <c r="DG39" i="9"/>
  <c r="DF39" i="9"/>
  <c r="DE39" i="9"/>
  <c r="DD39" i="9"/>
  <c r="DC39" i="9"/>
  <c r="DB39" i="9"/>
  <c r="ER38" i="9"/>
  <c r="EQ38" i="9"/>
  <c r="EP38" i="9"/>
  <c r="EO38" i="9"/>
  <c r="EN38" i="9"/>
  <c r="EM38" i="9"/>
  <c r="EL38" i="9"/>
  <c r="EK38" i="9"/>
  <c r="EJ38" i="9"/>
  <c r="EI38" i="9"/>
  <c r="EH38" i="9"/>
  <c r="EF38" i="9"/>
  <c r="EE38" i="9"/>
  <c r="EC38" i="9"/>
  <c r="EB38" i="9"/>
  <c r="EA38" i="9"/>
  <c r="DZ38" i="9"/>
  <c r="DY38" i="9"/>
  <c r="DX38" i="9"/>
  <c r="DW38" i="9"/>
  <c r="DV38" i="9"/>
  <c r="DU38" i="9"/>
  <c r="DT38" i="9"/>
  <c r="DS38" i="9"/>
  <c r="DR38" i="9"/>
  <c r="DQ38" i="9"/>
  <c r="DP38" i="9"/>
  <c r="DO38" i="9"/>
  <c r="DN38" i="9"/>
  <c r="DM38" i="9"/>
  <c r="DL38" i="9"/>
  <c r="DK38" i="9"/>
  <c r="DJ38" i="9"/>
  <c r="DI38" i="9"/>
  <c r="DH38" i="9"/>
  <c r="DG38" i="9"/>
  <c r="DF38" i="9"/>
  <c r="DE38" i="9"/>
  <c r="DD38" i="9"/>
  <c r="DC38" i="9"/>
  <c r="DB38" i="9"/>
  <c r="ER37" i="9"/>
  <c r="EQ37" i="9"/>
  <c r="EP37" i="9"/>
  <c r="EO37" i="9"/>
  <c r="EN37" i="9"/>
  <c r="EM37" i="9"/>
  <c r="EL37" i="9"/>
  <c r="EK37" i="9"/>
  <c r="EJ37" i="9"/>
  <c r="EH37" i="9"/>
  <c r="EG37" i="9"/>
  <c r="EF37" i="9"/>
  <c r="EE37" i="9"/>
  <c r="ED37" i="9"/>
  <c r="EC37" i="9"/>
  <c r="EB37" i="9"/>
  <c r="EA37" i="9"/>
  <c r="DZ37" i="9"/>
  <c r="DY37" i="9"/>
  <c r="DX37" i="9"/>
  <c r="DW37" i="9"/>
  <c r="DV37" i="9"/>
  <c r="DU37" i="9"/>
  <c r="DT37" i="9"/>
  <c r="DS37" i="9"/>
  <c r="DR37" i="9"/>
  <c r="DQ37" i="9"/>
  <c r="DP37" i="9"/>
  <c r="DO37" i="9"/>
  <c r="DN37" i="9"/>
  <c r="DM37" i="9"/>
  <c r="DL37" i="9"/>
  <c r="DK37" i="9"/>
  <c r="DJ37" i="9"/>
  <c r="DI37" i="9"/>
  <c r="DH37" i="9"/>
  <c r="DG37" i="9"/>
  <c r="DF37" i="9"/>
  <c r="DE37" i="9"/>
  <c r="DD37" i="9"/>
  <c r="DC37" i="9"/>
  <c r="DB37" i="9"/>
  <c r="ER36" i="9"/>
  <c r="EQ36" i="9"/>
  <c r="EP36" i="9"/>
  <c r="EO36" i="9"/>
  <c r="EN36" i="9"/>
  <c r="EM36" i="9"/>
  <c r="EL36" i="9"/>
  <c r="EK36" i="9"/>
  <c r="EJ36" i="9"/>
  <c r="EI36" i="9"/>
  <c r="EH36" i="9"/>
  <c r="EG36" i="9"/>
  <c r="EF36" i="9"/>
  <c r="EE36" i="9"/>
  <c r="ED36" i="9"/>
  <c r="EC36" i="9"/>
  <c r="EB36" i="9"/>
  <c r="EA36" i="9"/>
  <c r="DZ36" i="9"/>
  <c r="DY36" i="9"/>
  <c r="DX36" i="9"/>
  <c r="DW36" i="9"/>
  <c r="DV36" i="9"/>
  <c r="DU36" i="9"/>
  <c r="DT36" i="9"/>
  <c r="DS36" i="9"/>
  <c r="DR36" i="9"/>
  <c r="DQ36" i="9"/>
  <c r="DP36" i="9"/>
  <c r="DO36" i="9"/>
  <c r="DN36" i="9"/>
  <c r="DM36" i="9"/>
  <c r="DL36" i="9"/>
  <c r="DK36" i="9"/>
  <c r="DJ36" i="9"/>
  <c r="DI36" i="9"/>
  <c r="DH36" i="9"/>
  <c r="DG36" i="9"/>
  <c r="DF36" i="9"/>
  <c r="DE36" i="9"/>
  <c r="DD36" i="9"/>
  <c r="DC36" i="9"/>
  <c r="DB36" i="9"/>
  <c r="ER35" i="9"/>
  <c r="EQ35" i="9"/>
  <c r="EP35" i="9"/>
  <c r="EO35" i="9"/>
  <c r="EN35" i="9"/>
  <c r="EM35" i="9"/>
  <c r="EL35" i="9"/>
  <c r="EK35" i="9"/>
  <c r="EJ35" i="9"/>
  <c r="EI35" i="9"/>
  <c r="EH35" i="9"/>
  <c r="EG35" i="9"/>
  <c r="EF35" i="9"/>
  <c r="EE35" i="9"/>
  <c r="ED35" i="9"/>
  <c r="EC35" i="9"/>
  <c r="EB35" i="9"/>
  <c r="EA35" i="9"/>
  <c r="DZ35" i="9"/>
  <c r="DY35" i="9"/>
  <c r="DX35" i="9"/>
  <c r="DW35" i="9"/>
  <c r="DV35" i="9"/>
  <c r="DU35" i="9"/>
  <c r="DT35" i="9"/>
  <c r="DS35" i="9"/>
  <c r="DR35" i="9"/>
  <c r="DQ35" i="9"/>
  <c r="DP35" i="9"/>
  <c r="DO35" i="9"/>
  <c r="DN35" i="9"/>
  <c r="DM35" i="9"/>
  <c r="DL35" i="9"/>
  <c r="DK35" i="9"/>
  <c r="DJ35" i="9"/>
  <c r="DI35" i="9"/>
  <c r="DH35" i="9"/>
  <c r="DG35" i="9"/>
  <c r="DF35" i="9"/>
  <c r="DE35" i="9"/>
  <c r="DD35" i="9"/>
  <c r="DC35" i="9"/>
  <c r="DB35" i="9"/>
  <c r="ER34" i="9"/>
  <c r="EQ34" i="9"/>
  <c r="EP34" i="9"/>
  <c r="EO34" i="9"/>
  <c r="EN34" i="9"/>
  <c r="EM34" i="9"/>
  <c r="EL34" i="9"/>
  <c r="EK34" i="9"/>
  <c r="EJ34" i="9"/>
  <c r="EI34" i="9"/>
  <c r="EH34" i="9"/>
  <c r="EG34" i="9"/>
  <c r="EF34" i="9"/>
  <c r="EE34" i="9"/>
  <c r="ED34" i="9"/>
  <c r="EC34" i="9"/>
  <c r="EB34" i="9"/>
  <c r="EA34" i="9"/>
  <c r="DZ34" i="9"/>
  <c r="DY34" i="9"/>
  <c r="DX34" i="9"/>
  <c r="DW34" i="9"/>
  <c r="DV34" i="9"/>
  <c r="DU34" i="9"/>
  <c r="DT34" i="9"/>
  <c r="DS34" i="9"/>
  <c r="DR34" i="9"/>
  <c r="DQ34" i="9"/>
  <c r="DP34" i="9"/>
  <c r="DO34" i="9"/>
  <c r="DN34" i="9"/>
  <c r="DM34" i="9"/>
  <c r="DL34" i="9"/>
  <c r="DK34" i="9"/>
  <c r="DJ34" i="9"/>
  <c r="DI34" i="9"/>
  <c r="DH34" i="9"/>
  <c r="DG34" i="9"/>
  <c r="DF34" i="9"/>
  <c r="DE34" i="9"/>
  <c r="DD34" i="9"/>
  <c r="DC34" i="9"/>
  <c r="DB34" i="9"/>
  <c r="ER33" i="9"/>
  <c r="EQ33" i="9"/>
  <c r="EP33" i="9"/>
  <c r="EO33" i="9"/>
  <c r="EN33" i="9"/>
  <c r="EM33" i="9"/>
  <c r="EL33" i="9"/>
  <c r="EK33" i="9"/>
  <c r="EJ33" i="9"/>
  <c r="EI33" i="9"/>
  <c r="EH33" i="9"/>
  <c r="EG33" i="9"/>
  <c r="EF33" i="9"/>
  <c r="EE33" i="9"/>
  <c r="ED33" i="9"/>
  <c r="EC33" i="9"/>
  <c r="EB33" i="9"/>
  <c r="EA33" i="9"/>
  <c r="DZ33" i="9"/>
  <c r="DY33" i="9"/>
  <c r="DX33" i="9"/>
  <c r="DW33" i="9"/>
  <c r="DV33" i="9"/>
  <c r="DU33" i="9"/>
  <c r="DT33" i="9"/>
  <c r="DS33" i="9"/>
  <c r="DR33" i="9"/>
  <c r="DQ33" i="9"/>
  <c r="DP33" i="9"/>
  <c r="DO33" i="9"/>
  <c r="DN33" i="9"/>
  <c r="DM33" i="9"/>
  <c r="DL33" i="9"/>
  <c r="DK33" i="9"/>
  <c r="DJ33" i="9"/>
  <c r="DI33" i="9"/>
  <c r="DH33" i="9"/>
  <c r="DG33" i="9"/>
  <c r="DF33" i="9"/>
  <c r="DE33" i="9"/>
  <c r="DD33" i="9"/>
  <c r="DC33" i="9"/>
  <c r="DB33" i="9"/>
  <c r="ER32" i="9"/>
  <c r="EQ32" i="9"/>
  <c r="EP32" i="9"/>
  <c r="EO32" i="9"/>
  <c r="EN32" i="9"/>
  <c r="EM32" i="9"/>
  <c r="EL32" i="9"/>
  <c r="EK32" i="9"/>
  <c r="EJ32" i="9"/>
  <c r="EI32" i="9"/>
  <c r="EH32" i="9"/>
  <c r="EG32" i="9"/>
  <c r="EF32" i="9"/>
  <c r="EE32" i="9"/>
  <c r="ED32" i="9"/>
  <c r="EC32" i="9"/>
  <c r="EB32" i="9"/>
  <c r="EA32" i="9"/>
  <c r="DZ32" i="9"/>
  <c r="DY32" i="9"/>
  <c r="DX32" i="9"/>
  <c r="DW32" i="9"/>
  <c r="DV32" i="9"/>
  <c r="DU32" i="9"/>
  <c r="DT32" i="9"/>
  <c r="DS32" i="9"/>
  <c r="DR32" i="9"/>
  <c r="DQ32" i="9"/>
  <c r="DP32" i="9"/>
  <c r="DO32" i="9"/>
  <c r="DN32" i="9"/>
  <c r="DM32" i="9"/>
  <c r="DL32" i="9"/>
  <c r="DK32" i="9"/>
  <c r="DJ32" i="9"/>
  <c r="DI32" i="9"/>
  <c r="DH32" i="9"/>
  <c r="DG32" i="9"/>
  <c r="DF32" i="9"/>
  <c r="DE32" i="9"/>
  <c r="DC32" i="9"/>
  <c r="DB32" i="9"/>
  <c r="ER31" i="9"/>
  <c r="EQ31" i="9"/>
  <c r="EP31" i="9"/>
  <c r="EO31" i="9"/>
  <c r="EN31" i="9"/>
  <c r="EM31" i="9"/>
  <c r="EL31" i="9"/>
  <c r="EK31" i="9"/>
  <c r="EJ31" i="9"/>
  <c r="EI31" i="9"/>
  <c r="EH31" i="9"/>
  <c r="EG31" i="9"/>
  <c r="EF31" i="9"/>
  <c r="EE31" i="9"/>
  <c r="ED31" i="9"/>
  <c r="EC31" i="9"/>
  <c r="EB31" i="9"/>
  <c r="EA31" i="9"/>
  <c r="DZ31" i="9"/>
  <c r="DY31" i="9"/>
  <c r="DX31" i="9"/>
  <c r="DW31" i="9"/>
  <c r="DV31" i="9"/>
  <c r="DU31" i="9"/>
  <c r="DT31" i="9"/>
  <c r="DS31" i="9"/>
  <c r="DR31" i="9"/>
  <c r="DQ31" i="9"/>
  <c r="DP31" i="9"/>
  <c r="DO31" i="9"/>
  <c r="DN31" i="9"/>
  <c r="DM31" i="9"/>
  <c r="DL31" i="9"/>
  <c r="DK31" i="9"/>
  <c r="DJ31" i="9"/>
  <c r="DI31" i="9"/>
  <c r="DH31" i="9"/>
  <c r="DG31" i="9"/>
  <c r="DF31" i="9"/>
  <c r="DE31" i="9"/>
  <c r="DD31" i="9"/>
  <c r="DB31" i="9"/>
  <c r="ER30" i="9"/>
  <c r="EQ30" i="9"/>
  <c r="EP30" i="9"/>
  <c r="EO30" i="9"/>
  <c r="EN30" i="9"/>
  <c r="EM30" i="9"/>
  <c r="EL30" i="9"/>
  <c r="EK30" i="9"/>
  <c r="EJ30" i="9"/>
  <c r="EI30" i="9"/>
  <c r="EH30" i="9"/>
  <c r="EG30" i="9"/>
  <c r="EF30" i="9"/>
  <c r="EE30" i="9"/>
  <c r="ED30" i="9"/>
  <c r="EC30" i="9"/>
  <c r="EB30" i="9"/>
  <c r="EA30" i="9"/>
  <c r="DZ30" i="9"/>
  <c r="DY30" i="9"/>
  <c r="DX30" i="9"/>
  <c r="DW30" i="9"/>
  <c r="DV30" i="9"/>
  <c r="DU30" i="9"/>
  <c r="DT30" i="9"/>
  <c r="DS30" i="9"/>
  <c r="DR30" i="9"/>
  <c r="DQ30" i="9"/>
  <c r="DP30" i="9"/>
  <c r="DO30" i="9"/>
  <c r="DN30" i="9"/>
  <c r="DM30" i="9"/>
  <c r="DL30" i="9"/>
  <c r="DK30" i="9"/>
  <c r="DJ30" i="9"/>
  <c r="DI30" i="9"/>
  <c r="DH30" i="9"/>
  <c r="DG30" i="9"/>
  <c r="DF30" i="9"/>
  <c r="DE30" i="9"/>
  <c r="DD30" i="9"/>
  <c r="DC30" i="9"/>
  <c r="DB30" i="9"/>
  <c r="ER29" i="9"/>
  <c r="EQ29" i="9"/>
  <c r="EP29" i="9"/>
  <c r="EO29" i="9"/>
  <c r="EN29" i="9"/>
  <c r="EM29" i="9"/>
  <c r="EL29" i="9"/>
  <c r="EK29" i="9"/>
  <c r="EJ29" i="9"/>
  <c r="EI29" i="9"/>
  <c r="EH29" i="9"/>
  <c r="EG29" i="9"/>
  <c r="EF29" i="9"/>
  <c r="EE29" i="9"/>
  <c r="ED29" i="9"/>
  <c r="EC29" i="9"/>
  <c r="EB29" i="9"/>
  <c r="EA29" i="9"/>
  <c r="DZ29" i="9"/>
  <c r="DY29" i="9"/>
  <c r="DX29" i="9"/>
  <c r="DW29" i="9"/>
  <c r="DV29" i="9"/>
  <c r="DU29" i="9"/>
  <c r="DT29" i="9"/>
  <c r="DS29" i="9"/>
  <c r="DR29" i="9"/>
  <c r="DQ29" i="9"/>
  <c r="DP29" i="9"/>
  <c r="DO29" i="9"/>
  <c r="DN29" i="9"/>
  <c r="DM29" i="9"/>
  <c r="DL29" i="9"/>
  <c r="DK29" i="9"/>
  <c r="DJ29" i="9"/>
  <c r="DI29" i="9"/>
  <c r="DH29" i="9"/>
  <c r="DG29" i="9"/>
  <c r="DF29" i="9"/>
  <c r="DE29" i="9"/>
  <c r="DD29" i="9"/>
  <c r="DC29" i="9"/>
  <c r="DB29" i="9"/>
  <c r="ER28" i="9"/>
  <c r="EQ28" i="9"/>
  <c r="EP28" i="9"/>
  <c r="EO28" i="9"/>
  <c r="EN28" i="9"/>
  <c r="EM28" i="9"/>
  <c r="EL28" i="9"/>
  <c r="EK28" i="9"/>
  <c r="EJ28" i="9"/>
  <c r="EI28" i="9"/>
  <c r="EH28" i="9"/>
  <c r="EG28" i="9"/>
  <c r="EF28" i="9"/>
  <c r="EE28" i="9"/>
  <c r="ED28" i="9"/>
  <c r="EC28" i="9"/>
  <c r="EB28" i="9"/>
  <c r="EA28" i="9"/>
  <c r="DZ28" i="9"/>
  <c r="DY28" i="9"/>
  <c r="DX28" i="9"/>
  <c r="DW28" i="9"/>
  <c r="DV28" i="9"/>
  <c r="DU28" i="9"/>
  <c r="DT28" i="9"/>
  <c r="DS28" i="9"/>
  <c r="DR28" i="9"/>
  <c r="DQ28" i="9"/>
  <c r="DP28" i="9"/>
  <c r="DO28" i="9"/>
  <c r="DN28" i="9"/>
  <c r="DM28" i="9"/>
  <c r="DL28" i="9"/>
  <c r="DK28" i="9"/>
  <c r="DJ28" i="9"/>
  <c r="DI28" i="9"/>
  <c r="DH28" i="9"/>
  <c r="DG28" i="9"/>
  <c r="DF28" i="9"/>
  <c r="DE28" i="9"/>
  <c r="DD28" i="9"/>
  <c r="DB28" i="9"/>
  <c r="ER27" i="9"/>
  <c r="EQ27" i="9"/>
  <c r="EP27" i="9"/>
  <c r="EO27" i="9"/>
  <c r="EN27" i="9"/>
  <c r="EM27" i="9"/>
  <c r="EL27" i="9"/>
  <c r="EK27" i="9"/>
  <c r="EJ27" i="9"/>
  <c r="EI27" i="9"/>
  <c r="EH27" i="9"/>
  <c r="EG27" i="9"/>
  <c r="EF27" i="9"/>
  <c r="EE27" i="9"/>
  <c r="ED27" i="9"/>
  <c r="EC27" i="9"/>
  <c r="EB27" i="9"/>
  <c r="EA27" i="9"/>
  <c r="DZ27" i="9"/>
  <c r="DY27" i="9"/>
  <c r="DX27" i="9"/>
  <c r="DW27" i="9"/>
  <c r="DV27" i="9"/>
  <c r="DU27" i="9"/>
  <c r="DT27" i="9"/>
  <c r="DS27" i="9"/>
  <c r="DR27" i="9"/>
  <c r="DQ27" i="9"/>
  <c r="DP27" i="9"/>
  <c r="DO27" i="9"/>
  <c r="DN27" i="9"/>
  <c r="DM27" i="9"/>
  <c r="DL27" i="9"/>
  <c r="DK27" i="9"/>
  <c r="DJ27" i="9"/>
  <c r="DI27" i="9"/>
  <c r="DH27" i="9"/>
  <c r="DG27" i="9"/>
  <c r="DF27" i="9"/>
  <c r="DE27" i="9"/>
  <c r="DD27" i="9"/>
  <c r="DC27" i="9"/>
  <c r="DB27" i="9"/>
  <c r="ER26" i="9"/>
  <c r="EQ26" i="9"/>
  <c r="EP26" i="9"/>
  <c r="EO26" i="9"/>
  <c r="EN26" i="9"/>
  <c r="EM26" i="9"/>
  <c r="EL26" i="9"/>
  <c r="EK26" i="9"/>
  <c r="EJ26" i="9"/>
  <c r="EI26" i="9"/>
  <c r="EH26" i="9"/>
  <c r="EG26" i="9"/>
  <c r="EF26" i="9"/>
  <c r="EE26" i="9"/>
  <c r="ED26" i="9"/>
  <c r="EC26" i="9"/>
  <c r="EB26" i="9"/>
  <c r="EA26" i="9"/>
  <c r="DZ26" i="9"/>
  <c r="DY26" i="9"/>
  <c r="DX26" i="9"/>
  <c r="DW26" i="9"/>
  <c r="DV26" i="9"/>
  <c r="DU26" i="9"/>
  <c r="DT26" i="9"/>
  <c r="DS26" i="9"/>
  <c r="DR26" i="9"/>
  <c r="DQ26" i="9"/>
  <c r="DP26" i="9"/>
  <c r="DO26" i="9"/>
  <c r="DN26" i="9"/>
  <c r="DM26" i="9"/>
  <c r="DL26" i="9"/>
  <c r="DK26" i="9"/>
  <c r="DJ26" i="9"/>
  <c r="DI26" i="9"/>
  <c r="DH26" i="9"/>
  <c r="DG26" i="9"/>
  <c r="DF26" i="9"/>
  <c r="DE26" i="9"/>
  <c r="DD26" i="9"/>
  <c r="DC26" i="9"/>
  <c r="DB26" i="9"/>
  <c r="ER25" i="9"/>
  <c r="EQ25" i="9"/>
  <c r="EP25" i="9"/>
  <c r="EO25" i="9"/>
  <c r="EN25" i="9"/>
  <c r="EM25" i="9"/>
  <c r="EL25" i="9"/>
  <c r="EK25" i="9"/>
  <c r="EJ25" i="9"/>
  <c r="EI25" i="9"/>
  <c r="EH25" i="9"/>
  <c r="EG25" i="9"/>
  <c r="EF25" i="9"/>
  <c r="EE25" i="9"/>
  <c r="ED25" i="9"/>
  <c r="EC25" i="9"/>
  <c r="EB25" i="9"/>
  <c r="EA25" i="9"/>
  <c r="DZ25" i="9"/>
  <c r="DY25" i="9"/>
  <c r="DX25" i="9"/>
  <c r="DW25" i="9"/>
  <c r="DV25" i="9"/>
  <c r="DU25" i="9"/>
  <c r="DT25" i="9"/>
  <c r="DS25" i="9"/>
  <c r="DR25" i="9"/>
  <c r="DQ25" i="9"/>
  <c r="DP25" i="9"/>
  <c r="DO25" i="9"/>
  <c r="DN25" i="9"/>
  <c r="DM25" i="9"/>
  <c r="DL25" i="9"/>
  <c r="DK25" i="9"/>
  <c r="DJ25" i="9"/>
  <c r="DI25" i="9"/>
  <c r="DH25" i="9"/>
  <c r="DG25" i="9"/>
  <c r="DF25" i="9"/>
  <c r="DE25" i="9"/>
  <c r="DD25" i="9"/>
  <c r="DC25" i="9"/>
  <c r="DB25"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ER20" i="9"/>
  <c r="EQ20" i="9"/>
  <c r="EP20" i="9"/>
  <c r="EO20" i="9"/>
  <c r="EN20" i="9"/>
  <c r="EM20" i="9"/>
  <c r="EL20" i="9"/>
  <c r="EK20" i="9"/>
  <c r="EJ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ER17" i="9"/>
  <c r="EQ17" i="9"/>
  <c r="EP17" i="9"/>
  <c r="EO17" i="9"/>
  <c r="EN17" i="9"/>
  <c r="EM17" i="9"/>
  <c r="EL17" i="9"/>
  <c r="EK17" i="9"/>
  <c r="EJ17" i="9"/>
  <c r="EI17" i="9"/>
  <c r="EH17" i="9"/>
  <c r="EG17" i="9"/>
  <c r="EF17" i="9"/>
  <c r="EE17" i="9"/>
  <c r="ED17" i="9"/>
  <c r="EC17" i="9"/>
  <c r="EB17" i="9"/>
  <c r="EA17" i="9"/>
  <c r="DZ17" i="9"/>
  <c r="DY17" i="9"/>
  <c r="DX17" i="9"/>
  <c r="DW17" i="9"/>
  <c r="DV17" i="9"/>
  <c r="DU17" i="9"/>
  <c r="DT17" i="9"/>
  <c r="DS17" i="9"/>
  <c r="DR17" i="9"/>
  <c r="DQ17" i="9"/>
  <c r="DP17" i="9"/>
  <c r="DO17" i="9"/>
  <c r="DN17" i="9"/>
  <c r="DM17" i="9"/>
  <c r="DL17" i="9"/>
  <c r="DK17" i="9"/>
  <c r="DJ17" i="9"/>
  <c r="DI17" i="9"/>
  <c r="DH17" i="9"/>
  <c r="DG17" i="9"/>
  <c r="DF17" i="9"/>
  <c r="DE17" i="9"/>
  <c r="DD17" i="9"/>
  <c r="DC17" i="9"/>
  <c r="DB17"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ER15" i="9"/>
  <c r="EQ15" i="9"/>
  <c r="EP15" i="9"/>
  <c r="EO15" i="9"/>
  <c r="EN15" i="9"/>
  <c r="EM15" i="9"/>
  <c r="EL15" i="9"/>
  <c r="EK15" i="9"/>
  <c r="EJ15" i="9"/>
  <c r="EI15" i="9"/>
  <c r="EH15" i="9"/>
  <c r="EG15" i="9"/>
  <c r="EF15" i="9"/>
  <c r="EE15" i="9"/>
  <c r="ED15" i="9"/>
  <c r="EC15" i="9"/>
  <c r="EB15" i="9"/>
  <c r="EA15" i="9"/>
  <c r="DZ15" i="9"/>
  <c r="DY15" i="9"/>
  <c r="DX15" i="9"/>
  <c r="DW15" i="9"/>
  <c r="DV15" i="9"/>
  <c r="DU15" i="9"/>
  <c r="DT15" i="9"/>
  <c r="DS15" i="9"/>
  <c r="DR15" i="9"/>
  <c r="DQ15" i="9"/>
  <c r="DP15" i="9"/>
  <c r="DO15" i="9"/>
  <c r="DN15" i="9"/>
  <c r="DM15" i="9"/>
  <c r="DL15" i="9"/>
  <c r="DK15" i="9"/>
  <c r="DJ15" i="9"/>
  <c r="DI15" i="9"/>
  <c r="DH15" i="9"/>
  <c r="DG15" i="9"/>
  <c r="DF15" i="9"/>
  <c r="DE15" i="9"/>
  <c r="DD15" i="9"/>
  <c r="DC15" i="9"/>
  <c r="DB15" i="9"/>
  <c r="ER14" i="9"/>
  <c r="EQ14" i="9"/>
  <c r="EP14" i="9"/>
  <c r="EO14" i="9"/>
  <c r="EN14" i="9"/>
  <c r="EM14" i="9"/>
  <c r="EL14" i="9"/>
  <c r="EK14" i="9"/>
  <c r="EJ14" i="9"/>
  <c r="EI14" i="9"/>
  <c r="EH14" i="9"/>
  <c r="EG14" i="9"/>
  <c r="EF14" i="9"/>
  <c r="EE14" i="9"/>
  <c r="ED14" i="9"/>
  <c r="EC14" i="9"/>
  <c r="EB14" i="9"/>
  <c r="EA14" i="9"/>
  <c r="DZ14" i="9"/>
  <c r="DY14" i="9"/>
  <c r="DX14" i="9"/>
  <c r="DW14" i="9"/>
  <c r="DV14" i="9"/>
  <c r="DU14" i="9"/>
  <c r="DT14" i="9"/>
  <c r="DS14" i="9"/>
  <c r="DR14" i="9"/>
  <c r="DQ14" i="9"/>
  <c r="DP14" i="9"/>
  <c r="DO14" i="9"/>
  <c r="DN14" i="9"/>
  <c r="DM14" i="9"/>
  <c r="DL14" i="9"/>
  <c r="DK14" i="9"/>
  <c r="DJ14" i="9"/>
  <c r="DI14" i="9"/>
  <c r="DH14" i="9"/>
  <c r="DG14" i="9"/>
  <c r="DF14" i="9"/>
  <c r="DD14" i="9"/>
  <c r="DC14" i="9"/>
  <c r="DB14" i="9"/>
  <c r="ER13" i="9"/>
  <c r="EQ13" i="9"/>
  <c r="EP13" i="9"/>
  <c r="EO13" i="9"/>
  <c r="EN13" i="9"/>
  <c r="EM13" i="9"/>
  <c r="EL13" i="9"/>
  <c r="EK13" i="9"/>
  <c r="EJ13" i="9"/>
  <c r="EI13" i="9"/>
  <c r="EH13" i="9"/>
  <c r="EG13" i="9"/>
  <c r="EF13" i="9"/>
  <c r="EE13" i="9"/>
  <c r="ED13" i="9"/>
  <c r="EC13" i="9"/>
  <c r="EB13" i="9"/>
  <c r="EA13" i="9"/>
  <c r="DZ13" i="9"/>
  <c r="DY13" i="9"/>
  <c r="DX13" i="9"/>
  <c r="DW13" i="9"/>
  <c r="DV13" i="9"/>
  <c r="DU13" i="9"/>
  <c r="DT13" i="9"/>
  <c r="DS13" i="9"/>
  <c r="DR13" i="9"/>
  <c r="DQ13" i="9"/>
  <c r="DP13" i="9"/>
  <c r="DO13" i="9"/>
  <c r="DN13" i="9"/>
  <c r="DM13" i="9"/>
  <c r="DL13" i="9"/>
  <c r="DK13" i="9"/>
  <c r="DJ13" i="9"/>
  <c r="DI13" i="9"/>
  <c r="DH13" i="9"/>
  <c r="DG13" i="9"/>
  <c r="DF13" i="9"/>
  <c r="DE13" i="9"/>
  <c r="DD13" i="9"/>
  <c r="DC13" i="9"/>
  <c r="DB13" i="9"/>
  <c r="ER12" i="9"/>
  <c r="EQ12" i="9"/>
  <c r="EP12" i="9"/>
  <c r="EO12" i="9"/>
  <c r="EN12" i="9"/>
  <c r="EM12" i="9"/>
  <c r="EL12" i="9"/>
  <c r="EK12" i="9"/>
  <c r="EJ12" i="9"/>
  <c r="EI12" i="9"/>
  <c r="EH12" i="9"/>
  <c r="EG12" i="9"/>
  <c r="EF12" i="9"/>
  <c r="EE12" i="9"/>
  <c r="ED12" i="9"/>
  <c r="EC12" i="9"/>
  <c r="EB12" i="9"/>
  <c r="EA12" i="9"/>
  <c r="DZ12" i="9"/>
  <c r="DY12" i="9"/>
  <c r="DX12" i="9"/>
  <c r="DW12" i="9"/>
  <c r="DV12" i="9"/>
  <c r="DU12" i="9"/>
  <c r="DT12" i="9"/>
  <c r="DS12" i="9"/>
  <c r="DR12" i="9"/>
  <c r="DQ12" i="9"/>
  <c r="DP12" i="9"/>
  <c r="DO12" i="9"/>
  <c r="DN12" i="9"/>
  <c r="DM12" i="9"/>
  <c r="DL12" i="9"/>
  <c r="DK12" i="9"/>
  <c r="DJ12" i="9"/>
  <c r="DI12" i="9"/>
  <c r="DH12" i="9"/>
  <c r="DG12" i="9"/>
  <c r="DF12" i="9"/>
  <c r="DE12" i="9"/>
  <c r="DD12" i="9"/>
  <c r="DC12" i="9"/>
  <c r="ER11" i="9"/>
  <c r="EQ11" i="9"/>
  <c r="EP11" i="9"/>
  <c r="EO11" i="9"/>
  <c r="EN11" i="9"/>
  <c r="EM11" i="9"/>
  <c r="EL11" i="9"/>
  <c r="EK11" i="9"/>
  <c r="EJ11" i="9"/>
  <c r="EH11" i="9"/>
  <c r="EG11" i="9"/>
  <c r="EF11" i="9"/>
  <c r="EE11" i="9"/>
  <c r="ED11" i="9"/>
  <c r="EC11" i="9"/>
  <c r="EB11" i="9"/>
  <c r="EA11" i="9"/>
  <c r="DZ11" i="9"/>
  <c r="DY11" i="9"/>
  <c r="DX11" i="9"/>
  <c r="DW11" i="9"/>
  <c r="DV11" i="9"/>
  <c r="DU11" i="9"/>
  <c r="DT11" i="9"/>
  <c r="DS11" i="9"/>
  <c r="DR11" i="9"/>
  <c r="DQ11" i="9"/>
  <c r="DP11" i="9"/>
  <c r="DO11" i="9"/>
  <c r="DN11" i="9"/>
  <c r="DM11" i="9"/>
  <c r="DL11" i="9"/>
  <c r="DK11" i="9"/>
  <c r="DJ11" i="9"/>
  <c r="DI11" i="9"/>
  <c r="DH11" i="9"/>
  <c r="DG11" i="9"/>
  <c r="DF11" i="9"/>
  <c r="DE11" i="9"/>
  <c r="DD11" i="9"/>
  <c r="DC11" i="9"/>
  <c r="DB11" i="9"/>
  <c r="ER10" i="9"/>
  <c r="EQ10" i="9"/>
  <c r="EP10" i="9"/>
  <c r="EO10" i="9"/>
  <c r="EN10" i="9"/>
  <c r="EM10" i="9"/>
  <c r="EL10" i="9"/>
  <c r="EK10" i="9"/>
  <c r="EJ10" i="9"/>
  <c r="EI10" i="9"/>
  <c r="EH10" i="9"/>
  <c r="EG10" i="9"/>
  <c r="EF10" i="9"/>
  <c r="EE10" i="9"/>
  <c r="ED10" i="9"/>
  <c r="EC10" i="9"/>
  <c r="EB10" i="9"/>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ER9" i="9"/>
  <c r="EQ9" i="9"/>
  <c r="EP9" i="9"/>
  <c r="EO9" i="9"/>
  <c r="EN9" i="9"/>
  <c r="EM9" i="9"/>
  <c r="EL9" i="9"/>
  <c r="EK9" i="9"/>
  <c r="EJ9" i="9"/>
  <c r="EI9" i="9"/>
  <c r="EH9" i="9"/>
  <c r="EG9" i="9"/>
  <c r="EF9" i="9"/>
  <c r="EE9" i="9"/>
  <c r="ED9" i="9"/>
  <c r="EC9" i="9"/>
  <c r="EB9" i="9"/>
  <c r="EA9" i="9"/>
  <c r="DZ9" i="9"/>
  <c r="DY9" i="9"/>
  <c r="DX9" i="9"/>
  <c r="DW9" i="9"/>
  <c r="DV9" i="9"/>
  <c r="DU9" i="9"/>
  <c r="DT9" i="9"/>
  <c r="DS9" i="9"/>
  <c r="DR9" i="9"/>
  <c r="DQ9" i="9"/>
  <c r="DP9" i="9"/>
  <c r="DO9" i="9"/>
  <c r="DN9" i="9"/>
  <c r="DM9" i="9"/>
  <c r="DL9" i="9"/>
  <c r="DK9" i="9"/>
  <c r="DJ9" i="9"/>
  <c r="DI9" i="9"/>
  <c r="DH9" i="9"/>
  <c r="DG9" i="9"/>
  <c r="DF9" i="9"/>
  <c r="DE9" i="9"/>
  <c r="DD9" i="9"/>
  <c r="DC9" i="9"/>
  <c r="DB9" i="9"/>
  <c r="ER8" i="9"/>
  <c r="EQ8" i="9"/>
  <c r="EP8" i="9"/>
  <c r="EO8" i="9"/>
  <c r="EN8" i="9"/>
  <c r="EM8" i="9"/>
  <c r="EL8" i="9"/>
  <c r="EK8" i="9"/>
  <c r="EJ8" i="9"/>
  <c r="EI8" i="9"/>
  <c r="EH8" i="9"/>
  <c r="EG8" i="9"/>
  <c r="EF8" i="9"/>
  <c r="EE8" i="9"/>
  <c r="ED8" i="9"/>
  <c r="EC8" i="9"/>
  <c r="EB8" i="9"/>
  <c r="EA8" i="9"/>
  <c r="DZ8" i="9"/>
  <c r="DY8" i="9"/>
  <c r="DX8" i="9"/>
  <c r="DW8" i="9"/>
  <c r="DV8" i="9"/>
  <c r="DU8" i="9"/>
  <c r="DT8" i="9"/>
  <c r="DS8" i="9"/>
  <c r="DR8" i="9"/>
  <c r="DQ8" i="9"/>
  <c r="DP8" i="9"/>
  <c r="DO8" i="9"/>
  <c r="DN8" i="9"/>
  <c r="DM8" i="9"/>
  <c r="DL8" i="9"/>
  <c r="DK8" i="9"/>
  <c r="DJ8" i="9"/>
  <c r="DI8" i="9"/>
  <c r="DH8" i="9"/>
  <c r="DG8" i="9"/>
  <c r="DF8" i="9"/>
  <c r="DE8" i="9"/>
  <c r="DD8" i="9"/>
  <c r="DC8" i="9"/>
  <c r="DB8"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ER5" i="9"/>
  <c r="EQ5" i="9"/>
  <c r="EP5" i="9"/>
  <c r="EO5" i="9"/>
  <c r="EN5" i="9"/>
  <c r="EM5" i="9"/>
  <c r="EL5" i="9"/>
  <c r="EK5" i="9"/>
  <c r="EJ5" i="9"/>
  <c r="EI5" i="9"/>
  <c r="EH5" i="9"/>
  <c r="EG5" i="9"/>
  <c r="EF5" i="9"/>
  <c r="EE5" i="9"/>
  <c r="ED5" i="9"/>
  <c r="EC5" i="9"/>
  <c r="EB5" i="9"/>
  <c r="EA5" i="9"/>
  <c r="DZ5" i="9"/>
  <c r="DY5" i="9"/>
  <c r="DX5" i="9"/>
  <c r="DW5" i="9"/>
  <c r="DV5" i="9"/>
  <c r="DU5" i="9"/>
  <c r="DT5" i="9"/>
  <c r="DS5" i="9"/>
  <c r="DR5" i="9"/>
  <c r="DQ5" i="9"/>
  <c r="DP5" i="9"/>
  <c r="DO5" i="9"/>
  <c r="DN5" i="9"/>
  <c r="DM5" i="9"/>
  <c r="DL5" i="9"/>
  <c r="DK5" i="9"/>
  <c r="DJ5" i="9"/>
  <c r="DI5" i="9"/>
  <c r="DH5" i="9"/>
  <c r="DG5" i="9"/>
  <c r="DF5" i="9"/>
  <c r="DE5" i="9"/>
  <c r="DD5" i="9"/>
  <c r="DC5" i="9"/>
  <c r="DB5" i="9"/>
  <c r="ER4" i="9"/>
  <c r="EQ4" i="9"/>
  <c r="EP4" i="9"/>
  <c r="EO4" i="9"/>
  <c r="EN4" i="9"/>
  <c r="EM4" i="9"/>
  <c r="EK4" i="9"/>
  <c r="EJ4" i="9"/>
  <c r="EI4" i="9"/>
  <c r="EH4" i="9"/>
  <c r="EG4" i="9"/>
  <c r="EF4" i="9"/>
  <c r="EE4" i="9"/>
  <c r="ED4" i="9"/>
  <c r="EC4" i="9"/>
  <c r="EB4" i="9"/>
  <c r="EA4" i="9"/>
  <c r="DZ4" i="9"/>
  <c r="DY4" i="9"/>
  <c r="DX4" i="9"/>
  <c r="DW4" i="9"/>
  <c r="DV4" i="9"/>
  <c r="DU4" i="9"/>
  <c r="DT4" i="9"/>
  <c r="DS4" i="9"/>
  <c r="DR4" i="9"/>
  <c r="DQ4" i="9"/>
  <c r="DP4" i="9"/>
  <c r="DO4" i="9"/>
  <c r="DN4" i="9"/>
  <c r="DM4" i="9"/>
  <c r="DL4" i="9"/>
  <c r="DK4" i="9"/>
  <c r="DJ4" i="9"/>
  <c r="DI4" i="9"/>
  <c r="DH4" i="9"/>
  <c r="DG4" i="9"/>
  <c r="DF4" i="9"/>
  <c r="DE4" i="9"/>
  <c r="DD4" i="9"/>
  <c r="DC4" i="9"/>
  <c r="DB4" i="9"/>
  <c r="ER3" i="9"/>
  <c r="EQ3" i="9"/>
  <c r="EP3" i="9"/>
  <c r="EO3" i="9"/>
  <c r="EN3" i="9"/>
  <c r="EM3" i="9"/>
  <c r="EL3" i="9"/>
  <c r="EK3" i="9"/>
  <c r="EJ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AG113" i="1"/>
  <c r="AI113" i="1" s="1"/>
  <c r="AG114" i="1"/>
  <c r="AI114" i="1" s="1"/>
  <c r="AG109" i="1"/>
  <c r="AI109" i="1" s="1"/>
  <c r="AG108" i="1"/>
  <c r="AI108" i="1" s="1"/>
  <c r="W102" i="1"/>
  <c r="AK102" i="1"/>
  <c r="AG102" i="1"/>
  <c r="AH102" i="1"/>
  <c r="W101" i="1"/>
  <c r="AK101" i="1"/>
  <c r="AG101" i="1"/>
  <c r="AH101" i="1"/>
  <c r="W100" i="1"/>
  <c r="AK100" i="1"/>
  <c r="AG100" i="1"/>
  <c r="AH100" i="1"/>
  <c r="W99" i="1"/>
  <c r="AK99" i="1"/>
  <c r="M73" i="2"/>
  <c r="AF99" i="1"/>
  <c r="AG97" i="1"/>
  <c r="AI97" i="1" s="1"/>
  <c r="W96" i="1"/>
  <c r="AK96" i="1"/>
  <c r="AG96" i="1"/>
  <c r="AH96" i="1"/>
  <c r="W95" i="1"/>
  <c r="AG95" i="1"/>
  <c r="AI95" i="1" s="1"/>
  <c r="AH95" i="1"/>
  <c r="W94" i="1"/>
  <c r="AK94" i="1" s="1"/>
  <c r="AG94" i="1"/>
  <c r="AI94" i="1" s="1"/>
  <c r="AH94" i="1"/>
  <c r="W93" i="1"/>
  <c r="AK93" i="1" s="1"/>
  <c r="AG93" i="1"/>
  <c r="AH93" i="1"/>
  <c r="W92" i="1"/>
  <c r="AK92" i="1" s="1"/>
  <c r="W91" i="1"/>
  <c r="AK91" i="1" s="1"/>
  <c r="AG92" i="1"/>
  <c r="AH92" i="1"/>
  <c r="AG91" i="1"/>
  <c r="AH91" i="1"/>
  <c r="W90" i="1"/>
  <c r="AK90" i="1" s="1"/>
  <c r="AG90" i="1"/>
  <c r="AH90" i="1"/>
  <c r="W89" i="1"/>
  <c r="AK89" i="1" s="1"/>
  <c r="AG89" i="1"/>
  <c r="AH89" i="1"/>
  <c r="W88" i="1"/>
  <c r="AK88" i="1" s="1"/>
  <c r="AG88" i="1"/>
  <c r="AH88" i="1"/>
  <c r="W87" i="1"/>
  <c r="AK87" i="1" s="1"/>
  <c r="AG87" i="1"/>
  <c r="AH87" i="1"/>
  <c r="W86" i="1"/>
  <c r="AK86" i="1" s="1"/>
  <c r="AG86" i="1"/>
  <c r="AH86" i="1"/>
  <c r="W85" i="1"/>
  <c r="AK85" i="1" s="1"/>
  <c r="W84" i="1"/>
  <c r="AK84" i="1" s="1"/>
  <c r="AG85" i="1"/>
  <c r="AH85" i="1"/>
  <c r="AG84" i="1"/>
  <c r="AH84" i="1"/>
  <c r="W83" i="1"/>
  <c r="AK83" i="1" s="1"/>
  <c r="AG83" i="1"/>
  <c r="AH83" i="1"/>
  <c r="W81" i="1"/>
  <c r="AK81" i="1" s="1"/>
  <c r="AG81" i="1"/>
  <c r="AI81" i="1" s="1"/>
  <c r="W80" i="1"/>
  <c r="AK80" i="1" s="1"/>
  <c r="AG80" i="1"/>
  <c r="AH80" i="1"/>
  <c r="AG79" i="1"/>
  <c r="AI79" i="1" s="1"/>
  <c r="W78" i="1"/>
  <c r="AK78" i="1" s="1"/>
  <c r="AG78" i="1"/>
  <c r="AH78" i="1"/>
  <c r="W77" i="1"/>
  <c r="AK77" i="1" s="1"/>
  <c r="AG77" i="1"/>
  <c r="AH77" i="1"/>
  <c r="W75" i="1"/>
  <c r="AK75" i="1" s="1"/>
  <c r="AG75" i="1"/>
  <c r="AH75" i="1"/>
  <c r="W74" i="1"/>
  <c r="AK74" i="1" s="1"/>
  <c r="AG74" i="1"/>
  <c r="AI74" i="1" s="1"/>
  <c r="AH74" i="1"/>
  <c r="W73" i="1"/>
  <c r="AK73" i="1" s="1"/>
  <c r="AH73" i="1"/>
  <c r="AI71" i="1"/>
  <c r="W70" i="1"/>
  <c r="AK70" i="1" s="1"/>
  <c r="AG70" i="1"/>
  <c r="AH70" i="1"/>
  <c r="AI69" i="1"/>
  <c r="W68" i="1"/>
  <c r="AK68" i="1"/>
  <c r="AG68" i="1"/>
  <c r="AH68" i="1"/>
  <c r="W67" i="1"/>
  <c r="AK67" i="1"/>
  <c r="AG67" i="1"/>
  <c r="W66" i="1"/>
  <c r="AK66" i="1" s="1"/>
  <c r="AG66" i="1"/>
  <c r="AH66" i="1"/>
  <c r="W64" i="1"/>
  <c r="AK64" i="1" s="1"/>
  <c r="AG64" i="1"/>
  <c r="AH64" i="1"/>
  <c r="AG63" i="1"/>
  <c r="AI63" i="1" s="1"/>
  <c r="AG62" i="1"/>
  <c r="AI62" i="1" s="1"/>
  <c r="W61" i="1"/>
  <c r="AK61" i="1" s="1"/>
  <c r="AG61" i="1"/>
  <c r="AH61" i="1"/>
  <c r="W59" i="1"/>
  <c r="AK59" i="1" s="1"/>
  <c r="AG59" i="1"/>
  <c r="AH59" i="1"/>
  <c r="W57" i="1"/>
  <c r="AK57" i="1" s="1"/>
  <c r="AG57" i="1"/>
  <c r="AH57" i="1"/>
  <c r="W55" i="1"/>
  <c r="AK55" i="1" s="1"/>
  <c r="AG55" i="1"/>
  <c r="AH55" i="1"/>
  <c r="W54" i="1"/>
  <c r="AK54" i="1" s="1"/>
  <c r="AG54" i="1"/>
  <c r="AH54" i="1"/>
  <c r="W53" i="1"/>
  <c r="AK53" i="1" s="1"/>
  <c r="AG53" i="1"/>
  <c r="AH53" i="1"/>
  <c r="W52" i="1"/>
  <c r="AK52" i="1" s="1"/>
  <c r="AH52" i="1"/>
  <c r="AI52" i="1" s="1"/>
  <c r="W51" i="1"/>
  <c r="AK51" i="1"/>
  <c r="AG51" i="1"/>
  <c r="AH51" i="1"/>
  <c r="AG50" i="1"/>
  <c r="AI50" i="1" s="1"/>
  <c r="W49" i="1"/>
  <c r="AK49" i="1"/>
  <c r="AG49" i="1"/>
  <c r="AH49" i="1"/>
  <c r="W48" i="1"/>
  <c r="AK48" i="1"/>
  <c r="W47" i="1"/>
  <c r="AK47" i="1"/>
  <c r="AG48" i="1"/>
  <c r="AH48" i="1"/>
  <c r="W46" i="1"/>
  <c r="AK46" i="1"/>
  <c r="AI46" i="1"/>
  <c r="W45" i="1"/>
  <c r="AK45" i="1" s="1"/>
  <c r="AG45" i="1"/>
  <c r="AH45" i="1"/>
  <c r="W44" i="1"/>
  <c r="AK44" i="1" s="1"/>
  <c r="AG44" i="1"/>
  <c r="AH44" i="1"/>
  <c r="W43" i="1"/>
  <c r="AK43" i="1" s="1"/>
  <c r="AH43" i="1"/>
  <c r="W42" i="1"/>
  <c r="AK42" i="1"/>
  <c r="AG42" i="1"/>
  <c r="AH42" i="1"/>
  <c r="W41" i="1"/>
  <c r="AK41" i="1"/>
  <c r="AG41" i="1"/>
  <c r="AH41" i="1"/>
  <c r="W40" i="1"/>
  <c r="AK40" i="1"/>
  <c r="AG40" i="1"/>
  <c r="AH40" i="1"/>
  <c r="W39" i="1"/>
  <c r="AK39" i="1"/>
  <c r="AG39" i="1"/>
  <c r="AH39" i="1"/>
  <c r="W37" i="1"/>
  <c r="AK37" i="1"/>
  <c r="AG37" i="1"/>
  <c r="AH37" i="1"/>
  <c r="W13" i="1"/>
  <c r="W34" i="1"/>
  <c r="AK34" i="1" s="1"/>
  <c r="AG34" i="1"/>
  <c r="AI34" i="1" s="1"/>
  <c r="AG33" i="1"/>
  <c r="AI33" i="1" s="1"/>
  <c r="W30" i="1"/>
  <c r="AK30" i="1"/>
  <c r="AG30" i="1"/>
  <c r="AH30" i="1"/>
  <c r="W29" i="1"/>
  <c r="AK29" i="1"/>
  <c r="AG29" i="1"/>
  <c r="AH29" i="1"/>
  <c r="W27" i="1"/>
  <c r="AK27" i="1"/>
  <c r="AG27" i="1"/>
  <c r="AH27" i="1"/>
  <c r="W26" i="1"/>
  <c r="AK26" i="1"/>
  <c r="AG26" i="1"/>
  <c r="AH26" i="1"/>
  <c r="W25" i="1"/>
  <c r="AK25" i="1"/>
  <c r="AG25" i="1"/>
  <c r="AH25" i="1"/>
  <c r="W24" i="1"/>
  <c r="AH24" i="1"/>
  <c r="W23" i="1"/>
  <c r="AK23" i="1"/>
  <c r="AG23" i="1"/>
  <c r="AH23" i="1"/>
  <c r="W22" i="1"/>
  <c r="AK22" i="1"/>
  <c r="AG22" i="1"/>
  <c r="AH22" i="1"/>
  <c r="W21" i="1"/>
  <c r="AK21" i="1"/>
  <c r="AG21" i="1"/>
  <c r="AH21" i="1"/>
  <c r="W20" i="1"/>
  <c r="AK20" i="1"/>
  <c r="AG20" i="1"/>
  <c r="AH20" i="1"/>
  <c r="W17" i="1"/>
  <c r="AK17" i="1"/>
  <c r="AG17" i="1"/>
  <c r="AH17" i="1"/>
  <c r="W16" i="1"/>
  <c r="AK16" i="1"/>
  <c r="AG16" i="1"/>
  <c r="AH16" i="1"/>
  <c r="W15" i="1"/>
  <c r="AK15" i="1"/>
  <c r="W14" i="1"/>
  <c r="AK14" i="1"/>
  <c r="AH14" i="1"/>
  <c r="W12" i="1"/>
  <c r="AK12" i="1" s="1"/>
  <c r="AH12" i="1"/>
  <c r="W10" i="1"/>
  <c r="AK10" i="1"/>
  <c r="AG10" i="1"/>
  <c r="AH10" i="1"/>
  <c r="W9" i="1"/>
  <c r="AK9" i="1"/>
  <c r="AG9" i="1"/>
  <c r="AH9" i="1"/>
  <c r="W8" i="1"/>
  <c r="AK8" i="1"/>
  <c r="AG8" i="1"/>
  <c r="AH8" i="1"/>
  <c r="W7" i="1"/>
  <c r="AK7" i="1"/>
  <c r="AG7" i="1"/>
  <c r="AH7" i="1"/>
  <c r="W6" i="1"/>
  <c r="AK6" i="1"/>
  <c r="AG6" i="1"/>
  <c r="AH6" i="1"/>
  <c r="W5" i="1"/>
  <c r="AK5" i="1"/>
  <c r="AG5" i="1"/>
  <c r="AH5" i="1"/>
  <c r="W4" i="1"/>
  <c r="AK4" i="1"/>
  <c r="AG4" i="1"/>
  <c r="AH4" i="1"/>
  <c r="AM707" i="5"/>
  <c r="AO707" i="5"/>
  <c r="AB707" i="5" s="1"/>
  <c r="AP707" i="5"/>
  <c r="AC707" i="5" s="1"/>
  <c r="AR707" i="5"/>
  <c r="AL707" i="5"/>
  <c r="AN707" i="5"/>
  <c r="AQ707" i="5"/>
  <c r="AM708" i="5"/>
  <c r="AO708" i="5"/>
  <c r="AB708" i="5" s="1"/>
  <c r="AP708" i="5"/>
  <c r="AC708" i="5" s="1"/>
  <c r="AR708" i="5"/>
  <c r="AL708" i="5"/>
  <c r="AN708" i="5"/>
  <c r="AQ708" i="5"/>
  <c r="AM171" i="5"/>
  <c r="AO171" i="5"/>
  <c r="AB171" i="5" s="1"/>
  <c r="AP171" i="5"/>
  <c r="AC171" i="5" s="1"/>
  <c r="AR171" i="5"/>
  <c r="AL171" i="5"/>
  <c r="AN171" i="5"/>
  <c r="AQ171" i="5"/>
  <c r="T106" i="1"/>
  <c r="T93" i="1" s="1"/>
  <c r="T81" i="1" s="1"/>
  <c r="T55" i="1"/>
  <c r="T44" i="1"/>
  <c r="T95" i="1"/>
  <c r="T83" i="1"/>
  <c r="T70" i="1" s="1"/>
  <c r="T111" i="1"/>
  <c r="T99" i="1" s="1"/>
  <c r="T86" i="1" s="1"/>
  <c r="T74" i="1" s="1"/>
  <c r="T61" i="1" s="1"/>
  <c r="T112" i="1"/>
  <c r="T100" i="1"/>
  <c r="T87" i="1" s="1"/>
  <c r="T75" i="1" s="1"/>
  <c r="T62" i="1" s="1"/>
  <c r="R30" i="1"/>
  <c r="K11" i="1"/>
  <c r="AA13" i="1"/>
  <c r="AA34" i="1" s="1"/>
  <c r="Y13" i="1"/>
  <c r="Y34" i="1" s="1"/>
  <c r="X13" i="1"/>
  <c r="X34" i="1" s="1"/>
  <c r="AE13" i="1"/>
  <c r="AE34" i="1" s="1"/>
  <c r="L13" i="1"/>
  <c r="L34" i="1" s="1"/>
  <c r="D4" i="1"/>
  <c r="D5" i="1"/>
  <c r="D6" i="1"/>
  <c r="D7" i="1"/>
  <c r="D8" i="1"/>
  <c r="D9" i="1"/>
  <c r="D10" i="1"/>
  <c r="D11" i="1"/>
  <c r="D12" i="1"/>
  <c r="D14" i="1"/>
  <c r="D15" i="1"/>
  <c r="D16" i="1"/>
  <c r="D17" i="1"/>
  <c r="D19" i="1"/>
  <c r="D20" i="1"/>
  <c r="D21" i="1"/>
  <c r="D22" i="1"/>
  <c r="D23" i="1"/>
  <c r="D25" i="1"/>
  <c r="D26" i="1"/>
  <c r="D27" i="1"/>
  <c r="D29" i="1"/>
  <c r="D30" i="1"/>
  <c r="D31" i="1"/>
  <c r="D32" i="1"/>
  <c r="D34" i="1"/>
  <c r="D36" i="1"/>
  <c r="D37" i="1"/>
  <c r="D38" i="1"/>
  <c r="D39" i="1"/>
  <c r="D40" i="1"/>
  <c r="D41" i="1"/>
  <c r="D42" i="1"/>
  <c r="D43" i="1"/>
  <c r="D44" i="1"/>
  <c r="D45" i="1"/>
  <c r="D46" i="1"/>
  <c r="D47" i="1"/>
  <c r="D48" i="1"/>
  <c r="D49" i="1"/>
  <c r="D50" i="1"/>
  <c r="D51" i="1"/>
  <c r="D52" i="1"/>
  <c r="D53" i="1"/>
  <c r="D54" i="1"/>
  <c r="D55" i="1"/>
  <c r="D57" i="1"/>
  <c r="D59" i="1"/>
  <c r="D60" i="1"/>
  <c r="D61" i="1"/>
  <c r="D62" i="1"/>
  <c r="D63" i="1"/>
  <c r="D64" i="1"/>
  <c r="D66" i="1"/>
  <c r="D67" i="1"/>
  <c r="D68" i="1"/>
  <c r="D69" i="1"/>
  <c r="D70" i="1"/>
  <c r="D71" i="1"/>
  <c r="D75" i="1"/>
  <c r="D76" i="1"/>
  <c r="D77" i="1"/>
  <c r="D78" i="1"/>
  <c r="D80" i="1"/>
  <c r="D81" i="1"/>
  <c r="D82" i="1"/>
  <c r="D83" i="1"/>
  <c r="D84" i="1"/>
  <c r="D85" i="1"/>
  <c r="D86" i="1"/>
  <c r="D87" i="1"/>
  <c r="D88" i="1"/>
  <c r="D89" i="1"/>
  <c r="D90" i="1"/>
  <c r="D91" i="1"/>
  <c r="D92" i="1"/>
  <c r="D94" i="1"/>
  <c r="D96" i="1"/>
  <c r="D97" i="1"/>
  <c r="D99" i="1"/>
  <c r="D100" i="1"/>
  <c r="D101" i="1"/>
  <c r="D102" i="1"/>
  <c r="D103" i="1"/>
  <c r="D104" i="1"/>
  <c r="D105" i="1"/>
  <c r="D106" i="1"/>
  <c r="D107" i="1"/>
  <c r="D108" i="1"/>
  <c r="D109" i="1"/>
  <c r="D110" i="1"/>
  <c r="D111" i="1"/>
  <c r="D112" i="1"/>
  <c r="D114" i="1"/>
  <c r="L24" i="1"/>
  <c r="L74" i="1"/>
  <c r="AE24" i="1"/>
  <c r="AE74" i="1"/>
  <c r="AA24" i="1"/>
  <c r="AA74" i="1"/>
  <c r="Y24" i="1"/>
  <c r="Y74" i="1"/>
  <c r="X24" i="1"/>
  <c r="X74" i="1"/>
  <c r="V11" i="1"/>
  <c r="S106" i="1"/>
  <c r="S93" i="1"/>
  <c r="S81" i="1" s="1"/>
  <c r="S55" i="1"/>
  <c r="S44" i="1" s="1"/>
  <c r="S111" i="1"/>
  <c r="S99" i="1" s="1"/>
  <c r="S86" i="1" s="1"/>
  <c r="S74" i="1" s="1"/>
  <c r="S61" i="1" s="1"/>
  <c r="S112" i="1"/>
  <c r="Q11" i="1"/>
  <c r="J11" i="1"/>
  <c r="I11" i="1"/>
  <c r="G11" i="1"/>
  <c r="AL109" i="1"/>
  <c r="AM109" i="1" s="1"/>
  <c r="AL110" i="1"/>
  <c r="AM110" i="1" s="1"/>
  <c r="AL111" i="1"/>
  <c r="AL112" i="1"/>
  <c r="AL113" i="1"/>
  <c r="AL114" i="1"/>
  <c r="AL115" i="1"/>
  <c r="AL116" i="1"/>
  <c r="AL36" i="1"/>
  <c r="AM36" i="1" s="1"/>
  <c r="L37" i="1"/>
  <c r="AL38" i="1"/>
  <c r="AM38" i="1"/>
  <c r="L39" i="1"/>
  <c r="L40" i="1"/>
  <c r="L41" i="1"/>
  <c r="L42" i="1"/>
  <c r="L43" i="1"/>
  <c r="L44" i="1"/>
  <c r="L45" i="1"/>
  <c r="L46" i="1"/>
  <c r="L47" i="1"/>
  <c r="L48" i="1"/>
  <c r="L49" i="1"/>
  <c r="AL50" i="1"/>
  <c r="AM50" i="1" s="1"/>
  <c r="L51" i="1"/>
  <c r="L52" i="1"/>
  <c r="L53" i="1"/>
  <c r="L54" i="1"/>
  <c r="L55" i="1"/>
  <c r="L57" i="1"/>
  <c r="L59" i="1"/>
  <c r="AL60" i="1"/>
  <c r="AM60" i="1"/>
  <c r="L61" i="1"/>
  <c r="AL62" i="1"/>
  <c r="AM62" i="1" s="1"/>
  <c r="AL63" i="1"/>
  <c r="AM63" i="1" s="1"/>
  <c r="L64" i="1"/>
  <c r="L66" i="1"/>
  <c r="L67" i="1"/>
  <c r="L68" i="1"/>
  <c r="AL69" i="1"/>
  <c r="AM69" i="1" s="1"/>
  <c r="AL71" i="1"/>
  <c r="AM71" i="1" s="1"/>
  <c r="L75" i="1"/>
  <c r="AL76" i="1"/>
  <c r="AM76" i="1"/>
  <c r="AL79" i="1"/>
  <c r="AM79" i="1"/>
  <c r="L80" i="1"/>
  <c r="L81" i="1"/>
  <c r="AL82" i="1"/>
  <c r="AM82" i="1"/>
  <c r="L83" i="1"/>
  <c r="L84" i="1"/>
  <c r="L85" i="1"/>
  <c r="L86" i="1"/>
  <c r="L87" i="1"/>
  <c r="L88" i="1"/>
  <c r="L89" i="1"/>
  <c r="L90" i="1"/>
  <c r="L91" i="1"/>
  <c r="L92" i="1"/>
  <c r="L93" i="1"/>
  <c r="L95" i="1"/>
  <c r="L96" i="1"/>
  <c r="AL97" i="1"/>
  <c r="AM97" i="1" s="1"/>
  <c r="L99" i="1"/>
  <c r="L100" i="1"/>
  <c r="L101" i="1"/>
  <c r="L102" i="1"/>
  <c r="AL103" i="1"/>
  <c r="AM103" i="1" s="1"/>
  <c r="AL104" i="1"/>
  <c r="AM104" i="1" s="1"/>
  <c r="AL105" i="1"/>
  <c r="AM105" i="1" s="1"/>
  <c r="AL106" i="1"/>
  <c r="AM106" i="1" s="1"/>
  <c r="AL107" i="1"/>
  <c r="AM107" i="1" s="1"/>
  <c r="AL108" i="1"/>
  <c r="AM108" i="1" s="1"/>
  <c r="AL33" i="1"/>
  <c r="AL32" i="1"/>
  <c r="AM32" i="1"/>
  <c r="L12" i="1"/>
  <c r="L14" i="1"/>
  <c r="L15" i="1"/>
  <c r="L16" i="1"/>
  <c r="L17" i="1"/>
  <c r="AL19" i="1"/>
  <c r="AM19" i="1" s="1"/>
  <c r="L20" i="1"/>
  <c r="L21" i="1"/>
  <c r="L22" i="1"/>
  <c r="L23" i="1"/>
  <c r="L25" i="1"/>
  <c r="L26" i="1"/>
  <c r="L27" i="1"/>
  <c r="L29" i="1"/>
  <c r="L30" i="1"/>
  <c r="AL31" i="1"/>
  <c r="AM31" i="1"/>
  <c r="L5" i="1"/>
  <c r="L6" i="1"/>
  <c r="L7" i="1"/>
  <c r="L8" i="1"/>
  <c r="L9" i="1"/>
  <c r="L10" i="1"/>
  <c r="L4" i="1"/>
  <c r="M4" i="1"/>
  <c r="M5" i="1"/>
  <c r="M6" i="1"/>
  <c r="M7" i="1"/>
  <c r="M8" i="1"/>
  <c r="M9" i="1"/>
  <c r="M10" i="1"/>
  <c r="M11" i="1"/>
  <c r="M12" i="1"/>
  <c r="M13" i="1"/>
  <c r="M14" i="1"/>
  <c r="M15" i="1"/>
  <c r="M16" i="1"/>
  <c r="M17" i="1"/>
  <c r="M19" i="1"/>
  <c r="M20" i="1"/>
  <c r="M21" i="1"/>
  <c r="M22" i="1"/>
  <c r="M23" i="1"/>
  <c r="M24" i="1"/>
  <c r="M25" i="1"/>
  <c r="M26" i="1"/>
  <c r="M27" i="1"/>
  <c r="M29" i="1"/>
  <c r="M30" i="1"/>
  <c r="M31" i="1"/>
  <c r="M32" i="1"/>
  <c r="M33" i="1"/>
  <c r="M34" i="1"/>
  <c r="M36" i="1"/>
  <c r="M37" i="1"/>
  <c r="M38" i="1"/>
  <c r="M39" i="1"/>
  <c r="M40" i="1"/>
  <c r="M41" i="1"/>
  <c r="M42" i="1"/>
  <c r="M43" i="1"/>
  <c r="M44" i="1"/>
  <c r="M45" i="1"/>
  <c r="M46" i="1"/>
  <c r="M47" i="1"/>
  <c r="M48" i="1"/>
  <c r="M49" i="1"/>
  <c r="M50" i="1"/>
  <c r="M51" i="1"/>
  <c r="M52" i="1"/>
  <c r="M53" i="1"/>
  <c r="M54" i="1"/>
  <c r="M55" i="1"/>
  <c r="M57" i="1"/>
  <c r="M59" i="1"/>
  <c r="M60" i="1"/>
  <c r="M61" i="1"/>
  <c r="M62" i="1"/>
  <c r="M63" i="1"/>
  <c r="M64" i="1"/>
  <c r="M66" i="1"/>
  <c r="M67" i="1"/>
  <c r="M68" i="1"/>
  <c r="M69" i="1"/>
  <c r="M74" i="1"/>
  <c r="M75" i="1"/>
  <c r="M76" i="1"/>
  <c r="M79" i="1"/>
  <c r="M80" i="1"/>
  <c r="M81" i="1"/>
  <c r="M82" i="1"/>
  <c r="M83" i="1"/>
  <c r="M84" i="1"/>
  <c r="M85" i="1"/>
  <c r="M86" i="1"/>
  <c r="M87" i="1"/>
  <c r="M88" i="1"/>
  <c r="M89" i="1"/>
  <c r="M90" i="1"/>
  <c r="M91" i="1"/>
  <c r="M92" i="1"/>
  <c r="M93" i="1"/>
  <c r="M95" i="1"/>
  <c r="M96" i="1"/>
  <c r="M97" i="1"/>
  <c r="M99" i="1"/>
  <c r="M100" i="1"/>
  <c r="M101" i="1"/>
  <c r="M102" i="1"/>
  <c r="M103" i="1"/>
  <c r="M104" i="1"/>
  <c r="M105" i="1"/>
  <c r="M106" i="1"/>
  <c r="M107" i="1"/>
  <c r="M108" i="1"/>
  <c r="M109" i="1"/>
  <c r="M110" i="1"/>
  <c r="M111" i="1"/>
  <c r="M112" i="1"/>
  <c r="M113" i="1"/>
  <c r="M114" i="1"/>
  <c r="M115" i="1"/>
  <c r="M116" i="1"/>
  <c r="O4" i="1"/>
  <c r="O5" i="1"/>
  <c r="O6" i="1"/>
  <c r="O7" i="1"/>
  <c r="O8" i="1"/>
  <c r="O9" i="1"/>
  <c r="O10" i="1"/>
  <c r="O11" i="1"/>
  <c r="O12" i="1"/>
  <c r="O13" i="1"/>
  <c r="O14" i="1"/>
  <c r="O15" i="1"/>
  <c r="O16" i="1"/>
  <c r="O17" i="1"/>
  <c r="O19" i="1"/>
  <c r="O20" i="1"/>
  <c r="O21" i="1"/>
  <c r="O22" i="1"/>
  <c r="O23" i="1"/>
  <c r="O24" i="1"/>
  <c r="O25" i="1"/>
  <c r="O26" i="1"/>
  <c r="O27" i="1"/>
  <c r="O29" i="1"/>
  <c r="O30" i="1"/>
  <c r="O31" i="1"/>
  <c r="O32" i="1"/>
  <c r="O33" i="1"/>
  <c r="O34" i="1"/>
  <c r="O36" i="1"/>
  <c r="O37" i="1"/>
  <c r="O38" i="1"/>
  <c r="O39" i="1"/>
  <c r="O40" i="1"/>
  <c r="O41" i="1"/>
  <c r="O42" i="1"/>
  <c r="O43" i="1"/>
  <c r="O44" i="1"/>
  <c r="O45" i="1"/>
  <c r="O46" i="1"/>
  <c r="O47" i="1"/>
  <c r="O48" i="1"/>
  <c r="O49" i="1"/>
  <c r="O50" i="1"/>
  <c r="O51" i="1"/>
  <c r="O52" i="1"/>
  <c r="O53" i="1"/>
  <c r="O54" i="1"/>
  <c r="O55" i="1"/>
  <c r="O57" i="1"/>
  <c r="O59" i="1"/>
  <c r="O60" i="1"/>
  <c r="O61" i="1"/>
  <c r="O62" i="1"/>
  <c r="O63" i="1"/>
  <c r="O64" i="1"/>
  <c r="O66" i="1"/>
  <c r="O67" i="1"/>
  <c r="O68" i="1"/>
  <c r="O69" i="1"/>
  <c r="O74" i="1"/>
  <c r="O75" i="1"/>
  <c r="O76" i="1"/>
  <c r="O79" i="1"/>
  <c r="O80" i="1"/>
  <c r="O81" i="1"/>
  <c r="O82" i="1"/>
  <c r="O83" i="1"/>
  <c r="O84" i="1"/>
  <c r="O85" i="1"/>
  <c r="O86" i="1"/>
  <c r="O87" i="1"/>
  <c r="O88" i="1"/>
  <c r="O89" i="1"/>
  <c r="O90" i="1"/>
  <c r="O91" i="1"/>
  <c r="O92" i="1"/>
  <c r="O93" i="1"/>
  <c r="O95" i="1"/>
  <c r="O96" i="1"/>
  <c r="O97" i="1"/>
  <c r="O99" i="1"/>
  <c r="O100" i="1"/>
  <c r="O101" i="1"/>
  <c r="O102" i="1"/>
  <c r="O103" i="1"/>
  <c r="O104" i="1"/>
  <c r="O105" i="1"/>
  <c r="O106" i="1"/>
  <c r="O107" i="1"/>
  <c r="O108" i="1"/>
  <c r="O109" i="1"/>
  <c r="O110" i="1"/>
  <c r="O111" i="1"/>
  <c r="O112" i="1"/>
  <c r="O113" i="1"/>
  <c r="O114" i="1"/>
  <c r="O115" i="1"/>
  <c r="O116" i="1"/>
  <c r="N4" i="1"/>
  <c r="N5" i="1"/>
  <c r="N6" i="1"/>
  <c r="N7" i="1"/>
  <c r="N8" i="1"/>
  <c r="N9" i="1"/>
  <c r="N10" i="1"/>
  <c r="N11" i="1"/>
  <c r="N12" i="1"/>
  <c r="N13" i="1"/>
  <c r="N14" i="1"/>
  <c r="N15" i="1"/>
  <c r="N16" i="1"/>
  <c r="N17" i="1"/>
  <c r="N19" i="1"/>
  <c r="N20" i="1"/>
  <c r="N21" i="1"/>
  <c r="N22" i="1"/>
  <c r="N23" i="1"/>
  <c r="N24" i="1"/>
  <c r="N25" i="1"/>
  <c r="N26" i="1"/>
  <c r="N27" i="1"/>
  <c r="N29" i="1"/>
  <c r="N30" i="1"/>
  <c r="N31" i="1"/>
  <c r="N32" i="1"/>
  <c r="N33" i="1"/>
  <c r="N34" i="1"/>
  <c r="N36" i="1"/>
  <c r="N37" i="1"/>
  <c r="N38" i="1"/>
  <c r="N39" i="1"/>
  <c r="N40" i="1"/>
  <c r="N41" i="1"/>
  <c r="N42" i="1"/>
  <c r="N43" i="1"/>
  <c r="N44" i="1"/>
  <c r="N45" i="1"/>
  <c r="N46" i="1"/>
  <c r="N47" i="1"/>
  <c r="N48" i="1"/>
  <c r="N49" i="1"/>
  <c r="N50" i="1"/>
  <c r="N51" i="1"/>
  <c r="N52" i="1"/>
  <c r="N53" i="1"/>
  <c r="N54" i="1"/>
  <c r="N55" i="1"/>
  <c r="N57" i="1"/>
  <c r="N59" i="1"/>
  <c r="N60" i="1"/>
  <c r="N61" i="1"/>
  <c r="N62" i="1"/>
  <c r="N63" i="1"/>
  <c r="N64" i="1"/>
  <c r="N66" i="1"/>
  <c r="N67" i="1"/>
  <c r="N68" i="1"/>
  <c r="N69" i="1"/>
  <c r="N74" i="1"/>
  <c r="N75" i="1"/>
  <c r="N76" i="1"/>
  <c r="N79" i="1"/>
  <c r="N80" i="1"/>
  <c r="N81" i="1"/>
  <c r="N82" i="1"/>
  <c r="N83" i="1"/>
  <c r="N84" i="1"/>
  <c r="N85" i="1"/>
  <c r="N86" i="1"/>
  <c r="N87" i="1"/>
  <c r="N88" i="1"/>
  <c r="N89" i="1"/>
  <c r="N90" i="1"/>
  <c r="N91" i="1"/>
  <c r="N92" i="1"/>
  <c r="N93" i="1"/>
  <c r="N95" i="1"/>
  <c r="N96" i="1"/>
  <c r="N97" i="1"/>
  <c r="N99" i="1"/>
  <c r="N100" i="1"/>
  <c r="N101" i="1"/>
  <c r="N102" i="1"/>
  <c r="N103" i="1"/>
  <c r="N104" i="1"/>
  <c r="N105" i="1"/>
  <c r="N106" i="1"/>
  <c r="N107" i="1"/>
  <c r="N108" i="1"/>
  <c r="N109" i="1"/>
  <c r="N110" i="1"/>
  <c r="N111" i="1"/>
  <c r="N112" i="1"/>
  <c r="N113" i="1"/>
  <c r="N114" i="1"/>
  <c r="N115" i="1"/>
  <c r="N116" i="1"/>
  <c r="AH67" i="1"/>
  <c r="AK19" i="1"/>
  <c r="AK31" i="1"/>
  <c r="AK32" i="1"/>
  <c r="AK33" i="1"/>
  <c r="AK36" i="1"/>
  <c r="AK38" i="1"/>
  <c r="AK50" i="1"/>
  <c r="AK60" i="1"/>
  <c r="AK62" i="1"/>
  <c r="AK63" i="1"/>
  <c r="AK69" i="1"/>
  <c r="AK71" i="1"/>
  <c r="AK76" i="1"/>
  <c r="AK79" i="1"/>
  <c r="AK82" i="1"/>
  <c r="AK97" i="1"/>
  <c r="AK103" i="1"/>
  <c r="AK104" i="1"/>
  <c r="AK105" i="1"/>
  <c r="AK106" i="1"/>
  <c r="AK107" i="1"/>
  <c r="AK108" i="1"/>
  <c r="AK109" i="1"/>
  <c r="AK110" i="1"/>
  <c r="AK111" i="1"/>
  <c r="AK112" i="1"/>
  <c r="AK113" i="1"/>
  <c r="AK114" i="1"/>
  <c r="AK115" i="1"/>
  <c r="AK116" i="1"/>
  <c r="AH13" i="1"/>
  <c r="AG15" i="1"/>
  <c r="AH15" i="1"/>
  <c r="AG115" i="1"/>
  <c r="AI115" i="1" s="1"/>
  <c r="AG116" i="1"/>
  <c r="AI116" i="1" s="1"/>
  <c r="AH19" i="1"/>
  <c r="AI19" i="1" s="1"/>
  <c r="AH31" i="1"/>
  <c r="AI31" i="1" s="1"/>
  <c r="AH33" i="1"/>
  <c r="AH36" i="1"/>
  <c r="AI36" i="1" s="1"/>
  <c r="AH38" i="1"/>
  <c r="AI38" i="1" s="1"/>
  <c r="AI47" i="1"/>
  <c r="AH50" i="1"/>
  <c r="AH60" i="1"/>
  <c r="AI60" i="1" s="1"/>
  <c r="AH62" i="1"/>
  <c r="AH63" i="1"/>
  <c r="AH69" i="1"/>
  <c r="AH76" i="1"/>
  <c r="AI76" i="1" s="1"/>
  <c r="AH79" i="1"/>
  <c r="AH81" i="1"/>
  <c r="AH82" i="1"/>
  <c r="AI82" i="1" s="1"/>
  <c r="AH97" i="1"/>
  <c r="AH103" i="1"/>
  <c r="AI103" i="1" s="1"/>
  <c r="AH104" i="1"/>
  <c r="AI104" i="1" s="1"/>
  <c r="AH105" i="1"/>
  <c r="AI105" i="1" s="1"/>
  <c r="AH106" i="1"/>
  <c r="AI106" i="1" s="1"/>
  <c r="AH107" i="1"/>
  <c r="AI107" i="1" s="1"/>
  <c r="AH108" i="1"/>
  <c r="AH109" i="1"/>
  <c r="AH110" i="1"/>
  <c r="AI110" i="1" s="1"/>
  <c r="AH111" i="1"/>
  <c r="AI111" i="1" s="1"/>
  <c r="AH112" i="1"/>
  <c r="AH113" i="1"/>
  <c r="AH114" i="1"/>
  <c r="AH115" i="1"/>
  <c r="AH116" i="1"/>
  <c r="AS488" i="3"/>
  <c r="H23" i="52"/>
  <c r="L43" i="6"/>
  <c r="L51" i="6"/>
  <c r="K103" i="6"/>
  <c r="K102" i="6"/>
  <c r="K101" i="6"/>
  <c r="K100" i="6"/>
  <c r="K99" i="6"/>
  <c r="I12" i="6"/>
  <c r="J13" i="6" s="1"/>
  <c r="E5" i="6" s="1"/>
  <c r="M12" i="6"/>
  <c r="N13" i="6"/>
  <c r="E6" i="6" s="1"/>
  <c r="E7" i="6"/>
  <c r="E8" i="6"/>
  <c r="E9" i="6"/>
  <c r="AK17" i="6"/>
  <c r="AK18" i="6"/>
  <c r="AK19" i="6"/>
  <c r="AJ17" i="6"/>
  <c r="AJ18" i="6"/>
  <c r="AJ19" i="6"/>
  <c r="AX3" i="25"/>
  <c r="AV3" i="25"/>
  <c r="AT3" i="25"/>
  <c r="AR3" i="25"/>
  <c r="AP3" i="25"/>
  <c r="AN3" i="25"/>
  <c r="AL3" i="25"/>
  <c r="AJ3" i="25"/>
  <c r="B27" i="35"/>
  <c r="L26" i="40"/>
  <c r="C12" i="35" s="1"/>
  <c r="L23" i="40"/>
  <c r="L3" i="35" s="1"/>
  <c r="L25" i="40"/>
  <c r="D8" i="35" s="1"/>
  <c r="P8" i="35" s="1"/>
  <c r="P23" i="35" s="1"/>
  <c r="B53" i="35"/>
  <c r="C53" i="35" s="1"/>
  <c r="L24" i="40"/>
  <c r="B4" i="35" s="1"/>
  <c r="J79" i="35"/>
  <c r="K79" i="35" s="1"/>
  <c r="P19" i="35"/>
  <c r="O19" i="35"/>
  <c r="P27" i="35"/>
  <c r="Q27" i="35" s="1"/>
  <c r="R27" i="35" s="1"/>
  <c r="S27" i="35" s="1"/>
  <c r="T27" i="35" s="1"/>
  <c r="C38" i="35"/>
  <c r="J34" i="35"/>
  <c r="E34" i="35"/>
  <c r="W42" i="35"/>
  <c r="N42" i="35"/>
  <c r="W39" i="35"/>
  <c r="S34" i="35"/>
  <c r="L44" i="40"/>
  <c r="F8" i="35" s="1"/>
  <c r="D49" i="35"/>
  <c r="E49" i="35" s="1"/>
  <c r="F49" i="35" s="1"/>
  <c r="K182" i="40"/>
  <c r="H49" i="35"/>
  <c r="B73" i="35"/>
  <c r="B68" i="35"/>
  <c r="K64" i="35"/>
  <c r="H64" i="35"/>
  <c r="K27" i="35"/>
  <c r="J27" i="35"/>
  <c r="J24" i="35"/>
  <c r="Q57" i="35"/>
  <c r="R57" i="35" s="1"/>
  <c r="S57" i="35" s="1"/>
  <c r="T57" i="35" s="1"/>
  <c r="U57" i="35" s="1"/>
  <c r="T53" i="35"/>
  <c r="U49" i="35"/>
  <c r="V49" i="35"/>
  <c r="P72" i="35"/>
  <c r="Q72" i="35" s="1"/>
  <c r="R72" i="35" s="1"/>
  <c r="S72" i="35" s="1"/>
  <c r="T72" i="35" s="1"/>
  <c r="N68" i="35"/>
  <c r="L18" i="35"/>
  <c r="W8" i="35"/>
  <c r="O4" i="21"/>
  <c r="N4" i="21"/>
  <c r="AL688" i="5"/>
  <c r="AM688" i="5"/>
  <c r="AN688" i="5"/>
  <c r="AO688" i="5"/>
  <c r="AB688" i="5" s="1"/>
  <c r="AP688" i="5"/>
  <c r="AC688" i="5" s="1"/>
  <c r="AQ688" i="5"/>
  <c r="AR688" i="5"/>
  <c r="AL544" i="5"/>
  <c r="AM544" i="5"/>
  <c r="AN544" i="5"/>
  <c r="AO544" i="5"/>
  <c r="AB544" i="5" s="1"/>
  <c r="AP544" i="5"/>
  <c r="AC544" i="5" s="1"/>
  <c r="AQ544" i="5"/>
  <c r="AR544" i="5"/>
  <c r="AL718" i="5"/>
  <c r="AM718" i="5"/>
  <c r="AN718" i="5"/>
  <c r="AO718" i="5"/>
  <c r="AB718" i="5" s="1"/>
  <c r="AP718" i="5"/>
  <c r="AC718" i="5" s="1"/>
  <c r="AQ718" i="5"/>
  <c r="AR718" i="5"/>
  <c r="AL307" i="5"/>
  <c r="AM307" i="5"/>
  <c r="AN307" i="5"/>
  <c r="AO307" i="5"/>
  <c r="AB307" i="5" s="1"/>
  <c r="AP307" i="5"/>
  <c r="AC307" i="5" s="1"/>
  <c r="AQ307" i="5"/>
  <c r="AR307" i="5"/>
  <c r="AL717" i="5"/>
  <c r="AM717" i="5"/>
  <c r="AN717" i="5"/>
  <c r="AO717" i="5"/>
  <c r="AP717" i="5"/>
  <c r="AC717" i="5" s="1"/>
  <c r="AQ717" i="5"/>
  <c r="AR717" i="5"/>
  <c r="AL685" i="5"/>
  <c r="AM685" i="5"/>
  <c r="AN685" i="5"/>
  <c r="AO685" i="5"/>
  <c r="AB685" i="5" s="1"/>
  <c r="AP685" i="5"/>
  <c r="AC685" i="5" s="1"/>
  <c r="AQ685" i="5"/>
  <c r="AR685" i="5"/>
  <c r="AL686" i="5"/>
  <c r="AM686" i="5"/>
  <c r="AN686" i="5"/>
  <c r="AO686" i="5"/>
  <c r="AB686" i="5" s="1"/>
  <c r="AP686" i="5"/>
  <c r="AC686" i="5" s="1"/>
  <c r="AQ686" i="5"/>
  <c r="AR686" i="5"/>
  <c r="AL687" i="5"/>
  <c r="AM687" i="5"/>
  <c r="AN687" i="5"/>
  <c r="AO687" i="5"/>
  <c r="AB687" i="5" s="1"/>
  <c r="AP687" i="5"/>
  <c r="AC687" i="5" s="1"/>
  <c r="AQ687" i="5"/>
  <c r="AR687" i="5"/>
  <c r="AL719" i="5"/>
  <c r="AM719" i="5"/>
  <c r="AN719" i="5"/>
  <c r="AO719" i="5"/>
  <c r="AB719" i="5" s="1"/>
  <c r="AP719" i="5"/>
  <c r="AC719" i="5" s="1"/>
  <c r="AQ719" i="5"/>
  <c r="AR719" i="5"/>
  <c r="AL170" i="5"/>
  <c r="AM170" i="5"/>
  <c r="AN170" i="5"/>
  <c r="AO170" i="5"/>
  <c r="AB170" i="5" s="1"/>
  <c r="AP170" i="5"/>
  <c r="AC170" i="5" s="1"/>
  <c r="AQ170" i="5"/>
  <c r="AR170" i="5"/>
  <c r="AL146" i="5"/>
  <c r="AL616" i="5"/>
  <c r="AL617" i="5"/>
  <c r="AL714" i="5"/>
  <c r="AM146" i="5"/>
  <c r="AM616" i="5"/>
  <c r="AM617" i="5"/>
  <c r="AM714" i="5"/>
  <c r="AN146" i="5"/>
  <c r="AN616" i="5"/>
  <c r="AN617" i="5"/>
  <c r="AN714" i="5"/>
  <c r="AO146" i="5"/>
  <c r="AO616" i="5"/>
  <c r="AB616" i="5" s="1"/>
  <c r="AO617" i="5"/>
  <c r="AB617" i="5" s="1"/>
  <c r="AO714" i="5"/>
  <c r="AB714" i="5" s="1"/>
  <c r="AP146" i="5"/>
  <c r="AC146" i="5" s="1"/>
  <c r="AP616" i="5"/>
  <c r="AC616" i="5" s="1"/>
  <c r="AP617" i="5"/>
  <c r="AC617" i="5" s="1"/>
  <c r="AP714" i="5"/>
  <c r="AC714" i="5" s="1"/>
  <c r="AQ146" i="5"/>
  <c r="AQ616" i="5"/>
  <c r="AQ617" i="5"/>
  <c r="AQ714" i="5"/>
  <c r="AR146" i="5"/>
  <c r="AR616" i="5"/>
  <c r="AR617" i="5"/>
  <c r="AR714" i="5"/>
  <c r="AL618" i="5"/>
  <c r="AL128" i="5"/>
  <c r="AL441" i="5"/>
  <c r="AL619" i="5"/>
  <c r="AM618" i="5"/>
  <c r="AM128" i="5"/>
  <c r="AM441" i="5"/>
  <c r="AM619" i="5"/>
  <c r="AN618" i="5"/>
  <c r="AN128" i="5"/>
  <c r="AN441" i="5"/>
  <c r="AN619" i="5"/>
  <c r="AO618" i="5"/>
  <c r="AB618" i="5" s="1"/>
  <c r="AO128" i="5"/>
  <c r="AB128" i="5" s="1"/>
  <c r="AO441" i="5"/>
  <c r="AB441" i="5" s="1"/>
  <c r="AO619" i="5"/>
  <c r="AB619" i="5" s="1"/>
  <c r="AP618" i="5"/>
  <c r="AC618" i="5" s="1"/>
  <c r="AP128" i="5"/>
  <c r="AC128" i="5" s="1"/>
  <c r="AP441" i="5"/>
  <c r="AC441" i="5" s="1"/>
  <c r="AP619" i="5"/>
  <c r="AC619" i="5" s="1"/>
  <c r="AQ618" i="5"/>
  <c r="AQ128" i="5"/>
  <c r="AQ441" i="5"/>
  <c r="AQ619" i="5"/>
  <c r="AR618" i="5"/>
  <c r="AR128" i="5"/>
  <c r="AR441" i="5"/>
  <c r="AR619" i="5"/>
  <c r="AL710" i="5"/>
  <c r="AM710" i="5"/>
  <c r="AN710" i="5"/>
  <c r="AO710" i="5"/>
  <c r="AB710" i="5" s="1"/>
  <c r="AP710" i="5"/>
  <c r="AC710" i="5" s="1"/>
  <c r="AQ710" i="5"/>
  <c r="AR710" i="5"/>
  <c r="AL615" i="5"/>
  <c r="AM615" i="5"/>
  <c r="AN615" i="5"/>
  <c r="AO615" i="5"/>
  <c r="AB615" i="5" s="1"/>
  <c r="AP615" i="5"/>
  <c r="AC615" i="5" s="1"/>
  <c r="AQ615" i="5"/>
  <c r="AR615" i="5"/>
  <c r="AL711" i="5"/>
  <c r="AM711" i="5"/>
  <c r="AN711" i="5"/>
  <c r="AO711" i="5"/>
  <c r="AB711" i="5" s="1"/>
  <c r="AP711" i="5"/>
  <c r="AC711" i="5" s="1"/>
  <c r="AQ711" i="5"/>
  <c r="AR711" i="5"/>
  <c r="AL712" i="5"/>
  <c r="AM712" i="5"/>
  <c r="AN712" i="5"/>
  <c r="AO712" i="5"/>
  <c r="AB712" i="5" s="1"/>
  <c r="AP712" i="5"/>
  <c r="AC712" i="5" s="1"/>
  <c r="AQ712" i="5"/>
  <c r="AR712" i="5"/>
  <c r="AL713" i="5"/>
  <c r="AM713" i="5"/>
  <c r="AN713" i="5"/>
  <c r="AO713" i="5"/>
  <c r="AB713" i="5" s="1"/>
  <c r="AP713" i="5"/>
  <c r="AC713" i="5" s="1"/>
  <c r="AQ713" i="5"/>
  <c r="AR713" i="5"/>
  <c r="AL620" i="5"/>
  <c r="AM620" i="5"/>
  <c r="AN620" i="5"/>
  <c r="AO620" i="5"/>
  <c r="AB620" i="5" s="1"/>
  <c r="AP620" i="5"/>
  <c r="AC620" i="5" s="1"/>
  <c r="AQ620" i="5"/>
  <c r="AR620" i="5"/>
  <c r="AL621" i="5"/>
  <c r="AM621" i="5"/>
  <c r="AN621" i="5"/>
  <c r="AO621" i="5"/>
  <c r="AB621" i="5" s="1"/>
  <c r="AP621" i="5"/>
  <c r="AC621" i="5" s="1"/>
  <c r="AQ621" i="5"/>
  <c r="AR621" i="5"/>
  <c r="AL715" i="5"/>
  <c r="AM715" i="5"/>
  <c r="AN715" i="5"/>
  <c r="AO715" i="5"/>
  <c r="AB715" i="5" s="1"/>
  <c r="AP715" i="5"/>
  <c r="AC715" i="5" s="1"/>
  <c r="AQ715" i="5"/>
  <c r="AR715" i="5"/>
  <c r="AL716" i="5"/>
  <c r="AM716" i="5"/>
  <c r="AN716" i="5"/>
  <c r="AO716" i="5"/>
  <c r="AB716" i="5" s="1"/>
  <c r="AP716" i="5"/>
  <c r="AC716" i="5" s="1"/>
  <c r="AQ716" i="5"/>
  <c r="AR716"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320" i="5"/>
  <c r="AR405" i="5"/>
  <c r="AR406" i="5"/>
  <c r="AR407" i="5"/>
  <c r="AR408" i="5"/>
  <c r="AR409" i="5"/>
  <c r="AR410" i="5"/>
  <c r="AR411" i="5"/>
  <c r="AR412" i="5"/>
  <c r="AR413" i="5"/>
  <c r="AR414" i="5"/>
  <c r="AR415" i="5"/>
  <c r="AR416" i="5"/>
  <c r="AR417" i="5"/>
  <c r="AR418" i="5"/>
  <c r="AR419" i="5"/>
  <c r="AR420" i="5"/>
  <c r="AR421" i="5"/>
  <c r="AR422" i="5"/>
  <c r="AR423"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702" i="5"/>
  <c r="AR623" i="5"/>
  <c r="AR523" i="5"/>
  <c r="AR524" i="5"/>
  <c r="AR525" i="5"/>
  <c r="AR526" i="5"/>
  <c r="AR527" i="5"/>
  <c r="AR528" i="5"/>
  <c r="AR529" i="5"/>
  <c r="AR530" i="5"/>
  <c r="AR531" i="5"/>
  <c r="AR532" i="5"/>
  <c r="AR533" i="5"/>
  <c r="AR534" i="5"/>
  <c r="AR535" i="5"/>
  <c r="AR536" i="5"/>
  <c r="AR537" i="5"/>
  <c r="AR538" i="5"/>
  <c r="AR539" i="5"/>
  <c r="AR540" i="5"/>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695" i="5"/>
  <c r="AR106" i="5"/>
  <c r="AR696" i="5"/>
  <c r="AR180" i="5"/>
  <c r="AR181"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434" i="5"/>
  <c r="AR682" i="5"/>
  <c r="AR706" i="5"/>
  <c r="AR306" i="5"/>
  <c r="AR150" i="5"/>
  <c r="AR151" i="5"/>
  <c r="AR152" i="5"/>
  <c r="AR153" i="5"/>
  <c r="AR154" i="5"/>
  <c r="AR155" i="5"/>
  <c r="AR156" i="5"/>
  <c r="AR157" i="5"/>
  <c r="AR158" i="5"/>
  <c r="AR159" i="5"/>
  <c r="AR160" i="5"/>
  <c r="AR161" i="5"/>
  <c r="AR162" i="5"/>
  <c r="AR163" i="5"/>
  <c r="AR164" i="5"/>
  <c r="AR165" i="5"/>
  <c r="AR166" i="5"/>
  <c r="AR167" i="5"/>
  <c r="AR168" i="5"/>
  <c r="AR169"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107" i="5"/>
  <c r="AR276" i="5"/>
  <c r="AR277"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541" i="5"/>
  <c r="AR604" i="5"/>
  <c r="AR605" i="5"/>
  <c r="AR606" i="5"/>
  <c r="AR607" i="5"/>
  <c r="AR608" i="5"/>
  <c r="AR609" i="5"/>
  <c r="AR610" i="5"/>
  <c r="AR611" i="5"/>
  <c r="AR612" i="5"/>
  <c r="AR173" i="5"/>
  <c r="AR174" i="5"/>
  <c r="AR175" i="5"/>
  <c r="AR176" i="5"/>
  <c r="AR177" i="5"/>
  <c r="AR178" i="5"/>
  <c r="AR179" i="5"/>
  <c r="AR323" i="5"/>
  <c r="AR324" i="5"/>
  <c r="AR325" i="5"/>
  <c r="AR326" i="5"/>
  <c r="AR327" i="5"/>
  <c r="AR108" i="5"/>
  <c r="AR109" i="5"/>
  <c r="AR110" i="5"/>
  <c r="AR111" i="5"/>
  <c r="AR112" i="5"/>
  <c r="AR113" i="5"/>
  <c r="AR114" i="5"/>
  <c r="AR115" i="5"/>
  <c r="AR116" i="5"/>
  <c r="AR117" i="5"/>
  <c r="AR118" i="5"/>
  <c r="AR119" i="5"/>
  <c r="AR120" i="5"/>
  <c r="AR121" i="5"/>
  <c r="AR122" i="5"/>
  <c r="AR318" i="5"/>
  <c r="AR319" i="5"/>
  <c r="AR308" i="5"/>
  <c r="AR309" i="5"/>
  <c r="AR310" i="5"/>
  <c r="AR311" i="5"/>
  <c r="AR312" i="5"/>
  <c r="AR313" i="5"/>
  <c r="AR314" i="5"/>
  <c r="AR315" i="5"/>
  <c r="AR709" i="5"/>
  <c r="AR424" i="5"/>
  <c r="AR425" i="5"/>
  <c r="AR426" i="5"/>
  <c r="AR427" i="5"/>
  <c r="AR428" i="5"/>
  <c r="AR429" i="5"/>
  <c r="AR683" i="5"/>
  <c r="AR542" i="5"/>
  <c r="AR322" i="5"/>
  <c r="AR127" i="5"/>
  <c r="AR316" i="5"/>
  <c r="AR757" i="5"/>
  <c r="AQ328" i="5"/>
  <c r="AD328" i="5" s="1"/>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320" i="5"/>
  <c r="AQ405" i="5"/>
  <c r="AQ406" i="5"/>
  <c r="AQ407" i="5"/>
  <c r="AQ408" i="5"/>
  <c r="AQ409" i="5"/>
  <c r="AQ410" i="5"/>
  <c r="AQ411" i="5"/>
  <c r="AQ412" i="5"/>
  <c r="AQ413" i="5"/>
  <c r="AQ414" i="5"/>
  <c r="AQ415" i="5"/>
  <c r="AQ416" i="5"/>
  <c r="AQ417" i="5"/>
  <c r="AQ418" i="5"/>
  <c r="AQ419" i="5"/>
  <c r="AQ420" i="5"/>
  <c r="AQ421" i="5"/>
  <c r="AQ422" i="5"/>
  <c r="AQ423"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702" i="5"/>
  <c r="AQ623" i="5"/>
  <c r="AQ523" i="5"/>
  <c r="AQ524" i="5"/>
  <c r="AQ525" i="5"/>
  <c r="AQ526" i="5"/>
  <c r="AQ527" i="5"/>
  <c r="AQ528" i="5"/>
  <c r="AQ529" i="5"/>
  <c r="AQ530" i="5"/>
  <c r="AQ531" i="5"/>
  <c r="AQ532" i="5"/>
  <c r="AQ533" i="5"/>
  <c r="AQ534" i="5"/>
  <c r="AQ535" i="5"/>
  <c r="AQ536" i="5"/>
  <c r="AQ537" i="5"/>
  <c r="AQ538" i="5"/>
  <c r="AQ539" i="5"/>
  <c r="AQ540" i="5"/>
  <c r="AQ4"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695" i="5"/>
  <c r="AQ106" i="5"/>
  <c r="AQ696" i="5"/>
  <c r="AQ180" i="5"/>
  <c r="AQ181"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434" i="5"/>
  <c r="AQ682" i="5"/>
  <c r="AQ706" i="5"/>
  <c r="AQ306" i="5"/>
  <c r="AQ150" i="5"/>
  <c r="AQ151" i="5"/>
  <c r="AQ152" i="5"/>
  <c r="AQ153" i="5"/>
  <c r="AQ154" i="5"/>
  <c r="AQ155" i="5"/>
  <c r="AQ156" i="5"/>
  <c r="AQ157" i="5"/>
  <c r="AQ158" i="5"/>
  <c r="AQ159" i="5"/>
  <c r="AQ160" i="5"/>
  <c r="AQ161" i="5"/>
  <c r="AQ162" i="5"/>
  <c r="AQ163" i="5"/>
  <c r="AQ164" i="5"/>
  <c r="AQ165" i="5"/>
  <c r="AQ166" i="5"/>
  <c r="AQ167" i="5"/>
  <c r="AQ168" i="5"/>
  <c r="AQ169"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107" i="5"/>
  <c r="AQ276" i="5"/>
  <c r="AQ277"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541" i="5"/>
  <c r="AQ604" i="5"/>
  <c r="AQ605" i="5"/>
  <c r="AQ606" i="5"/>
  <c r="AQ607" i="5"/>
  <c r="AQ608" i="5"/>
  <c r="AQ609" i="5"/>
  <c r="AQ610" i="5"/>
  <c r="AQ611" i="5"/>
  <c r="AQ612" i="5"/>
  <c r="AQ173" i="5"/>
  <c r="AQ174" i="5"/>
  <c r="AQ175" i="5"/>
  <c r="AQ176" i="5"/>
  <c r="AQ177" i="5"/>
  <c r="AQ178" i="5"/>
  <c r="AQ179" i="5"/>
  <c r="AQ323" i="5"/>
  <c r="AQ324" i="5"/>
  <c r="AQ325" i="5"/>
  <c r="AQ326" i="5"/>
  <c r="AQ327" i="5"/>
  <c r="AQ108" i="5"/>
  <c r="AQ109" i="5"/>
  <c r="AQ110" i="5"/>
  <c r="AQ111" i="5"/>
  <c r="AQ112" i="5"/>
  <c r="AQ113" i="5"/>
  <c r="AQ114" i="5"/>
  <c r="AQ115" i="5"/>
  <c r="AQ116" i="5"/>
  <c r="AQ117" i="5"/>
  <c r="AQ118" i="5"/>
  <c r="AQ119" i="5"/>
  <c r="AQ120" i="5"/>
  <c r="AQ121" i="5"/>
  <c r="AQ122" i="5"/>
  <c r="AQ318" i="5"/>
  <c r="AQ319" i="5"/>
  <c r="AQ308" i="5"/>
  <c r="AQ309" i="5"/>
  <c r="AQ310" i="5"/>
  <c r="AQ311" i="5"/>
  <c r="AQ312" i="5"/>
  <c r="AQ313" i="5"/>
  <c r="AQ314" i="5"/>
  <c r="AQ315" i="5"/>
  <c r="AQ709" i="5"/>
  <c r="AQ424" i="5"/>
  <c r="AQ425" i="5"/>
  <c r="AQ426" i="5"/>
  <c r="AQ427" i="5"/>
  <c r="AQ428" i="5"/>
  <c r="AQ429" i="5"/>
  <c r="AQ683" i="5"/>
  <c r="AQ542" i="5"/>
  <c r="AQ322" i="5"/>
  <c r="AQ127" i="5"/>
  <c r="AQ316" i="5"/>
  <c r="AQ757" i="5"/>
  <c r="AP328" i="5"/>
  <c r="AC328" i="5" s="1"/>
  <c r="AP329" i="5"/>
  <c r="AC329" i="5" s="1"/>
  <c r="AP330" i="5"/>
  <c r="AC330" i="5" s="1"/>
  <c r="AP331" i="5"/>
  <c r="AC331" i="5" s="1"/>
  <c r="AP332" i="5"/>
  <c r="AC332" i="5" s="1"/>
  <c r="AP333" i="5"/>
  <c r="AC333" i="5" s="1"/>
  <c r="AP334" i="5"/>
  <c r="AC334" i="5" s="1"/>
  <c r="AP335" i="5"/>
  <c r="AC335" i="5" s="1"/>
  <c r="AP336" i="5"/>
  <c r="AC336" i="5" s="1"/>
  <c r="AP337" i="5"/>
  <c r="AC337" i="5" s="1"/>
  <c r="AP338" i="5"/>
  <c r="AC338" i="5" s="1"/>
  <c r="AP339" i="5"/>
  <c r="AC339" i="5" s="1"/>
  <c r="AP340" i="5"/>
  <c r="AC340" i="5" s="1"/>
  <c r="AP341" i="5"/>
  <c r="AC341" i="5" s="1"/>
  <c r="AP342" i="5"/>
  <c r="AC342" i="5" s="1"/>
  <c r="AP343" i="5"/>
  <c r="AC343" i="5" s="1"/>
  <c r="AP344" i="5"/>
  <c r="AC344" i="5" s="1"/>
  <c r="AP345" i="5"/>
  <c r="AC345" i="5" s="1"/>
  <c r="AP346" i="5"/>
  <c r="AC346" i="5" s="1"/>
  <c r="AP347" i="5"/>
  <c r="AC347" i="5" s="1"/>
  <c r="AP348" i="5"/>
  <c r="AC348" i="5" s="1"/>
  <c r="AP349" i="5"/>
  <c r="AC349" i="5" s="1"/>
  <c r="AP350" i="5"/>
  <c r="AC350" i="5" s="1"/>
  <c r="AP351" i="5"/>
  <c r="AC351" i="5" s="1"/>
  <c r="AP352" i="5"/>
  <c r="AC352" i="5" s="1"/>
  <c r="AP353" i="5"/>
  <c r="AC353" i="5" s="1"/>
  <c r="AP354" i="5"/>
  <c r="AC354" i="5" s="1"/>
  <c r="AP355" i="5"/>
  <c r="AC355" i="5" s="1"/>
  <c r="AP356" i="5"/>
  <c r="AC356" i="5" s="1"/>
  <c r="AP357" i="5"/>
  <c r="AC357" i="5" s="1"/>
  <c r="AP358" i="5"/>
  <c r="AC358" i="5" s="1"/>
  <c r="AP359" i="5"/>
  <c r="AC359" i="5" s="1"/>
  <c r="AP360" i="5"/>
  <c r="AC360" i="5" s="1"/>
  <c r="AP361" i="5"/>
  <c r="AC361" i="5" s="1"/>
  <c r="AP362" i="5"/>
  <c r="AC362" i="5" s="1"/>
  <c r="AP363" i="5"/>
  <c r="AC363" i="5" s="1"/>
  <c r="AP364" i="5"/>
  <c r="AC364" i="5" s="1"/>
  <c r="AP365" i="5"/>
  <c r="AC365" i="5" s="1"/>
  <c r="AP366" i="5"/>
  <c r="AC366" i="5" s="1"/>
  <c r="AP367" i="5"/>
  <c r="AC367" i="5" s="1"/>
  <c r="AP368" i="5"/>
  <c r="AC368" i="5" s="1"/>
  <c r="AP369" i="5"/>
  <c r="AC369" i="5" s="1"/>
  <c r="AP370" i="5"/>
  <c r="AC370" i="5" s="1"/>
  <c r="AP371" i="5"/>
  <c r="AC371" i="5" s="1"/>
  <c r="AP372" i="5"/>
  <c r="AC372" i="5" s="1"/>
  <c r="AP373" i="5"/>
  <c r="AC373" i="5" s="1"/>
  <c r="AP374" i="5"/>
  <c r="AC374" i="5" s="1"/>
  <c r="AP375" i="5"/>
  <c r="AC375" i="5" s="1"/>
  <c r="AP376" i="5"/>
  <c r="AC376" i="5" s="1"/>
  <c r="AP377" i="5"/>
  <c r="AC377" i="5" s="1"/>
  <c r="AP378" i="5"/>
  <c r="AC378" i="5" s="1"/>
  <c r="AP379" i="5"/>
  <c r="AC379" i="5" s="1"/>
  <c r="AP380" i="5"/>
  <c r="AC380" i="5" s="1"/>
  <c r="AP381" i="5"/>
  <c r="AC381" i="5" s="1"/>
  <c r="AP382" i="5"/>
  <c r="AC382" i="5" s="1"/>
  <c r="AP383" i="5"/>
  <c r="AC383" i="5" s="1"/>
  <c r="AP384" i="5"/>
  <c r="AC384" i="5" s="1"/>
  <c r="AP385" i="5"/>
  <c r="AC385" i="5" s="1"/>
  <c r="AP386" i="5"/>
  <c r="AC386" i="5" s="1"/>
  <c r="AP387" i="5"/>
  <c r="AC387" i="5" s="1"/>
  <c r="AP388" i="5"/>
  <c r="AC388" i="5" s="1"/>
  <c r="AP389" i="5"/>
  <c r="AC389" i="5" s="1"/>
  <c r="AP390" i="5"/>
  <c r="AC390" i="5" s="1"/>
  <c r="AP391" i="5"/>
  <c r="AC391" i="5" s="1"/>
  <c r="AP392" i="5"/>
  <c r="AC392" i="5" s="1"/>
  <c r="AP393" i="5"/>
  <c r="AC393" i="5" s="1"/>
  <c r="AP394" i="5"/>
  <c r="AC394" i="5" s="1"/>
  <c r="AP395" i="5"/>
  <c r="AC395" i="5" s="1"/>
  <c r="AP396" i="5"/>
  <c r="AC396" i="5" s="1"/>
  <c r="AP397" i="5"/>
  <c r="AC397" i="5" s="1"/>
  <c r="AP398" i="5"/>
  <c r="AC398" i="5" s="1"/>
  <c r="AP399" i="5"/>
  <c r="AC399" i="5" s="1"/>
  <c r="AP400" i="5"/>
  <c r="AC400" i="5" s="1"/>
  <c r="AP401" i="5"/>
  <c r="AC401" i="5" s="1"/>
  <c r="AP402" i="5"/>
  <c r="AC402" i="5" s="1"/>
  <c r="AP403" i="5"/>
  <c r="AC403" i="5" s="1"/>
  <c r="AP404" i="5"/>
  <c r="AC404" i="5" s="1"/>
  <c r="AP320" i="5"/>
  <c r="AC320" i="5" s="1"/>
  <c r="AP405" i="5"/>
  <c r="AC405" i="5" s="1"/>
  <c r="AP406" i="5"/>
  <c r="AC406" i="5" s="1"/>
  <c r="AP407" i="5"/>
  <c r="AC407" i="5" s="1"/>
  <c r="AP408" i="5"/>
  <c r="AC408" i="5" s="1"/>
  <c r="AP409" i="5"/>
  <c r="AC409" i="5" s="1"/>
  <c r="AP410" i="5"/>
  <c r="AC410" i="5" s="1"/>
  <c r="AP411" i="5"/>
  <c r="AC411" i="5" s="1"/>
  <c r="AP412" i="5"/>
  <c r="AC412" i="5" s="1"/>
  <c r="AP413" i="5"/>
  <c r="AC413" i="5" s="1"/>
  <c r="AP414" i="5"/>
  <c r="AC414" i="5" s="1"/>
  <c r="AP415" i="5"/>
  <c r="AC415" i="5" s="1"/>
  <c r="AP416" i="5"/>
  <c r="AC416" i="5" s="1"/>
  <c r="AP417" i="5"/>
  <c r="AC417" i="5" s="1"/>
  <c r="AP418" i="5"/>
  <c r="AC418" i="5" s="1"/>
  <c r="AP419" i="5"/>
  <c r="AC419" i="5" s="1"/>
  <c r="AP420" i="5"/>
  <c r="AC420" i="5" s="1"/>
  <c r="AP421" i="5"/>
  <c r="AC421" i="5" s="1"/>
  <c r="AP422" i="5"/>
  <c r="AC422" i="5" s="1"/>
  <c r="AP423" i="5"/>
  <c r="AC423" i="5" s="1"/>
  <c r="AP442" i="5"/>
  <c r="AC442" i="5" s="1"/>
  <c r="AP443" i="5"/>
  <c r="AC443" i="5" s="1"/>
  <c r="AP444" i="5"/>
  <c r="AC444" i="5" s="1"/>
  <c r="AP445" i="5"/>
  <c r="AC445" i="5" s="1"/>
  <c r="AP446" i="5"/>
  <c r="AC446" i="5" s="1"/>
  <c r="AP447" i="5"/>
  <c r="AC447" i="5" s="1"/>
  <c r="AP448" i="5"/>
  <c r="AC448" i="5" s="1"/>
  <c r="AP449" i="5"/>
  <c r="AC449" i="5" s="1"/>
  <c r="AP450" i="5"/>
  <c r="AC450" i="5" s="1"/>
  <c r="AP451" i="5"/>
  <c r="AC451" i="5" s="1"/>
  <c r="AP452" i="5"/>
  <c r="AC452" i="5" s="1"/>
  <c r="AP453" i="5"/>
  <c r="AC453" i="5" s="1"/>
  <c r="AP454" i="5"/>
  <c r="AC454" i="5" s="1"/>
  <c r="AP455" i="5"/>
  <c r="AC455" i="5" s="1"/>
  <c r="AP456" i="5"/>
  <c r="AC456" i="5" s="1"/>
  <c r="AP457" i="5"/>
  <c r="AC457" i="5" s="1"/>
  <c r="AP458" i="5"/>
  <c r="AC458" i="5" s="1"/>
  <c r="AP459" i="5"/>
  <c r="AC459" i="5" s="1"/>
  <c r="AP460" i="5"/>
  <c r="AC460" i="5" s="1"/>
  <c r="AP461" i="5"/>
  <c r="AC461" i="5" s="1"/>
  <c r="AP462" i="5"/>
  <c r="AC462" i="5" s="1"/>
  <c r="AP463" i="5"/>
  <c r="AC463" i="5" s="1"/>
  <c r="AP464" i="5"/>
  <c r="AC464" i="5" s="1"/>
  <c r="AP465" i="5"/>
  <c r="AC465" i="5" s="1"/>
  <c r="AP466" i="5"/>
  <c r="AC466" i="5" s="1"/>
  <c r="AP467" i="5"/>
  <c r="AC467" i="5" s="1"/>
  <c r="AP468" i="5"/>
  <c r="AC468" i="5" s="1"/>
  <c r="AP469" i="5"/>
  <c r="AC469" i="5" s="1"/>
  <c r="AP470" i="5"/>
  <c r="AC470" i="5" s="1"/>
  <c r="AP471" i="5"/>
  <c r="AC471" i="5" s="1"/>
  <c r="AP472" i="5"/>
  <c r="AC472" i="5" s="1"/>
  <c r="AP473" i="5"/>
  <c r="AC473" i="5" s="1"/>
  <c r="AP474" i="5"/>
  <c r="AC474" i="5" s="1"/>
  <c r="AP475" i="5"/>
  <c r="AC475" i="5" s="1"/>
  <c r="AP476" i="5"/>
  <c r="AC476" i="5" s="1"/>
  <c r="AP477" i="5"/>
  <c r="AC477" i="5" s="1"/>
  <c r="AP478" i="5"/>
  <c r="AC478" i="5" s="1"/>
  <c r="AP479" i="5"/>
  <c r="AC479" i="5" s="1"/>
  <c r="AP480" i="5"/>
  <c r="AC480" i="5" s="1"/>
  <c r="AP481" i="5"/>
  <c r="AC481" i="5" s="1"/>
  <c r="AP482" i="5"/>
  <c r="AC482" i="5" s="1"/>
  <c r="AP483" i="5"/>
  <c r="AC483" i="5" s="1"/>
  <c r="AP484" i="5"/>
  <c r="AC484" i="5" s="1"/>
  <c r="AP485" i="5"/>
  <c r="AC485" i="5" s="1"/>
  <c r="AP486" i="5"/>
  <c r="AC486" i="5" s="1"/>
  <c r="AP487" i="5"/>
  <c r="AC487" i="5" s="1"/>
  <c r="AP488" i="5"/>
  <c r="AC488" i="5" s="1"/>
  <c r="AP489" i="5"/>
  <c r="AC489" i="5" s="1"/>
  <c r="AP490" i="5"/>
  <c r="AC490" i="5" s="1"/>
  <c r="AP491" i="5"/>
  <c r="AC491" i="5" s="1"/>
  <c r="AP492" i="5"/>
  <c r="AC492" i="5" s="1"/>
  <c r="AP493" i="5"/>
  <c r="AC493" i="5" s="1"/>
  <c r="AP494" i="5"/>
  <c r="AC494" i="5" s="1"/>
  <c r="AP495" i="5"/>
  <c r="AC495" i="5" s="1"/>
  <c r="AP496" i="5"/>
  <c r="AC496" i="5" s="1"/>
  <c r="AP497" i="5"/>
  <c r="AC497" i="5" s="1"/>
  <c r="AP498" i="5"/>
  <c r="AC498" i="5" s="1"/>
  <c r="AP499" i="5"/>
  <c r="AC499" i="5" s="1"/>
  <c r="AP500" i="5"/>
  <c r="AC500" i="5" s="1"/>
  <c r="AP501" i="5"/>
  <c r="AC501" i="5" s="1"/>
  <c r="AP502" i="5"/>
  <c r="AC502" i="5" s="1"/>
  <c r="AP503" i="5"/>
  <c r="AC503" i="5" s="1"/>
  <c r="AP504" i="5"/>
  <c r="AC504" i="5" s="1"/>
  <c r="AP505" i="5"/>
  <c r="AC505" i="5" s="1"/>
  <c r="AP506" i="5"/>
  <c r="AC506" i="5" s="1"/>
  <c r="AP507" i="5"/>
  <c r="AC507" i="5" s="1"/>
  <c r="AP508" i="5"/>
  <c r="AC508" i="5" s="1"/>
  <c r="AP509" i="5"/>
  <c r="AC509" i="5" s="1"/>
  <c r="AP510" i="5"/>
  <c r="AC510" i="5" s="1"/>
  <c r="AP511" i="5"/>
  <c r="AC511" i="5" s="1"/>
  <c r="AP512" i="5"/>
  <c r="AC512" i="5" s="1"/>
  <c r="AP513" i="5"/>
  <c r="AC513" i="5" s="1"/>
  <c r="AP514" i="5"/>
  <c r="AC514" i="5" s="1"/>
  <c r="AP515" i="5"/>
  <c r="AC515" i="5" s="1"/>
  <c r="AP516" i="5"/>
  <c r="AC516" i="5" s="1"/>
  <c r="AP517" i="5"/>
  <c r="AC517" i="5" s="1"/>
  <c r="AP518" i="5"/>
  <c r="AC518" i="5" s="1"/>
  <c r="AP519" i="5"/>
  <c r="AC519" i="5" s="1"/>
  <c r="AP520" i="5"/>
  <c r="AC520" i="5" s="1"/>
  <c r="AP521" i="5"/>
  <c r="AC521" i="5" s="1"/>
  <c r="AP522" i="5"/>
  <c r="AC522" i="5" s="1"/>
  <c r="AP702" i="5"/>
  <c r="AC702" i="5" s="1"/>
  <c r="AP623" i="5"/>
  <c r="AC623" i="5" s="1"/>
  <c r="AP523" i="5"/>
  <c r="AC523" i="5" s="1"/>
  <c r="AP524" i="5"/>
  <c r="AC524" i="5" s="1"/>
  <c r="AP525" i="5"/>
  <c r="AC525" i="5" s="1"/>
  <c r="AP526" i="5"/>
  <c r="AC526" i="5" s="1"/>
  <c r="AP527" i="5"/>
  <c r="AC527" i="5" s="1"/>
  <c r="AP528" i="5"/>
  <c r="AC528" i="5" s="1"/>
  <c r="AP529" i="5"/>
  <c r="AC529" i="5" s="1"/>
  <c r="AP530" i="5"/>
  <c r="AC530" i="5" s="1"/>
  <c r="AP531" i="5"/>
  <c r="AC531" i="5" s="1"/>
  <c r="AP532" i="5"/>
  <c r="AC532" i="5" s="1"/>
  <c r="AP533" i="5"/>
  <c r="AC533" i="5" s="1"/>
  <c r="AP534" i="5"/>
  <c r="AC534" i="5" s="1"/>
  <c r="AP535" i="5"/>
  <c r="AC535" i="5" s="1"/>
  <c r="AP536" i="5"/>
  <c r="AC536" i="5" s="1"/>
  <c r="AP537" i="5"/>
  <c r="AC537" i="5" s="1"/>
  <c r="AP538" i="5"/>
  <c r="AC538" i="5" s="1"/>
  <c r="AP539" i="5"/>
  <c r="AC539" i="5" s="1"/>
  <c r="AP540" i="5"/>
  <c r="AC540" i="5" s="1"/>
  <c r="AP4" i="5"/>
  <c r="AC4" i="5" s="1"/>
  <c r="AP5" i="5"/>
  <c r="AC5" i="5" s="1"/>
  <c r="AP6" i="5"/>
  <c r="AC6" i="5" s="1"/>
  <c r="AP7" i="5"/>
  <c r="AC7" i="5" s="1"/>
  <c r="AP8" i="5"/>
  <c r="AC8" i="5" s="1"/>
  <c r="AP9" i="5"/>
  <c r="AC9" i="5" s="1"/>
  <c r="AP10" i="5"/>
  <c r="AC10" i="5" s="1"/>
  <c r="AP11" i="5"/>
  <c r="AC11" i="5" s="1"/>
  <c r="AP12" i="5"/>
  <c r="AC12" i="5" s="1"/>
  <c r="AP13" i="5"/>
  <c r="AC13" i="5" s="1"/>
  <c r="AP14" i="5"/>
  <c r="AC14" i="5" s="1"/>
  <c r="AP15" i="5"/>
  <c r="AC15" i="5" s="1"/>
  <c r="AP16" i="5"/>
  <c r="AC16" i="5" s="1"/>
  <c r="AP17" i="5"/>
  <c r="AC17" i="5" s="1"/>
  <c r="AP18" i="5"/>
  <c r="AC18" i="5" s="1"/>
  <c r="AP19" i="5"/>
  <c r="AC19" i="5" s="1"/>
  <c r="AP20" i="5"/>
  <c r="AC20" i="5" s="1"/>
  <c r="AP21" i="5"/>
  <c r="AC21" i="5" s="1"/>
  <c r="AP22" i="5"/>
  <c r="AC22" i="5" s="1"/>
  <c r="AP23" i="5"/>
  <c r="AC23" i="5" s="1"/>
  <c r="AP24" i="5"/>
  <c r="AC24" i="5" s="1"/>
  <c r="AP25" i="5"/>
  <c r="AC25" i="5" s="1"/>
  <c r="AP26" i="5"/>
  <c r="AC26" i="5" s="1"/>
  <c r="AP27" i="5"/>
  <c r="AC27" i="5" s="1"/>
  <c r="AP28" i="5"/>
  <c r="AC28" i="5" s="1"/>
  <c r="AP29" i="5"/>
  <c r="AC29" i="5" s="1"/>
  <c r="AP30" i="5"/>
  <c r="AC30" i="5" s="1"/>
  <c r="AP31" i="5"/>
  <c r="AC31" i="5" s="1"/>
  <c r="AP32" i="5"/>
  <c r="AC32" i="5" s="1"/>
  <c r="AP33" i="5"/>
  <c r="AC33" i="5" s="1"/>
  <c r="AP34" i="5"/>
  <c r="AC34" i="5" s="1"/>
  <c r="AP35" i="5"/>
  <c r="AC35" i="5" s="1"/>
  <c r="AP36" i="5"/>
  <c r="AC36" i="5" s="1"/>
  <c r="AP37" i="5"/>
  <c r="AC37" i="5" s="1"/>
  <c r="AP38" i="5"/>
  <c r="AC38" i="5" s="1"/>
  <c r="AP39" i="5"/>
  <c r="AC39" i="5" s="1"/>
  <c r="AP40" i="5"/>
  <c r="AC40" i="5" s="1"/>
  <c r="AP41" i="5"/>
  <c r="AC41" i="5" s="1"/>
  <c r="AP42" i="5"/>
  <c r="AC42" i="5" s="1"/>
  <c r="AP43" i="5"/>
  <c r="AC43" i="5" s="1"/>
  <c r="AP44" i="5"/>
  <c r="AC44" i="5" s="1"/>
  <c r="AP45" i="5"/>
  <c r="AC45" i="5" s="1"/>
  <c r="AP46" i="5"/>
  <c r="AC46" i="5" s="1"/>
  <c r="AP47" i="5"/>
  <c r="AC47" i="5" s="1"/>
  <c r="AP48" i="5"/>
  <c r="AC48" i="5" s="1"/>
  <c r="AP49" i="5"/>
  <c r="AC49" i="5" s="1"/>
  <c r="AP50" i="5"/>
  <c r="AC50" i="5" s="1"/>
  <c r="AP51" i="5"/>
  <c r="AC51" i="5" s="1"/>
  <c r="AP52" i="5"/>
  <c r="AC52" i="5" s="1"/>
  <c r="AP53" i="5"/>
  <c r="AC53" i="5" s="1"/>
  <c r="AP54" i="5"/>
  <c r="AC54" i="5" s="1"/>
  <c r="AP55" i="5"/>
  <c r="AC55" i="5" s="1"/>
  <c r="AP56" i="5"/>
  <c r="AC56" i="5" s="1"/>
  <c r="AP57" i="5"/>
  <c r="AC57" i="5" s="1"/>
  <c r="AP58" i="5"/>
  <c r="AC58" i="5" s="1"/>
  <c r="AP59" i="5"/>
  <c r="AC59" i="5" s="1"/>
  <c r="AP60" i="5"/>
  <c r="AC60" i="5" s="1"/>
  <c r="AP61" i="5"/>
  <c r="AC61" i="5" s="1"/>
  <c r="AP62" i="5"/>
  <c r="AC62" i="5" s="1"/>
  <c r="AP63" i="5"/>
  <c r="AC63" i="5" s="1"/>
  <c r="AP64" i="5"/>
  <c r="AC64" i="5" s="1"/>
  <c r="AP65" i="5"/>
  <c r="AC65" i="5" s="1"/>
  <c r="AP66" i="5"/>
  <c r="AC66" i="5" s="1"/>
  <c r="AP67" i="5"/>
  <c r="AC67" i="5" s="1"/>
  <c r="AP68" i="5"/>
  <c r="AC68" i="5" s="1"/>
  <c r="AP69" i="5"/>
  <c r="AC69" i="5" s="1"/>
  <c r="AP70" i="5"/>
  <c r="AC70" i="5" s="1"/>
  <c r="AP71" i="5"/>
  <c r="AC71" i="5" s="1"/>
  <c r="AP72" i="5"/>
  <c r="AC72" i="5" s="1"/>
  <c r="AP73" i="5"/>
  <c r="AC73" i="5" s="1"/>
  <c r="AP74" i="5"/>
  <c r="AC74" i="5" s="1"/>
  <c r="AP75" i="5"/>
  <c r="AC75" i="5" s="1"/>
  <c r="AP76" i="5"/>
  <c r="AC76" i="5" s="1"/>
  <c r="AP77" i="5"/>
  <c r="AC77" i="5" s="1"/>
  <c r="AP78" i="5"/>
  <c r="AC78" i="5" s="1"/>
  <c r="AP79" i="5"/>
  <c r="AC79" i="5" s="1"/>
  <c r="AP80" i="5"/>
  <c r="AC80" i="5" s="1"/>
  <c r="AP81" i="5"/>
  <c r="AC81" i="5" s="1"/>
  <c r="AP82" i="5"/>
  <c r="AC82" i="5" s="1"/>
  <c r="AP83" i="5"/>
  <c r="AC83" i="5" s="1"/>
  <c r="AP84" i="5"/>
  <c r="AC84" i="5" s="1"/>
  <c r="AP85" i="5"/>
  <c r="AC85" i="5" s="1"/>
  <c r="AP86" i="5"/>
  <c r="AC86" i="5" s="1"/>
  <c r="AP87" i="5"/>
  <c r="AC87" i="5" s="1"/>
  <c r="AP88" i="5"/>
  <c r="AC88" i="5" s="1"/>
  <c r="AP89" i="5"/>
  <c r="AC89" i="5" s="1"/>
  <c r="AP90" i="5"/>
  <c r="AC90" i="5" s="1"/>
  <c r="AP91" i="5"/>
  <c r="AC91" i="5" s="1"/>
  <c r="AP92" i="5"/>
  <c r="AC92" i="5" s="1"/>
  <c r="AP93" i="5"/>
  <c r="AC93" i="5" s="1"/>
  <c r="AP94" i="5"/>
  <c r="AC94" i="5" s="1"/>
  <c r="AP95" i="5"/>
  <c r="AC95" i="5" s="1"/>
  <c r="AP96" i="5"/>
  <c r="AC96" i="5" s="1"/>
  <c r="AP97" i="5"/>
  <c r="AC97" i="5" s="1"/>
  <c r="AP98" i="5"/>
  <c r="AC98" i="5" s="1"/>
  <c r="AP99" i="5"/>
  <c r="AC99" i="5" s="1"/>
  <c r="AP100" i="5"/>
  <c r="AC100" i="5" s="1"/>
  <c r="AP101" i="5"/>
  <c r="AC101" i="5" s="1"/>
  <c r="AP102" i="5"/>
  <c r="AC102" i="5" s="1"/>
  <c r="AP103" i="5"/>
  <c r="AC103" i="5" s="1"/>
  <c r="AP104" i="5"/>
  <c r="AC104" i="5" s="1"/>
  <c r="AP105" i="5"/>
  <c r="AC105" i="5" s="1"/>
  <c r="AP695" i="5"/>
  <c r="AC695" i="5" s="1"/>
  <c r="AP106" i="5"/>
  <c r="AC106" i="5" s="1"/>
  <c r="AP696" i="5"/>
  <c r="AC696" i="5" s="1"/>
  <c r="AP180" i="5"/>
  <c r="AC180" i="5" s="1"/>
  <c r="AP181" i="5"/>
  <c r="AC181" i="5" s="1"/>
  <c r="AP624" i="5"/>
  <c r="AC624" i="5" s="1"/>
  <c r="AP625" i="5"/>
  <c r="AC625" i="5" s="1"/>
  <c r="AP626" i="5"/>
  <c r="AC626" i="5" s="1"/>
  <c r="AP627" i="5"/>
  <c r="AC627" i="5" s="1"/>
  <c r="AP628" i="5"/>
  <c r="AC628" i="5" s="1"/>
  <c r="AP629" i="5"/>
  <c r="AC629" i="5" s="1"/>
  <c r="AP630" i="5"/>
  <c r="AC630" i="5" s="1"/>
  <c r="AP631" i="5"/>
  <c r="AC631" i="5" s="1"/>
  <c r="AP632" i="5"/>
  <c r="AC632" i="5" s="1"/>
  <c r="AP633" i="5"/>
  <c r="AC633" i="5" s="1"/>
  <c r="AP634" i="5"/>
  <c r="AC634" i="5" s="1"/>
  <c r="AP635" i="5"/>
  <c r="AC635" i="5" s="1"/>
  <c r="AP636" i="5"/>
  <c r="AC636" i="5" s="1"/>
  <c r="AP637" i="5"/>
  <c r="AC637" i="5" s="1"/>
  <c r="AP638" i="5"/>
  <c r="AC638" i="5" s="1"/>
  <c r="AP639" i="5"/>
  <c r="AC639" i="5" s="1"/>
  <c r="AP640" i="5"/>
  <c r="AC640" i="5" s="1"/>
  <c r="AP641" i="5"/>
  <c r="AC641" i="5" s="1"/>
  <c r="AP642" i="5"/>
  <c r="AC642" i="5" s="1"/>
  <c r="AP643" i="5"/>
  <c r="AC643" i="5" s="1"/>
  <c r="AP644" i="5"/>
  <c r="AC644" i="5" s="1"/>
  <c r="AP645" i="5"/>
  <c r="AC645" i="5" s="1"/>
  <c r="AP646" i="5"/>
  <c r="AC646" i="5" s="1"/>
  <c r="AP647" i="5"/>
  <c r="AC647" i="5" s="1"/>
  <c r="AP648" i="5"/>
  <c r="AC648" i="5" s="1"/>
  <c r="AP649" i="5"/>
  <c r="AC649" i="5" s="1"/>
  <c r="AP650" i="5"/>
  <c r="AC650" i="5" s="1"/>
  <c r="AP651" i="5"/>
  <c r="AC651" i="5" s="1"/>
  <c r="AP652" i="5"/>
  <c r="AC652" i="5" s="1"/>
  <c r="AP653" i="5"/>
  <c r="AC653" i="5" s="1"/>
  <c r="AP654" i="5"/>
  <c r="AC654" i="5" s="1"/>
  <c r="AP655" i="5"/>
  <c r="AC655" i="5" s="1"/>
  <c r="AP656" i="5"/>
  <c r="AC656" i="5" s="1"/>
  <c r="AP657" i="5"/>
  <c r="AC657" i="5" s="1"/>
  <c r="AP658" i="5"/>
  <c r="AC658" i="5" s="1"/>
  <c r="AP659" i="5"/>
  <c r="AC659" i="5" s="1"/>
  <c r="AP660" i="5"/>
  <c r="AC660" i="5" s="1"/>
  <c r="AP661" i="5"/>
  <c r="AC661" i="5" s="1"/>
  <c r="AP662" i="5"/>
  <c r="AC662" i="5" s="1"/>
  <c r="AP663" i="5"/>
  <c r="AC663" i="5" s="1"/>
  <c r="AP664" i="5"/>
  <c r="AC664" i="5" s="1"/>
  <c r="AP665" i="5"/>
  <c r="AC665" i="5" s="1"/>
  <c r="AP666" i="5"/>
  <c r="AC666" i="5" s="1"/>
  <c r="AP667" i="5"/>
  <c r="AC667" i="5" s="1"/>
  <c r="AP668" i="5"/>
  <c r="AC668" i="5" s="1"/>
  <c r="AP669" i="5"/>
  <c r="AC669" i="5" s="1"/>
  <c r="AP670" i="5"/>
  <c r="AC670" i="5" s="1"/>
  <c r="AP671" i="5"/>
  <c r="AC671" i="5" s="1"/>
  <c r="AP672" i="5"/>
  <c r="AC672" i="5" s="1"/>
  <c r="AP673" i="5"/>
  <c r="AC673" i="5" s="1"/>
  <c r="AP674" i="5"/>
  <c r="AC674" i="5" s="1"/>
  <c r="AP675" i="5"/>
  <c r="AC675" i="5" s="1"/>
  <c r="AP676" i="5"/>
  <c r="AC676" i="5" s="1"/>
  <c r="AP677" i="5"/>
  <c r="AC677" i="5" s="1"/>
  <c r="AP678" i="5"/>
  <c r="AC678" i="5" s="1"/>
  <c r="AP679" i="5"/>
  <c r="AC679" i="5" s="1"/>
  <c r="AP680" i="5"/>
  <c r="AC680" i="5" s="1"/>
  <c r="AP681" i="5"/>
  <c r="AC681" i="5" s="1"/>
  <c r="AP434" i="5"/>
  <c r="AC434" i="5" s="1"/>
  <c r="AP682" i="5"/>
  <c r="AC682" i="5" s="1"/>
  <c r="AP706" i="5"/>
  <c r="AC706" i="5" s="1"/>
  <c r="AP306" i="5"/>
  <c r="AC306" i="5" s="1"/>
  <c r="AP150" i="5"/>
  <c r="AC150" i="5" s="1"/>
  <c r="AP151" i="5"/>
  <c r="AC151" i="5" s="1"/>
  <c r="AP152" i="5"/>
  <c r="AC152" i="5" s="1"/>
  <c r="AP153" i="5"/>
  <c r="AC153" i="5" s="1"/>
  <c r="AP154" i="5"/>
  <c r="AC154" i="5" s="1"/>
  <c r="AP155" i="5"/>
  <c r="AC155" i="5" s="1"/>
  <c r="AP156" i="5"/>
  <c r="AC156" i="5" s="1"/>
  <c r="AP157" i="5"/>
  <c r="AC157" i="5" s="1"/>
  <c r="AP158" i="5"/>
  <c r="AC158" i="5" s="1"/>
  <c r="AP159" i="5"/>
  <c r="AC159" i="5" s="1"/>
  <c r="AP160" i="5"/>
  <c r="AC160" i="5" s="1"/>
  <c r="AP161" i="5"/>
  <c r="AC161" i="5" s="1"/>
  <c r="AP162" i="5"/>
  <c r="AC162" i="5" s="1"/>
  <c r="AP163" i="5"/>
  <c r="AC163" i="5" s="1"/>
  <c r="AP164" i="5"/>
  <c r="AC164" i="5" s="1"/>
  <c r="AP165" i="5"/>
  <c r="AC165" i="5" s="1"/>
  <c r="AP166" i="5"/>
  <c r="AC166" i="5" s="1"/>
  <c r="AP167" i="5"/>
  <c r="AC167" i="5" s="1"/>
  <c r="AP168" i="5"/>
  <c r="AC168" i="5" s="1"/>
  <c r="AP169" i="5"/>
  <c r="AC169" i="5" s="1"/>
  <c r="AP182" i="5"/>
  <c r="AC182" i="5" s="1"/>
  <c r="AP183" i="5"/>
  <c r="AC183" i="5" s="1"/>
  <c r="AP184" i="5"/>
  <c r="AC184" i="5" s="1"/>
  <c r="AP185" i="5"/>
  <c r="AC185" i="5" s="1"/>
  <c r="AP186" i="5"/>
  <c r="AC186" i="5" s="1"/>
  <c r="AP187" i="5"/>
  <c r="AC187" i="5" s="1"/>
  <c r="AP188" i="5"/>
  <c r="AC188" i="5" s="1"/>
  <c r="AP189" i="5"/>
  <c r="AC189" i="5" s="1"/>
  <c r="AP190" i="5"/>
  <c r="AC190" i="5" s="1"/>
  <c r="AP191" i="5"/>
  <c r="AC191" i="5" s="1"/>
  <c r="AP192" i="5"/>
  <c r="AC192" i="5" s="1"/>
  <c r="AP193" i="5"/>
  <c r="AC193" i="5" s="1"/>
  <c r="AP194" i="5"/>
  <c r="AC194" i="5" s="1"/>
  <c r="AP195" i="5"/>
  <c r="AC195" i="5" s="1"/>
  <c r="AP196" i="5"/>
  <c r="AC196" i="5" s="1"/>
  <c r="AP197" i="5"/>
  <c r="AC197" i="5" s="1"/>
  <c r="AP198" i="5"/>
  <c r="AC198" i="5" s="1"/>
  <c r="AP199" i="5"/>
  <c r="AC199" i="5" s="1"/>
  <c r="AP200" i="5"/>
  <c r="AC200" i="5" s="1"/>
  <c r="AP201" i="5"/>
  <c r="AC201" i="5" s="1"/>
  <c r="AP202" i="5"/>
  <c r="AC202" i="5" s="1"/>
  <c r="AP203" i="5"/>
  <c r="AC203" i="5" s="1"/>
  <c r="AP204" i="5"/>
  <c r="AC204" i="5" s="1"/>
  <c r="AP205" i="5"/>
  <c r="AC205" i="5" s="1"/>
  <c r="AP206" i="5"/>
  <c r="AC206" i="5" s="1"/>
  <c r="AP207" i="5"/>
  <c r="AC207" i="5" s="1"/>
  <c r="AP208" i="5"/>
  <c r="AC208" i="5" s="1"/>
  <c r="AP209" i="5"/>
  <c r="AC209" i="5" s="1"/>
  <c r="AP210" i="5"/>
  <c r="AC210" i="5" s="1"/>
  <c r="AP211" i="5"/>
  <c r="AC211" i="5" s="1"/>
  <c r="AP212" i="5"/>
  <c r="AC212" i="5" s="1"/>
  <c r="AP213" i="5"/>
  <c r="AC213" i="5" s="1"/>
  <c r="AP214" i="5"/>
  <c r="AC214" i="5" s="1"/>
  <c r="AP215" i="5"/>
  <c r="AC215" i="5" s="1"/>
  <c r="AP216" i="5"/>
  <c r="AC216" i="5" s="1"/>
  <c r="AP217" i="5"/>
  <c r="AC217" i="5" s="1"/>
  <c r="AP218" i="5"/>
  <c r="AC218" i="5" s="1"/>
  <c r="AP219" i="5"/>
  <c r="AC219" i="5" s="1"/>
  <c r="AP220" i="5"/>
  <c r="AC220" i="5" s="1"/>
  <c r="AP221" i="5"/>
  <c r="AC221" i="5" s="1"/>
  <c r="AP222" i="5"/>
  <c r="AC222" i="5" s="1"/>
  <c r="AP223" i="5"/>
  <c r="AC223" i="5" s="1"/>
  <c r="AP224" i="5"/>
  <c r="AC224" i="5" s="1"/>
  <c r="AP225" i="5"/>
  <c r="AC225" i="5" s="1"/>
  <c r="AP226" i="5"/>
  <c r="AC226" i="5" s="1"/>
  <c r="AP227" i="5"/>
  <c r="AC227" i="5" s="1"/>
  <c r="AP228" i="5"/>
  <c r="AC228" i="5" s="1"/>
  <c r="AP229" i="5"/>
  <c r="AC229" i="5" s="1"/>
  <c r="AP230" i="5"/>
  <c r="AC230" i="5" s="1"/>
  <c r="AP231" i="5"/>
  <c r="AC231" i="5" s="1"/>
  <c r="AP232" i="5"/>
  <c r="AC232" i="5" s="1"/>
  <c r="AP233" i="5"/>
  <c r="AC233" i="5" s="1"/>
  <c r="AP234" i="5"/>
  <c r="AC234" i="5" s="1"/>
  <c r="AP235" i="5"/>
  <c r="AC235" i="5" s="1"/>
  <c r="AP236" i="5"/>
  <c r="AC236" i="5" s="1"/>
  <c r="AP237" i="5"/>
  <c r="AC237" i="5" s="1"/>
  <c r="AP238" i="5"/>
  <c r="AC238" i="5" s="1"/>
  <c r="AP239" i="5"/>
  <c r="AC239" i="5" s="1"/>
  <c r="AP240" i="5"/>
  <c r="AC240" i="5" s="1"/>
  <c r="AP241" i="5"/>
  <c r="AC241" i="5" s="1"/>
  <c r="AP242" i="5"/>
  <c r="AC242" i="5" s="1"/>
  <c r="AP243" i="5"/>
  <c r="AC243" i="5" s="1"/>
  <c r="AP244" i="5"/>
  <c r="AC244" i="5" s="1"/>
  <c r="AP245" i="5"/>
  <c r="AC245" i="5" s="1"/>
  <c r="AP246" i="5"/>
  <c r="AC246" i="5" s="1"/>
  <c r="AP247" i="5"/>
  <c r="AC247" i="5" s="1"/>
  <c r="AP248" i="5"/>
  <c r="AC248" i="5" s="1"/>
  <c r="AP249" i="5"/>
  <c r="AC249" i="5" s="1"/>
  <c r="AP250" i="5"/>
  <c r="AC250" i="5" s="1"/>
  <c r="AP251" i="5"/>
  <c r="AC251" i="5" s="1"/>
  <c r="AP252" i="5"/>
  <c r="AC252" i="5" s="1"/>
  <c r="AP253" i="5"/>
  <c r="AC253" i="5" s="1"/>
  <c r="AP254" i="5"/>
  <c r="AC254" i="5" s="1"/>
  <c r="AP255" i="5"/>
  <c r="AC255" i="5" s="1"/>
  <c r="AP256" i="5"/>
  <c r="AC256" i="5" s="1"/>
  <c r="AP257" i="5"/>
  <c r="AC257" i="5" s="1"/>
  <c r="AP258" i="5"/>
  <c r="AC258" i="5" s="1"/>
  <c r="AP259" i="5"/>
  <c r="AC259" i="5" s="1"/>
  <c r="AP260" i="5"/>
  <c r="AC260" i="5" s="1"/>
  <c r="AP261" i="5"/>
  <c r="AC261" i="5" s="1"/>
  <c r="AP262" i="5"/>
  <c r="AC262" i="5" s="1"/>
  <c r="AP263" i="5"/>
  <c r="AC263" i="5" s="1"/>
  <c r="AP264" i="5"/>
  <c r="AC264" i="5" s="1"/>
  <c r="AP265" i="5"/>
  <c r="AC265" i="5" s="1"/>
  <c r="AP266" i="5"/>
  <c r="AC266" i="5" s="1"/>
  <c r="AP267" i="5"/>
  <c r="AC267" i="5" s="1"/>
  <c r="AP268" i="5"/>
  <c r="AC268" i="5" s="1"/>
  <c r="AP269" i="5"/>
  <c r="AC269" i="5" s="1"/>
  <c r="AP270" i="5"/>
  <c r="AC270" i="5" s="1"/>
  <c r="AP271" i="5"/>
  <c r="AC271" i="5" s="1"/>
  <c r="AP272" i="5"/>
  <c r="AC272" i="5" s="1"/>
  <c r="AP273" i="5"/>
  <c r="AC273" i="5" s="1"/>
  <c r="AP274" i="5"/>
  <c r="AC274" i="5" s="1"/>
  <c r="AP275" i="5"/>
  <c r="AC275" i="5" s="1"/>
  <c r="AP107" i="5"/>
  <c r="AC107" i="5" s="1"/>
  <c r="AP276" i="5"/>
  <c r="AC276" i="5" s="1"/>
  <c r="AP277" i="5"/>
  <c r="AC277" i="5" s="1"/>
  <c r="AP550" i="5"/>
  <c r="AC550" i="5" s="1"/>
  <c r="AP551" i="5"/>
  <c r="AC551" i="5" s="1"/>
  <c r="AP552" i="5"/>
  <c r="AC552" i="5" s="1"/>
  <c r="AP553" i="5"/>
  <c r="AC553" i="5" s="1"/>
  <c r="AP554" i="5"/>
  <c r="AC554" i="5" s="1"/>
  <c r="AP555" i="5"/>
  <c r="AC555" i="5" s="1"/>
  <c r="AP556" i="5"/>
  <c r="AC556" i="5" s="1"/>
  <c r="AP557" i="5"/>
  <c r="AC557" i="5" s="1"/>
  <c r="AP558" i="5"/>
  <c r="AC558" i="5" s="1"/>
  <c r="AP559" i="5"/>
  <c r="AC559" i="5" s="1"/>
  <c r="AP560" i="5"/>
  <c r="AC560" i="5" s="1"/>
  <c r="AP561" i="5"/>
  <c r="AC561" i="5" s="1"/>
  <c r="AP562" i="5"/>
  <c r="AC562" i="5" s="1"/>
  <c r="AP563" i="5"/>
  <c r="AC563" i="5" s="1"/>
  <c r="AP564" i="5"/>
  <c r="AC564" i="5" s="1"/>
  <c r="AP565" i="5"/>
  <c r="AC565" i="5" s="1"/>
  <c r="AP566" i="5"/>
  <c r="AC566" i="5" s="1"/>
  <c r="AP567" i="5"/>
  <c r="AC567" i="5" s="1"/>
  <c r="AP568" i="5"/>
  <c r="AC568" i="5" s="1"/>
  <c r="AP569" i="5"/>
  <c r="AC569" i="5" s="1"/>
  <c r="AP570" i="5"/>
  <c r="AC570" i="5" s="1"/>
  <c r="AP571" i="5"/>
  <c r="AC571" i="5" s="1"/>
  <c r="AP572" i="5"/>
  <c r="AC572" i="5" s="1"/>
  <c r="AP573" i="5"/>
  <c r="AC573" i="5" s="1"/>
  <c r="AP574" i="5"/>
  <c r="AC574" i="5" s="1"/>
  <c r="AP575" i="5"/>
  <c r="AC575" i="5" s="1"/>
  <c r="AP576" i="5"/>
  <c r="AC576" i="5" s="1"/>
  <c r="AP577" i="5"/>
  <c r="AC577" i="5" s="1"/>
  <c r="AP578" i="5"/>
  <c r="AC578" i="5" s="1"/>
  <c r="AP579" i="5"/>
  <c r="AC579" i="5" s="1"/>
  <c r="AP580" i="5"/>
  <c r="AC580" i="5" s="1"/>
  <c r="AP581" i="5"/>
  <c r="AC581" i="5" s="1"/>
  <c r="AP582" i="5"/>
  <c r="AC582" i="5" s="1"/>
  <c r="AP583" i="5"/>
  <c r="AC583" i="5" s="1"/>
  <c r="AP584" i="5"/>
  <c r="AC584" i="5" s="1"/>
  <c r="AP585" i="5"/>
  <c r="AC585" i="5" s="1"/>
  <c r="AP586" i="5"/>
  <c r="AC586" i="5" s="1"/>
  <c r="AP587" i="5"/>
  <c r="AC587" i="5" s="1"/>
  <c r="AP588" i="5"/>
  <c r="AC588" i="5" s="1"/>
  <c r="AP589" i="5"/>
  <c r="AC589" i="5" s="1"/>
  <c r="AP590" i="5"/>
  <c r="AC590" i="5" s="1"/>
  <c r="AP591" i="5"/>
  <c r="AC591" i="5" s="1"/>
  <c r="AP592" i="5"/>
  <c r="AC592" i="5" s="1"/>
  <c r="AP593" i="5"/>
  <c r="AC593" i="5" s="1"/>
  <c r="AP594" i="5"/>
  <c r="AC594" i="5" s="1"/>
  <c r="AP595" i="5"/>
  <c r="AC595" i="5" s="1"/>
  <c r="AP596" i="5"/>
  <c r="AC596" i="5" s="1"/>
  <c r="AP597" i="5"/>
  <c r="AC597" i="5" s="1"/>
  <c r="AP598" i="5"/>
  <c r="AC598" i="5" s="1"/>
  <c r="AP599" i="5"/>
  <c r="AC599" i="5" s="1"/>
  <c r="AP600" i="5"/>
  <c r="AC600" i="5" s="1"/>
  <c r="AP601" i="5"/>
  <c r="AC601" i="5" s="1"/>
  <c r="AP602" i="5"/>
  <c r="AC602" i="5" s="1"/>
  <c r="AP603" i="5"/>
  <c r="AC603" i="5" s="1"/>
  <c r="AP541" i="5"/>
  <c r="AC541" i="5" s="1"/>
  <c r="AP604" i="5"/>
  <c r="AC604" i="5" s="1"/>
  <c r="AP605" i="5"/>
  <c r="AC605" i="5" s="1"/>
  <c r="AP606" i="5"/>
  <c r="AC606" i="5" s="1"/>
  <c r="AP607" i="5"/>
  <c r="AC607" i="5" s="1"/>
  <c r="AP608" i="5"/>
  <c r="AC608" i="5" s="1"/>
  <c r="AP609" i="5"/>
  <c r="AC609" i="5" s="1"/>
  <c r="AP610" i="5"/>
  <c r="AC610" i="5" s="1"/>
  <c r="AP611" i="5"/>
  <c r="AC611" i="5" s="1"/>
  <c r="AP612" i="5"/>
  <c r="AC612" i="5" s="1"/>
  <c r="AP173" i="5"/>
  <c r="AC173" i="5" s="1"/>
  <c r="AP174" i="5"/>
  <c r="AC174" i="5" s="1"/>
  <c r="AP175" i="5"/>
  <c r="AC175" i="5" s="1"/>
  <c r="AP176" i="5"/>
  <c r="AC176" i="5" s="1"/>
  <c r="AP177" i="5"/>
  <c r="AC177" i="5" s="1"/>
  <c r="AP178" i="5"/>
  <c r="AC178" i="5" s="1"/>
  <c r="AP179" i="5"/>
  <c r="AC179" i="5" s="1"/>
  <c r="AP323" i="5"/>
  <c r="AC323" i="5" s="1"/>
  <c r="AP324" i="5"/>
  <c r="AC324" i="5" s="1"/>
  <c r="AP325" i="5"/>
  <c r="AC325" i="5" s="1"/>
  <c r="AP326" i="5"/>
  <c r="AC326" i="5" s="1"/>
  <c r="AP327" i="5"/>
  <c r="AC327" i="5" s="1"/>
  <c r="AP108" i="5"/>
  <c r="AC108" i="5" s="1"/>
  <c r="AP109" i="5"/>
  <c r="AC109" i="5" s="1"/>
  <c r="AP110" i="5"/>
  <c r="AC110" i="5" s="1"/>
  <c r="AP111" i="5"/>
  <c r="AC111" i="5" s="1"/>
  <c r="AP112" i="5"/>
  <c r="AC112" i="5" s="1"/>
  <c r="AP113" i="5"/>
  <c r="AC113" i="5" s="1"/>
  <c r="AP114" i="5"/>
  <c r="AC114" i="5" s="1"/>
  <c r="AP115" i="5"/>
  <c r="AC115" i="5" s="1"/>
  <c r="AP116" i="5"/>
  <c r="AC116" i="5" s="1"/>
  <c r="AP117" i="5"/>
  <c r="AC117" i="5" s="1"/>
  <c r="AP118" i="5"/>
  <c r="AC118" i="5" s="1"/>
  <c r="AP119" i="5"/>
  <c r="AC119" i="5" s="1"/>
  <c r="AP120" i="5"/>
  <c r="AC120" i="5" s="1"/>
  <c r="AP121" i="5"/>
  <c r="AC121" i="5" s="1"/>
  <c r="AP122" i="5"/>
  <c r="AC122" i="5" s="1"/>
  <c r="AP318" i="5"/>
  <c r="AC318" i="5" s="1"/>
  <c r="AP319" i="5"/>
  <c r="AC319" i="5" s="1"/>
  <c r="AP308" i="5"/>
  <c r="AC308" i="5" s="1"/>
  <c r="AP309" i="5"/>
  <c r="AC309" i="5" s="1"/>
  <c r="AP310" i="5"/>
  <c r="AC310" i="5" s="1"/>
  <c r="AP311" i="5"/>
  <c r="AC311" i="5" s="1"/>
  <c r="AP312" i="5"/>
  <c r="AC312" i="5" s="1"/>
  <c r="AP313" i="5"/>
  <c r="AC313" i="5" s="1"/>
  <c r="AP314" i="5"/>
  <c r="AC314" i="5" s="1"/>
  <c r="AP315" i="5"/>
  <c r="AC315" i="5" s="1"/>
  <c r="AP709" i="5"/>
  <c r="AC709" i="5" s="1"/>
  <c r="AP424" i="5"/>
  <c r="AC424" i="5" s="1"/>
  <c r="AP425" i="5"/>
  <c r="AC425" i="5" s="1"/>
  <c r="AP426" i="5"/>
  <c r="AC426" i="5" s="1"/>
  <c r="AP427" i="5"/>
  <c r="AC427" i="5" s="1"/>
  <c r="AP428" i="5"/>
  <c r="AC428" i="5" s="1"/>
  <c r="AP429" i="5"/>
  <c r="AC429" i="5" s="1"/>
  <c r="AP683" i="5"/>
  <c r="AC683" i="5" s="1"/>
  <c r="AP542" i="5"/>
  <c r="AC542" i="5" s="1"/>
  <c r="AP322" i="5"/>
  <c r="AC322" i="5" s="1"/>
  <c r="AP127" i="5"/>
  <c r="AC127" i="5" s="1"/>
  <c r="AP316" i="5"/>
  <c r="AC316" i="5" s="1"/>
  <c r="AP757" i="5"/>
  <c r="AC757" i="5" s="1"/>
  <c r="AO328" i="5"/>
  <c r="AB328" i="5" s="1"/>
  <c r="AO329" i="5"/>
  <c r="AB329" i="5" s="1"/>
  <c r="AO330" i="5"/>
  <c r="AB330" i="5" s="1"/>
  <c r="AO331" i="5"/>
  <c r="AB331" i="5" s="1"/>
  <c r="AO332" i="5"/>
  <c r="AB332" i="5" s="1"/>
  <c r="AO333" i="5"/>
  <c r="AB333" i="5" s="1"/>
  <c r="AO334" i="5"/>
  <c r="AB334" i="5" s="1"/>
  <c r="AO335" i="5"/>
  <c r="AB335" i="5" s="1"/>
  <c r="AO336" i="5"/>
  <c r="AB336" i="5" s="1"/>
  <c r="AO337" i="5"/>
  <c r="AB337" i="5" s="1"/>
  <c r="AO338" i="5"/>
  <c r="AB338" i="5" s="1"/>
  <c r="AO339" i="5"/>
  <c r="AB339" i="5" s="1"/>
  <c r="AO340" i="5"/>
  <c r="AB340" i="5" s="1"/>
  <c r="AO341" i="5"/>
  <c r="AB341" i="5" s="1"/>
  <c r="AO342" i="5"/>
  <c r="AB342" i="5" s="1"/>
  <c r="AO343" i="5"/>
  <c r="AB343" i="5" s="1"/>
  <c r="AO344" i="5"/>
  <c r="AB344" i="5" s="1"/>
  <c r="AO345" i="5"/>
  <c r="AB345" i="5" s="1"/>
  <c r="AO346" i="5"/>
  <c r="AB346" i="5" s="1"/>
  <c r="AO347" i="5"/>
  <c r="AB347" i="5" s="1"/>
  <c r="AO348" i="5"/>
  <c r="AB348" i="5" s="1"/>
  <c r="AO349" i="5"/>
  <c r="AB349" i="5" s="1"/>
  <c r="AO350" i="5"/>
  <c r="AB350" i="5" s="1"/>
  <c r="AO351" i="5"/>
  <c r="AB351" i="5" s="1"/>
  <c r="AO352" i="5"/>
  <c r="AB352" i="5" s="1"/>
  <c r="AO353" i="5"/>
  <c r="AB353" i="5" s="1"/>
  <c r="AO354" i="5"/>
  <c r="AO355" i="5"/>
  <c r="AB355" i="5" s="1"/>
  <c r="AO356" i="5"/>
  <c r="AB356" i="5" s="1"/>
  <c r="AO357" i="5"/>
  <c r="AB357" i="5" s="1"/>
  <c r="AO358" i="5"/>
  <c r="AB358" i="5" s="1"/>
  <c r="AO359" i="5"/>
  <c r="AO360" i="5"/>
  <c r="AB360" i="5" s="1"/>
  <c r="AO361" i="5"/>
  <c r="AB361" i="5" s="1"/>
  <c r="AO362" i="5"/>
  <c r="AB362" i="5" s="1"/>
  <c r="AO363" i="5"/>
  <c r="AB363" i="5" s="1"/>
  <c r="AO364" i="5"/>
  <c r="AB364" i="5" s="1"/>
  <c r="AO365" i="5"/>
  <c r="AB365" i="5" s="1"/>
  <c r="AO366" i="5"/>
  <c r="AB366" i="5" s="1"/>
  <c r="AO367" i="5"/>
  <c r="AB367" i="5" s="1"/>
  <c r="AO368" i="5"/>
  <c r="AB368" i="5" s="1"/>
  <c r="AO369" i="5"/>
  <c r="AB369" i="5" s="1"/>
  <c r="AO370" i="5"/>
  <c r="AB370" i="5" s="1"/>
  <c r="AO371" i="5"/>
  <c r="AB371" i="5" s="1"/>
  <c r="AO372" i="5"/>
  <c r="AB372" i="5" s="1"/>
  <c r="AO373" i="5"/>
  <c r="AB373" i="5" s="1"/>
  <c r="AO374" i="5"/>
  <c r="AO375" i="5"/>
  <c r="AB375" i="5" s="1"/>
  <c r="AO376" i="5"/>
  <c r="AB376" i="5" s="1"/>
  <c r="AO377" i="5"/>
  <c r="AB377" i="5" s="1"/>
  <c r="AO378" i="5"/>
  <c r="AB378" i="5" s="1"/>
  <c r="AO379" i="5"/>
  <c r="AB379" i="5" s="1"/>
  <c r="AO380" i="5"/>
  <c r="AB380" i="5" s="1"/>
  <c r="AO381" i="5"/>
  <c r="AB381" i="5" s="1"/>
  <c r="AO382" i="5"/>
  <c r="AB382" i="5" s="1"/>
  <c r="AO383" i="5"/>
  <c r="AO384" i="5"/>
  <c r="AB384" i="5" s="1"/>
  <c r="AO385" i="5"/>
  <c r="AB385" i="5" s="1"/>
  <c r="AO386" i="5"/>
  <c r="AB386" i="5" s="1"/>
  <c r="AO387" i="5"/>
  <c r="AB387" i="5" s="1"/>
  <c r="AO388" i="5"/>
  <c r="AB388" i="5" s="1"/>
  <c r="AO389" i="5"/>
  <c r="AB389" i="5" s="1"/>
  <c r="AO390" i="5"/>
  <c r="AB390" i="5" s="1"/>
  <c r="AO391" i="5"/>
  <c r="AB391" i="5" s="1"/>
  <c r="AO392" i="5"/>
  <c r="AB392" i="5" s="1"/>
  <c r="AO393" i="5"/>
  <c r="AB393" i="5" s="1"/>
  <c r="AO394" i="5"/>
  <c r="AB394" i="5" s="1"/>
  <c r="AO395" i="5"/>
  <c r="AB395" i="5" s="1"/>
  <c r="AO396" i="5"/>
  <c r="AB396" i="5" s="1"/>
  <c r="AO397" i="5"/>
  <c r="AB397" i="5" s="1"/>
  <c r="AO398" i="5"/>
  <c r="AB398" i="5" s="1"/>
  <c r="AO399" i="5"/>
  <c r="AB399" i="5" s="1"/>
  <c r="AO400" i="5"/>
  <c r="AB400" i="5" s="1"/>
  <c r="AO401" i="5"/>
  <c r="AB401" i="5" s="1"/>
  <c r="AO402" i="5"/>
  <c r="AB402" i="5" s="1"/>
  <c r="AO403" i="5"/>
  <c r="AB403" i="5" s="1"/>
  <c r="AO404" i="5"/>
  <c r="AB404" i="5" s="1"/>
  <c r="AO320" i="5"/>
  <c r="AB320" i="5" s="1"/>
  <c r="AO405" i="5"/>
  <c r="AB405" i="5" s="1"/>
  <c r="AO406" i="5"/>
  <c r="AB406" i="5" s="1"/>
  <c r="AO407" i="5"/>
  <c r="AB407" i="5" s="1"/>
  <c r="AO408" i="5"/>
  <c r="AB408" i="5" s="1"/>
  <c r="AO409" i="5"/>
  <c r="AB409" i="5" s="1"/>
  <c r="AO410" i="5"/>
  <c r="AB410" i="5" s="1"/>
  <c r="AO411" i="5"/>
  <c r="AB411" i="5" s="1"/>
  <c r="AO412" i="5"/>
  <c r="AB412" i="5" s="1"/>
  <c r="AO413" i="5"/>
  <c r="AB413" i="5" s="1"/>
  <c r="AO414" i="5"/>
  <c r="AB414" i="5" s="1"/>
  <c r="AO415" i="5"/>
  <c r="AB415" i="5" s="1"/>
  <c r="AO416" i="5"/>
  <c r="AO417" i="5"/>
  <c r="AB417" i="5" s="1"/>
  <c r="AO418" i="5"/>
  <c r="AB418" i="5" s="1"/>
  <c r="AO419" i="5"/>
  <c r="AB419" i="5" s="1"/>
  <c r="AO420" i="5"/>
  <c r="AB420" i="5" s="1"/>
  <c r="AO421" i="5"/>
  <c r="AB421" i="5" s="1"/>
  <c r="AO422" i="5"/>
  <c r="AB422" i="5" s="1"/>
  <c r="AO423" i="5"/>
  <c r="AB423" i="5" s="1"/>
  <c r="AO442" i="5"/>
  <c r="AB442" i="5" s="1"/>
  <c r="AO443" i="5"/>
  <c r="AB443" i="5" s="1"/>
  <c r="AO444" i="5"/>
  <c r="AB444" i="5" s="1"/>
  <c r="AO445" i="5"/>
  <c r="AB445" i="5" s="1"/>
  <c r="AO446" i="5"/>
  <c r="AB446" i="5" s="1"/>
  <c r="AO447" i="5"/>
  <c r="AB447" i="5" s="1"/>
  <c r="AO448" i="5"/>
  <c r="AB448" i="5" s="1"/>
  <c r="AO449" i="5"/>
  <c r="AB449" i="5" s="1"/>
  <c r="AO450" i="5"/>
  <c r="AB450" i="5" s="1"/>
  <c r="AO451" i="5"/>
  <c r="AB451" i="5" s="1"/>
  <c r="AO452" i="5"/>
  <c r="AB452" i="5" s="1"/>
  <c r="AO453" i="5"/>
  <c r="AB453" i="5" s="1"/>
  <c r="AO454" i="5"/>
  <c r="AB454" i="5" s="1"/>
  <c r="AO455" i="5"/>
  <c r="AB455" i="5" s="1"/>
  <c r="AO456" i="5"/>
  <c r="AB456" i="5" s="1"/>
  <c r="AO457" i="5"/>
  <c r="AB457" i="5" s="1"/>
  <c r="AO458" i="5"/>
  <c r="AB458" i="5" s="1"/>
  <c r="AO459" i="5"/>
  <c r="AB459" i="5" s="1"/>
  <c r="AO460" i="5"/>
  <c r="AB460" i="5" s="1"/>
  <c r="AO461" i="5"/>
  <c r="AB461" i="5" s="1"/>
  <c r="AO462" i="5"/>
  <c r="AB462" i="5" s="1"/>
  <c r="AO463" i="5"/>
  <c r="AB463" i="5" s="1"/>
  <c r="AO464" i="5"/>
  <c r="AB464" i="5" s="1"/>
  <c r="AO465" i="5"/>
  <c r="AB465" i="5" s="1"/>
  <c r="AO466" i="5"/>
  <c r="AB466" i="5" s="1"/>
  <c r="AO467" i="5"/>
  <c r="AB467" i="5" s="1"/>
  <c r="AO468" i="5"/>
  <c r="AB468" i="5" s="1"/>
  <c r="AO469" i="5"/>
  <c r="AB469" i="5" s="1"/>
  <c r="AO470" i="5"/>
  <c r="AB470" i="5" s="1"/>
  <c r="AO471" i="5"/>
  <c r="AB471" i="5" s="1"/>
  <c r="AO472" i="5"/>
  <c r="AB472" i="5" s="1"/>
  <c r="AO473" i="5"/>
  <c r="AB473" i="5" s="1"/>
  <c r="AO474" i="5"/>
  <c r="AB474" i="5" s="1"/>
  <c r="AO475" i="5"/>
  <c r="AB475" i="5" s="1"/>
  <c r="AO476" i="5"/>
  <c r="AB476" i="5" s="1"/>
  <c r="AO477" i="5"/>
  <c r="AB477" i="5" s="1"/>
  <c r="AO478" i="5"/>
  <c r="AB478" i="5" s="1"/>
  <c r="AO479" i="5"/>
  <c r="AB479" i="5" s="1"/>
  <c r="AO480" i="5"/>
  <c r="AB480" i="5" s="1"/>
  <c r="AO481" i="5"/>
  <c r="AB481" i="5" s="1"/>
  <c r="AO482" i="5"/>
  <c r="AB482" i="5" s="1"/>
  <c r="AO483" i="5"/>
  <c r="AB483" i="5" s="1"/>
  <c r="AO484" i="5"/>
  <c r="AB484" i="5" s="1"/>
  <c r="AO485" i="5"/>
  <c r="AB485" i="5" s="1"/>
  <c r="AO486" i="5"/>
  <c r="AB486" i="5" s="1"/>
  <c r="AO487" i="5"/>
  <c r="AB487" i="5" s="1"/>
  <c r="AO488" i="5"/>
  <c r="AB488" i="5" s="1"/>
  <c r="AO489" i="5"/>
  <c r="AB489" i="5" s="1"/>
  <c r="AO490" i="5"/>
  <c r="AB490" i="5" s="1"/>
  <c r="AO491" i="5"/>
  <c r="AB491" i="5" s="1"/>
  <c r="AO492" i="5"/>
  <c r="AB492" i="5" s="1"/>
  <c r="AO493" i="5"/>
  <c r="AB493" i="5" s="1"/>
  <c r="AO494" i="5"/>
  <c r="AB494" i="5" s="1"/>
  <c r="AO495" i="5"/>
  <c r="AB495" i="5" s="1"/>
  <c r="AO496" i="5"/>
  <c r="AB496" i="5" s="1"/>
  <c r="AO497" i="5"/>
  <c r="AB497" i="5" s="1"/>
  <c r="AO498" i="5"/>
  <c r="AB498" i="5" s="1"/>
  <c r="AO499" i="5"/>
  <c r="AB499" i="5" s="1"/>
  <c r="AO500" i="5"/>
  <c r="AB500" i="5" s="1"/>
  <c r="AO501" i="5"/>
  <c r="AB501" i="5" s="1"/>
  <c r="AO502" i="5"/>
  <c r="AB502" i="5" s="1"/>
  <c r="AO503" i="5"/>
  <c r="AB503" i="5" s="1"/>
  <c r="AO504" i="5"/>
  <c r="AB504" i="5" s="1"/>
  <c r="AO505" i="5"/>
  <c r="AB505" i="5" s="1"/>
  <c r="AO506" i="5"/>
  <c r="AB506" i="5" s="1"/>
  <c r="AO507" i="5"/>
  <c r="AB507" i="5" s="1"/>
  <c r="AO508" i="5"/>
  <c r="AB508" i="5" s="1"/>
  <c r="AO509" i="5"/>
  <c r="AB509" i="5" s="1"/>
  <c r="AO510" i="5"/>
  <c r="AB510" i="5" s="1"/>
  <c r="AO511" i="5"/>
  <c r="AB511" i="5" s="1"/>
  <c r="AO512" i="5"/>
  <c r="AB512" i="5" s="1"/>
  <c r="AO513" i="5"/>
  <c r="AB513" i="5" s="1"/>
  <c r="AO514" i="5"/>
  <c r="AB514" i="5" s="1"/>
  <c r="AO515" i="5"/>
  <c r="AB515" i="5" s="1"/>
  <c r="AO516" i="5"/>
  <c r="AB516" i="5" s="1"/>
  <c r="AO517" i="5"/>
  <c r="AB517" i="5" s="1"/>
  <c r="AO518" i="5"/>
  <c r="AB518" i="5" s="1"/>
  <c r="AO519" i="5"/>
  <c r="AB519" i="5" s="1"/>
  <c r="AO520" i="5"/>
  <c r="AB520" i="5" s="1"/>
  <c r="AO521" i="5"/>
  <c r="AB521" i="5" s="1"/>
  <c r="AO522" i="5"/>
  <c r="AB522" i="5" s="1"/>
  <c r="AO702" i="5"/>
  <c r="AB702" i="5" s="1"/>
  <c r="AO623" i="5"/>
  <c r="AB623" i="5" s="1"/>
  <c r="AO523" i="5"/>
  <c r="AB523" i="5" s="1"/>
  <c r="AO524" i="5"/>
  <c r="AB524" i="5" s="1"/>
  <c r="AO525" i="5"/>
  <c r="AB525" i="5" s="1"/>
  <c r="AO526" i="5"/>
  <c r="AB526" i="5" s="1"/>
  <c r="AO527" i="5"/>
  <c r="AB527" i="5" s="1"/>
  <c r="AO528" i="5"/>
  <c r="AB528" i="5" s="1"/>
  <c r="AO529" i="5"/>
  <c r="AB529" i="5" s="1"/>
  <c r="AO530" i="5"/>
  <c r="AB530" i="5" s="1"/>
  <c r="AO531" i="5"/>
  <c r="AB531" i="5" s="1"/>
  <c r="AO532" i="5"/>
  <c r="AB532" i="5" s="1"/>
  <c r="AO533" i="5"/>
  <c r="AB533" i="5" s="1"/>
  <c r="AO534" i="5"/>
  <c r="AB534" i="5" s="1"/>
  <c r="AO535" i="5"/>
  <c r="AB535" i="5" s="1"/>
  <c r="AO536" i="5"/>
  <c r="AB536" i="5" s="1"/>
  <c r="AO537" i="5"/>
  <c r="AB537" i="5" s="1"/>
  <c r="AO538" i="5"/>
  <c r="AB538" i="5" s="1"/>
  <c r="AO539" i="5"/>
  <c r="AB539" i="5" s="1"/>
  <c r="AO540" i="5"/>
  <c r="AB540" i="5" s="1"/>
  <c r="AO4" i="5"/>
  <c r="AB4" i="5" s="1"/>
  <c r="AO5" i="5"/>
  <c r="AB5" i="5" s="1"/>
  <c r="AO6" i="5"/>
  <c r="AB6" i="5" s="1"/>
  <c r="AO7" i="5"/>
  <c r="AB7" i="5" s="1"/>
  <c r="AO8" i="5"/>
  <c r="AB8" i="5" s="1"/>
  <c r="AO9" i="5"/>
  <c r="AB9" i="5" s="1"/>
  <c r="AO10" i="5"/>
  <c r="AB10" i="5" s="1"/>
  <c r="AO11" i="5"/>
  <c r="AB11" i="5" s="1"/>
  <c r="AO12" i="5"/>
  <c r="AB12" i="5" s="1"/>
  <c r="AO13" i="5"/>
  <c r="AB13" i="5" s="1"/>
  <c r="AO14" i="5"/>
  <c r="AO15" i="5"/>
  <c r="AB15" i="5" s="1"/>
  <c r="AO16" i="5"/>
  <c r="AB16" i="5" s="1"/>
  <c r="AO17" i="5"/>
  <c r="AB17" i="5" s="1"/>
  <c r="AO18" i="5"/>
  <c r="AB18" i="5" s="1"/>
  <c r="AO19" i="5"/>
  <c r="AB19" i="5" s="1"/>
  <c r="AO20" i="5"/>
  <c r="AB20" i="5" s="1"/>
  <c r="AO21" i="5"/>
  <c r="AB21" i="5" s="1"/>
  <c r="AO22" i="5"/>
  <c r="AB22" i="5" s="1"/>
  <c r="AO23" i="5"/>
  <c r="AB23" i="5" s="1"/>
  <c r="AO24" i="5"/>
  <c r="AB24" i="5" s="1"/>
  <c r="AO25" i="5"/>
  <c r="AB25" i="5" s="1"/>
  <c r="AO26" i="5"/>
  <c r="AB26" i="5" s="1"/>
  <c r="AO27" i="5"/>
  <c r="AB27" i="5" s="1"/>
  <c r="AO28" i="5"/>
  <c r="AB28" i="5" s="1"/>
  <c r="AO29" i="5"/>
  <c r="AB29" i="5" s="1"/>
  <c r="AO30" i="5"/>
  <c r="AB30" i="5" s="1"/>
  <c r="AO31" i="5"/>
  <c r="AB31" i="5" s="1"/>
  <c r="AO32" i="5"/>
  <c r="AB32" i="5" s="1"/>
  <c r="AO33" i="5"/>
  <c r="AB33" i="5" s="1"/>
  <c r="AO34" i="5"/>
  <c r="AB34" i="5" s="1"/>
  <c r="AO35" i="5"/>
  <c r="AO36" i="5"/>
  <c r="AB36" i="5" s="1"/>
  <c r="AO37" i="5"/>
  <c r="AB37" i="5" s="1"/>
  <c r="AO38" i="5"/>
  <c r="AO39" i="5"/>
  <c r="AB39" i="5" s="1"/>
  <c r="AO40" i="5"/>
  <c r="AB40" i="5" s="1"/>
  <c r="AO41" i="5"/>
  <c r="AB41" i="5" s="1"/>
  <c r="AO42" i="5"/>
  <c r="AB42" i="5" s="1"/>
  <c r="AO43" i="5"/>
  <c r="AB43" i="5" s="1"/>
  <c r="AO44" i="5"/>
  <c r="AB44" i="5" s="1"/>
  <c r="AO45" i="5"/>
  <c r="AB45" i="5" s="1"/>
  <c r="AO46" i="5"/>
  <c r="AB46" i="5" s="1"/>
  <c r="AO47" i="5"/>
  <c r="AB47" i="5" s="1"/>
  <c r="AO48" i="5"/>
  <c r="AB48" i="5" s="1"/>
  <c r="AO49" i="5"/>
  <c r="AB49" i="5" s="1"/>
  <c r="AO50" i="5"/>
  <c r="AB50" i="5" s="1"/>
  <c r="AO51" i="5"/>
  <c r="AO52" i="5"/>
  <c r="AB52" i="5" s="1"/>
  <c r="AO53" i="5"/>
  <c r="AB53" i="5" s="1"/>
  <c r="AO54" i="5"/>
  <c r="AO55" i="5"/>
  <c r="AB55" i="5" s="1"/>
  <c r="AO56" i="5"/>
  <c r="AB56" i="5" s="1"/>
  <c r="AO57" i="5"/>
  <c r="AB57" i="5" s="1"/>
  <c r="AO58" i="5"/>
  <c r="AB58" i="5" s="1"/>
  <c r="AO59" i="5"/>
  <c r="AB59" i="5" s="1"/>
  <c r="AO60" i="5"/>
  <c r="AB60" i="5" s="1"/>
  <c r="AO61" i="5"/>
  <c r="AB61" i="5" s="1"/>
  <c r="AO62" i="5"/>
  <c r="AB62" i="5" s="1"/>
  <c r="AO63" i="5"/>
  <c r="AB63" i="5" s="1"/>
  <c r="AO64" i="5"/>
  <c r="AB64" i="5" s="1"/>
  <c r="AO65" i="5"/>
  <c r="AB65" i="5" s="1"/>
  <c r="AO66" i="5"/>
  <c r="AB66" i="5" s="1"/>
  <c r="AO67" i="5"/>
  <c r="AB67" i="5" s="1"/>
  <c r="AO68" i="5"/>
  <c r="AB68" i="5" s="1"/>
  <c r="AO69" i="5"/>
  <c r="AB69" i="5" s="1"/>
  <c r="AO70" i="5"/>
  <c r="AB70" i="5" s="1"/>
  <c r="AO71" i="5"/>
  <c r="AB71" i="5" s="1"/>
  <c r="AO72" i="5"/>
  <c r="AB72" i="5" s="1"/>
  <c r="AO73" i="5"/>
  <c r="AB73" i="5" s="1"/>
  <c r="AO74" i="5"/>
  <c r="AB74" i="5" s="1"/>
  <c r="AO75" i="5"/>
  <c r="AB75" i="5" s="1"/>
  <c r="AO76" i="5"/>
  <c r="AB76" i="5" s="1"/>
  <c r="AO77" i="5"/>
  <c r="AB77" i="5" s="1"/>
  <c r="AO78" i="5"/>
  <c r="AB78" i="5" s="1"/>
  <c r="AO79" i="5"/>
  <c r="AB79" i="5" s="1"/>
  <c r="AO80" i="5"/>
  <c r="AB80" i="5" s="1"/>
  <c r="AO81" i="5"/>
  <c r="AO82" i="5"/>
  <c r="AB82" i="5" s="1"/>
  <c r="AO83" i="5"/>
  <c r="AB83" i="5" s="1"/>
  <c r="AO84" i="5"/>
  <c r="AB84" i="5" s="1"/>
  <c r="AO85" i="5"/>
  <c r="AB85" i="5" s="1"/>
  <c r="AO86" i="5"/>
  <c r="AB86" i="5" s="1"/>
  <c r="AO87" i="5"/>
  <c r="AB87" i="5" s="1"/>
  <c r="AO88" i="5"/>
  <c r="AB88" i="5" s="1"/>
  <c r="AO89" i="5"/>
  <c r="AB89" i="5" s="1"/>
  <c r="AO90" i="5"/>
  <c r="AB90" i="5" s="1"/>
  <c r="AO91" i="5"/>
  <c r="AB91" i="5" s="1"/>
  <c r="AO92" i="5"/>
  <c r="AB92" i="5" s="1"/>
  <c r="AO93" i="5"/>
  <c r="AB93" i="5" s="1"/>
  <c r="AO94" i="5"/>
  <c r="AB94" i="5" s="1"/>
  <c r="AO95" i="5"/>
  <c r="AB95" i="5" s="1"/>
  <c r="AO96" i="5"/>
  <c r="AB96" i="5" s="1"/>
  <c r="AO97" i="5"/>
  <c r="AB97" i="5" s="1"/>
  <c r="AO98" i="5"/>
  <c r="AB98" i="5" s="1"/>
  <c r="AO99" i="5"/>
  <c r="AB99" i="5" s="1"/>
  <c r="AO100" i="5"/>
  <c r="AB100" i="5" s="1"/>
  <c r="AO101" i="5"/>
  <c r="AB101" i="5" s="1"/>
  <c r="AO102" i="5"/>
  <c r="AB102" i="5" s="1"/>
  <c r="AO103" i="5"/>
  <c r="AB103" i="5" s="1"/>
  <c r="AO104" i="5"/>
  <c r="AB104" i="5" s="1"/>
  <c r="AO105" i="5"/>
  <c r="AB105" i="5" s="1"/>
  <c r="AO695" i="5"/>
  <c r="AB695" i="5" s="1"/>
  <c r="AO106" i="5"/>
  <c r="AB106" i="5" s="1"/>
  <c r="AO696" i="5"/>
  <c r="AB696" i="5" s="1"/>
  <c r="AO180" i="5"/>
  <c r="AB180" i="5" s="1"/>
  <c r="AO181" i="5"/>
  <c r="AB181" i="5" s="1"/>
  <c r="AO624" i="5"/>
  <c r="AB624" i="5" s="1"/>
  <c r="AO625" i="5"/>
  <c r="AB625" i="5" s="1"/>
  <c r="AO626" i="5"/>
  <c r="AB626" i="5" s="1"/>
  <c r="AO627" i="5"/>
  <c r="AB627" i="5" s="1"/>
  <c r="AO628" i="5"/>
  <c r="AB628" i="5" s="1"/>
  <c r="AO629" i="5"/>
  <c r="AB629" i="5" s="1"/>
  <c r="AO630" i="5"/>
  <c r="AB630" i="5" s="1"/>
  <c r="AO631" i="5"/>
  <c r="AB631" i="5" s="1"/>
  <c r="AO632" i="5"/>
  <c r="AB632" i="5" s="1"/>
  <c r="AO633" i="5"/>
  <c r="AB633" i="5" s="1"/>
  <c r="AO634" i="5"/>
  <c r="AB634" i="5" s="1"/>
  <c r="AO635" i="5"/>
  <c r="AB635" i="5" s="1"/>
  <c r="AO636" i="5"/>
  <c r="AB636" i="5" s="1"/>
  <c r="AO637" i="5"/>
  <c r="AB637" i="5" s="1"/>
  <c r="AO638" i="5"/>
  <c r="AB638" i="5" s="1"/>
  <c r="AO639" i="5"/>
  <c r="AB639" i="5" s="1"/>
  <c r="AO640" i="5"/>
  <c r="AB640" i="5" s="1"/>
  <c r="AO641" i="5"/>
  <c r="AB641" i="5" s="1"/>
  <c r="AO642" i="5"/>
  <c r="AB642" i="5" s="1"/>
  <c r="AO643" i="5"/>
  <c r="AB643" i="5" s="1"/>
  <c r="AO644" i="5"/>
  <c r="AB644" i="5" s="1"/>
  <c r="AO645" i="5"/>
  <c r="AB645" i="5" s="1"/>
  <c r="AO646" i="5"/>
  <c r="AB646" i="5" s="1"/>
  <c r="AO647" i="5"/>
  <c r="AB647" i="5" s="1"/>
  <c r="AO648" i="5"/>
  <c r="AB648" i="5" s="1"/>
  <c r="AO649" i="5"/>
  <c r="AB649" i="5" s="1"/>
  <c r="AO650" i="5"/>
  <c r="AB650" i="5" s="1"/>
  <c r="AO651" i="5"/>
  <c r="AB651" i="5" s="1"/>
  <c r="AO652" i="5"/>
  <c r="AB652" i="5" s="1"/>
  <c r="AO653" i="5"/>
  <c r="AB653" i="5" s="1"/>
  <c r="AO654" i="5"/>
  <c r="AB654" i="5" s="1"/>
  <c r="AO655" i="5"/>
  <c r="AO656" i="5"/>
  <c r="AB656" i="5" s="1"/>
  <c r="AO657" i="5"/>
  <c r="AB657" i="5" s="1"/>
  <c r="AO658" i="5"/>
  <c r="AB658" i="5" s="1"/>
  <c r="AO659" i="5"/>
  <c r="AB659" i="5" s="1"/>
  <c r="AO660" i="5"/>
  <c r="AB660" i="5" s="1"/>
  <c r="AO661" i="5"/>
  <c r="AB661" i="5" s="1"/>
  <c r="AO662" i="5"/>
  <c r="AB662" i="5" s="1"/>
  <c r="AO663" i="5"/>
  <c r="AB663" i="5" s="1"/>
  <c r="AO664" i="5"/>
  <c r="AB664" i="5" s="1"/>
  <c r="AO665" i="5"/>
  <c r="AB665" i="5" s="1"/>
  <c r="AO666" i="5"/>
  <c r="AB666" i="5" s="1"/>
  <c r="AO667" i="5"/>
  <c r="AB667" i="5" s="1"/>
  <c r="AO668" i="5"/>
  <c r="AB668" i="5" s="1"/>
  <c r="AO669" i="5"/>
  <c r="AB669" i="5" s="1"/>
  <c r="AO670" i="5"/>
  <c r="AB670" i="5" s="1"/>
  <c r="AO671" i="5"/>
  <c r="AB671" i="5" s="1"/>
  <c r="AO672" i="5"/>
  <c r="AB672" i="5" s="1"/>
  <c r="AO673" i="5"/>
  <c r="AB673" i="5" s="1"/>
  <c r="AO674" i="5"/>
  <c r="AB674" i="5" s="1"/>
  <c r="AO675" i="5"/>
  <c r="AB675" i="5" s="1"/>
  <c r="AO676" i="5"/>
  <c r="AB676" i="5" s="1"/>
  <c r="AO677" i="5"/>
  <c r="AB677" i="5" s="1"/>
  <c r="AO678" i="5"/>
  <c r="AB678" i="5" s="1"/>
  <c r="AO679" i="5"/>
  <c r="AB679" i="5" s="1"/>
  <c r="AO680" i="5"/>
  <c r="AB680" i="5" s="1"/>
  <c r="AO681" i="5"/>
  <c r="AB681" i="5" s="1"/>
  <c r="AO434" i="5"/>
  <c r="AB434" i="5" s="1"/>
  <c r="AO682" i="5"/>
  <c r="AB682" i="5" s="1"/>
  <c r="AO706" i="5"/>
  <c r="AB706" i="5" s="1"/>
  <c r="AO306" i="5"/>
  <c r="AB306" i="5" s="1"/>
  <c r="AO150" i="5"/>
  <c r="AB150" i="5" s="1"/>
  <c r="AO151" i="5"/>
  <c r="AB151" i="5" s="1"/>
  <c r="AO152" i="5"/>
  <c r="AB152" i="5" s="1"/>
  <c r="AO153" i="5"/>
  <c r="AB153" i="5" s="1"/>
  <c r="AO154" i="5"/>
  <c r="AB154" i="5" s="1"/>
  <c r="AO155" i="5"/>
  <c r="AB155" i="5" s="1"/>
  <c r="AO156" i="5"/>
  <c r="AB156" i="5" s="1"/>
  <c r="AO157" i="5"/>
  <c r="AB157" i="5" s="1"/>
  <c r="AO158" i="5"/>
  <c r="AB158" i="5" s="1"/>
  <c r="AO159" i="5"/>
  <c r="AB159" i="5" s="1"/>
  <c r="AO160" i="5"/>
  <c r="AB160" i="5" s="1"/>
  <c r="AO161" i="5"/>
  <c r="AB161" i="5" s="1"/>
  <c r="AO162" i="5"/>
  <c r="AB162" i="5" s="1"/>
  <c r="AO163" i="5"/>
  <c r="AB163" i="5" s="1"/>
  <c r="AO164" i="5"/>
  <c r="AB164" i="5" s="1"/>
  <c r="AO165" i="5"/>
  <c r="AB165" i="5" s="1"/>
  <c r="AO166" i="5"/>
  <c r="AB166" i="5" s="1"/>
  <c r="AO167" i="5"/>
  <c r="AB167" i="5" s="1"/>
  <c r="AO168" i="5"/>
  <c r="AB168" i="5" s="1"/>
  <c r="AO169" i="5"/>
  <c r="AB169" i="5" s="1"/>
  <c r="AO182" i="5"/>
  <c r="AB182" i="5" s="1"/>
  <c r="AO183" i="5"/>
  <c r="AB183" i="5" s="1"/>
  <c r="AO184" i="5"/>
  <c r="AB184" i="5" s="1"/>
  <c r="AO185" i="5"/>
  <c r="AB185" i="5" s="1"/>
  <c r="AO186" i="5"/>
  <c r="AB186" i="5" s="1"/>
  <c r="AO187" i="5"/>
  <c r="AB187" i="5" s="1"/>
  <c r="AO188" i="5"/>
  <c r="AB188" i="5" s="1"/>
  <c r="AO189" i="5"/>
  <c r="AB189" i="5" s="1"/>
  <c r="AO190" i="5"/>
  <c r="AB190" i="5" s="1"/>
  <c r="AO191" i="5"/>
  <c r="AB191" i="5" s="1"/>
  <c r="AO192" i="5"/>
  <c r="AO193" i="5"/>
  <c r="AO194" i="5"/>
  <c r="AO195" i="5"/>
  <c r="AB195" i="5" s="1"/>
  <c r="AO196" i="5"/>
  <c r="AB196" i="5" s="1"/>
  <c r="AO197" i="5"/>
  <c r="AB197" i="5" s="1"/>
  <c r="AO198" i="5"/>
  <c r="AB198" i="5" s="1"/>
  <c r="AO199" i="5"/>
  <c r="AO200" i="5"/>
  <c r="AB200" i="5" s="1"/>
  <c r="AO201" i="5"/>
  <c r="AB201" i="5" s="1"/>
  <c r="AO202" i="5"/>
  <c r="AB202" i="5" s="1"/>
  <c r="AO203" i="5"/>
  <c r="AO204" i="5"/>
  <c r="AB204" i="5" s="1"/>
  <c r="AO205" i="5"/>
  <c r="AB205" i="5" s="1"/>
  <c r="AO206" i="5"/>
  <c r="AB206" i="5" s="1"/>
  <c r="AO207" i="5"/>
  <c r="AB207" i="5" s="1"/>
  <c r="AO208" i="5"/>
  <c r="AO209" i="5"/>
  <c r="AB209" i="5" s="1"/>
  <c r="AO210" i="5"/>
  <c r="AB210" i="5" s="1"/>
  <c r="AO211" i="5"/>
  <c r="AB211" i="5" s="1"/>
  <c r="AO212" i="5"/>
  <c r="AB212" i="5" s="1"/>
  <c r="AO213" i="5"/>
  <c r="AB213" i="5" s="1"/>
  <c r="AO214" i="5"/>
  <c r="AB214" i="5" s="1"/>
  <c r="AO215" i="5"/>
  <c r="AB215" i="5" s="1"/>
  <c r="AO216" i="5"/>
  <c r="AB216" i="5" s="1"/>
  <c r="AO217" i="5"/>
  <c r="AB217" i="5" s="1"/>
  <c r="AO218" i="5"/>
  <c r="AB218" i="5" s="1"/>
  <c r="AO219" i="5"/>
  <c r="AB219" i="5" s="1"/>
  <c r="AO220" i="5"/>
  <c r="AB220" i="5" s="1"/>
  <c r="AO221" i="5"/>
  <c r="AB221" i="5" s="1"/>
  <c r="AO222" i="5"/>
  <c r="AO223" i="5"/>
  <c r="AB223" i="5" s="1"/>
  <c r="AO224" i="5"/>
  <c r="AB224" i="5" s="1"/>
  <c r="AO225" i="5"/>
  <c r="AB225" i="5" s="1"/>
  <c r="AO226" i="5"/>
  <c r="AB226" i="5" s="1"/>
  <c r="AO227" i="5"/>
  <c r="AB227" i="5" s="1"/>
  <c r="AO228" i="5"/>
  <c r="AB228" i="5" s="1"/>
  <c r="AO229" i="5"/>
  <c r="AB229" i="5" s="1"/>
  <c r="AO230" i="5"/>
  <c r="AB230" i="5" s="1"/>
  <c r="AO231" i="5"/>
  <c r="AB231" i="5" s="1"/>
  <c r="AO232" i="5"/>
  <c r="AB232" i="5" s="1"/>
  <c r="AO233" i="5"/>
  <c r="AB233" i="5" s="1"/>
  <c r="AO234" i="5"/>
  <c r="AB234" i="5" s="1"/>
  <c r="AO235" i="5"/>
  <c r="AO236" i="5"/>
  <c r="AB236" i="5" s="1"/>
  <c r="AO237" i="5"/>
  <c r="AB237" i="5" s="1"/>
  <c r="AO238" i="5"/>
  <c r="AB238" i="5" s="1"/>
  <c r="AO239" i="5"/>
  <c r="AB239" i="5" s="1"/>
  <c r="AO240" i="5"/>
  <c r="AB240" i="5" s="1"/>
  <c r="AO241" i="5"/>
  <c r="AB241" i="5" s="1"/>
  <c r="AO242" i="5"/>
  <c r="AB242" i="5" s="1"/>
  <c r="AO243" i="5"/>
  <c r="AB243" i="5" s="1"/>
  <c r="AO244" i="5"/>
  <c r="AB244" i="5" s="1"/>
  <c r="AO245" i="5"/>
  <c r="AB245" i="5" s="1"/>
  <c r="AO246" i="5"/>
  <c r="AB246" i="5" s="1"/>
  <c r="AO247" i="5"/>
  <c r="AB247" i="5" s="1"/>
  <c r="AO248" i="5"/>
  <c r="AB248" i="5" s="1"/>
  <c r="AO249" i="5"/>
  <c r="AB249" i="5" s="1"/>
  <c r="AO250" i="5"/>
  <c r="AB250" i="5" s="1"/>
  <c r="AO251" i="5"/>
  <c r="AB251" i="5" s="1"/>
  <c r="AO252" i="5"/>
  <c r="AB252" i="5" s="1"/>
  <c r="AO253" i="5"/>
  <c r="AB253" i="5" s="1"/>
  <c r="AO254" i="5"/>
  <c r="AB254" i="5" s="1"/>
  <c r="AO255" i="5"/>
  <c r="AB255" i="5" s="1"/>
  <c r="AO256" i="5"/>
  <c r="AB256" i="5" s="1"/>
  <c r="AO257" i="5"/>
  <c r="AB257" i="5" s="1"/>
  <c r="AO258" i="5"/>
  <c r="AO259" i="5"/>
  <c r="AB259" i="5" s="1"/>
  <c r="AO260" i="5"/>
  <c r="AB260" i="5" s="1"/>
  <c r="AO261" i="5"/>
  <c r="AB261" i="5" s="1"/>
  <c r="AO262" i="5"/>
  <c r="AB262" i="5" s="1"/>
  <c r="AO263" i="5"/>
  <c r="AB263" i="5" s="1"/>
  <c r="AO264" i="5"/>
  <c r="AB264" i="5" s="1"/>
  <c r="AO265" i="5"/>
  <c r="AB265" i="5" s="1"/>
  <c r="AO266" i="5"/>
  <c r="AB266" i="5" s="1"/>
  <c r="AO267" i="5"/>
  <c r="AB267" i="5" s="1"/>
  <c r="AO268" i="5"/>
  <c r="AB268" i="5" s="1"/>
  <c r="AO269" i="5"/>
  <c r="AB269" i="5" s="1"/>
  <c r="AO270" i="5"/>
  <c r="AB270" i="5" s="1"/>
  <c r="AO271" i="5"/>
  <c r="AB271" i="5" s="1"/>
  <c r="AO272" i="5"/>
  <c r="AB272" i="5" s="1"/>
  <c r="AO273" i="5"/>
  <c r="AB273" i="5" s="1"/>
  <c r="AO274" i="5"/>
  <c r="AB274" i="5" s="1"/>
  <c r="AO275" i="5"/>
  <c r="AB275" i="5" s="1"/>
  <c r="AO107" i="5"/>
  <c r="AB107" i="5" s="1"/>
  <c r="AO276" i="5"/>
  <c r="AB276" i="5" s="1"/>
  <c r="AO277" i="5"/>
  <c r="AB277" i="5" s="1"/>
  <c r="AO550" i="5"/>
  <c r="AB550" i="5" s="1"/>
  <c r="AO551" i="5"/>
  <c r="AB551" i="5" s="1"/>
  <c r="AO552" i="5"/>
  <c r="AB552" i="5" s="1"/>
  <c r="AO553" i="5"/>
  <c r="AB553" i="5" s="1"/>
  <c r="AO554" i="5"/>
  <c r="AB554" i="5" s="1"/>
  <c r="AO555" i="5"/>
  <c r="AB555" i="5" s="1"/>
  <c r="AO556" i="5"/>
  <c r="AB556" i="5" s="1"/>
  <c r="AO557" i="5"/>
  <c r="AB557" i="5" s="1"/>
  <c r="AO558" i="5"/>
  <c r="AB558" i="5" s="1"/>
  <c r="AO559" i="5"/>
  <c r="AB559" i="5" s="1"/>
  <c r="AO560" i="5"/>
  <c r="AB560" i="5" s="1"/>
  <c r="AO561" i="5"/>
  <c r="AB561" i="5" s="1"/>
  <c r="AO562" i="5"/>
  <c r="AB562" i="5" s="1"/>
  <c r="AO563" i="5"/>
  <c r="AB563" i="5" s="1"/>
  <c r="AO564" i="5"/>
  <c r="AB564" i="5" s="1"/>
  <c r="AO565" i="5"/>
  <c r="AB565" i="5" s="1"/>
  <c r="AO566" i="5"/>
  <c r="AB566" i="5" s="1"/>
  <c r="AO567" i="5"/>
  <c r="AO568" i="5"/>
  <c r="AB568" i="5" s="1"/>
  <c r="AO569" i="5"/>
  <c r="AB569" i="5" s="1"/>
  <c r="AO570" i="5"/>
  <c r="AB570" i="5" s="1"/>
  <c r="AO571" i="5"/>
  <c r="AO572" i="5"/>
  <c r="AB572" i="5" s="1"/>
  <c r="AO573" i="5"/>
  <c r="AB573" i="5" s="1"/>
  <c r="AO574" i="5"/>
  <c r="AB574" i="5" s="1"/>
  <c r="AO575" i="5"/>
  <c r="AB575" i="5" s="1"/>
  <c r="AO576" i="5"/>
  <c r="AB576" i="5" s="1"/>
  <c r="AO577" i="5"/>
  <c r="AB577" i="5" s="1"/>
  <c r="AO578" i="5"/>
  <c r="AB578" i="5" s="1"/>
  <c r="AO579" i="5"/>
  <c r="AB579" i="5" s="1"/>
  <c r="AO580" i="5"/>
  <c r="AB580" i="5" s="1"/>
  <c r="AO581" i="5"/>
  <c r="AB581" i="5" s="1"/>
  <c r="AO582" i="5"/>
  <c r="AB582" i="5" s="1"/>
  <c r="AO583" i="5"/>
  <c r="AB583" i="5" s="1"/>
  <c r="AO584" i="5"/>
  <c r="AB584" i="5" s="1"/>
  <c r="AO585" i="5"/>
  <c r="AB585" i="5" s="1"/>
  <c r="AO586" i="5"/>
  <c r="AB586" i="5" s="1"/>
  <c r="AO587" i="5"/>
  <c r="AB587" i="5" s="1"/>
  <c r="AO588" i="5"/>
  <c r="AB588" i="5" s="1"/>
  <c r="AO589" i="5"/>
  <c r="AB589" i="5" s="1"/>
  <c r="AO590" i="5"/>
  <c r="AB590" i="5" s="1"/>
  <c r="AO591" i="5"/>
  <c r="AB591" i="5" s="1"/>
  <c r="AO592" i="5"/>
  <c r="AB592" i="5" s="1"/>
  <c r="AO593" i="5"/>
  <c r="AB593" i="5" s="1"/>
  <c r="AO594" i="5"/>
  <c r="AB594" i="5" s="1"/>
  <c r="AO595" i="5"/>
  <c r="AB595" i="5" s="1"/>
  <c r="AO596" i="5"/>
  <c r="AB596" i="5" s="1"/>
  <c r="AO597" i="5"/>
  <c r="AB597" i="5" s="1"/>
  <c r="AO598" i="5"/>
  <c r="AB598" i="5" s="1"/>
  <c r="AO599" i="5"/>
  <c r="AB599" i="5" s="1"/>
  <c r="AO600" i="5"/>
  <c r="AB600" i="5" s="1"/>
  <c r="AO601" i="5"/>
  <c r="AB601" i="5" s="1"/>
  <c r="AO602" i="5"/>
  <c r="AB602" i="5" s="1"/>
  <c r="AO603" i="5"/>
  <c r="AB603" i="5" s="1"/>
  <c r="AO541" i="5"/>
  <c r="AB541" i="5" s="1"/>
  <c r="AO604" i="5"/>
  <c r="AB604" i="5" s="1"/>
  <c r="AO605" i="5"/>
  <c r="AB605" i="5" s="1"/>
  <c r="AO606" i="5"/>
  <c r="AB606" i="5" s="1"/>
  <c r="AO607" i="5"/>
  <c r="AB607" i="5" s="1"/>
  <c r="AO608" i="5"/>
  <c r="AB608" i="5" s="1"/>
  <c r="AO609" i="5"/>
  <c r="AB609" i="5" s="1"/>
  <c r="AO610" i="5"/>
  <c r="AB610" i="5" s="1"/>
  <c r="AO611" i="5"/>
  <c r="AB611" i="5" s="1"/>
  <c r="AO612" i="5"/>
  <c r="AB612" i="5" s="1"/>
  <c r="AO173" i="5"/>
  <c r="AB173" i="5" s="1"/>
  <c r="AO174" i="5"/>
  <c r="AB174" i="5" s="1"/>
  <c r="AO175" i="5"/>
  <c r="AB175" i="5" s="1"/>
  <c r="AO176" i="5"/>
  <c r="AB176" i="5" s="1"/>
  <c r="AO177" i="5"/>
  <c r="AB177" i="5" s="1"/>
  <c r="AO178" i="5"/>
  <c r="AB178" i="5" s="1"/>
  <c r="AO179" i="5"/>
  <c r="AB179" i="5" s="1"/>
  <c r="AO323" i="5"/>
  <c r="AB323" i="5" s="1"/>
  <c r="AO324" i="5"/>
  <c r="AB324" i="5" s="1"/>
  <c r="AO325" i="5"/>
  <c r="AB325" i="5" s="1"/>
  <c r="AO326" i="5"/>
  <c r="AB326" i="5" s="1"/>
  <c r="AO327" i="5"/>
  <c r="AB327" i="5" s="1"/>
  <c r="AO108" i="5"/>
  <c r="AB108" i="5" s="1"/>
  <c r="AO109" i="5"/>
  <c r="AB109" i="5" s="1"/>
  <c r="AO110" i="5"/>
  <c r="AB110" i="5" s="1"/>
  <c r="AO111" i="5"/>
  <c r="AB111" i="5" s="1"/>
  <c r="AO112" i="5"/>
  <c r="AB112" i="5" s="1"/>
  <c r="AO113" i="5"/>
  <c r="AB113" i="5" s="1"/>
  <c r="AO114" i="5"/>
  <c r="AB114" i="5" s="1"/>
  <c r="AO115" i="5"/>
  <c r="AB115" i="5" s="1"/>
  <c r="AO116" i="5"/>
  <c r="AB116" i="5" s="1"/>
  <c r="AO117" i="5"/>
  <c r="AB117" i="5" s="1"/>
  <c r="AO118" i="5"/>
  <c r="AB118" i="5" s="1"/>
  <c r="AO119" i="5"/>
  <c r="AB119" i="5" s="1"/>
  <c r="AO120" i="5"/>
  <c r="AB120" i="5" s="1"/>
  <c r="AO121" i="5"/>
  <c r="AB121" i="5" s="1"/>
  <c r="AO122" i="5"/>
  <c r="AB122" i="5" s="1"/>
  <c r="AO318" i="5"/>
  <c r="AB318" i="5" s="1"/>
  <c r="AO319" i="5"/>
  <c r="AB319" i="5" s="1"/>
  <c r="AO308" i="5"/>
  <c r="AB308" i="5" s="1"/>
  <c r="AO309" i="5"/>
  <c r="AB309" i="5" s="1"/>
  <c r="AO310" i="5"/>
  <c r="AB310" i="5" s="1"/>
  <c r="AO311" i="5"/>
  <c r="AB311" i="5" s="1"/>
  <c r="AO312" i="5"/>
  <c r="AB312" i="5" s="1"/>
  <c r="AO313" i="5"/>
  <c r="AB313" i="5" s="1"/>
  <c r="AO314" i="5"/>
  <c r="AB314" i="5" s="1"/>
  <c r="AO315" i="5"/>
  <c r="AB315" i="5" s="1"/>
  <c r="AO709" i="5"/>
  <c r="AB709" i="5" s="1"/>
  <c r="AO424" i="5"/>
  <c r="AB424" i="5" s="1"/>
  <c r="AO425" i="5"/>
  <c r="AB425" i="5" s="1"/>
  <c r="AO426" i="5"/>
  <c r="AB426" i="5" s="1"/>
  <c r="AO427" i="5"/>
  <c r="AB427" i="5" s="1"/>
  <c r="AO428" i="5"/>
  <c r="AB428" i="5" s="1"/>
  <c r="AO429" i="5"/>
  <c r="AB429" i="5" s="1"/>
  <c r="AO683" i="5"/>
  <c r="AB683" i="5" s="1"/>
  <c r="AO542" i="5"/>
  <c r="AB542" i="5" s="1"/>
  <c r="AO322" i="5"/>
  <c r="AB322" i="5" s="1"/>
  <c r="AO127" i="5"/>
  <c r="AB127" i="5" s="1"/>
  <c r="AO316" i="5"/>
  <c r="AB316" i="5" s="1"/>
  <c r="AO757" i="5"/>
  <c r="AB757" i="5" s="1"/>
  <c r="AN328" i="5"/>
  <c r="AA328" i="5" s="1"/>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320" i="5"/>
  <c r="AN405" i="5"/>
  <c r="AN406" i="5"/>
  <c r="AN407" i="5"/>
  <c r="AN408" i="5"/>
  <c r="AN409" i="5"/>
  <c r="AN410" i="5"/>
  <c r="AN411" i="5"/>
  <c r="AN412" i="5"/>
  <c r="AN413" i="5"/>
  <c r="AN414" i="5"/>
  <c r="AN415" i="5"/>
  <c r="AN416" i="5"/>
  <c r="AN417" i="5"/>
  <c r="AN418" i="5"/>
  <c r="AN419" i="5"/>
  <c r="AN420" i="5"/>
  <c r="AN421" i="5"/>
  <c r="AN422" i="5"/>
  <c r="AN423"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702" i="5"/>
  <c r="AN623" i="5"/>
  <c r="AN523" i="5"/>
  <c r="AN524" i="5"/>
  <c r="AN525" i="5"/>
  <c r="AN526" i="5"/>
  <c r="AN527" i="5"/>
  <c r="AN528" i="5"/>
  <c r="AN529" i="5"/>
  <c r="AN530" i="5"/>
  <c r="AN531" i="5"/>
  <c r="AN532" i="5"/>
  <c r="AN533" i="5"/>
  <c r="AN534" i="5"/>
  <c r="AN535" i="5"/>
  <c r="AN536" i="5"/>
  <c r="AN537" i="5"/>
  <c r="AN538" i="5"/>
  <c r="AN539" i="5"/>
  <c r="AN540"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695" i="5"/>
  <c r="AN106" i="5"/>
  <c r="AN696" i="5"/>
  <c r="AN180" i="5"/>
  <c r="AN181"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434" i="5"/>
  <c r="AN682" i="5"/>
  <c r="AN706" i="5"/>
  <c r="AN306" i="5"/>
  <c r="AN150" i="5"/>
  <c r="AN151" i="5"/>
  <c r="AN152" i="5"/>
  <c r="AN153" i="5"/>
  <c r="AN154" i="5"/>
  <c r="AN155" i="5"/>
  <c r="AN156" i="5"/>
  <c r="AN157" i="5"/>
  <c r="AN158" i="5"/>
  <c r="AN159" i="5"/>
  <c r="AN160" i="5"/>
  <c r="AN161" i="5"/>
  <c r="AN162" i="5"/>
  <c r="AN163" i="5"/>
  <c r="AN164" i="5"/>
  <c r="AN165" i="5"/>
  <c r="AN166" i="5"/>
  <c r="AN167" i="5"/>
  <c r="AN168" i="5"/>
  <c r="AN169"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107" i="5"/>
  <c r="AN276" i="5"/>
  <c r="AN277"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541" i="5"/>
  <c r="AN604" i="5"/>
  <c r="AN605" i="5"/>
  <c r="AN606" i="5"/>
  <c r="AN607" i="5"/>
  <c r="AN608" i="5"/>
  <c r="AN609" i="5"/>
  <c r="AN610" i="5"/>
  <c r="AN611" i="5"/>
  <c r="AN612" i="5"/>
  <c r="AN173" i="5"/>
  <c r="AN174" i="5"/>
  <c r="AN175" i="5"/>
  <c r="AN176" i="5"/>
  <c r="AN177" i="5"/>
  <c r="AN178" i="5"/>
  <c r="AN179" i="5"/>
  <c r="AN323" i="5"/>
  <c r="AN324" i="5"/>
  <c r="AN325" i="5"/>
  <c r="AN326" i="5"/>
  <c r="AN327" i="5"/>
  <c r="AN108" i="5"/>
  <c r="AN109" i="5"/>
  <c r="AN110" i="5"/>
  <c r="AN111" i="5"/>
  <c r="AN112" i="5"/>
  <c r="AN113" i="5"/>
  <c r="AN114" i="5"/>
  <c r="AN115" i="5"/>
  <c r="AN116" i="5"/>
  <c r="AN117" i="5"/>
  <c r="AN118" i="5"/>
  <c r="AN119" i="5"/>
  <c r="AN120" i="5"/>
  <c r="AN121" i="5"/>
  <c r="AN122" i="5"/>
  <c r="AN318" i="5"/>
  <c r="AN319" i="5"/>
  <c r="AN308" i="5"/>
  <c r="AN309" i="5"/>
  <c r="AN310" i="5"/>
  <c r="AN311" i="5"/>
  <c r="AN312" i="5"/>
  <c r="AN313" i="5"/>
  <c r="AN314" i="5"/>
  <c r="AN315" i="5"/>
  <c r="AN709" i="5"/>
  <c r="AN424" i="5"/>
  <c r="AN425" i="5"/>
  <c r="AN426" i="5"/>
  <c r="AN427" i="5"/>
  <c r="AN428" i="5"/>
  <c r="AN429" i="5"/>
  <c r="AN683" i="5"/>
  <c r="AN542" i="5"/>
  <c r="AN322" i="5"/>
  <c r="AN127" i="5"/>
  <c r="AN316" i="5"/>
  <c r="AN757" i="5"/>
  <c r="AM328" i="5"/>
  <c r="AM329" i="5"/>
  <c r="AM330" i="5"/>
  <c r="AM331" i="5"/>
  <c r="AM332" i="5"/>
  <c r="AM333" i="5"/>
  <c r="AM334" i="5"/>
  <c r="AM335" i="5"/>
  <c r="AM336" i="5"/>
  <c r="AM337" i="5"/>
  <c r="AM338" i="5"/>
  <c r="AM339" i="5"/>
  <c r="AM340" i="5"/>
  <c r="AM341" i="5"/>
  <c r="AM342" i="5"/>
  <c r="AM343" i="5"/>
  <c r="AM344" i="5"/>
  <c r="AM345" i="5"/>
  <c r="AM346" i="5"/>
  <c r="AM347" i="5"/>
  <c r="AM348" i="5"/>
  <c r="AM349" i="5"/>
  <c r="AM350" i="5"/>
  <c r="AM351" i="5"/>
  <c r="AM352" i="5"/>
  <c r="AM353" i="5"/>
  <c r="AM354" i="5"/>
  <c r="AM355" i="5"/>
  <c r="AM356" i="5"/>
  <c r="AM357" i="5"/>
  <c r="AM358" i="5"/>
  <c r="AM359" i="5"/>
  <c r="AM360" i="5"/>
  <c r="AM361" i="5"/>
  <c r="AM362" i="5"/>
  <c r="AM363" i="5"/>
  <c r="AM364" i="5"/>
  <c r="AM365" i="5"/>
  <c r="AM366" i="5"/>
  <c r="AM367" i="5"/>
  <c r="AM368" i="5"/>
  <c r="AM369" i="5"/>
  <c r="AM370" i="5"/>
  <c r="AM371" i="5"/>
  <c r="AM372" i="5"/>
  <c r="AM373" i="5"/>
  <c r="AM374" i="5"/>
  <c r="AM375" i="5"/>
  <c r="AM376" i="5"/>
  <c r="AM377" i="5"/>
  <c r="AM378" i="5"/>
  <c r="AM379" i="5"/>
  <c r="AM380" i="5"/>
  <c r="AM381" i="5"/>
  <c r="AM382" i="5"/>
  <c r="AM383" i="5"/>
  <c r="AM384" i="5"/>
  <c r="AM385" i="5"/>
  <c r="AM386" i="5"/>
  <c r="AM387" i="5"/>
  <c r="AM388" i="5"/>
  <c r="AM389" i="5"/>
  <c r="AM390" i="5"/>
  <c r="AM391" i="5"/>
  <c r="AM392" i="5"/>
  <c r="AM393" i="5"/>
  <c r="AM394" i="5"/>
  <c r="AM395" i="5"/>
  <c r="AM396" i="5"/>
  <c r="AM397" i="5"/>
  <c r="AM398" i="5"/>
  <c r="AM399" i="5"/>
  <c r="AM400" i="5"/>
  <c r="AM401" i="5"/>
  <c r="AM402" i="5"/>
  <c r="AM403" i="5"/>
  <c r="AM404" i="5"/>
  <c r="AM320" i="5"/>
  <c r="AM405" i="5"/>
  <c r="AM406" i="5"/>
  <c r="AM407" i="5"/>
  <c r="AM408" i="5"/>
  <c r="AM409" i="5"/>
  <c r="AM410" i="5"/>
  <c r="AM411" i="5"/>
  <c r="AM412" i="5"/>
  <c r="AM413" i="5"/>
  <c r="AM414" i="5"/>
  <c r="AM415" i="5"/>
  <c r="AM416" i="5"/>
  <c r="AM417" i="5"/>
  <c r="AM418" i="5"/>
  <c r="AM419" i="5"/>
  <c r="AM420" i="5"/>
  <c r="AM421" i="5"/>
  <c r="AM422" i="5"/>
  <c r="AM423" i="5"/>
  <c r="AM442" i="5"/>
  <c r="AM443" i="5"/>
  <c r="AM444" i="5"/>
  <c r="AM445" i="5"/>
  <c r="AM446" i="5"/>
  <c r="AM447" i="5"/>
  <c r="AM448" i="5"/>
  <c r="AM449" i="5"/>
  <c r="AM450" i="5"/>
  <c r="AM451" i="5"/>
  <c r="AM452" i="5"/>
  <c r="AM453" i="5"/>
  <c r="AM454" i="5"/>
  <c r="AM455" i="5"/>
  <c r="AM456" i="5"/>
  <c r="AM457" i="5"/>
  <c r="AM458" i="5"/>
  <c r="AM459" i="5"/>
  <c r="AM460" i="5"/>
  <c r="AM461" i="5"/>
  <c r="AM462" i="5"/>
  <c r="AM463" i="5"/>
  <c r="AM464" i="5"/>
  <c r="AM465" i="5"/>
  <c r="AM466" i="5"/>
  <c r="AM467" i="5"/>
  <c r="AM468" i="5"/>
  <c r="AM469" i="5"/>
  <c r="AM470" i="5"/>
  <c r="AM471" i="5"/>
  <c r="AM472" i="5"/>
  <c r="AM473" i="5"/>
  <c r="AM474" i="5"/>
  <c r="AM475" i="5"/>
  <c r="AM476" i="5"/>
  <c r="AM477" i="5"/>
  <c r="AM478" i="5"/>
  <c r="AM479" i="5"/>
  <c r="AM480" i="5"/>
  <c r="AM481" i="5"/>
  <c r="AM482" i="5"/>
  <c r="AM483" i="5"/>
  <c r="AM484" i="5"/>
  <c r="AM485" i="5"/>
  <c r="AM486" i="5"/>
  <c r="AM487" i="5"/>
  <c r="AM488" i="5"/>
  <c r="AM489" i="5"/>
  <c r="AM490" i="5"/>
  <c r="AM491" i="5"/>
  <c r="AM492" i="5"/>
  <c r="AM493" i="5"/>
  <c r="AM494" i="5"/>
  <c r="AM495" i="5"/>
  <c r="AM496" i="5"/>
  <c r="AM497" i="5"/>
  <c r="AM498" i="5"/>
  <c r="AM499" i="5"/>
  <c r="AM500" i="5"/>
  <c r="AM501" i="5"/>
  <c r="AM502" i="5"/>
  <c r="AM503" i="5"/>
  <c r="AM504" i="5"/>
  <c r="AM505" i="5"/>
  <c r="AM506" i="5"/>
  <c r="AM507" i="5"/>
  <c r="AM508" i="5"/>
  <c r="AM509" i="5"/>
  <c r="AM510" i="5"/>
  <c r="AM511" i="5"/>
  <c r="AM512" i="5"/>
  <c r="AM513" i="5"/>
  <c r="AM514" i="5"/>
  <c r="AM515" i="5"/>
  <c r="AM516" i="5"/>
  <c r="AM517" i="5"/>
  <c r="AM518" i="5"/>
  <c r="AM519" i="5"/>
  <c r="AM520" i="5"/>
  <c r="AM521" i="5"/>
  <c r="AM522" i="5"/>
  <c r="AM702" i="5"/>
  <c r="AM623" i="5"/>
  <c r="AM523" i="5"/>
  <c r="AM524" i="5"/>
  <c r="AM525" i="5"/>
  <c r="AM526" i="5"/>
  <c r="AM527" i="5"/>
  <c r="AM528" i="5"/>
  <c r="AM529" i="5"/>
  <c r="AM530" i="5"/>
  <c r="AM531" i="5"/>
  <c r="AM532" i="5"/>
  <c r="AM533" i="5"/>
  <c r="AM534" i="5"/>
  <c r="AM535" i="5"/>
  <c r="AM536" i="5"/>
  <c r="AM537" i="5"/>
  <c r="AM538" i="5"/>
  <c r="AM539" i="5"/>
  <c r="AM540" i="5"/>
  <c r="AM4" i="5"/>
  <c r="AM5" i="5"/>
  <c r="AM6" i="5"/>
  <c r="AM7" i="5"/>
  <c r="AM8" i="5"/>
  <c r="AM9" i="5"/>
  <c r="AM10" i="5"/>
  <c r="AM11" i="5"/>
  <c r="AM12" i="5"/>
  <c r="AM13" i="5"/>
  <c r="AM14" i="5"/>
  <c r="AM15" i="5"/>
  <c r="AM16" i="5"/>
  <c r="AM17" i="5"/>
  <c r="AM18" i="5"/>
  <c r="AM19" i="5"/>
  <c r="AM20" i="5"/>
  <c r="AM21" i="5"/>
  <c r="AM22" i="5"/>
  <c r="AM23" i="5"/>
  <c r="AM24" i="5"/>
  <c r="AM25" i="5"/>
  <c r="AM26" i="5"/>
  <c r="AM27" i="5"/>
  <c r="AM28" i="5"/>
  <c r="AM29" i="5"/>
  <c r="AM30" i="5"/>
  <c r="AM31" i="5"/>
  <c r="AM32" i="5"/>
  <c r="AM33" i="5"/>
  <c r="AM34" i="5"/>
  <c r="AM35" i="5"/>
  <c r="AM36" i="5"/>
  <c r="AM37" i="5"/>
  <c r="AM38" i="5"/>
  <c r="AM39" i="5"/>
  <c r="AM40" i="5"/>
  <c r="AM41" i="5"/>
  <c r="AM42" i="5"/>
  <c r="AM43" i="5"/>
  <c r="AM44" i="5"/>
  <c r="AM45" i="5"/>
  <c r="AM46" i="5"/>
  <c r="AM47" i="5"/>
  <c r="AM48" i="5"/>
  <c r="AM49" i="5"/>
  <c r="AM50" i="5"/>
  <c r="AM51" i="5"/>
  <c r="AM52" i="5"/>
  <c r="AM53" i="5"/>
  <c r="AM54" i="5"/>
  <c r="AM55" i="5"/>
  <c r="AM56" i="5"/>
  <c r="AM57" i="5"/>
  <c r="AM58" i="5"/>
  <c r="AM59" i="5"/>
  <c r="AM60" i="5"/>
  <c r="AM61" i="5"/>
  <c r="AM62" i="5"/>
  <c r="AM63" i="5"/>
  <c r="AM64" i="5"/>
  <c r="AM65" i="5"/>
  <c r="AM66" i="5"/>
  <c r="AM67" i="5"/>
  <c r="AM68" i="5"/>
  <c r="AM69" i="5"/>
  <c r="AM70" i="5"/>
  <c r="AM71" i="5"/>
  <c r="AM72" i="5"/>
  <c r="AM73" i="5"/>
  <c r="AM74" i="5"/>
  <c r="AM75" i="5"/>
  <c r="AM76" i="5"/>
  <c r="AM77" i="5"/>
  <c r="AM78" i="5"/>
  <c r="AM79" i="5"/>
  <c r="AM80" i="5"/>
  <c r="AM81" i="5"/>
  <c r="AM82" i="5"/>
  <c r="AM83" i="5"/>
  <c r="AM84" i="5"/>
  <c r="AM85" i="5"/>
  <c r="AM86" i="5"/>
  <c r="AM87" i="5"/>
  <c r="AM88" i="5"/>
  <c r="AM89" i="5"/>
  <c r="AM90" i="5"/>
  <c r="AM91" i="5"/>
  <c r="AM92" i="5"/>
  <c r="AM93" i="5"/>
  <c r="AM94" i="5"/>
  <c r="AM95" i="5"/>
  <c r="AM96" i="5"/>
  <c r="AM97" i="5"/>
  <c r="AM98" i="5"/>
  <c r="AM99" i="5"/>
  <c r="AM100" i="5"/>
  <c r="AM101" i="5"/>
  <c r="AM102" i="5"/>
  <c r="AM103" i="5"/>
  <c r="AM104" i="5"/>
  <c r="AM105" i="5"/>
  <c r="AM695" i="5"/>
  <c r="AM106" i="5"/>
  <c r="AM696" i="5"/>
  <c r="AM180" i="5"/>
  <c r="AM181" i="5"/>
  <c r="AM624" i="5"/>
  <c r="AM625" i="5"/>
  <c r="AM626" i="5"/>
  <c r="AM627" i="5"/>
  <c r="AM628" i="5"/>
  <c r="AM629" i="5"/>
  <c r="AM630" i="5"/>
  <c r="AM631" i="5"/>
  <c r="AM632" i="5"/>
  <c r="AM633" i="5"/>
  <c r="AM634" i="5"/>
  <c r="AM635" i="5"/>
  <c r="AM636" i="5"/>
  <c r="AM637" i="5"/>
  <c r="AM638" i="5"/>
  <c r="AM639" i="5"/>
  <c r="AM640" i="5"/>
  <c r="AM641" i="5"/>
  <c r="AM642" i="5"/>
  <c r="AM643" i="5"/>
  <c r="AM644" i="5"/>
  <c r="AM645" i="5"/>
  <c r="AM646" i="5"/>
  <c r="AM647" i="5"/>
  <c r="AM648" i="5"/>
  <c r="AM649" i="5"/>
  <c r="AM650" i="5"/>
  <c r="AM651" i="5"/>
  <c r="AM652" i="5"/>
  <c r="AM653" i="5"/>
  <c r="AM654" i="5"/>
  <c r="AM655" i="5"/>
  <c r="AM656" i="5"/>
  <c r="AM657" i="5"/>
  <c r="AM658" i="5"/>
  <c r="AM659" i="5"/>
  <c r="AM660" i="5"/>
  <c r="AM661" i="5"/>
  <c r="AM662" i="5"/>
  <c r="AM663" i="5"/>
  <c r="AM664" i="5"/>
  <c r="AM665" i="5"/>
  <c r="AM666" i="5"/>
  <c r="AM667" i="5"/>
  <c r="AM668" i="5"/>
  <c r="AM669" i="5"/>
  <c r="AM670" i="5"/>
  <c r="AM671" i="5"/>
  <c r="AM672" i="5"/>
  <c r="AM673" i="5"/>
  <c r="AM674" i="5"/>
  <c r="AM675" i="5"/>
  <c r="AM676" i="5"/>
  <c r="AM677" i="5"/>
  <c r="AM678" i="5"/>
  <c r="AM679" i="5"/>
  <c r="AM680" i="5"/>
  <c r="AM681" i="5"/>
  <c r="AM434" i="5"/>
  <c r="AM682" i="5"/>
  <c r="AM706" i="5"/>
  <c r="AM306" i="5"/>
  <c r="AM150" i="5"/>
  <c r="AM151" i="5"/>
  <c r="AM152" i="5"/>
  <c r="AM153" i="5"/>
  <c r="AM154" i="5"/>
  <c r="AM155" i="5"/>
  <c r="AM156" i="5"/>
  <c r="AM157" i="5"/>
  <c r="AM158" i="5"/>
  <c r="AM159" i="5"/>
  <c r="AM160" i="5"/>
  <c r="AM161" i="5"/>
  <c r="AM162" i="5"/>
  <c r="AM163" i="5"/>
  <c r="AM164" i="5"/>
  <c r="AM165" i="5"/>
  <c r="AM166" i="5"/>
  <c r="AM167" i="5"/>
  <c r="AM168" i="5"/>
  <c r="AM169" i="5"/>
  <c r="AM182" i="5"/>
  <c r="AM183" i="5"/>
  <c r="AM184" i="5"/>
  <c r="AM185" i="5"/>
  <c r="AM186" i="5"/>
  <c r="AM187" i="5"/>
  <c r="AM188" i="5"/>
  <c r="AM189" i="5"/>
  <c r="AM190" i="5"/>
  <c r="AM191" i="5"/>
  <c r="AM192" i="5"/>
  <c r="AM193" i="5"/>
  <c r="AM194" i="5"/>
  <c r="AM195" i="5"/>
  <c r="AM196" i="5"/>
  <c r="AM197" i="5"/>
  <c r="AM198" i="5"/>
  <c r="AM199" i="5"/>
  <c r="AM200" i="5"/>
  <c r="AM201" i="5"/>
  <c r="AM202" i="5"/>
  <c r="AM203" i="5"/>
  <c r="AM204" i="5"/>
  <c r="AM205" i="5"/>
  <c r="AM206" i="5"/>
  <c r="AM207" i="5"/>
  <c r="AM208" i="5"/>
  <c r="AM209" i="5"/>
  <c r="AM210" i="5"/>
  <c r="AM211" i="5"/>
  <c r="AM212" i="5"/>
  <c r="AM213" i="5"/>
  <c r="AM214" i="5"/>
  <c r="AM215" i="5"/>
  <c r="AM216" i="5"/>
  <c r="AM217" i="5"/>
  <c r="AM218" i="5"/>
  <c r="AM219" i="5"/>
  <c r="AM220" i="5"/>
  <c r="AM221" i="5"/>
  <c r="AM222" i="5"/>
  <c r="AM223" i="5"/>
  <c r="AM224" i="5"/>
  <c r="AM225" i="5"/>
  <c r="AM226" i="5"/>
  <c r="AM227" i="5"/>
  <c r="AM228" i="5"/>
  <c r="AM229" i="5"/>
  <c r="AM230" i="5"/>
  <c r="AM231" i="5"/>
  <c r="AM232" i="5"/>
  <c r="AM233" i="5"/>
  <c r="AM234" i="5"/>
  <c r="AM235" i="5"/>
  <c r="AM236" i="5"/>
  <c r="AM237" i="5"/>
  <c r="AM238" i="5"/>
  <c r="AM239" i="5"/>
  <c r="AM240" i="5"/>
  <c r="AM241" i="5"/>
  <c r="AM242" i="5"/>
  <c r="AM243" i="5"/>
  <c r="AM244" i="5"/>
  <c r="AM245" i="5"/>
  <c r="AM246" i="5"/>
  <c r="AM247" i="5"/>
  <c r="AM248" i="5"/>
  <c r="AM249" i="5"/>
  <c r="AM250" i="5"/>
  <c r="AM251" i="5"/>
  <c r="AM252" i="5"/>
  <c r="AM253" i="5"/>
  <c r="AM254" i="5"/>
  <c r="AM255" i="5"/>
  <c r="AM256" i="5"/>
  <c r="AM257" i="5"/>
  <c r="AM258" i="5"/>
  <c r="AM259" i="5"/>
  <c r="AM260" i="5"/>
  <c r="AM261" i="5"/>
  <c r="AM262" i="5"/>
  <c r="AM263" i="5"/>
  <c r="AM264" i="5"/>
  <c r="AM265" i="5"/>
  <c r="AM266" i="5"/>
  <c r="AM267" i="5"/>
  <c r="AM268" i="5"/>
  <c r="AM269" i="5"/>
  <c r="AM270" i="5"/>
  <c r="AM271" i="5"/>
  <c r="AM272" i="5"/>
  <c r="AM273" i="5"/>
  <c r="AM274" i="5"/>
  <c r="AM275" i="5"/>
  <c r="AM107" i="5"/>
  <c r="AM276" i="5"/>
  <c r="AM277" i="5"/>
  <c r="AM550" i="5"/>
  <c r="AM551" i="5"/>
  <c r="AM552" i="5"/>
  <c r="AM553" i="5"/>
  <c r="AM554" i="5"/>
  <c r="AM555" i="5"/>
  <c r="AM556" i="5"/>
  <c r="AM557" i="5"/>
  <c r="AM558" i="5"/>
  <c r="AM559" i="5"/>
  <c r="AM560" i="5"/>
  <c r="AM561" i="5"/>
  <c r="AM562" i="5"/>
  <c r="AM563" i="5"/>
  <c r="AM564" i="5"/>
  <c r="AM565" i="5"/>
  <c r="AM566" i="5"/>
  <c r="AM567" i="5"/>
  <c r="AM568" i="5"/>
  <c r="AM569" i="5"/>
  <c r="AM570" i="5"/>
  <c r="AM571" i="5"/>
  <c r="AM572" i="5"/>
  <c r="AM573" i="5"/>
  <c r="AM574" i="5"/>
  <c r="AM575" i="5"/>
  <c r="AM576" i="5"/>
  <c r="AM577" i="5"/>
  <c r="AM578" i="5"/>
  <c r="AM579" i="5"/>
  <c r="AM580" i="5"/>
  <c r="AM581" i="5"/>
  <c r="AM582" i="5"/>
  <c r="AM583" i="5"/>
  <c r="AM584" i="5"/>
  <c r="AM585" i="5"/>
  <c r="AM586" i="5"/>
  <c r="AM587" i="5"/>
  <c r="AM588" i="5"/>
  <c r="AM589" i="5"/>
  <c r="AM590" i="5"/>
  <c r="AM591" i="5"/>
  <c r="AM592" i="5"/>
  <c r="AM593" i="5"/>
  <c r="AM594" i="5"/>
  <c r="AM595" i="5"/>
  <c r="AM596" i="5"/>
  <c r="AM597" i="5"/>
  <c r="AM598" i="5"/>
  <c r="AM599" i="5"/>
  <c r="AM600" i="5"/>
  <c r="AM601" i="5"/>
  <c r="AM602" i="5"/>
  <c r="AM603" i="5"/>
  <c r="AM541" i="5"/>
  <c r="AM604" i="5"/>
  <c r="AM605" i="5"/>
  <c r="AM606" i="5"/>
  <c r="AM607" i="5"/>
  <c r="AM608" i="5"/>
  <c r="AM609" i="5"/>
  <c r="AM610" i="5"/>
  <c r="AM611" i="5"/>
  <c r="AM612" i="5"/>
  <c r="AM173" i="5"/>
  <c r="AM174" i="5"/>
  <c r="AM175" i="5"/>
  <c r="AM176" i="5"/>
  <c r="AM177" i="5"/>
  <c r="AM178" i="5"/>
  <c r="AM179" i="5"/>
  <c r="AM323" i="5"/>
  <c r="AM324" i="5"/>
  <c r="AM325" i="5"/>
  <c r="AM326" i="5"/>
  <c r="AM327" i="5"/>
  <c r="AM108" i="5"/>
  <c r="AM109" i="5"/>
  <c r="AM110" i="5"/>
  <c r="AM111" i="5"/>
  <c r="AM112" i="5"/>
  <c r="AM113" i="5"/>
  <c r="AM114" i="5"/>
  <c r="AM115" i="5"/>
  <c r="AM116" i="5"/>
  <c r="AM117" i="5"/>
  <c r="AM118" i="5"/>
  <c r="AM119" i="5"/>
  <c r="AM120" i="5"/>
  <c r="AM121" i="5"/>
  <c r="AM122" i="5"/>
  <c r="AM318" i="5"/>
  <c r="AM319" i="5"/>
  <c r="AM308" i="5"/>
  <c r="AM309" i="5"/>
  <c r="AM310" i="5"/>
  <c r="AM311" i="5"/>
  <c r="AM312" i="5"/>
  <c r="AM313" i="5"/>
  <c r="AM314" i="5"/>
  <c r="AM315" i="5"/>
  <c r="AM709" i="5"/>
  <c r="AM424" i="5"/>
  <c r="AM425" i="5"/>
  <c r="AM426" i="5"/>
  <c r="AM427" i="5"/>
  <c r="AM428" i="5"/>
  <c r="AM429" i="5"/>
  <c r="AM683" i="5"/>
  <c r="AM542" i="5"/>
  <c r="AM322" i="5"/>
  <c r="AM127" i="5"/>
  <c r="AM316" i="5"/>
  <c r="AM757" i="5"/>
  <c r="Z757" i="5" s="1"/>
  <c r="AL328" i="5"/>
  <c r="AL329" i="5"/>
  <c r="AL330" i="5"/>
  <c r="AL331" i="5"/>
  <c r="AL332" i="5"/>
  <c r="AL333" i="5"/>
  <c r="AL334" i="5"/>
  <c r="AL335" i="5"/>
  <c r="AL336" i="5"/>
  <c r="AL337" i="5"/>
  <c r="AL338" i="5"/>
  <c r="AL339" i="5"/>
  <c r="AL340" i="5"/>
  <c r="AL341" i="5"/>
  <c r="AL342" i="5"/>
  <c r="AL343" i="5"/>
  <c r="AL344" i="5"/>
  <c r="AL345" i="5"/>
  <c r="AL346" i="5"/>
  <c r="AL347" i="5"/>
  <c r="AL348" i="5"/>
  <c r="AL349" i="5"/>
  <c r="AL350" i="5"/>
  <c r="AL351" i="5"/>
  <c r="AL352" i="5"/>
  <c r="AL353" i="5"/>
  <c r="AL354" i="5"/>
  <c r="AL355" i="5"/>
  <c r="AL356" i="5"/>
  <c r="AL357" i="5"/>
  <c r="AL358" i="5"/>
  <c r="AL359" i="5"/>
  <c r="AL360" i="5"/>
  <c r="AL361" i="5"/>
  <c r="AL362" i="5"/>
  <c r="AL363" i="5"/>
  <c r="AL364" i="5"/>
  <c r="AL365" i="5"/>
  <c r="AL366" i="5"/>
  <c r="AL367" i="5"/>
  <c r="AL368" i="5"/>
  <c r="AL369" i="5"/>
  <c r="AL370" i="5"/>
  <c r="AL371" i="5"/>
  <c r="AL372" i="5"/>
  <c r="AL373" i="5"/>
  <c r="AL374" i="5"/>
  <c r="AL375" i="5"/>
  <c r="AL376" i="5"/>
  <c r="AL377" i="5"/>
  <c r="AL378" i="5"/>
  <c r="AL379" i="5"/>
  <c r="AL380" i="5"/>
  <c r="AL381" i="5"/>
  <c r="AL382" i="5"/>
  <c r="AL383" i="5"/>
  <c r="AL384" i="5"/>
  <c r="AL385" i="5"/>
  <c r="AL386" i="5"/>
  <c r="AL387" i="5"/>
  <c r="AL388" i="5"/>
  <c r="AL389" i="5"/>
  <c r="AL390" i="5"/>
  <c r="AL391" i="5"/>
  <c r="AL392" i="5"/>
  <c r="AL393" i="5"/>
  <c r="AL394" i="5"/>
  <c r="AL395" i="5"/>
  <c r="AL396" i="5"/>
  <c r="AL397" i="5"/>
  <c r="AL398" i="5"/>
  <c r="AL399" i="5"/>
  <c r="AL400" i="5"/>
  <c r="AL401" i="5"/>
  <c r="AL402" i="5"/>
  <c r="AL403" i="5"/>
  <c r="AL404" i="5"/>
  <c r="AL320" i="5"/>
  <c r="AL405" i="5"/>
  <c r="AL406" i="5"/>
  <c r="AL407" i="5"/>
  <c r="AL408" i="5"/>
  <c r="AL409" i="5"/>
  <c r="AL410" i="5"/>
  <c r="AL411" i="5"/>
  <c r="AL412" i="5"/>
  <c r="AL413" i="5"/>
  <c r="AL414" i="5"/>
  <c r="AL415" i="5"/>
  <c r="AL416" i="5"/>
  <c r="AL417" i="5"/>
  <c r="AL418" i="5"/>
  <c r="AL419" i="5"/>
  <c r="AL420" i="5"/>
  <c r="AL421" i="5"/>
  <c r="AL422" i="5"/>
  <c r="AL423" i="5"/>
  <c r="AL442" i="5"/>
  <c r="AL443" i="5"/>
  <c r="AL444" i="5"/>
  <c r="AL445" i="5"/>
  <c r="AL446" i="5"/>
  <c r="AL447" i="5"/>
  <c r="AL448" i="5"/>
  <c r="AL449" i="5"/>
  <c r="AL450" i="5"/>
  <c r="AL451" i="5"/>
  <c r="AL452" i="5"/>
  <c r="AL453" i="5"/>
  <c r="AL454" i="5"/>
  <c r="AL455" i="5"/>
  <c r="AL456" i="5"/>
  <c r="AL457" i="5"/>
  <c r="AL458" i="5"/>
  <c r="AL459" i="5"/>
  <c r="AL460" i="5"/>
  <c r="AL461" i="5"/>
  <c r="AL462" i="5"/>
  <c r="AL463" i="5"/>
  <c r="AL464" i="5"/>
  <c r="AL465" i="5"/>
  <c r="AL466" i="5"/>
  <c r="AL467" i="5"/>
  <c r="AL468" i="5"/>
  <c r="AL469" i="5"/>
  <c r="AL470" i="5"/>
  <c r="AL471" i="5"/>
  <c r="AL472" i="5"/>
  <c r="AL473" i="5"/>
  <c r="AL474" i="5"/>
  <c r="AL475" i="5"/>
  <c r="AL476" i="5"/>
  <c r="AL477" i="5"/>
  <c r="AL478" i="5"/>
  <c r="AL479" i="5"/>
  <c r="AL480" i="5"/>
  <c r="AL481" i="5"/>
  <c r="AL482" i="5"/>
  <c r="AL483" i="5"/>
  <c r="AL484" i="5"/>
  <c r="AL485" i="5"/>
  <c r="AL486" i="5"/>
  <c r="AL487" i="5"/>
  <c r="AL488" i="5"/>
  <c r="AL489" i="5"/>
  <c r="AL490" i="5"/>
  <c r="AL491" i="5"/>
  <c r="AL492" i="5"/>
  <c r="AL493" i="5"/>
  <c r="AL494" i="5"/>
  <c r="AL495" i="5"/>
  <c r="AL496" i="5"/>
  <c r="AL497" i="5"/>
  <c r="AL498" i="5"/>
  <c r="AL499" i="5"/>
  <c r="AL500" i="5"/>
  <c r="AL501" i="5"/>
  <c r="AL502" i="5"/>
  <c r="AL503" i="5"/>
  <c r="AL504" i="5"/>
  <c r="AL505" i="5"/>
  <c r="AL506" i="5"/>
  <c r="AL507" i="5"/>
  <c r="AL508" i="5"/>
  <c r="AL509" i="5"/>
  <c r="AL510" i="5"/>
  <c r="AL511" i="5"/>
  <c r="AL512" i="5"/>
  <c r="AL513" i="5"/>
  <c r="AL514" i="5"/>
  <c r="AL515" i="5"/>
  <c r="AL516" i="5"/>
  <c r="AL517" i="5"/>
  <c r="AL518" i="5"/>
  <c r="AL519" i="5"/>
  <c r="AL520" i="5"/>
  <c r="AL521" i="5"/>
  <c r="AL522" i="5"/>
  <c r="AL702" i="5"/>
  <c r="AL623" i="5"/>
  <c r="AL523" i="5"/>
  <c r="AL524" i="5"/>
  <c r="AL525" i="5"/>
  <c r="AL526" i="5"/>
  <c r="AL527" i="5"/>
  <c r="AL528" i="5"/>
  <c r="AL529" i="5"/>
  <c r="AL530" i="5"/>
  <c r="AL531" i="5"/>
  <c r="AL532" i="5"/>
  <c r="AL533" i="5"/>
  <c r="AL534" i="5"/>
  <c r="AL535" i="5"/>
  <c r="AL536" i="5"/>
  <c r="AL537" i="5"/>
  <c r="AL538" i="5"/>
  <c r="AL539" i="5"/>
  <c r="AL540" i="5"/>
  <c r="AL4" i="5"/>
  <c r="AL5"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36" i="5"/>
  <c r="AL37" i="5"/>
  <c r="AL38" i="5"/>
  <c r="AL39" i="5"/>
  <c r="AL40" i="5"/>
  <c r="AL41" i="5"/>
  <c r="AL42" i="5"/>
  <c r="AL43" i="5"/>
  <c r="AL44" i="5"/>
  <c r="AL45" i="5"/>
  <c r="AL46" i="5"/>
  <c r="AL47" i="5"/>
  <c r="AL48" i="5"/>
  <c r="AL49" i="5"/>
  <c r="AL50" i="5"/>
  <c r="AL51" i="5"/>
  <c r="AL52" i="5"/>
  <c r="AL53" i="5"/>
  <c r="AL54" i="5"/>
  <c r="AL55" i="5"/>
  <c r="AL56" i="5"/>
  <c r="AL57" i="5"/>
  <c r="AL58" i="5"/>
  <c r="AL59" i="5"/>
  <c r="AL60" i="5"/>
  <c r="AL61" i="5"/>
  <c r="AL62" i="5"/>
  <c r="AL63" i="5"/>
  <c r="AL64" i="5"/>
  <c r="AL65" i="5"/>
  <c r="AL66" i="5"/>
  <c r="AL67" i="5"/>
  <c r="AL68" i="5"/>
  <c r="AL69" i="5"/>
  <c r="AL70" i="5"/>
  <c r="AL71" i="5"/>
  <c r="AL72" i="5"/>
  <c r="AL73" i="5"/>
  <c r="AL74" i="5"/>
  <c r="AL75" i="5"/>
  <c r="AL76" i="5"/>
  <c r="AL77" i="5"/>
  <c r="AL78" i="5"/>
  <c r="AL79" i="5"/>
  <c r="AL80" i="5"/>
  <c r="AL81" i="5"/>
  <c r="AL82" i="5"/>
  <c r="AL83" i="5"/>
  <c r="AL84" i="5"/>
  <c r="AL85" i="5"/>
  <c r="AL86" i="5"/>
  <c r="AL87" i="5"/>
  <c r="AL88" i="5"/>
  <c r="AL89" i="5"/>
  <c r="AL90" i="5"/>
  <c r="AL91" i="5"/>
  <c r="AL92" i="5"/>
  <c r="AL93" i="5"/>
  <c r="AL94" i="5"/>
  <c r="AL95" i="5"/>
  <c r="AL96" i="5"/>
  <c r="AL97" i="5"/>
  <c r="AL98" i="5"/>
  <c r="AL99" i="5"/>
  <c r="AL100" i="5"/>
  <c r="AL101" i="5"/>
  <c r="AL102" i="5"/>
  <c r="AL103" i="5"/>
  <c r="AL104" i="5"/>
  <c r="AL105" i="5"/>
  <c r="AL695" i="5"/>
  <c r="AL106" i="5"/>
  <c r="AL696" i="5"/>
  <c r="AL180" i="5"/>
  <c r="AL181" i="5"/>
  <c r="AL624" i="5"/>
  <c r="AL625" i="5"/>
  <c r="AL626" i="5"/>
  <c r="AL627" i="5"/>
  <c r="AL628" i="5"/>
  <c r="AL629" i="5"/>
  <c r="AL630" i="5"/>
  <c r="AL631" i="5"/>
  <c r="AL632" i="5"/>
  <c r="AL633" i="5"/>
  <c r="AL634" i="5"/>
  <c r="AL635" i="5"/>
  <c r="AL636" i="5"/>
  <c r="AL637" i="5"/>
  <c r="AL638" i="5"/>
  <c r="AL639" i="5"/>
  <c r="AL640" i="5"/>
  <c r="AL641" i="5"/>
  <c r="AL642" i="5"/>
  <c r="AL643" i="5"/>
  <c r="AL644" i="5"/>
  <c r="AL645" i="5"/>
  <c r="AL646" i="5"/>
  <c r="AL647" i="5"/>
  <c r="AL648" i="5"/>
  <c r="AL649" i="5"/>
  <c r="AL650" i="5"/>
  <c r="AL651" i="5"/>
  <c r="AL652" i="5"/>
  <c r="AL653" i="5"/>
  <c r="AL654" i="5"/>
  <c r="AL655" i="5"/>
  <c r="AL656" i="5"/>
  <c r="AL657" i="5"/>
  <c r="AL658" i="5"/>
  <c r="AL659" i="5"/>
  <c r="AL660" i="5"/>
  <c r="AL661" i="5"/>
  <c r="AL662" i="5"/>
  <c r="AL663" i="5"/>
  <c r="AL664" i="5"/>
  <c r="AL665" i="5"/>
  <c r="AL666" i="5"/>
  <c r="AL667" i="5"/>
  <c r="AL668" i="5"/>
  <c r="AL669" i="5"/>
  <c r="AL670" i="5"/>
  <c r="AL671" i="5"/>
  <c r="AL672" i="5"/>
  <c r="AL673" i="5"/>
  <c r="AL674" i="5"/>
  <c r="AL675" i="5"/>
  <c r="AL676" i="5"/>
  <c r="AL677" i="5"/>
  <c r="AL678" i="5"/>
  <c r="AL679" i="5"/>
  <c r="AL680" i="5"/>
  <c r="AL681" i="5"/>
  <c r="AL434" i="5"/>
  <c r="AL682" i="5"/>
  <c r="AL706" i="5"/>
  <c r="AL306" i="5"/>
  <c r="AL150" i="5"/>
  <c r="AL151" i="5"/>
  <c r="AL152" i="5"/>
  <c r="AL153" i="5"/>
  <c r="AL154" i="5"/>
  <c r="AL155" i="5"/>
  <c r="AL156" i="5"/>
  <c r="AL157" i="5"/>
  <c r="AL158" i="5"/>
  <c r="AL159" i="5"/>
  <c r="AL160" i="5"/>
  <c r="AL161" i="5"/>
  <c r="AL162" i="5"/>
  <c r="AL163" i="5"/>
  <c r="AL164" i="5"/>
  <c r="AL165" i="5"/>
  <c r="AL166" i="5"/>
  <c r="AL167" i="5"/>
  <c r="AL168" i="5"/>
  <c r="AL169" i="5"/>
  <c r="AL182" i="5"/>
  <c r="AL183" i="5"/>
  <c r="AL184" i="5"/>
  <c r="AL185" i="5"/>
  <c r="AL186" i="5"/>
  <c r="AL187" i="5"/>
  <c r="AL188" i="5"/>
  <c r="AL189" i="5"/>
  <c r="AL190" i="5"/>
  <c r="AL191" i="5"/>
  <c r="AL192" i="5"/>
  <c r="AL193" i="5"/>
  <c r="AL194" i="5"/>
  <c r="AL195" i="5"/>
  <c r="AL196" i="5"/>
  <c r="AL197" i="5"/>
  <c r="AL198" i="5"/>
  <c r="AL199" i="5"/>
  <c r="AL200" i="5"/>
  <c r="AL201" i="5"/>
  <c r="AL202" i="5"/>
  <c r="AL203" i="5"/>
  <c r="AL204" i="5"/>
  <c r="AL205" i="5"/>
  <c r="AL206" i="5"/>
  <c r="AL207" i="5"/>
  <c r="AL208" i="5"/>
  <c r="AL209" i="5"/>
  <c r="AL210" i="5"/>
  <c r="AL211" i="5"/>
  <c r="AL212" i="5"/>
  <c r="AL213" i="5"/>
  <c r="AL214" i="5"/>
  <c r="AL215" i="5"/>
  <c r="AL216" i="5"/>
  <c r="AL217" i="5"/>
  <c r="AL218" i="5"/>
  <c r="AL219" i="5"/>
  <c r="AL220" i="5"/>
  <c r="AL221" i="5"/>
  <c r="AL222" i="5"/>
  <c r="AL223" i="5"/>
  <c r="AL224" i="5"/>
  <c r="AL225" i="5"/>
  <c r="AL226" i="5"/>
  <c r="AL227" i="5"/>
  <c r="AL228" i="5"/>
  <c r="AL229" i="5"/>
  <c r="AL230" i="5"/>
  <c r="AL231" i="5"/>
  <c r="AL232" i="5"/>
  <c r="AL233" i="5"/>
  <c r="AL234" i="5"/>
  <c r="AL235" i="5"/>
  <c r="AL236" i="5"/>
  <c r="AL237" i="5"/>
  <c r="AL238" i="5"/>
  <c r="AL239" i="5"/>
  <c r="AL240" i="5"/>
  <c r="AL241" i="5"/>
  <c r="AL242" i="5"/>
  <c r="AL243" i="5"/>
  <c r="AL244" i="5"/>
  <c r="AL245" i="5"/>
  <c r="AL246" i="5"/>
  <c r="AL247" i="5"/>
  <c r="AL248" i="5"/>
  <c r="AL249" i="5"/>
  <c r="AL250" i="5"/>
  <c r="AL251" i="5"/>
  <c r="AL252" i="5"/>
  <c r="AL253" i="5"/>
  <c r="AL254" i="5"/>
  <c r="AL255" i="5"/>
  <c r="AL256" i="5"/>
  <c r="AL257" i="5"/>
  <c r="AL258" i="5"/>
  <c r="AL259" i="5"/>
  <c r="AL260" i="5"/>
  <c r="AL261" i="5"/>
  <c r="AL262" i="5"/>
  <c r="AL263" i="5"/>
  <c r="AL264" i="5"/>
  <c r="AL265" i="5"/>
  <c r="AL266" i="5"/>
  <c r="AL267" i="5"/>
  <c r="AL268" i="5"/>
  <c r="AL269" i="5"/>
  <c r="AL270" i="5"/>
  <c r="AL271" i="5"/>
  <c r="AL272" i="5"/>
  <c r="AL273" i="5"/>
  <c r="AL274" i="5"/>
  <c r="AL275" i="5"/>
  <c r="AL107" i="5"/>
  <c r="AL276" i="5"/>
  <c r="AL277" i="5"/>
  <c r="AL550" i="5"/>
  <c r="AL551" i="5"/>
  <c r="AL552" i="5"/>
  <c r="AL553" i="5"/>
  <c r="AL554" i="5"/>
  <c r="AL555" i="5"/>
  <c r="AL556" i="5"/>
  <c r="AL557" i="5"/>
  <c r="AL558" i="5"/>
  <c r="AL559" i="5"/>
  <c r="AL560" i="5"/>
  <c r="AL561" i="5"/>
  <c r="AL562" i="5"/>
  <c r="AL563" i="5"/>
  <c r="AL564" i="5"/>
  <c r="AL565" i="5"/>
  <c r="AL566" i="5"/>
  <c r="AL567" i="5"/>
  <c r="AL568" i="5"/>
  <c r="AL569" i="5"/>
  <c r="AL570" i="5"/>
  <c r="AL571" i="5"/>
  <c r="AL572" i="5"/>
  <c r="AL573" i="5"/>
  <c r="AL574" i="5"/>
  <c r="AL575" i="5"/>
  <c r="AL576" i="5"/>
  <c r="AL577" i="5"/>
  <c r="AL578" i="5"/>
  <c r="AL579" i="5"/>
  <c r="AL580" i="5"/>
  <c r="AL581" i="5"/>
  <c r="AL582" i="5"/>
  <c r="AL583" i="5"/>
  <c r="AL584" i="5"/>
  <c r="AL585" i="5"/>
  <c r="AL586" i="5"/>
  <c r="AL587" i="5"/>
  <c r="AL588" i="5"/>
  <c r="AL589" i="5"/>
  <c r="AL590" i="5"/>
  <c r="AL591" i="5"/>
  <c r="AL592" i="5"/>
  <c r="AL593" i="5"/>
  <c r="AL594" i="5"/>
  <c r="AL595" i="5"/>
  <c r="AL596" i="5"/>
  <c r="AL597" i="5"/>
  <c r="AL598" i="5"/>
  <c r="AL599" i="5"/>
  <c r="AL600" i="5"/>
  <c r="AL601" i="5"/>
  <c r="AL602" i="5"/>
  <c r="AL603" i="5"/>
  <c r="AL541" i="5"/>
  <c r="AL604" i="5"/>
  <c r="AL605" i="5"/>
  <c r="AL606" i="5"/>
  <c r="AL607" i="5"/>
  <c r="AL608" i="5"/>
  <c r="AL609" i="5"/>
  <c r="AL610" i="5"/>
  <c r="AL611" i="5"/>
  <c r="AL612" i="5"/>
  <c r="AL173" i="5"/>
  <c r="AL174" i="5"/>
  <c r="AL175" i="5"/>
  <c r="AL176" i="5"/>
  <c r="AL177" i="5"/>
  <c r="AL178" i="5"/>
  <c r="AL179" i="5"/>
  <c r="AL323" i="5"/>
  <c r="AL324" i="5"/>
  <c r="AL325" i="5"/>
  <c r="AL326" i="5"/>
  <c r="AL327" i="5"/>
  <c r="AL108" i="5"/>
  <c r="AL109" i="5"/>
  <c r="AL110" i="5"/>
  <c r="AL111" i="5"/>
  <c r="AL112" i="5"/>
  <c r="AL113" i="5"/>
  <c r="AL114" i="5"/>
  <c r="AL115" i="5"/>
  <c r="AL116" i="5"/>
  <c r="AL117" i="5"/>
  <c r="AL118" i="5"/>
  <c r="AL119" i="5"/>
  <c r="AL120" i="5"/>
  <c r="AL121" i="5"/>
  <c r="AL122" i="5"/>
  <c r="AL318" i="5"/>
  <c r="AL319" i="5"/>
  <c r="AL308" i="5"/>
  <c r="AL309" i="5"/>
  <c r="AL310" i="5"/>
  <c r="AL311" i="5"/>
  <c r="AL312" i="5"/>
  <c r="AL313" i="5"/>
  <c r="AL314" i="5"/>
  <c r="AL315" i="5"/>
  <c r="AL709" i="5"/>
  <c r="AL424" i="5"/>
  <c r="AL425" i="5"/>
  <c r="AL426" i="5"/>
  <c r="AL427" i="5"/>
  <c r="AL428" i="5"/>
  <c r="AL429" i="5"/>
  <c r="AL683" i="5"/>
  <c r="AL542" i="5"/>
  <c r="AL322" i="5"/>
  <c r="AL127" i="5"/>
  <c r="AL316" i="5"/>
  <c r="AL757" i="5"/>
  <c r="CI27" i="9"/>
  <c r="CI17" i="9"/>
  <c r="CK28" i="9"/>
  <c r="CI28" i="9"/>
  <c r="CI79" i="9"/>
  <c r="AV45" i="24"/>
  <c r="AU45" i="24"/>
  <c r="AT45" i="24"/>
  <c r="AS45" i="24"/>
  <c r="AR45" i="24"/>
  <c r="AQ45" i="24"/>
  <c r="AP45" i="24"/>
  <c r="AV44" i="24"/>
  <c r="AU44" i="24"/>
  <c r="AT44" i="24"/>
  <c r="AS44" i="24"/>
  <c r="AR44" i="24"/>
  <c r="AQ44" i="24"/>
  <c r="AP44" i="24"/>
  <c r="AV43" i="24"/>
  <c r="AU43" i="24"/>
  <c r="AT43" i="24"/>
  <c r="AS43" i="24"/>
  <c r="AR43" i="24"/>
  <c r="AQ43" i="24"/>
  <c r="AP43" i="24"/>
  <c r="AV42" i="24"/>
  <c r="AU42" i="24"/>
  <c r="AT42" i="24"/>
  <c r="AS42" i="24"/>
  <c r="AR42" i="24"/>
  <c r="AQ42" i="24"/>
  <c r="AP42" i="24"/>
  <c r="AV41" i="24"/>
  <c r="AU41" i="24"/>
  <c r="AT41" i="24"/>
  <c r="AS41" i="24"/>
  <c r="AR41" i="24"/>
  <c r="AQ41" i="24"/>
  <c r="AP41" i="24"/>
  <c r="AV40" i="24"/>
  <c r="AU40" i="24"/>
  <c r="AT40" i="24"/>
  <c r="AS40" i="24"/>
  <c r="AR40" i="24"/>
  <c r="AQ40" i="24"/>
  <c r="AP40" i="24"/>
  <c r="AV39" i="24"/>
  <c r="AU39" i="24"/>
  <c r="AT39" i="24"/>
  <c r="AS39" i="24"/>
  <c r="AR39" i="24"/>
  <c r="AQ39" i="24"/>
  <c r="AP39" i="24"/>
  <c r="AV38" i="24"/>
  <c r="AU38" i="24"/>
  <c r="AT38" i="24"/>
  <c r="AS38" i="24"/>
  <c r="AR38" i="24"/>
  <c r="AQ38" i="24"/>
  <c r="AP38" i="24"/>
  <c r="AV37" i="24"/>
  <c r="AU37" i="24"/>
  <c r="AT37" i="24"/>
  <c r="AS37" i="24"/>
  <c r="AR37" i="24"/>
  <c r="AQ37" i="24"/>
  <c r="AP37" i="24"/>
  <c r="AV36" i="24"/>
  <c r="AU36" i="24"/>
  <c r="AT36" i="24"/>
  <c r="AS36" i="24"/>
  <c r="AR36" i="24"/>
  <c r="AQ36" i="24"/>
  <c r="AP36" i="24"/>
  <c r="AV35" i="24"/>
  <c r="AU35" i="24"/>
  <c r="AT35" i="24"/>
  <c r="AS35" i="24"/>
  <c r="AR35" i="24"/>
  <c r="AQ35" i="24"/>
  <c r="AP35" i="24"/>
  <c r="AV34" i="24"/>
  <c r="AU34" i="24"/>
  <c r="AT34" i="24"/>
  <c r="AS34" i="24"/>
  <c r="AR34" i="24"/>
  <c r="AQ34" i="24"/>
  <c r="AP34" i="24"/>
  <c r="AV33" i="24"/>
  <c r="AU33" i="24"/>
  <c r="AT33" i="24"/>
  <c r="AS33" i="24"/>
  <c r="AR33" i="24"/>
  <c r="AQ33" i="24"/>
  <c r="AP33" i="24"/>
  <c r="AV32" i="24"/>
  <c r="AU32" i="24"/>
  <c r="AT32" i="24"/>
  <c r="AS32" i="24"/>
  <c r="AR32" i="24"/>
  <c r="AQ32" i="24"/>
  <c r="AP32" i="24"/>
  <c r="AV31" i="24"/>
  <c r="AU31" i="24"/>
  <c r="AT31" i="24"/>
  <c r="AS31" i="24"/>
  <c r="AR31" i="24"/>
  <c r="AQ31" i="24"/>
  <c r="AP31" i="24"/>
  <c r="AV30" i="24"/>
  <c r="AU30" i="24"/>
  <c r="AT30" i="24"/>
  <c r="AS30" i="24"/>
  <c r="AR30" i="24"/>
  <c r="AQ30" i="24"/>
  <c r="AP30" i="24"/>
  <c r="AV29" i="24"/>
  <c r="AU29" i="24"/>
  <c r="AT29" i="24"/>
  <c r="AS29" i="24"/>
  <c r="AR29" i="24"/>
  <c r="AQ29" i="24"/>
  <c r="AP29" i="24"/>
  <c r="AV28" i="24"/>
  <c r="AU28" i="24"/>
  <c r="AT28" i="24"/>
  <c r="AS28" i="24"/>
  <c r="AR28" i="24"/>
  <c r="AQ28" i="24"/>
  <c r="AP28" i="24"/>
  <c r="AV27" i="24"/>
  <c r="AU27" i="24"/>
  <c r="AT27" i="24"/>
  <c r="AS27" i="24"/>
  <c r="AR27" i="24"/>
  <c r="AQ27" i="24"/>
  <c r="AP27" i="24"/>
  <c r="AV26" i="24"/>
  <c r="AU26" i="24"/>
  <c r="AT26" i="24"/>
  <c r="AS26" i="24"/>
  <c r="AR26" i="24"/>
  <c r="AQ26" i="24"/>
  <c r="AP26" i="24"/>
  <c r="AV25" i="24"/>
  <c r="AU25" i="24"/>
  <c r="AT25" i="24"/>
  <c r="AS25" i="24"/>
  <c r="AR25" i="24"/>
  <c r="AQ25" i="24"/>
  <c r="AP25" i="24"/>
  <c r="AV24" i="24"/>
  <c r="AU24" i="24"/>
  <c r="AT24" i="24"/>
  <c r="AS24" i="24"/>
  <c r="AR24" i="24"/>
  <c r="AQ24" i="24"/>
  <c r="AP24" i="24"/>
  <c r="AV23" i="24"/>
  <c r="AU23" i="24"/>
  <c r="AT23" i="24"/>
  <c r="AS23" i="24"/>
  <c r="AR23" i="24"/>
  <c r="AQ23" i="24"/>
  <c r="AP23" i="24"/>
  <c r="AV22" i="24"/>
  <c r="AU22" i="24"/>
  <c r="AT22" i="24"/>
  <c r="AS22" i="24"/>
  <c r="AR22" i="24"/>
  <c r="AQ22" i="24"/>
  <c r="AP22" i="24"/>
  <c r="AV21" i="24"/>
  <c r="AU21" i="24"/>
  <c r="AT21" i="24"/>
  <c r="AS21" i="24"/>
  <c r="AR21" i="24"/>
  <c r="AQ21" i="24"/>
  <c r="AP21" i="24"/>
  <c r="AV20" i="24"/>
  <c r="AU20" i="24"/>
  <c r="AT20" i="24"/>
  <c r="AS20" i="24"/>
  <c r="AR20" i="24"/>
  <c r="AQ20" i="24"/>
  <c r="AP20" i="24"/>
  <c r="AV19" i="24"/>
  <c r="AU19" i="24"/>
  <c r="AT19" i="24"/>
  <c r="AS19" i="24"/>
  <c r="AR19" i="24"/>
  <c r="AQ19" i="24"/>
  <c r="AP19" i="24"/>
  <c r="AV18" i="24"/>
  <c r="AU18" i="24"/>
  <c r="AT18" i="24"/>
  <c r="AS18" i="24"/>
  <c r="AR18" i="24"/>
  <c r="AQ18" i="24"/>
  <c r="AP18" i="24"/>
  <c r="AV17" i="24"/>
  <c r="AU17" i="24"/>
  <c r="AT17" i="24"/>
  <c r="AS17" i="24"/>
  <c r="AR17" i="24"/>
  <c r="AQ17" i="24"/>
  <c r="AP17" i="24"/>
  <c r="AV16" i="24"/>
  <c r="AU16" i="24"/>
  <c r="AT16" i="24"/>
  <c r="AS16" i="24"/>
  <c r="AR16" i="24"/>
  <c r="AQ16" i="24"/>
  <c r="AP16" i="24"/>
  <c r="AV15" i="24"/>
  <c r="AU15" i="24"/>
  <c r="AT15" i="24"/>
  <c r="AS15" i="24"/>
  <c r="AR15" i="24"/>
  <c r="AQ15" i="24"/>
  <c r="AP15" i="24"/>
  <c r="AV14" i="24"/>
  <c r="AU14" i="24"/>
  <c r="AT14" i="24"/>
  <c r="AS14" i="24"/>
  <c r="AR14" i="24"/>
  <c r="AQ14" i="24"/>
  <c r="AP14" i="24"/>
  <c r="AV13" i="24"/>
  <c r="AU13" i="24"/>
  <c r="AT13" i="24"/>
  <c r="AS13" i="24"/>
  <c r="AR13" i="24"/>
  <c r="AQ13" i="24"/>
  <c r="AP13" i="24"/>
  <c r="AV12" i="24"/>
  <c r="AU12" i="24"/>
  <c r="AT12" i="24"/>
  <c r="AS12" i="24"/>
  <c r="AR12" i="24"/>
  <c r="AQ12" i="24"/>
  <c r="AP12" i="24"/>
  <c r="AV11" i="24"/>
  <c r="AU11" i="24"/>
  <c r="AT11" i="24"/>
  <c r="AS11" i="24"/>
  <c r="AR11" i="24"/>
  <c r="AQ11" i="24"/>
  <c r="AP11" i="24"/>
  <c r="AV10" i="24"/>
  <c r="AU10" i="24"/>
  <c r="AT10" i="24"/>
  <c r="AS10" i="24"/>
  <c r="AR10" i="24"/>
  <c r="AQ10" i="24"/>
  <c r="AP10" i="24"/>
  <c r="AV9" i="24"/>
  <c r="AU9" i="24"/>
  <c r="AT9" i="24"/>
  <c r="AS9" i="24"/>
  <c r="AR9" i="24"/>
  <c r="AQ9" i="24"/>
  <c r="AP9" i="24"/>
  <c r="AV8" i="24"/>
  <c r="AU8" i="24"/>
  <c r="AT8" i="24"/>
  <c r="AS8" i="24"/>
  <c r="AR8" i="24"/>
  <c r="AQ8" i="24"/>
  <c r="AP8" i="24"/>
  <c r="AV7" i="24"/>
  <c r="AU7" i="24"/>
  <c r="AT7" i="24"/>
  <c r="AS7" i="24"/>
  <c r="AR7" i="24"/>
  <c r="AQ7" i="24"/>
  <c r="AP7" i="24"/>
  <c r="AV6" i="24"/>
  <c r="AU6" i="24"/>
  <c r="AT6" i="24"/>
  <c r="AS6" i="24"/>
  <c r="AR6" i="24"/>
  <c r="AQ6" i="24"/>
  <c r="AP6" i="24"/>
  <c r="AV5" i="24"/>
  <c r="AU5" i="24"/>
  <c r="AT5" i="24"/>
  <c r="AS5" i="24"/>
  <c r="AR5" i="24"/>
  <c r="AQ5" i="24"/>
  <c r="AP5" i="24"/>
  <c r="AV4" i="24"/>
  <c r="AU4" i="24"/>
  <c r="AT4" i="24"/>
  <c r="AS4" i="24"/>
  <c r="AR4" i="24"/>
  <c r="AQ4" i="24"/>
  <c r="AP4" i="24"/>
  <c r="AV3" i="24"/>
  <c r="AU3" i="24"/>
  <c r="AT3" i="24"/>
  <c r="AS3" i="24"/>
  <c r="AR3" i="24"/>
  <c r="AQ3" i="24"/>
  <c r="AP3" i="24"/>
  <c r="BW7" i="8"/>
  <c r="BW8" i="8" s="1"/>
  <c r="BX6" i="8"/>
  <c r="BX72" i="8"/>
  <c r="BX71" i="8"/>
  <c r="BX70" i="8"/>
  <c r="BX69" i="8"/>
  <c r="BX68" i="8"/>
  <c r="BX67" i="8"/>
  <c r="BX66" i="8"/>
  <c r="BX65" i="8"/>
  <c r="BX64" i="8"/>
  <c r="BX63" i="8"/>
  <c r="BX62" i="8"/>
  <c r="BX61" i="8"/>
  <c r="BX60" i="8"/>
  <c r="BX59" i="8"/>
  <c r="BX58" i="8"/>
  <c r="BX57" i="8"/>
  <c r="BX56" i="8"/>
  <c r="BX55" i="8"/>
  <c r="BX54" i="8"/>
  <c r="BX53" i="8"/>
  <c r="BX52" i="8"/>
  <c r="BX51" i="8"/>
  <c r="BX50" i="8"/>
  <c r="BS72" i="8"/>
  <c r="BS71" i="8"/>
  <c r="BS70" i="8"/>
  <c r="BS69" i="8"/>
  <c r="BS68" i="8"/>
  <c r="BS67" i="8"/>
  <c r="BS66" i="8"/>
  <c r="BS65" i="8"/>
  <c r="BS64" i="8"/>
  <c r="BS63" i="8"/>
  <c r="BS62" i="8"/>
  <c r="BS61" i="8"/>
  <c r="BS60" i="8"/>
  <c r="BS59" i="8"/>
  <c r="BS58" i="8"/>
  <c r="BS57" i="8"/>
  <c r="BS56" i="8"/>
  <c r="BS55" i="8"/>
  <c r="BS54" i="8"/>
  <c r="BS53" i="8"/>
  <c r="BS52" i="8"/>
  <c r="BS51" i="8"/>
  <c r="BS50" i="8"/>
  <c r="BS49" i="8"/>
  <c r="BS48" i="8"/>
  <c r="BS47" i="8"/>
  <c r="BS46" i="8"/>
  <c r="BS45" i="8"/>
  <c r="BS44" i="8"/>
  <c r="BS43" i="8"/>
  <c r="BS42" i="8"/>
  <c r="BS41" i="8"/>
  <c r="BS40" i="8"/>
  <c r="BS39" i="8"/>
  <c r="BS38" i="8"/>
  <c r="BS37" i="8"/>
  <c r="BS36" i="8"/>
  <c r="BS35" i="8"/>
  <c r="BS34" i="8"/>
  <c r="BS33" i="8"/>
  <c r="BS32" i="8"/>
  <c r="BS31" i="8"/>
  <c r="BS30" i="8"/>
  <c r="BS29" i="8"/>
  <c r="BS28" i="8"/>
  <c r="BS27" i="8"/>
  <c r="BS26" i="8"/>
  <c r="BS25" i="8"/>
  <c r="BS24" i="8"/>
  <c r="BS23" i="8"/>
  <c r="BS22" i="8"/>
  <c r="BS21" i="8"/>
  <c r="BS20" i="8"/>
  <c r="BS19" i="8"/>
  <c r="BS18" i="8"/>
  <c r="BS17" i="8"/>
  <c r="BS16" i="8"/>
  <c r="BS15" i="8"/>
  <c r="BS14" i="8"/>
  <c r="BS13" i="8"/>
  <c r="BS12" i="8"/>
  <c r="BS11" i="8"/>
  <c r="BS10" i="8"/>
  <c r="BS9" i="8"/>
  <c r="BS8" i="8"/>
  <c r="BS7" i="8"/>
  <c r="BS6" i="8"/>
  <c r="BH72" i="8"/>
  <c r="BH71" i="8"/>
  <c r="BH70" i="8"/>
  <c r="BH69" i="8"/>
  <c r="BH68" i="8"/>
  <c r="BH67" i="8"/>
  <c r="BH66" i="8"/>
  <c r="BH65" i="8"/>
  <c r="BH64" i="8"/>
  <c r="BH63" i="8"/>
  <c r="BH62" i="8"/>
  <c r="BH61" i="8"/>
  <c r="BH60" i="8"/>
  <c r="BH59" i="8"/>
  <c r="BH58" i="8"/>
  <c r="BH57" i="8"/>
  <c r="BH56" i="8"/>
  <c r="BH55" i="8"/>
  <c r="BH54" i="8"/>
  <c r="BH53" i="8"/>
  <c r="BH52" i="8"/>
  <c r="BH51" i="8"/>
  <c r="BH50" i="8"/>
  <c r="BH49" i="8"/>
  <c r="BH48" i="8"/>
  <c r="BH47" i="8"/>
  <c r="BH46" i="8"/>
  <c r="BH45" i="8"/>
  <c r="BH44" i="8"/>
  <c r="BH43" i="8"/>
  <c r="BH42" i="8"/>
  <c r="BH41" i="8"/>
  <c r="BH40" i="8"/>
  <c r="BH39" i="8"/>
  <c r="BH38" i="8"/>
  <c r="BH37" i="8"/>
  <c r="BH36"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Y72" i="8"/>
  <c r="Y71" i="8"/>
  <c r="Y70" i="8"/>
  <c r="Y69" i="8"/>
  <c r="Y68" i="8"/>
  <c r="Y67" i="8"/>
  <c r="Y66" i="8"/>
  <c r="Y65" i="8"/>
  <c r="Y64" i="8"/>
  <c r="Y63" i="8"/>
  <c r="Y62" i="8"/>
  <c r="Y61" i="8"/>
  <c r="Y60" i="8"/>
  <c r="Y59" i="8"/>
  <c r="Y58" i="8"/>
  <c r="Y57" i="8"/>
  <c r="Y56" i="8"/>
  <c r="Y55" i="8"/>
  <c r="Y54" i="8"/>
  <c r="Y53" i="8"/>
  <c r="Y52" i="8"/>
  <c r="Y51" i="8"/>
  <c r="Y50" i="8"/>
  <c r="Y49" i="8"/>
  <c r="Y48" i="8"/>
  <c r="Y47" i="8"/>
  <c r="Y46" i="8"/>
  <c r="Y45" i="8"/>
  <c r="Y44" i="8"/>
  <c r="Y43" i="8"/>
  <c r="Y42" i="8"/>
  <c r="Y41" i="8"/>
  <c r="Y40" i="8"/>
  <c r="Y39" i="8"/>
  <c r="Y38" i="8"/>
  <c r="Y37" i="8"/>
  <c r="Y36" i="8"/>
  <c r="Y35" i="8"/>
  <c r="Y34" i="8"/>
  <c r="Y33" i="8"/>
  <c r="Y32" i="8"/>
  <c r="Y31" i="8"/>
  <c r="Y30" i="8"/>
  <c r="Y29" i="8"/>
  <c r="Y28" i="8"/>
  <c r="Y27" i="8"/>
  <c r="Y26" i="8"/>
  <c r="Y25" i="8"/>
  <c r="Y24" i="8"/>
  <c r="Y23" i="8"/>
  <c r="Y22" i="8"/>
  <c r="Y21" i="8"/>
  <c r="Y20" i="8"/>
  <c r="Y19" i="8"/>
  <c r="Y18" i="8"/>
  <c r="Y17" i="8"/>
  <c r="Y16" i="8"/>
  <c r="Y15" i="8"/>
  <c r="Y14" i="8"/>
  <c r="Y13" i="8"/>
  <c r="Y12" i="8"/>
  <c r="Y11" i="8"/>
  <c r="Y10" i="8"/>
  <c r="Y9" i="8"/>
  <c r="Y8" i="8"/>
  <c r="Y7" i="8"/>
  <c r="Y6" i="8"/>
  <c r="CB3" i="8"/>
  <c r="CC3" i="8" s="1"/>
  <c r="AH2" i="8"/>
  <c r="J5" i="6"/>
  <c r="J6" i="6"/>
  <c r="J7" i="6"/>
  <c r="J8" i="6"/>
  <c r="J9" i="6"/>
  <c r="J10" i="6"/>
  <c r="J11" i="6"/>
  <c r="J4" i="6"/>
  <c r="BG3" i="13"/>
  <c r="BG4" i="13"/>
  <c r="BG5" i="13"/>
  <c r="BG6" i="13"/>
  <c r="BG7" i="13"/>
  <c r="BG8" i="13"/>
  <c r="BG9" i="13"/>
  <c r="BG10" i="13"/>
  <c r="BG11" i="13"/>
  <c r="BG12" i="13"/>
  <c r="BG13" i="13"/>
  <c r="BG14" i="13"/>
  <c r="BG15" i="13"/>
  <c r="BG16" i="13"/>
  <c r="BG17" i="13"/>
  <c r="BG18" i="13"/>
  <c r="BG19" i="13"/>
  <c r="BG20" i="13"/>
  <c r="BG21" i="13"/>
  <c r="BG22" i="13"/>
  <c r="BG23" i="13"/>
  <c r="BG24" i="13"/>
  <c r="BG25" i="13"/>
  <c r="BG26" i="13"/>
  <c r="BG27" i="13"/>
  <c r="BG28" i="13"/>
  <c r="BG29" i="13"/>
  <c r="BG30" i="13"/>
  <c r="BG31" i="13"/>
  <c r="BG32" i="13"/>
  <c r="BG33" i="13"/>
  <c r="BG34" i="13"/>
  <c r="BG35" i="13"/>
  <c r="BG36" i="13"/>
  <c r="BG37" i="13"/>
  <c r="BG38" i="13"/>
  <c r="BG39" i="13"/>
  <c r="BG40" i="13"/>
  <c r="BG41" i="13"/>
  <c r="BG42" i="13"/>
  <c r="BG43" i="13"/>
  <c r="BG44" i="13"/>
  <c r="BG45" i="13"/>
  <c r="BG46" i="13"/>
  <c r="BG47" i="13"/>
  <c r="BG48" i="13"/>
  <c r="BG49" i="13"/>
  <c r="BG50" i="13"/>
  <c r="BG51" i="13"/>
  <c r="BG52" i="13"/>
  <c r="BG53" i="13"/>
  <c r="BG54" i="13"/>
  <c r="BG55" i="13"/>
  <c r="BG56" i="13"/>
  <c r="BG57" i="13"/>
  <c r="BG58" i="13"/>
  <c r="BG59" i="13"/>
  <c r="BG60" i="13"/>
  <c r="BG61" i="13"/>
  <c r="BG62" i="13"/>
  <c r="BG63" i="13"/>
  <c r="BG64" i="13"/>
  <c r="BG65" i="13"/>
  <c r="BG66" i="13"/>
  <c r="BG67" i="13"/>
  <c r="BG68" i="13"/>
  <c r="BG69" i="13"/>
  <c r="BG70" i="13"/>
  <c r="BG71" i="13"/>
  <c r="BG72" i="13"/>
  <c r="BG73" i="13"/>
  <c r="BG74" i="13"/>
  <c r="BG75" i="13"/>
  <c r="BG76" i="13"/>
  <c r="BG77" i="13"/>
  <c r="BG78" i="13"/>
  <c r="BG79" i="13"/>
  <c r="BG80" i="13"/>
  <c r="BG81" i="13"/>
  <c r="BG82" i="13"/>
  <c r="BG83" i="13"/>
  <c r="BG84" i="13"/>
  <c r="BG85" i="13"/>
  <c r="BG86" i="13"/>
  <c r="BG87" i="13"/>
  <c r="BG88" i="13"/>
  <c r="BG89" i="13"/>
  <c r="BG90" i="13"/>
  <c r="BG91" i="13"/>
  <c r="BG92" i="13"/>
  <c r="BG93" i="13"/>
  <c r="BG94" i="13"/>
  <c r="BG95" i="13"/>
  <c r="BG96" i="13"/>
  <c r="BG97" i="13"/>
  <c r="BG98" i="13"/>
  <c r="BG99" i="13"/>
  <c r="BG100" i="13"/>
  <c r="BG101" i="13"/>
  <c r="BG102" i="13"/>
  <c r="BG103" i="13"/>
  <c r="BG104" i="13"/>
  <c r="BG105" i="13"/>
  <c r="BG106" i="13"/>
  <c r="BG107" i="13"/>
  <c r="BG108" i="13"/>
  <c r="BG109" i="13"/>
  <c r="BG110" i="13"/>
  <c r="BG111" i="13"/>
  <c r="BG112" i="13"/>
  <c r="BG113" i="13"/>
  <c r="BG114" i="13"/>
  <c r="BG115" i="13"/>
  <c r="BG116" i="13"/>
  <c r="BG117" i="13"/>
  <c r="BG118" i="13"/>
  <c r="BG119" i="13"/>
  <c r="BG120" i="13"/>
  <c r="BG121" i="13"/>
  <c r="BG122" i="13"/>
  <c r="BG123" i="13"/>
  <c r="BG124" i="13"/>
  <c r="BG125" i="13"/>
  <c r="BG126" i="13"/>
  <c r="BG127" i="13"/>
  <c r="BG128" i="13"/>
  <c r="BG129" i="13"/>
  <c r="BG130" i="13"/>
  <c r="BG131" i="13"/>
  <c r="BG132" i="13"/>
  <c r="BG133" i="13"/>
  <c r="BG134" i="13"/>
  <c r="BG135" i="13"/>
  <c r="BG136" i="13"/>
  <c r="BG137" i="13"/>
  <c r="BG138" i="13"/>
  <c r="BG139" i="13"/>
  <c r="BG140" i="13"/>
  <c r="BG141" i="13"/>
  <c r="BG142" i="13"/>
  <c r="BG143" i="13"/>
  <c r="BG144" i="13"/>
  <c r="BG145" i="13"/>
  <c r="BG146" i="13"/>
  <c r="BG147" i="13"/>
  <c r="BG148" i="13"/>
  <c r="BG149" i="13"/>
  <c r="BG150" i="13"/>
  <c r="BG151" i="13"/>
  <c r="BG152" i="13"/>
  <c r="BG153" i="13"/>
  <c r="BG154" i="13"/>
  <c r="BG155" i="13"/>
  <c r="BG156" i="13"/>
  <c r="BG157" i="13"/>
  <c r="BG158" i="13"/>
  <c r="BG159" i="13"/>
  <c r="BG160" i="13"/>
  <c r="BG161" i="13"/>
  <c r="BG162" i="13"/>
  <c r="BG163" i="13"/>
  <c r="BG164" i="13"/>
  <c r="BG165" i="13"/>
  <c r="BG166" i="13"/>
  <c r="BG167" i="13"/>
  <c r="BG168" i="13"/>
  <c r="BG169" i="13"/>
  <c r="BG170" i="13"/>
  <c r="BG171" i="13"/>
  <c r="BG172" i="13"/>
  <c r="BG173" i="13"/>
  <c r="BG174" i="13"/>
  <c r="BG175" i="13"/>
  <c r="BG176" i="13"/>
  <c r="BG177" i="13"/>
  <c r="BG178" i="13"/>
  <c r="BG179" i="13"/>
  <c r="BG180" i="13"/>
  <c r="BG181" i="13"/>
  <c r="BG182" i="13"/>
  <c r="BG183" i="13"/>
  <c r="BG184" i="13"/>
  <c r="BG185" i="13"/>
  <c r="BG186" i="13"/>
  <c r="BG187" i="13"/>
  <c r="BG188" i="13"/>
  <c r="BG189" i="13"/>
  <c r="BG190" i="13"/>
  <c r="BG191" i="13"/>
  <c r="BG192" i="13"/>
  <c r="BG193" i="13"/>
  <c r="BG194" i="13"/>
  <c r="BG195" i="13"/>
  <c r="BG196" i="13"/>
  <c r="BG197" i="13"/>
  <c r="BG198" i="13"/>
  <c r="BG199" i="13"/>
  <c r="BG200" i="13"/>
  <c r="BG201" i="13"/>
  <c r="BG202" i="13"/>
  <c r="BG203" i="13"/>
  <c r="BG204" i="13"/>
  <c r="BG205" i="13"/>
  <c r="BG206" i="13"/>
  <c r="BG207" i="13"/>
  <c r="BG208" i="13"/>
  <c r="BG209" i="13"/>
  <c r="BG210" i="13"/>
  <c r="BG211" i="13"/>
  <c r="BG212" i="13"/>
  <c r="BG213" i="13"/>
  <c r="BG214" i="13"/>
  <c r="BG215" i="13"/>
  <c r="BG216" i="13"/>
  <c r="BG217" i="13"/>
  <c r="BG218" i="13"/>
  <c r="BG219" i="13"/>
  <c r="BG220" i="13"/>
  <c r="BG221" i="13"/>
  <c r="BG222" i="13"/>
  <c r="BG223" i="13"/>
  <c r="BG224" i="13"/>
  <c r="BG225" i="13"/>
  <c r="BG226" i="13"/>
  <c r="BG227" i="13"/>
  <c r="BG228" i="13"/>
  <c r="BG229" i="13"/>
  <c r="BG230" i="13"/>
  <c r="BG231" i="13"/>
  <c r="BG232" i="13"/>
  <c r="BG233" i="13"/>
  <c r="BG234" i="13"/>
  <c r="BG235" i="13"/>
  <c r="BG236" i="13"/>
  <c r="BG237" i="13"/>
  <c r="BG238" i="13"/>
  <c r="BG239" i="13"/>
  <c r="BG240" i="13"/>
  <c r="BG241" i="13"/>
  <c r="BG242" i="13"/>
  <c r="BG243" i="13"/>
  <c r="BG244" i="13"/>
  <c r="BG245" i="13"/>
  <c r="BG246" i="13"/>
  <c r="BG247" i="13"/>
  <c r="BG248" i="13"/>
  <c r="BG249" i="13"/>
  <c r="BG250" i="13"/>
  <c r="BG251" i="13"/>
  <c r="BG252" i="13"/>
  <c r="BG253" i="13"/>
  <c r="BG254" i="13"/>
  <c r="BG255" i="13"/>
  <c r="BG256" i="13"/>
  <c r="BG257" i="13"/>
  <c r="BG258" i="13"/>
  <c r="BG259" i="13"/>
  <c r="BG260" i="13"/>
  <c r="BG261" i="13"/>
  <c r="BG262" i="13"/>
  <c r="BG263" i="13"/>
  <c r="BG264" i="13"/>
  <c r="BG265" i="13"/>
  <c r="BG266" i="13"/>
  <c r="BG267" i="13"/>
  <c r="BG268" i="13"/>
  <c r="BG269" i="13"/>
  <c r="BG270" i="13"/>
  <c r="BG271" i="13"/>
  <c r="BG272" i="13"/>
  <c r="BG273" i="13"/>
  <c r="BG274" i="13"/>
  <c r="BG275" i="13"/>
  <c r="BG276" i="13"/>
  <c r="BG277" i="13"/>
  <c r="BG278" i="13"/>
  <c r="BG279" i="13"/>
  <c r="BG280" i="13"/>
  <c r="BG281" i="13"/>
  <c r="BG282" i="13"/>
  <c r="BG283" i="13"/>
  <c r="BG284" i="13"/>
  <c r="BG285" i="13"/>
  <c r="BG286" i="13"/>
  <c r="BG287" i="13"/>
  <c r="BG288" i="13"/>
  <c r="BG289" i="13"/>
  <c r="BG290" i="13"/>
  <c r="BG291" i="13"/>
  <c r="BG292" i="13"/>
  <c r="BG293" i="13"/>
  <c r="BG294" i="13"/>
  <c r="BG295" i="13"/>
  <c r="BG296" i="13"/>
  <c r="BG297" i="13"/>
  <c r="BG298" i="13"/>
  <c r="BG299" i="13"/>
  <c r="BG300" i="13"/>
  <c r="BG301" i="13"/>
  <c r="BG302" i="13"/>
  <c r="BG303" i="13"/>
  <c r="BG304" i="13"/>
  <c r="BG305" i="13"/>
  <c r="BG306" i="13"/>
  <c r="BG307" i="13"/>
  <c r="BG308" i="13"/>
  <c r="BG309" i="13"/>
  <c r="BG310" i="13"/>
  <c r="BG311" i="13"/>
  <c r="BG312" i="13"/>
  <c r="BG313" i="13"/>
  <c r="BG314" i="13"/>
  <c r="BG315" i="13"/>
  <c r="BG316" i="13"/>
  <c r="BG317" i="13"/>
  <c r="BG318" i="13"/>
  <c r="BG319" i="13"/>
  <c r="BG320" i="13"/>
  <c r="BG321" i="13"/>
  <c r="BG322" i="13"/>
  <c r="BG323" i="13"/>
  <c r="BG324" i="13"/>
  <c r="BG325" i="13"/>
  <c r="BG326" i="13"/>
  <c r="BG327" i="13"/>
  <c r="BG328" i="13"/>
  <c r="BG329" i="13"/>
  <c r="BG330" i="13"/>
  <c r="BG331" i="13"/>
  <c r="BG332" i="13"/>
  <c r="BG333" i="13"/>
  <c r="BG334" i="13"/>
  <c r="BG335" i="13"/>
  <c r="BG336" i="13"/>
  <c r="BG337" i="13"/>
  <c r="BG338" i="13"/>
  <c r="BG339" i="13"/>
  <c r="BG340" i="13"/>
  <c r="BG341" i="13"/>
  <c r="BG342" i="13"/>
  <c r="K49" i="47"/>
  <c r="L49" i="47"/>
  <c r="M49" i="47" s="1"/>
  <c r="J4" i="39"/>
  <c r="AM6" i="8"/>
  <c r="AM7" i="8" s="1"/>
  <c r="AM8" i="8" s="1"/>
  <c r="AM9" i="8" s="1"/>
  <c r="AM10" i="8" s="1"/>
  <c r="AM11" i="8" s="1"/>
  <c r="S11" i="8"/>
  <c r="S8" i="8"/>
  <c r="S6" i="8"/>
  <c r="S42" i="8"/>
  <c r="AE2" i="8"/>
  <c r="AB2" i="8"/>
  <c r="Q6" i="8"/>
  <c r="Q7" i="8"/>
  <c r="S170" i="8"/>
  <c r="S168" i="8"/>
  <c r="Q173" i="8"/>
  <c r="Q172" i="8"/>
  <c r="Q171" i="8"/>
  <c r="Q170" i="8"/>
  <c r="R168" i="8"/>
  <c r="R6" i="43"/>
  <c r="R7" i="43" s="1"/>
  <c r="R8" i="43" s="1"/>
  <c r="R9" i="43" s="1"/>
  <c r="R10" i="43" s="1"/>
  <c r="R11" i="43" s="1"/>
  <c r="R12" i="43" s="1"/>
  <c r="R13" i="43" s="1"/>
  <c r="R14" i="43" s="1"/>
  <c r="R15" i="43" s="1"/>
  <c r="R16" i="43" s="1"/>
  <c r="R17" i="43" s="1"/>
  <c r="R18" i="43" s="1"/>
  <c r="R19" i="43" s="1"/>
  <c r="R20" i="43" s="1"/>
  <c r="R21" i="43" s="1"/>
  <c r="R22" i="43" s="1"/>
  <c r="R23" i="43" s="1"/>
  <c r="R24" i="43" s="1"/>
  <c r="R25" i="43" s="1"/>
  <c r="R26" i="43" s="1"/>
  <c r="R27" i="43" s="1"/>
  <c r="R28" i="43" s="1"/>
  <c r="R29" i="43" s="1"/>
  <c r="R30" i="43" s="1"/>
  <c r="R31" i="43" s="1"/>
  <c r="R32" i="43" s="1"/>
  <c r="R33" i="43" s="1"/>
  <c r="R34" i="43" s="1"/>
  <c r="R35" i="43" s="1"/>
  <c r="R36" i="43" s="1"/>
  <c r="R37" i="43" s="1"/>
  <c r="R38" i="43" s="1"/>
  <c r="R39" i="43" s="1"/>
  <c r="R40" i="43" s="1"/>
  <c r="R41" i="43" s="1"/>
  <c r="R42" i="43" s="1"/>
  <c r="R43" i="43" s="1"/>
  <c r="J4" i="43" s="1"/>
  <c r="L6" i="43"/>
  <c r="L7" i="43" s="1"/>
  <c r="L8" i="43" s="1"/>
  <c r="L9" i="43" s="1"/>
  <c r="L10" i="43" s="1"/>
  <c r="L11" i="43" s="1"/>
  <c r="L12" i="43" s="1"/>
  <c r="L13" i="43" s="1"/>
  <c r="L14" i="43" s="1"/>
  <c r="L15" i="43" s="1"/>
  <c r="L16" i="43" s="1"/>
  <c r="L17" i="43" s="1"/>
  <c r="L18" i="43" s="1"/>
  <c r="L19" i="43" s="1"/>
  <c r="L20" i="43" s="1"/>
  <c r="L21" i="43" s="1"/>
  <c r="L22" i="43" s="1"/>
  <c r="L23" i="43" s="1"/>
  <c r="L24" i="43" s="1"/>
  <c r="L25" i="43" s="1"/>
  <c r="L26" i="43" s="1"/>
  <c r="L27" i="43" s="1"/>
  <c r="L28" i="43" s="1"/>
  <c r="L29" i="43" s="1"/>
  <c r="L30" i="43" s="1"/>
  <c r="L31" i="43" s="1"/>
  <c r="L32" i="43" s="1"/>
  <c r="L33" i="43" s="1"/>
  <c r="L34" i="43" s="1"/>
  <c r="L35" i="43" s="1"/>
  <c r="L36" i="43" s="1"/>
  <c r="L37" i="43" s="1"/>
  <c r="L38" i="43" s="1"/>
  <c r="L39" i="43" s="1"/>
  <c r="L40" i="43" s="1"/>
  <c r="L41" i="43" s="1"/>
  <c r="L42" i="43" s="1"/>
  <c r="L43" i="43" s="1"/>
  <c r="L44" i="43" s="1"/>
  <c r="M6" i="43"/>
  <c r="M7" i="43" s="1"/>
  <c r="M8" i="43" s="1"/>
  <c r="M9" i="43" s="1"/>
  <c r="M10" i="43" s="1"/>
  <c r="M11" i="43" s="1"/>
  <c r="M12" i="43" s="1"/>
  <c r="M13" i="43" s="1"/>
  <c r="M14" i="43" s="1"/>
  <c r="M15" i="43" s="1"/>
  <c r="M16" i="43" s="1"/>
  <c r="M17" i="43" s="1"/>
  <c r="M18" i="43" s="1"/>
  <c r="M19" i="43" s="1"/>
  <c r="M20" i="43" s="1"/>
  <c r="M21" i="43" s="1"/>
  <c r="M22" i="43" s="1"/>
  <c r="M23" i="43" s="1"/>
  <c r="M24" i="43" s="1"/>
  <c r="M25" i="43" s="1"/>
  <c r="M26" i="43" s="1"/>
  <c r="M27" i="43" s="1"/>
  <c r="M28" i="43" s="1"/>
  <c r="M29" i="43" s="1"/>
  <c r="M30" i="43" s="1"/>
  <c r="M31" i="43" s="1"/>
  <c r="M32" i="43" s="1"/>
  <c r="M33" i="43" s="1"/>
  <c r="M34" i="43" s="1"/>
  <c r="M35" i="43" s="1"/>
  <c r="M36" i="43" s="1"/>
  <c r="M37" i="43" s="1"/>
  <c r="M38" i="43" s="1"/>
  <c r="M39" i="43" s="1"/>
  <c r="M40" i="43" s="1"/>
  <c r="M41" i="43" s="1"/>
  <c r="M42" i="43" s="1"/>
  <c r="M43" i="43" s="1"/>
  <c r="N6" i="43"/>
  <c r="N7" i="43" s="1"/>
  <c r="N8" i="43" s="1"/>
  <c r="N9" i="43" s="1"/>
  <c r="N10" i="43" s="1"/>
  <c r="N11" i="43" s="1"/>
  <c r="N12" i="43" s="1"/>
  <c r="N13" i="43" s="1"/>
  <c r="N14" i="43" s="1"/>
  <c r="N15" i="43" s="1"/>
  <c r="N16" i="43" s="1"/>
  <c r="N17" i="43" s="1"/>
  <c r="N18" i="43" s="1"/>
  <c r="N19" i="43" s="1"/>
  <c r="N20" i="43" s="1"/>
  <c r="N21" i="43" s="1"/>
  <c r="N22" i="43" s="1"/>
  <c r="N23" i="43" s="1"/>
  <c r="N24" i="43" s="1"/>
  <c r="N25" i="43" s="1"/>
  <c r="N26" i="43" s="1"/>
  <c r="N27" i="43" s="1"/>
  <c r="N28" i="43" s="1"/>
  <c r="N29" i="43" s="1"/>
  <c r="N30" i="43" s="1"/>
  <c r="N31" i="43" s="1"/>
  <c r="N32" i="43" s="1"/>
  <c r="N33" i="43" s="1"/>
  <c r="N34" i="43" s="1"/>
  <c r="N35" i="43" s="1"/>
  <c r="N36" i="43" s="1"/>
  <c r="N37" i="43" s="1"/>
  <c r="N38" i="43" s="1"/>
  <c r="N39" i="43" s="1"/>
  <c r="N40" i="43" s="1"/>
  <c r="N41" i="43" s="1"/>
  <c r="N42" i="43" s="1"/>
  <c r="N43" i="43" s="1"/>
  <c r="O6" i="43"/>
  <c r="O7" i="43" s="1"/>
  <c r="O8" i="43" s="1"/>
  <c r="O9" i="43" s="1"/>
  <c r="O10" i="43" s="1"/>
  <c r="O11" i="43" s="1"/>
  <c r="O12" i="43" s="1"/>
  <c r="O13" i="43" s="1"/>
  <c r="O14" i="43" s="1"/>
  <c r="O15" i="43" s="1"/>
  <c r="O16" i="43" s="1"/>
  <c r="O17" i="43" s="1"/>
  <c r="O18" i="43" s="1"/>
  <c r="O19" i="43" s="1"/>
  <c r="O20" i="43" s="1"/>
  <c r="O21" i="43" s="1"/>
  <c r="O22" i="43" s="1"/>
  <c r="O23" i="43" s="1"/>
  <c r="O24" i="43" s="1"/>
  <c r="O25" i="43" s="1"/>
  <c r="O26" i="43" s="1"/>
  <c r="O27" i="43" s="1"/>
  <c r="O28" i="43" s="1"/>
  <c r="O29" i="43" s="1"/>
  <c r="O30" i="43" s="1"/>
  <c r="O31" i="43" s="1"/>
  <c r="O32" i="43" s="1"/>
  <c r="O33" i="43" s="1"/>
  <c r="O34" i="43" s="1"/>
  <c r="O35" i="43" s="1"/>
  <c r="O36" i="43" s="1"/>
  <c r="O37" i="43" s="1"/>
  <c r="O38" i="43" s="1"/>
  <c r="O39" i="43" s="1"/>
  <c r="O40" i="43" s="1"/>
  <c r="O41" i="43" s="1"/>
  <c r="O42" i="43" s="1"/>
  <c r="O43" i="43" s="1"/>
  <c r="G4" i="43" s="1"/>
  <c r="P6" i="43"/>
  <c r="P7" i="43" s="1"/>
  <c r="P8" i="43" s="1"/>
  <c r="P9" i="43" s="1"/>
  <c r="P10" i="43" s="1"/>
  <c r="P11" i="43" s="1"/>
  <c r="P12" i="43" s="1"/>
  <c r="P13" i="43" s="1"/>
  <c r="P14" i="43" s="1"/>
  <c r="P15" i="43" s="1"/>
  <c r="P16" i="43" s="1"/>
  <c r="P17" i="43" s="1"/>
  <c r="P18" i="43" s="1"/>
  <c r="P19" i="43" s="1"/>
  <c r="P20" i="43" s="1"/>
  <c r="P21" i="43" s="1"/>
  <c r="P22" i="43" s="1"/>
  <c r="P23" i="43" s="1"/>
  <c r="P24" i="43" s="1"/>
  <c r="P25" i="43" s="1"/>
  <c r="P26" i="43" s="1"/>
  <c r="P27" i="43" s="1"/>
  <c r="P28" i="43" s="1"/>
  <c r="P29" i="43" s="1"/>
  <c r="P30" i="43" s="1"/>
  <c r="P31" i="43" s="1"/>
  <c r="P32" i="43" s="1"/>
  <c r="P33" i="43" s="1"/>
  <c r="P34" i="43" s="1"/>
  <c r="P35" i="43" s="1"/>
  <c r="P36" i="43" s="1"/>
  <c r="P37" i="43" s="1"/>
  <c r="P38" i="43" s="1"/>
  <c r="P39" i="43" s="1"/>
  <c r="P40" i="43" s="1"/>
  <c r="P41" i="43" s="1"/>
  <c r="P42" i="43" s="1"/>
  <c r="P43" i="43" s="1"/>
  <c r="Q6" i="43"/>
  <c r="Q7" i="43" s="1"/>
  <c r="Q8" i="43" s="1"/>
  <c r="Q9" i="43" s="1"/>
  <c r="Q10" i="43" s="1"/>
  <c r="Q11" i="43" s="1"/>
  <c r="Q12" i="43" s="1"/>
  <c r="Q13" i="43" s="1"/>
  <c r="Q14" i="43" s="1"/>
  <c r="Q15" i="43" s="1"/>
  <c r="Q16" i="43" s="1"/>
  <c r="Q17" i="43" s="1"/>
  <c r="Q18" i="43" s="1"/>
  <c r="Q19" i="43" s="1"/>
  <c r="Q20" i="43" s="1"/>
  <c r="Q21" i="43" s="1"/>
  <c r="Q22" i="43" s="1"/>
  <c r="Q23" i="43" s="1"/>
  <c r="Q24" i="43" s="1"/>
  <c r="Q25" i="43" s="1"/>
  <c r="Q26" i="43" s="1"/>
  <c r="Q27" i="43" s="1"/>
  <c r="Q28" i="43" s="1"/>
  <c r="Q29" i="43" s="1"/>
  <c r="Q30" i="43" s="1"/>
  <c r="Q31" i="43" s="1"/>
  <c r="Q32" i="43" s="1"/>
  <c r="Q33" i="43" s="1"/>
  <c r="Q34" i="43" s="1"/>
  <c r="Q35" i="43" s="1"/>
  <c r="Q36" i="43" s="1"/>
  <c r="Q37" i="43" s="1"/>
  <c r="Q38" i="43" s="1"/>
  <c r="Q39" i="43" s="1"/>
  <c r="Q40" i="43" s="1"/>
  <c r="Q41" i="43" s="1"/>
  <c r="Q42" i="43" s="1"/>
  <c r="Q43" i="43" s="1"/>
  <c r="K6" i="43"/>
  <c r="K7" i="43" s="1"/>
  <c r="K8" i="43" s="1"/>
  <c r="K9" i="43" s="1"/>
  <c r="K10" i="43" s="1"/>
  <c r="K11" i="43" s="1"/>
  <c r="K12" i="43" s="1"/>
  <c r="K13" i="43" s="1"/>
  <c r="K14" i="43" s="1"/>
  <c r="K15" i="43" s="1"/>
  <c r="K16" i="43" s="1"/>
  <c r="K17" i="43" s="1"/>
  <c r="K18" i="43" s="1"/>
  <c r="K19" i="43" s="1"/>
  <c r="K20" i="43" s="1"/>
  <c r="K21" i="43" s="1"/>
  <c r="K22" i="43" s="1"/>
  <c r="K23" i="43" s="1"/>
  <c r="K24" i="43" s="1"/>
  <c r="K25" i="43" s="1"/>
  <c r="K26" i="43" s="1"/>
  <c r="K27" i="43" s="1"/>
  <c r="K28" i="43" s="1"/>
  <c r="K29" i="43" s="1"/>
  <c r="K30" i="43" s="1"/>
  <c r="K31" i="43" s="1"/>
  <c r="K32" i="43" s="1"/>
  <c r="K33" i="43" s="1"/>
  <c r="K34" i="43" s="1"/>
  <c r="K35" i="43" s="1"/>
  <c r="K36" i="43" s="1"/>
  <c r="K37" i="43" s="1"/>
  <c r="K38" i="43" s="1"/>
  <c r="K39" i="43" s="1"/>
  <c r="K40" i="43" s="1"/>
  <c r="K41" i="43" s="1"/>
  <c r="K42" i="43" s="1"/>
  <c r="K43" i="43" s="1"/>
  <c r="D81" i="43"/>
  <c r="E81" i="43"/>
  <c r="F81" i="43"/>
  <c r="G81" i="43"/>
  <c r="H81" i="43"/>
  <c r="I81" i="43"/>
  <c r="J81" i="43"/>
  <c r="C81" i="43"/>
  <c r="AT7" i="8"/>
  <c r="AT6" i="8"/>
  <c r="AT5" i="8"/>
  <c r="AT4" i="8"/>
  <c r="AT3" i="8"/>
  <c r="EO4" i="8"/>
  <c r="EJ2" i="8"/>
  <c r="EI2" i="8"/>
  <c r="EH2" i="8"/>
  <c r="EG2" i="8"/>
  <c r="EB4" i="8"/>
  <c r="EB3" i="8"/>
  <c r="DW4" i="8"/>
  <c r="DX4" i="8"/>
  <c r="DY4" i="8"/>
  <c r="DV4" i="8"/>
  <c r="N121" i="40"/>
  <c r="L9" i="40"/>
  <c r="M9" i="40"/>
  <c r="L10" i="40"/>
  <c r="M10" i="40"/>
  <c r="L11" i="40"/>
  <c r="M11" i="40"/>
  <c r="L12" i="40"/>
  <c r="M12" i="40"/>
  <c r="L13" i="40"/>
  <c r="M13" i="40"/>
  <c r="L14" i="40"/>
  <c r="M14" i="40"/>
  <c r="L15" i="40"/>
  <c r="M15" i="40"/>
  <c r="L16" i="40"/>
  <c r="M16" i="40"/>
  <c r="L17" i="40"/>
  <c r="M17" i="40"/>
  <c r="L18" i="40"/>
  <c r="M18" i="40"/>
  <c r="L19" i="40"/>
  <c r="M19" i="40"/>
  <c r="L20" i="40"/>
  <c r="M20" i="40"/>
  <c r="L21" i="40"/>
  <c r="M21" i="40"/>
  <c r="L22" i="40"/>
  <c r="M22" i="40"/>
  <c r="M23" i="40"/>
  <c r="M24" i="40"/>
  <c r="M25" i="40"/>
  <c r="M26" i="40"/>
  <c r="L27" i="40"/>
  <c r="M27" i="40"/>
  <c r="L28" i="40"/>
  <c r="M28" i="40"/>
  <c r="L29" i="40"/>
  <c r="M29" i="40"/>
  <c r="L30" i="40"/>
  <c r="M30" i="40"/>
  <c r="L31" i="40"/>
  <c r="M31" i="40"/>
  <c r="L32" i="40"/>
  <c r="M32" i="40"/>
  <c r="L33" i="40"/>
  <c r="M33" i="40"/>
  <c r="L34" i="40"/>
  <c r="M34" i="40"/>
  <c r="L35" i="40"/>
  <c r="M35" i="40"/>
  <c r="L36" i="40"/>
  <c r="M36" i="40"/>
  <c r="L37" i="40"/>
  <c r="M37" i="40"/>
  <c r="L38" i="40"/>
  <c r="M38" i="40"/>
  <c r="L39" i="40"/>
  <c r="M39" i="40"/>
  <c r="L40" i="40"/>
  <c r="M40" i="40"/>
  <c r="L41" i="40"/>
  <c r="M41" i="40"/>
  <c r="L42" i="40"/>
  <c r="M42" i="40"/>
  <c r="L43" i="40"/>
  <c r="M43" i="40"/>
  <c r="M44" i="40"/>
  <c r="L45" i="40"/>
  <c r="M45" i="40"/>
  <c r="L47" i="40"/>
  <c r="M47" i="40"/>
  <c r="L48" i="40"/>
  <c r="M48" i="40"/>
  <c r="L49" i="40"/>
  <c r="M49" i="40"/>
  <c r="L50" i="40"/>
  <c r="M50" i="40"/>
  <c r="L51" i="40"/>
  <c r="M51" i="40"/>
  <c r="L52" i="40"/>
  <c r="M52" i="40"/>
  <c r="L53" i="40"/>
  <c r="M53" i="40"/>
  <c r="L54" i="40"/>
  <c r="M54" i="40"/>
  <c r="L55" i="40"/>
  <c r="M55" i="40"/>
  <c r="L56" i="40"/>
  <c r="M56" i="40"/>
  <c r="L57" i="40"/>
  <c r="M57" i="40"/>
  <c r="L58" i="40"/>
  <c r="M58" i="40"/>
  <c r="L59" i="40"/>
  <c r="M59" i="40"/>
  <c r="L60" i="40"/>
  <c r="M60" i="40"/>
  <c r="L61" i="40"/>
  <c r="M61" i="40"/>
  <c r="L62" i="40"/>
  <c r="M62" i="40"/>
  <c r="L63" i="40"/>
  <c r="M63" i="40"/>
  <c r="L64" i="40"/>
  <c r="M64" i="40"/>
  <c r="L65" i="40"/>
  <c r="M65" i="40"/>
  <c r="L66" i="40"/>
  <c r="M66" i="40"/>
  <c r="L67" i="40"/>
  <c r="M67" i="40"/>
  <c r="L68" i="40"/>
  <c r="M68" i="40"/>
  <c r="L69" i="40"/>
  <c r="M69" i="40"/>
  <c r="L70" i="40"/>
  <c r="M70" i="40"/>
  <c r="L71" i="40"/>
  <c r="M71" i="40"/>
  <c r="L72" i="40"/>
  <c r="M72" i="40"/>
  <c r="L73" i="40"/>
  <c r="M73" i="40"/>
  <c r="L74" i="40"/>
  <c r="M74" i="40"/>
  <c r="L75" i="40"/>
  <c r="M75" i="40"/>
  <c r="L76" i="40"/>
  <c r="M76" i="40"/>
  <c r="L77" i="40"/>
  <c r="M77" i="40"/>
  <c r="L79" i="40"/>
  <c r="M79" i="40"/>
  <c r="L80" i="40"/>
  <c r="M80" i="40"/>
  <c r="L81" i="40"/>
  <c r="M81" i="40"/>
  <c r="L82" i="40"/>
  <c r="M82" i="40"/>
  <c r="L83" i="40"/>
  <c r="M83" i="40"/>
  <c r="L84" i="40"/>
  <c r="M84" i="40"/>
  <c r="L85" i="40"/>
  <c r="M85" i="40"/>
  <c r="L86" i="40"/>
  <c r="M86" i="40"/>
  <c r="L87" i="40"/>
  <c r="M87" i="40"/>
  <c r="L88" i="40"/>
  <c r="M88" i="40"/>
  <c r="L89" i="40"/>
  <c r="M89" i="40"/>
  <c r="L90" i="40"/>
  <c r="M90" i="40"/>
  <c r="L91" i="40"/>
  <c r="M91" i="40"/>
  <c r="L92" i="40"/>
  <c r="M92" i="40"/>
  <c r="L93" i="40"/>
  <c r="M93" i="40"/>
  <c r="L94" i="40"/>
  <c r="M94" i="40"/>
  <c r="L95" i="40"/>
  <c r="M95" i="40"/>
  <c r="L96" i="40"/>
  <c r="M96" i="40"/>
  <c r="L97" i="40"/>
  <c r="M97" i="40"/>
  <c r="L98" i="40"/>
  <c r="M98" i="40"/>
  <c r="L99" i="40"/>
  <c r="M99" i="40"/>
  <c r="L100" i="40"/>
  <c r="M100" i="40"/>
  <c r="L101" i="40"/>
  <c r="M101" i="40"/>
  <c r="L102" i="40"/>
  <c r="M102" i="40"/>
  <c r="L103" i="40"/>
  <c r="M103" i="40"/>
  <c r="L104" i="40"/>
  <c r="M104" i="40"/>
  <c r="L105" i="40"/>
  <c r="M105" i="40"/>
  <c r="L106" i="40"/>
  <c r="M106" i="40"/>
  <c r="L108" i="40"/>
  <c r="M108" i="40"/>
  <c r="L109" i="40"/>
  <c r="M109" i="40"/>
  <c r="L110" i="40"/>
  <c r="M110" i="40"/>
  <c r="L111" i="40"/>
  <c r="M111" i="40"/>
  <c r="L112" i="40"/>
  <c r="M112" i="40"/>
  <c r="L113" i="40"/>
  <c r="M113" i="40"/>
  <c r="L114" i="40"/>
  <c r="M114" i="40"/>
  <c r="L115" i="40"/>
  <c r="M115" i="40"/>
  <c r="L116" i="40"/>
  <c r="M116" i="40"/>
  <c r="L117" i="40"/>
  <c r="M117" i="40"/>
  <c r="L118" i="40"/>
  <c r="M118" i="40"/>
  <c r="L119" i="40"/>
  <c r="M119" i="40"/>
  <c r="L120" i="40"/>
  <c r="M120" i="40"/>
  <c r="L122" i="40"/>
  <c r="M122" i="40"/>
  <c r="L123" i="40"/>
  <c r="M123" i="40"/>
  <c r="L124" i="40"/>
  <c r="M124" i="40"/>
  <c r="L125" i="40"/>
  <c r="M125" i="40"/>
  <c r="L126" i="40"/>
  <c r="M126" i="40"/>
  <c r="L127" i="40"/>
  <c r="M127" i="40"/>
  <c r="L128" i="40"/>
  <c r="M128" i="40"/>
  <c r="L129" i="40"/>
  <c r="M129" i="40"/>
  <c r="L130" i="40"/>
  <c r="M130" i="40"/>
  <c r="L131" i="40"/>
  <c r="M131" i="40"/>
  <c r="L132" i="40"/>
  <c r="M132" i="40"/>
  <c r="L133" i="40"/>
  <c r="M133" i="40"/>
  <c r="L134" i="40"/>
  <c r="M134" i="40"/>
  <c r="L135" i="40"/>
  <c r="M135" i="40"/>
  <c r="L136" i="40"/>
  <c r="M136" i="40"/>
  <c r="L137" i="40"/>
  <c r="M137" i="40"/>
  <c r="L138" i="40"/>
  <c r="M138" i="40"/>
  <c r="L139" i="40"/>
  <c r="M139" i="40"/>
  <c r="L140" i="40"/>
  <c r="M140" i="40"/>
  <c r="L141" i="40"/>
  <c r="M141" i="40"/>
  <c r="L142" i="40"/>
  <c r="M142" i="40"/>
  <c r="L143" i="40"/>
  <c r="M143" i="40"/>
  <c r="L144" i="40"/>
  <c r="M144" i="40"/>
  <c r="L145" i="40"/>
  <c r="M145" i="40"/>
  <c r="L146" i="40"/>
  <c r="M146" i="40"/>
  <c r="L147" i="40"/>
  <c r="M147" i="40"/>
  <c r="L149" i="40"/>
  <c r="M149" i="40"/>
  <c r="L150" i="40"/>
  <c r="M150" i="40"/>
  <c r="L151" i="40"/>
  <c r="M151" i="40"/>
  <c r="L152" i="40"/>
  <c r="M152" i="40"/>
  <c r="L153" i="40"/>
  <c r="M153" i="40"/>
  <c r="L154" i="40"/>
  <c r="M154" i="40"/>
  <c r="L155" i="40"/>
  <c r="M155" i="40"/>
  <c r="L156" i="40"/>
  <c r="M156" i="40"/>
  <c r="L157" i="40"/>
  <c r="M157" i="40"/>
  <c r="L158" i="40"/>
  <c r="M158" i="40"/>
  <c r="L159" i="40"/>
  <c r="M159" i="40"/>
  <c r="L160" i="40"/>
  <c r="M160" i="40"/>
  <c r="L161" i="40"/>
  <c r="M161" i="40"/>
  <c r="L162" i="40"/>
  <c r="M162" i="40"/>
  <c r="L163" i="40"/>
  <c r="M163" i="40"/>
  <c r="L165" i="40"/>
  <c r="M165" i="40"/>
  <c r="L166" i="40"/>
  <c r="M166" i="40"/>
  <c r="L167" i="40"/>
  <c r="M167" i="40"/>
  <c r="L168" i="40"/>
  <c r="M168" i="40"/>
  <c r="L169" i="40"/>
  <c r="M169" i="40"/>
  <c r="L170" i="40"/>
  <c r="M170" i="40"/>
  <c r="L171" i="40"/>
  <c r="M171" i="40"/>
  <c r="L172" i="40"/>
  <c r="M172" i="40"/>
  <c r="L173" i="40"/>
  <c r="M173" i="40"/>
  <c r="L174" i="40"/>
  <c r="M174" i="40"/>
  <c r="L175" i="40"/>
  <c r="M175" i="40"/>
  <c r="L176" i="40"/>
  <c r="M176" i="40"/>
  <c r="L177" i="40"/>
  <c r="M177" i="40"/>
  <c r="L178" i="40"/>
  <c r="M178" i="40"/>
  <c r="L179" i="40"/>
  <c r="M179" i="40"/>
  <c r="L180" i="40"/>
  <c r="M180" i="40"/>
  <c r="L181" i="40"/>
  <c r="M181" i="40"/>
  <c r="M8" i="40"/>
  <c r="L8" i="40"/>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K1472" i="13"/>
  <c r="AK1473" i="13"/>
  <c r="AK1474" i="13"/>
  <c r="AK1475" i="13"/>
  <c r="AK1476" i="13"/>
  <c r="AK1477" i="13"/>
  <c r="AK1478" i="13"/>
  <c r="AK1479" i="13"/>
  <c r="AK1480" i="13"/>
  <c r="AK1481" i="13"/>
  <c r="AK1482" i="13"/>
  <c r="AK1483" i="13"/>
  <c r="AK1484" i="13"/>
  <c r="AK1485" i="13"/>
  <c r="AK1486" i="13"/>
  <c r="AK1487" i="13"/>
  <c r="AK1488" i="13"/>
  <c r="AK1489" i="13"/>
  <c r="AK1490" i="13"/>
  <c r="AK1491" i="13"/>
  <c r="AK1492" i="13"/>
  <c r="AK1493" i="13"/>
  <c r="AK1494" i="13"/>
  <c r="AK1495" i="13"/>
  <c r="AK1496" i="13"/>
  <c r="AK1497" i="13"/>
  <c r="AK1498" i="13"/>
  <c r="AK1499" i="13"/>
  <c r="AK1500" i="13"/>
  <c r="AK1501" i="13"/>
  <c r="AK1502" i="13"/>
  <c r="AK1503" i="13"/>
  <c r="AK1504" i="13"/>
  <c r="AK1505" i="13"/>
  <c r="AK1506" i="13"/>
  <c r="AK1507" i="13"/>
  <c r="AK1508" i="13"/>
  <c r="AK1509" i="13"/>
  <c r="AK1510" i="13"/>
  <c r="AK1511" i="13"/>
  <c r="AK1512" i="13"/>
  <c r="AK1513" i="13"/>
  <c r="AK1514" i="13"/>
  <c r="AK1515" i="13"/>
  <c r="AK1516" i="13"/>
  <c r="AK1517" i="13"/>
  <c r="AK1518" i="13"/>
  <c r="AK1519" i="13"/>
  <c r="AK1520" i="13"/>
  <c r="AK1521" i="13"/>
  <c r="AK1522" i="13"/>
  <c r="AK1523" i="13"/>
  <c r="AK1524" i="13"/>
  <c r="AK1525" i="13"/>
  <c r="AK1526" i="13"/>
  <c r="AK1527" i="13"/>
  <c r="AK1528" i="13"/>
  <c r="AK1529" i="13"/>
  <c r="AK1530" i="13"/>
  <c r="AK1531" i="13"/>
  <c r="AK1532" i="13"/>
  <c r="AK1533" i="13"/>
  <c r="AK1534" i="13"/>
  <c r="AK1535" i="13"/>
  <c r="AK1536" i="13"/>
  <c r="AK1537" i="13"/>
  <c r="AK1538" i="13"/>
  <c r="AK1539" i="13"/>
  <c r="AK1540" i="13"/>
  <c r="AK1541" i="13"/>
  <c r="AK1542" i="13"/>
  <c r="AK1543" i="13"/>
  <c r="AK1544" i="13"/>
  <c r="AK1545" i="13"/>
  <c r="AK1546" i="13"/>
  <c r="AK1547" i="13"/>
  <c r="AK1548" i="13"/>
  <c r="AK1549" i="13"/>
  <c r="AK1550" i="13"/>
  <c r="AK1551" i="13"/>
  <c r="AK1552" i="13"/>
  <c r="AK1553" i="13"/>
  <c r="AK1554" i="13"/>
  <c r="AK1555" i="13"/>
  <c r="AK1556" i="13"/>
  <c r="AK1557" i="13"/>
  <c r="AK1558" i="13"/>
  <c r="AK1559" i="13"/>
  <c r="AK1560" i="13"/>
  <c r="AK1561" i="13"/>
  <c r="AK1562" i="13"/>
  <c r="AK1563" i="13"/>
  <c r="AK1564" i="13"/>
  <c r="AK1565" i="13"/>
  <c r="AK1566" i="13"/>
  <c r="AK1567" i="13"/>
  <c r="AK1568" i="13"/>
  <c r="AK1569" i="13"/>
  <c r="AK1570" i="13"/>
  <c r="AK1571" i="13"/>
  <c r="AK1572" i="13"/>
  <c r="AK1573" i="13"/>
  <c r="AK1574" i="13"/>
  <c r="AK1575" i="13"/>
  <c r="AK1576" i="13"/>
  <c r="AK1577" i="13"/>
  <c r="AK1578" i="13"/>
  <c r="AK1579" i="13"/>
  <c r="AK1580" i="13"/>
  <c r="AK1581" i="13"/>
  <c r="AK1582" i="13"/>
  <c r="AK1583" i="13"/>
  <c r="AK1584" i="13"/>
  <c r="AK1585" i="13"/>
  <c r="AK1586" i="13"/>
  <c r="AK1587" i="13"/>
  <c r="AK1588" i="13"/>
  <c r="AK1589" i="13"/>
  <c r="AK1590" i="13"/>
  <c r="AK1591" i="13"/>
  <c r="AK1592" i="13"/>
  <c r="AK1593" i="13"/>
  <c r="AK1594" i="13"/>
  <c r="AK1595" i="13"/>
  <c r="AK1596" i="13"/>
  <c r="AK1597" i="13"/>
  <c r="AK1598" i="13"/>
  <c r="AK1599" i="13"/>
  <c r="AK1600" i="13"/>
  <c r="AK1601" i="13"/>
  <c r="AK1602" i="13"/>
  <c r="AK1603" i="13"/>
  <c r="AK1604" i="13"/>
  <c r="AK1605" i="13"/>
  <c r="AK1606" i="13"/>
  <c r="AK1607" i="13"/>
  <c r="AK1608" i="13"/>
  <c r="AK1609" i="13"/>
  <c r="AK1610" i="13"/>
  <c r="AK1611" i="13"/>
  <c r="AK1612" i="13"/>
  <c r="AK1613" i="13"/>
  <c r="AK1614" i="13"/>
  <c r="AK1615" i="13"/>
  <c r="AK1616" i="13"/>
  <c r="AK1617" i="13"/>
  <c r="AK1618" i="13"/>
  <c r="AK1619" i="13"/>
  <c r="AK1620" i="13"/>
  <c r="AK1621" i="13"/>
  <c r="AK1622" i="13"/>
  <c r="AK1623" i="13"/>
  <c r="AK1624" i="13"/>
  <c r="AK1625" i="13"/>
  <c r="AK1626" i="13"/>
  <c r="AK1627" i="13"/>
  <c r="AK1628" i="13"/>
  <c r="AK1629" i="13"/>
  <c r="AK1630" i="13"/>
  <c r="AK1631" i="13"/>
  <c r="AK1632" i="13"/>
  <c r="AK1633" i="13"/>
  <c r="AK1634" i="13"/>
  <c r="AK1635" i="13"/>
  <c r="AK1636" i="13"/>
  <c r="AK1637" i="13"/>
  <c r="AK1638" i="13"/>
  <c r="AK1639" i="13"/>
  <c r="AK1640" i="13"/>
  <c r="AK1641" i="13"/>
  <c r="AK1642" i="13"/>
  <c r="AK1643" i="13"/>
  <c r="AK1644" i="13"/>
  <c r="AK1645" i="13"/>
  <c r="AK1646" i="13"/>
  <c r="AK1647" i="13"/>
  <c r="AK1648" i="13"/>
  <c r="AK1649" i="13"/>
  <c r="AK1650" i="13"/>
  <c r="AK1651" i="13"/>
  <c r="AK1652" i="13"/>
  <c r="AK1653" i="13"/>
  <c r="AK1654" i="13"/>
  <c r="AK1655" i="13"/>
  <c r="AK1656" i="13"/>
  <c r="AK1657" i="13"/>
  <c r="AK1658" i="13"/>
  <c r="AK1659" i="13"/>
  <c r="AK1660" i="13"/>
  <c r="AK1661" i="13"/>
  <c r="AK1662" i="13"/>
  <c r="AK1663" i="13"/>
  <c r="AK1664" i="13"/>
  <c r="AK1665" i="13"/>
  <c r="AK1666" i="13"/>
  <c r="AK1667" i="13"/>
  <c r="AK1668" i="13"/>
  <c r="AK1669" i="13"/>
  <c r="AK1670" i="13"/>
  <c r="AK1671" i="13"/>
  <c r="AK1672" i="13"/>
  <c r="AK1673" i="13"/>
  <c r="AK1674" i="13"/>
  <c r="AK1675" i="13"/>
  <c r="AK1676" i="13"/>
  <c r="AK1677" i="13"/>
  <c r="AK1678" i="13"/>
  <c r="AK1679" i="13"/>
  <c r="AK1680" i="13"/>
  <c r="AK1681" i="13"/>
  <c r="AK1682" i="13"/>
  <c r="AK1683" i="13"/>
  <c r="AK1684" i="13"/>
  <c r="AK1685" i="13"/>
  <c r="AK1686" i="13"/>
  <c r="AK1687" i="13"/>
  <c r="AK1688" i="13"/>
  <c r="AK1689" i="13"/>
  <c r="AK1690" i="13"/>
  <c r="AK1691" i="13"/>
  <c r="AK1692" i="13"/>
  <c r="AK1693" i="13"/>
  <c r="AK1694" i="13"/>
  <c r="AK1695" i="13"/>
  <c r="AK1696" i="13"/>
  <c r="AK1697" i="13"/>
  <c r="AK1698" i="13"/>
  <c r="AK1699" i="13"/>
  <c r="AK1700" i="13"/>
  <c r="AK1701" i="13"/>
  <c r="AK1702" i="13"/>
  <c r="AK1703" i="13"/>
  <c r="AK1704" i="13"/>
  <c r="AK1705" i="13"/>
  <c r="AK1706" i="13"/>
  <c r="AK1707" i="13"/>
  <c r="AK1708" i="13"/>
  <c r="AK1709" i="13"/>
  <c r="AK1710" i="13"/>
  <c r="AK1711" i="13"/>
  <c r="AK1712" i="13"/>
  <c r="AK1713" i="13"/>
  <c r="AK1714" i="13"/>
  <c r="AK1715" i="13"/>
  <c r="AK1716" i="13"/>
  <c r="AK1717" i="13"/>
  <c r="AK1718" i="13"/>
  <c r="AK1719" i="13"/>
  <c r="AK1720" i="13"/>
  <c r="AK1721" i="13"/>
  <c r="AK1722" i="13"/>
  <c r="AK1723" i="13"/>
  <c r="AK1724" i="13"/>
  <c r="AK1725" i="13"/>
  <c r="AK1726" i="13"/>
  <c r="AK1727" i="13"/>
  <c r="AK1728" i="13"/>
  <c r="AK1729" i="13"/>
  <c r="AK1730" i="13"/>
  <c r="AK1731" i="13"/>
  <c r="AK1732" i="13"/>
  <c r="AK1733" i="13"/>
  <c r="AK1734" i="13"/>
  <c r="AK1735" i="13"/>
  <c r="AK1736" i="13"/>
  <c r="AK1737" i="13"/>
  <c r="AK1738" i="13"/>
  <c r="AK1739" i="13"/>
  <c r="AK1740" i="13"/>
  <c r="AK1741" i="13"/>
  <c r="AK1742" i="13"/>
  <c r="AK1743" i="13"/>
  <c r="AK1744" i="13"/>
  <c r="AK1745" i="13"/>
  <c r="AK1746" i="13"/>
  <c r="AK1747" i="13"/>
  <c r="AK1748" i="13"/>
  <c r="AK1749" i="13"/>
  <c r="AK1750" i="13"/>
  <c r="AK1751" i="13"/>
  <c r="AK1752" i="13"/>
  <c r="AK1753" i="13"/>
  <c r="AK1754" i="13"/>
  <c r="AK1755" i="13"/>
  <c r="AK1756" i="13"/>
  <c r="AK1757" i="13"/>
  <c r="AK1758" i="13"/>
  <c r="AK1759" i="13"/>
  <c r="AK1760" i="13"/>
  <c r="AK1761" i="13"/>
  <c r="AK1762" i="13"/>
  <c r="AK1763" i="13"/>
  <c r="AK1764" i="13"/>
  <c r="AK1765" i="13"/>
  <c r="AK1766" i="13"/>
  <c r="AK1767" i="13"/>
  <c r="AK1768" i="13"/>
  <c r="AK1769" i="13"/>
  <c r="AK1770" i="13"/>
  <c r="AK1771" i="13"/>
  <c r="AK1772" i="13"/>
  <c r="AK1773" i="13"/>
  <c r="AK1774" i="13"/>
  <c r="AK1775" i="13"/>
  <c r="AK1776" i="13"/>
  <c r="AK1777" i="13"/>
  <c r="AK1778" i="13"/>
  <c r="AK1779" i="13"/>
  <c r="AK1780" i="13"/>
  <c r="AK1781" i="13"/>
  <c r="AK1782" i="13"/>
  <c r="AK1783" i="13"/>
  <c r="AK1784" i="13"/>
  <c r="AK1785" i="13"/>
  <c r="AK1786" i="13"/>
  <c r="AK1787" i="13"/>
  <c r="AK1788" i="13"/>
  <c r="AK1789" i="13"/>
  <c r="AK1790" i="13"/>
  <c r="AK1791" i="13"/>
  <c r="AK1792" i="13"/>
  <c r="AK1793" i="13"/>
  <c r="AK1794" i="13"/>
  <c r="AK1795" i="13"/>
  <c r="AK1796" i="13"/>
  <c r="AK1797" i="13"/>
  <c r="AK1798" i="13"/>
  <c r="AK1799" i="13"/>
  <c r="AK1800" i="13"/>
  <c r="AK1801" i="13"/>
  <c r="AK1802" i="13"/>
  <c r="AK1803" i="13"/>
  <c r="AK1804" i="13"/>
  <c r="AK1805" i="13"/>
  <c r="AK1806" i="13"/>
  <c r="AK1807" i="13"/>
  <c r="AK1808" i="13"/>
  <c r="AK1809" i="13"/>
  <c r="AK1810" i="13"/>
  <c r="AK1811" i="13"/>
  <c r="AK1812" i="13"/>
  <c r="AK1813" i="13"/>
  <c r="AK1814" i="13"/>
  <c r="AK1815" i="13"/>
  <c r="AK1816" i="13"/>
  <c r="AK1817" i="13"/>
  <c r="AK1818" i="13"/>
  <c r="AK1819" i="13"/>
  <c r="AK1820" i="13"/>
  <c r="AK1821" i="13"/>
  <c r="AK1822" i="13"/>
  <c r="AK1823" i="13"/>
  <c r="AK1824" i="13"/>
  <c r="AK1825" i="13"/>
  <c r="AK1826" i="13"/>
  <c r="AK1827" i="13"/>
  <c r="AK1828" i="13"/>
  <c r="AK1829" i="13"/>
  <c r="AK1830" i="13"/>
  <c r="AK1831" i="13"/>
  <c r="AK1832" i="13"/>
  <c r="AK1833" i="13"/>
  <c r="AK1834" i="13"/>
  <c r="AK1835" i="13"/>
  <c r="AK1836" i="13"/>
  <c r="AK1837" i="13"/>
  <c r="AK1838" i="13"/>
  <c r="AK1839" i="13"/>
  <c r="AK1840" i="13"/>
  <c r="AK1841" i="13"/>
  <c r="AK1842" i="13"/>
  <c r="AK1843" i="13"/>
  <c r="AK1844" i="13"/>
  <c r="AK1845" i="13"/>
  <c r="AK1846" i="13"/>
  <c r="AK1847" i="13"/>
  <c r="AK1848" i="13"/>
  <c r="AK1849" i="13"/>
  <c r="AK1850" i="13"/>
  <c r="AK1851" i="13"/>
  <c r="AK1852" i="13"/>
  <c r="AK1853" i="13"/>
  <c r="AK1854" i="13"/>
  <c r="AK1855" i="13"/>
  <c r="AK1856" i="13"/>
  <c r="AK1857" i="13"/>
  <c r="AK1858" i="13"/>
  <c r="AK1859" i="13"/>
  <c r="AK1860" i="13"/>
  <c r="AK1861" i="13"/>
  <c r="AK1862" i="13"/>
  <c r="AK1863" i="13"/>
  <c r="AK1864" i="13"/>
  <c r="AK1865" i="13"/>
  <c r="AK1866" i="13"/>
  <c r="AK1867" i="13"/>
  <c r="AK1868" i="13"/>
  <c r="AK1869" i="13"/>
  <c r="AK1870" i="13"/>
  <c r="AK1871" i="13"/>
  <c r="AK1872" i="13"/>
  <c r="AK1873" i="13"/>
  <c r="AK1874" i="13"/>
  <c r="AK1875" i="13"/>
  <c r="AK1876" i="13"/>
  <c r="AK1877" i="13"/>
  <c r="AK1878" i="13"/>
  <c r="AK1879" i="13"/>
  <c r="AK1880" i="13"/>
  <c r="AK1881" i="13"/>
  <c r="AK1882" i="13"/>
  <c r="AK1883" i="13"/>
  <c r="AK1884" i="13"/>
  <c r="AK1885" i="13"/>
  <c r="AK1886" i="13"/>
  <c r="AK1887" i="13"/>
  <c r="AK1888" i="13"/>
  <c r="AK1889" i="13"/>
  <c r="AK1890" i="13"/>
  <c r="AK1891" i="13"/>
  <c r="AK1892" i="13"/>
  <c r="AK1893" i="13"/>
  <c r="AK1894" i="13"/>
  <c r="AK1895" i="13"/>
  <c r="AK1896" i="13"/>
  <c r="AK1897" i="13"/>
  <c r="AK1898" i="13"/>
  <c r="AK1899" i="13"/>
  <c r="AK1900" i="13"/>
  <c r="AK1901" i="13"/>
  <c r="AK1902" i="13"/>
  <c r="AK1903" i="13"/>
  <c r="AK1904" i="13"/>
  <c r="AK1905" i="13"/>
  <c r="AK1906" i="13"/>
  <c r="AK1907" i="13"/>
  <c r="AK1908" i="13"/>
  <c r="AK1909" i="13"/>
  <c r="AK1910" i="13"/>
  <c r="AK1911" i="13"/>
  <c r="AK1912" i="13"/>
  <c r="AK1913" i="13"/>
  <c r="AK1914" i="13"/>
  <c r="AK1915" i="13"/>
  <c r="AK1916" i="13"/>
  <c r="AK1917" i="13"/>
  <c r="AK1918" i="13"/>
  <c r="AK1919" i="13"/>
  <c r="AK1920" i="13"/>
  <c r="AK1921" i="13"/>
  <c r="AK1922" i="13"/>
  <c r="AK1923" i="13"/>
  <c r="AK1924" i="13"/>
  <c r="AK1925" i="13"/>
  <c r="AK1926" i="13"/>
  <c r="AK1927" i="13"/>
  <c r="AK1928" i="13"/>
  <c r="AK1929" i="13"/>
  <c r="AK1930" i="13"/>
  <c r="AK1931" i="13"/>
  <c r="AK1932" i="13"/>
  <c r="AK1933" i="13"/>
  <c r="AK1934" i="13"/>
  <c r="AK1935" i="13"/>
  <c r="AK1936" i="13"/>
  <c r="AK1937" i="13"/>
  <c r="AK1938" i="13"/>
  <c r="AK1939" i="13"/>
  <c r="AK1940" i="13"/>
  <c r="AK1941" i="13"/>
  <c r="AK1942" i="13"/>
  <c r="AK1943" i="13"/>
  <c r="AK1944" i="13"/>
  <c r="AK1945" i="13"/>
  <c r="AK1946" i="13"/>
  <c r="AK1947" i="13"/>
  <c r="AK1948" i="13"/>
  <c r="AK1949" i="13"/>
  <c r="AK1950" i="13"/>
  <c r="AK1951" i="13"/>
  <c r="AK1952" i="13"/>
  <c r="AK1953" i="13"/>
  <c r="AK1954" i="13"/>
  <c r="AK1955" i="13"/>
  <c r="AK1956" i="13"/>
  <c r="AK1957" i="13"/>
  <c r="AK1958" i="13"/>
  <c r="AK1959" i="13"/>
  <c r="AK1960" i="13"/>
  <c r="AK1961" i="13"/>
  <c r="AK1962" i="13"/>
  <c r="AK1963" i="13"/>
  <c r="AK1964" i="13"/>
  <c r="AK1965" i="13"/>
  <c r="AK1966" i="13"/>
  <c r="AK1967" i="13"/>
  <c r="AK1968" i="13"/>
  <c r="AK1969" i="13"/>
  <c r="AK1970" i="13"/>
  <c r="AK1971" i="13"/>
  <c r="AK1972" i="13"/>
  <c r="AK1973" i="13"/>
  <c r="AK1974" i="13"/>
  <c r="AK1975" i="13"/>
  <c r="AK1976" i="13"/>
  <c r="AK1977" i="13"/>
  <c r="AK1978" i="13"/>
  <c r="AK1979" i="13"/>
  <c r="AK1980" i="13"/>
  <c r="AK1981" i="13"/>
  <c r="AK1982" i="13"/>
  <c r="AK1983" i="13"/>
  <c r="AK1984" i="13"/>
  <c r="AK1985" i="13"/>
  <c r="AK1986" i="13"/>
  <c r="AK1987" i="13"/>
  <c r="AK1988" i="13"/>
  <c r="AK1989" i="13"/>
  <c r="AK1990" i="13"/>
  <c r="AK1991" i="13"/>
  <c r="AK1992" i="13"/>
  <c r="AK1993" i="13"/>
  <c r="AK1994" i="13"/>
  <c r="AK1995" i="13"/>
  <c r="AK1996" i="13"/>
  <c r="AK1997" i="13"/>
  <c r="AK1998" i="13"/>
  <c r="AK1999" i="13"/>
  <c r="AK2000" i="13"/>
  <c r="AK2001" i="13"/>
  <c r="AK2002" i="13"/>
  <c r="AK2003" i="13"/>
  <c r="AK2004" i="13"/>
  <c r="AK2005" i="13"/>
  <c r="AK2006" i="13"/>
  <c r="AK2007" i="13"/>
  <c r="AK2008" i="13"/>
  <c r="AK2009" i="13"/>
  <c r="AK2010" i="13"/>
  <c r="AK2011" i="13"/>
  <c r="AK2012" i="13"/>
  <c r="AK2013" i="13"/>
  <c r="AK2014" i="13"/>
  <c r="AK2015" i="13"/>
  <c r="AK2016" i="13"/>
  <c r="AK2017" i="13"/>
  <c r="AK2018" i="13"/>
  <c r="AK2019" i="13"/>
  <c r="AK2020" i="13"/>
  <c r="AK2021" i="13"/>
  <c r="AK2022" i="13"/>
  <c r="AK2023" i="13"/>
  <c r="AK2024" i="13"/>
  <c r="AK2025" i="13"/>
  <c r="AK2026" i="13"/>
  <c r="AK2027" i="13"/>
  <c r="AK2028" i="13"/>
  <c r="AK2029" i="13"/>
  <c r="AK2030" i="13"/>
  <c r="AK2031" i="13"/>
  <c r="AK2032" i="13"/>
  <c r="AK2033" i="13"/>
  <c r="AK2034" i="13"/>
  <c r="AK2035" i="13"/>
  <c r="AK2036" i="13"/>
  <c r="AK2037" i="13"/>
  <c r="AK2038" i="13"/>
  <c r="AK2039" i="13"/>
  <c r="AK2040" i="13"/>
  <c r="AK2041" i="13"/>
  <c r="AK2042" i="13"/>
  <c r="AK2043" i="13"/>
  <c r="AK2044" i="13"/>
  <c r="AK2045" i="13"/>
  <c r="AK2046" i="13"/>
  <c r="AK2047" i="13"/>
  <c r="AK2048" i="13"/>
  <c r="AK2049" i="13"/>
  <c r="AK2050" i="13"/>
  <c r="AK2051" i="13"/>
  <c r="AK2052" i="13"/>
  <c r="AK2053" i="13"/>
  <c r="AK2054" i="13"/>
  <c r="AK2055" i="13"/>
  <c r="AK2056" i="13"/>
  <c r="AK2057" i="13"/>
  <c r="AK2058" i="13"/>
  <c r="AK2059" i="13"/>
  <c r="AK2060" i="13"/>
  <c r="AK2061" i="13"/>
  <c r="AK2062" i="13"/>
  <c r="AK2063" i="13"/>
  <c r="AK2064" i="13"/>
  <c r="AK2065" i="13"/>
  <c r="AK2066" i="13"/>
  <c r="AK2067" i="13"/>
  <c r="AK2068" i="13"/>
  <c r="AK2069" i="13"/>
  <c r="AK2070" i="13"/>
  <c r="AK2071" i="13"/>
  <c r="AK2072" i="13"/>
  <c r="AK2073" i="13"/>
  <c r="AK2074" i="13"/>
  <c r="AK2075" i="13"/>
  <c r="AK2076" i="13"/>
  <c r="AK2077" i="13"/>
  <c r="AK2078" i="13"/>
  <c r="AK2079" i="13"/>
  <c r="AK2080" i="13"/>
  <c r="AK2081" i="13"/>
  <c r="AK2082" i="13"/>
  <c r="AK2083" i="13"/>
  <c r="AK2084" i="13"/>
  <c r="AK2085" i="13"/>
  <c r="AK2086" i="13"/>
  <c r="AK2087" i="13"/>
  <c r="AK2088" i="13"/>
  <c r="AK2089" i="13"/>
  <c r="AK2090" i="13"/>
  <c r="AK2091" i="13"/>
  <c r="AK2092" i="13"/>
  <c r="AK2093" i="13"/>
  <c r="AK2094" i="13"/>
  <c r="AK2095" i="13"/>
  <c r="AK2096" i="13"/>
  <c r="AK2097" i="13"/>
  <c r="AK2098" i="13"/>
  <c r="AK2099" i="13"/>
  <c r="AK2100" i="13"/>
  <c r="AK2101" i="13"/>
  <c r="AK2102" i="13"/>
  <c r="AK2103" i="13"/>
  <c r="AK2104" i="13"/>
  <c r="AK2105" i="13"/>
  <c r="AK2106" i="13"/>
  <c r="AK2107" i="13"/>
  <c r="AK2108" i="13"/>
  <c r="AK2109" i="13"/>
  <c r="AK2110" i="13"/>
  <c r="AK2111" i="13"/>
  <c r="AK2112" i="13"/>
  <c r="AK2113" i="13"/>
  <c r="AK2114" i="13"/>
  <c r="AK2115" i="13"/>
  <c r="AK2116" i="13"/>
  <c r="AK2117" i="13"/>
  <c r="AK2118" i="13"/>
  <c r="AK2119" i="13"/>
  <c r="AK2120" i="13"/>
  <c r="AK2121" i="13"/>
  <c r="AK2122" i="13"/>
  <c r="AK2123" i="13"/>
  <c r="AK2124" i="13"/>
  <c r="AK2125" i="13"/>
  <c r="AK2126" i="13"/>
  <c r="AK2127" i="13"/>
  <c r="AK2128" i="13"/>
  <c r="AK2129" i="13"/>
  <c r="AK2130" i="13"/>
  <c r="AK2131" i="13"/>
  <c r="AK2132" i="13"/>
  <c r="AK2133" i="13"/>
  <c r="AK2134" i="13"/>
  <c r="AK2135" i="13"/>
  <c r="AK2136" i="13"/>
  <c r="AK2137" i="13"/>
  <c r="AK2138" i="13"/>
  <c r="AK2139" i="13"/>
  <c r="AK2140" i="13"/>
  <c r="AK2141" i="13"/>
  <c r="AK2142" i="13"/>
  <c r="AK2143" i="13"/>
  <c r="AK2144" i="13"/>
  <c r="AK2145" i="13"/>
  <c r="AK2146" i="13"/>
  <c r="AK2147" i="13"/>
  <c r="AK2148" i="13"/>
  <c r="AK2149" i="13"/>
  <c r="AK2150" i="13"/>
  <c r="AK2151" i="13"/>
  <c r="AK2152" i="13"/>
  <c r="AK2153" i="13"/>
  <c r="AK2154" i="13"/>
  <c r="AK2155" i="13"/>
  <c r="AK2156" i="13"/>
  <c r="AK2157" i="13"/>
  <c r="AK2158" i="13"/>
  <c r="AK2159" i="13"/>
  <c r="AK2160" i="13"/>
  <c r="AK2161" i="13"/>
  <c r="AK2162" i="13"/>
  <c r="AK2163" i="13"/>
  <c r="AK2164" i="13"/>
  <c r="AK2165" i="13"/>
  <c r="AK2166" i="13"/>
  <c r="AK2167" i="13"/>
  <c r="AK2168" i="13"/>
  <c r="AK2169" i="13"/>
  <c r="AK2170" i="13"/>
  <c r="AK2171" i="13"/>
  <c r="AK2172" i="13"/>
  <c r="AK2173" i="13"/>
  <c r="AK2174" i="13"/>
  <c r="AK2175" i="13"/>
  <c r="AK2176" i="13"/>
  <c r="AK2177" i="13"/>
  <c r="AK2178" i="13"/>
  <c r="AK2179" i="13"/>
  <c r="AK2180" i="13"/>
  <c r="AK2181" i="13"/>
  <c r="AK2182" i="13"/>
  <c r="AK2183" i="13"/>
  <c r="AK2184" i="13"/>
  <c r="AK2185" i="13"/>
  <c r="AK2186" i="13"/>
  <c r="AK2187" i="13"/>
  <c r="AK2188" i="13"/>
  <c r="AK2189" i="13"/>
  <c r="AK2190" i="13"/>
  <c r="AK2191" i="13"/>
  <c r="AK2192" i="13"/>
  <c r="AK2193" i="13"/>
  <c r="AK2194" i="13"/>
  <c r="AK2195" i="13"/>
  <c r="AK2196" i="13"/>
  <c r="AK2197" i="13"/>
  <c r="AK2198" i="13"/>
  <c r="AK2199" i="13"/>
  <c r="AK2200" i="13"/>
  <c r="AK2201" i="13"/>
  <c r="AK2202" i="13"/>
  <c r="AK2203" i="13"/>
  <c r="AK2204" i="13"/>
  <c r="AK2205" i="13"/>
  <c r="AK2206" i="13"/>
  <c r="AK2207" i="13"/>
  <c r="AK2208" i="13"/>
  <c r="AK2209" i="13"/>
  <c r="AK2210" i="13"/>
  <c r="AK2211" i="13"/>
  <c r="AK2212" i="13"/>
  <c r="AK2213" i="13"/>
  <c r="AK2214" i="13"/>
  <c r="AK2215" i="13"/>
  <c r="AK2216" i="13"/>
  <c r="AK2217" i="13"/>
  <c r="AK2218" i="13"/>
  <c r="AK2219" i="13"/>
  <c r="AK2220" i="13"/>
  <c r="AK2221" i="13"/>
  <c r="AK2222" i="13"/>
  <c r="AK2223" i="13"/>
  <c r="AK2224" i="13"/>
  <c r="AK2225" i="13"/>
  <c r="AK2226" i="13"/>
  <c r="AK2227" i="13"/>
  <c r="AK2228" i="13"/>
  <c r="AK2229" i="13"/>
  <c r="AK2230" i="13"/>
  <c r="AK2231" i="13"/>
  <c r="AK2232" i="13"/>
  <c r="AK2233" i="13"/>
  <c r="AK2234" i="13"/>
  <c r="AK2235" i="13"/>
  <c r="AK2236" i="13"/>
  <c r="AK2237" i="13"/>
  <c r="AK2238" i="13"/>
  <c r="AK2239" i="13"/>
  <c r="AK2240" i="13"/>
  <c r="AK2241" i="13"/>
  <c r="AK2242" i="13"/>
  <c r="AK2243" i="13"/>
  <c r="AK2244" i="13"/>
  <c r="AK2245" i="13"/>
  <c r="AK2246" i="13"/>
  <c r="AK2247" i="13"/>
  <c r="AK2248" i="13"/>
  <c r="AK2249" i="13"/>
  <c r="AK2250" i="13"/>
  <c r="AK2251" i="13"/>
  <c r="AK2252" i="13"/>
  <c r="AK2253" i="13"/>
  <c r="AK2254" i="13"/>
  <c r="AK2255" i="13"/>
  <c r="AK2256" i="13"/>
  <c r="AK2257" i="13"/>
  <c r="AK2258" i="13"/>
  <c r="AK2259" i="13"/>
  <c r="AK2260" i="13"/>
  <c r="AK2261" i="13"/>
  <c r="AK2262" i="13"/>
  <c r="AK2263" i="13"/>
  <c r="AK2264" i="13"/>
  <c r="AK2265" i="13"/>
  <c r="AK2266" i="13"/>
  <c r="AK2267" i="13"/>
  <c r="AK2268" i="13"/>
  <c r="AK2269" i="13"/>
  <c r="AK2270" i="13"/>
  <c r="AK2271" i="13"/>
  <c r="AK2272" i="13"/>
  <c r="AK2273" i="13"/>
  <c r="AK2274" i="13"/>
  <c r="AK2275" i="13"/>
  <c r="AK2276" i="13"/>
  <c r="AK2277" i="13"/>
  <c r="AK2278" i="13"/>
  <c r="AK2279" i="13"/>
  <c r="AK2280" i="13"/>
  <c r="AK2281" i="13"/>
  <c r="AK2282" i="13"/>
  <c r="AK2283" i="13"/>
  <c r="AK2284" i="13"/>
  <c r="AK2285" i="13"/>
  <c r="AK2286" i="13"/>
  <c r="AK2287" i="13"/>
  <c r="AK2288" i="13"/>
  <c r="AK2289" i="13"/>
  <c r="AK2290" i="13"/>
  <c r="AK2291" i="13"/>
  <c r="AK2292" i="13"/>
  <c r="AK2293" i="13"/>
  <c r="AK2294" i="13"/>
  <c r="AK2295" i="13"/>
  <c r="AK2296" i="13"/>
  <c r="AK2297" i="13"/>
  <c r="AK2298" i="13"/>
  <c r="AK2299" i="13"/>
  <c r="AK2300" i="13"/>
  <c r="AK2301" i="13"/>
  <c r="AK2302" i="13"/>
  <c r="AK2303" i="13"/>
  <c r="AK2304" i="13"/>
  <c r="AK2305" i="13"/>
  <c r="AK2306" i="13"/>
  <c r="AK2307" i="13"/>
  <c r="AK2308" i="13"/>
  <c r="AK2309" i="13"/>
  <c r="AK2310" i="13"/>
  <c r="AK2311" i="13"/>
  <c r="AK2312" i="13"/>
  <c r="AK2313" i="13"/>
  <c r="AK2314" i="13"/>
  <c r="AK2315" i="13"/>
  <c r="AK2316" i="13"/>
  <c r="AK2317" i="13"/>
  <c r="AK2318" i="13"/>
  <c r="AK2319" i="13"/>
  <c r="AK2320" i="13"/>
  <c r="AK2321" i="13"/>
  <c r="AK2322" i="13"/>
  <c r="AK2323" i="13"/>
  <c r="AK2324" i="13"/>
  <c r="AK2325" i="13"/>
  <c r="AK2326" i="13"/>
  <c r="AK2327" i="13"/>
  <c r="AK2328" i="13"/>
  <c r="AK2329" i="13"/>
  <c r="AK2330" i="13"/>
  <c r="AK2331" i="13"/>
  <c r="AK2332" i="13"/>
  <c r="AK2333" i="13"/>
  <c r="AK2334" i="13"/>
  <c r="AK2335" i="13"/>
  <c r="AK2336" i="13"/>
  <c r="AK2337" i="13"/>
  <c r="AK2338" i="13"/>
  <c r="AK2339" i="13"/>
  <c r="AK2340" i="13"/>
  <c r="AK2341" i="13"/>
  <c r="AK2342" i="13"/>
  <c r="AK2343" i="13"/>
  <c r="AK2344" i="13"/>
  <c r="AK2345" i="13"/>
  <c r="AK2346" i="13"/>
  <c r="AK2347" i="13"/>
  <c r="AK2348" i="13"/>
  <c r="AK2349" i="13"/>
  <c r="AK2350" i="13"/>
  <c r="AK2351" i="13"/>
  <c r="AK2352" i="13"/>
  <c r="AK2353" i="13"/>
  <c r="AK2354" i="13"/>
  <c r="AK2355" i="13"/>
  <c r="AK2356" i="13"/>
  <c r="AK2357" i="13"/>
  <c r="AK2358" i="13"/>
  <c r="AK2359" i="13"/>
  <c r="AK2360" i="13"/>
  <c r="AK2361" i="13"/>
  <c r="AK2362" i="13"/>
  <c r="AK2363" i="13"/>
  <c r="AK2364" i="13"/>
  <c r="AK2365" i="13"/>
  <c r="AK2366" i="13"/>
  <c r="AK2367" i="13"/>
  <c r="AK2368" i="13"/>
  <c r="AK2369" i="13"/>
  <c r="AK2370" i="13"/>
  <c r="AK2371" i="13"/>
  <c r="AK2372" i="13"/>
  <c r="AK2373" i="13"/>
  <c r="AK2374" i="13"/>
  <c r="AK2375" i="13"/>
  <c r="AK2376" i="13"/>
  <c r="AK2377" i="13"/>
  <c r="AK2378" i="13"/>
  <c r="AK2379" i="13"/>
  <c r="AK2380" i="13"/>
  <c r="AK2381" i="13"/>
  <c r="AK2382" i="13"/>
  <c r="AK2383" i="13"/>
  <c r="AK2384" i="13"/>
  <c r="AK2385" i="13"/>
  <c r="AK2386" i="13"/>
  <c r="AK2387" i="13"/>
  <c r="AK2388" i="13"/>
  <c r="AK2389" i="13"/>
  <c r="AK2390" i="13"/>
  <c r="AK2391" i="13"/>
  <c r="AK2392" i="13"/>
  <c r="AK2393" i="13"/>
  <c r="AK2394" i="13"/>
  <c r="AK2395" i="13"/>
  <c r="AK2396" i="13"/>
  <c r="AK2397" i="13"/>
  <c r="AK2398" i="13"/>
  <c r="AK2399" i="13"/>
  <c r="AK2400" i="13"/>
  <c r="AK2401" i="13"/>
  <c r="AK2402" i="13"/>
  <c r="AK2403" i="13"/>
  <c r="AK2404" i="13"/>
  <c r="AK2405" i="13"/>
  <c r="AK2406" i="13"/>
  <c r="AK2407" i="13"/>
  <c r="AK2408" i="13"/>
  <c r="AK2409" i="13"/>
  <c r="AK2410" i="13"/>
  <c r="AK2411" i="13"/>
  <c r="AK2412" i="13"/>
  <c r="AK2413" i="13"/>
  <c r="AK2414" i="13"/>
  <c r="AK2415" i="13"/>
  <c r="AK2416" i="13"/>
  <c r="AK2417" i="13"/>
  <c r="AK2418" i="13"/>
  <c r="AK2419" i="13"/>
  <c r="AK2420" i="13"/>
  <c r="AK2421" i="13"/>
  <c r="AK2422" i="13"/>
  <c r="AK2423" i="13"/>
  <c r="AK2424" i="13"/>
  <c r="AK2425" i="13"/>
  <c r="AK2426" i="13"/>
  <c r="AK2427" i="13"/>
  <c r="AK2428" i="13"/>
  <c r="AK2429" i="13"/>
  <c r="AK2430" i="13"/>
  <c r="AK2431" i="13"/>
  <c r="AK2432" i="13"/>
  <c r="AK2433" i="13"/>
  <c r="AK2434" i="13"/>
  <c r="AK2435" i="13"/>
  <c r="AK2436" i="13"/>
  <c r="AK2437" i="13"/>
  <c r="AK2438" i="13"/>
  <c r="AK2439" i="13"/>
  <c r="AK2440" i="13"/>
  <c r="AK2441" i="13"/>
  <c r="AK2442" i="13"/>
  <c r="AK2443" i="13"/>
  <c r="AK2444" i="13"/>
  <c r="AK2445" i="13"/>
  <c r="AK2446" i="13"/>
  <c r="AK2447" i="13"/>
  <c r="AK2448" i="13"/>
  <c r="AK2449" i="13"/>
  <c r="AK2450" i="13"/>
  <c r="AK2451" i="13"/>
  <c r="AK2452" i="13"/>
  <c r="AK2453" i="13"/>
  <c r="AK2454" i="13"/>
  <c r="AK2455" i="13"/>
  <c r="AK2456" i="13"/>
  <c r="AK2457" i="13"/>
  <c r="AK2458" i="13"/>
  <c r="AK2459" i="13"/>
  <c r="AK2460" i="13"/>
  <c r="AK2461" i="13"/>
  <c r="AK2462" i="13"/>
  <c r="AK2463" i="13"/>
  <c r="AK2464" i="13"/>
  <c r="AK2465" i="13"/>
  <c r="AK2466" i="13"/>
  <c r="AK2467" i="13"/>
  <c r="AK2468" i="13"/>
  <c r="AK2469" i="13"/>
  <c r="AK2470" i="13"/>
  <c r="AK2471" i="13"/>
  <c r="AK2472" i="13"/>
  <c r="AK2473" i="13"/>
  <c r="AK2474" i="13"/>
  <c r="AK2475" i="13"/>
  <c r="AK2476" i="13"/>
  <c r="AK2477" i="13"/>
  <c r="AK2478" i="13"/>
  <c r="AK2479" i="13"/>
  <c r="AK2480" i="13"/>
  <c r="AK2481" i="13"/>
  <c r="AK2482" i="13"/>
  <c r="AK2483" i="13"/>
  <c r="AK2484" i="13"/>
  <c r="AK2485" i="13"/>
  <c r="AK2486" i="13"/>
  <c r="AK2487" i="13"/>
  <c r="AK2488" i="13"/>
  <c r="AK2489" i="13"/>
  <c r="AK2490" i="13"/>
  <c r="AK2491" i="13"/>
  <c r="AK2492" i="13"/>
  <c r="AK2493" i="13"/>
  <c r="AK2494" i="13"/>
  <c r="AK2495" i="13"/>
  <c r="AK2496" i="13"/>
  <c r="AK2497" i="13"/>
  <c r="AK2498" i="13"/>
  <c r="AK2499" i="13"/>
  <c r="AK2500" i="13"/>
  <c r="AK2501" i="13"/>
  <c r="AK2502" i="13"/>
  <c r="AK2503" i="13"/>
  <c r="AK2504" i="13"/>
  <c r="AK2505" i="13"/>
  <c r="AK2506" i="13"/>
  <c r="AK2507" i="13"/>
  <c r="AK2508" i="13"/>
  <c r="AK2509" i="13"/>
  <c r="AK2510" i="13"/>
  <c r="AK2511" i="13"/>
  <c r="AK2512" i="13"/>
  <c r="AK2513" i="13"/>
  <c r="AK2514" i="13"/>
  <c r="AK2515" i="13"/>
  <c r="AK2516" i="13"/>
  <c r="AK2517" i="13"/>
  <c r="AK2518" i="13"/>
  <c r="AK2519" i="13"/>
  <c r="AK2520" i="13"/>
  <c r="AK2521" i="13"/>
  <c r="AK2522" i="13"/>
  <c r="AK2523" i="13"/>
  <c r="AK2524" i="13"/>
  <c r="AK2525" i="13"/>
  <c r="AK2526" i="13"/>
  <c r="AK2527" i="13"/>
  <c r="AK2528" i="13"/>
  <c r="AK2529" i="13"/>
  <c r="AK2530" i="13"/>
  <c r="AK2531" i="13"/>
  <c r="AK2532" i="13"/>
  <c r="AK2533" i="13"/>
  <c r="AK2534" i="13"/>
  <c r="AK2535" i="13"/>
  <c r="AK2536" i="13"/>
  <c r="AK2537" i="13"/>
  <c r="AK2538" i="13"/>
  <c r="AK2539" i="13"/>
  <c r="AK2540" i="13"/>
  <c r="AK2541" i="13"/>
  <c r="AK2542" i="13"/>
  <c r="AK2543" i="13"/>
  <c r="AK2544" i="13"/>
  <c r="AK2545" i="13"/>
  <c r="AK2546" i="13"/>
  <c r="AK2547" i="13"/>
  <c r="AK2548" i="13"/>
  <c r="AK2549" i="13"/>
  <c r="AK2550" i="13"/>
  <c r="AK2551" i="13"/>
  <c r="AK2552" i="13"/>
  <c r="AK2553" i="13"/>
  <c r="AK2554" i="13"/>
  <c r="AK2555" i="13"/>
  <c r="AK2556" i="13"/>
  <c r="AK2557" i="13"/>
  <c r="AK2558" i="13"/>
  <c r="AK2559" i="13"/>
  <c r="AK2560" i="13"/>
  <c r="AK2561" i="13"/>
  <c r="AK2562" i="13"/>
  <c r="AK2563" i="13"/>
  <c r="AK2564" i="13"/>
  <c r="AK2565" i="13"/>
  <c r="AK2566" i="13"/>
  <c r="AK2567" i="13"/>
  <c r="AK2568" i="13"/>
  <c r="AK2569" i="13"/>
  <c r="AK2570" i="13"/>
  <c r="AK2571" i="13"/>
  <c r="AK2572" i="13"/>
  <c r="AK2573" i="13"/>
  <c r="AK2574" i="13"/>
  <c r="AK2575" i="13"/>
  <c r="AK2576" i="13"/>
  <c r="AK2577" i="13"/>
  <c r="AK2578" i="13"/>
  <c r="AK2579" i="13"/>
  <c r="AK2580" i="13"/>
  <c r="AK2581" i="13"/>
  <c r="AK2582" i="13"/>
  <c r="AK2583" i="13"/>
  <c r="AK2584" i="13"/>
  <c r="AK2585" i="13"/>
  <c r="AK2586" i="13"/>
  <c r="AK2587" i="13"/>
  <c r="AK2588" i="13"/>
  <c r="AK2589" i="13"/>
  <c r="AK2590" i="13"/>
  <c r="AK2591" i="13"/>
  <c r="AK2592" i="13"/>
  <c r="AK2593" i="13"/>
  <c r="AK2594" i="13"/>
  <c r="AK2595" i="13"/>
  <c r="AK2596" i="13"/>
  <c r="AK2597" i="13"/>
  <c r="AK2598" i="13"/>
  <c r="AK2599" i="13"/>
  <c r="AK2600" i="13"/>
  <c r="AK2601" i="13"/>
  <c r="AK2602" i="13"/>
  <c r="AK2603" i="13"/>
  <c r="AK2604" i="13"/>
  <c r="AK2605" i="13"/>
  <c r="AK2606" i="13"/>
  <c r="AK2607" i="13"/>
  <c r="AK2608" i="13"/>
  <c r="AK2609" i="13"/>
  <c r="AK2610" i="13"/>
  <c r="AK2611" i="13"/>
  <c r="AK2612" i="13"/>
  <c r="AK2613" i="13"/>
  <c r="AK2614" i="13"/>
  <c r="AK2615" i="13"/>
  <c r="AK2616" i="13"/>
  <c r="AK2617" i="13"/>
  <c r="AK2618" i="13"/>
  <c r="AK2619" i="13"/>
  <c r="AK2620" i="13"/>
  <c r="AK2621" i="13"/>
  <c r="AK2622" i="13"/>
  <c r="AK2623" i="13"/>
  <c r="AK2624" i="13"/>
  <c r="AK2625" i="13"/>
  <c r="AK2626" i="13"/>
  <c r="AK2627" i="13"/>
  <c r="AK2628" i="13"/>
  <c r="AK2629" i="13"/>
  <c r="AK2630" i="13"/>
  <c r="AK2631" i="13"/>
  <c r="AK2632" i="13"/>
  <c r="AK2633" i="13"/>
  <c r="AK2634" i="13"/>
  <c r="AK2635" i="13"/>
  <c r="AK2636" i="13"/>
  <c r="AK2637" i="13"/>
  <c r="AK2638" i="13"/>
  <c r="AK2639" i="13"/>
  <c r="AK2640" i="13"/>
  <c r="AK2641" i="13"/>
  <c r="AK2642" i="13"/>
  <c r="AK2643" i="13"/>
  <c r="AK2644" i="13"/>
  <c r="AK2645" i="13"/>
  <c r="AK2646" i="13"/>
  <c r="AK2647" i="13"/>
  <c r="AK2648" i="13"/>
  <c r="AK2649" i="13"/>
  <c r="AK2650" i="13"/>
  <c r="AK2651" i="13"/>
  <c r="AK2652" i="13"/>
  <c r="AK2653" i="13"/>
  <c r="AK2654" i="13"/>
  <c r="AK2655" i="13"/>
  <c r="AK2656" i="13"/>
  <c r="AK2657" i="13"/>
  <c r="AK2658" i="13"/>
  <c r="AK2659" i="13"/>
  <c r="AK2660" i="13"/>
  <c r="AK2661" i="13"/>
  <c r="AK2662" i="13"/>
  <c r="AK2663" i="13"/>
  <c r="AK2664" i="13"/>
  <c r="AK2665" i="13"/>
  <c r="AK2666" i="13"/>
  <c r="AK2667" i="13"/>
  <c r="AK2668" i="13"/>
  <c r="AK2669" i="13"/>
  <c r="AK2670" i="13"/>
  <c r="AK2671" i="13"/>
  <c r="AK2672" i="13"/>
  <c r="AK2673" i="13"/>
  <c r="AK2674" i="13"/>
  <c r="AK2675" i="13"/>
  <c r="AK2676" i="13"/>
  <c r="AK2677" i="13"/>
  <c r="AK2678" i="13"/>
  <c r="AK2679" i="13"/>
  <c r="AK2680" i="13"/>
  <c r="AK2681" i="13"/>
  <c r="AK2682" i="13"/>
  <c r="AK2683" i="13"/>
  <c r="AK2684" i="13"/>
  <c r="AK2685" i="13"/>
  <c r="AK2686" i="13"/>
  <c r="AK2687" i="13"/>
  <c r="AK2688" i="13"/>
  <c r="AK2689" i="13"/>
  <c r="AK2690" i="13"/>
  <c r="AK2691" i="13"/>
  <c r="AK2692" i="13"/>
  <c r="AK2693" i="13"/>
  <c r="AK2694" i="13"/>
  <c r="AK2695" i="13"/>
  <c r="AK2696" i="13"/>
  <c r="AK2697" i="13"/>
  <c r="AK2698" i="13"/>
  <c r="AK2699" i="13"/>
  <c r="AK2700" i="13"/>
  <c r="AK2701" i="13"/>
  <c r="AK2702" i="13"/>
  <c r="AK2703" i="13"/>
  <c r="AK2704" i="13"/>
  <c r="AK2705" i="13"/>
  <c r="AK2706" i="13"/>
  <c r="AK2707" i="13"/>
  <c r="AK2708" i="13"/>
  <c r="AK2709" i="13"/>
  <c r="AK2710" i="13"/>
  <c r="AK2711" i="13"/>
  <c r="AK2712" i="13"/>
  <c r="AK2713" i="13"/>
  <c r="AK2714" i="13"/>
  <c r="AK2715" i="13"/>
  <c r="AK2716" i="13"/>
  <c r="AK2717" i="13"/>
  <c r="AK2718" i="13"/>
  <c r="AK2719" i="13"/>
  <c r="AK2720" i="13"/>
  <c r="AK2721" i="13"/>
  <c r="AK2722" i="13"/>
  <c r="AK2723" i="13"/>
  <c r="AK2724" i="13"/>
  <c r="AK2725" i="13"/>
  <c r="AK2726" i="13"/>
  <c r="AK2727" i="13"/>
  <c r="AK2728" i="13"/>
  <c r="AK2729" i="13"/>
  <c r="AK2730" i="13"/>
  <c r="AK2731" i="13"/>
  <c r="AK2732" i="13"/>
  <c r="AK2733" i="13"/>
  <c r="AK2734" i="13"/>
  <c r="AK2735" i="13"/>
  <c r="AK2736" i="13"/>
  <c r="AK2737" i="13"/>
  <c r="AK2738" i="13"/>
  <c r="AK2739" i="13"/>
  <c r="AK2740" i="13"/>
  <c r="AK2741" i="13"/>
  <c r="AK2742" i="13"/>
  <c r="AK2743" i="13"/>
  <c r="AK2744" i="13"/>
  <c r="AK2745" i="13"/>
  <c r="AK2746" i="13"/>
  <c r="AK2747" i="13"/>
  <c r="AK2748" i="13"/>
  <c r="AK2749" i="13"/>
  <c r="AK2750" i="13"/>
  <c r="AK2751" i="13"/>
  <c r="AK2752" i="13"/>
  <c r="AK2753" i="13"/>
  <c r="AK2754" i="13"/>
  <c r="AK2755" i="13"/>
  <c r="AK2756" i="13"/>
  <c r="AK2757" i="13"/>
  <c r="AK2758" i="13"/>
  <c r="AK2759" i="13"/>
  <c r="AK2760" i="13"/>
  <c r="AK2761" i="13"/>
  <c r="AK2762" i="13"/>
  <c r="AK2763" i="13"/>
  <c r="AK2764" i="13"/>
  <c r="AK2765" i="13"/>
  <c r="AK2766" i="13"/>
  <c r="AK2767" i="13"/>
  <c r="AK2768" i="13"/>
  <c r="AK2769" i="13"/>
  <c r="AK2770" i="13"/>
  <c r="AK2771" i="13"/>
  <c r="AK2772" i="13"/>
  <c r="AK2773" i="13"/>
  <c r="AK2774" i="13"/>
  <c r="AK2775" i="13"/>
  <c r="AK2776" i="13"/>
  <c r="AK2777" i="13"/>
  <c r="AK2778" i="13"/>
  <c r="AK2779" i="13"/>
  <c r="AK2780" i="13"/>
  <c r="AK2781" i="13"/>
  <c r="AK2782" i="13"/>
  <c r="AK2783" i="13"/>
  <c r="AK2784" i="13"/>
  <c r="AK2785" i="13"/>
  <c r="AK2786" i="13"/>
  <c r="AK2787" i="13"/>
  <c r="AK2788" i="13"/>
  <c r="AK2789" i="13"/>
  <c r="AK2790" i="13"/>
  <c r="AK2791" i="13"/>
  <c r="AK2792" i="13"/>
  <c r="AK2793" i="13"/>
  <c r="AK2794" i="13"/>
  <c r="AK2795" i="13"/>
  <c r="AK2796" i="13"/>
  <c r="AK2797" i="13"/>
  <c r="AK2798" i="13"/>
  <c r="AK2799" i="13"/>
  <c r="AK2800" i="13"/>
  <c r="AK2801" i="13"/>
  <c r="AK2802" i="13"/>
  <c r="AK2803" i="13"/>
  <c r="AK2804" i="13"/>
  <c r="AK2805" i="13"/>
  <c r="AK2806" i="13"/>
  <c r="AK2807" i="13"/>
  <c r="AK2808" i="13"/>
  <c r="AK2809" i="13"/>
  <c r="AK2810" i="13"/>
  <c r="AK2811" i="13"/>
  <c r="AK2812" i="13"/>
  <c r="AK2813" i="13"/>
  <c r="AK2814" i="13"/>
  <c r="AK2815" i="13"/>
  <c r="AK2816" i="13"/>
  <c r="AK2817" i="13"/>
  <c r="AK2818" i="13"/>
  <c r="AK2819" i="13"/>
  <c r="AK2820" i="13"/>
  <c r="AK2821" i="13"/>
  <c r="AK2822" i="13"/>
  <c r="AK2823" i="13"/>
  <c r="AK2824" i="13"/>
  <c r="AK2825" i="13"/>
  <c r="AK2826" i="13"/>
  <c r="AK2827" i="13"/>
  <c r="AK2828" i="13"/>
  <c r="AK2829" i="13"/>
  <c r="AK2830" i="13"/>
  <c r="AK2831" i="13"/>
  <c r="AK2832" i="13"/>
  <c r="AK2833" i="13"/>
  <c r="AK2834" i="13"/>
  <c r="AK2835" i="13"/>
  <c r="AK2836" i="13"/>
  <c r="AK2837" i="13"/>
  <c r="AK2838" i="13"/>
  <c r="AK2839" i="13"/>
  <c r="AK2840" i="13"/>
  <c r="U19" i="40"/>
  <c r="U18" i="40"/>
  <c r="U17" i="40"/>
  <c r="U16" i="40"/>
  <c r="U15" i="40"/>
  <c r="U14" i="40"/>
  <c r="U13" i="40"/>
  <c r="U12" i="40"/>
  <c r="U11" i="40"/>
  <c r="U10" i="40"/>
  <c r="U9" i="40"/>
  <c r="U8" i="40"/>
  <c r="AH5" i="3"/>
  <c r="AQ171" i="31"/>
  <c r="AP171" i="31"/>
  <c r="AO171" i="31"/>
  <c r="AQ170" i="31"/>
  <c r="AP170" i="31"/>
  <c r="AO170" i="31"/>
  <c r="AQ169" i="31"/>
  <c r="AP169" i="31"/>
  <c r="AO169" i="31"/>
  <c r="AQ168" i="31"/>
  <c r="AP168" i="31"/>
  <c r="AO168" i="31"/>
  <c r="AQ167" i="31"/>
  <c r="AP167" i="31"/>
  <c r="AO167" i="31"/>
  <c r="AQ166" i="31"/>
  <c r="AP166" i="31"/>
  <c r="AO166" i="31"/>
  <c r="AQ165" i="31"/>
  <c r="AP165" i="31"/>
  <c r="AO165" i="31"/>
  <c r="AQ164" i="31"/>
  <c r="AP164" i="31"/>
  <c r="AO164" i="31"/>
  <c r="AQ163" i="31"/>
  <c r="AP163" i="31"/>
  <c r="AO163" i="31"/>
  <c r="AQ162" i="31"/>
  <c r="AP162" i="31"/>
  <c r="AO162" i="31"/>
  <c r="AQ161" i="31"/>
  <c r="AP161" i="31"/>
  <c r="AO161" i="31"/>
  <c r="AQ160" i="31"/>
  <c r="AP160" i="31"/>
  <c r="AO160" i="31"/>
  <c r="AQ159" i="31"/>
  <c r="AP159" i="31"/>
  <c r="AO159" i="31"/>
  <c r="AQ158" i="31"/>
  <c r="AP158" i="31"/>
  <c r="AO158" i="31"/>
  <c r="AR157" i="31"/>
  <c r="AQ157" i="31"/>
  <c r="AP157" i="31"/>
  <c r="AR156" i="31"/>
  <c r="AQ156" i="31"/>
  <c r="AP156" i="31"/>
  <c r="AR155" i="31"/>
  <c r="AQ155" i="31"/>
  <c r="AP155" i="31"/>
  <c r="AR154" i="31"/>
  <c r="AQ154" i="31"/>
  <c r="AP154" i="31"/>
  <c r="AR153" i="31"/>
  <c r="AQ153" i="31"/>
  <c r="AP153" i="31"/>
  <c r="AR152" i="31"/>
  <c r="AQ152" i="31"/>
  <c r="AP152" i="31"/>
  <c r="AR151" i="31"/>
  <c r="AQ151" i="31"/>
  <c r="AP151" i="31"/>
  <c r="AR150" i="31"/>
  <c r="AQ150" i="31"/>
  <c r="AP150" i="31"/>
  <c r="AR149" i="31"/>
  <c r="AQ149" i="31"/>
  <c r="AP149" i="31"/>
  <c r="AR148" i="31"/>
  <c r="AQ148" i="31"/>
  <c r="AP148" i="31"/>
  <c r="AR147" i="31"/>
  <c r="AQ147" i="31"/>
  <c r="AP147" i="31"/>
  <c r="AR146" i="31"/>
  <c r="AQ146" i="31"/>
  <c r="AP146" i="31"/>
  <c r="AR145" i="31"/>
  <c r="AQ145" i="31"/>
  <c r="AP145" i="31"/>
  <c r="AR144" i="31"/>
  <c r="AQ144" i="31"/>
  <c r="AP144" i="31"/>
  <c r="AR142" i="31"/>
  <c r="AQ142" i="31"/>
  <c r="AP142" i="31"/>
  <c r="AP5" i="31"/>
  <c r="AQ5" i="31"/>
  <c r="AR5" i="31"/>
  <c r="AP6" i="31"/>
  <c r="AQ6" i="31"/>
  <c r="AR6" i="31"/>
  <c r="AP7" i="31"/>
  <c r="AQ7" i="31"/>
  <c r="AR7" i="31"/>
  <c r="AP8" i="31"/>
  <c r="AQ8" i="31"/>
  <c r="AR8" i="31"/>
  <c r="AP10" i="31"/>
  <c r="AQ10" i="31"/>
  <c r="AR10" i="31"/>
  <c r="AP11" i="31"/>
  <c r="AQ11" i="31"/>
  <c r="AR11" i="31"/>
  <c r="AR4" i="31"/>
  <c r="AQ4" i="31"/>
  <c r="AP4" i="31"/>
  <c r="AP15" i="31"/>
  <c r="AQ15" i="31"/>
  <c r="AR15" i="31"/>
  <c r="AP16" i="31"/>
  <c r="AQ16" i="31"/>
  <c r="AR16" i="31"/>
  <c r="AP17" i="31"/>
  <c r="AQ17" i="31"/>
  <c r="AR17" i="31"/>
  <c r="AP18" i="31"/>
  <c r="AQ18" i="31"/>
  <c r="AR18" i="31"/>
  <c r="AP19" i="31"/>
  <c r="AQ19" i="31"/>
  <c r="AR19" i="31"/>
  <c r="AP20" i="31"/>
  <c r="AQ20" i="31"/>
  <c r="AR20" i="31"/>
  <c r="AP21" i="31"/>
  <c r="AQ21" i="31"/>
  <c r="AR21" i="31"/>
  <c r="AP22" i="31"/>
  <c r="AQ22" i="31"/>
  <c r="AR22" i="31"/>
  <c r="AP23" i="31"/>
  <c r="AQ23" i="31"/>
  <c r="AR23" i="31"/>
  <c r="AP24" i="31"/>
  <c r="AQ24" i="31"/>
  <c r="AR24" i="31"/>
  <c r="AP25" i="31"/>
  <c r="AQ25" i="31"/>
  <c r="AR25" i="31"/>
  <c r="AP26" i="31"/>
  <c r="AQ26" i="31"/>
  <c r="AR26" i="31"/>
  <c r="AP27" i="31"/>
  <c r="AQ27" i="31"/>
  <c r="AR27" i="31"/>
  <c r="AP28" i="31"/>
  <c r="AQ28" i="31"/>
  <c r="AR28" i="31"/>
  <c r="AP29" i="31"/>
  <c r="AQ29" i="31"/>
  <c r="AR29" i="31"/>
  <c r="AP30" i="31"/>
  <c r="AQ30" i="31"/>
  <c r="AR30" i="31"/>
  <c r="AP31" i="31"/>
  <c r="AQ31" i="31"/>
  <c r="AR31" i="31"/>
  <c r="AP32" i="31"/>
  <c r="AQ32" i="31"/>
  <c r="AR32" i="31"/>
  <c r="AP33" i="31"/>
  <c r="AQ33" i="31"/>
  <c r="AR33" i="31"/>
  <c r="AP34" i="31"/>
  <c r="AQ34" i="31"/>
  <c r="AR34" i="31"/>
  <c r="AP35" i="31"/>
  <c r="AQ35" i="31"/>
  <c r="AR35" i="31"/>
  <c r="AP36" i="31"/>
  <c r="AQ36" i="31"/>
  <c r="AR36" i="31"/>
  <c r="AP37" i="31"/>
  <c r="AQ37" i="31"/>
  <c r="AR37" i="31"/>
  <c r="AP38" i="31"/>
  <c r="AQ38" i="31"/>
  <c r="AR38" i="31"/>
  <c r="AP39" i="31"/>
  <c r="AQ39" i="31"/>
  <c r="AR39" i="31"/>
  <c r="AP40" i="31"/>
  <c r="AQ40" i="31"/>
  <c r="AR40" i="31"/>
  <c r="AP41" i="31"/>
  <c r="AQ41" i="31"/>
  <c r="AR41" i="31"/>
  <c r="AP42" i="31"/>
  <c r="AQ42" i="31"/>
  <c r="AR42" i="31"/>
  <c r="AP43" i="31"/>
  <c r="AQ43" i="31"/>
  <c r="AR43" i="31"/>
  <c r="AP44" i="31"/>
  <c r="AQ44" i="31"/>
  <c r="AR44" i="31"/>
  <c r="AP45" i="31"/>
  <c r="AQ45" i="31"/>
  <c r="AR45" i="31"/>
  <c r="AP46" i="31"/>
  <c r="AQ46" i="31"/>
  <c r="AR46" i="31"/>
  <c r="AP47" i="31"/>
  <c r="AQ47" i="31"/>
  <c r="AR47" i="31"/>
  <c r="AP48" i="31"/>
  <c r="AQ48" i="31"/>
  <c r="AR48" i="31"/>
  <c r="AP49" i="31"/>
  <c r="AQ49" i="31"/>
  <c r="AR49" i="31"/>
  <c r="AP50" i="31"/>
  <c r="AQ50" i="31"/>
  <c r="AR50" i="31"/>
  <c r="AP51" i="31"/>
  <c r="AQ51" i="31"/>
  <c r="AR51" i="31"/>
  <c r="AP52" i="31"/>
  <c r="AQ52" i="31"/>
  <c r="AR52" i="31"/>
  <c r="AP53" i="31"/>
  <c r="AQ53" i="31"/>
  <c r="AR53" i="31"/>
  <c r="AP54" i="31"/>
  <c r="AQ54" i="31"/>
  <c r="AR54" i="31"/>
  <c r="AP55" i="31"/>
  <c r="AQ55" i="31"/>
  <c r="AR55" i="31"/>
  <c r="AP56" i="31"/>
  <c r="AQ56" i="31"/>
  <c r="AR56" i="31"/>
  <c r="AP57" i="31"/>
  <c r="AQ57" i="31"/>
  <c r="AR57" i="31"/>
  <c r="AP58" i="31"/>
  <c r="AQ58" i="31"/>
  <c r="AR58" i="31"/>
  <c r="AP59" i="31"/>
  <c r="AQ59" i="31"/>
  <c r="AR59" i="31"/>
  <c r="AP60" i="31"/>
  <c r="AQ60" i="31"/>
  <c r="AR60" i="31"/>
  <c r="AP61" i="31"/>
  <c r="AQ61" i="31"/>
  <c r="AR61" i="31"/>
  <c r="AP62" i="31"/>
  <c r="AQ62" i="31"/>
  <c r="AR62" i="31"/>
  <c r="AP63" i="31"/>
  <c r="AQ63" i="31"/>
  <c r="AR63" i="31"/>
  <c r="AP64" i="31"/>
  <c r="AQ64" i="31"/>
  <c r="AR64" i="31"/>
  <c r="AP65" i="31"/>
  <c r="AQ65" i="31"/>
  <c r="AR65" i="31"/>
  <c r="AP66" i="31"/>
  <c r="AQ66" i="31"/>
  <c r="AR66" i="31"/>
  <c r="AP67" i="31"/>
  <c r="AQ67" i="31"/>
  <c r="AR67" i="31"/>
  <c r="AP68" i="31"/>
  <c r="AQ68" i="31"/>
  <c r="AR68" i="31"/>
  <c r="AP69" i="31"/>
  <c r="AQ69" i="31"/>
  <c r="AR69" i="31"/>
  <c r="AP70" i="31"/>
  <c r="AQ70" i="31"/>
  <c r="AR70" i="31"/>
  <c r="AP71" i="31"/>
  <c r="AQ71" i="31"/>
  <c r="AR71" i="31"/>
  <c r="AP72" i="31"/>
  <c r="AQ72" i="31"/>
  <c r="AR72" i="31"/>
  <c r="AP73" i="31"/>
  <c r="AQ73" i="31"/>
  <c r="AR73" i="31"/>
  <c r="AP76" i="31"/>
  <c r="AQ76" i="31"/>
  <c r="AR76" i="31"/>
  <c r="AP77" i="31"/>
  <c r="AQ77" i="31"/>
  <c r="AR77" i="31"/>
  <c r="AP78" i="31"/>
  <c r="AQ78" i="31"/>
  <c r="AR78" i="31"/>
  <c r="AP79" i="31"/>
  <c r="AQ79" i="31"/>
  <c r="AR79" i="31"/>
  <c r="AP80" i="31"/>
  <c r="AQ80" i="31"/>
  <c r="AR80" i="31"/>
  <c r="AP81" i="31"/>
  <c r="AQ81" i="31"/>
  <c r="AR81" i="31"/>
  <c r="AP82" i="31"/>
  <c r="AQ82" i="31"/>
  <c r="AR82" i="31"/>
  <c r="AP83" i="31"/>
  <c r="AQ83" i="31"/>
  <c r="AR83" i="31"/>
  <c r="AP84" i="31"/>
  <c r="AQ84" i="31"/>
  <c r="AR84" i="31"/>
  <c r="AP85" i="31"/>
  <c r="AQ85" i="31"/>
  <c r="AR85" i="31"/>
  <c r="AP86" i="31"/>
  <c r="AQ86" i="31"/>
  <c r="AR86" i="31"/>
  <c r="AP87" i="31"/>
  <c r="AQ87" i="31"/>
  <c r="AR87" i="31"/>
  <c r="AP88" i="31"/>
  <c r="AQ88" i="31"/>
  <c r="AR88" i="31"/>
  <c r="AP89" i="31"/>
  <c r="AQ89" i="31"/>
  <c r="AR89" i="31"/>
  <c r="AP90" i="31"/>
  <c r="AQ90" i="31"/>
  <c r="AR90" i="31"/>
  <c r="AP91" i="31"/>
  <c r="AQ91" i="31"/>
  <c r="AR91" i="31"/>
  <c r="AP92" i="31"/>
  <c r="AQ92" i="31"/>
  <c r="AR92" i="31"/>
  <c r="AP93" i="31"/>
  <c r="AQ93" i="31"/>
  <c r="AR93" i="31"/>
  <c r="AP94" i="31"/>
  <c r="AQ94" i="31"/>
  <c r="AR94" i="31"/>
  <c r="AP95" i="31"/>
  <c r="AQ95" i="31"/>
  <c r="AR95" i="31"/>
  <c r="AP96" i="31"/>
  <c r="AQ96" i="31"/>
  <c r="AR96" i="31"/>
  <c r="AP97" i="31"/>
  <c r="AQ97" i="31"/>
  <c r="AR97" i="31"/>
  <c r="AP98" i="31"/>
  <c r="AQ98" i="31"/>
  <c r="AR98" i="31"/>
  <c r="AP99" i="31"/>
  <c r="AQ99" i="31"/>
  <c r="AR99" i="31"/>
  <c r="AP100" i="31"/>
  <c r="AQ100" i="31"/>
  <c r="AR100" i="31"/>
  <c r="AP101" i="31"/>
  <c r="AQ101" i="31"/>
  <c r="AR101" i="31"/>
  <c r="AP102" i="31"/>
  <c r="AQ102" i="31"/>
  <c r="AR102" i="31"/>
  <c r="AP103" i="31"/>
  <c r="AQ103" i="31"/>
  <c r="AR103" i="31"/>
  <c r="AP104" i="31"/>
  <c r="AQ104" i="31"/>
  <c r="AR104" i="31"/>
  <c r="AP105" i="31"/>
  <c r="AQ105" i="31"/>
  <c r="AR105" i="31"/>
  <c r="AP106" i="31"/>
  <c r="AQ106" i="31"/>
  <c r="AR106" i="31"/>
  <c r="AP107" i="31"/>
  <c r="AQ107" i="31"/>
  <c r="AR107" i="31"/>
  <c r="AP108" i="31"/>
  <c r="AQ108" i="31"/>
  <c r="AR108" i="31"/>
  <c r="AP109" i="31"/>
  <c r="AQ109" i="31"/>
  <c r="AR109" i="31"/>
  <c r="AP110" i="31"/>
  <c r="AQ110" i="31"/>
  <c r="AR110" i="31"/>
  <c r="AP111" i="31"/>
  <c r="AQ111" i="31"/>
  <c r="AR111" i="31"/>
  <c r="AP112" i="31"/>
  <c r="AQ112" i="31"/>
  <c r="AR112" i="31"/>
  <c r="AP113" i="31"/>
  <c r="AQ113" i="31"/>
  <c r="AR113" i="31"/>
  <c r="AP114" i="31"/>
  <c r="AQ114" i="31"/>
  <c r="AR114" i="31"/>
  <c r="AP115" i="31"/>
  <c r="AQ115" i="31"/>
  <c r="AR115" i="31"/>
  <c r="AP123" i="31"/>
  <c r="AQ123" i="31"/>
  <c r="AR123" i="31"/>
  <c r="AP124" i="31"/>
  <c r="AQ124" i="31"/>
  <c r="AR124" i="31"/>
  <c r="AP125" i="31"/>
  <c r="AQ125" i="31"/>
  <c r="AR125" i="31"/>
  <c r="AP127" i="31"/>
  <c r="AQ127" i="31"/>
  <c r="AR127" i="31"/>
  <c r="AP128" i="31"/>
  <c r="AQ128" i="31"/>
  <c r="AR128" i="31"/>
  <c r="AP130" i="31"/>
  <c r="AQ130" i="31"/>
  <c r="AR130" i="31"/>
  <c r="AP131" i="31"/>
  <c r="AQ131" i="31"/>
  <c r="AR131" i="31"/>
  <c r="AP132" i="31"/>
  <c r="AQ132" i="31"/>
  <c r="AR132" i="31"/>
  <c r="AP133" i="31"/>
  <c r="AQ133" i="31"/>
  <c r="AR133" i="31"/>
  <c r="AP134" i="31"/>
  <c r="AQ134" i="31"/>
  <c r="AR134" i="31"/>
  <c r="AP135" i="31"/>
  <c r="AQ135" i="31"/>
  <c r="AR135" i="31"/>
  <c r="AP136" i="31"/>
  <c r="AQ136" i="31"/>
  <c r="AR136" i="31"/>
  <c r="AP137" i="31"/>
  <c r="AQ137" i="31"/>
  <c r="AR137" i="31"/>
  <c r="AP138" i="31"/>
  <c r="AQ138" i="31"/>
  <c r="AR138" i="31"/>
  <c r="AP139" i="31"/>
  <c r="AQ139" i="31"/>
  <c r="AR139" i="31"/>
  <c r="AP140" i="31"/>
  <c r="AQ140" i="31"/>
  <c r="AR140" i="31"/>
  <c r="AP141" i="31"/>
  <c r="AQ141" i="31"/>
  <c r="AR141" i="31"/>
  <c r="AR14" i="31"/>
  <c r="AQ14" i="31"/>
  <c r="AP14" i="31"/>
  <c r="AI15" i="32"/>
  <c r="AG15" i="32"/>
  <c r="AF7" i="32"/>
  <c r="X24" i="32"/>
  <c r="AG31" i="32"/>
  <c r="J10" i="32"/>
  <c r="I18" i="32"/>
  <c r="R34" i="32"/>
  <c r="AC26" i="32"/>
  <c r="C26" i="32"/>
  <c r="I26" i="32"/>
  <c r="J3"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C3" i="39"/>
  <c r="H230" i="39"/>
  <c r="E5" i="9"/>
  <c r="E8" i="9"/>
  <c r="E36" i="9"/>
  <c r="E39" i="9"/>
  <c r="E43" i="9"/>
  <c r="E44" i="9"/>
  <c r="D42" i="9"/>
  <c r="D41" i="9"/>
  <c r="D40" i="9"/>
  <c r="D38" i="9"/>
  <c r="D37" i="9"/>
  <c r="D35" i="9"/>
  <c r="D34" i="9"/>
  <c r="D33" i="9"/>
  <c r="D32" i="9"/>
  <c r="D31" i="9"/>
  <c r="D30" i="9"/>
  <c r="D29" i="9"/>
  <c r="D28" i="9"/>
  <c r="E28" i="9" s="1"/>
  <c r="D27" i="9"/>
  <c r="D26" i="9"/>
  <c r="D23" i="9"/>
  <c r="E23" i="9" s="1"/>
  <c r="D22" i="9"/>
  <c r="D21" i="9"/>
  <c r="D20" i="9"/>
  <c r="D19" i="9"/>
  <c r="D18" i="9"/>
  <c r="D17" i="9"/>
  <c r="D16" i="9"/>
  <c r="D15" i="9"/>
  <c r="D14" i="9"/>
  <c r="D13" i="9"/>
  <c r="D12" i="9"/>
  <c r="D11" i="9"/>
  <c r="D10" i="9"/>
  <c r="D9" i="9"/>
  <c r="D7" i="9"/>
  <c r="D6" i="9"/>
  <c r="E6" i="9" s="1"/>
  <c r="D4" i="9"/>
  <c r="G45" i="9"/>
  <c r="E45" i="9"/>
  <c r="G42" i="9"/>
  <c r="G41" i="9"/>
  <c r="G40" i="9"/>
  <c r="G38" i="9"/>
  <c r="G37" i="9"/>
  <c r="G35" i="9"/>
  <c r="G34" i="9"/>
  <c r="G33" i="9"/>
  <c r="G32" i="9"/>
  <c r="G31" i="9"/>
  <c r="G30" i="9"/>
  <c r="G29" i="9"/>
  <c r="G27" i="9"/>
  <c r="G26" i="9"/>
  <c r="G25" i="9"/>
  <c r="E25" i="9"/>
  <c r="G24" i="9"/>
  <c r="E24" i="9" s="1"/>
  <c r="G23" i="9"/>
  <c r="G22" i="9"/>
  <c r="G21" i="9"/>
  <c r="E21" i="9" s="1"/>
  <c r="G20" i="9"/>
  <c r="G19" i="9"/>
  <c r="G18" i="9"/>
  <c r="G17" i="9"/>
  <c r="G16" i="9"/>
  <c r="G15" i="9"/>
  <c r="G14" i="9"/>
  <c r="G13" i="9"/>
  <c r="G12" i="9"/>
  <c r="G11" i="9"/>
  <c r="G10" i="9"/>
  <c r="G9" i="9"/>
  <c r="G7" i="9"/>
  <c r="G6" i="9"/>
  <c r="G4" i="9"/>
  <c r="N5" i="6"/>
  <c r="N7" i="6"/>
  <c r="C5" i="6"/>
  <c r="C179" i="5"/>
  <c r="B179" i="5"/>
  <c r="C178" i="5"/>
  <c r="B178" i="5"/>
  <c r="C177" i="5"/>
  <c r="B177" i="5"/>
  <c r="C176" i="5"/>
  <c r="B176" i="5"/>
  <c r="C175" i="5"/>
  <c r="B175" i="5"/>
  <c r="C174" i="5"/>
  <c r="B174" i="5"/>
  <c r="C173" i="5"/>
  <c r="B173" i="5"/>
  <c r="C603" i="5"/>
  <c r="B603" i="5"/>
  <c r="C602" i="5"/>
  <c r="B602" i="5"/>
  <c r="C601" i="5"/>
  <c r="B601" i="5"/>
  <c r="C600" i="5"/>
  <c r="B600" i="5"/>
  <c r="C599" i="5"/>
  <c r="B599" i="5"/>
  <c r="C598" i="5"/>
  <c r="B598" i="5"/>
  <c r="C597" i="5"/>
  <c r="B597" i="5"/>
  <c r="C596" i="5"/>
  <c r="B596" i="5"/>
  <c r="C595" i="5"/>
  <c r="B595" i="5"/>
  <c r="C594" i="5"/>
  <c r="B594" i="5"/>
  <c r="C593" i="5"/>
  <c r="B593" i="5"/>
  <c r="C592" i="5"/>
  <c r="B592" i="5"/>
  <c r="C591" i="5"/>
  <c r="B591" i="5"/>
  <c r="C590" i="5"/>
  <c r="B590" i="5"/>
  <c r="C589" i="5"/>
  <c r="B589" i="5"/>
  <c r="C588" i="5"/>
  <c r="B588" i="5"/>
  <c r="C587" i="5"/>
  <c r="B587" i="5"/>
  <c r="C586" i="5"/>
  <c r="B586" i="5"/>
  <c r="C585" i="5"/>
  <c r="B585" i="5"/>
  <c r="C584" i="5"/>
  <c r="B584" i="5"/>
  <c r="C583" i="5"/>
  <c r="B583" i="5"/>
  <c r="C582" i="5"/>
  <c r="B582" i="5"/>
  <c r="C581" i="5"/>
  <c r="B581" i="5"/>
  <c r="C580" i="5"/>
  <c r="B580" i="5"/>
  <c r="C579" i="5"/>
  <c r="B579" i="5"/>
  <c r="C578" i="5"/>
  <c r="B578" i="5"/>
  <c r="C577" i="5"/>
  <c r="B577" i="5"/>
  <c r="C576" i="5"/>
  <c r="B576" i="5"/>
  <c r="C575" i="5"/>
  <c r="B575" i="5"/>
  <c r="C574" i="5"/>
  <c r="B574" i="5"/>
  <c r="C573" i="5"/>
  <c r="B573" i="5"/>
  <c r="C572" i="5"/>
  <c r="B572" i="5"/>
  <c r="C571" i="5"/>
  <c r="B571" i="5"/>
  <c r="C570" i="5"/>
  <c r="B570" i="5"/>
  <c r="C569" i="5"/>
  <c r="B569" i="5"/>
  <c r="C568" i="5"/>
  <c r="B568" i="5"/>
  <c r="C567" i="5"/>
  <c r="B567" i="5"/>
  <c r="C566" i="5"/>
  <c r="B566" i="5"/>
  <c r="C565" i="5"/>
  <c r="B565" i="5"/>
  <c r="C564" i="5"/>
  <c r="B564" i="5"/>
  <c r="C563" i="5"/>
  <c r="B563" i="5"/>
  <c r="C562" i="5"/>
  <c r="B562" i="5"/>
  <c r="C561" i="5"/>
  <c r="B561" i="5"/>
  <c r="C560" i="5"/>
  <c r="B560" i="5"/>
  <c r="C559" i="5"/>
  <c r="B559" i="5"/>
  <c r="C558" i="5"/>
  <c r="B558" i="5"/>
  <c r="C557" i="5"/>
  <c r="B557" i="5"/>
  <c r="C556" i="5"/>
  <c r="B556" i="5"/>
  <c r="C555" i="5"/>
  <c r="B555" i="5"/>
  <c r="C554" i="5"/>
  <c r="B554" i="5"/>
  <c r="C553" i="5"/>
  <c r="B553" i="5"/>
  <c r="C552" i="5"/>
  <c r="B552" i="5"/>
  <c r="C551" i="5"/>
  <c r="B551" i="5"/>
  <c r="C550" i="5"/>
  <c r="B550" i="5"/>
  <c r="C255" i="5"/>
  <c r="B255" i="5"/>
  <c r="C254" i="5"/>
  <c r="B254" i="5"/>
  <c r="C253" i="5"/>
  <c r="B253"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7" i="5"/>
  <c r="B237" i="5"/>
  <c r="C236" i="5"/>
  <c r="B236" i="5"/>
  <c r="C235" i="5"/>
  <c r="B235" i="5"/>
  <c r="C234" i="5"/>
  <c r="B234" i="5"/>
  <c r="C233" i="5"/>
  <c r="B233" i="5"/>
  <c r="C232" i="5"/>
  <c r="B232" i="5"/>
  <c r="C231" i="5"/>
  <c r="B231" i="5"/>
  <c r="C230" i="5"/>
  <c r="B230"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4" i="5"/>
  <c r="B214" i="5"/>
  <c r="C213" i="5"/>
  <c r="B213" i="5"/>
  <c r="C212" i="5"/>
  <c r="B212" i="5"/>
  <c r="C211" i="5"/>
  <c r="B211" i="5"/>
  <c r="C210" i="5"/>
  <c r="B210" i="5"/>
  <c r="C209" i="5"/>
  <c r="B209" i="5"/>
  <c r="C208" i="5"/>
  <c r="B208" i="5"/>
  <c r="C207" i="5"/>
  <c r="B207" i="5"/>
  <c r="C206" i="5"/>
  <c r="B206" i="5"/>
  <c r="C205" i="5"/>
  <c r="B205" i="5"/>
  <c r="C204" i="5"/>
  <c r="B204" i="5"/>
  <c r="C203" i="5"/>
  <c r="B203" i="5"/>
  <c r="C202" i="5"/>
  <c r="B202" i="5"/>
  <c r="C201" i="5"/>
  <c r="B201" i="5"/>
  <c r="C200" i="5"/>
  <c r="B200" i="5"/>
  <c r="C199" i="5"/>
  <c r="B199" i="5"/>
  <c r="C198" i="5"/>
  <c r="B198" i="5"/>
  <c r="C197" i="5"/>
  <c r="B197" i="5"/>
  <c r="C196" i="5"/>
  <c r="B196" i="5"/>
  <c r="C195" i="5"/>
  <c r="B195" i="5"/>
  <c r="C194" i="5"/>
  <c r="B194" i="5"/>
  <c r="C193" i="5"/>
  <c r="B193" i="5"/>
  <c r="C192" i="5"/>
  <c r="B192" i="5"/>
  <c r="C191" i="5"/>
  <c r="B191" i="5"/>
  <c r="C190" i="5"/>
  <c r="B190" i="5"/>
  <c r="C189" i="5"/>
  <c r="B189" i="5"/>
  <c r="C188" i="5"/>
  <c r="B188" i="5"/>
  <c r="C187" i="5"/>
  <c r="B187" i="5"/>
  <c r="C186" i="5"/>
  <c r="B186" i="5"/>
  <c r="C185" i="5"/>
  <c r="B185" i="5"/>
  <c r="C184" i="5"/>
  <c r="B184" i="5"/>
  <c r="C183" i="5"/>
  <c r="B183" i="5"/>
  <c r="C182" i="5"/>
  <c r="B182" i="5"/>
  <c r="C163" i="5"/>
  <c r="B163" i="5"/>
  <c r="C162" i="5"/>
  <c r="B162" i="5"/>
  <c r="C161" i="5"/>
  <c r="B161" i="5"/>
  <c r="C160" i="5"/>
  <c r="B160" i="5"/>
  <c r="C159" i="5"/>
  <c r="B159" i="5"/>
  <c r="C158" i="5"/>
  <c r="B158" i="5"/>
  <c r="C157" i="5"/>
  <c r="B157" i="5"/>
  <c r="C156" i="5"/>
  <c r="B156" i="5"/>
  <c r="C155" i="5"/>
  <c r="B155" i="5"/>
  <c r="C154" i="5"/>
  <c r="B154" i="5"/>
  <c r="C153" i="5"/>
  <c r="B153" i="5"/>
  <c r="C152" i="5"/>
  <c r="B152" i="5"/>
  <c r="C151" i="5"/>
  <c r="B151" i="5"/>
  <c r="C150" i="5"/>
  <c r="B150" i="5"/>
  <c r="C674" i="5"/>
  <c r="B674" i="5"/>
  <c r="C673" i="5"/>
  <c r="B673" i="5"/>
  <c r="C672" i="5"/>
  <c r="B672" i="5"/>
  <c r="C671" i="5"/>
  <c r="B671" i="5"/>
  <c r="C670" i="5"/>
  <c r="B670" i="5"/>
  <c r="C669" i="5"/>
  <c r="B669" i="5"/>
  <c r="C668" i="5"/>
  <c r="B668" i="5"/>
  <c r="C667" i="5"/>
  <c r="B667" i="5"/>
  <c r="C666" i="5"/>
  <c r="B666" i="5"/>
  <c r="C665" i="5"/>
  <c r="B665" i="5"/>
  <c r="C664" i="5"/>
  <c r="B664" i="5"/>
  <c r="C663" i="5"/>
  <c r="B663" i="5"/>
  <c r="C662" i="5"/>
  <c r="B662" i="5"/>
  <c r="C661" i="5"/>
  <c r="B661" i="5"/>
  <c r="C660" i="5"/>
  <c r="B660" i="5"/>
  <c r="C659" i="5"/>
  <c r="B659" i="5"/>
  <c r="C658" i="5"/>
  <c r="B658" i="5"/>
  <c r="C657" i="5"/>
  <c r="B657" i="5"/>
  <c r="C656" i="5"/>
  <c r="B656" i="5"/>
  <c r="C655" i="5"/>
  <c r="B655" i="5"/>
  <c r="C654" i="5"/>
  <c r="B654" i="5"/>
  <c r="C653" i="5"/>
  <c r="B653" i="5"/>
  <c r="C652" i="5"/>
  <c r="B652" i="5"/>
  <c r="C651" i="5"/>
  <c r="B651" i="5"/>
  <c r="C650" i="5"/>
  <c r="B650" i="5"/>
  <c r="C649" i="5"/>
  <c r="B649" i="5"/>
  <c r="C648" i="5"/>
  <c r="B648" i="5"/>
  <c r="C647" i="5"/>
  <c r="B647" i="5"/>
  <c r="C646" i="5"/>
  <c r="B646" i="5"/>
  <c r="C645" i="5"/>
  <c r="B645" i="5"/>
  <c r="C644" i="5"/>
  <c r="B644" i="5"/>
  <c r="C643" i="5"/>
  <c r="B643" i="5"/>
  <c r="C642" i="5"/>
  <c r="B642" i="5"/>
  <c r="C641" i="5"/>
  <c r="B641" i="5"/>
  <c r="C640" i="5"/>
  <c r="B640" i="5"/>
  <c r="C639" i="5"/>
  <c r="B639" i="5"/>
  <c r="C638" i="5"/>
  <c r="B638" i="5"/>
  <c r="C637" i="5"/>
  <c r="B637" i="5"/>
  <c r="C636" i="5"/>
  <c r="B636" i="5"/>
  <c r="C635" i="5"/>
  <c r="B635" i="5"/>
  <c r="C634" i="5"/>
  <c r="B634" i="5"/>
  <c r="C633" i="5"/>
  <c r="B633" i="5"/>
  <c r="C632" i="5"/>
  <c r="B632" i="5"/>
  <c r="C631" i="5"/>
  <c r="B631" i="5"/>
  <c r="C630" i="5"/>
  <c r="B630" i="5"/>
  <c r="C629" i="5"/>
  <c r="B629" i="5"/>
  <c r="C628" i="5"/>
  <c r="B628" i="5"/>
  <c r="C627" i="5"/>
  <c r="B627" i="5"/>
  <c r="C626" i="5"/>
  <c r="B626" i="5"/>
  <c r="C625" i="5"/>
  <c r="B625" i="5"/>
  <c r="C624" i="5"/>
  <c r="B624" i="5"/>
  <c r="C88" i="5"/>
  <c r="B88" i="5"/>
  <c r="C87" i="5"/>
  <c r="B87" i="5"/>
  <c r="C86" i="5"/>
  <c r="B86" i="5"/>
  <c r="C85" i="5"/>
  <c r="B85" i="5"/>
  <c r="C84" i="5"/>
  <c r="B84" i="5"/>
  <c r="C83" i="5"/>
  <c r="B83" i="5"/>
  <c r="C82" i="5"/>
  <c r="B82" i="5"/>
  <c r="C81" i="5"/>
  <c r="B81" i="5"/>
  <c r="C80" i="5"/>
  <c r="B80" i="5"/>
  <c r="C79" i="5"/>
  <c r="B79" i="5"/>
  <c r="C78" i="5"/>
  <c r="B78" i="5"/>
  <c r="C77" i="5"/>
  <c r="B77" i="5"/>
  <c r="C76" i="5"/>
  <c r="B76" i="5"/>
  <c r="C75" i="5"/>
  <c r="B75" i="5"/>
  <c r="C74" i="5"/>
  <c r="B74" i="5"/>
  <c r="C73" i="5"/>
  <c r="B73" i="5"/>
  <c r="C72" i="5"/>
  <c r="B72" i="5"/>
  <c r="C71" i="5"/>
  <c r="B71" i="5"/>
  <c r="C70" i="5"/>
  <c r="B70" i="5"/>
  <c r="C69" i="5"/>
  <c r="B69"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3" i="5"/>
  <c r="B53" i="5"/>
  <c r="C52" i="5"/>
  <c r="B52" i="5"/>
  <c r="C51" i="5"/>
  <c r="B51" i="5"/>
  <c r="C50" i="5"/>
  <c r="B50" i="5"/>
  <c r="C49" i="5"/>
  <c r="B49" i="5"/>
  <c r="C48" i="5"/>
  <c r="B48" i="5"/>
  <c r="C47" i="5"/>
  <c r="B47" i="5"/>
  <c r="C46" i="5"/>
  <c r="B46"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30" i="5"/>
  <c r="B30" i="5"/>
  <c r="C29" i="5"/>
  <c r="B29" i="5"/>
  <c r="C28" i="5"/>
  <c r="B28" i="5"/>
  <c r="C27" i="5"/>
  <c r="B27" i="5"/>
  <c r="C26" i="5"/>
  <c r="B26" i="5"/>
  <c r="C25" i="5"/>
  <c r="B25" i="5"/>
  <c r="C24" i="5"/>
  <c r="B24" i="5"/>
  <c r="C23" i="5"/>
  <c r="B23" i="5"/>
  <c r="C22" i="5"/>
  <c r="B22" i="5"/>
  <c r="C21" i="5"/>
  <c r="B21" i="5"/>
  <c r="C20" i="5"/>
  <c r="B20" i="5"/>
  <c r="C19" i="5"/>
  <c r="B19" i="5"/>
  <c r="C18" i="5"/>
  <c r="B18" i="5"/>
  <c r="C17" i="5"/>
  <c r="B17" i="5"/>
  <c r="C16" i="5"/>
  <c r="B16" i="5"/>
  <c r="C15" i="5"/>
  <c r="B15" i="5"/>
  <c r="C14" i="5"/>
  <c r="B14" i="5"/>
  <c r="C13" i="5"/>
  <c r="B13" i="5"/>
  <c r="C12" i="5"/>
  <c r="B12" i="5"/>
  <c r="C11" i="5"/>
  <c r="B11" i="5"/>
  <c r="C10" i="5"/>
  <c r="B10" i="5"/>
  <c r="C9" i="5"/>
  <c r="B9" i="5"/>
  <c r="C8" i="5"/>
  <c r="B8" i="5"/>
  <c r="C7" i="5"/>
  <c r="B7" i="5"/>
  <c r="C6" i="5"/>
  <c r="B6" i="5"/>
  <c r="C5" i="5"/>
  <c r="B5" i="5"/>
  <c r="C4" i="5"/>
  <c r="B4" i="5"/>
  <c r="C520" i="5"/>
  <c r="B520" i="5"/>
  <c r="C519" i="5"/>
  <c r="B519" i="5"/>
  <c r="C518" i="5"/>
  <c r="B518" i="5"/>
  <c r="C517" i="5"/>
  <c r="B517" i="5"/>
  <c r="C516" i="5"/>
  <c r="B516" i="5"/>
  <c r="C515" i="5"/>
  <c r="B515" i="5"/>
  <c r="C514" i="5"/>
  <c r="B514" i="5"/>
  <c r="C513" i="5"/>
  <c r="B513" i="5"/>
  <c r="C512" i="5"/>
  <c r="B512" i="5"/>
  <c r="C511" i="5"/>
  <c r="B511" i="5"/>
  <c r="C510" i="5"/>
  <c r="B510" i="5"/>
  <c r="C509" i="5"/>
  <c r="B509" i="5"/>
  <c r="C508" i="5"/>
  <c r="B508" i="5"/>
  <c r="C507" i="5"/>
  <c r="B507" i="5"/>
  <c r="C506" i="5"/>
  <c r="B506" i="5"/>
  <c r="C505" i="5"/>
  <c r="B505" i="5"/>
  <c r="C504" i="5"/>
  <c r="B504" i="5"/>
  <c r="C503" i="5"/>
  <c r="B503" i="5"/>
  <c r="C502" i="5"/>
  <c r="B502" i="5"/>
  <c r="C501" i="5"/>
  <c r="B501" i="5"/>
  <c r="C500" i="5"/>
  <c r="B500" i="5"/>
  <c r="C499" i="5"/>
  <c r="B499" i="5"/>
  <c r="C498" i="5"/>
  <c r="B498" i="5"/>
  <c r="C497" i="5"/>
  <c r="B497" i="5"/>
  <c r="C496" i="5"/>
  <c r="B496" i="5"/>
  <c r="C495" i="5"/>
  <c r="B495" i="5"/>
  <c r="C494" i="5"/>
  <c r="B494" i="5"/>
  <c r="C493" i="5"/>
  <c r="B493" i="5"/>
  <c r="C492" i="5"/>
  <c r="B492" i="5"/>
  <c r="C491" i="5"/>
  <c r="B491" i="5"/>
  <c r="C490" i="5"/>
  <c r="B490" i="5"/>
  <c r="C489" i="5"/>
  <c r="B489" i="5"/>
  <c r="C488" i="5"/>
  <c r="B488" i="5"/>
  <c r="C487" i="5"/>
  <c r="B487" i="5"/>
  <c r="C486" i="5"/>
  <c r="B486" i="5"/>
  <c r="C485" i="5"/>
  <c r="B485" i="5"/>
  <c r="C484" i="5"/>
  <c r="B484" i="5"/>
  <c r="C483" i="5"/>
  <c r="B483" i="5"/>
  <c r="C482" i="5"/>
  <c r="B482" i="5"/>
  <c r="C481" i="5"/>
  <c r="B481" i="5"/>
  <c r="C480" i="5"/>
  <c r="B480" i="5"/>
  <c r="C479" i="5"/>
  <c r="B479" i="5"/>
  <c r="C478" i="5"/>
  <c r="B478" i="5"/>
  <c r="C477" i="5"/>
  <c r="B477" i="5"/>
  <c r="C476" i="5"/>
  <c r="B476" i="5"/>
  <c r="C475" i="5"/>
  <c r="B475" i="5"/>
  <c r="C474" i="5"/>
  <c r="B474" i="5"/>
  <c r="C473" i="5"/>
  <c r="B473" i="5"/>
  <c r="C472" i="5"/>
  <c r="B472" i="5"/>
  <c r="C471" i="5"/>
  <c r="B471" i="5"/>
  <c r="C470" i="5"/>
  <c r="B470" i="5"/>
  <c r="C469" i="5"/>
  <c r="B469" i="5"/>
  <c r="C468" i="5"/>
  <c r="B468" i="5"/>
  <c r="C467" i="5"/>
  <c r="B467" i="5"/>
  <c r="C466" i="5"/>
  <c r="B466" i="5"/>
  <c r="C465" i="5"/>
  <c r="B465" i="5"/>
  <c r="C464" i="5"/>
  <c r="B464" i="5"/>
  <c r="C463" i="5"/>
  <c r="B463" i="5"/>
  <c r="C462" i="5"/>
  <c r="B462" i="5"/>
  <c r="C461" i="5"/>
  <c r="B461" i="5"/>
  <c r="C460" i="5"/>
  <c r="B460" i="5"/>
  <c r="C459" i="5"/>
  <c r="B459" i="5"/>
  <c r="C458" i="5"/>
  <c r="B458" i="5"/>
  <c r="C457" i="5"/>
  <c r="B457" i="5"/>
  <c r="C456" i="5"/>
  <c r="B456" i="5"/>
  <c r="C455" i="5"/>
  <c r="B455" i="5"/>
  <c r="C454" i="5"/>
  <c r="B454" i="5"/>
  <c r="C453" i="5"/>
  <c r="B453" i="5"/>
  <c r="C452" i="5"/>
  <c r="B452" i="5"/>
  <c r="C451" i="5"/>
  <c r="B451" i="5"/>
  <c r="C450" i="5"/>
  <c r="B450" i="5"/>
  <c r="C449" i="5"/>
  <c r="B449" i="5"/>
  <c r="C448" i="5"/>
  <c r="B448" i="5"/>
  <c r="C447" i="5"/>
  <c r="B447" i="5"/>
  <c r="C446" i="5"/>
  <c r="B446" i="5"/>
  <c r="C445" i="5"/>
  <c r="B445" i="5"/>
  <c r="C444" i="5"/>
  <c r="B444" i="5"/>
  <c r="C443" i="5"/>
  <c r="B443" i="5"/>
  <c r="C442" i="5"/>
  <c r="B442" i="5"/>
  <c r="C408" i="5"/>
  <c r="B408" i="5"/>
  <c r="C407" i="5"/>
  <c r="B407" i="5"/>
  <c r="C406" i="5"/>
  <c r="B406" i="5"/>
  <c r="C405" i="5"/>
  <c r="B405" i="5"/>
  <c r="C320" i="5"/>
  <c r="B320" i="5"/>
  <c r="C404" i="5"/>
  <c r="B404" i="5"/>
  <c r="C403" i="5"/>
  <c r="B403" i="5"/>
  <c r="C402" i="5"/>
  <c r="B402" i="5"/>
  <c r="C401" i="5"/>
  <c r="B401" i="5"/>
  <c r="C400" i="5"/>
  <c r="B400" i="5"/>
  <c r="C399" i="5"/>
  <c r="B399" i="5"/>
  <c r="C398" i="5"/>
  <c r="B398" i="5"/>
  <c r="C397" i="5"/>
  <c r="B397" i="5"/>
  <c r="C396" i="5"/>
  <c r="B396" i="5"/>
  <c r="C395" i="5"/>
  <c r="B395" i="5"/>
  <c r="C394" i="5"/>
  <c r="B394" i="5"/>
  <c r="C393" i="5"/>
  <c r="B393" i="5"/>
  <c r="C392" i="5"/>
  <c r="B392" i="5"/>
  <c r="C391" i="5"/>
  <c r="B391" i="5"/>
  <c r="C390" i="5"/>
  <c r="B390" i="5"/>
  <c r="C389" i="5"/>
  <c r="B389" i="5"/>
  <c r="C388" i="5"/>
  <c r="B388" i="5"/>
  <c r="C387" i="5"/>
  <c r="B387" i="5"/>
  <c r="C386" i="5"/>
  <c r="B386" i="5"/>
  <c r="C385" i="5"/>
  <c r="B385" i="5"/>
  <c r="C384" i="5"/>
  <c r="B384" i="5"/>
  <c r="C383" i="5"/>
  <c r="B383" i="5"/>
  <c r="C382" i="5"/>
  <c r="B382" i="5"/>
  <c r="C381" i="5"/>
  <c r="B381" i="5"/>
  <c r="C380" i="5"/>
  <c r="B380" i="5"/>
  <c r="C379" i="5"/>
  <c r="B379" i="5"/>
  <c r="C378" i="5"/>
  <c r="B378" i="5"/>
  <c r="C377" i="5"/>
  <c r="B377" i="5"/>
  <c r="C376" i="5"/>
  <c r="B376" i="5"/>
  <c r="C375" i="5"/>
  <c r="B375" i="5"/>
  <c r="C374" i="5"/>
  <c r="B374" i="5"/>
  <c r="C373" i="5"/>
  <c r="B373" i="5"/>
  <c r="C372" i="5"/>
  <c r="B372" i="5"/>
  <c r="C371" i="5"/>
  <c r="B371" i="5"/>
  <c r="C370" i="5"/>
  <c r="B370" i="5"/>
  <c r="C369" i="5"/>
  <c r="B369" i="5"/>
  <c r="C368" i="5"/>
  <c r="B368" i="5"/>
  <c r="C367" i="5"/>
  <c r="B367" i="5"/>
  <c r="C366" i="5"/>
  <c r="B366" i="5"/>
  <c r="C365" i="5"/>
  <c r="B365" i="5"/>
  <c r="C364" i="5"/>
  <c r="B364" i="5"/>
  <c r="C363" i="5"/>
  <c r="B363" i="5"/>
  <c r="C362" i="5"/>
  <c r="B362" i="5"/>
  <c r="C361" i="5"/>
  <c r="B361" i="5"/>
  <c r="C360" i="5"/>
  <c r="B360" i="5"/>
  <c r="C359" i="5"/>
  <c r="B359" i="5"/>
  <c r="C358" i="5"/>
  <c r="B358" i="5"/>
  <c r="C357" i="5"/>
  <c r="B357" i="5"/>
  <c r="C356" i="5"/>
  <c r="B356" i="5"/>
  <c r="C355" i="5"/>
  <c r="B355" i="5"/>
  <c r="C354" i="5"/>
  <c r="B354" i="5"/>
  <c r="C353" i="5"/>
  <c r="B353" i="5"/>
  <c r="C352" i="5"/>
  <c r="B352" i="5"/>
  <c r="C351" i="5"/>
  <c r="B351" i="5"/>
  <c r="C350" i="5"/>
  <c r="B350" i="5"/>
  <c r="C349" i="5"/>
  <c r="B349" i="5"/>
  <c r="C348" i="5"/>
  <c r="B348" i="5"/>
  <c r="C347" i="5"/>
  <c r="B347" i="5"/>
  <c r="C346" i="5"/>
  <c r="B346" i="5"/>
  <c r="C345" i="5"/>
  <c r="B345"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9" i="5"/>
  <c r="B329" i="5"/>
  <c r="C328" i="5"/>
  <c r="B328" i="5"/>
  <c r="X102" i="1"/>
  <c r="X101" i="1"/>
  <c r="X100" i="1"/>
  <c r="X99" i="1"/>
  <c r="X96" i="1"/>
  <c r="X95" i="1"/>
  <c r="X93" i="1"/>
  <c r="X92" i="1"/>
  <c r="X91" i="1"/>
  <c r="X90" i="1"/>
  <c r="X89" i="1"/>
  <c r="X88" i="1"/>
  <c r="X87" i="1"/>
  <c r="X86" i="1"/>
  <c r="X85" i="1"/>
  <c r="X84" i="1"/>
  <c r="X83" i="1"/>
  <c r="X81" i="1"/>
  <c r="X80" i="1"/>
  <c r="X75" i="1"/>
  <c r="X68" i="1"/>
  <c r="X67" i="1"/>
  <c r="X66" i="1"/>
  <c r="X64" i="1"/>
  <c r="X61" i="1"/>
  <c r="X59" i="1"/>
  <c r="X57" i="1"/>
  <c r="X55" i="1"/>
  <c r="X54" i="1"/>
  <c r="X53" i="1"/>
  <c r="X52" i="1"/>
  <c r="X51" i="1"/>
  <c r="X49" i="1"/>
  <c r="X48" i="1"/>
  <c r="X47" i="1"/>
  <c r="X46" i="1"/>
  <c r="X45" i="1"/>
  <c r="X44" i="1"/>
  <c r="X43" i="1"/>
  <c r="X42" i="1"/>
  <c r="X41" i="1"/>
  <c r="X40" i="1"/>
  <c r="X39" i="1"/>
  <c r="X37" i="1"/>
  <c r="X30" i="1"/>
  <c r="X29" i="1"/>
  <c r="X27" i="1"/>
  <c r="X26" i="1"/>
  <c r="X25" i="1"/>
  <c r="X23" i="1"/>
  <c r="X22" i="1"/>
  <c r="X21" i="1"/>
  <c r="X20" i="1"/>
  <c r="X17" i="1"/>
  <c r="X16" i="1"/>
  <c r="X15" i="1"/>
  <c r="X14" i="1"/>
  <c r="X12" i="1"/>
  <c r="X10" i="1"/>
  <c r="X9" i="1"/>
  <c r="X8" i="1"/>
  <c r="X7" i="1"/>
  <c r="X6" i="1"/>
  <c r="X5" i="1"/>
  <c r="X4" i="1"/>
  <c r="Y102" i="1"/>
  <c r="Y101" i="1"/>
  <c r="Y100" i="1"/>
  <c r="Y99" i="1"/>
  <c r="Y96" i="1"/>
  <c r="Y95" i="1"/>
  <c r="Y93" i="1"/>
  <c r="Y92" i="1"/>
  <c r="Y91" i="1"/>
  <c r="Y90" i="1"/>
  <c r="Y89" i="1"/>
  <c r="Y88" i="1"/>
  <c r="Y87" i="1"/>
  <c r="Y86" i="1"/>
  <c r="Y85" i="1"/>
  <c r="Y84" i="1"/>
  <c r="Y83" i="1"/>
  <c r="Y81" i="1"/>
  <c r="Y80" i="1"/>
  <c r="Y75" i="1"/>
  <c r="Y68" i="1"/>
  <c r="Y67" i="1"/>
  <c r="Y66" i="1"/>
  <c r="Y64" i="1"/>
  <c r="Y61" i="1"/>
  <c r="Y59" i="1"/>
  <c r="Y57" i="1"/>
  <c r="Y55" i="1"/>
  <c r="Y54" i="1"/>
  <c r="Y53" i="1"/>
  <c r="Y52" i="1"/>
  <c r="Y51" i="1"/>
  <c r="Y49" i="1"/>
  <c r="Y48" i="1"/>
  <c r="Y47" i="1"/>
  <c r="Y46" i="1"/>
  <c r="Y45" i="1"/>
  <c r="Y44" i="1"/>
  <c r="Y43" i="1"/>
  <c r="Y42" i="1"/>
  <c r="Y41" i="1"/>
  <c r="Y40" i="1"/>
  <c r="Y39" i="1"/>
  <c r="Y37" i="1"/>
  <c r="Y30" i="1"/>
  <c r="Y29" i="1"/>
  <c r="Y27" i="1"/>
  <c r="Y26" i="1"/>
  <c r="Y25" i="1"/>
  <c r="Y23" i="1"/>
  <c r="Y22" i="1"/>
  <c r="Y21" i="1"/>
  <c r="Y20" i="1"/>
  <c r="Y17" i="1"/>
  <c r="Y16" i="1"/>
  <c r="Y15" i="1"/>
  <c r="Y14" i="1"/>
  <c r="Y12" i="1"/>
  <c r="Y10" i="1"/>
  <c r="Y9" i="1"/>
  <c r="Y8" i="1"/>
  <c r="Y7" i="1"/>
  <c r="Y6" i="1"/>
  <c r="Y5" i="1"/>
  <c r="Y4" i="1"/>
  <c r="D10" i="3"/>
  <c r="D9" i="3"/>
  <c r="D8" i="3"/>
  <c r="D7" i="3"/>
  <c r="D6" i="3"/>
  <c r="D5" i="3"/>
  <c r="M76" i="2"/>
  <c r="M75" i="2"/>
  <c r="M74"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AA5" i="1"/>
  <c r="AC5" i="1"/>
  <c r="AE5" i="1"/>
  <c r="AA6" i="1"/>
  <c r="AC6" i="1"/>
  <c r="AE6" i="1"/>
  <c r="AA7" i="1"/>
  <c r="AC7" i="1"/>
  <c r="AE7" i="1"/>
  <c r="AA8" i="1"/>
  <c r="AC8" i="1"/>
  <c r="AE8" i="1"/>
  <c r="AA9" i="1"/>
  <c r="AC9" i="1"/>
  <c r="AA10" i="1"/>
  <c r="AC10" i="1"/>
  <c r="AE10" i="1"/>
  <c r="AA12" i="1"/>
  <c r="AC12" i="1"/>
  <c r="AE12" i="1"/>
  <c r="AC13" i="1"/>
  <c r="AA14" i="1"/>
  <c r="AC14" i="1"/>
  <c r="AE14" i="1"/>
  <c r="AA15" i="1"/>
  <c r="AC15" i="1"/>
  <c r="AE15" i="1"/>
  <c r="AA16" i="1"/>
  <c r="AC16" i="1"/>
  <c r="AE16" i="1"/>
  <c r="AA17" i="1"/>
  <c r="AC17" i="1"/>
  <c r="AE17" i="1"/>
  <c r="AA20" i="1"/>
  <c r="AC20" i="1"/>
  <c r="AE20" i="1"/>
  <c r="AA21" i="1"/>
  <c r="AC21" i="1"/>
  <c r="AE21" i="1"/>
  <c r="AA22" i="1"/>
  <c r="AC22" i="1"/>
  <c r="AE22" i="1"/>
  <c r="AA23" i="1"/>
  <c r="AC23" i="1"/>
  <c r="AE23" i="1"/>
  <c r="AC24" i="1"/>
  <c r="AA25" i="1"/>
  <c r="AC25" i="1"/>
  <c r="AE25" i="1"/>
  <c r="AA26" i="1"/>
  <c r="AC26" i="1"/>
  <c r="AE26" i="1"/>
  <c r="AA27" i="1"/>
  <c r="AC27" i="1"/>
  <c r="AE27" i="1"/>
  <c r="AA29" i="1"/>
  <c r="AC29" i="1"/>
  <c r="AE29" i="1"/>
  <c r="AA30" i="1"/>
  <c r="AC30" i="1"/>
  <c r="AE30" i="1"/>
  <c r="AA37" i="1"/>
  <c r="AC37" i="1"/>
  <c r="AE37" i="1"/>
  <c r="AA39" i="1"/>
  <c r="AC39" i="1"/>
  <c r="AE39" i="1"/>
  <c r="AA40" i="1"/>
  <c r="AC40" i="1"/>
  <c r="AE40" i="1"/>
  <c r="AA41" i="1"/>
  <c r="AC41" i="1"/>
  <c r="AE41" i="1"/>
  <c r="AA42" i="1"/>
  <c r="AC42" i="1"/>
  <c r="AE42" i="1"/>
  <c r="AA43" i="1"/>
  <c r="AC43" i="1"/>
  <c r="AE43" i="1"/>
  <c r="AA44" i="1"/>
  <c r="AC44" i="1"/>
  <c r="AE44" i="1"/>
  <c r="AA45" i="1"/>
  <c r="AC45" i="1"/>
  <c r="AE45" i="1"/>
  <c r="AA46" i="1"/>
  <c r="AC46" i="1"/>
  <c r="AE46" i="1"/>
  <c r="AA47" i="1"/>
  <c r="AC47" i="1"/>
  <c r="AE47" i="1"/>
  <c r="AA48" i="1"/>
  <c r="AC48" i="1"/>
  <c r="AE48" i="1"/>
  <c r="AA49" i="1"/>
  <c r="AC49" i="1"/>
  <c r="AE49" i="1"/>
  <c r="AA51" i="1"/>
  <c r="AC51" i="1"/>
  <c r="AE51" i="1"/>
  <c r="AA52" i="1"/>
  <c r="AC52" i="1"/>
  <c r="AE52" i="1"/>
  <c r="AA53" i="1"/>
  <c r="AC53" i="1"/>
  <c r="AE53" i="1"/>
  <c r="AA54" i="1"/>
  <c r="AC54" i="1"/>
  <c r="AE54" i="1"/>
  <c r="AA55" i="1"/>
  <c r="AC55" i="1"/>
  <c r="AE55" i="1"/>
  <c r="AA57" i="1"/>
  <c r="AC57" i="1"/>
  <c r="AE57" i="1"/>
  <c r="AA59" i="1"/>
  <c r="AC59" i="1"/>
  <c r="AE59" i="1"/>
  <c r="AA61" i="1"/>
  <c r="AC61" i="1"/>
  <c r="AE61" i="1"/>
  <c r="AA64" i="1"/>
  <c r="AC64" i="1"/>
  <c r="AE64" i="1"/>
  <c r="AA66" i="1"/>
  <c r="AC66" i="1"/>
  <c r="AE66" i="1"/>
  <c r="AA67" i="1"/>
  <c r="AC67" i="1"/>
  <c r="AE67" i="1"/>
  <c r="AA68" i="1"/>
  <c r="AC68" i="1"/>
  <c r="AE68" i="1"/>
  <c r="AC74" i="1"/>
  <c r="AA75" i="1"/>
  <c r="AC75" i="1"/>
  <c r="AE75" i="1"/>
  <c r="AA80" i="1"/>
  <c r="AC80" i="1"/>
  <c r="AE80" i="1"/>
  <c r="AA81" i="1"/>
  <c r="AC81" i="1"/>
  <c r="AE81" i="1"/>
  <c r="AA83" i="1"/>
  <c r="AC83" i="1"/>
  <c r="AE83" i="1"/>
  <c r="AA84" i="1"/>
  <c r="AC84" i="1"/>
  <c r="AE84" i="1"/>
  <c r="AA85" i="1"/>
  <c r="AC85" i="1"/>
  <c r="AE85" i="1"/>
  <c r="AA86" i="1"/>
  <c r="AC86" i="1"/>
  <c r="AE86" i="1"/>
  <c r="AA87" i="1"/>
  <c r="AC87" i="1"/>
  <c r="AE87" i="1"/>
  <c r="AA88" i="1"/>
  <c r="AC88" i="1"/>
  <c r="AE88" i="1"/>
  <c r="AA89" i="1"/>
  <c r="AC89" i="1"/>
  <c r="AE89" i="1"/>
  <c r="AA90" i="1"/>
  <c r="AC90" i="1"/>
  <c r="AE90" i="1"/>
  <c r="AA91" i="1"/>
  <c r="AC91" i="1"/>
  <c r="AE91" i="1"/>
  <c r="AA92" i="1"/>
  <c r="AC92" i="1"/>
  <c r="AE92" i="1"/>
  <c r="AA93" i="1"/>
  <c r="AC93" i="1"/>
  <c r="AE93" i="1"/>
  <c r="AA95" i="1"/>
  <c r="AC95" i="1"/>
  <c r="AE95" i="1"/>
  <c r="AA96" i="1"/>
  <c r="AC96" i="1"/>
  <c r="AE96" i="1"/>
  <c r="AA99" i="1"/>
  <c r="AC99" i="1"/>
  <c r="AE99" i="1"/>
  <c r="AA100" i="1"/>
  <c r="AC100" i="1"/>
  <c r="AE100" i="1"/>
  <c r="AA101" i="1"/>
  <c r="AC101" i="1"/>
  <c r="AE101" i="1"/>
  <c r="AA102" i="1"/>
  <c r="AC102" i="1"/>
  <c r="AE102" i="1"/>
  <c r="AE4" i="1"/>
  <c r="AC4" i="1"/>
  <c r="AA4" i="1"/>
  <c r="M70" i="1"/>
  <c r="M71" i="1"/>
  <c r="M73" i="1"/>
  <c r="M77" i="1"/>
  <c r="M78" i="1"/>
  <c r="M94" i="1"/>
  <c r="O70" i="1"/>
  <c r="O71" i="1"/>
  <c r="O73" i="1"/>
  <c r="O94" i="1"/>
  <c r="N70" i="1"/>
  <c r="N71" i="1"/>
  <c r="N73" i="1"/>
  <c r="N77" i="1"/>
  <c r="N78" i="1"/>
  <c r="N94" i="1"/>
  <c r="X94" i="1"/>
  <c r="X78" i="1"/>
  <c r="X77" i="1"/>
  <c r="X73" i="1"/>
  <c r="X70" i="1"/>
  <c r="Y94" i="1"/>
  <c r="Y78" i="1"/>
  <c r="Y77" i="1"/>
  <c r="Y73" i="1"/>
  <c r="Y70" i="1"/>
  <c r="AA70" i="1"/>
  <c r="AC70" i="1"/>
  <c r="AE70" i="1"/>
  <c r="AA73" i="1"/>
  <c r="AC73" i="1"/>
  <c r="AE73" i="1"/>
  <c r="AA77" i="1"/>
  <c r="AC77" i="1"/>
  <c r="AE77" i="1"/>
  <c r="AA78" i="1"/>
  <c r="AC78" i="1"/>
  <c r="AE78" i="1"/>
  <c r="AA94" i="1"/>
  <c r="AC94" i="1"/>
  <c r="AE94" i="1"/>
  <c r="O78" i="1"/>
  <c r="L78" i="1"/>
  <c r="AL78" i="1" s="1"/>
  <c r="AM78" i="1" s="1"/>
  <c r="L73" i="1"/>
  <c r="L70" i="1"/>
  <c r="O77" i="1"/>
  <c r="L77" i="1"/>
  <c r="AL77" i="1" s="1"/>
  <c r="AM77" i="1" s="1"/>
  <c r="L94" i="1"/>
  <c r="Q75" i="1"/>
  <c r="N121" i="1"/>
  <c r="N25" i="40"/>
  <c r="E35" i="9"/>
  <c r="E26" i="9"/>
  <c r="N26" i="40"/>
  <c r="E17" i="9"/>
  <c r="E40" i="9"/>
  <c r="E4" i="9"/>
  <c r="E10" i="9"/>
  <c r="E14" i="9"/>
  <c r="E18" i="9"/>
  <c r="E22" i="9"/>
  <c r="E41" i="9"/>
  <c r="E29" i="9"/>
  <c r="E33" i="9"/>
  <c r="E38" i="9"/>
  <c r="E13" i="9"/>
  <c r="E31" i="9"/>
  <c r="E42" i="9"/>
  <c r="E7" i="9"/>
  <c r="E16" i="9"/>
  <c r="E34" i="9"/>
  <c r="AL91" i="1"/>
  <c r="AM91" i="1"/>
  <c r="AL94" i="1"/>
  <c r="AM94" i="1" s="1"/>
  <c r="AL75" i="1"/>
  <c r="AM75" i="1"/>
  <c r="S31" i="1"/>
  <c r="S17" i="1" s="1"/>
  <c r="S5" i="1" s="1"/>
  <c r="AL73" i="1"/>
  <c r="AM73" i="1"/>
  <c r="AL9" i="1"/>
  <c r="AM9" i="1"/>
  <c r="AL5" i="1"/>
  <c r="AM5" i="1"/>
  <c r="AL102" i="1"/>
  <c r="AM102" i="1"/>
  <c r="T66" i="1"/>
  <c r="AL27" i="1"/>
  <c r="AM27" i="1" s="1"/>
  <c r="AL80" i="1"/>
  <c r="AM80" i="1"/>
  <c r="AL55" i="1"/>
  <c r="AM55" i="1" s="1"/>
  <c r="AL51" i="1"/>
  <c r="AM51" i="1"/>
  <c r="AL47" i="1"/>
  <c r="AM47" i="1" s="1"/>
  <c r="AL43" i="1"/>
  <c r="AM43" i="1"/>
  <c r="AL39" i="1"/>
  <c r="AM39" i="1" s="1"/>
  <c r="AL34" i="1"/>
  <c r="AM34" i="1"/>
  <c r="AK13" i="1"/>
  <c r="AL49" i="1"/>
  <c r="AM49" i="1"/>
  <c r="AL70" i="1"/>
  <c r="AM70" i="1"/>
  <c r="AL99" i="1"/>
  <c r="AM99" i="1"/>
  <c r="AL93" i="1"/>
  <c r="AM93" i="1"/>
  <c r="AL89" i="1"/>
  <c r="AM89" i="1"/>
  <c r="AL85" i="1"/>
  <c r="AM85" i="1"/>
  <c r="AL67" i="1"/>
  <c r="AM67" i="1"/>
  <c r="N9" i="6"/>
  <c r="AL100" i="1"/>
  <c r="AM100" i="1" s="1"/>
  <c r="E11" i="9"/>
  <c r="E15" i="9"/>
  <c r="E19" i="9"/>
  <c r="E27" i="9"/>
  <c r="E32" i="9"/>
  <c r="E37" i="9"/>
  <c r="Q168" i="8"/>
  <c r="AL26" i="1"/>
  <c r="AM26" i="1" s="1"/>
  <c r="AL21" i="1"/>
  <c r="AM21" i="1"/>
  <c r="N85" i="40"/>
  <c r="E12" i="9"/>
  <c r="E20" i="9"/>
  <c r="E30" i="9"/>
  <c r="E9" i="9"/>
  <c r="N11" i="40"/>
  <c r="AL37" i="1"/>
  <c r="AM37" i="1"/>
  <c r="S46" i="1"/>
  <c r="S33" i="1" s="1"/>
  <c r="S20" i="1" s="1"/>
  <c r="S7" i="1" s="1"/>
  <c r="AL92" i="1"/>
  <c r="AM92" i="1" s="1"/>
  <c r="AL88" i="1"/>
  <c r="AM88" i="1"/>
  <c r="AL15" i="1"/>
  <c r="AM15" i="1" s="1"/>
  <c r="AL54" i="1"/>
  <c r="AM54" i="1"/>
  <c r="AL10" i="1"/>
  <c r="AM10" i="1" s="1"/>
  <c r="AL6" i="1"/>
  <c r="AM6" i="1"/>
  <c r="AL68" i="1"/>
  <c r="AM68" i="1" s="1"/>
  <c r="AL42" i="1"/>
  <c r="AM42" i="1"/>
  <c r="T46" i="1"/>
  <c r="T33" i="1" s="1"/>
  <c r="T20" i="1" s="1"/>
  <c r="T7" i="1"/>
  <c r="N86" i="40"/>
  <c r="AL16" i="1"/>
  <c r="AM16" i="1"/>
  <c r="AL84" i="1"/>
  <c r="AM84" i="1" s="1"/>
  <c r="AL57" i="1"/>
  <c r="AM57" i="1"/>
  <c r="AL52" i="1"/>
  <c r="AM52" i="1" s="1"/>
  <c r="AL45" i="1"/>
  <c r="AM45" i="1"/>
  <c r="AL7" i="1"/>
  <c r="AM7" i="1" s="1"/>
  <c r="AL44" i="1"/>
  <c r="AM44" i="1"/>
  <c r="AL40" i="1"/>
  <c r="AM40" i="1" s="1"/>
  <c r="AL29" i="1"/>
  <c r="AM29" i="1"/>
  <c r="AL23" i="1"/>
  <c r="AM23" i="1" s="1"/>
  <c r="AL14" i="1"/>
  <c r="AM14" i="1"/>
  <c r="AL90" i="1"/>
  <c r="AM90" i="1" s="1"/>
  <c r="AL86" i="1"/>
  <c r="AM86" i="1"/>
  <c r="AL64" i="1"/>
  <c r="AM64" i="1" s="1"/>
  <c r="AH34" i="1"/>
  <c r="S53" i="1"/>
  <c r="S42" i="1" s="1"/>
  <c r="S29" i="1" s="1"/>
  <c r="N145" i="40"/>
  <c r="N60" i="40"/>
  <c r="N52" i="40"/>
  <c r="N50" i="40"/>
  <c r="N119" i="40"/>
  <c r="E12" i="6"/>
  <c r="AL25" i="1"/>
  <c r="AM25" i="1" s="1"/>
  <c r="AL96" i="1"/>
  <c r="AM96" i="1"/>
  <c r="AL48" i="1"/>
  <c r="AM48" i="1" s="1"/>
  <c r="N179" i="40"/>
  <c r="N169" i="40"/>
  <c r="N152" i="40"/>
  <c r="N150" i="40"/>
  <c r="N141" i="40"/>
  <c r="N135" i="40"/>
  <c r="N118" i="40"/>
  <c r="N112" i="40"/>
  <c r="N101" i="40"/>
  <c r="N83" i="40"/>
  <c r="N79" i="40"/>
  <c r="N74" i="40"/>
  <c r="N68" i="40"/>
  <c r="N62" i="40"/>
  <c r="N45" i="40"/>
  <c r="N41" i="40"/>
  <c r="N9" i="40"/>
  <c r="J12" i="6"/>
  <c r="AE11" i="1"/>
  <c r="X11" i="1"/>
  <c r="Q89" i="6"/>
  <c r="N44" i="40"/>
  <c r="N23" i="40"/>
  <c r="N24" i="40"/>
  <c r="N153" i="40"/>
  <c r="N61" i="40"/>
  <c r="N43" i="40"/>
  <c r="N39" i="40"/>
  <c r="N37" i="40"/>
  <c r="N33" i="40"/>
  <c r="N6" i="6"/>
  <c r="N11" i="6"/>
  <c r="N10" i="6"/>
  <c r="N8" i="6"/>
  <c r="N4" i="6"/>
  <c r="C6" i="6"/>
  <c r="AI14" i="1"/>
  <c r="AI73" i="1"/>
  <c r="AI12" i="1"/>
  <c r="AI13" i="1"/>
  <c r="AI24" i="1"/>
  <c r="N29" i="40"/>
  <c r="N27" i="40"/>
  <c r="N21" i="40"/>
  <c r="N19" i="40"/>
  <c r="N13" i="40"/>
  <c r="N35" i="40"/>
  <c r="N8" i="40"/>
  <c r="N178" i="40"/>
  <c r="N170" i="40"/>
  <c r="N161" i="40"/>
  <c r="N144" i="40"/>
  <c r="N136" i="40"/>
  <c r="N128" i="40"/>
  <c r="N111" i="40"/>
  <c r="N102" i="40"/>
  <c r="N94" i="40"/>
  <c r="N77" i="40"/>
  <c r="N73" i="40"/>
  <c r="N69" i="40"/>
  <c r="N34" i="40"/>
  <c r="N30" i="40"/>
  <c r="N16" i="40"/>
  <c r="N10" i="40"/>
  <c r="R7" i="8"/>
  <c r="AL66" i="1"/>
  <c r="AM66" i="1" s="1"/>
  <c r="AL61" i="1"/>
  <c r="AM61" i="1"/>
  <c r="T51" i="1"/>
  <c r="T39" i="1" s="1"/>
  <c r="T25" i="1" s="1"/>
  <c r="T12" i="1" s="1"/>
  <c r="AL95" i="1"/>
  <c r="AM95" i="1" s="1"/>
  <c r="AA11" i="1"/>
  <c r="L11" i="1"/>
  <c r="AL8" i="1"/>
  <c r="AM8" i="1" s="1"/>
  <c r="T45" i="1"/>
  <c r="T32" i="1"/>
  <c r="T19" i="1" s="1"/>
  <c r="T6" i="1" s="1"/>
  <c r="S51" i="1"/>
  <c r="R6" i="8"/>
  <c r="N58" i="40"/>
  <c r="N56" i="40"/>
  <c r="N54" i="40"/>
  <c r="N48" i="40"/>
  <c r="BX7" i="8"/>
  <c r="N57" i="40"/>
  <c r="N53" i="40"/>
  <c r="BX8" i="8"/>
  <c r="AL4" i="1"/>
  <c r="AM4" i="1" s="1"/>
  <c r="AL30" i="1"/>
  <c r="AM30" i="1"/>
  <c r="AL22" i="1"/>
  <c r="AM22" i="1" s="1"/>
  <c r="AL87" i="1"/>
  <c r="AM87" i="1"/>
  <c r="AL81" i="1"/>
  <c r="AM81" i="1" s="1"/>
  <c r="AL74" i="1"/>
  <c r="AM74" i="1"/>
  <c r="T49" i="1"/>
  <c r="T37" i="1" s="1"/>
  <c r="T23" i="1" s="1"/>
  <c r="T10" i="1" s="1"/>
  <c r="T52" i="1"/>
  <c r="T40" i="1" s="1"/>
  <c r="T26" i="1" s="1"/>
  <c r="T13" i="1"/>
  <c r="AK24" i="6"/>
  <c r="AK95" i="1"/>
  <c r="AL59" i="1"/>
  <c r="AM59" i="1"/>
  <c r="AL53" i="1"/>
  <c r="AM53" i="1" s="1"/>
  <c r="AL41" i="1"/>
  <c r="AM41" i="1"/>
  <c r="B83" i="35"/>
  <c r="C83" i="35"/>
  <c r="AL12" i="1"/>
  <c r="AM12" i="1"/>
  <c r="AL83" i="1"/>
  <c r="AM83" i="1"/>
  <c r="AL46" i="1"/>
  <c r="AM46" i="1"/>
  <c r="Y11" i="1"/>
  <c r="S45" i="1"/>
  <c r="S32" i="1"/>
  <c r="S19" i="1"/>
  <c r="S6" i="1" s="1"/>
  <c r="AM12" i="8"/>
  <c r="N180" i="40"/>
  <c r="N176" i="40"/>
  <c r="N174" i="40"/>
  <c r="N172" i="40"/>
  <c r="N168" i="40"/>
  <c r="N166" i="40"/>
  <c r="N163" i="40"/>
  <c r="N159" i="40"/>
  <c r="N157" i="40"/>
  <c r="N155" i="40"/>
  <c r="N151" i="40"/>
  <c r="N149" i="40"/>
  <c r="N146" i="40"/>
  <c r="N142" i="40"/>
  <c r="N140" i="40"/>
  <c r="N138" i="40"/>
  <c r="N134" i="40"/>
  <c r="N132" i="40"/>
  <c r="N130" i="40"/>
  <c r="N126" i="40"/>
  <c r="N124" i="40"/>
  <c r="N122" i="40"/>
  <c r="N117" i="40"/>
  <c r="N115" i="40"/>
  <c r="N113" i="40"/>
  <c r="N109" i="40"/>
  <c r="N106" i="40"/>
  <c r="N104" i="40"/>
  <c r="N100" i="40"/>
  <c r="N98" i="40"/>
  <c r="N96" i="40"/>
  <c r="N92" i="40"/>
  <c r="N90" i="40"/>
  <c r="N88" i="40"/>
  <c r="N84" i="40"/>
  <c r="N82" i="40"/>
  <c r="N80" i="40"/>
  <c r="N75" i="40"/>
  <c r="N71" i="40"/>
  <c r="N67" i="40"/>
  <c r="N65" i="40"/>
  <c r="N63" i="40"/>
  <c r="N59" i="40"/>
  <c r="N55" i="40"/>
  <c r="N51" i="40"/>
  <c r="N49" i="40"/>
  <c r="N47" i="40"/>
  <c r="N181" i="40"/>
  <c r="N177" i="40"/>
  <c r="N175" i="40"/>
  <c r="N173" i="40"/>
  <c r="N171" i="40"/>
  <c r="N167" i="40"/>
  <c r="N165" i="40"/>
  <c r="N162" i="40"/>
  <c r="N160" i="40"/>
  <c r="N158" i="40"/>
  <c r="N156" i="40"/>
  <c r="N154" i="40"/>
  <c r="N147" i="40"/>
  <c r="N143" i="40"/>
  <c r="N139" i="40"/>
  <c r="N137" i="40"/>
  <c r="N133" i="40"/>
  <c r="N131" i="40"/>
  <c r="N129" i="40"/>
  <c r="N127" i="40"/>
  <c r="N125" i="40"/>
  <c r="N123" i="40"/>
  <c r="N120" i="40"/>
  <c r="N116" i="40"/>
  <c r="N114" i="40"/>
  <c r="N110" i="40"/>
  <c r="N108" i="40"/>
  <c r="N105" i="40"/>
  <c r="N103" i="40"/>
  <c r="N99" i="40"/>
  <c r="N97" i="40"/>
  <c r="N95" i="40"/>
  <c r="N93" i="40"/>
  <c r="N91" i="40"/>
  <c r="N89" i="40"/>
  <c r="N87" i="40"/>
  <c r="N81" i="40"/>
  <c r="N76" i="40"/>
  <c r="N72" i="40"/>
  <c r="N70" i="40"/>
  <c r="N66" i="40"/>
  <c r="N64" i="40"/>
  <c r="N42" i="40"/>
  <c r="N40" i="40"/>
  <c r="N38" i="40"/>
  <c r="N36" i="40"/>
  <c r="N32" i="40"/>
  <c r="N28" i="40"/>
  <c r="N22" i="40"/>
  <c r="N20" i="40"/>
  <c r="N18" i="40"/>
  <c r="N14" i="40"/>
  <c r="N12" i="40"/>
  <c r="L7" i="35"/>
  <c r="L13" i="35"/>
  <c r="W11" i="1"/>
  <c r="AK11" i="1" s="1"/>
  <c r="AK24" i="1"/>
  <c r="P38" i="35"/>
  <c r="P53" i="35"/>
  <c r="D53" i="35" s="1"/>
  <c r="E53" i="35" s="1"/>
  <c r="F53" i="35" s="1"/>
  <c r="G53" i="35" s="1"/>
  <c r="H53" i="35" s="1"/>
  <c r="I53" i="35" s="1"/>
  <c r="J53" i="35" s="1"/>
  <c r="K53" i="35" s="1"/>
  <c r="D23" i="35"/>
  <c r="AJ24" i="6"/>
  <c r="AG99" i="1"/>
  <c r="AH99" i="1"/>
  <c r="W19" i="35"/>
  <c r="Q19" i="35"/>
  <c r="S100" i="1"/>
  <c r="S87" i="1" s="1"/>
  <c r="S75" i="1" s="1"/>
  <c r="S62" i="1" s="1"/>
  <c r="S50" i="1" s="1"/>
  <c r="S38" i="1" s="1"/>
  <c r="S24" i="1" s="1"/>
  <c r="S11" i="1" s="1"/>
  <c r="T50" i="1"/>
  <c r="T38" i="1"/>
  <c r="T24" i="1"/>
  <c r="T11" i="1" s="1"/>
  <c r="AL24" i="1"/>
  <c r="AM24" i="1" s="1"/>
  <c r="AL20" i="1"/>
  <c r="AM20" i="1" s="1"/>
  <c r="S97" i="1"/>
  <c r="S37" i="1" s="1"/>
  <c r="S98" i="1"/>
  <c r="S89" i="1"/>
  <c r="S77" i="1"/>
  <c r="S64" i="1" s="1"/>
  <c r="S52" i="1" s="1"/>
  <c r="S40" i="1" s="1"/>
  <c r="S41" i="1"/>
  <c r="S27" i="1" s="1"/>
  <c r="S14" i="1" s="1"/>
  <c r="T68" i="1"/>
  <c r="T54" i="1"/>
  <c r="T43" i="1"/>
  <c r="T17" i="1"/>
  <c r="T5" i="1" s="1"/>
  <c r="AL17" i="1"/>
  <c r="AM17" i="1"/>
  <c r="AL101" i="1"/>
  <c r="AM101" i="1"/>
  <c r="S49" i="1"/>
  <c r="T71" i="1"/>
  <c r="T59" i="1"/>
  <c r="T47" i="1" s="1"/>
  <c r="T34" i="1" s="1"/>
  <c r="T72" i="1"/>
  <c r="T41" i="1"/>
  <c r="T27" i="1" s="1"/>
  <c r="T14" i="1"/>
  <c r="S71" i="1"/>
  <c r="S59" i="1" s="1"/>
  <c r="S47" i="1" s="1"/>
  <c r="S72" i="1"/>
  <c r="AL13" i="1"/>
  <c r="AM13" i="1" s="1"/>
  <c r="T98" i="1"/>
  <c r="S18" i="1"/>
  <c r="S16" i="1"/>
  <c r="S4" i="1" s="1"/>
  <c r="I4" i="43"/>
  <c r="Q44" i="43"/>
  <c r="Q45" i="43" s="1"/>
  <c r="Q46" i="43" s="1"/>
  <c r="Q47" i="43" s="1"/>
  <c r="Q48" i="43" s="1"/>
  <c r="Q49" i="43" s="1"/>
  <c r="Q50" i="43" s="1"/>
  <c r="Q51" i="43" s="1"/>
  <c r="Q52" i="43" s="1"/>
  <c r="Q53" i="43" s="1"/>
  <c r="Q54" i="43" s="1"/>
  <c r="Q55" i="43" s="1"/>
  <c r="Q56" i="43" s="1"/>
  <c r="Q57" i="43" s="1"/>
  <c r="Q58" i="43" s="1"/>
  <c r="Q59" i="43" s="1"/>
  <c r="Q60" i="43" s="1"/>
  <c r="Q61" i="43" s="1"/>
  <c r="Q62" i="43" s="1"/>
  <c r="Q63" i="43" s="1"/>
  <c r="Q64" i="43" s="1"/>
  <c r="Q65" i="43" s="1"/>
  <c r="Q66" i="43" s="1"/>
  <c r="Q67" i="43" s="1"/>
  <c r="Q68" i="43" s="1"/>
  <c r="Q69" i="43" s="1"/>
  <c r="Q70" i="43" s="1"/>
  <c r="Q71" i="43" s="1"/>
  <c r="Q72" i="43" s="1"/>
  <c r="Q73" i="43" s="1"/>
  <c r="Q74" i="43" s="1"/>
  <c r="Q75" i="43" s="1"/>
  <c r="Q76" i="43" s="1"/>
  <c r="Q77" i="43" s="1"/>
  <c r="Q78" i="43" s="1"/>
  <c r="Q79" i="43" s="1"/>
  <c r="Q80" i="43" s="1"/>
  <c r="O44" i="43"/>
  <c r="O45" i="43" s="1"/>
  <c r="O46" i="43" s="1"/>
  <c r="O47" i="43" s="1"/>
  <c r="O48" i="43" s="1"/>
  <c r="O49" i="43" s="1"/>
  <c r="O50" i="43" s="1"/>
  <c r="O51" i="43" s="1"/>
  <c r="O52" i="43" s="1"/>
  <c r="O53" i="43" s="1"/>
  <c r="O54" i="43" s="1"/>
  <c r="O55" i="43" s="1"/>
  <c r="O56" i="43" s="1"/>
  <c r="O57" i="43" s="1"/>
  <c r="O58" i="43" s="1"/>
  <c r="O59" i="43" s="1"/>
  <c r="O60" i="43" s="1"/>
  <c r="O61" i="43" s="1"/>
  <c r="O62" i="43" s="1"/>
  <c r="O63" i="43" s="1"/>
  <c r="O64" i="43" s="1"/>
  <c r="O65" i="43" s="1"/>
  <c r="O66" i="43" s="1"/>
  <c r="O67" i="43" s="1"/>
  <c r="O68" i="43" s="1"/>
  <c r="O69" i="43" s="1"/>
  <c r="O70" i="43" s="1"/>
  <c r="O71" i="43" s="1"/>
  <c r="O72" i="43" s="1"/>
  <c r="O73" i="43" s="1"/>
  <c r="O74" i="43" s="1"/>
  <c r="O75" i="43" s="1"/>
  <c r="O76" i="43" s="1"/>
  <c r="O77" i="43" s="1"/>
  <c r="O78" i="43" s="1"/>
  <c r="O79" i="43" s="1"/>
  <c r="O80" i="43" s="1"/>
  <c r="M44" i="43"/>
  <c r="M45" i="43" s="1"/>
  <c r="M46" i="43" s="1"/>
  <c r="M47" i="43" s="1"/>
  <c r="M48" i="43" s="1"/>
  <c r="M49" i="43" s="1"/>
  <c r="M50" i="43" s="1"/>
  <c r="M51" i="43" s="1"/>
  <c r="M52" i="43" s="1"/>
  <c r="M53" i="43" s="1"/>
  <c r="M54" i="43" s="1"/>
  <c r="M55" i="43" s="1"/>
  <c r="M56" i="43" s="1"/>
  <c r="M57" i="43" s="1"/>
  <c r="M58" i="43" s="1"/>
  <c r="M59" i="43" s="1"/>
  <c r="M60" i="43" s="1"/>
  <c r="M61" i="43" s="1"/>
  <c r="M62" i="43" s="1"/>
  <c r="R44" i="43"/>
  <c r="R45" i="43" s="1"/>
  <c r="R46" i="43" s="1"/>
  <c r="R47" i="43" s="1"/>
  <c r="R48" i="43" s="1"/>
  <c r="R49" i="43" s="1"/>
  <c r="R50" i="43" s="1"/>
  <c r="R51" i="43" s="1"/>
  <c r="R52" i="43" s="1"/>
  <c r="R53" i="43" s="1"/>
  <c r="R54" i="43" s="1"/>
  <c r="R55" i="43" s="1"/>
  <c r="R56" i="43" s="1"/>
  <c r="R57" i="43" s="1"/>
  <c r="R58" i="43" s="1"/>
  <c r="R59" i="43" s="1"/>
  <c r="R60" i="43" s="1"/>
  <c r="R61" i="43" s="1"/>
  <c r="R62" i="43" s="1"/>
  <c r="R63" i="43" s="1"/>
  <c r="R64" i="43" s="1"/>
  <c r="R65" i="43" s="1"/>
  <c r="R66" i="43" s="1"/>
  <c r="R67" i="43" s="1"/>
  <c r="R68" i="43" s="1"/>
  <c r="R69" i="43" s="1"/>
  <c r="R70" i="43" s="1"/>
  <c r="R71" i="43" s="1"/>
  <c r="R72" i="43" s="1"/>
  <c r="R73" i="43" s="1"/>
  <c r="R74" i="43" s="1"/>
  <c r="R75" i="43" s="1"/>
  <c r="R76" i="43" s="1"/>
  <c r="R77" i="43" s="1"/>
  <c r="R78" i="43" s="1"/>
  <c r="R79" i="43" s="1"/>
  <c r="R80" i="43" s="1"/>
  <c r="K44" i="43"/>
  <c r="K45" i="43" s="1"/>
  <c r="K46" i="43" s="1"/>
  <c r="K47" i="43" s="1"/>
  <c r="K48" i="43" s="1"/>
  <c r="K49" i="43" s="1"/>
  <c r="K50" i="43" s="1"/>
  <c r="K51" i="43" s="1"/>
  <c r="K52" i="43" s="1"/>
  <c r="K53" i="43" s="1"/>
  <c r="K54" i="43" s="1"/>
  <c r="K55" i="43" s="1"/>
  <c r="K56" i="43" s="1"/>
  <c r="K57" i="43" s="1"/>
  <c r="K58" i="43" s="1"/>
  <c r="K59" i="43" s="1"/>
  <c r="K60" i="43" s="1"/>
  <c r="K61" i="43" s="1"/>
  <c r="K62" i="43" s="1"/>
  <c r="P44" i="43"/>
  <c r="P45" i="43" s="1"/>
  <c r="P46" i="43" s="1"/>
  <c r="P47" i="43" s="1"/>
  <c r="P48" i="43" s="1"/>
  <c r="P49" i="43" s="1"/>
  <c r="P50" i="43" s="1"/>
  <c r="P51" i="43" s="1"/>
  <c r="P52" i="43" s="1"/>
  <c r="P53" i="43" s="1"/>
  <c r="P54" i="43" s="1"/>
  <c r="P55" i="43" s="1"/>
  <c r="P56" i="43" s="1"/>
  <c r="P57" i="43" s="1"/>
  <c r="P58" i="43" s="1"/>
  <c r="P59" i="43" s="1"/>
  <c r="P60" i="43" s="1"/>
  <c r="P61" i="43" s="1"/>
  <c r="P62" i="43" s="1"/>
  <c r="N44" i="43"/>
  <c r="N45" i="43" s="1"/>
  <c r="N46" i="43" s="1"/>
  <c r="N47" i="43" s="1"/>
  <c r="N48" i="43" s="1"/>
  <c r="N49" i="43" s="1"/>
  <c r="N50" i="43" s="1"/>
  <c r="N51" i="43" s="1"/>
  <c r="N52" i="43" s="1"/>
  <c r="N53" i="43" s="1"/>
  <c r="N54" i="43" s="1"/>
  <c r="N55" i="43" s="1"/>
  <c r="N56" i="43" s="1"/>
  <c r="N57" i="43" s="1"/>
  <c r="N58" i="43" s="1"/>
  <c r="N59" i="43" s="1"/>
  <c r="N60" i="43" s="1"/>
  <c r="N61" i="43" s="1"/>
  <c r="N62" i="43" s="1"/>
  <c r="N63" i="43" s="1"/>
  <c r="N64" i="43" s="1"/>
  <c r="N65" i="43" s="1"/>
  <c r="N66" i="43" s="1"/>
  <c r="N67" i="43" s="1"/>
  <c r="N68" i="43" s="1"/>
  <c r="N69" i="43" s="1"/>
  <c r="N70" i="43" s="1"/>
  <c r="N71" i="43" s="1"/>
  <c r="N72" i="43" s="1"/>
  <c r="N73" i="43" s="1"/>
  <c r="N74" i="43" s="1"/>
  <c r="N75" i="43" s="1"/>
  <c r="N76" i="43" s="1"/>
  <c r="N77" i="43" s="1"/>
  <c r="N78" i="43" s="1"/>
  <c r="N79" i="43" s="1"/>
  <c r="N80" i="43" s="1"/>
  <c r="L45" i="43"/>
  <c r="L46" i="43" s="1"/>
  <c r="L47" i="43" s="1"/>
  <c r="L48" i="43" s="1"/>
  <c r="L49" i="43" s="1"/>
  <c r="L50" i="43" s="1"/>
  <c r="L51" i="43" s="1"/>
  <c r="L52" i="43" s="1"/>
  <c r="L53" i="43" s="1"/>
  <c r="L54" i="43" s="1"/>
  <c r="L55" i="43" s="1"/>
  <c r="L56" i="43" s="1"/>
  <c r="L57" i="43" s="1"/>
  <c r="L58" i="43" s="1"/>
  <c r="L59" i="43" s="1"/>
  <c r="L60" i="43" s="1"/>
  <c r="L61" i="43" s="1"/>
  <c r="L62" i="43" s="1"/>
  <c r="L63" i="43" s="1"/>
  <c r="L64" i="43" s="1"/>
  <c r="L65" i="43" s="1"/>
  <c r="L66" i="43" s="1"/>
  <c r="L67" i="43" s="1"/>
  <c r="L68" i="43" s="1"/>
  <c r="L69" i="43" s="1"/>
  <c r="L70" i="43" s="1"/>
  <c r="L71" i="43" s="1"/>
  <c r="L72" i="43" s="1"/>
  <c r="L73" i="43" s="1"/>
  <c r="L74" i="43" s="1"/>
  <c r="L75" i="43" s="1"/>
  <c r="L76" i="43" s="1"/>
  <c r="L77" i="43" s="1"/>
  <c r="L78" i="43" s="1"/>
  <c r="L79" i="43" s="1"/>
  <c r="L80" i="43" s="1"/>
  <c r="D4" i="43"/>
  <c r="N31" i="40"/>
  <c r="N17" i="40"/>
  <c r="N15" i="40"/>
  <c r="AN8" i="8"/>
  <c r="AN7" i="8"/>
  <c r="Q8" i="8"/>
  <c r="Q9" i="8" s="1"/>
  <c r="AN10" i="8"/>
  <c r="AN9" i="8"/>
  <c r="AN6" i="8"/>
  <c r="N4" i="35"/>
  <c r="B19" i="35"/>
  <c r="B34" i="35" s="1"/>
  <c r="N49" i="35" s="1"/>
  <c r="S56" i="1"/>
  <c r="S54" i="1"/>
  <c r="S43" i="1" s="1"/>
  <c r="T67" i="1"/>
  <c r="T53" i="1"/>
  <c r="T42" i="1" s="1"/>
  <c r="T29" i="1" s="1"/>
  <c r="T15" i="1" s="1"/>
  <c r="C27" i="35"/>
  <c r="D27" i="35" s="1"/>
  <c r="E27" i="35"/>
  <c r="F27" i="35" s="1"/>
  <c r="G27" i="35" s="1"/>
  <c r="H27" i="35" s="1"/>
  <c r="I27" i="35" s="1"/>
  <c r="O12" i="35"/>
  <c r="O27" i="35" s="1"/>
  <c r="O42" i="35" s="1"/>
  <c r="S65" i="1"/>
  <c r="S66" i="1"/>
  <c r="T28" i="1"/>
  <c r="T56" i="1"/>
  <c r="AN12" i="8"/>
  <c r="N12" i="6"/>
  <c r="D38" i="35"/>
  <c r="T21" i="1"/>
  <c r="T8" i="1" s="1"/>
  <c r="R19" i="35"/>
  <c r="U19" i="35"/>
  <c r="T19" i="35"/>
  <c r="S19" i="35"/>
  <c r="V19" i="35" s="1"/>
  <c r="T9" i="1"/>
  <c r="AN11" i="8"/>
  <c r="R8" i="8"/>
  <c r="N19" i="35"/>
  <c r="Q10" i="8"/>
  <c r="R10" i="8" s="1"/>
  <c r="R9" i="8"/>
  <c r="N34" i="35"/>
  <c r="B49" i="35"/>
  <c r="B64" i="35"/>
  <c r="N64" i="35" s="1"/>
  <c r="BS789" i="5" l="1"/>
  <c r="BP877" i="5"/>
  <c r="BW773" i="5"/>
  <c r="BP635" i="5"/>
  <c r="BW665" i="5"/>
  <c r="BO903" i="5"/>
  <c r="BS875" i="5"/>
  <c r="BR421" i="5"/>
  <c r="BR48" i="5"/>
  <c r="BS685" i="5"/>
  <c r="BP437" i="5"/>
  <c r="BS951" i="5"/>
  <c r="BX365" i="5"/>
  <c r="BW935" i="5"/>
  <c r="BQ605" i="5"/>
  <c r="BP597" i="5"/>
  <c r="BS605" i="5"/>
  <c r="BW555" i="5"/>
  <c r="BO349" i="5"/>
  <c r="BV935" i="5"/>
  <c r="BV899" i="5"/>
  <c r="BR867" i="5"/>
  <c r="BQ705" i="5"/>
  <c r="BR621" i="5"/>
  <c r="BU567" i="5"/>
  <c r="BX571" i="5"/>
  <c r="BS571" i="5"/>
  <c r="BQ559" i="5"/>
  <c r="BX345" i="5"/>
  <c r="BW855" i="5"/>
  <c r="BP951" i="5"/>
  <c r="BT927" i="5"/>
  <c r="BR895" i="5"/>
  <c r="BP875" i="5"/>
  <c r="BR681" i="5"/>
  <c r="BR567" i="5"/>
  <c r="BO689" i="5"/>
  <c r="BU523" i="5"/>
  <c r="BR485" i="5"/>
  <c r="BP477" i="5"/>
  <c r="BX527" i="5"/>
  <c r="BP641" i="5"/>
  <c r="BP947" i="5"/>
  <c r="BS943" i="5"/>
  <c r="BR951" i="5"/>
  <c r="BW931" i="5"/>
  <c r="BT919" i="5"/>
  <c r="BR931" i="5"/>
  <c r="BQ931" i="5"/>
  <c r="BW895" i="5"/>
  <c r="BU887" i="5"/>
  <c r="BU867" i="5"/>
  <c r="BU871" i="5"/>
  <c r="BO693" i="5"/>
  <c r="BP677" i="5"/>
  <c r="BQ661" i="5"/>
  <c r="BS697" i="5"/>
  <c r="BU681" i="5"/>
  <c r="BU597" i="5"/>
  <c r="BQ701" i="5"/>
  <c r="BT589" i="5"/>
  <c r="BT567" i="5"/>
  <c r="BQ673" i="5"/>
  <c r="BO605" i="5"/>
  <c r="BO571" i="5"/>
  <c r="BR473" i="5"/>
  <c r="BX453" i="5"/>
  <c r="BT385" i="5"/>
  <c r="BO543" i="5"/>
  <c r="BR321" i="5"/>
  <c r="BT345" i="5"/>
  <c r="BO791" i="5"/>
  <c r="BR693" i="5"/>
  <c r="BU645" i="5"/>
  <c r="BT939" i="5"/>
  <c r="BO943" i="5"/>
  <c r="BV947" i="5"/>
  <c r="BP931" i="5"/>
  <c r="BS915" i="5"/>
  <c r="BQ927" i="5"/>
  <c r="BU879" i="5"/>
  <c r="BP867" i="5"/>
  <c r="BR767" i="5"/>
  <c r="BO681" i="5"/>
  <c r="BO701" i="5"/>
  <c r="BR673" i="5"/>
  <c r="BX583" i="5"/>
  <c r="BP567" i="5"/>
  <c r="BS601" i="5"/>
  <c r="BS563" i="5"/>
  <c r="BX445" i="5"/>
  <c r="BS543" i="5"/>
  <c r="BP361" i="5"/>
  <c r="BO875" i="5"/>
  <c r="BS767" i="5"/>
  <c r="BO481" i="5"/>
  <c r="BW787" i="5"/>
  <c r="BV871" i="5"/>
  <c r="BO939" i="5"/>
  <c r="BV939" i="5"/>
  <c r="BO915" i="5"/>
  <c r="BS923" i="5"/>
  <c r="BR899" i="5"/>
  <c r="BS847" i="5"/>
  <c r="BR685" i="5"/>
  <c r="BR575" i="5"/>
  <c r="BU685" i="5"/>
  <c r="BX681" i="5"/>
  <c r="BU571" i="5"/>
  <c r="BQ665" i="5"/>
  <c r="BX559" i="5"/>
  <c r="BR345" i="5"/>
  <c r="BR313" i="5"/>
  <c r="BS831" i="5"/>
  <c r="BO641" i="5"/>
  <c r="BP839" i="5"/>
  <c r="BR920" i="5"/>
  <c r="BR936" i="5"/>
  <c r="BP920" i="5"/>
  <c r="BR840" i="5"/>
  <c r="AI100" i="1"/>
  <c r="AI101" i="1"/>
  <c r="BV792" i="5"/>
  <c r="BS900" i="5"/>
  <c r="BS844" i="5"/>
  <c r="BR318" i="5"/>
  <c r="BO25" i="5"/>
  <c r="BP25" i="5"/>
  <c r="BV25" i="5"/>
  <c r="BP29" i="5"/>
  <c r="BW29" i="5"/>
  <c r="BQ33" i="5"/>
  <c r="BW33" i="5"/>
  <c r="BT33" i="5"/>
  <c r="BU33" i="5"/>
  <c r="BV37" i="5"/>
  <c r="BS37" i="5"/>
  <c r="BR41" i="5"/>
  <c r="BT41" i="5"/>
  <c r="BS41" i="5"/>
  <c r="BW45" i="5"/>
  <c r="BT45" i="5"/>
  <c r="BV49" i="5"/>
  <c r="BT49" i="5"/>
  <c r="BO49" i="5"/>
  <c r="BP49" i="5"/>
  <c r="BQ53" i="5"/>
  <c r="BS53" i="5"/>
  <c r="BT53" i="5"/>
  <c r="BO53" i="5"/>
  <c r="BO57" i="5"/>
  <c r="BT57" i="5"/>
  <c r="BP57" i="5"/>
  <c r="BW57" i="5"/>
  <c r="BS61" i="5"/>
  <c r="BP61" i="5"/>
  <c r="BO65" i="5"/>
  <c r="BW65" i="5"/>
  <c r="BT65" i="5"/>
  <c r="BV69" i="5"/>
  <c r="BP69" i="5"/>
  <c r="BS69" i="5"/>
  <c r="BW69" i="5"/>
  <c r="BO73" i="5"/>
  <c r="BT73" i="5"/>
  <c r="BV73" i="5"/>
  <c r="BX73" i="5"/>
  <c r="BS73" i="5"/>
  <c r="BO77" i="5"/>
  <c r="BW77" i="5"/>
  <c r="BQ77" i="5"/>
  <c r="BP77" i="5"/>
  <c r="BS81" i="5"/>
  <c r="BQ81" i="5"/>
  <c r="BW81" i="5"/>
  <c r="BT81" i="5"/>
  <c r="BW85" i="5"/>
  <c r="BT85" i="5"/>
  <c r="BS85" i="5"/>
  <c r="BQ89" i="5"/>
  <c r="BO89" i="5"/>
  <c r="BP89" i="5"/>
  <c r="BT89" i="5"/>
  <c r="BV89" i="5"/>
  <c r="BU89" i="5"/>
  <c r="BT97" i="5"/>
  <c r="BO97" i="5"/>
  <c r="BS97" i="5"/>
  <c r="BP97" i="5"/>
  <c r="BR97" i="5"/>
  <c r="BV101" i="5"/>
  <c r="BO101" i="5"/>
  <c r="BX101" i="5"/>
  <c r="BT101" i="5"/>
  <c r="BP101" i="5"/>
  <c r="BR105" i="5"/>
  <c r="BO105" i="5"/>
  <c r="BV105" i="5"/>
  <c r="BP105" i="5"/>
  <c r="BP109" i="5"/>
  <c r="BX109" i="5"/>
  <c r="BR109" i="5"/>
  <c r="BO109" i="5"/>
  <c r="BS109" i="5"/>
  <c r="BQ113" i="5"/>
  <c r="BS113" i="5"/>
  <c r="BT113" i="5"/>
  <c r="BW117" i="5"/>
  <c r="BT117" i="5"/>
  <c r="BW121" i="5"/>
  <c r="BP121" i="5"/>
  <c r="BV121" i="5"/>
  <c r="BW125" i="5"/>
  <c r="BU125" i="5"/>
  <c r="BR125" i="5"/>
  <c r="BO125" i="5"/>
  <c r="BP125" i="5"/>
  <c r="BR129" i="5"/>
  <c r="BS129" i="5"/>
  <c r="BS133" i="5"/>
  <c r="BO133" i="5"/>
  <c r="BV133" i="5"/>
  <c r="BW133" i="5"/>
  <c r="BU137" i="5"/>
  <c r="BW137" i="5"/>
  <c r="BX137" i="5"/>
  <c r="BP141" i="5"/>
  <c r="BQ141" i="5"/>
  <c r="BT145" i="5"/>
  <c r="BX145" i="5"/>
  <c r="BW149" i="5"/>
  <c r="BV149" i="5"/>
  <c r="BR149" i="5"/>
  <c r="BT149" i="5"/>
  <c r="BS149" i="5"/>
  <c r="BR153" i="5"/>
  <c r="BO153" i="5"/>
  <c r="BX153" i="5"/>
  <c r="BQ153" i="5"/>
  <c r="BS153" i="5"/>
  <c r="BP153" i="5"/>
  <c r="BW157" i="5"/>
  <c r="BO157" i="5"/>
  <c r="BV157" i="5"/>
  <c r="BW161" i="5"/>
  <c r="BX161" i="5"/>
  <c r="BO161" i="5"/>
  <c r="BR161" i="5"/>
  <c r="BR165" i="5"/>
  <c r="BQ165" i="5"/>
  <c r="BX165" i="5"/>
  <c r="BO165" i="5"/>
  <c r="BR169" i="5"/>
  <c r="BW169" i="5"/>
  <c r="BT169" i="5"/>
  <c r="BQ169" i="5"/>
  <c r="BX169" i="5"/>
  <c r="BR173" i="5"/>
  <c r="BS173" i="5"/>
  <c r="BT173" i="5"/>
  <c r="BV173" i="5"/>
  <c r="BP173" i="5"/>
  <c r="BW177" i="5"/>
  <c r="BS177" i="5"/>
  <c r="BP177" i="5"/>
  <c r="BX177" i="5"/>
  <c r="BQ177" i="5"/>
  <c r="BU181" i="5"/>
  <c r="BR181" i="5"/>
  <c r="BW181" i="5"/>
  <c r="BT181" i="5"/>
  <c r="BS181" i="5"/>
  <c r="BX181" i="5"/>
  <c r="BT189" i="5"/>
  <c r="BO189" i="5"/>
  <c r="BU189" i="5"/>
  <c r="BQ193" i="5"/>
  <c r="BO193" i="5"/>
  <c r="BS193" i="5"/>
  <c r="BR193" i="5"/>
  <c r="BV197" i="5"/>
  <c r="BT197" i="5"/>
  <c r="BU201" i="5"/>
  <c r="BQ201" i="5"/>
  <c r="BR201" i="5"/>
  <c r="BO201" i="5"/>
  <c r="BT201" i="5"/>
  <c r="BQ205" i="5"/>
  <c r="BP205" i="5"/>
  <c r="BX205" i="5"/>
  <c r="BR205" i="5"/>
  <c r="BQ209" i="5"/>
  <c r="BX209" i="5"/>
  <c r="BR209" i="5"/>
  <c r="BV213" i="5"/>
  <c r="BR213" i="5"/>
  <c r="BX213" i="5"/>
  <c r="BO213" i="5"/>
  <c r="BW217" i="5"/>
  <c r="BR217" i="5"/>
  <c r="BQ217" i="5"/>
  <c r="BU221" i="5"/>
  <c r="BO221" i="5"/>
  <c r="BQ221" i="5"/>
  <c r="BP221" i="5"/>
  <c r="BX225" i="5"/>
  <c r="BP225" i="5"/>
  <c r="BS225" i="5"/>
  <c r="BT225" i="5"/>
  <c r="BW225" i="5"/>
  <c r="BR225" i="5"/>
  <c r="BO225" i="5"/>
  <c r="BW229" i="5"/>
  <c r="BR229" i="5"/>
  <c r="BX229" i="5"/>
  <c r="BX233" i="5"/>
  <c r="BO233" i="5"/>
  <c r="BP249" i="5"/>
  <c r="BT249" i="5"/>
  <c r="BV249" i="5"/>
  <c r="BW249" i="5"/>
  <c r="BS253" i="5"/>
  <c r="BQ253" i="5"/>
  <c r="BX253" i="5"/>
  <c r="BO253" i="5"/>
  <c r="BT253" i="5"/>
  <c r="BT257" i="5"/>
  <c r="BO257" i="5"/>
  <c r="BW257" i="5"/>
  <c r="BS257" i="5"/>
  <c r="BQ257" i="5"/>
  <c r="BO261" i="5"/>
  <c r="BW261" i="5"/>
  <c r="BQ261" i="5"/>
  <c r="BW265" i="5"/>
  <c r="BP265" i="5"/>
  <c r="BR265" i="5"/>
  <c r="BO265" i="5"/>
  <c r="BU265" i="5"/>
  <c r="BS269" i="5"/>
  <c r="BW269" i="5"/>
  <c r="BV269" i="5"/>
  <c r="BO269" i="5"/>
  <c r="BX269" i="5"/>
  <c r="BT269" i="5"/>
  <c r="BR269" i="5"/>
  <c r="BW273" i="5"/>
  <c r="BP273" i="5"/>
  <c r="BT273" i="5"/>
  <c r="BU273" i="5"/>
  <c r="BS273" i="5"/>
  <c r="BR273" i="5"/>
  <c r="BW277" i="5"/>
  <c r="BO277" i="5"/>
  <c r="BR277" i="5"/>
  <c r="BP277" i="5"/>
  <c r="BX277" i="5"/>
  <c r="BQ277" i="5"/>
  <c r="BW281" i="5"/>
  <c r="BT281" i="5"/>
  <c r="BU281" i="5"/>
  <c r="BV281" i="5"/>
  <c r="BS281" i="5"/>
  <c r="BW285" i="5"/>
  <c r="BR285" i="5"/>
  <c r="BW289" i="5"/>
  <c r="BS289" i="5"/>
  <c r="BP289" i="5"/>
  <c r="BU289" i="5"/>
  <c r="BX289" i="5"/>
  <c r="BR289" i="5"/>
  <c r="BO289" i="5"/>
  <c r="BW293" i="5"/>
  <c r="BX293" i="5"/>
  <c r="BU293" i="5"/>
  <c r="BV293" i="5"/>
  <c r="BS293" i="5"/>
  <c r="BT293" i="5"/>
  <c r="BR293" i="5"/>
  <c r="BW297" i="5"/>
  <c r="BT297" i="5"/>
  <c r="BX297" i="5"/>
  <c r="BR297" i="5"/>
  <c r="BQ297" i="5"/>
  <c r="BO297" i="5"/>
  <c r="BW301" i="5"/>
  <c r="BP301" i="5"/>
  <c r="BO301" i="5"/>
  <c r="BT301" i="5"/>
  <c r="BV301" i="5"/>
  <c r="BS301" i="5"/>
  <c r="BQ301" i="5"/>
  <c r="BW306" i="5"/>
  <c r="BR306" i="5"/>
  <c r="BX306" i="5"/>
  <c r="BU306" i="5"/>
  <c r="BO306" i="5"/>
  <c r="BP306" i="5"/>
  <c r="BS306" i="5"/>
  <c r="BW310" i="5"/>
  <c r="BT310" i="5"/>
  <c r="BU310" i="5"/>
  <c r="BO310" i="5"/>
  <c r="BX310" i="5"/>
  <c r="BV310" i="5"/>
  <c r="BR310" i="5"/>
  <c r="BS310" i="5"/>
  <c r="BW314" i="5"/>
  <c r="BX314" i="5"/>
  <c r="BV314" i="5"/>
  <c r="BS314" i="5"/>
  <c r="BU314" i="5"/>
  <c r="BO314" i="5"/>
  <c r="BP314" i="5"/>
  <c r="BR314" i="5"/>
  <c r="BW318" i="5"/>
  <c r="BP318" i="5"/>
  <c r="BT318" i="5"/>
  <c r="BV318" i="5"/>
  <c r="BO318" i="5"/>
  <c r="BQ318" i="5"/>
  <c r="BS318" i="5"/>
  <c r="BW322" i="5"/>
  <c r="BX322" i="5"/>
  <c r="BQ322" i="5"/>
  <c r="BV322" i="5"/>
  <c r="BR322" i="5"/>
  <c r="BP322" i="5"/>
  <c r="BU322" i="5"/>
  <c r="BO322" i="5"/>
  <c r="BS322" i="5"/>
  <c r="BX330" i="5"/>
  <c r="BV330" i="5"/>
  <c r="BS330" i="5"/>
  <c r="BW334" i="5"/>
  <c r="BX334" i="5"/>
  <c r="BQ334" i="5"/>
  <c r="BO334" i="5"/>
  <c r="BP334" i="5"/>
  <c r="BT334" i="5"/>
  <c r="BS334" i="5"/>
  <c r="BR334" i="5"/>
  <c r="BW338" i="5"/>
  <c r="BR338" i="5"/>
  <c r="BX338" i="5"/>
  <c r="BU338" i="5"/>
  <c r="BV338" i="5"/>
  <c r="BQ338" i="5"/>
  <c r="BS338" i="5"/>
  <c r="BP338" i="5"/>
  <c r="BW342" i="5"/>
  <c r="BP342" i="5"/>
  <c r="BQ342" i="5"/>
  <c r="BT342" i="5"/>
  <c r="BO342" i="5"/>
  <c r="BX342" i="5"/>
  <c r="BR342" i="5"/>
  <c r="BU342" i="5"/>
  <c r="BV342" i="5"/>
  <c r="BS342" i="5"/>
  <c r="BW346" i="5"/>
  <c r="BT346" i="5"/>
  <c r="BQ346" i="5"/>
  <c r="BR346" i="5"/>
  <c r="BO346" i="5"/>
  <c r="BX346" i="5"/>
  <c r="BU346" i="5"/>
  <c r="BS346" i="5"/>
  <c r="BP346" i="5"/>
  <c r="BV346" i="5"/>
  <c r="BW350" i="5"/>
  <c r="BX350" i="5"/>
  <c r="BP350" i="5"/>
  <c r="BR350" i="5"/>
  <c r="BO350" i="5"/>
  <c r="BQ350" i="5"/>
  <c r="BU350" i="5"/>
  <c r="BS350" i="5"/>
  <c r="BT350" i="5"/>
  <c r="BW354" i="5"/>
  <c r="BQ354" i="5"/>
  <c r="BR354" i="5"/>
  <c r="BO354" i="5"/>
  <c r="BT354" i="5"/>
  <c r="BX354" i="5"/>
  <c r="BV354" i="5"/>
  <c r="BU354" i="5"/>
  <c r="BS354" i="5"/>
  <c r="BW358" i="5"/>
  <c r="BP358" i="5"/>
  <c r="BU358" i="5"/>
  <c r="BV358" i="5"/>
  <c r="BS358" i="5"/>
  <c r="BT358" i="5"/>
  <c r="BQ358" i="5"/>
  <c r="BX358" i="5"/>
  <c r="BR358" i="5"/>
  <c r="BW362" i="5"/>
  <c r="BT362" i="5"/>
  <c r="BR362" i="5"/>
  <c r="BP362" i="5"/>
  <c r="BX362" i="5"/>
  <c r="BU362" i="5"/>
  <c r="BO362" i="5"/>
  <c r="BS362" i="5"/>
  <c r="BQ362" i="5"/>
  <c r="BV362" i="5"/>
  <c r="BW366" i="5"/>
  <c r="BP366" i="5"/>
  <c r="BR366" i="5"/>
  <c r="BQ366" i="5"/>
  <c r="BT366" i="5"/>
  <c r="BV366" i="5"/>
  <c r="BS366" i="5"/>
  <c r="BU366" i="5"/>
  <c r="BX366" i="5"/>
  <c r="BO366" i="5"/>
  <c r="BU370" i="5"/>
  <c r="BQ370" i="5"/>
  <c r="BS370" i="5"/>
  <c r="BR370" i="5"/>
  <c r="BX370" i="5"/>
  <c r="BT370" i="5"/>
  <c r="BW374" i="5"/>
  <c r="BQ374" i="5"/>
  <c r="BX374" i="5"/>
  <c r="BO374" i="5"/>
  <c r="BU374" i="5"/>
  <c r="BT374" i="5"/>
  <c r="BS374" i="5"/>
  <c r="BP374" i="5"/>
  <c r="BV374" i="5"/>
  <c r="BR374" i="5"/>
  <c r="BP378" i="5"/>
  <c r="BW378" i="5"/>
  <c r="BQ378" i="5"/>
  <c r="BU378" i="5"/>
  <c r="BT382" i="5"/>
  <c r="BW382" i="5"/>
  <c r="BQ382" i="5"/>
  <c r="BX382" i="5"/>
  <c r="BO382" i="5"/>
  <c r="BU382" i="5"/>
  <c r="BV382" i="5"/>
  <c r="BP382" i="5"/>
  <c r="BP386" i="5"/>
  <c r="BU386" i="5"/>
  <c r="BW386" i="5"/>
  <c r="BV386" i="5"/>
  <c r="BQ386" i="5"/>
  <c r="BS386" i="5"/>
  <c r="BR390" i="5"/>
  <c r="BS390" i="5"/>
  <c r="BV390" i="5"/>
  <c r="BX390" i="5"/>
  <c r="BW390" i="5"/>
  <c r="BO390" i="5"/>
  <c r="BU390" i="5"/>
  <c r="BT390" i="5"/>
  <c r="BQ390" i="5"/>
  <c r="BP390" i="5"/>
  <c r="BX394" i="5"/>
  <c r="BT394" i="5"/>
  <c r="BU394" i="5"/>
  <c r="BS394" i="5"/>
  <c r="BV394" i="5"/>
  <c r="BO394" i="5"/>
  <c r="BP502" i="5"/>
  <c r="BR502" i="5"/>
  <c r="BR580" i="5"/>
  <c r="BP580" i="5"/>
  <c r="BP594" i="5"/>
  <c r="BQ594" i="5"/>
  <c r="BW598" i="5"/>
  <c r="BV598" i="5"/>
  <c r="BS598" i="5"/>
  <c r="BP598" i="5"/>
  <c r="BU598" i="5"/>
  <c r="BT598" i="5"/>
  <c r="BR598" i="5"/>
  <c r="BX598" i="5"/>
  <c r="BQ598" i="5"/>
  <c r="BO602" i="5"/>
  <c r="BV602" i="5"/>
  <c r="BP602" i="5"/>
  <c r="BS602" i="5"/>
  <c r="BT602" i="5"/>
  <c r="BQ602" i="5"/>
  <c r="BX602" i="5"/>
  <c r="BU602" i="5"/>
  <c r="BW602" i="5"/>
  <c r="BR602" i="5"/>
  <c r="BW606" i="5"/>
  <c r="BQ606" i="5"/>
  <c r="BR606" i="5"/>
  <c r="BP606" i="5"/>
  <c r="BV606" i="5"/>
  <c r="BS606" i="5"/>
  <c r="BT606" i="5"/>
  <c r="BX606" i="5"/>
  <c r="BW610" i="5"/>
  <c r="BP610" i="5"/>
  <c r="BU610" i="5"/>
  <c r="BT610" i="5"/>
  <c r="BQ610" i="5"/>
  <c r="BR610" i="5"/>
  <c r="BV610" i="5"/>
  <c r="BO610" i="5"/>
  <c r="BW614" i="5"/>
  <c r="BT614" i="5"/>
  <c r="BU614" i="5"/>
  <c r="BR614" i="5"/>
  <c r="BS614" i="5"/>
  <c r="BP614" i="5"/>
  <c r="BO614" i="5"/>
  <c r="BX614" i="5"/>
  <c r="BQ614" i="5"/>
  <c r="BW618" i="5"/>
  <c r="BX618" i="5"/>
  <c r="BU618" i="5"/>
  <c r="BP618" i="5"/>
  <c r="BR618" i="5"/>
  <c r="BV618" i="5"/>
  <c r="BO618" i="5"/>
  <c r="BT618" i="5"/>
  <c r="BQ618" i="5"/>
  <c r="BS618" i="5"/>
  <c r="BW622" i="5"/>
  <c r="BX622" i="5"/>
  <c r="BR622" i="5"/>
  <c r="BO622" i="5"/>
  <c r="BT622" i="5"/>
  <c r="BU622" i="5"/>
  <c r="BS622" i="5"/>
  <c r="BV622" i="5"/>
  <c r="BW626" i="5"/>
  <c r="BP626" i="5"/>
  <c r="BU626" i="5"/>
  <c r="BQ626" i="5"/>
  <c r="BV626" i="5"/>
  <c r="BT626" i="5"/>
  <c r="BO626" i="5"/>
  <c r="BX626" i="5"/>
  <c r="BW630" i="5"/>
  <c r="BT630" i="5"/>
  <c r="BX630" i="5"/>
  <c r="BR630" i="5"/>
  <c r="BO630" i="5"/>
  <c r="BQ630" i="5"/>
  <c r="BV630" i="5"/>
  <c r="BU630" i="5"/>
  <c r="BW634" i="5"/>
  <c r="BX634" i="5"/>
  <c r="BU634" i="5"/>
  <c r="BP634" i="5"/>
  <c r="BO634" i="5"/>
  <c r="BT634" i="5"/>
  <c r="BS634" i="5"/>
  <c r="BR634" i="5"/>
  <c r="BW638" i="5"/>
  <c r="BT638" i="5"/>
  <c r="BQ638" i="5"/>
  <c r="BR638" i="5"/>
  <c r="BU638" i="5"/>
  <c r="BV638" i="5"/>
  <c r="BS638" i="5"/>
  <c r="BP638" i="5"/>
  <c r="BW642" i="5"/>
  <c r="BP642" i="5"/>
  <c r="BU642" i="5"/>
  <c r="BS642" i="5"/>
  <c r="BT642" i="5"/>
  <c r="BX642" i="5"/>
  <c r="BQ642" i="5"/>
  <c r="BR642" i="5"/>
  <c r="BO642" i="5"/>
  <c r="BV642" i="5"/>
  <c r="BW646" i="5"/>
  <c r="BT646" i="5"/>
  <c r="BP646" i="5"/>
  <c r="BU646" i="5"/>
  <c r="BR646" i="5"/>
  <c r="BX646" i="5"/>
  <c r="BQ646" i="5"/>
  <c r="BW650" i="5"/>
  <c r="BX650" i="5"/>
  <c r="BU650" i="5"/>
  <c r="BS650" i="5"/>
  <c r="BT650" i="5"/>
  <c r="BR650" i="5"/>
  <c r="BO650" i="5"/>
  <c r="BV650" i="5"/>
  <c r="BW654" i="5"/>
  <c r="BP654" i="5"/>
  <c r="BR654" i="5"/>
  <c r="BQ654" i="5"/>
  <c r="BT654" i="5"/>
  <c r="BU654" i="5"/>
  <c r="BX654" i="5"/>
  <c r="BV654" i="5"/>
  <c r="BW658" i="5"/>
  <c r="BP658" i="5"/>
  <c r="BU658" i="5"/>
  <c r="BX658" i="5"/>
  <c r="BQ658" i="5"/>
  <c r="BO658" i="5"/>
  <c r="BV658" i="5"/>
  <c r="BS658" i="5"/>
  <c r="BW662" i="5"/>
  <c r="BR662" i="5"/>
  <c r="BP662" i="5"/>
  <c r="BU662" i="5"/>
  <c r="BS662" i="5"/>
  <c r="BV662" i="5"/>
  <c r="BO662" i="5"/>
  <c r="BT662" i="5"/>
  <c r="BU666" i="5"/>
  <c r="BS666" i="5"/>
  <c r="BW666" i="5"/>
  <c r="BO666" i="5"/>
  <c r="BV666" i="5"/>
  <c r="BO670" i="5"/>
  <c r="BW670" i="5"/>
  <c r="BV670" i="5"/>
  <c r="BT670" i="5"/>
  <c r="BP670" i="5"/>
  <c r="BU670" i="5"/>
  <c r="BR670" i="5"/>
  <c r="BU674" i="5"/>
  <c r="BO674" i="5"/>
  <c r="BQ674" i="5"/>
  <c r="BW674" i="5"/>
  <c r="BS674" i="5"/>
  <c r="BP674" i="5"/>
  <c r="BX678" i="5"/>
  <c r="BO678" i="5"/>
  <c r="BS678" i="5"/>
  <c r="BW678" i="5"/>
  <c r="BQ678" i="5"/>
  <c r="BU678" i="5"/>
  <c r="BV678" i="5"/>
  <c r="BT678" i="5"/>
  <c r="BR678" i="5"/>
  <c r="BX682" i="5"/>
  <c r="BU682" i="5"/>
  <c r="BQ682" i="5"/>
  <c r="BP682" i="5"/>
  <c r="BR682" i="5"/>
  <c r="BT682" i="5"/>
  <c r="BW686" i="5"/>
  <c r="BO686" i="5"/>
  <c r="BV686" i="5"/>
  <c r="BT686" i="5"/>
  <c r="BU686" i="5"/>
  <c r="BS686" i="5"/>
  <c r="BQ690" i="5"/>
  <c r="BO690" i="5"/>
  <c r="BR690" i="5"/>
  <c r="BT690" i="5"/>
  <c r="BV690" i="5"/>
  <c r="BU690" i="5"/>
  <c r="BU694" i="5"/>
  <c r="BV694" i="5"/>
  <c r="BT694" i="5"/>
  <c r="BP694" i="5"/>
  <c r="BX694" i="5"/>
  <c r="BU702" i="5"/>
  <c r="BW702" i="5"/>
  <c r="BQ702" i="5"/>
  <c r="BS702" i="5"/>
  <c r="BX702" i="5"/>
  <c r="BV702" i="5"/>
  <c r="BO702" i="5"/>
  <c r="BU706" i="5"/>
  <c r="BR706" i="5"/>
  <c r="BT706" i="5"/>
  <c r="BW706" i="5"/>
  <c r="BP706" i="5"/>
  <c r="BT764" i="5"/>
  <c r="BU764" i="5"/>
  <c r="BQ764" i="5"/>
  <c r="BX764" i="5"/>
  <c r="BO764" i="5"/>
  <c r="BW764" i="5"/>
  <c r="BV764" i="5"/>
  <c r="BS764" i="5"/>
  <c r="BP764" i="5"/>
  <c r="BP768" i="5"/>
  <c r="BU768" i="5"/>
  <c r="BQ768" i="5"/>
  <c r="BR768" i="5"/>
  <c r="BS768" i="5"/>
  <c r="BV768" i="5"/>
  <c r="BW780" i="5"/>
  <c r="BX780" i="5"/>
  <c r="BQ780" i="5"/>
  <c r="BU780" i="5"/>
  <c r="BP780" i="5"/>
  <c r="BR780" i="5"/>
  <c r="BV780" i="5"/>
  <c r="BT780" i="5"/>
  <c r="BO780" i="5"/>
  <c r="BV784" i="5"/>
  <c r="BX784" i="5"/>
  <c r="BR784" i="5"/>
  <c r="BO784" i="5"/>
  <c r="BP784" i="5"/>
  <c r="BQ784" i="5"/>
  <c r="BW784" i="5"/>
  <c r="BP788" i="5"/>
  <c r="BU788" i="5"/>
  <c r="BT788" i="5"/>
  <c r="BQ788" i="5"/>
  <c r="BR788" i="5"/>
  <c r="BX788" i="5"/>
  <c r="BV788" i="5"/>
  <c r="BW788" i="5"/>
  <c r="BW792" i="5"/>
  <c r="BU792" i="5"/>
  <c r="BT792" i="5"/>
  <c r="BQ792" i="5"/>
  <c r="BP792" i="5"/>
  <c r="BP796" i="5"/>
  <c r="BU796" i="5"/>
  <c r="BW796" i="5"/>
  <c r="BQ796" i="5"/>
  <c r="BX796" i="5"/>
  <c r="BV796" i="5"/>
  <c r="BO796" i="5"/>
  <c r="BT796" i="5"/>
  <c r="BQ800" i="5"/>
  <c r="BT800" i="5"/>
  <c r="BU800" i="5"/>
  <c r="BP800" i="5"/>
  <c r="BX800" i="5"/>
  <c r="BW800" i="5"/>
  <c r="BV800" i="5"/>
  <c r="BS800" i="5"/>
  <c r="BU804" i="5"/>
  <c r="BX804" i="5"/>
  <c r="BP804" i="5"/>
  <c r="BW804" i="5"/>
  <c r="BV804" i="5"/>
  <c r="BT804" i="5"/>
  <c r="BR804" i="5"/>
  <c r="BQ804" i="5"/>
  <c r="BT808" i="5"/>
  <c r="BU808" i="5"/>
  <c r="BW808" i="5"/>
  <c r="BS808" i="5"/>
  <c r="BX808" i="5"/>
  <c r="BO808" i="5"/>
  <c r="BX812" i="5"/>
  <c r="BU812" i="5"/>
  <c r="BT812" i="5"/>
  <c r="BQ812" i="5"/>
  <c r="BP812" i="5"/>
  <c r="BV812" i="5"/>
  <c r="BR812" i="5"/>
  <c r="BW812" i="5"/>
  <c r="BO812" i="5"/>
  <c r="BT816" i="5"/>
  <c r="BO816" i="5"/>
  <c r="BU816" i="5"/>
  <c r="BS816" i="5"/>
  <c r="BQ816" i="5"/>
  <c r="BR816" i="5"/>
  <c r="BU820" i="5"/>
  <c r="BQ820" i="5"/>
  <c r="BP820" i="5"/>
  <c r="BW820" i="5"/>
  <c r="BT820" i="5"/>
  <c r="BV820" i="5"/>
  <c r="BO820" i="5"/>
  <c r="BX824" i="5"/>
  <c r="BW824" i="5"/>
  <c r="BP824" i="5"/>
  <c r="BT824" i="5"/>
  <c r="BO824" i="5"/>
  <c r="BR824" i="5"/>
  <c r="BU824" i="5"/>
  <c r="BV824" i="5"/>
  <c r="BP828" i="5"/>
  <c r="BW828" i="5"/>
  <c r="BQ828" i="5"/>
  <c r="BT828" i="5"/>
  <c r="BV828" i="5"/>
  <c r="BS828" i="5"/>
  <c r="BU828" i="5"/>
  <c r="BO828" i="5"/>
  <c r="BP832" i="5"/>
  <c r="BQ832" i="5"/>
  <c r="BU832" i="5"/>
  <c r="BV832" i="5"/>
  <c r="BX836" i="5"/>
  <c r="BV836" i="5"/>
  <c r="BO836" i="5"/>
  <c r="BT836" i="5"/>
  <c r="BQ836" i="5"/>
  <c r="BU836" i="5"/>
  <c r="BR836" i="5"/>
  <c r="BS836" i="5"/>
  <c r="BW840" i="5"/>
  <c r="BP840" i="5"/>
  <c r="BU840" i="5"/>
  <c r="BT840" i="5"/>
  <c r="BX840" i="5"/>
  <c r="BQ840" i="5"/>
  <c r="BW844" i="5"/>
  <c r="BU844" i="5"/>
  <c r="BP844" i="5"/>
  <c r="BO844" i="5"/>
  <c r="BQ844" i="5"/>
  <c r="BX844" i="5"/>
  <c r="BU848" i="5"/>
  <c r="BP848" i="5"/>
  <c r="BV848" i="5"/>
  <c r="BX848" i="5"/>
  <c r="BO848" i="5"/>
  <c r="BQ848" i="5"/>
  <c r="BT848" i="5"/>
  <c r="BR852" i="5"/>
  <c r="BX852" i="5"/>
  <c r="BS852" i="5"/>
  <c r="BT852" i="5"/>
  <c r="BV852" i="5"/>
  <c r="BP852" i="5"/>
  <c r="BT856" i="5"/>
  <c r="BO856" i="5"/>
  <c r="BX856" i="5"/>
  <c r="BV856" i="5"/>
  <c r="BP856" i="5"/>
  <c r="BU860" i="5"/>
  <c r="BW860" i="5"/>
  <c r="BS860" i="5"/>
  <c r="BR860" i="5"/>
  <c r="BX860" i="5"/>
  <c r="BO860" i="5"/>
  <c r="BU864" i="5"/>
  <c r="BR864" i="5"/>
  <c r="BX864" i="5"/>
  <c r="BS864" i="5"/>
  <c r="BQ864" i="5"/>
  <c r="BT864" i="5"/>
  <c r="BV864" i="5"/>
  <c r="BP864" i="5"/>
  <c r="BU868" i="5"/>
  <c r="BO868" i="5"/>
  <c r="BS868" i="5"/>
  <c r="BT868" i="5"/>
  <c r="BX868" i="5"/>
  <c r="BR868" i="5"/>
  <c r="BO872" i="5"/>
  <c r="BX872" i="5"/>
  <c r="BQ872" i="5"/>
  <c r="BS872" i="5"/>
  <c r="BV872" i="5"/>
  <c r="BT872" i="5"/>
  <c r="BS876" i="5"/>
  <c r="BW876" i="5"/>
  <c r="BT876" i="5"/>
  <c r="BO876" i="5"/>
  <c r="BP876" i="5"/>
  <c r="BX876" i="5"/>
  <c r="BV876" i="5"/>
  <c r="BR876" i="5"/>
  <c r="BU876" i="5"/>
  <c r="BP880" i="5"/>
  <c r="BT880" i="5"/>
  <c r="BX880" i="5"/>
  <c r="BQ880" i="5"/>
  <c r="BW880" i="5"/>
  <c r="BS880" i="5"/>
  <c r="BR880" i="5"/>
  <c r="BQ884" i="5"/>
  <c r="BT884" i="5"/>
  <c r="BX884" i="5"/>
  <c r="BW884" i="5"/>
  <c r="BO884" i="5"/>
  <c r="BS884" i="5"/>
  <c r="BV884" i="5"/>
  <c r="BU884" i="5"/>
  <c r="BP884" i="5"/>
  <c r="BR884" i="5"/>
  <c r="BU888" i="5"/>
  <c r="BQ888" i="5"/>
  <c r="BT888" i="5"/>
  <c r="BS888" i="5"/>
  <c r="BV888" i="5"/>
  <c r="BO888" i="5"/>
  <c r="BW888" i="5"/>
  <c r="BX888" i="5"/>
  <c r="BT892" i="5"/>
  <c r="BW892" i="5"/>
  <c r="BQ892" i="5"/>
  <c r="BP892" i="5"/>
  <c r="BO892" i="5"/>
  <c r="BX892" i="5"/>
  <c r="BR892" i="5"/>
  <c r="BV892" i="5"/>
  <c r="BW896" i="5"/>
  <c r="BO896" i="5"/>
  <c r="BU896" i="5"/>
  <c r="BR896" i="5"/>
  <c r="BP896" i="5"/>
  <c r="BQ896" i="5"/>
  <c r="BX896" i="5"/>
  <c r="BV896" i="5"/>
  <c r="BW900" i="5"/>
  <c r="BV900" i="5"/>
  <c r="BP900" i="5"/>
  <c r="BU900" i="5"/>
  <c r="BQ900" i="5"/>
  <c r="BX900" i="5"/>
  <c r="BR904" i="5"/>
  <c r="BT904" i="5"/>
  <c r="BO904" i="5"/>
  <c r="BX904" i="5"/>
  <c r="BV904" i="5"/>
  <c r="BP904" i="5"/>
  <c r="BQ908" i="5"/>
  <c r="BU908" i="5"/>
  <c r="BR908" i="5"/>
  <c r="BW908" i="5"/>
  <c r="BS908" i="5"/>
  <c r="BX908" i="5"/>
  <c r="BO908" i="5"/>
  <c r="BX912" i="5"/>
  <c r="BU912" i="5"/>
  <c r="BS912" i="5"/>
  <c r="BP912" i="5"/>
  <c r="BR912" i="5"/>
  <c r="BW912" i="5"/>
  <c r="BQ912" i="5"/>
  <c r="BV912" i="5"/>
  <c r="BX916" i="5"/>
  <c r="BR916" i="5"/>
  <c r="BW916" i="5"/>
  <c r="BP916" i="5"/>
  <c r="BQ916" i="5"/>
  <c r="BU916" i="5"/>
  <c r="BO916" i="5"/>
  <c r="BT916" i="5"/>
  <c r="BW920" i="5"/>
  <c r="BT920" i="5"/>
  <c r="BS920" i="5"/>
  <c r="BO920" i="5"/>
  <c r="BV920" i="5"/>
  <c r="BX920" i="5"/>
  <c r="BV924" i="5"/>
  <c r="BP924" i="5"/>
  <c r="BR924" i="5"/>
  <c r="BW924" i="5"/>
  <c r="BU924" i="5"/>
  <c r="BT924" i="5"/>
  <c r="BX924" i="5"/>
  <c r="BW928" i="5"/>
  <c r="BO928" i="5"/>
  <c r="BU928" i="5"/>
  <c r="BR928" i="5"/>
  <c r="BS928" i="5"/>
  <c r="BT928" i="5"/>
  <c r="BX928" i="5"/>
  <c r="BQ932" i="5"/>
  <c r="BV932" i="5"/>
  <c r="BO932" i="5"/>
  <c r="BX932" i="5"/>
  <c r="BS932" i="5"/>
  <c r="BT932" i="5"/>
  <c r="BW932" i="5"/>
  <c r="BR932" i="5"/>
  <c r="BT936" i="5"/>
  <c r="BO936" i="5"/>
  <c r="BQ936" i="5"/>
  <c r="BS936" i="5"/>
  <c r="BX936" i="5"/>
  <c r="BQ940" i="5"/>
  <c r="BW940" i="5"/>
  <c r="BR940" i="5"/>
  <c r="BX940" i="5"/>
  <c r="BO940" i="5"/>
  <c r="BT940" i="5"/>
  <c r="BV940" i="5"/>
  <c r="BV944" i="5"/>
  <c r="BT944" i="5"/>
  <c r="BO944" i="5"/>
  <c r="BR944" i="5"/>
  <c r="BQ944" i="5"/>
  <c r="BS944" i="5"/>
  <c r="BX944" i="5"/>
  <c r="BV948" i="5"/>
  <c r="BT948" i="5"/>
  <c r="BO948" i="5"/>
  <c r="BX948" i="5"/>
  <c r="BR948" i="5"/>
  <c r="BP948" i="5"/>
  <c r="BQ948" i="5"/>
  <c r="BQ928" i="5"/>
  <c r="BU920" i="5"/>
  <c r="BU944" i="5"/>
  <c r="BS940" i="5"/>
  <c r="BS924" i="5"/>
  <c r="BS916" i="5"/>
  <c r="BP936" i="5"/>
  <c r="BT900" i="5"/>
  <c r="BT908" i="5"/>
  <c r="BR888" i="5"/>
  <c r="BT860" i="5"/>
  <c r="BT844" i="5"/>
  <c r="BV844" i="5"/>
  <c r="BS824" i="5"/>
  <c r="BS804" i="5"/>
  <c r="BS796" i="5"/>
  <c r="BQ860" i="5"/>
  <c r="BR832" i="5"/>
  <c r="BV808" i="5"/>
  <c r="BT702" i="5"/>
  <c r="BP678" i="5"/>
  <c r="BU784" i="5"/>
  <c r="BS706" i="5"/>
  <c r="BS792" i="5"/>
  <c r="BR702" i="5"/>
  <c r="BV674" i="5"/>
  <c r="BS646" i="5"/>
  <c r="BS630" i="5"/>
  <c r="BR658" i="5"/>
  <c r="BV614" i="5"/>
  <c r="BQ650" i="5"/>
  <c r="BP630" i="5"/>
  <c r="BQ394" i="5"/>
  <c r="BW370" i="5"/>
  <c r="BO338" i="5"/>
  <c r="BS297" i="5"/>
  <c r="BR301" i="5"/>
  <c r="BU334" i="5"/>
  <c r="BQ289" i="5"/>
  <c r="BP354" i="5"/>
  <c r="BV257" i="5"/>
  <c r="BR189" i="5"/>
  <c r="BP117" i="5"/>
  <c r="BW129" i="5"/>
  <c r="BV57" i="5"/>
  <c r="BQ876" i="5"/>
  <c r="BP888" i="5"/>
  <c r="BO181" i="5"/>
  <c r="BQ824" i="5"/>
  <c r="BU948" i="5"/>
  <c r="BV936" i="5"/>
  <c r="BP940" i="5"/>
  <c r="BV928" i="5"/>
  <c r="BQ924" i="5"/>
  <c r="BO912" i="5"/>
  <c r="BU936" i="5"/>
  <c r="BS904" i="5"/>
  <c r="BO900" i="5"/>
  <c r="BS848" i="5"/>
  <c r="BS856" i="5"/>
  <c r="BO852" i="5"/>
  <c r="BS832" i="5"/>
  <c r="BS820" i="5"/>
  <c r="BO804" i="5"/>
  <c r="BR856" i="5"/>
  <c r="BR828" i="5"/>
  <c r="BR808" i="5"/>
  <c r="BP702" i="5"/>
  <c r="BT674" i="5"/>
  <c r="BS780" i="5"/>
  <c r="BO706" i="5"/>
  <c r="BT784" i="5"/>
  <c r="BR764" i="5"/>
  <c r="BR694" i="5"/>
  <c r="BR674" i="5"/>
  <c r="BS654" i="5"/>
  <c r="BO646" i="5"/>
  <c r="BS626" i="5"/>
  <c r="BO606" i="5"/>
  <c r="BV646" i="5"/>
  <c r="BQ634" i="5"/>
  <c r="BT658" i="5"/>
  <c r="BP622" i="5"/>
  <c r="BO358" i="5"/>
  <c r="BS277" i="5"/>
  <c r="BV350" i="5"/>
  <c r="BV273" i="5"/>
  <c r="BR382" i="5"/>
  <c r="BT338" i="5"/>
  <c r="BT265" i="5"/>
  <c r="BX261" i="5"/>
  <c r="BP85" i="5"/>
  <c r="BS89" i="5"/>
  <c r="BV125" i="5"/>
  <c r="BU892" i="5"/>
  <c r="BX674" i="5"/>
  <c r="BO185" i="5"/>
  <c r="BX828" i="5"/>
  <c r="BS948" i="5"/>
  <c r="BW944" i="5"/>
  <c r="BO924" i="5"/>
  <c r="BT912" i="5"/>
  <c r="BU940" i="5"/>
  <c r="BP928" i="5"/>
  <c r="BP932" i="5"/>
  <c r="BV916" i="5"/>
  <c r="BW904" i="5"/>
  <c r="BS896" i="5"/>
  <c r="BV908" i="5"/>
  <c r="BV860" i="5"/>
  <c r="BW848" i="5"/>
  <c r="BW856" i="5"/>
  <c r="BW852" i="5"/>
  <c r="BS840" i="5"/>
  <c r="BO832" i="5"/>
  <c r="BO864" i="5"/>
  <c r="BV840" i="5"/>
  <c r="BR820" i="5"/>
  <c r="BR800" i="5"/>
  <c r="BO788" i="5"/>
  <c r="BP690" i="5"/>
  <c r="BT666" i="5"/>
  <c r="BO768" i="5"/>
  <c r="BS784" i="5"/>
  <c r="BV706" i="5"/>
  <c r="BR686" i="5"/>
  <c r="BR666" i="5"/>
  <c r="BO654" i="5"/>
  <c r="BO638" i="5"/>
  <c r="BV634" i="5"/>
  <c r="BX662" i="5"/>
  <c r="BQ622" i="5"/>
  <c r="BP650" i="5"/>
  <c r="BX610" i="5"/>
  <c r="BV334" i="5"/>
  <c r="BO386" i="5"/>
  <c r="BT314" i="5"/>
  <c r="BQ149" i="5"/>
  <c r="BP53" i="5"/>
  <c r="BO61" i="5"/>
  <c r="BR37" i="5"/>
  <c r="BX820" i="5"/>
  <c r="BX768" i="5"/>
  <c r="BX185" i="5"/>
  <c r="BO598" i="5"/>
  <c r="AI44" i="1"/>
  <c r="AI77" i="1"/>
  <c r="BS901" i="5"/>
  <c r="BX769" i="5"/>
  <c r="BO849" i="5"/>
  <c r="BR651" i="5"/>
  <c r="BR805" i="5"/>
  <c r="BO10" i="5"/>
  <c r="BX10" i="5"/>
  <c r="BU22" i="5"/>
  <c r="BT22" i="5"/>
  <c r="BW22" i="5"/>
  <c r="BV22" i="5"/>
  <c r="BP22" i="5"/>
  <c r="BO22" i="5"/>
  <c r="BQ22" i="5"/>
  <c r="BS22" i="5"/>
  <c r="BR22" i="5"/>
  <c r="BV26" i="5"/>
  <c r="BT26" i="5"/>
  <c r="BQ26" i="5"/>
  <c r="BW26" i="5"/>
  <c r="BR26" i="5"/>
  <c r="BS26" i="5"/>
  <c r="BP26" i="5"/>
  <c r="BR30" i="5"/>
  <c r="BX30" i="5"/>
  <c r="BU30" i="5"/>
  <c r="BV30" i="5"/>
  <c r="BO30" i="5"/>
  <c r="BQ30" i="5"/>
  <c r="BR34" i="5"/>
  <c r="BO34" i="5"/>
  <c r="BW34" i="5"/>
  <c r="BP34" i="5"/>
  <c r="BQ34" i="5"/>
  <c r="BX34" i="5"/>
  <c r="BS34" i="5"/>
  <c r="BU38" i="5"/>
  <c r="BS38" i="5"/>
  <c r="BW38" i="5"/>
  <c r="BQ38" i="5"/>
  <c r="BX38" i="5"/>
  <c r="BX42" i="5"/>
  <c r="BW42" i="5"/>
  <c r="BS42" i="5"/>
  <c r="BQ42" i="5"/>
  <c r="BV42" i="5"/>
  <c r="BU46" i="5"/>
  <c r="BS46" i="5"/>
  <c r="BQ46" i="5"/>
  <c r="BR46" i="5"/>
  <c r="BX46" i="5"/>
  <c r="BV46" i="5"/>
  <c r="BP46" i="5"/>
  <c r="BU50" i="5"/>
  <c r="BV50" i="5"/>
  <c r="BW50" i="5"/>
  <c r="BR50" i="5"/>
  <c r="BX50" i="5"/>
  <c r="BQ50" i="5"/>
  <c r="BO50" i="5"/>
  <c r="BT50" i="5"/>
  <c r="BV54" i="5"/>
  <c r="BS54" i="5"/>
  <c r="BX54" i="5"/>
  <c r="BQ54" i="5"/>
  <c r="BO54" i="5"/>
  <c r="BT54" i="5"/>
  <c r="BW54" i="5"/>
  <c r="BV58" i="5"/>
  <c r="BS58" i="5"/>
  <c r="BX58" i="5"/>
  <c r="BQ58" i="5"/>
  <c r="BR58" i="5"/>
  <c r="BU58" i="5"/>
  <c r="BV62" i="5"/>
  <c r="BO62" i="5"/>
  <c r="BR62" i="5"/>
  <c r="BS62" i="5"/>
  <c r="BT62" i="5"/>
  <c r="BU62" i="5"/>
  <c r="BQ62" i="5"/>
  <c r="BP62" i="5"/>
  <c r="BV66" i="5"/>
  <c r="BS66" i="5"/>
  <c r="BO66" i="5"/>
  <c r="BX66" i="5"/>
  <c r="BQ66" i="5"/>
  <c r="BP66" i="5"/>
  <c r="BW66" i="5"/>
  <c r="BT66" i="5"/>
  <c r="BU66" i="5"/>
  <c r="BR66" i="5"/>
  <c r="BV70" i="5"/>
  <c r="BW70" i="5"/>
  <c r="BO70" i="5"/>
  <c r="BT70" i="5"/>
  <c r="BU70" i="5"/>
  <c r="BR70" i="5"/>
  <c r="BQ70" i="5"/>
  <c r="BP70" i="5"/>
  <c r="BX70" i="5"/>
  <c r="BV74" i="5"/>
  <c r="BP74" i="5"/>
  <c r="BS74" i="5"/>
  <c r="BX74" i="5"/>
  <c r="BQ74" i="5"/>
  <c r="BW74" i="5"/>
  <c r="BT74" i="5"/>
  <c r="BU74" i="5"/>
  <c r="BV78" i="5"/>
  <c r="BW78" i="5"/>
  <c r="BR78" i="5"/>
  <c r="BO78" i="5"/>
  <c r="BT78" i="5"/>
  <c r="BU78" i="5"/>
  <c r="BP78" i="5"/>
  <c r="BQ78" i="5"/>
  <c r="BS78" i="5"/>
  <c r="BX78" i="5"/>
  <c r="BV82" i="5"/>
  <c r="BO82" i="5"/>
  <c r="BS82" i="5"/>
  <c r="BX82" i="5"/>
  <c r="BQ82" i="5"/>
  <c r="BP82" i="5"/>
  <c r="BT82" i="5"/>
  <c r="BR82" i="5"/>
  <c r="BW82" i="5"/>
  <c r="BU82" i="5"/>
  <c r="BV86" i="5"/>
  <c r="BS86" i="5"/>
  <c r="BT86" i="5"/>
  <c r="BQ86" i="5"/>
  <c r="BO86" i="5"/>
  <c r="BR86" i="5"/>
  <c r="BX86" i="5"/>
  <c r="BU86" i="5"/>
  <c r="BW86" i="5"/>
  <c r="BV94" i="5"/>
  <c r="BX94" i="5"/>
  <c r="BR94" i="5"/>
  <c r="BV98" i="5"/>
  <c r="BO98" i="5"/>
  <c r="BT98" i="5"/>
  <c r="BR98" i="5"/>
  <c r="BS98" i="5"/>
  <c r="BQ98" i="5"/>
  <c r="BW98" i="5"/>
  <c r="BP98" i="5"/>
  <c r="BX98" i="5"/>
  <c r="BU98" i="5"/>
  <c r="BV102" i="5"/>
  <c r="BO102" i="5"/>
  <c r="BT102" i="5"/>
  <c r="BW102" i="5"/>
  <c r="BQ102" i="5"/>
  <c r="BP102" i="5"/>
  <c r="BX102" i="5"/>
  <c r="BU102" i="5"/>
  <c r="BR102" i="5"/>
  <c r="BV106" i="5"/>
  <c r="BP106" i="5"/>
  <c r="BS106" i="5"/>
  <c r="BX106" i="5"/>
  <c r="BU106" i="5"/>
  <c r="BR106" i="5"/>
  <c r="BO106" i="5"/>
  <c r="BV110" i="5"/>
  <c r="BQ110" i="5"/>
  <c r="BS110" i="5"/>
  <c r="BT110" i="5"/>
  <c r="BO110" i="5"/>
  <c r="BU110" i="5"/>
  <c r="BW110" i="5"/>
  <c r="BP110" i="5"/>
  <c r="BV114" i="5"/>
  <c r="BO114" i="5"/>
  <c r="BS114" i="5"/>
  <c r="BU114" i="5"/>
  <c r="BR114" i="5"/>
  <c r="BT114" i="5"/>
  <c r="BP114" i="5"/>
  <c r="BX114" i="5"/>
  <c r="BV118" i="5"/>
  <c r="BS118" i="5"/>
  <c r="BU118" i="5"/>
  <c r="BO118" i="5"/>
  <c r="BT118" i="5"/>
  <c r="BW118" i="5"/>
  <c r="BP118" i="5"/>
  <c r="BR118" i="5"/>
  <c r="BX118" i="5"/>
  <c r="BQ118" i="5"/>
  <c r="BV122" i="5"/>
  <c r="BS122" i="5"/>
  <c r="BW122" i="5"/>
  <c r="BT122" i="5"/>
  <c r="BQ122" i="5"/>
  <c r="BR122" i="5"/>
  <c r="BX122" i="5"/>
  <c r="BU122" i="5"/>
  <c r="BO122" i="5"/>
  <c r="BV126" i="5"/>
  <c r="BO126" i="5"/>
  <c r="BX126" i="5"/>
  <c r="BW126" i="5"/>
  <c r="BP126" i="5"/>
  <c r="BU126" i="5"/>
  <c r="BS126" i="5"/>
  <c r="BR126" i="5"/>
  <c r="BQ126" i="5"/>
  <c r="BV130" i="5"/>
  <c r="BO130" i="5"/>
  <c r="BS130" i="5"/>
  <c r="BT130" i="5"/>
  <c r="BU130" i="5"/>
  <c r="BR130" i="5"/>
  <c r="BP130" i="5"/>
  <c r="BV134" i="5"/>
  <c r="BO134" i="5"/>
  <c r="BW134" i="5"/>
  <c r="BT134" i="5"/>
  <c r="BU134" i="5"/>
  <c r="BX134" i="5"/>
  <c r="BQ134" i="5"/>
  <c r="BS134" i="5"/>
  <c r="BR134" i="5"/>
  <c r="BV138" i="5"/>
  <c r="BS138" i="5"/>
  <c r="BQ138" i="5"/>
  <c r="BW138" i="5"/>
  <c r="BT138" i="5"/>
  <c r="BR138" i="5"/>
  <c r="BO138" i="5"/>
  <c r="BP138" i="5"/>
  <c r="BU138" i="5"/>
  <c r="BO142" i="5"/>
  <c r="BV142" i="5"/>
  <c r="BS142" i="5"/>
  <c r="BP142" i="5"/>
  <c r="BU142" i="5"/>
  <c r="BR142" i="5"/>
  <c r="BX142" i="5"/>
  <c r="BW142" i="5"/>
  <c r="BT142" i="5"/>
  <c r="BQ142" i="5"/>
  <c r="BV146" i="5"/>
  <c r="BW146" i="5"/>
  <c r="BS146" i="5"/>
  <c r="BO146" i="5"/>
  <c r="BT146" i="5"/>
  <c r="BU146" i="5"/>
  <c r="BR146" i="5"/>
  <c r="BP146" i="5"/>
  <c r="BX146" i="5"/>
  <c r="BW150" i="5"/>
  <c r="BS150" i="5"/>
  <c r="BO150" i="5"/>
  <c r="BQ150" i="5"/>
  <c r="BU150" i="5"/>
  <c r="BP150" i="5"/>
  <c r="BR150" i="5"/>
  <c r="BX150" i="5"/>
  <c r="BV150" i="5"/>
  <c r="BT150" i="5"/>
  <c r="BX182" i="5"/>
  <c r="BV182" i="5"/>
  <c r="BT182" i="5"/>
  <c r="BQ182" i="5"/>
  <c r="BS182" i="5"/>
  <c r="BP182" i="5"/>
  <c r="BW182" i="5"/>
  <c r="BO182" i="5"/>
  <c r="BS186" i="5"/>
  <c r="BW186" i="5"/>
  <c r="BU186" i="5"/>
  <c r="BV186" i="5"/>
  <c r="BR186" i="5"/>
  <c r="BT186" i="5"/>
  <c r="BO186" i="5"/>
  <c r="BP186" i="5"/>
  <c r="BX186" i="5"/>
  <c r="BT190" i="5"/>
  <c r="BO190" i="5"/>
  <c r="BP190" i="5"/>
  <c r="BS190" i="5"/>
  <c r="BU190" i="5"/>
  <c r="BR190" i="5"/>
  <c r="BX190" i="5"/>
  <c r="BQ190" i="5"/>
  <c r="BW190" i="5"/>
  <c r="BU194" i="5"/>
  <c r="BQ194" i="5"/>
  <c r="BR194" i="5"/>
  <c r="BT194" i="5"/>
  <c r="BO194" i="5"/>
  <c r="BW194" i="5"/>
  <c r="BV194" i="5"/>
  <c r="BX194" i="5"/>
  <c r="BP194" i="5"/>
  <c r="BU198" i="5"/>
  <c r="BP198" i="5"/>
  <c r="BV198" i="5"/>
  <c r="BX198" i="5"/>
  <c r="BS198" i="5"/>
  <c r="BQ198" i="5"/>
  <c r="BT198" i="5"/>
  <c r="BW198" i="5"/>
  <c r="BU202" i="5"/>
  <c r="BQ202" i="5"/>
  <c r="BP202" i="5"/>
  <c r="BV202" i="5"/>
  <c r="BX202" i="5"/>
  <c r="BS202" i="5"/>
  <c r="BO202" i="5"/>
  <c r="BR202" i="5"/>
  <c r="BT202" i="5"/>
  <c r="BP206" i="5"/>
  <c r="BV206" i="5"/>
  <c r="BX206" i="5"/>
  <c r="BO206" i="5"/>
  <c r="BU206" i="5"/>
  <c r="BW206" i="5"/>
  <c r="BT206" i="5"/>
  <c r="BR206" i="5"/>
  <c r="BS206" i="5"/>
  <c r="BQ206" i="5"/>
  <c r="BU210" i="5"/>
  <c r="BX210" i="5"/>
  <c r="BQ210" i="5"/>
  <c r="BW210" i="5"/>
  <c r="BT210" i="5"/>
  <c r="BV210" i="5"/>
  <c r="BO210" i="5"/>
  <c r="BS210" i="5"/>
  <c r="BP210" i="5"/>
  <c r="BR210" i="5"/>
  <c r="BX214" i="5"/>
  <c r="BQ214" i="5"/>
  <c r="BV214" i="5"/>
  <c r="BW214" i="5"/>
  <c r="BU214" i="5"/>
  <c r="BO214" i="5"/>
  <c r="BS214" i="5"/>
  <c r="BP214" i="5"/>
  <c r="BX218" i="5"/>
  <c r="BU218" i="5"/>
  <c r="BS218" i="5"/>
  <c r="BT218" i="5"/>
  <c r="BQ218" i="5"/>
  <c r="BV218" i="5"/>
  <c r="BR218" i="5"/>
  <c r="BP218" i="5"/>
  <c r="BO218" i="5"/>
  <c r="BW218" i="5"/>
  <c r="BX222" i="5"/>
  <c r="BQ222" i="5"/>
  <c r="BU222" i="5"/>
  <c r="BV222" i="5"/>
  <c r="BW222" i="5"/>
  <c r="BO222" i="5"/>
  <c r="BR222" i="5"/>
  <c r="BT222" i="5"/>
  <c r="BX226" i="5"/>
  <c r="BQ226" i="5"/>
  <c r="BU226" i="5"/>
  <c r="BW226" i="5"/>
  <c r="BT226" i="5"/>
  <c r="BV226" i="5"/>
  <c r="BO226" i="5"/>
  <c r="BS226" i="5"/>
  <c r="BR226" i="5"/>
  <c r="BX230" i="5"/>
  <c r="BU230" i="5"/>
  <c r="BQ230" i="5"/>
  <c r="BV230" i="5"/>
  <c r="BW230" i="5"/>
  <c r="BS230" i="5"/>
  <c r="BP230" i="5"/>
  <c r="BU234" i="5"/>
  <c r="BX234" i="5"/>
  <c r="BP234" i="5"/>
  <c r="BQ234" i="5"/>
  <c r="BV234" i="5"/>
  <c r="BR234" i="5"/>
  <c r="BO234" i="5"/>
  <c r="BS234" i="5"/>
  <c r="BR238" i="5"/>
  <c r="BW238" i="5"/>
  <c r="BT238" i="5"/>
  <c r="BO238" i="5"/>
  <c r="BS238" i="5"/>
  <c r="BU238" i="5"/>
  <c r="BQ238" i="5"/>
  <c r="BX238" i="5"/>
  <c r="BP238" i="5"/>
  <c r="BW242" i="5"/>
  <c r="BQ242" i="5"/>
  <c r="BV242" i="5"/>
  <c r="BO242" i="5"/>
  <c r="BX242" i="5"/>
  <c r="BU242" i="5"/>
  <c r="BS242" i="5"/>
  <c r="BR242" i="5"/>
  <c r="BT242" i="5"/>
  <c r="BW246" i="5"/>
  <c r="BR246" i="5"/>
  <c r="BX246" i="5"/>
  <c r="BU246" i="5"/>
  <c r="BQ246" i="5"/>
  <c r="BP246" i="5"/>
  <c r="BT246" i="5"/>
  <c r="BS246" i="5"/>
  <c r="BO246" i="5"/>
  <c r="BX250" i="5"/>
  <c r="BQ250" i="5"/>
  <c r="BS250" i="5"/>
  <c r="BO250" i="5"/>
  <c r="BR250" i="5"/>
  <c r="BT250" i="5"/>
  <c r="BV250" i="5"/>
  <c r="BW250" i="5"/>
  <c r="BU250" i="5"/>
  <c r="BX254" i="5"/>
  <c r="BQ254" i="5"/>
  <c r="BU254" i="5"/>
  <c r="BO254" i="5"/>
  <c r="BW254" i="5"/>
  <c r="BV254" i="5"/>
  <c r="BP254" i="5"/>
  <c r="BU258" i="5"/>
  <c r="BW258" i="5"/>
  <c r="BX258" i="5"/>
  <c r="BQ258" i="5"/>
  <c r="BO258" i="5"/>
  <c r="BS258" i="5"/>
  <c r="BR258" i="5"/>
  <c r="BT258" i="5"/>
  <c r="BP258" i="5"/>
  <c r="BO262" i="5"/>
  <c r="BU262" i="5"/>
  <c r="BW262" i="5"/>
  <c r="BX262" i="5"/>
  <c r="BS262" i="5"/>
  <c r="BQ262" i="5"/>
  <c r="BR262" i="5"/>
  <c r="BT262" i="5"/>
  <c r="BU266" i="5"/>
  <c r="BO266" i="5"/>
  <c r="BW266" i="5"/>
  <c r="BS266" i="5"/>
  <c r="BX266" i="5"/>
  <c r="BQ266" i="5"/>
  <c r="BR266" i="5"/>
  <c r="BT266" i="5"/>
  <c r="BV266" i="5"/>
  <c r="BX270" i="5"/>
  <c r="BS270" i="5"/>
  <c r="BW270" i="5"/>
  <c r="BO270" i="5"/>
  <c r="BV270" i="5"/>
  <c r="BP270" i="5"/>
  <c r="BU270" i="5"/>
  <c r="BQ274" i="5"/>
  <c r="BW274" i="5"/>
  <c r="BS274" i="5"/>
  <c r="BX274" i="5"/>
  <c r="BU274" i="5"/>
  <c r="BO274" i="5"/>
  <c r="BP274" i="5"/>
  <c r="BR274" i="5"/>
  <c r="BS278" i="5"/>
  <c r="BU278" i="5"/>
  <c r="BX278" i="5"/>
  <c r="BO278" i="5"/>
  <c r="BR278" i="5"/>
  <c r="BP278" i="5"/>
  <c r="BQ278" i="5"/>
  <c r="BW278" i="5"/>
  <c r="BT278" i="5"/>
  <c r="BU282" i="5"/>
  <c r="BW282" i="5"/>
  <c r="BO282" i="5"/>
  <c r="BS282" i="5"/>
  <c r="BX282" i="5"/>
  <c r="BV282" i="5"/>
  <c r="BT282" i="5"/>
  <c r="BQ282" i="5"/>
  <c r="BP282" i="5"/>
  <c r="BX286" i="5"/>
  <c r="BQ286" i="5"/>
  <c r="BS286" i="5"/>
  <c r="BU286" i="5"/>
  <c r="BO286" i="5"/>
  <c r="BW286" i="5"/>
  <c r="BR286" i="5"/>
  <c r="BT286" i="5"/>
  <c r="BX290" i="5"/>
  <c r="BS290" i="5"/>
  <c r="BQ290" i="5"/>
  <c r="BW290" i="5"/>
  <c r="BO290" i="5"/>
  <c r="BU290" i="5"/>
  <c r="BR290" i="5"/>
  <c r="BT290" i="5"/>
  <c r="BX294" i="5"/>
  <c r="BQ294" i="5"/>
  <c r="BO294" i="5"/>
  <c r="BS294" i="5"/>
  <c r="BU294" i="5"/>
  <c r="BR294" i="5"/>
  <c r="BP294" i="5"/>
  <c r="BW294" i="5"/>
  <c r="BT294" i="5"/>
  <c r="BX327" i="5"/>
  <c r="BS327" i="5"/>
  <c r="BO327" i="5"/>
  <c r="BQ327" i="5"/>
  <c r="BV327" i="5"/>
  <c r="BP327" i="5"/>
  <c r="BW327" i="5"/>
  <c r="BS331" i="5"/>
  <c r="BQ331" i="5"/>
  <c r="BO331" i="5"/>
  <c r="BW331" i="5"/>
  <c r="BX331" i="5"/>
  <c r="BU331" i="5"/>
  <c r="BT331" i="5"/>
  <c r="BV331" i="5"/>
  <c r="BX335" i="5"/>
  <c r="BQ335" i="5"/>
  <c r="BS335" i="5"/>
  <c r="BW335" i="5"/>
  <c r="BV335" i="5"/>
  <c r="BT335" i="5"/>
  <c r="BO335" i="5"/>
  <c r="BP335" i="5"/>
  <c r="BU335" i="5"/>
  <c r="BX339" i="5"/>
  <c r="BU339" i="5"/>
  <c r="BO339" i="5"/>
  <c r="BS339" i="5"/>
  <c r="BW339" i="5"/>
  <c r="BV339" i="5"/>
  <c r="BT339" i="5"/>
  <c r="BQ339" i="5"/>
  <c r="BR339" i="5"/>
  <c r="BX343" i="5"/>
  <c r="BQ343" i="5"/>
  <c r="BU343" i="5"/>
  <c r="BO343" i="5"/>
  <c r="BS343" i="5"/>
  <c r="BV343" i="5"/>
  <c r="BP343" i="5"/>
  <c r="BW343" i="5"/>
  <c r="BX347" i="5"/>
  <c r="BS347" i="5"/>
  <c r="BU347" i="5"/>
  <c r="BO347" i="5"/>
  <c r="BR347" i="5"/>
  <c r="BT347" i="5"/>
  <c r="BQ347" i="5"/>
  <c r="BW347" i="5"/>
  <c r="BX351" i="5"/>
  <c r="BQ351" i="5"/>
  <c r="BW351" i="5"/>
  <c r="BU351" i="5"/>
  <c r="BS351" i="5"/>
  <c r="BR351" i="5"/>
  <c r="BT351" i="5"/>
  <c r="BX355" i="5"/>
  <c r="BO355" i="5"/>
  <c r="BW355" i="5"/>
  <c r="BQ355" i="5"/>
  <c r="BS355" i="5"/>
  <c r="BR355" i="5"/>
  <c r="BT355" i="5"/>
  <c r="BX359" i="5"/>
  <c r="BS359" i="5"/>
  <c r="BW359" i="5"/>
  <c r="BO359" i="5"/>
  <c r="BQ359" i="5"/>
  <c r="BU359" i="5"/>
  <c r="BT359" i="5"/>
  <c r="BV359" i="5"/>
  <c r="BO363" i="5"/>
  <c r="BW363" i="5"/>
  <c r="BX363" i="5"/>
  <c r="BV363" i="5"/>
  <c r="BV367" i="5"/>
  <c r="BT367" i="5"/>
  <c r="BQ367" i="5"/>
  <c r="BO367" i="5"/>
  <c r="BS367" i="5"/>
  <c r="BP367" i="5"/>
  <c r="BX367" i="5"/>
  <c r="BU367" i="5"/>
  <c r="BW367" i="5"/>
  <c r="BR367" i="5"/>
  <c r="BQ371" i="5"/>
  <c r="BX371" i="5"/>
  <c r="BV371" i="5"/>
  <c r="BS371" i="5"/>
  <c r="BT371" i="5"/>
  <c r="BU371" i="5"/>
  <c r="BP371" i="5"/>
  <c r="BO371" i="5"/>
  <c r="BW371" i="5"/>
  <c r="BW375" i="5"/>
  <c r="BO375" i="5"/>
  <c r="BX375" i="5"/>
  <c r="BQ375" i="5"/>
  <c r="BU375" i="5"/>
  <c r="BR375" i="5"/>
  <c r="BW379" i="5"/>
  <c r="BQ379" i="5"/>
  <c r="BX379" i="5"/>
  <c r="BO379" i="5"/>
  <c r="BS379" i="5"/>
  <c r="BP379" i="5"/>
  <c r="BS383" i="5"/>
  <c r="BT383" i="5"/>
  <c r="BO383" i="5"/>
  <c r="BW383" i="5"/>
  <c r="BX383" i="5"/>
  <c r="BQ383" i="5"/>
  <c r="BU383" i="5"/>
  <c r="BP383" i="5"/>
  <c r="BV383" i="5"/>
  <c r="BR383" i="5"/>
  <c r="BO387" i="5"/>
  <c r="BX387" i="5"/>
  <c r="BT387" i="5"/>
  <c r="BV387" i="5"/>
  <c r="BW387" i="5"/>
  <c r="BS387" i="5"/>
  <c r="BR387" i="5"/>
  <c r="BW391" i="5"/>
  <c r="BQ391" i="5"/>
  <c r="BO391" i="5"/>
  <c r="BV391" i="5"/>
  <c r="BX391" i="5"/>
  <c r="BP391" i="5"/>
  <c r="BS391" i="5"/>
  <c r="BT391" i="5"/>
  <c r="BU391" i="5"/>
  <c r="BV395" i="5"/>
  <c r="BW395" i="5"/>
  <c r="BP395" i="5"/>
  <c r="BT395" i="5"/>
  <c r="BU395" i="5"/>
  <c r="BS395" i="5"/>
  <c r="BO395" i="5"/>
  <c r="BQ395" i="5"/>
  <c r="BR395" i="5"/>
  <c r="BX395" i="5"/>
  <c r="BS399" i="5"/>
  <c r="BV399" i="5"/>
  <c r="BO399" i="5"/>
  <c r="BP399" i="5"/>
  <c r="BQ399" i="5"/>
  <c r="BW399" i="5"/>
  <c r="BT399" i="5"/>
  <c r="BS403" i="5"/>
  <c r="BV403" i="5"/>
  <c r="BQ403" i="5"/>
  <c r="BT403" i="5"/>
  <c r="BW403" i="5"/>
  <c r="BU403" i="5"/>
  <c r="BX403" i="5"/>
  <c r="BR403" i="5"/>
  <c r="BO403" i="5"/>
  <c r="BP403" i="5"/>
  <c r="BS407" i="5"/>
  <c r="BU407" i="5"/>
  <c r="BP407" i="5"/>
  <c r="BX407" i="5"/>
  <c r="BT407" i="5"/>
  <c r="BV407" i="5"/>
  <c r="BQ407" i="5"/>
  <c r="BR407" i="5"/>
  <c r="BO407" i="5"/>
  <c r="BW407" i="5"/>
  <c r="BS411" i="5"/>
  <c r="BX411" i="5"/>
  <c r="BU411" i="5"/>
  <c r="BP415" i="5"/>
  <c r="BS415" i="5"/>
  <c r="BX415" i="5"/>
  <c r="BQ415" i="5"/>
  <c r="BT415" i="5"/>
  <c r="BV415" i="5"/>
  <c r="BW415" i="5"/>
  <c r="BU415" i="5"/>
  <c r="BO415" i="5"/>
  <c r="BS419" i="5"/>
  <c r="BQ419" i="5"/>
  <c r="BX419" i="5"/>
  <c r="BW419" i="5"/>
  <c r="BU419" i="5"/>
  <c r="BV419" i="5"/>
  <c r="BP419" i="5"/>
  <c r="BT419" i="5"/>
  <c r="BV423" i="5"/>
  <c r="BU423" i="5"/>
  <c r="BP423" i="5"/>
  <c r="BQ423" i="5"/>
  <c r="BS423" i="5"/>
  <c r="BW423" i="5"/>
  <c r="BX423" i="5"/>
  <c r="BO423" i="5"/>
  <c r="BT423" i="5"/>
  <c r="BU427" i="5"/>
  <c r="BS427" i="5"/>
  <c r="BQ427" i="5"/>
  <c r="BP427" i="5"/>
  <c r="BO427" i="5"/>
  <c r="BX427" i="5"/>
  <c r="BT427" i="5"/>
  <c r="BR427" i="5"/>
  <c r="BV427" i="5"/>
  <c r="BW427" i="5"/>
  <c r="BS431" i="5"/>
  <c r="BQ431" i="5"/>
  <c r="BP431" i="5"/>
  <c r="BV431" i="5"/>
  <c r="BO431" i="5"/>
  <c r="BX431" i="5"/>
  <c r="BT431" i="5"/>
  <c r="BW431" i="5"/>
  <c r="BS435" i="5"/>
  <c r="BT435" i="5"/>
  <c r="BP435" i="5"/>
  <c r="BQ435" i="5"/>
  <c r="BU435" i="5"/>
  <c r="BV435" i="5"/>
  <c r="BW435" i="5"/>
  <c r="BO435" i="5"/>
  <c r="BX435" i="5"/>
  <c r="BR435" i="5"/>
  <c r="BT439" i="5"/>
  <c r="BP439" i="5"/>
  <c r="BQ439" i="5"/>
  <c r="BV439" i="5"/>
  <c r="BU439" i="5"/>
  <c r="BW439" i="5"/>
  <c r="BS439" i="5"/>
  <c r="BO439" i="5"/>
  <c r="BX439" i="5"/>
  <c r="BR439" i="5"/>
  <c r="BO443" i="5"/>
  <c r="BU443" i="5"/>
  <c r="BW443" i="5"/>
  <c r="BV443" i="5"/>
  <c r="BS443" i="5"/>
  <c r="BP443" i="5"/>
  <c r="BQ443" i="5"/>
  <c r="BX443" i="5"/>
  <c r="BT443" i="5"/>
  <c r="BS447" i="5"/>
  <c r="BQ447" i="5"/>
  <c r="BU447" i="5"/>
  <c r="BT447" i="5"/>
  <c r="BX447" i="5"/>
  <c r="BV447" i="5"/>
  <c r="BP447" i="5"/>
  <c r="BW447" i="5"/>
  <c r="BO447" i="5"/>
  <c r="BR447" i="5"/>
  <c r="BS451" i="5"/>
  <c r="BW451" i="5"/>
  <c r="BQ451" i="5"/>
  <c r="BP451" i="5"/>
  <c r="BU451" i="5"/>
  <c r="BV451" i="5"/>
  <c r="BT451" i="5"/>
  <c r="BO451" i="5"/>
  <c r="BX451" i="5"/>
  <c r="BT455" i="5"/>
  <c r="BU455" i="5"/>
  <c r="BP455" i="5"/>
  <c r="BW455" i="5"/>
  <c r="BO455" i="5"/>
  <c r="BX455" i="5"/>
  <c r="BS455" i="5"/>
  <c r="BR455" i="5"/>
  <c r="BQ455" i="5"/>
  <c r="BV455" i="5"/>
  <c r="BU459" i="5"/>
  <c r="BW459" i="5"/>
  <c r="BS459" i="5"/>
  <c r="BT459" i="5"/>
  <c r="BP459" i="5"/>
  <c r="BQ459" i="5"/>
  <c r="BV459" i="5"/>
  <c r="BX459" i="5"/>
  <c r="BR459" i="5"/>
  <c r="BP463" i="5"/>
  <c r="BV463" i="5"/>
  <c r="BT463" i="5"/>
  <c r="BS463" i="5"/>
  <c r="BU463" i="5"/>
  <c r="BQ463" i="5"/>
  <c r="BR463" i="5"/>
  <c r="BX463" i="5"/>
  <c r="BW463" i="5"/>
  <c r="BO463" i="5"/>
  <c r="BV467" i="5"/>
  <c r="BW467" i="5"/>
  <c r="BS467" i="5"/>
  <c r="BQ467" i="5"/>
  <c r="BO467" i="5"/>
  <c r="BT467" i="5"/>
  <c r="BU467" i="5"/>
  <c r="BX467" i="5"/>
  <c r="BU471" i="5"/>
  <c r="BT471" i="5"/>
  <c r="BP471" i="5"/>
  <c r="BX471" i="5"/>
  <c r="BS471" i="5"/>
  <c r="BR471" i="5"/>
  <c r="BO471" i="5"/>
  <c r="BQ471" i="5"/>
  <c r="BV471" i="5"/>
  <c r="BW471" i="5"/>
  <c r="BT475" i="5"/>
  <c r="BO475" i="5"/>
  <c r="BW475" i="5"/>
  <c r="BS475" i="5"/>
  <c r="BU475" i="5"/>
  <c r="BV475" i="5"/>
  <c r="BQ475" i="5"/>
  <c r="BP475" i="5"/>
  <c r="BU483" i="5"/>
  <c r="BT483" i="5"/>
  <c r="BP483" i="5"/>
  <c r="BO483" i="5"/>
  <c r="BR483" i="5"/>
  <c r="BQ483" i="5"/>
  <c r="BS483" i="5"/>
  <c r="BW483" i="5"/>
  <c r="BX483" i="5"/>
  <c r="BV483" i="5"/>
  <c r="BV487" i="5"/>
  <c r="BT487" i="5"/>
  <c r="BO487" i="5"/>
  <c r="BQ487" i="5"/>
  <c r="BS487" i="5"/>
  <c r="BX487" i="5"/>
  <c r="BW487" i="5"/>
  <c r="BP491" i="5"/>
  <c r="BU491" i="5"/>
  <c r="BQ491" i="5"/>
  <c r="BW491" i="5"/>
  <c r="BS491" i="5"/>
  <c r="BO491" i="5"/>
  <c r="BR491" i="5"/>
  <c r="BT491" i="5"/>
  <c r="BX491" i="5"/>
  <c r="BV495" i="5"/>
  <c r="BU495" i="5"/>
  <c r="BT495" i="5"/>
  <c r="BO495" i="5"/>
  <c r="BX495" i="5"/>
  <c r="BQ495" i="5"/>
  <c r="BP495" i="5"/>
  <c r="BS495" i="5"/>
  <c r="BV499" i="5"/>
  <c r="BU499" i="5"/>
  <c r="BW499" i="5"/>
  <c r="BX499" i="5"/>
  <c r="BO499" i="5"/>
  <c r="BT499" i="5"/>
  <c r="BP499" i="5"/>
  <c r="BR499" i="5"/>
  <c r="BX521" i="5"/>
  <c r="BS521" i="5"/>
  <c r="BV521" i="5"/>
  <c r="BT521" i="5"/>
  <c r="BQ521" i="5"/>
  <c r="BO521" i="5"/>
  <c r="BU521" i="5"/>
  <c r="BP521" i="5"/>
  <c r="BV525" i="5"/>
  <c r="BX525" i="5"/>
  <c r="BS525" i="5"/>
  <c r="BU525" i="5"/>
  <c r="BW525" i="5"/>
  <c r="BT525" i="5"/>
  <c r="BR529" i="5"/>
  <c r="BU529" i="5"/>
  <c r="BP529" i="5"/>
  <c r="BW529" i="5"/>
  <c r="BV529" i="5"/>
  <c r="BX529" i="5"/>
  <c r="BO529" i="5"/>
  <c r="BT533" i="5"/>
  <c r="BO533" i="5"/>
  <c r="BR533" i="5"/>
  <c r="BQ533" i="5"/>
  <c r="BS533" i="5"/>
  <c r="BP533" i="5"/>
  <c r="BV533" i="5"/>
  <c r="BO537" i="5"/>
  <c r="BQ537" i="5"/>
  <c r="BV537" i="5"/>
  <c r="BX537" i="5"/>
  <c r="BW537" i="5"/>
  <c r="BT537" i="5"/>
  <c r="BS537" i="5"/>
  <c r="BU537" i="5"/>
  <c r="BP537" i="5"/>
  <c r="BR537" i="5"/>
  <c r="BS541" i="5"/>
  <c r="BV541" i="5"/>
  <c r="BP541" i="5"/>
  <c r="BO541" i="5"/>
  <c r="BX541" i="5"/>
  <c r="BT541" i="5"/>
  <c r="BW541" i="5"/>
  <c r="BU541" i="5"/>
  <c r="BW545" i="5"/>
  <c r="BX545" i="5"/>
  <c r="BP545" i="5"/>
  <c r="BU545" i="5"/>
  <c r="BT545" i="5"/>
  <c r="BV545" i="5"/>
  <c r="BQ545" i="5"/>
  <c r="BO545" i="5"/>
  <c r="BS545" i="5"/>
  <c r="BR545" i="5"/>
  <c r="BT549" i="5"/>
  <c r="BO549" i="5"/>
  <c r="BW549" i="5"/>
  <c r="BX549" i="5"/>
  <c r="BQ549" i="5"/>
  <c r="BS549" i="5"/>
  <c r="BU549" i="5"/>
  <c r="BV549" i="5"/>
  <c r="BP549" i="5"/>
  <c r="BW553" i="5"/>
  <c r="BQ553" i="5"/>
  <c r="BS553" i="5"/>
  <c r="BU553" i="5"/>
  <c r="BX553" i="5"/>
  <c r="BO553" i="5"/>
  <c r="BP553" i="5"/>
  <c r="BV553" i="5"/>
  <c r="BR553" i="5"/>
  <c r="BT553" i="5"/>
  <c r="BV557" i="5"/>
  <c r="BW557" i="5"/>
  <c r="BQ557" i="5"/>
  <c r="BT557" i="5"/>
  <c r="BP557" i="5"/>
  <c r="BU557" i="5"/>
  <c r="BX557" i="5"/>
  <c r="BS557" i="5"/>
  <c r="BR557" i="5"/>
  <c r="BW561" i="5"/>
  <c r="BO561" i="5"/>
  <c r="BU561" i="5"/>
  <c r="BT561" i="5"/>
  <c r="BX561" i="5"/>
  <c r="BP561" i="5"/>
  <c r="BS561" i="5"/>
  <c r="BV561" i="5"/>
  <c r="BQ561" i="5"/>
  <c r="BO565" i="5"/>
  <c r="BU565" i="5"/>
  <c r="BP565" i="5"/>
  <c r="BV565" i="5"/>
  <c r="BQ565" i="5"/>
  <c r="BT565" i="5"/>
  <c r="BR565" i="5"/>
  <c r="BS565" i="5"/>
  <c r="BW565" i="5"/>
  <c r="BO569" i="5"/>
  <c r="BX569" i="5"/>
  <c r="BW569" i="5"/>
  <c r="BP569" i="5"/>
  <c r="BS569" i="5"/>
  <c r="BT569" i="5"/>
  <c r="BV569" i="5"/>
  <c r="BS573" i="5"/>
  <c r="BW573" i="5"/>
  <c r="BO573" i="5"/>
  <c r="BV573" i="5"/>
  <c r="BT573" i="5"/>
  <c r="BX573" i="5"/>
  <c r="BU573" i="5"/>
  <c r="BP573" i="5"/>
  <c r="BQ573" i="5"/>
  <c r="BR573" i="5"/>
  <c r="BX577" i="5"/>
  <c r="BQ577" i="5"/>
  <c r="BP577" i="5"/>
  <c r="BS577" i="5"/>
  <c r="BT577" i="5"/>
  <c r="BW577" i="5"/>
  <c r="BO577" i="5"/>
  <c r="BV577" i="5"/>
  <c r="BU577" i="5"/>
  <c r="BR577" i="5"/>
  <c r="BQ581" i="5"/>
  <c r="BU581" i="5"/>
  <c r="BX581" i="5"/>
  <c r="BP581" i="5"/>
  <c r="BT581" i="5"/>
  <c r="BO581" i="5"/>
  <c r="BW581" i="5"/>
  <c r="BS581" i="5"/>
  <c r="BT585" i="5"/>
  <c r="BU585" i="5"/>
  <c r="BQ585" i="5"/>
  <c r="BS585" i="5"/>
  <c r="BV585" i="5"/>
  <c r="BO585" i="5"/>
  <c r="BX585" i="5"/>
  <c r="BP585" i="5"/>
  <c r="BR585" i="5"/>
  <c r="BW585" i="5"/>
  <c r="BO591" i="5"/>
  <c r="BX591" i="5"/>
  <c r="BV591" i="5"/>
  <c r="BU591" i="5"/>
  <c r="BW591" i="5"/>
  <c r="BS591" i="5"/>
  <c r="BT591" i="5"/>
  <c r="BQ591" i="5"/>
  <c r="BP591" i="5"/>
  <c r="BR591" i="5"/>
  <c r="BX595" i="5"/>
  <c r="BQ595" i="5"/>
  <c r="BS595" i="5"/>
  <c r="BO595" i="5"/>
  <c r="BV595" i="5"/>
  <c r="BW595" i="5"/>
  <c r="BP595" i="5"/>
  <c r="BU595" i="5"/>
  <c r="BR595" i="5"/>
  <c r="BT595" i="5"/>
  <c r="BT599" i="5"/>
  <c r="BQ599" i="5"/>
  <c r="BS603" i="5"/>
  <c r="BW603" i="5"/>
  <c r="BO603" i="5"/>
  <c r="BQ603" i="5"/>
  <c r="BV603" i="5"/>
  <c r="BX603" i="5"/>
  <c r="BT603" i="5"/>
  <c r="BP603" i="5"/>
  <c r="BU603" i="5"/>
  <c r="BW607" i="5"/>
  <c r="BS607" i="5"/>
  <c r="BQ607" i="5"/>
  <c r="BO607" i="5"/>
  <c r="BX607" i="5"/>
  <c r="BU607" i="5"/>
  <c r="BV607" i="5"/>
  <c r="BT607" i="5"/>
  <c r="BQ611" i="5"/>
  <c r="BW611" i="5"/>
  <c r="BU611" i="5"/>
  <c r="BS611" i="5"/>
  <c r="BX611" i="5"/>
  <c r="BO611" i="5"/>
  <c r="BV611" i="5"/>
  <c r="BP611" i="5"/>
  <c r="BX615" i="5"/>
  <c r="BS615" i="5"/>
  <c r="BQ615" i="5"/>
  <c r="BW615" i="5"/>
  <c r="BU615" i="5"/>
  <c r="BO615" i="5"/>
  <c r="BV615" i="5"/>
  <c r="BP615" i="5"/>
  <c r="BW623" i="5"/>
  <c r="BX623" i="5"/>
  <c r="BO623" i="5"/>
  <c r="BS623" i="5"/>
  <c r="BQ623" i="5"/>
  <c r="BU623" i="5"/>
  <c r="BV623" i="5"/>
  <c r="BT623" i="5"/>
  <c r="BX627" i="5"/>
  <c r="BS627" i="5"/>
  <c r="BQ627" i="5"/>
  <c r="BU627" i="5"/>
  <c r="BW627" i="5"/>
  <c r="BO627" i="5"/>
  <c r="BV627" i="5"/>
  <c r="BT627" i="5"/>
  <c r="BW631" i="5"/>
  <c r="BX631" i="5"/>
  <c r="BO631" i="5"/>
  <c r="BU631" i="5"/>
  <c r="BQ631" i="5"/>
  <c r="BS631" i="5"/>
  <c r="BV631" i="5"/>
  <c r="BT631" i="5"/>
  <c r="BX635" i="5"/>
  <c r="BO635" i="5"/>
  <c r="BS635" i="5"/>
  <c r="BW635" i="5"/>
  <c r="BQ635" i="5"/>
  <c r="BU635" i="5"/>
  <c r="BV635" i="5"/>
  <c r="BT635" i="5"/>
  <c r="BW639" i="5"/>
  <c r="BX639" i="5"/>
  <c r="BU639" i="5"/>
  <c r="BS639" i="5"/>
  <c r="BO639" i="5"/>
  <c r="BQ639" i="5"/>
  <c r="BV639" i="5"/>
  <c r="BT639" i="5"/>
  <c r="BS643" i="5"/>
  <c r="BW643" i="5"/>
  <c r="BO643" i="5"/>
  <c r="BQ643" i="5"/>
  <c r="BX643" i="5"/>
  <c r="BU643" i="5"/>
  <c r="BV643" i="5"/>
  <c r="BT643" i="5"/>
  <c r="BQ647" i="5"/>
  <c r="BU647" i="5"/>
  <c r="BW647" i="5"/>
  <c r="BS647" i="5"/>
  <c r="BV647" i="5"/>
  <c r="BT647" i="5"/>
  <c r="BW651" i="5"/>
  <c r="BX651" i="5"/>
  <c r="BQ651" i="5"/>
  <c r="BO651" i="5"/>
  <c r="BS651" i="5"/>
  <c r="BV651" i="5"/>
  <c r="BT651" i="5"/>
  <c r="BO655" i="5"/>
  <c r="BW655" i="5"/>
  <c r="BU655" i="5"/>
  <c r="BV655" i="5"/>
  <c r="BP655" i="5"/>
  <c r="BS659" i="5"/>
  <c r="BU659" i="5"/>
  <c r="BO659" i="5"/>
  <c r="BQ659" i="5"/>
  <c r="BV659" i="5"/>
  <c r="BP659" i="5"/>
  <c r="BW663" i="5"/>
  <c r="BP663" i="5"/>
  <c r="BO663" i="5"/>
  <c r="BV663" i="5"/>
  <c r="BT663" i="5"/>
  <c r="BU663" i="5"/>
  <c r="BS663" i="5"/>
  <c r="BR667" i="5"/>
  <c r="BS667" i="5"/>
  <c r="BT667" i="5"/>
  <c r="BQ667" i="5"/>
  <c r="BV667" i="5"/>
  <c r="BX667" i="5"/>
  <c r="BT671" i="5"/>
  <c r="BO671" i="5"/>
  <c r="BU671" i="5"/>
  <c r="BW671" i="5"/>
  <c r="BV675" i="5"/>
  <c r="BT675" i="5"/>
  <c r="BX675" i="5"/>
  <c r="BP675" i="5"/>
  <c r="BU675" i="5"/>
  <c r="BS675" i="5"/>
  <c r="BR675" i="5"/>
  <c r="BV679" i="5"/>
  <c r="BX679" i="5"/>
  <c r="BT679" i="5"/>
  <c r="BW679" i="5"/>
  <c r="BU679" i="5"/>
  <c r="BP679" i="5"/>
  <c r="BO679" i="5"/>
  <c r="BX695" i="5"/>
  <c r="BT695" i="5"/>
  <c r="BR695" i="5"/>
  <c r="BS695" i="5"/>
  <c r="BQ695" i="5"/>
  <c r="BV699" i="5"/>
  <c r="BX699" i="5"/>
  <c r="BT699" i="5"/>
  <c r="BO699" i="5"/>
  <c r="BQ699" i="5"/>
  <c r="BP699" i="5"/>
  <c r="BW699" i="5"/>
  <c r="BV703" i="5"/>
  <c r="BT703" i="5"/>
  <c r="BP703" i="5"/>
  <c r="BX703" i="5"/>
  <c r="BQ703" i="5"/>
  <c r="BS703" i="5"/>
  <c r="BR703" i="5"/>
  <c r="BV708" i="5"/>
  <c r="BS708" i="5"/>
  <c r="BX708" i="5"/>
  <c r="BQ708" i="5"/>
  <c r="BP708" i="5"/>
  <c r="BV765" i="5"/>
  <c r="BO765" i="5"/>
  <c r="BT765" i="5"/>
  <c r="BR765" i="5"/>
  <c r="BW765" i="5"/>
  <c r="BQ765" i="5"/>
  <c r="BV769" i="5"/>
  <c r="BQ769" i="5"/>
  <c r="BS769" i="5"/>
  <c r="BT769" i="5"/>
  <c r="BV773" i="5"/>
  <c r="BP773" i="5"/>
  <c r="BS773" i="5"/>
  <c r="BX773" i="5"/>
  <c r="BQ773" i="5"/>
  <c r="BR773" i="5"/>
  <c r="BV777" i="5"/>
  <c r="BO777" i="5"/>
  <c r="BP777" i="5"/>
  <c r="BQ777" i="5"/>
  <c r="BW777" i="5"/>
  <c r="BX777" i="5"/>
  <c r="BV781" i="5"/>
  <c r="BR781" i="5"/>
  <c r="BS781" i="5"/>
  <c r="BT781" i="5"/>
  <c r="BQ781" i="5"/>
  <c r="BV785" i="5"/>
  <c r="BR785" i="5"/>
  <c r="BW785" i="5"/>
  <c r="BX785" i="5"/>
  <c r="BQ785" i="5"/>
  <c r="BP785" i="5"/>
  <c r="BO785" i="5"/>
  <c r="BU789" i="5"/>
  <c r="BO789" i="5"/>
  <c r="BW789" i="5"/>
  <c r="BX789" i="5"/>
  <c r="BQ789" i="5"/>
  <c r="BP789" i="5"/>
  <c r="BQ793" i="5"/>
  <c r="BW793" i="5"/>
  <c r="BR793" i="5"/>
  <c r="BV793" i="5"/>
  <c r="BX793" i="5"/>
  <c r="BO793" i="5"/>
  <c r="BP793" i="5"/>
  <c r="BU797" i="5"/>
  <c r="BR797" i="5"/>
  <c r="BX797" i="5"/>
  <c r="BS797" i="5"/>
  <c r="BP797" i="5"/>
  <c r="BV797" i="5"/>
  <c r="BQ797" i="5"/>
  <c r="BQ801" i="5"/>
  <c r="BU801" i="5"/>
  <c r="BX801" i="5"/>
  <c r="BS801" i="5"/>
  <c r="BP801" i="5"/>
  <c r="BV801" i="5"/>
  <c r="BU805" i="5"/>
  <c r="BX805" i="5"/>
  <c r="BS805" i="5"/>
  <c r="BP805" i="5"/>
  <c r="BV805" i="5"/>
  <c r="BU809" i="5"/>
  <c r="BQ809" i="5"/>
  <c r="BX809" i="5"/>
  <c r="BS809" i="5"/>
  <c r="BP809" i="5"/>
  <c r="BV809" i="5"/>
  <c r="BU813" i="5"/>
  <c r="BX813" i="5"/>
  <c r="BS813" i="5"/>
  <c r="BQ813" i="5"/>
  <c r="BP813" i="5"/>
  <c r="BV813" i="5"/>
  <c r="BQ817" i="5"/>
  <c r="BX817" i="5"/>
  <c r="BS817" i="5"/>
  <c r="BU817" i="5"/>
  <c r="BP817" i="5"/>
  <c r="BV817" i="5"/>
  <c r="BU821" i="5"/>
  <c r="BX821" i="5"/>
  <c r="BS821" i="5"/>
  <c r="BP821" i="5"/>
  <c r="BV821" i="5"/>
  <c r="BV825" i="5"/>
  <c r="BR825" i="5"/>
  <c r="BU825" i="5"/>
  <c r="BP825" i="5"/>
  <c r="BX825" i="5"/>
  <c r="BS825" i="5"/>
  <c r="BQ829" i="5"/>
  <c r="BW829" i="5"/>
  <c r="BV829" i="5"/>
  <c r="BT829" i="5"/>
  <c r="BO829" i="5"/>
  <c r="BR829" i="5"/>
  <c r="BV833" i="5"/>
  <c r="BT833" i="5"/>
  <c r="BU833" i="5"/>
  <c r="BR833" i="5"/>
  <c r="BS833" i="5"/>
  <c r="BV837" i="5"/>
  <c r="BW837" i="5"/>
  <c r="BO837" i="5"/>
  <c r="BT837" i="5"/>
  <c r="BU837" i="5"/>
  <c r="BV841" i="5"/>
  <c r="BS841" i="5"/>
  <c r="BX841" i="5"/>
  <c r="BU841" i="5"/>
  <c r="BP841" i="5"/>
  <c r="BR841" i="5"/>
  <c r="BW845" i="5"/>
  <c r="BO845" i="5"/>
  <c r="BP845" i="5"/>
  <c r="BQ845" i="5"/>
  <c r="BR845" i="5"/>
  <c r="BX845" i="5"/>
  <c r="BR849" i="5"/>
  <c r="BQ849" i="5"/>
  <c r="BV849" i="5"/>
  <c r="BW849" i="5"/>
  <c r="BS849" i="5"/>
  <c r="BT849" i="5"/>
  <c r="BS853" i="5"/>
  <c r="BO853" i="5"/>
  <c r="BW853" i="5"/>
  <c r="BQ853" i="5"/>
  <c r="BV853" i="5"/>
  <c r="BT853" i="5"/>
  <c r="BS857" i="5"/>
  <c r="BW857" i="5"/>
  <c r="BR857" i="5"/>
  <c r="BX857" i="5"/>
  <c r="BU857" i="5"/>
  <c r="BP857" i="5"/>
  <c r="BS861" i="5"/>
  <c r="BR861" i="5"/>
  <c r="BX861" i="5"/>
  <c r="BU861" i="5"/>
  <c r="BP861" i="5"/>
  <c r="BO861" i="5"/>
  <c r="BW865" i="5"/>
  <c r="BS865" i="5"/>
  <c r="BO865" i="5"/>
  <c r="BR865" i="5"/>
  <c r="BT865" i="5"/>
  <c r="BQ865" i="5"/>
  <c r="BV865" i="5"/>
  <c r="BR869" i="5"/>
  <c r="BQ869" i="5"/>
  <c r="BV869" i="5"/>
  <c r="BO869" i="5"/>
  <c r="BU869" i="5"/>
  <c r="BX869" i="5"/>
  <c r="BW869" i="5"/>
  <c r="BX873" i="5"/>
  <c r="BP873" i="5"/>
  <c r="BU873" i="5"/>
  <c r="BV873" i="5"/>
  <c r="BS873" i="5"/>
  <c r="BR873" i="5"/>
  <c r="BT873" i="5"/>
  <c r="BV877" i="5"/>
  <c r="BR877" i="5"/>
  <c r="BX877" i="5"/>
  <c r="BQ877" i="5"/>
  <c r="BO877" i="5"/>
  <c r="BU877" i="5"/>
  <c r="BW877" i="5"/>
  <c r="BP881" i="5"/>
  <c r="BV881" i="5"/>
  <c r="BX881" i="5"/>
  <c r="BS881" i="5"/>
  <c r="BU885" i="5"/>
  <c r="BX885" i="5"/>
  <c r="BS885" i="5"/>
  <c r="BR885" i="5"/>
  <c r="BP885" i="5"/>
  <c r="BV885" i="5"/>
  <c r="BU889" i="5"/>
  <c r="BQ889" i="5"/>
  <c r="BW889" i="5"/>
  <c r="BR889" i="5"/>
  <c r="BT889" i="5"/>
  <c r="BO889" i="5"/>
  <c r="BW893" i="5"/>
  <c r="BR893" i="5"/>
  <c r="BQ893" i="5"/>
  <c r="BO893" i="5"/>
  <c r="BS893" i="5"/>
  <c r="BP893" i="5"/>
  <c r="BW897" i="5"/>
  <c r="BV897" i="5"/>
  <c r="BT897" i="5"/>
  <c r="BP897" i="5"/>
  <c r="BO897" i="5"/>
  <c r="BU897" i="5"/>
  <c r="BR897" i="5"/>
  <c r="BS897" i="5"/>
  <c r="BW901" i="5"/>
  <c r="BV901" i="5"/>
  <c r="BX901" i="5"/>
  <c r="BO901" i="5"/>
  <c r="BR901" i="5"/>
  <c r="BU901" i="5"/>
  <c r="BS905" i="5"/>
  <c r="BX905" i="5"/>
  <c r="BW905" i="5"/>
  <c r="BU905" i="5"/>
  <c r="BP905" i="5"/>
  <c r="BS909" i="5"/>
  <c r="BO909" i="5"/>
  <c r="BW909" i="5"/>
  <c r="BX909" i="5"/>
  <c r="BU909" i="5"/>
  <c r="BP909" i="5"/>
  <c r="BV913" i="5"/>
  <c r="BW913" i="5"/>
  <c r="BX913" i="5"/>
  <c r="BQ913" i="5"/>
  <c r="BO913" i="5"/>
  <c r="BP913" i="5"/>
  <c r="BV917" i="5"/>
  <c r="BS917" i="5"/>
  <c r="BP917" i="5"/>
  <c r="BR917" i="5"/>
  <c r="BX917" i="5"/>
  <c r="BQ917" i="5"/>
  <c r="BS921" i="5"/>
  <c r="BP921" i="5"/>
  <c r="BQ921" i="5"/>
  <c r="BT921" i="5"/>
  <c r="BX921" i="5"/>
  <c r="BW921" i="5"/>
  <c r="BU921" i="5"/>
  <c r="BV921" i="5"/>
  <c r="BO921" i="5"/>
  <c r="BW925" i="5"/>
  <c r="BV925" i="5"/>
  <c r="BT925" i="5"/>
  <c r="BS925" i="5"/>
  <c r="BQ925" i="5"/>
  <c r="BX925" i="5"/>
  <c r="BO925" i="5"/>
  <c r="BP925" i="5"/>
  <c r="BR925" i="5"/>
  <c r="BU925" i="5"/>
  <c r="BV929" i="5"/>
  <c r="BS929" i="5"/>
  <c r="BO929" i="5"/>
  <c r="BQ929" i="5"/>
  <c r="BX929" i="5"/>
  <c r="BU929" i="5"/>
  <c r="BW929" i="5"/>
  <c r="BP929" i="5"/>
  <c r="BT933" i="5"/>
  <c r="BX933" i="5"/>
  <c r="BP933" i="5"/>
  <c r="BW933" i="5"/>
  <c r="BQ933" i="5"/>
  <c r="BS933" i="5"/>
  <c r="BO933" i="5"/>
  <c r="BV933" i="5"/>
  <c r="BU933" i="5"/>
  <c r="BR933" i="5"/>
  <c r="BV937" i="5"/>
  <c r="BO937" i="5"/>
  <c r="BU937" i="5"/>
  <c r="BQ937" i="5"/>
  <c r="BX937" i="5"/>
  <c r="BT937" i="5"/>
  <c r="BS937" i="5"/>
  <c r="BP937" i="5"/>
  <c r="BV941" i="5"/>
  <c r="BT941" i="5"/>
  <c r="BP941" i="5"/>
  <c r="BS941" i="5"/>
  <c r="BU941" i="5"/>
  <c r="BQ941" i="5"/>
  <c r="BX941" i="5"/>
  <c r="BU945" i="5"/>
  <c r="BQ945" i="5"/>
  <c r="BX945" i="5"/>
  <c r="BS945" i="5"/>
  <c r="BP945" i="5"/>
  <c r="BV945" i="5"/>
  <c r="BW945" i="5"/>
  <c r="BT945" i="5"/>
  <c r="BO945" i="5"/>
  <c r="BR945" i="5"/>
  <c r="BO949" i="5"/>
  <c r="BV949" i="5"/>
  <c r="BQ949" i="5"/>
  <c r="BX949" i="5"/>
  <c r="BP949" i="5"/>
  <c r="BR949" i="5"/>
  <c r="BS949" i="5"/>
  <c r="BU949" i="5"/>
  <c r="BT949" i="5"/>
  <c r="BW949" i="5"/>
  <c r="BR937" i="5"/>
  <c r="BT917" i="5"/>
  <c r="BT913" i="5"/>
  <c r="BV905" i="5"/>
  <c r="BQ901" i="5"/>
  <c r="BQ909" i="5"/>
  <c r="BT885" i="5"/>
  <c r="BX889" i="5"/>
  <c r="BW873" i="5"/>
  <c r="BV893" i="5"/>
  <c r="BW881" i="5"/>
  <c r="BS869" i="5"/>
  <c r="BT857" i="5"/>
  <c r="BX853" i="5"/>
  <c r="BQ837" i="5"/>
  <c r="BU865" i="5"/>
  <c r="BX837" i="5"/>
  <c r="BQ861" i="5"/>
  <c r="BR853" i="5"/>
  <c r="BW841" i="5"/>
  <c r="BS837" i="5"/>
  <c r="BO833" i="5"/>
  <c r="BR699" i="5"/>
  <c r="BW825" i="5"/>
  <c r="BO817" i="5"/>
  <c r="BO809" i="5"/>
  <c r="BO801" i="5"/>
  <c r="BT789" i="5"/>
  <c r="BU769" i="5"/>
  <c r="BU699" i="5"/>
  <c r="BU793" i="5"/>
  <c r="BX781" i="5"/>
  <c r="BT777" i="5"/>
  <c r="BP769" i="5"/>
  <c r="BX765" i="5"/>
  <c r="BT708" i="5"/>
  <c r="BS829" i="5"/>
  <c r="BO821" i="5"/>
  <c r="BO813" i="5"/>
  <c r="BO805" i="5"/>
  <c r="BO797" i="5"/>
  <c r="BT793" i="5"/>
  <c r="BS785" i="5"/>
  <c r="BO773" i="5"/>
  <c r="BO695" i="5"/>
  <c r="BW675" i="5"/>
  <c r="BS671" i="5"/>
  <c r="BT659" i="5"/>
  <c r="BP639" i="5"/>
  <c r="BP623" i="5"/>
  <c r="BP667" i="5"/>
  <c r="BR655" i="5"/>
  <c r="BR639" i="5"/>
  <c r="BR623" i="5"/>
  <c r="BR611" i="5"/>
  <c r="BR541" i="5"/>
  <c r="BU667" i="5"/>
  <c r="BR525" i="5"/>
  <c r="BR487" i="5"/>
  <c r="BR475" i="5"/>
  <c r="BR431" i="5"/>
  <c r="BR419" i="5"/>
  <c r="BR391" i="5"/>
  <c r="BR371" i="5"/>
  <c r="BU533" i="5"/>
  <c r="BP347" i="5"/>
  <c r="BT343" i="5"/>
  <c r="BP339" i="5"/>
  <c r="BP266" i="5"/>
  <c r="BV351" i="5"/>
  <c r="BR343" i="5"/>
  <c r="BR331" i="5"/>
  <c r="BR254" i="5"/>
  <c r="BP242" i="5"/>
  <c r="BP226" i="5"/>
  <c r="BR230" i="5"/>
  <c r="BO198" i="5"/>
  <c r="BQ114" i="5"/>
  <c r="BU34" i="5"/>
  <c r="BR182" i="5"/>
  <c r="BT126" i="5"/>
  <c r="BX22" i="5"/>
  <c r="BO46" i="5"/>
  <c r="BS102" i="5"/>
  <c r="BT929" i="5"/>
  <c r="BU569" i="5"/>
  <c r="BQ569" i="5"/>
  <c r="BQ499" i="5"/>
  <c r="BQ541" i="5"/>
  <c r="BU431" i="5"/>
  <c r="BU327" i="5"/>
  <c r="BO941" i="5"/>
  <c r="BV491" i="5"/>
  <c r="BP467" i="5"/>
  <c r="BR929" i="5"/>
  <c r="BR913" i="5"/>
  <c r="BU917" i="5"/>
  <c r="BW917" i="5"/>
  <c r="BS913" i="5"/>
  <c r="BT905" i="5"/>
  <c r="BR905" i="5"/>
  <c r="BO905" i="5"/>
  <c r="BV889" i="5"/>
  <c r="BU893" i="5"/>
  <c r="BP869" i="5"/>
  <c r="BT881" i="5"/>
  <c r="BQ873" i="5"/>
  <c r="BQ857" i="5"/>
  <c r="BS845" i="5"/>
  <c r="BU853" i="5"/>
  <c r="BQ833" i="5"/>
  <c r="BV845" i="5"/>
  <c r="BT841" i="5"/>
  <c r="BP837" i="5"/>
  <c r="BX833" i="5"/>
  <c r="BP849" i="5"/>
  <c r="BT845" i="5"/>
  <c r="BO841" i="5"/>
  <c r="BR777" i="5"/>
  <c r="BR679" i="5"/>
  <c r="BT825" i="5"/>
  <c r="BW817" i="5"/>
  <c r="BW809" i="5"/>
  <c r="BW801" i="5"/>
  <c r="BU781" i="5"/>
  <c r="BU765" i="5"/>
  <c r="BU703" i="5"/>
  <c r="BU695" i="5"/>
  <c r="BQ671" i="5"/>
  <c r="BU785" i="5"/>
  <c r="BP781" i="5"/>
  <c r="BP765" i="5"/>
  <c r="BP829" i="5"/>
  <c r="BW821" i="5"/>
  <c r="BW813" i="5"/>
  <c r="BW805" i="5"/>
  <c r="BW797" i="5"/>
  <c r="BV789" i="5"/>
  <c r="BT785" i="5"/>
  <c r="BW708" i="5"/>
  <c r="BS679" i="5"/>
  <c r="BO675" i="5"/>
  <c r="BP643" i="5"/>
  <c r="BP627" i="5"/>
  <c r="BT611" i="5"/>
  <c r="BP607" i="5"/>
  <c r="BR659" i="5"/>
  <c r="BR643" i="5"/>
  <c r="BR627" i="5"/>
  <c r="BR615" i="5"/>
  <c r="BR561" i="5"/>
  <c r="BO525" i="5"/>
  <c r="BS529" i="5"/>
  <c r="BR399" i="5"/>
  <c r="BP351" i="5"/>
  <c r="BP331" i="5"/>
  <c r="BP286" i="5"/>
  <c r="BT274" i="5"/>
  <c r="BP262" i="5"/>
  <c r="BR359" i="5"/>
  <c r="BV355" i="5"/>
  <c r="BR335" i="5"/>
  <c r="BV294" i="5"/>
  <c r="BV278" i="5"/>
  <c r="BR270" i="5"/>
  <c r="BV238" i="5"/>
  <c r="BP222" i="5"/>
  <c r="BW234" i="5"/>
  <c r="BS222" i="5"/>
  <c r="BR214" i="5"/>
  <c r="BQ186" i="5"/>
  <c r="BU54" i="5"/>
  <c r="BP134" i="5"/>
  <c r="BX130" i="5"/>
  <c r="BP86" i="5"/>
  <c r="BT58" i="5"/>
  <c r="BT30" i="5"/>
  <c r="BW58" i="5"/>
  <c r="BW106" i="5"/>
  <c r="BU651" i="5"/>
  <c r="BX399" i="5"/>
  <c r="BO419" i="5"/>
  <c r="BU399" i="5"/>
  <c r="BU355" i="5"/>
  <c r="BR198" i="5"/>
  <c r="BO351" i="5"/>
  <c r="BR941" i="5"/>
  <c r="BR921" i="5"/>
  <c r="BU913" i="5"/>
  <c r="BO917" i="5"/>
  <c r="BQ905" i="5"/>
  <c r="BV909" i="5"/>
  <c r="BP901" i="5"/>
  <c r="BX897" i="5"/>
  <c r="BO885" i="5"/>
  <c r="BS889" i="5"/>
  <c r="BX893" i="5"/>
  <c r="BQ881" i="5"/>
  <c r="BQ885" i="5"/>
  <c r="BT877" i="5"/>
  <c r="BU845" i="5"/>
  <c r="BP865" i="5"/>
  <c r="BW861" i="5"/>
  <c r="BP833" i="5"/>
  <c r="BV861" i="5"/>
  <c r="BO857" i="5"/>
  <c r="BX849" i="5"/>
  <c r="BR769" i="5"/>
  <c r="BR671" i="5"/>
  <c r="BQ825" i="5"/>
  <c r="BT817" i="5"/>
  <c r="BT809" i="5"/>
  <c r="BT801" i="5"/>
  <c r="BU777" i="5"/>
  <c r="BU708" i="5"/>
  <c r="BQ675" i="5"/>
  <c r="BQ821" i="5"/>
  <c r="BT773" i="5"/>
  <c r="BX829" i="5"/>
  <c r="BT821" i="5"/>
  <c r="BT813" i="5"/>
  <c r="BT805" i="5"/>
  <c r="BT797" i="5"/>
  <c r="BW781" i="5"/>
  <c r="BS777" i="5"/>
  <c r="BW769" i="5"/>
  <c r="BS765" i="5"/>
  <c r="BO708" i="5"/>
  <c r="BW703" i="5"/>
  <c r="BS699" i="5"/>
  <c r="BP647" i="5"/>
  <c r="BP631" i="5"/>
  <c r="BT615" i="5"/>
  <c r="BX663" i="5"/>
  <c r="BR647" i="5"/>
  <c r="BR631" i="5"/>
  <c r="BR581" i="5"/>
  <c r="BR569" i="5"/>
  <c r="BO667" i="5"/>
  <c r="BR521" i="5"/>
  <c r="BP525" i="5"/>
  <c r="BT529" i="5"/>
  <c r="BR467" i="5"/>
  <c r="BR443" i="5"/>
  <c r="BR423" i="5"/>
  <c r="BR415" i="5"/>
  <c r="BR379" i="5"/>
  <c r="BW533" i="5"/>
  <c r="BP355" i="5"/>
  <c r="BP290" i="5"/>
  <c r="BT254" i="5"/>
  <c r="BR327" i="5"/>
  <c r="BV286" i="5"/>
  <c r="BV262" i="5"/>
  <c r="BT234" i="5"/>
  <c r="BT214" i="5"/>
  <c r="BO230" i="5"/>
  <c r="BS194" i="5"/>
  <c r="BR110" i="5"/>
  <c r="BQ146" i="5"/>
  <c r="BR54" i="5"/>
  <c r="BT106" i="5"/>
  <c r="BX62" i="5"/>
  <c r="BP38" i="5"/>
  <c r="BR38" i="5"/>
  <c r="BW130" i="5"/>
  <c r="BW937" i="5"/>
  <c r="BR909" i="5"/>
  <c r="BQ655" i="5"/>
  <c r="BV581" i="5"/>
  <c r="BW521" i="5"/>
  <c r="BS375" i="5"/>
  <c r="BS254" i="5"/>
  <c r="BQ270" i="5"/>
  <c r="BU487" i="5"/>
  <c r="BV375" i="5"/>
  <c r="BW495" i="5"/>
  <c r="BR663" i="5"/>
  <c r="BP487" i="5"/>
  <c r="BR232" i="5"/>
  <c r="BQ136" i="5"/>
  <c r="BP136" i="5"/>
  <c r="BT184" i="5"/>
  <c r="BR184" i="5"/>
  <c r="BQ184" i="5"/>
  <c r="BU244" i="5"/>
  <c r="BS244" i="5"/>
  <c r="BO268" i="5"/>
  <c r="BX268" i="5"/>
  <c r="BR292" i="5"/>
  <c r="BW292" i="5"/>
  <c r="BP317" i="5"/>
  <c r="BQ317" i="5"/>
  <c r="BV188" i="5"/>
  <c r="BX337" i="5"/>
  <c r="BU337" i="5"/>
  <c r="BV381" i="5"/>
  <c r="BW381" i="5"/>
  <c r="BX405" i="5"/>
  <c r="BW405" i="5"/>
  <c r="BW425" i="5"/>
  <c r="BV425" i="5"/>
  <c r="AI45" i="1"/>
  <c r="AI16" i="1"/>
  <c r="AI20" i="1"/>
  <c r="AI21" i="1"/>
  <c r="AI23" i="1"/>
  <c r="AI51" i="1"/>
  <c r="AI55" i="1"/>
  <c r="AI70" i="1"/>
  <c r="AI83" i="1"/>
  <c r="AI87" i="1"/>
  <c r="AI102" i="1"/>
  <c r="BQ72" i="5"/>
  <c r="BW72" i="5"/>
  <c r="BS124" i="5"/>
  <c r="BU124" i="5"/>
  <c r="BX148" i="5"/>
  <c r="BO148" i="5"/>
  <c r="BP160" i="5"/>
  <c r="BS160" i="5"/>
  <c r="BV160" i="5"/>
  <c r="BQ160" i="5"/>
  <c r="BU160" i="5"/>
  <c r="BP172" i="5"/>
  <c r="BQ172" i="5"/>
  <c r="BO172" i="5"/>
  <c r="BS172" i="5"/>
  <c r="BU180" i="5"/>
  <c r="BQ180" i="5"/>
  <c r="BT180" i="5"/>
  <c r="BR180" i="5"/>
  <c r="BS180" i="5"/>
  <c r="BV180" i="5"/>
  <c r="BX188" i="5"/>
  <c r="BQ188" i="5"/>
  <c r="BW196" i="5"/>
  <c r="BP196" i="5"/>
  <c r="BW204" i="5"/>
  <c r="BT204" i="5"/>
  <c r="BV212" i="5"/>
  <c r="BT212" i="5"/>
  <c r="BQ212" i="5"/>
  <c r="BP220" i="5"/>
  <c r="BT220" i="5"/>
  <c r="BU220" i="5"/>
  <c r="BV240" i="5"/>
  <c r="BO240" i="5"/>
  <c r="BU240" i="5"/>
  <c r="BX240" i="5"/>
  <c r="BQ248" i="5"/>
  <c r="BT248" i="5"/>
  <c r="BW248" i="5"/>
  <c r="BT252" i="5"/>
  <c r="BS252" i="5"/>
  <c r="BP272" i="5"/>
  <c r="BT272" i="5"/>
  <c r="BW272" i="5"/>
  <c r="BV284" i="5"/>
  <c r="BO284" i="5"/>
  <c r="BP284" i="5"/>
  <c r="BW284" i="5"/>
  <c r="BS296" i="5"/>
  <c r="BO296" i="5"/>
  <c r="BW296" i="5"/>
  <c r="BQ296" i="5"/>
  <c r="BX296" i="5"/>
  <c r="BS309" i="5"/>
  <c r="BU309" i="5"/>
  <c r="BT309" i="5"/>
  <c r="BR309" i="5"/>
  <c r="BX309" i="5"/>
  <c r="BV321" i="5"/>
  <c r="BU321" i="5"/>
  <c r="BQ321" i="5"/>
  <c r="BP321" i="5"/>
  <c r="BS321" i="5"/>
  <c r="BT321" i="5"/>
  <c r="BQ333" i="5"/>
  <c r="BW333" i="5"/>
  <c r="BT333" i="5"/>
  <c r="BR333" i="5"/>
  <c r="BX333" i="5"/>
  <c r="BO345" i="5"/>
  <c r="BQ345" i="5"/>
  <c r="BP345" i="5"/>
  <c r="BO357" i="5"/>
  <c r="BP357" i="5"/>
  <c r="BW373" i="5"/>
  <c r="BR373" i="5"/>
  <c r="BV413" i="5"/>
  <c r="BW413" i="5"/>
  <c r="BP413" i="5"/>
  <c r="BR413" i="5"/>
  <c r="BX413" i="5"/>
  <c r="BQ417" i="5"/>
  <c r="BO417" i="5"/>
  <c r="BU417" i="5"/>
  <c r="BT417" i="5"/>
  <c r="BR417" i="5"/>
  <c r="BQ429" i="5"/>
  <c r="BV429" i="5"/>
  <c r="BW429" i="5"/>
  <c r="BR429" i="5"/>
  <c r="BP429" i="5"/>
  <c r="BS441" i="5"/>
  <c r="BQ441" i="5"/>
  <c r="BO441" i="5"/>
  <c r="BV441" i="5"/>
  <c r="BX441" i="5"/>
  <c r="BW453" i="5"/>
  <c r="BQ453" i="5"/>
  <c r="BO453" i="5"/>
  <c r="BP453" i="5"/>
  <c r="BT453" i="5"/>
  <c r="BW465" i="5"/>
  <c r="BT465" i="5"/>
  <c r="BS465" i="5"/>
  <c r="BX465" i="5"/>
  <c r="BR465" i="5"/>
  <c r="BS477" i="5"/>
  <c r="BO477" i="5"/>
  <c r="BX477" i="5"/>
  <c r="BR477" i="5"/>
  <c r="BU489" i="5"/>
  <c r="BO489" i="5"/>
  <c r="BS489" i="5"/>
  <c r="BP489" i="5"/>
  <c r="BX489" i="5"/>
  <c r="BS501" i="5"/>
  <c r="BP501" i="5"/>
  <c r="BT501" i="5"/>
  <c r="BS531" i="5"/>
  <c r="BQ531" i="5"/>
  <c r="BU543" i="5"/>
  <c r="BT543" i="5"/>
  <c r="BW543" i="5"/>
  <c r="BX555" i="5"/>
  <c r="BP555" i="5"/>
  <c r="BR563" i="5"/>
  <c r="BT563" i="5"/>
  <c r="BV563" i="5"/>
  <c r="BP563" i="5"/>
  <c r="BV579" i="5"/>
  <c r="BP579" i="5"/>
  <c r="BR579" i="5"/>
  <c r="BV593" i="5"/>
  <c r="BX593" i="5"/>
  <c r="BS593" i="5"/>
  <c r="BV605" i="5"/>
  <c r="BP605" i="5"/>
  <c r="BP613" i="5"/>
  <c r="BS613" i="5"/>
  <c r="BT613" i="5"/>
  <c r="BO613" i="5"/>
  <c r="BW621" i="5"/>
  <c r="BS621" i="5"/>
  <c r="BU621" i="5"/>
  <c r="BO633" i="5"/>
  <c r="BU633" i="5"/>
  <c r="BO657" i="5"/>
  <c r="BX657" i="5"/>
  <c r="BP657" i="5"/>
  <c r="BP669" i="5"/>
  <c r="BO669" i="5"/>
  <c r="BV677" i="5"/>
  <c r="BR677" i="5"/>
  <c r="BT677" i="5"/>
  <c r="BU677" i="5"/>
  <c r="BP689" i="5"/>
  <c r="BT689" i="5"/>
  <c r="BQ689" i="5"/>
  <c r="BV697" i="5"/>
  <c r="BT697" i="5"/>
  <c r="BQ697" i="5"/>
  <c r="BU775" i="5"/>
  <c r="BX775" i="5"/>
  <c r="BW775" i="5"/>
  <c r="BS775" i="5"/>
  <c r="BT775" i="5"/>
  <c r="BP787" i="5"/>
  <c r="BV787" i="5"/>
  <c r="BX799" i="5"/>
  <c r="BU799" i="5"/>
  <c r="BP815" i="5"/>
  <c r="BS815" i="5"/>
  <c r="BQ827" i="5"/>
  <c r="BP827" i="5"/>
  <c r="BT835" i="5"/>
  <c r="BW835" i="5"/>
  <c r="BP835" i="5"/>
  <c r="BS835" i="5"/>
  <c r="BX835" i="5"/>
  <c r="BX843" i="5"/>
  <c r="BT843" i="5"/>
  <c r="BS843" i="5"/>
  <c r="BU843" i="5"/>
  <c r="BU855" i="5"/>
  <c r="BP855" i="5"/>
  <c r="BR855" i="5"/>
  <c r="BW863" i="5"/>
  <c r="BX863" i="5"/>
  <c r="BU863" i="5"/>
  <c r="BV863" i="5"/>
  <c r="BO863" i="5"/>
  <c r="BT875" i="5"/>
  <c r="BV875" i="5"/>
  <c r="BW887" i="5"/>
  <c r="BR887" i="5"/>
  <c r="BX899" i="5"/>
  <c r="BQ899" i="5"/>
  <c r="BO899" i="5"/>
  <c r="BW919" i="5"/>
  <c r="BQ919" i="5"/>
  <c r="BW927" i="5"/>
  <c r="BO927" i="5"/>
  <c r="BP44" i="5"/>
  <c r="BU44" i="5"/>
  <c r="BW76" i="5"/>
  <c r="BT76" i="5"/>
  <c r="BV88" i="5"/>
  <c r="BQ88" i="5"/>
  <c r="BV120" i="5"/>
  <c r="BP120" i="5"/>
  <c r="BT120" i="5"/>
  <c r="BR120" i="5"/>
  <c r="BV132" i="5"/>
  <c r="BU132" i="5"/>
  <c r="BQ152" i="5"/>
  <c r="BV152" i="5"/>
  <c r="BW168" i="5"/>
  <c r="BX168" i="5"/>
  <c r="BR168" i="5"/>
  <c r="BO256" i="5"/>
  <c r="BU256" i="5"/>
  <c r="BV268" i="5"/>
  <c r="BW268" i="5"/>
  <c r="BQ268" i="5"/>
  <c r="BS268" i="5"/>
  <c r="BQ276" i="5"/>
  <c r="BP276" i="5"/>
  <c r="BT276" i="5"/>
  <c r="BW276" i="5"/>
  <c r="BO276" i="5"/>
  <c r="BP288" i="5"/>
  <c r="BS288" i="5"/>
  <c r="BU288" i="5"/>
  <c r="BO300" i="5"/>
  <c r="BX300" i="5"/>
  <c r="BV300" i="5"/>
  <c r="BS313" i="5"/>
  <c r="BT313" i="5"/>
  <c r="BX313" i="5"/>
  <c r="BU325" i="5"/>
  <c r="BO325" i="5"/>
  <c r="BP325" i="5"/>
  <c r="BR325" i="5"/>
  <c r="BQ329" i="5"/>
  <c r="BX329" i="5"/>
  <c r="BR329" i="5"/>
  <c r="BV341" i="5"/>
  <c r="BX341" i="5"/>
  <c r="BV353" i="5"/>
  <c r="BS353" i="5"/>
  <c r="BW353" i="5"/>
  <c r="BX353" i="5"/>
  <c r="BO353" i="5"/>
  <c r="BR353" i="5"/>
  <c r="BW365" i="5"/>
  <c r="BT365" i="5"/>
  <c r="BS365" i="5"/>
  <c r="BV377" i="5"/>
  <c r="BQ377" i="5"/>
  <c r="BW377" i="5"/>
  <c r="BP377" i="5"/>
  <c r="BW401" i="5"/>
  <c r="BU401" i="5"/>
  <c r="BX401" i="5"/>
  <c r="BQ401" i="5"/>
  <c r="BW409" i="5"/>
  <c r="BO409" i="5"/>
  <c r="BV421" i="5"/>
  <c r="BX421" i="5"/>
  <c r="BW433" i="5"/>
  <c r="BQ433" i="5"/>
  <c r="BP433" i="5"/>
  <c r="BT433" i="5"/>
  <c r="BR433" i="5"/>
  <c r="BU449" i="5"/>
  <c r="BV449" i="5"/>
  <c r="BQ449" i="5"/>
  <c r="BS449" i="5"/>
  <c r="BW449" i="5"/>
  <c r="BP449" i="5"/>
  <c r="BR449" i="5"/>
  <c r="BV461" i="5"/>
  <c r="BW461" i="5"/>
  <c r="BQ461" i="5"/>
  <c r="BT461" i="5"/>
  <c r="BR461" i="5"/>
  <c r="BX461" i="5"/>
  <c r="BS473" i="5"/>
  <c r="BW473" i="5"/>
  <c r="BQ473" i="5"/>
  <c r="BU473" i="5"/>
  <c r="BT473" i="5"/>
  <c r="BX473" i="5"/>
  <c r="BW481" i="5"/>
  <c r="BQ481" i="5"/>
  <c r="BP481" i="5"/>
  <c r="BR481" i="5"/>
  <c r="BV493" i="5"/>
  <c r="BW493" i="5"/>
  <c r="BO493" i="5"/>
  <c r="BT493" i="5"/>
  <c r="BR493" i="5"/>
  <c r="BS527" i="5"/>
  <c r="BU527" i="5"/>
  <c r="BV539" i="5"/>
  <c r="BP539" i="5"/>
  <c r="BR539" i="5"/>
  <c r="BU539" i="5"/>
  <c r="BS539" i="5"/>
  <c r="BU551" i="5"/>
  <c r="BQ551" i="5"/>
  <c r="BS551" i="5"/>
  <c r="BX551" i="5"/>
  <c r="BO551" i="5"/>
  <c r="BV575" i="5"/>
  <c r="BO575" i="5"/>
  <c r="BQ575" i="5"/>
  <c r="BW575" i="5"/>
  <c r="BV589" i="5"/>
  <c r="BW589" i="5"/>
  <c r="BP589" i="5"/>
  <c r="BV601" i="5"/>
  <c r="BT601" i="5"/>
  <c r="BR601" i="5"/>
  <c r="BO601" i="5"/>
  <c r="BW609" i="5"/>
  <c r="BP609" i="5"/>
  <c r="BV653" i="5"/>
  <c r="BS653" i="5"/>
  <c r="BP661" i="5"/>
  <c r="BW661" i="5"/>
  <c r="BU661" i="5"/>
  <c r="BV673" i="5"/>
  <c r="BX673" i="5"/>
  <c r="BU673" i="5"/>
  <c r="BV693" i="5"/>
  <c r="BT693" i="5"/>
  <c r="BU693" i="5"/>
  <c r="BP701" i="5"/>
  <c r="BS701" i="5"/>
  <c r="BO779" i="5"/>
  <c r="BQ779" i="5"/>
  <c r="BV791" i="5"/>
  <c r="BS791" i="5"/>
  <c r="BQ791" i="5"/>
  <c r="BW803" i="5"/>
  <c r="BT803" i="5"/>
  <c r="BP803" i="5"/>
  <c r="BV819" i="5"/>
  <c r="BU819" i="5"/>
  <c r="BW819" i="5"/>
  <c r="BP819" i="5"/>
  <c r="BR819" i="5"/>
  <c r="BQ851" i="5"/>
  <c r="BT851" i="5"/>
  <c r="BU851" i="5"/>
  <c r="BX851" i="5"/>
  <c r="BS851" i="5"/>
  <c r="BW859" i="5"/>
  <c r="BU859" i="5"/>
  <c r="BW871" i="5"/>
  <c r="BP871" i="5"/>
  <c r="BS871" i="5"/>
  <c r="BR871" i="5"/>
  <c r="BQ883" i="5"/>
  <c r="BT883" i="5"/>
  <c r="BX891" i="5"/>
  <c r="BV891" i="5"/>
  <c r="BW903" i="5"/>
  <c r="BT903" i="5"/>
  <c r="BQ903" i="5"/>
  <c r="BP903" i="5"/>
  <c r="BU903" i="5"/>
  <c r="BT943" i="5"/>
  <c r="BW947" i="5"/>
  <c r="BW939" i="5"/>
  <c r="BS935" i="5"/>
  <c r="BV943" i="5"/>
  <c r="BR935" i="5"/>
  <c r="BV931" i="5"/>
  <c r="BT931" i="5"/>
  <c r="BS919" i="5"/>
  <c r="BU923" i="5"/>
  <c r="BO911" i="5"/>
  <c r="BX923" i="5"/>
  <c r="BU927" i="5"/>
  <c r="BT899" i="5"/>
  <c r="BR879" i="5"/>
  <c r="BP899" i="5"/>
  <c r="BQ879" i="5"/>
  <c r="BU875" i="5"/>
  <c r="BS859" i="5"/>
  <c r="BO847" i="5"/>
  <c r="BR863" i="5"/>
  <c r="BR843" i="5"/>
  <c r="BW705" i="5"/>
  <c r="BV701" i="5"/>
  <c r="BP693" i="5"/>
  <c r="BO677" i="5"/>
  <c r="BQ669" i="5"/>
  <c r="BR637" i="5"/>
  <c r="BR593" i="5"/>
  <c r="BR701" i="5"/>
  <c r="BX697" i="5"/>
  <c r="BQ593" i="5"/>
  <c r="BU579" i="5"/>
  <c r="BQ567" i="5"/>
  <c r="BW701" i="5"/>
  <c r="BS689" i="5"/>
  <c r="BS661" i="5"/>
  <c r="BX579" i="5"/>
  <c r="BP575" i="5"/>
  <c r="BT571" i="5"/>
  <c r="BW673" i="5"/>
  <c r="BW593" i="5"/>
  <c r="BW579" i="5"/>
  <c r="BU531" i="5"/>
  <c r="BX501" i="5"/>
  <c r="BR401" i="5"/>
  <c r="BU563" i="5"/>
  <c r="BU555" i="5"/>
  <c r="BO539" i="5"/>
  <c r="BP493" i="5"/>
  <c r="BT449" i="5"/>
  <c r="BX425" i="5"/>
  <c r="BP421" i="5"/>
  <c r="BX409" i="5"/>
  <c r="BT393" i="5"/>
  <c r="BT373" i="5"/>
  <c r="BW551" i="5"/>
  <c r="BX543" i="5"/>
  <c r="BU365" i="5"/>
  <c r="BR296" i="5"/>
  <c r="BR284" i="5"/>
  <c r="BR268" i="5"/>
  <c r="BR248" i="5"/>
  <c r="BT353" i="5"/>
  <c r="BP309" i="5"/>
  <c r="BQ365" i="5"/>
  <c r="BO180" i="5"/>
  <c r="BV148" i="5"/>
  <c r="BR144" i="5"/>
  <c r="BR136" i="5"/>
  <c r="BR100" i="5"/>
  <c r="BR40" i="5"/>
  <c r="BR36" i="5"/>
  <c r="BS819" i="5"/>
  <c r="BW851" i="5"/>
  <c r="BU613" i="5"/>
  <c r="BO527" i="5"/>
  <c r="BS425" i="5"/>
  <c r="BX248" i="5"/>
  <c r="BQ300" i="5"/>
  <c r="BU148" i="5"/>
  <c r="BT136" i="5"/>
  <c r="BV168" i="5"/>
  <c r="BP859" i="5"/>
  <c r="BP883" i="5"/>
  <c r="BT867" i="5"/>
  <c r="BQ915" i="5"/>
  <c r="BO803" i="5"/>
  <c r="BO52" i="5"/>
  <c r="BV52" i="5"/>
  <c r="BQ80" i="5"/>
  <c r="BX80" i="5"/>
  <c r="BU96" i="5"/>
  <c r="BQ96" i="5"/>
  <c r="BT96" i="5"/>
  <c r="BX104" i="5"/>
  <c r="BQ104" i="5"/>
  <c r="BU128" i="5"/>
  <c r="BQ128" i="5"/>
  <c r="BR156" i="5"/>
  <c r="BT156" i="5"/>
  <c r="BW164" i="5"/>
  <c r="BX164" i="5"/>
  <c r="BU164" i="5"/>
  <c r="BO176" i="5"/>
  <c r="BQ176" i="5"/>
  <c r="BR176" i="5"/>
  <c r="BO192" i="5"/>
  <c r="BW192" i="5"/>
  <c r="BX200" i="5"/>
  <c r="BQ200" i="5"/>
  <c r="BU200" i="5"/>
  <c r="BS208" i="5"/>
  <c r="BP208" i="5"/>
  <c r="BQ208" i="5"/>
  <c r="BR208" i="5"/>
  <c r="BO216" i="5"/>
  <c r="BS216" i="5"/>
  <c r="BT216" i="5"/>
  <c r="BP224" i="5"/>
  <c r="BS224" i="5"/>
  <c r="BW228" i="5"/>
  <c r="BT228" i="5"/>
  <c r="BQ228" i="5"/>
  <c r="BU228" i="5"/>
  <c r="BV232" i="5"/>
  <c r="BS232" i="5"/>
  <c r="BT232" i="5"/>
  <c r="BP236" i="5"/>
  <c r="BT236" i="5"/>
  <c r="BR236" i="5"/>
  <c r="BW280" i="5"/>
  <c r="BP280" i="5"/>
  <c r="BQ280" i="5"/>
  <c r="BQ292" i="5"/>
  <c r="BT292" i="5"/>
  <c r="BP292" i="5"/>
  <c r="BO304" i="5"/>
  <c r="BT304" i="5"/>
  <c r="BX304" i="5"/>
  <c r="BR304" i="5"/>
  <c r="BU317" i="5"/>
  <c r="BS317" i="5"/>
  <c r="BO317" i="5"/>
  <c r="BT317" i="5"/>
  <c r="BX317" i="5"/>
  <c r="BW337" i="5"/>
  <c r="BQ337" i="5"/>
  <c r="BR337" i="5"/>
  <c r="BS349" i="5"/>
  <c r="BP349" i="5"/>
  <c r="BR349" i="5"/>
  <c r="BX349" i="5"/>
  <c r="BT361" i="5"/>
  <c r="BV361" i="5"/>
  <c r="BX361" i="5"/>
  <c r="BT369" i="5"/>
  <c r="BX369" i="5"/>
  <c r="BO369" i="5"/>
  <c r="BP369" i="5"/>
  <c r="BU369" i="5"/>
  <c r="BQ381" i="5"/>
  <c r="BP381" i="5"/>
  <c r="BT381" i="5"/>
  <c r="BR381" i="5"/>
  <c r="BS405" i="5"/>
  <c r="BQ405" i="5"/>
  <c r="BV437" i="5"/>
  <c r="BW437" i="5"/>
  <c r="BQ437" i="5"/>
  <c r="BS437" i="5"/>
  <c r="BT437" i="5"/>
  <c r="BX437" i="5"/>
  <c r="BS445" i="5"/>
  <c r="BO445" i="5"/>
  <c r="BW445" i="5"/>
  <c r="BR445" i="5"/>
  <c r="BV457" i="5"/>
  <c r="BW457" i="5"/>
  <c r="BQ457" i="5"/>
  <c r="BS457" i="5"/>
  <c r="BU457" i="5"/>
  <c r="BT457" i="5"/>
  <c r="BX457" i="5"/>
  <c r="BW469" i="5"/>
  <c r="BS469" i="5"/>
  <c r="BU469" i="5"/>
  <c r="BQ469" i="5"/>
  <c r="BT469" i="5"/>
  <c r="BX469" i="5"/>
  <c r="BS485" i="5"/>
  <c r="BO485" i="5"/>
  <c r="BU485" i="5"/>
  <c r="BT485" i="5"/>
  <c r="BW497" i="5"/>
  <c r="BV497" i="5"/>
  <c r="BR497" i="5"/>
  <c r="BX497" i="5"/>
  <c r="BU497" i="5"/>
  <c r="BS523" i="5"/>
  <c r="BW523" i="5"/>
  <c r="BO523" i="5"/>
  <c r="BP523" i="5"/>
  <c r="BQ523" i="5"/>
  <c r="BR523" i="5"/>
  <c r="BT523" i="5"/>
  <c r="BQ535" i="5"/>
  <c r="BU535" i="5"/>
  <c r="BW535" i="5"/>
  <c r="BV535" i="5"/>
  <c r="BO535" i="5"/>
  <c r="BV547" i="5"/>
  <c r="BQ547" i="5"/>
  <c r="BS547" i="5"/>
  <c r="BX547" i="5"/>
  <c r="BO547" i="5"/>
  <c r="BR547" i="5"/>
  <c r="BU559" i="5"/>
  <c r="BT559" i="5"/>
  <c r="BR559" i="5"/>
  <c r="BV559" i="5"/>
  <c r="BW559" i="5"/>
  <c r="BV567" i="5"/>
  <c r="BS567" i="5"/>
  <c r="BW567" i="5"/>
  <c r="BV583" i="5"/>
  <c r="BP583" i="5"/>
  <c r="BQ583" i="5"/>
  <c r="BO583" i="5"/>
  <c r="BV597" i="5"/>
  <c r="BO597" i="5"/>
  <c r="BX597" i="5"/>
  <c r="BQ597" i="5"/>
  <c r="BS597" i="5"/>
  <c r="BV617" i="5"/>
  <c r="BT617" i="5"/>
  <c r="BO617" i="5"/>
  <c r="BP617" i="5"/>
  <c r="BQ617" i="5"/>
  <c r="BU625" i="5"/>
  <c r="BS625" i="5"/>
  <c r="BO637" i="5"/>
  <c r="BX637" i="5"/>
  <c r="BU637" i="5"/>
  <c r="BQ637" i="5"/>
  <c r="BX649" i="5"/>
  <c r="BT649" i="5"/>
  <c r="BP665" i="5"/>
  <c r="BO665" i="5"/>
  <c r="BV681" i="5"/>
  <c r="BP681" i="5"/>
  <c r="BV685" i="5"/>
  <c r="BX685" i="5"/>
  <c r="BO685" i="5"/>
  <c r="BX705" i="5"/>
  <c r="BP705" i="5"/>
  <c r="BX771" i="5"/>
  <c r="BO771" i="5"/>
  <c r="BQ771" i="5"/>
  <c r="BU771" i="5"/>
  <c r="BW783" i="5"/>
  <c r="BX783" i="5"/>
  <c r="BW795" i="5"/>
  <c r="BP795" i="5"/>
  <c r="BQ795" i="5"/>
  <c r="BO795" i="5"/>
  <c r="BS807" i="5"/>
  <c r="BT807" i="5"/>
  <c r="BW807" i="5"/>
  <c r="BP811" i="5"/>
  <c r="BV811" i="5"/>
  <c r="BO811" i="5"/>
  <c r="BU811" i="5"/>
  <c r="BS811" i="5"/>
  <c r="BX811" i="5"/>
  <c r="BW823" i="5"/>
  <c r="BT823" i="5"/>
  <c r="BU823" i="5"/>
  <c r="BO831" i="5"/>
  <c r="BQ831" i="5"/>
  <c r="BP831" i="5"/>
  <c r="BX831" i="5"/>
  <c r="BR831" i="5"/>
  <c r="BU847" i="5"/>
  <c r="BT847" i="5"/>
  <c r="BX847" i="5"/>
  <c r="BO879" i="5"/>
  <c r="BW879" i="5"/>
  <c r="BP895" i="5"/>
  <c r="BV895" i="5"/>
  <c r="BP907" i="5"/>
  <c r="BU907" i="5"/>
  <c r="BR907" i="5"/>
  <c r="BS907" i="5"/>
  <c r="BQ951" i="5"/>
  <c r="BU951" i="5"/>
  <c r="BX951" i="5"/>
  <c r="BT947" i="5"/>
  <c r="BP943" i="5"/>
  <c r="BO947" i="5"/>
  <c r="BS939" i="5"/>
  <c r="BV951" i="5"/>
  <c r="BO931" i="5"/>
  <c r="BS927" i="5"/>
  <c r="BP919" i="5"/>
  <c r="BR927" i="5"/>
  <c r="BS903" i="5"/>
  <c r="BV927" i="5"/>
  <c r="BR915" i="5"/>
  <c r="BV907" i="5"/>
  <c r="BS899" i="5"/>
  <c r="BS895" i="5"/>
  <c r="BQ891" i="5"/>
  <c r="BU883" i="5"/>
  <c r="BS867" i="5"/>
  <c r="BO859" i="5"/>
  <c r="BQ871" i="5"/>
  <c r="BV859" i="5"/>
  <c r="BR847" i="5"/>
  <c r="BR811" i="5"/>
  <c r="BR799" i="5"/>
  <c r="BR791" i="5"/>
  <c r="BO705" i="5"/>
  <c r="BR779" i="5"/>
  <c r="BR771" i="5"/>
  <c r="BR763" i="5"/>
  <c r="BQ693" i="5"/>
  <c r="BV689" i="5"/>
  <c r="BS677" i="5"/>
  <c r="BU669" i="5"/>
  <c r="BS665" i="5"/>
  <c r="BV661" i="5"/>
  <c r="BR629" i="5"/>
  <c r="BR617" i="5"/>
  <c r="BR583" i="5"/>
  <c r="BO697" i="5"/>
  <c r="BR689" i="5"/>
  <c r="BT685" i="5"/>
  <c r="BT681" i="5"/>
  <c r="BU601" i="5"/>
  <c r="BU589" i="5"/>
  <c r="BU575" i="5"/>
  <c r="BR501" i="5"/>
  <c r="BT701" i="5"/>
  <c r="BW689" i="5"/>
  <c r="BT593" i="5"/>
  <c r="BT579" i="5"/>
  <c r="BR531" i="5"/>
  <c r="BQ501" i="5"/>
  <c r="BP673" i="5"/>
  <c r="BO589" i="5"/>
  <c r="BS579" i="5"/>
  <c r="BR489" i="5"/>
  <c r="BR457" i="5"/>
  <c r="BR425" i="5"/>
  <c r="BO563" i="5"/>
  <c r="BS555" i="5"/>
  <c r="BW547" i="5"/>
  <c r="BT539" i="5"/>
  <c r="BP497" i="5"/>
  <c r="BX481" i="5"/>
  <c r="BT441" i="5"/>
  <c r="BT425" i="5"/>
  <c r="BT409" i="5"/>
  <c r="BP405" i="5"/>
  <c r="BP373" i="5"/>
  <c r="BS559" i="5"/>
  <c r="BT551" i="5"/>
  <c r="BQ543" i="5"/>
  <c r="BW369" i="5"/>
  <c r="BO365" i="5"/>
  <c r="BR357" i="5"/>
  <c r="BR300" i="5"/>
  <c r="BR288" i="5"/>
  <c r="BR276" i="5"/>
  <c r="BR272" i="5"/>
  <c r="BR252" i="5"/>
  <c r="BR244" i="5"/>
  <c r="BV369" i="5"/>
  <c r="BR365" i="5"/>
  <c r="BP353" i="5"/>
  <c r="BP337" i="5"/>
  <c r="BT329" i="5"/>
  <c r="BX325" i="5"/>
  <c r="BX321" i="5"/>
  <c r="BT300" i="5"/>
  <c r="BR220" i="5"/>
  <c r="BR196" i="5"/>
  <c r="BU236" i="5"/>
  <c r="BQ232" i="5"/>
  <c r="BQ220" i="5"/>
  <c r="BR124" i="5"/>
  <c r="BU915" i="5"/>
  <c r="BW883" i="5"/>
  <c r="BW891" i="5"/>
  <c r="BW839" i="5"/>
  <c r="BQ767" i="5"/>
  <c r="BS645" i="5"/>
  <c r="BX629" i="5"/>
  <c r="BU609" i="5"/>
  <c r="BW325" i="5"/>
  <c r="BX260" i="5"/>
  <c r="BO469" i="5"/>
  <c r="BS284" i="5"/>
  <c r="BQ256" i="5"/>
  <c r="BP228" i="5"/>
  <c r="BO196" i="5"/>
  <c r="BQ124" i="5"/>
  <c r="BW64" i="5"/>
  <c r="BT645" i="5"/>
  <c r="BT811" i="5"/>
  <c r="BO629" i="5"/>
  <c r="BQ497" i="5"/>
  <c r="BU260" i="5"/>
  <c r="AI9" i="1"/>
  <c r="AI85" i="1"/>
  <c r="AI86" i="1"/>
  <c r="AI4" i="1"/>
  <c r="AI5" i="1"/>
  <c r="AI7" i="1"/>
  <c r="BR950" i="5"/>
  <c r="BR890" i="5"/>
  <c r="BR128" i="5"/>
  <c r="BV72" i="5"/>
  <c r="BX108" i="5"/>
  <c r="BV96" i="5"/>
  <c r="BX56" i="5"/>
  <c r="BO108" i="5"/>
  <c r="BX100" i="5"/>
  <c r="BU76" i="5"/>
  <c r="BS20" i="5"/>
  <c r="BS64" i="5"/>
  <c r="BR838" i="5"/>
  <c r="BQ842" i="5"/>
  <c r="BT452" i="5"/>
  <c r="BO364" i="5"/>
  <c r="BW368" i="5"/>
  <c r="BV874" i="5"/>
  <c r="BR448" i="5"/>
  <c r="BT950" i="5"/>
  <c r="AI6" i="1"/>
  <c r="AI8" i="1"/>
  <c r="AI10" i="1"/>
  <c r="AI42" i="1"/>
  <c r="AI48" i="1"/>
  <c r="AI54" i="1"/>
  <c r="AI61" i="1"/>
  <c r="AI64" i="1"/>
  <c r="AI66" i="1"/>
  <c r="AI75" i="1"/>
  <c r="AI89" i="1"/>
  <c r="AI90" i="1"/>
  <c r="BP480" i="5"/>
  <c r="AI25" i="1"/>
  <c r="AI26" i="1"/>
  <c r="AI27" i="1"/>
  <c r="AI29" i="1"/>
  <c r="AI30" i="1"/>
  <c r="AI37" i="1"/>
  <c r="AI39" i="1"/>
  <c r="AI40" i="1"/>
  <c r="AI41" i="1"/>
  <c r="AI53" i="1"/>
  <c r="AI59" i="1"/>
  <c r="BW818" i="5"/>
  <c r="BW616" i="5"/>
  <c r="BO604" i="5"/>
  <c r="BR604" i="5"/>
  <c r="BQ480" i="5"/>
  <c r="BX500" i="5"/>
  <c r="BP432" i="5"/>
  <c r="BW332" i="5"/>
  <c r="BR348" i="5"/>
  <c r="BP111" i="5"/>
  <c r="BR570" i="5"/>
  <c r="BV566" i="5"/>
  <c r="BQ448" i="5"/>
  <c r="BO480" i="5"/>
  <c r="BO464" i="5"/>
  <c r="BR416" i="5"/>
  <c r="BU364" i="5"/>
  <c r="BT7" i="5"/>
  <c r="BP7" i="5"/>
  <c r="BV7" i="5"/>
  <c r="BX7" i="5"/>
  <c r="BS7" i="5"/>
  <c r="BW7" i="5"/>
  <c r="BQ7" i="5"/>
  <c r="BU7" i="5"/>
  <c r="BW11" i="5"/>
  <c r="BT11" i="5"/>
  <c r="BX11" i="5"/>
  <c r="BS11" i="5"/>
  <c r="BO11" i="5"/>
  <c r="BP11" i="5"/>
  <c r="BQ11" i="5"/>
  <c r="BU11" i="5"/>
  <c r="BR11" i="5"/>
  <c r="BV11" i="5"/>
  <c r="BW15" i="5"/>
  <c r="BX15" i="5"/>
  <c r="BV15" i="5"/>
  <c r="BO15" i="5"/>
  <c r="BP15" i="5"/>
  <c r="BQ15" i="5"/>
  <c r="BS15" i="5"/>
  <c r="BU15" i="5"/>
  <c r="BR15" i="5"/>
  <c r="BT15" i="5"/>
  <c r="BW19" i="5"/>
  <c r="BV19" i="5"/>
  <c r="BX19" i="5"/>
  <c r="BP19" i="5"/>
  <c r="BS19" i="5"/>
  <c r="BO19" i="5"/>
  <c r="BQ19" i="5"/>
  <c r="BU19" i="5"/>
  <c r="BR19" i="5"/>
  <c r="BT23" i="5"/>
  <c r="BP23" i="5"/>
  <c r="BO23" i="5"/>
  <c r="BS23" i="5"/>
  <c r="BV23" i="5"/>
  <c r="BX23" i="5"/>
  <c r="BU23" i="5"/>
  <c r="BR23" i="5"/>
  <c r="BW23" i="5"/>
  <c r="BQ23" i="5"/>
  <c r="BX27" i="5"/>
  <c r="BV27" i="5"/>
  <c r="BT27" i="5"/>
  <c r="BT31" i="5"/>
  <c r="BV31" i="5"/>
  <c r="BR31" i="5"/>
  <c r="BW35" i="5"/>
  <c r="BV35" i="5"/>
  <c r="BU35" i="5"/>
  <c r="BX39" i="5"/>
  <c r="BS39" i="5"/>
  <c r="BP39" i="5"/>
  <c r="BU39" i="5"/>
  <c r="BR39" i="5"/>
  <c r="BQ39" i="5"/>
  <c r="BW43" i="5"/>
  <c r="BX43" i="5"/>
  <c r="BT43" i="5"/>
  <c r="BV43" i="5"/>
  <c r="BP43" i="5"/>
  <c r="BO43" i="5"/>
  <c r="BU43" i="5"/>
  <c r="BS43" i="5"/>
  <c r="BQ43" i="5"/>
  <c r="BR43" i="5"/>
  <c r="BT47" i="5"/>
  <c r="BP47" i="5"/>
  <c r="BS47" i="5"/>
  <c r="BV47" i="5"/>
  <c r="BO47" i="5"/>
  <c r="BQ47" i="5"/>
  <c r="BX47" i="5"/>
  <c r="BU47" i="5"/>
  <c r="BR47" i="5"/>
  <c r="BW47" i="5"/>
  <c r="BV51" i="5"/>
  <c r="BS51" i="5"/>
  <c r="BO51" i="5"/>
  <c r="BP51" i="5"/>
  <c r="BW51" i="5"/>
  <c r="BT51" i="5"/>
  <c r="BX51" i="5"/>
  <c r="BQ51" i="5"/>
  <c r="BR51" i="5"/>
  <c r="BU51" i="5"/>
  <c r="BT55" i="5"/>
  <c r="BP55" i="5"/>
  <c r="BS55" i="5"/>
  <c r="BX55" i="5"/>
  <c r="BO55" i="5"/>
  <c r="BW55" i="5"/>
  <c r="BQ55" i="5"/>
  <c r="BU55" i="5"/>
  <c r="BR55" i="5"/>
  <c r="BV55" i="5"/>
  <c r="BT59" i="5"/>
  <c r="BS59" i="5"/>
  <c r="BV59" i="5"/>
  <c r="BX59" i="5"/>
  <c r="BO59" i="5"/>
  <c r="BP59" i="5"/>
  <c r="BR59" i="5"/>
  <c r="BW59" i="5"/>
  <c r="BQ59" i="5"/>
  <c r="BO63" i="5"/>
  <c r="BX63" i="5"/>
  <c r="BV63" i="5"/>
  <c r="BS63" i="5"/>
  <c r="BT63" i="5"/>
  <c r="BP63" i="5"/>
  <c r="BW63" i="5"/>
  <c r="BR63" i="5"/>
  <c r="BQ63" i="5"/>
  <c r="BU63" i="5"/>
  <c r="BT67" i="5"/>
  <c r="BS67" i="5"/>
  <c r="BP67" i="5"/>
  <c r="BV67" i="5"/>
  <c r="BX67" i="5"/>
  <c r="BQ67" i="5"/>
  <c r="BR67" i="5"/>
  <c r="BO67" i="5"/>
  <c r="BU67" i="5"/>
  <c r="BO71" i="5"/>
  <c r="BW71" i="5"/>
  <c r="BP71" i="5"/>
  <c r="BS71" i="5"/>
  <c r="BU71" i="5"/>
  <c r="BR71" i="5"/>
  <c r="BT71" i="5"/>
  <c r="BV71" i="5"/>
  <c r="BQ71" i="5"/>
  <c r="BX71" i="5"/>
  <c r="BX75" i="5"/>
  <c r="BO75" i="5"/>
  <c r="BT75" i="5"/>
  <c r="BV75" i="5"/>
  <c r="BW75" i="5"/>
  <c r="BR75" i="5"/>
  <c r="BS75" i="5"/>
  <c r="BP75" i="5"/>
  <c r="BQ75" i="5"/>
  <c r="BT79" i="5"/>
  <c r="BP79" i="5"/>
  <c r="BW79" i="5"/>
  <c r="BO79" i="5"/>
  <c r="BS79" i="5"/>
  <c r="BR79" i="5"/>
  <c r="BQ79" i="5"/>
  <c r="BX79" i="5"/>
  <c r="BU79" i="5"/>
  <c r="BW83" i="5"/>
  <c r="BP83" i="5"/>
  <c r="BS83" i="5"/>
  <c r="BT83" i="5"/>
  <c r="BV83" i="5"/>
  <c r="BQ83" i="5"/>
  <c r="BR83" i="5"/>
  <c r="BU83" i="5"/>
  <c r="BX83" i="5"/>
  <c r="BO83" i="5"/>
  <c r="BT87" i="5"/>
  <c r="BS87" i="5"/>
  <c r="BW87" i="5"/>
  <c r="BX87" i="5"/>
  <c r="BP87" i="5"/>
  <c r="BU87" i="5"/>
  <c r="BV87" i="5"/>
  <c r="BR87" i="5"/>
  <c r="BQ87" i="5"/>
  <c r="BO87" i="5"/>
  <c r="BP95" i="5"/>
  <c r="BW95" i="5"/>
  <c r="BT95" i="5"/>
  <c r="BV95" i="5"/>
  <c r="BX95" i="5"/>
  <c r="BS95" i="5"/>
  <c r="BO95" i="5"/>
  <c r="BQ95" i="5"/>
  <c r="BR95" i="5"/>
  <c r="BU95" i="5"/>
  <c r="BT99" i="5"/>
  <c r="BP99" i="5"/>
  <c r="BW99" i="5"/>
  <c r="BO99" i="5"/>
  <c r="BU99" i="5"/>
  <c r="BR99" i="5"/>
  <c r="BQ99" i="5"/>
  <c r="BV99" i="5"/>
  <c r="BX103" i="5"/>
  <c r="BW103" i="5"/>
  <c r="BS103" i="5"/>
  <c r="BT103" i="5"/>
  <c r="BP103" i="5"/>
  <c r="BO103" i="5"/>
  <c r="BV103" i="5"/>
  <c r="BU103" i="5"/>
  <c r="BR103" i="5"/>
  <c r="BV111" i="5"/>
  <c r="BO111" i="5"/>
  <c r="BW111" i="5"/>
  <c r="BS111" i="5"/>
  <c r="BT111" i="5"/>
  <c r="BR111" i="5"/>
  <c r="BU111" i="5"/>
  <c r="BX111" i="5"/>
  <c r="BT115" i="5"/>
  <c r="BX115" i="5"/>
  <c r="BO115" i="5"/>
  <c r="BS115" i="5"/>
  <c r="BV115" i="5"/>
  <c r="BQ115" i="5"/>
  <c r="BU115" i="5"/>
  <c r="BR115" i="5"/>
  <c r="BP115" i="5"/>
  <c r="BP119" i="5"/>
  <c r="BW119" i="5"/>
  <c r="BT119" i="5"/>
  <c r="BV119" i="5"/>
  <c r="BS119" i="5"/>
  <c r="BU119" i="5"/>
  <c r="BX119" i="5"/>
  <c r="BR119" i="5"/>
  <c r="BO119" i="5"/>
  <c r="BQ119" i="5"/>
  <c r="BX127" i="5"/>
  <c r="BW127" i="5"/>
  <c r="BT127" i="5"/>
  <c r="BV127" i="5"/>
  <c r="BS127" i="5"/>
  <c r="BP127" i="5"/>
  <c r="BQ127" i="5"/>
  <c r="BU127" i="5"/>
  <c r="BR127" i="5"/>
  <c r="BO127" i="5"/>
  <c r="BS131" i="5"/>
  <c r="BT131" i="5"/>
  <c r="BW131" i="5"/>
  <c r="BV131" i="5"/>
  <c r="BX131" i="5"/>
  <c r="BO131" i="5"/>
  <c r="BQ131" i="5"/>
  <c r="BR131" i="5"/>
  <c r="BU131" i="5"/>
  <c r="BP131" i="5"/>
  <c r="BV135" i="5"/>
  <c r="BO135" i="5"/>
  <c r="BW135" i="5"/>
  <c r="BP135" i="5"/>
  <c r="BT135" i="5"/>
  <c r="BX135" i="5"/>
  <c r="BQ135" i="5"/>
  <c r="BU135" i="5"/>
  <c r="BV139" i="5"/>
  <c r="BS139" i="5"/>
  <c r="BX139" i="5"/>
  <c r="BP139" i="5"/>
  <c r="BO139" i="5"/>
  <c r="BW139" i="5"/>
  <c r="BU139" i="5"/>
  <c r="BT139" i="5"/>
  <c r="BW143" i="5"/>
  <c r="BP143" i="5"/>
  <c r="BO143" i="5"/>
  <c r="BV143" i="5"/>
  <c r="BT143" i="5"/>
  <c r="BQ143" i="5"/>
  <c r="BS143" i="5"/>
  <c r="BU143" i="5"/>
  <c r="BX147" i="5"/>
  <c r="BW147" i="5"/>
  <c r="BR147" i="5"/>
  <c r="BO147" i="5"/>
  <c r="BT147" i="5"/>
  <c r="BV147" i="5"/>
  <c r="BS147" i="5"/>
  <c r="BU147" i="5"/>
  <c r="BX151" i="5"/>
  <c r="BT151" i="5"/>
  <c r="BP151" i="5"/>
  <c r="BW151" i="5"/>
  <c r="BV151" i="5"/>
  <c r="BO151" i="5"/>
  <c r="BU151" i="5"/>
  <c r="BS151" i="5"/>
  <c r="BR151" i="5"/>
  <c r="BT155" i="5"/>
  <c r="BX155" i="5"/>
  <c r="BW155" i="5"/>
  <c r="BP155" i="5"/>
  <c r="BU155" i="5"/>
  <c r="BV155" i="5"/>
  <c r="BO155" i="5"/>
  <c r="BQ155" i="5"/>
  <c r="BR155" i="5"/>
  <c r="BW159" i="5"/>
  <c r="BX159" i="5"/>
  <c r="BT159" i="5"/>
  <c r="BQ159" i="5"/>
  <c r="BO159" i="5"/>
  <c r="BP159" i="5"/>
  <c r="BU159" i="5"/>
  <c r="BS159" i="5"/>
  <c r="BR159" i="5"/>
  <c r="BW163" i="5"/>
  <c r="BT163" i="5"/>
  <c r="BP163" i="5"/>
  <c r="BQ163" i="5"/>
  <c r="BR163" i="5"/>
  <c r="BV163" i="5"/>
  <c r="BO163" i="5"/>
  <c r="BS163" i="5"/>
  <c r="BW167" i="5"/>
  <c r="BX167" i="5"/>
  <c r="BT167" i="5"/>
  <c r="BR167" i="5"/>
  <c r="BQ167" i="5"/>
  <c r="BV167" i="5"/>
  <c r="BO167" i="5"/>
  <c r="BP167" i="5"/>
  <c r="BS167" i="5"/>
  <c r="BU167" i="5"/>
  <c r="BW171" i="5"/>
  <c r="BT171" i="5"/>
  <c r="BP171" i="5"/>
  <c r="BX171" i="5"/>
  <c r="BR171" i="5"/>
  <c r="BO171" i="5"/>
  <c r="BQ171" i="5"/>
  <c r="BV171" i="5"/>
  <c r="BS171" i="5"/>
  <c r="BU171" i="5"/>
  <c r="BW175" i="5"/>
  <c r="BX175" i="5"/>
  <c r="BR175" i="5"/>
  <c r="BP175" i="5"/>
  <c r="BQ175" i="5"/>
  <c r="BV175" i="5"/>
  <c r="BU175" i="5"/>
  <c r="BO175" i="5"/>
  <c r="BX179" i="5"/>
  <c r="BT179" i="5"/>
  <c r="BP179" i="5"/>
  <c r="BR179" i="5"/>
  <c r="BV179" i="5"/>
  <c r="BO179" i="5"/>
  <c r="BQ179" i="5"/>
  <c r="BU179" i="5"/>
  <c r="BS179" i="5"/>
  <c r="BW179" i="5"/>
  <c r="BW183" i="5"/>
  <c r="BQ183" i="5"/>
  <c r="BT183" i="5"/>
  <c r="BU183" i="5"/>
  <c r="BV183" i="5"/>
  <c r="BP183" i="5"/>
  <c r="BR183" i="5"/>
  <c r="BX183" i="5"/>
  <c r="BO183" i="5"/>
  <c r="BS187" i="5"/>
  <c r="BU187" i="5"/>
  <c r="BV187" i="5"/>
  <c r="BR187" i="5"/>
  <c r="BX187" i="5"/>
  <c r="BW187" i="5"/>
  <c r="BP187" i="5"/>
  <c r="BQ187" i="5"/>
  <c r="BO187" i="5"/>
  <c r="BW191" i="5"/>
  <c r="BO191" i="5"/>
  <c r="BX191" i="5"/>
  <c r="BT191" i="5"/>
  <c r="BQ191" i="5"/>
  <c r="BP191" i="5"/>
  <c r="BV191" i="5"/>
  <c r="BU195" i="5"/>
  <c r="BP195" i="5"/>
  <c r="BO195" i="5"/>
  <c r="BQ195" i="5"/>
  <c r="BV195" i="5"/>
  <c r="BW195" i="5"/>
  <c r="BX195" i="5"/>
  <c r="BT195" i="5"/>
  <c r="BR195" i="5"/>
  <c r="BO199" i="5"/>
  <c r="BR199" i="5"/>
  <c r="BW199" i="5"/>
  <c r="BS199" i="5"/>
  <c r="BT199" i="5"/>
  <c r="BU199" i="5"/>
  <c r="BP199" i="5"/>
  <c r="BQ199" i="5"/>
  <c r="BX199" i="5"/>
  <c r="BS203" i="5"/>
  <c r="BR203" i="5"/>
  <c r="BX203" i="5"/>
  <c r="BO203" i="5"/>
  <c r="BT203" i="5"/>
  <c r="BW203" i="5"/>
  <c r="BP203" i="5"/>
  <c r="BV203" i="5"/>
  <c r="BU203" i="5"/>
  <c r="BS207" i="5"/>
  <c r="BO207" i="5"/>
  <c r="BW207" i="5"/>
  <c r="BX207" i="5"/>
  <c r="BT207" i="5"/>
  <c r="BQ207" i="5"/>
  <c r="BP207" i="5"/>
  <c r="BV207" i="5"/>
  <c r="BR207" i="5"/>
  <c r="BV211" i="5"/>
  <c r="BT211" i="5"/>
  <c r="BO211" i="5"/>
  <c r="BR211" i="5"/>
  <c r="BU211" i="5"/>
  <c r="BP211" i="5"/>
  <c r="BX211" i="5"/>
  <c r="BW211" i="5"/>
  <c r="BS211" i="5"/>
  <c r="BT215" i="5"/>
  <c r="BO215" i="5"/>
  <c r="BR215" i="5"/>
  <c r="BU215" i="5"/>
  <c r="BP215" i="5"/>
  <c r="BV215" i="5"/>
  <c r="BS215" i="5"/>
  <c r="BQ215" i="5"/>
  <c r="BX215" i="5"/>
  <c r="BV219" i="5"/>
  <c r="BX219" i="5"/>
  <c r="BS219" i="5"/>
  <c r="BT219" i="5"/>
  <c r="BO219" i="5"/>
  <c r="BR219" i="5"/>
  <c r="BQ219" i="5"/>
  <c r="BP219" i="5"/>
  <c r="BW219" i="5"/>
  <c r="BT223" i="5"/>
  <c r="BO223" i="5"/>
  <c r="BU223" i="5"/>
  <c r="BP223" i="5"/>
  <c r="BR223" i="5"/>
  <c r="BS223" i="5"/>
  <c r="BQ223" i="5"/>
  <c r="BX223" i="5"/>
  <c r="BV227" i="5"/>
  <c r="BQ227" i="5"/>
  <c r="BW227" i="5"/>
  <c r="BX227" i="5"/>
  <c r="BS227" i="5"/>
  <c r="BU227" i="5"/>
  <c r="BT227" i="5"/>
  <c r="BP227" i="5"/>
  <c r="BT231" i="5"/>
  <c r="BO231" i="5"/>
  <c r="BU231" i="5"/>
  <c r="BP231" i="5"/>
  <c r="BS231" i="5"/>
  <c r="BV231" i="5"/>
  <c r="BQ231" i="5"/>
  <c r="BX231" i="5"/>
  <c r="BV235" i="5"/>
  <c r="BU235" i="5"/>
  <c r="BP235" i="5"/>
  <c r="BQ235" i="5"/>
  <c r="BW235" i="5"/>
  <c r="BO235" i="5"/>
  <c r="BR235" i="5"/>
  <c r="BX235" i="5"/>
  <c r="BT235" i="5"/>
  <c r="BW239" i="5"/>
  <c r="BR239" i="5"/>
  <c r="BU239" i="5"/>
  <c r="BQ239" i="5"/>
  <c r="BP239" i="5"/>
  <c r="BV239" i="5"/>
  <c r="BO239" i="5"/>
  <c r="BS239" i="5"/>
  <c r="BT239" i="5"/>
  <c r="BW243" i="5"/>
  <c r="BT243" i="5"/>
  <c r="BV243" i="5"/>
  <c r="BO243" i="5"/>
  <c r="BQ243" i="5"/>
  <c r="BR243" i="5"/>
  <c r="BS243" i="5"/>
  <c r="BU243" i="5"/>
  <c r="BP243" i="5"/>
  <c r="BX243" i="5"/>
  <c r="BW247" i="5"/>
  <c r="BX247" i="5"/>
  <c r="BO247" i="5"/>
  <c r="BR247" i="5"/>
  <c r="BU247" i="5"/>
  <c r="BT247" i="5"/>
  <c r="BP247" i="5"/>
  <c r="BQ247" i="5"/>
  <c r="BV247" i="5"/>
  <c r="BS247" i="5"/>
  <c r="BT251" i="5"/>
  <c r="BW251" i="5"/>
  <c r="BS251" i="5"/>
  <c r="BR251" i="5"/>
  <c r="BU251" i="5"/>
  <c r="BQ251" i="5"/>
  <c r="BO251" i="5"/>
  <c r="BP251" i="5"/>
  <c r="BQ255" i="5"/>
  <c r="BV255" i="5"/>
  <c r="BR255" i="5"/>
  <c r="BW255" i="5"/>
  <c r="BP255" i="5"/>
  <c r="BU255" i="5"/>
  <c r="BS255" i="5"/>
  <c r="BX255" i="5"/>
  <c r="BT255" i="5"/>
  <c r="BO255" i="5"/>
  <c r="BT259" i="5"/>
  <c r="BX259" i="5"/>
  <c r="BP259" i="5"/>
  <c r="BW259" i="5"/>
  <c r="BR259" i="5"/>
  <c r="BS259" i="5"/>
  <c r="BV259" i="5"/>
  <c r="BQ259" i="5"/>
  <c r="BU259" i="5"/>
  <c r="BU263" i="5"/>
  <c r="BX263" i="5"/>
  <c r="BT263" i="5"/>
  <c r="BP263" i="5"/>
  <c r="BR263" i="5"/>
  <c r="BS263" i="5"/>
  <c r="BV263" i="5"/>
  <c r="BW263" i="5"/>
  <c r="BQ263" i="5"/>
  <c r="BX267" i="5"/>
  <c r="BO267" i="5"/>
  <c r="BU267" i="5"/>
  <c r="BP267" i="5"/>
  <c r="BP271" i="5"/>
  <c r="BU271" i="5"/>
  <c r="BT271" i="5"/>
  <c r="BS271" i="5"/>
  <c r="BW271" i="5"/>
  <c r="BO271" i="5"/>
  <c r="BR271" i="5"/>
  <c r="BP275" i="5"/>
  <c r="BT275" i="5"/>
  <c r="BX275" i="5"/>
  <c r="BO275" i="5"/>
  <c r="BS275" i="5"/>
  <c r="BW275" i="5"/>
  <c r="BR275" i="5"/>
  <c r="BT279" i="5"/>
  <c r="BS279" i="5"/>
  <c r="BU279" i="5"/>
  <c r="BW279" i="5"/>
  <c r="BX279" i="5"/>
  <c r="BO279" i="5"/>
  <c r="BQ279" i="5"/>
  <c r="BP279" i="5"/>
  <c r="BR279" i="5"/>
  <c r="BT283" i="5"/>
  <c r="BX283" i="5"/>
  <c r="BP283" i="5"/>
  <c r="BU283" i="5"/>
  <c r="BR283" i="5"/>
  <c r="BO283" i="5"/>
  <c r="BV283" i="5"/>
  <c r="BS283" i="5"/>
  <c r="BP287" i="5"/>
  <c r="BT287" i="5"/>
  <c r="BX287" i="5"/>
  <c r="BV287" i="5"/>
  <c r="BW287" i="5"/>
  <c r="BO287" i="5"/>
  <c r="BU287" i="5"/>
  <c r="BX291" i="5"/>
  <c r="BT291" i="5"/>
  <c r="BP291" i="5"/>
  <c r="BV291" i="5"/>
  <c r="BU291" i="5"/>
  <c r="BO291" i="5"/>
  <c r="BW291" i="5"/>
  <c r="BQ291" i="5"/>
  <c r="BR291" i="5"/>
  <c r="BX295" i="5"/>
  <c r="BU295" i="5"/>
  <c r="BP295" i="5"/>
  <c r="BV295" i="5"/>
  <c r="BS295" i="5"/>
  <c r="BW295" i="5"/>
  <c r="BR295" i="5"/>
  <c r="BO295" i="5"/>
  <c r="BQ295" i="5"/>
  <c r="BT295" i="5"/>
  <c r="BX299" i="5"/>
  <c r="BU299" i="5"/>
  <c r="BR299" i="5"/>
  <c r="BS299" i="5"/>
  <c r="BT299" i="5"/>
  <c r="BV299" i="5"/>
  <c r="BW299" i="5"/>
  <c r="BQ299" i="5"/>
  <c r="BU303" i="5"/>
  <c r="BT303" i="5"/>
  <c r="BX303" i="5"/>
  <c r="BP303" i="5"/>
  <c r="BR303" i="5"/>
  <c r="BW303" i="5"/>
  <c r="BV303" i="5"/>
  <c r="BS303" i="5"/>
  <c r="BQ303" i="5"/>
  <c r="BT308" i="5"/>
  <c r="BU308" i="5"/>
  <c r="BX308" i="5"/>
  <c r="BP308" i="5"/>
  <c r="BR308" i="5"/>
  <c r="BV308" i="5"/>
  <c r="BO308" i="5"/>
  <c r="BS308" i="5"/>
  <c r="BQ308" i="5"/>
  <c r="BU312" i="5"/>
  <c r="BT312" i="5"/>
  <c r="BX312" i="5"/>
  <c r="BR312" i="5"/>
  <c r="BO312" i="5"/>
  <c r="BV312" i="5"/>
  <c r="BW312" i="5"/>
  <c r="BQ312" i="5"/>
  <c r="BP312" i="5"/>
  <c r="BT316" i="5"/>
  <c r="BX316" i="5"/>
  <c r="BP316" i="5"/>
  <c r="BS316" i="5"/>
  <c r="BR316" i="5"/>
  <c r="BU316" i="5"/>
  <c r="BV316" i="5"/>
  <c r="BO316" i="5"/>
  <c r="BX320" i="5"/>
  <c r="BT320" i="5"/>
  <c r="BU320" i="5"/>
  <c r="BP320" i="5"/>
  <c r="BS320" i="5"/>
  <c r="BR320" i="5"/>
  <c r="BV320" i="5"/>
  <c r="BO320" i="5"/>
  <c r="BW320" i="5"/>
  <c r="BU324" i="5"/>
  <c r="BX324" i="5"/>
  <c r="BP324" i="5"/>
  <c r="BT324" i="5"/>
  <c r="BS324" i="5"/>
  <c r="BR324" i="5"/>
  <c r="BW324" i="5"/>
  <c r="BU328" i="5"/>
  <c r="BP328" i="5"/>
  <c r="BV328" i="5"/>
  <c r="BS328" i="5"/>
  <c r="BT328" i="5"/>
  <c r="BX328" i="5"/>
  <c r="BR328" i="5"/>
  <c r="BU332" i="5"/>
  <c r="BX332" i="5"/>
  <c r="BT332" i="5"/>
  <c r="BP332" i="5"/>
  <c r="BS332" i="5"/>
  <c r="BO332" i="5"/>
  <c r="BU336" i="5"/>
  <c r="BX336" i="5"/>
  <c r="BP336" i="5"/>
  <c r="BT336" i="5"/>
  <c r="BV336" i="5"/>
  <c r="BW336" i="5"/>
  <c r="BQ336" i="5"/>
  <c r="BX340" i="5"/>
  <c r="BT340" i="5"/>
  <c r="BR340" i="5"/>
  <c r="BW340" i="5"/>
  <c r="BU340" i="5"/>
  <c r="BV340" i="5"/>
  <c r="BS340" i="5"/>
  <c r="BP344" i="5"/>
  <c r="BW344" i="5"/>
  <c r="BR344" i="5"/>
  <c r="BQ344" i="5"/>
  <c r="BU348" i="5"/>
  <c r="BT348" i="5"/>
  <c r="BX348" i="5"/>
  <c r="BP348" i="5"/>
  <c r="BO348" i="5"/>
  <c r="BW348" i="5"/>
  <c r="BU352" i="5"/>
  <c r="BP352" i="5"/>
  <c r="BX352" i="5"/>
  <c r="BV352" i="5"/>
  <c r="BS352" i="5"/>
  <c r="BW352" i="5"/>
  <c r="BQ352" i="5"/>
  <c r="BT352" i="5"/>
  <c r="BX356" i="5"/>
  <c r="BP356" i="5"/>
  <c r="BR356" i="5"/>
  <c r="BS356" i="5"/>
  <c r="BV356" i="5"/>
  <c r="BO356" i="5"/>
  <c r="BU356" i="5"/>
  <c r="BP360" i="5"/>
  <c r="BO360" i="5"/>
  <c r="BR360" i="5"/>
  <c r="BX360" i="5"/>
  <c r="BS360" i="5"/>
  <c r="BQ360" i="5"/>
  <c r="BX364" i="5"/>
  <c r="BW364" i="5"/>
  <c r="BS364" i="5"/>
  <c r="BP364" i="5"/>
  <c r="BO368" i="5"/>
  <c r="BT368" i="5"/>
  <c r="BV368" i="5"/>
  <c r="BX368" i="5"/>
  <c r="BP368" i="5"/>
  <c r="BX372" i="5"/>
  <c r="BQ372" i="5"/>
  <c r="BO372" i="5"/>
  <c r="BP372" i="5"/>
  <c r="BT372" i="5"/>
  <c r="BU372" i="5"/>
  <c r="BT376" i="5"/>
  <c r="BP376" i="5"/>
  <c r="BX376" i="5"/>
  <c r="BR376" i="5"/>
  <c r="BQ376" i="5"/>
  <c r="BV376" i="5"/>
  <c r="BW376" i="5"/>
  <c r="BT380" i="5"/>
  <c r="BR380" i="5"/>
  <c r="BQ380" i="5"/>
  <c r="BV380" i="5"/>
  <c r="BP380" i="5"/>
  <c r="BW380" i="5"/>
  <c r="BX380" i="5"/>
  <c r="BT384" i="5"/>
  <c r="BX384" i="5"/>
  <c r="BW384" i="5"/>
  <c r="BR384" i="5"/>
  <c r="BP384" i="5"/>
  <c r="BS384" i="5"/>
  <c r="BQ388" i="5"/>
  <c r="BV388" i="5"/>
  <c r="BW388" i="5"/>
  <c r="BS388" i="5"/>
  <c r="BO388" i="5"/>
  <c r="BX392" i="5"/>
  <c r="BR392" i="5"/>
  <c r="BT392" i="5"/>
  <c r="BP392" i="5"/>
  <c r="BU392" i="5"/>
  <c r="BO392" i="5"/>
  <c r="BQ392" i="5"/>
  <c r="BV392" i="5"/>
  <c r="BV396" i="5"/>
  <c r="BQ396" i="5"/>
  <c r="BW396" i="5"/>
  <c r="BX396" i="5"/>
  <c r="BS396" i="5"/>
  <c r="BU396" i="5"/>
  <c r="BT396" i="5"/>
  <c r="BV408" i="5"/>
  <c r="BU408" i="5"/>
  <c r="BP408" i="5"/>
  <c r="BQ408" i="5"/>
  <c r="BW408" i="5"/>
  <c r="BV412" i="5"/>
  <c r="BU412" i="5"/>
  <c r="BP412" i="5"/>
  <c r="BQ412" i="5"/>
  <c r="BW412" i="5"/>
  <c r="BR412" i="5"/>
  <c r="BO412" i="5"/>
  <c r="BX412" i="5"/>
  <c r="BU416" i="5"/>
  <c r="BV416" i="5"/>
  <c r="BT416" i="5"/>
  <c r="BO416" i="5"/>
  <c r="BX416" i="5"/>
  <c r="BU420" i="5"/>
  <c r="BS420" i="5"/>
  <c r="BX420" i="5"/>
  <c r="BR420" i="5"/>
  <c r="BW420" i="5"/>
  <c r="BQ420" i="5"/>
  <c r="BU424" i="5"/>
  <c r="BV424" i="5"/>
  <c r="BW424" i="5"/>
  <c r="BP424" i="5"/>
  <c r="BU428" i="5"/>
  <c r="BO428" i="5"/>
  <c r="BP428" i="5"/>
  <c r="BR428" i="5"/>
  <c r="BS428" i="5"/>
  <c r="BT428" i="5"/>
  <c r="BQ428" i="5"/>
  <c r="BU432" i="5"/>
  <c r="BV432" i="5"/>
  <c r="BW432" i="5"/>
  <c r="BT432" i="5"/>
  <c r="BX432" i="5"/>
  <c r="BU436" i="5"/>
  <c r="BO436" i="5"/>
  <c r="BX436" i="5"/>
  <c r="BR436" i="5"/>
  <c r="BS436" i="5"/>
  <c r="BQ436" i="5"/>
  <c r="BU440" i="5"/>
  <c r="BV440" i="5"/>
  <c r="BS440" i="5"/>
  <c r="BW440" i="5"/>
  <c r="BP440" i="5"/>
  <c r="BU444" i="5"/>
  <c r="BR444" i="5"/>
  <c r="BO444" i="5"/>
  <c r="BP444" i="5"/>
  <c r="BQ444" i="5"/>
  <c r="BU448" i="5"/>
  <c r="BV448" i="5"/>
  <c r="BS448" i="5"/>
  <c r="BW448" i="5"/>
  <c r="BP448" i="5"/>
  <c r="BU452" i="5"/>
  <c r="BR452" i="5"/>
  <c r="BO452" i="5"/>
  <c r="BP452" i="5"/>
  <c r="BQ452" i="5"/>
  <c r="BU456" i="5"/>
  <c r="BV456" i="5"/>
  <c r="BO456" i="5"/>
  <c r="BS456" i="5"/>
  <c r="BP456" i="5"/>
  <c r="BU460" i="5"/>
  <c r="BS460" i="5"/>
  <c r="BP460" i="5"/>
  <c r="BR460" i="5"/>
  <c r="BW460" i="5"/>
  <c r="BT460" i="5"/>
  <c r="BQ460" i="5"/>
  <c r="BU464" i="5"/>
  <c r="BV464" i="5"/>
  <c r="BW464" i="5"/>
  <c r="BT464" i="5"/>
  <c r="BX464" i="5"/>
  <c r="BU468" i="5"/>
  <c r="BX468" i="5"/>
  <c r="BR468" i="5"/>
  <c r="BO468" i="5"/>
  <c r="BQ468" i="5"/>
  <c r="BU472" i="5"/>
  <c r="BV472" i="5"/>
  <c r="BO472" i="5"/>
  <c r="BS472" i="5"/>
  <c r="BP472" i="5"/>
  <c r="BU476" i="5"/>
  <c r="BW476" i="5"/>
  <c r="BP476" i="5"/>
  <c r="BR476" i="5"/>
  <c r="BT476" i="5"/>
  <c r="BQ476" i="5"/>
  <c r="BU480" i="5"/>
  <c r="BV480" i="5"/>
  <c r="BS480" i="5"/>
  <c r="BT480" i="5"/>
  <c r="BW480" i="5"/>
  <c r="BX480" i="5"/>
  <c r="BU484" i="5"/>
  <c r="BW484" i="5"/>
  <c r="BX484" i="5"/>
  <c r="BR484" i="5"/>
  <c r="BQ484" i="5"/>
  <c r="BU488" i="5"/>
  <c r="BV488" i="5"/>
  <c r="BO488" i="5"/>
  <c r="BS488" i="5"/>
  <c r="BP488" i="5"/>
  <c r="BU492" i="5"/>
  <c r="BW492" i="5"/>
  <c r="BP492" i="5"/>
  <c r="BR492" i="5"/>
  <c r="BT492" i="5"/>
  <c r="BQ492" i="5"/>
  <c r="BX496" i="5"/>
  <c r="BQ496" i="5"/>
  <c r="BW496" i="5"/>
  <c r="BU496" i="5"/>
  <c r="BS496" i="5"/>
  <c r="BU500" i="5"/>
  <c r="BR500" i="5"/>
  <c r="BT500" i="5"/>
  <c r="BO500" i="5"/>
  <c r="BP500" i="5"/>
  <c r="BV500" i="5"/>
  <c r="BR522" i="5"/>
  <c r="BV522" i="5"/>
  <c r="BQ522" i="5"/>
  <c r="BW522" i="5"/>
  <c r="BX522" i="5"/>
  <c r="BS522" i="5"/>
  <c r="BS526" i="5"/>
  <c r="BO526" i="5"/>
  <c r="BW526" i="5"/>
  <c r="BU526" i="5"/>
  <c r="BR526" i="5"/>
  <c r="BP526" i="5"/>
  <c r="BV526" i="5"/>
  <c r="BO530" i="5"/>
  <c r="BV530" i="5"/>
  <c r="BS530" i="5"/>
  <c r="BW530" i="5"/>
  <c r="BP530" i="5"/>
  <c r="BR530" i="5"/>
  <c r="BT534" i="5"/>
  <c r="BO534" i="5"/>
  <c r="BX534" i="5"/>
  <c r="BW534" i="5"/>
  <c r="BS534" i="5"/>
  <c r="BV534" i="5"/>
  <c r="BP534" i="5"/>
  <c r="BR534" i="5"/>
  <c r="BQ538" i="5"/>
  <c r="BU538" i="5"/>
  <c r="BT538" i="5"/>
  <c r="BW538" i="5"/>
  <c r="BX538" i="5"/>
  <c r="BP538" i="5"/>
  <c r="BO538" i="5"/>
  <c r="BS538" i="5"/>
  <c r="BU542" i="5"/>
  <c r="BP542" i="5"/>
  <c r="BQ542" i="5"/>
  <c r="BX542" i="5"/>
  <c r="BT542" i="5"/>
  <c r="BR542" i="5"/>
  <c r="BS542" i="5"/>
  <c r="BV542" i="5"/>
  <c r="BW542" i="5"/>
  <c r="BU546" i="5"/>
  <c r="BP546" i="5"/>
  <c r="BW546" i="5"/>
  <c r="BQ546" i="5"/>
  <c r="BT546" i="5"/>
  <c r="BX546" i="5"/>
  <c r="BW550" i="5"/>
  <c r="BX550" i="5"/>
  <c r="BU550" i="5"/>
  <c r="BT550" i="5"/>
  <c r="BP550" i="5"/>
  <c r="BR550" i="5"/>
  <c r="BQ550" i="5"/>
  <c r="BV550" i="5"/>
  <c r="BO550" i="5"/>
  <c r="BQ554" i="5"/>
  <c r="BT554" i="5"/>
  <c r="BX554" i="5"/>
  <c r="BW554" i="5"/>
  <c r="BP554" i="5"/>
  <c r="BO554" i="5"/>
  <c r="BU554" i="5"/>
  <c r="BS554" i="5"/>
  <c r="BQ558" i="5"/>
  <c r="BU558" i="5"/>
  <c r="BX558" i="5"/>
  <c r="BW558" i="5"/>
  <c r="BP558" i="5"/>
  <c r="BT558" i="5"/>
  <c r="BR558" i="5"/>
  <c r="BO558" i="5"/>
  <c r="BV558" i="5"/>
  <c r="BS558" i="5"/>
  <c r="BP562" i="5"/>
  <c r="BT562" i="5"/>
  <c r="BQ562" i="5"/>
  <c r="BU562" i="5"/>
  <c r="BX562" i="5"/>
  <c r="BV562" i="5"/>
  <c r="BS562" i="5"/>
  <c r="BW562" i="5"/>
  <c r="BW566" i="5"/>
  <c r="BP566" i="5"/>
  <c r="BT566" i="5"/>
  <c r="BQ566" i="5"/>
  <c r="BX566" i="5"/>
  <c r="BU566" i="5"/>
  <c r="BU570" i="5"/>
  <c r="BW570" i="5"/>
  <c r="BT570" i="5"/>
  <c r="BX570" i="5"/>
  <c r="BV570" i="5"/>
  <c r="BS570" i="5"/>
  <c r="BQ570" i="5"/>
  <c r="BP570" i="5"/>
  <c r="BQ574" i="5"/>
  <c r="BW574" i="5"/>
  <c r="BT574" i="5"/>
  <c r="BU574" i="5"/>
  <c r="BV574" i="5"/>
  <c r="BO574" i="5"/>
  <c r="BX574" i="5"/>
  <c r="BU578" i="5"/>
  <c r="BW578" i="5"/>
  <c r="BT578" i="5"/>
  <c r="BX578" i="5"/>
  <c r="BQ578" i="5"/>
  <c r="BP578" i="5"/>
  <c r="BV578" i="5"/>
  <c r="BW582" i="5"/>
  <c r="BT582" i="5"/>
  <c r="BQ582" i="5"/>
  <c r="BX582" i="5"/>
  <c r="BU582" i="5"/>
  <c r="BR582" i="5"/>
  <c r="BO582" i="5"/>
  <c r="BV582" i="5"/>
  <c r="BS582" i="5"/>
  <c r="BU588" i="5"/>
  <c r="BX588" i="5"/>
  <c r="BP588" i="5"/>
  <c r="BW588" i="5"/>
  <c r="BQ588" i="5"/>
  <c r="BR588" i="5"/>
  <c r="BV588" i="5"/>
  <c r="BT588" i="5"/>
  <c r="BU592" i="5"/>
  <c r="BP592" i="5"/>
  <c r="BT592" i="5"/>
  <c r="BQ592" i="5"/>
  <c r="BX592" i="5"/>
  <c r="BR592" i="5"/>
  <c r="BS592" i="5"/>
  <c r="BV592" i="5"/>
  <c r="BW592" i="5"/>
  <c r="BU596" i="5"/>
  <c r="BP596" i="5"/>
  <c r="BT596" i="5"/>
  <c r="BW596" i="5"/>
  <c r="BQ596" i="5"/>
  <c r="BX596" i="5"/>
  <c r="BR596" i="5"/>
  <c r="BO596" i="5"/>
  <c r="BW600" i="5"/>
  <c r="BT600" i="5"/>
  <c r="BX600" i="5"/>
  <c r="BQ600" i="5"/>
  <c r="BP600" i="5"/>
  <c r="BU600" i="5"/>
  <c r="BR600" i="5"/>
  <c r="BS600" i="5"/>
  <c r="BV600" i="5"/>
  <c r="BT604" i="5"/>
  <c r="BQ604" i="5"/>
  <c r="BU604" i="5"/>
  <c r="BX604" i="5"/>
  <c r="BV604" i="5"/>
  <c r="BW604" i="5"/>
  <c r="BT608" i="5"/>
  <c r="BU608" i="5"/>
  <c r="BX608" i="5"/>
  <c r="BW608" i="5"/>
  <c r="BP612" i="5"/>
  <c r="BT612" i="5"/>
  <c r="BX612" i="5"/>
  <c r="BU612" i="5"/>
  <c r="BV612" i="5"/>
  <c r="BQ612" i="5"/>
  <c r="BO612" i="5"/>
  <c r="BP616" i="5"/>
  <c r="BX616" i="5"/>
  <c r="BU616" i="5"/>
  <c r="BR616" i="5"/>
  <c r="BO616" i="5"/>
  <c r="BV616" i="5"/>
  <c r="BS616" i="5"/>
  <c r="BQ616" i="5"/>
  <c r="BU620" i="5"/>
  <c r="BX620" i="5"/>
  <c r="BP620" i="5"/>
  <c r="BR620" i="5"/>
  <c r="BO620" i="5"/>
  <c r="BQ620" i="5"/>
  <c r="BX624" i="5"/>
  <c r="BU624" i="5"/>
  <c r="BT624" i="5"/>
  <c r="BO624" i="5"/>
  <c r="BS624" i="5"/>
  <c r="BP624" i="5"/>
  <c r="BU628" i="5"/>
  <c r="BT628" i="5"/>
  <c r="BX628" i="5"/>
  <c r="BP628" i="5"/>
  <c r="BV628" i="5"/>
  <c r="BS628" i="5"/>
  <c r="BQ628" i="5"/>
  <c r="BW628" i="5"/>
  <c r="BU632" i="5"/>
  <c r="BP632" i="5"/>
  <c r="BX632" i="5"/>
  <c r="BT632" i="5"/>
  <c r="BR632" i="5"/>
  <c r="BW632" i="5"/>
  <c r="BV632" i="5"/>
  <c r="BP636" i="5"/>
  <c r="BU636" i="5"/>
  <c r="BX636" i="5"/>
  <c r="BR636" i="5"/>
  <c r="BO636" i="5"/>
  <c r="BX640" i="5"/>
  <c r="BU640" i="5"/>
  <c r="BT640" i="5"/>
  <c r="BP640" i="5"/>
  <c r="BO640" i="5"/>
  <c r="BS640" i="5"/>
  <c r="BQ640" i="5"/>
  <c r="BU644" i="5"/>
  <c r="BP644" i="5"/>
  <c r="BX644" i="5"/>
  <c r="BV644" i="5"/>
  <c r="BS644" i="5"/>
  <c r="BW644" i="5"/>
  <c r="BU648" i="5"/>
  <c r="BT648" i="5"/>
  <c r="BP648" i="5"/>
  <c r="BX648" i="5"/>
  <c r="BR648" i="5"/>
  <c r="BW648" i="5"/>
  <c r="BQ648" i="5"/>
  <c r="BV648" i="5"/>
  <c r="BX652" i="5"/>
  <c r="BU652" i="5"/>
  <c r="BT652" i="5"/>
  <c r="BP652" i="5"/>
  <c r="BR652" i="5"/>
  <c r="BO652" i="5"/>
  <c r="BQ652" i="5"/>
  <c r="BU656" i="5"/>
  <c r="BT656" i="5"/>
  <c r="BX656" i="5"/>
  <c r="BP656" i="5"/>
  <c r="BO656" i="5"/>
  <c r="BS656" i="5"/>
  <c r="BV668" i="5"/>
  <c r="BU668" i="5"/>
  <c r="BP668" i="5"/>
  <c r="BO668" i="5"/>
  <c r="BQ668" i="5"/>
  <c r="BX668" i="5"/>
  <c r="BT668" i="5"/>
  <c r="BS668" i="5"/>
  <c r="BW668" i="5"/>
  <c r="BT672" i="5"/>
  <c r="BQ672" i="5"/>
  <c r="BP672" i="5"/>
  <c r="BX672" i="5"/>
  <c r="BU672" i="5"/>
  <c r="BW672" i="5"/>
  <c r="BV672" i="5"/>
  <c r="BR672" i="5"/>
  <c r="BO672" i="5"/>
  <c r="BS672" i="5"/>
  <c r="BU676" i="5"/>
  <c r="BW676" i="5"/>
  <c r="BV676" i="5"/>
  <c r="BS676" i="5"/>
  <c r="BQ676" i="5"/>
  <c r="BO676" i="5"/>
  <c r="BP676" i="5"/>
  <c r="BR676" i="5"/>
  <c r="BV680" i="5"/>
  <c r="BQ680" i="5"/>
  <c r="BS680" i="5"/>
  <c r="BU680" i="5"/>
  <c r="BW680" i="5"/>
  <c r="BO680" i="5"/>
  <c r="BP680" i="5"/>
  <c r="BU684" i="5"/>
  <c r="BW684" i="5"/>
  <c r="BQ684" i="5"/>
  <c r="BX684" i="5"/>
  <c r="BO684" i="5"/>
  <c r="BV688" i="5"/>
  <c r="BQ688" i="5"/>
  <c r="BU688" i="5"/>
  <c r="BW688" i="5"/>
  <c r="BS688" i="5"/>
  <c r="BT688" i="5"/>
  <c r="BO688" i="5"/>
  <c r="BX688" i="5"/>
  <c r="BQ692" i="5"/>
  <c r="BV692" i="5"/>
  <c r="BP692" i="5"/>
  <c r="BO692" i="5"/>
  <c r="BX692" i="5"/>
  <c r="BW692" i="5"/>
  <c r="BU692" i="5"/>
  <c r="BR692" i="5"/>
  <c r="BT692" i="5"/>
  <c r="BS692" i="5"/>
  <c r="BV696" i="5"/>
  <c r="BW696" i="5"/>
  <c r="BQ696" i="5"/>
  <c r="BO696" i="5"/>
  <c r="BU696" i="5"/>
  <c r="BP696" i="5"/>
  <c r="BS696" i="5"/>
  <c r="BV700" i="5"/>
  <c r="BS700" i="5"/>
  <c r="BO700" i="5"/>
  <c r="BU700" i="5"/>
  <c r="BQ700" i="5"/>
  <c r="BT700" i="5"/>
  <c r="BX700" i="5"/>
  <c r="BR700" i="5"/>
  <c r="BV704" i="5"/>
  <c r="BW704" i="5"/>
  <c r="BQ704" i="5"/>
  <c r="BO704" i="5"/>
  <c r="BT704" i="5"/>
  <c r="BS704" i="5"/>
  <c r="BX704" i="5"/>
  <c r="BW762" i="5"/>
  <c r="BP762" i="5"/>
  <c r="BO762" i="5"/>
  <c r="BT762" i="5"/>
  <c r="BQ762" i="5"/>
  <c r="BR762" i="5"/>
  <c r="BS762" i="5"/>
  <c r="BV766" i="5"/>
  <c r="BS766" i="5"/>
  <c r="BW766" i="5"/>
  <c r="BO766" i="5"/>
  <c r="BP766" i="5"/>
  <c r="BT766" i="5"/>
  <c r="BQ766" i="5"/>
  <c r="BR766" i="5"/>
  <c r="BV770" i="5"/>
  <c r="BS770" i="5"/>
  <c r="BO770" i="5"/>
  <c r="BP770" i="5"/>
  <c r="BR770" i="5"/>
  <c r="BW770" i="5"/>
  <c r="BT770" i="5"/>
  <c r="BQ770" i="5"/>
  <c r="BV774" i="5"/>
  <c r="BO774" i="5"/>
  <c r="BW774" i="5"/>
  <c r="BS774" i="5"/>
  <c r="BT774" i="5"/>
  <c r="BU774" i="5"/>
  <c r="BX774" i="5"/>
  <c r="BV778" i="5"/>
  <c r="BO778" i="5"/>
  <c r="BS778" i="5"/>
  <c r="BW778" i="5"/>
  <c r="BP778" i="5"/>
  <c r="BQ778" i="5"/>
  <c r="BW782" i="5"/>
  <c r="BT782" i="5"/>
  <c r="BO782" i="5"/>
  <c r="BX782" i="5"/>
  <c r="BP782" i="5"/>
  <c r="BR782" i="5"/>
  <c r="BU782" i="5"/>
  <c r="BW786" i="5"/>
  <c r="BP786" i="5"/>
  <c r="BR786" i="5"/>
  <c r="BV786" i="5"/>
  <c r="BQ786" i="5"/>
  <c r="BS786" i="5"/>
  <c r="BO790" i="5"/>
  <c r="BV790" i="5"/>
  <c r="BX790" i="5"/>
  <c r="BU790" i="5"/>
  <c r="BW790" i="5"/>
  <c r="BP794" i="5"/>
  <c r="BR794" i="5"/>
  <c r="BW794" i="5"/>
  <c r="BV794" i="5"/>
  <c r="BX794" i="5"/>
  <c r="BT794" i="5"/>
  <c r="BU794" i="5"/>
  <c r="BO798" i="5"/>
  <c r="BR798" i="5"/>
  <c r="BW798" i="5"/>
  <c r="BS798" i="5"/>
  <c r="BX798" i="5"/>
  <c r="BT798" i="5"/>
  <c r="BS802" i="5"/>
  <c r="BR802" i="5"/>
  <c r="BQ802" i="5"/>
  <c r="BV802" i="5"/>
  <c r="BO802" i="5"/>
  <c r="BX802" i="5"/>
  <c r="BW806" i="5"/>
  <c r="BO806" i="5"/>
  <c r="BS806" i="5"/>
  <c r="BR806" i="5"/>
  <c r="BX806" i="5"/>
  <c r="BT806" i="5"/>
  <c r="BS810" i="5"/>
  <c r="BW810" i="5"/>
  <c r="BR810" i="5"/>
  <c r="BT810" i="5"/>
  <c r="BU810" i="5"/>
  <c r="BP810" i="5"/>
  <c r="BO814" i="5"/>
  <c r="BW814" i="5"/>
  <c r="BS814" i="5"/>
  <c r="BR814" i="5"/>
  <c r="BX814" i="5"/>
  <c r="BT814" i="5"/>
  <c r="BS818" i="5"/>
  <c r="BR818" i="5"/>
  <c r="BQ818" i="5"/>
  <c r="BV818" i="5"/>
  <c r="BO818" i="5"/>
  <c r="BX818" i="5"/>
  <c r="BW822" i="5"/>
  <c r="BO822" i="5"/>
  <c r="BS822" i="5"/>
  <c r="BX822" i="5"/>
  <c r="BT822" i="5"/>
  <c r="BO826" i="5"/>
  <c r="BV826" i="5"/>
  <c r="BS826" i="5"/>
  <c r="BW826" i="5"/>
  <c r="BR826" i="5"/>
  <c r="BP826" i="5"/>
  <c r="BO830" i="5"/>
  <c r="BW830" i="5"/>
  <c r="BS830" i="5"/>
  <c r="BX830" i="5"/>
  <c r="BU830" i="5"/>
  <c r="BV830" i="5"/>
  <c r="BR830" i="5"/>
  <c r="BV834" i="5"/>
  <c r="BS834" i="5"/>
  <c r="BO834" i="5"/>
  <c r="BW834" i="5"/>
  <c r="BX834" i="5"/>
  <c r="BU834" i="5"/>
  <c r="BR834" i="5"/>
  <c r="BV838" i="5"/>
  <c r="BS838" i="5"/>
  <c r="BW838" i="5"/>
  <c r="BX838" i="5"/>
  <c r="BU838" i="5"/>
  <c r="BO838" i="5"/>
  <c r="BV842" i="5"/>
  <c r="BS842" i="5"/>
  <c r="BO842" i="5"/>
  <c r="BX842" i="5"/>
  <c r="BU842" i="5"/>
  <c r="BU846" i="5"/>
  <c r="BV846" i="5"/>
  <c r="BT846" i="5"/>
  <c r="BP846" i="5"/>
  <c r="BX846" i="5"/>
  <c r="BO846" i="5"/>
  <c r="BQ846" i="5"/>
  <c r="BS846" i="5"/>
  <c r="BV850" i="5"/>
  <c r="BT850" i="5"/>
  <c r="BP850" i="5"/>
  <c r="BQ850" i="5"/>
  <c r="BU850" i="5"/>
  <c r="BS850" i="5"/>
  <c r="BO850" i="5"/>
  <c r="BW850" i="5"/>
  <c r="BX850" i="5"/>
  <c r="BV854" i="5"/>
  <c r="BW854" i="5"/>
  <c r="BX854" i="5"/>
  <c r="BQ854" i="5"/>
  <c r="BO854" i="5"/>
  <c r="BP854" i="5"/>
  <c r="BU854" i="5"/>
  <c r="BR854" i="5"/>
  <c r="BT854" i="5"/>
  <c r="BS854" i="5"/>
  <c r="BW858" i="5"/>
  <c r="BO858" i="5"/>
  <c r="BT858" i="5"/>
  <c r="BP858" i="5"/>
  <c r="BQ858" i="5"/>
  <c r="BV858" i="5"/>
  <c r="BX858" i="5"/>
  <c r="BS858" i="5"/>
  <c r="BV862" i="5"/>
  <c r="BW862" i="5"/>
  <c r="BS862" i="5"/>
  <c r="BO862" i="5"/>
  <c r="BT862" i="5"/>
  <c r="BQ862" i="5"/>
  <c r="BU862" i="5"/>
  <c r="BR862" i="5"/>
  <c r="BP862" i="5"/>
  <c r="BX862" i="5"/>
  <c r="BS866" i="5"/>
  <c r="BP866" i="5"/>
  <c r="BV866" i="5"/>
  <c r="BX866" i="5"/>
  <c r="BU866" i="5"/>
  <c r="BT866" i="5"/>
  <c r="BQ866" i="5"/>
  <c r="BO866" i="5"/>
  <c r="BW870" i="5"/>
  <c r="BV870" i="5"/>
  <c r="BQ870" i="5"/>
  <c r="BS870" i="5"/>
  <c r="BU870" i="5"/>
  <c r="BR870" i="5"/>
  <c r="BX870" i="5"/>
  <c r="BU874" i="5"/>
  <c r="BS874" i="5"/>
  <c r="BO874" i="5"/>
  <c r="BX874" i="5"/>
  <c r="BW874" i="5"/>
  <c r="BW878" i="5"/>
  <c r="BV878" i="5"/>
  <c r="BQ878" i="5"/>
  <c r="BP878" i="5"/>
  <c r="BS878" i="5"/>
  <c r="BR878" i="5"/>
  <c r="BW882" i="5"/>
  <c r="BS882" i="5"/>
  <c r="BR882" i="5"/>
  <c r="BO882" i="5"/>
  <c r="BT882" i="5"/>
  <c r="BU882" i="5"/>
  <c r="BP882" i="5"/>
  <c r="BS886" i="5"/>
  <c r="BR886" i="5"/>
  <c r="BX886" i="5"/>
  <c r="BO886" i="5"/>
  <c r="BT886" i="5"/>
  <c r="BW886" i="5"/>
  <c r="BS890" i="5"/>
  <c r="BX890" i="5"/>
  <c r="BO890" i="5"/>
  <c r="BT890" i="5"/>
  <c r="BP894" i="5"/>
  <c r="BS894" i="5"/>
  <c r="BQ894" i="5"/>
  <c r="BW894" i="5"/>
  <c r="BT894" i="5"/>
  <c r="BO894" i="5"/>
  <c r="BV894" i="5"/>
  <c r="BX894" i="5"/>
  <c r="BQ910" i="5"/>
  <c r="BO910" i="5"/>
  <c r="BV910" i="5"/>
  <c r="BP910" i="5"/>
  <c r="BX910" i="5"/>
  <c r="BU910" i="5"/>
  <c r="BS910" i="5"/>
  <c r="BT910" i="5"/>
  <c r="BW910" i="5"/>
  <c r="BX914" i="5"/>
  <c r="BU914" i="5"/>
  <c r="BW914" i="5"/>
  <c r="BV914" i="5"/>
  <c r="BQ914" i="5"/>
  <c r="BS914" i="5"/>
  <c r="BP914" i="5"/>
  <c r="BT914" i="5"/>
  <c r="BR914" i="5"/>
  <c r="BO914" i="5"/>
  <c r="BU918" i="5"/>
  <c r="BV918" i="5"/>
  <c r="BO918" i="5"/>
  <c r="BQ918" i="5"/>
  <c r="BT918" i="5"/>
  <c r="BW918" i="5"/>
  <c r="BS918" i="5"/>
  <c r="BQ922" i="5"/>
  <c r="BV922" i="5"/>
  <c r="BX922" i="5"/>
  <c r="BO922" i="5"/>
  <c r="BT922" i="5"/>
  <c r="BP922" i="5"/>
  <c r="BR922" i="5"/>
  <c r="BX926" i="5"/>
  <c r="BP926" i="5"/>
  <c r="BT926" i="5"/>
  <c r="BQ926" i="5"/>
  <c r="BW926" i="5"/>
  <c r="BW930" i="5"/>
  <c r="BX930" i="5"/>
  <c r="BU930" i="5"/>
  <c r="BT930" i="5"/>
  <c r="BQ930" i="5"/>
  <c r="BR930" i="5"/>
  <c r="BP930" i="5"/>
  <c r="BV930" i="5"/>
  <c r="BW934" i="5"/>
  <c r="BT934" i="5"/>
  <c r="BQ934" i="5"/>
  <c r="BU934" i="5"/>
  <c r="BX934" i="5"/>
  <c r="BO934" i="5"/>
  <c r="BW938" i="5"/>
  <c r="BP938" i="5"/>
  <c r="BU938" i="5"/>
  <c r="BX938" i="5"/>
  <c r="BT938" i="5"/>
  <c r="BO938" i="5"/>
  <c r="BW942" i="5"/>
  <c r="BP942" i="5"/>
  <c r="BQ942" i="5"/>
  <c r="BU942" i="5"/>
  <c r="BT942" i="5"/>
  <c r="BV942" i="5"/>
  <c r="BO942" i="5"/>
  <c r="BX946" i="5"/>
  <c r="BT946" i="5"/>
  <c r="BW946" i="5"/>
  <c r="BP946" i="5"/>
  <c r="BU946" i="5"/>
  <c r="BV946" i="5"/>
  <c r="BQ946" i="5"/>
  <c r="BW950" i="5"/>
  <c r="BQ950" i="5"/>
  <c r="BU950" i="5"/>
  <c r="BX950" i="5"/>
  <c r="BV950" i="5"/>
  <c r="BS950" i="5"/>
  <c r="BP950" i="5"/>
  <c r="BO946" i="5"/>
  <c r="BS942" i="5"/>
  <c r="BS930" i="5"/>
  <c r="BX918" i="5"/>
  <c r="BQ890" i="5"/>
  <c r="BT874" i="5"/>
  <c r="BO870" i="5"/>
  <c r="BW866" i="5"/>
  <c r="BR846" i="5"/>
  <c r="BP886" i="5"/>
  <c r="BX878" i="5"/>
  <c r="BQ874" i="5"/>
  <c r="BR842" i="5"/>
  <c r="BQ830" i="5"/>
  <c r="BU826" i="5"/>
  <c r="BP842" i="5"/>
  <c r="BT830" i="5"/>
  <c r="BX826" i="5"/>
  <c r="BU818" i="5"/>
  <c r="BP802" i="5"/>
  <c r="BS782" i="5"/>
  <c r="BR778" i="5"/>
  <c r="BR696" i="5"/>
  <c r="BR668" i="5"/>
  <c r="BV822" i="5"/>
  <c r="BU814" i="5"/>
  <c r="BQ806" i="5"/>
  <c r="BP798" i="5"/>
  <c r="BO794" i="5"/>
  <c r="BT786" i="5"/>
  <c r="BU778" i="5"/>
  <c r="BU762" i="5"/>
  <c r="BO810" i="5"/>
  <c r="BP790" i="5"/>
  <c r="BP700" i="5"/>
  <c r="BX696" i="5"/>
  <c r="BT684" i="5"/>
  <c r="BX680" i="5"/>
  <c r="BT676" i="5"/>
  <c r="BQ632" i="5"/>
  <c r="BQ608" i="5"/>
  <c r="BS652" i="5"/>
  <c r="BW640" i="5"/>
  <c r="BO632" i="5"/>
  <c r="BS620" i="5"/>
  <c r="BW612" i="5"/>
  <c r="BO588" i="5"/>
  <c r="BO566" i="5"/>
  <c r="BO542" i="5"/>
  <c r="BQ526" i="5"/>
  <c r="BV656" i="5"/>
  <c r="BR644" i="5"/>
  <c r="BV640" i="5"/>
  <c r="BR628" i="5"/>
  <c r="BV624" i="5"/>
  <c r="BR612" i="5"/>
  <c r="BV608" i="5"/>
  <c r="BR574" i="5"/>
  <c r="BR566" i="5"/>
  <c r="BV554" i="5"/>
  <c r="BV538" i="5"/>
  <c r="BU534" i="5"/>
  <c r="BX530" i="5"/>
  <c r="BT526" i="5"/>
  <c r="BP522" i="5"/>
  <c r="BQ488" i="5"/>
  <c r="BQ456" i="5"/>
  <c r="BQ424" i="5"/>
  <c r="BO496" i="5"/>
  <c r="BT488" i="5"/>
  <c r="BX476" i="5"/>
  <c r="BP468" i="5"/>
  <c r="BT456" i="5"/>
  <c r="BX444" i="5"/>
  <c r="BT440" i="5"/>
  <c r="BX428" i="5"/>
  <c r="BP420" i="5"/>
  <c r="BS492" i="5"/>
  <c r="BW468" i="5"/>
  <c r="BO460" i="5"/>
  <c r="BS444" i="5"/>
  <c r="BO440" i="5"/>
  <c r="BO420" i="5"/>
  <c r="BW416" i="5"/>
  <c r="BV492" i="5"/>
  <c r="BV476" i="5"/>
  <c r="BV460" i="5"/>
  <c r="BV444" i="5"/>
  <c r="BV428" i="5"/>
  <c r="BR408" i="5"/>
  <c r="BT388" i="5"/>
  <c r="BS376" i="5"/>
  <c r="BQ356" i="5"/>
  <c r="BQ287" i="5"/>
  <c r="BQ283" i="5"/>
  <c r="BO408" i="5"/>
  <c r="BR388" i="5"/>
  <c r="BS380" i="5"/>
  <c r="BW372" i="5"/>
  <c r="BX388" i="5"/>
  <c r="BV384" i="5"/>
  <c r="BS348" i="5"/>
  <c r="BS344" i="5"/>
  <c r="BO324" i="5"/>
  <c r="BS312" i="5"/>
  <c r="BS291" i="5"/>
  <c r="BW283" i="5"/>
  <c r="BS412" i="5"/>
  <c r="BV279" i="5"/>
  <c r="BR227" i="5"/>
  <c r="BS235" i="5"/>
  <c r="BQ211" i="5"/>
  <c r="BU163" i="5"/>
  <c r="BU59" i="5"/>
  <c r="BP934" i="5"/>
  <c r="BW842" i="5"/>
  <c r="BR822" i="5"/>
  <c r="BP299" i="5"/>
  <c r="BW115" i="5"/>
  <c r="BV79" i="5"/>
  <c r="BW67" i="5"/>
  <c r="BS135" i="5"/>
  <c r="BT19" i="5"/>
  <c r="BS191" i="5"/>
  <c r="BO930" i="5"/>
  <c r="BR942" i="5"/>
  <c r="BV938" i="5"/>
  <c r="BV934" i="5"/>
  <c r="BR918" i="5"/>
  <c r="BR910" i="5"/>
  <c r="BR894" i="5"/>
  <c r="BU890" i="5"/>
  <c r="BV882" i="5"/>
  <c r="BU878" i="5"/>
  <c r="BR874" i="5"/>
  <c r="BR866" i="5"/>
  <c r="BR850" i="5"/>
  <c r="BW890" i="5"/>
  <c r="BQ886" i="5"/>
  <c r="BU858" i="5"/>
  <c r="BQ834" i="5"/>
  <c r="BQ826" i="5"/>
  <c r="BT834" i="5"/>
  <c r="BP830" i="5"/>
  <c r="BT826" i="5"/>
  <c r="BV810" i="5"/>
  <c r="BT802" i="5"/>
  <c r="BS684" i="5"/>
  <c r="BQ782" i="5"/>
  <c r="BR704" i="5"/>
  <c r="BP822" i="5"/>
  <c r="BV814" i="5"/>
  <c r="BU806" i="5"/>
  <c r="BQ798" i="5"/>
  <c r="BR790" i="5"/>
  <c r="BO786" i="5"/>
  <c r="BQ774" i="5"/>
  <c r="BU766" i="5"/>
  <c r="BW802" i="5"/>
  <c r="BX786" i="5"/>
  <c r="BX778" i="5"/>
  <c r="BX766" i="5"/>
  <c r="BT696" i="5"/>
  <c r="BP688" i="5"/>
  <c r="BP684" i="5"/>
  <c r="BT680" i="5"/>
  <c r="BQ644" i="5"/>
  <c r="BS648" i="5"/>
  <c r="BW636" i="5"/>
  <c r="BO628" i="5"/>
  <c r="BS612" i="5"/>
  <c r="BO600" i="5"/>
  <c r="BS578" i="5"/>
  <c r="BS546" i="5"/>
  <c r="BU530" i="5"/>
  <c r="BR656" i="5"/>
  <c r="BV652" i="5"/>
  <c r="BR640" i="5"/>
  <c r="BV636" i="5"/>
  <c r="BR624" i="5"/>
  <c r="BV620" i="5"/>
  <c r="BR608" i="5"/>
  <c r="BR578" i="5"/>
  <c r="BR554" i="5"/>
  <c r="BR538" i="5"/>
  <c r="BQ534" i="5"/>
  <c r="BT530" i="5"/>
  <c r="BT522" i="5"/>
  <c r="BP496" i="5"/>
  <c r="BQ464" i="5"/>
  <c r="BQ432" i="5"/>
  <c r="BS500" i="5"/>
  <c r="BT484" i="5"/>
  <c r="BX472" i="5"/>
  <c r="BP464" i="5"/>
  <c r="BX448" i="5"/>
  <c r="BT444" i="5"/>
  <c r="BT436" i="5"/>
  <c r="BX424" i="5"/>
  <c r="BP416" i="5"/>
  <c r="BR496" i="5"/>
  <c r="BO492" i="5"/>
  <c r="BW488" i="5"/>
  <c r="BS484" i="5"/>
  <c r="BS468" i="5"/>
  <c r="BW456" i="5"/>
  <c r="BW436" i="5"/>
  <c r="BS432" i="5"/>
  <c r="BS416" i="5"/>
  <c r="BR488" i="5"/>
  <c r="BR472" i="5"/>
  <c r="BR456" i="5"/>
  <c r="BR440" i="5"/>
  <c r="BR424" i="5"/>
  <c r="BS392" i="5"/>
  <c r="BU376" i="5"/>
  <c r="BQ332" i="5"/>
  <c r="BS408" i="5"/>
  <c r="BU380" i="5"/>
  <c r="BR396" i="5"/>
  <c r="BP388" i="5"/>
  <c r="BO384" i="5"/>
  <c r="BW356" i="5"/>
  <c r="BO352" i="5"/>
  <c r="BO344" i="5"/>
  <c r="BW328" i="5"/>
  <c r="BW308" i="5"/>
  <c r="BS287" i="5"/>
  <c r="BO259" i="5"/>
  <c r="BT412" i="5"/>
  <c r="BV324" i="5"/>
  <c r="BX239" i="5"/>
  <c r="BS195" i="5"/>
  <c r="BR191" i="5"/>
  <c r="BO227" i="5"/>
  <c r="BV159" i="5"/>
  <c r="BR7" i="5"/>
  <c r="BR231" i="5"/>
  <c r="BQ147" i="5"/>
  <c r="BQ139" i="5"/>
  <c r="BW231" i="5"/>
  <c r="BQ938" i="5"/>
  <c r="BU704" i="5"/>
  <c r="BP574" i="5"/>
  <c r="BP582" i="5"/>
  <c r="BV496" i="5"/>
  <c r="BX271" i="5"/>
  <c r="BT175" i="5"/>
  <c r="BP147" i="5"/>
  <c r="BX143" i="5"/>
  <c r="BW700" i="5"/>
  <c r="BS934" i="5"/>
  <c r="BR946" i="5"/>
  <c r="BR938" i="5"/>
  <c r="BR934" i="5"/>
  <c r="BO926" i="5"/>
  <c r="BR926" i="5"/>
  <c r="BU922" i="5"/>
  <c r="BV926" i="5"/>
  <c r="BS922" i="5"/>
  <c r="BU926" i="5"/>
  <c r="BV890" i="5"/>
  <c r="BX882" i="5"/>
  <c r="BO878" i="5"/>
  <c r="BR858" i="5"/>
  <c r="BU886" i="5"/>
  <c r="BP870" i="5"/>
  <c r="BQ838" i="5"/>
  <c r="BT838" i="5"/>
  <c r="BP834" i="5"/>
  <c r="BP818" i="5"/>
  <c r="BX810" i="5"/>
  <c r="BU802" i="5"/>
  <c r="BS790" i="5"/>
  <c r="BV762" i="5"/>
  <c r="BV684" i="5"/>
  <c r="BQ822" i="5"/>
  <c r="BP814" i="5"/>
  <c r="BV806" i="5"/>
  <c r="BU798" i="5"/>
  <c r="BU770" i="5"/>
  <c r="BS794" i="5"/>
  <c r="BU786" i="5"/>
  <c r="BT778" i="5"/>
  <c r="BP774" i="5"/>
  <c r="BP704" i="5"/>
  <c r="BQ656" i="5"/>
  <c r="BQ624" i="5"/>
  <c r="BW656" i="5"/>
  <c r="BO648" i="5"/>
  <c r="BS636" i="5"/>
  <c r="BW624" i="5"/>
  <c r="BS608" i="5"/>
  <c r="BS604" i="5"/>
  <c r="BS596" i="5"/>
  <c r="BO578" i="5"/>
  <c r="BS574" i="5"/>
  <c r="BO562" i="5"/>
  <c r="BO546" i="5"/>
  <c r="BQ530" i="5"/>
  <c r="BV596" i="5"/>
  <c r="BR562" i="5"/>
  <c r="BV546" i="5"/>
  <c r="BU522" i="5"/>
  <c r="BQ472" i="5"/>
  <c r="BQ440" i="5"/>
  <c r="BW500" i="5"/>
  <c r="BX492" i="5"/>
  <c r="BP484" i="5"/>
  <c r="BT472" i="5"/>
  <c r="BX460" i="5"/>
  <c r="BX452" i="5"/>
  <c r="BT448" i="5"/>
  <c r="BP436" i="5"/>
  <c r="BT424" i="5"/>
  <c r="BO484" i="5"/>
  <c r="BS476" i="5"/>
  <c r="BS464" i="5"/>
  <c r="BW452" i="5"/>
  <c r="BO432" i="5"/>
  <c r="BW428" i="5"/>
  <c r="BS424" i="5"/>
  <c r="BV484" i="5"/>
  <c r="BV468" i="5"/>
  <c r="BV452" i="5"/>
  <c r="BV436" i="5"/>
  <c r="BV420" i="5"/>
  <c r="BW392" i="5"/>
  <c r="BR368" i="5"/>
  <c r="BQ340" i="5"/>
  <c r="BQ328" i="5"/>
  <c r="BQ324" i="5"/>
  <c r="BQ320" i="5"/>
  <c r="BQ316" i="5"/>
  <c r="BQ275" i="5"/>
  <c r="BT408" i="5"/>
  <c r="BQ368" i="5"/>
  <c r="BT364" i="5"/>
  <c r="BQ384" i="5"/>
  <c r="BR372" i="5"/>
  <c r="BR364" i="5"/>
  <c r="BW360" i="5"/>
  <c r="BS336" i="5"/>
  <c r="BO328" i="5"/>
  <c r="BO303" i="5"/>
  <c r="BO263" i="5"/>
  <c r="BO396" i="5"/>
  <c r="BU388" i="5"/>
  <c r="BV372" i="5"/>
  <c r="BS368" i="5"/>
  <c r="BV364" i="5"/>
  <c r="BR352" i="5"/>
  <c r="BV348" i="5"/>
  <c r="BR336" i="5"/>
  <c r="BV332" i="5"/>
  <c r="BR287" i="5"/>
  <c r="BV271" i="5"/>
  <c r="BX251" i="5"/>
  <c r="BV251" i="5"/>
  <c r="BS175" i="5"/>
  <c r="BS155" i="5"/>
  <c r="BV223" i="5"/>
  <c r="BQ203" i="5"/>
  <c r="BR143" i="5"/>
  <c r="BR139" i="5"/>
  <c r="BR135" i="5"/>
  <c r="BU207" i="5"/>
  <c r="BQ151" i="5"/>
  <c r="BQ103" i="5"/>
  <c r="BW223" i="5"/>
  <c r="BT187" i="5"/>
  <c r="BT644" i="5"/>
  <c r="BT636" i="5"/>
  <c r="BW846" i="5"/>
  <c r="BT790" i="5"/>
  <c r="BP608" i="5"/>
  <c r="BT620" i="5"/>
  <c r="BP340" i="5"/>
  <c r="BU275" i="5"/>
  <c r="BX163" i="5"/>
  <c r="BO7" i="5"/>
  <c r="AI92" i="1"/>
  <c r="AI93" i="1"/>
  <c r="AI96" i="1"/>
  <c r="BV8" i="5"/>
  <c r="BW8" i="5"/>
  <c r="BR32" i="5"/>
  <c r="BS32" i="5"/>
  <c r="BQ48" i="5"/>
  <c r="BX48" i="5"/>
  <c r="BU60" i="5"/>
  <c r="BT60" i="5"/>
  <c r="BV40" i="5"/>
  <c r="BQ16" i="5"/>
  <c r="BU48" i="5"/>
  <c r="BW44" i="5"/>
  <c r="BW48" i="5"/>
  <c r="BU8" i="5"/>
  <c r="AI49" i="1"/>
  <c r="AI57" i="1"/>
  <c r="AI68" i="1"/>
  <c r="AI78" i="1"/>
  <c r="AI80" i="1"/>
  <c r="AI84" i="1"/>
  <c r="AI88" i="1"/>
  <c r="BQ4" i="5"/>
  <c r="BV4" i="5"/>
  <c r="BT4" i="5"/>
  <c r="BU12" i="5"/>
  <c r="BS12" i="5"/>
  <c r="BP12" i="5"/>
  <c r="BT16" i="5"/>
  <c r="BU16" i="5"/>
  <c r="BT20" i="5"/>
  <c r="BO20" i="5"/>
  <c r="BP20" i="5"/>
  <c r="BR20" i="5"/>
  <c r="BT24" i="5"/>
  <c r="BX24" i="5"/>
  <c r="BS24" i="5"/>
  <c r="BT40" i="5"/>
  <c r="BP40" i="5"/>
  <c r="BS40" i="5"/>
  <c r="BQ40" i="5"/>
  <c r="BT44" i="5"/>
  <c r="BX44" i="5"/>
  <c r="BV60" i="5"/>
  <c r="BR60" i="5"/>
  <c r="BQ64" i="5"/>
  <c r="BX64" i="5"/>
  <c r="BP64" i="5"/>
  <c r="BT64" i="5"/>
  <c r="BO64" i="5"/>
  <c r="BR64" i="5"/>
  <c r="BQ68" i="5"/>
  <c r="BP68" i="5"/>
  <c r="BS68" i="5"/>
  <c r="BR68" i="5"/>
  <c r="BP72" i="5"/>
  <c r="BO72" i="5"/>
  <c r="BO76" i="5"/>
  <c r="BQ76" i="5"/>
  <c r="BO80" i="5"/>
  <c r="BW80" i="5"/>
  <c r="BV80" i="5"/>
  <c r="BO84" i="5"/>
  <c r="BV84" i="5"/>
  <c r="BX84" i="5"/>
  <c r="BP84" i="5"/>
  <c r="BR84" i="5"/>
  <c r="BT88" i="5"/>
  <c r="BP88" i="5"/>
  <c r="BS88" i="5"/>
  <c r="BX88" i="5"/>
  <c r="BO96" i="5"/>
  <c r="BP96" i="5"/>
  <c r="BR96" i="5"/>
  <c r="BO100" i="5"/>
  <c r="BW100" i="5"/>
  <c r="BP100" i="5"/>
  <c r="BO104" i="5"/>
  <c r="BP104" i="5"/>
  <c r="BV104" i="5"/>
  <c r="BT108" i="5"/>
  <c r="BS108" i="5"/>
  <c r="BP108" i="5"/>
  <c r="BW108" i="5"/>
  <c r="BO112" i="5"/>
  <c r="BW112" i="5"/>
  <c r="BO120" i="5"/>
  <c r="BW120" i="5"/>
  <c r="BS120" i="5"/>
  <c r="BX120" i="5"/>
  <c r="BO124" i="5"/>
  <c r="BT124" i="5"/>
  <c r="BP124" i="5"/>
  <c r="BO128" i="5"/>
  <c r="BV128" i="5"/>
  <c r="BS132" i="5"/>
  <c r="BQ132" i="5"/>
  <c r="BT132" i="5"/>
  <c r="BP132" i="5"/>
  <c r="BR132" i="5"/>
  <c r="BO136" i="5"/>
  <c r="BV136" i="5"/>
  <c r="BX136" i="5"/>
  <c r="BS136" i="5"/>
  <c r="BW136" i="5"/>
  <c r="BV140" i="5"/>
  <c r="BU140" i="5"/>
  <c r="BQ140" i="5"/>
  <c r="BW140" i="5"/>
  <c r="BR140" i="5"/>
  <c r="BQ144" i="5"/>
  <c r="BV144" i="5"/>
  <c r="BS144" i="5"/>
  <c r="BQ148" i="5"/>
  <c r="BW148" i="5"/>
  <c r="BS148" i="5"/>
  <c r="BT148" i="5"/>
  <c r="BX152" i="5"/>
  <c r="BU152" i="5"/>
  <c r="BW152" i="5"/>
  <c r="BO152" i="5"/>
  <c r="BR152" i="5"/>
  <c r="BO156" i="5"/>
  <c r="BV156" i="5"/>
  <c r="BW160" i="5"/>
  <c r="BX160" i="5"/>
  <c r="BO160" i="5"/>
  <c r="BV164" i="5"/>
  <c r="BQ164" i="5"/>
  <c r="BT164" i="5"/>
  <c r="BP164" i="5"/>
  <c r="BT168" i="5"/>
  <c r="BU168" i="5"/>
  <c r="BQ168" i="5"/>
  <c r="BS168" i="5"/>
  <c r="BV172" i="5"/>
  <c r="BW172" i="5"/>
  <c r="BX172" i="5"/>
  <c r="BT172" i="5"/>
  <c r="BV176" i="5"/>
  <c r="BX176" i="5"/>
  <c r="BP176" i="5"/>
  <c r="BX180" i="5"/>
  <c r="BP180" i="5"/>
  <c r="BW180" i="5"/>
  <c r="BP184" i="5"/>
  <c r="BS184" i="5"/>
  <c r="BS188" i="5"/>
  <c r="BW188" i="5"/>
  <c r="BT188" i="5"/>
  <c r="BR188" i="5"/>
  <c r="BS192" i="5"/>
  <c r="BQ192" i="5"/>
  <c r="BV196" i="5"/>
  <c r="BT196" i="5"/>
  <c r="BU196" i="5"/>
  <c r="BO200" i="5"/>
  <c r="BP200" i="5"/>
  <c r="BV204" i="5"/>
  <c r="BS204" i="5"/>
  <c r="BP204" i="5"/>
  <c r="BQ204" i="5"/>
  <c r="BR204" i="5"/>
  <c r="BO208" i="5"/>
  <c r="BX208" i="5"/>
  <c r="BU208" i="5"/>
  <c r="BV216" i="5"/>
  <c r="BX216" i="5"/>
  <c r="BP216" i="5"/>
  <c r="BW216" i="5"/>
  <c r="BU216" i="5"/>
  <c r="BV220" i="5"/>
  <c r="BO220" i="5"/>
  <c r="BS220" i="5"/>
  <c r="BW220" i="5"/>
  <c r="BV224" i="5"/>
  <c r="BO224" i="5"/>
  <c r="BT224" i="5"/>
  <c r="BU224" i="5"/>
  <c r="BR224" i="5"/>
  <c r="BV228" i="5"/>
  <c r="BX228" i="5"/>
  <c r="BO228" i="5"/>
  <c r="BS228" i="5"/>
  <c r="BP232" i="5"/>
  <c r="BU232" i="5"/>
  <c r="BS240" i="5"/>
  <c r="BT240" i="5"/>
  <c r="BV244" i="5"/>
  <c r="BQ244" i="5"/>
  <c r="BX244" i="5"/>
  <c r="BW244" i="5"/>
  <c r="BT244" i="5"/>
  <c r="BO248" i="5"/>
  <c r="BS248" i="5"/>
  <c r="BU252" i="5"/>
  <c r="BP252" i="5"/>
  <c r="BO252" i="5"/>
  <c r="BW252" i="5"/>
  <c r="BS256" i="5"/>
  <c r="BV256" i="5"/>
  <c r="BP256" i="5"/>
  <c r="BW256" i="5"/>
  <c r="BX256" i="5"/>
  <c r="BV260" i="5"/>
  <c r="BQ260" i="5"/>
  <c r="BP264" i="5"/>
  <c r="BQ264" i="5"/>
  <c r="BO264" i="5"/>
  <c r="BT264" i="5"/>
  <c r="BX264" i="5"/>
  <c r="BU272" i="5"/>
  <c r="BO272" i="5"/>
  <c r="BV272" i="5"/>
  <c r="BS280" i="5"/>
  <c r="BV280" i="5"/>
  <c r="BU280" i="5"/>
  <c r="BT284" i="5"/>
  <c r="BX284" i="5"/>
  <c r="BT288" i="5"/>
  <c r="BW288" i="5"/>
  <c r="BX288" i="5"/>
  <c r="BQ288" i="5"/>
  <c r="BO292" i="5"/>
  <c r="BU292" i="5"/>
  <c r="BV292" i="5"/>
  <c r="BX292" i="5"/>
  <c r="BT296" i="5"/>
  <c r="BV296" i="5"/>
  <c r="BP296" i="5"/>
  <c r="BW300" i="5"/>
  <c r="BS300" i="5"/>
  <c r="BV304" i="5"/>
  <c r="BS304" i="5"/>
  <c r="BW304" i="5"/>
  <c r="BQ304" i="5"/>
  <c r="BQ313" i="5"/>
  <c r="BO313" i="5"/>
  <c r="BV313" i="5"/>
  <c r="BW313" i="5"/>
  <c r="BU313" i="5"/>
  <c r="BV317" i="5"/>
  <c r="BW317" i="5"/>
  <c r="BV325" i="5"/>
  <c r="BS325" i="5"/>
  <c r="BV329" i="5"/>
  <c r="BO329" i="5"/>
  <c r="BW329" i="5"/>
  <c r="BS329" i="5"/>
  <c r="BU329" i="5"/>
  <c r="BV333" i="5"/>
  <c r="BU333" i="5"/>
  <c r="BO333" i="5"/>
  <c r="BS333" i="5"/>
  <c r="BV337" i="5"/>
  <c r="BO337" i="5"/>
  <c r="BV345" i="5"/>
  <c r="BW345" i="5"/>
  <c r="BS345" i="5"/>
  <c r="BV349" i="5"/>
  <c r="BW349" i="5"/>
  <c r="BV357" i="5"/>
  <c r="BQ357" i="5"/>
  <c r="BS357" i="5"/>
  <c r="BU357" i="5"/>
  <c r="BQ361" i="5"/>
  <c r="BO361" i="5"/>
  <c r="BW361" i="5"/>
  <c r="BU361" i="5"/>
  <c r="BQ373" i="5"/>
  <c r="BO373" i="5"/>
  <c r="BU373" i="5"/>
  <c r="BV373" i="5"/>
  <c r="BS377" i="5"/>
  <c r="BO377" i="5"/>
  <c r="BS381" i="5"/>
  <c r="BU381" i="5"/>
  <c r="BV401" i="5"/>
  <c r="BS401" i="5"/>
  <c r="BO401" i="5"/>
  <c r="BU405" i="5"/>
  <c r="BV405" i="5"/>
  <c r="BU409" i="5"/>
  <c r="BS409" i="5"/>
  <c r="BQ409" i="5"/>
  <c r="BS413" i="5"/>
  <c r="BU413" i="5"/>
  <c r="BO413" i="5"/>
  <c r="BS417" i="5"/>
  <c r="BW417" i="5"/>
  <c r="BU421" i="5"/>
  <c r="BW421" i="5"/>
  <c r="BQ421" i="5"/>
  <c r="BO425" i="5"/>
  <c r="BU425" i="5"/>
  <c r="BS429" i="5"/>
  <c r="BU429" i="5"/>
  <c r="BS433" i="5"/>
  <c r="BU433" i="5"/>
  <c r="BV433" i="5"/>
  <c r="BU437" i="5"/>
  <c r="BO437" i="5"/>
  <c r="BQ445" i="5"/>
  <c r="BU445" i="5"/>
  <c r="BV445" i="5"/>
  <c r="BU453" i="5"/>
  <c r="BV453" i="5"/>
  <c r="BS453" i="5"/>
  <c r="BU461" i="5"/>
  <c r="BS461" i="5"/>
  <c r="BV465" i="5"/>
  <c r="BO465" i="5"/>
  <c r="BU465" i="5"/>
  <c r="BQ477" i="5"/>
  <c r="BU477" i="5"/>
  <c r="BV481" i="5"/>
  <c r="BU481" i="5"/>
  <c r="BS481" i="5"/>
  <c r="BV485" i="5"/>
  <c r="BW485" i="5"/>
  <c r="BQ485" i="5"/>
  <c r="BV489" i="5"/>
  <c r="BW489" i="5"/>
  <c r="BV501" i="5"/>
  <c r="BW501" i="5"/>
  <c r="BP527" i="5"/>
  <c r="BT527" i="5"/>
  <c r="BV527" i="5"/>
  <c r="BO531" i="5"/>
  <c r="BP531" i="5"/>
  <c r="BX531" i="5"/>
  <c r="BV531" i="5"/>
  <c r="BX535" i="5"/>
  <c r="BP535" i="5"/>
  <c r="BV555" i="5"/>
  <c r="BR555" i="5"/>
  <c r="BT609" i="5"/>
  <c r="BO609" i="5"/>
  <c r="BV609" i="5"/>
  <c r="BQ609" i="5"/>
  <c r="BV613" i="5"/>
  <c r="BQ613" i="5"/>
  <c r="BU617" i="5"/>
  <c r="BX617" i="5"/>
  <c r="BO621" i="5"/>
  <c r="BP621" i="5"/>
  <c r="BV625" i="5"/>
  <c r="BW625" i="5"/>
  <c r="BO625" i="5"/>
  <c r="BX625" i="5"/>
  <c r="BP625" i="5"/>
  <c r="BV629" i="5"/>
  <c r="BW629" i="5"/>
  <c r="BT629" i="5"/>
  <c r="BP629" i="5"/>
  <c r="BW633" i="5"/>
  <c r="BV633" i="5"/>
  <c r="BT633" i="5"/>
  <c r="BX633" i="5"/>
  <c r="BP633" i="5"/>
  <c r="BT637" i="5"/>
  <c r="BV637" i="5"/>
  <c r="BP637" i="5"/>
  <c r="BQ641" i="5"/>
  <c r="BW641" i="5"/>
  <c r="BT641" i="5"/>
  <c r="BV641" i="5"/>
  <c r="BS641" i="5"/>
  <c r="BV645" i="5"/>
  <c r="BP645" i="5"/>
  <c r="BW645" i="5"/>
  <c r="BO645" i="5"/>
  <c r="BX645" i="5"/>
  <c r="BV649" i="5"/>
  <c r="BW649" i="5"/>
  <c r="BO649" i="5"/>
  <c r="BP649" i="5"/>
  <c r="BP653" i="5"/>
  <c r="BU653" i="5"/>
  <c r="BQ653" i="5"/>
  <c r="BT653" i="5"/>
  <c r="BW653" i="5"/>
  <c r="BV657" i="5"/>
  <c r="BU657" i="5"/>
  <c r="BW657" i="5"/>
  <c r="BT657" i="5"/>
  <c r="BS657" i="5"/>
  <c r="BX661" i="5"/>
  <c r="BR661" i="5"/>
  <c r="BX665" i="5"/>
  <c r="BR665" i="5"/>
  <c r="BR669" i="5"/>
  <c r="BT669" i="5"/>
  <c r="BX669" i="5"/>
  <c r="BV763" i="5"/>
  <c r="BS763" i="5"/>
  <c r="BT763" i="5"/>
  <c r="BU763" i="5"/>
  <c r="BW763" i="5"/>
  <c r="BV767" i="5"/>
  <c r="BT767" i="5"/>
  <c r="BP767" i="5"/>
  <c r="BW767" i="5"/>
  <c r="BV771" i="5"/>
  <c r="BS771" i="5"/>
  <c r="BT771" i="5"/>
  <c r="BW771" i="5"/>
  <c r="BV775" i="5"/>
  <c r="BP775" i="5"/>
  <c r="BV779" i="5"/>
  <c r="BS779" i="5"/>
  <c r="BU779" i="5"/>
  <c r="BV783" i="5"/>
  <c r="BO783" i="5"/>
  <c r="BP783" i="5"/>
  <c r="BT783" i="5"/>
  <c r="BU783" i="5"/>
  <c r="BQ783" i="5"/>
  <c r="BS783" i="5"/>
  <c r="BX787" i="5"/>
  <c r="BO787" i="5"/>
  <c r="BU787" i="5"/>
  <c r="BQ787" i="5"/>
  <c r="BS787" i="5"/>
  <c r="BX791" i="5"/>
  <c r="BP791" i="5"/>
  <c r="BW791" i="5"/>
  <c r="BS795" i="5"/>
  <c r="BV795" i="5"/>
  <c r="BX795" i="5"/>
  <c r="BV799" i="5"/>
  <c r="BO799" i="5"/>
  <c r="BW799" i="5"/>
  <c r="BP799" i="5"/>
  <c r="BT799" i="5"/>
  <c r="BV803" i="5"/>
  <c r="BU803" i="5"/>
  <c r="BX803" i="5"/>
  <c r="BU807" i="5"/>
  <c r="BP807" i="5"/>
  <c r="BO807" i="5"/>
  <c r="BQ807" i="5"/>
  <c r="BT815" i="5"/>
  <c r="BO815" i="5"/>
  <c r="BU815" i="5"/>
  <c r="BV815" i="5"/>
  <c r="BQ815" i="5"/>
  <c r="BT819" i="5"/>
  <c r="BO819" i="5"/>
  <c r="BQ819" i="5"/>
  <c r="BX819" i="5"/>
  <c r="BV823" i="5"/>
  <c r="BQ823" i="5"/>
  <c r="BX823" i="5"/>
  <c r="BV827" i="5"/>
  <c r="BT827" i="5"/>
  <c r="BU827" i="5"/>
  <c r="BW827" i="5"/>
  <c r="BX827" i="5"/>
  <c r="BT831" i="5"/>
  <c r="BV831" i="5"/>
  <c r="BO835" i="5"/>
  <c r="BQ835" i="5"/>
  <c r="BU835" i="5"/>
  <c r="BO839" i="5"/>
  <c r="BU839" i="5"/>
  <c r="BV839" i="5"/>
  <c r="BS839" i="5"/>
  <c r="BW843" i="5"/>
  <c r="BP843" i="5"/>
  <c r="BW847" i="5"/>
  <c r="BQ847" i="5"/>
  <c r="BP847" i="5"/>
  <c r="BX855" i="5"/>
  <c r="BQ855" i="5"/>
  <c r="BT859" i="5"/>
  <c r="BQ859" i="5"/>
  <c r="BO867" i="5"/>
  <c r="BW867" i="5"/>
  <c r="BP879" i="5"/>
  <c r="BX879" i="5"/>
  <c r="BS879" i="5"/>
  <c r="BX883" i="5"/>
  <c r="BS883" i="5"/>
  <c r="BP887" i="5"/>
  <c r="BV887" i="5"/>
  <c r="BO887" i="5"/>
  <c r="BT891" i="5"/>
  <c r="BS891" i="5"/>
  <c r="BO891" i="5"/>
  <c r="BU895" i="5"/>
  <c r="BX895" i="5"/>
  <c r="BW907" i="5"/>
  <c r="BX907" i="5"/>
  <c r="BT907" i="5"/>
  <c r="BW911" i="5"/>
  <c r="BX911" i="5"/>
  <c r="BW915" i="5"/>
  <c r="BT915" i="5"/>
  <c r="BW923" i="5"/>
  <c r="BQ923" i="5"/>
  <c r="BR923" i="5"/>
  <c r="BX935" i="5"/>
  <c r="BQ935" i="5"/>
  <c r="BX939" i="5"/>
  <c r="BU939" i="5"/>
  <c r="BX943" i="5"/>
  <c r="BU943" i="5"/>
  <c r="BQ943" i="5"/>
  <c r="BX947" i="5"/>
  <c r="BU947" i="5"/>
  <c r="BQ25" i="5"/>
  <c r="BW25" i="5"/>
  <c r="BU29" i="5"/>
  <c r="BX29" i="5"/>
  <c r="BV29" i="5"/>
  <c r="BS29" i="5"/>
  <c r="BX37" i="5"/>
  <c r="BQ37" i="5"/>
  <c r="BW37" i="5"/>
  <c r="BT37" i="5"/>
  <c r="BQ41" i="5"/>
  <c r="BW41" i="5"/>
  <c r="BX45" i="5"/>
  <c r="BS45" i="5"/>
  <c r="BQ49" i="5"/>
  <c r="BR49" i="5"/>
  <c r="BS49" i="5"/>
  <c r="BX53" i="5"/>
  <c r="BW53" i="5"/>
  <c r="BQ57" i="5"/>
  <c r="BR57" i="5"/>
  <c r="BR61" i="5"/>
  <c r="BU61" i="5"/>
  <c r="BQ61" i="5"/>
  <c r="BT61" i="5"/>
  <c r="BQ65" i="5"/>
  <c r="BX65" i="5"/>
  <c r="BR65" i="5"/>
  <c r="BP65" i="5"/>
  <c r="BQ69" i="5"/>
  <c r="BR69" i="5"/>
  <c r="BQ73" i="5"/>
  <c r="BR73" i="5"/>
  <c r="BW73" i="5"/>
  <c r="BX77" i="5"/>
  <c r="BR77" i="5"/>
  <c r="BS77" i="5"/>
  <c r="BT77" i="5"/>
  <c r="BX81" i="5"/>
  <c r="BR81" i="5"/>
  <c r="BO81" i="5"/>
  <c r="BP81" i="5"/>
  <c r="BX85" i="5"/>
  <c r="BQ85" i="5"/>
  <c r="BR85" i="5"/>
  <c r="BX89" i="5"/>
  <c r="BW89" i="5"/>
  <c r="BX97" i="5"/>
  <c r="BV97" i="5"/>
  <c r="BU101" i="5"/>
  <c r="BR101" i="5"/>
  <c r="BW101" i="5"/>
  <c r="BX105" i="5"/>
  <c r="BQ105" i="5"/>
  <c r="BS105" i="5"/>
  <c r="BT105" i="5"/>
  <c r="BU109" i="5"/>
  <c r="BW109" i="5"/>
  <c r="BT109" i="5"/>
  <c r="BX113" i="5"/>
  <c r="BV113" i="5"/>
  <c r="BW113" i="5"/>
  <c r="BP113" i="5"/>
  <c r="BX117" i="5"/>
  <c r="BQ117" i="5"/>
  <c r="BR117" i="5"/>
  <c r="BS117" i="5"/>
  <c r="BX121" i="5"/>
  <c r="BQ121" i="5"/>
  <c r="BO121" i="5"/>
  <c r="BQ125" i="5"/>
  <c r="BX125" i="5"/>
  <c r="BS125" i="5"/>
  <c r="BX129" i="5"/>
  <c r="BQ129" i="5"/>
  <c r="BV129" i="5"/>
  <c r="BO129" i="5"/>
  <c r="BT129" i="5"/>
  <c r="BU133" i="5"/>
  <c r="BX133" i="5"/>
  <c r="BR133" i="5"/>
  <c r="BP133" i="5"/>
  <c r="BU141" i="5"/>
  <c r="BV141" i="5"/>
  <c r="BU145" i="5"/>
  <c r="BO145" i="5"/>
  <c r="BU149" i="5"/>
  <c r="BO149" i="5"/>
  <c r="BP149" i="5"/>
  <c r="BU153" i="5"/>
  <c r="BV153" i="5"/>
  <c r="BW153" i="5"/>
  <c r="BU157" i="5"/>
  <c r="BX157" i="5"/>
  <c r="BQ157" i="5"/>
  <c r="BU161" i="5"/>
  <c r="BV161" i="5"/>
  <c r="BS161" i="5"/>
  <c r="BT161" i="5"/>
  <c r="BU165" i="5"/>
  <c r="BW165" i="5"/>
  <c r="BP165" i="5"/>
  <c r="BU169" i="5"/>
  <c r="BV169" i="5"/>
  <c r="BO169" i="5"/>
  <c r="BU173" i="5"/>
  <c r="BW173" i="5"/>
  <c r="BX173" i="5"/>
  <c r="BQ173" i="5"/>
  <c r="BU177" i="5"/>
  <c r="BV177" i="5"/>
  <c r="BO177" i="5"/>
  <c r="BT177" i="5"/>
  <c r="BV181" i="5"/>
  <c r="BP181" i="5"/>
  <c r="BQ181" i="5"/>
  <c r="BV185" i="5"/>
  <c r="BW185" i="5"/>
  <c r="BP185" i="5"/>
  <c r="BS185" i="5"/>
  <c r="BT185" i="5"/>
  <c r="BR185" i="5"/>
  <c r="BV189" i="5"/>
  <c r="BP189" i="5"/>
  <c r="BW189" i="5"/>
  <c r="BX189" i="5"/>
  <c r="BQ189" i="5"/>
  <c r="BS189" i="5"/>
  <c r="BV193" i="5"/>
  <c r="BT193" i="5"/>
  <c r="BU193" i="5"/>
  <c r="BX193" i="5"/>
  <c r="BV201" i="5"/>
  <c r="BW201" i="5"/>
  <c r="BS201" i="5"/>
  <c r="BP201" i="5"/>
  <c r="BX201" i="5"/>
  <c r="BW205" i="5"/>
  <c r="BV205" i="5"/>
  <c r="BO205" i="5"/>
  <c r="BU205" i="5"/>
  <c r="BV209" i="5"/>
  <c r="BO209" i="5"/>
  <c r="BP209" i="5"/>
  <c r="BT209" i="5"/>
  <c r="BS209" i="5"/>
  <c r="BP213" i="5"/>
  <c r="BQ213" i="5"/>
  <c r="BS213" i="5"/>
  <c r="BO217" i="5"/>
  <c r="BV217" i="5"/>
  <c r="BX217" i="5"/>
  <c r="BP217" i="5"/>
  <c r="BS217" i="5"/>
  <c r="BV221" i="5"/>
  <c r="BW221" i="5"/>
  <c r="BX221" i="5"/>
  <c r="BV225" i="5"/>
  <c r="BU225" i="5"/>
  <c r="BQ225" i="5"/>
  <c r="BV229" i="5"/>
  <c r="BP229" i="5"/>
  <c r="BO229" i="5"/>
  <c r="BV233" i="5"/>
  <c r="BS233" i="5"/>
  <c r="BT233" i="5"/>
  <c r="BX249" i="5"/>
  <c r="BU249" i="5"/>
  <c r="BQ249" i="5"/>
  <c r="BO249" i="5"/>
  <c r="BU253" i="5"/>
  <c r="BP253" i="5"/>
  <c r="BR253" i="5"/>
  <c r="BX257" i="5"/>
  <c r="BP257" i="5"/>
  <c r="BR257" i="5"/>
  <c r="BU261" i="5"/>
  <c r="BP261" i="5"/>
  <c r="BV265" i="5"/>
  <c r="BS265" i="5"/>
  <c r="BX265" i="5"/>
  <c r="BU269" i="5"/>
  <c r="BP269" i="5"/>
  <c r="BV370" i="5"/>
  <c r="BP370" i="5"/>
  <c r="BT386" i="5"/>
  <c r="BX386" i="5"/>
  <c r="BW394" i="5"/>
  <c r="BP394" i="5"/>
  <c r="BT951" i="5"/>
  <c r="BP939" i="5"/>
  <c r="BT935" i="5"/>
  <c r="BO951" i="5"/>
  <c r="BS947" i="5"/>
  <c r="BW943" i="5"/>
  <c r="BO935" i="5"/>
  <c r="BR947" i="5"/>
  <c r="BR939" i="5"/>
  <c r="BS931" i="5"/>
  <c r="BX931" i="5"/>
  <c r="BX927" i="5"/>
  <c r="BX919" i="5"/>
  <c r="BO923" i="5"/>
  <c r="BR919" i="5"/>
  <c r="BS911" i="5"/>
  <c r="BO907" i="5"/>
  <c r="BT923" i="5"/>
  <c r="BV919" i="5"/>
  <c r="BV915" i="5"/>
  <c r="BV911" i="5"/>
  <c r="BV903" i="5"/>
  <c r="BO919" i="5"/>
  <c r="BW899" i="5"/>
  <c r="BT895" i="5"/>
  <c r="BR891" i="5"/>
  <c r="BU891" i="5"/>
  <c r="BQ887" i="5"/>
  <c r="BQ875" i="5"/>
  <c r="BQ867" i="5"/>
  <c r="BR875" i="5"/>
  <c r="BO871" i="5"/>
  <c r="BS855" i="5"/>
  <c r="BO851" i="5"/>
  <c r="BX871" i="5"/>
  <c r="BV867" i="5"/>
  <c r="BV855" i="5"/>
  <c r="BR851" i="5"/>
  <c r="BR823" i="5"/>
  <c r="BR807" i="5"/>
  <c r="BR783" i="5"/>
  <c r="BT705" i="5"/>
  <c r="BS705" i="5"/>
  <c r="BR775" i="5"/>
  <c r="BR705" i="5"/>
  <c r="BU705" i="5"/>
  <c r="BR697" i="5"/>
  <c r="BS693" i="5"/>
  <c r="BX693" i="5"/>
  <c r="BQ677" i="5"/>
  <c r="BW677" i="5"/>
  <c r="BV669" i="5"/>
  <c r="BS669" i="5"/>
  <c r="BU665" i="5"/>
  <c r="BR657" i="5"/>
  <c r="BR649" i="5"/>
  <c r="BR641" i="5"/>
  <c r="BR633" i="5"/>
  <c r="BR625" i="5"/>
  <c r="BR613" i="5"/>
  <c r="BR605" i="5"/>
  <c r="BR589" i="5"/>
  <c r="BR571" i="5"/>
  <c r="BU697" i="5"/>
  <c r="BP697" i="5"/>
  <c r="BQ685" i="5"/>
  <c r="BW685" i="5"/>
  <c r="BQ681" i="5"/>
  <c r="BW681" i="5"/>
  <c r="BU605" i="5"/>
  <c r="BQ601" i="5"/>
  <c r="BU593" i="5"/>
  <c r="BU583" i="5"/>
  <c r="BQ579" i="5"/>
  <c r="BQ571" i="5"/>
  <c r="BU701" i="5"/>
  <c r="BU689" i="5"/>
  <c r="BO661" i="5"/>
  <c r="BX605" i="5"/>
  <c r="BX601" i="5"/>
  <c r="BT597" i="5"/>
  <c r="BP593" i="5"/>
  <c r="BX589" i="5"/>
  <c r="BT583" i="5"/>
  <c r="BT575" i="5"/>
  <c r="BP571" i="5"/>
  <c r="BX567" i="5"/>
  <c r="BS535" i="5"/>
  <c r="BU501" i="5"/>
  <c r="BO673" i="5"/>
  <c r="BT673" i="5"/>
  <c r="BW605" i="5"/>
  <c r="BW601" i="5"/>
  <c r="BW597" i="5"/>
  <c r="BO593" i="5"/>
  <c r="BS589" i="5"/>
  <c r="BW583" i="5"/>
  <c r="BO579" i="5"/>
  <c r="BS575" i="5"/>
  <c r="BW571" i="5"/>
  <c r="BQ527" i="5"/>
  <c r="BO497" i="5"/>
  <c r="BR409" i="5"/>
  <c r="BR377" i="5"/>
  <c r="BW563" i="5"/>
  <c r="BQ563" i="5"/>
  <c r="BO555" i="5"/>
  <c r="BT555" i="5"/>
  <c r="BV551" i="5"/>
  <c r="BP547" i="5"/>
  <c r="BU547" i="5"/>
  <c r="BW539" i="5"/>
  <c r="BQ539" i="5"/>
  <c r="BT497" i="5"/>
  <c r="BR543" i="5"/>
  <c r="BX493" i="5"/>
  <c r="BT489" i="5"/>
  <c r="BP485" i="5"/>
  <c r="BT477" i="5"/>
  <c r="BP473" i="5"/>
  <c r="BP469" i="5"/>
  <c r="BP465" i="5"/>
  <c r="BP461" i="5"/>
  <c r="BP457" i="5"/>
  <c r="BX449" i="5"/>
  <c r="BT445" i="5"/>
  <c r="BP441" i="5"/>
  <c r="BX433" i="5"/>
  <c r="BT429" i="5"/>
  <c r="BP425" i="5"/>
  <c r="BX417" i="5"/>
  <c r="BT413" i="5"/>
  <c r="BP409" i="5"/>
  <c r="BT405" i="5"/>
  <c r="BT401" i="5"/>
  <c r="BX381" i="5"/>
  <c r="BX377" i="5"/>
  <c r="BX373" i="5"/>
  <c r="BP559" i="5"/>
  <c r="BP551" i="5"/>
  <c r="BP543" i="5"/>
  <c r="BR369" i="5"/>
  <c r="BO293" i="5"/>
  <c r="BO281" i="5"/>
  <c r="BO273" i="5"/>
  <c r="BR264" i="5"/>
  <c r="BR260" i="5"/>
  <c r="BR256" i="5"/>
  <c r="BR240" i="5"/>
  <c r="BQ369" i="5"/>
  <c r="BP365" i="5"/>
  <c r="BV306" i="5"/>
  <c r="BV297" i="5"/>
  <c r="BV289" i="5"/>
  <c r="BV277" i="5"/>
  <c r="BT357" i="5"/>
  <c r="BT349" i="5"/>
  <c r="BT337" i="5"/>
  <c r="BQ314" i="5"/>
  <c r="BQ310" i="5"/>
  <c r="BQ306" i="5"/>
  <c r="BU301" i="5"/>
  <c r="BP300" i="5"/>
  <c r="BU297" i="5"/>
  <c r="BQ293" i="5"/>
  <c r="BU277" i="5"/>
  <c r="BQ273" i="5"/>
  <c r="BT322" i="5"/>
  <c r="BX318" i="5"/>
  <c r="BP310" i="5"/>
  <c r="BT306" i="5"/>
  <c r="BX301" i="5"/>
  <c r="BP293" i="5"/>
  <c r="BT289" i="5"/>
  <c r="BP285" i="5"/>
  <c r="BP281" i="5"/>
  <c r="BT277" i="5"/>
  <c r="BX273" i="5"/>
  <c r="BU257" i="5"/>
  <c r="BS249" i="5"/>
  <c r="BR228" i="5"/>
  <c r="BR216" i="5"/>
  <c r="BR192" i="5"/>
  <c r="BQ265" i="5"/>
  <c r="BV261" i="5"/>
  <c r="BR249" i="5"/>
  <c r="BQ236" i="5"/>
  <c r="BR233" i="5"/>
  <c r="BQ224" i="5"/>
  <c r="BR221" i="5"/>
  <c r="BU212" i="5"/>
  <c r="BU204" i="5"/>
  <c r="BQ196" i="5"/>
  <c r="BU188" i="5"/>
  <c r="BR261" i="5"/>
  <c r="BQ269" i="5"/>
  <c r="BT261" i="5"/>
  <c r="BS261" i="5"/>
  <c r="BV253" i="5"/>
  <c r="BW253" i="5"/>
  <c r="BO184" i="5"/>
  <c r="BQ161" i="5"/>
  <c r="BP156" i="5"/>
  <c r="BT152" i="5"/>
  <c r="BX184" i="5"/>
  <c r="BP169" i="5"/>
  <c r="BT165" i="5"/>
  <c r="BP161" i="5"/>
  <c r="BP157" i="5"/>
  <c r="BT153" i="5"/>
  <c r="BX149" i="5"/>
  <c r="BT137" i="5"/>
  <c r="BT133" i="5"/>
  <c r="BP129" i="5"/>
  <c r="BT125" i="5"/>
  <c r="BT121" i="5"/>
  <c r="BP73" i="5"/>
  <c r="BT69" i="5"/>
  <c r="BR172" i="5"/>
  <c r="BS169" i="5"/>
  <c r="BS165" i="5"/>
  <c r="BR160" i="5"/>
  <c r="BS157" i="5"/>
  <c r="BR148" i="5"/>
  <c r="BS141" i="5"/>
  <c r="BS121" i="5"/>
  <c r="BO117" i="5"/>
  <c r="BO113" i="5"/>
  <c r="BR108" i="5"/>
  <c r="BW105" i="5"/>
  <c r="BS101" i="5"/>
  <c r="BW97" i="5"/>
  <c r="BR88" i="5"/>
  <c r="BO85" i="5"/>
  <c r="BR80" i="5"/>
  <c r="BR76" i="5"/>
  <c r="BR72" i="5"/>
  <c r="BO69" i="5"/>
  <c r="BS57" i="5"/>
  <c r="BW49" i="5"/>
  <c r="BR44" i="5"/>
  <c r="BO41" i="5"/>
  <c r="BS33" i="5"/>
  <c r="BO29" i="5"/>
  <c r="BR24" i="5"/>
  <c r="BV77" i="5"/>
  <c r="BV45" i="5"/>
  <c r="BR33" i="5"/>
  <c r="BR25" i="5"/>
  <c r="BR177" i="5"/>
  <c r="BV165" i="5"/>
  <c r="BR157" i="5"/>
  <c r="BR121" i="5"/>
  <c r="BV117" i="5"/>
  <c r="BR113" i="5"/>
  <c r="BV109" i="5"/>
  <c r="BR89" i="5"/>
  <c r="BV85" i="5"/>
  <c r="BV61" i="5"/>
  <c r="BR53" i="5"/>
  <c r="BU911" i="5"/>
  <c r="BX903" i="5"/>
  <c r="BT887" i="5"/>
  <c r="BT863" i="5"/>
  <c r="BU935" i="5"/>
  <c r="BT911" i="5"/>
  <c r="BP911" i="5"/>
  <c r="BO883" i="5"/>
  <c r="BT879" i="5"/>
  <c r="BP891" i="5"/>
  <c r="BS803" i="5"/>
  <c r="BW875" i="5"/>
  <c r="BX859" i="5"/>
  <c r="BX839" i="5"/>
  <c r="BS827" i="5"/>
  <c r="BW811" i="5"/>
  <c r="BQ803" i="5"/>
  <c r="BQ895" i="5"/>
  <c r="BQ843" i="5"/>
  <c r="BQ839" i="5"/>
  <c r="BS823" i="5"/>
  <c r="BX815" i="5"/>
  <c r="BX807" i="5"/>
  <c r="BS799" i="5"/>
  <c r="BT787" i="5"/>
  <c r="BW779" i="5"/>
  <c r="BQ775" i="5"/>
  <c r="BQ763" i="5"/>
  <c r="BV665" i="5"/>
  <c r="BU629" i="5"/>
  <c r="BU795" i="5"/>
  <c r="BT791" i="5"/>
  <c r="BP771" i="5"/>
  <c r="BU767" i="5"/>
  <c r="BP763" i="5"/>
  <c r="BT795" i="5"/>
  <c r="BT779" i="5"/>
  <c r="BO775" i="5"/>
  <c r="BO763" i="5"/>
  <c r="BX653" i="5"/>
  <c r="BS649" i="5"/>
  <c r="BX641" i="5"/>
  <c r="BS633" i="5"/>
  <c r="BX621" i="5"/>
  <c r="BP851" i="5"/>
  <c r="BX779" i="5"/>
  <c r="BX767" i="5"/>
  <c r="BQ621" i="5"/>
  <c r="BX609" i="5"/>
  <c r="BW617" i="5"/>
  <c r="BS609" i="5"/>
  <c r="BX613" i="5"/>
  <c r="BS493" i="5"/>
  <c r="BW531" i="5"/>
  <c r="BW527" i="5"/>
  <c r="BQ489" i="5"/>
  <c r="BV523" i="5"/>
  <c r="BT535" i="5"/>
  <c r="BO501" i="5"/>
  <c r="BU493" i="5"/>
  <c r="BO461" i="5"/>
  <c r="BU441" i="5"/>
  <c r="BO429" i="5"/>
  <c r="BS421" i="5"/>
  <c r="BW357" i="5"/>
  <c r="BQ353" i="5"/>
  <c r="BW309" i="5"/>
  <c r="BS260" i="5"/>
  <c r="BV473" i="5"/>
  <c r="BO449" i="5"/>
  <c r="BO433" i="5"/>
  <c r="BV417" i="5"/>
  <c r="BO405" i="5"/>
  <c r="BS373" i="5"/>
  <c r="BQ349" i="5"/>
  <c r="BW321" i="5"/>
  <c r="BW477" i="5"/>
  <c r="BQ425" i="5"/>
  <c r="BO421" i="5"/>
  <c r="BV409" i="5"/>
  <c r="BU353" i="5"/>
  <c r="BU304" i="5"/>
  <c r="BV469" i="5"/>
  <c r="BO457" i="5"/>
  <c r="BW441" i="5"/>
  <c r="BU296" i="5"/>
  <c r="BX280" i="5"/>
  <c r="BU276" i="5"/>
  <c r="BQ272" i="5"/>
  <c r="BV252" i="5"/>
  <c r="BP244" i="5"/>
  <c r="BP240" i="5"/>
  <c r="BT229" i="5"/>
  <c r="BT221" i="5"/>
  <c r="BS205" i="5"/>
  <c r="BT200" i="5"/>
  <c r="BT176" i="5"/>
  <c r="BS292" i="5"/>
  <c r="BO288" i="5"/>
  <c r="BO280" i="5"/>
  <c r="BV276" i="5"/>
  <c r="BP268" i="5"/>
  <c r="BO244" i="5"/>
  <c r="BS236" i="5"/>
  <c r="BS229" i="5"/>
  <c r="BS221" i="5"/>
  <c r="BW193" i="5"/>
  <c r="BS176" i="5"/>
  <c r="BV288" i="5"/>
  <c r="BT280" i="5"/>
  <c r="BU268" i="5"/>
  <c r="BQ229" i="5"/>
  <c r="BX224" i="5"/>
  <c r="BX220" i="5"/>
  <c r="BT208" i="5"/>
  <c r="BP193" i="5"/>
  <c r="BP188" i="5"/>
  <c r="BW176" i="5"/>
  <c r="BT140" i="5"/>
  <c r="BQ284" i="5"/>
  <c r="BT268" i="5"/>
  <c r="BU229" i="5"/>
  <c r="BW224" i="5"/>
  <c r="BW213" i="5"/>
  <c r="BT205" i="5"/>
  <c r="BW200" i="5"/>
  <c r="BT192" i="5"/>
  <c r="BU176" i="5"/>
  <c r="BS164" i="5"/>
  <c r="BS128" i="5"/>
  <c r="BV124" i="5"/>
  <c r="BQ108" i="5"/>
  <c r="BQ100" i="5"/>
  <c r="BW88" i="5"/>
  <c r="BP80" i="5"/>
  <c r="BU64" i="5"/>
  <c r="BQ44" i="5"/>
  <c r="BQ12" i="5"/>
  <c r="BO168" i="5"/>
  <c r="BO164" i="5"/>
  <c r="BT160" i="5"/>
  <c r="BQ97" i="5"/>
  <c r="BT48" i="5"/>
  <c r="BP128" i="5"/>
  <c r="BQ120" i="5"/>
  <c r="BW104" i="5"/>
  <c r="BQ84" i="5"/>
  <c r="BW68" i="5"/>
  <c r="BU20" i="5"/>
  <c r="BU53" i="5"/>
  <c r="BP915" i="5"/>
  <c r="BO823" i="5"/>
  <c r="BT839" i="5"/>
  <c r="BQ799" i="5"/>
  <c r="BP863" i="5"/>
  <c r="BT855" i="5"/>
  <c r="BW815" i="5"/>
  <c r="BV883" i="5"/>
  <c r="BQ863" i="5"/>
  <c r="BU831" i="5"/>
  <c r="BW637" i="5"/>
  <c r="BO827" i="5"/>
  <c r="BQ633" i="5"/>
  <c r="BX887" i="5"/>
  <c r="BT621" i="5"/>
  <c r="BT625" i="5"/>
  <c r="BO381" i="5"/>
  <c r="BS337" i="5"/>
  <c r="BO236" i="5"/>
  <c r="BS60" i="5"/>
  <c r="BS361" i="5"/>
  <c r="BX204" i="5"/>
  <c r="BQ413" i="5"/>
  <c r="BS156" i="5"/>
  <c r="BU52" i="5"/>
  <c r="BQ907" i="5"/>
  <c r="BO843" i="5"/>
  <c r="BU649" i="5"/>
  <c r="BV835" i="5"/>
  <c r="BO653" i="5"/>
  <c r="BV923" i="5"/>
  <c r="BU377" i="5"/>
  <c r="BP140" i="5"/>
  <c r="BQ911" i="5"/>
  <c r="BS617" i="5"/>
  <c r="BQ325" i="5"/>
  <c r="BQ657" i="5"/>
  <c r="BQ629" i="5"/>
  <c r="BT531" i="5"/>
  <c r="BP823" i="5"/>
  <c r="BQ649" i="5"/>
  <c r="BU300" i="5"/>
  <c r="BX666" i="5"/>
  <c r="BQ666" i="5"/>
  <c r="BX670" i="5"/>
  <c r="BS670" i="5"/>
  <c r="BW682" i="5"/>
  <c r="BS682" i="5"/>
  <c r="BX686" i="5"/>
  <c r="BQ686" i="5"/>
  <c r="BW690" i="5"/>
  <c r="BX690" i="5"/>
  <c r="BS694" i="5"/>
  <c r="BO694" i="5"/>
  <c r="BW694" i="5"/>
  <c r="BX706" i="5"/>
  <c r="BQ706" i="5"/>
  <c r="BW768" i="5"/>
  <c r="BT768" i="5"/>
  <c r="BR792" i="5"/>
  <c r="BX792" i="5"/>
  <c r="BQ808" i="5"/>
  <c r="BP808" i="5"/>
  <c r="BW816" i="5"/>
  <c r="BP816" i="5"/>
  <c r="BX816" i="5"/>
  <c r="BW832" i="5"/>
  <c r="BX832" i="5"/>
  <c r="BW836" i="5"/>
  <c r="BP836" i="5"/>
  <c r="BU852" i="5"/>
  <c r="BQ852" i="5"/>
  <c r="BU856" i="5"/>
  <c r="BQ856" i="5"/>
  <c r="BV868" i="5"/>
  <c r="BQ868" i="5"/>
  <c r="BP868" i="5"/>
  <c r="BW868" i="5"/>
  <c r="BU872" i="5"/>
  <c r="BW872" i="5"/>
  <c r="BP872" i="5"/>
  <c r="BV880" i="5"/>
  <c r="BU880" i="5"/>
  <c r="BU904" i="5"/>
  <c r="BQ904" i="5"/>
  <c r="BO682" i="5"/>
  <c r="BS690" i="5"/>
  <c r="BQ670" i="5"/>
  <c r="BS272" i="5"/>
  <c r="BW30" i="5"/>
  <c r="BR29" i="5"/>
  <c r="BQ133" i="5"/>
  <c r="BU117" i="5"/>
  <c r="BQ109" i="5"/>
  <c r="BQ101" i="5"/>
  <c r="BU81" i="5"/>
  <c r="BU69" i="5"/>
  <c r="BU57" i="5"/>
  <c r="BQ45" i="5"/>
  <c r="BU41" i="5"/>
  <c r="BU25" i="5"/>
  <c r="BU129" i="5"/>
  <c r="BU121" i="5"/>
  <c r="BU113" i="5"/>
  <c r="BU105" i="5"/>
  <c r="BU97" i="5"/>
  <c r="BU85" i="5"/>
  <c r="BU77" i="5"/>
  <c r="BX61" i="5"/>
  <c r="BU45" i="5"/>
  <c r="BU49" i="5"/>
  <c r="BX33" i="5"/>
  <c r="BQ29" i="5"/>
  <c r="BU37" i="5"/>
  <c r="BQ233" i="5"/>
  <c r="BU217" i="5"/>
  <c r="BT217" i="5"/>
  <c r="BP233" i="5"/>
  <c r="BU233" i="5"/>
  <c r="BP45" i="5"/>
  <c r="BP41" i="5"/>
  <c r="BP37" i="5"/>
  <c r="BP33" i="5"/>
  <c r="BT29" i="5"/>
  <c r="BT25" i="5"/>
  <c r="BR42" i="5"/>
  <c r="BS65" i="5"/>
  <c r="BW61" i="5"/>
  <c r="BP58" i="5"/>
  <c r="BP54" i="5"/>
  <c r="BP50" i="5"/>
  <c r="BT46" i="5"/>
  <c r="BO45" i="5"/>
  <c r="BT38" i="5"/>
  <c r="BO37" i="5"/>
  <c r="BT34" i="5"/>
  <c r="BO33" i="5"/>
  <c r="BP30" i="5"/>
  <c r="BX26" i="5"/>
  <c r="BS25" i="5"/>
  <c r="BV65" i="5"/>
  <c r="BO58" i="5"/>
  <c r="BS50" i="5"/>
  <c r="BW46" i="5"/>
  <c r="BR45" i="5"/>
  <c r="BV33" i="5"/>
  <c r="BO26" i="5"/>
  <c r="BV38" i="5"/>
  <c r="BV81" i="5"/>
  <c r="BO74" i="5"/>
  <c r="BS70" i="5"/>
  <c r="BW62" i="5"/>
  <c r="BV53" i="5"/>
  <c r="BV41" i="5"/>
  <c r="BO38" i="5"/>
  <c r="BS30" i="5"/>
  <c r="BV34" i="5"/>
  <c r="BX69" i="5"/>
  <c r="BU73" i="5"/>
  <c r="BX41" i="5"/>
  <c r="BX25" i="5"/>
  <c r="BU65" i="5"/>
  <c r="BX49" i="5"/>
  <c r="BW209" i="5"/>
  <c r="BW233" i="5"/>
  <c r="BT213" i="5"/>
  <c r="BU185" i="5"/>
  <c r="BU213" i="5"/>
  <c r="BU6" i="5"/>
  <c r="BS6" i="5"/>
  <c r="BT6" i="5"/>
  <c r="BW6" i="5"/>
  <c r="BV6" i="5"/>
  <c r="BP6" i="5"/>
  <c r="BQ6" i="5"/>
  <c r="BX6" i="5"/>
  <c r="BR10" i="5"/>
  <c r="BV10" i="5"/>
  <c r="BP10" i="5"/>
  <c r="BW10" i="5"/>
  <c r="BT10" i="5"/>
  <c r="BU14" i="5"/>
  <c r="BT14" i="5"/>
  <c r="BS14" i="5"/>
  <c r="BX14" i="5"/>
  <c r="BW14" i="5"/>
  <c r="BR14" i="5"/>
  <c r="BU18" i="5"/>
  <c r="BS18" i="5"/>
  <c r="BT18" i="5"/>
  <c r="BX18" i="5"/>
  <c r="BV18" i="5"/>
  <c r="BQ18" i="5"/>
  <c r="BO18" i="5"/>
  <c r="BX398" i="5"/>
  <c r="BQ398" i="5"/>
  <c r="BV398" i="5"/>
  <c r="BW398" i="5"/>
  <c r="BT398" i="5"/>
  <c r="BP398" i="5"/>
  <c r="BR398" i="5"/>
  <c r="BX402" i="5"/>
  <c r="BW402" i="5"/>
  <c r="BP402" i="5"/>
  <c r="BT402" i="5"/>
  <c r="BQ402" i="5"/>
  <c r="BU402" i="5"/>
  <c r="BR402" i="5"/>
  <c r="BO402" i="5"/>
  <c r="BX406" i="5"/>
  <c r="BP406" i="5"/>
  <c r="BQ406" i="5"/>
  <c r="BV406" i="5"/>
  <c r="BO406" i="5"/>
  <c r="BT406" i="5"/>
  <c r="BW406" i="5"/>
  <c r="BS406" i="5"/>
  <c r="BX410" i="5"/>
  <c r="BW410" i="5"/>
  <c r="BS410" i="5"/>
  <c r="BT410" i="5"/>
  <c r="BP410" i="5"/>
  <c r="BU410" i="5"/>
  <c r="BR410" i="5"/>
  <c r="BV410" i="5"/>
  <c r="BT414" i="5"/>
  <c r="BX414" i="5"/>
  <c r="BU414" i="5"/>
  <c r="BV414" i="5"/>
  <c r="BW414" i="5"/>
  <c r="BQ414" i="5"/>
  <c r="BO414" i="5"/>
  <c r="BS414" i="5"/>
  <c r="BT418" i="5"/>
  <c r="BP418" i="5"/>
  <c r="BQ418" i="5"/>
  <c r="BR418" i="5"/>
  <c r="BW418" i="5"/>
  <c r="BU418" i="5"/>
  <c r="BO418" i="5"/>
  <c r="BX418" i="5"/>
  <c r="BS418" i="5"/>
  <c r="BT422" i="5"/>
  <c r="BX422" i="5"/>
  <c r="BQ422" i="5"/>
  <c r="BO422" i="5"/>
  <c r="BP422" i="5"/>
  <c r="BU422" i="5"/>
  <c r="BS422" i="5"/>
  <c r="BP426" i="5"/>
  <c r="BV426" i="5"/>
  <c r="BO426" i="5"/>
  <c r="BW426" i="5"/>
  <c r="BT426" i="5"/>
  <c r="BQ426" i="5"/>
  <c r="BS426" i="5"/>
  <c r="BP430" i="5"/>
  <c r="BT430" i="5"/>
  <c r="BU430" i="5"/>
  <c r="BV430" i="5"/>
  <c r="BW430" i="5"/>
  <c r="BR430" i="5"/>
  <c r="BO430" i="5"/>
  <c r="BX430" i="5"/>
  <c r="BS430" i="5"/>
  <c r="BT434" i="5"/>
  <c r="BQ434" i="5"/>
  <c r="BR434" i="5"/>
  <c r="BP434" i="5"/>
  <c r="BV434" i="5"/>
  <c r="BO434" i="5"/>
  <c r="BW434" i="5"/>
  <c r="BS434" i="5"/>
  <c r="BX438" i="5"/>
  <c r="BW438" i="5"/>
  <c r="BT438" i="5"/>
  <c r="BR438" i="5"/>
  <c r="BO438" i="5"/>
  <c r="BV438" i="5"/>
  <c r="BS438" i="5"/>
  <c r="BP442" i="5"/>
  <c r="BX442" i="5"/>
  <c r="BU442" i="5"/>
  <c r="BO442" i="5"/>
  <c r="BR442" i="5"/>
  <c r="BS442" i="5"/>
  <c r="BT446" i="5"/>
  <c r="BP446" i="5"/>
  <c r="BW446" i="5"/>
  <c r="BU446" i="5"/>
  <c r="BV446" i="5"/>
  <c r="BQ446" i="5"/>
  <c r="BO446" i="5"/>
  <c r="BS446" i="5"/>
  <c r="BP450" i="5"/>
  <c r="BT450" i="5"/>
  <c r="BX450" i="5"/>
  <c r="BQ450" i="5"/>
  <c r="BR450" i="5"/>
  <c r="BU450" i="5"/>
  <c r="BO450" i="5"/>
  <c r="BS450" i="5"/>
  <c r="BW454" i="5"/>
  <c r="BP454" i="5"/>
  <c r="BT454" i="5"/>
  <c r="BQ454" i="5"/>
  <c r="BO454" i="5"/>
  <c r="BU454" i="5"/>
  <c r="BS454" i="5"/>
  <c r="BT458" i="5"/>
  <c r="BX458" i="5"/>
  <c r="BP458" i="5"/>
  <c r="BV458" i="5"/>
  <c r="BO458" i="5"/>
  <c r="BQ458" i="5"/>
  <c r="BS458" i="5"/>
  <c r="BW462" i="5"/>
  <c r="BX462" i="5"/>
  <c r="BU462" i="5"/>
  <c r="BV462" i="5"/>
  <c r="BT462" i="5"/>
  <c r="BP462" i="5"/>
  <c r="BR462" i="5"/>
  <c r="BO462" i="5"/>
  <c r="BS462" i="5"/>
  <c r="BT466" i="5"/>
  <c r="BQ466" i="5"/>
  <c r="BR466" i="5"/>
  <c r="BX466" i="5"/>
  <c r="BP466" i="5"/>
  <c r="BW466" i="5"/>
  <c r="BV466" i="5"/>
  <c r="BO466" i="5"/>
  <c r="BS466" i="5"/>
  <c r="BW470" i="5"/>
  <c r="BP470" i="5"/>
  <c r="BR470" i="5"/>
  <c r="BO470" i="5"/>
  <c r="BT470" i="5"/>
  <c r="BV470" i="5"/>
  <c r="BS470" i="5"/>
  <c r="BW474" i="5"/>
  <c r="BP474" i="5"/>
  <c r="BT474" i="5"/>
  <c r="BU474" i="5"/>
  <c r="BO474" i="5"/>
  <c r="BX474" i="5"/>
  <c r="BR474" i="5"/>
  <c r="BS474" i="5"/>
  <c r="BW478" i="5"/>
  <c r="BT478" i="5"/>
  <c r="BX478" i="5"/>
  <c r="BU478" i="5"/>
  <c r="BV478" i="5"/>
  <c r="BP478" i="5"/>
  <c r="BQ478" i="5"/>
  <c r="BO478" i="5"/>
  <c r="BS478" i="5"/>
  <c r="BW482" i="5"/>
  <c r="BP482" i="5"/>
  <c r="BU482" i="5"/>
  <c r="BR482" i="5"/>
  <c r="BO482" i="5"/>
  <c r="BT482" i="5"/>
  <c r="BS482" i="5"/>
  <c r="BX490" i="5"/>
  <c r="BW490" i="5"/>
  <c r="BT490" i="5"/>
  <c r="BU490" i="5"/>
  <c r="BR490" i="5"/>
  <c r="BO490" i="5"/>
  <c r="BV490" i="5"/>
  <c r="BT494" i="5"/>
  <c r="BX494" i="5"/>
  <c r="BQ494" i="5"/>
  <c r="BO494" i="5"/>
  <c r="BW494" i="5"/>
  <c r="BP494" i="5"/>
  <c r="BR494" i="5"/>
  <c r="BS494" i="5"/>
  <c r="BX498" i="5"/>
  <c r="BP498" i="5"/>
  <c r="BW498" i="5"/>
  <c r="BQ498" i="5"/>
  <c r="BR498" i="5"/>
  <c r="BV498" i="5"/>
  <c r="BS498" i="5"/>
  <c r="BO498" i="5"/>
  <c r="BU498" i="5"/>
  <c r="BS502" i="5"/>
  <c r="BW502" i="5"/>
  <c r="BX502" i="5"/>
  <c r="BV502" i="5"/>
  <c r="BO502" i="5"/>
  <c r="BT502" i="5"/>
  <c r="BQ502" i="5"/>
  <c r="BP524" i="5"/>
  <c r="BQ524" i="5"/>
  <c r="BV524" i="5"/>
  <c r="BS524" i="5"/>
  <c r="BO524" i="5"/>
  <c r="BR524" i="5"/>
  <c r="BO528" i="5"/>
  <c r="BW528" i="5"/>
  <c r="BQ528" i="5"/>
  <c r="BT528" i="5"/>
  <c r="BS528" i="5"/>
  <c r="BX528" i="5"/>
  <c r="BP528" i="5"/>
  <c r="BV528" i="5"/>
  <c r="BR528" i="5"/>
  <c r="BV532" i="5"/>
  <c r="BQ532" i="5"/>
  <c r="BW532" i="5"/>
  <c r="BX532" i="5"/>
  <c r="BU532" i="5"/>
  <c r="BP532" i="5"/>
  <c r="BT532" i="5"/>
  <c r="BS532" i="5"/>
  <c r="BX536" i="5"/>
  <c r="BS536" i="5"/>
  <c r="BQ536" i="5"/>
  <c r="BO536" i="5"/>
  <c r="BT536" i="5"/>
  <c r="BO540" i="5"/>
  <c r="BV540" i="5"/>
  <c r="BP540" i="5"/>
  <c r="BU540" i="5"/>
  <c r="BW540" i="5"/>
  <c r="BS540" i="5"/>
  <c r="BR540" i="5"/>
  <c r="BV556" i="5"/>
  <c r="BS556" i="5"/>
  <c r="BP556" i="5"/>
  <c r="BW556" i="5"/>
  <c r="BU556" i="5"/>
  <c r="BT556" i="5"/>
  <c r="BO560" i="5"/>
  <c r="BS560" i="5"/>
  <c r="BV560" i="5"/>
  <c r="BQ560" i="5"/>
  <c r="BW560" i="5"/>
  <c r="BP560" i="5"/>
  <c r="BU560" i="5"/>
  <c r="BS564" i="5"/>
  <c r="BO564" i="5"/>
  <c r="BX564" i="5"/>
  <c r="BU564" i="5"/>
  <c r="BV564" i="5"/>
  <c r="BW564" i="5"/>
  <c r="BQ564" i="5"/>
  <c r="BO568" i="5"/>
  <c r="BX568" i="5"/>
  <c r="BU568" i="5"/>
  <c r="BV568" i="5"/>
  <c r="BW568" i="5"/>
  <c r="BS568" i="5"/>
  <c r="BP568" i="5"/>
  <c r="BO572" i="5"/>
  <c r="BX572" i="5"/>
  <c r="BU572" i="5"/>
  <c r="BV572" i="5"/>
  <c r="BP572" i="5"/>
  <c r="BS572" i="5"/>
  <c r="BT572" i="5"/>
  <c r="BW576" i="5"/>
  <c r="BV576" i="5"/>
  <c r="BX576" i="5"/>
  <c r="BU576" i="5"/>
  <c r="BR576" i="5"/>
  <c r="BO576" i="5"/>
  <c r="BS576" i="5"/>
  <c r="BT576" i="5"/>
  <c r="BX580" i="5"/>
  <c r="BU580" i="5"/>
  <c r="BO580" i="5"/>
  <c r="BV580" i="5"/>
  <c r="BQ580" i="5"/>
  <c r="BW584" i="5"/>
  <c r="BS584" i="5"/>
  <c r="BX584" i="5"/>
  <c r="BU584" i="5"/>
  <c r="BV584" i="5"/>
  <c r="BO584" i="5"/>
  <c r="BP584" i="5"/>
  <c r="BO590" i="5"/>
  <c r="BX590" i="5"/>
  <c r="BU590" i="5"/>
  <c r="BV590" i="5"/>
  <c r="BS590" i="5"/>
  <c r="BP590" i="5"/>
  <c r="BW590" i="5"/>
  <c r="BT590" i="5"/>
  <c r="BR590" i="5"/>
  <c r="BO594" i="5"/>
  <c r="BW594" i="5"/>
  <c r="BX594" i="5"/>
  <c r="BU594" i="5"/>
  <c r="BR594" i="5"/>
  <c r="BT594" i="5"/>
  <c r="BV594" i="5"/>
  <c r="BR564" i="5"/>
  <c r="BQ590" i="5"/>
  <c r="BQ576" i="5"/>
  <c r="BQ540" i="5"/>
  <c r="BT584" i="5"/>
  <c r="BT568" i="5"/>
  <c r="BX540" i="5"/>
  <c r="BR532" i="5"/>
  <c r="BU502" i="5"/>
  <c r="BS402" i="5"/>
  <c r="BR426" i="5"/>
  <c r="BV422" i="5"/>
  <c r="BQ482" i="5"/>
  <c r="BQ442" i="5"/>
  <c r="BU438" i="5"/>
  <c r="BU398" i="5"/>
  <c r="BP536" i="5"/>
  <c r="BU10" i="5"/>
  <c r="BP18" i="5"/>
  <c r="BS594" i="5"/>
  <c r="BT524" i="5"/>
  <c r="BX524" i="5"/>
  <c r="BW524" i="5"/>
  <c r="BO556" i="5"/>
  <c r="BR568" i="5"/>
  <c r="BR560" i="5"/>
  <c r="BP576" i="5"/>
  <c r="BT540" i="5"/>
  <c r="BS490" i="5"/>
  <c r="BO410" i="5"/>
  <c r="BV482" i="5"/>
  <c r="BR478" i="5"/>
  <c r="BV474" i="5"/>
  <c r="BR422" i="5"/>
  <c r="BV418" i="5"/>
  <c r="BR414" i="5"/>
  <c r="BR536" i="5"/>
  <c r="BU494" i="5"/>
  <c r="BQ490" i="5"/>
  <c r="BQ438" i="5"/>
  <c r="BU434" i="5"/>
  <c r="BQ430" i="5"/>
  <c r="BU426" i="5"/>
  <c r="BU536" i="5"/>
  <c r="BQ14" i="5"/>
  <c r="BQ10" i="5"/>
  <c r="BR18" i="5"/>
  <c r="BO14" i="5"/>
  <c r="BO6" i="5"/>
  <c r="BV14" i="5"/>
  <c r="BS580" i="5"/>
  <c r="BU528" i="5"/>
  <c r="BW458" i="5"/>
  <c r="BX446" i="5"/>
  <c r="BW450" i="5"/>
  <c r="BT442" i="5"/>
  <c r="BP438" i="5"/>
  <c r="BX434" i="5"/>
  <c r="BR584" i="5"/>
  <c r="BR572" i="5"/>
  <c r="BR556" i="5"/>
  <c r="BQ568" i="5"/>
  <c r="BT580" i="5"/>
  <c r="BT564" i="5"/>
  <c r="BX560" i="5"/>
  <c r="BX556" i="5"/>
  <c r="BS398" i="5"/>
  <c r="BV536" i="5"/>
  <c r="BR458" i="5"/>
  <c r="BV454" i="5"/>
  <c r="BR406" i="5"/>
  <c r="BQ474" i="5"/>
  <c r="BU470" i="5"/>
  <c r="BQ410" i="5"/>
  <c r="BS10" i="5"/>
  <c r="BR6" i="5"/>
  <c r="BX470" i="5"/>
  <c r="BW572" i="5"/>
  <c r="BX454" i="5"/>
  <c r="BW442" i="5"/>
  <c r="BX426" i="5"/>
  <c r="BW580" i="5"/>
  <c r="BP490" i="5"/>
  <c r="BU344" i="5"/>
  <c r="BX344" i="5"/>
  <c r="BT344" i="5"/>
  <c r="BU360" i="5"/>
  <c r="BT360" i="5"/>
  <c r="BT375" i="5"/>
  <c r="BP375" i="5"/>
  <c r="BT379" i="5"/>
  <c r="BV379" i="5"/>
  <c r="BU379" i="5"/>
  <c r="BU387" i="5"/>
  <c r="BP387" i="5"/>
  <c r="BQ387" i="5"/>
  <c r="BX4" i="5"/>
  <c r="BW4" i="5"/>
  <c r="BT8" i="5"/>
  <c r="BX8" i="5"/>
  <c r="BS44" i="5"/>
  <c r="BO44" i="5"/>
  <c r="BS48" i="5"/>
  <c r="BP48" i="5"/>
  <c r="BO60" i="5"/>
  <c r="BP60" i="5"/>
  <c r="BU68" i="5"/>
  <c r="BO68" i="5"/>
  <c r="BX72" i="5"/>
  <c r="BS72" i="5"/>
  <c r="BO116" i="5"/>
  <c r="BS116" i="5"/>
  <c r="BW144" i="5"/>
  <c r="BU144" i="5"/>
  <c r="BP144" i="5"/>
  <c r="BQ156" i="5"/>
  <c r="BW156" i="5"/>
  <c r="BV184" i="5"/>
  <c r="BW184" i="5"/>
  <c r="BV192" i="5"/>
  <c r="BX192" i="5"/>
  <c r="BV200" i="5"/>
  <c r="BS200" i="5"/>
  <c r="BW208" i="5"/>
  <c r="BV208" i="5"/>
  <c r="BW232" i="5"/>
  <c r="BX232" i="5"/>
  <c r="BX236" i="5"/>
  <c r="BW236" i="5"/>
  <c r="BW240" i="5"/>
  <c r="BQ240" i="5"/>
  <c r="BV248" i="5"/>
  <c r="BU248" i="5"/>
  <c r="BX252" i="5"/>
  <c r="BQ252" i="5"/>
  <c r="BW260" i="5"/>
  <c r="BP260" i="5"/>
  <c r="BO260" i="5"/>
  <c r="BV264" i="5"/>
  <c r="BW264" i="5"/>
  <c r="BU264" i="5"/>
  <c r="BS276" i="5"/>
  <c r="BX276" i="5"/>
  <c r="BV309" i="5"/>
  <c r="BQ309" i="5"/>
  <c r="BX647" i="5"/>
  <c r="BO647" i="5"/>
  <c r="BX655" i="5"/>
  <c r="BS655" i="5"/>
  <c r="BX659" i="5"/>
  <c r="BW659" i="5"/>
  <c r="BV671" i="5"/>
  <c r="BP671" i="5"/>
  <c r="BX671" i="5"/>
  <c r="BV695" i="5"/>
  <c r="BP695" i="5"/>
  <c r="BR881" i="5"/>
  <c r="BU881" i="5"/>
  <c r="BR16" i="5"/>
  <c r="BR8" i="5"/>
  <c r="BO140" i="5"/>
  <c r="BX140" i="5"/>
  <c r="BT128" i="5"/>
  <c r="BT104" i="5"/>
  <c r="BT84" i="5"/>
  <c r="BT72" i="5"/>
  <c r="BX132" i="5"/>
  <c r="BW132" i="5"/>
  <c r="BX124" i="5"/>
  <c r="BW124" i="5"/>
  <c r="BQ116" i="5"/>
  <c r="BU108" i="5"/>
  <c r="BS104" i="5"/>
  <c r="BU100" i="5"/>
  <c r="BS96" i="5"/>
  <c r="BU88" i="5"/>
  <c r="BS84" i="5"/>
  <c r="BU80" i="5"/>
  <c r="BS76" i="5"/>
  <c r="BX68" i="5"/>
  <c r="BW60" i="5"/>
  <c r="BX52" i="5"/>
  <c r="BV44" i="5"/>
  <c r="BW12" i="5"/>
  <c r="BV48" i="5"/>
  <c r="BU136" i="5"/>
  <c r="BX128" i="5"/>
  <c r="BW128" i="5"/>
  <c r="BU120" i="5"/>
  <c r="BX112" i="5"/>
  <c r="BU104" i="5"/>
  <c r="BX96" i="5"/>
  <c r="BW96" i="5"/>
  <c r="BU84" i="5"/>
  <c r="BX76" i="5"/>
  <c r="BT68" i="5"/>
  <c r="BO40" i="5"/>
  <c r="BW40" i="5"/>
  <c r="BQ24" i="5"/>
  <c r="BV20" i="5"/>
  <c r="BV56" i="5"/>
  <c r="BS152" i="5"/>
  <c r="BT144" i="5"/>
  <c r="BO204" i="5"/>
  <c r="BO144" i="5"/>
  <c r="BX156" i="5"/>
  <c r="BO132" i="5"/>
  <c r="BX60" i="5"/>
  <c r="BX196" i="5"/>
  <c r="BP192" i="5"/>
  <c r="BO88" i="5"/>
  <c r="BX40" i="5"/>
  <c r="BT80" i="5"/>
  <c r="BP8" i="5"/>
  <c r="BU72" i="5"/>
  <c r="BT100" i="5"/>
  <c r="BS100" i="5"/>
  <c r="BU5" i="5"/>
  <c r="BR5" i="5"/>
  <c r="BO5" i="5"/>
  <c r="BQ5" i="5"/>
  <c r="BS5" i="5"/>
  <c r="BP5" i="5"/>
  <c r="BV5" i="5"/>
  <c r="BW5" i="5"/>
  <c r="BT5" i="5"/>
  <c r="BQ9" i="5"/>
  <c r="BU9" i="5"/>
  <c r="BW9" i="5"/>
  <c r="BX9" i="5"/>
  <c r="BO9" i="5"/>
  <c r="BV9" i="5"/>
  <c r="BP9" i="5"/>
  <c r="BR9" i="5"/>
  <c r="BS9" i="5"/>
  <c r="BT9" i="5"/>
  <c r="BX13" i="5"/>
  <c r="BS13" i="5"/>
  <c r="BU13" i="5"/>
  <c r="BR13" i="5"/>
  <c r="BW13" i="5"/>
  <c r="BO13" i="5"/>
  <c r="BQ13" i="5"/>
  <c r="BV13" i="5"/>
  <c r="BP13" i="5"/>
  <c r="BU17" i="5"/>
  <c r="BV17" i="5"/>
  <c r="BO17" i="5"/>
  <c r="BQ17" i="5"/>
  <c r="BS17" i="5"/>
  <c r="BW17" i="5"/>
  <c r="BX17" i="5"/>
  <c r="BP17" i="5"/>
  <c r="BU21" i="5"/>
  <c r="BQ21" i="5"/>
  <c r="BR21" i="5"/>
  <c r="BO21" i="5"/>
  <c r="BX21" i="5"/>
  <c r="BW21" i="5"/>
  <c r="BV21" i="5"/>
  <c r="BP21" i="5"/>
  <c r="BU28" i="5"/>
  <c r="BW28" i="5"/>
  <c r="BR28" i="5"/>
  <c r="BS28" i="5"/>
  <c r="BP28" i="5"/>
  <c r="BQ28" i="5"/>
  <c r="BV28" i="5"/>
  <c r="BO28" i="5"/>
  <c r="BT28" i="5"/>
  <c r="BX32" i="5"/>
  <c r="BP32" i="5"/>
  <c r="BU32" i="5"/>
  <c r="BV32" i="5"/>
  <c r="BO32" i="5"/>
  <c r="BW32" i="5"/>
  <c r="BT32" i="5"/>
  <c r="BQ32" i="5"/>
  <c r="BO36" i="5"/>
  <c r="BQ36" i="5"/>
  <c r="BX36" i="5"/>
  <c r="BU36" i="5"/>
  <c r="BS36" i="5"/>
  <c r="BT36" i="5"/>
  <c r="BW36" i="5"/>
  <c r="BT107" i="5"/>
  <c r="BP107" i="5"/>
  <c r="BW107" i="5"/>
  <c r="BO107" i="5"/>
  <c r="BQ107" i="5"/>
  <c r="BU107" i="5"/>
  <c r="BR107" i="5"/>
  <c r="BV107" i="5"/>
  <c r="BT123" i="5"/>
  <c r="BW123" i="5"/>
  <c r="BS123" i="5"/>
  <c r="BV123" i="5"/>
  <c r="BO123" i="5"/>
  <c r="BQ123" i="5"/>
  <c r="BP123" i="5"/>
  <c r="BR123" i="5"/>
  <c r="BV154" i="5"/>
  <c r="BS154" i="5"/>
  <c r="BQ154" i="5"/>
  <c r="BT154" i="5"/>
  <c r="BR154" i="5"/>
  <c r="BW154" i="5"/>
  <c r="BX154" i="5"/>
  <c r="BO154" i="5"/>
  <c r="BS158" i="5"/>
  <c r="BU158" i="5"/>
  <c r="BO158" i="5"/>
  <c r="BV158" i="5"/>
  <c r="BW158" i="5"/>
  <c r="BT158" i="5"/>
  <c r="BQ158" i="5"/>
  <c r="BP158" i="5"/>
  <c r="BX158" i="5"/>
  <c r="BR158" i="5"/>
  <c r="BV162" i="5"/>
  <c r="BS162" i="5"/>
  <c r="BU162" i="5"/>
  <c r="BQ162" i="5"/>
  <c r="BO162" i="5"/>
  <c r="BP162" i="5"/>
  <c r="BW162" i="5"/>
  <c r="BT162" i="5"/>
  <c r="BR162" i="5"/>
  <c r="BS166" i="5"/>
  <c r="BO166" i="5"/>
  <c r="BW166" i="5"/>
  <c r="BX166" i="5"/>
  <c r="BV166" i="5"/>
  <c r="BQ166" i="5"/>
  <c r="BP166" i="5"/>
  <c r="BR166" i="5"/>
  <c r="BQ170" i="5"/>
  <c r="BU170" i="5"/>
  <c r="BW170" i="5"/>
  <c r="BT170" i="5"/>
  <c r="BX170" i="5"/>
  <c r="BS170" i="5"/>
  <c r="BV170" i="5"/>
  <c r="BR170" i="5"/>
  <c r="BQ174" i="5"/>
  <c r="BW174" i="5"/>
  <c r="BU174" i="5"/>
  <c r="BO174" i="5"/>
  <c r="BP174" i="5"/>
  <c r="BT174" i="5"/>
  <c r="BV174" i="5"/>
  <c r="BX174" i="5"/>
  <c r="BR174" i="5"/>
  <c r="BQ178" i="5"/>
  <c r="BS178" i="5"/>
  <c r="BO178" i="5"/>
  <c r="BW178" i="5"/>
  <c r="BU178" i="5"/>
  <c r="BP178" i="5"/>
  <c r="BV178" i="5"/>
  <c r="BT178" i="5"/>
  <c r="BR178" i="5"/>
  <c r="BV237" i="5"/>
  <c r="BW237" i="5"/>
  <c r="BS237" i="5"/>
  <c r="BP237" i="5"/>
  <c r="BT237" i="5"/>
  <c r="BX237" i="5"/>
  <c r="BO237" i="5"/>
  <c r="BU237" i="5"/>
  <c r="BR237" i="5"/>
  <c r="BX241" i="5"/>
  <c r="BP241" i="5"/>
  <c r="BT241" i="5"/>
  <c r="BR245" i="5"/>
  <c r="BO245" i="5"/>
  <c r="BP245" i="5"/>
  <c r="BT245" i="5"/>
  <c r="BU245" i="5"/>
  <c r="BQ245" i="5"/>
  <c r="BX245" i="5"/>
  <c r="BW245" i="5"/>
  <c r="BV245" i="5"/>
  <c r="BX298" i="5"/>
  <c r="BQ298" i="5"/>
  <c r="BO298" i="5"/>
  <c r="BS298" i="5"/>
  <c r="BR298" i="5"/>
  <c r="BW298" i="5"/>
  <c r="BV298" i="5"/>
  <c r="BP298" i="5"/>
  <c r="BX302" i="5"/>
  <c r="BW302" i="5"/>
  <c r="BV302" i="5"/>
  <c r="BP302" i="5"/>
  <c r="BO302" i="5"/>
  <c r="BT302" i="5"/>
  <c r="BS302" i="5"/>
  <c r="BQ302" i="5"/>
  <c r="BS307" i="5"/>
  <c r="BQ307" i="5"/>
  <c r="BU307" i="5"/>
  <c r="BX307" i="5"/>
  <c r="BR307" i="5"/>
  <c r="BW307" i="5"/>
  <c r="BV307" i="5"/>
  <c r="BP307" i="5"/>
  <c r="BX311" i="5"/>
  <c r="BS311" i="5"/>
  <c r="BO311" i="5"/>
  <c r="BP311" i="5"/>
  <c r="BT311" i="5"/>
  <c r="BX315" i="5"/>
  <c r="BR315" i="5"/>
  <c r="BQ315" i="5"/>
  <c r="BU315" i="5"/>
  <c r="BV315" i="5"/>
  <c r="BO315" i="5"/>
  <c r="BP315" i="5"/>
  <c r="BO319" i="5"/>
  <c r="BS319" i="5"/>
  <c r="BX319" i="5"/>
  <c r="BU319" i="5"/>
  <c r="BQ319" i="5"/>
  <c r="BP319" i="5"/>
  <c r="BT319" i="5"/>
  <c r="BR319" i="5"/>
  <c r="BX323" i="5"/>
  <c r="BU323" i="5"/>
  <c r="BQ323" i="5"/>
  <c r="BS323" i="5"/>
  <c r="BO323" i="5"/>
  <c r="BR323" i="5"/>
  <c r="BW323" i="5"/>
  <c r="BV323" i="5"/>
  <c r="BP323" i="5"/>
  <c r="BW326" i="5"/>
  <c r="BQ326" i="5"/>
  <c r="BT326" i="5"/>
  <c r="BR326" i="5"/>
  <c r="BX326" i="5"/>
  <c r="BW330" i="5"/>
  <c r="BP330" i="5"/>
  <c r="BQ330" i="5"/>
  <c r="BT330" i="5"/>
  <c r="BU330" i="5"/>
  <c r="BR330" i="5"/>
  <c r="BO330" i="5"/>
  <c r="BS385" i="5"/>
  <c r="BO385" i="5"/>
  <c r="BQ385" i="5"/>
  <c r="BW385" i="5"/>
  <c r="BX385" i="5"/>
  <c r="BU385" i="5"/>
  <c r="BV385" i="5"/>
  <c r="BP385" i="5"/>
  <c r="BQ389" i="5"/>
  <c r="BW389" i="5"/>
  <c r="BO389" i="5"/>
  <c r="BS389" i="5"/>
  <c r="BX389" i="5"/>
  <c r="BR389" i="5"/>
  <c r="BU389" i="5"/>
  <c r="BP389" i="5"/>
  <c r="BU393" i="5"/>
  <c r="BW393" i="5"/>
  <c r="BS393" i="5"/>
  <c r="BO393" i="5"/>
  <c r="BX393" i="5"/>
  <c r="BV393" i="5"/>
  <c r="BR393" i="5"/>
  <c r="BP393" i="5"/>
  <c r="BW397" i="5"/>
  <c r="BV397" i="5"/>
  <c r="BS397" i="5"/>
  <c r="BP397" i="5"/>
  <c r="BR397" i="5"/>
  <c r="BT397" i="5"/>
  <c r="BQ397" i="5"/>
  <c r="BU397" i="5"/>
  <c r="BX397" i="5"/>
  <c r="BV400" i="5"/>
  <c r="BW400" i="5"/>
  <c r="BS400" i="5"/>
  <c r="BQ400" i="5"/>
  <c r="BR400" i="5"/>
  <c r="BV404" i="5"/>
  <c r="BX404" i="5"/>
  <c r="BS404" i="5"/>
  <c r="BR404" i="5"/>
  <c r="BT404" i="5"/>
  <c r="BO404" i="5"/>
  <c r="BU404" i="5"/>
  <c r="BP404" i="5"/>
  <c r="BO479" i="5"/>
  <c r="BV479" i="5"/>
  <c r="BP479" i="5"/>
  <c r="BX479" i="5"/>
  <c r="BR479" i="5"/>
  <c r="BU479" i="5"/>
  <c r="BQ479" i="5"/>
  <c r="BW479" i="5"/>
  <c r="BW486" i="5"/>
  <c r="BT486" i="5"/>
  <c r="BQ486" i="5"/>
  <c r="BV486" i="5"/>
  <c r="BP486" i="5"/>
  <c r="BU486" i="5"/>
  <c r="BO486" i="5"/>
  <c r="BX486" i="5"/>
  <c r="BS486" i="5"/>
  <c r="BO544" i="5"/>
  <c r="BV544" i="5"/>
  <c r="BW544" i="5"/>
  <c r="BX544" i="5"/>
  <c r="BS544" i="5"/>
  <c r="BQ544" i="5"/>
  <c r="BP544" i="5"/>
  <c r="BU544" i="5"/>
  <c r="BR544" i="5"/>
  <c r="BW548" i="5"/>
  <c r="BV548" i="5"/>
  <c r="BS548" i="5"/>
  <c r="BT548" i="5"/>
  <c r="BO548" i="5"/>
  <c r="BX548" i="5"/>
  <c r="BQ548" i="5"/>
  <c r="BS552" i="5"/>
  <c r="BO552" i="5"/>
  <c r="BW552" i="5"/>
  <c r="BP552" i="5"/>
  <c r="BU552" i="5"/>
  <c r="BR552" i="5"/>
  <c r="BT552" i="5"/>
  <c r="BV552" i="5"/>
  <c r="BX552" i="5"/>
  <c r="BX599" i="5"/>
  <c r="BU599" i="5"/>
  <c r="BW599" i="5"/>
  <c r="BP599" i="5"/>
  <c r="BO599" i="5"/>
  <c r="BR599" i="5"/>
  <c r="BS599" i="5"/>
  <c r="BV599" i="5"/>
  <c r="BX619" i="5"/>
  <c r="BW619" i="5"/>
  <c r="BQ619" i="5"/>
  <c r="BS619" i="5"/>
  <c r="BO619" i="5"/>
  <c r="BR619" i="5"/>
  <c r="BP619" i="5"/>
  <c r="BV619" i="5"/>
  <c r="BT619" i="5"/>
  <c r="BV660" i="5"/>
  <c r="BQ660" i="5"/>
  <c r="BP660" i="5"/>
  <c r="BO660" i="5"/>
  <c r="BT660" i="5"/>
  <c r="BS660" i="5"/>
  <c r="BW660" i="5"/>
  <c r="BR660" i="5"/>
  <c r="BX660" i="5"/>
  <c r="BU660" i="5"/>
  <c r="BW664" i="5"/>
  <c r="BV664" i="5"/>
  <c r="BT664" i="5"/>
  <c r="BQ664" i="5"/>
  <c r="BP664" i="5"/>
  <c r="BR664" i="5"/>
  <c r="BO664" i="5"/>
  <c r="BU664" i="5"/>
  <c r="BS664" i="5"/>
  <c r="BX683" i="5"/>
  <c r="BP683" i="5"/>
  <c r="BO683" i="5"/>
  <c r="BT683" i="5"/>
  <c r="BS683" i="5"/>
  <c r="BQ683" i="5"/>
  <c r="BR683" i="5"/>
  <c r="BV687" i="5"/>
  <c r="BP687" i="5"/>
  <c r="BQ687" i="5"/>
  <c r="BX687" i="5"/>
  <c r="BO687" i="5"/>
  <c r="BU687" i="5"/>
  <c r="BR687" i="5"/>
  <c r="BT687" i="5"/>
  <c r="BS687" i="5"/>
  <c r="BV691" i="5"/>
  <c r="BT691" i="5"/>
  <c r="BX691" i="5"/>
  <c r="BO691" i="5"/>
  <c r="BQ691" i="5"/>
  <c r="BP691" i="5"/>
  <c r="BS691" i="5"/>
  <c r="BU691" i="5"/>
  <c r="BR691" i="5"/>
  <c r="BQ698" i="5"/>
  <c r="BO698" i="5"/>
  <c r="BU698" i="5"/>
  <c r="BR698" i="5"/>
  <c r="BV698" i="5"/>
  <c r="BP698" i="5"/>
  <c r="BX698" i="5"/>
  <c r="BW698" i="5"/>
  <c r="BT698" i="5"/>
  <c r="BT772" i="5"/>
  <c r="BX772" i="5"/>
  <c r="BS772" i="5"/>
  <c r="BQ772" i="5"/>
  <c r="BR772" i="5"/>
  <c r="BW776" i="5"/>
  <c r="BX776" i="5"/>
  <c r="BP776" i="5"/>
  <c r="BS776" i="5"/>
  <c r="BT776" i="5"/>
  <c r="BQ776" i="5"/>
  <c r="BR776" i="5"/>
  <c r="BT898" i="5"/>
  <c r="BP898" i="5"/>
  <c r="BW898" i="5"/>
  <c r="BQ898" i="5"/>
  <c r="BO898" i="5"/>
  <c r="BX898" i="5"/>
  <c r="BR898" i="5"/>
  <c r="BS898" i="5"/>
  <c r="BV898" i="5"/>
  <c r="BV902" i="5"/>
  <c r="BQ902" i="5"/>
  <c r="BT902" i="5"/>
  <c r="BU902" i="5"/>
  <c r="BX902" i="5"/>
  <c r="BO902" i="5"/>
  <c r="BS902" i="5"/>
  <c r="BP902" i="5"/>
  <c r="BR902" i="5"/>
  <c r="BV906" i="5"/>
  <c r="BP906" i="5"/>
  <c r="BU906" i="5"/>
  <c r="BQ906" i="5"/>
  <c r="BS906" i="5"/>
  <c r="BO906" i="5"/>
  <c r="BT906" i="5"/>
  <c r="BR906" i="5"/>
  <c r="BW906" i="5"/>
  <c r="BW687" i="5"/>
  <c r="BQ552" i="5"/>
  <c r="BU548" i="5"/>
  <c r="BP548" i="5"/>
  <c r="BR486" i="5"/>
  <c r="BT307" i="5"/>
  <c r="BQ404" i="5"/>
  <c r="BO241" i="5"/>
  <c r="BT17" i="5"/>
  <c r="BX178" i="5"/>
  <c r="BT166" i="5"/>
  <c r="BP772" i="5"/>
  <c r="BU776" i="5"/>
  <c r="BU772" i="5"/>
  <c r="BS479" i="5"/>
  <c r="BU302" i="5"/>
  <c r="BU166" i="5"/>
  <c r="BX5" i="5"/>
  <c r="BW772" i="5"/>
  <c r="BS107" i="5"/>
  <c r="BX28" i="5"/>
  <c r="BS698" i="5"/>
  <c r="BT298" i="5"/>
  <c r="BV319" i="5"/>
  <c r="BT21" i="5"/>
  <c r="BP170" i="5"/>
  <c r="BP154" i="5"/>
  <c r="BU123" i="5"/>
  <c r="BW315" i="5"/>
  <c r="BU298" i="5"/>
  <c r="BV389" i="5"/>
  <c r="BO307" i="5"/>
  <c r="BO170" i="5"/>
  <c r="BU154" i="5"/>
  <c r="BP36" i="5"/>
  <c r="BV683" i="5"/>
  <c r="BO397" i="5"/>
  <c r="BS315" i="5"/>
  <c r="BS174" i="5"/>
  <c r="BO772" i="5"/>
  <c r="BV776" i="5"/>
  <c r="BW691" i="5"/>
  <c r="BW683" i="5"/>
  <c r="BT323" i="5"/>
  <c r="BX400" i="5"/>
  <c r="BV311" i="5"/>
  <c r="BS21" i="5"/>
  <c r="BU898" i="5"/>
  <c r="BU619" i="5"/>
  <c r="BX107" i="5"/>
  <c r="BT479" i="5"/>
  <c r="BQ237" i="5"/>
  <c r="BU42" i="5"/>
  <c r="BP42" i="5"/>
  <c r="BO42" i="5"/>
  <c r="BT42" i="5"/>
  <c r="BT39" i="5"/>
  <c r="BW39" i="5"/>
  <c r="BO39" i="5"/>
  <c r="BV39" i="5"/>
  <c r="BV12" i="5"/>
  <c r="BW24" i="5"/>
  <c r="BX20" i="5"/>
  <c r="BX16" i="5"/>
  <c r="BW16" i="5"/>
  <c r="BS8" i="5"/>
  <c r="BP24" i="5"/>
  <c r="BO24" i="5"/>
  <c r="BU4" i="5"/>
  <c r="BS4" i="5"/>
  <c r="BP4" i="5"/>
  <c r="BS99" i="5"/>
  <c r="BX57" i="5"/>
  <c r="BT12" i="5"/>
  <c r="BP76" i="5"/>
  <c r="BV76" i="5"/>
  <c r="BU24" i="5"/>
  <c r="BV24" i="5"/>
  <c r="BQ20" i="5"/>
  <c r="BO16" i="5"/>
  <c r="BV16" i="5"/>
  <c r="BO35" i="5"/>
  <c r="BQ8" i="5"/>
  <c r="BS16" i="5"/>
  <c r="BO4" i="5"/>
  <c r="BX12" i="5"/>
  <c r="BW197" i="5"/>
  <c r="BO31" i="5"/>
  <c r="BO8" i="5"/>
  <c r="BU209" i="5"/>
  <c r="BO12" i="5"/>
  <c r="BS80" i="5"/>
  <c r="BR27" i="5"/>
  <c r="BO141" i="5"/>
  <c r="BS137" i="5"/>
  <c r="BR112" i="5"/>
  <c r="BT94" i="5"/>
  <c r="BQ35" i="5"/>
  <c r="BU31" i="5"/>
  <c r="BR141" i="5"/>
  <c r="BV137" i="5"/>
  <c r="BW94" i="5"/>
  <c r="BQ411" i="5"/>
  <c r="BO411" i="5"/>
  <c r="BU311" i="5"/>
  <c r="BO212" i="5"/>
  <c r="BV241" i="5"/>
  <c r="BS212" i="5"/>
  <c r="BX212" i="5"/>
  <c r="BO197" i="5"/>
  <c r="BX116" i="5"/>
  <c r="BW116" i="5"/>
  <c r="BP52" i="5"/>
  <c r="BP112" i="5"/>
  <c r="BV112" i="5"/>
  <c r="BT52" i="5"/>
  <c r="BW31" i="5"/>
  <c r="BT56" i="5"/>
  <c r="BW27" i="5"/>
  <c r="BO56" i="5"/>
  <c r="BS56" i="5"/>
  <c r="BT35" i="5"/>
  <c r="BO27" i="5"/>
  <c r="BQ341" i="5"/>
  <c r="BU241" i="5"/>
  <c r="BQ241" i="5"/>
  <c r="BT363" i="5"/>
  <c r="BO378" i="5"/>
  <c r="BU363" i="5"/>
  <c r="BS326" i="5"/>
  <c r="BS285" i="5"/>
  <c r="BP400" i="5"/>
  <c r="BU400" i="5"/>
  <c r="BR281" i="5"/>
  <c r="BS363" i="5"/>
  <c r="BT341" i="5"/>
  <c r="BR311" i="5"/>
  <c r="BU285" i="5"/>
  <c r="BQ281" i="5"/>
  <c r="BW267" i="5"/>
  <c r="BP326" i="5"/>
  <c r="BX285" i="5"/>
  <c r="BV267" i="5"/>
  <c r="BS241" i="5"/>
  <c r="BR212" i="5"/>
  <c r="BR241" i="5"/>
  <c r="BR197" i="5"/>
  <c r="BQ145" i="5"/>
  <c r="BQ137" i="5"/>
  <c r="BP145" i="5"/>
  <c r="BX141" i="5"/>
  <c r="BP137" i="5"/>
  <c r="BU94" i="5"/>
  <c r="BW145" i="5"/>
  <c r="BO137" i="5"/>
  <c r="BP94" i="5"/>
  <c r="BR56" i="5"/>
  <c r="BQ31" i="5"/>
  <c r="BU27" i="5"/>
  <c r="BV145" i="5"/>
  <c r="BR137" i="5"/>
  <c r="BS94" i="5"/>
  <c r="BW341" i="5"/>
  <c r="BQ311" i="5"/>
  <c r="BW411" i="5"/>
  <c r="BX378" i="5"/>
  <c r="BU341" i="5"/>
  <c r="BT411" i="5"/>
  <c r="BX197" i="5"/>
  <c r="BU197" i="5"/>
  <c r="BP212" i="5"/>
  <c r="BT112" i="5"/>
  <c r="BP116" i="5"/>
  <c r="BV116" i="5"/>
  <c r="BS31" i="5"/>
  <c r="BU112" i="5"/>
  <c r="BQ52" i="5"/>
  <c r="BP31" i="5"/>
  <c r="BS35" i="5"/>
  <c r="BU56" i="5"/>
  <c r="BQ56" i="5"/>
  <c r="BP35" i="5"/>
  <c r="BS27" i="5"/>
  <c r="BP27" i="5"/>
  <c r="BT378" i="5"/>
  <c r="BS52" i="5"/>
  <c r="BQ197" i="5"/>
  <c r="BR411" i="5"/>
  <c r="BV378" i="5"/>
  <c r="BS378" i="5"/>
  <c r="BP363" i="5"/>
  <c r="BO326" i="5"/>
  <c r="BO285" i="5"/>
  <c r="BQ267" i="5"/>
  <c r="BO400" i="5"/>
  <c r="BT400" i="5"/>
  <c r="BV326" i="5"/>
  <c r="BV285" i="5"/>
  <c r="BR363" i="5"/>
  <c r="BP341" i="5"/>
  <c r="BU326" i="5"/>
  <c r="BQ285" i="5"/>
  <c r="BS267" i="5"/>
  <c r="BT285" i="5"/>
  <c r="BX281" i="5"/>
  <c r="BR267" i="5"/>
  <c r="BW241" i="5"/>
  <c r="BT141" i="5"/>
  <c r="BQ94" i="5"/>
  <c r="BR35" i="5"/>
  <c r="BS145" i="5"/>
  <c r="BW141" i="5"/>
  <c r="BR52" i="5"/>
  <c r="BQ27" i="5"/>
  <c r="BR145" i="5"/>
  <c r="BO94" i="5"/>
  <c r="BO341" i="5"/>
  <c r="BP411" i="5"/>
  <c r="BW311" i="5"/>
  <c r="BV411" i="5"/>
  <c r="BT267" i="5"/>
  <c r="BS197" i="5"/>
  <c r="BP197" i="5"/>
  <c r="BU116" i="5"/>
  <c r="BS112" i="5"/>
  <c r="BQ112" i="5"/>
  <c r="BW52" i="5"/>
  <c r="BX31" i="5"/>
  <c r="BP56" i="5"/>
  <c r="BX35" i="5"/>
  <c r="BQ363" i="5"/>
  <c r="BT116" i="5"/>
  <c r="BR378" i="5"/>
  <c r="BS341" i="5"/>
  <c r="T18" i="1"/>
  <c r="CE3" i="8"/>
  <c r="CI3" i="8"/>
  <c r="CG3" i="8"/>
  <c r="DV3" i="8"/>
  <c r="Q167" i="8"/>
  <c r="H4" i="43"/>
  <c r="P63" i="43"/>
  <c r="P64" i="43" s="1"/>
  <c r="P65" i="43" s="1"/>
  <c r="P66" i="43" s="1"/>
  <c r="P67" i="43" s="1"/>
  <c r="P68" i="43" s="1"/>
  <c r="P69" i="43" s="1"/>
  <c r="P70" i="43" s="1"/>
  <c r="P71" i="43" s="1"/>
  <c r="P72" i="43" s="1"/>
  <c r="P73" i="43" s="1"/>
  <c r="P74" i="43" s="1"/>
  <c r="P75" i="43" s="1"/>
  <c r="P76" i="43" s="1"/>
  <c r="P77" i="43" s="1"/>
  <c r="P78" i="43" s="1"/>
  <c r="P79" i="43" s="1"/>
  <c r="P80" i="43" s="1"/>
  <c r="O57" i="35"/>
  <c r="C42" i="35"/>
  <c r="K63" i="43"/>
  <c r="K64" i="43" s="1"/>
  <c r="K65" i="43" s="1"/>
  <c r="K66" i="43" s="1"/>
  <c r="K67" i="43" s="1"/>
  <c r="K68" i="43" s="1"/>
  <c r="K69" i="43" s="1"/>
  <c r="K70" i="43" s="1"/>
  <c r="K71" i="43" s="1"/>
  <c r="K72" i="43" s="1"/>
  <c r="K73" i="43" s="1"/>
  <c r="K74" i="43" s="1"/>
  <c r="K75" i="43" s="1"/>
  <c r="K76" i="43" s="1"/>
  <c r="K77" i="43" s="1"/>
  <c r="K78" i="43" s="1"/>
  <c r="K79" i="43" s="1"/>
  <c r="K80" i="43" s="1"/>
  <c r="C4" i="43"/>
  <c r="S35" i="1"/>
  <c r="S34" i="1"/>
  <c r="S21" i="1" s="1"/>
  <c r="S8" i="1" s="1"/>
  <c r="E4" i="43"/>
  <c r="M63" i="43"/>
  <c r="M64" i="43" s="1"/>
  <c r="M65" i="43" s="1"/>
  <c r="M66" i="43" s="1"/>
  <c r="M67" i="43" s="1"/>
  <c r="M68" i="43" s="1"/>
  <c r="M69" i="43" s="1"/>
  <c r="M70" i="43" s="1"/>
  <c r="M71" i="43" s="1"/>
  <c r="M72" i="43" s="1"/>
  <c r="M73" i="43" s="1"/>
  <c r="M74" i="43" s="1"/>
  <c r="M75" i="43" s="1"/>
  <c r="M76" i="43" s="1"/>
  <c r="M77" i="43" s="1"/>
  <c r="M78" i="43" s="1"/>
  <c r="M79" i="43" s="1"/>
  <c r="M80" i="43" s="1"/>
  <c r="S28" i="1"/>
  <c r="S26" i="1"/>
  <c r="S13" i="1" s="1"/>
  <c r="Q11" i="8"/>
  <c r="AL11" i="1"/>
  <c r="AM11" i="1" s="1"/>
  <c r="S39" i="1"/>
  <c r="S25" i="1" s="1"/>
  <c r="S12" i="1" s="1"/>
  <c r="T35" i="1"/>
  <c r="S85" i="1"/>
  <c r="S73" i="1" s="1"/>
  <c r="S60" i="1" s="1"/>
  <c r="S48" i="1" s="1"/>
  <c r="S36" i="1" s="1"/>
  <c r="S22" i="1" s="1"/>
  <c r="S9" i="1" s="1"/>
  <c r="P68" i="35"/>
  <c r="AM13" i="8"/>
  <c r="G53" i="47"/>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AI53" i="47" s="1"/>
  <c r="F54" i="47" s="1"/>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AI54" i="47" s="1"/>
  <c r="F55" i="47" s="1"/>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AI55" i="47" s="1"/>
  <c r="F56" i="47" s="1"/>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AI56" i="47" s="1"/>
  <c r="F57" i="47" s="1"/>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AI57" i="47" s="1"/>
  <c r="F58" i="47" s="1"/>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AI58" i="47" s="1"/>
  <c r="F59" i="47" s="1"/>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AI59" i="47" s="1"/>
  <c r="AJ59" i="47" s="1"/>
  <c r="F60" i="47" s="1"/>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AI60"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AI61" i="47" s="1"/>
  <c r="F62" i="47" s="1"/>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AI62" i="47" s="1"/>
  <c r="F63" i="47" s="1"/>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AI63" i="47" s="1"/>
  <c r="F64" i="47" s="1"/>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AI64" i="47" s="1"/>
  <c r="BX9" i="8"/>
  <c r="BW9" i="8"/>
  <c r="B79" i="35"/>
  <c r="N79" i="35" s="1"/>
  <c r="F4" i="43"/>
  <c r="AM14" i="8" l="1"/>
  <c r="AN14" i="8"/>
  <c r="P83" i="35"/>
  <c r="D83" i="35" s="1"/>
  <c r="D68" i="35"/>
  <c r="O72" i="35"/>
  <c r="C72" i="35"/>
  <c r="O87" i="35"/>
  <c r="C87" i="35" s="1"/>
  <c r="C57" i="35"/>
  <c r="R11" i="8"/>
  <c r="Q12" i="8"/>
  <c r="BW10" i="8"/>
  <c r="BX10" i="8" s="1"/>
  <c r="AN13" i="8"/>
  <c r="S23" i="1"/>
  <c r="S10" i="1" s="1"/>
  <c r="BW11" i="8" l="1"/>
  <c r="BX11" i="8"/>
  <c r="Q13" i="8"/>
  <c r="R12" i="8"/>
  <c r="AM15" i="8"/>
  <c r="AN15" i="8"/>
  <c r="Q14" i="8" l="1"/>
  <c r="R13" i="8"/>
  <c r="AN16" i="8"/>
  <c r="AM16" i="8"/>
  <c r="BW12" i="8"/>
  <c r="BX12" i="8"/>
  <c r="AM17" i="8" l="1"/>
  <c r="BX13" i="8"/>
  <c r="BW13" i="8"/>
  <c r="R14" i="8"/>
  <c r="Q15" i="8"/>
  <c r="Q16" i="8" s="1"/>
  <c r="R16" i="8" l="1"/>
  <c r="Q17" i="8"/>
  <c r="AM18" i="8"/>
  <c r="AN18" i="8" s="1"/>
  <c r="BW14" i="8"/>
  <c r="R15" i="8"/>
  <c r="AN17" i="8"/>
  <c r="AM19" i="8" l="1"/>
  <c r="Q18" i="8"/>
  <c r="R17" i="8"/>
  <c r="BX15" i="8"/>
  <c r="BW15" i="8"/>
  <c r="BX14" i="8"/>
  <c r="R18" i="8" l="1"/>
  <c r="Q19" i="8"/>
  <c r="BW16" i="8"/>
  <c r="BX16" i="8"/>
  <c r="AM20" i="8"/>
  <c r="AN20" i="8"/>
  <c r="AN19" i="8"/>
  <c r="BW17" i="8" l="1"/>
  <c r="BX17" i="8"/>
  <c r="R19" i="8"/>
  <c r="R20" i="8"/>
  <c r="Q20" i="8"/>
  <c r="Q21" i="8" s="1"/>
  <c r="AM21" i="8"/>
  <c r="AN21" i="8" s="1"/>
  <c r="AM22" i="8" l="1"/>
  <c r="AN22" i="8"/>
  <c r="Q22" i="8"/>
  <c r="Q23" i="8" s="1"/>
  <c r="R22" i="8"/>
  <c r="R21" i="8"/>
  <c r="BX18" i="8"/>
  <c r="BW18" i="8"/>
  <c r="R24" i="8" l="1"/>
  <c r="Q24" i="8"/>
  <c r="Q25" i="8" s="1"/>
  <c r="R23" i="8"/>
  <c r="BW19" i="8"/>
  <c r="BX19" i="8"/>
  <c r="AM23" i="8"/>
  <c r="AN23" i="8"/>
  <c r="BW20" i="8" l="1"/>
  <c r="BX20" i="8" s="1"/>
  <c r="AM24" i="8"/>
  <c r="AN24" i="8"/>
  <c r="Q26" i="8"/>
  <c r="Q27" i="8" s="1"/>
  <c r="R25" i="8"/>
  <c r="R26" i="8"/>
  <c r="AM25" i="8" l="1"/>
  <c r="AN25" i="8"/>
  <c r="R27" i="8"/>
  <c r="Q28" i="8"/>
  <c r="BW21" i="8"/>
  <c r="BX21" i="8"/>
  <c r="R28" i="8" l="1"/>
  <c r="Q29" i="8"/>
  <c r="BW22" i="8"/>
  <c r="BX22" i="8"/>
  <c r="AM26" i="8"/>
  <c r="AN26" i="8"/>
  <c r="BW23" i="8" l="1"/>
  <c r="R29" i="8"/>
  <c r="Q30" i="8"/>
  <c r="AN27" i="8"/>
  <c r="AM27" i="8"/>
  <c r="Q31" i="8" l="1"/>
  <c r="Q32" i="8" s="1"/>
  <c r="R30" i="8"/>
  <c r="R31" i="8"/>
  <c r="AM28" i="8"/>
  <c r="BW24" i="8"/>
  <c r="BX23" i="8"/>
  <c r="AN29" i="8" l="1"/>
  <c r="AM29" i="8"/>
  <c r="BW25" i="8"/>
  <c r="BX25" i="8"/>
  <c r="BX24" i="8"/>
  <c r="AN28" i="8"/>
  <c r="Q33" i="8"/>
  <c r="R33" i="8"/>
  <c r="R32" i="8"/>
  <c r="R34" i="8" l="1"/>
  <c r="Q34" i="8"/>
  <c r="BW26" i="8"/>
  <c r="BX26" i="8"/>
  <c r="AM30" i="8"/>
  <c r="AM31" i="8" l="1"/>
  <c r="AN31" i="8"/>
  <c r="BW27" i="8"/>
  <c r="AN30" i="8"/>
  <c r="Q35" i="8"/>
  <c r="Q36" i="8" s="1"/>
  <c r="BW28" i="8" l="1"/>
  <c r="BX27" i="8"/>
  <c r="Q37" i="8"/>
  <c r="R36" i="8"/>
  <c r="R35" i="8"/>
  <c r="AM32" i="8"/>
  <c r="AM33" i="8" l="1"/>
  <c r="AN33" i="8"/>
  <c r="R37" i="8"/>
  <c r="Q38" i="8"/>
  <c r="AN32" i="8"/>
  <c r="BW29" i="8"/>
  <c r="BX29" i="8" s="1"/>
  <c r="BX28" i="8"/>
  <c r="Q39" i="8" l="1"/>
  <c r="R39" i="8"/>
  <c r="R38" i="8"/>
  <c r="BX30" i="8"/>
  <c r="BW30" i="8"/>
  <c r="AN34" i="8"/>
  <c r="AM34" i="8"/>
  <c r="AM35" i="8" l="1"/>
  <c r="AN35" i="8"/>
  <c r="BW31" i="8"/>
  <c r="BX31" i="8"/>
  <c r="Q40" i="8"/>
  <c r="BX32" i="8" l="1"/>
  <c r="BW32" i="8"/>
  <c r="Q41" i="8"/>
  <c r="R40" i="8"/>
  <c r="AM36" i="8"/>
  <c r="AN36" i="8"/>
  <c r="Q42" i="8" l="1"/>
  <c r="R42" i="8"/>
  <c r="R41" i="8"/>
  <c r="AM37" i="8"/>
  <c r="BW33" i="8"/>
  <c r="BX33" i="8"/>
  <c r="AM38" i="8" l="1"/>
  <c r="AN38" i="8"/>
  <c r="BW34" i="8"/>
  <c r="AN37" i="8"/>
  <c r="Q43" i="8"/>
  <c r="R43" i="8"/>
  <c r="Q44" i="8" l="1"/>
  <c r="BW35" i="8"/>
  <c r="BX35" i="8" s="1"/>
  <c r="BX34" i="8"/>
  <c r="AM39" i="8"/>
  <c r="AN39" i="8"/>
  <c r="AM40" i="8" l="1"/>
  <c r="AN40" i="8"/>
  <c r="BW36" i="8"/>
  <c r="BX36" i="8"/>
  <c r="Q45" i="8"/>
  <c r="R45" i="8"/>
  <c r="R44" i="8"/>
  <c r="BW37" i="8" l="1"/>
  <c r="BX37" i="8"/>
  <c r="Q46" i="8"/>
  <c r="AM41" i="8"/>
  <c r="Q47" i="8" l="1"/>
  <c r="R47" i="8"/>
  <c r="R46" i="8"/>
  <c r="AM42" i="8"/>
  <c r="AN41" i="8"/>
  <c r="BW38" i="8"/>
  <c r="BX38" i="8"/>
  <c r="AM43" i="8" l="1"/>
  <c r="BW39" i="8"/>
  <c r="BX39" i="8" s="1"/>
  <c r="AN42" i="8"/>
  <c r="Q48" i="8"/>
  <c r="R48" i="8"/>
  <c r="BX40" i="8" l="1"/>
  <c r="BW40" i="8"/>
  <c r="Q49" i="8"/>
  <c r="R49" i="8"/>
  <c r="AM44" i="8"/>
  <c r="AM45" i="8" s="1"/>
  <c r="AN43" i="8"/>
  <c r="Q50" i="8" l="1"/>
  <c r="R50" i="8"/>
  <c r="AN44" i="8"/>
  <c r="BW41" i="8"/>
  <c r="AN45" i="8"/>
  <c r="AM46" i="8"/>
  <c r="AM47" i="8" l="1"/>
  <c r="BW42" i="8"/>
  <c r="AN46" i="8"/>
  <c r="BX41" i="8"/>
  <c r="Q51" i="8"/>
  <c r="AM48" i="8" l="1"/>
  <c r="AN48" i="8"/>
  <c r="Q52" i="8"/>
  <c r="Q53" i="8" s="1"/>
  <c r="R52" i="8"/>
  <c r="BW43" i="8"/>
  <c r="BX43" i="8"/>
  <c r="R51" i="8"/>
  <c r="BX42" i="8"/>
  <c r="AN47" i="8"/>
  <c r="Q54" i="8" l="1"/>
  <c r="R53" i="8"/>
  <c r="BW44" i="8"/>
  <c r="BX44" i="8"/>
  <c r="AN49" i="8"/>
  <c r="AM49" i="8"/>
  <c r="BX45" i="8" l="1"/>
  <c r="BW45" i="8"/>
  <c r="AN50" i="8"/>
  <c r="AM50" i="8"/>
  <c r="R54" i="8"/>
  <c r="Q55" i="8"/>
  <c r="AM51" i="8" l="1"/>
  <c r="R55" i="8"/>
  <c r="Q56" i="8"/>
  <c r="BW46" i="8"/>
  <c r="AM52" i="8" l="1"/>
  <c r="AN52" i="8"/>
  <c r="R56" i="8"/>
  <c r="Q57" i="8"/>
  <c r="BW47" i="8"/>
  <c r="BX46" i="8"/>
  <c r="AN51" i="8"/>
  <c r="R57" i="8" l="1"/>
  <c r="Q58" i="8"/>
  <c r="BW48" i="8"/>
  <c r="BX48" i="8"/>
  <c r="BX47" i="8"/>
  <c r="AM53" i="8"/>
  <c r="AN53" i="8"/>
  <c r="BW49" i="8" l="1"/>
  <c r="BX49" i="8"/>
  <c r="Q59" i="8"/>
  <c r="R58" i="8"/>
  <c r="Q60" i="8" l="1"/>
  <c r="R59" i="8"/>
  <c r="R60" i="8" l="1"/>
  <c r="Q61" i="8"/>
  <c r="Q62" i="8" l="1"/>
  <c r="R61" i="8"/>
  <c r="Q63" i="8" l="1"/>
  <c r="R62" i="8"/>
  <c r="R63" i="8" l="1"/>
  <c r="Q64" i="8"/>
  <c r="Q65" i="8" l="1"/>
  <c r="R64" i="8"/>
  <c r="R65" i="8" l="1"/>
  <c r="Q66" i="8"/>
  <c r="Q67" i="8" l="1"/>
  <c r="R66" i="8"/>
  <c r="Q68" i="8" l="1"/>
  <c r="R67" i="8"/>
  <c r="Q69" i="8" l="1"/>
  <c r="R68" i="8"/>
  <c r="Q70" i="8" l="1"/>
  <c r="R69" i="8"/>
  <c r="Q71" i="8" l="1"/>
  <c r="R70" i="8"/>
  <c r="R71" i="8" l="1"/>
  <c r="Q72" i="8"/>
  <c r="R7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S2" authorId="0" shapeId="0" xr:uid="{00000000-0006-0000-08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grandiose nature, almost built as much for show as for use. Examples include the city's public structures, major temples, and the nobles' villas.
Class B Buildings: Class B buildings cover the larger, more successful and elaborate single buildings within the city. They have up to six stories, and might have extensive cellars (usually connected to the sewers at some point). Most inns and guildhalls fall into this class. Examples include grand houses and mansions, prosperous businesses, large warehouses, and the guildhalls.
Class C Buildings: The great majority of buildings in Waterdeep are Class C - the tall row houses that line the streets to heights up to five stories. Row houses usually have shops on the ground floor, with offices.or apartments above that. While not always multi-story row houses, this class includes many of the better-kept taverns and rooming houses in the city as well.
Class D Buildings: Class D buildings are lesser buildings, usually one-story wooden buildings used as small warehouses, individual homes, and storage sheds for Waterdeep's lower classes. Such buildings are mainly found in Dock Ward, southernmost Castle Ward, and, in smaller numbers, in Southern Ward and Trades Ward.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L3" authorId="0" shapeId="0" xr:uid="{00000000-0006-0000-0900-000001000000}">
      <text>
        <r>
          <rPr>
            <b/>
            <sz val="9"/>
            <color indexed="81"/>
            <rFont val="Tahoma"/>
            <family val="2"/>
            <charset val="204"/>
          </rPr>
          <t>* - INFORMATION FROM 3.5 ED</t>
        </r>
      </text>
    </comment>
    <comment ref="AM3" authorId="0" shapeId="0" xr:uid="{00000000-0006-0000-0900-000002000000}">
      <text>
        <r>
          <rPr>
            <b/>
            <sz val="9"/>
            <color indexed="81"/>
            <rFont val="Tahoma"/>
            <family val="2"/>
            <charset val="204"/>
          </rPr>
          <t>* - INFORMATION FROM 3.5 ED</t>
        </r>
        <r>
          <rPr>
            <sz val="9"/>
            <color indexed="81"/>
            <rFont val="Tahoma"/>
            <family val="2"/>
            <charset val="204"/>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H3" authorId="0" shapeId="0" xr:uid="{00000000-0006-0000-0C00-000001000000}">
      <text>
        <r>
          <rPr>
            <b/>
            <sz val="9"/>
            <color indexed="81"/>
            <rFont val="Tahoma"/>
            <family val="2"/>
            <charset val="204"/>
          </rPr>
          <t>Палихов Антон:</t>
        </r>
        <r>
          <rPr>
            <sz val="9"/>
            <color indexed="81"/>
            <rFont val="Tahoma"/>
            <family val="2"/>
            <charset val="204"/>
          </rPr>
          <t xml:space="preserve">
CITY OF SPLENDORS - BOXED SET</t>
        </r>
      </text>
    </comment>
    <comment ref="AH18" authorId="0" shapeId="0" xr:uid="{00000000-0006-0000-0C00-000002000000}">
      <text>
        <r>
          <rPr>
            <sz val="9"/>
            <color indexed="81"/>
            <rFont val="Tahoma"/>
            <family val="2"/>
            <charset val="204"/>
          </rPr>
          <t xml:space="preserve">DRAGON 430
</t>
        </r>
      </text>
    </comment>
    <comment ref="AH19" authorId="0" shapeId="0" xr:uid="{00000000-0006-0000-0C00-000003000000}">
      <text>
        <r>
          <rPr>
            <b/>
            <sz val="9"/>
            <color indexed="81"/>
            <rFont val="Tahoma"/>
            <family val="2"/>
            <charset val="204"/>
          </rPr>
          <t>DRAGON 430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U4" authorId="0" shapeId="0" xr:uid="{00000000-0006-0000-0D00-000001000000}">
      <text>
        <r>
          <rPr>
            <b/>
            <sz val="9"/>
            <color indexed="81"/>
            <rFont val="Tahoma"/>
            <family val="2"/>
            <charset val="204"/>
          </rPr>
          <t>Палихов Антон:</t>
        </r>
        <r>
          <rPr>
            <sz val="9"/>
            <color indexed="81"/>
            <rFont val="Tahoma"/>
            <family val="2"/>
            <charset val="204"/>
          </rPr>
          <t xml:space="preserve">
http://oakthorne.net/wiki/index.php?title=Waterdhavian_Gangs</t>
        </r>
      </text>
    </comment>
    <comment ref="M18" authorId="0" shapeId="0" xr:uid="{00000000-0006-0000-0D00-000002000000}">
      <text>
        <r>
          <rPr>
            <b/>
            <sz val="9"/>
            <color indexed="81"/>
            <rFont val="Tahoma"/>
            <family val="2"/>
            <charset val="204"/>
          </rPr>
          <t>Палихов Антон:</t>
        </r>
        <r>
          <rPr>
            <sz val="9"/>
            <color indexed="81"/>
            <rFont val="Tahoma"/>
            <family val="2"/>
            <charset val="204"/>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L3" authorId="0" shapeId="0" xr:uid="{00000000-0006-0000-0F00-000001000000}">
      <text>
        <r>
          <rPr>
            <b/>
            <sz val="9"/>
            <color indexed="81"/>
            <rFont val="Tahoma"/>
            <family val="2"/>
            <charset val="204"/>
          </rPr>
          <t>Палихов Антон:</t>
        </r>
        <r>
          <rPr>
            <sz val="9"/>
            <color indexed="81"/>
            <rFont val="Tahoma"/>
            <family val="2"/>
            <charset val="204"/>
          </rPr>
          <t xml:space="preserve">
Class A Buildings: Class A buildings are always unique and distinctive landmarks of any scale. Most, however, are of a large and grandious nature, almost built as much for show as for use. Examples within Waterdeep include the city's public structures (e.g. the Palace, Castle Waterdeep, the Field of Triumph, the Cynosure, et al), major temples (the Plinth, the Spires of the Morning, et al), and the nobles' villas (all walled villa complexes with interior gardens or enclosed grounds).
Class B Buildings: Class B buildings cover the larger, more successful and elaborate single buildings within the city. They have up to five stories, and may have extensive cellars (usually connected to the sewers at some point). Most inns and guild halls in Waterdeep fall into this class. Examples include grand houses and mansions (private residences without extensive grounds or walled gardens), prosperous businesses, large warehouses, and the guild halls (randomly generating guild hall interiors is not recommended, as many have specific purposes and require special attention).
Class C Buildings: The great majority of buildings in Waterdeep are Class C—the tall row houses that line the streets to heights of two stories or more (some as high as five!). Row houses usually have shops on the ground floor, with offices or apartments above that. While not always multi-story row houses, this class includes many of the better-kept taverns and rooming houses in the city.
Class D Buildings: Class D buildings are lesser buildings, usually one-story wooden buildings used as small warehouses and individual homes and storage sheds for Waterdeep's poor. Such buildings are mainly found in Dock Ward (and the docks in southern Castle Ward), with a fair number in Southern Ward and Trades Ward.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900-000001000000}">
      <text>
        <r>
          <rPr>
            <sz val="10"/>
            <color rgb="FF000000"/>
            <rFont val="Arial"/>
            <family val="2"/>
            <charset val="204"/>
          </rPr>
          <t>Could you add a column for 'school of magic?' Seems like it would be useful. Great work, and thank you for sharing!
	-Coty Coulter
Yes! That seems like a great idea. I'll get to it, thanks!
	-Thomas Appleton</t>
        </r>
      </text>
    </comment>
    <comment ref="H6" authorId="0" shapeId="0" xr:uid="{00000000-0006-0000-1900-000002000000}">
      <text>
        <r>
          <rPr>
            <sz val="10"/>
            <color rgb="FF000000"/>
            <rFont val="Arial"/>
            <family val="2"/>
            <charset val="204"/>
          </rPr>
          <t>I found this doc on reddit with a google search looking for material components of spells in 5e. It's the best result on the first page. Websites like roll20, the d20srd, and other compendiums only break down spells by class, level, or school, and it's tedious to sift through them or the PHB looking for components. 
I was looking for material components because I've been working on some homebrew modules and I am at the point of placing debris and detritus in various areas of the maps. I like to place useful debris that players can use for spellcasting, and flipping back and forth through the PHB was getting old.
	-Reuben Kendall</t>
        </r>
      </text>
    </comment>
    <comment ref="H7" authorId="0" shapeId="0" xr:uid="{00000000-0006-0000-1900-000003000000}">
      <text>
        <r>
          <rPr>
            <sz val="10"/>
            <color rgb="FF000000"/>
            <rFont val="Arial"/>
            <family val="2"/>
            <charset val="204"/>
          </rPr>
          <t>Adders live in peat bogs, if you want to make an interesting low level quest: The local magic shop is low on adder stomachs as their shipment is late, the players must go to a bullywug infested bog to catch the poisonous serpents for their stomachs while fending off the territorial masters of the swamp.
	-ratgirl34</t>
        </r>
      </text>
    </comment>
    <comment ref="H237" authorId="0" shapeId="0" xr:uid="{00000000-0006-0000-1900-000004000000}">
      <text>
        <r>
          <rPr>
            <sz val="10"/>
            <color rgb="FF000000"/>
            <rFont val="Arial"/>
            <family val="2"/>
            <charset val="204"/>
          </rPr>
          <t>Oils and unguents huh? Sort of like the Egyptian mummification process...
	-ratgirl34</t>
        </r>
      </text>
    </comment>
    <comment ref="H242" authorId="0" shapeId="0" xr:uid="{00000000-0006-0000-1900-000005000000}">
      <text>
        <r>
          <rPr>
            <sz val="10"/>
            <color rgb="FF000000"/>
            <rFont val="Arial"/>
            <family val="2"/>
            <charset val="204"/>
          </rPr>
          <t>I think the rules say that this can be on the character's person
	-Tucker Collins
So it could be written on their body like a tattoo? That's pretty cool.
	-ratgirl34
Had not thought of that but that is brilliant - it coutd work with a sort of tribal/shamanistic type cleric, or someone is highly devoted and has scripture on their body. Or something like memento, where the tattoos are each of crucial bits of reality they need to hold onto in pursuit of the goals of their deity
	-Tucker Collins
And the spell doesn't use up the 'component' so it's reuseable and they always have it 'on hand.' 
I would think that a DM would probably want to play it that it only works if the tattoo is applied through some sort of ritual... Because otherwise why wouldn't this be standard practice? lol
	-ratgirl34</t>
        </r>
      </text>
    </comment>
    <comment ref="H338" authorId="0" shapeId="0" xr:uid="{00000000-0006-0000-1900-000006000000}">
      <text>
        <r>
          <rPr>
            <sz val="10"/>
            <color rgb="FF000000"/>
            <rFont val="Arial"/>
            <family val="2"/>
            <charset val="204"/>
          </rPr>
          <t>Thanks. I've added this to my "story fodder" list.
	-J.F. Aster</t>
        </r>
      </text>
    </comment>
    <comment ref="H347" authorId="0" shapeId="0" xr:uid="{00000000-0006-0000-1900-000007000000}">
      <text>
        <r>
          <rPr>
            <sz val="10"/>
            <color rgb="FF000000"/>
            <rFont val="Arial"/>
            <family val="2"/>
            <charset val="204"/>
          </rPr>
          <t>I asked my GM what would happen if I substituted spit for water.  He's still thinking about it :)
	-James Spalding
Love it! Personally I really like the idea of using "close-but-no-cigar" spell components, but there should be a consequence. In this case, I'd say that the character needs to produce a LOT of spit -- equivalent to a full round's action -- which is disgusting, first of all, and might make a less effective Ice Knife as well. (Perhaps something closer to slush than ice?) Mechanically, that might just mean a minor penalty to the damage roll. Either way, I like the way you think!
	-Thomas Appleton
Hey - imagine the spit-elemental!  Yuk!
Thanks for putting the spreadsheet together.  I've found it really useful.
	-James Spalding
Ha!
I'm very glad to hear it. Thanks so much!
	-Thomas Appleton</t>
        </r>
      </text>
    </comment>
  </commentList>
</comments>
</file>

<file path=xl/sharedStrings.xml><?xml version="1.0" encoding="utf-8"?>
<sst xmlns="http://schemas.openxmlformats.org/spreadsheetml/2006/main" count="53484" uniqueCount="29396">
  <si>
    <t>NOBLE HOUSE</t>
  </si>
  <si>
    <t>HERALDRY</t>
  </si>
  <si>
    <t>TRADE &amp; INTERESTS</t>
  </si>
  <si>
    <t>ARMS</t>
  </si>
  <si>
    <t>MOTTO</t>
  </si>
  <si>
    <t>5E INFO UPDATED</t>
  </si>
  <si>
    <t>Nobles*</t>
  </si>
  <si>
    <t>Ethnicity</t>
  </si>
  <si>
    <t>Enobled</t>
  </si>
  <si>
    <t>Holdings*</t>
  </si>
  <si>
    <t>Adabrent</t>
  </si>
  <si>
    <t>Shipping, cartography, exploration</t>
  </si>
  <si>
    <t>Agundar</t>
  </si>
  <si>
    <t>Mercenary fighting, warrior training, sword forging</t>
  </si>
  <si>
    <t>Amcathra</t>
  </si>
  <si>
    <t>Wine, sword forging, horse breeding, and training</t>
  </si>
  <si>
    <t>We trample all troubles</t>
  </si>
  <si>
    <t>Ammakyl</t>
  </si>
  <si>
    <t>Farming, winemaking</t>
  </si>
  <si>
    <t>Anteos</t>
  </si>
  <si>
    <t>Trading, moneychanging and barter</t>
  </si>
  <si>
    <t>Artemel</t>
  </si>
  <si>
    <t>Hunting (boar, monsters, moneylending</t>
  </si>
  <si>
    <t>Assumbar</t>
  </si>
  <si>
    <t>Carpentry, designing exotic and splendid carriages</t>
  </si>
  <si>
    <t>Lord Halmor Assumbar (truculent, burly, his beard a flowing, styled and scented redish-brown jaw-fringe (E:DM 286)</t>
  </si>
  <si>
    <t>Merger of the Houses Belabranta, Eltorchul &amp; Phylund</t>
  </si>
  <si>
    <t>Bladesemmer</t>
  </si>
  <si>
    <t>Fencing, sword forging, designing exotic body armor</t>
  </si>
  <si>
    <t>regained noble status and property (SCAG 57)</t>
  </si>
  <si>
    <t>Brokengulf</t>
  </si>
  <si>
    <t>Exploration, guiding, and the hunting and procurement of exotic beasts</t>
  </si>
  <si>
    <t>Brossfeather</t>
  </si>
  <si>
    <t>Forestry, lumbering</t>
  </si>
  <si>
    <t>Cassalanter</t>
  </si>
  <si>
    <t>Banking, moneylending, information gathering rumormongering</t>
  </si>
  <si>
    <t>Much is asked. More is given</t>
  </si>
  <si>
    <t>Very influential since Caladorn's Open Lordship</t>
  </si>
  <si>
    <t>Cragsmere</t>
  </si>
  <si>
    <t>Landowning, moneylending</t>
  </si>
  <si>
    <t>Crommor</t>
  </si>
  <si>
    <t>Brasswork, including musical instruments</t>
  </si>
  <si>
    <t>De'spri</t>
  </si>
  <si>
    <t>Dezlentyr</t>
  </si>
  <si>
    <t>Caravan trading and shipping, exploration, island settlement, establishment of harbors</t>
  </si>
  <si>
    <t>Durinbold</t>
  </si>
  <si>
    <t>Mercenary fighting, cattle rearing, sheep farming</t>
  </si>
  <si>
    <t>Eagleshield</t>
  </si>
  <si>
    <t>Tack-making, mercenary fighting, animal husbandry</t>
  </si>
  <si>
    <t>has holdings in Amphail (SCAG 44)</t>
  </si>
  <si>
    <t>Eirontalar</t>
  </si>
  <si>
    <t>Hunting, tracking, guiding</t>
  </si>
  <si>
    <t>Eltorchul</t>
  </si>
  <si>
    <t>Emveolstone</t>
  </si>
  <si>
    <t>Ironmongery, curio trading</t>
  </si>
  <si>
    <t>Estelmer</t>
  </si>
  <si>
    <t>Heraldry, sage-lore, printing</t>
  </si>
  <si>
    <t>Gauntyl</t>
  </si>
  <si>
    <t>Mercenary fighting, exploring, mining</t>
  </si>
  <si>
    <t>Gost</t>
  </si>
  <si>
    <t>Caravan mastering, trading, armor forging</t>
  </si>
  <si>
    <t>Lady Myrathranda Gost, short, ancient and wrinkeld, but ramrod-straight woman (E:DM 264)</t>
  </si>
  <si>
    <t>Gralhund</t>
  </si>
  <si>
    <t>Mercenary fighting, weapon making</t>
  </si>
  <si>
    <t>We see both sides</t>
  </si>
  <si>
    <t>Gralleth</t>
  </si>
  <si>
    <t>Grifstone</t>
  </si>
  <si>
    <t>Gundgulf</t>
  </si>
  <si>
    <t>Haventree</t>
  </si>
  <si>
    <t>Hawkwinter</t>
  </si>
  <si>
    <t xml:space="preserve"> Soldiering, garrisons and guardianship</t>
  </si>
  <si>
    <t>At least one female (DS 197)</t>
  </si>
  <si>
    <t>Hedare</t>
  </si>
  <si>
    <t>Helmfast</t>
  </si>
  <si>
    <t>Shipping, shipwrights</t>
  </si>
  <si>
    <t>Lord Andalar Helmfast, older nobleman (E:DM 119)</t>
  </si>
  <si>
    <t>Hiilgauntlet</t>
  </si>
  <si>
    <t>Mercenary fighting, military outfitting</t>
  </si>
  <si>
    <t>Hothemer</t>
  </si>
  <si>
    <t>Trading, owning fleets of caravan wagons</t>
  </si>
  <si>
    <t>Hunabar</t>
  </si>
  <si>
    <t>Textiles, trading, importing fashions</t>
  </si>
  <si>
    <t>Lady Kastarra Hunabar, large, olive-skinned woman with blond hair, hails from Amn. (BT 239)</t>
  </si>
  <si>
    <t>Husteem</t>
  </si>
  <si>
    <t>Mercenary fighting, landowning, illicit goods,</t>
  </si>
  <si>
    <t>Ilitul</t>
  </si>
  <si>
    <t>Goat raising and herding, mercenary fighting</t>
  </si>
  <si>
    <t>Ilvastarr</t>
  </si>
  <si>
    <t>Beast taming and breeding, cooking of exotic meats</t>
  </si>
  <si>
    <t>Ilzimmer</t>
  </si>
  <si>
    <t>Horse breeding and racing, making and collecting maps, designing gowns and jewelry</t>
  </si>
  <si>
    <t>Irlingstar</t>
  </si>
  <si>
    <t xml:space="preserve"> Caravan running, shipbuilding</t>
  </si>
  <si>
    <t>Ahead the storm the ship sails quick</t>
  </si>
  <si>
    <t>Jardeth</t>
  </si>
  <si>
    <t>Soldiering, garrisons and guardianship</t>
  </si>
  <si>
    <t>Jhansczil</t>
  </si>
  <si>
    <t>Trading, horse breeding, mercenary fighting</t>
  </si>
  <si>
    <t>Khearen</t>
  </si>
  <si>
    <t>Dead house, hailed from Impiltur, lost all their family and fortunes with the Spellplague, their only legacy remaining is the Chamber Emerald, audience chamber of the Open Lord.</t>
  </si>
  <si>
    <t>Kormallis</t>
  </si>
  <si>
    <t>Recruiting, mercenary training, outfiting for travelers</t>
  </si>
  <si>
    <t>Kothont</t>
  </si>
  <si>
    <t>Herd farming, fur trapping</t>
  </si>
  <si>
    <t>Lanngolyn</t>
  </si>
  <si>
    <t>Textiles, shipping</t>
  </si>
  <si>
    <t>Lathkule</t>
  </si>
  <si>
    <t>Jewlery, gem mining and prospecting, gemcutting</t>
  </si>
  <si>
    <t>Maerklos</t>
  </si>
  <si>
    <t>Swinherding, beer brewing, seer</t>
  </si>
  <si>
    <t>Majarra</t>
  </si>
  <si>
    <t>Harping and harp training,instrument-making, silver mining</t>
  </si>
  <si>
    <t>Mandarth</t>
  </si>
  <si>
    <t>Disliked for its abusive ways and it’s whaling-derived riches.</t>
  </si>
  <si>
    <t>Manthar</t>
  </si>
  <si>
    <t>Lord Eskeneldur Manthar (sleekly fat, darkly handsome despite advanced years, like a greedy, overfed old cat (E:DM 286)</t>
  </si>
  <si>
    <t>Marchenor</t>
  </si>
  <si>
    <t>Ballinton Marchenor, a third son, officer of the guard, patrols the sewers, can be very sweet and eager around women, but is an utter bore and smells of the sewers (TGC 8)</t>
  </si>
  <si>
    <t>Margaster</t>
  </si>
  <si>
    <t xml:space="preserve"> Trading, shippping</t>
  </si>
  <si>
    <t>Nothing is beyond our grasp</t>
  </si>
  <si>
    <t>Markarl</t>
  </si>
  <si>
    <t>Mairgrave</t>
  </si>
  <si>
    <t>Massalan</t>
  </si>
  <si>
    <t>Jewelry</t>
  </si>
  <si>
    <t>Melshimber</t>
  </si>
  <si>
    <t>Sage-lore, research and information gathering, fine wines</t>
  </si>
  <si>
    <t>Moonstar</t>
  </si>
  <si>
    <t>Guiding, cartography, exploration, and caravan mastering</t>
  </si>
  <si>
    <t>Nandar</t>
  </si>
  <si>
    <t>House building, bridge building</t>
  </si>
  <si>
    <t>Neverember</t>
  </si>
  <si>
    <t>Nesher</t>
  </si>
  <si>
    <t xml:space="preserve"> Hawking, lumbering, woodmaking</t>
  </si>
  <si>
    <t>Phulbrinter</t>
  </si>
  <si>
    <t>Phull</t>
  </si>
  <si>
    <t>Phylund</t>
  </si>
  <si>
    <t>Training, breeding and procurement of fearsome monsters</t>
  </si>
  <si>
    <t>What you fear, we master</t>
  </si>
  <si>
    <t>Piiradost</t>
  </si>
  <si>
    <t>Horse breeding, cattle raising</t>
  </si>
  <si>
    <t>While foes lie fettered, we roam free</t>
  </si>
  <si>
    <t>Ralnarth</t>
  </si>
  <si>
    <t>Raventree</t>
  </si>
  <si>
    <t>Rare foods, prveying, shipbuilding</t>
  </si>
  <si>
    <t>Roaringhorn</t>
  </si>
  <si>
    <t>Horse raising, mercenary fighting</t>
  </si>
  <si>
    <t>We trumpet our triumphs</t>
  </si>
  <si>
    <t>Roarke</t>
  </si>
  <si>
    <t>Rosznar</t>
  </si>
  <si>
    <t>Landowning, windmaking, (poison, salves)</t>
  </si>
  <si>
    <t>We fly high and stoop swift</t>
  </si>
  <si>
    <t>Ruldegost</t>
  </si>
  <si>
    <t>Banking, mercenary fighting, bounty hunting, caravan mastering</t>
  </si>
  <si>
    <t>Sandhor</t>
  </si>
  <si>
    <t>Lord Ruldrin Sandhor, elf (DS 171)</t>
  </si>
  <si>
    <t>Silmerhelve</t>
  </si>
  <si>
    <t>Guardianship, warrior training, pandering</t>
  </si>
  <si>
    <t>Snome</t>
  </si>
  <si>
    <t>Brewing, distilling, beer and liqour importing</t>
  </si>
  <si>
    <t>Stormweather</t>
  </si>
  <si>
    <t>Shipping, naval exploration</t>
  </si>
  <si>
    <t>Sultlue</t>
  </si>
  <si>
    <t>Mercenary fighting, horse breeding and trading</t>
  </si>
  <si>
    <t>Beware our bite</t>
  </si>
  <si>
    <t>Lady Brandeleira Talost, wrinkeld old noblewoman, who knows Elminster intimately and has a terrible fashion sense (E:DM 79)</t>
  </si>
  <si>
    <t>Talmost</t>
  </si>
  <si>
    <t xml:space="preserve"> Textiles, fashion clothing, furs</t>
  </si>
  <si>
    <t>Has holdings in Amphail (SCAG 44)</t>
  </si>
  <si>
    <t>Tarm</t>
  </si>
  <si>
    <t>Caravan mastering, horse breeding and training</t>
  </si>
  <si>
    <t>Tchazzam</t>
  </si>
  <si>
    <t>Archery, hunting, bowyers and fletchers</t>
  </si>
  <si>
    <t>Tesper</t>
  </si>
  <si>
    <t>Guardianship, skill-at-arms</t>
  </si>
  <si>
    <t>Still exists</t>
  </si>
  <si>
    <t>Thann</t>
  </si>
  <si>
    <t>Landowning, Countries of shipping, fine wines, two citites trade</t>
  </si>
  <si>
    <t>We proudly look forward</t>
  </si>
  <si>
    <t>Thongolir</t>
  </si>
  <si>
    <t>Caligraphy, limning, printing</t>
  </si>
  <si>
    <t>Thorp</t>
  </si>
  <si>
    <t>Caravan mastering, mercenary fighting</t>
  </si>
  <si>
    <t>Thunderstaff</t>
  </si>
  <si>
    <t>Magecraft, mercenary fighting, caravan mastering</t>
  </si>
  <si>
    <t>Dead house</t>
  </si>
  <si>
    <t>Ulbrinter</t>
  </si>
  <si>
    <t>(E:DM 115)</t>
  </si>
  <si>
    <t>Urmbrusk</t>
  </si>
  <si>
    <t>Vesham</t>
  </si>
  <si>
    <t>Dead house, even their tomb was sold (CotD 24,71)</t>
  </si>
  <si>
    <t>Wands</t>
  </si>
  <si>
    <t>Mage schooling, magical research and adventuring</t>
  </si>
  <si>
    <t>Wavesilver</t>
  </si>
  <si>
    <t>Merchant shipping</t>
  </si>
  <si>
    <t>Zulpair</t>
  </si>
  <si>
    <t>Zun</t>
  </si>
  <si>
    <t>Cattle farming, mercenary fighting</t>
  </si>
  <si>
    <t>Hasard Family</t>
  </si>
  <si>
    <t>Mrays Family</t>
  </si>
  <si>
    <t>Stormont Family</t>
  </si>
  <si>
    <t>Raelantaver Family</t>
  </si>
  <si>
    <t>Enormously rich, wanted to become a noble house, but those plans where foiled by the ruling of Open Lord Laeral Silverhand, that noble titles can no longer be bought. (E:DM 73-74)</t>
  </si>
  <si>
    <t>Bandoun Family</t>
  </si>
  <si>
    <t>Family</t>
  </si>
  <si>
    <t>Trade &amp; Interests</t>
  </si>
  <si>
    <t>Annual Revenue (gp)</t>
  </si>
  <si>
    <t>Consort</t>
  </si>
  <si>
    <t>Heir</t>
  </si>
  <si>
    <t>Nobles</t>
  </si>
  <si>
    <t>Alignments</t>
  </si>
  <si>
    <t>Favored Diety</t>
  </si>
  <si>
    <t>Holdings</t>
  </si>
  <si>
    <t>Noble's lifestyle day</t>
  </si>
  <si>
    <t>Noble's lifestyle</t>
  </si>
  <si>
    <t>Royus</t>
  </si>
  <si>
    <t>None</t>
  </si>
  <si>
    <t>Alroy (eldest son)</t>
  </si>
  <si>
    <t>LG,NG,CG</t>
  </si>
  <si>
    <t>Valkur</t>
  </si>
  <si>
    <t>Chondathan</t>
  </si>
  <si>
    <t>1317 DR</t>
  </si>
  <si>
    <t>N39, New Waterdeep</t>
  </si>
  <si>
    <t>Modest</t>
  </si>
  <si>
    <t>Torres</t>
  </si>
  <si>
    <t>CN</t>
  </si>
  <si>
    <t>Talos</t>
  </si>
  <si>
    <t>Tethyrian</t>
  </si>
  <si>
    <t>1116 DR</t>
  </si>
  <si>
    <t>N33</t>
  </si>
  <si>
    <t>Comfortable</t>
  </si>
  <si>
    <t>Arilos</t>
  </si>
  <si>
    <t>Davros</t>
  </si>
  <si>
    <t>LG, NG, CG</t>
  </si>
  <si>
    <t>Tymora</t>
  </si>
  <si>
    <t>1142 DR</t>
  </si>
  <si>
    <t>M34, Amphail, Silverymoon</t>
  </si>
  <si>
    <t>Wealthy</t>
  </si>
  <si>
    <t>Luth</t>
  </si>
  <si>
    <t>Jadzia</t>
  </si>
  <si>
    <t>Gural</t>
  </si>
  <si>
    <t>NG</t>
  </si>
  <si>
    <t>Chauntea</t>
  </si>
  <si>
    <t>1248 DR</t>
  </si>
  <si>
    <t>$27, Amphail</t>
  </si>
  <si>
    <t>Dulbrawan</t>
  </si>
  <si>
    <t>Ranaya</t>
  </si>
  <si>
    <t>LN, LE</t>
  </si>
  <si>
    <t>Loviatar</t>
  </si>
  <si>
    <t>N3</t>
  </si>
  <si>
    <t>Bresnoss</t>
  </si>
  <si>
    <t>Lydda</t>
  </si>
  <si>
    <t>Ord</t>
  </si>
  <si>
    <t>CN, N, NE, CE</t>
  </si>
  <si>
    <t>Malar, Waukeen</t>
  </si>
  <si>
    <t>Illuskan</t>
  </si>
  <si>
    <t>1233 DR</t>
  </si>
  <si>
    <t>$26</t>
  </si>
  <si>
    <t>Laeros</t>
  </si>
  <si>
    <t>Kerri</t>
  </si>
  <si>
    <t>Myklos</t>
  </si>
  <si>
    <t>LG, LN</t>
  </si>
  <si>
    <t>Siamorphe</t>
  </si>
  <si>
    <t>1273 DR</t>
  </si>
  <si>
    <t>$47</t>
  </si>
  <si>
    <t>Belabranta</t>
  </si>
  <si>
    <t>Griffon breeding and taming, hunting</t>
  </si>
  <si>
    <t>Huld "Dark Enchanter"</t>
  </si>
  <si>
    <t>Alith</t>
  </si>
  <si>
    <t>Moedt</t>
  </si>
  <si>
    <t>NG, N</t>
  </si>
  <si>
    <t>Mielikki</t>
  </si>
  <si>
    <t>952 DR</t>
  </si>
  <si>
    <t>$52</t>
  </si>
  <si>
    <t>Taeros</t>
  </si>
  <si>
    <t>Onya</t>
  </si>
  <si>
    <t>Dhanna</t>
  </si>
  <si>
    <t>CG, NG, CN</t>
  </si>
  <si>
    <t>Tempus</t>
  </si>
  <si>
    <t>1158 DR</t>
  </si>
  <si>
    <t>$53</t>
  </si>
  <si>
    <t>Morus II</t>
  </si>
  <si>
    <t>Prandergast</t>
  </si>
  <si>
    <t>CN, N, LN, LG, NE</t>
  </si>
  <si>
    <t>$11</t>
  </si>
  <si>
    <t>Orbul</t>
  </si>
  <si>
    <t>Katya</t>
  </si>
  <si>
    <t>Pol</t>
  </si>
  <si>
    <t>N, NG</t>
  </si>
  <si>
    <t>Silvarnus</t>
  </si>
  <si>
    <t>1220 DR</t>
  </si>
  <si>
    <t>N2</t>
  </si>
  <si>
    <t>Ohrl</t>
  </si>
  <si>
    <t>Syull</t>
  </si>
  <si>
    <t>Panricon</t>
  </si>
  <si>
    <t>CG, NG, CN, N</t>
  </si>
  <si>
    <t>Waukeen</t>
  </si>
  <si>
    <t>$78, C71, $48</t>
  </si>
  <si>
    <t>Japhyl "The Hawk"</t>
  </si>
  <si>
    <t>Avren</t>
  </si>
  <si>
    <t>Shan "Lady Hawk"</t>
  </si>
  <si>
    <t>CG, CN</t>
  </si>
  <si>
    <t>N13</t>
  </si>
  <si>
    <t>Duth</t>
  </si>
  <si>
    <t>Brigit</t>
  </si>
  <si>
    <t>Kadiou</t>
  </si>
  <si>
    <t>CG, NG</t>
  </si>
  <si>
    <t>Lathander</t>
  </si>
  <si>
    <t>1222 DR</t>
  </si>
  <si>
    <t>N6, C51</t>
  </si>
  <si>
    <t>Arlos</t>
  </si>
  <si>
    <t>Erin Cassalanter</t>
  </si>
  <si>
    <t>Corin</t>
  </si>
  <si>
    <t>LN, CG</t>
  </si>
  <si>
    <t>Selune</t>
  </si>
  <si>
    <t>1230 DR</t>
  </si>
  <si>
    <t>$51, County of Starspur</t>
  </si>
  <si>
    <t>Buldos</t>
  </si>
  <si>
    <t>Caith</t>
  </si>
  <si>
    <t>BReton</t>
  </si>
  <si>
    <t>CN. N</t>
  </si>
  <si>
    <t>N28</t>
  </si>
  <si>
    <t>Nuthos</t>
  </si>
  <si>
    <t>Glenn</t>
  </si>
  <si>
    <t>Arundel</t>
  </si>
  <si>
    <t>CN, CG</t>
  </si>
  <si>
    <t>$50, Amphail</t>
  </si>
  <si>
    <t>Marlus</t>
  </si>
  <si>
    <t>Chalan</t>
  </si>
  <si>
    <t>Silas</t>
  </si>
  <si>
    <t>CC, NG, CN, NE</t>
  </si>
  <si>
    <t>Mieliki</t>
  </si>
  <si>
    <t>1282 DR</t>
  </si>
  <si>
    <t>$33</t>
  </si>
  <si>
    <t>Mage schooling, magical research and the procurement of rare substances and items</t>
  </si>
  <si>
    <t>Thesp</t>
  </si>
  <si>
    <t>Arus</t>
  </si>
  <si>
    <t>Fea</t>
  </si>
  <si>
    <t>LN, CG, LG, NG, CE</t>
  </si>
  <si>
    <t>Mystra</t>
  </si>
  <si>
    <t>1167 DR</t>
  </si>
  <si>
    <t>$22</t>
  </si>
  <si>
    <t>Lylar</t>
  </si>
  <si>
    <t>Dalene</t>
  </si>
  <si>
    <t>Alars</t>
  </si>
  <si>
    <t>LN, N</t>
  </si>
  <si>
    <t>Gond</t>
  </si>
  <si>
    <t>1205 DR</t>
  </si>
  <si>
    <t>$6</t>
  </si>
  <si>
    <t>Guldos</t>
  </si>
  <si>
    <t>Dorma</t>
  </si>
  <si>
    <t>Finn</t>
  </si>
  <si>
    <t>Oghma</t>
  </si>
  <si>
    <t>1293 DR</t>
  </si>
  <si>
    <t>N29</t>
  </si>
  <si>
    <t>Elemos</t>
  </si>
  <si>
    <t>Thica</t>
  </si>
  <si>
    <t>Vhaas</t>
  </si>
  <si>
    <t>1097 DR</t>
  </si>
  <si>
    <t>$9</t>
  </si>
  <si>
    <t>Djarrus</t>
  </si>
  <si>
    <t>Dundald</t>
  </si>
  <si>
    <t>NG, CG</t>
  </si>
  <si>
    <t>1197 DR</t>
  </si>
  <si>
    <t>N57</t>
  </si>
  <si>
    <t>Irg "Hund"</t>
  </si>
  <si>
    <t>Vajra</t>
  </si>
  <si>
    <t>Tam</t>
  </si>
  <si>
    <t>Gargauth</t>
  </si>
  <si>
    <t>1260 DR</t>
  </si>
  <si>
    <t>N20</t>
  </si>
  <si>
    <t>Gundwynd</t>
  </si>
  <si>
    <t>Capture, training, and breeding hippogriffs as steeds</t>
  </si>
  <si>
    <t>Murgosz</t>
  </si>
  <si>
    <t>none</t>
  </si>
  <si>
    <t>Myrnd</t>
  </si>
  <si>
    <t>LG</t>
  </si>
  <si>
    <t>Tyr</t>
  </si>
  <si>
    <t>1251 DR</t>
  </si>
  <si>
    <t>$24</t>
  </si>
  <si>
    <t>Eremoes</t>
  </si>
  <si>
    <t>Kyrin</t>
  </si>
  <si>
    <t>Genos</t>
  </si>
  <si>
    <t>Ng, CG, LG</t>
  </si>
  <si>
    <t>Helm</t>
  </si>
  <si>
    <t>N11</t>
  </si>
  <si>
    <t>Kelvar</t>
  </si>
  <si>
    <t>Ranya</t>
  </si>
  <si>
    <t>Edwind</t>
  </si>
  <si>
    <t>1292 DR</t>
  </si>
  <si>
    <t>N58, New Waterdeep</t>
  </si>
  <si>
    <t>Jassin</t>
  </si>
  <si>
    <t>Salu</t>
  </si>
  <si>
    <t>Jhassin II</t>
  </si>
  <si>
    <t>N, CN</t>
  </si>
  <si>
    <t>Kossuth, Tempus</t>
  </si>
  <si>
    <t>$7, tomb in UM L2</t>
  </si>
  <si>
    <t>Malas</t>
  </si>
  <si>
    <t>Citta</t>
  </si>
  <si>
    <t>Chynna</t>
  </si>
  <si>
    <t>Shaundakul, Waukeen</t>
  </si>
  <si>
    <t>N52</t>
  </si>
  <si>
    <t>Haskar</t>
  </si>
  <si>
    <t>Amonra</t>
  </si>
  <si>
    <t>Haskar II</t>
  </si>
  <si>
    <t>LG, N, CE</t>
  </si>
  <si>
    <t>1170 DR</t>
  </si>
  <si>
    <t>N35</t>
  </si>
  <si>
    <t>Orbos</t>
  </si>
  <si>
    <t>Luna</t>
  </si>
  <si>
    <t>Boreas</t>
  </si>
  <si>
    <t>LN, LE, N, NE</t>
  </si>
  <si>
    <t>$31, N59</t>
  </si>
  <si>
    <t>Zorene</t>
  </si>
  <si>
    <t>Zak</t>
  </si>
  <si>
    <t>N, LN</t>
  </si>
  <si>
    <t>$17</t>
  </si>
  <si>
    <t>Ulguth</t>
  </si>
  <si>
    <t>Mara</t>
  </si>
  <si>
    <t>Gotom</t>
  </si>
  <si>
    <t>N53</t>
  </si>
  <si>
    <t>Boroldan</t>
  </si>
  <si>
    <t>Xantha</t>
  </si>
  <si>
    <t>Thanvas</t>
  </si>
  <si>
    <t>CE, NE, N, CE, CN</t>
  </si>
  <si>
    <t>Talona</t>
  </si>
  <si>
    <t>$40, N74, Amphail, UM SLE</t>
  </si>
  <si>
    <t>Caravan running, shipbuilding</t>
  </si>
  <si>
    <t>Hulraven</t>
  </si>
  <si>
    <t>Nael</t>
  </si>
  <si>
    <t>Khralver of Luskan</t>
  </si>
  <si>
    <t>CG, CN, CE</t>
  </si>
  <si>
    <t>C62, $35</t>
  </si>
  <si>
    <t>Ulb</t>
  </si>
  <si>
    <t>Alys</t>
  </si>
  <si>
    <t>Koris</t>
  </si>
  <si>
    <t>LN</t>
  </si>
  <si>
    <t>N19, New Waterdeep</t>
  </si>
  <si>
    <t>Harkas</t>
  </si>
  <si>
    <t>Ariel</t>
  </si>
  <si>
    <t>Arrikes</t>
  </si>
  <si>
    <t>LN, N, CN</t>
  </si>
  <si>
    <t>$14, Amphail</t>
  </si>
  <si>
    <t>Help "The Torturer</t>
  </si>
  <si>
    <t>LN, LG</t>
  </si>
  <si>
    <t>Bane, Tyr</t>
  </si>
  <si>
    <t>1258 DR</t>
  </si>
  <si>
    <t>N38</t>
  </si>
  <si>
    <t>Alauos "Lord Goldbeard"</t>
  </si>
  <si>
    <t>Byllia</t>
  </si>
  <si>
    <t>Dragos</t>
  </si>
  <si>
    <t>N15</t>
  </si>
  <si>
    <t>Tresh</t>
  </si>
  <si>
    <t>Ormaes "Seamaster"</t>
  </si>
  <si>
    <t>Tryssia</t>
  </si>
  <si>
    <t>Lantanna</t>
  </si>
  <si>
    <t>1309 DR</t>
  </si>
  <si>
    <t>N17</t>
  </si>
  <si>
    <t>Aristocratic</t>
  </si>
  <si>
    <t>Nimor</t>
  </si>
  <si>
    <t>Larin</t>
  </si>
  <si>
    <t>Jacinth</t>
  </si>
  <si>
    <t>N</t>
  </si>
  <si>
    <t>N37</t>
  </si>
  <si>
    <t>Aldara Marrek</t>
  </si>
  <si>
    <t>Bastiabas Relekos</t>
  </si>
  <si>
    <t>Tehss Maerklos</t>
  </si>
  <si>
    <t>LG, LN, LE</t>
  </si>
  <si>
    <t>Mystra, Savras</t>
  </si>
  <si>
    <t>1332 DR</t>
  </si>
  <si>
    <t>N22</t>
  </si>
  <si>
    <t>Kelthul</t>
  </si>
  <si>
    <t>Regan</t>
  </si>
  <si>
    <t>Axor</t>
  </si>
  <si>
    <t>NG, CG, LN</t>
  </si>
  <si>
    <t>Oghma, Milil</t>
  </si>
  <si>
    <t>N31, silver mines in Mirabar, ice lake region</t>
  </si>
  <si>
    <t>Mercenary fighting, trading in metals and perfumes</t>
  </si>
  <si>
    <t>Ithnil</t>
  </si>
  <si>
    <t>Churyl</t>
  </si>
  <si>
    <t>Carn</t>
  </si>
  <si>
    <t>1265 DR</t>
  </si>
  <si>
    <t>$36</t>
  </si>
  <si>
    <t>Trading, shippping</t>
  </si>
  <si>
    <t>Thentias "Lord of Lords"</t>
  </si>
  <si>
    <t>Maryel</t>
  </si>
  <si>
    <t>Arilestar</t>
  </si>
  <si>
    <t>N41, ancestral Thornhold</t>
  </si>
  <si>
    <t>Iliaru</t>
  </si>
  <si>
    <t>Phorol</t>
  </si>
  <si>
    <t>Ne, N</t>
  </si>
  <si>
    <t>N14</t>
  </si>
  <si>
    <t>Hlanta</t>
  </si>
  <si>
    <t>Khallos</t>
  </si>
  <si>
    <t>NE, LE, N, LN, LG</t>
  </si>
  <si>
    <t>1190 DR</t>
  </si>
  <si>
    <t>$16</t>
  </si>
  <si>
    <t>Helve</t>
  </si>
  <si>
    <t>Wylynd</t>
  </si>
  <si>
    <t>Rober</t>
  </si>
  <si>
    <t>CG, CE</t>
  </si>
  <si>
    <t>Selune, Shar</t>
  </si>
  <si>
    <t>985 DR</t>
  </si>
  <si>
    <t>$57, D36, Vault of stars</t>
  </si>
  <si>
    <t>Chostal</t>
  </si>
  <si>
    <t>Horingar</t>
  </si>
  <si>
    <t>CN, CE</t>
  </si>
  <si>
    <t>Malar</t>
  </si>
  <si>
    <t>1182 DR</t>
  </si>
  <si>
    <t>N23</t>
  </si>
  <si>
    <t>Hawking, lumbering, woodmaking</t>
  </si>
  <si>
    <t>Laskar</t>
  </si>
  <si>
    <t>Stelar</t>
  </si>
  <si>
    <t>Kastonoph</t>
  </si>
  <si>
    <t>1291 DR</t>
  </si>
  <si>
    <t>$23</t>
  </si>
  <si>
    <t>Fishing</t>
  </si>
  <si>
    <t>Ulmassus</t>
  </si>
  <si>
    <t>Carina</t>
  </si>
  <si>
    <t>Aidan</t>
  </si>
  <si>
    <t>1310 DR</t>
  </si>
  <si>
    <t>N4, sponsor D57</t>
  </si>
  <si>
    <t>Urtos II</t>
  </si>
  <si>
    <t>Lythis</t>
  </si>
  <si>
    <t>LN, NG, NE</t>
  </si>
  <si>
    <t>1295 DR</t>
  </si>
  <si>
    <t>N40, Phylund hunting lodge</t>
  </si>
  <si>
    <t>Humbraz III</t>
  </si>
  <si>
    <t>Kymiko</t>
  </si>
  <si>
    <t>Humbraz IV</t>
  </si>
  <si>
    <t>1178 DR</t>
  </si>
  <si>
    <t>N7</t>
  </si>
  <si>
    <t>Nandos</t>
  </si>
  <si>
    <t>PErryn</t>
  </si>
  <si>
    <t>Surakh</t>
  </si>
  <si>
    <t>NG, N, CG</t>
  </si>
  <si>
    <t>$12, New waterdeep</t>
  </si>
  <si>
    <t>Vastarr</t>
  </si>
  <si>
    <t>Holver</t>
  </si>
  <si>
    <t>NG, CG, N, CN</t>
  </si>
  <si>
    <t>948 DR</t>
  </si>
  <si>
    <t>N42, Amphail, County of Valashar</t>
  </si>
  <si>
    <t>Poor</t>
  </si>
  <si>
    <t>Trellin</t>
  </si>
  <si>
    <t>Aryana</t>
  </si>
  <si>
    <t>Tobem</t>
  </si>
  <si>
    <t>CE, CN, NE, LE</t>
  </si>
  <si>
    <t>1252 DR</t>
  </si>
  <si>
    <t>$13, Imnescar</t>
  </si>
  <si>
    <t>Kara</t>
  </si>
  <si>
    <t>Detan</t>
  </si>
  <si>
    <t>Waukeen, Tempus</t>
  </si>
  <si>
    <t>1151 DR</t>
  </si>
  <si>
    <t>$29</t>
  </si>
  <si>
    <t>Laerlos</t>
  </si>
  <si>
    <t>Tannyth</t>
  </si>
  <si>
    <t>Tarkas</t>
  </si>
  <si>
    <t>1259 DR</t>
  </si>
  <si>
    <t>$28, Helvenblade House</t>
  </si>
  <si>
    <t>Dandobar</t>
  </si>
  <si>
    <t>Thyriellentha</t>
  </si>
  <si>
    <t>LG, NG, LN</t>
  </si>
  <si>
    <t>Lliira</t>
  </si>
  <si>
    <t>N5</t>
  </si>
  <si>
    <t>Jhardnet</t>
  </si>
  <si>
    <t>Harkan</t>
  </si>
  <si>
    <t>CN, N, CE</t>
  </si>
  <si>
    <t>Auril, Umberlee, Talos</t>
  </si>
  <si>
    <t>N24</t>
  </si>
  <si>
    <t>Asbrior "The Serpent"</t>
  </si>
  <si>
    <t>Pera</t>
  </si>
  <si>
    <t>Abrior II "The Asp"</t>
  </si>
  <si>
    <t>CE, NE, CN</t>
  </si>
  <si>
    <t>SSeth</t>
  </si>
  <si>
    <t>Tashlutan</t>
  </si>
  <si>
    <t>1138 DR</t>
  </si>
  <si>
    <t>N12, CD14</t>
  </si>
  <si>
    <t>Textiles, fashion clothing, furs</t>
  </si>
  <si>
    <t>Hyara II</t>
  </si>
  <si>
    <t>Pallin II</t>
  </si>
  <si>
    <t>LN, N, NE</t>
  </si>
  <si>
    <t>Sune</t>
  </si>
  <si>
    <t>942 DR</t>
  </si>
  <si>
    <t>N9, Talmost lands</t>
  </si>
  <si>
    <t>Thentivil</t>
  </si>
  <si>
    <t>Selpara</t>
  </si>
  <si>
    <t>Arum</t>
  </si>
  <si>
    <t>NG, CG, CN</t>
  </si>
  <si>
    <t>1249 DR</t>
  </si>
  <si>
    <t>N30, Amphail</t>
  </si>
  <si>
    <t>Ulboth</t>
  </si>
  <si>
    <t>Lara</t>
  </si>
  <si>
    <t>1149 DR</t>
  </si>
  <si>
    <t>$44</t>
  </si>
  <si>
    <t>Armult</t>
  </si>
  <si>
    <t>Nleera</t>
  </si>
  <si>
    <t>Charrin</t>
  </si>
  <si>
    <t>1235 DR</t>
  </si>
  <si>
    <t>$34</t>
  </si>
  <si>
    <t>Rhammas</t>
  </si>
  <si>
    <t>Cassandra</t>
  </si>
  <si>
    <t>Dartek</t>
  </si>
  <si>
    <t>NG, LN, LG, CG</t>
  </si>
  <si>
    <t>N10, N63, Elematar and Rivershire</t>
  </si>
  <si>
    <t>Bilaerus II</t>
  </si>
  <si>
    <t xml:space="preserve"> Eva</t>
  </si>
  <si>
    <t>Dolerphus IV</t>
  </si>
  <si>
    <t>Deneir</t>
  </si>
  <si>
    <t>$49</t>
  </si>
  <si>
    <t>Hulmara</t>
  </si>
  <si>
    <t>Hulameros</t>
  </si>
  <si>
    <t>1267 DR</t>
  </si>
  <si>
    <t>N36</t>
  </si>
  <si>
    <t>Baerom II</t>
  </si>
  <si>
    <t>Marle</t>
  </si>
  <si>
    <t>Arsten II</t>
  </si>
  <si>
    <t>1187 DR</t>
  </si>
  <si>
    <t>N8</t>
  </si>
  <si>
    <t>Nomus</t>
  </si>
  <si>
    <t>Karya</t>
  </si>
  <si>
    <t>Patrisa</t>
  </si>
  <si>
    <t>1112 DR</t>
  </si>
  <si>
    <t>N18</t>
  </si>
  <si>
    <t>Halam</t>
  </si>
  <si>
    <t>Anja</t>
  </si>
  <si>
    <t>Chimak</t>
  </si>
  <si>
    <t>LN, N, LE</t>
  </si>
  <si>
    <t>Bane</t>
  </si>
  <si>
    <t>1254 DR</t>
  </si>
  <si>
    <t>$46</t>
  </si>
  <si>
    <t>Maskar</t>
  </si>
  <si>
    <t>Hyacia</t>
  </si>
  <si>
    <t>Olanhar</t>
  </si>
  <si>
    <t>NG, LG, CG, LN, N, CN</t>
  </si>
  <si>
    <t>973 DR</t>
  </si>
  <si>
    <t>C63, N55, T41</t>
  </si>
  <si>
    <t>Bleskos</t>
  </si>
  <si>
    <t>Apryl</t>
  </si>
  <si>
    <t>Aristed</t>
  </si>
  <si>
    <t>$20</t>
  </si>
  <si>
    <t>Olomar</t>
  </si>
  <si>
    <t>Anyla</t>
  </si>
  <si>
    <t>Gerath</t>
  </si>
  <si>
    <t>Umberlee</t>
  </si>
  <si>
    <t>$32</t>
  </si>
  <si>
    <t>Lungar II</t>
  </si>
  <si>
    <t>Triine</t>
  </si>
  <si>
    <t>Olztel</t>
  </si>
  <si>
    <t>CN, N, CE, NE</t>
  </si>
  <si>
    <t>1103 DR</t>
  </si>
  <si>
    <t>N44</t>
  </si>
  <si>
    <t>field: gold star: red stalactites: purple cavern ceiling: purple</t>
  </si>
  <si>
    <t>field: sky blue lightning bolt: white cloud: purple</t>
  </si>
  <si>
    <t>field: red crescents: silver flame: blue</t>
  </si>
  <si>
    <t>field: white spears: brown shafts, silver heads impaled head: brown hair &amp; beard, pink flesh, red blood (lots)</t>
  </si>
  <si>
    <t>one of the three ruling noble families of Amphail (SCAG 45). the next House in line for the office of the Lord Warden in Amphail in 1492 DR (SCAG 44)</t>
  </si>
  <si>
    <t>field: sky blue ground: rich green water: blue &amp; silver tree: black cloud: white</t>
  </si>
  <si>
    <t>For some time House Gralleth controled all property/interests Lord Orond Gralhund (E:DM 286)</t>
  </si>
  <si>
    <t>Renaer ‘Ren’ Neverember (see Folk of Waterdeep) (BT) Coat of Arms: bear’s claw atop a diamond, all atop a field with three stripes from dexter to sinister. (BT 115)</t>
  </si>
  <si>
    <t>House Wands is reduced to only two Waterdhavian family members:Lord Torlyn Wands (see Folk of Waterdeep)Nharaen Wands (Torlyn’s younger sister, always after the next modern fashion)Hurnal Wands, the cousin of Torlyn and Nharaen was slain in 1479 DR because of his dealings with and by Khondar Naomal. (BT)</t>
  </si>
  <si>
    <t>Nazra Mrays, ‘Lady Loudbuckles’, a half-elf woman, a Masked Lord, protector of Ahghairon’s dragonstaff (TGC 314) (See Folk of Waterdeep) Antoum Mrays, Nazra’s young son, studies a the House of Wonders.</t>
  </si>
  <si>
    <t>Matriarch Kalandra: addicted to shape-changing potions;Haramond Bandoun, Kalandras son, a lich, was destroyed in a fight that involved Volothamp ‘Volo’Geddarm. (SAY 6,19)Emily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</si>
  <si>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2-2)Lord Stedd Moonstar from (WATE 1-1)</t>
  </si>
  <si>
    <t>Dead house, even their tomb was sold (CotD 24/71) House Gralleth controls all property/interests</t>
  </si>
  <si>
    <t>The houses Thorp and Kothont merged through marriage. Youngest Lady Korthornt (BT 241) **As House Kothont seems to still exist, maybe only House Thorp vanished through the merger?</t>
  </si>
  <si>
    <t>Ethnicity*</t>
  </si>
  <si>
    <t>Noble's lifestyle*</t>
  </si>
  <si>
    <t>Patriarck</t>
  </si>
  <si>
    <t xml:space="preserve">Dulbrawan II </t>
  </si>
  <si>
    <t>Lifestyle</t>
  </si>
  <si>
    <t>Price/year</t>
  </si>
  <si>
    <t>Wretched</t>
  </si>
  <si>
    <t>Squalid</t>
  </si>
  <si>
    <t>silver</t>
  </si>
  <si>
    <t>gold</t>
  </si>
  <si>
    <t>Ardeep Forest</t>
  </si>
  <si>
    <t>Duchy of Daggerford</t>
  </si>
  <si>
    <t>Waterdeep (capital)</t>
  </si>
  <si>
    <t>Delimbiyran</t>
  </si>
  <si>
    <t>Elembar</t>
  </si>
  <si>
    <t>Forlorn  Hills</t>
  </si>
  <si>
    <t>Lower  Dessarin  Vale</t>
  </si>
  <si>
    <t>The Selpir</t>
  </si>
  <si>
    <t>Mount Helimbrar</t>
  </si>
  <si>
    <t>Sword Mountains</t>
  </si>
  <si>
    <t>Mount Araddyn</t>
  </si>
  <si>
    <t>Mount Sar</t>
  </si>
  <si>
    <t>Mere of Dead Men</t>
  </si>
  <si>
    <t>Green Glade</t>
  </si>
  <si>
    <t>Talmost Lands</t>
  </si>
  <si>
    <t>field: brown, sting &amp; claw: metallic green, sparkles: silver</t>
  </si>
  <si>
    <t>field: purple, prow: gold, star: silver, spray: white, waves: navy blue</t>
  </si>
  <si>
    <t xml:space="preserve"> field: red (sky), waves: royal blue, spray: silver (one curl at bottom, curl and drop at top)</t>
  </si>
  <si>
    <t>field: purple
manche (sleeve): black
stars: gold</t>
  </si>
  <si>
    <t>mage schooling, magical research and adventuring, dweomercraft-for- hire</t>
  </si>
  <si>
    <t xml:space="preserve">field: white
waves: green
hull: brown
sail: light blue (with red
heart blazon)
masthead banner: red
ships lines, catwalks, shrouds, mast: black
</t>
  </si>
  <si>
    <t xml:space="preserve">field: green
sword: blue (blade), gold (hilt,
pommel), black (grip)
blood: crimson
monster: brown (body), white (fangs), purple (mouth)
</t>
  </si>
  <si>
    <t>field: red
weapons: silver (blades),
black (shafts)</t>
  </si>
  <si>
    <t>field: gold
mace: gray</t>
  </si>
  <si>
    <t>field: royal blue
scrolled border: silver</t>
  </si>
  <si>
    <t>field: green
horse: white (body), brown (eye)
crow: black (body), yellow (eye)</t>
  </si>
  <si>
    <t xml:space="preserve"> field: royal blue
bands (two): red
will o wisps: white</t>
  </si>
  <si>
    <t>field: royal blue
moon: white
fanciful arrow (including
speed-streaks): silver</t>
  </si>
  <si>
    <t xml:space="preserve"> field: red
band: white
bugle, candle-lamp, and
whip (including thong,
flame): gold
</t>
  </si>
  <si>
    <t>field: royal blue
serpent: light green (body),
yellow (eyes, fangs), red (mouth)</t>
  </si>
  <si>
    <t xml:space="preserve">field: sky blue
castle: gray
torch: gold
flame: orange
</t>
  </si>
  <si>
    <t>sky blue
waves: green
foam at top of wave: white
moon: white</t>
  </si>
  <si>
    <t>field: royal blue
falcon: white</t>
  </si>
  <si>
    <t xml:space="preserve">field: green
horn: gold (body), white
(blast of sound)
star: white
</t>
  </si>
  <si>
    <t>field: orange
water: green
tree: black
raven: black (body), red (eye)
sails: white
hull: brown</t>
  </si>
  <si>
    <t>field: red
portcullis: gray
chain &amp; collar: gray
skull: white and black</t>
  </si>
  <si>
    <t>field: orange
horn: yellow-green
eyes: glittering green
mouth: red (maw), white (fangs)</t>
  </si>
  <si>
    <t>field: green
fish: silver (body), yellow (eye)</t>
  </si>
  <si>
    <t>fishing</t>
  </si>
  <si>
    <t>field: green
hawk-bell: white</t>
  </si>
  <si>
    <t>field: sky blue
bridge: gray
star: silver
spear: black (shaft), silver
(head), royal blue (banner)</t>
  </si>
  <si>
    <t xml:space="preserve"> field: royal blue
moon and stars: silver</t>
  </si>
  <si>
    <t xml:space="preserve"> field: red
border: gold
stars: white</t>
  </si>
  <si>
    <t>field: gold
claw: white
talons: scarlet
feathers: brown</t>
  </si>
  <si>
    <t>field: royal blue
band: silver
swordtip: silver (blade),
red (bloodied tip)</t>
  </si>
  <si>
    <t xml:space="preserve">mercenary, fighting, trading in metals &amp; perfumes
</t>
  </si>
  <si>
    <t>field: deep green
bars: white
harp: brown (body), white (area of strings), silver (strings)
curtain: orange (fabric, in top comer), crimson (border)</t>
  </si>
  <si>
    <t>field: royal blue
spearpoints: silver
folded hands: pink flesh
sleeves: green</t>
  </si>
  <si>
    <t>Founder</t>
  </si>
  <si>
    <t>field: white
arm: pink flesh
gem: glistening gree</t>
  </si>
  <si>
    <t>field: purple
shell: pink
sea-worm: green</t>
  </si>
  <si>
    <t>field: sky blue
spear: brown (shaft),
silver (head)
banner: green
star: silver</t>
  </si>
  <si>
    <t xml:space="preserve">field: yellow
boot: brown
flower: blue (blossom), green (leaves and stem)
</t>
  </si>
  <si>
    <t>Recruiting, mercenary training, outfiting for travelers, former interests in slave trade</t>
  </si>
  <si>
    <t>field: green
weapons: silver (blades),
black (hilts, pommels,
and grips)</t>
  </si>
  <si>
    <t>field: gold
tower: purple
bird: black
tower window, road and
jagged opening in tower
base: gold</t>
  </si>
  <si>
    <t>field: silver, tears: crimson</t>
  </si>
  <si>
    <t>field: silver, sash: red, 
star: white</t>
  </si>
  <si>
    <t>field: gold, minidragon: metallic green, (body), orange (eye)</t>
  </si>
  <si>
    <t>field: orange, spears: red</t>
  </si>
  <si>
    <t xml:space="preserve"> field: tawny, scimitar: white (blade), crimson (tip), gold (hilt), blood drops: crimson, gauntlet: gray</t>
  </si>
  <si>
    <t>field: orange, star: white, reins: bronze</t>
  </si>
  <si>
    <t>field: green dragon: white (body), red (teeth and tongue), gold (eye)</t>
  </si>
  <si>
    <t>field: orange, flames: scarlet, chain: silver</t>
  </si>
  <si>
    <t xml:space="preserve">field: purple
moon: white
waves: bands of black and purple
foam: white
hull: crimson
sail: orange
</t>
  </si>
  <si>
    <t xml:space="preserve"> field: royal blue
star: silver
arms &amp; banners: black</t>
  </si>
  <si>
    <t xml:space="preserve"> field: white
spiral winds: red (outer),
orange (inner)
sun: gold</t>
  </si>
  <si>
    <t>field: gold
devils face: orange (eyes),
tawny (unshaded side),
scarlet (shaded side)</t>
  </si>
  <si>
    <t>field: yellow
snake: deep green (body),
white with red pupil (eye)</t>
  </si>
  <si>
    <t>field: orange
gauntlet: silver
spikes of gauntlet: crimson
slashes (three): crimson</t>
  </si>
  <si>
    <t>field: white
daggers: black (handles),
silver (blades)
gauntlet: green
shelf: brown with black
scrollwork
book &amp; skulls: white
half-shield: gold
quill pen: turquoise</t>
  </si>
  <si>
    <t>field: white
small shield: black
sun: gold</t>
  </si>
  <si>
    <t>field: white
wands: gold
hat: black</t>
  </si>
  <si>
    <t>field: light green
dragon (claw, tail, jaws): gray
flames (dragons breath): red</t>
  </si>
  <si>
    <t>field: sky blue
water: purple
sun: gold
bands of cloud: black
eagle: red</t>
  </si>
  <si>
    <t>field: white
battlements: gray
men in armor: silver
arrows: black
standard: red (banner), gold (ball on top), black (shaft)</t>
  </si>
  <si>
    <t xml:space="preserve"> field: (lower half) red,
(upper half) white
stripes: white
anchor: silver
border: royal blue
water: light blue
island with tree: rich green</t>
  </si>
  <si>
    <t xml:space="preserve"> field: purple
water &amp; stars: silver
crag: gold front, silver backslopes
ground: black
lower tip of shield: gold (rising sun)</t>
  </si>
  <si>
    <t xml:space="preserve"> field: white
yoke: green
bird: white with gold beak,
black feathers</t>
  </si>
  <si>
    <t>banking, moneylending, information-gathering, rumor-mongering (spreading rumors, for fees)</t>
  </si>
  <si>
    <t>field: gold
feathers: red
axe: blade silver, handle brown</t>
  </si>
  <si>
    <t>field: sky blue
mountain: gray
cavern and trail: red</t>
  </si>
  <si>
    <t>field: orange
blade: silver
hand: pink flesh
chevron: red
upper field: light green</t>
  </si>
  <si>
    <t>field: pink
goblet: silver
helm: silver, with gold crown-feathers
and green plume-feather</t>
  </si>
  <si>
    <t xml:space="preserve">owns many farms in Amphail (SCAG 45) </t>
  </si>
  <si>
    <t xml:space="preserve">formerly dissolved; some of it's property went to House Ralnarth, but the House was reinstalled (SCAG 57) </t>
  </si>
  <si>
    <t xml:space="preserve">(E:DM 263) </t>
  </si>
  <si>
    <t xml:space="preserve">one of the three ruling noble families of Amphail (SCAG 44) </t>
  </si>
  <si>
    <t>still exists; not as powerful **</t>
  </si>
  <si>
    <t>One of the three ruling noble families of Amphail (SCAG 44</t>
  </si>
  <si>
    <t xml:space="preserve">Wants to become a noble house (DS22) </t>
  </si>
  <si>
    <t>Larr (might be a Masked Lord) Sievers (younger brother of Larr)</t>
  </si>
  <si>
    <t>AndramburtMelauthaZaraela (only daughter), was recently killed by the mindflayer Suthool (E:DM 294)</t>
  </si>
  <si>
    <t xml:space="preserve">Gildeggh </t>
  </si>
  <si>
    <t xml:space="preserve">Zoar </t>
  </si>
  <si>
    <t>The Zoar family is still a bitter enemy of Waterdeeps rulers, its members dwelling in Luskan, Scornubel, and Amn, and rumored to be allied with the Knights of the Shield</t>
  </si>
  <si>
    <t xml:space="preserve"> red rose clutched in a silver gauntlet, on a green field. </t>
  </si>
  <si>
    <t>realistic, severed umber hulks head impaled on a bloody spear, on a scarlet field.</t>
  </si>
  <si>
    <t>FAITH*</t>
  </si>
  <si>
    <t>ALIGNMENT</t>
  </si>
  <si>
    <t>Floshin</t>
  </si>
  <si>
    <t xml:space="preserve"> Lord Elegal Nandar (E:DM 80), son of deceased LadyVelrosa Nandar  and Lord Drezlin Nandar (SKT)</t>
  </si>
  <si>
    <t>N1: Guard Barracks (city building, C, 3)</t>
  </si>
  <si>
    <t>N2: Brossfeather Villa (noble villa, A, 2s &amp; 3s)</t>
  </si>
  <si>
    <t>N3: Anteos Villa (noble villa, A, 1s &amp; 2s)</t>
  </si>
  <si>
    <t>N4: Phull Villa (noble villa, A, 1s &amp; 3s)</t>
  </si>
  <si>
    <t>N5: Snome Villa (noble villa, A, 2s)</t>
  </si>
  <si>
    <t>N6: Crommor Villa (noble villa, A, 2s)</t>
  </si>
  <si>
    <t>N7: Piiradost Villa (noble villa, A, 1s &amp; 2s)</t>
  </si>
  <si>
    <t>N8: Thunderstaff Villa (noble villa, A, 2s &amp; 4s)</t>
  </si>
  <si>
    <t>N9: Talmost Villa (noble villa, A, 2s &amp; 3s)</t>
  </si>
  <si>
    <t>N10: Thann Villa (noble villa, A, 3s)</t>
  </si>
  <si>
    <t>N11: Hawkwinter Villa (noble villa, A, 3s &amp; 4s)</t>
  </si>
  <si>
    <t>N12: Sultlue Villa (noble villa, A, 2s)</t>
  </si>
  <si>
    <t>N13: Cragsmere Villa (noble villa, A, 2s &amp; 3s)</t>
  </si>
  <si>
    <t>N14: Massalan Villa (noble villa, A, 1s &amp; 2s) '</t>
  </si>
  <si>
    <t>N15: Kothont Villa (noble villa, A, 1s &amp; 2s)</t>
  </si>
  <si>
    <t>N16: Holyhands House (inn/temple of many faiths/former noble villa, A, 3s &amp; 4s)</t>
  </si>
  <si>
    <t>N17: Lanngolyn Villa (noble villa, A, 1s &amp; 3s)</t>
  </si>
  <si>
    <t>N18: Ulbrinter Villa (noble villa, A, 2s &amp; 3s)</t>
  </si>
  <si>
    <t>N19: Jardeth Villa (noble villa, A, 2s)</t>
  </si>
  <si>
    <t>N20: Gralhund Villa (noble villa, A, 3s)</t>
  </si>
  <si>
    <t>N21: The Raging Lion (inn, B, 3)</t>
  </si>
  <si>
    <t>N22: Maerklos Villa (noble villa, A, 1s, 2s, &amp; 4s)</t>
  </si>
  <si>
    <t>N23: Nandar Villa (noble villa, A, 2s &amp; 3s)</t>
  </si>
  <si>
    <t>N24: Stormweather Villa (noble villa, A, 2s &amp; 5s)</t>
  </si>
  <si>
    <t>N25: A Maiden's Tears (tavern, B, 1)</t>
  </si>
  <si>
    <t>N26: Twilight Hunters (tavern, C, 2)</t>
  </si>
  <si>
    <t>N27: The Gentle Mermaid (festhall, B, 4)</t>
  </si>
  <si>
    <t>N28: Durinbold Villa (noble villa, A, 3s &amp; 4s)</t>
  </si>
  <si>
    <t>N29: Estelmer Villa (noble villa, A, 2s &amp; 3s)</t>
  </si>
  <si>
    <t>N30: Tarm Villa (noble villa, A, 3s)</t>
  </si>
  <si>
    <t>N31: Majarra Villa (noble villa, A, 3s &amp; 4s)</t>
  </si>
  <si>
    <t>N32: The Misty Beard (tavern, C, 4)</t>
  </si>
  <si>
    <t>N33: Agundar Villa (noble villa, A, 1s &amp; 3s)</t>
  </si>
  <si>
    <t>N34: Amcathra Villa (noble villa, A, 2s &amp; 4s)</t>
  </si>
  <si>
    <t>N35: Hunabar Villa (noble villa, A, 2s)</t>
  </si>
  <si>
    <t>N36: Thorp Villa (noble villa, A, 3s)</t>
  </si>
  <si>
    <t>N37: Lathkule Villa (noble villa, A, 3s)</t>
  </si>
  <si>
    <t>N38: Kormallis Villa (noble villa, A, 1s &amp; 2s)</t>
  </si>
  <si>
    <t>N39: Adarbrent Villa (noble villa, A, 3s &amp; 4s)</t>
  </si>
  <si>
    <t>N40: Phylund Villa (noble villa, A, 2s &amp; 3s)</t>
  </si>
  <si>
    <t>N4i: Margaster Villa (noble villa, A, 2s)</t>
  </si>
  <si>
    <t>N42: Roaringhorn Villa, "The High House of Roaririghorn" (noble villa, C, 4 [formerly A, 4})</t>
  </si>
  <si>
    <t>N43: Ragathan Furriers (business, C, 2)</t>
  </si>
  <si>
    <t>N44: Zun Villa (noble villa, A, 2s &amp; 4s)</t>
  </si>
  <si>
    <t>N45: House of Crystal Storage (warehouse, C, 4)</t>
  </si>
  <si>
    <t>N46: The House of Crystal (guildhall, B, 2)</t>
  </si>
  <si>
    <t>N47: The Galloping Minotaur (inn, B, 2s &amp; 3s)</t>
  </si>
  <si>
    <t>N48: Meraedos Fine Furs (business, C, 2)</t>
  </si>
  <si>
    <t>N49: Sulmest's Splendid Shoes &amp; Boots (business, C, 1)</t>
  </si>
  <si>
    <t>N50: Aurora's Realms Shop, High Road Catalogue Counter (business, C, 1)</t>
  </si>
  <si>
    <t>N51: The House of Healing (guildhall, C, 3)</t>
  </si>
  <si>
    <t>N52: Hothemer Villa (noble villa, A, 3s)</t>
  </si>
  <si>
    <t>N53: Ilvastarr Villa (noble villa, A, 2s &amp; 3s)</t>
  </si>
  <si>
    <t>N54: Fallen Stars Fish (business, C, 1)</t>
  </si>
  <si>
    <t>N55: Wands Villa (noble villa, A, 3s &amp; 5s)</t>
  </si>
  <si>
    <t>N56: The Grinning Lion (tavern, C, 1)</t>
  </si>
  <si>
    <t>N57: Gost Villa (noble villa, A, 3s &amp; 4s)</t>
  </si>
  <si>
    <t>N58: Helmfast Villa (noble villa, A, 3s)</t>
  </si>
  <si>
    <t>N59: Orlpar Husteem's residence (row house, B, 3)</t>
  </si>
  <si>
    <t>N60: Downybeard Tobacconist (business, B, 2)</t>
  </si>
  <si>
    <t>N61: Hriiat Fine Pastries (business, C, 2)</t>
  </si>
  <si>
    <t>N62: Irbryth Authamaun's residence (business/row house, B, 2)</t>
  </si>
  <si>
    <t>N63: Danilo Thann's residence (row house, A, 3)</t>
  </si>
  <si>
    <t>N64: Maerik Thaelcloak's residence (row house, A, 2)</t>
  </si>
  <si>
    <t>N65: Silent Shield (inn/storage, B, 4)</t>
  </si>
  <si>
    <t>N66: Taurntyrith Adornments (business, A, 2)</t>
  </si>
  <si>
    <t>N67: Bhephel's Bottles/Exotic Wines and Cordials (business, A, 2)</t>
  </si>
  <si>
    <t>N68: Sarsantyr's Tapestries &amp; Draperies (business, B, 2)</t>
  </si>
  <si>
    <t>N69: Tirelessly Turning Wheel/Caravan Curios From All Far Faerûn (business, B, 3)</t>
  </si>
  <si>
    <t>N70: Millomyr Harps (business, A, 2)</t>
  </si>
  <si>
    <t>N71: Greenglade Tower (rooming house, A, J)</t>
  </si>
  <si>
    <t>N72: Obelos "The Only" Braeril's residence (business/row house, A, 3)</t>
  </si>
  <si>
    <t>N73: Hospice of St. Laupsenn (temple, A, 3)</t>
  </si>
  <si>
    <t>N74: Simon Ilzimmer's residence (row house, A, 4)</t>
  </si>
  <si>
    <t>N75: Brianne's Tower (residence, A, 6)</t>
  </si>
  <si>
    <t>N76: Firesong Villa (villa, A, 4)</t>
  </si>
  <si>
    <t>N77: The Bent Nail (business, B, 3)</t>
  </si>
  <si>
    <t>N78: Northgate (city building, A, 4)</t>
  </si>
  <si>
    <t>N79: Farwatch Tower (city building, A, 5)</t>
  </si>
  <si>
    <t>N80: Endcliff Tower (city building, A, 3)</t>
  </si>
  <si>
    <t>N81: Cliffwatch Ruins (ruined inn, n/a)</t>
  </si>
  <si>
    <t>N82: Upper Towers (city building, A, 4)</t>
  </si>
  <si>
    <t>$1: Sated Satyr (tavern, C, 2)</t>
  </si>
  <si>
    <t>$2: Wyvern's Rest (inn, C, 2)</t>
  </si>
  <si>
    <t>$3: Selchoun's Sundries (business, B, 2)</t>
  </si>
  <si>
    <t>$4: Golden Harp Inn (inn, B, 2)</t>
  </si>
  <si>
    <t>$5: The Shrines of Nature (temple, B, 2s)</t>
  </si>
  <si>
    <t>$6: Emveolstone Villa (noble villa, A, 2s &amp; 3s)</t>
  </si>
  <si>
    <t>$7: Hiilgauntlet Villa (noble villa, A, 3s)</t>
  </si>
  <si>
    <t>$8: The Blue Alley (wizard's domicile, C, 1)</t>
  </si>
  <si>
    <t>$9: Gauntyl Villa (noble villa, A, 1s &amp; 2s)</t>
  </si>
  <si>
    <t>$10: The Temple of Beauty (temple, A, 3)</t>
  </si>
  <si>
    <t>$11: Brokengulf Villa (noble villa, A, 4s &amp; 3s)</t>
  </si>
  <si>
    <t>$12: Raventree Villa (noble villa, A, 3s &amp; 2s)</t>
  </si>
  <si>
    <t>$13: Rosznar Villa (noble villa, A, 5s &amp; 2s)</t>
  </si>
  <si>
    <t>$14: Jhansczil Villa (noble villa, A, 1s &amp; 3s)</t>
  </si>
  <si>
    <t>$15: Naingate (wizard's domicile, B, 4)</t>
  </si>
  <si>
    <t>$16: Melshimber' Villa (noble villa, A, 4s &amp; 5s)</t>
  </si>
  <si>
    <t>$17: Ilitul Villa (noble villa, A, 2s)</t>
  </si>
  <si>
    <t>$18: Aurora's Realms Shop, Singing Dolphin Catalog Counter (business, B, 1)</t>
  </si>
  <si>
    <t>$19: The Tower of Luck (temple, A, 2s &amp; 3s)</t>
  </si>
  <si>
    <t>$20: Wavesilver Villa (noble villa, A, 2s &amp; 4s)</t>
  </si>
  <si>
    <t>$21: The House of Wonder (temple, A, 5s)</t>
  </si>
  <si>
    <t>$22: Eltorchul Villa (noble villa, A, 1s &amp; 3s)</t>
  </si>
  <si>
    <t>$23: Nesher Villa (noble villa, A, 1s &amp; 2s)</t>
  </si>
  <si>
    <t>$24: Gundwynd Villa (noble villa, A, 2s &amp; 3s)</t>
  </si>
  <si>
    <t>$25: Tessalar's Tower (wizard's domicile, B, 4s)</t>
  </si>
  <si>
    <t>$26: Artemel Villa (noble villa, A, 2s)</t>
  </si>
  <si>
    <t>$27: Ammakyl Villa (noble villa, A, 1s &amp; 2s)</t>
  </si>
  <si>
    <t>$28: Silmerhelve Villa (noble villa, A, 3s)</t>
  </si>
  <si>
    <t>$29: Ruldegost Villa (noble villa, A, 3s &amp; 4s)</t>
  </si>
  <si>
    <t>$30: The Dragon Tower of Maaril (wizard's domicile, A, 4s)</t>
  </si>
  <si>
    <t>$31: Husteem Villa (noble villa, A, 3s &amp; 4s)</t>
  </si>
  <si>
    <t>$32: Zulpair Villa (noble villa, A, 3s)</t>
  </si>
  <si>
    <t>$33: Eirontalar Villa (noble villa, A, 2s)</t>
  </si>
  <si>
    <t>$34: Tesper Villa, "Tespergates" (noble villa, A, 2s &amp; 3s)</t>
  </si>
  <si>
    <t>$35: Irlingstar Villa (noble villa, A, 3s &amp; 4s)</t>
  </si>
  <si>
    <t>$36: Manthar Villa (noble villa, A, 1s &amp; 3s)</t>
  </si>
  <si>
    <t>$37: The Fiery Flagon (tavern, B, 1s)</t>
  </si>
  <si>
    <t>$38: The House of Inspired Hands (temple, B, 3s)</t>
  </si>
  <si>
    <t>$39: Dacer's Inn (inn, B, 3s)</t>
  </si>
  <si>
    <t>$40: Ilzimmer (noble villa, A, 1s &amp; 2s)</t>
  </si>
  <si>
    <t>$41: The Ship's Wheel (tavern, C, 2)</t>
  </si>
  <si>
    <t>$42: The Pilgrim's Rest (inn, B, 3)</t>
  </si>
  <si>
    <t>$43: The Wandering Wemic (inn, B, 3)</t>
  </si>
  <si>
    <t>$44: Tchazzam Villa (noble villa, A, 1s &amp; 2s)</t>
  </si>
  <si>
    <t>$45": Maerghoun's Inn (inn, B, 3)</t>
  </si>
  <si>
    <t>$46: Urmbrusk Villa (noble villa, A, 2s &amp; 3s)</t>
  </si>
  <si>
    <t>$47: Assumbar Villa (noble villa, A, Is &amp; 3s)</t>
  </si>
  <si>
    <t>$48: Cassalanter-Villa (noble villa, A, 3s &amp; 4s)</t>
  </si>
  <si>
    <t>$49: Thongolir Villa (noble villa, A, 1s &amp; 2s)</t>
  </si>
  <si>
    <t>$50: Eagleshield Villa (noble villa, A, 2s &amp; 4s)</t>
  </si>
  <si>
    <t>$51: Dezlentyr Villa (noble villa, A, 2s &amp; 4s)</t>
  </si>
  <si>
    <t>$52: Belabranta Villa (noble villa;, A, 3s &amp; 5s)</t>
  </si>
  <si>
    <t>$53: Bladesemmer Villa (noble villa, A, 1s &amp; 3s)</t>
  </si>
  <si>
    <t>$54: The House of Purple Silks (festhall, B, 4)</t>
  </si>
  <si>
    <t>$55: Gounar's Tavern (tavern, B, 2)</t>
  </si>
  <si>
    <t>$56: The House of the Moon (temple, A, 4)</t>
  </si>
  <si>
    <t>$57: Moonstar Villa (noble villa, A, 2s &amp; 4s)</t>
  </si>
  <si>
    <t>$58: The House of Heroes (temple, A, 3)</t>
  </si>
  <si>
    <t>$59: The Broken Lance (tavern, C, 1)</t>
  </si>
  <si>
    <t>$60: Halazar's Fine Gems (business, B, 2)</t>
  </si>
  <si>
    <t>$61: The Silken Slyph (tavern/inn, A, 4)</t>
  </si>
  <si>
    <t>$62: Gerin's Breads (business, B, 2)</t>
  </si>
  <si>
    <t>$63: Melvar's Chapbooks and Folios (business, B, 2)</t>
  </si>
  <si>
    <t>$64: Velatha's Delights (business, B, 2)</t>
  </si>
  <si>
    <t>$65: Tammerbund's Glasswares (business, B, 3)</t>
  </si>
  <si>
    <t>$66: Mystra's Arms (asylum, A, 6)</t>
  </si>
  <si>
    <t>$67: Furjur the Flippant's residence (house, A, 3)</t>
  </si>
  <si>
    <t>$68: Hlethvagi Anteos's residence (villa, A, 5)</t>
  </si>
  <si>
    <t>$69: Stagdown Manse (villa, A, 3)</t>
  </si>
  <si>
    <t>$70: Heroes' Garden (city building, n/a)</t>
  </si>
  <si>
    <t>$71: Seaseyes Tower (city building, A, 5)</t>
  </si>
  <si>
    <t>$72: West Gate (city building, A, 3)</t>
  </si>
  <si>
    <t>$73: Seawatch Tower (city building, A, 5)</t>
  </si>
  <si>
    <t>$74: North Tower, "The Trolltower" (city building, A, 4)</t>
  </si>
  <si>
    <t>$75: Armory (city building, A, 3)</t>
  </si>
  <si>
    <t>$76: High Flagon Gambling House (business, B, 3)</t>
  </si>
  <si>
    <t>$77: Field of Triumph (city building, A, 5)</t>
  </si>
  <si>
    <t>$78: Myrna Cassalanter's residence (house, A, 2)</t>
  </si>
  <si>
    <t>$79: Trollfort (city building, A, 4)</t>
  </si>
  <si>
    <t>C27: The Master Bakers' Hall (guildhall, B, 2)</t>
  </si>
  <si>
    <t>C28: Velstrode the Venturer's Row house (house, B, 3)</t>
  </si>
  <si>
    <t>C29: Olmhazan's Jewels (business; B, 1)</t>
  </si>
  <si>
    <t>C30: The Asp's Strike (tavern, C, 2)</t>
  </si>
  <si>
    <t>C31: Rebeleigh's Elegant Headwear (business, C, 1)</t>
  </si>
  <si>
    <t>C32: The Elfstone Tavern (tavern, B, 2)</t>
  </si>
  <si>
    <t>C33: Phalantar's Philtres &amp; Components (business, B, 2)</t>
  </si>
  <si>
    <t>C34: Pewterers' and Casters' Guildhall (guildhall, C, 1)</t>
  </si>
  <si>
    <t>C35: The Blue Jack (tavern, D, 1)</t>
  </si>
  <si>
    <t>C36: Guildhall of the Order (guildhall, B, 1)</t>
  </si>
  <si>
    <t>C37: Aurora's Realms Shop, Waterdeep Way Catalogue Count</t>
  </si>
  <si>
    <t>C39: Fellowship Hall (guildhall, B, 3)</t>
  </si>
  <si>
    <t>C40: The Map House (guildhall, B, 2)</t>
  </si>
  <si>
    <t>C41: Shyrrhr's House (row house, B, 3)</t>
  </si>
  <si>
    <t>C42: Loene the Fighter's House (row house, A, 3)</t>
  </si>
  <si>
    <t>C43: Mother Tathlom's House of Pleasure (festhall, B, 5)</t>
  </si>
  <si>
    <t>C44: The House of Gems (guildhall, C, 2) 1</t>
  </si>
  <si>
    <t>C45: Lady Naneatha Lhaurilstar's residence (row house, B, 3)</t>
  </si>
  <si>
    <t>C46: Bell Tower (city building, C, 3)</t>
  </si>
  <si>
    <t>C47: Guard Smithy (city building, C, 2)</t>
  </si>
  <si>
    <t>C48: The Yawning Portal (inn, C,.3)</t>
  </si>
  <si>
    <t>C49: The Red-eyed Owl (tavern, D, 2)</t>
  </si>
  <si>
    <t>C50: The Sleepy Slyph (tavern, C, 2)</t>
  </si>
  <si>
    <t>C51: Crommer's Warehouse (warehouse, C, 4)</t>
  </si>
  <si>
    <t>C52: Mirt's Mansion (villa, A, 3)</t>
  </si>
  <si>
    <t>C53: The Quaffing Quaggoth (tavern, C, 1)</t>
  </si>
  <si>
    <t>C54: The Sailor's Own (tavern, D, 1)</t>
  </si>
  <si>
    <t>C55: Eilean's Maztican Delights (business, B, 2)</t>
  </si>
  <si>
    <t>C56: Lightsinger Theater (business, A, 3)</t>
  </si>
  <si>
    <t>C57: Sorynth's Silverware (business, B, 2)</t>
  </si>
  <si>
    <t>C58: Jhural's Dance (festhall, C, 3)</t>
  </si>
  <si>
    <t>C59: Tavern of the Flagon Dragon (tavern, C, 2)</t>
  </si>
  <si>
    <t>C60: Sapphire House (rooming house/inn, B, 5)</t>
  </si>
  <si>
    <t>C61: Delzimmer residence (row house, B, 4)</t>
  </si>
  <si>
    <t>C62: Irlingstar residence, "Sablehearth" (row house, B, 4)</t>
  </si>
  <si>
    <t>C63: Syndra Wands' Tower (wizard's domicile, B, 3)</t>
  </si>
  <si>
    <t>C64: Old Knot Shop (business, B, 2)</t>
  </si>
  <si>
    <t>C65: "Sharkroar" Horth Shalark's Broadsheets (business, C, 1)</t>
  </si>
  <si>
    <t>C66: Pantheon Temple of the Seldarine (temple, A, 4)</t>
  </si>
  <si>
    <t>C67: Peaktop Aerie (city-building, A, S)</t>
  </si>
  <si>
    <t>C68: Watching Tower (city building, A, 6)</t>
  </si>
  <si>
    <t>C69: Watching Tower (city building, A, 6)</t>
  </si>
  <si>
    <t>C70: Thayan Embassy (embassy, A, 4)</t>
  </si>
  <si>
    <t>C71: Caladorn Cassalanter's residence (rowhouse, A, 3)</t>
  </si>
  <si>
    <t>C72: New Olamn (school, A, 4)</t>
  </si>
  <si>
    <t>C73: Azuth's Mug (tavern, B, 1)</t>
  </si>
  <si>
    <t>C74: House of Two Hands (monastery, A, 3),</t>
  </si>
  <si>
    <t>C75: Piergeiron's Palace (city building, A, 7)</t>
  </si>
  <si>
    <t>C76: Castle Waterdeep (city building, A, 10)</t>
  </si>
  <si>
    <t>C77: Larissa Neathal's residence (row house, A, 2)</t>
  </si>
  <si>
    <t>C78: Wyrmbones Inn (inn, A, 3)</t>
  </si>
  <si>
    <t>C79: Ahghairon's Tower (city building, A, 4)</t>
  </si>
  <si>
    <t>C80: Tolgar Anuvien's residence (villa, A, 3)</t>
  </si>
  <si>
    <t>C81: Blushing Nymph (festhall, B, 2)</t>
  </si>
  <si>
    <t>C82: Haerun Mhammaster's residence (rowhouse, C, 3)</t>
  </si>
  <si>
    <t>C83: Ammathair Hawkfeather's residence (house, C, 2)</t>
  </si>
  <si>
    <t>C84: Nurneene's Marvelous Masks (business, C, 4)</t>
  </si>
  <si>
    <t>CSS: The Curious Past (business, B, 2)</t>
  </si>
  <si>
    <t>C86: Paethier's Pipeweed (business, B, 2)</t>
  </si>
  <si>
    <t>C1: Spires of the Morning (temple, A, 3)</t>
  </si>
  <si>
    <t>C2: Fair Winds (villa, B, 2)</t>
  </si>
  <si>
    <t>C3: Silavene's (festhall, B, 3)</t>
  </si>
  <si>
    <t>C4: The Font of Knowledge (temple, B, 4)</t>
  </si>
  <si>
    <t>CS: The Halls of Justice (temple, C, 5)</t>
  </si>
  <si>
    <t>C6: Blackstaff Tower (wizard's domicile, B, 4)</t>
  </si>
  <si>
    <t>C7: The Cynosure (city building, A, 2)</t>
  </si>
  <si>
    <t>C8: The Market Hall (guildhall, B, 2)</t>
  </si>
  <si>
    <t>C9: The Singing Sword (tavern, C, 3)</t>
  </si>
  <si>
    <t>C10: The Smiling Siren (festhall, C, 2)</t>
  </si>
  <si>
    <t>C11: The Pampered Traveler (inn, B, 3)</t>
  </si>
  <si>
    <t>C12: Mighty Manticore Tavern (tavern, C, 1)</t>
  </si>
  <si>
    <t>C13: Diloontier's Apothecary (business, C, 1)</t>
  </si>
  <si>
    <t>C14: Balthorr's Rare &amp; Wondrous Treasures (business, C, 1)</t>
  </si>
  <si>
    <t>C15: Tower of the Order (guildhall, B, 4)</t>
  </si>
  <si>
    <t>C16: Palace Paddocks (city building, C, 2)</t>
  </si>
  <si>
    <t>C17: Palace Stables (city building, C, 2)</t>
  </si>
  <si>
    <t>C18: Palace Storage (warehouse, C, 2)</t>
  </si>
  <si>
    <t>C19: Guard Barracks (city building, C, 2)</t>
  </si>
  <si>
    <t>C20: The Crawling Spider (tavern, C, 2)</t>
  </si>
  <si>
    <t>C21: House of the Fine Carvers (guildhall, B, 3)</t>
  </si>
  <si>
    <t>C22: Hilmer Storage (warehouse, C, 2)</t>
  </si>
  <si>
    <t>C23: Halls of Hilmer, Master Armorer (business, C, 1)</t>
  </si>
  <si>
    <t>C24: The Dragon's Head Tavern (tavern, C, 2)</t>
  </si>
  <si>
    <t>C25: Halambar Lutes &amp; Harps (business, B, 2)</t>
  </si>
  <si>
    <t>C26: The Golden Key Locksmiths (business, C, 2)</t>
  </si>
  <si>
    <t>T1: The Underdark (tavern, C, 2)</t>
  </si>
  <si>
    <t>T2: Khammeral's Coins (business, C, 1)</t>
  </si>
  <si>
    <t>T3: Inn of the Dripping Dagger (inn, B, 4)</t>
  </si>
  <si>
    <t>T4: The Riven Shield Shop (business, B, 2)</t>
  </si>
  <si>
    <t>T5: Myrmith Splendors' residence (row house, B, 2}</t>
  </si>
  <si>
    <t>T6: Mhair's Tower (wizard's domicile, A, 5")</t>
  </si>
  <si>
    <t>T7: Saern's Fine Swords (business, B, 2)</t>
  </si>
  <si>
    <t>T8: Gondalim's (inn, B, 3)</t>
  </si>
  <si>
    <t>T9: Dunblast Roofing Company (business, C, 2)</t>
  </si>
  <si>
    <t>T10: Citadel of the Arrow (guildhall, B, 3)</t>
  </si>
  <si>
    <t>T11: Costumers' Hall (guildhall, B, 2)</t>
  </si>
  <si>
    <t>T12: Thentavva's Boots (business, C, 1)</t>
  </si>
  <si>
    <t>T13: Maelstrom's Notch (inn, B, 2)</t>
  </si>
  <si>
    <t>T14: The League Office (guildhall, C, 1)</t>
  </si>
  <si>
    <t>T15: The Unicorn's Horn (inn, B, 6)</t>
  </si>
  <si>
    <t>T16: Aurora's Realms Shop, Street of Tusks Catalogue Counter (business, B, 4)</t>
  </si>
  <si>
    <t>T17: Orsabbas's Fine Imports (business, C, 3)</t>
  </si>
  <si>
    <t>T18: Riautar's Weaponry (business, C, 2)</t>
  </si>
  <si>
    <t>T19: The House of Song (guildhall, B, 2)</t>
  </si>
  <si>
    <t>T20: Patient Fingers Fine work (business, C, 2)</t>
  </si>
  <si>
    <t>T21: League of Basketmakers &amp; Wickerworkers Storage (warehouse, C)</t>
  </si>
  <si>
    <t>T22: The House of Cleanliness (guildhall, C, 1)</t>
  </si>
  <si>
    <t>T23: Belmonder's Meats (business, C, 1)</t>
  </si>
  <si>
    <t>T24: Thond Glass and Glazing Shop (business, C, 2)</t>
  </si>
  <si>
    <t>T25: The Zoarstar (guildhall, temple, B, 3)</t>
  </si>
  <si>
    <t>T26: The Old Guildhall (guildhall, C, 3)</t>
  </si>
  <si>
    <t>T27: The House of Textiles (guildhall, B, 2)</t>
  </si>
  <si>
    <t>T28: Golden Horn Gambling House (festhall, B, 3)</t>
  </si>
  <si>
    <t>T29: The House of Light (guildhall, B, 3)</t>
  </si>
  <si>
    <t>T30: House of Light Storage (warehouse, C, 2)</t>
  </si>
  <si>
    <t>T31: Stationers'Hall (guildhall, C, 2)</t>
  </si>
  <si>
    <t>T32: The Gentle Rest (inn, B, 5)</t>
  </si>
  <si>
    <t>T33: The Gentle Rest Stables (business, C, 2)</t>
  </si>
  <si>
    <t>T34: The Guild Paddock (guildhall, G, 2)</t>
  </si>
  <si>
    <t>T35: Meiroth's Fine Silks (business, B, 3)</t>
  </si>
  <si>
    <t>T36: The Bowels of the Earth (tavern, C, 2)</t>
  </si>
  <si>
    <t>T37: Cobblers' and Corvisers' House (guildhall, C, 2)</t>
  </si>
  <si>
    <t>T38: The Plinth (city building/temple, A, 6)</t>
  </si>
  <si>
    <t>T39: Felzoun's Folly (tavern, C, 3)</t>
  </si>
  <si>
    <t>T40: Surtlan's Metalwares (business, C, 1)</t>
  </si>
  <si>
    <t>T41: Scirkhel Wands' residence (row house, B, 3)</t>
  </si>
  <si>
    <t>T42: Wheel Hall (guildhall, C, 2)</t>
  </si>
  <si>
    <t>T43: The Gray Serpent (inn, C, 3)</t>
  </si>
  <si>
    <t>T44: Blackstone House (row house, B, 4)</t>
  </si>
  <si>
    <t>T45: Rejviik's Mortuary (business, A, 3)</t>
  </si>
  <si>
    <t>T46: Monastery of the Sun (temple, A, 4)</t>
  </si>
  <si>
    <t>T47: Huulfor Manor (business, A, 3)</t>
  </si>
  <si>
    <t>T48: River Gate (city building, A, 4)</t>
  </si>
  <si>
    <t>T49: The Singed Bolt (tavern, C, 2)</t>
  </si>
  <si>
    <t>T50: Zeltabbar Iliphar's residence (row house, B, 3)</t>
  </si>
  <si>
    <t>T51: Henndever's Coffins and Coffers (business, B, 2)</t>
  </si>
  <si>
    <t>CD1: Roads' End (vault, C, 1)</t>
  </si>
  <si>
    <t>CD2: The House of the Homeless (tomb, C, 1)</t>
  </si>
  <si>
    <t>CD3: Ahghairon's Statue (tomb, A, 1)</t>
  </si>
  <si>
    <t>CD4: Merchants' Rest (tomb, B, 1)</t>
  </si>
  <si>
    <t>CD5: Warriors' Monument (tomb, B, 1)</t>
  </si>
  <si>
    <t>CD6: Lords' Respite (tomb, A, 1)</t>
  </si>
  <si>
    <t>CD7: The Hall of the Sages (tomb, B, 1)</t>
  </si>
  <si>
    <t>CD8: The Hall of Heroes (tomb, A, 1)</t>
  </si>
  <si>
    <t>CD9: Mariners' Rest (tomb, C, 1)</t>
  </si>
  <si>
    <t>CD10: Deepwinter Vault (tomb, B, 1)</t>
  </si>
  <si>
    <t>CD11: Watchway Tower (city building, A, 4),</t>
  </si>
  <si>
    <t>CD12: Guard Tower (city building, A, 4)</t>
  </si>
  <si>
    <t>CD13: Beacon Tower (city building, A, 7)</t>
  </si>
  <si>
    <t>CD14: Sultlue Vault (tomb, B, 1)</t>
  </si>
  <si>
    <t>D1: The Gray Griffon (tavern, C, 3)</t>
  </si>
  <si>
    <t>D2: Turnstone Plumbing and Pipefitting (business, C, 2)</t>
  </si>
  <si>
    <t>D3: The Metal House of Wonders (guildhall, C, 2)</t>
  </si>
  <si>
    <t>D4: Dhaermos Storage (warehouse, D, 5)</t>
  </si>
  <si>
    <t>D5: Whistling Blades (business, D, 1)</t>
  </si>
  <si>
    <t>D6: Selûne's Smile (tavern, C, 2)</t>
  </si>
  <si>
    <t>D7: The Rearing Hippocampus (inn, C, 2)</t>
  </si>
  <si>
    <t>D8: The Splintered Stair (inn, C, 3)</t>
  </si>
  <si>
    <t>D9: The Blackstar Inn (inn, C, 3)</t>
  </si>
  <si>
    <t>D10: Serpentil Books &amp; Folios (business, D, 3)</t>
  </si>
  <si>
    <t>D11: The Ship's Prow (inn, C, 4)</t>
  </si>
  <si>
    <t>D12: The Thirsty Sailor (tavern, D, 3)</t>
  </si>
  <si>
    <t>D13: The Thirsty Throat (tavern, D, 2)</t>
  </si>
  <si>
    <t>D14: Helmstar Warehouse (warehouse, C, 2)</t>
  </si>
  <si>
    <t>D15: Warm Beds (inn, C, 3)</t>
  </si>
  <si>
    <t>D16: Lanternmaker Zorth Ulmaril (business, D, 2)</t>
  </si>
  <si>
    <t>D17: The Bloody Fist (tavern, D, 1)</t>
  </si>
  <si>
    <t>D18: Three Pearls Nightclub (festhall, D, 1)</t>
  </si>
  <si>
    <t>D19: Shipwrights' House (guildhall, B, 2)</t>
  </si>
  <si>
    <t>D20: Red Sails (warehouse, C, 2)</t>
  </si>
  <si>
    <t>D21: Muleskull Tavern (tavern/guild, D, 2)</t>
  </si>
  <si>
    <t>D22: The Hanging Lantern (festhall, C, 6)</t>
  </si>
  <si>
    <t>D23: The Sleeping Wench (tavern, D, 3)</t>
  </si>
  <si>
    <t>D24: Aurora's Realms Shop, Slut Street Catalogue Counter (business, C, 3)</t>
  </si>
  <si>
    <t>D25: The Purple Palace (festhall, C, 4)</t>
  </si>
  <si>
    <t>D26: The Mermaid's Arms (festhall, C, 3)</t>
  </si>
  <si>
    <t>D27: The Blue Mermaid (tavern, D, 2)</t>
  </si>
  <si>
    <t>D28: Shippers' Hall (guildhall, C, 2)</t>
  </si>
  <si>
    <t>D29: Shippers' Storage (warehouse, D, 3)</t>
  </si>
  <si>
    <t>D30: The House of Tarmagus (warehouse, D, 4)</t>
  </si>
  <si>
    <t>D31: Coopers' Rest (guildhall, C, 2)</t>
  </si>
  <si>
    <t>D32: The Hanged Man (tavern, D, 1)</t>
  </si>
  <si>
    <t>D33: House of Pride Perfumes (business, C, 1)</t>
  </si>
  <si>
    <t>D34: Arnagu's the Shipwright's residence (row house, B, 3)</t>
  </si>
  <si>
    <t>D35: Full Sails (tavern/guildhall, C, 3)</t>
  </si>
  <si>
    <t>D36: The Blushing Mermaid (festhall, C, 2s &amp; 3s)</t>
  </si>
  <si>
    <t>D37: Felhaur's Fine Fish (business, D, 1)</t>
  </si>
  <si>
    <t>D38: Khostal Hannass, Fine Nuts (business, D, 1)</t>
  </si>
  <si>
    <t>D39: Seaswealth Hall (guildhall, C, 2)</t>
  </si>
  <si>
    <t>D40: Nestaur the Ropemaker (business, C, 2)</t>
  </si>
  <si>
    <t>D41: The Sleeping Snake (tavern, D, 1)</t>
  </si>
  <si>
    <t>D42: Shipmasters' Hall (inn, C, 3)</t>
  </si>
  <si>
    <t>D43: Watermens' Hall (guildhall, C, 3)</t>
  </si>
  <si>
    <t>D44: Mariners' Hall (guildhall, B, 3)</t>
  </si>
  <si>
    <t>D45: Torpus the Tanner (business, C, 2)</t>
  </si>
  <si>
    <t>D46: League Hall (guildhall, C, 2)</t>
  </si>
  <si>
    <t>D47: The Butchers' Guildhall (guildhall, C, 2)</t>
  </si>
  <si>
    <t>D48: Melgard's Fine Leathers (business, C, 1)</t>
  </si>
  <si>
    <t>D49: Thomm Storage (warehouse, C, 4)</t>
  </si>
  <si>
    <t>D50: Telethar Leatherworks (business, D, 2)</t>
  </si>
  <si>
    <t>D51: Fellowship Storage (warehouse, C, 4)</t>
  </si>
  <si>
    <t>D52: Smokehouse (business, D, 2)</t>
  </si>
  <si>
    <t>D53: Jemuril the DwarPs residence (rowhouse, C, 2)</t>
  </si>
  <si>
    <t>D54: The Copper Cup (festhall, C, 4s &amp; 5s)</t>
  </si>
  <si>
    <t>D55: Gelfuril the Trader (business, C, 1)</t>
  </si>
  <si>
    <t>D56: Guard Barracks (city building, C, 3)</t>
  </si>
  <si>
    <t>D57: Cookhouse Hall (city building, C, 2)</t>
  </si>
  <si>
    <t>D58: The Pickled Fisherman (tavern, D, 2)</t>
  </si>
  <si>
    <t>D59: The Soaring Pegasus (tavern, C, 2)</t>
  </si>
  <si>
    <t>D60: The Fishscale Smithy (business, C, 2)</t>
  </si>
  <si>
    <t>D61: Jester's Clubhouse (guildhall, D, 1)</t>
  </si>
  <si>
    <t>D62: Horizon's Sails (business, B, 2)</t>
  </si>
  <si>
    <t>D63: Mother Jatha's (business, D, 1)</t>
  </si>
  <si>
    <t>D64: Talnu's Ropeworks (business, D, 2)</t>
  </si>
  <si>
    <t>D65: Merlook Nets &amp; Knotware (business, D, 1)</t>
  </si>
  <si>
    <t>D66: Ralagut's Wheelhouse (business, D, 1)</t>
  </si>
  <si>
    <t>D67: The Angry Coxswain (tavern, D, 1)</t>
  </si>
  <si>
    <t>D68: Gathgaer Milomynt's residence (row house, D, 2)</t>
  </si>
  <si>
    <t>D69: Maernath Storage (warehouse, D, 2)</t>
  </si>
  <si>
    <t>D70: Alex Lenter's Storage (warehouse, D, 2)</t>
  </si>
  <si>
    <t>D71: Old Xoblob Shop (business, B, 3)</t>
  </si>
  <si>
    <t>D72: The Pavilion of Paving Stones (guildhall, C, 3)</t>
  </si>
  <si>
    <t>D73: Sailor's Corner (inn, D, 2)</t>
  </si>
  <si>
    <t>D74: Darth's Dolphyntyde (tavern, D, 1)</t>
  </si>
  <si>
    <t>S1: The Swords' Rest (tavern, C, 1)</t>
  </si>
  <si>
    <t>S2: The Stone House (guildhall, D, 1)</t>
  </si>
  <si>
    <t>S3: The House of Good Spirits (guildhall, B, 3)</t>
  </si>
  <si>
    <t>S4: The Redbridle Stables (business, C, 2)</t>
  </si>
  <si>
    <t>S5: The Coach and Wagon Hall (guildhall, B, 3)</t>
  </si>
  <si>
    <t>S6: Saddlers' &amp; Harness-Makers' Hall (guildhall, B, 2)</t>
  </si>
  <si>
    <t>S7: Brian the Swordmaster's Smithy (business, C, 2)</t>
  </si>
  <si>
    <t>S8: The Old Monster Shop (business, D, 4)</t>
  </si>
  <si>
    <t>S9: Midnight Sun (tavern, D, 1)</t>
  </si>
  <si>
    <t>S10: Flurmastyr residence (row house, C, 2)</t>
  </si>
  <si>
    <t>S11: Builders' Hall (guildhall, B, 2)</t>
  </si>
  <si>
    <t>S12: Nelkaush the Weaver (business, C, 1)</t>
  </si>
  <si>
    <t>S13: The Road House (guild house, B, 2)</t>
  </si>
  <si>
    <t>S14: The Full Cup (tavern, D, 1)</t>
  </si>
  <si>
    <t>S15: The Jade Dancer (festhall, B, 3)</t>
  </si>
  <si>
    <t>S16: Tehmak's Coaches (business, B, 3)</t>
  </si>
  <si>
    <t>S17: Hlakken Stables (business, C, 2)</t>
  </si>
  <si>
    <t>S18: The Spouting Fish (tavern, C, 4)</t>
  </si>
  <si>
    <t>S19: Nueth's Fine Nets (business, C, 1)</t>
  </si>
  <si>
    <t>S20: Metalmasters' Hall (guildhall, B, 3)</t>
  </si>
  <si>
    <t>S21: Aurora's Realms Shop, South High Road Catalogue Counter (business, C, 4)</t>
  </si>
  <si>
    <t>S22: The Red Gauntlet (tavern, D, 2)</t>
  </si>
  <si>
    <t>S23: Pelauvir's Counter (business, C, 5)</t>
  </si>
  <si>
    <t>S24: Bellister's Hand (business, C, 2)</t>
  </si>
  <si>
    <t>S25: Bellister's House (warehouse, C, 3)</t>
  </si>
  <si>
    <t>S26: Orm's Highbench (business, D, 4)</t>
  </si>
  <si>
    <t>S27: Athal's Stables (business, D, 2)</t>
  </si>
  <si>
    <t>S28: Essimuth's Equipment (business, C, 2)</t>
  </si>
  <si>
    <t>S29: Temple of Good Cheer (row house, C, 3)</t>
  </si>
  <si>
    <t>S30: Madame Garah's Boarding House (row house, B, 2)</t>
  </si>
  <si>
    <t>S31: Amrani's Laundry (business, C, 1)</t>
  </si>
  <si>
    <t>S32: Piatran's Clothiers (business, C, 1)</t>
  </si>
  <si>
    <t>S33: Rokkek Ingerr's residence (row house, B, 2)</t>
  </si>
  <si>
    <t>S34: Hemmerem's Stables (business, B, Is &amp; 2s)</t>
  </si>
  <si>
    <t>S35: Kolat's Towers (wizards' domiciles, B, 4s)</t>
  </si>
  <si>
    <t>S36: Watch Guardpost (city building, B, 2)</t>
  </si>
  <si>
    <t>S37: The Garrulous Grocer (home/business, B &amp; C, 1, 2, &amp; 3)</t>
  </si>
  <si>
    <t>S38: Krabbellor Silversmiths (business, C, 2)</t>
  </si>
  <si>
    <t>S39: Laran's Cartographers (business^ B, 2)</t>
  </si>
  <si>
    <t>S40: Waukeen's Wares (business, D, 2)</t>
  </si>
  <si>
    <t>S41: The Safehaven Inn (inn, B, 3)</t>
  </si>
  <si>
    <t>S42: Ingerr &amp; Ingerr Warehouses (warehouse, C, 2)</t>
  </si>
  <si>
    <t>S43: The Beer Golem (tavern, C, 2)</t>
  </si>
  <si>
    <t>S44: Phaulkonmere (noble villa, A, 2s &amp; 3s)</t>
  </si>
  <si>
    <t>S45: The Daily Trumpet (business, C, 3)</t>
  </si>
  <si>
    <t>S46: Helm's Hall (temple/house, C3</t>
  </si>
  <si>
    <t>S47: Tymora's Blessing (tavern, D, 1)</t>
  </si>
  <si>
    <t>S48: The Medusa's Glare (business, B, 2)</t>
  </si>
  <si>
    <t>S49: Flame of Hope (business, C, 2)</t>
  </si>
  <si>
    <t>S50: Berendarr's World of Words (business, D, 1)</t>
  </si>
  <si>
    <t>S55: Hlethvagi's Coins (business, B, 2)</t>
  </si>
  <si>
    <t>S52: The South Gate (city building, A, 4)</t>
  </si>
  <si>
    <t>S53: East Torch Tower (city building, A, 5)</t>
  </si>
  <si>
    <t>S54: Formerly Prestar's Furniture (ruined building, D, 1)</t>
  </si>
  <si>
    <t>H1: Harborwatch Tower (city building, A, 4)</t>
  </si>
  <si>
    <t>H2: Smugglers' Bane Tower (city building, A, 4)</t>
  </si>
  <si>
    <t>H3: Outer Fort (city building A, 3)</t>
  </si>
  <si>
    <t>H4: Inner Fort (city building, A, 3)</t>
  </si>
  <si>
    <t>H5: The Queenspire (temple, A, 6)</t>
  </si>
  <si>
    <t>H6: Sea Elf Trading Outpost (business, D, 1)</t>
  </si>
  <si>
    <t>H7: Deepwater Beacon (city building, A, 3)</t>
  </si>
  <si>
    <t>N1</t>
  </si>
  <si>
    <t>N4</t>
  </si>
  <si>
    <t>N6</t>
  </si>
  <si>
    <t>N9</t>
  </si>
  <si>
    <t>N10</t>
  </si>
  <si>
    <t>N12</t>
  </si>
  <si>
    <t>N16</t>
  </si>
  <si>
    <t>N19</t>
  </si>
  <si>
    <t>N21</t>
  </si>
  <si>
    <t>N25</t>
  </si>
  <si>
    <t>N26</t>
  </si>
  <si>
    <t>N27</t>
  </si>
  <si>
    <t>N30</t>
  </si>
  <si>
    <t>N31</t>
  </si>
  <si>
    <t>N32</t>
  </si>
  <si>
    <t>N34</t>
  </si>
  <si>
    <t>N39</t>
  </si>
  <si>
    <t>N40</t>
  </si>
  <si>
    <t>N42</t>
  </si>
  <si>
    <t>N43</t>
  </si>
  <si>
    <t>N45</t>
  </si>
  <si>
    <t>N46</t>
  </si>
  <si>
    <t>N47</t>
  </si>
  <si>
    <t>N48</t>
  </si>
  <si>
    <t>N49</t>
  </si>
  <si>
    <t>N50</t>
  </si>
  <si>
    <t>N51</t>
  </si>
  <si>
    <t>N54</t>
  </si>
  <si>
    <t>N55</t>
  </si>
  <si>
    <t>N56</t>
  </si>
  <si>
    <t>N58</t>
  </si>
  <si>
    <t>N59</t>
  </si>
  <si>
    <t>N60</t>
  </si>
  <si>
    <t>N61</t>
  </si>
  <si>
    <t>$1</t>
  </si>
  <si>
    <t>$2</t>
  </si>
  <si>
    <t>$3</t>
  </si>
  <si>
    <t>$4</t>
  </si>
  <si>
    <t>$5</t>
  </si>
  <si>
    <t>$7</t>
  </si>
  <si>
    <t>$8</t>
  </si>
  <si>
    <t>$10</t>
  </si>
  <si>
    <t>$12</t>
  </si>
  <si>
    <t>$13</t>
  </si>
  <si>
    <t>$14</t>
  </si>
  <si>
    <t>$15</t>
  </si>
  <si>
    <t>$18</t>
  </si>
  <si>
    <t>$19</t>
  </si>
  <si>
    <t>$21</t>
  </si>
  <si>
    <t>$25</t>
  </si>
  <si>
    <t>$27</t>
  </si>
  <si>
    <t>$28</t>
  </si>
  <si>
    <t>$30</t>
  </si>
  <si>
    <t>$31</t>
  </si>
  <si>
    <t>$35</t>
  </si>
  <si>
    <t>$37</t>
  </si>
  <si>
    <t>$38</t>
  </si>
  <si>
    <t>$39</t>
  </si>
  <si>
    <t>$40</t>
  </si>
  <si>
    <t>$41</t>
  </si>
  <si>
    <t>$42</t>
  </si>
  <si>
    <t>$43</t>
  </si>
  <si>
    <t>$48</t>
  </si>
  <si>
    <t>$50</t>
  </si>
  <si>
    <t>$51</t>
  </si>
  <si>
    <t>$54</t>
  </si>
  <si>
    <t>$55</t>
  </si>
  <si>
    <t>$56</t>
  </si>
  <si>
    <t>$57</t>
  </si>
  <si>
    <t>$58</t>
  </si>
  <si>
    <t>$59</t>
  </si>
  <si>
    <t>$60</t>
  </si>
  <si>
    <t>$61</t>
  </si>
  <si>
    <t>C1</t>
  </si>
  <si>
    <t>C2</t>
  </si>
  <si>
    <t>C3</t>
  </si>
  <si>
    <t>C4</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</si>
  <si>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</si>
  <si>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</si>
  <si>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</si>
  <si>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</si>
  <si>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</si>
  <si>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</si>
  <si>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</si>
  <si>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</si>
  <si>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</si>
  <si>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</si>
  <si>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</si>
  <si>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</si>
  <si>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</si>
  <si>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</si>
  <si>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</si>
  <si>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</si>
  <si>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</si>
  <si>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</si>
  <si>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</si>
  <si>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</si>
  <si>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</si>
  <si>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</si>
  <si>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</si>
  <si>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</si>
  <si>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</si>
  <si>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</si>
  <si>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</si>
  <si>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</si>
  <si>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</si>
  <si>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</si>
  <si>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</si>
  <si>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</si>
  <si>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C39</t>
  </si>
  <si>
    <t>C40</t>
  </si>
  <si>
    <t>C41</t>
  </si>
  <si>
    <t>C42</t>
  </si>
  <si>
    <t>C43</t>
  </si>
  <si>
    <t>C44</t>
  </si>
  <si>
    <t>C45</t>
  </si>
  <si>
    <t>C46</t>
  </si>
  <si>
    <t>C47</t>
  </si>
  <si>
    <t>C48</t>
  </si>
  <si>
    <t>C49</t>
  </si>
  <si>
    <t>C50</t>
  </si>
  <si>
    <t>C51</t>
  </si>
  <si>
    <t>C52</t>
  </si>
  <si>
    <t>C53</t>
  </si>
  <si>
    <t>C54</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</si>
  <si>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</si>
  <si>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</si>
  <si>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</si>
  <si>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</si>
  <si>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</si>
  <si>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</si>
  <si>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</si>
  <si>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</si>
  <si>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</si>
  <si>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</si>
  <si>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</si>
  <si>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</si>
  <si>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</si>
  <si>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</si>
  <si>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</si>
  <si>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</si>
  <si>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</si>
  <si>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</si>
  <si>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</si>
  <si>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</si>
  <si>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</si>
  <si>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</si>
  <si>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</si>
  <si>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</si>
  <si>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</si>
  <si>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</si>
  <si>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</si>
  <si>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</si>
  <si>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</si>
  <si>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</si>
  <si>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</si>
  <si>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</si>
  <si>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</si>
  <si>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</si>
  <si>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</si>
  <si>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</si>
  <si>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</si>
  <si>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</si>
  <si>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</si>
  <si>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</si>
  <si>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</si>
  <si>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</si>
  <si>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</si>
  <si>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</si>
  <si>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</si>
  <si>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</si>
  <si>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</si>
  <si>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</si>
  <si>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</si>
  <si>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</si>
  <si>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</si>
  <si>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</si>
  <si>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</si>
  <si>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</si>
  <si>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</si>
  <si>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</si>
  <si>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</si>
  <si>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</si>
  <si>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</si>
  <si>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</si>
  <si>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</si>
  <si>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</si>
  <si>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</si>
  <si>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</si>
  <si>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</si>
  <si>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</si>
  <si>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</si>
  <si>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</si>
  <si>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</si>
  <si>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</si>
  <si>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</si>
  <si>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</si>
  <si>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</si>
  <si>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</si>
  <si>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</si>
  <si>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</si>
  <si>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</si>
  <si>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</si>
  <si>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</si>
  <si>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</si>
  <si>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</si>
  <si>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</si>
  <si>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</si>
  <si>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</si>
  <si>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</si>
  <si>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</si>
  <si>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</si>
  <si>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</si>
  <si>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</si>
  <si>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</si>
  <si>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</si>
  <si>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</si>
  <si>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</si>
  <si>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</si>
  <si>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</si>
  <si>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</si>
  <si>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</si>
  <si>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</si>
  <si>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</si>
  <si>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</si>
  <si>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</si>
  <si>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</si>
  <si>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</si>
  <si>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</si>
  <si>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</si>
  <si>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</si>
  <si>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</si>
  <si>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</si>
  <si>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</si>
  <si>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</si>
  <si>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</si>
  <si>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</si>
  <si>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</si>
  <si>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</si>
  <si>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</si>
  <si>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</si>
  <si>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</si>
  <si>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</si>
  <si>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</si>
  <si>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</si>
  <si>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</si>
  <si>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</si>
  <si>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</si>
  <si>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</si>
  <si>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</si>
  <si>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</si>
  <si>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</si>
  <si>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</si>
  <si>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Deseyna Majarra</t>
  </si>
  <si>
    <t>Secrets, cults etc</t>
  </si>
  <si>
    <t>Cultists of Asmodeus</t>
  </si>
  <si>
    <t>EXILES, DECEASED</t>
  </si>
  <si>
    <t>EXILES, living in Luskan, Everlund, Silverymoon</t>
  </si>
  <si>
    <t>TAG</t>
  </si>
  <si>
    <t>Building</t>
  </si>
  <si>
    <t>TYPE</t>
  </si>
  <si>
    <t>CLASS</t>
  </si>
  <si>
    <t>Guard Barracks (city building, C, 3)</t>
  </si>
  <si>
    <t>Brossfeather Villa (noble villa, A, 2s &amp; 3s)</t>
  </si>
  <si>
    <t>Anteos Villa (noble villa, A, 1s &amp; 2s)</t>
  </si>
  <si>
    <t>Phull Villa (noble villa, A, 1s &amp; 3s)</t>
  </si>
  <si>
    <t>Snome Villa (noble villa, A, 2s)</t>
  </si>
  <si>
    <t>Crommor Villa (noble villa, A, 2s)</t>
  </si>
  <si>
    <t>Piiradost Villa (noble villa, A, 1s &amp; 2s)</t>
  </si>
  <si>
    <t>Thunderstaff Villa (noble villa, A, 2s &amp; 4s)</t>
  </si>
  <si>
    <t>Talmost Villa (noble villa, A, 2s &amp; 3s)</t>
  </si>
  <si>
    <t>Thann Villa (noble villa, A, 3s)</t>
  </si>
  <si>
    <t>Hawkwinter Villa (noble villa, A, 3s &amp; 4s)</t>
  </si>
  <si>
    <t>Sultlue Villa (noble villa, A, 2s)</t>
  </si>
  <si>
    <t>Cragsmere Villa (noble villa, A, 2s &amp; 3s)</t>
  </si>
  <si>
    <t>Massalan Villa (noble villa, A, 1s &amp; 2s) '</t>
  </si>
  <si>
    <t>Kothont Villa (noble villa, A, 1s &amp; 2s)</t>
  </si>
  <si>
    <t>Holyhands House (inn/temple of many faiths/former noble villa, A, 3s &amp; 4s)</t>
  </si>
  <si>
    <t>Lanngolyn Villa (noble villa, A, 1s &amp; 3s)</t>
  </si>
  <si>
    <t>Ulbrinter Villa (noble villa, A, 2s &amp; 3s)</t>
  </si>
  <si>
    <t>Jardeth Villa (noble villa, A, 2s)</t>
  </si>
  <si>
    <t>Gralhund Villa (noble villa, A, 3s)</t>
  </si>
  <si>
    <t>The Raging Lion (inn, B, 3)</t>
  </si>
  <si>
    <t>Maerklos Villa (noble villa, A, 1s, 2s, &amp; 4s)</t>
  </si>
  <si>
    <t>Nandar Villa (noble villa, A, 2s &amp; 3s)</t>
  </si>
  <si>
    <t>Stormweather Villa (noble villa, A, 2s &amp; 5s)</t>
  </si>
  <si>
    <t>A Maiden's Tears (tavern, B, 1)</t>
  </si>
  <si>
    <t>Twilight Hunters (tavern, C, 2)</t>
  </si>
  <si>
    <t>The Gentle Mermaid (festhall, B, 4)</t>
  </si>
  <si>
    <t>Durinbold Villa (noble villa, A, 3s &amp; 4s)</t>
  </si>
  <si>
    <t>Estelmer Villa (noble villa, A, 2s &amp; 3s)</t>
  </si>
  <si>
    <t>Tarm Villa (noble villa, A, 3s)</t>
  </si>
  <si>
    <t>Majarra Villa (noble villa, A, 3s &amp; 4s)</t>
  </si>
  <si>
    <t>The Misty Beard (tavern, C, 4)</t>
  </si>
  <si>
    <t>Agundar Villa (noble villa, A, 1s &amp; 3s)</t>
  </si>
  <si>
    <t>Amcathra Villa (noble villa, A, 2s &amp; 4s)</t>
  </si>
  <si>
    <t>Hunabar Villa (noble villa, A, 2s)</t>
  </si>
  <si>
    <t>Thorp Villa (noble villa, A, 3s)</t>
  </si>
  <si>
    <t>Lathkule Villa (noble villa, A, 3s)</t>
  </si>
  <si>
    <t>Kormallis Villa (noble villa, A, 1s &amp; 2s)</t>
  </si>
  <si>
    <t>Adarbrent Villa (noble villa, A, 3s &amp; 4s)</t>
  </si>
  <si>
    <t>Phylund Villa (noble villa, A, 2s &amp; 3s)</t>
  </si>
  <si>
    <t>Margaster Villa (noble villa, A, 2s)</t>
  </si>
  <si>
    <t>Roaringhorn Villa, "The High House of Roaririghorn" (noble villa, C, 4 [formerly A, 4})</t>
  </si>
  <si>
    <t>Ragathan Furriers (business, C, 2)</t>
  </si>
  <si>
    <t>Zun Villa (noble villa, A, 2s &amp; 4s)</t>
  </si>
  <si>
    <t>House of Crystal Storage (warehouse, C, 4)</t>
  </si>
  <si>
    <t>The House of Crystal (guildhall, B, 2)</t>
  </si>
  <si>
    <t>The Galloping Minotaur (inn, B, 2s &amp; 3s)</t>
  </si>
  <si>
    <t>Meraedos Fine Furs (business, C, 2)</t>
  </si>
  <si>
    <t>Sulmest's Splendid Shoes &amp; Boots (business, C, 1)</t>
  </si>
  <si>
    <t>Aurora's Realms Shop, High Road Catalogue Counter (business, C, 1)</t>
  </si>
  <si>
    <t>The House of Healing (guildhall, C, 3)</t>
  </si>
  <si>
    <t>Hothemer Villa (noble villa, A, 3s)</t>
  </si>
  <si>
    <t>Ilvastarr Villa (noble villa, A, 2s &amp; 3s)</t>
  </si>
  <si>
    <t>Fallen Stars Fish (business, C, 1)</t>
  </si>
  <si>
    <t>Wands Villa (noble villa, A, 3s &amp; 5s)</t>
  </si>
  <si>
    <t>The Grinning Lion (tavern, C, 1)</t>
  </si>
  <si>
    <t>Gost Villa (noble villa, A, 3s &amp; 4s)</t>
  </si>
  <si>
    <t>Helmfast Villa (noble villa, A, 3s)</t>
  </si>
  <si>
    <t>Orlpar Husteem's residence (row house, B, 3)</t>
  </si>
  <si>
    <t>Downybeard Tobacconist (business, B, 2)</t>
  </si>
  <si>
    <t>Hriiat Fine Pastries (business, C, 2)</t>
  </si>
  <si>
    <t>N62</t>
  </si>
  <si>
    <t>Irbryth Authamaun's residence (business/row house, B, 2)</t>
  </si>
  <si>
    <t>N63</t>
  </si>
  <si>
    <t>Danilo Thann's residence (row house, A, 3)</t>
  </si>
  <si>
    <t>N64</t>
  </si>
  <si>
    <t>Maerik Thaelcloak's residence (row house, A, 2)</t>
  </si>
  <si>
    <t>N65</t>
  </si>
  <si>
    <t>Silent Shield (inn/storage, B, 4)</t>
  </si>
  <si>
    <t>N66</t>
  </si>
  <si>
    <t>Taurntyrith Adornments (business, A, 2)</t>
  </si>
  <si>
    <t>N67</t>
  </si>
  <si>
    <t>Bhephel's Bottles/Exotic Wines and Cordials (business, A, 2)</t>
  </si>
  <si>
    <t>N68</t>
  </si>
  <si>
    <t>Sarsantyr's Tapestries &amp; Draperies (business, B, 2)</t>
  </si>
  <si>
    <t>N69</t>
  </si>
  <si>
    <t>Tirelessly Turning Wheel/Caravan Curios From All Far Faerûn (business, B, 3)</t>
  </si>
  <si>
    <t>N70</t>
  </si>
  <si>
    <t>Millomyr Harps (business, A, 2)</t>
  </si>
  <si>
    <t>N71</t>
  </si>
  <si>
    <t>N72</t>
  </si>
  <si>
    <t>Obelos "The Only" Braeril's residence (business/row house, A, 3)</t>
  </si>
  <si>
    <t>N73</t>
  </si>
  <si>
    <t>Hospice of St. Laupsenn (temple, A, 3)</t>
  </si>
  <si>
    <t>N74</t>
  </si>
  <si>
    <t>Simon Ilzimmer's residence (row house, A, 4)</t>
  </si>
  <si>
    <t>N75</t>
  </si>
  <si>
    <t>Brianne's Tower (residence, A, 6)</t>
  </si>
  <si>
    <t>N76</t>
  </si>
  <si>
    <t>Firesong Villa (villa, A, 4)</t>
  </si>
  <si>
    <t>N77</t>
  </si>
  <si>
    <t>The Bent Nail (business, B, 3)</t>
  </si>
  <si>
    <t>N78</t>
  </si>
  <si>
    <t>Northgate (city building, A, 4)</t>
  </si>
  <si>
    <t>N79</t>
  </si>
  <si>
    <t>Farwatch Tower (city building, A, 5)</t>
  </si>
  <si>
    <t>N80</t>
  </si>
  <si>
    <t>Endcliff Tower (city building, A, 3)</t>
  </si>
  <si>
    <t>N81</t>
  </si>
  <si>
    <t>Cliffwatch Ruins (ruined inn, n/a)</t>
  </si>
  <si>
    <t>N82</t>
  </si>
  <si>
    <t>Upper Towers (city building, A, 4)</t>
  </si>
  <si>
    <t>Sated Satyr (tavern, C, 2)</t>
  </si>
  <si>
    <t>Wyvern's Rest (inn, C, 2)</t>
  </si>
  <si>
    <t>Selchoun's Sundries (business, B, 2)</t>
  </si>
  <si>
    <t>Golden Harp Inn (inn, B, 2)</t>
  </si>
  <si>
    <t>The Shrines of Nature (temple, B, 2s)</t>
  </si>
  <si>
    <t>Emveolstone Villa (noble villa, A, 2s &amp; 3s)</t>
  </si>
  <si>
    <t>Hiilgauntlet Villa (noble villa, A, 3s)</t>
  </si>
  <si>
    <t>The Blue Alley (wizard's domicile, C, 1)</t>
  </si>
  <si>
    <t>Gauntyl Villa (noble villa, A, 1s &amp; 2s)</t>
  </si>
  <si>
    <t>The Temple of Beauty (temple, A, 3)</t>
  </si>
  <si>
    <t>Brokengulf Villa (noble villa, A, 4s &amp; 3s)</t>
  </si>
  <si>
    <t>Raventree Villa (noble villa, A, 3s &amp; 2s)</t>
  </si>
  <si>
    <t>Rosznar Villa (noble villa, A, 5s &amp; 2s)</t>
  </si>
  <si>
    <t>Jhansczil Villa (noble villa, A, 1s &amp; 3s)</t>
  </si>
  <si>
    <t>Naingate (wizard's domicile, B, 4)</t>
  </si>
  <si>
    <t>Melshimber' Villa (noble villa, A, 4s &amp; 5s)</t>
  </si>
  <si>
    <t>Ilitul Villa (noble villa, A, 2s)</t>
  </si>
  <si>
    <t>Aurora's Realms Shop, Singing Dolphin Catalog Counter (business, B, 1)</t>
  </si>
  <si>
    <t>The Tower of Luck (temple, A, 2s &amp; 3s)</t>
  </si>
  <si>
    <t>Wavesilver Villa (noble villa, A, 2s &amp; 4s)</t>
  </si>
  <si>
    <t>The House of Wonder (temple, A, 5s)</t>
  </si>
  <si>
    <t>Eltorchul Villa (noble villa, A, 1s &amp; 3s)</t>
  </si>
  <si>
    <t>Nesher Villa (noble villa, A, 1s &amp; 2s)</t>
  </si>
  <si>
    <t>Gundwynd Villa (noble villa, A, 2s &amp; 3s)</t>
  </si>
  <si>
    <t>Tessalar's Tower (wizard's domicile, B, 4s)</t>
  </si>
  <si>
    <t>Artemel Villa (noble villa, A, 2s)</t>
  </si>
  <si>
    <t>Ammakyl Villa (noble villa, A, 1s &amp; 2s)</t>
  </si>
  <si>
    <t>Silmerhelve Villa (noble villa, A, 3s)</t>
  </si>
  <si>
    <t>Ruldegost Villa (noble villa, A, 3s &amp; 4s)</t>
  </si>
  <si>
    <t>The Dragon Tower of Maaril (wizard's domicile, A, 4s)</t>
  </si>
  <si>
    <t>Husteem Villa (noble villa, A, 3s &amp; 4s)</t>
  </si>
  <si>
    <t>Zulpair Villa (noble villa, A, 3s)</t>
  </si>
  <si>
    <t>Eirontalar Villa (noble villa, A, 2s)</t>
  </si>
  <si>
    <t>Tesper Villa, "Tespergates" (noble villa, A, 2s &amp; 3s)</t>
  </si>
  <si>
    <t>Irlingstar Villa (noble villa, A, 3s &amp; 4s)</t>
  </si>
  <si>
    <t>Manthar Villa (noble villa, A, 1s &amp; 3s)</t>
  </si>
  <si>
    <t>The Fiery Flagon (tavern, B, 1s)</t>
  </si>
  <si>
    <t>The House of Inspired Hands (temple, B, 3s)</t>
  </si>
  <si>
    <t>Dacer's Inn (inn, B, 3s)</t>
  </si>
  <si>
    <t>Ilzimmer (noble villa, A, 1s &amp; 2s)</t>
  </si>
  <si>
    <t>The Ship's Wheel (tavern, C, 2)</t>
  </si>
  <si>
    <t>The Pilgrim's Rest (inn, B, 3)</t>
  </si>
  <si>
    <t>The Wandering Wemic (inn, B, 3)</t>
  </si>
  <si>
    <t>Tchazzam Villa (noble villa, A, 1s &amp; 2s)</t>
  </si>
  <si>
    <t>$45"</t>
  </si>
  <si>
    <t>Maerghoun's Inn (inn, B, 3)</t>
  </si>
  <si>
    <t>Urmbrusk Villa (noble villa, A, 2s &amp; 3s)</t>
  </si>
  <si>
    <t>Assumbar Villa (noble villa, A, Is &amp; 3s)</t>
  </si>
  <si>
    <t>Cassalanter-Villa (noble villa, A, 3s &amp; 4s)</t>
  </si>
  <si>
    <t>Thongolir Villa (noble villa, A, 1s &amp; 2s)</t>
  </si>
  <si>
    <t>Eagleshield Villa (noble villa, A, 2s &amp; 4s)</t>
  </si>
  <si>
    <t>Dezlentyr Villa (noble villa, A, 2s &amp; 4s)</t>
  </si>
  <si>
    <t>Belabranta Villa (noble villa;, A, 3s &amp; 5s)</t>
  </si>
  <si>
    <t>Bladesemmer Villa (noble villa, A, 1s &amp; 3s)</t>
  </si>
  <si>
    <t>The House of Purple Silks (festhall, B, 4)</t>
  </si>
  <si>
    <t>Gounar's Tavern (tavern, B, 2)</t>
  </si>
  <si>
    <t>The House of the Moon (temple, A, 4)</t>
  </si>
  <si>
    <t>Moonstar Villa (noble villa, A, 2s &amp; 4s)</t>
  </si>
  <si>
    <t>The House of Heroes (temple, A, 3)</t>
  </si>
  <si>
    <t>The Broken Lance (tavern, C, 1)</t>
  </si>
  <si>
    <t>Halazar's Fine Gems (business, B, 2)</t>
  </si>
  <si>
    <t>The Silken Slyph (tavern/inn, A, 4)</t>
  </si>
  <si>
    <t>$62</t>
  </si>
  <si>
    <t>Gerin's Breads (business, B, 2)</t>
  </si>
  <si>
    <t>$63</t>
  </si>
  <si>
    <t>Melvar's Chapbooks and Folios (business, B, 2)</t>
  </si>
  <si>
    <t>$64</t>
  </si>
  <si>
    <t>Velatha's Delights (business, B, 2)</t>
  </si>
  <si>
    <t>$65</t>
  </si>
  <si>
    <t>Tammerbund's Glasswares (business, B, 3)</t>
  </si>
  <si>
    <t>$66</t>
  </si>
  <si>
    <t>Mystra's Arms (asylum, A, 6)</t>
  </si>
  <si>
    <t>$67</t>
  </si>
  <si>
    <t>Furjur the Flippant's residence (house, A, 3)</t>
  </si>
  <si>
    <t>$68</t>
  </si>
  <si>
    <t>Hlethvagi Anteos's residence (villa, A, 5)</t>
  </si>
  <si>
    <t>$69</t>
  </si>
  <si>
    <t>Stagdown Manse (villa, A, 3)</t>
  </si>
  <si>
    <t>$70</t>
  </si>
  <si>
    <t>Heroes' Garden (city building, n/a)</t>
  </si>
  <si>
    <t>$71</t>
  </si>
  <si>
    <t>Seaseyes Tower (city building, A, 5)</t>
  </si>
  <si>
    <t>$72</t>
  </si>
  <si>
    <t>West Gate (city building, A, 3)</t>
  </si>
  <si>
    <t>$73</t>
  </si>
  <si>
    <t>Seawatch Tower (city building, A, 5)</t>
  </si>
  <si>
    <t>$74</t>
  </si>
  <si>
    <t>North Tower, "The Trolltower" (city building, A, 4)</t>
  </si>
  <si>
    <t>$75</t>
  </si>
  <si>
    <t>Armory (city building, A, 3)</t>
  </si>
  <si>
    <t>$76</t>
  </si>
  <si>
    <t>High Flagon Gambling House (business, B, 3)</t>
  </si>
  <si>
    <t>$77</t>
  </si>
  <si>
    <t>Field of Triumph (city building, A, 5)</t>
  </si>
  <si>
    <t>$78</t>
  </si>
  <si>
    <t>Myrna Cassalanter's residence (house, A, 2)</t>
  </si>
  <si>
    <t>$79</t>
  </si>
  <si>
    <t>Trollfort (city building, A, 4)</t>
  </si>
  <si>
    <t>Spires of the Morning (temple, A, 3)</t>
  </si>
  <si>
    <t>Fair Winds (villa, B, 2)</t>
  </si>
  <si>
    <t>Silavene's (festhall, B, 3)</t>
  </si>
  <si>
    <t>The Font of Knowledge (temple, B, 4)</t>
  </si>
  <si>
    <t>CS</t>
  </si>
  <si>
    <t>The Halls of Justice (temple, C, 5)</t>
  </si>
  <si>
    <t>Blackstaff Tower (wizard's domicile, B, 4)</t>
  </si>
  <si>
    <t>The Cynosure (city building, A, 2)</t>
  </si>
  <si>
    <t>The Market Hall (guildhall, B, 2)</t>
  </si>
  <si>
    <t>The Singing Sword (tavern, C, 3)</t>
  </si>
  <si>
    <t>The Smiling Siren (festhall, C, 2)</t>
  </si>
  <si>
    <t>The Pampered Traveler (inn, B, 3)</t>
  </si>
  <si>
    <t>Mighty Manticore Tavern (tavern, C, 1)</t>
  </si>
  <si>
    <t>Diloontier's Apothecary (business, C, 1)</t>
  </si>
  <si>
    <t>Balthorr's Rare &amp; Wondrous Treasures (business, C, 1)</t>
  </si>
  <si>
    <t>Tower of the Order (guildhall, B, 4)</t>
  </si>
  <si>
    <t>Palace Paddocks (city building, C, 2)</t>
  </si>
  <si>
    <t>Palace Stables (city building, C, 2)</t>
  </si>
  <si>
    <t>Palace Storage (warehouse, C, 2)</t>
  </si>
  <si>
    <t>Guard Barracks (city building, C, 2)</t>
  </si>
  <si>
    <t>The Crawling Spider (tavern, C, 2)</t>
  </si>
  <si>
    <t>House of the Fine Carvers (guildhall, B, 3)</t>
  </si>
  <si>
    <t>Hilmer Storage (warehouse, C, 2)</t>
  </si>
  <si>
    <t>Halls of Hilmer, Master Armorer (business, C, 1)</t>
  </si>
  <si>
    <t>The Dragon's Head Tavern (tavern, C, 2)</t>
  </si>
  <si>
    <t>Halambar Lutes &amp; Harps (business, B, 2)</t>
  </si>
  <si>
    <t>The Golden Key Locksmiths (business, C, 2)</t>
  </si>
  <si>
    <t>The Master Bakers' Hall (guildhall, B, 2)</t>
  </si>
  <si>
    <t>Velstrode the Venturer's Row house (house, B, 3)</t>
  </si>
  <si>
    <t>The Asp's Strike (tavern, C, 2)</t>
  </si>
  <si>
    <t>Rebeleigh's Elegant Headwear (business, C, 1)</t>
  </si>
  <si>
    <t>The Elfstone Tavern (tavern, B, 2)</t>
  </si>
  <si>
    <t>Phalantar's Philtres &amp; Components (business, B, 2)</t>
  </si>
  <si>
    <t>Pewterers' and Casters' Guildhall (guildhall, C, 1)</t>
  </si>
  <si>
    <t>The Blue Jack (tavern, D, 1)</t>
  </si>
  <si>
    <t>Guildhall of the Order (guildhall, B, 1)</t>
  </si>
  <si>
    <t>Aurora's Realms Shop, Waterdeep Way Catalogue Count</t>
  </si>
  <si>
    <t>Fellowship Hall (guildhall, B, 3)</t>
  </si>
  <si>
    <t>The Map House (guildhall, B, 2)</t>
  </si>
  <si>
    <t>Shyrrhr's House (row house, B, 3)</t>
  </si>
  <si>
    <t>Loene the Fighter's House (row house, A, 3)</t>
  </si>
  <si>
    <t>Mother Tathlom's House of Pleasure (festhall, B, 5)</t>
  </si>
  <si>
    <t>The House of Gems (guildhall, C, 2) 1</t>
  </si>
  <si>
    <t>Lady Naneatha Lhaurilstar's residence (row house, B, 3)</t>
  </si>
  <si>
    <t>Bell Tower (city building, C, 3)</t>
  </si>
  <si>
    <t>Guard Smithy (city building, C, 2)</t>
  </si>
  <si>
    <t>The Yawning Portal (inn, C,.3)</t>
  </si>
  <si>
    <t>The Red-eyed Owl (tavern, D, 2)</t>
  </si>
  <si>
    <t>The Sleepy Slyph (tavern, C, 2)</t>
  </si>
  <si>
    <t>Crommer's Warehouse (warehouse, C, 4)</t>
  </si>
  <si>
    <t>Mirt's Mansion (villa, A, 3)</t>
  </si>
  <si>
    <t>The Quaffing Quaggoth (tavern, C, 1)</t>
  </si>
  <si>
    <t>The Sailor's Own (tavern, D, 1)</t>
  </si>
  <si>
    <t>C55</t>
  </si>
  <si>
    <t>Eilean's Maztican Delights (business, B, 2)</t>
  </si>
  <si>
    <t>C56</t>
  </si>
  <si>
    <t>Lightsinger Theater (business, A, 3)</t>
  </si>
  <si>
    <t>C57</t>
  </si>
  <si>
    <t>Sorynth's Silverware (business, B, 2)</t>
  </si>
  <si>
    <t>C58</t>
  </si>
  <si>
    <t>Jhural's Dance (festhall, C, 3)</t>
  </si>
  <si>
    <t>C59</t>
  </si>
  <si>
    <t>Tavern of the Flagon Dragon (tavern, C, 2)</t>
  </si>
  <si>
    <t>C60</t>
  </si>
  <si>
    <t>Sapphire House (rooming house/inn, B, 5)</t>
  </si>
  <si>
    <t>C61</t>
  </si>
  <si>
    <t>Delzimmer residence (row house, B, 4)</t>
  </si>
  <si>
    <t>C62</t>
  </si>
  <si>
    <t>Irlingstar residence, "Sablehearth" (row house, B, 4)</t>
  </si>
  <si>
    <t>C63</t>
  </si>
  <si>
    <t>Syndra Wands' Tower (wizard's domicile, B, 3)</t>
  </si>
  <si>
    <t>C64</t>
  </si>
  <si>
    <t>Old Knot Shop (business, B, 2)</t>
  </si>
  <si>
    <t>C65</t>
  </si>
  <si>
    <t>"Sharkroar" Horth Shalark's Broadsheets (business, C, 1)</t>
  </si>
  <si>
    <t>C66</t>
  </si>
  <si>
    <t>Pantheon Temple of the Seldarine (temple, A, 4)</t>
  </si>
  <si>
    <t>C67</t>
  </si>
  <si>
    <t>C68</t>
  </si>
  <si>
    <t>Watching Tower (city building, A, 6)</t>
  </si>
  <si>
    <t>C69</t>
  </si>
  <si>
    <t>C70</t>
  </si>
  <si>
    <t>Thayan Embassy (embassy, A, 4)</t>
  </si>
  <si>
    <t>C71</t>
  </si>
  <si>
    <t>Caladorn Cassalanter's residence (rowhouse, A, 3)</t>
  </si>
  <si>
    <t>C72</t>
  </si>
  <si>
    <t>New Olamn (school, A, 4)</t>
  </si>
  <si>
    <t>C73</t>
  </si>
  <si>
    <t>Azuth's Mug (tavern, B, 1)</t>
  </si>
  <si>
    <t>C74</t>
  </si>
  <si>
    <t>House of Two Hands (monastery, A, 3),</t>
  </si>
  <si>
    <t>C75</t>
  </si>
  <si>
    <t>Piergeiron's Palace (city building, A, 7)</t>
  </si>
  <si>
    <t>C76</t>
  </si>
  <si>
    <t>Castle Waterdeep (city building, A, 10)</t>
  </si>
  <si>
    <t>C77</t>
  </si>
  <si>
    <t>Larissa Neathal's residence (row house, A, 2)</t>
  </si>
  <si>
    <t>C78</t>
  </si>
  <si>
    <t>Wyrmbones Inn (inn, A, 3)</t>
  </si>
  <si>
    <t>C79</t>
  </si>
  <si>
    <t>Ahghairon's Tower (city building, A, 4)</t>
  </si>
  <si>
    <t>C80</t>
  </si>
  <si>
    <t>Tolgar Anuvien's residence (villa, A, 3)</t>
  </si>
  <si>
    <t>C81</t>
  </si>
  <si>
    <t>Blushing Nymph (festhall, B, 2)</t>
  </si>
  <si>
    <t>C82</t>
  </si>
  <si>
    <t>Haerun Mhammaster's residence (rowhouse, C, 3)</t>
  </si>
  <si>
    <t>C83</t>
  </si>
  <si>
    <t>Ammathair Hawkfeather's residence (house, C, 2)</t>
  </si>
  <si>
    <t>C84</t>
  </si>
  <si>
    <t>Nurneene's Marvelous Masks (business, C, 4)</t>
  </si>
  <si>
    <t>CSS</t>
  </si>
  <si>
    <t>The Curious Past (business, B, 2)</t>
  </si>
  <si>
    <t>C86</t>
  </si>
  <si>
    <t>Paethier's Pipeweed (business, B, 2)</t>
  </si>
  <si>
    <t>The Underdark (tavern, C, 2)</t>
  </si>
  <si>
    <t>Khammeral's Coins (business, C, 1)</t>
  </si>
  <si>
    <t>Inn of the Dripping Dagger (inn, B, 4)</t>
  </si>
  <si>
    <t>The Riven Shield Shop (business, B, 2)</t>
  </si>
  <si>
    <t>Myrmith Splendors' residence (row house, B, 2}</t>
  </si>
  <si>
    <t>Mhair's Tower (wizard's domicile, A, 5")</t>
  </si>
  <si>
    <t>Saern's Fine Swords (business, B, 2)</t>
  </si>
  <si>
    <t>Gondalim's (inn, B, 3)</t>
  </si>
  <si>
    <t>Dunblast Roofing Company (business, C, 2)</t>
  </si>
  <si>
    <t>Citadel of the Arrow (guildhall, B, 3)</t>
  </si>
  <si>
    <t>Costumers' Hall (guildhall, B, 2)</t>
  </si>
  <si>
    <t>Thentavva's Boots (business, C, 1)</t>
  </si>
  <si>
    <t>Maelstrom's Notch (inn, B, 2)</t>
  </si>
  <si>
    <t>The League Office (guildhall, C, 1)</t>
  </si>
  <si>
    <t>The Unicorn's Horn (inn, B, 6)</t>
  </si>
  <si>
    <t>Aurora's Realms Shop, Street of Tusks Catalogue Counter (business, B, 4)</t>
  </si>
  <si>
    <t>Orsabbas's Fine Imports (business, C, 3)</t>
  </si>
  <si>
    <t>Riautar's Weaponry (business, C, 2)</t>
  </si>
  <si>
    <t>The House of Song (guildhall, B, 2)</t>
  </si>
  <si>
    <t>Patient Fingers Fine work (business, C, 2)</t>
  </si>
  <si>
    <t>League of Basketmakers &amp; Wickerworkers Storage (warehouse, C)</t>
  </si>
  <si>
    <t>The House of Cleanliness (guildhall, C, 1)</t>
  </si>
  <si>
    <t>Belmonder's Meats (business, C, 1)</t>
  </si>
  <si>
    <t>Thond Glass and Glazing Shop (business, C, 2)</t>
  </si>
  <si>
    <t>The Zoarstar (guildhall, temple, B, 3)</t>
  </si>
  <si>
    <t>The Old Guildhall (guildhall, C, 3)</t>
  </si>
  <si>
    <t>The House of Textiles (guildhall, B, 2)</t>
  </si>
  <si>
    <t>Golden Horn Gambling House (festhall, B, 3)</t>
  </si>
  <si>
    <t>The House of Light (guildhall, B, 3)</t>
  </si>
  <si>
    <t>House of Light Storage (warehouse, C, 2)</t>
  </si>
  <si>
    <t>Stationers'Hall (guildhall, C, 2)</t>
  </si>
  <si>
    <t>The Gentle Rest (inn, B, 5)</t>
  </si>
  <si>
    <t>The Gentle Rest Stables (business, C, 2)</t>
  </si>
  <si>
    <t>The Guild Paddock (guildhall, G, 2)</t>
  </si>
  <si>
    <t>Meiroth's Fine Silks (business, B, 3)</t>
  </si>
  <si>
    <t>The Bowels of the Earth (tavern, C, 2)</t>
  </si>
  <si>
    <t>Cobblers' and Corvisers' House (guildhall, C, 2)</t>
  </si>
  <si>
    <t>The Plinth (city building/temple, A, 6)</t>
  </si>
  <si>
    <t>Felzoun's Folly (tavern, C, 3)</t>
  </si>
  <si>
    <t>Surtlan's Metalwares (business, C, 1)</t>
  </si>
  <si>
    <t>Scirkhel Wands' residence (row house, B, 3)</t>
  </si>
  <si>
    <t>Wheel Hall (guildhall, C, 2)</t>
  </si>
  <si>
    <t>The Gray Serpent (inn, C, 3)</t>
  </si>
  <si>
    <t>Blackstone House (row house, B, 4)</t>
  </si>
  <si>
    <t>T45</t>
  </si>
  <si>
    <t>Rejviik's Mortuary (business, A, 3)</t>
  </si>
  <si>
    <t>T46</t>
  </si>
  <si>
    <t>Monastery of the Sun (temple, A, 4)</t>
  </si>
  <si>
    <t>T47</t>
  </si>
  <si>
    <t>Huulfor Manor (business, A, 3)</t>
  </si>
  <si>
    <t>T48</t>
  </si>
  <si>
    <t>River Gate (city building, A, 4)</t>
  </si>
  <si>
    <t>T49</t>
  </si>
  <si>
    <t>The Singed Bolt (tavern, C, 2)</t>
  </si>
  <si>
    <t>T50</t>
  </si>
  <si>
    <t>Zeltabbar Iliphar's residence (row house, B, 3)</t>
  </si>
  <si>
    <t>T51</t>
  </si>
  <si>
    <t>Henndever's Coffins and Coffers (business, B, 2)</t>
  </si>
  <si>
    <t>CD1</t>
  </si>
  <si>
    <t>Roads' End (vault, C, 1)</t>
  </si>
  <si>
    <t>CD2</t>
  </si>
  <si>
    <t>The House of the Homeless (tomb, C, 1)</t>
  </si>
  <si>
    <t>CD3</t>
  </si>
  <si>
    <t>Ahghairon's Statue (tomb, A, 1)</t>
  </si>
  <si>
    <t>CD4</t>
  </si>
  <si>
    <t>Merchants' Rest (tomb, B, 1)</t>
  </si>
  <si>
    <t>CD5</t>
  </si>
  <si>
    <t>Warriors' Monument (tomb, B, 1)</t>
  </si>
  <si>
    <t>CD6</t>
  </si>
  <si>
    <t>Lords' Respite (tomb, A, 1)</t>
  </si>
  <si>
    <t>CD7</t>
  </si>
  <si>
    <t>The Hall of the Sages (tomb, B, 1)</t>
  </si>
  <si>
    <t>CD8</t>
  </si>
  <si>
    <t>The Hall of Heroes (tomb, A, 1)</t>
  </si>
  <si>
    <t>CD9</t>
  </si>
  <si>
    <t>Mariners' Rest (tomb, C, 1)</t>
  </si>
  <si>
    <t>CD10</t>
  </si>
  <si>
    <t>Deepwinter Vault (tomb, B, 1)</t>
  </si>
  <si>
    <t>CD11</t>
  </si>
  <si>
    <t>Watchway Tower (city building, A, 4),</t>
  </si>
  <si>
    <t>CD12</t>
  </si>
  <si>
    <t>Guard Tower (city building, A, 4)</t>
  </si>
  <si>
    <t>CD13</t>
  </si>
  <si>
    <t>Beacon Tower (city building, A, 7)</t>
  </si>
  <si>
    <t>CD14</t>
  </si>
  <si>
    <t>Sultlue Vault (tomb, B, 1)</t>
  </si>
  <si>
    <t>The Gray Griffon (tavern, C, 3)</t>
  </si>
  <si>
    <t>Turnstone Plumbing and Pipefitting (business, C, 2)</t>
  </si>
  <si>
    <t>The Metal House of Wonders (guildhall, C, 2)</t>
  </si>
  <si>
    <t>Dhaermos Storage (warehouse, D, 5)</t>
  </si>
  <si>
    <t>Whistling Blades (business, D, 1)</t>
  </si>
  <si>
    <t>Selûne's Smile (tavern, C, 2)</t>
  </si>
  <si>
    <t>The Rearing Hippocampus (inn, C, 2)</t>
  </si>
  <si>
    <t>The Splintered Stair (inn, C, 3)</t>
  </si>
  <si>
    <t>The Blackstar Inn (inn, C, 3)</t>
  </si>
  <si>
    <t>Serpentil Books &amp; Folios (business, D, 3)</t>
  </si>
  <si>
    <t>The Ship's Prow (inn, C, 4)</t>
  </si>
  <si>
    <t>The Thirsty Sailor (tavern, D, 3)</t>
  </si>
  <si>
    <t>The Thirsty Throat (tavern, D, 2)</t>
  </si>
  <si>
    <t>Helmstar Warehouse (warehouse, C, 2)</t>
  </si>
  <si>
    <t>Warm Beds (inn, C, 3)</t>
  </si>
  <si>
    <t>Lanternmaker Zorth Ulmaril (business, D, 2)</t>
  </si>
  <si>
    <t>The Bloody Fist (tavern, D, 1)</t>
  </si>
  <si>
    <t>Three Pearls Nightclub (festhall, D, 1)</t>
  </si>
  <si>
    <t>Shipwrights' House (guildhall, B, 2)</t>
  </si>
  <si>
    <t>Red Sails (warehouse, C, 2)</t>
  </si>
  <si>
    <t>Muleskull Tavern (tavern/guild, D, 2)</t>
  </si>
  <si>
    <t>The Hanging Lantern (festhall, C, 6)</t>
  </si>
  <si>
    <t>The Sleeping Wench (tavern, D, 3)</t>
  </si>
  <si>
    <t>Aurora's Realms Shop, Slut Street Catalogue Counter (business, C, 3)</t>
  </si>
  <si>
    <t>The Purple Palace (festhall, C, 4)</t>
  </si>
  <si>
    <t>The Mermaid's Arms (festhall, C, 3)</t>
  </si>
  <si>
    <t>The Blue Mermaid (tavern, D, 2)</t>
  </si>
  <si>
    <t>Shippers' Hall (guildhall, C, 2)</t>
  </si>
  <si>
    <t>Shippers' Storage (warehouse, D, 3)</t>
  </si>
  <si>
    <t>The House of Tarmagus (warehouse, D, 4)</t>
  </si>
  <si>
    <t>Coopers' Rest (guildhall, C, 2)</t>
  </si>
  <si>
    <t>The Hanged Man (tavern, D, 1)</t>
  </si>
  <si>
    <t>House of Pride Perfumes (business, C, 1)</t>
  </si>
  <si>
    <t>Arnagu's the Shipwright's residence (row house, B, 3)</t>
  </si>
  <si>
    <t>Full Sails (tavern/guildhall, C, 3)</t>
  </si>
  <si>
    <t>The Blushing Mermaid (festhall, C, 2s &amp; 3s)</t>
  </si>
  <si>
    <t>Felhaur's Fine Fish (business, D, 1)</t>
  </si>
  <si>
    <t>Khostal Hannass, Fine Nuts (business, D, 1)</t>
  </si>
  <si>
    <t>Seaswealth Hall (guildhall, C, 2)</t>
  </si>
  <si>
    <t>Nestaur the Ropemaker (business, C, 2)</t>
  </si>
  <si>
    <t>The Sleeping Snake (tavern, D, 1)</t>
  </si>
  <si>
    <t>Shipmasters' Hall (inn, C, 3)</t>
  </si>
  <si>
    <t>Watermens' Hall (guildhall, C, 3)</t>
  </si>
  <si>
    <t>Mariners' Hall (guildhall, B, 3)</t>
  </si>
  <si>
    <t>Torpus the Tanner (business, C, 2)</t>
  </si>
  <si>
    <t>League Hall (guildhall, C, 2)</t>
  </si>
  <si>
    <t>The Butchers' Guildhall (guildhall, C, 2)</t>
  </si>
  <si>
    <t>Melgard's Fine Leathers (business, C, 1)</t>
  </si>
  <si>
    <t>Thomm Storage (warehouse, C, 4)</t>
  </si>
  <si>
    <t>Telethar Leatherworks (business, D, 2)</t>
  </si>
  <si>
    <t>Fellowship Storage (warehouse, C, 4)</t>
  </si>
  <si>
    <t>Smokehouse (business, D, 2)</t>
  </si>
  <si>
    <t>Jemuril the DwarPs residence (rowhouse, C, 2)</t>
  </si>
  <si>
    <t>The Copper Cup (festhall, C, 4s &amp; 5s)</t>
  </si>
  <si>
    <t>Gelfuril the Trader (business, C, 1)</t>
  </si>
  <si>
    <t>Cookhouse Hall (city building, C, 2)</t>
  </si>
  <si>
    <t>D58</t>
  </si>
  <si>
    <t>The Pickled Fisherman (tavern, D, 2)</t>
  </si>
  <si>
    <t>D59</t>
  </si>
  <si>
    <t>The Soaring Pegasus (tavern, C, 2)</t>
  </si>
  <si>
    <t>D60</t>
  </si>
  <si>
    <t>The Fishscale Smithy (business, C, 2)</t>
  </si>
  <si>
    <t>D61</t>
  </si>
  <si>
    <t>Jester's Clubhouse (guildhall, D, 1)</t>
  </si>
  <si>
    <t>D62</t>
  </si>
  <si>
    <t>Horizon's Sails (business, B, 2)</t>
  </si>
  <si>
    <t>D63</t>
  </si>
  <si>
    <t>Mother Jatha's (business, D, 1)</t>
  </si>
  <si>
    <t>D64</t>
  </si>
  <si>
    <t>Talnu's Ropeworks (business, D, 2)</t>
  </si>
  <si>
    <t>D65</t>
  </si>
  <si>
    <t>Merlook Nets &amp; Knotware (business, D, 1)</t>
  </si>
  <si>
    <t>D66</t>
  </si>
  <si>
    <t>Ralagut's Wheelhouse (business, D, 1)</t>
  </si>
  <si>
    <t>D67</t>
  </si>
  <si>
    <t>The Angry Coxswain (tavern, D, 1)</t>
  </si>
  <si>
    <t>D68</t>
  </si>
  <si>
    <t>Gathgaer Milomynt's residence (row house, D, 2)</t>
  </si>
  <si>
    <t>D69</t>
  </si>
  <si>
    <t>Maernath Storage (warehouse, D, 2)</t>
  </si>
  <si>
    <t>D70</t>
  </si>
  <si>
    <t>Alex Lenter's Storage (warehouse, D, 2)</t>
  </si>
  <si>
    <t>D71</t>
  </si>
  <si>
    <t>Old Xoblob Shop (business, B, 3)</t>
  </si>
  <si>
    <t>D72</t>
  </si>
  <si>
    <t>The Pavilion of Paving Stones (guildhall, C, 3)</t>
  </si>
  <si>
    <t>D73</t>
  </si>
  <si>
    <t>Sailor's Corner (inn, D, 2)</t>
  </si>
  <si>
    <t>D74</t>
  </si>
  <si>
    <t>Darth's Dolphyntyde (tavern, D, 1)</t>
  </si>
  <si>
    <t>The Swords' Rest (tavern, C, 1)</t>
  </si>
  <si>
    <t>The Stone House (guildhall, D, 1)</t>
  </si>
  <si>
    <t>The House of Good Spirits (guildhall, B, 3)</t>
  </si>
  <si>
    <t>The Redbridle Stables (business, C, 2)</t>
  </si>
  <si>
    <t>The Coach and Wagon Hall (guildhall, B, 3)</t>
  </si>
  <si>
    <t>Saddlers' &amp; Harness-Makers' Hall (guildhall, B, 2)</t>
  </si>
  <si>
    <t>Brian the Swordmaster's Smithy (business, C, 2)</t>
  </si>
  <si>
    <t>The Old Monster Shop (business, D, 4)</t>
  </si>
  <si>
    <t>Midnight Sun (tavern, D, 1)</t>
  </si>
  <si>
    <t>Flurmastyr residence (row house, C, 2)</t>
  </si>
  <si>
    <t>Builders' Hall (guildhall, B, 2)</t>
  </si>
  <si>
    <t>Nelkaush the Weaver (business, C, 1)</t>
  </si>
  <si>
    <t>The Road House (guild house, B, 2)</t>
  </si>
  <si>
    <t>The Full Cup (tavern, D, 1)</t>
  </si>
  <si>
    <t>The Jade Dancer (festhall, B, 3)</t>
  </si>
  <si>
    <t>Tehmak's Coaches (business, B, 3)</t>
  </si>
  <si>
    <t>Hlakken Stables (business, C, 2)</t>
  </si>
  <si>
    <t>The Spouting Fish (tavern, C, 4)</t>
  </si>
  <si>
    <t>Nueth's Fine Nets (business, C, 1)</t>
  </si>
  <si>
    <t>Metalmasters' Hall (guildhall, B, 3)</t>
  </si>
  <si>
    <t>Aurora's Realms Shop, South High Road Catalogue Counter (business, C, 4)</t>
  </si>
  <si>
    <t>The Red Gauntlet (tavern, D, 2)</t>
  </si>
  <si>
    <t>Pelauvir's Counter (business, C, 5)</t>
  </si>
  <si>
    <t>Bellister's Hand (business, C, 2)</t>
  </si>
  <si>
    <t>Bellister's House (warehouse, C, 3)</t>
  </si>
  <si>
    <t>Orm's Highbench (business, D, 4)</t>
  </si>
  <si>
    <t>Athal's Stables (business, D, 2)</t>
  </si>
  <si>
    <t>S28</t>
  </si>
  <si>
    <t>Essimuth's Equipment (business, C, 2)</t>
  </si>
  <si>
    <t>S29</t>
  </si>
  <si>
    <t>Temple of Good Cheer (row house, C, 3)</t>
  </si>
  <si>
    <t>S30</t>
  </si>
  <si>
    <t>Madame Garah's Boarding House (row house, B, 2)</t>
  </si>
  <si>
    <t>S31</t>
  </si>
  <si>
    <t>Amrani's Laundry (business, C, 1)</t>
  </si>
  <si>
    <t>S32</t>
  </si>
  <si>
    <t>Piatran's Clothiers (business, C, 1)</t>
  </si>
  <si>
    <t>S33</t>
  </si>
  <si>
    <t>Rokkek Ingerr's residence (row house, B, 2)</t>
  </si>
  <si>
    <t>S34</t>
  </si>
  <si>
    <t>Hemmerem's Stables (business, B, Is &amp; 2s)</t>
  </si>
  <si>
    <t>S35</t>
  </si>
  <si>
    <t>Kolat's Towers (wizards' domiciles, B, 4s)</t>
  </si>
  <si>
    <t>S36</t>
  </si>
  <si>
    <t>Watch Guardpost (city building, B, 2)</t>
  </si>
  <si>
    <t>S37</t>
  </si>
  <si>
    <t>The Garrulous Grocer (home/business, B &amp; C, 1, 2, &amp; 3)</t>
  </si>
  <si>
    <t>S38</t>
  </si>
  <si>
    <t>Krabbellor Silversmiths (business, C, 2)</t>
  </si>
  <si>
    <t>S39</t>
  </si>
  <si>
    <t>S40</t>
  </si>
  <si>
    <t>Waukeen's Wares (business, D, 2)</t>
  </si>
  <si>
    <t>S41</t>
  </si>
  <si>
    <t>The Safehaven Inn (inn, B, 3)</t>
  </si>
  <si>
    <t>S42</t>
  </si>
  <si>
    <t>Ingerr &amp; Ingerr Warehouses (warehouse, C, 2)</t>
  </si>
  <si>
    <t>S43</t>
  </si>
  <si>
    <t>The Beer Golem (tavern, C, 2)</t>
  </si>
  <si>
    <t>S44</t>
  </si>
  <si>
    <t>Phaulkonmere (noble villa, A, 2s &amp; 3s)</t>
  </si>
  <si>
    <t>S45</t>
  </si>
  <si>
    <t>The Daily Trumpet (business, C, 3)</t>
  </si>
  <si>
    <t>S46</t>
  </si>
  <si>
    <t>S47</t>
  </si>
  <si>
    <t>Tymora's Blessing (tavern, D, 1)</t>
  </si>
  <si>
    <t>S48</t>
  </si>
  <si>
    <t>The Medusa's Glare (business, B, 2)</t>
  </si>
  <si>
    <t>S49</t>
  </si>
  <si>
    <t>Flame of Hope (business, C, 2)</t>
  </si>
  <si>
    <t>S50</t>
  </si>
  <si>
    <t>Berendarr's World of Words (business, D, 1)</t>
  </si>
  <si>
    <t>S55</t>
  </si>
  <si>
    <t>Hlethvagi's Coins (business, B, 2)</t>
  </si>
  <si>
    <t>S52</t>
  </si>
  <si>
    <t>The South Gate (city building, A, 4)</t>
  </si>
  <si>
    <t>S53</t>
  </si>
  <si>
    <t>East Torch Tower (city building, A, 5)</t>
  </si>
  <si>
    <t>S54</t>
  </si>
  <si>
    <t>Formerly Prestar's Furniture (ruined building, D, 1)</t>
  </si>
  <si>
    <t>H1</t>
  </si>
  <si>
    <t>Harborwatch Tower (city building, A, 4)</t>
  </si>
  <si>
    <t>H2</t>
  </si>
  <si>
    <t>Smugglers' Bane Tower (city building, A, 4)</t>
  </si>
  <si>
    <t>H3</t>
  </si>
  <si>
    <t>H4</t>
  </si>
  <si>
    <t>Inner Fort (city building, A, 3)</t>
  </si>
  <si>
    <t>H5</t>
  </si>
  <si>
    <t>The Queenspire (temple, A, 6)</t>
  </si>
  <si>
    <t>H6</t>
  </si>
  <si>
    <t>Sea Elf Trading Outpost (business, D, 1)</t>
  </si>
  <si>
    <t>H7</t>
  </si>
  <si>
    <t>Deepwater Beacon (city building, A, 3)</t>
  </si>
  <si>
    <t>city building</t>
  </si>
  <si>
    <t>C</t>
  </si>
  <si>
    <t>2s &amp; 3s</t>
  </si>
  <si>
    <t>1s &amp; 2s</t>
  </si>
  <si>
    <t>2s</t>
  </si>
  <si>
    <t>2s &amp; 4s</t>
  </si>
  <si>
    <t>3s &amp; 4s</t>
  </si>
  <si>
    <t>noble villa</t>
  </si>
  <si>
    <t>A</t>
  </si>
  <si>
    <t>NUMBER OF FLOORS</t>
  </si>
  <si>
    <t>BUILDING CLASS</t>
  </si>
  <si>
    <t>USAGE</t>
  </si>
  <si>
    <t>Outer Fort (city building, A, 3)</t>
  </si>
  <si>
    <t>B</t>
  </si>
  <si>
    <t>n/a</t>
  </si>
  <si>
    <t>D</t>
  </si>
  <si>
    <t>G</t>
  </si>
  <si>
    <t>Olmhazan's Jewels (business, B, 1)</t>
  </si>
  <si>
    <t>B&amp;C</t>
  </si>
  <si>
    <t>Laran's Cartographers (business, B, 2)</t>
  </si>
  <si>
    <t>shop</t>
  </si>
  <si>
    <t>business</t>
  </si>
  <si>
    <t>row house</t>
  </si>
  <si>
    <t>inn/temple of many faiths/former noble villa</t>
  </si>
  <si>
    <t>inn</t>
  </si>
  <si>
    <t>tavern</t>
  </si>
  <si>
    <t>festhall</t>
  </si>
  <si>
    <t>warehouse</t>
  </si>
  <si>
    <t>guildhall</t>
  </si>
  <si>
    <t>business/row house</t>
  </si>
  <si>
    <t>inn/storage</t>
  </si>
  <si>
    <t>rooming house</t>
  </si>
  <si>
    <t>temple</t>
  </si>
  <si>
    <t>residence</t>
  </si>
  <si>
    <t>villa</t>
  </si>
  <si>
    <t>ruined inn</t>
  </si>
  <si>
    <t>wizard's domicile</t>
  </si>
  <si>
    <t>tavern/inn</t>
  </si>
  <si>
    <t>house</t>
  </si>
  <si>
    <t>rooming house/inn</t>
  </si>
  <si>
    <t>school</t>
  </si>
  <si>
    <t>monastery</t>
  </si>
  <si>
    <t>vault</t>
  </si>
  <si>
    <t>tomb</t>
  </si>
  <si>
    <t>tavern/guild</t>
  </si>
  <si>
    <t>tavern/guildhall</t>
  </si>
  <si>
    <t>wizards' domiciles</t>
  </si>
  <si>
    <t>home/business</t>
  </si>
  <si>
    <t>temple/house</t>
  </si>
  <si>
    <t>ruined building</t>
  </si>
  <si>
    <t>4s &amp; 3s</t>
  </si>
  <si>
    <t>4s &amp; 5s</t>
  </si>
  <si>
    <t>4s</t>
  </si>
  <si>
    <t>1s, 2s, &amp; 4s</t>
  </si>
  <si>
    <t>CG</t>
  </si>
  <si>
    <t>Youngest Sisters of the family notorious for their shopping sprees. (BT 14)**As House Ulbrinter seems to still exist, maybe only House Phul vanished through the merger?</t>
  </si>
  <si>
    <t>Merger of the Houses Phul &amp; Ulbrinter</t>
  </si>
  <si>
    <t>EXILES</t>
  </si>
  <si>
    <t xml:space="preserve">Lord Dresdark Kormallis, a shambling, squat round bear of a man,balding, favors dark silks and wears monocles and sports a huge waxed mustache, a crashing bore (E:DM 80, 96)
</t>
  </si>
  <si>
    <t>LOST NOBLE STATUS</t>
  </si>
  <si>
    <t>Sun elf</t>
  </si>
  <si>
    <t>Brossfeather Villa</t>
  </si>
  <si>
    <t>BUILDING NAME</t>
  </si>
  <si>
    <t>3S</t>
  </si>
  <si>
    <t>1s &amp; 3s</t>
  </si>
  <si>
    <t>3s</t>
  </si>
  <si>
    <t>Helm's Hall (temple/house, C, 3)</t>
  </si>
  <si>
    <t>Peaktop Aerie (city-building, A,5)</t>
  </si>
  <si>
    <t>1s</t>
  </si>
  <si>
    <t>Greenglade Tower (rooming house, A, )</t>
  </si>
  <si>
    <t>Guard Barracks</t>
  </si>
  <si>
    <t>Phull Villa</t>
  </si>
  <si>
    <t>Crommor Villa</t>
  </si>
  <si>
    <t>Piiradost Villa</t>
  </si>
  <si>
    <t>Thunderstaff Villa</t>
  </si>
  <si>
    <t>Hawkwinter Villa</t>
  </si>
  <si>
    <t>Cragsmere Villa</t>
  </si>
  <si>
    <t>Kothont Villa</t>
  </si>
  <si>
    <t>Holyhands House</t>
  </si>
  <si>
    <t>Lanngolyn Villa</t>
  </si>
  <si>
    <t>Ulbrinter Villa</t>
  </si>
  <si>
    <t>Jardeth Villa</t>
  </si>
  <si>
    <t>Gralhund Villa</t>
  </si>
  <si>
    <t>The Raging Lion</t>
  </si>
  <si>
    <t>Maerklos Villa</t>
  </si>
  <si>
    <t>Nandar Villa</t>
  </si>
  <si>
    <t>A Maiden's Tears</t>
  </si>
  <si>
    <t>Twilight Hunters</t>
  </si>
  <si>
    <t>The Gentle Mermaid</t>
  </si>
  <si>
    <t>Durinbold Villa</t>
  </si>
  <si>
    <t>Estelmer Villa</t>
  </si>
  <si>
    <t>Majarra Villa</t>
  </si>
  <si>
    <t>The Misty Beard</t>
  </si>
  <si>
    <t>Agundar Villa</t>
  </si>
  <si>
    <t>Hunabar Villa</t>
  </si>
  <si>
    <t>Thorp Villa</t>
  </si>
  <si>
    <t>Lathkule Villa</t>
  </si>
  <si>
    <t>Kormallis Villa</t>
  </si>
  <si>
    <t>Adarbrent Villa</t>
  </si>
  <si>
    <t>Phylund Villa</t>
  </si>
  <si>
    <t>Margaster Villa</t>
  </si>
  <si>
    <t>Ragathan Furriers</t>
  </si>
  <si>
    <t>House of Crystal Storage</t>
  </si>
  <si>
    <t>The Galloping Minotaur</t>
  </si>
  <si>
    <t>Meraedos Fine Furs</t>
  </si>
  <si>
    <t>Sulmest's Splendid Shoes &amp; Boots</t>
  </si>
  <si>
    <t>Aurora's Realms Shop, High Road Catalogue Counter (bu</t>
  </si>
  <si>
    <t>Hothemer Villa</t>
  </si>
  <si>
    <t>Ilvastarr Villa</t>
  </si>
  <si>
    <t>Fallen Stars Fish</t>
  </si>
  <si>
    <t>The Grinning Lion</t>
  </si>
  <si>
    <t>Gost Villa</t>
  </si>
  <si>
    <t>Helmfast Villa</t>
  </si>
  <si>
    <t>Downybeard Tobacconist</t>
  </si>
  <si>
    <t>Hriiat Fine Pastries</t>
  </si>
  <si>
    <t>Irbryth Authamaun's residence</t>
  </si>
  <si>
    <t>Maerik Thaelcloak's residence</t>
  </si>
  <si>
    <t>Silent Shield</t>
  </si>
  <si>
    <t>Taurntyrith Adornments</t>
  </si>
  <si>
    <t>Bhephel's Bottles/Exotic Wines and Cordials</t>
  </si>
  <si>
    <t>Sarsantyr's Tapestries &amp; Draperies</t>
  </si>
  <si>
    <t>Tirelessly Turning Wheel/Caravan Curios From All Far Faerûn</t>
  </si>
  <si>
    <t>Millomyr Harps</t>
  </si>
  <si>
    <t>Hospice of St. Laupsenn</t>
  </si>
  <si>
    <t>Brianne's Tower</t>
  </si>
  <si>
    <t>Firesong Villa</t>
  </si>
  <si>
    <t>Northgate</t>
  </si>
  <si>
    <t>Farwatch Tower</t>
  </si>
  <si>
    <t>Endcliff Tower</t>
  </si>
  <si>
    <t xml:space="preserve">Cliffwatch </t>
  </si>
  <si>
    <t>Upper Towers</t>
  </si>
  <si>
    <t>Sated Satyr</t>
  </si>
  <si>
    <t>Wyvern's Rest</t>
  </si>
  <si>
    <t>Selchoun's Sundries</t>
  </si>
  <si>
    <t>Golden Harp Inn</t>
  </si>
  <si>
    <t>The Shrines of Nature</t>
  </si>
  <si>
    <t>Emveolstone Villa</t>
  </si>
  <si>
    <t>Hiilgauntlet Villa</t>
  </si>
  <si>
    <t>Gauntyl Villa</t>
  </si>
  <si>
    <t>The Temple of Beauty</t>
  </si>
  <si>
    <t>Brokengulf Villa</t>
  </si>
  <si>
    <t>Jhansczil Villa</t>
  </si>
  <si>
    <t>Naingate</t>
  </si>
  <si>
    <t>Ilitul Villa</t>
  </si>
  <si>
    <t>Aurora's Realms Shop, Singing Dolphin Catalog Counter (bu</t>
  </si>
  <si>
    <t>The Tower of Luck</t>
  </si>
  <si>
    <t>Eltorchul Villa</t>
  </si>
  <si>
    <t>Nesher Villa</t>
  </si>
  <si>
    <t>Gundwynd Villa</t>
  </si>
  <si>
    <t>Tessalar's Tower</t>
  </si>
  <si>
    <t>Artemel Villa</t>
  </si>
  <si>
    <t>Ammakyl Villa</t>
  </si>
  <si>
    <t>Eirontalar Villa</t>
  </si>
  <si>
    <t>Irlingstar Villa</t>
  </si>
  <si>
    <t>Manthar Villa</t>
  </si>
  <si>
    <t>The Fiery Flagon</t>
  </si>
  <si>
    <t>The House of Inspired Hands</t>
  </si>
  <si>
    <t>Dacer's Inn</t>
  </si>
  <si>
    <t>The Ship's Wheel</t>
  </si>
  <si>
    <t>The Pilgrim's Rest</t>
  </si>
  <si>
    <t>The Wandering Wemic</t>
  </si>
  <si>
    <t>Maerghoun's Inn</t>
  </si>
  <si>
    <t>Cassalanter-Villa</t>
  </si>
  <si>
    <t>Dezlentyr Villa</t>
  </si>
  <si>
    <t>Bladesemmer Villa</t>
  </si>
  <si>
    <t>The House of Purple Silks</t>
  </si>
  <si>
    <t>Gounar's Tavern</t>
  </si>
  <si>
    <t>Moonstar Villa</t>
  </si>
  <si>
    <t>The Broken Lance</t>
  </si>
  <si>
    <t>Halazar's Fine Gems</t>
  </si>
  <si>
    <t>The Silken Slyph</t>
  </si>
  <si>
    <t>Gerin's Breads</t>
  </si>
  <si>
    <t>Melvar's Chapbooks and Folios</t>
  </si>
  <si>
    <t>Velatha's Delights</t>
  </si>
  <si>
    <t>Tammerbund's Glasswares</t>
  </si>
  <si>
    <t>Mystra's Arms</t>
  </si>
  <si>
    <t>Hlethvagi Anteos's residence</t>
  </si>
  <si>
    <t>Stagdown Manse</t>
  </si>
  <si>
    <t>Seaseyes Tower</t>
  </si>
  <si>
    <t>West Gate</t>
  </si>
  <si>
    <t>Seawatch Tower</t>
  </si>
  <si>
    <t>Armory</t>
  </si>
  <si>
    <t>High Flagon Gambling House</t>
  </si>
  <si>
    <t>Field of Triumph</t>
  </si>
  <si>
    <t>Myrna Cassalanter's residence</t>
  </si>
  <si>
    <t>Trollfort</t>
  </si>
  <si>
    <t>Spires of the Morning</t>
  </si>
  <si>
    <t>Fair Winds</t>
  </si>
  <si>
    <t>Silavene's</t>
  </si>
  <si>
    <t>Blackstaff Tower</t>
  </si>
  <si>
    <t>The Singing Sword</t>
  </si>
  <si>
    <t>The Smiling Siren</t>
  </si>
  <si>
    <t>The Pampered Traveler</t>
  </si>
  <si>
    <t>Mighty Manticore Tavern</t>
  </si>
  <si>
    <t>Diloontier's Apothecary</t>
  </si>
  <si>
    <t>Balthorr's Rare &amp; Wondrous Treasures</t>
  </si>
  <si>
    <t>Palace Paddocks</t>
  </si>
  <si>
    <t>Palace Stables</t>
  </si>
  <si>
    <t>Palace Storage</t>
  </si>
  <si>
    <t>The Crawling Spider</t>
  </si>
  <si>
    <t>Hilmer Storage</t>
  </si>
  <si>
    <t>Halls of Hilmer, Master Armorer</t>
  </si>
  <si>
    <t>The Dragon's Head Tavern</t>
  </si>
  <si>
    <t>Halambar Lutes &amp; Harps</t>
  </si>
  <si>
    <t>Olmhazan's Jewels</t>
  </si>
  <si>
    <t>The Asp's Strike</t>
  </si>
  <si>
    <t>Rebeleigh's Elegant Headwear</t>
  </si>
  <si>
    <t>The Elfstone Tavern</t>
  </si>
  <si>
    <t>Phalantar's Philtres &amp; Components</t>
  </si>
  <si>
    <t>Pewterers' and Casters' Guildhall</t>
  </si>
  <si>
    <t>The Blue Jack</t>
  </si>
  <si>
    <t xml:space="preserve">Aurora's Realms Shop, Waterdeep Way </t>
  </si>
  <si>
    <t>Fellowship Hall</t>
  </si>
  <si>
    <t>Shyrrhr's House</t>
  </si>
  <si>
    <t>Mother Tathlom's House of Pleasure</t>
  </si>
  <si>
    <t>Lady Naneatha Lhaurilstar's residence</t>
  </si>
  <si>
    <t>Bell Tower</t>
  </si>
  <si>
    <t>Guard Smithy</t>
  </si>
  <si>
    <t>The Yawning Portal</t>
  </si>
  <si>
    <t>Crommer's Warehouse</t>
  </si>
  <si>
    <t>Mirt's Mansion</t>
  </si>
  <si>
    <t>The Quaffing Quaggoth</t>
  </si>
  <si>
    <t>Eilean's Maztican Delights</t>
  </si>
  <si>
    <t>Lightsinger Theater</t>
  </si>
  <si>
    <t>Sorynth's Silverware</t>
  </si>
  <si>
    <t>Jhural's Dance</t>
  </si>
  <si>
    <t>Tavern of the Flagon Dragon</t>
  </si>
  <si>
    <t>Sapphire House</t>
  </si>
  <si>
    <t>Delzimmer residence</t>
  </si>
  <si>
    <t>Irlingstar residence, "Sablehearth"</t>
  </si>
  <si>
    <t>Syndra Wands' Tower</t>
  </si>
  <si>
    <t>Old Knot Shop</t>
  </si>
  <si>
    <t>Peaktop Aeri</t>
  </si>
  <si>
    <t>Watching Tower</t>
  </si>
  <si>
    <t>Thayan Embassy</t>
  </si>
  <si>
    <t>Caladorn Cassalanter's residence</t>
  </si>
  <si>
    <t>New Olamn</t>
  </si>
  <si>
    <t>Azuth's Mug</t>
  </si>
  <si>
    <t>Castle Waterdeep</t>
  </si>
  <si>
    <t>Larissa Neathal's residence</t>
  </si>
  <si>
    <t>Wyrmbones Inn</t>
  </si>
  <si>
    <t>Ahghairon's Tower</t>
  </si>
  <si>
    <t>Tolgar Anuvien's residence</t>
  </si>
  <si>
    <t>Blushing Nymph</t>
  </si>
  <si>
    <t>Haerun Mhammaster's residence</t>
  </si>
  <si>
    <t>Ammathair Hawkfeather's residence</t>
  </si>
  <si>
    <t>Nurneene's Marvelous Masks</t>
  </si>
  <si>
    <t>Paethier's Pipeweed</t>
  </si>
  <si>
    <t>The Underdark</t>
  </si>
  <si>
    <t>Khammeral's Coins</t>
  </si>
  <si>
    <t>Myrmith Splendors' residence</t>
  </si>
  <si>
    <t xml:space="preserve">Mhair's Tower </t>
  </si>
  <si>
    <t>Saern's Fine Swords</t>
  </si>
  <si>
    <t>Gondalim's</t>
  </si>
  <si>
    <t>Dunblast Roofing Company</t>
  </si>
  <si>
    <t>Costumers' Hall</t>
  </si>
  <si>
    <t>Thentavva's Boots</t>
  </si>
  <si>
    <t>Maelstrom's Notch</t>
  </si>
  <si>
    <t>The Unicorn's Horn</t>
  </si>
  <si>
    <t>Aurora's Realms Shop, Street of Tusks Catalogue Counter</t>
  </si>
  <si>
    <t>Orsabbas's Fine Imports</t>
  </si>
  <si>
    <t>Riautar's Weaponry</t>
  </si>
  <si>
    <t>Patient Fingers Fine work</t>
  </si>
  <si>
    <t>League of Basketmakers &amp; Wickerworkers Stor</t>
  </si>
  <si>
    <t>Belmonder's Meats</t>
  </si>
  <si>
    <t>Thond Glass and Glazing Shop</t>
  </si>
  <si>
    <t>Golden Horn Gambling House</t>
  </si>
  <si>
    <t>House of Light Storage</t>
  </si>
  <si>
    <t>Stationers'Hall</t>
  </si>
  <si>
    <t>The Gentle Rest</t>
  </si>
  <si>
    <t>Meiroth's Fine Silks</t>
  </si>
  <si>
    <t>The Bowels of the Earth</t>
  </si>
  <si>
    <t>Cobblers' and Corvisers' House</t>
  </si>
  <si>
    <t>Felzoun's Folly</t>
  </si>
  <si>
    <t>Surtlan's Metalwares</t>
  </si>
  <si>
    <t>Scirkhel Wands' residence</t>
  </si>
  <si>
    <t>Wheel Hall</t>
  </si>
  <si>
    <t>The Gray Serpent</t>
  </si>
  <si>
    <t>Blackstone House</t>
  </si>
  <si>
    <t>Rejviik's Mortuary</t>
  </si>
  <si>
    <t>Monastery of the Sun</t>
  </si>
  <si>
    <t>Huulfor Manor</t>
  </si>
  <si>
    <t>River Gate</t>
  </si>
  <si>
    <t>The Singed Bolt</t>
  </si>
  <si>
    <t>Zeltabbar Iliphar's residence</t>
  </si>
  <si>
    <t>Henndever's Coffins and Coffers</t>
  </si>
  <si>
    <t>Roads' End</t>
  </si>
  <si>
    <t>Ahghairon's Statue</t>
  </si>
  <si>
    <t>Merchants' Rest</t>
  </si>
  <si>
    <t>Warriors' Monument</t>
  </si>
  <si>
    <t>Lords' Respite</t>
  </si>
  <si>
    <t>Mariners' Rest</t>
  </si>
  <si>
    <t>Deepwinter Vault</t>
  </si>
  <si>
    <t xml:space="preserve">Watchway Tower </t>
  </si>
  <si>
    <t>Guard Tower</t>
  </si>
  <si>
    <t>Beacon Tower</t>
  </si>
  <si>
    <t>Sultlue Vault</t>
  </si>
  <si>
    <t>The Gray Griffon</t>
  </si>
  <si>
    <t>Turnstone Plumbing and Pipefitting</t>
  </si>
  <si>
    <t>The Metal House of Wonders</t>
  </si>
  <si>
    <t>Dhaermos Storage</t>
  </si>
  <si>
    <t>Whistling Blades</t>
  </si>
  <si>
    <t>The Rearing Hippocampus</t>
  </si>
  <si>
    <t>The Splintered Stair</t>
  </si>
  <si>
    <t>The Blackstar Inn</t>
  </si>
  <si>
    <t>Serpentil Books &amp; Folios</t>
  </si>
  <si>
    <t>The Ship's Prow</t>
  </si>
  <si>
    <t>The Thirsty Sailor</t>
  </si>
  <si>
    <t>The Thirsty Throat</t>
  </si>
  <si>
    <t>Helmstar Warehouse</t>
  </si>
  <si>
    <t>Warm Beds</t>
  </si>
  <si>
    <t>Lanternmaker Zorth Ulmaril</t>
  </si>
  <si>
    <t>The Bloody Fist</t>
  </si>
  <si>
    <t>Three Pearls Nightclub</t>
  </si>
  <si>
    <t>Shipwrights' House</t>
  </si>
  <si>
    <t>Red Sails</t>
  </si>
  <si>
    <t>Muleskull Tavern</t>
  </si>
  <si>
    <t>The Hanging Lantern</t>
  </si>
  <si>
    <t>The Sleeping Wench</t>
  </si>
  <si>
    <t>Aurora's Realms Shop, Slut Street Catalogue Counter</t>
  </si>
  <si>
    <t>The Purple Palace</t>
  </si>
  <si>
    <t>The Mermaid's Arms</t>
  </si>
  <si>
    <t>The Blue Mermaid</t>
  </si>
  <si>
    <t>Shippers' Hall</t>
  </si>
  <si>
    <t>Shippers' Storage</t>
  </si>
  <si>
    <t>Coopers' Rest</t>
  </si>
  <si>
    <t>The Hanged Man</t>
  </si>
  <si>
    <t>House of Pride Perfumes</t>
  </si>
  <si>
    <t>Full Sails</t>
  </si>
  <si>
    <t>The Blushing Mermaid</t>
  </si>
  <si>
    <t>Felhaur's Fine Fish</t>
  </si>
  <si>
    <t>Khostal Hannass, Fine Nuts</t>
  </si>
  <si>
    <t>Seaswealth Hall</t>
  </si>
  <si>
    <t>The Sleeping Snake</t>
  </si>
  <si>
    <t>Shipmasters' Hall</t>
  </si>
  <si>
    <t>Watermens' Hall</t>
  </si>
  <si>
    <t>Mariners' Hall</t>
  </si>
  <si>
    <t>League Hall</t>
  </si>
  <si>
    <t>The Butchers' Guildhall</t>
  </si>
  <si>
    <t>Melgard's Fine Leathers</t>
  </si>
  <si>
    <t>Thomm Storage</t>
  </si>
  <si>
    <t>Telethar Leatherworks</t>
  </si>
  <si>
    <t>Fellowship Storage</t>
  </si>
  <si>
    <t>Smokehouse</t>
  </si>
  <si>
    <t>The Copper Cup</t>
  </si>
  <si>
    <t>Cookhouse Hall</t>
  </si>
  <si>
    <t>The Pickled Fisherman</t>
  </si>
  <si>
    <t>The Soaring Pegasus</t>
  </si>
  <si>
    <t>Jester's Clubhouse</t>
  </si>
  <si>
    <t>Horizon's Sails</t>
  </si>
  <si>
    <t>Mother Jatha's</t>
  </si>
  <si>
    <t>Talnu's Ropeworks</t>
  </si>
  <si>
    <t>Merlook Nets &amp; Knotware</t>
  </si>
  <si>
    <t>Ralagut's Wheelhouse</t>
  </si>
  <si>
    <t>The Angry Coxswain</t>
  </si>
  <si>
    <t>Gathgaer Milomynt's residence</t>
  </si>
  <si>
    <t>Maernath Storage</t>
  </si>
  <si>
    <t>Old Xoblob Shop</t>
  </si>
  <si>
    <t>The Pavilion of Paving Stones</t>
  </si>
  <si>
    <t>Sailor's Corner</t>
  </si>
  <si>
    <t>Darth's Dolphyntyde</t>
  </si>
  <si>
    <t>The Swords' Rest</t>
  </si>
  <si>
    <t>Saddlers' &amp; Harness-Makers' Hall</t>
  </si>
  <si>
    <t>Midnight Sun</t>
  </si>
  <si>
    <t>Flurmastyr residence</t>
  </si>
  <si>
    <t>Builders' Hall</t>
  </si>
  <si>
    <t>The Full Cup</t>
  </si>
  <si>
    <t>The Jade Dancer</t>
  </si>
  <si>
    <t>Tehmak's Coaches</t>
  </si>
  <si>
    <t>Hlakken Stables</t>
  </si>
  <si>
    <t>The Spouting Fish</t>
  </si>
  <si>
    <t>Nueth's Fine Nets</t>
  </si>
  <si>
    <t>Metalmasters' Hall</t>
  </si>
  <si>
    <t>Aurora's Realms Shop, South High Road Catalogue Counter</t>
  </si>
  <si>
    <t>The Red Gauntlet</t>
  </si>
  <si>
    <t>Pelauvir's Counter</t>
  </si>
  <si>
    <t>Bellister's Hand</t>
  </si>
  <si>
    <t>Bellister's House</t>
  </si>
  <si>
    <t>Orm's Highbench</t>
  </si>
  <si>
    <t>Athal's Stables</t>
  </si>
  <si>
    <t>Essimuth's Equipment</t>
  </si>
  <si>
    <t>Temple of Good Cheer</t>
  </si>
  <si>
    <t>Madame Garah's Boarding House</t>
  </si>
  <si>
    <t>Amrani's Laundry</t>
  </si>
  <si>
    <t>Piatran's Clothiers</t>
  </si>
  <si>
    <t>Rokkek Ingerr's residence</t>
  </si>
  <si>
    <t>Kolat's Towers</t>
  </si>
  <si>
    <t>Watch Guardpost</t>
  </si>
  <si>
    <t>Krabbellor Silversmiths</t>
  </si>
  <si>
    <t>Laran's Cartographers</t>
  </si>
  <si>
    <t>Waukeen's Wares</t>
  </si>
  <si>
    <t>Ingerr &amp; Ingerr Warehouses</t>
  </si>
  <si>
    <t>The Beer Golem</t>
  </si>
  <si>
    <t>Phaulkonmere</t>
  </si>
  <si>
    <t>Helm's Hall</t>
  </si>
  <si>
    <t>Tymora's Blessing</t>
  </si>
  <si>
    <t>Flame of Hope</t>
  </si>
  <si>
    <t>Berendarr's World of Words</t>
  </si>
  <si>
    <t>Hlethvagi's Coins</t>
  </si>
  <si>
    <t>East Torch Tower</t>
  </si>
  <si>
    <t>Formerly Prestar's Furniture</t>
  </si>
  <si>
    <t>Harborwatch Tower</t>
  </si>
  <si>
    <t>Smugglers' Bane Tower</t>
  </si>
  <si>
    <t>Outer Fort</t>
  </si>
  <si>
    <t>Inner Fort</t>
  </si>
  <si>
    <t>The Queenspire</t>
  </si>
  <si>
    <t>Sea Elf Trading Outpost</t>
  </si>
  <si>
    <t>Deepwater Beacon</t>
  </si>
  <si>
    <t>GUILD</t>
  </si>
  <si>
    <t>Random Shops and Services for City Life</t>
  </si>
  <si>
    <t>Name</t>
  </si>
  <si>
    <t>Description</t>
  </si>
  <si>
    <t>Turin's Sundries</t>
  </si>
  <si>
    <t>Shop:  (general store)</t>
  </si>
  <si>
    <t>Dirufel's Potions &amp; Curatives</t>
  </si>
  <si>
    <t>Shop:  (potions &amp; herbs)</t>
  </si>
  <si>
    <t>Caer Noroch</t>
  </si>
  <si>
    <t>Shop:  (Moonshae Imports Shop)</t>
  </si>
  <si>
    <t>Garden of Delights</t>
  </si>
  <si>
    <t>Shop:  (Florist)</t>
  </si>
  <si>
    <t>Karios' Clothing Emporium</t>
  </si>
  <si>
    <t>Shop:</t>
  </si>
  <si>
    <t>Madame Talis' Crystal Ball</t>
  </si>
  <si>
    <t>Shop: (Fortune Telling)</t>
  </si>
  <si>
    <t>Three Blind Mice</t>
  </si>
  <si>
    <t>Shop:  (Cheese Shop)</t>
  </si>
  <si>
    <t>The Flying Cow</t>
  </si>
  <si>
    <t>Shop:  (Dairy)</t>
  </si>
  <si>
    <t>The Big Boot Shop</t>
  </si>
  <si>
    <t>Shop:  (boots &amp; shoes)</t>
  </si>
  <si>
    <t>The Anchor &amp; Sail</t>
  </si>
  <si>
    <t>Shop: (Seafood Restaurant)</t>
  </si>
  <si>
    <t>The Sleeping Mind</t>
  </si>
  <si>
    <t>Shop:  (Curiosities &amp; Treasures from abroad)</t>
  </si>
  <si>
    <t>The Speeding Sprite</t>
  </si>
  <si>
    <t>Service:  (Messenger &amp; Deliveries)</t>
  </si>
  <si>
    <t>Lorimar's Laundromat</t>
  </si>
  <si>
    <t>Service: (Launderer)</t>
  </si>
  <si>
    <t>The Glass Mantle</t>
  </si>
  <si>
    <t>Shop:  (Art Gallery)</t>
  </si>
  <si>
    <t>The Moondance</t>
  </si>
  <si>
    <t>Shop:  (Tailor &amp; Costume Shop)</t>
  </si>
  <si>
    <t>The Glass Slipper</t>
  </si>
  <si>
    <t>Shop: (Cobbler)</t>
  </si>
  <si>
    <t>The Slithering Serpent</t>
  </si>
  <si>
    <t>Shop:  (Tattoo &amp; Piercing)</t>
  </si>
  <si>
    <t>Haldun's Furniture</t>
  </si>
  <si>
    <t>The Town Crier</t>
  </si>
  <si>
    <t>Shop:  (Local Publisher) (2nd floor)</t>
  </si>
  <si>
    <t>The Weary Traveler</t>
  </si>
  <si>
    <t>Shop:  (Maps &amp; Adventurers Treasures)</t>
  </si>
  <si>
    <t>Ullutho's Fletch &amp; Arrows</t>
  </si>
  <si>
    <t>House of the Drunken Spider</t>
  </si>
  <si>
    <t>Shop:  (Winery)</t>
  </si>
  <si>
    <t>The Sturdy Oak</t>
  </si>
  <si>
    <t>Shop:  (Building Supplies &amp; Lumber)</t>
  </si>
  <si>
    <t>Nautical Endeavours</t>
  </si>
  <si>
    <t>Shop:  (Maps &amp; Charts of the Sea)</t>
  </si>
  <si>
    <t>Wandering Images</t>
  </si>
  <si>
    <t>Shop:  (Sign Shop)</t>
  </si>
  <si>
    <t>Candles &amp; Scents</t>
  </si>
  <si>
    <t>The Catered Prince</t>
  </si>
  <si>
    <t>Service:  (Food Caterers)</t>
  </si>
  <si>
    <t>The Waterclock</t>
  </si>
  <si>
    <t>Shop: (Clock Shop)</t>
  </si>
  <si>
    <t>Frontier Clothing Company</t>
  </si>
  <si>
    <t>Shop:  (Travel gear and Winter apparel)</t>
  </si>
  <si>
    <t>The Crooked Shelf</t>
  </si>
  <si>
    <t>Shop:  (General Store)</t>
  </si>
  <si>
    <t>The Shaved Yeti</t>
  </si>
  <si>
    <t>Shop: (Barber)</t>
  </si>
  <si>
    <t>Bellima's Boutique</t>
  </si>
  <si>
    <t>Shop:  (Women's Gowns and Shoes)</t>
  </si>
  <si>
    <t>Fanny's Farm Fresh Foods</t>
  </si>
  <si>
    <t>Shop:  (Grocers)</t>
  </si>
  <si>
    <t>Sugarhill's</t>
  </si>
  <si>
    <t>Shop:  (Sweets &amp; Candies)</t>
  </si>
  <si>
    <t>Stoutman's Pride</t>
  </si>
  <si>
    <t>Shop:  (Brewer)</t>
  </si>
  <si>
    <t>Halls of the Korrid</t>
  </si>
  <si>
    <t>Shop:  (Playhouse and Dancehall)</t>
  </si>
  <si>
    <t>Silver Stars</t>
  </si>
  <si>
    <t>Shop:  (Fine Clothing Shop)</t>
  </si>
  <si>
    <t>The Dancing Cyclops</t>
  </si>
  <si>
    <t>Inn:</t>
  </si>
  <si>
    <t>Brendallin's Fine Pastries</t>
  </si>
  <si>
    <t>Caf :</t>
  </si>
  <si>
    <t>The Silly Sphinx</t>
  </si>
  <si>
    <t>Caf :  (Poets Corner)</t>
  </si>
  <si>
    <t>Darith's Dry Storage</t>
  </si>
  <si>
    <t>Warehouse:  (rental)</t>
  </si>
  <si>
    <t>The Sturdy Oak Lumberyard</t>
  </si>
  <si>
    <t>Warehouse:</t>
  </si>
  <si>
    <t>Fanny's Food Storage</t>
  </si>
  <si>
    <t>Stoutman's Pride Storage</t>
  </si>
  <si>
    <t>Warehouse:  (distillery)</t>
  </si>
  <si>
    <t>The Moonshae Meadows</t>
  </si>
  <si>
    <t>Stables:</t>
  </si>
  <si>
    <t>The Stabled Mount</t>
  </si>
  <si>
    <t>SHOP NAMES</t>
  </si>
  <si>
    <t>Adjl</t>
  </si>
  <si>
    <t>Adj 2</t>
  </si>
  <si>
    <t>Creature</t>
  </si>
  <si>
    <t>Item</t>
  </si>
  <si>
    <t>Fat</t>
  </si>
  <si>
    <t>Dying/ Killing</t>
  </si>
  <si>
    <t>Goblin</t>
  </si>
  <si>
    <t>Rod</t>
  </si>
  <si>
    <t>Bent</t>
  </si>
  <si>
    <t>Wandering</t>
  </si>
  <si>
    <t>Lady</t>
  </si>
  <si>
    <t>Sword</t>
  </si>
  <si>
    <t>Green</t>
  </si>
  <si>
    <t>Hanged</t>
  </si>
  <si>
    <t>Mule</t>
  </si>
  <si>
    <t>Noose</t>
  </si>
  <si>
    <t>Silver</t>
  </si>
  <si>
    <t>Dozing</t>
  </si>
  <si>
    <t>Boy</t>
  </si>
  <si>
    <t>Wagon</t>
  </si>
  <si>
    <t>Homely</t>
  </si>
  <si>
    <t>Fighting</t>
  </si>
  <si>
    <t>Dwarf</t>
  </si>
  <si>
    <t>Mug</t>
  </si>
  <si>
    <t>Fabulous</t>
  </si>
  <si>
    <t>Dancing</t>
  </si>
  <si>
    <t>Elf</t>
  </si>
  <si>
    <t>Pie</t>
  </si>
  <si>
    <t>Cormyrean</t>
  </si>
  <si>
    <t>Pilfering</t>
  </si>
  <si>
    <t>Lord</t>
  </si>
  <si>
    <t>Table</t>
  </si>
  <si>
    <t>Dandy</t>
  </si>
  <si>
    <t>Marauding</t>
  </si>
  <si>
    <t>Wizard</t>
  </si>
  <si>
    <t>Throne</t>
  </si>
  <si>
    <t>Hungry</t>
  </si>
  <si>
    <t>Bantering</t>
  </si>
  <si>
    <t>Dragon</t>
  </si>
  <si>
    <t>Boot</t>
  </si>
  <si>
    <t>Blasted</t>
  </si>
  <si>
    <t>Eating</t>
  </si>
  <si>
    <t>Ogre</t>
  </si>
  <si>
    <t>Pot</t>
  </si>
  <si>
    <t>Vermilion</t>
  </si>
  <si>
    <t>Salty</t>
  </si>
  <si>
    <t>Giant</t>
  </si>
  <si>
    <t>Banner</t>
  </si>
  <si>
    <t>Wide</t>
  </si>
  <si>
    <t>Smoking</t>
  </si>
  <si>
    <t>Manticore</t>
  </si>
  <si>
    <t>Cart</t>
  </si>
  <si>
    <t>White</t>
  </si>
  <si>
    <t>Heavy</t>
  </si>
  <si>
    <t>Drake</t>
  </si>
  <si>
    <t>Barrel</t>
  </si>
  <si>
    <t>Black</t>
  </si>
  <si>
    <t>Icy</t>
  </si>
  <si>
    <t>Porcupine</t>
  </si>
  <si>
    <t>Moon</t>
  </si>
  <si>
    <t>Splendid</t>
  </si>
  <si>
    <t>Striped</t>
  </si>
  <si>
    <t>Knight</t>
  </si>
  <si>
    <t>Brazier</t>
  </si>
  <si>
    <t>Silky</t>
  </si>
  <si>
    <t>Sleepy</t>
  </si>
  <si>
    <t>Minotaur</t>
  </si>
  <si>
    <t>Dagger</t>
  </si>
  <si>
    <t>Proud</t>
  </si>
  <si>
    <t>Hissing</t>
  </si>
  <si>
    <t>Halfling</t>
  </si>
  <si>
    <t>Axe</t>
  </si>
  <si>
    <t>Vicious</t>
  </si>
  <si>
    <t>Defiant</t>
  </si>
  <si>
    <t>Devil</t>
  </si>
  <si>
    <t>Lance</t>
  </si>
  <si>
    <t>Screeching</t>
  </si>
  <si>
    <t>Ugly</t>
  </si>
  <si>
    <t>Girl</t>
  </si>
  <si>
    <t>Crown</t>
  </si>
  <si>
    <t>Smiling</t>
  </si>
  <si>
    <t>Lucky</t>
  </si>
  <si>
    <t>Treant</t>
  </si>
  <si>
    <t>Star</t>
  </si>
  <si>
    <t>SHOP FUNCTIONS</t>
  </si>
  <si>
    <t>Architect</t>
  </si>
  <si>
    <t>Alchemist</t>
  </si>
  <si>
    <t>Abattoir</t>
  </si>
  <si>
    <t>Apothecary</t>
  </si>
  <si>
    <t>Art gallery</t>
  </si>
  <si>
    <t>Armorer</t>
  </si>
  <si>
    <t>Brewery</t>
  </si>
  <si>
    <t>Bakery</t>
  </si>
  <si>
    <t>Artist</t>
  </si>
  <si>
    <t>Botanist</t>
  </si>
  <si>
    <t>Cafe</t>
  </si>
  <si>
    <t>Astrologer</t>
  </si>
  <si>
    <t>Cooper</t>
  </si>
  <si>
    <t>Chandler</t>
  </si>
  <si>
    <t>Barber</t>
  </si>
  <si>
    <t>Cobbler</t>
  </si>
  <si>
    <t>Fletcher/ bo wye r</t>
  </si>
  <si>
    <t>Festhall</t>
  </si>
  <si>
    <t>Herbalist</t>
  </si>
  <si>
    <t>Inkmaker</t>
  </si>
  <si>
    <t>Carpenter</t>
  </si>
  <si>
    <t>Inn</t>
  </si>
  <si>
    <t>Mapmaker</t>
  </si>
  <si>
    <t>Laundry</t>
  </si>
  <si>
    <t>Jeweler</t>
  </si>
  <si>
    <t>Potter</t>
  </si>
  <si>
    <t>Moneylender</t>
  </si>
  <si>
    <t>Lawyer</t>
  </si>
  <si>
    <t>Roofer</t>
  </si>
  <si>
    <t>Pawn shop</t>
  </si>
  <si>
    <t>Ropemaker</t>
  </si>
  <si>
    <t>Food</t>
  </si>
  <si>
    <t>Milliner</t>
  </si>
  <si>
    <t>Sailmaker</t>
  </si>
  <si>
    <t>Smith</t>
  </si>
  <si>
    <t>Sage</t>
  </si>
  <si>
    <t>Scribe</t>
  </si>
  <si>
    <t>Stable</t>
  </si>
  <si>
    <t>General</t>
  </si>
  <si>
    <t>Salon</t>
  </si>
  <si>
    <t>Shipwright</t>
  </si>
  <si>
    <t>Stonemason</t>
  </si>
  <si>
    <t>Wheelwright</t>
  </si>
  <si>
    <t>Tailor</t>
  </si>
  <si>
    <t>Citywide*</t>
  </si>
  <si>
    <t>Theater</t>
  </si>
  <si>
    <t>Weaver</t>
  </si>
  <si>
    <t>Upper*</t>
  </si>
  <si>
    <t>Tavern</t>
  </si>
  <si>
    <t>Lower*</t>
  </si>
  <si>
    <t>Male</t>
  </si>
  <si>
    <t>Female</t>
  </si>
  <si>
    <t>Surname A</t>
  </si>
  <si>
    <t>Surname B</t>
  </si>
  <si>
    <t>Acton</t>
  </si>
  <si>
    <t>Agathe</t>
  </si>
  <si>
    <t>Dunbeigh</t>
  </si>
  <si>
    <t>Appledown</t>
  </si>
  <si>
    <t>Allyck</t>
  </si>
  <si>
    <t>Allayn</t>
  </si>
  <si>
    <t>Bernstowe</t>
  </si>
  <si>
    <t>Baird</t>
  </si>
  <si>
    <t>Benson</t>
  </si>
  <si>
    <t>Chesserie</t>
  </si>
  <si>
    <t>Fiddle</t>
  </si>
  <si>
    <t>Tallfellow</t>
  </si>
  <si>
    <t>Devlin</t>
  </si>
  <si>
    <t>Eleasias</t>
  </si>
  <si>
    <t>Grain</t>
  </si>
  <si>
    <t>Crofter</t>
  </si>
  <si>
    <t>Ettvard</t>
  </si>
  <si>
    <t>Elendra</t>
  </si>
  <si>
    <t>Miller</t>
  </si>
  <si>
    <t>Warden</t>
  </si>
  <si>
    <t>Federic</t>
  </si>
  <si>
    <t>Margritte</t>
  </si>
  <si>
    <t>Mander</t>
  </si>
  <si>
    <t>Maed</t>
  </si>
  <si>
    <t>Ravek</t>
  </si>
  <si>
    <t>Prulasyk</t>
  </si>
  <si>
    <t>Redhatch</t>
  </si>
  <si>
    <t>Trailbender</t>
  </si>
  <si>
    <t>Sigur</t>
  </si>
  <si>
    <t>Tilda</t>
  </si>
  <si>
    <t>Smythe</t>
  </si>
  <si>
    <t>Vintner</t>
  </si>
  <si>
    <t>Thildon</t>
  </si>
  <si>
    <t>Skie</t>
  </si>
  <si>
    <t>Shielder</t>
  </si>
  <si>
    <t>Duel</t>
  </si>
  <si>
    <t>Wallen</t>
  </si>
  <si>
    <t>Valena</t>
  </si>
  <si>
    <t>Waters</t>
  </si>
  <si>
    <t>Stodge</t>
  </si>
  <si>
    <t>RANDOM STREET ENCOUNTERS</t>
  </si>
  <si>
    <t>You can use the table below to add color to the characters’ wanderings or inspire full encounters. Roll a d20 in the Upper City, a d20 + 10 in the Lower City, and a d20 + 20 in the Outer City</t>
  </si>
  <si>
    <t>1.      Patriars on their way to the High Hall or a party</t>
  </si>
  <si>
    <t>2.      A Watch patrol</t>
  </si>
  <si>
    <t>3.      A priest of Gond</t>
  </si>
  <si>
    <t>4.      Patriar servants on an errand</t>
  </si>
  <si>
    <t>5.      A visiting merchant on the way to a meeting</t>
  </si>
  <si>
    <t>6.      A courting pair of patriars</t>
  </si>
  <si>
    <t>7.      A guild member lecturing an apprentice</t>
  </si>
  <si>
    <t>8.      A barrister</t>
  </si>
  <si>
    <t>9.      An artist painting a street scene</t>
  </si>
  <si>
    <t>10.        A cook and some assistants rushing to transport a meal somewhere</t>
  </si>
  <si>
    <t>11.        A courier</t>
  </si>
  <si>
    <t>12.        Stray cats</t>
  </si>
  <si>
    <t>13.        Lamp lads and lasses looking for work</t>
  </si>
  <si>
    <t>14.        A cobble party</t>
  </si>
  <si>
    <t>15.        A nightsoil collector with a heavy load in his cart</t>
  </si>
  <si>
    <t>16.        A marriage procession</t>
  </si>
  <si>
    <t>17.        A Watch or Fist patrol escorting a prisoner</t>
  </si>
  <si>
    <t>18.        A somber funerary procession</t>
  </si>
  <si>
    <t>19.        A pole-carrier heavily laden with a swaying burden</t>
  </si>
  <si>
    <t>20.        A guild apprentice late for work</t>
  </si>
  <si>
    <t>21.        A group of children playing in the street</t>
  </si>
  <si>
    <t>22.        A group of sailors taking offerings to the Water Queen’s House</t>
  </si>
  <si>
    <t>23.        A Flaming Fist recruiter looking to enlist tough looking people</t>
  </si>
  <si>
    <t>24.        A tax collector accompanied by Flaming Fist guards</t>
  </si>
  <si>
    <t>25.        A Flaming Fist patrol</t>
  </si>
  <si>
    <t>26.        A merchant marching to the Wide with porters carrying her goods</t>
  </si>
  <si>
    <t>27.        A Flaming Fist patrol pursuing a fleeing criminal</t>
  </si>
  <si>
    <t>28.        Drunken patriar youths out slumming</t>
  </si>
  <si>
    <t>30.        A Guild enforcer</t>
  </si>
  <si>
    <t>31.        A few off-duty and out-of-uniform Flaming Fist members</t>
  </si>
  <si>
    <t>32.        A flock or herd of animals on the move</t>
  </si>
  <si>
    <t>33.        A crier for Baldur’s Mouth</t>
  </si>
  <si>
    <t>34.        Stray dogs</t>
  </si>
  <si>
    <t>35.        A group of rowdy, bullying dockhands prowling for trouble</t>
  </si>
  <si>
    <t>36.        A wagon stuck in the mud or with a broken wheel</t>
  </si>
  <si>
    <t>37.        Beggars acting as a distraction for cutpurses</t>
  </si>
  <si>
    <t>38.        People digging through a collapsed building (for survivors or for loot?)</t>
  </si>
  <si>
    <t>39.        A trade caravan loading or unloading</t>
  </si>
  <si>
    <t>40.        A Calishite minstrel playing a flute as his pet monkey dances</t>
  </si>
  <si>
    <t>29.        A street performer (roll a d6:1, juggler; 2, clown; 3, magician; 4, musician; 5, animal handler; or 6, puppeteer)</t>
  </si>
  <si>
    <t>Warden of Waterdeep</t>
  </si>
  <si>
    <t>Rank</t>
  </si>
  <si>
    <t>Trusty</t>
  </si>
  <si>
    <t>Vigilant</t>
  </si>
  <si>
    <t>Shieldlar</t>
  </si>
  <si>
    <t>Aumarr</t>
  </si>
  <si>
    <t>Major</t>
  </si>
  <si>
    <t>Valabrar</t>
  </si>
  <si>
    <t>Torsin</t>
  </si>
  <si>
    <t>Major General</t>
  </si>
  <si>
    <t>Commander</t>
  </si>
  <si>
    <t>Services</t>
  </si>
  <si>
    <t>1. “There’s a dragon is living in a nearby coastal cave. They say it has a huge mound of gold hidden deep inside. Scale color? I’ve heard black or blue, but my bud who’s a sailer says he’s found green scales on the beach.”</t>
  </si>
  <si>
    <t>2. “One of the Masked Lords is gravely ill. Perhaps they’ll begin elections to recruit a new one soon. Who do you think they’ll select?”</t>
  </si>
  <si>
    <t>3. “I think Thomas the Beggar is a Masked Lord… No, really, hear me out. Have you noticed how he disappears for days at a time and has more information than he should be privy to? I’m just sayin’, think about it. Kind of makes sense…”</t>
  </si>
  <si>
    <t>4. “Spouse problems? Yeah, me too… But you know, they say that if you wander through the Trade District’s back alleys while carrying a black rose you’ll stumble across a witch’s shop who specializes in ‘romantical remedies’.”</t>
  </si>
  <si>
    <t>5. “The c-c-coffee at the Weeping Maiden is really g-good. It’s expensive but I swear one cup will keep you up for d-days. Wha-whaddya mean I’m j-jittering? You’re the one who all sh-shaky and blurry.” [Proceeds to vibrate out of reality]</t>
  </si>
  <si>
    <t>6. “Isn’t it a little weird how well that tailor on 5th street is doing? I see nobles going in there all the time and coming out with these… pretty plain looking clothes. What’s up with that?”</t>
  </si>
  <si>
    <t>7. “The blacksmith’s 10 year old daughter disappeared last week. They found her body just a few days ago washed up on the pier. She supposedly died of old age…”</t>
  </si>
  <si>
    <t>8. “People have been disappearing from the Field Ward recently. I’d steer clear of the area.”</t>
  </si>
  <si>
    <t>9. “Did you see that ‘The Majestic Eagle’ docked in town yesterday? I always feel safer when that ship is around.”</t>
  </si>
  <si>
    <t>10. “There's a manor up in the North Ward that they're selling for really cheap, but no one seems to be buying it. I wonder why. Gods know that I'd snag it in a heartbeat if I had a few hundred gold sitting around.”</t>
  </si>
  <si>
    <t>11. “A traveling doctor is in town that claims he can cure any ailment. Look, he even got rid of my warg-warts! And all he wants in return is a flask of blood. Great deal I say!”</t>
  </si>
  <si>
    <t>12. “The jeweler on the next street over has a pearl as large as your first. He claims he ‘found’ it on the beach. But there's no way a pearl that big comes about naturally.”</t>
  </si>
  <si>
    <t>13. “The guards up in the Sea Ward are being extra strict. Just be extra careful not to break any laws, even the stupid unspoken ones.”</t>
  </si>
  <si>
    <t>14. “There’s an insidious organization that operates in even more absolute secrecy with the goals of total world domination! The Illusionati! The Masked Lords are just a farce to hide this group’s evil agenda! They’ve already begun replacing influential people with Doppelgangers! Their next step is to put Mimics in everyone’s brains!” [The ranting conspiracy theorist continues on for hours]</t>
  </si>
  <si>
    <t>15. “Aye, I swear tis’ true! A mermaid saved me life out in the harbor. I was fumbling ‘bout in the water chokin’ for breath then I felt her soft scaly lips upon mine. Wha? Yeah, I was drunk but I don’t see how that matters...”</t>
  </si>
  <si>
    <t>16. “Ghostly moans can be heard at night in the City of the Dead. The guards aren’t doing anything about it. Maybe they’re covering something up.”</t>
  </si>
  <si>
    <t>17. “Have you seen those dark clouds brewing to the West? I heard some foolish ships disappeared into it. Say, isn’t it about time we got our centurial hurricane?”</t>
  </si>
  <si>
    <t>18. “The Menagerie just got in some new critters. They’re so cute! Did you see the Blink Dog with the smushed snout and curly tail?!”</t>
  </si>
  <si>
    <t>19. “The Hippogryphs in the Guard’s Aviary are acting up. Maybe they’re ‘sensing’ something coming with their animal instincts.”</t>
  </si>
  <si>
    <t>20. “Drow have been seen sulking around at night. Probably trying to steal people away for their slave pits. You’d better keep your doors locked.”</t>
  </si>
  <si>
    <t>NAME</t>
  </si>
  <si>
    <t>WARD</t>
  </si>
  <si>
    <t>DESCRIPTION</t>
  </si>
  <si>
    <t>BADGE</t>
  </si>
  <si>
    <t>ENEMIES</t>
  </si>
  <si>
    <t>ALLIES</t>
  </si>
  <si>
    <t>TREATIED</t>
  </si>
  <si>
    <t>BASE</t>
  </si>
  <si>
    <t>NUMBERS</t>
  </si>
  <si>
    <t>The Adders</t>
  </si>
  <si>
    <t>Dock Ward</t>
  </si>
  <si>
    <t>A stunningly vicious and violent gang, the Adders are fond of using poison and are frequently hired as torturers. They are said to have backing of some kind from the church of Talona. They also have established a powerful allied bloc of gangs, alongside the Basilisk Boys and the Six Hands.</t>
  </si>
  <si>
    <t>A gang well-known for its mastery of Waterdeeps sewers, the Basilisk Boys were on the verge of being wiped out by enemies to either side. They gratefully accepted the Adders' offer of alliance a decade ago.</t>
  </si>
  <si>
    <t>Dock Ward • Castle Ward</t>
  </si>
  <si>
    <t>Possessing a sinister reputation, the Blackcoats are masters of violent crime, from mugging and home invasions to assassination. They are said to have ties to some dark faith - Mask or Loviatar according to some, or Bhaal according to others.</t>
  </si>
  <si>
    <t>South Ward</t>
  </si>
  <si>
    <t>Made up of the sons of those caravan-workers who settled in the area south of Caravan Court, the Caravan Boys are known for their smuggling and horse-thievery.</t>
  </si>
  <si>
    <t>So named for their original proximity to Castle Waterdeep, the Watch has successfully driven the Fire Kings back over the years. They are known to employ several alchemists, and do not hesitate to use the substances those craftsmen create for them. They deal extensively in drug processing and sales, as well as kidnapping and blackmail.</t>
  </si>
  <si>
    <t>A gang that formed when the mercenary company by the same name lost its official commission twenty years ago, the Blades have a reptutation as well-armed and -armored in comparison to other gangs, a likely reason why they have no current enemies. They run protection rackets and illegal gambling operations.</t>
  </si>
  <si>
    <t>A gang with its roots in adventuring, this gang sprang out of the force of minions once used by the wizard Kerrigan, in the 1240s. After Ahghairon slew the renegade (who turned out to be one of the Lords of Waterdeep), his band of thugs survived and started to make a living shaking down the folk in the neighborhood they dwelt in. Though the original "Sons" are long gone, the skills they passed on are not: Kerrigan's Sons are well-known for their skilled blade work and tactical acumen. They also seem to have superb negotiation skills, having made allies of virtually every other gang adjacent to them, and even fostering alliances between some of them.</t>
  </si>
  <si>
    <t>A gang that mostly consists of fairly dangerous thugs and leg-breakers, the Marrowsons are said to have gained their name because they're not happy in breaking the bones of their enemies "until they see the marrow."</t>
  </si>
  <si>
    <t>Trades Ward</t>
  </si>
  <si>
    <t>A gang originally based around the Court of the White Bull, the Minotaurs are made up of smugglers, muggers, and burglars, for the most part, although they do occasional leg-breaking as well.</t>
  </si>
  <si>
    <t>Dock Ward • Sea Ward • Trades Ward</t>
  </si>
  <si>
    <t>Originally based around Book Street, the Red Readers have earned their nickname by maintaining the largest number of wizards among their crew. It is also how they've managed to extend their influence so far beyond their original territory, though they've made powerful enemies in doing so.</t>
  </si>
  <si>
    <t>One of the oldest gangs in Waterdeep, the Seawolves have made a number of enemies in their time. They also dabble in nearly every kind of gang crime; its members occasionally dabble in piracy as well, hiring aboard pirate vessels for a few years before returning to the gang. Those who've done so form the leadership of the gang.</t>
  </si>
  <si>
    <t>Though their symbol is a fairly sinister-appearing circle of six hands (fingers outward), their name comes from their founders: six deckhands who eventually tired of shipboard life and took to helping themselves to the cargos along the docks. To this day, the Six Hands still run the biggest cargo-theft and smuggling operations of any of the gangs.</t>
  </si>
  <si>
    <t>A gang originally based around the Street of Tusks in the Trades Wards, the Tusk Street Boys do extensive sales of drugs, as well as acting as bodyguards and warehouse guards for many of the fences in Waterdeep.</t>
  </si>
  <si>
    <t xml:space="preserve">Джерело: &lt;http://oakthorne.net/wiki/index.php?title=Waterdeep_Goods_and_Services&gt; </t>
  </si>
  <si>
    <t>Category</t>
  </si>
  <si>
    <t>Location (key)</t>
  </si>
  <si>
    <t>Decipher Script</t>
  </si>
  <si>
    <t>Gather Information</t>
  </si>
  <si>
    <t>Knowledge</t>
  </si>
  <si>
    <t>(architecture/engineering)</t>
  </si>
  <si>
    <t>Knowledge (geography)</t>
  </si>
  <si>
    <t>PRICE</t>
  </si>
  <si>
    <t>SAVE</t>
  </si>
  <si>
    <t>EFFECT</t>
  </si>
  <si>
    <t>CATEGORY</t>
  </si>
  <si>
    <t>Alindluth</t>
  </si>
  <si>
    <t>INTERVAL</t>
  </si>
  <si>
    <t>Chaunsel</t>
  </si>
  <si>
    <t>Upon contact with bare skin, chaunsel makes the affected area extremely sensitive for up to about twenty minutes. It is often used by thieves or others working in darkness, applied to their fingertips to make them able to feel tiny details, seams, and such. Overdosing causes days of numbness in the affected area.</t>
  </si>
  <si>
    <t>Effect: The user's sensitivity spikes, causing an increase in tactile awareness.</t>
  </si>
  <si>
    <t>Immediate: The user suffers 1d4 psychic damage.</t>
  </si>
  <si>
    <t>While in Effect: The user gains advantage on Intelligence (Investigation), Wisdom (Perception), and on thieves' tools checks.</t>
  </si>
  <si>
    <t>Overdose: A user that takes a second dose within twelve hours of the first must make a Wisdom save DC 16 or overstimulate his nerves, suffering 2d6 poison damage and taking disadvantage on all Intelligence (Investigation), Wisdom (Perception), and thieves' tools checks for 1d4 days.</t>
  </si>
  <si>
    <t>Addiction: Low (Wisdom)</t>
  </si>
  <si>
    <t>Haunspeir</t>
  </si>
  <si>
    <t>Named after a wizard from Neverwinter, haunspeir is sold as a tobacco-like paste or dried in a pill form. It is used by wizards and others who need to rapidly boast their intelligence.</t>
  </si>
  <si>
    <t>Effect: While on haunspeir, a user's intellect and cognition spike, with nose-bleeds as a side effect. During this time, the user's skin is very sensitive to sharp injuries, causing them to bleed viciously.</t>
  </si>
  <si>
    <t>Immediate: 1d4 points of psychic damage.</t>
  </si>
  <si>
    <t>Until First Interval: Advantage to all Intelligence ability checks and +2 to Intelligence-based spell save DCs.</t>
  </si>
  <si>
    <t>While in Effect: All slashing and piercing attacks against the target deal an additional 1 point of damage.</t>
  </si>
  <si>
    <t>Overdose: If more than one dose is taken in a 24-hour period, the target immediately suffers 2d4 points of psychic damage (no save), Save DC increases by +4, and the side effect is doubled.</t>
  </si>
  <si>
    <t>Jhuild</t>
  </si>
  <si>
    <t>Also known as "Thrallwine", Jhuild is a dark reddish brew made from certain grapes, fruits and herbs grown near Surmarsh. Slaveholders and overseers use this drink to to strengthen captives engage in hard labor while dulling their wills and minds.</t>
  </si>
  <si>
    <t>Effect: While on jhuild, a user is jumpy and nervous, finding relief and distraction in hard physical labor.</t>
  </si>
  <si>
    <t>Immediate: 1 point of psychic damage.</t>
  </si>
  <si>
    <t>While in Effect: Advantage on all Strength ability checks and saves for the duration.</t>
  </si>
  <si>
    <t>While in Effect: The imbiber is fearful and extremely susceptible to suggestion, suffering disadvantage to all Wisdom saves while under its influence. Creatures gain advantage on their attempts to use Intimidation against the imbiber.</t>
  </si>
  <si>
    <t>Overdose: None</t>
  </si>
  <si>
    <t>Addiction: None</t>
  </si>
  <si>
    <t>Tansabra</t>
  </si>
  <si>
    <t>When injected (it must reach the bloodstream), this mixture of particular creature venoms causes complete “system shutdown” in mammals. This means that breathing is suspended, the body temperature “holds,” the need for oxygen ceases, bleeding stops, any internal bleeding and tearing is healed (unless fresh wounds are induced), acids and toxins suspend their operations on the body, and the recipient loses consciousness. In effect, the body is placed in stasis. Certain little-known arcane and divine spells can force release from “tansabra sleep,” and there are rumors that certain rare gem powders and herbs can shock someone out of tansabra sleep, but otherwise, an affected being emerges from the effects of tansabra at a random time. Creatures in tansabra sleep don’t heal naturally, and magical healing doesn’t affect them. Repeated exposure to tansabra can kill an individual, but how much exposure is lethal varies randomly from being to being. A lethal dose is not related to the amount of the drug administered — it depends on a person’s tolerance for the number of distinct times his body undergoes the effects.</t>
  </si>
  <si>
    <t>Effect:</t>
  </si>
  <si>
    <t>Immediate: The user gains the Unconscious condition; the user appears dead to all non-magical examination. The user may immediately spend up to half his available hit dice as healing, but can benefit from no other healing, magical or otherwise. This condition lasts for 1d6 days.</t>
  </si>
  <si>
    <t>Overdose: Each individual has a secret number of times they may enter into tansabra sleep; the DM rolls a single die, of the type that is the largest hit die for the creature in question when it first if affected by this drug. This is the maximum number of times the creature may ever enter such sleep; when it uses tansabra one time more than this limit, it enters the sleep and then dies in 1d4 hours.</t>
  </si>
  <si>
    <t>Kammarth</t>
  </si>
  <si>
    <t>Sold as a stimulant powder or beige-colored jelly, Kammarth is made from the combination of a rare forest root and an Underdark fungus. It causes a temporary increase in speed and reaction time.</t>
  </si>
  <si>
    <t>Effect: While on kammarth, a user feels a sense of boundless energy and well-being.</t>
  </si>
  <si>
    <t>Immediate: Gain a +10' bonus to Speed for 1d4+1 rounds.</t>
  </si>
  <si>
    <t>While in Effect: Gain advantage on Initiative checks.</t>
  </si>
  <si>
    <t>While in Effect: Those on kammarth are very trusting, apt to see the best in everyone. This gives anyone using Deception or Persuasion against them advantage on those checks.</t>
  </si>
  <si>
    <t>Overdose: If more than one dose is taken in an 8-hour period, the user suffers the 1d4 points of poison damage and the Paralyzed condition until they overcome the second dosage. Using it more than three times in any 24-hour period causes 4d4 poison damage, increases the interval to one hour, and inflicts the Paralyzed condition until they overcome that dosage.</t>
  </si>
  <si>
    <t>Addiction: Medium (Constitution, Wisdom)</t>
  </si>
  <si>
    <t>Katakuda</t>
  </si>
  <si>
    <t>Also known as "Dragonskin". Imported from the distant Kara-Tur, this drug was developed by an order of fighting monks of that land. It is a brown paste that hardens the user's skin. Because of it's side-effects it was rarely used duing training, but was saved for times when the monks expected a great battle.</t>
  </si>
  <si>
    <t>Effect: While on katakuda, a user's flesh is toughtened, though this gives away to wracking pains and spasms.</t>
  </si>
  <si>
    <t>Until First Interval: User gains resistance 3 to bludgeoning, slashing, and piercing attacks.</t>
  </si>
  <si>
    <t>At First Interval: 1d4+1 points of poison damage.</t>
  </si>
  <si>
    <t>After First Interval: User suffers disadvantage on Dexterity checks and saves.</t>
  </si>
  <si>
    <t>Overdose: Additional doses taken within a tenday of the first dose increase the DC by +2 per dose, and reduce the damage resistance by 1 per dose.</t>
  </si>
  <si>
    <t>Mordayn Vapor</t>
  </si>
  <si>
    <t>Also known as "Dreammist". Made from roughly ground leaves of a rare herb found in southern forests, Mordayn is so potent that it is made from steeping a small amount into boiling water and then inhaling the vapors of the resulting tea. Raw Mordayn power and Mordayn-tainted water are a deadly poison; taking the powder directly or drinking the tea produces an immediate overdose.</t>
  </si>
  <si>
    <t>Effect: Exotic visions of incredible beauty enthrall the user, but when this wears off, the user's life seems drab and futile, instilling in him the desire to recapture the transcendent beauty of his trip.</t>
  </si>
  <si>
    <t>Until First Interval: Stunned condition.</t>
  </si>
  <si>
    <t>Ending: The user must make a Wisdom save DC 15 or fall under a compulsion to do whatever is necessary to repeat the dreammist dose. This lasts for 1d4 hours before fading.</t>
  </si>
  <si>
    <t>Oruighen</t>
  </si>
  <si>
    <t>Also called "Phantomdust," Oruighen is made by refining rare cacti found in the alkaline sands of Azulduth, the Lake of Salt. It is a gray, fine-grained dust normally carried in small paper envelopes. It can temporarily blind and disable anyone unfortunate enough to inhale a pinch, and is popular with rogues and assassins who want a quick way to discourage those who interfere with their work. Phantomdust is normally employed by casting a pinch in an opponent's face (performed as a normal attack, with proficiency if the character is proficient with improvised weapons or a poisoner's kit).</t>
  </si>
  <si>
    <t>Effect: The victim suffers from extremely painful stinging in the nostrils and eyes.</t>
  </si>
  <si>
    <t>Immediate: Inhaler must make an immediate Constitution save DC 14. If successful, there are no effects.</t>
  </si>
  <si>
    <t>While in Effect: Victim suffers the Blinded condition.</t>
  </si>
  <si>
    <t>At First Interval: Effect ends, with no save necessary.</t>
  </si>
  <si>
    <t>Panaeolo</t>
  </si>
  <si>
    <t>This herb was well-known in the time of Netheril, but its secret was lost when that empire fell. Some merchants have re-discovered the drug, and rescued small amounts of it from oases in Anauroch, beginning to sell it in small quantities.</t>
  </si>
  <si>
    <t>Effect: Panacolo's leathery-tasting leaves attune the user to the Weave, and boost the power of arcane spells. They make the user ill-tempered and surly, however.</t>
  </si>
  <si>
    <t>While in Effect: Increase the spell save DC of all arcane spells cast by the user by +1.</t>
  </si>
  <si>
    <t>While in Effect: The user takes Disadvantage on all Charisma ability checks.</t>
  </si>
  <si>
    <t>Overdose: If a second dose of panaeolo is taken within an hour of the first, the increase to the spell save DCs becomes +2, but the drug also gains the following:</t>
  </si>
  <si>
    <t>Immediate: The user takes 2d6 psychic damage that cannot be healed until the drug's effects have worn off.</t>
  </si>
  <si>
    <t>Addiction: Low (Constitution, Wisdom)</t>
  </si>
  <si>
    <t>Redflower Leaves</t>
  </si>
  <si>
    <t>These crushed leaves of a tiny red bog flower native to Cormyr, Sembia and the Dragon Coast are known for their ability to improve hand-eye coordination.</t>
  </si>
  <si>
    <t>Effect: The user's hand-eye coordination becomes sharpened, but he tends to miss anything happening beyond his immediate point of attention.</t>
  </si>
  <si>
    <t>While in Effect: The user may take a bonus action to focus on an enemy. He gains advantage on his next attack against that creature, as long as that attack happens in the same or next turn.</t>
  </si>
  <si>
    <t>While in Effect: The user suffers disadvantage to all Intelligence (Investigation), Wisdom (Insight), or Wisdom (Perception) checks.</t>
  </si>
  <si>
    <t>Overdose: Taking a second dose before the first has worn off causes the user to take the Poisoned condition for the next hour.</t>
  </si>
  <si>
    <t>Rhul</t>
  </si>
  <si>
    <t>A spicy red fluid with a bitter after-taste, Rhul (also known as "Battlewine") causes increased physical prowess and aggression at the expense of caution and agility.</t>
  </si>
  <si>
    <t>Effect: The user attacks wildly, hitting enemies but uncaring of attacks against him.</t>
  </si>
  <si>
    <t>Immediate: The user gains 5 temporary hit points.</t>
  </si>
  <si>
    <t>Until First Interval: The user has advantage on all Strength-based attack rolls.</t>
  </si>
  <si>
    <t>While in Effect: Enemies have advantage on their attack rolls against the user.</t>
  </si>
  <si>
    <t>While in Effect: The user must make a Wisdom save DC 14 to choose to make ranged attacks against a foe. On a failed save, the user instead rushes to get close to the enemy, or chooses another target with whom he can immediately engage in melee combat.</t>
  </si>
  <si>
    <t>Overdose: If more than one dose of rhul is taken in a period of one hour, the user takes 1d6 points of poison damage, and suffers disadvantage on Intelligence and Wisdom checks for 24 hours.</t>
  </si>
  <si>
    <t>Sakrash</t>
  </si>
  <si>
    <t>Better known as "Twilight Mind," this sweet, oily concoction of wines, rare tree saps and certain herbs is only manufactured in Thay and Mulhorand. It protects the user's mind and thoughts.</t>
  </si>
  <si>
    <t>Effect: The user is dazzled by the strange sensation of the drug, but enjoys a period of immunity to mind-probing afterward.</t>
  </si>
  <si>
    <t>Immediate: User suffers the Stunned Condition for one minute.</t>
  </si>
  <si>
    <t>While in Effect: User cannot be detected by effects that read or alter thoughts or emotions. The user cannot even voluntarily permit such contact.</t>
  </si>
  <si>
    <t>Overdose: If the user imbibes a second dose within twelve hours of using the first, the Immediate effect instead lasts until the first interval. Each additional dose taken within that same period extends the duration of the Stunned condition an additional interval.</t>
  </si>
  <si>
    <t>Sezarad Root</t>
  </si>
  <si>
    <t>The sezarad is a broad, vivid flower with a short, briddle root. When chewed the root breaks into soft splinters (like a carrot). It increases vitality.</t>
  </si>
  <si>
    <t>Effect: The user feels a surge in his health and vitality, but common sense and perceptiveness are dulled.</t>
  </si>
  <si>
    <t>Immediate: User gains 10 temporary hit points.</t>
  </si>
  <si>
    <t>On a Failed Interval Save: The user gains 10 temporary hit points.</t>
  </si>
  <si>
    <t>While in Effect: The user takes disadvantage on all Wisdom ability checks and saves.</t>
  </si>
  <si>
    <t>Addiction: Low (Constitution)</t>
  </si>
  <si>
    <t>White cloaks and hats with a light blue chevron on
the left shoulder or brim of each</t>
  </si>
  <si>
    <t>Entrance</t>
  </si>
  <si>
    <t>Dues</t>
  </si>
  <si>
    <t>10 gp; by application to the Master Bakers: the
ten senior (longest registered) guild members, plus the
Master</t>
  </si>
  <si>
    <t xml:space="preserve"> 5 sp/month</t>
  </si>
  <si>
    <t>TABLE 5–2: COMMON SEWER ENCOUNTERS</t>
  </si>
  <si>
    <t>d% d% d% Sewer Number</t>
  </si>
  <si>
    <t>Prim. Sec. Tert. Feature Encounter Encountered</t>
  </si>
  <si>
    <t>01–02 01–03 01–03 01–05 Bat swarm 1d2</t>
  </si>
  <si>
    <t>03–05 04–06 04–06 06–08 Aquatic ooze, 1</t>
  </si>
  <si>
    <t xml:space="preserve"> bloodbloaterFF</t>
  </si>
  <si>
    <t>06–09 07–09 07–08 09–10 Carrion crawler 1d3</t>
  </si>
  <si>
    <t>10–19 10–14 09 11–18 Cellarer See text</t>
  </si>
  <si>
    <t>20–22 15–17 10–12 19–21 Centipede swarm 1d2</t>
  </si>
  <si>
    <t>23–25 18–21 13–15 22–25 Choker 1</t>
  </si>
  <si>
    <t>26–27 22–23 16–19 26–27 Eyeball beholderkinMF 1d4</t>
  </si>
  <si>
    <t>28–31 24–26 20–21 28–31 FihyrMM2 1d4</t>
  </si>
  <si>
    <t>32–35 27–30 22–25 32–35 Flotsam oozeFF 1</t>
  </si>
  <si>
    <t>36–38 31–33 26–28 36–38 Gray ooze 1</t>
  </si>
  <si>
    <t>39–40 34–36 29–31 39–41 Grick 1</t>
  </si>
  <si>
    <t>41–43 37–40 32–34 42–43 LurkerUnd 1</t>
  </si>
  <si>
    <t>44–45 41–42 35–38 44–46 MeazelMF 1</t>
  </si>
  <si>
    <t>46–50 43 — — Merfolk See text</t>
  </si>
  <si>
    <t>51–52 44–46 39–41 — Mimic 1</t>
  </si>
  <si>
    <t>53–55 47–49 42–44 47–49 Ochre jelly 1</t>
  </si>
  <si>
    <t>56–57 50–52 45–49 50–52 OsquipRac 1d2</t>
  </si>
  <si>
    <t>58–59 53–56 50–54 53–54 Shadow 1d3</t>
  </si>
  <si>
    <t>60–62 57–59 55–58 55–57 SewermSK 1</t>
  </si>
  <si>
    <t>63–65 60–62 59–61 58–61 Rat swarm 1d12</t>
  </si>
  <si>
    <t>66–67 63–65 62–65 62–63 Shrieker 1d4</t>
  </si>
  <si>
    <t>68–69 66–67 66–67 64–65 Skum 1d4+1</t>
  </si>
  <si>
    <t>70–72 68–70 68–70 66–69 Spider swarm 1d4</t>
  </si>
  <si>
    <t>73–74 71–73 71–74 70–71 SplinterwaifMM3 See text</t>
  </si>
  <si>
    <t>75–77 74–76 75–76 72–74 Stirge 1d4+4</t>
  </si>
  <si>
    <t>78–81 77–80 77–79 75–78 Thief See text</t>
  </si>
  <si>
    <t>82–83 81–82 80–81 79–81 Twig blightMM2 1</t>
  </si>
  <si>
    <t>84–85 83–85 82–86 82–83 Violet fungi 1d4</t>
  </si>
  <si>
    <t>86–87 86–87 87–88 84–86 Wasp swarmFF 1</t>
  </si>
  <si>
    <t>88–90 88–90 89–90 87–90 Wererat See text</t>
  </si>
  <si>
    <t>91–95 91–95 91–95 91–95 Roll twice on this table n/a</t>
  </si>
  <si>
    <t>96–100 96–100 96–100 96–100 Roll once on Table 5–3 n/a</t>
  </si>
  <si>
    <t>CASTLE WARD</t>
  </si>
  <si>
    <t>DOCK WARD</t>
  </si>
  <si>
    <t>CITY OF THE DEAD</t>
  </si>
  <si>
    <t>SEA WARD</t>
  </si>
  <si>
    <t>NORTH WARD</t>
  </si>
  <si>
    <t>TRADES WARD</t>
  </si>
  <si>
    <t>SOUTHERN WARD</t>
  </si>
  <si>
    <t>RUMORS</t>
  </si>
  <si>
    <t>LOREMASTER</t>
  </si>
  <si>
    <t>Humans</t>
  </si>
  <si>
    <t>Dwarves</t>
  </si>
  <si>
    <t>Halflings</t>
  </si>
  <si>
    <t>Half-elves</t>
  </si>
  <si>
    <t>Elves</t>
  </si>
  <si>
    <t>Half-orcs</t>
  </si>
  <si>
    <t>Gnomes</t>
  </si>
  <si>
    <t>Other</t>
  </si>
  <si>
    <t>Salary</t>
  </si>
  <si>
    <t>Perfumer/dyer</t>
  </si>
  <si>
    <t>Food merchant</t>
  </si>
  <si>
    <t>Magical goods</t>
  </si>
  <si>
    <t>General goods</t>
  </si>
  <si>
    <t>Tannery/furrier</t>
  </si>
  <si>
    <t>Furniture maker</t>
  </si>
  <si>
    <t>Wine merchant</t>
  </si>
  <si>
    <t>Goldsmith/silversmith</t>
  </si>
  <si>
    <t>Glassblower</t>
  </si>
  <si>
    <t>Fortune teller</t>
  </si>
  <si>
    <t>Gambling hall</t>
  </si>
  <si>
    <t>OVERDOSE</t>
  </si>
  <si>
    <t>1             City Guard, patrol of 6</t>
  </si>
  <si>
    <t>3             Local merchant</t>
  </si>
  <si>
    <t>4             Wagon unloading supplies</t>
  </si>
  <si>
    <t>5             4-5 porters</t>
  </si>
  <si>
    <t>6             Non-human (orc, ogre) porter</t>
  </si>
  <si>
    <t>7             Two merchants haggling</t>
  </si>
  <si>
    <t>8             Innocent bystander</t>
  </si>
  <si>
    <t>9             Barman or restauranteur buying supplies</t>
  </si>
  <si>
    <t>11          Hard currency girls</t>
  </si>
  <si>
    <t>12          Beggar (10% chance thief level 1-4)</t>
  </si>
  <si>
    <t>13          Innocent bystander</t>
  </si>
  <si>
    <t>14          Runner in the livery of Waterdeep</t>
  </si>
  <si>
    <t>15          Wagon unloading supplies</t>
  </si>
  <si>
    <t>16          Noble in travel chair</t>
  </si>
  <si>
    <t>17          Street vendor</t>
  </si>
  <si>
    <t>18          Concerned citizen</t>
  </si>
  <si>
    <t>19          Trotting cart with 2 passengers</t>
  </si>
  <si>
    <t>20          2-3 fishwives arguing</t>
  </si>
  <si>
    <t>21          Magic-User (level 1-6)</t>
  </si>
  <si>
    <t>22          Group of thugs</t>
  </si>
  <si>
    <t>23          Broken cart or wagon</t>
  </si>
  <si>
    <t>24          Two guildsmen in discussion</t>
  </si>
  <si>
    <t>25          Apprentice in the livery of a guild</t>
  </si>
  <si>
    <t>26          Innocent bystander</t>
  </si>
  <si>
    <t>27          Foreign merchant</t>
  </si>
  <si>
    <t>28          Empty wagon</t>
  </si>
  <si>
    <t>29          Moneychanger with 3 guards</t>
  </si>
  <si>
    <t>30          Hard currency girls</t>
  </si>
  <si>
    <t>31          Cryer advertising a merchant's wares</t>
  </si>
  <si>
    <t>32          Street vendor</t>
  </si>
  <si>
    <t>33          Merchant making a sale</t>
  </si>
  <si>
    <t>34          Trotting cart, empty of passengers</t>
  </si>
  <si>
    <t>35          Group of mendicants cadging for coins</t>
  </si>
  <si>
    <t>36          Concerned citizen</t>
  </si>
  <si>
    <t>37          Runner in the livery of a noble house</t>
  </si>
  <si>
    <t>38          Minor official of Waterdeep (scribe or clerk)</t>
  </si>
  <si>
    <t>39          Non-human merchant (dwarf, elf, halfling, gnome)</t>
  </si>
  <si>
    <t>40          Children playing</t>
  </si>
  <si>
    <t>41          Street vendor</t>
  </si>
  <si>
    <t>42          Porters unloading a wagon</t>
  </si>
  <si>
    <t>43          Gridlock—a number of wagons narrowing traffic</t>
  </si>
  <si>
    <t>44          Cryer advertising a tavern or festhall</t>
  </si>
  <si>
    <t>45          Fishwives engaged in gossip</t>
  </si>
  <si>
    <t>46          Journeyman in the livery of a guild</t>
  </si>
  <si>
    <t>47          Old war veteran watching the world</t>
  </si>
  <si>
    <t>48          Street vendor</t>
  </si>
  <si>
    <t>49          4-5 human porters carrying goods</t>
  </si>
  <si>
    <t>50          Two merchants in heated discussion</t>
  </si>
  <si>
    <t>51          Beggars (10% thief level 1-4)</t>
  </si>
  <si>
    <t>52          Small children</t>
  </si>
  <si>
    <t>53          Jongleur/Minstrel/Entertainer</t>
  </si>
  <si>
    <t>54          Cryer for entertainer or theater</t>
  </si>
  <si>
    <t>55          Innocent bystander (10% thief level 2-8)</t>
  </si>
  <si>
    <t>56          Obvious tourists from the hinterlands</t>
  </si>
  <si>
    <t>57          Street vendor</t>
  </si>
  <si>
    <t>Political speaker with crowd</t>
  </si>
  <si>
    <t>59          Cleric (levels 1-6)</t>
  </si>
  <si>
    <t>60          Foreign merchant</t>
  </si>
  <si>
    <t>61          Concerned citizen</t>
  </si>
  <si>
    <t>62          Detachment of the Guard-12 soldiers</t>
  </si>
  <si>
    <t>63          Fighter (level 1-8)</t>
  </si>
  <si>
    <t>64          Porters unloading a wagon</t>
  </si>
  <si>
    <t>65          Cryer in palace livery</t>
  </si>
  <si>
    <t>66          Unremarkable messenger</t>
  </si>
  <si>
    <t>67          Grocer directing wagon unloading</t>
  </si>
  <si>
    <t>68          Carriage with livery of noble house</t>
  </si>
  <si>
    <t>69          Construction on nearby building</t>
  </si>
  <si>
    <t>70          Dungsweepers</t>
  </si>
  <si>
    <t>71          Artist sketching</t>
  </si>
  <si>
    <t>72          Merchant fawning over a noble</t>
  </si>
  <si>
    <t>73          Old coots</t>
  </si>
  <si>
    <t>75          Obvious tourists from the hinterlands</t>
  </si>
  <si>
    <t>76          Innocent bystanders</t>
  </si>
  <si>
    <t>77          Messenger wearing the device of a guild</t>
  </si>
  <si>
    <t>78          Young couple oblivious to the world</t>
  </si>
  <si>
    <t>79          Two men making a secret transaction</t>
  </si>
  <si>
    <t>80          Wagon pulled by oxen</t>
  </si>
  <si>
    <t>89          Bearers carrying large cloth burdens</t>
  </si>
  <si>
    <t>90          Cryer for eatery or tavern</t>
  </si>
  <si>
    <t>91          Minor, harried official</t>
  </si>
  <si>
    <t>92          Merchant in front of his store</t>
  </si>
  <si>
    <t>93          Shady individual lurking near corner</t>
  </si>
  <si>
    <t>94          Innocent bystander</t>
  </si>
  <si>
    <t>95          Band of ruffians</t>
  </si>
  <si>
    <t>96          Old drunk propped against a wall</t>
  </si>
  <si>
    <t>97          Horses tied up in front of building</t>
  </si>
  <si>
    <t>98          Obvious tourists from the hinterlands</t>
  </si>
  <si>
    <t>100        Flying creature (hippogriff, griffon, pegasus, carpet, etc.)</t>
  </si>
  <si>
    <t>101        Lamplighters</t>
  </si>
  <si>
    <t>102       2-3 men dressed in black</t>
  </si>
  <si>
    <t>103        Hard currency girls</t>
  </si>
  <si>
    <t>104        Ruffians</t>
  </si>
  <si>
    <t>105        Innocent bystanders, out too late</t>
  </si>
  <si>
    <t>106       Runner for some guild</t>
  </si>
  <si>
    <t>107        Wizard (level 9-15)</t>
  </si>
  <si>
    <t>108        Drunken rowdies</t>
  </si>
  <si>
    <t>109        Party of tourists with guide</t>
  </si>
  <si>
    <t>110        Monster encounter</t>
  </si>
  <si>
    <t>110        Lamplighters</t>
  </si>
  <si>
    <t>112        Party of tourists with guide</t>
  </si>
  <si>
    <t>113        3-4 men in shadows</t>
  </si>
  <si>
    <t>114        Lone horseman</t>
  </si>
  <si>
    <t>115        Courting lovers</t>
  </si>
  <si>
    <t>116        Carriage with drawn curtains</t>
  </si>
  <si>
    <t>117        Lamplighters</t>
  </si>
  <si>
    <t>119        Drunken foreigner</t>
  </si>
  <si>
    <t>120        Monster encounter</t>
  </si>
  <si>
    <t>2             Messenger in the livery of a noble guild</t>
  </si>
  <si>
    <t>3             Noble party</t>
  </si>
  <si>
    <t>4             Wagon making deliveries</t>
  </si>
  <si>
    <t>6             Strolling minstrel</t>
  </si>
  <si>
    <t>7             Two nobles in discussion</t>
  </si>
  <si>
    <t>9             Clerical instructor and group of 4-16 students</t>
  </si>
  <si>
    <t>11          Noblewomen out for a stroll</t>
  </si>
  <si>
    <t>15          Wagon moving towards one of the gates</t>
  </si>
  <si>
    <t>16          Noble in portage chair</t>
  </si>
  <si>
    <t>19          4-5 human porters</t>
  </si>
  <si>
    <t>20          2-3 gladiators in demonstration</t>
  </si>
  <si>
    <t>22          2 clerics in religious discussion</t>
  </si>
  <si>
    <t>25          Young nobleman</t>
  </si>
  <si>
    <t>30          Children at play</t>
  </si>
  <si>
    <t>31          Cryer advertising an upcoming gala</t>
  </si>
  <si>
    <t>33          Merchant making a delivery</t>
  </si>
  <si>
    <t>34          Trotting cart with 1 passenger</t>
  </si>
  <si>
    <t>35          Group of clerics exhorting to the masses</t>
  </si>
  <si>
    <t>43          Craftsmen arguing over a noble's business</t>
  </si>
  <si>
    <t>44          Cryer advertising a tavern</t>
  </si>
  <si>
    <t>45          Servants engaged in gossip</t>
  </si>
  <si>
    <t>Servants running an errand</t>
  </si>
  <si>
    <t>Street vendor</t>
  </si>
  <si>
    <t>4-5 human porters carrying goods</t>
  </si>
  <si>
    <t>Ragged cleric (level 2-8) looking to convert others</t>
  </si>
  <si>
    <t>1-4 beggars (5% thief level 1-4)</t>
  </si>
  <si>
    <t>Small children, playing with dogs</t>
  </si>
  <si>
    <t>Jongleur / Minstrel / Entertainer</t>
  </si>
  <si>
    <t>Cryer for entertainer or theater</t>
  </si>
  <si>
    <t>Innocent bystander (10% thief level 2-8)</t>
  </si>
  <si>
    <t>Obvious tourists from the hinterlands</t>
  </si>
  <si>
    <t>Gardeners working on trees</t>
  </si>
  <si>
    <t>Religious speaker with crowd</t>
  </si>
  <si>
    <t>Cleric (levels 1-6) with group of followers</t>
  </si>
  <si>
    <t>Foreign merchant</t>
  </si>
  <si>
    <t>Concerned citizen</t>
  </si>
  <si>
    <t>Fighter (level 1-8)</t>
  </si>
  <si>
    <t>Porters unloading a wagon</t>
  </si>
  <si>
    <t>Cryer in noble livery</t>
  </si>
  <si>
    <t>Unremarkable messenger</t>
  </si>
  <si>
    <t>Noblewoman directing construction</t>
  </si>
  <si>
    <t>Carriage with livery of noble house</t>
  </si>
  <si>
    <t>Construction on nearby building</t>
  </si>
  <si>
    <t>Dungsweepers</t>
  </si>
  <si>
    <t>Artist working on a wall mural</t>
  </si>
  <si>
    <t>Merchant fawning over a noble</t>
  </si>
  <si>
    <t>old coots</t>
  </si>
  <si>
    <t>Innocent bystanders</t>
  </si>
  <si>
    <t>Messenger wearing the device of a guild</t>
  </si>
  <si>
    <t>Young couple oblivious to the world</t>
  </si>
  <si>
    <t>Iwo young nobles in a loud, angry discussion</t>
  </si>
  <si>
    <t>Wagon loaded with furniture</t>
  </si>
  <si>
    <t>Bearers carrying large cloth burdens</t>
  </si>
  <si>
    <t>Cryer for restaurant</t>
  </si>
  <si>
    <t>Minor, harried official</t>
  </si>
  <si>
    <t>Merchant making a delivery, with wagon</t>
  </si>
  <si>
    <t>Shady individual watching a nearby noble home</t>
  </si>
  <si>
    <t>Innocent bystander</t>
  </si>
  <si>
    <t>Band of young nobles</t>
  </si>
  <si>
    <t>Old man eating</t>
  </si>
  <si>
    <t>Young man with bulky object, looking over his shoul­</t>
  </si>
  <si>
    <t>der</t>
  </si>
  <si>
    <t>Obvious tourists with guide</t>
  </si>
  <si>
    <t>Flying creature (hippogriff, griffon, Pegasus, flying</t>
  </si>
  <si>
    <t>carpet, etc.)</t>
  </si>
  <si>
    <t>Lamplighters</t>
  </si>
  <si>
    <t>2-3 men dressed in black</t>
  </si>
  <si>
    <t>Courtesans en route home</t>
  </si>
  <si>
    <t>Noble ruffians</t>
  </si>
  <si>
    <t>Innocent bystanders, out too late</t>
  </si>
  <si>
    <t>Gang of low level (l-3) thieves climbing over a wall</t>
  </si>
  <si>
    <t>Nobles out for an evening stroll</t>
  </si>
  <si>
    <t>Cleric (level 9-15)</t>
  </si>
  <si>
    <t>Drunken noble rowdies</t>
  </si>
  <si>
    <t>Party of tourists with guide</t>
  </si>
  <si>
    <t>Monster encounter</t>
  </si>
  <si>
    <t>3-4 men in shadows</t>
  </si>
  <si>
    <t>Lone horseman</t>
  </si>
  <si>
    <t>Courting lovers</t>
  </si>
  <si>
    <t>Carriage with drawn curtains</t>
  </si>
  <si>
    <t>Drunken foreigner</t>
  </si>
  <si>
    <t>City Guard, patrol of 6</t>
  </si>
  <si>
    <t>Messenger in the livery of a noble house</t>
  </si>
  <si>
    <t>Local merchant</t>
  </si>
  <si>
    <t>Wagon unloading supplies</t>
  </si>
  <si>
    <t>4-5 porters</t>
  </si>
  <si>
    <t>6 laborers on a break</t>
  </si>
  <si>
    <t>Two nobles in intense discussion</t>
  </si>
  <si>
    <t>Barman or restauranteur buying supplies</t>
  </si>
  <si>
    <t>Hard currency girls</t>
  </si>
  <si>
    <t>Beggar (20% chance thief level 1-4)</t>
  </si>
  <si>
    <t>Runner in the livery of Waterdeep</t>
  </si>
  <si>
    <t>Noble in portage chair</t>
  </si>
  <si>
    <t>Noblewoman returning from shopping with 4 bearers</t>
  </si>
  <si>
    <t>2-3 mercenaries arguing</t>
  </si>
  <si>
    <t>Magic-User (level 1-6)</t>
  </si>
  <si>
    <t>Group of mangy-looking thugs</t>
  </si>
  <si>
    <t>Broken cart or wagon</t>
  </si>
  <si>
    <t>Two guildsmen in casual discussion</t>
  </si>
  <si>
    <t>Apprentice in the livery of a guild</t>
  </si>
  <si>
    <t>Foreign merchant, lost</t>
  </si>
  <si>
    <t>Empty wagon</t>
  </si>
  <si>
    <t>Moneychanger with 3 guards</t>
  </si>
  <si>
    <t>3-4 servants, gossiping</t>
  </si>
  <si>
    <t>Cryer advertising am upcoming noble festivity</t>
  </si>
  <si>
    <t>Merchant making a sale</t>
  </si>
  <si>
    <t>Trotting cart with 1 passenger</t>
  </si>
  <si>
    <t>Group of beggars</t>
  </si>
  <si>
    <t>Runner in the livery of a noble house</t>
  </si>
  <si>
    <r>
      <t>38</t>
    </r>
    <r>
      <rPr>
        <sz val="7"/>
        <color rgb="FF000000"/>
        <rFont val="Times New Roman"/>
        <family val="1"/>
        <charset val="204"/>
      </rPr>
      <t xml:space="preserve">          </t>
    </r>
    <r>
      <rPr>
        <sz val="9"/>
        <color rgb="FF000000"/>
        <rFont val="Book Antiqua"/>
        <family val="1"/>
        <charset val="204"/>
      </rPr>
      <t>Minor official of Waterdeep (scribe or clerk)</t>
    </r>
  </si>
  <si>
    <r>
      <t>39</t>
    </r>
    <r>
      <rPr>
        <sz val="7"/>
        <color rgb="FF000000"/>
        <rFont val="Times New Roman"/>
        <family val="1"/>
        <charset val="204"/>
      </rPr>
      <t xml:space="preserve">          </t>
    </r>
    <r>
      <rPr>
        <sz val="9"/>
        <color rgb="FF000000"/>
        <rFont val="Book Antiqua"/>
        <family val="1"/>
        <charset val="204"/>
      </rPr>
      <t>Non-human mercenary (dwarf, elf, half'ling, gnome)</t>
    </r>
  </si>
  <si>
    <r>
      <t>40</t>
    </r>
    <r>
      <rPr>
        <sz val="7"/>
        <color rgb="FF000000"/>
        <rFont val="Times New Roman"/>
        <family val="1"/>
        <charset val="204"/>
      </rPr>
      <t xml:space="preserve">          </t>
    </r>
    <r>
      <rPr>
        <sz val="9"/>
        <color rgb="FF000000"/>
        <rFont val="Book Antiqua"/>
        <family val="1"/>
        <charset val="204"/>
      </rPr>
      <t>Children playing</t>
    </r>
  </si>
  <si>
    <r>
      <t>41</t>
    </r>
    <r>
      <rPr>
        <sz val="7"/>
        <color rgb="FF000000"/>
        <rFont val="Times New Roman"/>
        <family val="1"/>
        <charset val="204"/>
      </rPr>
      <t xml:space="preserve">          </t>
    </r>
    <r>
      <rPr>
        <sz val="9"/>
        <color rgb="FF000000"/>
        <rFont val="Book Antiqua"/>
        <family val="1"/>
        <charset val="204"/>
      </rPr>
      <t>Street vendor</t>
    </r>
  </si>
  <si>
    <r>
      <t>42</t>
    </r>
    <r>
      <rPr>
        <sz val="7"/>
        <color rgb="FF000000"/>
        <rFont val="Times New Roman"/>
        <family val="1"/>
        <charset val="204"/>
      </rPr>
      <t xml:space="preserve">          </t>
    </r>
    <r>
      <rPr>
        <sz val="9"/>
        <color rgb="FF000000"/>
        <rFont val="Book Antiqua"/>
        <family val="1"/>
        <charset val="204"/>
      </rPr>
      <t>Porters unloading a wagon</t>
    </r>
  </si>
  <si>
    <r>
      <t>43</t>
    </r>
    <r>
      <rPr>
        <sz val="7"/>
        <color rgb="FF000000"/>
        <rFont val="Times New Roman"/>
        <family val="1"/>
        <charset val="204"/>
      </rPr>
      <t xml:space="preserve">          </t>
    </r>
    <r>
      <rPr>
        <sz val="9"/>
        <color rgb="FF000000"/>
        <rFont val="Book Antiqua"/>
        <family val="1"/>
        <charset val="204"/>
      </rPr>
      <t>Collision—Two wagons or carriages, owners are argu­</t>
    </r>
    <r>
      <rPr>
        <vertAlign val="superscript"/>
        <sz val="9"/>
        <color rgb="FF000000"/>
        <rFont val="Book Antiqua"/>
        <family val="1"/>
        <charset val="204"/>
      </rPr>
      <t>in</t>
    </r>
    <r>
      <rPr>
        <sz val="9"/>
        <color rgb="FF000000"/>
        <rFont val="Book Antiqua"/>
        <family val="1"/>
        <charset val="204"/>
      </rPr>
      <t>g</t>
    </r>
  </si>
  <si>
    <r>
      <t>44</t>
    </r>
    <r>
      <rPr>
        <sz val="7"/>
        <color rgb="FF000000"/>
        <rFont val="Times New Roman"/>
        <family val="1"/>
        <charset val="204"/>
      </rPr>
      <t xml:space="preserve">          </t>
    </r>
    <r>
      <rPr>
        <sz val="9"/>
        <color rgb="FF000000"/>
        <rFont val="Book Antiqua"/>
        <family val="1"/>
        <charset val="204"/>
      </rPr>
      <t>Cryer advertising a tavern or festhall</t>
    </r>
  </si>
  <si>
    <r>
      <t>45</t>
    </r>
    <r>
      <rPr>
        <sz val="7"/>
        <color rgb="FF000000"/>
        <rFont val="Times New Roman"/>
        <family val="1"/>
        <charset val="204"/>
      </rPr>
      <t xml:space="preserve">          </t>
    </r>
    <r>
      <rPr>
        <sz val="9"/>
        <color rgb="FF000000"/>
        <rFont val="Book Antiqua"/>
        <family val="1"/>
        <charset val="204"/>
      </rPr>
      <t>Servants engaged in gossip</t>
    </r>
  </si>
  <si>
    <r>
      <t>47</t>
    </r>
    <r>
      <rPr>
        <sz val="7"/>
        <color rgb="FF000000"/>
        <rFont val="Times New Roman"/>
        <family val="1"/>
        <charset val="204"/>
      </rPr>
      <t xml:space="preserve">          </t>
    </r>
    <r>
      <rPr>
        <sz val="9"/>
        <color rgb="FF000000"/>
        <rFont val="Book Antiqua"/>
        <family val="1"/>
        <charset val="204"/>
      </rPr>
      <t>Raggedy priest talking to himself</t>
    </r>
  </si>
  <si>
    <r>
      <t>48</t>
    </r>
    <r>
      <rPr>
        <sz val="7"/>
        <color rgb="FF000000"/>
        <rFont val="Times New Roman"/>
        <family val="1"/>
        <charset val="204"/>
      </rPr>
      <t xml:space="preserve">          </t>
    </r>
    <r>
      <rPr>
        <sz val="9"/>
        <color rgb="FF000000"/>
        <rFont val="Book Antiqua"/>
        <family val="1"/>
        <charset val="204"/>
      </rPr>
      <t>Street vendor</t>
    </r>
  </si>
  <si>
    <r>
      <t>49</t>
    </r>
    <r>
      <rPr>
        <sz val="7"/>
        <color rgb="FF000000"/>
        <rFont val="Times New Roman"/>
        <family val="1"/>
        <charset val="204"/>
      </rPr>
      <t xml:space="preserve">          </t>
    </r>
    <r>
      <rPr>
        <sz val="9"/>
        <color rgb="FF000000"/>
        <rFont val="Book Antiqua"/>
        <family val="1"/>
        <charset val="204"/>
      </rPr>
      <t>4-5 human porters carrying goods</t>
    </r>
  </si>
  <si>
    <r>
      <t>50</t>
    </r>
    <r>
      <rPr>
        <sz val="7"/>
        <color rgb="FF000000"/>
        <rFont val="Times New Roman"/>
        <family val="1"/>
        <charset val="204"/>
      </rPr>
      <t xml:space="preserve">          </t>
    </r>
    <r>
      <rPr>
        <sz val="9"/>
        <color rgb="FF000000"/>
        <rFont val="Book Antiqua"/>
        <family val="1"/>
        <charset val="204"/>
      </rPr>
      <t>Two nobles in heated discussion</t>
    </r>
  </si>
  <si>
    <r>
      <t>51</t>
    </r>
    <r>
      <rPr>
        <sz val="7"/>
        <color rgb="FF000000"/>
        <rFont val="Times New Roman"/>
        <family val="1"/>
        <charset val="204"/>
      </rPr>
      <t xml:space="preserve">          </t>
    </r>
    <r>
      <rPr>
        <sz val="9"/>
        <color rgb="FF000000"/>
        <rFont val="Book Antiqua"/>
        <family val="1"/>
        <charset val="204"/>
      </rPr>
      <t>Beggars (10% thief level 1-4)</t>
    </r>
  </si>
  <si>
    <r>
      <t>52</t>
    </r>
    <r>
      <rPr>
        <sz val="7"/>
        <color rgb="FF000000"/>
        <rFont val="Times New Roman"/>
        <family val="1"/>
        <charset val="204"/>
      </rPr>
      <t xml:space="preserve">          </t>
    </r>
    <r>
      <rPr>
        <sz val="9"/>
        <color rgb="FF000000"/>
        <rFont val="Book Antiqua"/>
        <family val="1"/>
        <charset val="204"/>
      </rPr>
      <t>Small children</t>
    </r>
  </si>
  <si>
    <r>
      <t>53</t>
    </r>
    <r>
      <rPr>
        <sz val="7"/>
        <color rgb="FF000000"/>
        <rFont val="Times New Roman"/>
        <family val="1"/>
        <charset val="204"/>
      </rPr>
      <t xml:space="preserve">          </t>
    </r>
    <r>
      <rPr>
        <sz val="9"/>
        <color rgb="FF000000"/>
        <rFont val="Book Antiqua"/>
        <family val="1"/>
        <charset val="204"/>
      </rPr>
      <t>Jongleur/Minstrel/Entertainer</t>
    </r>
  </si>
  <si>
    <r>
      <t>54</t>
    </r>
    <r>
      <rPr>
        <sz val="7"/>
        <color rgb="FF000000"/>
        <rFont val="Times New Roman"/>
        <family val="1"/>
        <charset val="204"/>
      </rPr>
      <t xml:space="preserve">          </t>
    </r>
    <r>
      <rPr>
        <sz val="9"/>
        <color rgb="FF000000"/>
        <rFont val="Book Antiqua"/>
        <family val="1"/>
        <charset val="204"/>
      </rPr>
      <t>Cryer for entertainer or theater</t>
    </r>
  </si>
  <si>
    <r>
      <t>55</t>
    </r>
    <r>
      <rPr>
        <sz val="7"/>
        <color rgb="FF000000"/>
        <rFont val="Times New Roman"/>
        <family val="1"/>
        <charset val="204"/>
      </rPr>
      <t xml:space="preserve">          </t>
    </r>
    <r>
      <rPr>
        <sz val="9"/>
        <color rgb="FF000000"/>
        <rFont val="Book Antiqua"/>
        <family val="1"/>
        <charset val="204"/>
      </rPr>
      <t>Innocent bystander (10% thief level 2-8)</t>
    </r>
  </si>
  <si>
    <r>
      <t>56</t>
    </r>
    <r>
      <rPr>
        <sz val="7"/>
        <color rgb="FF000000"/>
        <rFont val="Times New Roman"/>
        <family val="1"/>
        <charset val="204"/>
      </rPr>
      <t xml:space="preserve">          </t>
    </r>
    <r>
      <rPr>
        <sz val="9"/>
        <color rgb="FF000000"/>
        <rFont val="Book Antiqua"/>
        <family val="1"/>
        <charset val="204"/>
      </rPr>
      <t>Dancing bear or other animal with owner</t>
    </r>
  </si>
  <si>
    <r>
      <t>57</t>
    </r>
    <r>
      <rPr>
        <sz val="7"/>
        <color rgb="FF000000"/>
        <rFont val="Times New Roman"/>
        <family val="1"/>
        <charset val="204"/>
      </rPr>
      <t xml:space="preserve">          </t>
    </r>
    <r>
      <rPr>
        <sz val="9"/>
        <color rgb="FF000000"/>
        <rFont val="Book Antiqua"/>
        <family val="1"/>
        <charset val="204"/>
      </rPr>
      <t>Street musician</t>
    </r>
  </si>
  <si>
    <r>
      <t>58</t>
    </r>
    <r>
      <rPr>
        <sz val="7"/>
        <color rgb="FF000000"/>
        <rFont val="Times New Roman"/>
        <family val="1"/>
        <charset val="204"/>
      </rPr>
      <t xml:space="preserve">          </t>
    </r>
    <r>
      <rPr>
        <sz val="9"/>
        <color rgb="FF000000"/>
        <rFont val="Book Antiqua"/>
        <family val="1"/>
        <charset val="204"/>
      </rPr>
      <t>Laborers cleaning up a wall</t>
    </r>
  </si>
  <si>
    <r>
      <t>59</t>
    </r>
    <r>
      <rPr>
        <sz val="7"/>
        <color rgb="FF000000"/>
        <rFont val="Times New Roman"/>
        <family val="1"/>
        <charset val="204"/>
      </rPr>
      <t xml:space="preserve">          </t>
    </r>
    <r>
      <rPr>
        <sz val="9"/>
        <color rgb="FF000000"/>
        <rFont val="Book Antiqua"/>
        <family val="1"/>
        <charset val="204"/>
      </rPr>
      <t>Cleric (levels 1-6)</t>
    </r>
  </si>
  <si>
    <r>
      <t>60</t>
    </r>
    <r>
      <rPr>
        <sz val="7"/>
        <color rgb="FF000000"/>
        <rFont val="Times New Roman"/>
        <family val="1"/>
        <charset val="204"/>
      </rPr>
      <t xml:space="preserve">          </t>
    </r>
    <r>
      <rPr>
        <sz val="9"/>
        <color rgb="FF000000"/>
        <rFont val="Book Antiqua"/>
        <family val="1"/>
        <charset val="204"/>
      </rPr>
      <t>Foreign merchant</t>
    </r>
  </si>
  <si>
    <r>
      <t>61</t>
    </r>
    <r>
      <rPr>
        <sz val="7"/>
        <color rgb="FF000000"/>
        <rFont val="Times New Roman"/>
        <family val="1"/>
        <charset val="204"/>
      </rPr>
      <t xml:space="preserve">          </t>
    </r>
    <r>
      <rPr>
        <sz val="9"/>
        <color rgb="FF000000"/>
        <rFont val="Book Antiqua"/>
        <family val="1"/>
        <charset val="204"/>
      </rPr>
      <t>Concerned citizen</t>
    </r>
  </si>
  <si>
    <r>
      <t>62</t>
    </r>
    <r>
      <rPr>
        <sz val="7"/>
        <color rgb="FF000000"/>
        <rFont val="Times New Roman"/>
        <family val="1"/>
        <charset val="204"/>
      </rPr>
      <t xml:space="preserve">          </t>
    </r>
    <r>
      <rPr>
        <sz val="9"/>
        <color rgb="FF000000"/>
        <rFont val="Book Antiqua"/>
        <family val="1"/>
        <charset val="204"/>
      </rPr>
      <t>Detachment of the Guard—12 soldiers</t>
    </r>
  </si>
  <si>
    <r>
      <t>63</t>
    </r>
    <r>
      <rPr>
        <sz val="7"/>
        <color rgb="FF000000"/>
        <rFont val="Times New Roman"/>
        <family val="1"/>
        <charset val="204"/>
      </rPr>
      <t xml:space="preserve">          </t>
    </r>
    <r>
      <rPr>
        <sz val="9"/>
        <color rgb="FF000000"/>
        <rFont val="Book Antiqua"/>
        <family val="1"/>
        <charset val="204"/>
      </rPr>
      <t>Fighter (level 1-8)</t>
    </r>
  </si>
  <si>
    <r>
      <t>64</t>
    </r>
    <r>
      <rPr>
        <sz val="7"/>
        <color rgb="FF000000"/>
        <rFont val="Times New Roman"/>
        <family val="1"/>
        <charset val="204"/>
      </rPr>
      <t xml:space="preserve">          </t>
    </r>
    <r>
      <rPr>
        <sz val="9"/>
        <color rgb="FF000000"/>
        <rFont val="Book Antiqua"/>
        <family val="1"/>
        <charset val="204"/>
      </rPr>
      <t>Porters unloading a wagon</t>
    </r>
  </si>
  <si>
    <r>
      <t>65</t>
    </r>
    <r>
      <rPr>
        <sz val="7"/>
        <color rgb="FF000000"/>
        <rFont val="Times New Roman"/>
        <family val="1"/>
        <charset val="204"/>
      </rPr>
      <t xml:space="preserve">          </t>
    </r>
    <r>
      <rPr>
        <sz val="9"/>
        <color rgb="FF000000"/>
        <rFont val="Book Antiqua"/>
        <family val="1"/>
        <charset val="204"/>
      </rPr>
      <t>Cryer in noble house-livery</t>
    </r>
  </si>
  <si>
    <r>
      <t>66</t>
    </r>
    <r>
      <rPr>
        <sz val="7"/>
        <color rgb="FF000000"/>
        <rFont val="Times New Roman"/>
        <family val="1"/>
        <charset val="204"/>
      </rPr>
      <t xml:space="preserve">          </t>
    </r>
    <r>
      <rPr>
        <sz val="9"/>
        <color rgb="FF000000"/>
        <rFont val="Book Antiqua"/>
        <family val="1"/>
        <charset val="204"/>
      </rPr>
      <t>Unremarkable messenger</t>
    </r>
  </si>
  <si>
    <r>
      <t>67</t>
    </r>
    <r>
      <rPr>
        <sz val="7"/>
        <color rgb="FF000000"/>
        <rFont val="Times New Roman"/>
        <family val="1"/>
        <charset val="204"/>
      </rPr>
      <t xml:space="preserve">          </t>
    </r>
    <r>
      <rPr>
        <sz val="9"/>
        <color rgb="FF000000"/>
        <rFont val="Book Antiqua"/>
        <family val="1"/>
        <charset val="204"/>
      </rPr>
      <t>Merchant making deliveries to noble house</t>
    </r>
  </si>
  <si>
    <r>
      <t>68</t>
    </r>
    <r>
      <rPr>
        <sz val="7"/>
        <color rgb="FF000000"/>
        <rFont val="Times New Roman"/>
        <family val="1"/>
        <charset val="204"/>
      </rPr>
      <t xml:space="preserve">          </t>
    </r>
    <r>
      <rPr>
        <sz val="9"/>
        <color rgb="FF000000"/>
        <rFont val="Book Antiqua"/>
        <family val="1"/>
        <charset val="204"/>
      </rPr>
      <t>Carriage with livery of noble house</t>
    </r>
  </si>
  <si>
    <r>
      <t>69</t>
    </r>
    <r>
      <rPr>
        <sz val="7"/>
        <color rgb="FF000000"/>
        <rFont val="Times New Roman"/>
        <family val="1"/>
        <charset val="204"/>
      </rPr>
      <t xml:space="preserve">          </t>
    </r>
    <r>
      <rPr>
        <sz val="9"/>
        <color rgb="FF000000"/>
        <rFont val="Book Antiqua"/>
        <family val="1"/>
        <charset val="204"/>
      </rPr>
      <t>Construction on nearby building</t>
    </r>
  </si>
  <si>
    <r>
      <t>70</t>
    </r>
    <r>
      <rPr>
        <sz val="7"/>
        <color rgb="FF000000"/>
        <rFont val="Times New Roman"/>
        <family val="1"/>
        <charset val="204"/>
      </rPr>
      <t xml:space="preserve">          </t>
    </r>
    <r>
      <rPr>
        <sz val="9"/>
        <color rgb="FF000000"/>
        <rFont val="Book Antiqua"/>
        <family val="1"/>
        <charset val="204"/>
      </rPr>
      <t>Dungsweepers</t>
    </r>
  </si>
  <si>
    <r>
      <t>71</t>
    </r>
    <r>
      <rPr>
        <sz val="7"/>
        <color rgb="FF000000"/>
        <rFont val="Times New Roman"/>
        <family val="1"/>
        <charset val="204"/>
      </rPr>
      <t xml:space="preserve">          </t>
    </r>
    <r>
      <rPr>
        <sz val="9"/>
        <color rgb="FF000000"/>
        <rFont val="Book Antiqua"/>
        <family val="1"/>
        <charset val="204"/>
      </rPr>
      <t>Artist doing portraits</t>
    </r>
  </si>
  <si>
    <r>
      <t>72</t>
    </r>
    <r>
      <rPr>
        <sz val="7"/>
        <color rgb="FF000000"/>
        <rFont val="Times New Roman"/>
        <family val="1"/>
        <charset val="204"/>
      </rPr>
      <t xml:space="preserve">          </t>
    </r>
    <r>
      <rPr>
        <sz val="9"/>
        <color rgb="FF000000"/>
        <rFont val="Book Antiqua"/>
        <family val="1"/>
        <charset val="204"/>
      </rPr>
      <t>Merchant fawning over a noble</t>
    </r>
  </si>
  <si>
    <r>
      <t>73</t>
    </r>
    <r>
      <rPr>
        <sz val="7"/>
        <color rgb="FF000000"/>
        <rFont val="Times New Roman"/>
        <family val="1"/>
        <charset val="204"/>
      </rPr>
      <t xml:space="preserve">          </t>
    </r>
    <r>
      <rPr>
        <sz val="9"/>
        <color rgb="FF000000"/>
        <rFont val="Book Antiqua"/>
        <family val="1"/>
        <charset val="204"/>
      </rPr>
      <t>Old coots</t>
    </r>
  </si>
  <si>
    <r>
      <t>75</t>
    </r>
    <r>
      <rPr>
        <sz val="7"/>
        <color rgb="FF000000"/>
        <rFont val="Times New Roman"/>
        <family val="1"/>
        <charset val="204"/>
      </rPr>
      <t xml:space="preserve">          </t>
    </r>
    <r>
      <rPr>
        <sz val="9"/>
        <color rgb="FF000000"/>
        <rFont val="Book Antiqua"/>
        <family val="1"/>
        <charset val="204"/>
      </rPr>
      <t>Lower-class Waterdhavians from Docks Ward</t>
    </r>
  </si>
  <si>
    <r>
      <t>76</t>
    </r>
    <r>
      <rPr>
        <sz val="7"/>
        <color rgb="FF000000"/>
        <rFont val="Times New Roman"/>
        <family val="1"/>
        <charset val="204"/>
      </rPr>
      <t xml:space="preserve">          </t>
    </r>
    <r>
      <rPr>
        <sz val="9"/>
        <color rgb="FF000000"/>
        <rFont val="Book Antiqua"/>
        <family val="1"/>
        <charset val="204"/>
      </rPr>
      <t>Innocent bystanders</t>
    </r>
  </si>
  <si>
    <r>
      <t>77</t>
    </r>
    <r>
      <rPr>
        <sz val="7"/>
        <color rgb="FF000000"/>
        <rFont val="Times New Roman"/>
        <family val="1"/>
        <charset val="204"/>
      </rPr>
      <t xml:space="preserve">          </t>
    </r>
    <r>
      <rPr>
        <sz val="9"/>
        <color rgb="FF000000"/>
        <rFont val="Book Antiqua"/>
        <family val="1"/>
        <charset val="204"/>
      </rPr>
      <t>Messenger wearing the device of a guild</t>
    </r>
  </si>
  <si>
    <r>
      <t>78</t>
    </r>
    <r>
      <rPr>
        <sz val="7"/>
        <color rgb="FF000000"/>
        <rFont val="Times New Roman"/>
        <family val="1"/>
        <charset val="204"/>
      </rPr>
      <t xml:space="preserve">          </t>
    </r>
    <r>
      <rPr>
        <sz val="9"/>
        <color rgb="FF000000"/>
        <rFont val="Book Antiqua"/>
        <family val="1"/>
        <charset val="204"/>
      </rPr>
      <t>Young couple oblivious to the world</t>
    </r>
  </si>
  <si>
    <r>
      <t>79</t>
    </r>
    <r>
      <rPr>
        <sz val="7"/>
        <color rgb="FF000000"/>
        <rFont val="Times New Roman"/>
        <family val="1"/>
        <charset val="204"/>
      </rPr>
      <t xml:space="preserve">          </t>
    </r>
    <r>
      <rPr>
        <sz val="9"/>
        <color rgb="FF000000"/>
        <rFont val="Book Antiqua"/>
        <family val="1"/>
        <charset val="204"/>
      </rPr>
      <t>Man buying a small item from another man</t>
    </r>
  </si>
  <si>
    <r>
      <t>80</t>
    </r>
    <r>
      <rPr>
        <sz val="7"/>
        <color rgb="FF000000"/>
        <rFont val="Times New Roman"/>
        <family val="1"/>
        <charset val="204"/>
      </rPr>
      <t xml:space="preserve">          </t>
    </r>
    <r>
      <rPr>
        <sz val="9"/>
        <color rgb="FF000000"/>
        <rFont val="Book Antiqua"/>
        <family val="1"/>
        <charset val="204"/>
      </rPr>
      <t>Wagon moving furniture</t>
    </r>
  </si>
  <si>
    <r>
      <t>89</t>
    </r>
    <r>
      <rPr>
        <sz val="7"/>
        <color rgb="FF000000"/>
        <rFont val="Times New Roman"/>
        <family val="1"/>
        <charset val="204"/>
      </rPr>
      <t xml:space="preserve">          </t>
    </r>
    <r>
      <rPr>
        <sz val="9"/>
        <color rgb="FF000000"/>
        <rFont val="Book Antiqua"/>
        <family val="1"/>
        <charset val="204"/>
      </rPr>
      <t>Bearers carrying large cloth burdens</t>
    </r>
  </si>
  <si>
    <r>
      <t>90</t>
    </r>
    <r>
      <rPr>
        <sz val="7"/>
        <color rgb="FF000000"/>
        <rFont val="Times New Roman"/>
        <family val="1"/>
        <charset val="204"/>
      </rPr>
      <t xml:space="preserve">          </t>
    </r>
    <r>
      <rPr>
        <sz val="9"/>
        <color rgb="FF000000"/>
        <rFont val="Book Antiqua"/>
        <family val="1"/>
        <charset val="204"/>
      </rPr>
      <t>Religious parade or procession</t>
    </r>
  </si>
  <si>
    <r>
      <t>91</t>
    </r>
    <r>
      <rPr>
        <sz val="7"/>
        <color rgb="FF000000"/>
        <rFont val="Times New Roman"/>
        <family val="1"/>
        <charset val="204"/>
      </rPr>
      <t xml:space="preserve">          </t>
    </r>
    <r>
      <rPr>
        <sz val="9"/>
        <color rgb="FF000000"/>
        <rFont val="Book Antiqua"/>
        <family val="1"/>
        <charset val="204"/>
      </rPr>
      <t>Minor; harried official</t>
    </r>
  </si>
  <si>
    <r>
      <t>92</t>
    </r>
    <r>
      <rPr>
        <sz val="7"/>
        <color rgb="FF000000"/>
        <rFont val="Times New Roman"/>
        <family val="1"/>
        <charset val="204"/>
      </rPr>
      <t xml:space="preserve">          </t>
    </r>
    <r>
      <rPr>
        <sz val="9"/>
        <color rgb="FF000000"/>
        <rFont val="Book Antiqua"/>
        <family val="1"/>
        <charset val="204"/>
      </rPr>
      <t>Noble woman with three bodyguards</t>
    </r>
  </si>
  <si>
    <r>
      <t>93</t>
    </r>
    <r>
      <rPr>
        <sz val="7"/>
        <color rgb="FF000000"/>
        <rFont val="Times New Roman"/>
        <family val="1"/>
        <charset val="204"/>
      </rPr>
      <t xml:space="preserve">          </t>
    </r>
    <r>
      <rPr>
        <sz val="9"/>
        <color rgb="FF000000"/>
        <rFont val="Book Antiqua"/>
        <family val="1"/>
        <charset val="204"/>
      </rPr>
      <t>Shady individual lurking near corner</t>
    </r>
  </si>
  <si>
    <r>
      <t>94</t>
    </r>
    <r>
      <rPr>
        <sz val="7"/>
        <color rgb="FF000000"/>
        <rFont val="Times New Roman"/>
        <family val="1"/>
        <charset val="204"/>
      </rPr>
      <t xml:space="preserve">          </t>
    </r>
    <r>
      <rPr>
        <sz val="9"/>
        <color rgb="FF000000"/>
        <rFont val="Book Antiqua"/>
        <family val="1"/>
        <charset val="204"/>
      </rPr>
      <t>Innocent bystander</t>
    </r>
  </si>
  <si>
    <r>
      <t>95</t>
    </r>
    <r>
      <rPr>
        <sz val="7"/>
        <color rgb="FF000000"/>
        <rFont val="Times New Roman"/>
        <family val="1"/>
        <charset val="204"/>
      </rPr>
      <t xml:space="preserve">          </t>
    </r>
    <r>
      <rPr>
        <sz val="9"/>
        <color rgb="FF000000"/>
        <rFont val="Book Antiqua"/>
        <family val="1"/>
        <charset val="204"/>
      </rPr>
      <t>Band of ruffians</t>
    </r>
  </si>
  <si>
    <r>
      <t>96</t>
    </r>
    <r>
      <rPr>
        <sz val="7"/>
        <color rgb="FF000000"/>
        <rFont val="Times New Roman"/>
        <family val="1"/>
        <charset val="204"/>
      </rPr>
      <t xml:space="preserve">          </t>
    </r>
    <r>
      <rPr>
        <sz val="9"/>
        <color rgb="FF000000"/>
        <rFont val="Book Antiqua"/>
        <family val="1"/>
        <charset val="204"/>
      </rPr>
      <t>Minor city official taking a nap</t>
    </r>
  </si>
  <si>
    <r>
      <t>97</t>
    </r>
    <r>
      <rPr>
        <sz val="7"/>
        <color rgb="FF000000"/>
        <rFont val="Times New Roman"/>
        <family val="1"/>
        <charset val="204"/>
      </rPr>
      <t xml:space="preserve">          </t>
    </r>
    <r>
      <rPr>
        <sz val="9"/>
        <color rgb="FF000000"/>
        <rFont val="Book Antiqua"/>
        <family val="1"/>
        <charset val="204"/>
      </rPr>
      <t>Horses tied up in front of building</t>
    </r>
  </si>
  <si>
    <r>
      <t>98</t>
    </r>
    <r>
      <rPr>
        <sz val="7"/>
        <color rgb="FF000000"/>
        <rFont val="Times New Roman"/>
        <family val="1"/>
        <charset val="204"/>
      </rPr>
      <t xml:space="preserve">          </t>
    </r>
    <r>
      <rPr>
        <sz val="9"/>
        <color rgb="FF000000"/>
        <rFont val="Book Antiqua"/>
        <family val="1"/>
        <charset val="204"/>
      </rPr>
      <t>Obvious tourists from the hinterlands</t>
    </r>
  </si>
  <si>
    <r>
      <t>100</t>
    </r>
    <r>
      <rPr>
        <sz val="7"/>
        <color rgb="FF000000"/>
        <rFont val="Times New Roman"/>
        <family val="1"/>
        <charset val="204"/>
      </rPr>
      <t xml:space="preserve">       </t>
    </r>
    <r>
      <rPr>
        <sz val="9"/>
        <color rgb="FF000000"/>
        <rFont val="Book Antiqua"/>
        <family val="1"/>
        <charset val="204"/>
      </rPr>
      <t>Flying creature (hippogriff, griffon, pegasus, flying carpet, etc.)</t>
    </r>
  </si>
  <si>
    <r>
      <t>101</t>
    </r>
    <r>
      <rPr>
        <sz val="7"/>
        <color rgb="FF000000"/>
        <rFont val="Times New Roman"/>
        <family val="1"/>
        <charset val="204"/>
      </rPr>
      <t xml:space="preserve">       </t>
    </r>
    <r>
      <rPr>
        <sz val="9"/>
        <color rgb="FF000000"/>
        <rFont val="Book Antiqua"/>
        <family val="1"/>
        <charset val="204"/>
      </rPr>
      <t>Lamplighters</t>
    </r>
  </si>
  <si>
    <r>
      <t>102</t>
    </r>
    <r>
      <rPr>
        <sz val="7"/>
        <color rgb="FF000000"/>
        <rFont val="Times New Roman"/>
        <family val="1"/>
        <charset val="204"/>
      </rPr>
      <t xml:space="preserve">       </t>
    </r>
    <r>
      <rPr>
        <sz val="9"/>
        <color rgb="FF000000"/>
        <rFont val="Book Antiqua"/>
        <family val="1"/>
        <charset val="204"/>
      </rPr>
      <t>2-3 men dressed in black</t>
    </r>
  </si>
  <si>
    <r>
      <t>103</t>
    </r>
    <r>
      <rPr>
        <sz val="7"/>
        <color rgb="FF000000"/>
        <rFont val="Times New Roman"/>
        <family val="1"/>
        <charset val="204"/>
      </rPr>
      <t xml:space="preserve">       </t>
    </r>
    <r>
      <rPr>
        <sz val="9"/>
        <color rgb="FF000000"/>
        <rFont val="Book Antiqua"/>
        <family val="1"/>
        <charset val="204"/>
      </rPr>
      <t>Courtesans with escort</t>
    </r>
  </si>
  <si>
    <r>
      <t>104</t>
    </r>
    <r>
      <rPr>
        <sz val="7"/>
        <color rgb="FF000000"/>
        <rFont val="Times New Roman"/>
        <family val="1"/>
        <charset val="204"/>
      </rPr>
      <t xml:space="preserve">       </t>
    </r>
    <r>
      <rPr>
        <sz val="9"/>
        <color rgb="FF000000"/>
        <rFont val="Book Antiqua"/>
        <family val="1"/>
        <charset val="204"/>
      </rPr>
      <t>Ruffians</t>
    </r>
  </si>
  <si>
    <r>
      <t>105</t>
    </r>
    <r>
      <rPr>
        <sz val="7"/>
        <color rgb="FF000000"/>
        <rFont val="Times New Roman"/>
        <family val="1"/>
        <charset val="204"/>
      </rPr>
      <t xml:space="preserve">       </t>
    </r>
    <r>
      <rPr>
        <sz val="9"/>
        <color rgb="FF000000"/>
        <rFont val="Book Antiqua"/>
        <family val="1"/>
        <charset val="204"/>
      </rPr>
      <t>Innocent bystanders, out too late</t>
    </r>
  </si>
  <si>
    <r>
      <t>105</t>
    </r>
    <r>
      <rPr>
        <sz val="7"/>
        <color rgb="FF000000"/>
        <rFont val="Times New Roman"/>
        <family val="1"/>
        <charset val="204"/>
      </rPr>
      <t xml:space="preserve">       </t>
    </r>
    <r>
      <rPr>
        <sz val="9"/>
        <color rgb="FF000000"/>
        <rFont val="Book Antiqua"/>
        <family val="1"/>
        <charset val="204"/>
      </rPr>
      <t>Gang of low level (1-3) thieves</t>
    </r>
  </si>
  <si>
    <r>
      <t>106</t>
    </r>
    <r>
      <rPr>
        <sz val="7"/>
        <color rgb="FF000000"/>
        <rFont val="Times New Roman"/>
        <family val="1"/>
        <charset val="204"/>
      </rPr>
      <t xml:space="preserve">       </t>
    </r>
    <r>
      <rPr>
        <sz val="9"/>
        <color rgb="FF000000"/>
        <rFont val="Book Antiqua"/>
        <family val="1"/>
        <charset val="204"/>
      </rPr>
      <t>Runner for some noble house</t>
    </r>
  </si>
  <si>
    <r>
      <t>107</t>
    </r>
    <r>
      <rPr>
        <sz val="7"/>
        <color rgb="FF000000"/>
        <rFont val="Times New Roman"/>
        <family val="1"/>
        <charset val="204"/>
      </rPr>
      <t xml:space="preserve">       </t>
    </r>
    <r>
      <rPr>
        <sz val="9"/>
        <color rgb="FF000000"/>
        <rFont val="Book Antiqua"/>
        <family val="1"/>
        <charset val="204"/>
      </rPr>
      <t>Wizard (level 9-15)</t>
    </r>
  </si>
  <si>
    <r>
      <t>108</t>
    </r>
    <r>
      <rPr>
        <sz val="7"/>
        <color rgb="FF000000"/>
        <rFont val="Times New Roman"/>
        <family val="1"/>
        <charset val="204"/>
      </rPr>
      <t xml:space="preserve">       </t>
    </r>
    <r>
      <rPr>
        <sz val="9"/>
        <color rgb="FF000000"/>
        <rFont val="Book Antiqua"/>
        <family val="1"/>
        <charset val="204"/>
      </rPr>
      <t>Drunken rowdies</t>
    </r>
  </si>
  <si>
    <r>
      <t>109</t>
    </r>
    <r>
      <rPr>
        <sz val="7"/>
        <color rgb="FF000000"/>
        <rFont val="Times New Roman"/>
        <family val="1"/>
        <charset val="204"/>
      </rPr>
      <t xml:space="preserve">       </t>
    </r>
    <r>
      <rPr>
        <sz val="9"/>
        <color rgb="FF000000"/>
        <rFont val="Book Antiqua"/>
        <family val="1"/>
        <charset val="204"/>
      </rPr>
      <t>Party of tourists with guide</t>
    </r>
  </si>
  <si>
    <r>
      <t>110</t>
    </r>
    <r>
      <rPr>
        <sz val="7"/>
        <color rgb="FF000000"/>
        <rFont val="Times New Roman"/>
        <family val="1"/>
        <charset val="204"/>
      </rPr>
      <t xml:space="preserve">       </t>
    </r>
    <r>
      <rPr>
        <sz val="9"/>
        <color rgb="FF000000"/>
        <rFont val="Book Antiqua"/>
        <family val="1"/>
        <charset val="204"/>
      </rPr>
      <t>Monster encounter</t>
    </r>
  </si>
  <si>
    <r>
      <t>110</t>
    </r>
    <r>
      <rPr>
        <sz val="7"/>
        <color rgb="FF000000"/>
        <rFont val="Times New Roman"/>
        <family val="1"/>
        <charset val="204"/>
      </rPr>
      <t xml:space="preserve">       </t>
    </r>
    <r>
      <rPr>
        <sz val="9"/>
        <color rgb="FF000000"/>
        <rFont val="Book Antiqua"/>
        <family val="1"/>
        <charset val="204"/>
      </rPr>
      <t>Lamplighters</t>
    </r>
  </si>
  <si>
    <r>
      <t>112</t>
    </r>
    <r>
      <rPr>
        <sz val="7"/>
        <color rgb="FF000000"/>
        <rFont val="Times New Roman"/>
        <family val="1"/>
        <charset val="204"/>
      </rPr>
      <t xml:space="preserve">       </t>
    </r>
    <r>
      <rPr>
        <sz val="9"/>
        <color rgb="FF000000"/>
        <rFont val="Book Antiqua"/>
        <family val="1"/>
        <charset val="204"/>
      </rPr>
      <t>Party of tourists with guide</t>
    </r>
  </si>
  <si>
    <r>
      <t>113</t>
    </r>
    <r>
      <rPr>
        <sz val="7"/>
        <color rgb="FF000000"/>
        <rFont val="Times New Roman"/>
        <family val="1"/>
        <charset val="204"/>
      </rPr>
      <t xml:space="preserve">       </t>
    </r>
    <r>
      <rPr>
        <sz val="9"/>
        <color rgb="FF000000"/>
        <rFont val="Book Antiqua"/>
        <family val="1"/>
        <charset val="204"/>
      </rPr>
      <t>3-4 men in shadows</t>
    </r>
  </si>
  <si>
    <r>
      <t>114</t>
    </r>
    <r>
      <rPr>
        <sz val="7"/>
        <color rgb="FF000000"/>
        <rFont val="Times New Roman"/>
        <family val="1"/>
        <charset val="204"/>
      </rPr>
      <t xml:space="preserve">       </t>
    </r>
    <r>
      <rPr>
        <sz val="9"/>
        <color rgb="FF000000"/>
        <rFont val="Book Antiqua"/>
        <family val="1"/>
        <charset val="204"/>
      </rPr>
      <t>Lone horseman</t>
    </r>
  </si>
  <si>
    <r>
      <t>115</t>
    </r>
    <r>
      <rPr>
        <sz val="7"/>
        <color rgb="FF000000"/>
        <rFont val="Times New Roman"/>
        <family val="1"/>
        <charset val="204"/>
      </rPr>
      <t xml:space="preserve">       </t>
    </r>
    <r>
      <rPr>
        <sz val="9"/>
        <color rgb="FF000000"/>
        <rFont val="Book Antiqua"/>
        <family val="1"/>
        <charset val="204"/>
      </rPr>
      <t>Courting lovers</t>
    </r>
  </si>
  <si>
    <r>
      <t>116</t>
    </r>
    <r>
      <rPr>
        <sz val="7"/>
        <color rgb="FF000000"/>
        <rFont val="Times New Roman"/>
        <family val="1"/>
        <charset val="204"/>
      </rPr>
      <t xml:space="preserve">       </t>
    </r>
    <r>
      <rPr>
        <sz val="9"/>
        <color rgb="FF000000"/>
        <rFont val="Book Antiqua"/>
        <family val="1"/>
        <charset val="204"/>
      </rPr>
      <t>Carriage with drawn curtains</t>
    </r>
  </si>
  <si>
    <r>
      <t>117</t>
    </r>
    <r>
      <rPr>
        <sz val="7"/>
        <color rgb="FF000000"/>
        <rFont val="Times New Roman"/>
        <family val="1"/>
        <charset val="204"/>
      </rPr>
      <t xml:space="preserve">       </t>
    </r>
    <r>
      <rPr>
        <sz val="9"/>
        <color rgb="FF000000"/>
        <rFont val="Book Antiqua"/>
        <family val="1"/>
        <charset val="204"/>
      </rPr>
      <t>Lamplighters</t>
    </r>
  </si>
  <si>
    <r>
      <t>118</t>
    </r>
    <r>
      <rPr>
        <sz val="7"/>
        <color rgb="FF000000"/>
        <rFont val="Times New Roman"/>
        <family val="1"/>
        <charset val="204"/>
      </rPr>
      <t xml:space="preserve">       </t>
    </r>
    <r>
      <rPr>
        <sz val="9"/>
        <color rgb="FF000000"/>
        <rFont val="Book Antiqua"/>
        <family val="1"/>
        <charset val="204"/>
      </rPr>
      <t>Noble en route home, drunk</t>
    </r>
  </si>
  <si>
    <r>
      <t>119</t>
    </r>
    <r>
      <rPr>
        <sz val="7"/>
        <color rgb="FF000000"/>
        <rFont val="Times New Roman"/>
        <family val="1"/>
        <charset val="204"/>
      </rPr>
      <t xml:space="preserve">       </t>
    </r>
    <r>
      <rPr>
        <sz val="9"/>
        <color rgb="FF000000"/>
        <rFont val="Book Antiqua"/>
        <family val="1"/>
        <charset val="204"/>
      </rPr>
      <t>Lost, confused foreigner</t>
    </r>
  </si>
  <si>
    <r>
      <t>120</t>
    </r>
    <r>
      <rPr>
        <sz val="7"/>
        <color rgb="FF000000"/>
        <rFont val="Times New Roman"/>
        <family val="1"/>
        <charset val="204"/>
      </rPr>
      <t xml:space="preserve">       </t>
    </r>
    <r>
      <rPr>
        <sz val="9"/>
        <color rgb="FF000000"/>
        <rFont val="Book Antiqua"/>
        <family val="1"/>
        <charset val="204"/>
      </rPr>
      <t>Monster encounter</t>
    </r>
  </si>
  <si>
    <t>2             Messenger in the livery of a merchant guild</t>
  </si>
  <si>
    <t>3             Group of tradesmen</t>
  </si>
  <si>
    <t>4             Wagon being loaded</t>
  </si>
  <si>
    <t>6             Drunken old sot</t>
  </si>
  <si>
    <t>7             Merchant haggling with customer</t>
  </si>
  <si>
    <t>9             Guildsman with 4 apprentices</t>
  </si>
  <si>
    <t>16          Innkeep and customer arguing about a bill</t>
  </si>
  <si>
    <t>20          2-3 common laborers on a break</t>
  </si>
  <si>
    <t>22          2 clerics in peaceful religious discussion</t>
  </si>
  <si>
    <t>24          Two guildsmen in discussion with a merchant</t>
  </si>
  <si>
    <t>25          Children playing</t>
  </si>
  <si>
    <t>29          Moneychanger with</t>
  </si>
  <si>
    <t>30          Street vendor</t>
  </si>
  <si>
    <t>31          Cryer advertising a local shop</t>
  </si>
  <si>
    <t>32          Messenger in guild garb</t>
  </si>
  <si>
    <t>33          Merchant making</t>
  </si>
  <si>
    <t>34          Trotting cart with</t>
  </si>
  <si>
    <t>35          Wild-eyed speaker yelling from a soapbox</t>
  </si>
  <si>
    <t>42          Porters loading a wagon</t>
  </si>
  <si>
    <t>43          Craftsmen arguing over a piece of work</t>
  </si>
  <si>
    <t>45          Townspeople engaged in gossip</t>
  </si>
  <si>
    <t>47          Trotting cart without passengers</t>
  </si>
  <si>
    <t>50          Ragged cleric (level 2-8) looking convert others</t>
  </si>
  <si>
    <t>51          1-4 beggars (5% thief level 1-4)</t>
  </si>
  <si>
    <t>52          Small children, playing with dogs</t>
  </si>
  <si>
    <t>57          Laborers patching the cobblestone street</t>
  </si>
  <si>
    <t>58          Cryer with news of the city</t>
  </si>
  <si>
    <t>59          Cleric (levels 1-6) with group of followers</t>
  </si>
  <si>
    <t>65          Foreign merchant</t>
  </si>
  <si>
    <t>67          Two foreign merchants arguing in different languages</t>
  </si>
  <si>
    <t>68          Wagon overloaded with supplies</t>
  </si>
  <si>
    <t>71          Moneylender with</t>
  </si>
  <si>
    <t>72          Merchant fawning</t>
  </si>
  <si>
    <t>78          Bad-tempered mercenaries</t>
  </si>
  <si>
    <t>79          Two young lovers in a loud, angry discussion</t>
  </si>
  <si>
    <t>80          Wagon loaded with street-sweepings, heading out of</t>
  </si>
  <si>
    <t>the city</t>
  </si>
  <si>
    <t>90          Cryer for tavern or festhall</t>
  </si>
  <si>
    <t>92          Merchant loading a wagon</t>
  </si>
  <si>
    <t>93          Caravan driver dickering with a local merchant</t>
  </si>
  <si>
    <t>94                  Innocent bystander</t>
  </si>
  <si>
    <t>95          Band of young nobles</t>
  </si>
  <si>
    <t>96          Non-human fighters (elf, dwarf, gnome, etc.)</t>
  </si>
  <si>
    <t>97                  Inebriated sell-sword</t>
  </si>
  <si>
    <t>98          Obvious tourists with guide</t>
  </si>
  <si>
    <t>100        Flying creature (hippogriff, griffon, Pegasus, flying carpet, etc.)</t>
  </si>
  <si>
    <t>103       Hard currency girls</t>
  </si>
  <si>
    <t>104       Ruffians</t>
  </si>
  <si>
    <t>105       Innocent bystanders, out too late</t>
  </si>
  <si>
    <t>105       Gang of low level (1-3) thieves breaking into a building</t>
  </si>
  <si>
    <t>106       Townspeople out for an evening stroll</t>
  </si>
  <si>
    <t>107        Cleric (level 2-8)</t>
  </si>
  <si>
    <t>109        Merchants talking at doorway to shop, after closing hours</t>
  </si>
  <si>
    <t>112        Party of adventurers</t>
  </si>
  <si>
    <t>115        Torchlight celebration</t>
  </si>
  <si>
    <t>118        Courting lovers</t>
  </si>
  <si>
    <t>2             Messenger in guild livery</t>
  </si>
  <si>
    <t>7             Two townspeople haggling with merchant</t>
  </si>
  <si>
    <t>9             Barman buying supplies</t>
  </si>
  <si>
    <t>12          Beggar (20% chance thief level 1-4)</t>
  </si>
  <si>
    <t>14          Representative of a trading coster</t>
  </si>
  <si>
    <t>101 Lamplighters</t>
  </si>
  <si>
    <t>Messenger in the livery of a merchant guild</t>
  </si>
  <si>
    <t>Dock workers</t>
  </si>
  <si>
    <t>7             Two townsfolk in discussion</t>
  </si>
  <si>
    <t>11          Drunken adventurers</t>
  </si>
  <si>
    <t>15          Wagon moving towards one of the docks</t>
  </si>
  <si>
    <t>16          Sailors on leave</t>
  </si>
  <si>
    <t>20          2-3 young toughs in a fight</t>
  </si>
  <si>
    <t>23          Broken and abandoned cart or wagon</t>
  </si>
  <si>
    <t>24          Group of youths gambling with dice</t>
  </si>
  <si>
    <t>25          Snooty young nobleman</t>
  </si>
  <si>
    <t>29          Moneychanger with 8 guards</t>
  </si>
  <si>
    <t>31          Cryer announcing arrival of a ship</t>
  </si>
  <si>
    <t>35          Group of tough-looking townsfolk, betting on a dog­fight</t>
  </si>
  <si>
    <t>43          Craftsmen arguing</t>
  </si>
  <si>
    <t>46          Journeymen in the livery of a guild</t>
  </si>
  <si>
    <t>47          Servant running an errand</t>
  </si>
  <si>
    <t>49          Non-human porters carrying goods</t>
  </si>
  <si>
    <t>50          Old man with book under his arm (perhaps a sage or mage, or merely an accountant or moneylender)</t>
  </si>
  <si>
    <t>51          1-4 Beggars (20% thief level 1-4)</t>
  </si>
  <si>
    <t>53          Juggler being harassed by his audience</t>
  </si>
  <si>
    <t>57          Dockworkers on a break</t>
  </si>
  <si>
    <t>58          Political speaker with crowd</t>
  </si>
  <si>
    <t>62          Single drunken adventurer</t>
  </si>
  <si>
    <t>63          Mermen making a purchase from a human merchant</t>
  </si>
  <si>
    <t>64          Trotting cart without passengers</t>
  </si>
  <si>
    <t>65          Cryer for a tavern or festhall</t>
  </si>
  <si>
    <t>67          Newly-demolished building</t>
  </si>
  <si>
    <t>68          Carriage with drawn curtains and livery of a noble house</t>
  </si>
  <si>
    <t>69          Workmen replacing a destroyed wall or window</t>
  </si>
  <si>
    <t>71          Children writing graffiti on a wall</t>
  </si>
  <si>
    <t>72          Two merchants haggling</t>
  </si>
  <si>
    <t>75          Nervous tourists from the hinterlands</t>
  </si>
  <si>
    <t>78          Young couple oblivious to the world (10% pair of thieves)</t>
  </si>
  <si>
    <t>79          Two young men in a loud, angry discussion</t>
  </si>
  <si>
    <t>80          Wagon loaded with furniture</t>
  </si>
  <si>
    <t>92          Merchant making a delivery, with wagon</t>
  </si>
  <si>
    <t>93          Shady individual watching a nearby merchant home</t>
  </si>
  <si>
    <t>95          Band of young toughs</t>
  </si>
  <si>
    <t>96          Old man eating</t>
  </si>
  <si>
    <t>97          Young man with bulky object, looking over his shoul­der</t>
  </si>
  <si>
    <t>99          Mangy dog</t>
  </si>
  <si>
    <t>100       Flying creature (hippogriff, griffon, pegasus, flying carpet, etc.)</t>
  </si>
  <si>
    <t>101       Lamplighters</t>
  </si>
  <si>
    <t>104       Young toughs</t>
  </si>
  <si>
    <t>105       Monster encounter</t>
  </si>
  <si>
    <t>105       Gang of low level (1-3) thieves climbing over a wall</t>
  </si>
  <si>
    <t>111        Young vandals</t>
  </si>
  <si>
    <t>112        5-7 men dressed in black</t>
  </si>
  <si>
    <t xml:space="preserve">113       </t>
  </si>
  <si>
    <t>Carriage of a noble, the arms blackened out</t>
  </si>
  <si>
    <t>114       Lone horseman</t>
  </si>
  <si>
    <t>115       Courting lovers</t>
  </si>
  <si>
    <t>116       Carriage with drawn curtains</t>
  </si>
  <si>
    <t>117        Monster encounter</t>
  </si>
  <si>
    <t>118        Private warehouse guard</t>
  </si>
  <si>
    <t>2             Mourners visiting a tomb</t>
  </si>
  <si>
    <t>3             Cleric (level 4-7) with class of students</t>
  </si>
  <si>
    <t>4             Gardeners trimming the topiary</t>
  </si>
  <si>
    <t>5             Two merchants having a quiet discussion</t>
  </si>
  <si>
    <t>6             Beggar (10% chance thief level 1-6)</t>
  </si>
  <si>
    <t>7             Two townswoman talking</t>
  </si>
  <si>
    <t>9             Ragged priest exhorting to the masses to repent</t>
  </si>
  <si>
    <t>11          Sleeping adventurer (10% chance dead)</t>
  </si>
  <si>
    <t>12          Beggar (10% chance thief level 1-6)</t>
  </si>
  <si>
    <t>14          Mourners visiting a tomb</t>
  </si>
  <si>
    <t>15          Two tourists in trotting cart</t>
  </si>
  <si>
    <t>16          Children playing</t>
  </si>
  <si>
    <t>19          Young couple with picnic</t>
  </si>
  <si>
    <t>21          Magic-User (level 1-6) studying his books</t>
  </si>
  <si>
    <t>23          Pile of broken branches and uprooted plants, to be removed</t>
  </si>
  <si>
    <t>29          Funeral procession, led by cleric level 1-4</t>
  </si>
  <si>
    <t>31          Children at play</t>
  </si>
  <si>
    <t>33          Stonemasons polishing buildings and statuary</t>
  </si>
  <si>
    <t>35          Gardeners replanting uprooted flowers</t>
  </si>
  <si>
    <t>42          Noble funeral procession, led by cleric level 4-7</t>
  </si>
  <si>
    <t>43         Craftsmen arguing quietly</t>
  </si>
  <si>
    <t>45         Townspeople engaged in gossip</t>
  </si>
  <si>
    <t>46         Journeyman in the livery of a guild, taking a nap</t>
  </si>
  <si>
    <t>47         Servant running an errand</t>
  </si>
  <si>
    <t>48         Hard currency girls</t>
  </si>
  <si>
    <t>49         4-5 human porters carrying goods</t>
  </si>
  <si>
    <t>50         Old man with book under his arm (perhaps a sage or mage, or merely an accountant or moneylender)</t>
  </si>
  <si>
    <t>51         1-4 Beggars (20% thief level 1-4)</t>
  </si>
  <si>
    <t>52         Small children, playing with dogs</t>
  </si>
  <si>
    <t>53         Orator, speaking well of the dead</t>
  </si>
  <si>
    <t>55         Innocent bystander (10% thief level 2-8)</t>
  </si>
  <si>
    <t>56         Obvious tourists from the hinterlands</t>
  </si>
  <si>
    <t>57         Workers on a break</t>
  </si>
  <si>
    <t>58         Political speaker with crowd</t>
  </si>
  <si>
    <t>59         Cleric (levels 1-6) with group of followers</t>
  </si>
  <si>
    <t>60         Foreign merchant</t>
  </si>
  <si>
    <t>61         Concerned citizen</t>
  </si>
  <si>
    <t>62         Single young woman</t>
  </si>
  <si>
    <t>64         Trotting cart without passengers</t>
  </si>
  <si>
    <t>65         Quiet cryer handing out pamphlets for a tavern</t>
  </si>
  <si>
    <t>66         Unremarkable messenger</t>
  </si>
  <si>
    <t>67         Mourners en route to a tomb</t>
  </si>
  <si>
    <t>68         Carriage with drawn curtains and livery of a noble house</t>
  </si>
  <si>
    <t>69         Workers refinishing the surface of a building</t>
  </si>
  <si>
    <t>70         Dungsweepers</t>
  </si>
  <si>
    <t>71         Children writing graffiti on a wall</t>
  </si>
  <si>
    <t>72         Two merchants haggling</t>
  </si>
  <si>
    <t>73         Old coot, taking a nap</t>
  </si>
  <si>
    <t>75         Tourists from the hinterlands</t>
  </si>
  <si>
    <t>76         Innocent bystanders</t>
  </si>
  <si>
    <t>77         Messenger wearing the device of a guild</t>
  </si>
  <si>
    <t>78         Young couple oblivious to the world</t>
  </si>
  <si>
    <t>79         Two young men in a loud, angry discussion</t>
  </si>
  <si>
    <t>80         Funeral procession, led by cleric level 1-3</t>
  </si>
  <si>
    <t>89         Bearers carrying large cloth burdens</t>
  </si>
  <si>
    <t>90        Messenger scanning the crowd for some particular person</t>
  </si>
  <si>
    <t>91         Minor, harried official</t>
  </si>
  <si>
    <t>92         Two old men playing cards</t>
  </si>
  <si>
    <t>93         Shady individual</t>
  </si>
  <si>
    <t>94         Innocent bystander</t>
  </si>
  <si>
    <t>96         Old man eating</t>
  </si>
  <si>
    <t>97        Young man with bulky object, looking over his shoul­der</t>
  </si>
  <si>
    <t>98         Obvious tourists with guide</t>
  </si>
  <si>
    <t>99         Dog</t>
  </si>
  <si>
    <t>100       Flying creature (hippogriff, griffon, pegasus, flying</t>
  </si>
  <si>
    <t>102      2-3 men dressed in black</t>
  </si>
  <si>
    <t>105      Gang of low level (-3) thieves looking for an easy mug­ging</t>
  </si>
  <si>
    <t>106      Young lovers making a night-time rendezvous</t>
  </si>
  <si>
    <t>107       Cleric (level 2-8)</t>
  </si>
  <si>
    <t>109       Magic-user (level 1-8) hustling to make an appointment</t>
  </si>
  <si>
    <t>110       Monster encounter</t>
  </si>
  <si>
    <t>111       Young vandals</t>
  </si>
  <si>
    <t>112       5-7 men dressed in black</t>
  </si>
  <si>
    <t>113       Hard currency girls</t>
  </si>
  <si>
    <t>114       Lone adventurer, sleeping (20% chance dead)</t>
  </si>
  <si>
    <t>118        Townsperson buying something from a thief</t>
  </si>
  <si>
    <t>RUFFIANS and THUGS of various descriptions: Treat as 1st or 2d level fighters (50% chance each) armed with short swords, daggers, saps, and/or cudgel-like clubs.</t>
  </si>
  <si>
    <t>MONSTER ENCOUNTERS: See page 25</t>
  </si>
  <si>
    <t>CONCERNED CITIZENS: These are like Innocent Bystanders, but if they witness any crimes or wrongdoing, will immedi­ately try to summon the authorities, will lend aid to the</t>
  </si>
  <si>
    <t>NIGHT-TIME ENCOUNTERS</t>
  </si>
  <si>
    <t>1       in 10 chance per hour on the streets</t>
  </si>
  <si>
    <t>Roll</t>
  </si>
  <si>
    <t>Encounter</t>
  </si>
  <si>
    <t>2                      Monster Encounter</t>
  </si>
  <si>
    <t>3                      Unfriendly Fighter (levels</t>
  </si>
  <si>
    <t>11-20)</t>
  </si>
  <si>
    <t>4                      Unfriendly Cleric (levels</t>
  </si>
  <si>
    <t>5                      Unfriendly Thief (levels</t>
  </si>
  <si>
    <t>1-10)</t>
  </si>
  <si>
    <t>6                      Friendly Paladin (levels</t>
  </si>
  <si>
    <t>1-10)*</t>
  </si>
  <si>
    <t>7                      Friendly Cleric (levels</t>
  </si>
  <si>
    <t>8                      Unfriendly Nobleman</t>
  </si>
  <si>
    <t>9                      Friendly Merchant (selling</t>
  </si>
  <si>
    <t>wares)</t>
  </si>
  <si>
    <t>I        0</t>
  </si>
  <si>
    <t>City Watch</t>
  </si>
  <si>
    <t>II                     Friendly Drunk</t>
  </si>
  <si>
    <t>12                   Friendly Street Vendor</t>
  </si>
  <si>
    <t>13                   Friendly City Official</t>
  </si>
  <si>
    <t>1 4</t>
  </si>
  <si>
    <t>Unfriendly City Official*</t>
  </si>
  <si>
    <t>15                   Unfriendly Drunk</t>
  </si>
  <si>
    <t>16                   Unfriendly Cleric (levels</t>
  </si>
  <si>
    <t>17                   Unfriendly Magic-User (levels 1-10)</t>
  </si>
  <si>
    <t>18                   Unfriendly Thief (levels</t>
  </si>
  <si>
    <t>19                   Unfriendly Wizard (levels</t>
  </si>
  <si>
    <t>20                   Monster Encounter*</t>
  </si>
  <si>
    <t>* = Monster Encounter if at night</t>
  </si>
  <si>
    <t>MONSTER ENCOUNTERS</t>
  </si>
  <si>
    <t>1                      1-2 Dopplegangers</t>
  </si>
  <si>
    <t>2                      1-2 Spectres</t>
  </si>
  <si>
    <t>3                      1-3 Will-O-Wisps</t>
  </si>
  <si>
    <t>4                      1-10 Mongrelmen</t>
  </si>
  <si>
    <t>5                      1-4</t>
  </si>
  <si>
    <t>Weretigers</t>
  </si>
  <si>
    <t>6                      1-3</t>
  </si>
  <si>
    <t>Wraiths</t>
  </si>
  <si>
    <t>7                      1-2</t>
  </si>
  <si>
    <t>Wights</t>
  </si>
  <si>
    <t>8                      1-4 Wererats</t>
  </si>
  <si>
    <t>9                      2-8 Unfriendly fighters (levels 1-6)</t>
  </si>
  <si>
    <t>10                   2-8 Unfriendly thieves (levels 1-6)</t>
  </si>
  <si>
    <t>11                   Drunken mercenary (level 1-10)</t>
  </si>
  <si>
    <t>12                   2-12</t>
  </si>
  <si>
    <t>Wild dogs</t>
  </si>
  <si>
    <t>13                       2-5</t>
  </si>
  <si>
    <t>Werewolves</t>
  </si>
  <si>
    <t>14                       2-5</t>
  </si>
  <si>
    <t>Ghouls</t>
  </si>
  <si>
    <t>15                   2-5 Ghouls led by a ghast</t>
  </si>
  <si>
    <t>16                   1 Fox woman</t>
  </si>
  <si>
    <t>17                   1-3</t>
  </si>
  <si>
    <t>Gargoyles</t>
  </si>
  <si>
    <t>18                   1-2</t>
  </si>
  <si>
    <t>Ghosts</t>
  </si>
  <si>
    <t>19                   1-2</t>
  </si>
  <si>
    <t>Vampires</t>
  </si>
  <si>
    <t>UNCOMMON</t>
  </si>
  <si>
    <t>Troglodytes</t>
  </si>
  <si>
    <t>Dark Elves</t>
  </si>
  <si>
    <t>Giants, hill and frost</t>
  </si>
  <si>
    <t>Ogres</t>
  </si>
  <si>
    <t>Wereboars</t>
  </si>
  <si>
    <t>Kobolds</t>
  </si>
  <si>
    <t>W earbears</t>
  </si>
  <si>
    <t>Ores (bands of 20-40)</t>
  </si>
  <si>
    <t>Ape, carnivorous</t>
  </si>
  <si>
    <t>Mermen</t>
  </si>
  <si>
    <t>Centipedes, giant</t>
  </si>
  <si>
    <t>Minotaurs Raven, giant</t>
  </si>
  <si>
    <t>RARE</t>
  </si>
  <si>
    <t>Will-O-Wisps</t>
  </si>
  <si>
    <t>Carrion crawlers</t>
  </si>
  <si>
    <t>Mongrelmen</t>
  </si>
  <si>
    <t>Bugbears</t>
  </si>
  <si>
    <t>Weasels, giant</t>
  </si>
  <si>
    <t>Foxwomen</t>
  </si>
  <si>
    <t>Seawolf (greater or lesser)</t>
  </si>
  <si>
    <t>Wereshark</t>
  </si>
  <si>
    <t>Lizard men</t>
  </si>
  <si>
    <t>Common Item (Subtable</t>
  </si>
  <si>
    <t>81-95</t>
  </si>
  <si>
    <t>Valuable (Subtable B)</t>
  </si>
  <si>
    <t>96-       00</t>
  </si>
  <si>
    <t>Special</t>
  </si>
  <si>
    <t>Common Items (DM may add or delete from the list as he sees fit, given the area of the encounter).</t>
  </si>
  <si>
    <t>Single Key</t>
  </si>
  <si>
    <t>Comb</t>
  </si>
  <si>
    <t>Brush</t>
  </si>
  <si>
    <t>14-15</t>
  </si>
  <si>
    <t>Blank Parchment</t>
  </si>
  <si>
    <t>16-       18</t>
  </si>
  <si>
    <t>Waterskin</t>
  </si>
  <si>
    <t>19-24</t>
  </si>
  <si>
    <t>Laundry Ticket</t>
  </si>
  <si>
    <t>25-35</t>
  </si>
  <si>
    <t>36-39</t>
  </si>
  <si>
    <t>Holy Symbol</t>
  </si>
  <si>
    <t>40-       41</t>
  </si>
  <si>
    <t>Pieces of Chalk</t>
  </si>
  <si>
    <t>41-                 44</t>
  </si>
  <si>
    <t>Toy (Dice, ball and jacks, etc)</t>
  </si>
  <si>
    <t>45-48 Small flute or musical instrument 49-52</t>
  </si>
  <si>
    <t>Talis Deck (playing cards)</t>
  </si>
  <si>
    <t>53-56</t>
  </si>
  <si>
    <t>Soap (Bar or in a pot)</t>
  </si>
  <si>
    <t>57-58</t>
  </si>
  <si>
    <t>Perfume or Cologne (in potion</t>
  </si>
  <si>
    <t>59-60</t>
  </si>
  <si>
    <t>1-8 Needles</t>
  </si>
  <si>
    <t>61-64</t>
  </si>
  <si>
    <t>Tobacco and pipe</t>
  </si>
  <si>
    <t>65-66</t>
  </si>
  <si>
    <t>Ink in vial</t>
  </si>
  <si>
    <t>67-68</t>
  </si>
  <si>
    <t>Spectacles or Magnifier</t>
  </si>
  <si>
    <t>69-72</t>
  </si>
  <si>
    <t>Printed Hand-out, badly smudged</t>
  </si>
  <si>
    <t>73-80</t>
  </si>
  <si>
    <t>Knife</t>
  </si>
  <si>
    <t>81-85</t>
  </si>
  <si>
    <t>Soft cap or</t>
  </si>
  <si>
    <t>86-88</t>
  </si>
  <si>
    <t>1-4 Darts</t>
  </si>
  <si>
    <t>89-                94</t>
  </si>
  <si>
    <t>Handkerchief</t>
  </si>
  <si>
    <t>95-96</t>
  </si>
  <si>
    <t>Note with unimportant writing</t>
  </si>
  <si>
    <t>herring to distract PCs or lead them into new adventures)</t>
  </si>
  <si>
    <t>97-                 00</t>
  </si>
  <si>
    <t>Thief trap—Small mousetrap-like device, cost 10 gp, placed in</t>
  </si>
  <si>
    <t>pocket to catch fingers of the casual thief (unless traps are cor­rectly detected for). 1 point damage, and thief is immediately detected.</t>
  </si>
  <si>
    <t>Valuable Items % Roll</t>
  </si>
  <si>
    <t>1-6 cp</t>
  </si>
  <si>
    <t>Above and</t>
  </si>
  <si>
    <t>17-       23</t>
  </si>
  <si>
    <t>24-29</t>
  </si>
  <si>
    <t>30-34</t>
  </si>
  <si>
    <t>35-37</t>
  </si>
  <si>
    <t>Gem worth 100-600 gp</t>
  </si>
  <si>
    <t>38-39</t>
  </si>
  <si>
    <t>Jewelry worth 200-800 gp</t>
  </si>
  <si>
    <t>40-41 Key Ring of 2-20 keys, one of which is a skeleton key (10% working on locked doors)</t>
  </si>
  <si>
    <t>42-        50</t>
  </si>
  <si>
    <t>Small sack of 50 gp</t>
  </si>
  <si>
    <t>51-52</t>
  </si>
  <si>
    <t>Small sack of 50 pp</t>
  </si>
  <si>
    <t>53-63</t>
  </si>
  <si>
    <t>1-4 10 gp Trade Bars</t>
  </si>
  <si>
    <t>64-70</t>
  </si>
  <si>
    <t>1-6 25 gp Trade Bars</t>
  </si>
  <si>
    <t>71-74</t>
  </si>
  <si>
    <t>1-3 50 gp Trade Bars</t>
  </si>
  <si>
    <t>75-86</t>
  </si>
  <si>
    <t>1-10 Toals (2 gp coin of Waterdeep)</t>
  </si>
  <si>
    <t>87-90</t>
  </si>
  <si>
    <t>1-6 Harbor Moon (50</t>
  </si>
  <si>
    <t>91-94</t>
  </si>
  <si>
    <t>1-4 Iron Trade Bars (5 gp trade bar of Mirabar)</t>
  </si>
  <si>
    <t>1-6 Electrum Moons (1 ep coin of Silverymoon)</t>
  </si>
  <si>
    <t>97-98</t>
  </si>
  <si>
    <t>Valuable message</t>
  </si>
  <si>
    <t>99-00</t>
  </si>
  <si>
    <t>Small non-magical book</t>
  </si>
  <si>
    <t>NOTES</t>
  </si>
  <si>
    <t>DEEPWATER HARBOR</t>
  </si>
  <si>
    <t>SOUTH WARD</t>
  </si>
  <si>
    <t>№</t>
  </si>
  <si>
    <t>The Basilisk Boys</t>
  </si>
  <si>
    <t>The Blackcoats</t>
  </si>
  <si>
    <t>The Caravan Boys</t>
  </si>
  <si>
    <t>The Fire Kings</t>
  </si>
  <si>
    <t>Grambar's Blades</t>
  </si>
  <si>
    <t>Kerrigan's Sons</t>
  </si>
  <si>
    <t>The Marrowsons</t>
  </si>
  <si>
    <t>The Minotaurs</t>
  </si>
  <si>
    <t>The Red Readers</t>
  </si>
  <si>
    <t>The Seawolves</t>
  </si>
  <si>
    <t>The Six Hands</t>
  </si>
  <si>
    <t>The Tusk Street Boys</t>
  </si>
  <si>
    <t>Snake tattoos, the heads of which end over the backs of the hands, and up the arms. The longer-lasting and more successful Adders get their "serpents stretched," the tattoos expanded, with the bodies eventually twining down arms, over shoulders, and coiling together down the spine.</t>
  </si>
  <si>
    <t>Simple chokers of small, sharp teeth (originally basilisk teeth, but now taken from a wide variety of sources) mark the Basilisk Boys.</t>
  </si>
  <si>
    <t>True to their name, the Blackcoats all wear long black coats, and some of them wear black headwear of some kind as well.</t>
  </si>
  <si>
    <t>A pendant of a pewter wagon-wheel, hung from a simple leather cord.</t>
  </si>
  <si>
    <t>X-style leather bandoliers, fitting with bright brass rivets, are the mark of the Fire Kings.</t>
  </si>
  <si>
    <t>The curved kukri blades of gangmembers are their badges, their hilts hung with thin leader cords done up in intricate knots that are a language known among the gang telling of an individual member's accomplishments.</t>
  </si>
  <si>
    <t>The badge of the old wizard Kerrigan - a kobold skull worn as a shoulder pad - continues among the leaders of the Sons. Members all wear a simple white leather pauldron with two black marks approximating sockets on it.</t>
  </si>
  <si>
    <t>The Marrowsons all carry bone-hilted knives prominently displayed, and when they "go to work," they often carry with them bludgeoning weapons with bone hilts or bone inlay.</t>
  </si>
  <si>
    <t>The Minotaurs all wear septum ring piercings, and many of them carry bull's horn drinking horns at their sides.</t>
  </si>
  <si>
    <t>Red Readers all wear red on their heads, from simple scarves and bandannas to more elaborate headwear, all with red bands or other marks.</t>
  </si>
  <si>
    <t>Seawolves all wear bosun's whistles around their necks, displayed prominently.</t>
  </si>
  <si>
    <t>A deep green sash, with six white hands embroidered to it, tied about the waist.</t>
  </si>
  <si>
    <t>A leather cord around the neck, from which hangs a small boar's tusk pendant.</t>
  </si>
  <si>
    <t> The Red Readers, Kerrigan's Sons, the Seawolves</t>
  </si>
  <si>
    <t> The Seawolves</t>
  </si>
  <si>
    <t> The Fire Kings, the Six Hands</t>
  </si>
  <si>
    <t> The Marrowsons</t>
  </si>
  <si>
    <t> The Six Hands, the Blackcloaks</t>
  </si>
  <si>
    <t> None</t>
  </si>
  <si>
    <t> The Adders, The Red Readers</t>
  </si>
  <si>
    <t> The Caravan Boys</t>
  </si>
  <si>
    <t> The Tusk Street Boys</t>
  </si>
  <si>
    <t> The Adders, Kerrigan's Sons</t>
  </si>
  <si>
    <t> The Six Hands, the Basilisk Boys, the Adders</t>
  </si>
  <si>
    <t> The Fire Kings, the Blackcloaks, the Seawolves</t>
  </si>
  <si>
    <t> The Minotaurs</t>
  </si>
  <si>
    <t>he Basilisk Boys, the Six Hands</t>
  </si>
  <si>
    <t>The Six Hands, the Adders</t>
  </si>
  <si>
    <t>Grambar's Blades, The Marrowsons, The Seawolves</t>
  </si>
  <si>
    <t>The Basilisk Boys, the Adders</t>
  </si>
  <si>
    <t>The Minotaurs, Kerrigan's Sons</t>
  </si>
  <si>
    <t>The Seawolves, the Marrowsons</t>
  </si>
  <si>
    <t>None)</t>
  </si>
  <si>
    <t>Captain</t>
  </si>
  <si>
    <t>Lieutenant</t>
  </si>
  <si>
    <t>Sergeant</t>
  </si>
  <si>
    <t>Balthorrs Rare and Wondrous Treasures</t>
  </si>
  <si>
    <t>Olmhazans Jewels</t>
  </si>
  <si>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t>
  </si>
  <si>
    <t>The Red-Eyed Owl</t>
  </si>
  <si>
    <t>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t>
  </si>
  <si>
    <t>The Sleepy Sylph</t>
  </si>
  <si>
    <t>The Jade Jug</t>
  </si>
  <si>
    <t>Festhall &amp; Spa</t>
  </si>
  <si>
    <t>Asmaghs Alley</t>
  </si>
  <si>
    <t>Buckle Alley</t>
  </si>
  <si>
    <t>Cat Alley, a.k.a. Cats Alley</t>
  </si>
  <si>
    <t>Duirs Alley</t>
  </si>
  <si>
    <t>Elsambuls Lane</t>
  </si>
  <si>
    <t>Howling Cat Court</t>
  </si>
  <si>
    <t>Jesters Court</t>
  </si>
  <si>
    <t>Lemontree Alley</t>
  </si>
  <si>
    <t>Lhoril's Alley</t>
  </si>
  <si>
    <t>Sevenlamps Cut</t>
  </si>
  <si>
    <t>Shadows Alley</t>
  </si>
  <si>
    <t>Zeldan's Alley</t>
  </si>
  <si>
    <t>Halazars Pine Gems</t>
  </si>
  <si>
    <t>Selchoun's Sundries Shop</t>
  </si>
  <si>
    <t>Gounar'sTavern</t>
  </si>
  <si>
    <t>Dacers Inn</t>
  </si>
  <si>
    <t>Maerghouns Inn</t>
  </si>
  <si>
    <t>Pilgrims Rest</t>
  </si>
  <si>
    <t>Cloaksweep Alley</t>
  </si>
  <si>
    <t>Sea Ward</t>
  </si>
  <si>
    <t>Gondwatch Lane</t>
  </si>
  <si>
    <t>Kulzar's Alley</t>
  </si>
  <si>
    <t>Moarinskoar Alley</t>
  </si>
  <si>
    <t>Moonstar Alley</t>
  </si>
  <si>
    <t>Prayer Alley</t>
  </si>
  <si>
    <t>Roguerun Alley</t>
  </si>
  <si>
    <t>Rook Alley</t>
  </si>
  <si>
    <t xml:space="preserve">Runers Alley </t>
  </si>
  <si>
    <t>Sabbar's Alley</t>
  </si>
  <si>
    <t>Satchel Alley</t>
  </si>
  <si>
    <t>Seawind Alley</t>
  </si>
  <si>
    <t>Shank Alley</t>
  </si>
  <si>
    <t>Sharras Flight</t>
  </si>
  <si>
    <t>Sniff Alley</t>
  </si>
  <si>
    <t xml:space="preserve">Wagonslide Alley </t>
  </si>
  <si>
    <t>Maerados Fine Furs</t>
  </si>
  <si>
    <t>Sulmests Splendid Shoes &amp; Boots</t>
  </si>
  <si>
    <t>A Maidens Tears</t>
  </si>
  <si>
    <t>The Cliffwatch</t>
  </si>
  <si>
    <t>Black Dog Alley</t>
  </si>
  <si>
    <t>Catchthief Alley</t>
  </si>
  <si>
    <t>Manycats Alley</t>
  </si>
  <si>
    <t>Shattercrock Alley</t>
  </si>
  <si>
    <t>Stabbed Sailor Alley</t>
  </si>
  <si>
    <t>Trollskull Alley</t>
  </si>
  <si>
    <t>Tavern &amp; Inn</t>
  </si>
  <si>
    <t>Belmonders Meats</t>
  </si>
  <si>
    <t>Thentavvas Boots</t>
  </si>
  <si>
    <t>Orsabbass Fine Imports</t>
  </si>
  <si>
    <t>Riautars Weaponry</t>
  </si>
  <si>
    <t>Felzouns Folly</t>
  </si>
  <si>
    <t>Gondalims</t>
  </si>
  <si>
    <t>Atkiss Alley</t>
  </si>
  <si>
    <t>Blackhorn Alley</t>
  </si>
  <si>
    <t>Brindul Alley</t>
  </si>
  <si>
    <t>Chelors Alley</t>
  </si>
  <si>
    <t>Dark Alley</t>
  </si>
  <si>
    <t>Deloun Alley</t>
  </si>
  <si>
    <t>Hunters Alley</t>
  </si>
  <si>
    <t>Lathins Cut</t>
  </si>
  <si>
    <t>Mhaers Alley</t>
  </si>
  <si>
    <t>Spendthrift Alley</t>
  </si>
  <si>
    <t>Quill Alley</t>
  </si>
  <si>
    <t>Quaff Alley</t>
  </si>
  <si>
    <t>Spoils Alley</t>
  </si>
  <si>
    <t>Theln Lane</t>
  </si>
  <si>
    <t>Tsarnen Alley</t>
  </si>
  <si>
    <t>Tuckpurse Alley</t>
  </si>
  <si>
    <t>Urcandle Alley</t>
  </si>
  <si>
    <t>Tavern, Inn, Winery &amp; Headquarters of the Vintners', Distillers', and Brewers Guild</t>
  </si>
  <si>
    <t>Tavern &amp; Festhall</t>
  </si>
  <si>
    <t>Nueths Fine Nets</t>
  </si>
  <si>
    <t>Pelauvirs Counter</t>
  </si>
  <si>
    <t>Blacklock Alley</t>
  </si>
  <si>
    <t>Ilisar's Alley</t>
  </si>
  <si>
    <t>Mouse Alley</t>
  </si>
  <si>
    <t>Rednose Alley</t>
  </si>
  <si>
    <t>Ruids Stroll</t>
  </si>
  <si>
    <t>Matchmaker &amp; Festhall</t>
  </si>
  <si>
    <t>Serpent Books &amp; Folios</t>
  </si>
  <si>
    <t>Red Sails Warehouse</t>
  </si>
  <si>
    <t>Aruns Alley</t>
  </si>
  <si>
    <t>Black Wagon Alley</t>
  </si>
  <si>
    <t xml:space="preserve">Black Well Court </t>
  </si>
  <si>
    <t>Candle Lane</t>
  </si>
  <si>
    <t>Caedermons Walk</t>
  </si>
  <si>
    <t>Fishnet Alley</t>
  </si>
  <si>
    <t>Manysteps Alley</t>
  </si>
  <si>
    <t>Melinters Court</t>
  </si>
  <si>
    <t>Philosophers Court</t>
  </si>
  <si>
    <t>Round Again Alley</t>
  </si>
  <si>
    <t>Theltens Alley</t>
  </si>
  <si>
    <t>Alley</t>
  </si>
  <si>
    <t>Three Thrown Daggers Alley</t>
  </si>
  <si>
    <t>Trollcrook Alley</t>
  </si>
  <si>
    <t>Twoflask Alley</t>
  </si>
  <si>
    <t>Watchrun Alley</t>
  </si>
  <si>
    <t>Castle Ward</t>
  </si>
  <si>
    <t>Ward</t>
  </si>
  <si>
    <t>Carpenters, Roofers &amp; Plasterers Guild</t>
  </si>
  <si>
    <t>Cellarers &amp; Plumbers Guild</t>
  </si>
  <si>
    <t>Coopers' Guild</t>
  </si>
  <si>
    <t>Council of Farmer-Grocers</t>
  </si>
  <si>
    <t>Council of Musicians, Instrument-Makers, &amp; Choristers</t>
  </si>
  <si>
    <t>Dungsweepers' Guild</t>
  </si>
  <si>
    <t>Fellowship of Bowers &amp; Fletchers</t>
  </si>
  <si>
    <t>Fellowship of Carters &amp; Coachmen</t>
  </si>
  <si>
    <t>Fellowship of Innkeepers</t>
  </si>
  <si>
    <t>Fellowship of Salters, Packers, &amp; Joiners</t>
  </si>
  <si>
    <t>Fishmongers' Fellowship</t>
  </si>
  <si>
    <t>Guild of Apothecaries &amp; Physicians</t>
  </si>
  <si>
    <t>Guild of Butchers</t>
  </si>
  <si>
    <t>Guild of Chandlers &amp; Lamplighters</t>
  </si>
  <si>
    <t>Guild of Fine Carvers</t>
  </si>
  <si>
    <t>Guild of Glassblowers, Glaziers, &amp; Speculum-makers</t>
  </si>
  <si>
    <t>Guild of Stonecutters, Masons, Potters, &amp; Tile-makers</t>
  </si>
  <si>
    <t>Guild of Trusted Pewterers &amp; Casters</t>
  </si>
  <si>
    <t>Guild of Watermen</t>
  </si>
  <si>
    <t>Jewelers' Guild</t>
  </si>
  <si>
    <t>Launderers' Guild</t>
  </si>
  <si>
    <t>League of Basketmakers &amp; Wickerworkers</t>
  </si>
  <si>
    <t>League of Skinners &amp; Tanners</t>
  </si>
  <si>
    <t>Loyal Order of Street Laborers</t>
  </si>
  <si>
    <t>Master Mariners' Guild</t>
  </si>
  <si>
    <t>Most Careful Order of Skilled Smiths &amp; Metalforgers</t>
  </si>
  <si>
    <t>Most Diligent League of Sail-makers &amp; Cordwainers</t>
  </si>
  <si>
    <t>Most Excellent Order of Weavers &amp; Dyers</t>
  </si>
  <si>
    <t>Order of Cobblers &amp; Corvisers</t>
  </si>
  <si>
    <t>Order of Master Shipwrights</t>
  </si>
  <si>
    <t>Order of Master Tailors, Glovers, &amp; Mercers</t>
  </si>
  <si>
    <t>Saddlers &amp; Harness-Makers' Guild</t>
  </si>
  <si>
    <t>Scriveners', Scribes', &amp; Clerks' Guild</t>
  </si>
  <si>
    <t>Solemn Order of Recognized Furriers &amp; Woolmen</t>
  </si>
  <si>
    <t>Splendid Order of Armorers, Locksmiths, &amp; Finesmiths</t>
  </si>
  <si>
    <t>Stablemasters' &amp; Farriers' Guild</t>
  </si>
  <si>
    <t>Stationers' Guild</t>
  </si>
  <si>
    <t>Surveyors', Map &amp; Chart-makers' Guild</t>
  </si>
  <si>
    <t>Vintners', Distillers', &amp; Brewers' Guild</t>
  </si>
  <si>
    <t>Wagonmakers' &amp; Coach Builders' Guild</t>
  </si>
  <si>
    <t>Watchful Order of Magists &amp; Protectors</t>
  </si>
  <si>
    <t>The Master Bakers Hall, The Street of the Sword, Castle Ward (C27)</t>
  </si>
  <si>
    <t>HQ</t>
  </si>
  <si>
    <t>DEAD</t>
  </si>
  <si>
    <t>VOLO GUIDE TO WATERDEEP</t>
  </si>
  <si>
    <t>RACE</t>
  </si>
  <si>
    <t>NUMBER</t>
  </si>
  <si>
    <t>%</t>
  </si>
  <si>
    <t>TOTAL</t>
  </si>
  <si>
    <t>HISTORY</t>
  </si>
  <si>
    <t>RELIGION</t>
  </si>
  <si>
    <t>ARCANA - planes</t>
  </si>
  <si>
    <t>ARCANA</t>
  </si>
  <si>
    <t>Shrines of Nature (), ask for Mirrormul Tszul</t>
  </si>
  <si>
    <t>Tower of the Order (C15)</t>
  </si>
  <si>
    <t xml:space="preserve">House of Wonder ($21); </t>
  </si>
  <si>
    <t xml:space="preserve">ask skum servitors of the Skum Lord for an escort through Skullport’s sewers (good luck!); </t>
  </si>
  <si>
    <t>Cassalanter Villa ($48), ask for any noble;</t>
  </si>
  <si>
    <t xml:space="preserve">Amcathra Villa (N34), ask for Galinda Raventree Amcathra;  </t>
  </si>
  <si>
    <t>Mirrormul Tszul</t>
  </si>
  <si>
    <t>Yawning Portal (C48)</t>
  </si>
  <si>
    <t>Grinning Lion (N56), ask for Vlorn Keenear;</t>
  </si>
  <si>
    <t xml:space="preserve">Ammathair Hawkfeather’s residence (C83); </t>
  </si>
  <si>
    <t xml:space="preserve"> Various temples</t>
  </si>
  <si>
    <t>New Olamn (C72)</t>
  </si>
  <si>
    <t xml:space="preserve">Font of Knowledge (C4), ask for Javroun Lithkind; </t>
  </si>
  <si>
    <t xml:space="preserve">Melshimber Villa ($16); </t>
  </si>
  <si>
    <t xml:space="preserve">Selune’s Smile (D6) (winter months only), ask for Jasmal; </t>
  </si>
  <si>
    <t>NATURE</t>
  </si>
  <si>
    <t>Irbryth Authamaun’s residence (N62);</t>
  </si>
  <si>
    <t xml:space="preserve"> New Olamn (C72)</t>
  </si>
  <si>
    <t>HISTORY - local Waterdeep</t>
  </si>
  <si>
    <t xml:space="preserve">Elfstone Tavern (C32), ask about Haerun Mhammaster and be directed to his home (C82); </t>
  </si>
  <si>
    <t xml:space="preserve">Font of Knowledge (C4), ask for Ilighast Chamnabbar or Javroun Lithkind; </t>
  </si>
  <si>
    <t>Zeltabbar Iliphar’s residence (T50)</t>
  </si>
  <si>
    <t xml:space="preserve"> Irbryth Authamaun’s residence (N62); </t>
  </si>
  <si>
    <t>LORE - dungeoneering</t>
  </si>
  <si>
    <t>Galinda Raventree Amcathra</t>
  </si>
  <si>
    <t xml:space="preserve">The Queenspire (H5), ask for ; </t>
  </si>
  <si>
    <t>Meritid Archneie</t>
  </si>
  <si>
    <t xml:space="preserve">Ruldegost Villa ($29), ask for </t>
  </si>
  <si>
    <t>Lord Bly Ruldegost</t>
  </si>
  <si>
    <t>Myrna Cassalanter</t>
  </si>
  <si>
    <t>Myrna Cassalanter’s residence (</t>
  </si>
  <si>
    <t xml:space="preserve">Elfstone Tavern (C32), ask for ; </t>
  </si>
  <si>
    <t>Narthund Delzhour</t>
  </si>
  <si>
    <t>LORE - nobility/royalty</t>
  </si>
  <si>
    <t xml:space="preserve"> Font of Knowledge (C4), ask for </t>
  </si>
  <si>
    <t>Ilighast Chamnabbar or Sulphon</t>
  </si>
  <si>
    <t xml:space="preserve">Elfstone Tavern (C32), </t>
  </si>
  <si>
    <t>ask about Haerun Mhammaster and be directed to his home (C82);</t>
  </si>
  <si>
    <t xml:space="preserve">Selune’s Smile (D6) (winter months only), ask for </t>
  </si>
  <si>
    <t>Jasmal</t>
  </si>
  <si>
    <t xml:space="preserve">Font of Knowledge (C4), ask for  </t>
  </si>
  <si>
    <t>Sulphon</t>
  </si>
  <si>
    <t>Ammathair Hawkfeather</t>
  </si>
  <si>
    <t xml:space="preserve">Haerun Mhammaster </t>
  </si>
  <si>
    <t xml:space="preserve">Ilighast Chamnabbar or Javroun Lithkind; </t>
  </si>
  <si>
    <t>Zeltabbar Iliphar</t>
  </si>
  <si>
    <t>Melshimber Villa ($16)</t>
  </si>
  <si>
    <t xml:space="preserve"> Irbryth Authamaun</t>
  </si>
  <si>
    <t>Vlorn Keenear</t>
  </si>
  <si>
    <t>Grinning Lion (N56), ask for;</t>
  </si>
  <si>
    <t xml:space="preserve"> Vlorn Keenear</t>
  </si>
  <si>
    <t>Ammathair Hawkfeather’s residence (C83)</t>
  </si>
  <si>
    <t>Ammathair Hawkfeather’</t>
  </si>
  <si>
    <t>NOTES 5E</t>
  </si>
  <si>
    <t xml:space="preserve">Livery </t>
  </si>
  <si>
    <t>LOREMASTERS (3E)</t>
  </si>
  <si>
    <t>1 Derelict, boarded up (possibly in use as a secret meeting place by thieves, intrigue groups, monsters, or adventurers); </t>
  </si>
  <si>
    <t>2 Ramshackle, badly in need of repair;</t>
  </si>
  <si>
    <t>3 Well-worn and in heavy daily use, with evidence of some recent repair work with more minor work needed;</t>
  </si>
  <si>
    <t>4 Well-kept and clean, in good condition;</t>
  </si>
  <si>
    <t>5 New or pristine condition, freshly decorated or carefully-maintained, perhaps with ornate trim and furnishings;</t>
  </si>
  <si>
    <t>6 Currently under construction or extensive repair (includes recent damage by fire, collapse, weather, explosion, etc.).</t>
  </si>
  <si>
    <t>Warehouse (with elevator or interior hoist)</t>
  </si>
  <si>
    <t>Warehouse</t>
  </si>
  <si>
    <t>Row House, Offices above Ground Floor Shop</t>
  </si>
  <si>
    <t>Business Offices</t>
  </si>
  <si>
    <t>Row House, Apartments above Ground Floor Shop</t>
  </si>
  <si>
    <t>Row House, Storage or Apartments above Ground Floor and Second Floor Shops</t>
  </si>
  <si>
    <t>Private Family Residence, Lesser Merchant or Laborer</t>
  </si>
  <si>
    <t>Boarding/Rooming House</t>
  </si>
  <si>
    <t>Row House, Offices &amp; Apartments above Ground Floor Shop</t>
  </si>
  <si>
    <t>Shop</t>
  </si>
  <si>
    <t>Row House, Apartments above Ground Floor Offices</t>
  </si>
  <si>
    <t>Office(s)</t>
  </si>
  <si>
    <t>Private Family Residence, Lesser Noble or Merchant</t>
  </si>
  <si>
    <t>Row House, Ground Floor &amp; Upper Level Apartments</t>
  </si>
  <si>
    <t>Multiple Family Residence, Lesser Merchant or Laborer</t>
  </si>
  <si>
    <t>Private Individual Residence, Lesser Noble or Merchant</t>
  </si>
  <si>
    <t>Individual Residence with Rental Storage</t>
  </si>
  <si>
    <t>1d10</t>
  </si>
  <si>
    <t>Castle</t>
  </si>
  <si>
    <t>North</t>
  </si>
  <si>
    <t>Sea</t>
  </si>
  <si>
    <t>Trades</t>
  </si>
  <si>
    <t>South</t>
  </si>
  <si>
    <t>Dock</t>
  </si>
  <si>
    <t>2.        Two stories without basement</t>
  </si>
  <si>
    <t>3.        Three stories without basement</t>
  </si>
  <si>
    <t>4.        Four stories, without basement</t>
  </si>
  <si>
    <t>5.        One story, with basement</t>
  </si>
  <si>
    <t>6.        Two stories, with basement</t>
  </si>
  <si>
    <t>7.        Three stories with basement</t>
  </si>
  <si>
    <t>8.        Four stories, basement, tower with additional floors possible</t>
  </si>
  <si>
    <t>1.        Two stories without basement</t>
  </si>
  <si>
    <t>2.        Three stories without basement</t>
  </si>
  <si>
    <t>3.        Three stories with basement</t>
  </si>
  <si>
    <t>4.        Two stories with basement</t>
  </si>
  <si>
    <t>1-2. One story, without basement</t>
  </si>
  <si>
    <t>3.        One story, with basement</t>
  </si>
  <si>
    <t>4.        One story, with tower or partial upper level.</t>
  </si>
  <si>
    <t>0-1 Derelict, boarded up, abandoned</t>
  </si>
  <si>
    <t>2 Ramshackle, in need of repair</t>
  </si>
  <si>
    <t>3-4 Well-worn, heavy daily use, some need of repairs</t>
  </si>
  <si>
    <t>5-6 In good condition, well-kept, and clean</t>
  </si>
  <si>
    <t>7 Under construction, or extensive repair</t>
  </si>
  <si>
    <t>8-9 New, well-cared for, and freshly redecorated.</t>
  </si>
  <si>
    <t>SF1:</t>
  </si>
  <si>
    <t>SF2:</t>
  </si>
  <si>
    <t>SF4:</t>
  </si>
  <si>
    <t>SF5:</t>
  </si>
  <si>
    <t>SF6:</t>
  </si>
  <si>
    <t>SF7:</t>
  </si>
  <si>
    <t>SF8:</t>
  </si>
  <si>
    <t>SF9:</t>
  </si>
  <si>
    <t>SF10</t>
  </si>
  <si>
    <t>SF11</t>
  </si>
  <si>
    <t>SF12</t>
  </si>
  <si>
    <t>SF13</t>
  </si>
  <si>
    <t>SF14</t>
  </si>
  <si>
    <t>SF15</t>
  </si>
  <si>
    <t>SF16</t>
  </si>
  <si>
    <t>SF17</t>
  </si>
  <si>
    <t>SF18</t>
  </si>
  <si>
    <t>SF19</t>
  </si>
  <si>
    <t>SF20</t>
  </si>
  <si>
    <t>SF21</t>
  </si>
  <si>
    <t>SF22</t>
  </si>
  <si>
    <t>SF23</t>
  </si>
  <si>
    <t>SF24</t>
  </si>
  <si>
    <t>SF25</t>
  </si>
  <si>
    <t>SF26</t>
  </si>
  <si>
    <t>SF27</t>
  </si>
  <si>
    <t>SF28</t>
  </si>
  <si>
    <t>SF29</t>
  </si>
  <si>
    <t>SF30</t>
  </si>
  <si>
    <t>SF31</t>
  </si>
  <si>
    <t>SF32</t>
  </si>
  <si>
    <t>SF33</t>
  </si>
  <si>
    <t>SF34</t>
  </si>
  <si>
    <t>SF35</t>
  </si>
  <si>
    <t>SF36</t>
  </si>
  <si>
    <t>SF37</t>
  </si>
  <si>
    <t>SF38</t>
  </si>
  <si>
    <t>SF39</t>
  </si>
  <si>
    <t>SF40</t>
  </si>
  <si>
    <t>SF41</t>
  </si>
  <si>
    <t>SF42</t>
  </si>
  <si>
    <t>SF43</t>
  </si>
  <si>
    <t>SF44</t>
  </si>
  <si>
    <t>SF45</t>
  </si>
  <si>
    <t>SF46</t>
  </si>
  <si>
    <t>SF47</t>
  </si>
  <si>
    <t>SF48</t>
  </si>
  <si>
    <t>SF49</t>
  </si>
  <si>
    <t>SF50</t>
  </si>
  <si>
    <t>SF51</t>
  </si>
  <si>
    <t>SF52</t>
  </si>
  <si>
    <t>SF53</t>
  </si>
  <si>
    <t>SF54</t>
  </si>
  <si>
    <t>SP55</t>
  </si>
  <si>
    <t>SF56</t>
  </si>
  <si>
    <t>SF57</t>
  </si>
  <si>
    <t>SF58</t>
  </si>
  <si>
    <t>SF59</t>
  </si>
  <si>
    <t>SF60</t>
  </si>
  <si>
    <t>SF61</t>
  </si>
  <si>
    <t>SF62</t>
  </si>
  <si>
    <t>SF63</t>
  </si>
  <si>
    <t>SF64</t>
  </si>
  <si>
    <t>SF65</t>
  </si>
  <si>
    <t>SF66</t>
  </si>
  <si>
    <t>SF67</t>
  </si>
  <si>
    <t>SF68</t>
  </si>
  <si>
    <t>SF69</t>
  </si>
  <si>
    <t>SF70</t>
  </si>
  <si>
    <t>SF71</t>
  </si>
  <si>
    <t>SF72</t>
  </si>
  <si>
    <t>SF73</t>
  </si>
  <si>
    <t>SF74</t>
  </si>
  <si>
    <t>SF75</t>
  </si>
  <si>
    <t xml:space="preserve"> Surface Shaft</t>
  </si>
  <si>
    <t xml:space="preserve"> Junction Room with Surface Shaft</t>
  </si>
  <si>
    <t>Surface Shaft</t>
  </si>
  <si>
    <t>Junction Room with Surface Shaft</t>
  </si>
  <si>
    <t>entrance located in a cul-de-sac opening north off Horn Street, between Tower March and Whaelgund Way.</t>
  </si>
  <si>
    <t>entrance located in a cul-de-sac opening northeast of Toalar's Lane.</t>
  </si>
  <si>
    <t>entrance located where Gothal Street meets Calamastyr Lane.</t>
  </si>
  <si>
    <t>Junction Room (no surface connection)</t>
  </si>
  <si>
    <t>entrance located in Turnback Court.</t>
  </si>
  <si>
    <t>entrance located halfway down Belzound Street.</t>
  </si>
  <si>
    <t>Surface. Shaft</t>
  </si>
  <si>
    <t>entrance located in Spindle Street, just south of Selduuth Street.</t>
  </si>
  <si>
    <t>entrance located halfway down Beacon Street.</t>
  </si>
  <si>
    <t>under Grocer's Lane where it meets Snake Alley.</t>
  </si>
  <si>
    <t>entrance located in Rednose Alley, just east of Saddlers' &amp; Harness-Makers' Hall (S6)</t>
  </si>
  <si>
    <t>Secret Door</t>
  </si>
  <si>
    <t>Lair of the Xanathar</t>
  </si>
  <si>
    <t>North Entrance to the Citadel of the Bloody Hand</t>
  </si>
  <si>
    <t>South Entrance to the Citadel of the Bloody Hand</t>
  </si>
  <si>
    <t>Drain of Madness</t>
  </si>
  <si>
    <t>SEWER LOCALE</t>
  </si>
  <si>
    <t>WATERDEEP SEWERS</t>
  </si>
  <si>
    <t>#</t>
  </si>
  <si>
    <t>CITY GUARD</t>
  </si>
  <si>
    <t>CITY WATCH</t>
  </si>
  <si>
    <t>NAMES</t>
  </si>
  <si>
    <t>STATUS 5E</t>
  </si>
  <si>
    <t>KNOWN MEMBERS (5E)</t>
  </si>
  <si>
    <t>0. Determination of building type</t>
  </si>
  <si>
    <t>1B. CLASS B BUILDING HEIGHT</t>
  </si>
  <si>
    <t>1C. CLASS C BUILDING HEIGHT</t>
  </si>
  <si>
    <t>1D. CLASS D BUILDING HEIGHT</t>
  </si>
  <si>
    <t>1. DETERMINATION OF BUILDING HEIGHT</t>
  </si>
  <si>
    <t>2. Building Conditions A</t>
  </si>
  <si>
    <t>BUILDING CONDITIONS DETERMNIATION</t>
  </si>
  <si>
    <t>2. Building Conditions B (variant)</t>
  </si>
  <si>
    <t>3. BUILDING FUNCTION DETERMINATION</t>
  </si>
  <si>
    <t>Red caps, pierced in the brow with a row of three brass nails</t>
  </si>
  <si>
    <t>25 gp per individual</t>
  </si>
  <si>
    <t>10 gp/year (member); 5 gp/year (apprentice)</t>
  </si>
  <si>
    <t>Elemos the Hand Dunblast (LE hm T3), Dunblast Roofing, Ironpost Street, Trades Ward (T9)</t>
  </si>
  <si>
    <t>The Old Guildhall, Gaustus Street, Trades Ward (T26)</t>
  </si>
  <si>
    <t>Deep orange caps and cloaks, with a red line trim border around all hems and cuffs</t>
  </si>
  <si>
    <t>5 gp; acceptance by the guild master only</t>
  </si>
  <si>
    <t>7 sp/month</t>
  </si>
  <si>
    <t>Jhalossan Turnstone (LG hm F0), Turnstone Plumbing and Pipefitting, Belnimbras Street, Dock Ward (D2)</t>
  </si>
  <si>
    <t>CONTACT (CoF - BS)</t>
  </si>
  <si>
    <t>CONTACTS 5E</t>
  </si>
  <si>
    <t>MASTER</t>
  </si>
  <si>
    <t>MASTER 5E</t>
  </si>
  <si>
    <t>MEMBERS 5E</t>
  </si>
  <si>
    <t>Coopers Rest, Pressbow Lane, Dock Ward (D31)</t>
  </si>
  <si>
    <t>Brown caps and cloaks, with blue and green trim lines at the hems</t>
  </si>
  <si>
    <t>30 gp; upon acceptance by majority vote of the members</t>
  </si>
  <si>
    <t>3 gp/month</t>
  </si>
  <si>
    <t>the Master</t>
  </si>
  <si>
    <t>Rugglar TossarimMaster Cooper (LG hm F0)</t>
  </si>
  <si>
    <t>The Market Hall, Traders Way, Castle Ward (C8)</t>
  </si>
  <si>
    <t>Cloaks or sashes of bright green; in early summer, fresh floral blossoms worn at the left shoulder</t>
  </si>
  <si>
    <t>1 gp/year, or 25 gp for life membership; none refused</t>
  </si>
  <si>
    <t>5 sp/month</t>
  </si>
  <si>
    <t>Baalbaas PartallVoice of the Master (CG hm F0), The Market Hall</t>
  </si>
  <si>
    <t>The House of Song, Rivon Street, Trades Ward (T19)</t>
  </si>
  <si>
    <t>Scarlet jackets, with slashed sleeves of white and purple, and deep green long cloaks and matching hats, with white and purple plumes</t>
  </si>
  <si>
    <t>30 gp</t>
  </si>
  <si>
    <t>25 gp annually (members); 15 gp (apprentices)</t>
  </si>
  <si>
    <t>the Master, or Maxeene the Flute RhiosannLady Voice of the Council (NG hf F0), The House of Song</t>
  </si>
  <si>
    <t>Muleskull Tavern, Ship Street, Dock Ward (D21)</t>
  </si>
  <si>
    <t>Cap with red and orange feathers</t>
  </si>
  <si>
    <t>1 gp; by application to the Elder Dungsweepers 6 senior memberstheir decision is absolute, but may be questioned 1 year after being made or reversed</t>
  </si>
  <si>
    <t>1 gp/year</t>
  </si>
  <si>
    <t>The Citadel of the Arrow, Burnt Wagon Way, Trades Ward (T10)</t>
  </si>
  <si>
    <t>White jackets or cloaks with red diagonal stripes</t>
  </si>
  <si>
    <t>5 gp to join; readily accepts new members; registry only at headquarters</t>
  </si>
  <si>
    <t>8 sp/month</t>
  </si>
  <si>
    <t>Zorondar the Nimble Riautar (LN hm F8, STR &amp; CHA 16, DEX 18); Riautars Weaponry, The High Road, Trades Ward (T18)</t>
  </si>
  <si>
    <t>The Road House, Carters Way, Southern Ward (S13)</t>
  </si>
  <si>
    <t>Dark blue cloaks and long-peaked caps, with silver trim</t>
  </si>
  <si>
    <t>25 gp (for the owner of a coach or more than one conveyance), or 10 gp (for the owner of a single cart or litter); by application to the Master (few are refused)</t>
  </si>
  <si>
    <t>Jasril MalakarMaster Carter (NE hm F0)</t>
  </si>
  <si>
    <t>Fellowship Hall, Waterdeep Way, Castle Ward (C39)</t>
  </si>
  <si>
    <t>NOBE</t>
  </si>
  <si>
    <t>25 gp (by majority vote of the membership)</t>
  </si>
  <si>
    <t>20 gp/year</t>
  </si>
  <si>
    <t>Shippers Hall, Oar Alley, Dock Ward (D28)</t>
  </si>
  <si>
    <t>Yellow cloaks and high-peaked caps with a black-spoked carriage wheel on the breast and center brim, with a black sail curved around it</t>
  </si>
  <si>
    <t>5 gp; acceptance only by the Master</t>
  </si>
  <si>
    <t>3 sp/month</t>
  </si>
  <si>
    <t>Baerlos Dunthar (N hm F0), Shippers Hall</t>
  </si>
  <si>
    <t>The House of Healing, The High Road, North Ward (N51)</t>
  </si>
  <si>
    <t>Cloaks and tunics (never caps) of black, gray, and white bands, with a large white diamond, bordered in gray with the long points vertical, on chest and back</t>
  </si>
  <si>
    <t>50 gp; acceptance by the Master only</t>
  </si>
  <si>
    <t>10 gp/year (member), 5 gp/year (apprentice)</t>
  </si>
  <si>
    <t>The Butchers Guildhall, The Way of the Dragon, Dock Ward (D47)</t>
  </si>
  <si>
    <t>Crimson cloaks with purple lining</t>
  </si>
  <si>
    <t>25 gp</t>
  </si>
  <si>
    <t>The House of Light, Scroll Street, Trades Ward (T29)</t>
  </si>
  <si>
    <t>Black caps with a gold flame device on both sides of the head (and, for ceremonies only, black tunics with a gold flame inside a gold circle on the breast)</t>
  </si>
  <si>
    <t>5 gp, upon acceptance by the Master (who keeps the membership limited in size)</t>
  </si>
  <si>
    <t>House of the Fine Carvers, The High Road, Castle Ward (C21)</t>
  </si>
  <si>
    <t>Royal blue cloaks with red and brown lines as borders</t>
  </si>
  <si>
    <t>10 gp (member); 3 gp (apprentice)</t>
  </si>
  <si>
    <t xml:space="preserve"> 4 gp/year (member); 2 gp/year (prentice)</t>
  </si>
  <si>
    <t>The House of Crystal, Copper Street, North Ward (N46)</t>
  </si>
  <si>
    <t>Pink cloaks or robes with a large white circle on the breast</t>
  </si>
  <si>
    <t>20 gp; acceptance by majority vote of the entire membership</t>
  </si>
  <si>
    <t>15 gp/year (member); 9 gp/year (apprentice)</t>
  </si>
  <si>
    <t>Jhalassan ThondSpeaker for the Guild (N hf F0), Thond Glass and Glazing Shop, Sleepers Walk, Trades Ward (T24)</t>
  </si>
  <si>
    <t>Builders Hall, Coach Street, Southern Ward (S11)</t>
  </si>
  <si>
    <t>Gray cloaks and caps with an orange pickaxe, handle vertical and blade at the top</t>
  </si>
  <si>
    <t>30 gp; upon examination by the Master</t>
  </si>
  <si>
    <t>5 gp/month</t>
  </si>
  <si>
    <t>Pewterers and Casters Guild Hall, The High Road, Castle Ward (C34)</t>
  </si>
  <si>
    <t>White sleeveless surcoats and aprons with the green silhouette of a tankard, handle to the viewers right, beneath a bell</t>
  </si>
  <si>
    <t>20 gp; upon acceptance by the Master</t>
  </si>
  <si>
    <t xml:space="preserve"> 1 gp/month</t>
  </si>
  <si>
    <t>Baerhar SurtlanVoice of the Guild (CN hm F0), Surtlans Metalwares, River Street, Trades Ward (T40)</t>
  </si>
  <si>
    <t>Watermens Hall, Dock Street, Dock Ward (D43)</t>
  </si>
  <si>
    <t>Blue shoulder-raincloaks, white shapeless hats</t>
  </si>
  <si>
    <t>10 gp; upon acceptance by the Master</t>
  </si>
  <si>
    <t>Jaster ThulGuild Spokesman (LN hm F0), Watermens Hall</t>
  </si>
  <si>
    <t>The House of Cleanliness, Slipstone Street, Trades Ward (T22)</t>
  </si>
  <si>
    <t>White caps and cloaks with an open human hand, fingers uppermost and spread, in silver on the breast of the cloak and center peak of the cap</t>
  </si>
  <si>
    <t>5 gp; registry at the House of Cleanliness (nonerefused)</t>
  </si>
  <si>
    <t>1 gp/month</t>
  </si>
  <si>
    <t>Ulraen CaulborSoap Master (LG hm F0), The House of Cleanliness</t>
  </si>
  <si>
    <t>League Hall, Tower Trail, Dock Ward (D46)</t>
  </si>
  <si>
    <t>Leather armbands (almost a foot long, worn on upper left arm) of gleaming brown, with a red diamond representing a hide cut into it, a black skinning knife raised up in the center of this diamond</t>
  </si>
  <si>
    <t>15 gp</t>
  </si>
  <si>
    <t>5 gp/year</t>
  </si>
  <si>
    <t>Ilimar ChantrethLeague Spokesman (LN hm F0), League Hall</t>
  </si>
  <si>
    <t xml:space="preserve"> The League Office, Wall Way, Trades Ward (T14)</t>
  </si>
  <si>
    <t>Cloaks of gold, with red and purple diagonal lines forming a cross-hatch pattern on breast and back</t>
  </si>
  <si>
    <t>15 gp; upon acceptance by the Master</t>
  </si>
  <si>
    <t>The Streets Office of the Loyal Order, at Piergeirons Palace, Castle Ward (A guild hall is under construction in Dock Ward on Dretch Lane with adjoining warehouses for stone storage.)</t>
  </si>
  <si>
    <t>Red caps, gray cloaks and tunics with red pickaxe on right breast (point high, handle down), red trim lines at hems and cuffs</t>
  </si>
  <si>
    <t xml:space="preserve"> 15 gp (member), 5 gp (prentice); acceptance by agreement of Streetsmaster and Council (five annually elected members)</t>
  </si>
  <si>
    <t>3 gp/month (member); 1 gp/month (prentice)</t>
  </si>
  <si>
    <t>Reina ThrasimVoice of the Streets (CG hf T3), Fetlock Court, Castle Ward</t>
  </si>
  <si>
    <t>Mariners Hall, Cedar Street, Dock Ward (D44)</t>
  </si>
  <si>
    <t>Red hats with white plumes, red shoulder cloaks</t>
  </si>
  <si>
    <t>25 gp (none refused)</t>
  </si>
  <si>
    <t>10 gp/year</t>
  </si>
  <si>
    <t xml:space="preserve"> Metalmasters Hall, the High Road, Southern Ward (S20)</t>
  </si>
  <si>
    <t>Gray caps with black plumes, red tunics with a black vertical hammer, head uppermost, on the breast</t>
  </si>
  <si>
    <t>Full Sails (the League-run tavern and guild hall), Dock Street, Dock Ward (D35)</t>
  </si>
  <si>
    <t>White cloaks and caps, and sky-blue robes; on the breast of the robes, two darker blue wavy horizontal lines (waves), and three silver stars above them</t>
  </si>
  <si>
    <t>15 gp (none refused)</t>
  </si>
  <si>
    <t>Jelhuld AlaerTavernmaster (CE hm F3), Full Sails</t>
  </si>
  <si>
    <t xml:space="preserve"> The House of Textiles, Nethpranters Street, Trades Ward (T27)</t>
  </si>
  <si>
    <t>Rainbow-hue dyed overcloaks and overgowns</t>
  </si>
  <si>
    <t>Mellor RhagustSpeaker of the Order (LN hm F0), The House of Textiles</t>
  </si>
  <si>
    <t>Cobblers &amp; Corvisers House, Soothsayers Way, Trades Ward (T37)</t>
  </si>
  <si>
    <t>Gray cloaks or caps, with a brown human footprint (right foot, bare), toes uppermost, on the right shoulder or cap-front</t>
  </si>
  <si>
    <t>25 gp (member), by application to the Council of Senior Merchants (members of the guild who have been members for 15 continuous years, or more)</t>
  </si>
  <si>
    <t>10 gp/year (members), 15 gp/year (apprentices)</t>
  </si>
  <si>
    <t>Darion Sulmest (Ln hm F0, INT &amp; WIS 17, DEX 18), Sulmests Splendid Shoes &amp; Boots, the High Road, North Ward (N49)</t>
  </si>
  <si>
    <t>Shipwrights House, Dock Street and Asterils Way, Dock Ward (D19)</t>
  </si>
  <si>
    <t>Cloaks and robes of blue, dun, and red, in three broad vertical stripes</t>
  </si>
  <si>
    <t>30 gp; only upon acceptance by the Master (there is no room for new members at present)</t>
  </si>
  <si>
    <t>15 gp/year</t>
  </si>
  <si>
    <t xml:space="preserve"> Zabardan BarparSpeaker for the Shipwrights (F0), Shipwrights House</t>
  </si>
  <si>
    <t>Costumers Hall, the High Road and Spend-thrift Alley, Trades Ward (T11)</t>
  </si>
  <si>
    <t>White glove, arm, and half-cloak (one piece garment), decorated with blue and green sequins in a repeating pattern of interwoven thread, leading to a
threaded needle picked out in sequins along the wearers forearm; this is worn on the left arm, hand, and shoulder, and is removed to do work of any sort</t>
  </si>
  <si>
    <t>12 gp/year</t>
  </si>
  <si>
    <t xml:space="preserve"> the Lady Master</t>
  </si>
  <si>
    <t>Saddlers &amp; Harness-Makers Hall, Tulmasters Street, Southern Ward (S6)</t>
  </si>
  <si>
    <t>20 gp; acceptance by the Guildmistress High Dues: 7 gp/year</t>
  </si>
  <si>
    <t>the Guildmistress High</t>
  </si>
  <si>
    <t>7 gp/year</t>
  </si>
  <si>
    <t>The Zoarstar, Quill Alley, Trades Ward (T25)</t>
  </si>
  <si>
    <t>Guild Hall of the Order, Waterdeep Way, Castle Ward (C36)</t>
  </si>
  <si>
    <t xml:space="preserve"> Royal blue berets with silver quills on them</t>
  </si>
  <si>
    <t>10 gp</t>
  </si>
  <si>
    <t>Gray woolen cloaks trimmed with fur (winter), skullcaps of gray wool with a fur fringe (summer)</t>
  </si>
  <si>
    <t>25 gp fee upon application to the Master; refunded if application refused</t>
  </si>
  <si>
    <t>2 gp/month</t>
  </si>
  <si>
    <t>Shalrin MeraedosGentleman Keeper of the Order (LN(E) hm F0), Meraedos Fine Furs, the High Road, North Ward (N48)</t>
  </si>
  <si>
    <t>The Metal House of Wonders, Belnimbras Street and Gut Alley, Dock Ward (D3)</t>
  </si>
  <si>
    <t>Gray cloaks with a single blue star on the left shoulder</t>
  </si>
  <si>
    <t>35 gp</t>
  </si>
  <si>
    <t>The Guild Paddock, Walltower Walk, Trades Ward (T34)</t>
  </si>
  <si>
    <t>Deep blue hats with white plumes</t>
  </si>
  <si>
    <t>Stationers Hall, the High Road and the Way of the Dragon, Trades Ward (T31)</t>
  </si>
  <si>
    <t>White robes, with a black quill pen on the breast</t>
  </si>
  <si>
    <t>The Map House, Waterdeep Way, Castle Ward (C40)</t>
  </si>
  <si>
    <t>Green robes with a crossed chalk and dividers on the breast, green hats with white plumes</t>
  </si>
  <si>
    <t>20 gp; acceptance by the Master</t>
  </si>
  <si>
    <t>1 sp/month</t>
  </si>
  <si>
    <t>Doroun LhaerzorSpeaker for the Guild (CN hm F0), the Map House</t>
  </si>
  <si>
    <t>The House of Good Spirits, the Rising Ride, Southern Ward (S3)</t>
  </si>
  <si>
    <t>Purple robes with an upright drinking jack in white silhouette on the breast</t>
  </si>
  <si>
    <t>30 gp; acceptance by the Master</t>
  </si>
  <si>
    <t>The Coach &amp; Wagon Hall, the High Road, Southern Ward (S5)</t>
  </si>
  <si>
    <t>Brown cloaks with four white wheels on each front shoulder</t>
  </si>
  <si>
    <t>20 gp</t>
  </si>
  <si>
    <t>Tower of the Order, The Street of Bells, Castle Ward (C15)</t>
  </si>
  <si>
    <t>Dark purple cloaks, with a white human hand, fingers together and uppermost, on the left shoulder</t>
  </si>
  <si>
    <t>35 gp; majority vote of the members</t>
  </si>
  <si>
    <t>7 gp/month</t>
  </si>
  <si>
    <t>Orlar ThammasSpeaker for the Order (CG hm W11), Tower of the Order</t>
  </si>
  <si>
    <t>The House of Gems, Gem Street, Castle Ward (C44)</t>
  </si>
  <si>
    <t>Deep purple robes with a triangular, crown-cut white gem, point downward, on the breast, purple hats with white plumes</t>
  </si>
  <si>
    <t>40 gp</t>
  </si>
  <si>
    <t xml:space="preserve"> 25 gp/year</t>
  </si>
  <si>
    <t>Jhauntar OlmhazanGentleman Speaker for the Jewelers (NE hm F0), Olmhazans Jewels, The High Road, Castle Ward (C29)</t>
  </si>
  <si>
    <t>Seaswealth Hall, Seaswealth Hall Wharf, Dock Ward (D39)</t>
  </si>
  <si>
    <t>Silver caps, with blue eyes upon either side, or sashes of silver with a single blue eye, worn hanging straight down from the left shoulder</t>
  </si>
  <si>
    <t>5 gp</t>
  </si>
  <si>
    <t>2 gp/year</t>
  </si>
  <si>
    <t>TAG OF HQ</t>
  </si>
  <si>
    <t>The Stone House, Telshambras Street, Southern Ward (S2)</t>
  </si>
  <si>
    <t>FIELD OF LORE</t>
  </si>
  <si>
    <t>Font of Knowledge (C4), ask for</t>
  </si>
  <si>
    <t xml:space="preserve"> Javroun Lithkind</t>
  </si>
  <si>
    <t xml:space="preserve">Melshimber </t>
  </si>
  <si>
    <t>Javroun Lithkind</t>
  </si>
  <si>
    <t>Warm Beds (D15), ask for</t>
  </si>
  <si>
    <t>Kromnlor Sernar</t>
  </si>
  <si>
    <t xml:space="preserve">Shrines of Nature ($5), ask for ; </t>
  </si>
  <si>
    <t>Mirrormul Tszul or almost anyone</t>
  </si>
  <si>
    <t xml:space="preserve">Selune’s Smile (D6) (winter months only), ask for  </t>
  </si>
  <si>
    <t>Blackrabbas Khuulthund</t>
  </si>
  <si>
    <t>Irbryth Authamaun</t>
  </si>
  <si>
    <t xml:space="preserve">Thongolir Villa ($49), ask for ; </t>
  </si>
  <si>
    <t>Thestus Thongolir</t>
  </si>
  <si>
    <t xml:space="preserve">Tower of the Order (C15); </t>
  </si>
  <si>
    <t xml:space="preserve">Font of Knowledge (C4), ask for ; </t>
  </si>
  <si>
    <t>Ilighast Chamnabbar</t>
  </si>
  <si>
    <t>Zeltabbar Ilipha</t>
  </si>
  <si>
    <t>Average Prices for Goods &amp;Services in Waterdeep</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</si>
  <si>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</si>
  <si>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 xml:space="preserve"> see Bookkeeping</t>
  </si>
  <si>
    <t xml:space="preserve"> 1 sp to 10 sp (varies with quality)</t>
  </si>
  <si>
    <t xml:space="preserve"> see Weapon-harness</t>
  </si>
  <si>
    <t xml:space="preserve"> 5 sp to 5 gp, depending on size (Guild)</t>
  </si>
  <si>
    <t xml:space="preserve"> 24 cp depending on size, durability (Guild)</t>
  </si>
  <si>
    <t xml:space="preserve"> (dark stout), full quaff: 2 sp; 1 barrel: 20 gp (Guild)</t>
  </si>
  <si>
    <t xml:space="preserve"> wooden: 5 cp/cast metal: 15 gp, depending on size and tone (Guild)</t>
  </si>
  <si>
    <t xml:space="preserve"> 1 gp per day or portion of day spent on accounts (Guild)</t>
  </si>
  <si>
    <t xml:space="preserve"> new: 3 gp/repair: 5-15 sp (Guild) a bonus of up to 5 gp is customarily paid for immediate (same day) service.</t>
  </si>
  <si>
    <t xml:space="preserve"> 5 sp to 20 sp (markets)</t>
  </si>
  <si>
    <t xml:space="preserve"> new: 1 gp per bottle, matching sets; 3-6 cp per bottle, odd bottles (Guild)/secondhand 1 or 2 cp</t>
  </si>
  <si>
    <t xml:space="preserve"> average price 2 cp (increases with size, finer workmanship, materials)</t>
  </si>
  <si>
    <t xml:space="preserve"> average price 2 sp (increases with size, finer workmanship, materials) (Guild)</t>
  </si>
  <si>
    <t xml:space="preserve"> 1-4 cp/loaf (depending on size, quality)/waybread (older, hard baked): 2 cp/loaf</t>
  </si>
  <si>
    <t/>
  </si>
  <si>
    <t xml:space="preserve"> 10 gp/day per Guild workman and 3 gp/day per assistant plus 10 gp daily crew expenses fee, plus materi-als (Guild). See also Stone.</t>
  </si>
  <si>
    <t xml:space="preserve"> 1 gp per man per day, plus 5 gp for a surveyor-chartist, plus 5 gp for a Guild engineer plus materials plus 10 gp/day crew needs fee (Guild). See also Lum-ber. (does not include Excavations, q.v.)</t>
  </si>
  <si>
    <t xml:space="preserve"> 2 sp each (Guild), used: 1-3cp (for nobles stubs; i.e. ends)</t>
  </si>
  <si>
    <t xml:space="preserve"> 1 cp for a half-hour or less ride anywherewithin city walls, in an open trotting-cart (and up, forbetter conveyance) (Guild)</t>
  </si>
  <si>
    <t xml:space="preserve"> 25 gp to 60 gp depending on sizeall have twowheels (plus a spare underneath), an open carrying bed,and trails for beasts; the more ornate have a seat for thedriver, removable sides, etc. (Guild)</t>
  </si>
  <si>
    <t xml:space="preserve"> 1 gp/yard (ornamental) to 5 gp/yard (harbor orgate) depending on size and strength (weight andmethod of joining links) (Guild)</t>
  </si>
  <si>
    <t xml:space="preserve"> 10 sp-1 gp/chimney (wealthy arecharged more)</t>
  </si>
  <si>
    <t xml:space="preserve"> 5 sp to 10 gp per bolt, depending uponmaterials, demand, imported or local (Guild) (does notinclude Wool; q.v.)</t>
  </si>
  <si>
    <t xml:space="preserve"> 5-20 gp/garment (Guild) Off the rack: 2-15 cp/garment (depending on amount of mater-</t>
  </si>
  <si>
    <t> 2-15 cp/garment (depending on amount of mater-ial, workmanship, materials used, style); secondhand: 2sp to 4 gp per garment if tailored, 2 cp to 10 cp if not</t>
  </si>
  <si>
    <t xml:space="preserve"> 1 cp-6 cp per item, depending onglazing, size, complexity, and durability</t>
  </si>
  <si>
    <t xml:space="preserve"> 4-8 gp, depending on size (plus enspellingfee)</t>
  </si>
  <si>
    <t xml:space="preserve"> many prices, many methods; most whocan afford it purchase clerical magic</t>
  </si>
  <si>
    <t xml:space="preserve"> medicinal: 1-8 gp/bottle (includes bottle, contentsyield 3-6 doses, usually 4) (Guild)</t>
  </si>
  <si>
    <t xml:space="preserve"> 5 sp to 10 gp/bolt, depending on complexity and difficulty of desired result (Guild)</t>
  </si>
  <si>
    <t xml:space="preserve"> 2 gp per man per day (or part of day) plusmaterials, plus 10 gp/day crew head fee (Guild)</t>
  </si>
  <si>
    <t xml:space="preserve"> 2 cpper trip per person carried, plus an additional 1 cp perpassenger if any accompanying luggage, pets, or goodsare not wholly carried by the passenger (Guild)</t>
  </si>
  <si>
    <t xml:space="preserve"> 5 gp/wagonload (manure), 7 gp/wagonload (fishor bone meal) (Guild)</t>
  </si>
  <si>
    <t xml:space="preserve"> 10 gp perbuilding, regardless of success (Guild)</t>
  </si>
  <si>
    <t xml:space="preserve"> 5 sp to 1 gp/face cord (known in Waterdeep as aStand), ranging according to the type and dryness ofwood, and difficulty of procuring it (i.e. higher in deep-est winter)</t>
  </si>
  <si>
    <t xml:space="preserve"> 1 cp to 12 cp per fish, depending onspecies, sizes, and condition</t>
  </si>
  <si>
    <t xml:space="preserve"> 1 sp to 15 gp per piece, depending onsize, workmanship, and materials used; most normalchairs, standing shelves, and plain tables cost about 2-4gp each (Guild)</t>
  </si>
  <si>
    <t xml:space="preserve"> 4 cp for 4-inch-square pane to 6 gp for a 4-foot-square pane (Guild); for blown vessels, see Bottles</t>
  </si>
  <si>
    <t xml:space="preserve"> 33-99 gp, plus cost of materials and perhaps gems, provided or selected by client (Guild)</t>
  </si>
  <si>
    <t xml:space="preserve"> 2 cp by day, 4 cp by night (Guild)</t>
  </si>
  <si>
    <t xml:space="preserve"> metal work (latches, hinges, needles, spikes) sold by weight, usually 1 cp per ounce (Guild)</t>
  </si>
  <si>
    <t xml:space="preserve"> 5 cp to 8 gp/dry ounce (saffron is 40 gp/dry ounce)</t>
  </si>
  <si>
    <t xml:space="preserve"> 1 cp (fishhook) to 4 gp (grappling or meat) (Guild)</t>
  </si>
  <si>
    <t xml:space="preserve"> 1 gp per shoe (includes making or fitting and shoeing) (Guild)</t>
  </si>
  <si>
    <t xml:space="preserve"> 1 gp to 3 gp/night (includes night watch,feeding, watering, cleaning, and rubdown, exercise ifnecessary) (Guild)</t>
  </si>
  <si>
    <t xml:space="preserve"> see Horses, shoeing (value of a used/foundshoe is 1 cp to 3 cp, based on size and condition)</t>
  </si>
  <si>
    <t xml:space="preserve"> sold by the 2 ounce bottle, 10 sp-4 gp per bottleaccording to ingredients, such as gilding pigments;always includes bottle (Guild)</t>
  </si>
  <si>
    <t xml:space="preserve"> varies widely according to value of materials, fromcostume jewelry employing much brass, at 2-4 cp perpiece, to elaborate pectorals worth up to 400,000 gp(Guild); many Waterdhavians wear rings or belt bucklesof worked gold worth 2-4 gp</t>
  </si>
  <si>
    <t xml:space="preserve"> 3 sp for a 2 ounce bottle, or 1 gp/flask (as perPlayers Handbook), or 10 gp/small key (sealed with tar)</t>
  </si>
  <si>
    <t xml:space="preserve"> 4 cp (hand clay lamp) to 50 gp (waterproof lantern)(Guild)</t>
  </si>
  <si>
    <t xml:space="preserve"> 2 sp/garment while you wait, 1 sp/garmentovernight (Guild)</t>
  </si>
  <si>
    <t xml:space="preserve"> professional witness, assistance of: 10 gp per day (dou-ble if hired to state against charges of severe crimes),payable in advance</t>
  </si>
  <si>
    <t xml:space="preserve"> 10 gp/page (includes materials) (Guild)</t>
  </si>
  <si>
    <t xml:space="preserve"> 3 cp/trip (if guid-ing, use Guiding entry) (Guild)</t>
  </si>
  <si>
    <t xml:space="preserve"> 3 gp/suit, plus materials (Guild)</t>
  </si>
  <si>
    <t xml:space="preserve"> 1 sp per man per hour, 2 sp perman per hour if cargo is dangerous (Guild)</t>
  </si>
  <si>
    <t xml:space="preserve"> 1 cp/board (2 × 4 × 8 long) and 2 cp/bar (4 ×4 × 8 long) to 1 sp/board and 12 sp/bar depending ontype and condition; prices will vary with nonstandardsizes</t>
  </si>
  <si>
    <t xml:space="preserve"> 5-10 gp each (Guild)</t>
  </si>
  <si>
    <t xml:space="preserve"> 25 gp in nine days, delivery to Waterdeep addressincluded; rush jobs 18 gp. Cost may increase if mapunusually large (Guild)</t>
  </si>
  <si>
    <t xml:space="preserve"> 10 gp (whole carcass, average price), 17 gp(smoked carcass), varying with condition and size of car-cass, type of animal (Guild)</t>
  </si>
  <si>
    <t xml:space="preserve"> 10-20 gp daily (includes nursing, splints,dressings, emergency medicines, etc.) (Guild)</t>
  </si>
  <si>
    <t xml:space="preserve"> 10% interest (for princi-pal of 100 gp or less) to 15% interest</t>
  </si>
  <si>
    <t xml:space="preserve"> 6 sp/day or occasion (whichever isthe lesser time) for each musician (Guild)</t>
  </si>
  <si>
    <t xml:space="preserve"> 1 gp each/night, per building watched(unarmed; for armed men, bodyguard rates apply; seetext under Wages)</t>
  </si>
  <si>
    <t xml:space="preserve"> 3 gp for 1 hour of crating and packing 1 personstypical belongings, readied for extended travel (Guild)</t>
  </si>
  <si>
    <t xml:space="preserve"> scrip: 2 cp/ream; parchment: 5 cp/ream (1 ream isroughly 10 x 14, a two-sided sheet) (Guild)</t>
  </si>
  <si>
    <t xml:space="preserve"> masks and suits of metal, 600 to 2,000 gp(Guild); 20-75 gp for ornate metal masks only</t>
  </si>
  <si>
    <t xml:space="preserve"> 1 cp each, or if small, a dozen for 2 cp</t>
  </si>
  <si>
    <t xml:space="preserve"> 2 cp each (quill), 2-4 sp (metal nib; varying withdesign) (Guild)</t>
  </si>
  <si>
    <t xml:space="preserve"> sold by the 2-ounce bottle, always including thebottle (sometimes quite ornate) and varying in cost from1 cp to 30 gp, depending on quality and demand</t>
  </si>
  <si>
    <t xml:space="preserve"> 2 gp each to 6 gp each (Guild)</t>
  </si>
  <si>
    <t xml:space="preserve"> 5 gp each, average price (with lid, varieswith size, quality) (Guild)</t>
  </si>
  <si>
    <t xml:space="preserve"> 100 coil of thin black waxed cord: 17 sp; 100 coil ofornamental, silk braided cord: 25 gp (Guild)</t>
  </si>
  <si>
    <t xml:space="preserve"> single lateen sail 500 to 700 gp (30% less if severalmonths notice given) (Guild); non-Guild no guaran-tees sails sell as low as 200 gp for full rigging; refer totext under the Most Diligent League of Sail-Makersand Cordwainers</t>
  </si>
  <si>
    <t xml:space="preserve"> see Spells if magical, Paper if not (price is perream, stitched together)</t>
  </si>
  <si>
    <t xml:space="preserve"> of metal, 12 gp for each design or likeness (Guild)</t>
  </si>
  <si>
    <t xml:space="preserve"> see Night watchmen, Spell guard, and textunder Wages for bodyguards</t>
  </si>
  <si>
    <t xml:space="preserve"> 5,000 to 7,000 gp (minus 1,000 to 1,500 gp ifused); for breakdown by type, see text under TheOrder of Master Shipwrights (Guild)</t>
  </si>
  <si>
    <t xml:space="preserve"> see Boots; reduce all costs by half</t>
  </si>
  <si>
    <t xml:space="preserve"> see Seals</t>
  </si>
  <si>
    <t xml:space="preserve"> 5 gp/day (or part of a day) (Guild)</t>
  </si>
  <si>
    <t xml:space="preserve"> 70 gp (full and proper assortment; fine tem-pering is required)</t>
  </si>
  <si>
    <t xml:space="preserve"> 3 gp per 10 gallon barrel to non-members (Guild)</t>
  </si>
  <si>
    <t xml:space="preserve"> 5-10 gp each pair (Guild)</t>
  </si>
  <si>
    <t xml:space="preserve"> 10 gp/day (Guild)</t>
  </si>
  <si>
    <t xml:space="preserve"> see text under The Watchful Order ofMagists &amp; Protectors (Guild) for prices; typically a75% mark-up to non members (sold by individual Guildmembers, not by the Guild)</t>
  </si>
  <si>
    <t xml:space="preserve"> 500 gp per divination spell cast, paidby city if cast upon order of a city official</t>
  </si>
  <si>
    <t xml:space="preserve"> see Herbs</t>
  </si>
  <si>
    <t xml:space="preserve"> 2 cp/block if purchased to do own work; 3 cp/blocklaid by Guild for repairs or additions; 4 cp/block laid byGuild when new structures built; 5 cp/block laid byGuild if marble, obsidian, or other finestone (Guild)</t>
  </si>
  <si>
    <t xml:space="preserve"> 2 cp each set</t>
  </si>
  <si>
    <t xml:space="preserve"> 10 sp to 1 gp, depending on size and work-manship (new) (Guild); 3 cp (secondhand)</t>
  </si>
  <si>
    <t xml:space="preserve"> new: 1 cp to 3 cp each (varies with quality), laid: 1cp each extra (or daily rate) (Guild)</t>
  </si>
  <si>
    <t xml:space="preserve"> 3 cp/strap (Guild)</t>
  </si>
  <si>
    <t xml:space="preserve"> 5 cp to 5 gp (Guild)</t>
  </si>
  <si>
    <t xml:space="preserve"> 2 gp/day (2 weeks to 1 monthrequired, depending on desired result)</t>
  </si>
  <si>
    <t xml:space="preserve"> 75-200 gp, varying with size, durability, style, andlength of time given to build; custom or unusual sizesand style more expensive (Guild)</t>
  </si>
  <si>
    <t xml:space="preserve"> 1 gp per piece (e.g. belt, scabbard, baldric= 3 pieces) (Guild)</t>
  </si>
  <si>
    <t xml:space="preserve"> cost as per Players Handbook, plus 1 gpcity fee (various Guilds)</t>
  </si>
  <si>
    <t xml:space="preserve"> 2 gp to 6 gpper wheel, depending on size, design, difficulty of joband materials required; double if job is a rush or a dan-gerous one, involving travel outside the city walls(Guild)</t>
  </si>
  <si>
    <t xml:space="preserve"> 1 cp/piece (Guild)</t>
  </si>
  <si>
    <t xml:space="preserve"> wooden: see Building; metal, custom-made to fit: 5 sp-10 sp unbarred, depending on size, 2gp-10 gp if barred, depending on size, aesthetic design ofthe bars, and sturdiness (Guild)</t>
  </si>
  <si>
    <t xml:space="preserve"> see Glass</t>
  </si>
  <si>
    <t xml:space="preserve"> 7 sp/jack, 1 gp/bottle, 20 gp/barrel to 4 gp/jack, 12gp/bottle, 70 gp/barrel depending on quality, rarity,fashionability (Guild)</t>
  </si>
  <si>
    <t xml:space="preserve"> 7 gp per bolt, fine spun but undyed (Guild)</t>
  </si>
  <si>
    <t xml:space="preserve"> 2 gp/jack, 7 gp/bottle, 40 gp/small key (Guild)</t>
  </si>
  <si>
    <t>Accounting</t>
  </si>
  <si>
    <t>Ale, tankard</t>
  </si>
  <si>
    <t>Baldric</t>
  </si>
  <si>
    <t>Basket, wicker</t>
  </si>
  <si>
    <t>Beer</t>
  </si>
  <si>
    <t>Bells</t>
  </si>
  <si>
    <t>Bookkeeping</t>
  </si>
  <si>
    <t>Boots</t>
  </si>
  <si>
    <t>Secondhand boots</t>
  </si>
  <si>
    <t>Bottles (glass)</t>
  </si>
  <si>
    <t>Bowl, carved wooden</t>
  </si>
  <si>
    <t>Bowl, cast metal</t>
  </si>
  <si>
    <t>Bread, fresh baked</t>
  </si>
  <si>
    <t>Building (including repairs or additions)</t>
  </si>
  <si>
    <t>Stone</t>
  </si>
  <si>
    <t>Wood</t>
  </si>
  <si>
    <t>Candles, scented and colored</t>
  </si>
  <si>
    <t>Carrying fare</t>
  </si>
  <si>
    <t>Cart, new</t>
  </si>
  <si>
    <t>Chain</t>
  </si>
  <si>
    <t>Chimney-cleaning</t>
  </si>
  <si>
    <t>Cloth, new-woven</t>
  </si>
  <si>
    <t>Clothing, tailored new</t>
  </si>
  <si>
    <t xml:space="preserve"> Off the rack</t>
  </si>
  <si>
    <t>Crockery, earthenware</t>
  </si>
  <si>
    <t>Crystal balls</t>
  </si>
  <si>
    <t>Divination, folk</t>
  </si>
  <si>
    <t>Drugs</t>
  </si>
  <si>
    <t>Dyeing, of cloth, provided by the client</t>
  </si>
  <si>
    <t>Excavations</t>
  </si>
  <si>
    <t>Ferrying (about harbor, to and from ship and shore)</t>
  </si>
  <si>
    <t>Fertilizer</t>
  </si>
  <si>
    <t>Firefighting, magical (if no Fire guard hired)</t>
  </si>
  <si>
    <t>Firewood</t>
  </si>
  <si>
    <t>Fish, fresh-caught</t>
  </si>
  <si>
    <t>Furniture, wooden</t>
  </si>
  <si>
    <t>Glass</t>
  </si>
  <si>
    <t>Gowns, fine</t>
  </si>
  <si>
    <t>Guiding through city</t>
  </si>
  <si>
    <t>Hardware</t>
  </si>
  <si>
    <t>Herbs</t>
  </si>
  <si>
    <t>Hooks, metal</t>
  </si>
  <si>
    <t>Horses, shoeing</t>
  </si>
  <si>
    <t>Horses, stabling</t>
  </si>
  <si>
    <t>Horseshoes</t>
  </si>
  <si>
    <t>Ink</t>
  </si>
  <si>
    <t>Lamp oil</t>
  </si>
  <si>
    <t>Lamps</t>
  </si>
  <si>
    <t>Law</t>
  </si>
  <si>
    <t>Letters, written</t>
  </si>
  <si>
    <t>Lighting through city (without guiding)</t>
  </si>
  <si>
    <t>Livery, Guild or other</t>
  </si>
  <si>
    <t>Loading/unloading, docks</t>
  </si>
  <si>
    <t>Lumber</t>
  </si>
  <si>
    <t>Magnifying glasses</t>
  </si>
  <si>
    <t>Maps</t>
  </si>
  <si>
    <t>Meat, fresh</t>
  </si>
  <si>
    <t>Medical care</t>
  </si>
  <si>
    <t>Moneylending, Moneychanging</t>
  </si>
  <si>
    <t>Musicians, performing</t>
  </si>
  <si>
    <t>Night watchmen</t>
  </si>
  <si>
    <t>Packing</t>
  </si>
  <si>
    <t>Paper</t>
  </si>
  <si>
    <t>Party costumes</t>
  </si>
  <si>
    <t>Pastries</t>
  </si>
  <si>
    <t>Pens</t>
  </si>
  <si>
    <t>Perfume</t>
  </si>
  <si>
    <t>Pictures and likenesses</t>
  </si>
  <si>
    <t>Pots, cast metal</t>
  </si>
  <si>
    <t>Rope</t>
  </si>
  <si>
    <t>Sail</t>
  </si>
  <si>
    <t>Scrolls</t>
  </si>
  <si>
    <t>Seals</t>
  </si>
  <si>
    <t>Security</t>
  </si>
  <si>
    <t>Ships</t>
  </si>
  <si>
    <t>Shoes</t>
  </si>
  <si>
    <t>Signet rings</t>
  </si>
  <si>
    <t>Signs, lettering</t>
  </si>
  <si>
    <t>Smiths tools</t>
  </si>
  <si>
    <t>Soap</t>
  </si>
  <si>
    <t>Spectacles</t>
  </si>
  <si>
    <t>Spell guard, magical</t>
  </si>
  <si>
    <t>Spells (scrolls)</t>
  </si>
  <si>
    <t>Spellcasting, at trials</t>
  </si>
  <si>
    <t>Spices</t>
  </si>
  <si>
    <t>Stamp-marks</t>
  </si>
  <si>
    <t>Suspenders</t>
  </si>
  <si>
    <t>Tankards, cast</t>
  </si>
  <si>
    <t>Tiles</t>
  </si>
  <si>
    <t>Tote straps</t>
  </si>
  <si>
    <t>Toys, metal</t>
  </si>
  <si>
    <t>Training, of mounts</t>
  </si>
  <si>
    <t>Wagons</t>
  </si>
  <si>
    <t>Weapon-harness</t>
  </si>
  <si>
    <t>Weapons, bladed</t>
  </si>
  <si>
    <t>Wheels, replacement (for wagons and carts)</t>
  </si>
  <si>
    <t>Wickerwork, small</t>
  </si>
  <si>
    <t>Window frame</t>
  </si>
  <si>
    <t>Windowpanes</t>
  </si>
  <si>
    <t>Wine</t>
  </si>
  <si>
    <t>Wool</t>
  </si>
  <si>
    <t>Zzar</t>
  </si>
  <si>
    <t>GOOD&amp;SERVICES</t>
  </si>
  <si>
    <t>COST</t>
  </si>
  <si>
    <t>COINAGE</t>
  </si>
  <si>
    <t>TAXES</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</si>
  <si>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</si>
  <si>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PRICING</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</si>
  <si>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</si>
  <si>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Alchemical Goods</t>
  </si>
  <si>
    <t>Business Goods</t>
  </si>
  <si>
    <t>Construction Goods</t>
  </si>
  <si>
    <t>Conveyance Goods</t>
  </si>
  <si>
    <t>Food &amp; Drink</t>
  </si>
  <si>
    <t>Garments</t>
  </si>
  <si>
    <t>Household Wares</t>
  </si>
  <si>
    <t>Luxuries</t>
  </si>
  <si>
    <t>Martial Goods</t>
  </si>
  <si>
    <t>Pouches &amp; Purses</t>
  </si>
  <si>
    <t>Religious Goods</t>
  </si>
  <si>
    <t>Roguish Goods</t>
  </si>
  <si>
    <t>Traveling Goods</t>
  </si>
  <si>
    <t>Business Services</t>
  </si>
  <si>
    <t>Coin &amp; Wealth Services</t>
  </si>
  <si>
    <t>Construction Services</t>
  </si>
  <si>
    <t>Conveyance Services</t>
  </si>
  <si>
    <t>Domestic Services</t>
  </si>
  <si>
    <t>Lore Services</t>
  </si>
  <si>
    <t>Luxury Services</t>
  </si>
  <si>
    <t>Magical Services</t>
  </si>
  <si>
    <t>A jack and bottle hold roughly the same amount; a small key holds 2 gallons; a cask holds 12 gallons; a barrel holds 30 gallons; a buttholds 100 gallons; a tun holds 250 gallons</t>
  </si>
  <si>
    <t>Acid (vial)</t>
  </si>
  <si>
    <t>Alchemist's Fire (flask)</t>
  </si>
  <si>
    <t>Antitoxin (vial)</t>
  </si>
  <si>
    <t>Abacus</t>
  </si>
  <si>
    <t>Artisan's Tools</t>
  </si>
  <si>
    <t>Book</t>
  </si>
  <si>
    <t>Quarto (12" x 9")</t>
  </si>
  <si>
    <t>Octavo (9" x 6")</t>
  </si>
  <si>
    <t>Folio (15" x 12")</t>
  </si>
  <si>
    <t>Cover, Leather</t>
  </si>
  <si>
    <t>Cover, Cloth</t>
  </si>
  <si>
    <t> Clothboard: -10% of cost; Ragcloth: -15% of cost</t>
  </si>
  <si>
    <t>Cover, Wood</t>
  </si>
  <si>
    <t>Cover, Metals</t>
  </si>
  <si>
    <t>Gilding</t>
  </si>
  <si>
    <t> Silver: +10% of cost; Gold: +20% of cost</t>
  </si>
  <si>
    <t>Precious Metal &amp; Gem Accents</t>
  </si>
  <si>
    <t>Cover Artwork</t>
  </si>
  <si>
    <t> varies</t>
  </si>
  <si>
    <t>Other Additions</t>
  </si>
  <si>
    <t>Block and Tackle</t>
  </si>
  <si>
    <t>Bucket</t>
  </si>
  <si>
    <t> 5cp</t>
  </si>
  <si>
    <t>Case</t>
  </si>
  <si>
    <t> (Guild)</t>
  </si>
  <si>
    <t>Ornamental</t>
  </si>
  <si>
    <t>Harbor or Gate</t>
  </si>
  <si>
    <t>Chalk</t>
  </si>
  <si>
    <t> 1 cp/piece, or 1sp/dozen</t>
  </si>
  <si>
    <t>Cloth</t>
  </si>
  <si>
    <t>Non-Wool</t>
  </si>
  <si>
    <t>Drugs, medicinal</t>
  </si>
  <si>
    <t>Manure</t>
  </si>
  <si>
    <t>Fish or Bone Meal</t>
  </si>
  <si>
    <t>Healer's Kit</t>
  </si>
  <si>
    <t>Fishhook</t>
  </si>
  <si>
    <t>Grappling or Meat</t>
  </si>
  <si>
    <t> sold in 2oz bottles (Guild)</t>
  </si>
  <si>
    <t>Plain Black</t>
  </si>
  <si>
    <t>Colors</t>
  </si>
  <si>
    <t> Sheets tend to be 12" x 20" in size (Guild)</t>
  </si>
  <si>
    <t>Scrip or Rag-paper</t>
  </si>
  <si>
    <t> 2 cp/sheet</t>
  </si>
  <si>
    <t>Parchment, average</t>
  </si>
  <si>
    <t>Parchment, vellum</t>
  </si>
  <si>
    <t>Quill</t>
  </si>
  <si>
    <t> 2 cp each</t>
  </si>
  <si>
    <t>Metal Nib</t>
  </si>
  <si>
    <t> 2-4 sp (varying with design)</t>
  </si>
  <si>
    <t>Thin black waxed hempen cord</t>
  </si>
  <si>
    <t>Silk braided cord</t>
  </si>
  <si>
    <t>Scale, merchant's</t>
  </si>
  <si>
    <t>Sealing wax</t>
  </si>
  <si>
    <t>Signal whistle</t>
  </si>
  <si>
    <t>Tome</t>
  </si>
  <si>
    <t>Common Lore (DC 15)</t>
  </si>
  <si>
    <t>Uncommon Lore (DC 20)</t>
  </si>
  <si>
    <t>Rare Lore (DC 25)</t>
  </si>
  <si>
    <t>Crowbar</t>
  </si>
  <si>
    <t>Glass pane</t>
  </si>
  <si>
    <t>Hammer</t>
  </si>
  <si>
    <t>Sledge</t>
  </si>
  <si>
    <t>Ladder (10')</t>
  </si>
  <si>
    <t> 1 cp/board (2 × 4 × 8 long) and 2 cp/bar (4 × 4 × 8 long) to 1 sp/board and 12 sp/bar depending on type and condition; prices will vary with nonstandard sizes</t>
  </si>
  <si>
    <t>Miner's Pick</t>
  </si>
  <si>
    <t>Pole (10')</t>
  </si>
  <si>
    <t>Shovel</t>
  </si>
  <si>
    <t>Spike, Iron</t>
  </si>
  <si>
    <t> 2 cp/block if purchased to do own work; 3 cp/block laid by Guild for repairs or additions; 4 cp/block laid by Guild when new structures built; 5 cp/block laid by Guild if marble, obsidian, or other finestone (Guild)</t>
  </si>
  <si>
    <t xml:space="preserve"> new: 1 cp to 3 cp each (varies with quality), laid: 1 cp each extra (or daily rate) (Guild)</t>
  </si>
  <si>
    <t>Horse</t>
  </si>
  <si>
    <t>Horseshoes, found</t>
  </si>
  <si>
    <t> 1 cp to 3 cp, based on size and condition</t>
  </si>
  <si>
    <t> 3 cp/strap (Guild)</t>
  </si>
  <si>
    <t>Ale, Beer, Cider, Stout</t>
  </si>
  <si>
    <t> (Guild, except Poor)</t>
  </si>
  <si>
    <t>Fair</t>
  </si>
  <si>
    <t>Good</t>
  </si>
  <si>
    <t> 1-4 cp/loaf (depending on size, quality)/waybread (older, hard baked): 2 cp/loaf</t>
  </si>
  <si>
    <t> 1 cp to 12 cp per fish, depending on species, sizes, and condition</t>
  </si>
  <si>
    <t>Liquors</t>
  </si>
  <si>
    <t> 1-2sp/jack, 5-10sp/small key</t>
  </si>
  <si>
    <t> 3-6sp/jack, 15-30sp/small key</t>
  </si>
  <si>
    <t>Fine</t>
  </si>
  <si>
    <t> 1 cp each, or if small, a dozen for 2 cp</t>
  </si>
  <si>
    <t>New</t>
  </si>
  <si>
    <t>Repair</t>
  </si>
  <si>
    <t>Secondhand</t>
  </si>
  <si>
    <t> 5 sp to 20 sp (markets)</t>
  </si>
  <si>
    <t>Clothing, Common</t>
  </si>
  <si>
    <t>Stock construction</t>
  </si>
  <si>
    <t> 2-15 sp/outfit</t>
  </si>
  <si>
    <t> 5 cp to 4 sp per outfit</t>
  </si>
  <si>
    <t>Clothing, Fine</t>
  </si>
  <si>
    <t>Tailored, new</t>
  </si>
  <si>
    <t>Clothing, Traveler's</t>
  </si>
  <si>
    <t>Costumes</t>
  </si>
  <si>
    <t>Simple outfit</t>
  </si>
  <si>
    <t>Ornate mask</t>
  </si>
  <si>
    <t>Masks and suits of metal</t>
  </si>
  <si>
    <t>Costume Jewelry</t>
  </si>
  <si>
    <t> cost in copper pieces</t>
  </si>
  <si>
    <t>Simple Jewelry</t>
  </si>
  <si>
    <t> cost in silver pieces, plus cost of gems used</t>
  </si>
  <si>
    <t>Fine Jewelry</t>
  </si>
  <si>
    <t> cost in gold pieces, plus cost of gems used</t>
  </si>
  <si>
    <t>Noble Jewelry</t>
  </si>
  <si>
    <t> cost in tens-to-hundreds of gold pieces, plus cost of gems used</t>
  </si>
  <si>
    <t>Robes</t>
  </si>
  <si>
    <t>Basic</t>
  </si>
  <si>
    <t> 2 sp to 10 sp (markets)</t>
  </si>
  <si>
    <t> 2 cp each set</t>
  </si>
  <si>
    <t> 24 cp depending on size, durability (Guild)</t>
  </si>
  <si>
    <t>Wooden</t>
  </si>
  <si>
    <t> 5 cp</t>
  </si>
  <si>
    <t>Cast metal</t>
  </si>
  <si>
    <t>Blanket</t>
  </si>
  <si>
    <t> average price 2 cp (increases with size, finer workmanship, materials)</t>
  </si>
  <si>
    <t> average price 2 sp (increases with size, finer workmanship, materials) (Guild)</t>
  </si>
  <si>
    <t>Candles</t>
  </si>
  <si>
    <t>simple tallow</t>
  </si>
  <si>
    <t>simple beeswax</t>
  </si>
  <si>
    <t>fine (scented and colored)</t>
  </si>
  <si>
    <t> 2 sp each</t>
  </si>
  <si>
    <t>used stubs (6)</t>
  </si>
  <si>
    <t> 1-3 cp</t>
  </si>
  <si>
    <t> 1 cp-6 cp per item, depending on glazing, size, complexity, and durability</t>
  </si>
  <si>
    <t>Fishing Tackle Kit</t>
  </si>
  <si>
    <t>Flask</t>
  </si>
  <si>
    <t>Hardware</t>
  </si>
  <si>
    <t> metal work (latches, hinges, needles, spikes) sold by weight, usually 1 cp per ounce (Guild)</t>
  </si>
  <si>
    <t>Jug</t>
  </si>
  <si>
    <t>Lamps &amp; Lanterns</t>
  </si>
  <si>
    <t>Hand clay lamp</t>
  </si>
  <si>
    <t>Lantern, basic</t>
  </si>
  <si>
    <t>Lantern, bullseye</t>
  </si>
  <si>
    <t>Lantern, hooded</t>
  </si>
  <si>
    <t>Lantern, waterproof</t>
  </si>
  <si>
    <t>Oil, Lamp</t>
  </si>
  <si>
    <t>Bottle (2oz)</t>
  </si>
  <si>
    <t>Small Key</t>
  </si>
  <si>
    <t> 1-10 sp, depending on size and quality (Guild)</t>
  </si>
  <si>
    <t>Sack</t>
  </si>
  <si>
    <t>Personal Supply</t>
  </si>
  <si>
    <t>Barrel (10 gal)</t>
  </si>
  <si>
    <t>Tinderbox</t>
  </si>
  <si>
    <t>Torch</t>
  </si>
  <si>
    <t> 1cp, or 1sp/dozen</t>
  </si>
  <si>
    <t>Vial</t>
  </si>
  <si>
    <t>Whetstone</t>
  </si>
  <si>
    <t> 1 cp/piece (Guild)</t>
  </si>
  <si>
    <t>Gaming Set</t>
  </si>
  <si>
    <t>Hourglass</t>
  </si>
  <si>
    <t>Locks</t>
  </si>
  <si>
    <t>Basic (DC 15)</t>
  </si>
  <si>
    <t>Good (DC 20)</t>
  </si>
  <si>
    <t>High Quality (DC 25)</t>
  </si>
  <si>
    <t>Mirrors</t>
  </si>
  <si>
    <t>Steel, handheld</t>
  </si>
  <si>
    <t>Musical instruments</t>
  </si>
  <si>
    <t>Custom</t>
  </si>
  <si>
    <t>Component Pouch</t>
  </si>
  <si>
    <t>Spell Inks</t>
  </si>
  <si>
    <t>Orb</t>
  </si>
  <si>
    <t>Parchment, Spellbook</t>
  </si>
  <si>
    <t> x</t>
  </si>
  <si>
    <t> see Spells if magical, Paper if not (price is per ream, stitched together)</t>
  </si>
  <si>
    <t> see text under The Watchful Order of Magists &amp; Protectors (Guild) for prices; typically a 75% mark-up to non members (sold by individual Guild members, not by the Guild)</t>
  </si>
  <si>
    <t>Spellbook</t>
  </si>
  <si>
    <t> Blank books of finest parchment (Guild)</t>
  </si>
  <si>
    <t>Spellbook Enchantments</t>
  </si>
  <si>
    <t>Minor Property</t>
  </si>
  <si>
    <t>Arcane Locking</t>
  </si>
  <si>
    <t>Arcane Words</t>
  </si>
  <si>
    <t>Immunity</t>
  </si>
  <si>
    <t>Illusory Appearance</t>
  </si>
  <si>
    <t>Levitating</t>
  </si>
  <si>
    <t>Staff</t>
  </si>
  <si>
    <t>Wand</t>
  </si>
  <si>
    <t>Adventurer's Kit</t>
  </si>
  <si>
    <t>Ammunition</t>
  </si>
  <si>
    <t>Armor</t>
  </si>
  <si>
    <t>Light Armors</t>
  </si>
  <si>
    <t>Medium Armors</t>
  </si>
  <si>
    <t>Heavy Armors</t>
  </si>
  <si>
    <t>Shields</t>
  </si>
  <si>
    <t>Bludgeoning Weapons</t>
  </si>
  <si>
    <t>Simple</t>
  </si>
  <si>
    <t>Martial</t>
  </si>
  <si>
    <t>Caltrops (bag)</t>
  </si>
  <si>
    <t>Piercing Weapons</t>
  </si>
  <si>
    <t>Melee</t>
  </si>
  <si>
    <t>Ram, portable</t>
  </si>
  <si>
    <t>Slashing Weapons</t>
  </si>
  <si>
    <t>Purse on Straps</t>
  </si>
  <si>
    <t>Leather Satchel, with Drawstrings</t>
  </si>
  <si>
    <t>Pouch with Wooden Toggle Fastening</t>
  </si>
  <si>
    <t>Pocket</t>
  </si>
  <si>
    <t>Pickpocket Defenses</t>
  </si>
  <si>
    <t>Chainmail Lining</t>
  </si>
  <si>
    <t>Wire-bound Catch</t>
  </si>
  <si>
    <t>Wire-cored Straps</t>
  </si>
  <si>
    <t>Purse Bells</t>
  </si>
  <si>
    <t>Thiefsnapper</t>
  </si>
  <si>
    <t>Simple Amulet</t>
  </si>
  <si>
    <t>Consecrated</t>
  </si>
  <si>
    <t>Holy Water (flask)</t>
  </si>
  <si>
    <t>Potion of Healing</t>
  </si>
  <si>
    <t>Ball Bearings (100)</t>
  </si>
  <si>
    <t>Disguise Kit</t>
  </si>
  <si>
    <t>Grappling Hook</t>
  </si>
  <si>
    <t>Manacles</t>
  </si>
  <si>
    <t>Poison, basic</t>
  </si>
  <si>
    <t>Poisoner's Kit</t>
  </si>
  <si>
    <t>Thieves' tools</t>
  </si>
  <si>
    <t>Backpack</t>
  </si>
  <si>
    <t>Bedroll</t>
  </si>
  <si>
    <t>Climber's Kit</t>
  </si>
  <si>
    <t>Hunting Trap</t>
  </si>
  <si>
    <t>Mess Kit</t>
  </si>
  <si>
    <t>Navigator's Tools</t>
  </si>
  <si>
    <t>Piton</t>
  </si>
  <si>
    <t>Rations</t>
  </si>
  <si>
    <t>Spyglass</t>
  </si>
  <si>
    <t>Tent</t>
  </si>
  <si>
    <t>Wages, Unskilled</t>
  </si>
  <si>
    <t>Wages, Unskilled, Strong</t>
  </si>
  <si>
    <t> 3 sp/day. Basic, unskilled tasks requiring strength, such as loading and unloading goods.</t>
  </si>
  <si>
    <t>Wages, Bearers of Responsibility</t>
  </si>
  <si>
    <t> 5sp/day. For messengers and similar folk.</t>
  </si>
  <si>
    <t>Wages, Hired Bodyguards</t>
  </si>
  <si>
    <t> 1 sp per man per hour, 2 sp per man per hour if cargo is dangerous (Guild)</t>
  </si>
  <si>
    <t> see "Night watchmen," "Spell guard," and text under "Wages" for bodyguards</t>
  </si>
  <si>
    <t>Moneychanging</t>
  </si>
  <si>
    <t> 10% fee, keeping "one coin in ten", for smaller amounts. Larger amounts tend to be nearer to 5%. Explicitly includes all minted currencies, gems, trade bars, furs and similar goods.</t>
  </si>
  <si>
    <t>Moneylending, under 100 gp</t>
  </si>
  <si>
    <t> 15% interest, for one or two months. Written promise of collateral in the form of property required.</t>
  </si>
  <si>
    <t>Moneylending, over 100 gp</t>
  </si>
  <si>
    <t> up to 30% interest, for one or two months. Written promise of collateral in the form of property required.</t>
  </si>
  <si>
    <t>Builders (including repairs or additions)</t>
  </si>
  <si>
    <t> 1 cp for a half-hour or less ride anywhere within city walls, in an open trotting-cart (and up, for better conveyance) (Guild)</t>
  </si>
  <si>
    <t> 2 cp per trip per person carried, plus an additional 1 cp per passenger if any accompanying luggage, pets, or goods are not wholly carried by the passenger (Guild)</t>
  </si>
  <si>
    <t> 2 cp by day, 4 cp by night (Guild)</t>
  </si>
  <si>
    <t>Horses</t>
  </si>
  <si>
    <t>Shoeing</t>
  </si>
  <si>
    <t>Stabling</t>
  </si>
  <si>
    <t> 3 cp/trip (if guiding, use "Guiding" entry) (Guild)</t>
  </si>
  <si>
    <t> 2 sp/garment "while you wait," 1 sp/garment overnight (Guild)</t>
  </si>
  <si>
    <t>Sage Consultation</t>
  </si>
  <si>
    <t>Sage Research</t>
  </si>
  <si>
    <t> 6 sp/day or occasion (whichever is the lesser time) for each musician (Guild)</t>
  </si>
  <si>
    <t> many prices, many methods; most who can afford it purchase clerical magic</t>
  </si>
  <si>
    <t>Baker’s Guild (C27)</t>
  </si>
  <si>
    <t>Carpenters’, Roofers’, &amp; Plaisterers’ Guild (S2)</t>
  </si>
  <si>
    <t>Cellarers’ &amp; Plumbers’ Guild (T26)</t>
  </si>
  <si>
    <t>Coopers’ Guild (D31)</t>
  </si>
  <si>
    <t>Council of Farmer-Grocers (C8)</t>
  </si>
  <si>
    <t>Council of Musicians, Instrument-Makers, &amp; Choristers (T19)</t>
  </si>
  <si>
    <t>Dungsweepers’ Guild (D21)</t>
  </si>
  <si>
    <t>Fellowship of Bowers &amp; Fletchers (T10)</t>
  </si>
  <si>
    <t>Fellowship of Carters &amp; Coachmen (S13)</t>
  </si>
  <si>
    <t>Fellowship of Innkeepers (C39)</t>
  </si>
  <si>
    <t>Fellowship of Salters, Packers, &amp; Joiners (D28)</t>
  </si>
  <si>
    <t>Fishmongers’ Fellowship (D39)</t>
  </si>
  <si>
    <t>Guild of Apothecaries &amp; Physicians (N51)</t>
  </si>
  <si>
    <t>Guild of Butchers (D47)</t>
  </si>
  <si>
    <t>Guild of Chandlers &amp; Lamplighters (T29)</t>
  </si>
  <si>
    <t>Guild of Fine Carvers (C21)</t>
  </si>
  <si>
    <t>Guild of Glassblowers, Glaziers, &amp; Speculum-makers (N46)</t>
  </si>
  <si>
    <t>Guild of Stonecutters, Masons, Potters, &amp; Tile-makers (S11)</t>
  </si>
  <si>
    <t>Guild of Trusted Pewterers &amp; Casters (C34)</t>
  </si>
  <si>
    <t>Guild of Watermen (D43)</t>
  </si>
  <si>
    <t>Jewelers’ Guild</t>
  </si>
  <si>
    <t>Launderers’ Guild</t>
  </si>
  <si>
    <t>League of Basketmakers &amp; Wickerworkers (T14)</t>
  </si>
  <si>
    <t>League of Skinners &amp; Tanners (D50)</t>
  </si>
  <si>
    <t>Loyal Order of Street Laborers (D72)</t>
  </si>
  <si>
    <t>Master Mariners’ Guild (D44)</t>
  </si>
  <si>
    <t>Most Careful Order of Skilled Smiths &amp; Metalforgers (S20)</t>
  </si>
  <si>
    <t>Most Diligent League of Sail-makers &amp; Cordwainers (D35)</t>
  </si>
  <si>
    <t>Most Excellent Order of Weavers &amp; Dyers (T27)</t>
  </si>
  <si>
    <t>Order of Cobblers &amp; Corvisers (T37)</t>
  </si>
  <si>
    <t>Order of Master Shipwrights (D19)</t>
  </si>
  <si>
    <t>Order of Master Tailors, Glovers, &amp; Mercers (T11)</t>
  </si>
  <si>
    <t>Saddlers’ &amp; Harness-Makers’ Guild (S6)</t>
  </si>
  <si>
    <t>Scriveners’, Scribes’, &amp; Clerks’ Guild (T25)</t>
  </si>
  <si>
    <t>Solemn Order of Recognized Furriers &amp; Woolmen (C36)</t>
  </si>
  <si>
    <t>Splendid Order of Armorers, Locksmiths, &amp; Finesmiths (D3)</t>
  </si>
  <si>
    <t>Stablemasters’ &amp; Farriers’ Guild (T34)</t>
  </si>
  <si>
    <t>Stationers’ Guild (T31)</t>
  </si>
  <si>
    <t>Surveyors’, Map &amp; Chart-makers’ Guild (C40)</t>
  </si>
  <si>
    <t>Vintners’, Distillers’, &amp; Brewers’ Guild (S3)</t>
  </si>
  <si>
    <t>Wagonmakers’ &amp; Coach Builders’ Guild (S5)</t>
  </si>
  <si>
    <t>Watchful Order of Magists &amp; Protectors (C15</t>
  </si>
  <si>
    <t xml:space="preserve"> Narthund Delzhour</t>
  </si>
  <si>
    <t xml:space="preserve"> Blackrabbas Khuulthund</t>
  </si>
  <si>
    <t>Haerun Mhammaster</t>
  </si>
  <si>
    <t>Knowledge (local Waterdeep), specializing in the minutiae of Waterdeep’s broadsheets, and Knowledge (history), specializing in the history of Waterdeep</t>
  </si>
  <si>
    <t>Knowledge (arcana), specializing in magic traditions, Knowledge (the planes), specializing in the Astral Plane, the Ethereal Plane, and the Elemental Planes, and Knowledge (history), specializing in the histories of dwarves, elves, gnomes, and halﬂ ings along the Sword Coast and across the North</t>
  </si>
  <si>
    <t>Knowledge (arcana), specializing in astrology, astronomy, and numerology, and Knowledge (geography), spe-cializing in geology and mineralogy</t>
  </si>
  <si>
    <t>Knowledge (architecture and engi-neering), specializing in stonecraft and weaponry, Knowledge (history), specializing in dwarfkind, and Knowledge (nature), specializing in fauna of the Sword Coast and the North</t>
  </si>
  <si>
    <t>Knowledge (history), special-izing in the folklore, history, languages, legends, and politics of halﬂ ingkind, and the politics and history of humankind along the Sword Coast, and Knowledge (religion), specializing in the mythology of halﬂ ingkind</t>
  </si>
  <si>
    <t>Knowledge (nature), specializing in the fauna (birds, insects) and ﬂora (ﬂowers, herbs) of the Sword Coast and the North</t>
  </si>
  <si>
    <t>Knowledge (geography), Knowledge (history), specializing in the history and politics of humankind, and Knowledge (nobility and royalty), specializing in the genealogy of humankind</t>
  </si>
  <si>
    <t>Knowledge (history), specializing in the art, folklore, legends, and music of elves, dwarves, halﬂings, and gnomes, and Knowledge (architecture and engineering), specializing in dungeons and other underground construction</t>
  </si>
  <si>
    <t>Healing and Knowledge (nature), specializing in ﬂora (fungi, herbs) of the Sword Coast, the North, and the Heartlandsdwarves, halﬂings, and gnomes, and Knowledge (architecture and engineering), specializing in dungeons and other underground construction</t>
  </si>
  <si>
    <t>Knowledge (nature), specializing in the biology of humanoids and giantkind. He also speaks many humanoid and giant languages and can ably Decipher Script. engineering), specializing in dungeons and other underground construction</t>
  </si>
  <si>
    <t>Knowledge (arcana), specializing in the study of magical beasts, and Knowledge (dungeoneering), specializing in the study of aberrations.</t>
  </si>
  <si>
    <t>BUILDING</t>
  </si>
  <si>
    <t>Patrolperson</t>
  </si>
  <si>
    <t>Corporal</t>
  </si>
  <si>
    <t>Colonel</t>
  </si>
  <si>
    <t>Lieutenant General</t>
  </si>
  <si>
    <t>Blade, Patrolman or Watchman/Watchwoman</t>
  </si>
  <si>
    <t>Sword or Armar</t>
  </si>
  <si>
    <t>Guardsword</t>
  </si>
  <si>
    <t>Commander of the Watch</t>
  </si>
  <si>
    <t>patrol leader</t>
  </si>
  <si>
    <t>envoy to guilds, citizen groups, noble families; also serves as prisoner escorts and in honor guards</t>
  </si>
  <si>
    <t>duty head for shifts patrolling the city docks and gates</t>
  </si>
  <si>
    <t>'officer of the shift'</t>
  </si>
  <si>
    <t>the heads of the watch, usually three or four officers who hold special titles personally bestowed on them by Open Lord</t>
  </si>
  <si>
    <t>commander of a patrol or gauntlet [fighting or duty group, equivalent to what some real-world armies call a "squad"]</t>
  </si>
  <si>
    <t>who make up the majority of VIP escorts, honor guards, and bodyguards</t>
  </si>
  <si>
    <t>equivalent to a general</t>
  </si>
  <si>
    <t>City of the Dead</t>
  </si>
  <si>
    <t>Initial payment</t>
  </si>
  <si>
    <t>25 gp upon joining, plus a free uniform, a pair of boots, training, and one weapon</t>
  </si>
  <si>
    <t>After mustered in</t>
  </si>
  <si>
    <t xml:space="preserve"> free room and board is assigned to him or her at a Watch barracks. his benefit includes a bunk, a small beer, simple meal fare, bath access, and weapon oil.</t>
  </si>
  <si>
    <t>City Watch Salary</t>
  </si>
  <si>
    <t>1 gp per day plus 4 sp per patrol for private. Amd 1 gp per day plus 5-10 sp in dependance of officer's rank per patrol.</t>
  </si>
  <si>
    <t>Replacement equipment</t>
  </si>
  <si>
    <t xml:space="preserve"> A replacement uniform, replacement boots, and an additional weapon are given to each member of the Watch once per year</t>
  </si>
  <si>
    <t>Uniform</t>
  </si>
  <si>
    <t>The Watch wears a suit of chainmail with a blue surcoat emblazed with a simplified version of the "crescent moon reflected in the water" arms of Waterdeep on the breast and back-a crest more commonly known as the double moon.</t>
  </si>
  <si>
    <t>Several</t>
  </si>
  <si>
    <t>Blood of Dragonspear</t>
  </si>
  <si>
    <t>ribbon</t>
  </si>
  <si>
    <t>Justice of Amphail</t>
  </si>
  <si>
    <t>Doom of Myrkul's Legion</t>
  </si>
  <si>
    <t>Bane of Orcfastings</t>
  </si>
  <si>
    <t>Flame of the Everlasting One</t>
  </si>
  <si>
    <t>medal</t>
  </si>
  <si>
    <t>Thorn of Evereska</t>
  </si>
  <si>
    <t>Scourge of the Sea</t>
  </si>
  <si>
    <t>Bane of the Black Claw</t>
  </si>
  <si>
    <t>Flight of the Black Horde</t>
  </si>
  <si>
    <t>Title (Watch)</t>
  </si>
  <si>
    <t>Swordcaptain or Amlar, Civilar</t>
  </si>
  <si>
    <t>Orsar, Civilar</t>
  </si>
  <si>
    <t>Title (Guard)</t>
  </si>
  <si>
    <t>(1,5 gp / day)</t>
  </si>
  <si>
    <t>1,5 gp / day</t>
  </si>
  <si>
    <t>8-12</t>
  </si>
  <si>
    <t>2-3</t>
  </si>
  <si>
    <t>Number of Watchmen in patrol</t>
  </si>
  <si>
    <t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t>
  </si>
  <si>
    <t>Better than others' best</t>
  </si>
  <si>
    <t xml:space="preserve">The Vigilant Citizen </t>
  </si>
  <si>
    <t xml:space="preserve">The Blue Unicorn </t>
  </si>
  <si>
    <t xml:space="preserve">The Mocking Minstrel </t>
  </si>
  <si>
    <t xml:space="preserve">Daily Luck </t>
  </si>
  <si>
    <t xml:space="preserve">North Wind </t>
  </si>
  <si>
    <t xml:space="preserve">Merchant's Friend </t>
  </si>
  <si>
    <t xml:space="preserve">Waterdeep Wartrumpet </t>
  </si>
  <si>
    <t xml:space="preserve">Horkle's Gossip Cauldron </t>
  </si>
  <si>
    <t>version</t>
  </si>
  <si>
    <t> One story without basement</t>
  </si>
  <si>
    <t>STATUS</t>
  </si>
  <si>
    <t>WATERDEEP GANGS</t>
  </si>
  <si>
    <t>Silver trade bars</t>
  </si>
  <si>
    <t>1 pound</t>
  </si>
  <si>
    <t>10 pounds</t>
  </si>
  <si>
    <t>25 pounds</t>
  </si>
  <si>
    <t>50 pounds</t>
  </si>
  <si>
    <t>harbor moon</t>
  </si>
  <si>
    <t>taol</t>
  </si>
  <si>
    <t>sun</t>
  </si>
  <si>
    <t>dragon</t>
  </si>
  <si>
    <t>shard</t>
  </si>
  <si>
    <t>nib</t>
  </si>
  <si>
    <t>50 gp/30 gp outside</t>
  </si>
  <si>
    <t>2 gp/nothing outside</t>
  </si>
  <si>
    <t>1 gp</t>
  </si>
  <si>
    <t>1 sp</t>
  </si>
  <si>
    <t>1 cp</t>
  </si>
  <si>
    <t>gp</t>
  </si>
  <si>
    <t>SEVERE</t>
  </si>
  <si>
    <t>Treason (including Assault Upon a Lord)</t>
  </si>
  <si>
    <t>Death (instant)</t>
  </si>
  <si>
    <t>CRIME</t>
  </si>
  <si>
    <t>SENTENCE</t>
  </si>
  <si>
    <t>Crimes Against the Lords</t>
  </si>
  <si>
    <t>Death (upon conviction)</t>
  </si>
  <si>
    <t>Mutilation (loss of offending extremities, branding)</t>
  </si>
  <si>
    <t>E</t>
  </si>
  <si>
    <t>F</t>
  </si>
  <si>
    <t>Imprisonment (dungeon)</t>
  </si>
  <si>
    <t>Imprisonment (light work in Castle compound)</t>
  </si>
  <si>
    <t>H</t>
  </si>
  <si>
    <t>I</t>
  </si>
  <si>
    <t>J</t>
  </si>
  <si>
    <t>Edict Against Convicted (public pronouncement forbidding convicted to do something; e.g. continue in present business, repeat circumstances that led to an offense, etc.)</t>
  </si>
  <si>
    <t>Sentences</t>
  </si>
  <si>
    <t>OFFENSES</t>
  </si>
  <si>
    <t>PLAINT</t>
  </si>
  <si>
    <t>PLAINT #</t>
  </si>
  <si>
    <t>TYPICAL CRIMES</t>
  </si>
  <si>
    <t>treason, impersonation, forgery of official documents, destruction of city property, assault, willful disobedience of edicts, and blasphemy against a government official</t>
  </si>
  <si>
    <t>Crimes Against the City</t>
  </si>
  <si>
    <t>poisoning of wells, murder, spying, sabotage, fraud, fencing, unlawful dueling, bribery, unlawful entry into the city, vagrancy, littering, brandishing a weapon without cause, and reckless driving</t>
  </si>
  <si>
    <t>Crimes Against the Gods</t>
  </si>
  <si>
    <t>defiling of a holy place, theft of temple goods, tomb-robbing, assault on a religious person, public blasphemy of a god or priesthood, and disorderly conduct at worship</t>
  </si>
  <si>
    <t>Crimes Against Citizens</t>
  </si>
  <si>
    <t>arson, rape, bodily harm, magical assault, forgery, slavery, robbery, burglary, theft/killing of livestock, usury, property damage, assault, hindrance of business, and excessive noise</t>
  </si>
  <si>
    <t>Crimes Against The City</t>
  </si>
  <si>
    <t>Death (upon conviction) after flogging</t>
  </si>
  <si>
    <t>Crimes Against The Gods</t>
  </si>
  <si>
    <t>SERIOUS</t>
  </si>
  <si>
    <t>LESSER</t>
  </si>
  <si>
    <t>MINOR</t>
  </si>
  <si>
    <t>Impersonation of a Lord</t>
  </si>
  <si>
    <t>Impersonation of a Magister</t>
  </si>
  <si>
    <t>Death (upon conviction) or Exile plus Mutiliation</t>
  </si>
  <si>
    <t>Death (upon conviction) or Enforced Hard Labor for 10 years</t>
  </si>
  <si>
    <t>Enforced Hard Labor (as Jusctice demands) and Fine (2000 dragons and cost of repairs)</t>
  </si>
  <si>
    <t>Imprisonment (dungeon)(overnight)</t>
  </si>
  <si>
    <t>Imprisonment (dungeon)(1 week) plus Fine (as justice demands; usually based on ability to pay; flogging if unable to pay anything)</t>
  </si>
  <si>
    <t xml:space="preserve"> Imprisonment (light work in Castle compound) (1 week) and/or Fine (ammount of bribe or attempted bribe)</t>
  </si>
  <si>
    <t xml:space="preserve"> Exile or Ban Against Future Entry (up to 5 years) or Enforced Hard Labor (up to 3 years)</t>
  </si>
  <si>
    <t xml:space="preserve"> Exile or Ban Against Future Entry (up to 20 years) and confiscation of all property except one weapon, one week's rations, and clothes worn by the offender</t>
  </si>
  <si>
    <t xml:space="preserve"> Exile or Ban Against Future Entry (up to 10 years) and flogging if shackling, cruelty, whipping, branding, or physical indignities are observed</t>
  </si>
  <si>
    <t xml:space="preserve"> Death (upon conviction) or Enforced Hard Labor (10-15 years)</t>
  </si>
  <si>
    <t>Imprisonment (dungeon)(up to 1 month) and I(double the estimated value of goods) and Edict Against Convicted</t>
  </si>
  <si>
    <t xml:space="preserve"> Exile or Ban Against Future Entry (5 years) and Damages (as justice demands) or Enforced Hard Labor (up to 5 years) andImprisonment (dungeon)or Imprisonment (light work in Castle compound) (up to 3 years) and Damages</t>
  </si>
  <si>
    <t xml:space="preserve"> Imprisonment (light work in Castle compound) (up to 2 years) and Fine (typically twice the price the goods were sold for) and Edict Against Convicted</t>
  </si>
  <si>
    <t xml:space="preserve"> Exile or Ban Against Future Entry (permanent) and Damages (as justice demands) orImprisonment (dungeon)(up to 10 years) and Damages, and Edict Against Convicted</t>
  </si>
  <si>
    <t>Forgery of an Official Document</t>
  </si>
  <si>
    <t>Assault Upon a Magister</t>
  </si>
  <si>
    <t>Theft, Vandalism, or Arson Against the Palace or any part of the City Walls</t>
  </si>
  <si>
    <t>Impersonation of a Guardsman or Officer of the Watch</t>
  </si>
  <si>
    <t>Repetition of any Lesser or Minor Offense Against this Plaint</t>
  </si>
  <si>
    <t>Willful Disobedience of any Edict Uttered Against One By a Lord</t>
  </si>
  <si>
    <t>Assault Upon a City Officer Who is Acting In the Line Of Duty</t>
  </si>
  <si>
    <t>Blasphemy Against Lord, Magister, or any City Officer</t>
  </si>
  <si>
    <t>Poisoning of Water (City Wells; includes attempted blockage or attempts to control public access, or charge fees for such access)</t>
  </si>
  <si>
    <t>Murder</t>
  </si>
  <si>
    <t>Spying, Sabotage</t>
  </si>
  <si>
    <t>Fraud</t>
  </si>
  <si>
    <t>Fencing Stolen Goods</t>
  </si>
  <si>
    <t>Unlawful Duelling (Manslaughter)</t>
  </si>
  <si>
    <t>Murder With Justification</t>
  </si>
  <si>
    <t>Repetition of Any Lesser or Minor Offense Against This Plaint</t>
  </si>
  <si>
    <t>Bribery of a City Officer or Official (attempted or apprehended)</t>
  </si>
  <si>
    <t>Unlawful Entry Into the Harbor (1 charge per vessel per occasion)</t>
  </si>
  <si>
    <t>Unlawful Duelling (apprehended; i.e. no fatality)</t>
  </si>
  <si>
    <t>Bribery</t>
  </si>
  <si>
    <t>Unlawful Flight Intrusion (into City airspace, of intelligent being flying by means of an aerial mount or magic)</t>
  </si>
  <si>
    <t>Blasphemy Against Foreign Ambasadors</t>
  </si>
  <si>
    <t>Vagrancy</t>
  </si>
  <si>
    <t>Littering (includes Relief of Human Wastes in Public)</t>
  </si>
  <si>
    <t>Brandishing a Weapon Dangerously or Threateningly Without Due Cause (note</t>
  </si>
  <si>
    <t>Dangerous Operation of a Coach, Wagon, Litter or other Conveyance (including Airborne)</t>
  </si>
  <si>
    <t>Defiling of a Holy Place (Temple Burglary, Temple Arson, or Temple Vandalism)</t>
  </si>
  <si>
    <t>Theft of Temple Goods or Offerings (includes spoilage or consumption of same)</t>
  </si>
  <si>
    <t>Tomb-Robbing (or Unlawful Entry and/or Vandalism of a Tomb)</t>
  </si>
  <si>
    <t>Assault Upon a Priest or Lay Worshipper</t>
  </si>
  <si>
    <t>Public Blasphemy of a God or Priesthood</t>
  </si>
  <si>
    <t>Drunkenness (and Disorderly Conduct) at Worship</t>
  </si>
  <si>
    <t>Arson (of Ship, Structure, or Stored Property)</t>
  </si>
  <si>
    <t>Rape</t>
  </si>
  <si>
    <t>Assault Resulting in Mutilation or Crippling</t>
  </si>
  <si>
    <t>Magical Assault</t>
  </si>
  <si>
    <t>Forgery (not including official City documents)</t>
  </si>
  <si>
    <t>Slavery</t>
  </si>
  <si>
    <t>Robbery</t>
  </si>
  <si>
    <t>Burglary</t>
  </si>
  <si>
    <t>Theft or Killing of Livestock</t>
  </si>
  <si>
    <t>Usury</t>
  </si>
  <si>
    <t>Damage to Property</t>
  </si>
  <si>
    <t>Assault (Wounding)</t>
  </si>
  <si>
    <t>Assault on Livestock (non-fatal)</t>
  </si>
  <si>
    <t>Unlawful Hindrance of Business</t>
  </si>
  <si>
    <t>Assault (without wounding or robbery)</t>
  </si>
  <si>
    <t>Excessive Noise (interfering with sleep or business)</t>
  </si>
  <si>
    <t xml:space="preserve"> Enforced Hard Labor or Imprisonment (dungeon)(1 month) and/or Fine(up to 1,000 dragons)</t>
  </si>
  <si>
    <t xml:space="preserve"> Fine (up to 1,000 dragons) and/or Exile or Ban Against Future Entry (up to 5 years)</t>
  </si>
  <si>
    <t xml:space="preserve"> Imprisonment (light work in Castle compound) (4 days) plus Fine (20 dragons)</t>
  </si>
  <si>
    <t xml:space="preserve"> Death (upon conviction) or Exile or Ban Against Future Entry (permanent) plus Fine (costs of repairs plus 2,000 - 5,000 dragons) or Imprisonment(dungeon) (up to 10 years) and Damages, and Edict Against Convicted</t>
  </si>
  <si>
    <t>Imprisonment (dungeon)(1 month) and Fine (up to 1,000 dragons) and Edict Against Convicted</t>
  </si>
  <si>
    <t xml:space="preserve"> Exile or Ban Against Future Entry (1 year) and Fine(500 dragons)</t>
  </si>
  <si>
    <t xml:space="preserve"> Imprisonment (light work in Castle compound) (1 week) and Fine (100 dragons) and Edict Against Convicted</t>
  </si>
  <si>
    <t xml:space="preserve"> Imprisonment (light work in Castle compound) (up to 1 week), Fine (50 dragons) and Edict Against Convicted</t>
  </si>
  <si>
    <t>Imprisonment (dungeon)(overnight) and Fine (2 sp to 1 dragons based on ability to pay) and Edict Against Convicted</t>
  </si>
  <si>
    <t xml:space="preserve"> being in a brawl is not "due cause" unless one is menaced with a weapon):Imprisonment (dungeon)(overnight) and Fine (1 dragons)</t>
  </si>
  <si>
    <t xml:space="preserve"> Fine (5-50 dragons as justice demands; note that this will be in addition to the sentence for any charges placed under The Fourth Plaint)</t>
  </si>
  <si>
    <t xml:space="preserve"> Imprisonment (light work in Castle compound) (up to 1 week) and Damages (costs of repairs and replacements plus up to 500 dragons, payable to whoever maintains the tomb - temple, guild, City or family) and Edict Against Convicted</t>
  </si>
  <si>
    <t xml:space="preserve"> Imprisonment (light work in Castle compound) (up to 1 week) and Fine (up to 1,000 dragons) and Edict Against Convicted</t>
  </si>
  <si>
    <t xml:space="preserve"> Damages (of up to 500 dragons; payable to temple and usually based on ability to pay) and Edict Against Convicted (in addition to charges placed under the Fourth Plaint arising from such an assault)</t>
  </si>
  <si>
    <t xml:space="preserve"> Damages (up to 10 dragons, based on ability to pay) and Edict Against Convicted</t>
  </si>
  <si>
    <t xml:space="preserve"> Damages (up to 5 dragons, based on ability to pay) and Edict Against Convicted</t>
  </si>
  <si>
    <t xml:space="preserve"> Enforced Hard Labor (up to 3 months) and Damages (value lost plus up to 500 dragons), and/or Exile or Ban Against Future Entry (up to 10 years) and Damages</t>
  </si>
  <si>
    <t> D and Damages (up to 2,000 dragons) or Enforced Hard Labor (up to 5 years) and Damages, or Imprisonment (dungeon)(up to 10 years) and Damages</t>
  </si>
  <si>
    <t> D and Damages (up to 2,000 dragons) or Enforced Hard Labor (up to 3 years) and Damages</t>
  </si>
  <si>
    <t xml:space="preserve"> Fine (up to 1,000 dragons) and Damages (up to 2,000 dragons) and Edict Against Convicted</t>
  </si>
  <si>
    <t>Imprisonment (dungeon)(up to 3 months) and Damages (value of goods lost plus up to 500 dragons)</t>
  </si>
  <si>
    <t xml:space="preserve"> Damages (cost of medical attention plus up to 500 dragons) and Edict Against Convicted</t>
  </si>
  <si>
    <t xml:space="preserve"> Damages (cost of medical attention plus up to 500 dragons; maximum damages always apply if livestock's breeding capability is impaired)</t>
  </si>
  <si>
    <t xml:space="preserve"> Damages (up to 200 dragons) and Edict Against Convicted (this charge includes instances of blocking access to a place of business without permission of owner or a Magister; and trying to frighten, disgust, or drive away customers in or in front of another's shop)</t>
  </si>
  <si>
    <t>Imprisonment (dungeon)(overnight) and Damages (up to 50 dragons)</t>
  </si>
  <si>
    <t xml:space="preserve"> Damages (up to 25 dragons) and Edict Against Convicted</t>
  </si>
  <si>
    <t>Imprisonment (dungeon)(up to 1 week) and Damages (double normal), or Imprisonment (light work in Castle compound) (up to 2 weeks) and Damages (double normal)</t>
  </si>
  <si>
    <t>Imprisonment (dungeon)(as justice demands) plus Fine (5,000 dragons) and flogging</t>
  </si>
  <si>
    <t xml:space="preserve"> Fine (300 dragons) and Edict Against Convicted (in peacetime; in wartime, sentence can be Death(Instant)</t>
  </si>
  <si>
    <t>Unlawful Observation or Copying of an Official Document</t>
  </si>
  <si>
    <t>Enforced Hard Labor (3 weeks) plus Fine (300gp)</t>
  </si>
  <si>
    <t>City guard (3E)</t>
  </si>
  <si>
    <t>MEDALS OF CITY WATCH AND CITY GUARD (POWER OF FAERUN)</t>
  </si>
  <si>
    <t>HQ 3E</t>
  </si>
  <si>
    <t>3E = 2E</t>
  </si>
  <si>
    <t>a.v.palikhov@outlook.com</t>
  </si>
  <si>
    <t>Author</t>
  </si>
  <si>
    <t>Anton Palikhov</t>
  </si>
  <si>
    <t>Daerovus ‘The Wolfhound’ Tallmantle</t>
  </si>
  <si>
    <t>MS 58-59</t>
  </si>
  <si>
    <t>E:DM 270, 289</t>
  </si>
  <si>
    <t>E:DM 346</t>
  </si>
  <si>
    <t>Taeliia Hammaerhart</t>
  </si>
  <si>
    <t>Senechal of Castle Waterdeep</t>
  </si>
  <si>
    <t>Hardaunt Maskridge</t>
  </si>
  <si>
    <t>Watchlord of the North Towers</t>
  </si>
  <si>
    <t>Rashemel Steeldrover</t>
  </si>
  <si>
    <t>BT 20</t>
  </si>
  <si>
    <t>BT 97</t>
  </si>
  <si>
    <t>Morrath Varbrent</t>
  </si>
  <si>
    <t>Delnar Kleeandur</t>
  </si>
  <si>
    <t>Bors Jarthay</t>
  </si>
  <si>
    <t>DS 42,45</t>
  </si>
  <si>
    <t>Araezra ‘Rayse’ Hondyl</t>
  </si>
  <si>
    <t>Talanna ‘Tal’ Taenfeather</t>
  </si>
  <si>
    <t>Daily</t>
  </si>
  <si>
    <t>Monthly</t>
  </si>
  <si>
    <t>caustic, sarcastic and widely read DS22-23,37</t>
  </si>
  <si>
    <t>DS39</t>
  </si>
  <si>
    <t>DS86</t>
  </si>
  <si>
    <t>S:TA The Adversary (HC)</t>
  </si>
  <si>
    <t>E:DM (Death Masks)</t>
  </si>
  <si>
    <t>SCAG (Sword Coast Adventurer's Guide)</t>
  </si>
  <si>
    <t>FRCG (Forgotten Realms Campaign Guide 4ed)</t>
  </si>
  <si>
    <t>CoSp/WiW (City of Splendors Boxed Set Who is Who)</t>
  </si>
  <si>
    <t>CW (City of Splendors: Waterdeep)</t>
  </si>
  <si>
    <t>Dr (Dragon Magazine)</t>
  </si>
  <si>
    <t>ED (Ed Greenwood via the Hooded One on Candlekeep Forums)</t>
  </si>
  <si>
    <t>BRJ (Brian R. James unofficial timeline)</t>
  </si>
  <si>
    <t>All of the Rosznar imports come from the family's extensive vineyards in Imnescar, Amn, and pressed at their Whitehawk Winery, which gathers the various crops of all those vineyards</t>
  </si>
  <si>
    <t>Straight Talk from the Docks</t>
  </si>
  <si>
    <t>Rats of waterdeep</t>
  </si>
  <si>
    <t>Dunflagon</t>
  </si>
  <si>
    <t>Lord Chostal Dunflagon, recently passed away (WATE 2-1)</t>
  </si>
  <si>
    <t>Bowgentra Summertaen (Lady Master of the Watchful Order, tall, imposing, strikingly beautiful, with long hair) (E:DM 274, 294-296)</t>
  </si>
  <si>
    <t>Guildmaster Malaerigo Hasard (BT)</t>
  </si>
  <si>
    <t xml:space="preserve">Harug Shieldsunder (old dwarf tunneler of the guild) (BT)
Dorn Strongcraft (dwarf, Harug’s nephew) (BT)
Firebeard (dwarf, works in the City of Dead part of the sewer-system) (CotD 169)
Tollemar (gnome, works in the City of Dead part of the sewer-system) (CotD 169)
Steploe Nestletoe (halfling) (HoU 31)
</t>
  </si>
  <si>
    <t>Last Guildmaster Brenlar Boltcavvan (fat,fringe-bearded, jovial, always sweating and dressed in green satin, that does not flatter him) was murdered by Masked Lord Cazondur (E:DM 275, 278-280)</t>
  </si>
  <si>
    <t>Last Guildmaster Talstren Telfeather (a mountainously tall, wide and deep-voiced man with hands as big as shovels) was murdered by Masked Lord Cazondur (E:DM 275, 278-280)</t>
  </si>
  <si>
    <t>Last Guildmaster Dardreth Malasper was murdered by Masked Lord Cazondur(E:DM 275, 278-280)</t>
  </si>
  <si>
    <t>Last Guildmaster Tesker Malverth was murdered by Masked Lord Cazondur (E:DM 275, 279-280)</t>
  </si>
  <si>
    <t>Guildmaster Andral Thaerendral (E:DM 324)</t>
  </si>
  <si>
    <t>Guildmaster Belren Xorandur (E:DM 324)</t>
  </si>
  <si>
    <t>Guildmistress Felmaera Undrenneth (E:DM 324)</t>
  </si>
  <si>
    <t>Last Guildmaster Tarelver Rashenstaff was murdered (E:DM 20-21, 36)</t>
  </si>
  <si>
    <t>Guildmaster Gundor Raevrel (E:DM 121)</t>
  </si>
  <si>
    <t>Sargasso the Waterman (a male half elf) (WATE 1-4)</t>
  </si>
  <si>
    <t xml:space="preserve">Master First Mariner, Guildmaster Master Brendan, is a muscular older man  </t>
  </si>
  <si>
    <t xml:space="preserve">Unicorn Hall </t>
  </si>
  <si>
    <t xml:space="preserve">Charistor </t>
  </si>
  <si>
    <t xml:space="preserve">Jhurlan’s Jewels </t>
  </si>
  <si>
    <t xml:space="preserve">Bright Mounts Stables </t>
  </si>
  <si>
    <t xml:space="preserve">Knight’n Shadow </t>
  </si>
  <si>
    <t>Swordshire House</t>
  </si>
  <si>
    <t>Khelben the Elders Tomb</t>
  </si>
  <si>
    <t>Carved from the marbel cliffs of Mount Khimbarr amid the Lonely Hills, actually no tomb but a safehold of the Blackstaff (BT)</t>
  </si>
  <si>
    <t>The Pellamcopse</t>
  </si>
  <si>
    <t>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(BT) Located in the middle is a stonecircle that’s connected to the portal-network of Varad (Brandarth Manor, Varadras, Ordalth House, Pellamcopse) Also found within the forest is the Lair of the Nameless Haunt (see Folk of Waterdeep).</t>
  </si>
  <si>
    <t>Mother Tamra’s House of Graces</t>
  </si>
  <si>
    <t>Mendever Street, Castle Ward, Clientele: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encour­age or discourage social entreaties, dancing, and the right thing to say in difficult situations.
Secret Clientele: Men who need to impersonate women, and nobles about to appear in drag at a revel, who desire to learn how to look and act like a lady of quality.</t>
  </si>
  <si>
    <t>Corondorr’s Countinghouse</t>
  </si>
  <si>
    <t>The Spires of Morning</t>
  </si>
  <si>
    <t>The Plinth: Interdenominational Temple. The tallest building in the Trades Ward at six stories, which acts as an open temple for all faiths, as well as a landing place for the Guards' griffon steeds.</t>
  </si>
  <si>
    <t>Starry Cradles Orphanage: A Selûnite-sponsored orphanage.</t>
  </si>
  <si>
    <t>Order Of The Aster</t>
  </si>
  <si>
    <t>Order of the Sun Soul</t>
  </si>
  <si>
    <t>Order of the Blue Moon</t>
  </si>
  <si>
    <t>Vanrakdoom</t>
  </si>
  <si>
    <t>Order of the Even-Handed</t>
  </si>
  <si>
    <t>Ibrandul</t>
  </si>
  <si>
    <t>Milil</t>
  </si>
  <si>
    <t>Temple of Good Cheer (Waterdeep)</t>
  </si>
  <si>
    <t>Shar</t>
  </si>
  <si>
    <t>Plague Rats (Rat Hills, Waterdeep)</t>
  </si>
  <si>
    <t>The Chapel and Chalice of the Divine Right (Waterdeep)</t>
  </si>
  <si>
    <t>Pantheon Temple of the Seldarine (Waterdeep)</t>
  </si>
  <si>
    <t>Sehanine Moonbow</t>
  </si>
  <si>
    <t>Sailor's Last Request [Shrine] (Waterdeep)</t>
  </si>
  <si>
    <t>Hulfast</t>
  </si>
  <si>
    <t>Waterdeep collects no annual taxes, but raises its revenues by the charging of fees, as follows:,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guards).In times of trouble, direct taxes may be imposed:a fire tax (1 gp per household), levied whenever fire destroys a large portion of Waterdeepa wall tax or harbor tax (1 gp per household), raised to pay for needed repairs or expansionsa lance tax, raised for a payroll for mercenaries hired by the City when required (usually 1 silver piece per household each week until the Lords repeal the tax).</t>
  </si>
  <si>
    <t>1 copper piece per market stall per day</t>
  </si>
  <si>
    <t>1 silver piece (above any fines) from any person convicted in a Magisterial or Lords Court, per conviction.1 gold piece per caravan wagon leaving the city, empty or full.1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</si>
  <si>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gold piece per caravan wagon leaving the city, empty or full.</t>
  </si>
  <si>
    <t>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t>
  </si>
  <si>
    <t>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t>
  </si>
  <si>
    <t>1 gp per household), levied whenever fire destroys a large portion of Waterdeepa wall tax</t>
  </si>
  <si>
    <t>fire tax ( or harbor tax (1 gp per household), raised to pay for needed repairs or expansions</t>
  </si>
  <si>
    <t>1 silver piece (above any fines) from any person convicted in a Magisterial or Lords Court, per conviction..In times of trouble, direct taxes may be imposed:a </t>
  </si>
  <si>
    <t>a lance tax, raised for a payroll for mercenaries hired by the City when required (usually 1 silver piece per household each week until the Lords repeal the tax).</t>
  </si>
  <si>
    <t>PATROL</t>
  </si>
  <si>
    <t>diagonal slash (lower left to upper right)</t>
  </si>
  <si>
    <t>diagonal slash (upper left to lower right)</t>
  </si>
  <si>
    <t>X shape (crossed diagonal slashes)</t>
  </si>
  <si>
    <t>horizontal dagger (hilt on left)</t>
  </si>
  <si>
    <t>vertical open human right hand, fingers uppermost and palm showing</t>
  </si>
  <si>
    <t>two horizontal swords, upper one with hilt right, lower one with hilt left</t>
  </si>
  <si>
    <t>two staring eyes, horizontal sword beneath them (hilt on left)</t>
  </si>
  <si>
    <t>Watchlord -  Watchlords usually have special titles bestowed upon them by the Commander of the Watch (a title held by the Open Lord of Waterdeep), Ward civilar</t>
  </si>
  <si>
    <t>Rorden,Senior Civilar</t>
  </si>
  <si>
    <t>minor officer of patrol</t>
  </si>
  <si>
    <t>in charge of a Watchpost or Barracks, or either five or six Patrols</t>
  </si>
  <si>
    <t>Captain of the Watch, Grand Civilar, Mage Civilar, Senior Armsmaster (Lord Armorer), Senechal of Castle Waterdeep</t>
  </si>
  <si>
    <t>Swordcaptain, 1d2 Swords, 2d4+2 Blades</t>
  </si>
  <si>
    <t>Swordcaptain, 1d2 Swords, 2d4+2 Blades, priest of Torm, Helm or Tyr</t>
  </si>
  <si>
    <t>Swordcaptain, 1d2 Swords, 2d4+2 Blades, Watch Wizard</t>
  </si>
  <si>
    <t>Swordcaptain, 1d2 Swords, 2d4+2 Blades, Watch Wizard. Priest of Helm, Tyr or Torm</t>
  </si>
  <si>
    <t>city watch random encounter</t>
  </si>
  <si>
    <t>bandit</t>
  </si>
  <si>
    <t>thug</t>
  </si>
  <si>
    <t>spy</t>
  </si>
  <si>
    <t>bandit captain</t>
  </si>
  <si>
    <t>gladiator</t>
  </si>
  <si>
    <t>veteran</t>
  </si>
  <si>
    <t>berserker</t>
  </si>
  <si>
    <t>apprentice wizard</t>
  </si>
  <si>
    <t>acolyte</t>
  </si>
  <si>
    <t>cult fanatic</t>
  </si>
  <si>
    <t>priest</t>
  </si>
  <si>
    <t>scout</t>
  </si>
  <si>
    <t>Martial Arts Adept</t>
  </si>
  <si>
    <t>Swashbuckler</t>
  </si>
  <si>
    <t>Archer</t>
  </si>
  <si>
    <t>Master Thief</t>
  </si>
  <si>
    <t>Gang Leadership</t>
  </si>
  <si>
    <t>Bandits</t>
  </si>
  <si>
    <t>Thugs</t>
  </si>
  <si>
    <t>Spies</t>
  </si>
  <si>
    <t>Small</t>
  </si>
  <si>
    <t xml:space="preserve">Medium </t>
  </si>
  <si>
    <t>Large</t>
  </si>
  <si>
    <t>1d4</t>
  </si>
  <si>
    <t>2d6</t>
  </si>
  <si>
    <t>3d6</t>
  </si>
  <si>
    <t>1d6</t>
  </si>
  <si>
    <t>1d4-1</t>
  </si>
  <si>
    <t>Scouts</t>
  </si>
  <si>
    <t>2d4</t>
  </si>
  <si>
    <t>mage</t>
  </si>
  <si>
    <t>cult fanatic*</t>
  </si>
  <si>
    <t>priest**</t>
  </si>
  <si>
    <t>Spy</t>
  </si>
  <si>
    <t>Spellcasting allies</t>
  </si>
  <si>
    <t>GANGS TROOPS</t>
  </si>
  <si>
    <t>Special allies</t>
  </si>
  <si>
    <t>http://enneadgames.com/generators/urban-gang-details-generator/</t>
  </si>
  <si>
    <t>https://www.reddit.com/r/DnD/comments/31d9ia/what_a_good_name_for_a_dd_street_gang/</t>
  </si>
  <si>
    <t>d100</t>
  </si>
  <si>
    <t>1d6 cats</t>
  </si>
  <si>
    <t>1 commoner with 1d6 goats</t>
  </si>
  <si>
    <t>2d10 rats</t>
  </si>
  <si>
    <t>1 raven perched on a signpost</t>
  </si>
  <si>
    <t>1 commoner on a draft horse</t>
  </si>
  <si>
    <t>2d4 mastiffs</t>
  </si>
  <si>
    <t>1d2 commoners leading 1d4 mules or 1d4 ponies</t>
  </si>
  <si>
    <t>1 pseudodragon</t>
  </si>
  <si>
    <t>1 spy</t>
  </si>
  <si>
    <t>1d8+1 acolytes</t>
  </si>
  <si>
    <t>1d6+6 flying snakes</t>
  </si>
  <si>
    <t>3d6 kobolds</t>
  </si>
  <si>
    <t>2d4 giant centipedes</t>
  </si>
  <si>
    <t>1d8+1 skeletons</t>
  </si>
  <si>
    <t>1d6+2 swarms of rats</t>
  </si>
  <si>
    <t>1d12 zombies</t>
  </si>
  <si>
    <t>A peddler weighed down with a load of pots, pans, and other basic supplies</t>
  </si>
  <si>
    <t>1 giant wasp</t>
  </si>
  <si>
    <t>1 warhorse</t>
  </si>
  <si>
    <t>2d8 cultists</t>
  </si>
  <si>
    <t>3d4 giant rats</t>
  </si>
  <si>
    <t>2d8 stirges</t>
  </si>
  <si>
    <t>1d3+2 giant poisonous snakes</t>
  </si>
  <si>
    <t>1d4+2 swarms of bats</t>
  </si>
  <si>
    <t>2d4 winged kobolds</t>
  </si>
  <si>
    <t>A wagon loaded with apples that has a broken wheel and holds up traffic</t>
  </si>
  <si>
    <t>1 crocodile</t>
  </si>
  <si>
    <t>1 swarm of insects</t>
  </si>
  <si>
    <t>3d6 bandits</t>
  </si>
  <si>
    <t>1d3+2 nobles on riding horses with an escort of 1d10 guards</t>
  </si>
  <si>
    <t>2d4 kenku</t>
  </si>
  <si>
    <t>1d6+2 smoke mephits</t>
  </si>
  <si>
    <t>1d8+1 swarms of ravens</t>
  </si>
  <si>
    <t>1 wererat</t>
  </si>
  <si>
    <t>1d3 half-ogres</t>
  </si>
  <si>
    <t>1 mimic</t>
  </si>
  <si>
    <t>1d4 specters</t>
  </si>
  <si>
    <t>1d10 shadows</t>
  </si>
  <si>
    <t>Someone empties a chamber pot onto the street from a second-floor window</t>
  </si>
  <si>
    <t>66-67</t>
  </si>
  <si>
    <t>1 ghast</t>
  </si>
  <si>
    <t>68-69</t>
  </si>
  <si>
    <t>1 priest</t>
  </si>
  <si>
    <t>70-71</t>
  </si>
  <si>
    <t>1 will-o'-wisp</t>
  </si>
  <si>
    <t>1d3 giant-spiders</t>
  </si>
  <si>
    <t>1d4 yuan-ti purebloods</t>
  </si>
  <si>
    <t>2d4 thugs</t>
  </si>
  <si>
    <t>A doomsayer who preaches the end of the world from a street corner</t>
  </si>
  <si>
    <t>1 cambion</t>
  </si>
  <si>
    <t>1 vampire spawn</t>
  </si>
  <si>
    <t>1 couatl</t>
  </si>
  <si>
    <t>1 ghost</t>
  </si>
  <si>
    <t>1 succubus or 1 incubus</t>
  </si>
  <si>
    <t>1 bandit captain with 3d6 bandits</t>
  </si>
  <si>
    <t>1d4+1 cult fanatics</t>
  </si>
  <si>
    <t>1 knight or 1 veteran</t>
  </si>
  <si>
    <t>1 water weird</t>
  </si>
  <si>
    <t>1 wight</t>
  </si>
  <si>
    <t>1 mage</t>
  </si>
  <si>
    <t>1 shield guardian</t>
  </si>
  <si>
    <t>1 gladiator</t>
  </si>
  <si>
    <t>1 revenant</t>
  </si>
  <si>
    <t>2d4 gargoyles</t>
  </si>
  <si>
    <t>1d4 doppelgangers</t>
  </si>
  <si>
    <t>1 oni</t>
  </si>
  <si>
    <t>1 invisible stalker</t>
  </si>
  <si>
    <t>1d3+1 phase spiders</t>
  </si>
  <si>
    <t>1 assassin</t>
  </si>
  <si>
    <t>1d10 kenku</t>
  </si>
  <si>
    <t>2d6 giant centipedes</t>
  </si>
  <si>
    <t>2d8 skeletons</t>
  </si>
  <si>
    <t>1d6 swarms of bats and 1d6 swarms of rats</t>
  </si>
  <si>
    <t>3d6 winged kobolds</t>
  </si>
  <si>
    <t>2d4 specters</t>
  </si>
  <si>
    <t>14-16</t>
  </si>
  <si>
    <t>1d4 wights</t>
  </si>
  <si>
    <t>17-19</t>
  </si>
  <si>
    <t>4d4 acolytes on draft horses</t>
  </si>
  <si>
    <t>20-22</t>
  </si>
  <si>
    <t>3d6 giant centipedes</t>
  </si>
  <si>
    <t>23-25</t>
  </si>
  <si>
    <t>A talkative urchin, badgering passersby to serve as their guide through the community for a price of 1 sp</t>
  </si>
  <si>
    <t>26-28</t>
  </si>
  <si>
    <t>1d10 spies</t>
  </si>
  <si>
    <t>29-31</t>
  </si>
  <si>
    <t>3d6 crocodiles</t>
  </si>
  <si>
    <t>32-34</t>
  </si>
  <si>
    <t>1d6+2 swarms of insects</t>
  </si>
  <si>
    <t>2d4 smoke mephits</t>
  </si>
  <si>
    <t>38-40</t>
  </si>
  <si>
    <t>A noble shouts \</t>
  </si>
  <si>
    <t>41-43</t>
  </si>
  <si>
    <t>44-46</t>
  </si>
  <si>
    <t>1d10 half-ogres</t>
  </si>
  <si>
    <t>47-49</t>
  </si>
  <si>
    <t>2d10 giant wasps</t>
  </si>
  <si>
    <t>50-51</t>
  </si>
  <si>
    <t>4d10 zombies</t>
  </si>
  <si>
    <t>52-53</t>
  </si>
  <si>
    <t>1d4 knights on warhorses</t>
  </si>
  <si>
    <t>54-55</t>
  </si>
  <si>
    <t>1d4+1 water weirds</t>
  </si>
  <si>
    <t>56-57</t>
  </si>
  <si>
    <t>1d8+1 mimics</t>
  </si>
  <si>
    <t>58-59</t>
  </si>
  <si>
    <t>2d8 giant spiders</t>
  </si>
  <si>
    <t>60-61</t>
  </si>
  <si>
    <t>3d6 shadows</t>
  </si>
  <si>
    <t>62-65</t>
  </si>
  <si>
    <t>An actor leans out from a second-story window to call to passersby, announcing a show</t>
  </si>
  <si>
    <t>1 bandit captain with 3d8 bandits</t>
  </si>
  <si>
    <t>1d10 will-o'-wisps</t>
  </si>
  <si>
    <t>2d4 priests</t>
  </si>
  <si>
    <t>72-74</t>
  </si>
  <si>
    <t>3d6 yuan-ti purebloods</t>
  </si>
  <si>
    <t>75-76</t>
  </si>
  <si>
    <t>2d10 thugs</t>
  </si>
  <si>
    <t>77-80</t>
  </si>
  <si>
    <t>A fortune-teller reads cards for those who pay a price of 1 sp</t>
  </si>
  <si>
    <t>1d3 gladiators</t>
  </si>
  <si>
    <t>1d4+1 couatls</t>
  </si>
  <si>
    <t>1d8 ghosts</t>
  </si>
  <si>
    <t>2d4 doppelgangers</t>
  </si>
  <si>
    <t>1d6+2 phase spiders</t>
  </si>
  <si>
    <t>2d4 veterans</t>
  </si>
  <si>
    <t>1d8 ghasts with 2d6 ghouls</t>
  </si>
  <si>
    <t>3d6 gargoyles</t>
  </si>
  <si>
    <t>2d10 cult fanatics</t>
  </si>
  <si>
    <t>3d6 wererats</t>
  </si>
  <si>
    <t>1d3 invisible stalkers</t>
  </si>
  <si>
    <t>1 gray slaad</t>
  </si>
  <si>
    <t>1 young silver dragon</t>
  </si>
  <si>
    <t>1d4 cambions or 1d4 revenants</t>
  </si>
  <si>
    <t>3d6 wights</t>
  </si>
  <si>
    <t>1 archmage</t>
  </si>
  <si>
    <t>2d4 vampire spawn or 1d4 oni</t>
  </si>
  <si>
    <t>1 mage with 1 shield guardian</t>
  </si>
  <si>
    <t>1 rakshasa or 1 vampire</t>
  </si>
  <si>
    <t>non human</t>
  </si>
  <si>
    <t>kenku</t>
  </si>
  <si>
    <t>kobolds</t>
  </si>
  <si>
    <t>goblinoids</t>
  </si>
  <si>
    <t>special</t>
  </si>
  <si>
    <t>wererat</t>
  </si>
  <si>
    <t>werewolf</t>
  </si>
  <si>
    <t>demon cultist</t>
  </si>
  <si>
    <t>devil cultist</t>
  </si>
  <si>
    <t>dark god cultist</t>
  </si>
  <si>
    <t>1d6 wererats</t>
  </si>
  <si>
    <t>1d4 werewolves</t>
  </si>
  <si>
    <t>1d6 cultist + cult fanatics</t>
  </si>
  <si>
    <t>1d8 cultists + 1d4 acolytes + priest</t>
  </si>
  <si>
    <t>beasts</t>
  </si>
  <si>
    <t>mastiffs</t>
  </si>
  <si>
    <t>flying snakes</t>
  </si>
  <si>
    <t>mephit</t>
  </si>
  <si>
    <t>doppleganger</t>
  </si>
  <si>
    <t>cultist</t>
  </si>
  <si>
    <t>half-ogre</t>
  </si>
  <si>
    <t>Uthgardt shaman</t>
  </si>
  <si>
    <t>kobold</t>
  </si>
  <si>
    <t>goblin</t>
  </si>
  <si>
    <t>bugbear</t>
  </si>
  <si>
    <t>bard</t>
  </si>
  <si>
    <t>d20 The gang's colors are...</t>
  </si>
  <si>
    <t>1. Black.</t>
  </si>
  <si>
    <t>2. Red / scarlet.</t>
  </si>
  <si>
    <t>3. Gold.</t>
  </si>
  <si>
    <t>4. Forest green.</t>
  </si>
  <si>
    <t>5. Royal blue.</t>
  </si>
  <si>
    <t>6. Violet.</t>
  </si>
  <si>
    <t>7. Silver / light grey.</t>
  </si>
  <si>
    <t>8. Bronze.</t>
  </si>
  <si>
    <t>9. Tan / khaki.</t>
  </si>
  <si>
    <t>10. Brown / beaver.</t>
  </si>
  <si>
    <t>11. Dark grey / gunmetal.</t>
  </si>
  <si>
    <t>12. White.</t>
  </si>
  <si>
    <t>13. Maroon.</t>
  </si>
  <si>
    <t>14. Sky blue.</t>
  </si>
  <si>
    <t>15. Navy blue.</t>
  </si>
  <si>
    <t>16. Dark brown / chocolate.</t>
  </si>
  <si>
    <t>17. Teal / turquoise.</t>
  </si>
  <si>
    <t>18. Steel / blue grey.</t>
  </si>
  <si>
    <t>19. Orange.</t>
  </si>
  <si>
    <t>20. Olive green.</t>
  </si>
  <si>
    <t>d10 The gang's leader is...</t>
  </si>
  <si>
    <t>1. A dangerous megalomaniac.</t>
  </si>
  <si>
    <t>2. A charismatic demagogue.</t>
  </si>
  <si>
    <t>3. A mysterious foreigner.</t>
  </si>
  <si>
    <t>4. A talented thief.</t>
  </si>
  <si>
    <t>5. A well-known public figure.</t>
  </si>
  <si>
    <t>6. A ruthless killer.</t>
  </si>
  <si>
    <t>7. A femme fatale.</t>
  </si>
  <si>
    <t>8. A charming rogue.</t>
  </si>
  <si>
    <t>9. A dashing swashbuckler.</t>
  </si>
  <si>
    <t>10. A brutish thug.</t>
  </si>
  <si>
    <t>d10 Gangmembers typically arm themselves with...</t>
  </si>
  <si>
    <t>1. Wooden clubs.</t>
  </si>
  <si>
    <t>2. Throwing knives.</t>
  </si>
  <si>
    <t>3. Over-sized daggers.</t>
  </si>
  <si>
    <t>4. Serrated daggers.</t>
  </si>
  <si>
    <t>5. Daggers and crossbows.</t>
  </si>
  <si>
    <t>6. Hammers and daggers.</t>
  </si>
  <si>
    <t>7. Sticks and stones.</t>
  </si>
  <si>
    <t>8. Shortswords.</t>
  </si>
  <si>
    <t>9. Brass knuckles.</t>
  </si>
  <si>
    <t>10. Bare fists.</t>
  </si>
  <si>
    <t>d10 Gangmembers typically fight with...</t>
  </si>
  <si>
    <t>1. Swarm tactics.</t>
  </si>
  <si>
    <t>2. Hit-and-run tactics.</t>
  </si>
  <si>
    <t>3. Ambush tactics.</t>
  </si>
  <si>
    <t>4. Choreographed maneuvers.</t>
  </si>
  <si>
    <t>5. Unpredictable maneuvers.</t>
  </si>
  <si>
    <t>6. Lots of smiles and jokes.</t>
  </si>
  <si>
    <t>7. Lots of fancy footwork.</t>
  </si>
  <si>
    <t>8. Lots of screaming and shouting.</t>
  </si>
  <si>
    <t>9. Kicking and stomping.</t>
  </si>
  <si>
    <t>10. Lots of head-butting.</t>
  </si>
  <si>
    <t>d12 The gang's headquarters is hidden in or near...</t>
  </si>
  <si>
    <t>1. The residence of the leader or a senior gangmember.</t>
  </si>
  <si>
    <t>2. An artisan's shop or guildhall.</t>
  </si>
  <si>
    <t>3. A merchant's office.</t>
  </si>
  <si>
    <t>4. A tavern.</t>
  </si>
  <si>
    <t>5. A brothel.</t>
  </si>
  <si>
    <t>6. A warehouse or shipyard.</t>
  </si>
  <si>
    <t>7. A temple complex.</t>
  </si>
  <si>
    <t>8. The city's sewers.</t>
  </si>
  <si>
    <t>9. The town hall.</t>
  </si>
  <si>
    <t>10. An abandoned guildhall or warehouse.</t>
  </si>
  <si>
    <t>11. A shantytown</t>
  </si>
  <si>
    <t>12. The residence of a wealthy individual.</t>
  </si>
  <si>
    <t>d12 The gang is feared or respected by...</t>
  </si>
  <si>
    <t>1. Fishermen and sailors.</t>
  </si>
  <si>
    <t>2. Beggars and thieves.</t>
  </si>
  <si>
    <t>3. Merchants and moneychangers.</t>
  </si>
  <si>
    <t>4. Jewelers and gemcutters.</t>
  </si>
  <si>
    <t>5. Politicians and magistrates.</t>
  </si>
  <si>
    <t>6. Guards and sheriffs.</t>
  </si>
  <si>
    <t>7. Soldiers and warriors.</t>
  </si>
  <si>
    <t>8. Gladiators and pugilists.</t>
  </si>
  <si>
    <t>9. Peasants and farmers.</t>
  </si>
  <si>
    <t>10. Servants and slaves.</t>
  </si>
  <si>
    <t>11. Priests and sages.</t>
  </si>
  <si>
    <t>12. Women and children.</t>
  </si>
  <si>
    <t>d12 Distinguishing feature for an individual: The gangmember has...</t>
  </si>
  <si>
    <t>1. A nose ring.</t>
  </si>
  <si>
    <t>2. Shiny leather boots.</t>
  </si>
  <si>
    <t>3. A hole in the toe of one boot.</t>
  </si>
  <si>
    <t>4. A dagger in each boot.</t>
  </si>
  <si>
    <t>5. A heavy gold chain around the neck.</t>
  </si>
  <si>
    <t>6. A wide-brimmed hat.</t>
  </si>
  <si>
    <t>7. A dagger tattoo on the forearm.</t>
  </si>
  <si>
    <t>8. A snake tattoo around the arm.</t>
  </si>
  <si>
    <t>9. A maniacal laugh.</t>
  </si>
  <si>
    <t>10. A long, hooked nose.</t>
  </si>
  <si>
    <t>11. An open shirt and a very hairy chest.</t>
  </si>
  <si>
    <t>12. Extravagant mustaches.</t>
  </si>
  <si>
    <t>d8 The gang's money-making schemes include...</t>
  </si>
  <si>
    <t>1. Distributing drugs (d4): 1. smokeleaf; 2. hallucinogenic mushrooms; 3. sleepysalt (a downer); 4. sharpsugar (an upper).</t>
  </si>
  <si>
    <t>2. Running heists of and/or fencing stolen gems and precious metals.</t>
  </si>
  <si>
    <t>3. Petty theft, burglary, and/or pickpocketing.</t>
  </si>
  <si>
    <t>4. Assassinations that look like accidents or that frame someone else.</t>
  </si>
  <si>
    <t>5. Running brothels (d3): 1. exotic; 2. low; 3. high-class.</t>
  </si>
  <si>
    <t>6. Shaking down legitimate local businesses and/or city officials.</t>
  </si>
  <si>
    <t>7. Serving as muscle for shady merchants and/or brothel-keepers.</t>
  </si>
  <si>
    <t>8. Holding up outgoing ships or wagons.</t>
  </si>
  <si>
    <t>d20 The gang's symbol is...</t>
  </si>
  <si>
    <t>1. A skull.</t>
  </si>
  <si>
    <t>2. A ghost.</t>
  </si>
  <si>
    <t>3. An open hand.</t>
  </si>
  <si>
    <t>4. A clenched fist.</t>
  </si>
  <si>
    <t>5. An arrow.</t>
  </si>
  <si>
    <t>6. A dagger.</t>
  </si>
  <si>
    <t>7. A sword.</t>
  </si>
  <si>
    <t>8. A hammer.</t>
  </si>
  <si>
    <t>9. A crown.</t>
  </si>
  <si>
    <t>10. A goblet.</t>
  </si>
  <si>
    <t>11. The moon.</t>
  </si>
  <si>
    <t>12. A star.</t>
  </si>
  <si>
    <t>13. A fish.</t>
  </si>
  <si>
    <t>14. A snake.</t>
  </si>
  <si>
    <t>15. A badger.</t>
  </si>
  <si>
    <t>16. A spider.</t>
  </si>
  <si>
    <t>17. A rat.</t>
  </si>
  <si>
    <t>18. A wolf.</t>
  </si>
  <si>
    <t>19. A bear.</t>
  </si>
  <si>
    <t>20. An eagle.</t>
  </si>
  <si>
    <t>d10 The guard is...</t>
  </si>
  <si>
    <t>1. A farm boy.</t>
  </si>
  <si>
    <t>2. The son of a miner or fisherman.</t>
  </si>
  <si>
    <t>3. A veteran of warfare.</t>
  </si>
  <si>
    <t>4. A foreigner.</t>
  </si>
  <si>
    <t>5. The son of a poor man.</t>
  </si>
  <si>
    <t>6. A drunk.</t>
  </si>
  <si>
    <t>7. A reformed criminal.</t>
  </si>
  <si>
    <t>8. A thug.</t>
  </si>
  <si>
    <t>9. A failed craftsman.</t>
  </si>
  <si>
    <t>10. A favorite among the ladies.</t>
  </si>
  <si>
    <t>d6 The guard works for...</t>
  </si>
  <si>
    <t>1. The steady pay.</t>
  </si>
  <si>
    <t>2. A chance to deal out sadistic punishment.</t>
  </si>
  <si>
    <t>3. Gold to repay debts.</t>
  </si>
  <si>
    <t>4. Gold to aid a family member.</t>
  </si>
  <si>
    <t>5. A chance to escape from life imprisonment.</t>
  </si>
  <si>
    <t>6. Patriotic devotion.</t>
  </si>
  <si>
    <t>d12 On the guard’s face is...</t>
  </si>
  <si>
    <t>1. A large wart.</t>
  </si>
  <si>
    <t>2. An unsightly scar.</t>
  </si>
  <si>
    <t>3. A look of determination.</t>
  </si>
  <si>
    <t>4. A foolish grin.</t>
  </si>
  <si>
    <t>5. A stupid stare.</t>
  </si>
  <si>
    <t>6. A look of confusion.</t>
  </si>
  <si>
    <t>7. A bulbous nose.</t>
  </si>
  <si>
    <t>8. Bushy eyebrows.</t>
  </si>
  <si>
    <t>9. Fearsome sideburns.</t>
  </si>
  <si>
    <t>10. An unruly beard.</t>
  </si>
  <si>
    <t>11. A neatly-trimmed mustache.</t>
  </si>
  <si>
    <t>12. A waxed mustache.</t>
  </si>
  <si>
    <t>d10 The guard carries...</t>
  </si>
  <si>
    <t>1. A blade with soft leather tassels dangling from the pommel.</t>
  </si>
  <si>
    <t>2. A blade with an inscription.</t>
  </si>
  <si>
    <t>3. A highly polished blade.</t>
  </si>
  <si>
    <t>4. A token from a favorite harlot.</t>
  </si>
  <si>
    <t>5. A trophy from a criminal.</t>
  </si>
  <si>
    <t>6. A ribbon from a noble maiden.</t>
  </si>
  <si>
    <t>7. A silk handkerchief.</t>
  </si>
  <si>
    <t>8. A flask of wine.</t>
  </si>
  <si>
    <t>9. A lucky charm (d4): 1. rabbit’s foot; 2. old coin; 3. shiny coin; 4. four-leaf clover.</t>
  </si>
  <si>
    <t>10. A grocery list.</t>
  </si>
  <si>
    <t>d12 The watch’s captain is...</t>
  </si>
  <si>
    <t>1. A religious zealot.</t>
  </si>
  <si>
    <t>2. A scion from a prominent family.</t>
  </si>
  <si>
    <t>3. An outcast from a prominent family.</t>
  </si>
  <si>
    <t>4. A dashing swashbuckler.</t>
  </si>
  <si>
    <t>5. A brutish thug.</t>
  </si>
  <si>
    <t>6. A celebrated war hero.</t>
  </si>
  <si>
    <t>7. An anointed knight.</t>
  </si>
  <si>
    <t>8. A career soldier.</t>
  </si>
  <si>
    <t>9. A grizzled veteran.</t>
  </si>
  <si>
    <t>10. An adept investigator.</t>
  </si>
  <si>
    <t>11. An erudite detective.</t>
  </si>
  <si>
    <t>12. A devoted public servant.</t>
  </si>
  <si>
    <t>d6 The watch’s attitude toward their captain is...</t>
  </si>
  <si>
    <t>1. Friendly and loyal.</t>
  </si>
  <si>
    <t>2. Respectful and business-like.</t>
  </si>
  <si>
    <t>3. Completely indifferent.</t>
  </si>
  <si>
    <t>4. Cautious and uncertain.</t>
  </si>
  <si>
    <t>5. Terrified and tight-lipped.</t>
  </si>
  <si>
    <t>6. Disappointed and disrespectful.</t>
  </si>
  <si>
    <t>d10 The watch has a reputation for...</t>
  </si>
  <si>
    <t>1. High morals.</t>
  </si>
  <si>
    <t>2. Efficiency.</t>
  </si>
  <si>
    <t>3. Reliability.</t>
  </si>
  <si>
    <t>4. Brutality.</t>
  </si>
  <si>
    <t>5. Taking bribes.</t>
  </si>
  <si>
    <t>6. Shaking down shopkeepers and artisans.</t>
  </si>
  <si>
    <t>7. Frequenting brothels.</t>
  </si>
  <si>
    <t>8. Cowardice.</t>
  </si>
  <si>
    <t>9. Incompetence.</t>
  </si>
  <si>
    <t>10. Intoxication.</t>
  </si>
  <si>
    <t>spellcasting support</t>
  </si>
  <si>
    <t>1 level spells</t>
  </si>
  <si>
    <t>2 levels spells</t>
  </si>
  <si>
    <t>3 levels spells</t>
  </si>
  <si>
    <t>5 levels spells</t>
  </si>
  <si>
    <t>DM Discretion</t>
  </si>
  <si>
    <t>3d6+3</t>
  </si>
  <si>
    <t>1d6+3</t>
  </si>
  <si>
    <t>1d4+2</t>
  </si>
  <si>
    <t>leader</t>
  </si>
  <si>
    <t>support forces</t>
  </si>
  <si>
    <t>6 apprentices</t>
  </si>
  <si>
    <t>5 acolytes</t>
  </si>
  <si>
    <t>SPECIAL</t>
  </si>
  <si>
    <t>CASTERS</t>
  </si>
  <si>
    <t>Assassin</t>
  </si>
  <si>
    <t>STRONG ONES</t>
  </si>
  <si>
    <t>MAIN FORCES</t>
  </si>
  <si>
    <t>NON HUMANS</t>
  </si>
  <si>
    <t>GANG LEADER</t>
  </si>
  <si>
    <t>BEASTS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</si>
  <si>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</si>
  <si>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The Skewered Dragon</t>
  </si>
  <si>
    <t>Cost (Coins)</t>
  </si>
  <si>
    <t>Very inexpensive. Costs are included in a Squalid Lifestyle or better.
Common drinks are usually 1 cp/tankard, hard liquor is 2 cp/handglass and wine and liqueurs are 2 cp/tallglass.
A small meal is usually 1-2 cp/meal, and larger meals may run up to 2-3 cp/meal.
Accommodations are usually 1-2 cp for a space in the common room, and 3-5 cp for a bed (possibly slightly more if the bed is the only one in a room).</t>
  </si>
  <si>
    <t>Inexpensive. Costs are included in a Poor Lifestyle or better.
Common drinks are usually 2 cp/tankard, hard liquor is 5-8 cp/handglass and wine and liqueurs are 4-6 cp/tallglass.
A small meal is usually 1-3 cp/meal, and larger meals may run up to 4-5 cp/meal.
Accommodations are usually 2-3 cp for a space in the common room, and 4-6 cp for a bed (possibly slightly more if the bed is the only one in a room).</t>
  </si>
  <si>
    <t>Fairly priced. Costs are included in a Modest Lifestyle or better.
Common drinks are usually 3 cp/tankard, hard liquor is 1-3 sp/handglass and wine and liqueurs are 1-2 sp/tallglass.
A small meal is usually 2-4 cp/meal, larger meals may run up to 5-8 cp/meal and kingly meals usually cost 1-3 sp/meal.
Accommodations are usually 3-4 cp for a space in the common room, and 5-8 cp for a bed (possibly slightly more if the bed is the only one in a room).</t>
  </si>
  <si>
    <t>Spendy. Costs are included in a Comfortable Lifestyle or better.
Common drinks are usually 5 cp/tankard, hard liquor is 3-5 sp/handglass and wine and liqueurs are 3-4 sp/tallglass.
A small meal is usually 5-6 cp/meal, larger meals may run up to 1-2 sp/meal and kingly meals usually cost 3-5 sp/meal.
Accommodations are usually 5-6 cp for a space in the common room, and 1-3 sp for a bed (possibly slightly more if the bed is the only one in a room).</t>
  </si>
  <si>
    <t>Extravagant. Costs are included in an Wealthy Lifestyle or better.
Common drinks are usually 7-10 cp/tankard, hard liquor is 8-10 sp/handglass and wine and liqueurs are 5-8 sp/tallglass. They are likely to have specialized vintages costing 1 gp or more per serving, as well.
A small meal is usually 6-8 cp/meal, larger meals may run up to 2-4 sp/meal and kingly meals usually cost 8-10 sp/meal.
Accommodations are usually 7-8 cp for a space in the common room, and 4-10 sp for a bed (possibly slightly more if the bed is the only one in a room).</t>
  </si>
  <si>
    <t>Provender (Pints)</t>
  </si>
  <si>
    <t>Swill. The drink is abhorrent: common drinks are like muddy water, hard liquors are burning rotgut and the wines are more like vinegars.
The food is barely edible, likely consisting of pots of mush that simply have new ingredients added to them daily, cooking them down into a hot, unrecognizable mess that is edible and nourishing, if just barely.</t>
  </si>
  <si>
    <t>Mediocre. The drink is uninspired: common drinks are alright, hard liquors still burn going down, and the wines are basic cooking and table wines.
The food is simple, but filling and unlikely to offend the senses.</t>
  </si>
  <si>
    <t>Decent. The drink is worth having: common drinks are hearty and flavorful, hard liquors are smoother, and the wines are full-bodied and complement the meals well.
The food is good, with portions that won't leave a patron hungry, and well-prepared and -seasoned besides.</t>
  </si>
  <si>
    <t>Good. The drink is delightful: common drinks are rich and likely unique, memorable brews, hard liquors are finely crafted, and the wines are usually expensive and poured from bottles rather than decanters or pitchers.
The food is quite memorable, and often the establishment has a signature meal of some kind. Even the poorer fare here is quite good.</t>
  </si>
  <si>
    <t>Renowned. The drink is divine: common drinks are powerful and heady, the hard liquors are enlivening and rich-flavored, and the wines are complex and potent.
The food is remarkable, and its head cook (or "chef" in the Cormyrean fashion) is likely well-known in the community at least. Banquets are among the kinds of food served, with complex and nuanced preparation, served in embarrassing plenitude.</t>
  </si>
  <si>
    <t>Poor. Sleeping accommodations are thin, dirty mattresses, probably bug-infested.
Baths are never included in the basic prices, if they're available at all.
Fairly dirty.
Common rooms are most common, and private rooms unlikely to be offered.</t>
  </si>
  <si>
    <t>Modest. Sleeping accommodations are old straw mattresses on rope-supported bunks, mostly clean.
Baths are usually still extra.
Common rooms are common as are rooms (though they usually place multiple beds in a single room).</t>
  </si>
  <si>
    <t>Comfortable. Sleeping accommodations are good, newer straw mattresses on fair-sized frames, with both sheet and blanket, all of it clean.
Baths are included in the price, but washing is extra.
Common rooms are less likely here, and there is a split between private and multiple-bed rooms.</t>
  </si>
  <si>
    <t>Wealthy. Sleeping accommodations are very nice, full feather mattresses on wide bedframes, with multiple layers of pristine bedclothes.
Baths are included, likely in-room, and other washing is done for free as well.
Common rooms are almost unheard of (except for servants or guards), and most rooms are private. There are some suites as well.</t>
  </si>
  <si>
    <t xml:space="preserve">Aristocratic. Not many places have this level of quality to offer, but the accommodations involve multiple layers of feather mattresses and the finest bedlinens.
Bathing is not just free, but servants to bath the guest are common, and washing, repair of clothing and many other services are included free of charge.
No common rooms, and only a few single-room accommodations; most of the rooms are elegantly appointed suites.
</t>
  </si>
  <si>
    <t>Accommodation (Pipes)</t>
  </si>
  <si>
    <t>A quiet, homelike inn with little more than what its name guarantees. (North Ship Street &amp; South Snail Street)</t>
  </si>
  <si>
    <t>Provender
None, though the owner does permit boarders to bring food in.
Services
• Single Bed: 2 sp/night (rooms have 2-4 beds) • 3sp/night (single bed room)
Staff
• Shalath Lythryn, proprietress (hf)
• Jamis, assistant (hlfm)</t>
  </si>
  <si>
    <t>Stormcloak Inn</t>
  </si>
  <si>
    <t>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t>
  </si>
  <si>
    <t>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t>
  </si>
  <si>
    <t>Linking Snail Street and Slut Street, this relatively open, safe passage is today much used by cartersrushing wagons are its chief danger. Of old, it was frequented at night by a vicious gang of trolls dwelling in the citys sewers. They slew many citizens before being hunted down. Some sages misname this alley Trollcrush Alley.</t>
  </si>
  <si>
    <t>Street of Curtains</t>
  </si>
  <si>
    <t>The street with the greatest number of row houses in the neighborhood, this alley earned its name due to the residents' tendency to keep curtains drawn in their dwellings to keep out the dust from the ample cart traffic that courses along this alley most times of the day.</t>
  </si>
  <si>
    <t>Sometimes called Candle Alley, this winding way links Book Street and the Way of the Dragon. Its name comes from its extreme gloominess (its overhung by tall houses), which made bookish sorts lit targets for thieves. It is now heavily patrolled. The Thirsty Throat tavern stands at its eastern end.</t>
  </si>
  <si>
    <t>Book Street</t>
  </si>
  <si>
    <t>The singular destination for scribes, scriveners and other sorts, Book Street is so named for the many shops along its length that produce some of the more malodorous goods required by those who make books. Though the goods here can often be purchased elsewhere, it is almost always more expensive to do so, making it common to find clerks, sages, wizards, priests and all other sorts who have need of the goods produced here: parchment, paper, bookbinding goods, large amounts of ink, finely crafted quills and the like.</t>
  </si>
  <si>
    <t>Street</t>
  </si>
  <si>
    <t>A local tavern that thrives on simple seafood fare, favored by the locals and almost unknown to visitors.</t>
  </si>
  <si>
    <t>Goods &amp; Services
• Scrolls: prices vary
• Minor Magic Items: prices vary
• Fire Guard: 5 gp per night
• Spell Guard: 10 gp per day</t>
  </si>
  <si>
    <t>The House of Song, Rivon Street, Trades Ward</t>
  </si>
  <si>
    <t>Provender
• Ales &amp; stouts on tap: 2 cp/tankard
• Zzar: 5 cp/pint
Services
• Bed in Common Room: 6 cp/night
Staff
• Alard Belaerl, proprietor (hm)
• Kadya, bartender (hof)</t>
  </si>
  <si>
    <t>Sumptuous Masque</t>
  </si>
  <si>
    <t>First Floor
Dance hall
Stage
Bar &amp; Stores
Rental quarters (back building)
Second Floor
Gallery
Curtained booths
Front offices
Rental quarters (back building)
Third Floor
Rooftop garden (back building)
Upper salon
Fest rooms
Staff
Proprietress: Odelinda Plaicher, a lady of class and wit
Soft Traders: x
Other Staff: x
Fourth Floor
Fest rooms
Worker quarters
Fifth Floor
Owner's suites
Party suites
Worker quarters</t>
  </si>
  <si>
    <t>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t>
  </si>
  <si>
    <t>Cathalishaera's Rooming House</t>
  </si>
  <si>
    <t>The Crown &amp; Heron</t>
  </si>
  <si>
    <t>A favorite evening haunt of some of the local nobles, the Crown &amp; Heron is very "highnose" - they turn away those who are dressed too shabbily and have a very high opinion of their services. Of course, this opinion is somewhat well-deserved, with the quality of the provender they serve. There are always minstrels on hand in the small corner stage, as well, hoping to not just earn coin for their playing here, but to also perhaps land a noble patron.</t>
  </si>
  <si>
    <t xml:space="preserve">Sapphire House
</t>
  </si>
  <si>
    <t>Inn &amp; Rooming House</t>
  </si>
  <si>
    <t>Lazy Dragon</t>
  </si>
  <si>
    <t>Provender
• Breakfast: A small bit of baked goodness, with a side of cheese and fruit, awaits hungry patrons in the morning.
• Luncheon Stew: A rich and hearty stew, with good baked rolls, are ladled up from the kettle-hook in the taproom's hearth at midday.
• Evening Meal (Small): A slice of dinner pie and a bit of cheese.
• Evening Meal (Large): A fine roast or shank of meat, usually with turnips or potatoes, and another side item.
• Common Drinks: A dark stout, a tart cider, and a good rich beer.
• Hard Liquor: Whiskey, bourbon, vodka, and rum.
• Wine: A basic red table wine served in pitcher, or bottles of a cheaper tart white.
Services
• Common Room Cot: A space for those without much coin (Poor Lifestyle) or those who pass out drunk in the taproom at end of day.
• Bed (Shared Room): A decent room and relatively fresh linens (Modest Lifestyle), in a room shared with another (companions, or with strangers only if the inn is full).
• Bed (Single Room): A small but personal room (Modest Lifestyle), these rooms fill up quickly.
• Room (Long Term): A set of larger, finer rooms for those who keep rooms over the long term, living out of the inn (Modest Lifestyle)
Staff
• Ace Greystone, owner (hm)
• Remis Davenport, the innkeep (hm)
• Roy, cook (hm)
• Aberforth, cook's assistant (hm)
• Yanis, barback and bouncer (hm)
• Aeva, chambermaid (hm)
• Olga, server (hm)
• Chandra, server (hm)</t>
  </si>
  <si>
    <t xml:space="preserve">Flagon Dragon
</t>
  </si>
  <si>
    <t>Layout
[edit]Street Level
Viewing Gallery: The entrance off of the Street of the Sword, it is paneled in dark woods with bronze fixtures. This entry is a full eight or so feet above the rest of the tavern, with a railed balcony that looks down on the main taproom. A favorite area for customers who want to enjoy the decor without actually getting "down in it."
Taproom: Featuring a massive "dwarven-sized" hearth (some fifteen feet wide by ten feet high) and a circular bar built around a faux stone column (as formations where stalactites and stalagmites grow together are called), the taproom is all done up in a cavern motif, using liberally applied plaster with stone dust mixed into it.
Rock rubble makes the floor uneven, and slightly luminous mosses and lichens hang from ceilings and walls. Netted glowing globes help illuminate particularly dark corners, and decorative stuffed spiders are everywhere. Where most are the size of a hand or so, the tavern takes great pride in Old Wooly, a massive stuffed spider the literal size of a man, clinging to the ceiling at the top of the bar-column.
The Tunnels: There are two cavern-style tunnels that lead off of the taproom, yawning portals some ten-foot wide in the walls beneath the edge of the viewing gallery. The northernmost descends into the tavern's jakes, while the southernmost tunnel curves down into the cellars below.
Kitchens: A set of kitchens, with plenty of cooking hearth-space and a set of stairs down to ample cellars.
[edit]Cellars
Dancing Cellars: Welvreene pays minstrels and musicians most nights of the week to provide fine dancing music of the sort preferred by dwarves: plenty of percussion and brass, reminding most folk of drinking shanties and the like. The celebration here can get raucous. While folk do show up here to dance with one another, at least half of those present are there to dance with the staff, a small expenditure of a single shiny coin.
The Hearth Room: This place is the unofficial dwarven gathering place at the Crawling Spider, with a number of stone-wrought chairs facing the roaring hearth. The walls are decorated with decorations in the style preferred by the shield dwarves of the North, and it is a fine place for the stout folk to sit and listen to the music, chatting amiably, without the franticness of the dancing cellar.
Private Caverns: Scattered throughout the cellars are these small "caverns" whose primary allure is that they are dark and private, for those who find the company of their dancing partners to be too much for public viewing. Of course, as such things go, these caverns have been used for everything from outright passionate assignations to a meeting place for infidelitous people to scheming places for assassins, thieves and adventurers. Each room has a single glow globe and a door that can be barred from the inside.
Kitchen Cellars: These cellars hold the immense amounts of alcohol - usually in large tuns or tapped barrels - that the tavern is known for. It is also a place where kitchen staff sometimes escape to in order to get away from the customers for a short break.
[edit]Upper Floor
Storage: x
Welvreene's Private Chambers: A significant chunk of the second floor serves as Welvreene's personal quarters. It is known to be divided into several rooms, though generally speaking neither staff nor customers have seen the interior. Only those few adventurers Welvreene has taken to her bed can claim to have seen it.
Lounge: Intended for the use of staff who aren't on duty, for Welvreene herself and for any customers who've paid custom for use of one of the upstairs rooms. It's a quieter place that one of the waitstaff visits twice an hour or so to provide drinks and the like.
Staff Quarters: There are ten staff rooms. These rooms have a main purpose, allowing the staff to take paying customers to a comfortable, private place. But Welvreene also permits her staff to stay in these rooms if they have nowhere else to stay or simply prefer to live on-site. The rooms must be vacated and available for use by customers by the time the tavern opens, however, and remain so during business hours.
[edit]Staff
Welvreene Thalmit: Proprietress. Alluringly dark-eyed and dusky-skinned, with a smoky voice, Welvreene owns the Crawling Spider and is quite enamored of dungeon- and Underdark-delving and those who do it. She can listen endlessly to stories of such, and has been known to sit with adventurers and buy their drinks through the night in exchange for their stories. She is also well-known for taking mostly such adventurers for her occasional lovers.
The Dark Lords and Ladies: The majority of the Crawling Spider's waitstaff are slender men and women (human and half-elf, mostly) who dress in black stocking bodysuits and leather, with veiled masks that are meant to make them look like drow; frequently, the women also bear coiled leather whips at their hips. They are all sensuous and can be hired for an hour's or an evening's companionship. Dwarves who come here chortle at the idea of being served by drow, and many humans show up here to ogle or outright hire the athletic, slim "dark ones" of the Crawling Spider. They do not use their real names, but instead dabble in playful and sometimes silly versions of real drown names, such as Xilicha and Vaenia for women, and Parnael and Wilithis for men.
Teshura &amp; Dainar: Two dwarven women on the waitstaff, these dwarf-ladies are both robust and very curvy. Teshura bears a light beard of red hue, trimmed neatly in dwarf-maid fashion, while Dainar is smooth-cheeked and tall enough that she might almost be mistaken for a very short human.
The Bouncers: There are two bouncers who work the evenings here. Durn One-Eye is a short, gruff gold dwarf in an eyepatch who splits his work time between the harbor and the tavern. Dagg Tuskson is a half-orc who usually works the nights that Durn does not. The two pretend to a fierce rivalry, but in truth they are good friends.
[edit]Clientele
The Crawling Spider draws a variety of clientele. Very nearly the only thing that draws them together is their nearly-fanatical devotion to the Spider. Most of the customers are in most nights of the week, and will traverse the entire city's length, ignoring other establishments, to stop in at the Spider.
Dwarves: The Crawling Spider is a favorite place for many of Waterdeep's dwarves, who find the playfully themed decor hilarious rather than tacky. They are also said to be frequently drawn here by the charms of Teshura and Dainar.
Half-orcs: One of the few places that doesn't cast a jaundiced eye on half-orcs, the Crawling Spider has more than a few loyal half-orc customers. They can be rowdy and are very fond of strong drink, but they are no more responsible for the frequent bar fights than the dwarves who frequently egg them on.
Priests: Humorously, there are many priests of Waterdhavian temples that make the Crawling Spider their preferred evening. Many of them tend to take tables in the Viewing Gallery, where it's not uncommon to see priests of many different creeds sitting together and laughing uproarously over their pints. They also tend to be willing to wade in and help break up bar fights and heal those in need of it after.
Adventurers: Welvreene's affection for adventurers stands her tavern in good stead, and there are a good handful of adventurers - both current and retired - who frequent her establishment.
Sightseers: Lastly - and in a minority - are those who've heard of the exciting rumors about the Crawling Spider, and come to see for themselves.
Provender
• Meal: (meat, soup, bread, greens) 1sp
• Ale: 2cp/tankard
• Stout: 4cp/tankard
• Zzar or Wine: 5cp/tallglass
• Whiskey: 1sp/flagon
Services
• Dance: 1sp (free with Companionship)
• Companionship: 5sp to 2gp/hour
Staff
• Welvreene Thalmit, proprietress (hf)
• Dark Lords &amp; Ladies, drow-masquerading waitstaff and companions
• Teshura and Dainar, waitlasses &amp; companions (df)
• Durn One-Eye(dm) and Dagg Tuskson (hom), bouncers</t>
  </si>
  <si>
    <t>Southern Street of the Sword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t>
  </si>
  <si>
    <t>Provender
• Stew and Bread: Poor Meal The Cliffwatch always offers a relatively cheap meal that makes it tempting to folk who work labor or service jobs in the North Ward, but cannot generally afford to eat at North Ward places. His specialties are oxtail and mushroom stew, and an artichokes-and-peppers soup, all served with piping hot cheese-filled rolls
• Roasts and Salads: Modest Meal The Cliffwatch's most common meals are a roast meat of somekind, alongside a mixed salad of some sort; he is best known for his horseradish-steeped roast beef or salmon baked on wood planks, and salads of summer greens or slivered apple, cabbage, peppers, and vinegar.
• Drinks: The Cliffwatch keeps a fine lager and pale ale on tap (both Modest), a dark but semi-sweet house ale (Poor), and excellent bottles of both whiskey and elverqist wine (Comfortable).
Services
• Common Room: Poor Lifestyle. Those who need to sleep off too much drink or are simply ill-equipped to afford better space are given a cot or pallet in the common room, with its large, warm hearth.
• Caravan Hand Rooms: Poor Lifestyle. Above the stables are a set of small bunkrooms, capable of sleeping four men to a room, usually used for caravan guards and hands.
• Single Bed Rooms (1b): Modest Lifestyle. The Cliffwatch maintains a large number of these small rooms, with single bed and beside stand, a chair and a trunk (user must provide his own lock) for storage.
• Luxury Rooms: Comfortable Lifestyle. The house's "Luxury Rooms" are much larger chambers, with larger comfortable beds that can sleep two (or three if they are cozy), with good furnishings.
• Master Suites: Wealthy Lifestyle. These two-room chambers live up to their names, with lavish furnishings, in-room food service, and a servant constantly waiting beside the chamber's outer door. They include a sitting room style setup for the outer room (with fold-away cots that can sleep two guards or servants), and a rich bedroom space with massive beds and all the amenities (including a bath tub and water brought into the room at no extra charge).
• Baths: The large tub baths filled with piping hot water are a free part of any Modest Lifestyle or higher visitors, or can be had by visitors and common room residents for 6 coppers.
Staff
• Felstan Spindrivver, stout but otherwise largely unremarkable proprietor (hm)</t>
  </si>
  <si>
    <t xml:space="preserve">Vintner's Crown Fairgrounds
</t>
  </si>
  <si>
    <t xml:space="preserve">
The party is a midday party in the courtyards of the Spires of the Morning temple. It is without a doubt the social event of Greengrass, and many people are seeking to be present for it.
The courtyard is filled with wooden stands, constructed by the various Houses (and guild).
Each one has a pavilion over it, a table with simple wooden cups, servants behind that table dipping from open casks behind them.
Most of the stands also have seats arranged in front of them for musicians to sit performing, to lure folk over, or large open areas with benches to provide seating under the pavilion, and the like.
The judging will be performed by a secret panel of judges, led by the High Radiance Ghentilara, high priestess of the Spires.
There are also a variety of Lathandran acolytes circulating bearing platters of smallfoods from the kitchens: small wedges of cheese, pieces of fruitcake, bits of stewed or broiled meats on slices of bread, and the like.</t>
  </si>
  <si>
    <t>The Guild Stands
Each vintage represented by the Vintners', Distillers, and Brewers' Guild is given its own small stand, all gathered in a great circle that is entered via an arch. Everyone within wears the livery of the guild. Stands serve:
Waterdhavian Fields Finest: A Fine dandelion, rose hips, violets and other herbs flower wine, all the rage for serving in garden or hunting parties of late, manned by a trio of guildsmen with violet-and-rosehip boutonnieres at their breast.
Dark Delights: A Fine resinated bloodwine, redolent of shadowtop resin and other woodland scents and flavors, attended by a guildwoman with long dark hair and showing plenty of cleavage.
Taste of the East: A Fine conditium fortified red wine
Zzar: The Good white mistwine fortified with almond alcohol, fiery orange in color
Good Spirits Scarlet: A Good red wine, overseen by younger-looking guildsmen, under the watchful eye of the guildmaster Razaar Slissin
Old Devil Firewine: A Good firewine, tended by a pair of Calishite brothers
Sweetruff Sweetwine: A Good hill-wine, crafted of carrots flavored with sweetruff and lemongrass, the product of the Sweetruff halflings who tend the stand.
[edit]The Ammakyl Pavilions
Two stands, with plain canvas pavilions, but banners marked with the green-hills-and-blue-sky heraldry of the House.
One stand features their Maiden's Tomb Tor vintages: Dancing Maiden, an amazing Fine red wine, and Red Tor Sweetest, a flavorful Good strawberry wine.
Another stand features their Ardeep Emerald Wine, a deep green Fine tart fortified apple wine, with rich aromatic herbs and some fortifying alcohol; and Elfin Hill Amphail, a Good mistwine (sparkling white wine)
[edit]The Rosznar "Houses"
Two stands, both designed very differently from the others.
One, the "House of Decadence" is a large pavilion tent, in which delicate resin incenses burn, lightly scenting the air and augmenting the intoxicating qualities of the vintages they serve there: Whitehawk Greatwine, a Fine xera-fortified red wine; Whitehawk Spicewine, a Fine conditium; and Whitehawk Black, a Good chessentan-fortified bloodwine, deeply rich and highly intoxicating
The other, the "House of Spring" is also a large pavilion tent, decorated with standing trellises of woven hothouse plants, and delicately playing musicians, and featuring: Laradael Honey Wine, the Good honey wine actually made in the Rosznar villa in Waterdeep, from the honey of their apiary there; and White Magic, their Good white artwine.
[edit]The Amcathra Pavilions
Three stands, all with blue-and-red pavilions, with three silver moons emblazoned on the fronts of the stands.
One stand provides tastes of its Horseshoe Gold, a Fine honey wine. This stand has space for a revolving set of bards, who all sing springtime love songs and elven ballads.
Another is set up for two kinds of Good gooseberry-and-huckleberry wines, Maeldmar's Finest and Maeldmar's Magical (the last of which is an artwine).
The last is for three other Good vintages: Brightblade Bitterwine, a hibiscus, lavender and wormwood herbal wine; Three Moons Dawnwine, a dawnwine of a beautiful pink hue; and Horseshoe Haelracras, a strong, spicy drink redolent of cinnamon, clove, ginger and other spices. There are no particular entertainments there.
[edit]The Melshimber Pavilions
Three stands, with pearlescent grey pavilion canopies, and elegant furnishings set out on large carpets in front of each, providing comfortable seating. Each stand has a Fine highlight, and supporting vintages.
One offers Manycherries Bold, a fine red wine redolent of cherries as its highlight, with First Frost, a Good quality wine of purple-blue color and far Northern provenance.
Another features High Pulass, a fortified wine that is dry, somewhat salty and pleasantly nutty, supported by Clarry Superior, the House's Good dawnwine incorporating raspberries, rosemary and bee pollen.
The last is the Coin Stand, featuring Gold Coin, a Fine white wine the color of liquid gold, supported by Copper Coin, a Good white wine the color of copper.
[edit]The Thann Castle
House Thann has erected a faux castle, with 15' tall square towers and walls, all wood with painted facades to make them look like stone, featuring several panes of stained glass with the Thann heraldry, and vines that drape down over the top of the "battlements".
Upon the "throne" dias is the House's Wintermist vintage, a Fine ice mistwine (ice champagne), rich and served incredibly cold.
Around the dias are other tables, serving Arbor Coast White, their Good white wine; Radamandar Sweet, a white clarry sweetened with honey, cardamom and other spices; and their Bridgewater Claret, a sweet claret wine.
[edit]The Bardic Circle
Nestled in the eastern cradle of towers is the Bardic Circle, a simple arrangement of stools and benches, with a slightly elevated stand for musicians to play facing the temple itself, allowing their performance to be magnified and echoed off the walls of the great spires. The Temple of Lathander has offered a prize purse for the finest performance of the day, inviting all the musicians who are there either as guests or working for one of the exhibitors to try their talent.</t>
  </si>
  <si>
    <t>Waterdeep's plushest inn with luxury in every detail, and well worth the expensive price.</t>
  </si>
  <si>
    <t>An expensive rooming five-story house across Swords Street from Blackstaff Tower that has provided room and board for more than one of the Blackstaff's apprentices who found the Tower to be a little too confining. (Northern Swords Street) Provender
• Ale, Cider &amp; Stout: 5cp/tankard
• Wine, Icewine &amp; Zzar: 3sp/tallglass
• Stew &amp; Bread: 5cp/bowl
• Dinner Platter: 2sp/platter
• Tenday's Worth of Meals (one stew, one platter): 2 gp/week
Services
• Bed in Shared Room (Rooms 1a-1e) 8 cp/night, 6 sp/tenday
• Large Bed (Rooms 2a-2g,3a-3g): 1 sp/night, 8 sp/tenday
• Suite (Rooms 4a-4d) 3 gp/tenday
Staff
• Laedman Vendail Proprietor and barkeep
• Andria Vendail Proprietress and cook
• Dhovis Head of Servants
• Kaella Irontongue Bouncer</t>
  </si>
  <si>
    <t>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(Southern Street of the Sword) The fare differs each night, but its always 1 sp/head, and always includes soup, a loaf of bread, meat, and fried greens. Drinks are extra. Ale is 2 cp/tankard, stout 4 cp, and zzar or wine is 5  cp/tallglass. Whiskey is 1 sp/ flagon, and its vile!</t>
  </si>
  <si>
    <t>A modest but comfortable tavern; a favorite among the clerks, bureaucrats, and visitors of nearby Castle Waterdeep. (Southern Castle Ward)</t>
  </si>
  <si>
    <t>Here elves gather to drink
Evereskan clearwater (2 gp/
tallglass), moonwine (4 gp/
tallglass), elverquisst (14 gp/
29 Location #20 on the color map. Its floor plan appears on Map 3 in the City System boxed set.
24
tallglass), guldathen nectar (16
gp/glass) and maerlathen blue
wine (17 gp/glass), and dine on
biscuits spread with roe, shrimp,
spiced silverfin, crab meat, or
mint jelly (all 1 gp/platter). You
can also eat skewers of sizzled
squirrel, rabbit, or venison done
in a green sauce (2 gp each). An old earthy tavern, with live trees in the walls and the bar, that caters to elves and half-elves, and is a rare source of such delicacies as elverquisst, guldathen nectar and maerlathen blue wine. (Southern Street of the Sword)</t>
  </si>
  <si>
    <t>A rough-and-tumble beer-hall. Later in the eve, it often sees visits from some of the unattached ladies from Mother Salinka's next door, looking to lure some of the drinkers back to their boudoirs. (Southern Castle Ward)</t>
  </si>
  <si>
    <t>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t>
  </si>
  <si>
    <t>A comfortable, unimpressive local ale-house that is a favorite of the average Waterdhavian locals, well-loved for its cheap ale and heavily spiced coast chowder. (Southern Castle Ward)</t>
  </si>
  <si>
    <t>A popular tavern for visitors to Waterdeep, featuring driftglobe lights and scantily clad waitstaff dressed as fairies. (Southern Castle Ward)</t>
  </si>
  <si>
    <t xml:space="preserve">Festhall </t>
  </si>
  <si>
    <t>Mother Salinka's House of Pleasure:</t>
  </si>
  <si>
    <t>A shabby, low-coin festhall.</t>
  </si>
  <si>
    <t>A festhall that specializes in small plays and the hosting of traveling troupes (burlesque and otherwise). 
Provender
• Ale: 3cp per tankard
• Stout: 6cp per tankard
• Zzar or Wine: 7sp per bottle
Services
• Admission (Weekly Revue): 4cp per head, performed by locals.
• Admission (Traveling Troupe): 2sp/head to 8sp/head.
• Admission (Burlesque Troupe): 1gp/head to 6gp/head.
• Private Venue Rental: 100 gp/night to 250 gp/night, depending on desired performance.
Staff
• Perendel Wintamer (hm), a young, earnest, mustachioed mage who runs the festhall.
• Evelara the Siren: (hf), a captivating and sensuous dancer, the top-earning festlass of the Smiling Siren.</t>
  </si>
  <si>
    <t>Festhall &amp; Theater</t>
  </si>
  <si>
    <t>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t>
  </si>
  <si>
    <t>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t>
  </si>
  <si>
    <t xml:space="preserve"> A raucous tavern favored by less adventurous young nobles who dare not visit the Dock Ward.</t>
  </si>
  <si>
    <t>A spectacular tavern for thrill-seekers, since the staff is made up of rare and exotic monsters all carefully controlled by the owners.</t>
  </si>
  <si>
    <t>One of the largest gambling houses in all of Faerun, and a luxurious place to see and be seen among the fabulously wealthy and powerful.</t>
  </si>
  <si>
    <t>House of Good Spirits</t>
  </si>
  <si>
    <t>A brewery, winery and inn noted for its wide variety of liquors and strong drink from across the Realms. Its specialty is Waterdhavian zzar, and it serves as the guildhouse for the Vintners' Guild as well.</t>
  </si>
  <si>
    <t>Vintners' Distillers' &amp; Brewers Guild, Inn, Tavern (2c•5p•2a)</t>
  </si>
  <si>
    <t xml:space="preserve"> A loud, rambunctious tavern that owes its success to its relentless street-cryer advertising and its location by South Gate.</t>
  </si>
  <si>
    <t>Shipmaster's Hall:</t>
  </si>
  <si>
    <t>A private inn and dining club for captains, first mates and ship owners and their guests, with an interior elegance that far outweighs its exterior. It is sponsored by the Master Mariners' Guild. (Southeast Dock Street)</t>
  </si>
  <si>
    <t>An inn well known among sailors of the Sword Coast and easily found as it is actually a converted ship's prow that now juts into Fish Street and Ship Street. The prices and services in this four-story inn are reasonable, though its clientele often isn't.</t>
  </si>
  <si>
    <t>Mother Tathlorn's House of Pleasure &amp; Healing</t>
  </si>
  <si>
    <t>Genmura's Stage</t>
  </si>
  <si>
    <t>A bawdy burlesque palace with two floors of small, cheap, stinking rooms above its taphall, Genmura's sees plenty of seedy sorts, criminals, dock hands, and sailors just come a'shore. (Old Temple).</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</si>
  <si>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t>
  </si>
  <si>
    <t>Pilgrims Rest</t>
  </si>
  <si>
    <t>A comfortable but modest inn that provides affordable stabling and lodgings for many visitors of Waterdeep's temples.</t>
  </si>
  <si>
    <t>A comfortable two-story stone and slate inn, cheery and well lit at all times and noted for the magical harp that appears in mid-air at odd times to sing and play ancient ballads by itself.</t>
  </si>
  <si>
    <t>The Silken Sylph</t>
  </si>
  <si>
    <t>Inn, Festhall </t>
  </si>
  <si>
    <t xml:space="preserve">Mercenary and caravan guard tavern. </t>
  </si>
  <si>
    <t xml:space="preserve"> A tavern for strong drink, strong arms and thick skulls (for when that burly fighter cracks a mug over your head - which is often!).</t>
  </si>
  <si>
    <t>A seedy dive frequented by caravan drovers and noted for all-too-frequent brawls.</t>
  </si>
  <si>
    <t>The Grog House</t>
  </si>
  <si>
    <t>Often called a "swill hall" by those who've heard of it, it is a place that literally does nothing else but serve terribly cheap alcoholic swill for sailors to drink away their coins. It offers no accommodations, but no one cares if its patrons pass out under their tables.</t>
  </si>
  <si>
    <t>Three old three- and four-story warehouses linked and converted into one of Waterdeep's busiest and most famous nightlife spots.</t>
  </si>
  <si>
    <t>A popular festhall with nightly stage acts such as comedians, trained animal acts, illusionists' displays, recitals by famed bards and orators and exotic dance.</t>
  </si>
  <si>
    <t xml:space="preserve">Nightclub </t>
  </si>
  <si>
    <t>Mother Athue's</t>
  </si>
  <si>
    <t>A clean but clearly quite old establishment, Mother Athue's is a favorite among sailors and those who crave variety: Mother Athue hires her soft traders from all over Faerûn.</t>
  </si>
  <si>
    <t>A festhall famed for its stunning escorts and its skilled matchmakers, as well as a side business in costume rental.</t>
  </si>
  <si>
    <t>Mother Marra’s House </t>
  </si>
  <si>
    <t>Pamhael’s Inn </t>
  </si>
  <si>
    <t>BT227</t>
  </si>
  <si>
    <t>Zarlhard’s Swordsmithy </t>
  </si>
  <si>
    <t>Filleted Filliar Hearthouse </t>
  </si>
  <si>
    <t>BT115</t>
  </si>
  <si>
    <t xml:space="preserve">Mansion turned brothel, where one may only enter disguised (E:DM pg. 331)
</t>
  </si>
  <si>
    <t xml:space="preserve">Moneylender Alrasklan </t>
  </si>
  <si>
    <t xml:space="preserve">far from the first choice of people in need of a loan(E:DM pg. 306)
</t>
  </si>
  <si>
    <t xml:space="preserve">Maerammon's Net's and Tassels 
</t>
  </si>
  <si>
    <t xml:space="preserve">Meldar Merammon(E:DM pg. 37)
</t>
  </si>
  <si>
    <t xml:space="preserve">Sword Coast Trader's Bank </t>
  </si>
  <si>
    <t xml:space="preserve">Magicaly connected to similar locations in Baldur's Gate and Daggerford) (SCAG pg. 47-48)
** probably supervised or owned by House Anteos, probably located in South or Trade Ward </t>
  </si>
  <si>
    <t xml:space="preserve">Castlegate </t>
  </si>
  <si>
    <t>big, impressive and richly furnished (E:DM pg.31)</t>
  </si>
  <si>
    <t>Tavern BT20</t>
  </si>
  <si>
    <t>Ordalth House</t>
  </si>
  <si>
    <t xml:space="preserve">Diloontier’s &amp; Sons Apothecary </t>
  </si>
  <si>
    <t xml:space="preserve">Curious Past </t>
  </si>
  <si>
    <t xml:space="preserve">An upscale brothel known for its exotic pleasures. (Southern Castle Ward) Festhall, an alley near it leads to a tunnel to Downshadow near the Grim Statue. DS272 
</t>
  </si>
  <si>
    <t xml:space="preserve">Nathalan's Menagerie </t>
  </si>
  <si>
    <t xml:space="preserve">Bright Bell </t>
  </si>
  <si>
    <t>near Ahghairon's Tower (E:DM pg. 343</t>
  </si>
  <si>
    <t>Aumur Vraskalan's Fine Wine and Spirits </t>
  </si>
  <si>
    <t>Home of Maruttur "Mutter" Thalekin </t>
  </si>
  <si>
    <t xml:space="preserve">Home of Saerpryn "Old Coldeyes" Thulomhreigh 
</t>
  </si>
  <si>
    <t>Mermaid on a Dolphin </t>
  </si>
  <si>
    <t xml:space="preserve">Valkur’s Tempel </t>
  </si>
  <si>
    <t>Heroes' Garden</t>
  </si>
  <si>
    <t>Slaked Sylph</t>
  </si>
  <si>
    <t>(Tavern in Darselune Street, near Gulzindar Street)
at the edge of the sea and Castle wards, patron’s are a wide array of Waterdhavians, dark ale, night black loaves, shelves with broadsheets, Tavernmaid Arlanna BT11-17</t>
  </si>
  <si>
    <t xml:space="preserve">Demondraught </t>
  </si>
  <si>
    <t xml:space="preserve">Taverne, Corner of Morningstar Way, (Grey-stoned) Stormstar Ride, Aurrenar Street crossing) BT88
</t>
  </si>
  <si>
    <t xml:space="preserve">Brandarth Hall (formerly Neverember Hall) </t>
  </si>
  <si>
    <t>Roarke House</t>
  </si>
  <si>
    <t xml:space="preserve">Halaerim Club </t>
  </si>
  <si>
    <t xml:space="preserve">Kendall’s Gallery </t>
  </si>
  <si>
    <t>Gildenfires Festhall</t>
  </si>
  <si>
    <t>The God Catcher</t>
  </si>
  <si>
    <t>Queen of Hearts Bathhouse</t>
  </si>
  <si>
    <t>Sparaunt Tower </t>
  </si>
  <si>
    <t>tavern, a popular gathering place for the young and wealthy, near the corner of Stormstar's Ride and Street of Glances, on northwestern corner (CoS pg. 52-53)</t>
  </si>
  <si>
    <t>Ohmtalakar's Fine Gems </t>
  </si>
  <si>
    <t>Chanszobur's Manywares </t>
  </si>
  <si>
    <t>Brightboots cleaning service </t>
  </si>
  <si>
    <t>Highroost </t>
  </si>
  <si>
    <t>Raventree Manor </t>
  </si>
  <si>
    <t>Saerfynn Manor </t>
  </si>
  <si>
    <t>Mountainside</t>
  </si>
  <si>
    <t>Wildhound Court </t>
  </si>
  <si>
    <t>Home of Parlek Lateriff </t>
  </si>
  <si>
    <t>College of New Olamm </t>
  </si>
  <si>
    <t>Knight’n Shadow </t>
  </si>
  <si>
    <t>Corner of Fish and Snail Streets DS14
Two-story tavern, on the site of the former Sea Knight tavern (which collapsed in 1425DR due to spellplague or mage-duel)
Connects Waterdeep and Downshadow DS15</t>
  </si>
  <si>
    <t>Untidy tavern on the northwestern corner of the moot of Snail Street, Shrimp Alley and Presper Street (E:DM pg. 228)</t>
  </si>
  <si>
    <t xml:space="preserve">Angette’s </t>
  </si>
  <si>
    <t>A popular tavern for visitors to Waterdeep, featuring driftglobe lights and scantily clad waitstaff dressed as fairies. Tavern, on Snailstreet, DS74</t>
  </si>
  <si>
    <t xml:space="preserve">Rhalgut's Wheelhouse </t>
  </si>
  <si>
    <t>tavern&amp;inn</t>
  </si>
  <si>
    <t>Inn? Rowdy. DS146</t>
  </si>
  <si>
    <t>Velvet Tentacles aka. No Liches Allowed Festhall</t>
  </si>
  <si>
    <t>Brain Food </t>
  </si>
  <si>
    <t>Tavern SAY5</t>
  </si>
  <si>
    <t>Arrowclad Jester </t>
  </si>
  <si>
    <t>Tavern, where ‘Mirt underwent his unexpected pregnancy, and the place Fzoul Chembryl groomed his mustache a time or two’. SAY6
Has poor-performing minstrels at the door and a tasteless interior SAY9</t>
  </si>
  <si>
    <t>A brothel on Ship street. Du184</t>
  </si>
  <si>
    <t>Haldark's Shiphaven Shop </t>
  </si>
  <si>
    <t>Jhannastra House </t>
  </si>
  <si>
    <t xml:space="preserve">Magpie &amp; Gannon 
</t>
  </si>
  <si>
    <t xml:space="preserve">Dancing Mermaid 
</t>
  </si>
  <si>
    <t xml:space="preserve">Tavern WATE1-4
</t>
  </si>
  <si>
    <t>Knotted Rope Tavern</t>
  </si>
  <si>
    <t>sports a memorial in the dedicated to those captains who’ve died from sea wraiths attacking Waterdeep’s harbor. WATE1-4</t>
  </si>
  <si>
    <t>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</si>
  <si>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t>
  </si>
  <si>
    <t>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t>
  </si>
  <si>
    <t>The Blue Mermaid tavern is a respectable establishment with decent food at a good price whose clientele is normally sailors and dockworkers looking for a quiet place to eat. The manager is a man named Stevian. WATE1-5 &amp;1-7</t>
  </si>
  <si>
    <t>House of Dust</t>
  </si>
  <si>
    <t>Brant’s General Goods and Gear</t>
  </si>
  <si>
    <t xml:space="preserve">Shureene’s Clothiers 
</t>
  </si>
  <si>
    <t>Inn of Spirits</t>
  </si>
  <si>
    <t>Kolatch'(not actuall name)</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</si>
  <si>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</si>
  <si>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Legendary Pottery</t>
  </si>
  <si>
    <t xml:space="preserve">Temple of Umberlee 
</t>
  </si>
  <si>
    <t>Temple to Finder Wyvernspur</t>
  </si>
  <si>
    <t>Egetha</t>
  </si>
  <si>
    <t>Tavern, somewhere midway of north front Ironpost Street (E:DM pg. 308) </t>
  </si>
  <si>
    <t xml:space="preserve">Ravenwyndar Representations 
</t>
  </si>
  <si>
    <t>brew-tavern.converted into festhall. Formerly known as 'The Foaming Tankard' Du184</t>
  </si>
  <si>
    <t>Ten Trolls Fallen </t>
  </si>
  <si>
    <t xml:space="preserve">Mrayvren's Superior Castings </t>
  </si>
  <si>
    <t>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</si>
  <si>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Weeping Gate </t>
  </si>
  <si>
    <t>Coffinmarchgate</t>
  </si>
  <si>
    <t>Andamaargate</t>
  </si>
  <si>
    <t xml:space="preserve">Dead End Gate 
</t>
  </si>
  <si>
    <t>Dead End House</t>
  </si>
  <si>
    <t xml:space="preserve">Ten Bells </t>
  </si>
  <si>
    <t xml:space="preserve">Dailantha’s Herbs and Exotic Plants 
</t>
  </si>
  <si>
    <t xml:space="preserve">Breerdil’s Fine Wines </t>
  </si>
  <si>
    <t xml:space="preserve">Cerest Elenithils’ Home
</t>
  </si>
  <si>
    <t>Hedare Mansion</t>
  </si>
  <si>
    <t>Pages Curious</t>
  </si>
  <si>
    <t>Inn, new and rather spartan (E:DM pg.)</t>
  </si>
  <si>
    <t xml:space="preserve">Thantilvur Investments
</t>
  </si>
  <si>
    <t>Mrayvren's Bountiful Rest </t>
  </si>
  <si>
    <t>Strongcroft Smithy </t>
  </si>
  <si>
    <t>Downshadow and The Warrens</t>
  </si>
  <si>
    <t xml:space="preserve">Temple of Baravar Cloakshadow </t>
  </si>
  <si>
    <t>Shrine of Selvetarm</t>
  </si>
  <si>
    <t>Environs of Waterdeep</t>
  </si>
  <si>
    <t>Last Guildmaster Ismur Klaveth (short, lond-nosed, heavy spectacled) was murdered by Masked Lord Cazondur (E:DM pg. 274, 278-280)</t>
  </si>
  <si>
    <t>Last Guildmaster Aldemur Scrope was murdered (E:DM pg.20)</t>
  </si>
  <si>
    <t>Last Guildmaster Roysark Cuthbarrel was killed due to his part in the Masked Lords murders (E:DM pg.74)</t>
  </si>
  <si>
    <t>Guildmistresses The Dyre Sisters (E:DM pg. 38)
BT 188</t>
  </si>
  <si>
    <t>(E:DM pg. 38)</t>
  </si>
  <si>
    <t>Cere-Clothiers, Ossurists and Gravedigger’s Guild </t>
  </si>
  <si>
    <t>BT 49 ** as the Guild apparently still exists and is called when dead people are found in the City, but as the Carver family seems to taken over the care for the graveyards of Waterdeep, the guild apparently lost many responsibilities to the Carvers. Either the guild closely works with the Carvers or is a bitter rival.</t>
  </si>
  <si>
    <t>BT 18</t>
  </si>
  <si>
    <t>Lord Armorer </t>
  </si>
  <si>
    <t>Belarkyn Vanjelarr </t>
  </si>
  <si>
    <t>Captain </t>
  </si>
  <si>
    <t>Kahlem Ralnarth </t>
  </si>
  <si>
    <t>Watch Commander </t>
  </si>
  <si>
    <t>Kersh Tegerin </t>
  </si>
  <si>
    <t>Watchman</t>
  </si>
  <si>
    <t>Commander </t>
  </si>
  <si>
    <t>Beautiful ravenhaired DS7, Likes to paint as a hobby DS43, Would like to marry a Masked lord to archive things for Waterdeep DS46</t>
  </si>
  <si>
    <t>Araezras best friend , red haired, fast runner DS7, Got a ring of feather flight as a gift from Open Lord Neverember DS46</t>
  </si>
  <si>
    <t xml:space="preserve">Watchlord </t>
  </si>
  <si>
    <t xml:space="preserve"> Hawkguard</t>
  </si>
  <si>
    <t>Watchsword</t>
  </si>
  <si>
    <t>RANK</t>
  </si>
  <si>
    <t>Lady Stellephosa (human Paladin of Kelemvore (HoU pg. 31)</t>
  </si>
  <si>
    <t>Palonya, priestress of Jergal (HoU pg. 47-48) </t>
  </si>
  <si>
    <t>Barthelby, priest of Jergal (HoU pg. 48) </t>
  </si>
  <si>
    <t>Schonert, priest of Ilmater (HoU pg. 57-58)</t>
  </si>
  <si>
    <t>Graven Lavoldson, dwarf metalsmith, has a wife and four children (HoU pg42)</t>
  </si>
  <si>
    <t>Keeper Gordryn Haeront of Waterdeep (EFR pg.159)</t>
  </si>
  <si>
    <t>Meldar Merammon(E:DM pg. 37)</t>
  </si>
  <si>
    <t>Caxlant Wintertal, merchant of paint and dye(E:DM pg. 37)</t>
  </si>
  <si>
    <t>Urdreath Telfeather, sells and repairs coaches(E:DM pg. 37)</t>
  </si>
  <si>
    <t>Shrine of Jergal </t>
  </si>
  <si>
    <t xml:space="preserve"> </t>
  </si>
  <si>
    <t xml:space="preserve">Ulbrinter family's city Mansion, stands on Delzorin Street, soaring towers, conical turret-tops (E:DM pg. 115)
 </t>
  </si>
  <si>
    <t xml:space="preserve">(IDWFR1) </t>
  </si>
  <si>
    <t xml:space="preserve">Family Mansion of House Nandar, fills an entire city block (E:DM 78)
was recently rebuilt from villa to mansion (E:DM 85)
 </t>
  </si>
  <si>
    <t xml:space="preserve">Inn, new and rather spartan (E:DM) </t>
  </si>
  <si>
    <t xml:space="preserve"> (Aveen Street, North Ward)
Clientele: Young guild members and unguilded shopkeepers desiring to learn number skills and “how business is really practiced” from a cyni­cal, veteran clerk-of-coin retired from Piergeiron’s palace.
Secret Clientele: Swindlers who want to learn all about dodges, and what clerks like the sarcastic old Corondorr are alert for when business is done in Waterdeep. </t>
  </si>
  <si>
    <t xml:space="preserve">The sunelves Ristlara and Shenan are well known dealers in antipuities and magic. Their private mansion resembles more of a museum, stocked with artifacts either stolen or recovered from tombs across Faerûn, all carefully tagged and catalogued. MS 44-45, 305 </t>
  </si>
  <si>
    <t xml:space="preserve">Festhall? On Brondar’s Way. Has female dancers. BT82 </t>
  </si>
  <si>
    <t xml:space="preserve">Copper Street, linked through a footbridge with Breerdil’s Fine Wines, the stream below the bridge is enchanted to appear midnight blue. MS 51 </t>
  </si>
  <si>
    <t xml:space="preserve">On Copper Street, MS 51 </t>
  </si>
  <si>
    <t xml:space="preserve">A very grand neighbourhood, only the finest families of Waterdeep have mansions here. The mansions are remodelled in the newest style, gatehouses and courtyards completely enclosed so people entering here are not plagued by rain. CotD 114 </t>
  </si>
  <si>
    <t xml:space="preserve">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MS44, 46-47  </t>
  </si>
  <si>
    <t xml:space="preserve">Home of Lord and Lady Hedare, The mansions room are named after magical beasts like Griffon Room and Phoenix Room. (TGC pg. 8,11)
 </t>
  </si>
  <si>
    <t xml:space="preserve">Bookshop on Suldown Street, owned by Maranyuss, called Mara, a night hag exiled to live among mortals, who maintains an illusion of beauty among the citizens of Waterdeep (CoS pg. 22-23,81) </t>
  </si>
  <si>
    <t xml:space="preserve">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 </t>
  </si>
  <si>
    <t xml:space="preserve">a former wealthy citizens private mansion, recently renovated, the third building in from the High Road, on the South side of Tarnath Street, secret hideout for the traitor Masked Lord Cozandur, was destroyed durind the Open Lord's spell duel with two mages on the payroll of Braethan Cazondur(E:DM pg. 334)  </t>
  </si>
  <si>
    <t xml:space="preserve"> 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pg.45, 300-301)</t>
  </si>
  <si>
    <t xml:space="preserve"> Haunted nobel house at the southern End of Senarl’s cut BT</t>
  </si>
  <si>
    <t xml:space="preserve">Has fallen into disrepair, well known spot to hire sellswords &amp; adventurers BT 25 </t>
  </si>
  <si>
    <t xml:space="preserve">expensive restaurant on the southeastern corner of the moot of Vondil and Feather Streets (E:DM pg. 305) </t>
  </si>
  <si>
    <t xml:space="preserve">(on Sul Street)
The last Wavemaster was killed in 1491DR by Lord Mirt the Moneylender in a fit of rage (E:DM pg. 336) 
Wavetamer Garyn Raventree (Priest of Valkur, peaceful eyes) BT </t>
  </si>
  <si>
    <t xml:space="preserve">Kulzar’s Alley
BT44-46 (Rook’s Hold) </t>
  </si>
  <si>
    <t xml:space="preserve">Directly across Kulzar’s Alley BT44  </t>
  </si>
  <si>
    <t xml:space="preserve">BT 61, slate-tilted, Khulzar’s Alley
 </t>
  </si>
  <si>
    <t xml:space="preserve">In need of repairs BT43
Abandoned, scorched BT63 </t>
  </si>
  <si>
    <t xml:space="preserve">A song’s walk away from the God Catcher, clean, reputable and well run, but also terribly public. (TGC pg. 73)
 </t>
  </si>
  <si>
    <t xml:space="preserve">To the north of the Godcatcher, a former Walking Statue, a tall and listing silhouette, it’s hawklike beak is illuminated by a line of magical lights (TGC pg. 61) </t>
  </si>
  <si>
    <t xml:space="preserve">Located on the second floor of the first west-side Sul Street building north of Chanszobur's Manywares. ED </t>
  </si>
  <si>
    <t xml:space="preserve">On NW corner of Sul and Vondil Streets. Glittering and highly regarded store; favorite of nobles; expensive but superior merchandise. ED
 </t>
  </si>
  <si>
    <t xml:space="preserve">Run by Rhavilra Gryphonshar, whose teams clean many lodgings and polish many boots for laboring and shopkeeping Waterdhavians ED
 </t>
  </si>
  <si>
    <t xml:space="preserve">CoS pg. 2 </t>
  </si>
  <si>
    <t xml:space="preserve">CoS pg. 4, 30 Callak and Rilyana Saerfynn, siblings, both died during the failed 'Ritual of the First Flensing' in 1480DR (CoS pg. 57)
 </t>
  </si>
  <si>
    <t xml:space="preserve">A large beaver statue with a wooden placard identifies an ornate stone two-story building as the Guildhall (WATE 1-3) </t>
  </si>
  <si>
    <t>The Yawning Portal Inn stands on Rainrun Street in Castle Ward. It is named after the Yawning Portal, the only well-known public access to Downshadow. 
Durnan the Sixth, a big Chondathan, direct descendant of the original founder of the Yawning Portal. (HoU 10)
Kelsie, Durnan's wife, sturdy and pleasant-faced, daughter of the previous cook (HoU 10) 
Durnan the Seventh, Durnan and Kelsie's oldest son, a strong and capable young man of about 30 years (assuming HoU is set aroung 1480DR) (HoU 10)
Minnet, Durnan and Kelsie's oldest daughter, a lively and intelligent woman of about 28 Years (HoU 10)
Seven other children of Durnan and Kelsie, the youngest being about 11 years.
Regular Patrons:
Corporal Enoreth Knag of the Watch, an elderly officer who hates mysteries (HoU 11)
The White Lady, elderly female elf, wears plain white robes, who whispers to herself, parts of her body have turned to crystal maybe as a result of abyssal plague. (HoU 11)
 Near the docks in Waterdeep, at the southern edge of the Castle Ward where it meets the Docks Ward, there sits the Yawning Portal. Once the site of the long-vanished tower of Halaster Blackcloak, the Yawning Portal's singular feature is the massive, forty-foot across well that descends some one hundred and forty feet into the first level of Undermountain.
Other than this, the Yawning Portal is a dingy wooden tavern/inn frequented by adventurers and those who're interested in such. The rooms are usually let to adventurers, and similar folk. 
The Well
Down the Well, a Song
Chorus:
Down, down, down the well!
Strappen up and sharp thy blade!
Down, down, down the well!
Oh strapping lad or venturer maid!
Down, down, down the well!
And back again, once Durnan's paid!
It costs 1gp to head down the well, and another to get hauled back up (which folk can signal for with the bell-rope that hangs down the side of the bell). Block and tackle is used to lower and raise folk - this doing is invariably cause for great commotion in the tavern, as the locals cheer on those who're descending with wagers to their neighbors and by a rousing tavern-wide rendition of "Down the Well", a bit of pub song that the locals love. Torches line the top of the well, providing light for the first fifty feet or so down the well before a plunge into the darkness of Undermountain. The faint light can be seen at the top of the well from the room at the bottom of it.
While a lowering into the depths is cause for celebration, there is a heart-stopping moment when the bell rings from below, signaling that someone - or something - wishes to be let up. Because there's no way of knowing exactly who or what is down there, everyone waits with bated breath, peering over the edge to see exactly what rises up out of the darkness. It's almost never a monster of some sort, of course, and even when it is, Durnan simply kicks the stops off the block-and-tackle to let it plunge back into the depths. More than one monster has scrambled up the rope faster than anticipated before, however, or particularly capable creatures might come crawling up the sides of the well. And everyone still talks about the time the beholder come floating up out of the well!
[edit]Personages
Durnan: Owner. A warrior and retired adventurer, Durnan owns the Yawning Portal. Well-known as a taciturn (but not surly) fellow who is a great judge of character, the man is filled with advice for those who would venture below. Most don't ask it, however, and he keeps his peace. What he doesn't stand for is raucous behavior in his bar, and does not hesitate to wade in and clack some skulls if necessary.
The Deep Delvers: Adventurers. The Deep Delvers are favorites in the Yawning Portal. A company made up of jaded young Waterdhavian nobles, the Deep Delvers are a nearly-permanent fixture in the Yawning Portal. Indeed, they retain the southeastern set of rooms on the second floor for their purposes: ostensibly to use for recovering from delvings down the well, but more frequently as a place to stumble to after a night of Dock or South Ward carousing. They take a great deal of enjoyment from descending down into Undermountain in groups of two-to-five, with their fellows taking bets on who'll come back with more new scars, more loot and the most kills. It seems foreign to them that one of their own should come back dead - which is fair, considering that the one time one of their own disappeared, the Delvers as whole took to Undermountain to recover him. They are: Regnet Amcathra, Bleys Crommor, Corinna Dezlentyr, Dundald Gost, Myrnd Gundwynd, Horth Hunabar, Jandar Ilzimmer, Morgunn Lathkule, Shauban Zulpair.
[edit]Undermountain Lore
It's easy to pick up all manner of lore from the folk about Undermountain here. The trouble is figuring out which of it is correct, was once correct but has changed and which of it is plain false. Despite having a long history of hosting adventuring companies delving down into the depths, there are no complete maps to the place, for a couple of reasons. The first is that most adventurers don't want the competition; the second is the folklore that warns of the nasty endings that people who do try to sell relatively complete maps of the place come to. It is generally agreed that there are forces in Undermountain that don't want their secrets told.
That said, it is occasionally possible to purchase partial maps - a scrap that someone recovers from a moldering corpse while down the well, or a bit that one group that has no intention of "ever going back down into that place again" are willing to sell. These scraps can be had for as cheap as a gold piece, all the way to as much as a hundred gold pieces, depending on the completeness of the map.
The one map that Durnan has posted, however, is the map of Undermountain Levels. This can be found here and there tacked up to the wall and on tables, and it's not uncommon to find partial maps are sold sketched onto the back of these sheets. 
Provender
• ales, stouts &amp; ciders on tap: 3 cp/tankard
• wines &amp; liquers: 1sp/tallglass
• hard liquors: 1-3sp per handglass
• bowl of pottage: 2 cp
• stew &amp; bread: 4 cp
• roast, greens &amp; bread: 1sp
Services
• well ascent or descent: 1gp
• healing from priest: 20 gp per spell
• adventuring kit: 10 gp
• potion of healing: 50 gp
• private dining chamber: 2 sp per hour
• rooms: 3 sp per single bed, 5 sp per double bed, 1gp per suite
Staff
• Durnan, proprietor (hm)
• Mhaere Dryndilstann: proprietor's wife and cleric of Tymora (hf)
• Tamsil Dryndilstann: proprietor's daughter (hf)
• Luranla Dreer: barmaid and former street rat (hf)
• Marruada Belaskurth: barkeep &amp; head of kitchens (hf)
• Jarandur Tallstand: head cook &amp; retired mercenary (hm)
• Parth Melander: cook (hm)
• Tarlgarth Vathar: stablemaster (hm)
• Chambermaids: Netha Darra, Hendra Stornshar, Pheldelopae Eleintwind, Yamra Stelkyn
• Clerics of Tymora: Adama Miiralin (hm), Orbrin Baerent (hm), paid a retainer by Durnan to be on-hand to aid adventurers.</t>
  </si>
  <si>
    <t xml:space="preserve">Bardic college, located in two Cliffside villas overlooking the sea near Waterdeep, can be reached via the Cliffride, a gravelpath up Mt. Waterdeeps northern spur or the Mount Melody Walk, a tunnel through the mountain itself. (SCAG 123) 
Streets: 
Mandarth Lane/ Ambergrislide seawards slopes of Mount Waterdeep. Bright blue doors on every building and white stone tiles on the roofs. (BT)
Goral’s Way parallel to and one block east of Tybrun Ridge (BT)
Trellamp Court: Between Sulvan’s Way and Three Lord’s Crossing (BT)
(Down) Shyrrhr’s Steps, northeast on the Garmarl’s Dash over to (dark-bricked) Windless Way (BT) 
The Cliffride, a gravelpath up Mt. Waterdeep’s northern spur and Mount Melody Walk, a tunnel through the mountain itself. (SCAG 123) 
 </t>
  </si>
  <si>
    <t xml:space="preserve"> Senechal of the Palace Talen Telfeather (E:DM pg. 66)</t>
  </si>
  <si>
    <t xml:space="preserve"> Now topped by a Walking Statue in the form of a stone griffin, making the tower the tallest building of the Castle Ward, surrounded by spellwards. BT288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</si>
  <si>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 xml:space="preserve">(BT 63) </t>
  </si>
  <si>
    <t xml:space="preserve">Looming three stories tall over the intersection with of Sword Street, ‘Gargoyle infested’ (BT 18) </t>
  </si>
  <si>
    <t xml:space="preserve">Tchozal’s Race, squat white building with quaint Old Cormyrean wall merlons atop it’s roof. (BT 18) </t>
  </si>
  <si>
    <t xml:space="preserve">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t>
  </si>
  <si>
    <t xml:space="preserve">Marbel Four-story grandhouse, owned by Raenar Neverember BT
 </t>
  </si>
  <si>
    <t xml:space="preserve">Near Ordalth House, BT </t>
  </si>
  <si>
    <t xml:space="preserve">Shop, Street of Silks, over a century old, sells oddities, antiques and chapbooks (including Arita's 'Silver Fox' Series) DS86-87
 </t>
  </si>
  <si>
    <t xml:space="preserve">beauty/dress salon, owned by Lady Ilira Nathalan, DS 139-145
 </t>
  </si>
  <si>
    <t xml:space="preserve">hearth-house (i.e. restaurant) with good, plentiful, moderately expensive food, DS 219
 </t>
  </si>
  <si>
    <t xml:space="preserve">Street of Bells, sells Masks DS157/ Dragon321
 </t>
  </si>
  <si>
    <t xml:space="preserve">Aumur Vraskalan (his cellar expansions caused a sinkhole that tore three neighbouring shops down into Downshadow (E:DM pg. 72)  </t>
  </si>
  <si>
    <t xml:space="preserve">Seller of maps, charts and books, knows much of the last century of seafaring activity in Waterdeep vicinity; doesn't do Skullport or Seacaves. ED </t>
  </si>
  <si>
    <t xml:space="preserve">Moneylender on Rainrun Street ED </t>
  </si>
  <si>
    <t xml:space="preserve">a large beaver statue with a wooden placard identifies an ornate stone two-story building as
the Guildhall WATE1-3 </t>
  </si>
  <si>
    <t xml:space="preserve">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t>
  </si>
  <si>
    <t xml:space="preserve"> The Plinth was destroyed during the chaos of the Spellplague.(FRCG pg.196)
</t>
  </si>
  <si>
    <t xml:space="preserve"> 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WATE1-1</t>
  </si>
  <si>
    <t xml:space="preserve"> modest temple, formerly a streetshop and two floors ofliving suits, since 1372DR (EFR pg.146)</t>
  </si>
  <si>
    <t xml:space="preserve"> On Coffinmarch, wizard, old woman, some think she is a crazy mad witch, “never did much more than sell beauty charms to old maids and protections for young men with mischief on their minds”, most of Egetha’s stock is not for minors. CotD32</t>
  </si>
  <si>
    <t xml:space="preserve"> Factors/trade agents; of Blackmul Street ED</t>
  </si>
  <si>
    <t xml:space="preserve"> A tavern in Trades Ward. Has named rooms such as the Brazen Doors room. ED</t>
  </si>
  <si>
    <t xml:space="preserve"> Given to four younger sons so that Mrayvren's Bountiful Rest could be opened. ED</t>
  </si>
  <si>
    <t xml:space="preserve"> 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</si>
  <si>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functions, CotD61</t>
  </si>
  <si>
    <t xml:space="preserve"> CotD10</t>
  </si>
  <si>
    <t xml:space="preserve"> Leads from Mhalsymber's Way into the City of the Dead, Haunted by an sobbing, unidentified ghost on the new moon BT</t>
  </si>
  <si>
    <t xml:space="preserve"> CotD40/58, guarded by the Watch
</t>
  </si>
  <si>
    <t xml:space="preserve"> CotD40, guarded by the Watch</t>
  </si>
  <si>
    <t xml:space="preserve"> functions, CotD61
</t>
  </si>
  <si>
    <t xml:space="preserve"> CotD, Carver family’s private Gate CotD9</t>
  </si>
  <si>
    <t xml:space="preserve"> (actually outside the City of the Dead) 
In front of the Dead End Gate, public gate leads to Zendulth Street) CotD2,13
Home of the Carver Family, the gravediggers and guardians of the City of the Dead
“Carvers can’t get lost” CotD5
Make coffins and gravestones CotD2
Have a multitude of black and white cats CotD3,12
Astute Carver (Leaplow, Runewright and Sophraea’s father, a giant of a man, bushy beard, master stonecarver) CotD7-9, 15-16
Reye C. (Leaplow, Runewright and Sophraea’s mother) CotD7-9
Leaplow and Runewright C. (Sophraea’s brothers) CotD3,13
Bentnor and Cadriffel C. (Sophraea’s cousins, twins) CotD3,12
Perspicacity, Sagacious, Vigilant and Judicious C. (Leaplow, Runewright and Sophraea’s uncles) CotD7-8
Sophraea Carver (youngest in a mostly male family, 17 years old, young girl with black curly hair) CotD3,32
Gustin Bone (friend of Sophraea, A tall thin man, dresses in faded tan leathers, brown hair , a close-trimmed beard, sharp long nose and bright green eyes with lashes long enough to envy any girl. About twenty. CotD13-14, a wizard, animating statues being his specialty (which he uses to con people into believing his stonestatue to be a spell-petrified hero), usually makes his living by ‘displaying the rare artifacts of a more magical time’CotD55. Currently lives at Dead End house and works of a dept for a statue made by Astute by moving statues to their designated positions within the City of the Dead. CotD301-302 Owns a Guidebook to Waterdeep, that’s from a time before the spellplague. CotD 126-127
**Maybe the guidebook is a copy of “Volo’s Guide to Waterdeep” ?</t>
  </si>
  <si>
    <t xml:space="preserve">The Blue Mermaid tavern is a respectable establishment with decent food at a good price whose clientele is normally sailors and dockworkers looking for a quiet place to eat. The manager is a man named Stevian. (WATE 1-5, 1-7) </t>
  </si>
  <si>
    <t xml:space="preserve">Shop, MS47
 </t>
  </si>
  <si>
    <t xml:space="preserve">Tavern, on Snailstreet, DS74 </t>
  </si>
  <si>
    <t xml:space="preserve">Shop, on Snailstreet, DS74 </t>
  </si>
  <si>
    <t xml:space="preserve">on Ship Street,SAY3,4
Patron Dusk Lanvyl of High Healers Everywhere, a weary-looking—but smiling—man. SAY5 
The place serves even the most exotic customers. The hellhound pelt that decorates the floor of its back hall is sentient and howls and belches fire when stepped on. SAY9 </t>
  </si>
  <si>
    <t xml:space="preserve">on Ship Street , near the Velvet Tentacles Festhall. Melvar ‘the Mouth’ is a halfling who sells information SAY11 </t>
  </si>
  <si>
    <t xml:space="preserve">On Ship Street, raw-fish-balls eatery, largely notorious for being owned by a mind flayer. SAY </t>
  </si>
  <si>
    <t xml:space="preserve">On Sternpost Street. ED </t>
  </si>
  <si>
    <t xml:space="preserve">Turned into a fortress of sorts after being broken into. Three ground floor shops occupy the space beneath her living quarters. ED
 </t>
  </si>
  <si>
    <t xml:space="preserve">the largest and best store for books, charts, and maps in Waterdeep. Although Gannon is not a sage as such, he is reputed to be a follower of Oghma. Some believe Magpie travels and acquires rare books, but no one is really sure if that is all she does. WATE2-2 </t>
  </si>
  <si>
    <t xml:space="preserve">The Blue Mermaid tavern is a respectable establishment with decent food at a good price whose clientele is normally sailors and dockworkers looking for a quiet place to eat. The manager is a man named Stevian. WATE1-5 &amp;1-7
 </t>
  </si>
  <si>
    <t xml:space="preserve">Seawatch Street, Sea Ward
Clientele: Persons desiring to learn how to fence or defend themselves with or against a light long- sword or smaller blade, and a dagger.
Secret Clientele: Young nobles desiring to learn how to duel and to meet young ladies for amo­rous purposes. Tartel encourages young and beautiful women to become clients by offering them half rates. </t>
  </si>
  <si>
    <t xml:space="preserve"> Way of the Dragon/Blacklock Alley
Tavern Keeper Sintus Farlhor , MS</t>
  </si>
  <si>
    <t xml:space="preserve"> Propritor Brant Tearn was murdered in 1479 DR, MS</t>
  </si>
  <si>
    <t xml:space="preserve"> Tulmaster’s street, Two streets north of High road? MS</t>
  </si>
  <si>
    <t xml:space="preserve"> Currently empty flower shop, but someone is watering the violets outside the shop. Next to Shureene’s Clothiers, MS
</t>
  </si>
  <si>
    <t xml:space="preserve"> Two ‘condemned’ warehouses, made unstable through Spellplague workings, separate the Inn from the Lone Rose shop. MS
</t>
  </si>
  <si>
    <t xml:space="preserve"> Shop near south gate in or near street of silver (between way of dragon and snail street?) DS 7/12
Ellis Kolatch , a fat, greasy unpleasant man,
Sells jewelry and fine silks (and its rumoured also knives flints and small crossbows) Arrogant, hates elves and spellscarred DS10-12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DS43
** probably free again in 1491DR</t>
  </si>
  <si>
    <t xml:space="preserve"> The shop is filled with quite unusual and ornate pottery. The Sembian shopkeeper, Narvin, is a short, thin, black-haired man with a goatee. He is a high-energy, nervous individual who strokes his goatee when thinking.
He bargains over the value of each pot. WATE1-2</t>
  </si>
  <si>
    <t xml:space="preserve"> Mainly staffed by widows of sailors lost at sea (SCAG pg.41)
Note: Location guessed, but probably Queenspire from before the Spellplague.</t>
  </si>
  <si>
    <t xml:space="preserve"> BT188-189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</si>
  <si>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 xml:space="preserve"> Cursed place where all stray dogs gather at night and turn into a wild pack, no matter how good-natured the dogs might be at other times. BT176
</t>
  </si>
  <si>
    <t xml:space="preserve"> Side-alley of Windless Way
Sage, sorcerer and smith of the highest order BT</t>
  </si>
  <si>
    <t xml:space="preserve"> A former Walking Statue, depicting a warrior, became a series of houses. (TGC pg. 61)</t>
  </si>
  <si>
    <t xml:space="preserve"> Bardic college, located in two Cliffside villas overlooking the sea near Waterdeep, can be reached via the Cliffride, a gravelpath up Mt. Waterdeeps northern spur or the Mount Melody Walk, a tunnel through the mountain itself.(SCAG pg. 123) </t>
  </si>
  <si>
    <t xml:space="preserve"> Dragon attacks turned the Field Ward to ashes (E:DM pg.34)
** the Field Ward was apparently not under the protection of the city's dragonward. Probably during the 'Rise of Tiamat'-Adv. arc?
The Field Ward is now home to many of the poorest citizens (SCAG pg.54)
In 1491 DR the city is approached with a proposal of growing a tree grove 'temple' sacred to Eilistraee in ruined Field Ward. (E:DM pg. 116)</t>
  </si>
  <si>
    <t xml:space="preserve"> Owned by a cousin of Dorn Strongcroft BT87
** a stubborn dwarf probably rebuilt after a dragon attack</t>
  </si>
  <si>
    <t xml:space="preserve"> Southernmost cavern of the complex was a shanty-town DS25</t>
  </si>
  <si>
    <t xml:space="preserve"> DS272-276</t>
  </si>
  <si>
    <t xml:space="preserve"> as described in the 3.5 Return to Undermountain sourcebook, except the floor functions intermittently as a result of long-ago tampering by a thief attempting to disable it, DS 69-71</t>
  </si>
  <si>
    <t xml:space="preserve"> 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t>
  </si>
  <si>
    <t xml:space="preserve"> Part of the Warrens. Home of Omphar Daegrech (see Folk of Waterdeep) ** Probably was deserted like the rest of the Warrens. BT
</t>
  </si>
  <si>
    <t xml:space="preserve"> In Downshadow (HoU pg. 48) 
** Probably was deserted like the rest of Downshadow. </t>
  </si>
  <si>
    <t xml:space="preserve"> in Downshadow (HoU pg. 80)</t>
  </si>
  <si>
    <t xml:space="preserve"> Carved from the marbel cliffs of Mount Khimbarr amid the Lonely Hills, actually no tomb but a safehold of the Blackstaff BT
</t>
  </si>
  <si>
    <t xml:space="preserve"> BT, Once a pleasant little wood good for hunting game within a short walk from Northgate, it was corrupted by the Spellplague into a spell-warped forest, home to strange animals like six-legged bears with white manes, perytones, green owls, two-headed deer and the tentacled buarala whose limbs are coved with maws and who fear light, Plants like conifers with blazing red needles, that glow slightly in the moonlight.
Located in the middle is a stonecircle that’s connected to the portal-network of Varad (Brandarth Manor, Varadras, Ordalth House, Pellamcopse) Also found within the forest is the Lair of the Nameless Haunt (see Folk of Waterdeep).</t>
  </si>
  <si>
    <t>5E NOTES</t>
  </si>
  <si>
    <t>Shieldrar</t>
  </si>
  <si>
    <r>
      <t>46</t>
    </r>
    <r>
      <rPr>
        <sz val="7"/>
        <color rgb="FF000000"/>
        <rFont val="Times New Roman"/>
        <family val="1"/>
        <charset val="204"/>
      </rPr>
      <t xml:space="preserve">  </t>
    </r>
    <r>
      <rPr>
        <sz val="9"/>
        <color rgb="FF000000"/>
        <rFont val="Book Antiqua"/>
        <family val="1"/>
        <charset val="204"/>
      </rPr>
      <t>Journeyman in the livery of a guild</t>
    </r>
  </si>
  <si>
    <t>PRESS OF WATERDEEP</t>
  </si>
  <si>
    <t>BROADSHEET</t>
  </si>
  <si>
    <t>SOURCE</t>
  </si>
  <si>
    <t>DEITY</t>
  </si>
  <si>
    <t>This guild has only 44 members, but it produces a prodigious amount of drink for Waterdhavians and for export. Guild members annually turn out thousands upon thousands of barrels of wine, beer, and various liquors, including the distinctive zzar: a Waterdhavian fortified wine that is fiery, orange, slightly almond flavored, and equivalent to sherry. The Vintners' guildsmen are the absolute masters of creating zzar, though many of the vintner Houses have tried to pry that guild secret from the guildsmen in times past.
The Master is careful to keep membership low so competition does not hurt guild members. This is a difficult guild to join; years of apprenticeship to a member are necessary (or outstanding credentials in other brewing guilds around the Realms). Waterdhavian nobles and those connected to them are never permitted entry.
For a long time, there has been something of an informal "split" between the guild and those Houses that produce drink. The guild has produced "everyman's tipple," those drinks of quality and price range that make them the drinks purchased at myriad inns and taverns, while the "vintner Houses" (Houses Amcathra, Ammakyl, Melshimber, Rosznar and Thann) produced extremely fine wines for refined palates and heavy purses. Over the last generation or so, that has changed, with guildsmen interested in the art of producing truly exceptional wines, and the Houses finding a market in inns and taverns for their less-refined vintages.
The guild has also gone a long way towards standardizing sizes of alcohol for sale:
Jacks are large drinking horns sealed with wax, usually purchased for a household's consumption
Bottles are ceramic or glass, with wax-sealed corks; they are about the equivalent of a jack in volume, but inevitable are for finer brews
Small Keys are small hand-kegs of 2 gallons; about 10 lbs, 12" long and 8" across
Casks hold 12 gallons; about 2' long and 18" across
Barrels hold 30 gallons and are the most common containers for shipping; 3-5' long, 2-3' across
Butts are 100 gallon barrels; 6-7' long and 3-5' across
Tuns are the massive 250 gallon barrels usually set directly into the walls of a taproom, with taps driven directly into the tun; 8-10' long and 6-7' across</t>
  </si>
  <si>
    <t>Goods &amp; Services
• Ales, Beers, Ciders &amp; Stouts, Fair: 4cp/jack, 12-15cp/small key, 6-8sp/cask, 2gp/barrel, 6-7gp/butt, 10-15gp/tun
• Ales, Beers, Ciders &amp; Stouts, Good: 1sp/jack, 2-3sp/small key, 1-2gp/cask, 25sp-5gp/barrel, 8-15gp/butt, 16-30gp/tun
• Liquors, Fair: 3-6sp/jack, 15-30sp/small key
• Liquors, Good: 3-6gp/bottle, 15-30gp/small key
• Liquors, Fine: 15+gp/bottle
• Wines, Fair: 8-14cp/jack, 4-7sp/small key, 2-4gp/cask, 5-8gp/barrel, 10-30gp/butt, 40-70gp/tun
• Wines, Good: 3-6sp/bottle, 15-30sp/small key, 4-8gp/cask, 10-30gp/barrel, 30-60gp/butt
• Wines, Fine: 10+gp/bottle, 50+gp/small key
• Zzar: 2sp/jack, 7sp/bottle, 40gp/small key</t>
  </si>
  <si>
    <t>GOOD &amp; SERVICES</t>
  </si>
  <si>
    <t>GUILD LIST 5E</t>
  </si>
  <si>
    <t>Temple to Gond. An enterprising temple to Gond that frequently abounds with new and noisy inventions of its faithful. (Central Street of the Singing Dolphin)</t>
  </si>
  <si>
    <t>Temple to Mystra. The ornate tower for the faithful of Mystra with her holy symbol in mosaics on the courtyard, with the tower rising from the center of the starburst. (North Diamond Street)</t>
  </si>
  <si>
    <t> Shrines to Mielikki and Silvanus. A walled and forested complex that holds unpretentious "shrines" the size of some small temples to Mielikki (called "The Lady's Hands") and Silvanus (unnamed).</t>
  </si>
  <si>
    <t>Cyric</t>
  </si>
  <si>
    <t>Font of Knowledge</t>
  </si>
  <si>
    <t>House of the Moon and Selûne's Smile</t>
  </si>
  <si>
    <t>Mount Waterdeep as holy place</t>
  </si>
  <si>
    <t>Dues 50 gp/month</t>
  </si>
  <si>
    <t>Dues 2 gp/month</t>
  </si>
  <si>
    <t>Dues 10 gp/month</t>
  </si>
  <si>
    <t>Dues 25 gp/month</t>
  </si>
  <si>
    <t>Dues 5 gp/month</t>
  </si>
  <si>
    <t>Clergy of Tyr</t>
  </si>
  <si>
    <t>Holy Order Of The Knights Of Samular</t>
  </si>
  <si>
    <t>Dues 50 gp/month (500 gp to join)</t>
  </si>
  <si>
    <t>Dues 1 gp/month</t>
  </si>
  <si>
    <t>Dues 20 gp/month</t>
  </si>
  <si>
    <t>Clergy of Lathander</t>
  </si>
  <si>
    <t>Dues 2 gp/month </t>
  </si>
  <si>
    <t>CHURCH or ORGANIZATION</t>
  </si>
  <si>
    <t>MEMBERSHIP</t>
  </si>
  <si>
    <t>DUES / MONTH</t>
  </si>
  <si>
    <t>A walled garden compound with eight beautiful gilded towers that reflect Lathander's dawn. </t>
  </si>
  <si>
    <t>The second largest temple in Waterdeep is a large walled tower, its clergy funneling its weighty resources into improving the complex and undermining the city of Arabel's claim as the center for Tymoran worship. </t>
  </si>
  <si>
    <t>The ornate tower for the faithful of Mystra with her holy symbol in mosaics on the courtyard, with the tower rising from the center of the starburst. (North Diamond Street)</t>
  </si>
  <si>
    <t>The largest of the temples in the city is dedicated to Tempus, the Lord of Battle, and attracts spectators and combatants alike from the nearby Field of Triumph.</t>
  </si>
  <si>
    <t>A silver-gilded temple of fine white and blue stone, the House of the Moon is the oldest temple in Waterdeep.</t>
  </si>
  <si>
    <t>The tallest building in the Trades Ward at six stories, which acts as an open temple for all faiths, as well as a landing place for the Guards' griffon steeds.</t>
  </si>
  <si>
    <t xml:space="preserve">Key: </t>
  </si>
  <si>
    <t xml:space="preserve">BT (Blackstaff Tower &amp; Candelkeep-Forum replies by Steven E. Schend) </t>
  </si>
  <si>
    <t xml:space="preserve">MS (Mistshore) </t>
  </si>
  <si>
    <t xml:space="preserve">DS (Downshadow) </t>
  </si>
  <si>
    <t xml:space="preserve">CotD (City of the Dead) </t>
  </si>
  <si>
    <t xml:space="preserve">TGC (The God Catcher) </t>
  </si>
  <si>
    <t xml:space="preserve">CoS (Circle of Skulls) </t>
  </si>
  <si>
    <t>EFR (Elminster's Forgotten Realms)</t>
  </si>
  <si>
    <t>*Note: The sourcebook draws on material from different times, so I included only those infos that stated a current or no date</t>
  </si>
  <si>
    <t xml:space="preserve">HoU (Halls of Undermountain) </t>
  </si>
  <si>
    <t>*Note: I left out the adventures adversaries, considering them to be dead, and adventurers, as they might no longer live in Waterdeep, but kept neutral NPC's who could have allied or could have been rescued by the heroes</t>
  </si>
  <si>
    <t xml:space="preserve">Dra2 (Draconomicon2) </t>
  </si>
  <si>
    <t xml:space="preserve">Du (Dungeon Magazine) </t>
  </si>
  <si>
    <t xml:space="preserve">SAY (Spin a Yarn 2008) </t>
  </si>
  <si>
    <t xml:space="preserve">IDWFR1 (Forgotten Realms Comic #1 from IDW) </t>
  </si>
  <si>
    <t>*Note: it's unclear in which time the comic takes place</t>
  </si>
  <si>
    <t>WATE (LFR-Adv.)</t>
  </si>
  <si>
    <r>
      <t>*</t>
    </r>
    <r>
      <rPr>
        <i/>
        <sz val="8"/>
        <color rgb="FF000000"/>
        <rFont val="Verdana"/>
        <family val="2"/>
        <charset val="204"/>
      </rPr>
      <t>Note: These adventures are not seen as canon by many</t>
    </r>
  </si>
  <si>
    <t>(S:TA pg.68-69)  Looks a little bit like a temple, connects Waterdeep to Suzail and vice versa. The service to use the gate is quite expensive, the portal was used to help Cormyr during it's war with Netheril. </t>
  </si>
  <si>
    <t>Undermountian, beneath Waterdeep</t>
  </si>
  <si>
    <t>none, Deep Hunting Grounds</t>
  </si>
  <si>
    <t>The Tel'Teukiira</t>
  </si>
  <si>
    <t>FETLOCK COURT</t>
  </si>
  <si>
    <t>THE MARKET</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</si>
  <si>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t>
  </si>
  <si>
    <t>MOUNT WATERDEEP</t>
  </si>
  <si>
    <t>The mountain on which the city is built is a bald, rough crag with a peak some 1,500 feet above sea level. A lookout tower and griffon-steed eyrie sit atop this mountain. On its seaward flanks are emplaced eleven gigantic triple-catapults for hurling loads of rock and burning material out to sea against attacking ships. Several sea caves pierce the base of its western flank, connecting it to Undermountain and various points under the city by tunnels of great antiquity (once used for smuggling). The City Guard now watches these sea caves, allowing the Lords to use them for secretive operations. The South Seacave is connected by a set of hoists down into the mountain to the River Sargauth and Skullport.</t>
  </si>
  <si>
    <t>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 (See New Olamn Bard College.)</t>
  </si>
  <si>
    <t>CLIFFWATCH</t>
  </si>
  <si>
    <t>This sheer 100-foot cliff presents a beautiful view of the countryside east and south of Waterdeep, and it provides a valuable defense against invading ores and trolls. Guards in Endcliff Tower (N80),and the Watchway Tower carefully watch the cliffs edge, which is unobstructed by walls or rails.</t>
  </si>
  <si>
    <t>COURT OF THE WHITE BULL</t>
  </si>
  <si>
    <t>This place is a packed-dirt plaza named for the birth of an albino calf on this site when it lay outside the city walls. The calf's owner eventually built the White Bull tavern, which thrived for years until destroyed by Thongalar the Mighty and Shile Rauretilar in a great spell battle that tore a rapidly widening planar breach to the Astral Plane. Azuth, god of mages, repaired the breach, but this area intermittently acquires the planar trait of wild magic. As a result, no one has ever dared build on the location, making it a natural meeting place and market for caravan owners to peddle their wares from wagons.</t>
  </si>
  <si>
    <t>THE PLINTH (T38)</t>
  </si>
  <si>
    <t>Once a wizard's tower and the center of Selunite worship in Waterdeep, the Plinth is now a temple open to any faith and employed by worshipers of gods who lack sizable congregations in the City of Splendors. This mighty, needlelike tower resembles a tall, thin, pyramid with the top cut off. Small balconies spiral around the tower in slow descent. City laws forbid the sacrifice of intelligent beings to any god, but a lot of folk leap (or are "helped" to fall) from these heights each year. The flat roof is often used as a landing place for aerial steeds by the city's wealthy and powerful.</t>
  </si>
  <si>
    <t>VIRGIN'S SQUARE</t>
  </si>
  <si>
    <t>This market and traditional hiring place for warriors is named for a local legend that virgins were sacrificed to dragons on this spot, long before the founding of Waterdeep. Whenever Cult of the Dragon agents visit the city, this is their traditional meeting place.</t>
  </si>
  <si>
    <t>THE WARRENS</t>
  </si>
  <si>
    <t>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</si>
  <si>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THE KEELHAULED DWARF</t>
  </si>
  <si>
    <t>In the cavernous cellar beneath the warehouse known as the House of Tarmagus (D30) lies The Keelhauled Dwarf, a subterranean tavern favored by duergar and their ilk, as well as many of the city's half-orcs, thugs, and ruffians.</t>
  </si>
  <si>
    <t>THE MONSTER PIT</t>
  </si>
  <si>
    <t>Beneath the Fishscale Smithy (D60) building and the neighboring Thirsty Sailor (D12) lies an abandoned gladiatorial arena once owned (indirectly) by Elaith Craulnober. Various Dock Ward gangs sometimes use the place for settling their differences.</t>
  </si>
  <si>
    <t>This curiosity shop is filled with lots of battle trophies and souvenirs from Undermountain. The shop is untidy and ill-organized but worth a look, if only to see the stuffed beholder for which the shop is named (hanging by the main counter). The proprietor, Dandalus Ruell, loves to tell the tale of his victory over Old Xoblob.</t>
  </si>
  <si>
    <t>CARAVAN COURT</t>
  </si>
  <si>
    <t>This place is usually a dust-shrouded melee of cursing, whip-wielding drovers, bawling beasts of burden, and creaking wagons and carts. Most caravans entering or leaving through the Southern Gate muster or disband in Caravan Court, making it a scene of nonstop activity and chaos.</t>
  </si>
  <si>
    <t>WAYMOOT</t>
  </si>
  <si>
    <t>At the southern intersection of the High Road and the Way of the Dragon, the Waymoot is a high signpost mounted in the middle of the crossroads with hanging arrows pointing toward the harbor and city gates. Created by the Watchful Order and funded by local merchants, the signpost magically directs travelers to locations spoken into a crystal on the post. Once a site is spoken, the Waymoot writes the destination onto the relevant arrow and indicates is distance from Waterdeep; therefore folk are sent out the appropriate gate leading north, east, or south, depending on their destinations.</t>
  </si>
  <si>
    <t xml:space="preserve">Lady Harriana Hawkwinter (LG female Chondathan knight of Helm) (SKT), </t>
  </si>
  <si>
    <t>Dasharra Keldabar </t>
  </si>
  <si>
    <t>retired civilar (captain) of Waterdeep's Griffon Cavalry</t>
  </si>
  <si>
    <t>girl named Thestryl Mellardin (LG female Chondathan human mage).</t>
  </si>
  <si>
    <t>Miros Xelbrin,</t>
  </si>
  <si>
    <t> Chazlauth Yarghorn</t>
  </si>
  <si>
    <t>, Darz Helgar,</t>
  </si>
  <si>
    <t>former member of xanathar</t>
  </si>
  <si>
    <t xml:space="preserve">Harpers </t>
  </si>
  <si>
    <t>High Harper Tam Zawad, called 'the Shepard', older calishite, became high harper around 1480 DR, still wears the plain grey garments of an itinerant priest of Selûne. Has offices above a harper-run tavern (S:TA 37, 39) (E:DM 101)</t>
  </si>
  <si>
    <t>Dahl Peredur (S:TA 37)</t>
  </si>
  <si>
    <t>Khochen, petite tuigan woman (S:TA 37)</t>
  </si>
  <si>
    <t>were believed to be gone, many were killed while fighting a coven of vampire-wizards in Stump Bog. (BT 303)</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</si>
  <si>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</si>
  <si>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Renaer ‘Ren’ Neverember (see Folk of Waterdeep)</t>
  </si>
  <si>
    <t>Laraelra ‘Elra’ Hasard (daughter, sorcerer, skinny, pale, black hair, heir of the Blackstaff)</t>
  </si>
  <si>
    <t>Vajra ‚Blackstaff’ Safahr (see Folk of Waterdeep)</t>
  </si>
  <si>
    <t>Harug Shieldsunder (old dwarf tunneler of the guild)</t>
  </si>
  <si>
    <t>Eiruk Weskur (wizard of the Watchful Order, black hair, worn as skullcap, loves Vajra but she only offers friendship to him, a possible heir of the Blackstaff)</t>
  </si>
  <si>
    <t>Meloon Wardragon (Sell-sword, Long blond hair, pale blond beard, tall, musclar, wields the axe Azuredge)</t>
  </si>
  <si>
    <t>Lord Torlyn Wands (see Folk of Waterdeep)</t>
  </si>
  <si>
    <t>Parlek Lateriff (sage, sorcerer, smith )</t>
  </si>
  <si>
    <t>Osco Salibuck (Halfling, grandson of Madrak)</t>
  </si>
  <si>
    <t>Vahrem Kuthcutter (dead, posthumous member, buried beneath Roarke House)</t>
  </si>
  <si>
    <t>Faxhal Xoram (dead, posthumous member, buried beneath Roarke House)</t>
  </si>
  <si>
    <t xml:space="preserve">Haven of the Scarred </t>
  </si>
  <si>
    <t>Consortium of healers and priests tending to those run afoul of spellplague and other magical maladies. Cellica, Shadowbane’s helper, was a member prior to her death and Lady Ilira Nathalan is a patron. (DS 140)</t>
  </si>
  <si>
    <t>** The 'Haven' is one of the nice public faces of the Order of Blue Fire. It isn't necessarily as peaceful as it sounds. On paper, they're all about relieving suffering, but scratch the surface...and even then you probably wouldn't notice, that it's connected to the Order.</t>
  </si>
  <si>
    <t>Recent History of Waterdeep </t>
  </si>
  <si>
    <t>1374 DR Tsarra ‘Autumfire’ Chaadren takes up the mantel of the Blackstaff, but hides under illusions of Khelben Arunsun.</t>
  </si>
  <si>
    <t>???? DR The first outbreak of the Spellplague is held at bay by Tsarra ‘Blackstaff’ Chaadren.</t>
  </si>
  <si>
    <t>???? DR The second outbreak of the Spellplage in Waterdeep resurges from Undermountain and forces Tsarra to drop her disguise as Khelben Blackstaff.</t>
  </si>
  <si>
    <t>The Retributive Years (xxxx/xxxx DR): The revelation of Khelben’s death draws his enemies to Waterdeep, but all are soundly defeated by Tsarra. </t>
  </si>
  <si>
    <t>???? DR the towering Plinth in Trades Ward is destroyed during the chaos of the Spellplague.(FRCG pg.196)</t>
  </si>
  <si>
    <t>1388DR House Gundwynd is destroyed when most it’s members where transformed into giants and trolls by the Spellplague. The few survivors merged with the Brokengulfs into House Gundgulf.</t>
  </si>
  <si>
    <t>1395 DR Plaguebringer's Blight - Sickness and pestilence spreads throughout the North, unleashed by the Putrescent Anathema. (BRJ)</t>
  </si>
  <si>
    <t>The Putrescent Anathema was unleashed from Stump Bog to the northeast of Waterdeep to spread sickness and pestilence throughout the region, hitting the temple-farm of Goldenfields particularly hard. (FRCG 194)</t>
  </si>
  <si>
    <t>1399 DR Tsarra Blackstaff Chaadren, her heir and many of the Tel’Teukiira die fighting a coven of vampire-wizards of the Stump Bog. Kyriani Agrivar risks her sanity by bearing the Staff and the powers of the Blackstaff back to Waterdeep.</t>
  </si>
  <si>
    <t>1399 DR Kyriani Agrivar becomes Blackstaff. To acknowledge her legitimacy as the city’s archmage, she proclaims it from atop Blackstaff Tower, with Open Lord Caladorn at her side. This form of proclamation of the inheritance to the titel of Blackstaff becomes tradition.</t>
  </si>
  <si>
    <t>1400 DR Krehlan Arunsun becomes Blackstaff</t>
  </si>
  <si>
    <t>The Tarnsmoke Declaration (concerning the status of bounty hunters in Waterdeep) (EFR pg. 106)</t>
  </si>
  <si>
    <t>1424 DR Chartham Dellenvol kills Krehlan ‘Blackstaff’Arunsun</t>
  </si>
  <si>
    <t>(Ches) Ashemmon of Rymanthiin becomes Blackstaff </t>
  </si>
  <si>
    <t>1425DR The tavern ‘Sea Knight’ collapses due to Spellplague or mage-duel</t>
  </si>
  <si>
    <t>???? DR (Probably within the last 30 years from 1479DR backwards). The featherlung epidemic kills many of Waterdeep's citizens. TGC</t>
  </si>
  <si>
    <t>1452 DR first Noble Houses sell their titels. (EFR pg.53)</t>
  </si>
  <si>
    <t>1464 DR Samark Dhanzscul becomes Blackstaff</t>
  </si>
  <si>
    <t>1478 DR The Black Robes, a quorum of city judges in Waterdeep, welcomes the tiefling Kylynne Silmerhelve into their ranks. (BRJ)</t>
  </si>
  <si>
    <t>1479 DR Samark ‘Blackstaff’ Dhanzscul is murdered by Khondar ‘Ten Rings’ Naomal, the Guildmaster of the Watchful Order. Naomal's plot to turn Waterdeep into a magocracy under his rule fails and the traitorous Guildmaster is slain. Samark's heir Vajra Safahr becomes Blackstaff. BT</t>
  </si>
  <si>
    <t>1480 DR </t>
  </si>
  <si>
    <t>Noble titles are publicly offered for sale. (EFR pg.53)</t>
  </si>
  <si>
    <t>Nightal: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</si>
  <si>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1485 DR Dragon attacks turned the Field Ward to ashes (E:DM pg.34) </t>
  </si>
  <si>
    <t>** the year of the Tyranny of Dragons/ Rise of Tiamat adv.arc is difficult to place, but according to information gathered from the Salvatore novels, I placed them here.</t>
  </si>
  <si>
    <t>1489 DR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 ** The year is guessed</t>
  </si>
  <si>
    <t>1490 DR Laeral Silverhand gatheres enough support to restore noble titles and property to noble families who lost them through misfortune or folly and takes them from those who bought them, like the Wild Lords (Du 190) and foreign agents. (SCAG pg. 57) </t>
  </si>
  <si>
    <t>1491 DR </t>
  </si>
  <si>
    <t>The Melairshield (CW pg.20) seems to be damaged, as houses collapse into Downshadow (E:DM pg.72) </t>
  </si>
  <si>
    <t>Mistshore burns down and the harbor is returned to it's original function (E:DM pg.)</t>
  </si>
  <si>
    <t>Cloud Giants lead by a giant named Burrult visit Waterdeep in their cloud castle in search of Princess Irie, daughter of storm giant king Skyvald (E:DM pg.59) ** probably foreshadowing the events of 'The Storm King's Thunder'-Adventure</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</si>
  <si>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t>
  </si>
  <si>
    <t>Open Lord Silverhand opens the assemblies of the Lords of Waterdeep to all guildmasters and nobles who want to attend to watch and listen.(E:DM pg.381)</t>
  </si>
  <si>
    <t>The Final Years of the Spellplague and the Sundering </t>
  </si>
  <si>
    <t>1450 DR Year of Holy Thunder </t>
  </si>
  <si>
    <t>Marpenoth </t>
  </si>
  <si>
    <t>Vasen Cale, son of Erevis Cale is born. His mother Varra dies during childbirth. (S:TG pg.3, 12-13)</t>
  </si>
  <si>
    <t>1451 DR Year of Knowledge Unearthed </t>
  </si>
  <si>
    <t>1452 DR Year of the Impatient Son </t>
  </si>
  <si>
    <t>Waterdeep: first Noble Houses sell their titels. (EFR pg.53)</t>
  </si>
  <si>
    <t>1453 DR Year of the Strangled Jester </t>
  </si>
  <si>
    <t>1454 DR Year of the Emerald Sun </t>
  </si>
  <si>
    <t>1455 DR Year of the King's Repentance </t>
  </si>
  <si>
    <t>1456 DR Year of the Mithral Hammer </t>
  </si>
  <si>
    <t>1457 DR Year of the Lightning Strikes </t>
  </si>
  <si>
    <t>1458 DR Year of the Plotting Priests </t>
  </si>
  <si>
    <t>1459 DR Year of the Forged Sigil </t>
  </si>
  <si>
    <t>1460 DR Year of the Malachite Shadows </t>
  </si>
  <si>
    <t>1461 DR Year of the Three Goddesses Blessing </t>
  </si>
  <si>
    <t>1462 DR Year of the Elves' Weeping </t>
  </si>
  <si>
    <t>1463 DR Year of the Reborn Hero </t>
  </si>
  <si>
    <t>The Companions of the Hall are reborn. (S:TC pg 41-58)</t>
  </si>
  <si>
    <t>1464 DR Year of the Six-armed Elf </t>
  </si>
  <si>
    <t>Samark Dhanzscul becomes Blackstaff, taking over from his mentor Ashemmon of Rymanthiin (W:BT)</t>
  </si>
  <si>
    <t>1465 DR Year of the Elven Swords Returned </t>
  </si>
  <si>
    <t>1466 DR Year of the Mages in Amber </t>
  </si>
  <si>
    <t>1467 DR Year of the Three Heroes United </t>
  </si>
  <si>
    <t>1468 DR Year of the First Circel </t>
  </si>
  <si>
    <t>1469 DR Year of the Splendors Burning </t>
  </si>
  <si>
    <t>Arkanûl: Airspur discovers Faerun's only known mine of the magical metal of arambarium (a metal that amplifies primordial magic) on the isle of Ithimir (SoL, audio) (Note: In 1479 the mine has been discovered for a decade)</t>
  </si>
  <si>
    <t>1470 DR Year of the Second Circle </t>
  </si>
  <si>
    <t>1471 DR Year of the Plagued Lords </t>
  </si>
  <si>
    <t>1472 DR Year of the Third Circel </t>
  </si>
  <si>
    <t>1473 DR Year of the Wave / Heretic's Rampage </t>
  </si>
  <si>
    <t>1474 DR Year of the Fourth Circle </t>
  </si>
  <si>
    <t>Cormyr/Suzail: Szass Tam, greatly weakened by his bid for godhood during the Spellplague, tries to gain access to the magical items within the vaults below the cormyrean royal palace in Suzail from afar, but only manages to breach the outer ward. (E:S pg. 42)</t>
  </si>
  <si>
    <t>(Note: The year is pure guess.) </t>
  </si>
  <si>
    <t>1475 DR Year of the Final Stand </t>
  </si>
  <si>
    <t>Cormyr/Suzail: After Szass Tam's failed attempt the Shadovar try to breach the wards below the cormyrean royal palace, waking the guardian dragons and the ghost of Alusair. Although the shades are defeated, the song dragon Ammaratha Cyndusk perishes, Myrmeen Lhal is forced back into human form and Vangerdhast only survives by the intervention of Laspeera who forcibly merges him with a spiderlike Guardian monster. (E:S pg. 42-43)</t>
  </si>
  <si>
    <t>(Note: The year is pure guess. But it must be before 1479DR as Vangey is described in his weakend conditon in 'Elminster must die' taking place in 1479DR)</t>
  </si>
  <si>
    <t>1476 DR Year of the Fifth Circle </t>
  </si>
  <si>
    <t>1477 DR Year of the Purloined Statue </t>
  </si>
  <si>
    <t>1478 DR Year of the Dark Circle </t>
  </si>
  <si>
    <t>Waterdeep: The Black Robes, a quorum of city judges in Waterdeep, welcomes the tiefling Kylynne Silmerhelve into their ranks. (FRCG4)</t>
  </si>
  <si>
    <t>Aglarond/Thay: The Brotherhood of the Griffon turns against its employers, the Simbarchs of Aglarond and leads the forces of Wizard's Reach into a costly and seemingly failed invasion of Thay. (BotG I pg 24)</t>
  </si>
  <si>
    <t>Eleint </t>
  </si>
  <si>
    <t>Murghôm: The vampiric dragon Brimstone requests audience with the dragon rulers of Murghôm, binding them into a magical game of xorvintaal ('The Captive Flame' begins)</t>
  </si>
  <si>
    <t>Raven's Bluff: The drow and their surface world agents infiltrate the corrupt power structure of Raven's Bluff. They also secretly start to enslave and kill hundreds of people to further their excavations below Raven's Bluff. (PoR audio)</t>
  </si>
  <si>
    <t>(Note: The novel takes place in 1479 DR and Lord Norwood states that the attacks took place within the last year.)</t>
  </si>
  <si>
    <t>1479 DR Year of the Ageless One </t>
  </si>
  <si>
    <t>Raven's Bluff: While trying to repair the darkelven wild mythal below Ravens Bluff, the drow accidently free Jack Ravenwild and Myrkyssa Jelan, the Warlord of the Vast from stasis within the mythals heartstone. The noble Cailek Balathorp turns out to be the slaver 'Fetterfist', who's in league with the drow of Tower Chumavhraele below the city. Balathrop and his ally Marquise Dresimil Chumavh are defeated by Jack Ravenwild and his allies. (PoR)</t>
  </si>
  <si>
    <t>Mirtul The Red Dragon Tchazzar returns to Chessenta ('The Captive Flame' ends/ 'Whisper of Venom' begins)</t>
  </si>
  <si>
    <t>20th Mirtul </t>
  </si>
  <si>
    <t>Chessenta: Shala Karanok offers her office as war-hero to Tchazzar. The red dragon crowns himself war-hero of Chessenta, proclaims his own divinity to his people, ordering to built him a grand temple. He also lifts the laws against wizards.(BotG II pg.17-19)</t>
  </si>
  <si>
    <t>???? Arkanûl: Airspur discovers the motherload of arambarium within their mine on Ithimir (SoL, audio) (Note: A few months before Marpenoth)</t>
  </si>
  <si>
    <t>5th Kythorn </t>
  </si>
  <si>
    <t>Chessenta: Tchazzar's forces are victorious at Soolabax (BotG II pg.123)</t>
  </si>
  <si>
    <t>Kythorn </t>
  </si>
  <si>
    <t>Cormyr: Manshoon plans to conquer Cormyr via a conspiracy of unsatisfied nobles he influences, as Cormyr is on the brink of civil war. To further his goals he also secretly starts killing War Wizards.(E: EE)</t>
  </si>
  <si>
    <t>Elminster having been 'slain' by Manshoon travels the Underdark below Cormyr as an sentient ashcloud. He discovers that the drow try to harvest silver fire by killing Chosen, among them Simrustar Aglamir. Her silver fire invigorates Elminster and both share the body of a she-drow as a vessel for their spirits.(E: EE)</t>
  </si>
  <si>
    <t>Cormyr: The 'Council of Dragons' is canceled and Cormyr tethers on the brink of civil war.(E: EE)</t>
  </si>
  <si>
    <t>Cormyr: Storm Silverhand travels through the Forest Kingdom, recruiting new Harpers. Meanwhile her sister, the Simbul uses bluefire artifacts to close planar rifts. (E: EE)</t>
  </si>
  <si>
    <t>Cormyr: Castle Urlingstar, a prison for sentenced nobles, suffers a string of murders. Events turn catastrophic as the southern tower is destroyed. In the end the few surviving staff and noble inmates flee the castle, teleporting directly to the royal gardens in Suzail. Rumors speak of a black dragon attacking, mage duels involving the likes of Elminster and Manshoon, drow assassins, and even state-sanctioned killings of the troublesome noble inmates (who are the source of that particular rumor). (E: EE)</t>
  </si>
  <si>
    <t>Cormyr: House Delcastle is attacked by nobles influenced by Manshoon, Delcastles' Matriarch and retainers are killed in the fight, but most of the attacking nobles die as well. (E: EE)</t>
  </si>
  <si>
    <t>Cormyr: The Simbul sacrifices herself to restore Elminster. Empowered by the collected magical energies and enraged over the losses he had to suffer, Elminster goes on a rampage, killing and punishing several deserving villians and ending Manshoon's plan for conquering Cormyr. In the end he uses the power to restore the vestige of Mystra back to full divinity. (E: EE)</t>
  </si>
  <si>
    <t>Storm, Elminster and Mirt the Moneylender start training the new Harpers. (E: EE)</t>
  </si>
  <si>
    <t>As the Spellplague ends, the post-Weeping spells stop to function and the old ways of magic return. Spellscars start to lose their powers. ('Summer started', S:TC pg.260)</t>
  </si>
  <si>
    <t>5th Flamerule Tchazzar and his allies destroy the body of the dracolich Alasklerbanbastos the Great Bone Wyrm of Threskal. (BotG II pg. 297)</t>
  </si>
  <si>
    <t>7th Flamerule Kassur Jedea, nominal monarch of Threskal surrenders to Tchazzar, who accepts him as a vassal king. The war between Threskal and Chessenta over, Tchazzar immediately declares war on the dragonborn of Tymanther, with Queen Arathane of Akanûl offering an alliance to Chessenta.(BotG II pg.301-303)</t>
  </si>
  <si>
    <t>15th Flamerule Alasklerbanbastos is brought back to unlife by the Brotherhood of the Griffon for questioning (BotG II pg.317-319)</t>
  </si>
  <si>
    <t>Chessenta: Tchazzar is slain in battle with the Brotherhood of the Griffon and it's dragon allies. Also the Bonewyrm's Alasklerbanbastos body is destroyed again. Shala Karanok resumes control of Chessenta, reenforcing the laws against wizards again. </t>
  </si>
  <si>
    <t>Murghôm: The vampire dragon Brimstone is forced to release the other draconic players from his spell. ('The Spectral Blaze' ends)(BotG III pg. 356-357, 361-363, 367)</t>
  </si>
  <si>
    <t>???? Arkanûl/High Imaskar: Carmenere, the niece of Queen Arathane, becomes diplomat in High Imaskar (SoL, audio) (Note: After Sword of the Gods)</t>
  </si>
  <si>
    <t>10th Marpenoth Arkanûl: Airspur loses contact to it's arambarium mine on the isle of Ithimir. The two squads of peacekeepers send to investigate do not return. (SoL, audio) </t>
  </si>
  <si>
    <t>16th Marpenoth Arkanûl: In Airspur pictures are stolen from the gallery of House Norjara. In relation to this event the windsoul genasi thief Riltana and the deva Demascus are attacked by genasi vampires of House Norjara. (SoL, audio) (Spinner of Lies begins)</t>
  </si>
  <si>
    <t>17th Marpenoth Airspur: Queen Arathane asks the deva Demascus to investigate what happened to the arambarium mine on Ithimir. The Queen fears that her four stewards might start a war. In a fight with Demascus, 'Lord Pashra', a watersoul genasi and merchant of vegetables, is revealed to be an oni mage, who is in league with the drow priestress Chenraya Xorlarrin. (SoL, audio) </t>
  </si>
  <si>
    <t>18th Marpenoth Arkanûl/Airspur: Demascus and his companions discover that the drow repaired an old Chondathan gate which now leads to the Demonweb. They and a band of vampires of House Norjara separately enter the Demonweb to investigate. (SoL, audio) </t>
  </si>
  <si>
    <t>19th Marpenoth Arkanûl/Airspur: During the flight from the Demonweb the vampiress Lady Essention of the Runecourt, unloved ally of Vampirelord Castrian of House Norjara, and the genasi vampires who accompanied her are destroyed. (SoL, audio) </t>
  </si>
  <si>
    <t>20th Marpenoth </t>
  </si>
  <si>
    <t>Waterdeep: Samark ‘Blackstaff’ Dhanzscul is murdered by Khondar ‘Ten Rings’ Naomal, the Guildmaster of the Watchful Order. Khondar's son Centiv disguises as Samark to cover the murder. Khondar's wants to turn Waterdeep into a magocracy under his rule. (W:BT)</t>
  </si>
  <si>
    <t>Arkanûl: Queen Arathene herself and Demascus lead and expedition to the isle of Ithimir, where they fight drow within the arambarium mine.(SoL, audio) </t>
  </si>
  <si>
    <t>21th Marpenoth Arkanûl: The drow on Ithimir use a gigantic spider-shaped balloon to carry away the arambarium motherload towards Airspur, where they plan to use it to open a new portal to Menzoberranzan. Queen Arathene leads an attack into the Demonweb. The motherload is transformed into a staff and the new portal opens. Demascus manages to shatter the arambarium staff and keep the larger headpiece, while the drow priestress Chenreya Xorlarrin is left with the smaller rest on the Menzoberran-side of the now closed portal.(SoL, audio) </t>
  </si>
  <si>
    <t>22th Marpenoth Arkanûl (SoL, audio) (Spinner of Lies ends)</t>
  </si>
  <si>
    <t>12th Nightal Waterdeep: Samark's apprentice and heir Vajra Safahr assumes the mantle of the Blackstaff. Khondar Naomal ist defeated and slain by the magics of Ahghairons Tower. (W:BT)</t>
  </si>
  <si>
    <t>1480 DR Year of the Deep Water Drifting </t>
  </si>
  <si>
    <t>Lolth starts to create the Demonweave. Drow mages rise in status. (Menzo pg. 13)</t>
  </si>
  <si>
    <t>Waterdeep: Noble titles are publicly offered for sale. (EFR pg.53)</t>
  </si>
  <si>
    <t>Mirtul </t>
  </si>
  <si>
    <t>Moonshae Isles/Sarifal: Queen Ordalf leShay discovers, that Lady Amaranth leShay, her younger half-sister and the rightful heiress to the throne of Karador, is still alive. Queen Ordalf plots to have her killed, but in the end Lady Amaranth forges an alliance with her nephew, Ordalf's son Prince Araithe, Lord of Winterglen and the Citadel Umbra. Amaranth herself has the loyalty of several eldarin lords and the knights of Llewyrr, while Araithe's forces consists of eladrin and even heretic drow, who want to redeem Lolth as Araushnee.</t>
  </si>
  <si>
    <t>Moonshae Isles/ Moray: Malar the Beastlord returns to the Moonshaes. His Wild Hunt, consisting of lycanthropes and wild beasts destroy several villages of the Northlanders on Moray. (RoS pg. 174-175) The wild hunt under Malar's personal leadership besieges the ruins of Caer Moray, where the surviving humans took refugee. (RoS pg 184-185) The goddess Chauntea aids the refugees by summoning a tsunami, washing away the lycanthropes, but Moray as a whole falls to the Black Blood of Malar. (RoS pg 190-191)</t>
  </si>
  <si>
    <t>(Mirtul, 'month of melting', RoS pg 57 )</t>
  </si>
  <si>
    <t>(*Note: The year of RoS is a pure guess of mine, but as the status quo of the Campaign Guide/ 1479 DR Year of the Ageless One is put aside it must be in or after that year. I suppose that the return of Malar to the Moonshaes might be interpreted as one of the first signs of the Sundering.)</t>
  </si>
  <si>
    <t>Nightal </t>
  </si>
  <si>
    <t>Waterdeep: The Vigilant Order, a cult dedicated to Asmodeus is destroyed and a dark ritual involving several ritual murders is prevented from succeeding. Master Talus, an archmage from the House of Wonders is killed during the ritual and Sathariel, an angel of Asmodeus is slain by the deva Jinnaoth. (CoS)</t>
  </si>
  <si>
    <t>1481 DR Year of the Grinning Halfling (S:TC)/Thoughtless Suitor (FRPG4) </t>
  </si>
  <si>
    <t>Aglarond/Delthuntle: 'Grandfather' (of Assassins) Pericolo Topolino discovers the 'lichwreck', the resting place of the lich Ebonsoul. His protege Spider dives for the treasures, accidently freeing the lich. The next night Grandfather Topolino is slain by Ebonsoul and Spider flees for his life.</t>
  </si>
  <si>
    <t>1482 DR Year of the Narthex Murders </t>
  </si>
  <si>
    <t>Baldurs Gate: Duke Abdel Adrian of Baldur's Gate and son of Bhall is attacked by his last remaining sibling and as one slays the other, the god Bhall returns to the Realms in the body of the victor. One of the other three dukes of the city, Torlin Silvershield, becomes Chosen of Bhaal. (MiBG Adv. / SCAG pg.)</t>
  </si>
  <si>
    <t>(*Note: Torlin Silvershield was named the most likely candidate for being Chosen of Bhall in the adventure 'Dead in Thay'.)</t>
  </si>
  <si>
    <t>1483 DR Year of the Tasked Weasel </t>
  </si>
  <si>
    <t>Baldurs Gate: Ulder Ravengard, Blaze of the Flaming Fist and right hand of former Duke Abdel Adrian, takes Duke Adrians place in the Council of Four. (LoBG-ToD #4)</t>
  </si>
  <si>
    <t>(Note: In the comic Ravengard is asked 'how he is shouldering his new position (as Duke)' so it seems that he only recently took over the position. As he is holding 'court' within the Watch Citadel and wears Flaming Fist armor it seems that he inherited his former superiors duties as Marshall of the Flaming Fist as well.)</t>
  </si>
  <si>
    <t>1484 DR Year of the Awakend Sleepers </t>
  </si>
  <si>
    <t>The Sembian armies of Netheril march against the Dalelands. Archingdale is attacked and conquered. (S:TG pg. )</t>
  </si>
  <si>
    <t>Ches </t>
  </si>
  <si>
    <t>19th Ches The reborn Companions of the Hall are reunited with Drizzt on Kelvin's Cairn on the night of the Spring Equinox. Clerics of Lolth sense the anger of their goddess.(S:TC pg.372-373)(D:NotH pg.14&gt;)</t>
  </si>
  <si>
    <t>20th Ches Menzoberranzan: On the Festival of the Founding, House Baenre and Fey-Branche forge an alliance. An avatar of Lolth appears to show her approval. The alliance is sealed by the secret marriage of archmage Gromph Baenre with Minolin Fey, now Fey-Baenre.(D:NotH pg.53-63,98)</t>
  </si>
  <si>
    <t>Luskan: Jarlaxle is ordered back to Menzoberranzan by Matron Mother Quenthel Baenre, leaving Bregan Daerths dealings in Luskan in the hands of Beniago Baenre aka. High Captain Kurth of Ship Kurth. (D:NotH 107-109)</t>
  </si>
  <si>
    <t>Port Llast is attacked by a force of drow lead by Tiago Baenre, some citizens are take to Gauntlegrym/Q'Xorrlarin's mines as slaves. Only a few of the prisoners return later, having been freed by the Companions of the Hall. (D:NotH pg 126&gt;)</t>
  </si>
  <si>
    <t>Menzoberranzan: House Do'Urden is to be recreated on the orders of Lolth for the purpose of leading an army against the Silver Marches. House Xorlarrin leaves Menzoberranzan for it's new-founded sister-city of Q'Xorlarrin.(D:NotH pg. )</t>
  </si>
  <si>
    <t>Icewind Dale: The dwarves of Kelvin's Cairn are attacked by a host of drow under the command of Tiago Baenre and Ravel Xorlarrin. Although the Xorlarrin weapons master Jearth falls in the first assault of the dwarves, Dain Stokely Silverstream and his warriors are defeated and many are taken to Q'Xorrlarin as slaves. (D:NotH pg. 290-301)</t>
  </si>
  <si>
    <t>Luruar: The drow begin to darken the skies over the Silver Marches through the ritual of the Darkening, preparing the battlefield for their warriors. The drow plan to fight a proxy war, with the reborn House of Do'Urden leading forces of all drow noble houses and the orcs of Many-Arrows against the Silver Marches. (D:NotH pg.378-379)</t>
  </si>
  <si>
    <t>Dhalia, Drizzt's former lover and companion is named Matron Mother of House Do'urden, 8th House of Menzoberranzan. To'sun Armgo and his daughter Doum'wielle join House Do'Urden, with Tiago Baenre taking the position of the weapons master. (D:NotH pg.380)(D:RotK pg.5)</t>
  </si>
  <si>
    <t>Luruar: The drow trick giants to follow their banner by presenting them with three fake brothers of the giant's god Thrym as leaders.(D:RotK pg.9)</t>
  </si>
  <si>
    <t>Faerûn/Luruar: The chromatic dragons begin to gather a hoard to reach the Nine Hells. The drow of Menzoberranzan buy the loyalty of the white dragon Arauthator 'The Old White Death' and his children by promises of plunder in their war. (HotDQ Adv. / D:RotK pg. 10)</t>
  </si>
  <si>
    <t>(Note: The dragons actions seem to connected to the 'Hoard of the Dragon Queen' Adventure)</t>
  </si>
  <si>
    <t>Many-Arrows: The rather moderate royal line of Obould is eliminated due to drow intrigues. The bloodthirsty Warlord Hartusk becomes the new leader of the orcs and agrees to an alliance with the drow. Lorgru, son of the last Obould is sent into exile to the Spine of the World. (D:RotK pg.11-13, 336)</t>
  </si>
  <si>
    <t>Luruar: The drow under the banner of House Do'Urden lead an army of orcs, giants and white dragons against the cities of Luruar through the Upper Surbrin Valley, pressing Moonwood first, </t>
  </si>
  <si>
    <t>King Harnoth of Adbar, one of the newly crowned twin kings of Adbar, leads a dwarvish legion via the Underdark to aid besieged Felbarr and Mithril Hall. (D:RotK pg 18, 21)</t>
  </si>
  <si>
    <t>Luruar: Silverymoon, Sundabar and Nesmé as well as the dwarfholds of Adbar, Felbarr and Mithril Hall are besieged by the orc horde. </t>
  </si>
  <si>
    <t>Doum'wielle Do'Urden (Armgo), posing as an emissary of her mother Lady Sinnafein of Glimmerwood leads Twin King Bromm of Citadel Adbar, and his 200 dwarves into a trap. The king is slain by Tiago Baenre and his head is send to Dark Arrow Keep.(D:RotK pg.1, 41-42, 44-51, 335)</t>
  </si>
  <si>
    <t>6th of Eleint Luruar: Sundabar is conquered. King Firehelm is slain by Tiago Do'Urden (Baenre). Thousands of Sundabar's citizens are slain or enslaved. But many Sundabarans fled into the city's citadel and from there escaped into the Everfire Caverns. Sundabar is rebuilt as Hartusk Keep. The Horde plans to use Hartusk Keep to uphold the siege of Silverymoon over the winter month. (D:RotK pg 270-279, 335)</t>
  </si>
  <si>
    <t>Damara: Jarlaxle tries to secure the aid of the dragon sisters Tazmikella and Ilnezhara against the white dragons who fight for the drow in Luruar.(D:RotK pg. 288-290)</t>
  </si>
  <si>
    <t>Luruar: Nesmé is conquered by the Horde. The defenses of the riders of Nesmé are shattered by Tiago Do'Urden astride the white dragon Arauthator 'The Old White Death'.(D:RotK pg.345) Tiago and his wife Saribel Do'Urden (Xorlarrin) proclaim themselves as Duke and Duchess of Nesmé.(D:RotK pg.346) The Horde takes 600 prisoners of which Tiago orders the hardier half to be enslaved, while the other half is left to the 'mercies' of his underlings.(D:RotK pg.348)</t>
  </si>
  <si>
    <t>Luruar: The reborn King Bruenor Battlehammer and his companions reach besieged Mithril Hall and there reveals himself to his people. (D:RotK pg. 354)</t>
  </si>
  <si>
    <t>Sembia: Sembian villages suffer as in addition to the hardships of the ever gloomy, monster-infested sembian plainlands, ever more mercenaries are called upon by Sembia for it's war.(S:TG pg 62)</t>
  </si>
  <si>
    <t>Sembian forces block the road between Daerlun and Cormyr and are massed all along the borders of the Dalelands (S:TG pg 46/55)</t>
  </si>
  <si>
    <t>The Dales have already endured months of attacks by sembian forces. (S:TG pg 125)</t>
  </si>
  <si>
    <t>The sanctuary 'Abby of the Sword' within the Valley of the Rose is destroyed by minions of Mephistopheles, although only the Oracle Elden Corrinthal alone is killed, as he sent the remaining brothers away to Arabel. (S:TG 140/244)</t>
  </si>
  <si>
    <t>The god Mask returns into the Realms through his Chosen Riven. Shar's Cycle of Night is broken and the Ordulin-Maelstrom is closed. (S:TG pg 316)</t>
  </si>
  <si>
    <t>The Sakkors Enclave crashes into the ruins of Ordulin. The Netherese princes Brennus Tanthul and Rivalen Tanthul, Shar's Nightseer, are killed by the falling city. (S:TG pg 319)</t>
  </si>
  <si>
    <t>Although the shroud over Sembia remains, cracks begin to show in its gloom. (S:TG pg 323)</t>
  </si>
  <si>
    <t>Netheril: The High Prince orders the capture of the Chosen. (S:TG: pg.324)</t>
  </si>
  <si>
    <t>Ireabor: The Land is struck by an earthquake. (SCAG pg.)</t>
  </si>
  <si>
    <t>Amn: Locusts afflicted Amn. "...tales began to spread of individuals [...] so-called Chosen [...]</t>
  </si>
  <si>
    <t>at the root of the conflicts that grip the land..." (SCAG pg.)</t>
  </si>
  <si>
    <t>Baldurs Gate: A statue of Minsc 'the Beloved Ranger' and his miniature giant space hamster Boo, heroes from the time before the Spellplague, is transformed into the actual Minsk and Boo by a wild magic surge. (LoBG-ToD #1)</t>
  </si>
  <si>
    <t>Uktar</t>
  </si>
  <si>
    <t>11th Uktar ('Vengeance of the Iron Dwarf' begins, D:VotID pg.1 )</t>
  </si>
  <si>
    <t>1485 DR Year of the Iron Dwarf's Vengeance (LotCs Adv. pg 4 )</t>
  </si>
  <si>
    <t>'Tyranny of Dragons' begins</t>
  </si>
  <si>
    <t>(Note: According to information from the Adventurer's League the 'Tyranny of Dragons' arc takes place in 1489 DR and according to pg.10 of the TRoT Adv. the adventures take place 'after the Sundering'. But the novel 'Archmage' tells us, that Tiamat's gamble for power had already failed at the end of 1485DR. [See D: A pg. 2] Additionally the Adventure mentions Connerad Brawnanvil as ambassador of the dwarves to the 'Lord's Alliance', but Connerad dies in 'Archmage'/ 1486 DR. [See: D: A pg.282/ 356] The mentioning of Connerad stepping down as king (TRoT Adv. pg.15) is also wrong, as he is still king at the time of his death. [See D: A pg 282])</t>
  </si>
  <si>
    <t>Swordcoast: One of the three red dragon siblings who rule the island of Tuern is slain by adventurers who look for the Red Dragon Mask. Enraged the two remaining siblings terrorize their subjects, the islands barbaric inhabitants, before turning on each other. (ToD WC pg4)</t>
  </si>
  <si>
    <t>Waterdeep: Dragon attacks turned the Field Ward to ashes (E:DM pg.34) </t>
  </si>
  <si>
    <t>Well of Dragons: An army of unlikely allies, lead by heroes, thwart the machinations of the Cult of the Dragon and Red Wizards of Thay to free Tiamat from the Nine Hells and bring about an new age of dragons.(TRoT Adv.pg.88)</t>
  </si>
  <si>
    <t>(Note: Tyranny of Dragons / The Rise of Tiamat Adventure ends. As the year of the Tyranny of Dragons/ Rise of Tiamat adv.arc is difficult to place, but according to information gathered from the Salvatore novels, I placed them here.) </t>
  </si>
  <si>
    <t>Anauroch: The Bedine rebel. (SCAG pg.)</t>
  </si>
  <si>
    <t>Hammer </t>
  </si>
  <si>
    <t>Beginning of Hammer (D:VotID pg.85 )</t>
  </si>
  <si>
    <t>Around 17th of Hammer (D:VotID pg.87)</t>
  </si>
  <si>
    <t>Alturiak</t>
  </si>
  <si>
    <t>Ches</t>
  </si>
  <si>
    <t>Around 19th of Ches (D:VotID pg.160)</t>
  </si>
  <si>
    <t>Tarsakh</t>
  </si>
  <si>
    <t>Around 1st of Tarsakh (D:VotID pg.174)</t>
  </si>
  <si>
    <t>Mirtul</t>
  </si>
  <si>
    <t>Battle of Hilltop (D:VotID pg.221)</t>
  </si>
  <si>
    <t>Around 15th of Mirtul (D:VotID pg.221)</t>
  </si>
  <si>
    <t>Citadel Felbar is freed (D:VotID pg.227)</t>
  </si>
  <si>
    <t>18th of Mirtul Battle of Silver Arrows (D: VotID pg.230)</t>
  </si>
  <si>
    <t>Kythorn</t>
  </si>
  <si>
    <t>Dwarves take Dark Arrow Keep without a fight (D:VotID pg.328)</t>
  </si>
  <si>
    <t>Flamerule </t>
  </si>
  <si>
    <t>1st of Flamerule (D:VotID pg.330)</t>
  </si>
  <si>
    <t>2nd of Flamerule Battle of Everlund (D:VotID pg.334)</t>
  </si>
  <si>
    <t>6th of Flamerule (D:VotID pg.336)</t>
  </si>
  <si>
    <t>The remaing hordes of Many-Arrows are defeated when returning home to dark Arrow Keep find it occupied by the dwarves and their allies. King Bruenor slays Warlord Hartusk. ( D:VotID pg.336-339)</t>
  </si>
  <si>
    <t>Dark Arrow Keep is razed and it's wooden logs send down the Subrin river to be burned in the forges of Mithril Hall. King Bruenor doesn't reclaim the throne of Mithril Hall but instead asks his fellow dwarfkings to lend him fighters to free Gauntlegrym from the drow. ('Vengeance of the Iron Dwarf' ends, D:VotID pg.344-345 &amp; 'Archmage' begins D: A pg.23)</t>
  </si>
  <si>
    <t>Silver Marches: Heroes from Luruar stop Lolth from creating the Demonweave (WoDE Adv.)</t>
  </si>
  <si>
    <t>Sea of Fallen Stars: Autum The Great Rain begins. (Started Months ago, S:TR pg.323, SCAG pg 17)</t>
  </si>
  <si>
    <t>1486 DR Year of the Nether Mountain Scrolls </t>
  </si>
  <si>
    <t>26th Ches High Forest/Lost Peaks: Chosen prisoners of Netheril, aided by Harper agents, free themselves from their prison amid the Lost Peaks. (S:TA Pg.389)</t>
  </si>
  <si>
    <t>5th of Mirtul Fire in the Blood begins (BA III pg 1)</t>
  </si>
  <si>
    <t>Flamerule</t>
  </si>
  <si>
    <t>5th of Eleint: King Foril Obarskyr dies in his sleep. (BA III pg.252)</t>
  </si>
  <si>
    <t>Turmish: The Chosen of Lathander Stedd Whitehorn heals the mental deterioration of the Emerald Enclave's elven leader Lady Cindermoon, now Shadowmoon, longtime Chosen of Silvanus. (S:TR pg.254). Due to the Great Rain the holy island of Ilighôn is reborn and Turmish's capital Alaghôn becomes a port again. (S:TR pg. 263-264)</t>
  </si>
  <si>
    <t>The Turmish fleet battles an pirate armada under the command of Umberlee's Chosen, the undead pirate Evendure. The pirates are beaten and Evendur is apparently killed by the turmish pirate captain Anton Marivaldi.(S:TR pg.321)</t>
  </si>
  <si>
    <t>Sea of Fallen Stars: After months the 'Great Rain' comes to an end. The waters of the Sea of Fallen Stars have swollen so greatly, that it's shores now resemble something akin to the shoreline from before the Spellplague again. (S:TR pg 323/ S:TH pg. 180)</t>
  </si>
  <si>
    <t>Faerûn: The Earthmotes begin to drop from the sky (Note: In Uktar it is already many tendays ago)(S:TS pg. 243) The Earthmotes of the city of Airspur strangely resist this effect (SCAG pg.11)</t>
  </si>
  <si>
    <t>Marpenoth</t>
  </si>
  <si>
    <t>Uktar </t>
  </si>
  <si>
    <t>Cormyr: The shadow fiends of Wheloon escape their prison and march on Marsember. (S:TS pg.6)</t>
  </si>
  <si>
    <t>Myth Drannor: The elven city is under siege by the forces of Netheril. (S:TS pg.6)</t>
  </si>
  <si>
    <t>2nd Uktar Cormyr: The city of Marsember is sacked by the Shadovar. Grand Duke Farninger Seasilver wants to flee to Elversult but is slain by Prince Yder Tanthul of Netheril.(S:TS 1&gt;, 62)</t>
  </si>
  <si>
    <t>Vilhon Wilds/Reach: The river Arrabar is in slow flood as the Sea of Fallen Stars seeps back into the Vilhon Reach, only slowed by a line of earthmotes the goddess Chauntea had dropped across the valley, allowing her faithful time to bring in the harvest. (S:TS pg.155)</t>
  </si>
  <si>
    <t>Underchasm: The god Helm returns to the Realms due to the faith of his Chosen Kleef Kenric.(S:TS pg.264-266)Prince Yder Tanthul is slain in battle against Helm's Chosen Kleef Kenric. (S:TS pg.279) Lady Arietta Seasilver, Chosen of Siamorphe and her fellow Chosen convince the primodial Grumbar to remain in the Realms and block Shar's attempt to bring the Shadowfell into the Realms via the Underchasm. Joelle Emmeline, chosen of Sune sacrifices herself to seal the pact with Grumbar. The Underchasm is filled with earth in the process. Lady Seasilver, now Grand Duchess of Marsember and Kleef Kenric return home to Marsember. (S:TS pg.295)</t>
  </si>
  <si>
    <t>(*Note: The East Rift is probably not filled up, as the earth does not rise higher then Sadrak's Splinter, which lay on lower ground than the Rift before the Spellplague.)</t>
  </si>
  <si>
    <t>14th Uktar (BA III pg 435 )</t>
  </si>
  <si>
    <t>Cormyr: King Irvil Obarskyr of Cormyr dies (BA III pg 443)</t>
  </si>
  <si>
    <t>24th Uktar </t>
  </si>
  <si>
    <t>Cormyr: Shadowwalkers from the Hall of Shadows reinforce the Shadowvar army besieging Suzail. Suzails walls are briefly breached by the shades. Although the shadow warriors kill many not one of them is able to open the gates before being slain. (BA III pg 447)</t>
  </si>
  <si>
    <t>Cormyr: War wizards close the portal within the Forgotten Keep, cutting of Netheril's supplies in the region, breaking the siege of Arabel.(BA III pg 448)</t>
  </si>
  <si>
    <t>Festival of the Feast of the Moon </t>
  </si>
  <si>
    <t>Cormyr: At dawn the Army of the Western Marches rides down from Arabel, crushing what remains of Netheril's army at the walls of Suzail. Not a single soldier of the shadovar is spared. The siege of Suzail ends. It is expected that Marsember can now be quickly liberated between two cormyrean armies. (BA III pg 448)</t>
  </si>
  <si>
    <t>Nightal</t>
  </si>
  <si>
    <t>5th of Nightal </t>
  </si>
  <si>
    <t>Crown prince Baerovus abdicts the throne in favor of his sister Raedra Obarskyr, who is to be officially crowned in a tenday.</t>
  </si>
  <si>
    <t>(BA III : Fire in the Blood ends.)</t>
  </si>
  <si>
    <t>15th Nightal</t>
  </si>
  <si>
    <t>Cormyr: planed crowning of Queen Raedra Obarskyr</t>
  </si>
  <si>
    <t>Gauntlgrym: The dwarven forces claim victory in Gauntlgrym. King Connerad Brawnanvil of Mithril Hall is posthumously crowned 1st king of Gauntlgrym. King Emerus Warcrown dies while being proclaimed the 2nd king of Gauntlgrym. Shortly after on the day Bruenor Battlehammer is crowned 3rd king of Gauntlgrym. (D: A pg.356-357)</t>
  </si>
  <si>
    <t>('Archmage' ends)</t>
  </si>
  <si>
    <t>Tymanther: (Ashes of the Tyrant begins)</t>
  </si>
  <si>
    <t>26th Nightal </t>
  </si>
  <si>
    <t>Tymanther/ Unther: The untherite god Enlil answers to the dragonborn Dumuzi's plea for help and comes to the aid of Djerad Thymar. Gilgeam and Unther return to Toril. Gilgeam decides to reclaim his land from the dragonborn (BA IV pg.420-42, SCAG pg.13-14)</t>
  </si>
  <si>
    <t>Imaskar/Mulhorand: The old gods of Mulhorand manifest among their people and lead a rebellion against their Imaskari rulers, who flee to the Plains of Purple Dust or extraplanar safeholds. Unlike other Chosen, the mulhorandi manifestations of the gods remain to rule their people after the Sundering. (SCAG pg.12)</t>
  </si>
  <si>
    <t>Note: I assume that the gods of Mulhorand returned about the same time, the pantheon of Unther returned.</t>
  </si>
  <si>
    <t>1487 DR Year of the Rune Lords Triumphant (S:TH pg.9) </t>
  </si>
  <si>
    <t>Early Spring: Maestro begins( D: M pg.24)</t>
  </si>
  <si>
    <t>Spring and Summer</t>
  </si>
  <si>
    <t>Earthquakes and volcanic eruptions abound (as Abeir begins to separate from Toril) (S:TH pg.5)</t>
  </si>
  <si>
    <t>Stars fell reportedly from the sky, gods long thought dead walk the land and armies lead by Chosen clash everywhere (S:TH pg.7)</t>
  </si>
  <si>
    <t>The Island Kingdoms: ships claiming to be from Evermeet, Lantan and Nimbral sail into ports along the Sword Coast and the Shining South (SCAG pg.18)</t>
  </si>
  <si>
    <t>Chessenta: The capitol Luthcheq loses control over the realm and Chessenta becomes a collection of city-states bound by common culture and mutual defense. (SCAG pg.11)</t>
  </si>
  <si>
    <t>Note: year is pure guess</t>
  </si>
  <si>
    <t>The Shining South: Halruaa returns from Abeir to Toril (SCAG pg.10-11)</t>
  </si>
  <si>
    <t>(Note concerning 'Legacy of the Crystalshard': Although a note placed the Adventure in 1485DR, this makes little sense, as 'Archmage' states, that Dain Stokley Silverstream is only freed from drow slavery in Nightal 1486 DR (D: A pg.348) and the Hosttower of Luskan is about to be restored (D: A pg.360). )</t>
  </si>
  <si>
    <t>Luskan: The Arcane Brotherhood is revived in Luskan (LotCs Adv. pg.2)</t>
  </si>
  <si>
    <t>Elesias</t>
  </si>
  <si>
    <t>Icewind Dale: The People of Icewind Dale are threatened by the machinations of the Arcane Brotherhood, the wight of Akar Kessel and Hedrune the Ice Witch, Chosen of Auril. (LotCs Adv. pg.3)</t>
  </si>
  <si>
    <t>Eleint</t>
  </si>
  <si>
    <t>15th Eleint Icewind Dale: The dwarven community of Icewind Dale lead by Dain Stokely Silverstream is threatened to be torn apart due to the corrupting influence of the black ice, a legacy of the crystal shard. (LotCs Adv. pg.3)</t>
  </si>
  <si>
    <t>25th Eleint The Legacy of the Crystal Shard Adventure begins.(LotCs Adv. pg.4)</t>
  </si>
  <si>
    <t>28th Eleint Icewind Dale: Caer-Konig is raided by the pirate crew of the 'Howling Fiend' (LotCs Adv. pg.5)</t>
  </si>
  <si>
    <t>Highharvesttide: Icewind Dale: Stokely Silverstream and the dwarves loyal to him flee the dwarven valley.</t>
  </si>
  <si>
    <t>1st Marpenoth Icewind Dale: Dwarven zombies emerge from the mines below Kelvin's Cairn.</t>
  </si>
  <si>
    <t>Ship Rethnor from Luskan establishes a protection racket in Caer-Konig and Caer-Dineval.(LotCs Adv. pg.5/6)</t>
  </si>
  <si>
    <t>3rd Marpenoth Icewind Dale: The Pirates of the Howling Fiend attack Easthavn.(LotCs Adv. pg.6)</t>
  </si>
  <si>
    <t>10th Marpenoth Icewind Dale: Dain Stokley Silverstream and King Jarund Elkhardt declare war on Hedrune the Ice Witch.</t>
  </si>
  <si>
    <t>Early Marpenoth 'The Herald' Begins (S:TH pg 9)</t>
  </si>
  <si>
    <t>The groundshackings begin to ebb down. (S:TH pg)</t>
  </si>
  <si>
    <t>Nights grow longer.(S:TH pg.5)</t>
  </si>
  <si>
    <t>The shores of Cormyr are still flooded because of the Great Rain (S:TH pg 180)</t>
  </si>
  <si>
    <t>Telamont Tanthul becomes Chosen of Shar. Chosen of other gods are to be destroyed by Netheril. (S:TH pg.23-24) Telamont is finally feeling his age, contemplates of becoming a shadow-lich. (S:TH pg.26) Hadrhune is dead. Telamont forbade the use of resurrection and mind-magic as dead shades and other dead spellcasters spirits trapped in the Weave are trying to take over spell-users they were close to in life. (S:TH pg.29)</t>
  </si>
  <si>
    <t>9th Marpenoth </t>
  </si>
  <si>
    <t>Elminster enters Candlekeep to secretly look for writings of Khelben Arunsun on the Weave(S:TH pg 48)</t>
  </si>
  <si>
    <t>Netheres agents start slaying the baelnorn of Myth Drannor and draining the ancient elven magics.(S:TH pg.)</t>
  </si>
  <si>
    <t>12th Marpenoth </t>
  </si>
  <si>
    <t>Cormyr: Rumors that Myth Drannor and the Dales have fallen reach Suzail, but not everyone believes in them. (S:TH pg.178)</t>
  </si>
  <si>
    <t>Shade Enclave: The city of Shade itself is moved against Myth Drannor. (S:TH pg.312)</t>
  </si>
  <si>
    <t>The Battle for Candelkeep</t>
  </si>
  <si>
    <t>Netherese sleeper-agents among the monks of Candlekeep are activated and attack the other monks, only to discover that among these are agents of the Moonstars and Red Wizards. Laeral and Alustriel of the Seven Sisters are revealed to be among those monks. Elminster tricks the Netherese by posing as High Prince Tanthul. Elminster is convinced by Larloch to help him use the energies of Candlekeeps wards to strengthen the Weave.</t>
  </si>
  <si>
    <t>The wards of Candlekeep are destroyed, but their energies absorbed by Larloch. Larloch leaves for Myth Drannor with the betrayed Elminster, Laeral and Alustriel in pursuit. (S:TH pg.)</t>
  </si>
  <si>
    <t>After the fight Dove Falconhand appears to collect the surving Moonstar agents of Candlekeep and leads them into battle in Myth Drannor. (S:TH pg.)</t>
  </si>
  <si>
    <t>13th Marpenoth</t>
  </si>
  <si>
    <t>The Second Fall of Myth Drannor</t>
  </si>
  <si>
    <t>Larloch attacks the baelnorns and magics of Myth Drannor. (S:TH pg.)</t>
  </si>
  <si>
    <t>High Prince Tanthul and his arcanist begin the ward-drain ritual devised by Prince Drathan Tanthul to drain the Mythal of Myth Drannor. (S:TH pg.)</t>
  </si>
  <si>
    <t>Terrible monsters appear within the lines of the netherese mercenaries.(S:TH pg.280&gt;)</t>
  </si>
  <si>
    <t>Prince Vattick Tanthul of Netheril is killed by Dove Falconhand (S:TH pg)</t>
  </si>
  <si>
    <t>Dove Falconhand succumbs to her injuries after she called the baelnorns of Myth Drannors' tombs to defend the city. (S:TH pg316, 321,323,325)</t>
  </si>
  <si>
    <t>The Srinshee appears to defend Myth Drannor. (S:TH pg 246, 326-327)</t>
  </si>
  <si>
    <t>Prince Mattick Thantul, witnessing the power of the Srinshee, flees the fight of Myth Drannor (S:TH pg.328)</t>
  </si>
  <si>
    <t>As the baelnorn of Myth Drannor fight the mercenary army, the dead of Myth Drannor begin to sing.(S:TH pg 325, 329)</t>
  </si>
  <si>
    <t>Larloch shatters the minds of many of shade's finest arcanists, among them Prince Aglarel. (S:TH pg. 336-338)</t>
  </si>
  <si>
    <t>The Shrinshee orders the baelnorn to protect the 'Tree of Souls'. They form a magical shield around the tree, that even shields the tree from the later impact of the Shade Enclave. (FtR:TDaCF)</t>
  </si>
  <si>
    <t>The Srinshee sacrifices herself to wrest the magical energies from Larloch and High Prince Tanthul and strengthens the Weave with the power of the city's mythal and the wards of Candlekeep. (S:TH pg.348-349)</t>
  </si>
  <si>
    <t>Shade Enclave crashes onto Myth Drannor. Elminster ensures the death of High Prince Telamont Tanthul as the Shade Enclave crashes onto Myth Drannor. Elminster himself is saved by Mystra, who gained full control over the Weave again, stopping Shar from turning it into a new Shadowweave. (S:TH pg350-352)</t>
  </si>
  <si>
    <t>The last remaining defenders of the City of Song, among them Coronal Ilsevele Miritar and her consort Flar Starbrow, were rescued by the Srinshee and transported to Semberholme. (S:TH pg.352) The living elves temporarily abandon Myth Drannor. (FtR:TDaCF) </t>
  </si>
  <si>
    <t>Only few Shadovar survive the fall of their city, among them the sisters Manarlume and Lelavdra Tanthul and the arcanist Gwelt (S:TH pg. 353) who later form a secret society, collecting surviving Thulthantans within the 'Court of the Three', which is located within the least damaged ruins of the former Citadel of the Raven. They also plan to retake surving netherese cities. (FtR:TDaCF)</t>
  </si>
  <si>
    <t>Tabra, a female archmage and last apprentice of the netherese arcanist Ioulaum, who had been captured, tortured and disfigured by Telamont Tantul, is freed from stasis by the death of the High Prince. In revenge she sets out to destroy surviving Shadovar arcanists. (E:S pg.45)</t>
  </si>
  <si>
    <t>14th Marpenoth 'The Herald' Ends (S:TH pg)</t>
  </si>
  <si>
    <t>Vangerdhast is returned to human form by Mystra (S:TH pg.358)</t>
  </si>
  <si>
    <t>Abeir and Toril are apart again. The Sundering has ended. (S:TH pg.355)</t>
  </si>
  <si>
    <t>30th Marpenoth Waterdeep: the half-drow sorceress Lirdolin Lacûva of Dambrath begins to set up a timeline of the finale years of the Spellplague and the Time of the Sundering. (Non-Offical)</t>
  </si>
  <si>
    <t>1488 DR Year of Dwarvenkind Reborn </t>
  </si>
  <si>
    <t>Throughout much of Faerun, the winter of 1487 and 1488 lasted longer than any on record. The solstices and equinoxes had somehow drifted. Later seasons followed suit, with each starting and ending later than expected. (SCAG pg.18)</t>
  </si>
  <si>
    <t>Late Tarsakh (Spellstorm Begins)</t>
  </si>
  <si>
    <t>Cormyr/Suzail: The Dragon Rampant Club is burned to the ground after a wild spell duel between Manshoon and Shaaan the Serpent Queen. They fought over the mind of Lord Sardasper Halaunt who came to Suzail, offering to sell the legendary Lost Spell of the god Azuth. Lord Halaunt is left a drooling idiot and is returned to his home by his servants. (E:S pg.27)</t>
  </si>
  <si>
    <t>Cormyr: Drawn by rumors, that the legendary Lost Spell of the late god Azuth has been found several archmages meet at 'Oldspires', the home of Lord Sardasper Halaunt. The manor is curtained by a Spellstorm and the wizards find that they can't leave and that their magic is diminished by the storm. The archmages assembled are Elminster of Shadowdale, Manshoon (once of the Zhentarim), Malchor Harpel (once of Longsaddle and still of the returned Twilight Tower), Tabra, Maraunth Torr, Skouloun and Yusendre (two surviving Elders of Nimbral), Runemaster Calathlarra of the Twisted Rune, Shaaan the Serpent Queen, Alastra Hathwinter of the Harpers, Laragunt of Threskel and an unnamed Red Wizard. The later two, spooked by their loss of magical power flee back into the Spellstorm and are turned insane by it. (E:S pg.56-63). The 'negotiations' for the ownership of the Lost Spell that take place inside 'Oldspires' claim the lives of archmages Maraunth Torr, Skouloun and Yusendre of Nimbral, Runemaster Calathlarra, Shaaan the Serpent Queen and Alastra Hathwinter.</t>
  </si>
  <si>
    <t>(Spellstorm Ends)</t>
  </si>
  <si>
    <t>Luruar: The League of the Silver Marches disbands due to ill feelings among it members caused by failures during the war against the orcs. (SCAG pg. 18)</t>
  </si>
  <si>
    <t>Netheril: The remaining netherese settlements battle the Bedine. At a battle for the Memory Spire a hive of phaerimm is reawakend, who use their magics to drain life and magic from the lands below the spire.(SCAG pg.18)</t>
  </si>
  <si>
    <t>Sembia: Sembia dissolves into a collection of city-states. (SCAG pg. 18)</t>
  </si>
  <si>
    <t>1489 DR Year of the Warrior Princess </t>
  </si>
  <si>
    <t>Many of the wars begun in the Sundering come to a close. (SCAG pg.18)</t>
  </si>
  <si>
    <t>Following Flamerule, Vhaeraun and Eilistraee are separate deities with the same powers and portfolios they had before 1375, but a new understanding, respect, and even friendship for each other. Some of their followers still war with each other, but the two deities do not. Thus far, Eilistraee’s teachings after the Sundering are the same as before the Sundering. (Source ED)</t>
  </si>
  <si>
    <t>Eilistraee, the Dark Dancer is seen dancing and speaking to mortals up and down the Sword Coast (E:DM pg. 106)</t>
  </si>
  <si>
    <t>Waterdeep: Laeral Silverhand replaces Dagult Neverember as Open Lord of Waterdeep. (TRoT Adv. pg 14). Dagult, after losing Waterdeep, consolidates his power by concentrating his efforts as Lord-Protector of Neverwinter (TRoT Adv.pg. 15). Many nobles and guildmasters of the city are vying for the attention of or conspire against the new Open Lord Laeral Silverhand, while trying to use the transition to get rid of rivals This political chaos, that many of the city's residents consider 'business as usual', will still not be resolved in 1491 DR (PotA Adv. pg. 38)</t>
  </si>
  <si>
    <t>(Note: According to 'The Herald' Laeral spend most of her time searching for clues about Khelbens work concerning the Weave at Candlekeep. So her appearance in the Tiamat adventure is wrong assuming my corrections concerning the date of that adventure derived from the dates taken from the Salvatore novels are correct. As the adventure was placed within this year I placed Laeral's appearance as Open Lord here.)</t>
  </si>
  <si>
    <t>1490 DR Year of the Star Walker's Return </t>
  </si>
  <si>
    <t>Dessarin Valley: Cultist of the Elemental Eye try to add Nurvureem, the 'Dark Lady' of Rundeth Manor, to their ranks, but the 'drow dragon' declines the offer by killing most of the cult's envoys. (PotA Adv. pg.36, 179-180) (Note: several months before the adventure begins)</t>
  </si>
  <si>
    <t>Waterdeep: Laeral Silverhand gatheres enough support to restore noble titles and property to noble families who lost them through misfortune or folly and takes them from those who bought them, like the Wild Lords (Du 190) and foreign agents. (SCAG pg. 57) </t>
  </si>
  <si>
    <t>1491 DR Year of the Scarlet Witch </t>
  </si>
  <si>
    <t>The woodelf Morgwais, called the 'Red Lady' or 'Lady of the Wood', seeks to unite the disparate elftribes of the High Forest through the Caerilcarn (Council of the Wood) to resurrect the ancient kingdom of Eaerlann. In 1491 DR first steps have been taken by allying various elven settlements. (PotA Adv. pg.16)</t>
  </si>
  <si>
    <t>(Note: 'Princes of the Apocalypse'Adv. begins) (PotA Adv. pg.19)</t>
  </si>
  <si>
    <t>(Note 'Princes of the Apocalypse'Adv. Ends)</t>
  </si>
  <si>
    <t>( Note: 'Death Masks' begins) (E: DM, pg.15)</t>
  </si>
  <si>
    <t>Waterdeep: A plague chases most residents from Downshadoe and the Warrens (SCAG pg 55, E:DM pg 86)</t>
  </si>
  <si>
    <t>Lord Mirt the Moneylender returns to Waterdeep after over a century. (E:DM pg.7)</t>
  </si>
  <si>
    <t>The floating shanty-town district Mistshore burns (E: DM, pg.22) and the harbor is returned to it's original function (SCAG pg.55, E:DM pg.). The Melairshield (CW pg.20) seems to be damaged, as houses collapse into Downshadow Digging below the city without permission is declared illegal. (SCAG pg. 55, E:DM pg.72-73)</t>
  </si>
  <si>
    <t>Cloud Giants lead by a giant named Burrult visit Waterdeep in their cloud castle in search of Princess Irie, daughter of storm giant king Skyvald (E:DM pg.59) </t>
  </si>
  <si>
    <t>(Note: probably foreshadowing the events of 'The Storm King's Thunder'-Adventure)</t>
  </si>
  <si>
    <t>Open Lord Silverhand orders to restore the Guard, Watch, Navy and it's Griffon Cavalry to it's original functions. But Laeral doesn't want to refound Force Grey just yet. (SCAG pg 55, E:DM pg. 64, 144-146)</t>
  </si>
  <si>
    <t>Masked Lord Braethan Cazondur's tries to become ruler of Waterdeep. His bid for power claims the lives of several of his fellow Masked Lords as well as those of about a dozen guildmasters. During his fight with Open Lord Laeral Silverhand, Cazondur is slain by his own allies, after those received orders from their master, the Xanathar to stop the Masked Lord, whose ambitions didn't sit well with the crimelord's goals. (E:DM pg.370-371)</t>
  </si>
  <si>
    <t>( Note: 'Death Masks' ends)</t>
  </si>
  <si>
    <t>1492 DR Year of Three Ships Sailing</t>
  </si>
  <si>
    <t>1493 DR Year of the Purple Dragons</t>
  </si>
  <si>
    <t>Flagon Dragon Inn
Corner of Tharleon Street, Three Stories high, stone dragons at the base of the walls are all gouting fire, two dragon helmed guards at the door. Caters more to the less-than-noble class. BT19 A modest neighborhood pub renowned for its zzar (Waterdhavian mulled wine) and talyths (a palm-sized cracker with a thin slice of sausage on top, and a mixture of cheese, herbs, mashed root vegetables and other ingredients whose recipe is a house secret) (Northern Swords Street) The local tavern for most of Northern Swords Street, it's not unusual to find apprentices from Blackstaff Tower, a priest or two from the Spires of Morning and a couple of local craftsmen and other workers from around the neighborhood in here on any given night. 
Provender
• Stew in bread bowl: 4cp
• Roast, greens &amp; fresh bread: 7cp
• Ale: 3cp/tankard
• Cider: 4cp/tankard
• Wine (Good): 5cp/tallglass
• Zzar or Wine (Fine): 1sp/tallglass
Services
None
Staff
• Khorvis Manders, bartender &amp; owner (hm)</t>
  </si>
  <si>
    <t>Festhall, well lit windows, BT20, 
visited by gurdsmen (Bors and Kalen) DS49,88-89
Sanchel, dwarf madam of the Sirene DS89Layout
[edit]First Floor
Theater
Backstage
Workshop
Costumes &amp; Props
Perendel's quarters
Star quarters/patrons' lounge
[edit]Second Floor
Catwalks above stage
Performers rooms
Lounge
Festhall, well lit windows, BT20, 
visited by gurdsmen DS49,88-89
Sanchel, dwarf madam of the Sirene DS89</t>
  </si>
  <si>
    <t>Corner of Fish and Snail Streets (DS14)
Two-story tavern, on the site of the former Sea Knight tavern (which collapsed in 1425 DR due to spellplague or mage-duel)
Connects Waterdeep and Downshadow (DS 15)
 The Knight ‘n Shadow is a two story tavern in Dock Ward (near the intersection of Fish Street and Snail Street). The tavern is shabby and populated by criminals and others who wish to hide their business. The two burly half-orc bouncers must be either bribed (25 gp per PC), impressed that the PC would not be out of place (for example, spellscarred, rogues, orcs, gnolls, shadar-kai, or drow), or Intimidated DC 21 before allowing access to the lower level of the tavern. A rickety set of stairs through a sloped tunnel leads to the lower level of the tavern. From here the PCs can enter Downshadow via rope lift manned by a spellscarred half-orc. Tip well for smooth trip.
WATE1-6</t>
  </si>
  <si>
    <t xml:space="preserve">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t>
  </si>
  <si>
    <t xml:space="preserve"> Found on the corner of Candle Lane and Slut Street, this ramshackle assembly of wood amazes all by not fallen down. The tavern is crowded and dimly lit. The tables and chairs are bolted down. In the front left hand side of the room, a small group is playing darts WATE1-1</t>
  </si>
  <si>
    <t xml:space="preserve"> 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WATE1-2
Seala, hostess, female half elf, 
Kar, host, male half-elf, 
Sigrud, waitress, Jester’s Room, female human
Hector waiter, Bard’s Theater, male human</t>
  </si>
  <si>
    <t xml:space="preserve"> The old inn stands on the east side of High Road. Was formerly know as the Inn of the Dripping Dagger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WATE1-1</t>
  </si>
  <si>
    <t xml:space="preserve"> 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 
House Moonstar’s primary sources of income are running caravans, exploration, and cartography. 
WATE2-2
Lord Stedd Moonstar WATE1-1</t>
  </si>
  <si>
    <t>Ezender Drayth was recently murdered by agents of the traitorous Masked Lord Cazondur (E:DM pg. 270, 289, ) </t>
  </si>
  <si>
    <t xml:space="preserve">Warden of the Watch </t>
  </si>
  <si>
    <t>Kalen Dren</t>
  </si>
  <si>
    <t>Vigilant guardsman and Araezras chief aide. Has strange, colourless eyes.
Sickly, wears glasses and a ring bearing the sigil of Helm. Currently missing, after his secret identy ‘Shadowbane’ was compromised (See Folk of Waterdeep)</t>
  </si>
  <si>
    <t>BT</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</si>
  <si>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</si>
  <si>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</si>
  <si>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</si>
  <si>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Myrin</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</si>
  <si>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</si>
  <si>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</si>
  <si>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</si>
  <si>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</si>
  <si>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</si>
  <si>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</si>
  <si>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</si>
  <si>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Ravencourt</t>
  </si>
  <si>
    <t>Mouth of Scarlet’s Well Street</t>
  </si>
  <si>
    <t>Vorgan Drulth</t>
  </si>
  <si>
    <t>(BT 266, Lord’s Champion, the bodyguard of the Open Lord Neverember, giant bulldog of a man, wear’s many weapons on his person, among them metal sleeves over his index fingers, both shaped like claws.</t>
  </si>
  <si>
    <t>Olimbur Dardulph </t>
  </si>
  <si>
    <t xml:space="preserve">Volo’s fat and cigar-chewing publisher. Publisher of Broadsheets. A journalist even in the face of dire danger. SAY1, 3
</t>
  </si>
  <si>
    <t>Lord Bones</t>
  </si>
  <si>
    <t>Crime-Lord, visits seedy festhalls. An intelligent undead formed by a conglomerate of crawling claws and dretches. SAY4-5
** a plaguechanged creature?</t>
  </si>
  <si>
    <t>The Bandoun Family</t>
  </si>
  <si>
    <t>Matriarch Kalandra, who is addicted to shape-changing potions SAY6,19</t>
  </si>
  <si>
    <t>Haramond Bandoun, a lich, SAY6</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</si>
  <si>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</si>
  <si>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Verity Morninglady </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</si>
  <si>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</si>
  <si>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 xml:space="preserve"> Young ladies of ambitious families, 
being taught how to wash and groom themselves, 
how to develop a fashion sense and how to keep 
a wardrobe looking fresh (including washing and 
sewing for repairs), etiquette and carriage (how to 
walk, sit, and hold one’s hands), how to write polite 
messages, how to politely and with dignity encour-
age or discourage social entreaties, dancing, and 
the right thing to say in difficult situations.
Secret Clientele: Men who need to impersonate 
women, and nobles about to appear in drag at a 
revel, who desire to learn how to look and act like 
a lady of quality.</t>
  </si>
  <si>
    <t>Gordryn Haeront of Waterdeep</t>
  </si>
  <si>
    <t>Adventurers Quarter</t>
  </si>
  <si>
    <t>See also: AG p. 36-64, and SC 1-16.</t>
  </si>
  <si>
    <t>2-story Class C building</t>
  </si>
  <si>
    <t>CG p. 94; WW p. 28, 64, 68.</t>
  </si>
  <si>
    <t>3-story Class C building</t>
  </si>
  <si>
    <t>CG p. 100; WW p. 68.</t>
  </si>
  <si>
    <t>2-story Class B building</t>
  </si>
  <si>
    <t>CG p. 100.</t>
  </si>
  <si>
    <t>AQ4 Business: Amranis Laundry</t>
  </si>
  <si>
    <t>1-story Class C building</t>
  </si>
  <si>
    <t>AQ5 Business: Piatrans Clothiers</t>
  </si>
  <si>
    <t>AQ6 House: Home of Rokkek Ingerr</t>
  </si>
  <si>
    <t>4 1- and 2-story Class B buildings</t>
  </si>
  <si>
    <t>AQ8 Wizards Tower: Kolat Towers</t>
  </si>
  <si>
    <t>2 4+-story Class B buildings</t>
  </si>
  <si>
    <t>Known as Thriftowers or Collapse Towers.</t>
  </si>
  <si>
    <t>CG p. 34, 53, 87, 88-91, 94-96, 100,108; WW</t>
  </si>
  <si>
    <t>p. 20.</t>
  </si>
  <si>
    <t>AQ9 City Building: Watch Guardpost</t>
  </si>
  <si>
    <t>2-story Class B Building</t>
  </si>
  <si>
    <t>A Q 1 0 Home/Business: The Garrulous Grocer</t>
  </si>
  <si>
    <t>3 1-, 2-, and 3-story Class B &amp; C buildings</t>
  </si>
  <si>
    <t>Known as Jalbuck Tower. CG p. 53, 70, 81.</t>
  </si>
  <si>
    <t>AQ11 Business: Krabbellor Silversmiths</t>
  </si>
  <si>
    <t>A Q 1 2 Business: Larans Cartographers</t>
  </si>
  <si>
    <t>WW p. 9.</t>
  </si>
  <si>
    <t>AQ13 Business: Waukeens Wares</t>
  </si>
  <si>
    <t>2-story Class D building</t>
  </si>
  <si>
    <t>WW p. 37, 86, 96.</t>
  </si>
  <si>
    <t>AQ14 Inn: The Safehaven Inn</t>
  </si>
  <si>
    <t>3-story Class B building</t>
  </si>
  <si>
    <t>CG p. 94, 98; WW p. 19, 65, 68.</t>
  </si>
  <si>
    <t>AQ15 Warehouse: Ingerr &amp; Ingerr Warehouses</t>
  </si>
  <si>
    <t>2-story Class C Building</t>
  </si>
  <si>
    <t>A Q 1 6 Tavern: The Beer Golem</t>
  </si>
  <si>
    <t>AQ17 Noble villa: Phaulkonmere</t>
  </si>
  <si>
    <t>2- and 3-story Class A buildings</t>
  </si>
  <si>
    <t>CG 33, 34; WW p. 87.</t>
  </si>
  <si>
    <t>A Q l 8 Business: The Daily Trumpet Building</t>
  </si>
  <si>
    <t>A Q 1 9 Temple/House: Helms Hall</t>
  </si>
  <si>
    <t>AQ20 Tavern: Tymoras Blessing</t>
  </si>
  <si>
    <t>1-story Class D building</t>
  </si>
  <si>
    <t>(D20) Roll</t>
  </si>
  <si>
    <t>2-12 Land Lampreys</t>
  </si>
  <si>
    <t>1 Mimic</t>
  </si>
  <si>
    <t>1-6 Skeletons</t>
  </si>
  <si>
    <t>5-20 Rot Grubs (in carrion)</t>
  </si>
  <si>
    <t>1 Otyugh</t>
  </si>
  <si>
    <t>1-4 Jackalweres</t>
  </si>
  <si>
    <t>4-16 Wild Dogs</t>
  </si>
  <si>
    <t>4-24 Wererats</t>
  </si>
  <si>
    <t>5-50 Giant Rats</t>
  </si>
  <si>
    <t>2-24 Giant Centipedes</t>
  </si>
  <si>
    <t>2-20 Animal Skeletons</t>
  </si>
  <si>
    <t>1-12 Huge Spiders</t>
  </si>
  <si>
    <t>1-2 Nyth</t>
  </si>
  <si>
    <t>1-4 Leucrotta</t>
  </si>
  <si>
    <t>1 Shambling Mound</t>
  </si>
  <si>
    <t>2-12 Poisonous Frogs</t>
  </si>
  <si>
    <t>1-12 Zombies (or 2-8 Sea Zombies)</t>
  </si>
  <si>
    <t>1 Neo-Otyugh</t>
  </si>
  <si>
    <t>1 Catoblepas</t>
  </si>
  <si>
    <t>Special Encounter: DM's choice</t>
  </si>
  <si>
    <t>Buildings</t>
  </si>
  <si>
    <t>Cost</t>
  </si>
  <si>
    <t>Simple house</t>
  </si>
  <si>
    <t>1,000 gp</t>
  </si>
  <si>
    <t>Grand house</t>
  </si>
  <si>
    <t>5,000 gp</t>
  </si>
  <si>
    <t>Mansion</t>
  </si>
  <si>
    <t>100,000 gp</t>
  </si>
  <si>
    <t>Tower</t>
  </si>
  <si>
    <t>50,000 gp</t>
  </si>
  <si>
    <t>Keep</t>
  </si>
  <si>
    <t>150,000 gp</t>
  </si>
  <si>
    <t>500,000 gp</t>
  </si>
  <si>
    <t>Huge castle</t>
  </si>
  <si>
    <t>1,000,000 gp</t>
  </si>
  <si>
    <t>Moat with bridge</t>
  </si>
  <si>
    <t>Simple House: This one-to three-room house is made of wood and has a thatched roof. </t>
  </si>
  <si>
    <t>Grand House: This four to ten-room house is made of wood and has a thatched roof. </t>
  </si>
  <si>
    <t>Mansion: This ten- to twenty-room residence has two or three stories and is made of wood and brick. It has a slate roof. </t>
  </si>
  <si>
    <t>Tower: This round or square, three-level tower is made of stone. </t>
  </si>
  <si>
    <t>Keep: This fortified stone building has fifteen to twenty-five rooms. </t>
  </si>
  <si>
    <t>Castle: A castle is a keep surrounded by a 15-foot stone wall with four towers. The wall is 10 feet thick. </t>
  </si>
  <si>
    <t>Huge Castle: A huge castle is a particularly large keep with numerous associated buildings (stables, forge, granaries, and so on) and an elaborate 20-foot-high wall that creates bailey and courtyard areas. The wall has six towers and is 10 feet thick. </t>
  </si>
  <si>
    <t>Moat with Bridge: The moat is 15 feet deep and 30 feet wide. The bridge may be a wooden drawbridge or a permanent stone structure.</t>
  </si>
  <si>
    <t>Aurora's Catalog</t>
  </si>
  <si>
    <t>Rangers' Field</t>
  </si>
  <si>
    <t>Animal Call (specify creature)</t>
  </si>
  <si>
    <t>Leash - dire wolf</t>
  </si>
  <si>
    <t>Leash - medium dog</t>
  </si>
  <si>
    <t>5 sp</t>
  </si>
  <si>
    <t>Leash - small dog</t>
  </si>
  <si>
    <t>4 sp</t>
  </si>
  <si>
    <t>Leash - wolf</t>
  </si>
  <si>
    <t>6 sp</t>
  </si>
  <si>
    <t>Lobster trap</t>
  </si>
  <si>
    <t>3 lb.</t>
  </si>
  <si>
    <t>Mallet, Cording</t>
  </si>
  <si>
    <t>25 lb.</t>
  </si>
  <si>
    <t>Provision Bag</t>
  </si>
  <si>
    <t>Rope Ladder (special order, price pr 4' section)</t>
  </si>
  <si>
    <t>Saw, Folding</t>
  </si>
  <si>
    <t>Sleigh, Body</t>
  </si>
  <si>
    <t>8 lb.</t>
  </si>
  <si>
    <t>Target, 1' diameter</t>
  </si>
  <si>
    <t>3 sp</t>
  </si>
  <si>
    <t>Target, 2' diameter</t>
  </si>
  <si>
    <t>Target, pivoting</t>
  </si>
  <si>
    <t>Tree Bed</t>
  </si>
  <si>
    <t>Tree Bed with cover</t>
  </si>
  <si>
    <t>9 lb.</t>
  </si>
  <si>
    <t>Leash - cat</t>
  </si>
  <si>
    <t>2 sp</t>
  </si>
  <si>
    <t>Hunting Trap - Live small</t>
  </si>
  <si>
    <t>Axe, full size woodman's</t>
  </si>
  <si>
    <t>6 lb.</t>
  </si>
  <si>
    <t>Backpack (Equipment) Frame</t>
  </si>
  <si>
    <t>5 lb.</t>
  </si>
  <si>
    <t>Cage, fowler - Bamboo</t>
  </si>
  <si>
    <t>Cage, fowler - Brass</t>
  </si>
  <si>
    <t>Dagger Boots</t>
  </si>
  <si>
    <t>Eel trap</t>
  </si>
  <si>
    <t>Field Glass</t>
  </si>
  <si>
    <t>Fishing Tackle</t>
  </si>
  <si>
    <t>Fowlers' Snare (large)</t>
  </si>
  <si>
    <t>Fowlers' Snare (small)</t>
  </si>
  <si>
    <t>Hatchet, woodman's</t>
  </si>
  <si>
    <t>2 gp</t>
  </si>
  <si>
    <t>Hunting knives (set of 5)</t>
  </si>
  <si>
    <t>Hunting Trap - lethal</t>
  </si>
  <si>
    <t>15 lb.</t>
  </si>
  <si>
    <t>Hunting Trap - Live large</t>
  </si>
  <si>
    <t>Hunting Trap - Live medium</t>
  </si>
  <si>
    <t>Tree Seat</t>
  </si>
  <si>
    <t>Items ordered generally arrive at the Outlet in two to three days.</t>
  </si>
  <si>
    <t>Rogues' Corner</t>
  </si>
  <si>
    <t>Wired Cane, Oak</t>
  </si>
  <si>
    <t>Silk Bodysuit</t>
  </si>
  <si>
    <t>Silent Shoes</t>
  </si>
  <si>
    <t>Rosin</t>
  </si>
  <si>
    <t>Rope Set</t>
  </si>
  <si>
    <t>Poison (fake death)</t>
  </si>
  <si>
    <t>Pebbles w roller pockets</t>
  </si>
  <si>
    <t>Mini-Blade</t>
  </si>
  <si>
    <t>Mask, basic black</t>
  </si>
  <si>
    <t>Marbles (bag of 100)</t>
  </si>
  <si>
    <t>Sleep Gas, large</t>
  </si>
  <si>
    <t>Sleep Gas, man-size</t>
  </si>
  <si>
    <t>Wired Cane, Ivory</t>
  </si>
  <si>
    <t>Wired Cane, Bronze</t>
  </si>
  <si>
    <t>Weapon Black</t>
  </si>
  <si>
    <t>Thieving Helmet</t>
  </si>
  <si>
    <t>Thief Powder</t>
  </si>
  <si>
    <t>Tar Makeup</t>
  </si>
  <si>
    <t>Spider Poles</t>
  </si>
  <si>
    <t>Snaptraps (100)</t>
  </si>
  <si>
    <t>Sleep Gas, small</t>
  </si>
  <si>
    <t>Lockpicks</t>
  </si>
  <si>
    <t>Liniment</t>
  </si>
  <si>
    <t>Keymaking Set</t>
  </si>
  <si>
    <t>Disappearing Ink, Red</t>
  </si>
  <si>
    <t>Disappearing Ink, Black</t>
  </si>
  <si>
    <t>Dice, weighted</t>
  </si>
  <si>
    <t>Climbing Irons</t>
  </si>
  <si>
    <t>Clamp Gauntlets &amp; Chisel Boots</t>
  </si>
  <si>
    <t>Card Deck, marked</t>
  </si>
  <si>
    <t>Caltrops</t>
  </si>
  <si>
    <t>Bladeboots</t>
  </si>
  <si>
    <t>2 lb.</t>
  </si>
  <si>
    <t>Bamsmack</t>
  </si>
  <si>
    <t>Earblade</t>
  </si>
  <si>
    <t>Hinge-Removing Set</t>
  </si>
  <si>
    <t>Hacksaw, superior</t>
  </si>
  <si>
    <t>Hacksaw, common</t>
  </si>
  <si>
    <t>Gnomish Cloak, small</t>
  </si>
  <si>
    <t>Gnomish Cloak, large</t>
  </si>
  <si>
    <t>Glass Cutter</t>
  </si>
  <si>
    <t>Gigwhorl</t>
  </si>
  <si>
    <t>Garotte</t>
  </si>
  <si>
    <t>File</t>
  </si>
  <si>
    <t>Aniseed (vial)</t>
  </si>
  <si>
    <t>Bards' Emporium</t>
  </si>
  <si>
    <t>Bladder (5)</t>
  </si>
  <si>
    <t>Common Strings: Bandore</t>
  </si>
  <si>
    <t>Common Strings: Cittern</t>
  </si>
  <si>
    <t>Common Strings: Dulcimer, Full-size</t>
  </si>
  <si>
    <t>Common Strings: Dulcimer, Half-size</t>
  </si>
  <si>
    <t>Common Strings: Lute, Chitaroone</t>
  </si>
  <si>
    <t>Common Strings: Lute, Common</t>
  </si>
  <si>
    <t>Common Strings: Lute, Mandora</t>
  </si>
  <si>
    <t>Common Strings: Lute, Theorbo</t>
  </si>
  <si>
    <t>Common Strings: Mandolin</t>
  </si>
  <si>
    <t>Common Strings: Psaltery, Square</t>
  </si>
  <si>
    <t>Common Strings: Psaltery, Triangular</t>
  </si>
  <si>
    <t>Common Strings: Yarting</t>
  </si>
  <si>
    <t>Common Strings: Zither</t>
  </si>
  <si>
    <t>Elite Strings: Harp, full-scale wood</t>
  </si>
  <si>
    <t>Elite Strings: Harp, half-scale silver</t>
  </si>
  <si>
    <t>Elite Strings: Harp, half-scale wood</t>
  </si>
  <si>
    <t>Elite Strings: Harp, quarter-scale silver</t>
  </si>
  <si>
    <t>Elite Strings: Harp, quarter-scale wood</t>
  </si>
  <si>
    <t>Elite Strings: Harpsichord</t>
  </si>
  <si>
    <t>Elite Strings: Lyre</t>
  </si>
  <si>
    <t>Elite Strings: Rebec</t>
  </si>
  <si>
    <t>Elite Strings: Viol</t>
  </si>
  <si>
    <t>Elite Strings: Violin, low-price</t>
  </si>
  <si>
    <t>Elite Strings: Violin, masters quality</t>
  </si>
  <si>
    <t>Jester Clothing, belled collar</t>
  </si>
  <si>
    <t>Jester Clothing, belled hat</t>
  </si>
  <si>
    <t>Jester Clothing, bright stockings</t>
  </si>
  <si>
    <t>Jester Clothing, buffoonish shoes</t>
  </si>
  <si>
    <t>Jester Clothing, bunchy pantaloons</t>
  </si>
  <si>
    <t>Jester Clothing, satin shirt</t>
  </si>
  <si>
    <t>Jester Clothing, set</t>
  </si>
  <si>
    <t>Jester Clothing, white gloves</t>
  </si>
  <si>
    <t>Jugglables, bean-bags</t>
  </si>
  <si>
    <t>Jugglables, brass stars</t>
  </si>
  <si>
    <t>Jugglables, clubs</t>
  </si>
  <si>
    <t>Jugglables, juggling knives</t>
  </si>
  <si>
    <t>Jugglables, leather balls</t>
  </si>
  <si>
    <t>Jugglables, wooden plates</t>
  </si>
  <si>
    <t>Ladder of Elminster, 10 ft.</t>
  </si>
  <si>
    <t>Ladder of Elminster, 5 ft.</t>
  </si>
  <si>
    <t>Ladder of Elminster, 8 ft.</t>
  </si>
  <si>
    <t>Leaping Lever</t>
  </si>
  <si>
    <t>Makeup</t>
  </si>
  <si>
    <t>Marionette: Bard</t>
  </si>
  <si>
    <t>Marionette: Crone</t>
  </si>
  <si>
    <t>Marionette: Cutpurse</t>
  </si>
  <si>
    <t>Marionette: Farmer</t>
  </si>
  <si>
    <t>Marionette: Herdsman</t>
  </si>
  <si>
    <t>Marionette: King</t>
  </si>
  <si>
    <t>Marionette: Mage</t>
  </si>
  <si>
    <t>Marionette: Maiden</t>
  </si>
  <si>
    <t>Marionette: Merchant</t>
  </si>
  <si>
    <t>Marionette: Mother</t>
  </si>
  <si>
    <t>Marionette: Nobleman</t>
  </si>
  <si>
    <t>Marionette: Orc</t>
  </si>
  <si>
    <t>Marionette: Peasant</t>
  </si>
  <si>
    <t>Marionette: Priest</t>
  </si>
  <si>
    <t>Marionette: Prince</t>
  </si>
  <si>
    <t>Marionette: Princess</t>
  </si>
  <si>
    <t>Marionette: Queen</t>
  </si>
  <si>
    <t>Marionette: Skeleton</t>
  </si>
  <si>
    <t>Marionette: Slave</t>
  </si>
  <si>
    <t>Marionette: Soldier</t>
  </si>
  <si>
    <t>Mask,</t>
  </si>
  <si>
    <t>Mask, bear</t>
  </si>
  <si>
    <t>Mask, black pantomime</t>
  </si>
  <si>
    <t>Mask, cat</t>
  </si>
  <si>
    <t>Mask, death</t>
  </si>
  <si>
    <t>Mask, disease</t>
  </si>
  <si>
    <t>Mask, dog</t>
  </si>
  <si>
    <t>Mask, fate</t>
  </si>
  <si>
    <t>Mask, ghost</t>
  </si>
  <si>
    <t>Mask, hawk</t>
  </si>
  <si>
    <t>Mask, king</t>
  </si>
  <si>
    <t>Mask, melancholy</t>
  </si>
  <si>
    <t>Mask, mercant</t>
  </si>
  <si>
    <t>Mask, mouse</t>
  </si>
  <si>
    <t>Mask, noble</t>
  </si>
  <si>
    <t>Mask, orc</t>
  </si>
  <si>
    <t>Mask, peasant</t>
  </si>
  <si>
    <t>Mask, queen</t>
  </si>
  <si>
    <t>Mask, rage</t>
  </si>
  <si>
    <t>Mask, slave</t>
  </si>
  <si>
    <t>Mask, snake</t>
  </si>
  <si>
    <t>Mask, traditional comedy</t>
  </si>
  <si>
    <t>Mask, traditional tragedy</t>
  </si>
  <si>
    <t>Mask, trickster</t>
  </si>
  <si>
    <t>Percussion: Chimes, full rack</t>
  </si>
  <si>
    <t>Percussion: Chimes, hand held set</t>
  </si>
  <si>
    <t>Percussion: Hand-Drum</t>
  </si>
  <si>
    <t>Percussion: Rattle, large</t>
  </si>
  <si>
    <t>Percussion: Rattle, moderate</t>
  </si>
  <si>
    <t>Percussion: Rattle, small</t>
  </si>
  <si>
    <t>Percussion: Tantan</t>
  </si>
  <si>
    <t>Percussion: Tocken</t>
  </si>
  <si>
    <t>Percussion: Wargong</t>
  </si>
  <si>
    <t>Plate Spinner, 8 inch spinner pins (ea)</t>
  </si>
  <si>
    <t>Plate Spinner, plates (ea)</t>
  </si>
  <si>
    <t>Plate Spinner, stand</t>
  </si>
  <si>
    <t>Prestidigitation: Flowering Rod</t>
  </si>
  <si>
    <t>Prestidigitation: Foldable Cane</t>
  </si>
  <si>
    <t>Prestidigitation: Hollow-topped hat</t>
  </si>
  <si>
    <t>Prestidigitation: Marked Cards</t>
  </si>
  <si>
    <t>Prestidigitation: Pocketed Scarf</t>
  </si>
  <si>
    <t>Prestidigitation: Retractable Knife</t>
  </si>
  <si>
    <t>Prestidigitation: Strung cards</t>
  </si>
  <si>
    <t>Puppet: Bard</t>
  </si>
  <si>
    <t>Puppet: Crone</t>
  </si>
  <si>
    <t>Puppet: Cutpurse</t>
  </si>
  <si>
    <t>Puppet: Farmer</t>
  </si>
  <si>
    <t>Puppet: Herdsman</t>
  </si>
  <si>
    <t>Puppet: King</t>
  </si>
  <si>
    <t>Puppet: Mage</t>
  </si>
  <si>
    <t>Puppet: Maiden</t>
  </si>
  <si>
    <t>Puppet: Merchant</t>
  </si>
  <si>
    <t>Puppet: Mother</t>
  </si>
  <si>
    <t>Puppet: Nobleman</t>
  </si>
  <si>
    <t>Puppet: Orc</t>
  </si>
  <si>
    <t>Puppet: Peasant</t>
  </si>
  <si>
    <t>Puppet: Priest</t>
  </si>
  <si>
    <t>Puppet: Prince</t>
  </si>
  <si>
    <t>Puppet: Princess</t>
  </si>
  <si>
    <t>Puppet: Queen</t>
  </si>
  <si>
    <t>Puppet: Skeleton</t>
  </si>
  <si>
    <t>Puppet: Slave</t>
  </si>
  <si>
    <t>Puppet: Soldier</t>
  </si>
  <si>
    <t>Puppet; Silk Dragon</t>
  </si>
  <si>
    <t>Smoker</t>
  </si>
  <si>
    <t>Speaking Horn, foldable leather</t>
  </si>
  <si>
    <t>Speaking Horn, rigid birchwood</t>
  </si>
  <si>
    <t>Stilts, complex - 1 ft.</t>
  </si>
  <si>
    <t>Stilts, complex - 12 ft.</t>
  </si>
  <si>
    <t>Stilts, complex - 2 ft.</t>
  </si>
  <si>
    <t>Stilts, complex - 20 ft.</t>
  </si>
  <si>
    <t>Stilts, complex - 4 ft.</t>
  </si>
  <si>
    <t>Stilts, complex - 8 ft.</t>
  </si>
  <si>
    <t>Stilts, simple - 1 ft.</t>
  </si>
  <si>
    <t>Stilts, simple - 12 ft.</t>
  </si>
  <si>
    <t>Stilts, simple - 2 ft.</t>
  </si>
  <si>
    <t>Stilts, simple - 20 ft.</t>
  </si>
  <si>
    <t>Stilts, simple - 4 ft.</t>
  </si>
  <si>
    <t>Stilts, simple - 8 ft.</t>
  </si>
  <si>
    <t>Tightrope</t>
  </si>
  <si>
    <t>Walking Ball</t>
  </si>
  <si>
    <t>Winds: Birdpipe</t>
  </si>
  <si>
    <t>Winds: Fanfare Horn</t>
  </si>
  <si>
    <t>Winds: Glaur, brass</t>
  </si>
  <si>
    <t>Winds: Glaur, electrum</t>
  </si>
  <si>
    <t>Winds: Glaur, silver</t>
  </si>
  <si>
    <t>Winds: Shawm</t>
  </si>
  <si>
    <t>Winds: Shorthorn</t>
  </si>
  <si>
    <t>Winds: Songhorn</t>
  </si>
  <si>
    <t>Winds: Thelarr</t>
  </si>
  <si>
    <t>Winds: Thelarr, complete set</t>
  </si>
  <si>
    <t>Winds: Trumpet, common</t>
  </si>
  <si>
    <t>Winds: Zulkoon</t>
  </si>
  <si>
    <t>ITEMS</t>
  </si>
  <si>
    <t>Altar Candle - 1 ft.</t>
  </si>
  <si>
    <t>Altar Candle - 12 hr standard</t>
  </si>
  <si>
    <t>Altar Candle - 12 hr standard, inscribed</t>
  </si>
  <si>
    <t>Altar Candle - 2 ft.</t>
  </si>
  <si>
    <t>Altar Candle - 3 ft.</t>
  </si>
  <si>
    <t>Altar Candle - 4 ft.</t>
  </si>
  <si>
    <t>Altar Candle - 5 ft.</t>
  </si>
  <si>
    <t>Altar Candle - 6 ft.</t>
  </si>
  <si>
    <t>Altar Candle - 8 hour vigil</t>
  </si>
  <si>
    <t>Altar Case, Granite</t>
  </si>
  <si>
    <t>40 lb.</t>
  </si>
  <si>
    <t>Altar Case, Spruce</t>
  </si>
  <si>
    <t>Altar Cloth dyed add:</t>
  </si>
  <si>
    <t>Altar Cloth, Gold Brocade</t>
  </si>
  <si>
    <t>Altar Cloth, Linen</t>
  </si>
  <si>
    <t>Altar Cloth, Silk</t>
  </si>
  <si>
    <t>Altar Cloth, Traveling</t>
  </si>
  <si>
    <t>Altar Cloth, Velvet</t>
  </si>
  <si>
    <t>Aspergill, Gold</t>
  </si>
  <si>
    <t>Aspergill, Silver</t>
  </si>
  <si>
    <t>Brazier, Field - bronze</t>
  </si>
  <si>
    <t>Brazier, Field - silver</t>
  </si>
  <si>
    <t>Brazier, Large - bronze</t>
  </si>
  <si>
    <t>Brazier, Large - gold</t>
  </si>
  <si>
    <t>Brazier, Large - silver</t>
  </si>
  <si>
    <t>Brazier, Medium - bronze</t>
  </si>
  <si>
    <t>Brazier, Medium - gold</t>
  </si>
  <si>
    <t>Brazier, Medium - silver</t>
  </si>
  <si>
    <t>Candelabra, 12 candle - silver</t>
  </si>
  <si>
    <t>Candelabra, 6 candle - gold</t>
  </si>
  <si>
    <t>Candelabra, 6 candle - silver</t>
  </si>
  <si>
    <t>Candelabra,12 candle - gold</t>
  </si>
  <si>
    <t>Candlestick, 1 ft., gold</t>
  </si>
  <si>
    <t>Candlestick, glass hooded, gold</t>
  </si>
  <si>
    <t>Candlestick, glass hooded, silver</t>
  </si>
  <si>
    <t>Candlestick, handheld, gold</t>
  </si>
  <si>
    <t>Candlestick, handheld, silver</t>
  </si>
  <si>
    <t>Censer, brass</t>
  </si>
  <si>
    <t>Censer, gold</t>
  </si>
  <si>
    <t>Censer, silver</t>
  </si>
  <si>
    <t>Holy Symbol, bronze</t>
  </si>
  <si>
    <t>Holy Symbol, gold</t>
  </si>
  <si>
    <t>Holy Symbol, silver</t>
  </si>
  <si>
    <t>Incense (12 sticks or cones) - Air</t>
  </si>
  <si>
    <t>Incense (12 sticks or cones) - Chance</t>
  </si>
  <si>
    <t>Incense (12 sticks or cones) - Charisma</t>
  </si>
  <si>
    <t>Incense (12 sticks or cones) - Constitution</t>
  </si>
  <si>
    <t>Incense (12 sticks or cones) - Dexterity</t>
  </si>
  <si>
    <t>Incense (12 sticks or cones) - Divination</t>
  </si>
  <si>
    <t>Incense (12 sticks or cones) - Dream</t>
  </si>
  <si>
    <t>Incense (12 sticks or cones) - Earth</t>
  </si>
  <si>
    <t>Incense (12 sticks or cones) - Fire</t>
  </si>
  <si>
    <t>Incense (12 sticks or cones) - General</t>
  </si>
  <si>
    <t>Incense (12 sticks or cones) - Healing</t>
  </si>
  <si>
    <t>Incense (12 sticks or cones) - Honors</t>
  </si>
  <si>
    <t>Incense (12 sticks or cones) - Intelligence</t>
  </si>
  <si>
    <t>Incense (12 sticks or cones) - Love</t>
  </si>
  <si>
    <t>Incense (12 sticks or cones) - Lycanthropy</t>
  </si>
  <si>
    <t>Incense (12 sticks or cones) - Protection</t>
  </si>
  <si>
    <t>Incense (12 sticks or cones) - Psionic</t>
  </si>
  <si>
    <t>Incense (12 sticks or cones) - Purification</t>
  </si>
  <si>
    <t>Incense (12 sticks or cones) - Rain</t>
  </si>
  <si>
    <t>Incense (12 sticks or cones) - Strength</t>
  </si>
  <si>
    <t>Incense (12 sticks or cones) - Study</t>
  </si>
  <si>
    <t>Incense (12 sticks or cones) - Temple</t>
  </si>
  <si>
    <t>Incense (12 sticks or cones) - Vision</t>
  </si>
  <si>
    <t>Incense (12 sticks or cones) - Water</t>
  </si>
  <si>
    <t>Incense (12 sticks or cones) - Wisdom</t>
  </si>
  <si>
    <t>Razor and Cap</t>
  </si>
  <si>
    <t>SPELL COMPONENTS</t>
  </si>
  <si>
    <t>METALS</t>
  </si>
  <si>
    <t>Brass, cylinder</t>
  </si>
  <si>
    <t>6 oz</t>
  </si>
  <si>
    <t>Brass, dust</t>
  </si>
  <si>
    <t>4 oz</t>
  </si>
  <si>
    <t>Bronze die</t>
  </si>
  <si>
    <t>3 oz</t>
  </si>
  <si>
    <t>Gold, bell*</t>
  </si>
  <si>
    <t>Gold, caltrops*</t>
  </si>
  <si>
    <t>2 oz</t>
  </si>
  <si>
    <t>Gold, chunk*</t>
  </si>
  <si>
    <t>1 oz</t>
  </si>
  <si>
    <t>Gold, dust*</t>
  </si>
  <si>
    <t>Gold, tissue*</t>
  </si>
  <si>
    <t>5 in sq</t>
  </si>
  <si>
    <t>Gold, wire*</t>
  </si>
  <si>
    <t>1 ft</t>
  </si>
  <si>
    <t>Graphite, chunk</t>
  </si>
  <si>
    <t>Graphite, powder</t>
  </si>
  <si>
    <t>Iron, chunk</t>
  </si>
  <si>
    <t>5 oz</t>
  </si>
  <si>
    <t>Iron, coin</t>
  </si>
  <si>
    <t>Iron, cube</t>
  </si>
  <si>
    <t>1 in</t>
  </si>
  <si>
    <t>Iron, strip</t>
  </si>
  <si>
    <t>5 sq in</t>
  </si>
  <si>
    <t>Lead, ball</t>
  </si>
  <si>
    <t>Lead, chunk</t>
  </si>
  <si>
    <t>Mercury</t>
  </si>
  <si>
    <t>Platinum, chunk</t>
  </si>
  <si>
    <t>Platinum, coin</t>
  </si>
  <si>
    <t>Platinum, die</t>
  </si>
  <si>
    <t>1/2 in</t>
  </si>
  <si>
    <t>Platinum, mirror</t>
  </si>
  <si>
    <t>3 in sq</t>
  </si>
  <si>
    <t>Platinum, tissue</t>
  </si>
  <si>
    <t>1 in sq</t>
  </si>
  <si>
    <t>Platinum, wire</t>
  </si>
  <si>
    <t>1ft</t>
  </si>
  <si>
    <t>Silver, chunk</t>
  </si>
  <si>
    <t>Silver, die</t>
  </si>
  <si>
    <t>Silver, mirror</t>
  </si>
  <si>
    <t>2 in sq</t>
  </si>
  <si>
    <t>Silver, wire</t>
  </si>
  <si>
    <t>Steel, chunk</t>
  </si>
  <si>
    <t>Steel, cube</t>
  </si>
  <si>
    <t>Steel, sheet</t>
  </si>
  <si>
    <t>1 ft sq</t>
  </si>
  <si>
    <t>LIQUIDS**</t>
  </si>
  <si>
    <t>Alcohol</t>
  </si>
  <si>
    <t>Hickory oil</t>
  </si>
  <si>
    <t>1 gal</t>
  </si>
  <si>
    <t>Ink (black)</t>
  </si>
  <si>
    <t>Molasses</t>
  </si>
  <si>
    <t>12 oz</t>
  </si>
  <si>
    <t>Rainwater</t>
  </si>
  <si>
    <t>Walnut oil</t>
  </si>
  <si>
    <t>MINERALS</t>
  </si>
  <si>
    <t>Charcoal</t>
  </si>
  <si>
    <t>1 lb</t>
  </si>
  <si>
    <t>Clay</t>
  </si>
  <si>
    <t>Diamond</t>
  </si>
  <si>
    <t>1/8 ct</t>
  </si>
  <si>
    <t>Emerald</t>
  </si>
  <si>
    <t>Feldspar (chunk), aventurine</t>
  </si>
  <si>
    <t>Feldspar (chunk), common</t>
  </si>
  <si>
    <t>Glass, beads</t>
  </si>
  <si>
    <t>Glass, marbles</t>
  </si>
  <si>
    <t>Lodestone</t>
  </si>
  <si>
    <t>Marble (chunk), black</t>
  </si>
  <si>
    <t>Marble (chunk), purbeck</t>
  </si>
  <si>
    <t>Mortar, powder</t>
  </si>
  <si>
    <t>Obsidian, chunk</t>
  </si>
  <si>
    <t>Obsidian, cylinder</t>
  </si>
  <si>
    <t>1x1 in</t>
  </si>
  <si>
    <t>Obsidian, sphere</t>
  </si>
  <si>
    <t>Phosphorus</t>
  </si>
  <si>
    <t>Quartz, clear chunk</t>
  </si>
  <si>
    <t>1 ct</t>
  </si>
  <si>
    <t>Quartz, other chunk</t>
  </si>
  <si>
    <t>Quartz, powder</t>
  </si>
  <si>
    <t>Ruby</t>
  </si>
  <si>
    <t>Salt, block</t>
  </si>
  <si>
    <t>Salt, granular</t>
  </si>
  <si>
    <t>5 lb</t>
  </si>
  <si>
    <t>Sapphire</t>
  </si>
  <si>
    <t>Stalactite, shards</t>
  </si>
  <si>
    <t>Stalactite, tiny</t>
  </si>
  <si>
    <t>1/2 lb</t>
  </si>
  <si>
    <t>Sulfur</t>
  </si>
  <si>
    <t>Volcanic ash</t>
  </si>
  <si>
    <t>ANIMAL PRODUCTS</t>
  </si>
  <si>
    <t>Bees' wings</t>
  </si>
  <si>
    <t>6 pr</t>
  </si>
  <si>
    <t>Bladder, balloon</t>
  </si>
  <si>
    <t>Child's hair</t>
  </si>
  <si>
    <t>20 St</t>
  </si>
  <si>
    <t>Eelskin</t>
  </si>
  <si>
    <t>4 in sq</t>
  </si>
  <si>
    <t>Eggshell, shards</t>
  </si>
  <si>
    <t>Eggshell, whole empty</t>
  </si>
  <si>
    <t>Fat, bovine</t>
  </si>
  <si>
    <t>Feathers, chicken tail</t>
  </si>
  <si>
    <t>Feathers, eagle</t>
  </si>
  <si>
    <t>Feathers, hawk</t>
  </si>
  <si>
    <t>Feathers, vulture tail</t>
  </si>
  <si>
    <t>Fish scale</t>
  </si>
  <si>
    <t>Fleece</t>
  </si>
  <si>
    <t>Frog's leg, dried</t>
  </si>
  <si>
    <t>Leather thong</t>
  </si>
  <si>
    <t>5 in</t>
  </si>
  <si>
    <t>Lime</t>
  </si>
  <si>
    <t>Mouse whisker</t>
  </si>
  <si>
    <t>12 sm</t>
  </si>
  <si>
    <t>Octopus tentacle, dried</t>
  </si>
  <si>
    <t>12 sm.</t>
  </si>
  <si>
    <t>Ox sinew</t>
  </si>
  <si>
    <t>Rat whisker</t>
  </si>
  <si>
    <t>12 md</t>
  </si>
  <si>
    <t>Seashell, shards</t>
  </si>
  <si>
    <t>Seashell, whole</t>
  </si>
  <si>
    <t>1 md</t>
  </si>
  <si>
    <t>Skunk, hair</t>
  </si>
  <si>
    <t>Skunk, pelt</t>
  </si>
  <si>
    <t>Snake, scales</t>
  </si>
  <si>
    <t>Snake, skin</t>
  </si>
  <si>
    <t>Vellum</t>
  </si>
  <si>
    <t>Wax, white</t>
  </si>
  <si>
    <t>Wax, common</t>
  </si>
  <si>
    <t>PLANT PRODUCTS</t>
  </si>
  <si>
    <t>Acorns</t>
  </si>
  <si>
    <t>10 lg</t>
  </si>
  <si>
    <t>Amaryllis, blossom, dry</t>
  </si>
  <si>
    <t>Amaryllis, bulb, common</t>
  </si>
  <si>
    <t>1 lg</t>
  </si>
  <si>
    <t>Amaryllis, bulb, hypoxis</t>
  </si>
  <si>
    <t>Amaryllis, stalks, dry</t>
  </si>
  <si>
    <t>Apple blossom, petal</t>
  </si>
  <si>
    <t>Aster seed</t>
  </si>
  <si>
    <t>Camphor resin</t>
  </si>
  <si>
    <t>Coffee beans</t>
  </si>
  <si>
    <t>Cork balls</t>
  </si>
  <si>
    <t>5 sm</t>
  </si>
  <si>
    <t>Corn</t>
  </si>
  <si>
    <t>Cotton mesh, coarse</t>
  </si>
  <si>
    <t>Cotton mesh, fine</t>
  </si>
  <si>
    <t>Felt, white</t>
  </si>
  <si>
    <t>Foxfire fungus</t>
  </si>
  <si>
    <t>Garlic bud</t>
  </si>
  <si>
    <t>Holly, berries</t>
  </si>
  <si>
    <t>Holly, sprig</t>
  </si>
  <si>
    <t>Leaves, oak</t>
  </si>
  <si>
    <t>Leaves, raspberry</t>
  </si>
  <si>
    <t>Leaves, ash</t>
  </si>
  <si>
    <t>Leaves, shamrock</t>
  </si>
  <si>
    <t>Leaves, stinging nettle</t>
  </si>
  <si>
    <t>Leaves, sumac</t>
  </si>
  <si>
    <t>Leaves, yew</t>
  </si>
  <si>
    <t>Leek, crushed</t>
  </si>
  <si>
    <t>Linen cloth</t>
  </si>
  <si>
    <t>Linen cloth, gold wefted</t>
  </si>
  <si>
    <t>Lotus blossom</t>
  </si>
  <si>
    <t>Marigold flowers, dry crushed</t>
  </si>
  <si>
    <t>Mayz</t>
  </si>
  <si>
    <t>1 lb.</t>
  </si>
  <si>
    <t>Moonseed</t>
  </si>
  <si>
    <t>Nut shells</t>
  </si>
  <si>
    <t>Oak bark</t>
  </si>
  <si>
    <t>Oatgrain</t>
  </si>
  <si>
    <t>Pepper</t>
  </si>
  <si>
    <t>4oz</t>
  </si>
  <si>
    <t>Pillow ticking</t>
  </si>
  <si>
    <t>Pine, bark</t>
  </si>
  <si>
    <t>Pine, cones</t>
  </si>
  <si>
    <t>6 lg</t>
  </si>
  <si>
    <t>Pine, needles</t>
  </si>
  <si>
    <t>Pine, sprig</t>
  </si>
  <si>
    <t>Rose, leaf</t>
  </si>
  <si>
    <t>Rose, petals</t>
  </si>
  <si>
    <t>Sugar, cube</t>
  </si>
  <si>
    <t>Sugar, granular</t>
  </si>
  <si>
    <t>Thistledown</t>
  </si>
  <si>
    <t>Thorns</t>
  </si>
  <si>
    <t>5 sprigs</t>
  </si>
  <si>
    <t>Tree sap</t>
  </si>
  <si>
    <t>Willow bark</t>
  </si>
  <si>
    <t>AROMATICS AND SPICES</t>
  </si>
  <si>
    <t>Aloeswood, chips</t>
  </si>
  <si>
    <t>6 oz.</t>
  </si>
  <si>
    <t>Ambergris</t>
  </si>
  <si>
    <t>Basil</t>
  </si>
  <si>
    <t>Benzoin</t>
  </si>
  <si>
    <t>Betony</t>
  </si>
  <si>
    <t>Calamus</t>
  </si>
  <si>
    <t>Camphor</t>
  </si>
  <si>
    <t>Cassia</t>
  </si>
  <si>
    <t>Citronella</t>
  </si>
  <si>
    <t>Civet</t>
  </si>
  <si>
    <t>Clove</t>
  </si>
  <si>
    <t>Elemi</t>
  </si>
  <si>
    <t>Frankincense</t>
  </si>
  <si>
    <t>Galbanum</t>
  </si>
  <si>
    <t>Jasmine oil</t>
  </si>
  <si>
    <t>Lavender buds</t>
  </si>
  <si>
    <t>4 sm</t>
  </si>
  <si>
    <t>Magnolia, dry</t>
  </si>
  <si>
    <t>4 md</t>
  </si>
  <si>
    <t>Musk</t>
  </si>
  <si>
    <t>Myrrh</t>
  </si>
  <si>
    <t>Onycha</t>
  </si>
  <si>
    <t>Orchid, dry</t>
  </si>
  <si>
    <t>Patchouli, dry</t>
  </si>
  <si>
    <t>Putchuk</t>
  </si>
  <si>
    <t>Rosewater</t>
  </si>
  <si>
    <t>Sandalwood oil, red</t>
  </si>
  <si>
    <t>2oz</t>
  </si>
  <si>
    <t>Sandalwood oil, white</t>
  </si>
  <si>
    <t>Snuffing Bell</t>
  </si>
  <si>
    <t>4 lb.</t>
  </si>
  <si>
    <t>Storax</t>
  </si>
  <si>
    <t>** Add to these items the cost of the appropriate-sized jar.</t>
  </si>
  <si>
    <t>Priests' Alcove</t>
  </si>
  <si>
    <t>Wizards' Laboratory</t>
  </si>
  <si>
    <t>Alembic</t>
  </si>
  <si>
    <t>Apron, canvas</t>
  </si>
  <si>
    <t>Apron, Leather</t>
  </si>
  <si>
    <t>Armillary</t>
  </si>
  <si>
    <t>Astrolabe, bronze</t>
  </si>
  <si>
    <t>Bag, flour sack size</t>
  </si>
  <si>
    <t>Bag, grain bag size</t>
  </si>
  <si>
    <t>Bag, hand size</t>
  </si>
  <si>
    <t>Bag, loaf size</t>
  </si>
  <si>
    <t>Bag, tea size</t>
  </si>
  <si>
    <t>Bag, water-proof leather - flour sack size</t>
  </si>
  <si>
    <t>Bag, water-proof leather - grain bag size</t>
  </si>
  <si>
    <t>Bag, water-proof leather - hand size</t>
  </si>
  <si>
    <t>Bag, water-proof leather - loaf size</t>
  </si>
  <si>
    <t>Bag, water-proof leather - tea size</t>
  </si>
  <si>
    <t>Balance</t>
  </si>
  <si>
    <t>Bellows, Large</t>
  </si>
  <si>
    <t>Bellows, small</t>
  </si>
  <si>
    <t>Brazier, small bronze</t>
  </si>
  <si>
    <t>Burette</t>
  </si>
  <si>
    <t>Burner (wax slab)</t>
  </si>
  <si>
    <t>Candle, common taper - black</t>
  </si>
  <si>
    <t>Candle, common taper - red</t>
  </si>
  <si>
    <t>Candle, common taper - uncolored</t>
  </si>
  <si>
    <t>Candle, common taper - yellow</t>
  </si>
  <si>
    <t>Candle, incense - black</t>
  </si>
  <si>
    <t>Candle, incense - red</t>
  </si>
  <si>
    <t>Candle, incense - uncolored</t>
  </si>
  <si>
    <t>Candle, incense - yellow</t>
  </si>
  <si>
    <t>Candle, timekeeping - black</t>
  </si>
  <si>
    <t>Candle, timekeeping - red</t>
  </si>
  <si>
    <t>Candle, timekeeping - uncolored</t>
  </si>
  <si>
    <t>Candle, timekeeping - yellow</t>
  </si>
  <si>
    <t>Candle, vial heater - black</t>
  </si>
  <si>
    <t>Candle, vial heater - red</t>
  </si>
  <si>
    <t>Candle, vial heater - uncolored</t>
  </si>
  <si>
    <t>Candle, vial heater - yellow</t>
  </si>
  <si>
    <t>Centrifuge</t>
  </si>
  <si>
    <t>Chalk, 12</t>
  </si>
  <si>
    <t>Chalk, red</t>
  </si>
  <si>
    <t>Chalk, red, 12</t>
  </si>
  <si>
    <t>Chalk, stick</t>
  </si>
  <si>
    <t>Chalk, yellow</t>
  </si>
  <si>
    <t>Chalk, yellow, 12</t>
  </si>
  <si>
    <t>pr lb.</t>
  </si>
  <si>
    <t>Coal, anthracite</t>
  </si>
  <si>
    <t>Coal, bituminous</t>
  </si>
  <si>
    <t>per 20 lb.</t>
  </si>
  <si>
    <t>Cork for connecting tubing</t>
  </si>
  <si>
    <t>Corks, drilled for tubing</t>
  </si>
  <si>
    <t>Corks, whole</t>
  </si>
  <si>
    <t>Dissection Instruments</t>
  </si>
  <si>
    <t>set</t>
  </si>
  <si>
    <t>Distilling Coil</t>
  </si>
  <si>
    <t>Easel</t>
  </si>
  <si>
    <t>Files</t>
  </si>
  <si>
    <t>Filter, gauze</t>
  </si>
  <si>
    <t>pr sq ft.</t>
  </si>
  <si>
    <t>Filter, linen screen</t>
  </si>
  <si>
    <t>Filter, straw mesh</t>
  </si>
  <si>
    <t>Glass beaker, large</t>
  </si>
  <si>
    <t>Glass beaker, medium</t>
  </si>
  <si>
    <t>Glass beaker, small</t>
  </si>
  <si>
    <t>Glass Rod, large</t>
  </si>
  <si>
    <t>Glass Rod, medium</t>
  </si>
  <si>
    <t>Glass Rod, small</t>
  </si>
  <si>
    <t>Glass tubing (2 ft length)</t>
  </si>
  <si>
    <t>Gloves, canvas</t>
  </si>
  <si>
    <t>Gloves, steel reinforced</t>
  </si>
  <si>
    <t>Heat mat</t>
  </si>
  <si>
    <t>Heat mat, fibrous crystal</t>
  </si>
  <si>
    <t>Ice</t>
  </si>
  <si>
    <t>Ice Chest</t>
  </si>
  <si>
    <t>Jar, 12 oz.</t>
  </si>
  <si>
    <t>Jar, 6 oz.</t>
  </si>
  <si>
    <t>Jar, five gallon</t>
  </si>
  <si>
    <t>Jar, gallon</t>
  </si>
  <si>
    <t>Jar, half-gallon</t>
  </si>
  <si>
    <t>Jar, quart</t>
  </si>
  <si>
    <t>Jar, ten gallon</t>
  </si>
  <si>
    <t>Kiln</t>
  </si>
  <si>
    <t>Magnet, 1"x1"</t>
  </si>
  <si>
    <t>Magnet, 2"x2"</t>
  </si>
  <si>
    <t>Magnet, 3"x3"</t>
  </si>
  <si>
    <t>Magnifying lens</t>
  </si>
  <si>
    <t>Monocle</t>
  </si>
  <si>
    <t>Mortar &amp; Pestle, 4 oz</t>
  </si>
  <si>
    <t>Mortar &amp; Pestle, 6 oz</t>
  </si>
  <si>
    <t>Oven</t>
  </si>
  <si>
    <t>Papyrus Pad (25 sheets)</t>
  </si>
  <si>
    <t>Quern</t>
  </si>
  <si>
    <t>Rack, cushioned beaker</t>
  </si>
  <si>
    <t>Rack, heating</t>
  </si>
  <si>
    <t>Rack, wooden vial</t>
  </si>
  <si>
    <t>Retort, 12 oz.</t>
  </si>
  <si>
    <t>Retort, 3 oz.</t>
  </si>
  <si>
    <t>Retort, 5 oz.</t>
  </si>
  <si>
    <t>Retort, quart</t>
  </si>
  <si>
    <t>Rhubarb, leaf</t>
  </si>
  <si>
    <t>1 lg.</t>
  </si>
  <si>
    <t>Shortened legs on table (special order)</t>
  </si>
  <si>
    <t>Slate, 1' square</t>
  </si>
  <si>
    <t>Slate, 4'x6' wall size</t>
  </si>
  <si>
    <t>Sparker</t>
  </si>
  <si>
    <t>Sponge, large</t>
  </si>
  <si>
    <t>Sponge, medium</t>
  </si>
  <si>
    <t>Sponge, small</t>
  </si>
  <si>
    <t>Storage Cabinet, complete</t>
  </si>
  <si>
    <t>String in red, black or yellow, add:</t>
  </si>
  <si>
    <t>per 50 ft.</t>
  </si>
  <si>
    <t>String, flax</t>
  </si>
  <si>
    <t>50 ft.</t>
  </si>
  <si>
    <t>String, Maztican fiber</t>
  </si>
  <si>
    <t>Table w black granite top</t>
  </si>
  <si>
    <t>Time Glass, five minute</t>
  </si>
  <si>
    <t>Time Glass, half minute</t>
  </si>
  <si>
    <t>Time Glass, hour</t>
  </si>
  <si>
    <t>Time Glass, minute</t>
  </si>
  <si>
    <t>Time Glass, ten minute</t>
  </si>
  <si>
    <t>Time Glass, two hour</t>
  </si>
  <si>
    <t>Tongs, large</t>
  </si>
  <si>
    <t>Tongs, small</t>
  </si>
  <si>
    <t>Vent</t>
  </si>
  <si>
    <t>Water Reservoir, 25 gallon</t>
  </si>
  <si>
    <t>Water Reservoir, 50 gallon</t>
  </si>
  <si>
    <t>Water Reservoir, standard 20 gal.</t>
  </si>
  <si>
    <t>Filter, silken screen</t>
  </si>
  <si>
    <t>Bronze, disk</t>
  </si>
  <si>
    <t>Copper, square</t>
  </si>
  <si>
    <t>2 in</t>
  </si>
  <si>
    <t>Copper, wire</t>
  </si>
  <si>
    <t>Gold, needles</t>
  </si>
  <si>
    <t>Gold, powder</t>
  </si>
  <si>
    <t>1 in cu</t>
  </si>
  <si>
    <t>Iron, powder</t>
  </si>
  <si>
    <t>Iron, rod</t>
  </si>
  <si>
    <t>Lead chunk</t>
  </si>
  <si>
    <t>1 in cu.</t>
  </si>
  <si>
    <t>Mica, chipped</t>
  </si>
  <si>
    <t>Mica, ground</t>
  </si>
  <si>
    <t>Silver, pin</t>
  </si>
  <si>
    <t>Silver, powder</t>
  </si>
  <si>
    <t>Steel sheet</t>
  </si>
  <si>
    <t>Tin square</t>
  </si>
  <si>
    <t>Zinc square</t>
  </si>
  <si>
    <t>Acid</t>
  </si>
  <si>
    <t>Attar of roses</t>
  </si>
  <si>
    <t>Oil, flammable</t>
  </si>
  <si>
    <t>Oil, nonflammable</t>
  </si>
  <si>
    <t>Oil, spiced</t>
  </si>
  <si>
    <t>Oil, sweet</t>
  </si>
  <si>
    <t>Vinegar</t>
  </si>
  <si>
    <t>Water, distilled</t>
  </si>
  <si>
    <t>Agate</t>
  </si>
  <si>
    <t>Alkaline salt</t>
  </si>
  <si>
    <t>Alum</t>
  </si>
  <si>
    <t>Amber, block</t>
  </si>
  <si>
    <t>Amber, powder</t>
  </si>
  <si>
    <t>Amber, rod</t>
  </si>
  <si>
    <t>6 in</t>
  </si>
  <si>
    <t>Bitumen</t>
  </si>
  <si>
    <t>12 oz.</t>
  </si>
  <si>
    <t>Blue vitriol</t>
  </si>
  <si>
    <t>Borax, paste</t>
  </si>
  <si>
    <t>Borax, stone</t>
  </si>
  <si>
    <t>Bromine salt</t>
  </si>
  <si>
    <t>Carbon, amorphous</t>
  </si>
  <si>
    <t>Carbon, graphitic</t>
  </si>
  <si>
    <t>Clay, fired spheres</t>
  </si>
  <si>
    <t>Clay, raw</t>
  </si>
  <si>
    <t>Coal (anthracite), chunk</t>
  </si>
  <si>
    <t>Coal (anthracite), dust</t>
  </si>
  <si>
    <t>Crystal, bead/marble</t>
  </si>
  <si>
    <t>Crystal, rod</t>
  </si>
  <si>
    <t>1 ft.</t>
  </si>
  <si>
    <t>Crystal, sphere</t>
  </si>
  <si>
    <t>Crystal, square</t>
  </si>
  <si>
    <t>Flint</t>
  </si>
  <si>
    <t>Glass, bead</t>
  </si>
  <si>
    <t>Glass, cone</t>
  </si>
  <si>
    <t>Glass, rod</t>
  </si>
  <si>
    <t>Glass, sheet</t>
  </si>
  <si>
    <t>1 ft sq.</t>
  </si>
  <si>
    <t>Glass, sphere</t>
  </si>
  <si>
    <t>Granite, block</t>
  </si>
  <si>
    <t>Granite, dust</t>
  </si>
  <si>
    <t>Gypsum</t>
  </si>
  <si>
    <t>8 oz</t>
  </si>
  <si>
    <t>Iron pyrite</t>
  </si>
  <si>
    <t>Lime powder</t>
  </si>
  <si>
    <t>Litharge</t>
  </si>
  <si>
    <t>Mineral, prisms</t>
  </si>
  <si>
    <t>3 in</t>
  </si>
  <si>
    <t>Mineral, spheres</t>
  </si>
  <si>
    <t>4 in</t>
  </si>
  <si>
    <t>Nitre</t>
  </si>
  <si>
    <t>Nitre salt</t>
  </si>
  <si>
    <t>Phosphorous</t>
  </si>
  <si>
    <t>Pitch</t>
  </si>
  <si>
    <t>1 qt</t>
  </si>
  <si>
    <t>Quartz, clear rough</t>
  </si>
  <si>
    <t>Quartz, other rough</t>
  </si>
  <si>
    <t>Sand, fine</t>
  </si>
  <si>
    <t>10 lb.</t>
  </si>
  <si>
    <t>Soot</t>
  </si>
  <si>
    <t>Talc</t>
  </si>
  <si>
    <t>Turquoise, polished</t>
  </si>
  <si>
    <t>Turquoise, unpolished</t>
  </si>
  <si>
    <t>Bat fur</t>
  </si>
  <si>
    <t>Bat guano</t>
  </si>
  <si>
    <t>Beeswax</t>
  </si>
  <si>
    <t>Blood (bovine)</t>
  </si>
  <si>
    <t>Bone (bovine), chunks</t>
  </si>
  <si>
    <t>Bone (bovine), powdered</t>
  </si>
  <si>
    <t>Cocoon, butterfly</t>
  </si>
  <si>
    <t>Cocoon, moth</t>
  </si>
  <si>
    <t>Cocoon, wasp</t>
  </si>
  <si>
    <t>Coral chunk</t>
  </si>
  <si>
    <t>Feather, eagle</t>
  </si>
  <si>
    <t>Feather, owl</t>
  </si>
  <si>
    <t>Feather, white</t>
  </si>
  <si>
    <t>Feather, wing</t>
  </si>
  <si>
    <t>Firefly (dead)</t>
  </si>
  <si>
    <t>6 in sq</t>
  </si>
  <si>
    <t>Glowworm, tails</t>
  </si>
  <si>
    <t>Glowworm, whole (dead)</t>
  </si>
  <si>
    <t>Hair, ape</t>
  </si>
  <si>
    <t>20 st</t>
  </si>
  <si>
    <t>Hair, bear</t>
  </si>
  <si>
    <t>Hair, camel</t>
  </si>
  <si>
    <t>Hair, drafthorse</t>
  </si>
  <si>
    <t>Hair, ox</t>
  </si>
  <si>
    <t>Hair, war horse</t>
  </si>
  <si>
    <t>Honeycomb</t>
  </si>
  <si>
    <t>Insectoid legs, centipede</t>
  </si>
  <si>
    <t>Insectoid legs, grasshop. hind</t>
  </si>
  <si>
    <t>Insectoid legs, millipede</t>
  </si>
  <si>
    <t>Insectoid legs, spider</t>
  </si>
  <si>
    <t>Leather strips</t>
  </si>
  <si>
    <t>Milk fat (solid)</t>
  </si>
  <si>
    <t>Ox hoof, powder</t>
  </si>
  <si>
    <t>Pork rind</t>
  </si>
  <si>
    <t>Python bile</t>
  </si>
  <si>
    <t>Silkworm eggs</t>
  </si>
  <si>
    <t>Snake scale</t>
  </si>
  <si>
    <t>Sponge</t>
  </si>
  <si>
    <t>Tallow</t>
  </si>
  <si>
    <t>Tortoise shell</t>
  </si>
  <si>
    <t>1 Ig</t>
  </si>
  <si>
    <t>Wax</t>
  </si>
  <si>
    <t>1 sq yd</t>
  </si>
  <si>
    <t>VEGETABLE PRODUCTS</t>
  </si>
  <si>
    <t>Arsenic</t>
  </si>
  <si>
    <t>Asafoetida</t>
  </si>
  <si>
    <t>Bark, apple</t>
  </si>
  <si>
    <t>Bark, ash</t>
  </si>
  <si>
    <t>Bark, beech</t>
  </si>
  <si>
    <t>Bark, cherry</t>
  </si>
  <si>
    <t>Bark, elm</t>
  </si>
  <si>
    <t>Bark, maple</t>
  </si>
  <si>
    <t>Bark, oak</t>
  </si>
  <si>
    <t>Bark, pine</t>
  </si>
  <si>
    <t>Bark, spruce</t>
  </si>
  <si>
    <t>Bark, sumac</t>
  </si>
  <si>
    <t>6 ox</t>
  </si>
  <si>
    <t>Bark, walnut</t>
  </si>
  <si>
    <t>Burrs</t>
  </si>
  <si>
    <t>Cardamom</t>
  </si>
  <si>
    <t>Carrot (dried)</t>
  </si>
  <si>
    <t>Cassia, bark</t>
  </si>
  <si>
    <t>Cassia, buds</t>
  </si>
  <si>
    <t>2 spgs</t>
  </si>
  <si>
    <t>Castor beans</t>
  </si>
  <si>
    <t>Citric acid</t>
  </si>
  <si>
    <t>Corn extract, (powder)</t>
  </si>
  <si>
    <t>Fern frond</t>
  </si>
  <si>
    <t>Flower</t>
  </si>
  <si>
    <t>Garlic clove</t>
  </si>
  <si>
    <t>Ginger</t>
  </si>
  <si>
    <t>Ginseng</t>
  </si>
  <si>
    <t>Gum arabic</t>
  </si>
  <si>
    <t>Incense (stick)</t>
  </si>
  <si>
    <t>Leaves, poison ivy</t>
  </si>
  <si>
    <t>Leaves, poison oak</t>
  </si>
  <si>
    <t>6 Ig</t>
  </si>
  <si>
    <t>Leaves, poison sumac</t>
  </si>
  <si>
    <t>Leaves, rhubarb</t>
  </si>
  <si>
    <t>Leaves, rose</t>
  </si>
  <si>
    <t>15 med.</t>
  </si>
  <si>
    <t>Leaves, skunk cabbage</t>
  </si>
  <si>
    <t>1 head</t>
  </si>
  <si>
    <t>Leeks (ground)</t>
  </si>
  <si>
    <t>Legume seeds</t>
  </si>
  <si>
    <t>Licorice root</t>
  </si>
  <si>
    <t>Lotus, flower</t>
  </si>
  <si>
    <t>Lotus, root</t>
  </si>
  <si>
    <t>Moss, green</t>
  </si>
  <si>
    <t>Moss, phosphorescent</t>
  </si>
  <si>
    <t>Mushroom, spores</t>
  </si>
  <si>
    <t>Nutmeg</t>
  </si>
  <si>
    <t>Peach pits</t>
  </si>
  <si>
    <t>3 Ig</t>
  </si>
  <si>
    <t>Peas, dried</t>
  </si>
  <si>
    <t>Peas, powdered</t>
  </si>
  <si>
    <t>Pine tar</t>
  </si>
  <si>
    <t>Realgar</t>
  </si>
  <si>
    <t>Reed stalks</t>
  </si>
  <si>
    <t>Resin</t>
  </si>
  <si>
    <t>Rhubarb, root</t>
  </si>
  <si>
    <t>Rose petals</t>
  </si>
  <si>
    <t>Saffron (ground)</t>
  </si>
  <si>
    <t>Seaweed (dry)</t>
  </si>
  <si>
    <t>8 oz.</t>
  </si>
  <si>
    <t>Sesame seeds</t>
  </si>
  <si>
    <t>Shallot bulb</t>
  </si>
  <si>
    <t>Soda ash</t>
  </si>
  <si>
    <t>Stargrass</t>
  </si>
  <si>
    <t>Straw</t>
  </si>
  <si>
    <t>Tacamahac</t>
  </si>
  <si>
    <t>Tumeric</t>
  </si>
  <si>
    <t>Wolfsbane</t>
  </si>
  <si>
    <t>Wynchwood</t>
  </si>
  <si>
    <t>Yam</t>
  </si>
  <si>
    <t>Zedoary</t>
  </si>
  <si>
    <t>Mushroom, whole</t>
  </si>
  <si>
    <t>12 lg</t>
  </si>
  <si>
    <t>Laborers' List</t>
  </si>
  <si>
    <t>Farmer:</t>
  </si>
  <si>
    <t>Billhook</t>
  </si>
  <si>
    <t>Carriage harness, four horses</t>
  </si>
  <si>
    <t>Carriage harness, one horse</t>
  </si>
  <si>
    <t>Carriage harness, two horses</t>
  </si>
  <si>
    <t>Claw pole</t>
  </si>
  <si>
    <t>Hand Spade</t>
  </si>
  <si>
    <t>Hoe, iron head</t>
  </si>
  <si>
    <t>Hoe, steel</t>
  </si>
  <si>
    <t>Mallet, 20 lb.</t>
  </si>
  <si>
    <t>20 lb.</t>
  </si>
  <si>
    <t>Mallet, 30 lb.</t>
  </si>
  <si>
    <t>30 lb.</t>
  </si>
  <si>
    <t>Oxen yoke, new style, one</t>
  </si>
  <si>
    <t>Oxen yoke, new style, two</t>
  </si>
  <si>
    <t>Oxen yoke, one</t>
  </si>
  <si>
    <t>Oxen yoke, two</t>
  </si>
  <si>
    <t>Pick, steel</t>
  </si>
  <si>
    <t>Pitchfork, four pronged steel</t>
  </si>
  <si>
    <t>Pitchfork, maple</t>
  </si>
  <si>
    <t>Plow harness, one horse or ox</t>
  </si>
  <si>
    <t>Plow harness, two horses or oxen</t>
  </si>
  <si>
    <t>Plow, large</t>
  </si>
  <si>
    <t>Plow, small</t>
  </si>
  <si>
    <t>Rake, bamboo</t>
  </si>
  <si>
    <t>Rake, twig</t>
  </si>
  <si>
    <t>Reaver</t>
  </si>
  <si>
    <t>Scythe</t>
  </si>
  <si>
    <t>Scythe, blade</t>
  </si>
  <si>
    <t>Scythe, complete</t>
  </si>
  <si>
    <t>Scythe, handle</t>
  </si>
  <si>
    <t>Seed-sower, leather</t>
  </si>
  <si>
    <t>Seed-sower, woven basket</t>
  </si>
  <si>
    <t>Shovel, coal</t>
  </si>
  <si>
    <t>Shovel, gardening</t>
  </si>
  <si>
    <t>Shovel, postholer</t>
  </si>
  <si>
    <t>Shovel, snow</t>
  </si>
  <si>
    <t>Sickle</t>
  </si>
  <si>
    <t>Sieve</t>
  </si>
  <si>
    <t>Sieve screen, grain type</t>
  </si>
  <si>
    <t>Sieve screen, pebble type</t>
  </si>
  <si>
    <t>Sieve screen, sand type</t>
  </si>
  <si>
    <t>Weeding Claw</t>
  </si>
  <si>
    <t>Wheelbarrow</t>
  </si>
  <si>
    <t>Winnowing Flail</t>
  </si>
  <si>
    <t>Joiners/Stonemasons</t>
  </si>
  <si>
    <t>Auger, 6-inch</t>
  </si>
  <si>
    <t>Awl, 3-inch</t>
  </si>
  <si>
    <t>Bolts, 8", coarse or fine thread</t>
  </si>
  <si>
    <t>Bow Drill Set</t>
  </si>
  <si>
    <t>Chisel set, Mithral</t>
  </si>
  <si>
    <t>Chisel set, steel</t>
  </si>
  <si>
    <t>Clamp, 16"</t>
  </si>
  <si>
    <t>Clamp, 4"</t>
  </si>
  <si>
    <t>Clamp, 8"</t>
  </si>
  <si>
    <t>Drill bit, nail</t>
  </si>
  <si>
    <t>Drill bit, nail - Mithral</t>
  </si>
  <si>
    <t>Drill bit, needle</t>
  </si>
  <si>
    <t>Drill bit, needle - Mithral</t>
  </si>
  <si>
    <t>Drill bit, peg</t>
  </si>
  <si>
    <t>Drill bit, peg - Mithral</t>
  </si>
  <si>
    <t>Drill bit, spike</t>
  </si>
  <si>
    <t>Drill bit, spike - Mithral</t>
  </si>
  <si>
    <t>Hammer, chisel</t>
  </si>
  <si>
    <t>Hammer, claw</t>
  </si>
  <si>
    <t>Hammer, spike</t>
  </si>
  <si>
    <t>Hinge, gold - cabinet</t>
  </si>
  <si>
    <t>Hinge, gold - jewelry box</t>
  </si>
  <si>
    <t>Hinge, iron - barn</t>
  </si>
  <si>
    <t>Hinge, iron - cabinet</t>
  </si>
  <si>
    <t>Hinge, iron - door</t>
  </si>
  <si>
    <t>Hinge, iron - gate</t>
  </si>
  <si>
    <t>Hinge, iron - jewelry box</t>
  </si>
  <si>
    <t>Hinge, iron - massive door</t>
  </si>
  <si>
    <t>Hinge, silver - cabinet</t>
  </si>
  <si>
    <t>Hinge, silver - jewelry box</t>
  </si>
  <si>
    <t>Hinge, steel - barn</t>
  </si>
  <si>
    <t>Hinge, steel - cabinet</t>
  </si>
  <si>
    <t>Hinge, steel - door</t>
  </si>
  <si>
    <t>Hinge, steel - gate</t>
  </si>
  <si>
    <t>Hinge, steel - jewelry box</t>
  </si>
  <si>
    <t>Hooks for 10 or 20 ft. ladders</t>
  </si>
  <si>
    <t>Ladder, 10 ft.</t>
  </si>
  <si>
    <t>Ladder, 2 ft.</t>
  </si>
  <si>
    <t>Ladder, 20 ft.</t>
  </si>
  <si>
    <t>Ladder, 6 ft.</t>
  </si>
  <si>
    <t>Lathe</t>
  </si>
  <si>
    <t>Mallet, peg-setting</t>
  </si>
  <si>
    <t>Mallet, stone setting</t>
  </si>
  <si>
    <t>Mortar, dry</t>
  </si>
  <si>
    <t>Nails, Finishing 1"</t>
  </si>
  <si>
    <t>Nails, joiners 2"</t>
  </si>
  <si>
    <t>Nails, joiners 3"</t>
  </si>
  <si>
    <t>Nuts, coarse or fine thread</t>
  </si>
  <si>
    <t>Saw, common crosscut</t>
  </si>
  <si>
    <t>Saw, diamond-toothed stone hacksaw</t>
  </si>
  <si>
    <t>Saw, diamond-toothed stone jigsaw</t>
  </si>
  <si>
    <t>Saw, framed jigsaw</t>
  </si>
  <si>
    <t>Saw, two person logging</t>
  </si>
  <si>
    <t>Saw, two person ripsaw</t>
  </si>
  <si>
    <t>Spikes, 12"</t>
  </si>
  <si>
    <t>doz.</t>
  </si>
  <si>
    <t>Spikes, 6"</t>
  </si>
  <si>
    <t>Trowel, 10"</t>
  </si>
  <si>
    <t>Trowel, 5"</t>
  </si>
  <si>
    <t>Trowel, 7"</t>
  </si>
  <si>
    <t>Vice, table mounted 10"</t>
  </si>
  <si>
    <t>Wood glue</t>
  </si>
  <si>
    <t>Wood samples</t>
  </si>
  <si>
    <t>Wooden Peg stock, 1"</t>
  </si>
  <si>
    <t>pr ft.</t>
  </si>
  <si>
    <t>Wooden Peg stock, 1/2"</t>
  </si>
  <si>
    <t>Wooden Peg stock, 2"</t>
  </si>
  <si>
    <t>Anvil, 160 lb.</t>
  </si>
  <si>
    <t>Anvil, 70 lb.</t>
  </si>
  <si>
    <t>Armor Care Kit</t>
  </si>
  <si>
    <t>Bellows, large</t>
  </si>
  <si>
    <t>Forge, full</t>
  </si>
  <si>
    <t>120 lb.</t>
  </si>
  <si>
    <t>Forge, small</t>
  </si>
  <si>
    <t>Grindstone with stand</t>
  </si>
  <si>
    <t>Hammer, smithing</t>
  </si>
  <si>
    <t>Leather strop</t>
  </si>
  <si>
    <t>Plier, bending</t>
  </si>
  <si>
    <t>Plier, tooling</t>
  </si>
  <si>
    <t>Reservoir, 50 gal.</t>
  </si>
  <si>
    <t>Stone samples</t>
  </si>
  <si>
    <t>Tongs</t>
  </si>
  <si>
    <t>Tongs, long-handle</t>
  </si>
  <si>
    <t>Tongs, short-handle</t>
  </si>
  <si>
    <t>Metals:</t>
  </si>
  <si>
    <t>Brass, bar</t>
  </si>
  <si>
    <t>Brass, ingot</t>
  </si>
  <si>
    <t>Brass, sheet</t>
  </si>
  <si>
    <t>Brass, strip</t>
  </si>
  <si>
    <t>6 by 1in</t>
  </si>
  <si>
    <t>Brass, wire</t>
  </si>
  <si>
    <t>Bronze, bar</t>
  </si>
  <si>
    <t>Bronze, ingot</t>
  </si>
  <si>
    <t>Bronze, sheet</t>
  </si>
  <si>
    <t>16 in sq</t>
  </si>
  <si>
    <t>Bronze, strip</t>
  </si>
  <si>
    <t>4 by 2in</t>
  </si>
  <si>
    <t>Bronze, wire</t>
  </si>
  <si>
    <t>Copper, bar</t>
  </si>
  <si>
    <t>Copper, ingot</t>
  </si>
  <si>
    <t>7 lb.</t>
  </si>
  <si>
    <t>Copper, sheet</t>
  </si>
  <si>
    <t>Copper, strip</t>
  </si>
  <si>
    <t>8 x 1 in</t>
  </si>
  <si>
    <t>Gold, bar</t>
  </si>
  <si>
    <t>Gold, ingot</t>
  </si>
  <si>
    <t>3 lb</t>
  </si>
  <si>
    <t>Gold, sheet</t>
  </si>
  <si>
    <t>8 in sq.</t>
  </si>
  <si>
    <t>Gold, strip</t>
  </si>
  <si>
    <t>4 by 1 in</t>
  </si>
  <si>
    <t>Gold, wire</t>
  </si>
  <si>
    <t>Iron, bar</t>
  </si>
  <si>
    <t>Iron, ingot</t>
  </si>
  <si>
    <t>10 lb</t>
  </si>
  <si>
    <t>Iron, sheet</t>
  </si>
  <si>
    <t>10 by 1 in</t>
  </si>
  <si>
    <t>Iron, wire</t>
  </si>
  <si>
    <t>Lead, bar</t>
  </si>
  <si>
    <t>2 lb</t>
  </si>
  <si>
    <t>Lead, ingot</t>
  </si>
  <si>
    <t>Lead, sheet</t>
  </si>
  <si>
    <t>5 in sq.</t>
  </si>
  <si>
    <t>Lead, strip</t>
  </si>
  <si>
    <t>Lead, wire</t>
  </si>
  <si>
    <t>Mithral, bar</t>
  </si>
  <si>
    <t>1/4 lb</t>
  </si>
  <si>
    <t>Mithral, ingot</t>
  </si>
  <si>
    <t>21b</t>
  </si>
  <si>
    <t>Mithral, sheet</t>
  </si>
  <si>
    <t>Mithral, strip</t>
  </si>
  <si>
    <t>2 by 1 in</t>
  </si>
  <si>
    <t>Mithral, wire</t>
  </si>
  <si>
    <t>Platinum, bar</t>
  </si>
  <si>
    <t>1.4 lb.</t>
  </si>
  <si>
    <t>Platinum, ingot</t>
  </si>
  <si>
    <t>Platinum, sheet</t>
  </si>
  <si>
    <t>Platinum, strip</t>
  </si>
  <si>
    <t>Silver, bar</t>
  </si>
  <si>
    <t>1/21b</t>
  </si>
  <si>
    <t>Silver, ingot</t>
  </si>
  <si>
    <t>Silver, sheet</t>
  </si>
  <si>
    <t>Silver, strip</t>
  </si>
  <si>
    <t>6 by 1 in.</t>
  </si>
  <si>
    <t>Steel, bar</t>
  </si>
  <si>
    <t>Steel, ingot</t>
  </si>
  <si>
    <t>Steel, strip</t>
  </si>
  <si>
    <t>Steel, wire</t>
  </si>
  <si>
    <t>Tin, bar</t>
  </si>
  <si>
    <t>Tin, ingot</t>
  </si>
  <si>
    <t>Tin, sheet</t>
  </si>
  <si>
    <t>Tin, strip</t>
  </si>
  <si>
    <t>Tin, wire</t>
  </si>
  <si>
    <t>Molds:</t>
  </si>
  <si>
    <t>** all molds can be further carved out by purchaser to create raised designs.</t>
  </si>
  <si>
    <t>Arrow head</t>
  </si>
  <si>
    <t>Axe head</t>
  </si>
  <si>
    <t>Band (mail)</t>
  </si>
  <si>
    <t>Bar, prying</t>
  </si>
  <si>
    <t>Bit</t>
  </si>
  <si>
    <t>Bracelet, plain narrow - large</t>
  </si>
  <si>
    <t>Bracelet, plain narrow - medium</t>
  </si>
  <si>
    <t>Bracelet, plain narrow - small</t>
  </si>
  <si>
    <t>Bracelet, plain wide - large</t>
  </si>
  <si>
    <t>Bracelet, plain wide - medium</t>
  </si>
  <si>
    <t>Bracelet, plain wide - small</t>
  </si>
  <si>
    <t>Breastplate</t>
  </si>
  <si>
    <t>Buckle, belt</t>
  </si>
  <si>
    <t>Buckle, pack</t>
  </si>
  <si>
    <t>Buckle, saddle</t>
  </si>
  <si>
    <t>Buckler</t>
  </si>
  <si>
    <t>Flail rod</t>
  </si>
  <si>
    <t>Hammerhead, joiner</t>
  </si>
  <si>
    <t>Hammerhead, smithing</t>
  </si>
  <si>
    <t>Hoe</t>
  </si>
  <si>
    <t>Hook, billhook</t>
  </si>
  <si>
    <t>Hook, meat</t>
  </si>
  <si>
    <t>Horseshoe, draft</t>
  </si>
  <si>
    <t>Horseshoe, pony</t>
  </si>
  <si>
    <t>Horseshoe, riding</t>
  </si>
  <si>
    <t>Horseshoe, war</t>
  </si>
  <si>
    <t>Knife, butcher</t>
  </si>
  <si>
    <t>Knife, carving</t>
  </si>
  <si>
    <t>Knife, cleaver</t>
  </si>
  <si>
    <t>Knife, hunting</t>
  </si>
  <si>
    <t>Mace, ball</t>
  </si>
  <si>
    <t>Mace, cylinder</t>
  </si>
  <si>
    <t>Pick, military</t>
  </si>
  <si>
    <t>Pick, mining</t>
  </si>
  <si>
    <t>Pitchfork head</t>
  </si>
  <si>
    <t>Pliers</t>
  </si>
  <si>
    <t>Quarrel</t>
  </si>
  <si>
    <t>Rake</t>
  </si>
  <si>
    <t>Ring, plain narrow - large</t>
  </si>
  <si>
    <t>Ring, plain narrow - medium</t>
  </si>
  <si>
    <t>Ring, plain narrow - small</t>
  </si>
  <si>
    <t>Ring, plain wide - large</t>
  </si>
  <si>
    <t>Ring, plain wide - medium</t>
  </si>
  <si>
    <t>Ring, plain wide - small</t>
  </si>
  <si>
    <t>Scale (mail)</t>
  </si>
  <si>
    <t>Shears, branch</t>
  </si>
  <si>
    <t>Shears, cloth</t>
  </si>
  <si>
    <t>Shears, paper</t>
  </si>
  <si>
    <t>Shield</t>
  </si>
  <si>
    <t>Spade, coal</t>
  </si>
  <si>
    <t>Spade, planting</t>
  </si>
  <si>
    <t>Spade, trowel</t>
  </si>
  <si>
    <t>Spear head</t>
  </si>
  <si>
    <t>Splint(mail)</t>
  </si>
  <si>
    <t>Spur</t>
  </si>
  <si>
    <t>Sword, bastard (one hand)</t>
  </si>
  <si>
    <t>Sword, bastard (two hand)</t>
  </si>
  <si>
    <t>Sword, broad</t>
  </si>
  <si>
    <t>Sword, cutlass</t>
  </si>
  <si>
    <t>Sword, long</t>
  </si>
  <si>
    <t>Sword, rapier</t>
  </si>
  <si>
    <t>Sword, sabre</t>
  </si>
  <si>
    <t>Sword, short</t>
  </si>
  <si>
    <t>Sword, simitar</t>
  </si>
  <si>
    <t>Sword, two-handed</t>
  </si>
  <si>
    <t>Husbandman:</t>
  </si>
  <si>
    <t>Beehive</t>
  </si>
  <si>
    <t>Branding Iron, specify Thorass, Espruar or Dethek and character**</t>
  </si>
  <si>
    <t>Add personal crest**</t>
  </si>
  <si>
    <t>Butchering mallet</t>
  </si>
  <si>
    <t>Hat with silk netting</t>
  </si>
  <si>
    <t>Hunting Knife, folding - two blade</t>
  </si>
  <si>
    <t>Hunting Knife, trail</t>
  </si>
  <si>
    <t>Long razor, foldable</t>
  </si>
  <si>
    <t>Meat Hooks (set of 8)</t>
  </si>
  <si>
    <t>1 lb. ea.</t>
  </si>
  <si>
    <t>Shearing Pack</t>
  </si>
  <si>
    <t>Shepherd's Crook</t>
  </si>
  <si>
    <t>Skinning knife, 8-inch</t>
  </si>
  <si>
    <t>Trident</t>
  </si>
  <si>
    <t>Inn and Tavern</t>
  </si>
  <si>
    <t>Bedding:</t>
  </si>
  <si>
    <t>Blanket, double - flannel</t>
  </si>
  <si>
    <t>Blanket, double - wool</t>
  </si>
  <si>
    <t>Blanket, single - flannel</t>
  </si>
  <si>
    <t>Blanket, single - wool</t>
  </si>
  <si>
    <t>Comforter, linen - down</t>
  </si>
  <si>
    <t>Comforter, linen - flannel</t>
  </si>
  <si>
    <t>Comforter, linen - rag</t>
  </si>
  <si>
    <t>Comforter, linen - wool</t>
  </si>
  <si>
    <t>Coverlet</t>
  </si>
  <si>
    <t>Mattress, double - feather</t>
  </si>
  <si>
    <t>Mattress, double - rag</t>
  </si>
  <si>
    <t>Mattress, double - straw</t>
  </si>
  <si>
    <t>Mattress, single - feather</t>
  </si>
  <si>
    <t>Mattress, single - rag</t>
  </si>
  <si>
    <t>Mattress, single - straw</t>
  </si>
  <si>
    <t>Pillow, linen - feather</t>
  </si>
  <si>
    <t>Pillow, linen - rag</t>
  </si>
  <si>
    <t>Pillow, linen - straw</t>
  </si>
  <si>
    <t>Quilt, plain</t>
  </si>
  <si>
    <t>Sheet, double</t>
  </si>
  <si>
    <t>Sheet, single</t>
  </si>
  <si>
    <t>Cooking:</t>
  </si>
  <si>
    <t>Bowls, porcelain - boning</t>
  </si>
  <si>
    <t>Bowls, porcelain - mixing</t>
  </si>
  <si>
    <t>Bowls, porcelain - serving</t>
  </si>
  <si>
    <t>Bowls, porcelain - soup</t>
  </si>
  <si>
    <t>Bowls, wood - boning</t>
  </si>
  <si>
    <t>Bowls, wood - mixing</t>
  </si>
  <si>
    <t>Bowls, wood - serving</t>
  </si>
  <si>
    <t>Bowls, wood - soup</t>
  </si>
  <si>
    <t>Canister, birchbark - 10 oz</t>
  </si>
  <si>
    <t>Canister, birchbark - 12 oz</t>
  </si>
  <si>
    <t>Canister, birchbark - 16 oz</t>
  </si>
  <si>
    <t>Cauldron and tripod - 10 gal</t>
  </si>
  <si>
    <t>Cauldron and tripod - 30 gal</t>
  </si>
  <si>
    <t>Cauldron and tripod - 50 gal</t>
  </si>
  <si>
    <t>Chopping Table</t>
  </si>
  <si>
    <t>Corkscrew</t>
  </si>
  <si>
    <t>Crocks, stoneware - 10 oz</t>
  </si>
  <si>
    <t>Crocks, stoneware - 12 oz</t>
  </si>
  <si>
    <t>Crocks, stoneware - 16 oz</t>
  </si>
  <si>
    <t>Crocks, stoneware - 20 oz</t>
  </si>
  <si>
    <t>Crocks, stoneware - 8 oz</t>
  </si>
  <si>
    <t>Cutting Board</t>
  </si>
  <si>
    <t>Drinking Horn, common</t>
  </si>
  <si>
    <t>Drinking Horn, fine</t>
  </si>
  <si>
    <t>Fork, dinner - brass</t>
  </si>
  <si>
    <t>Fork, dinner - silver</t>
  </si>
  <si>
    <t>Fork, roast</t>
  </si>
  <si>
    <t>Icepick</t>
  </si>
  <si>
    <t>Jug, wood</t>
  </si>
  <si>
    <t>Knife, boning</t>
  </si>
  <si>
    <t>Knife, dinner - brass</t>
  </si>
  <si>
    <t>Knife, dinner - silver</t>
  </si>
  <si>
    <t>Knife, paring</t>
  </si>
  <si>
    <t>Knife, peeling</t>
  </si>
  <si>
    <t>Knife, steak</t>
  </si>
  <si>
    <t>Mug, brass</t>
  </si>
  <si>
    <t>Mug, glass</t>
  </si>
  <si>
    <t>Mug, pewter</t>
  </si>
  <si>
    <t>Pan, bread</t>
  </si>
  <si>
    <t>Pan, cake</t>
  </si>
  <si>
    <t>Pan, pie</t>
  </si>
  <si>
    <t>Pitcher, porcelain</t>
  </si>
  <si>
    <t>Pitcher, stoneware</t>
  </si>
  <si>
    <t>Pitcher, wood</t>
  </si>
  <si>
    <t>Plate, porcelain</t>
  </si>
  <si>
    <t>Plate, stoneware</t>
  </si>
  <si>
    <t>Plate, wood</t>
  </si>
  <si>
    <t>Platter, porcelain</t>
  </si>
  <si>
    <t>Platter, stoneware</t>
  </si>
  <si>
    <t>Platter, wood</t>
  </si>
  <si>
    <t>Roasting spit</t>
  </si>
  <si>
    <t>Spoon, dinner - brass</t>
  </si>
  <si>
    <t>Spoon, dinner - silver</t>
  </si>
  <si>
    <t>Spoon, ladle</t>
  </si>
  <si>
    <t>Spoon, soup - brass</t>
  </si>
  <si>
    <t>Spoon, soup - silver</t>
  </si>
  <si>
    <t>Spoon, stirring - wood</t>
  </si>
  <si>
    <t>Stein, brass</t>
  </si>
  <si>
    <t>Stein, pewter</t>
  </si>
  <si>
    <t>Stein, silver</t>
  </si>
  <si>
    <t>Stein, stoneware</t>
  </si>
  <si>
    <t>Tankard, brass</t>
  </si>
  <si>
    <t>Tankard, pewter</t>
  </si>
  <si>
    <t>Tankard, sliver</t>
  </si>
  <si>
    <t>Tea pot</t>
  </si>
  <si>
    <t>Wine glass, common</t>
  </si>
  <si>
    <t>Wine glass, crystal</t>
  </si>
  <si>
    <t>Cleaning:</t>
  </si>
  <si>
    <t>Broom</t>
  </si>
  <si>
    <t>Bucket, 5 gal - bronze</t>
  </si>
  <si>
    <t>Bucket, 5 gal - iron</t>
  </si>
  <si>
    <t>Bucket, 5 gal - leather</t>
  </si>
  <si>
    <t>Bucket, 5 gal - steel</t>
  </si>
  <si>
    <t>Bucket, 5 gal - wood</t>
  </si>
  <si>
    <t>Feather duster</t>
  </si>
  <si>
    <t>Mop</t>
  </si>
  <si>
    <t>per bar</t>
  </si>
  <si>
    <t>Washboard</t>
  </si>
  <si>
    <t>Scrivening Specialities:</t>
  </si>
  <si>
    <t>Book Lock - good**</t>
  </si>
  <si>
    <t>**Steel link strap for lockable book</t>
  </si>
  <si>
    <t>Book Safe - 1/4 cost of normal blank book</t>
  </si>
  <si>
    <t>Deluxe Pen package (32 nibs, 14 types)</t>
  </si>
  <si>
    <t>Ink vial</t>
  </si>
  <si>
    <t>Ink vial (case - 24)</t>
  </si>
  <si>
    <t>Mapcase, maple</t>
  </si>
  <si>
    <t>Mapcase, oak</t>
  </si>
  <si>
    <t>Map-making Kit</t>
  </si>
  <si>
    <t>Charcoal (set of 5)</t>
  </si>
  <si>
    <t>Gridded parchment refills (50 sheets)</t>
  </si>
  <si>
    <t>Pen nibs, metal (set of 5)</t>
  </si>
  <si>
    <t>Pen, quill (set of 50)</t>
  </si>
  <si>
    <t>Scrollcase</t>
  </si>
  <si>
    <t>Book Lock - fair**</t>
  </si>
  <si>
    <t>Book Lock - excellent**</t>
  </si>
  <si>
    <t>Blank Book (15x20) - 100 pages</t>
  </si>
  <si>
    <t>Blank Book (15x20) - 200 pages</t>
  </si>
  <si>
    <t>Blank Book (15x20) - 25 pages</t>
  </si>
  <si>
    <t>Blank Book (15x20) - 50 pages</t>
  </si>
  <si>
    <t>Blank Book (15x20) - 500 pages</t>
  </si>
  <si>
    <t>Blank Book (15x20) - 75 pages</t>
  </si>
  <si>
    <t>Blank Book (9x12) - 100 pages</t>
  </si>
  <si>
    <t>Blank Book (9x12) - 200 pages</t>
  </si>
  <si>
    <t>Blank Book (9x12) - 25 pages</t>
  </si>
  <si>
    <t>Book case, portable</t>
  </si>
  <si>
    <t>Felt bound Blank book +15%</t>
  </si>
  <si>
    <t>Cloth bound Blank book -5%</t>
  </si>
  <si>
    <t>Blank Book (9x12) - 75 pages</t>
  </si>
  <si>
    <t>Blank Book (9x12) - 500 pages</t>
  </si>
  <si>
    <t>Blank Book (9x12) - 50 pages</t>
  </si>
  <si>
    <t>Implements:</t>
  </si>
  <si>
    <t>slate pencil (10)</t>
  </si>
  <si>
    <t>Signet Stamp</t>
  </si>
  <si>
    <t>Sealing Wax</t>
  </si>
  <si>
    <t>Paint brush, small</t>
  </si>
  <si>
    <t>Paint brush, medium</t>
  </si>
  <si>
    <t>lead pencil (10)</t>
  </si>
  <si>
    <t>Inkwell</t>
  </si>
  <si>
    <t>inkstand</t>
  </si>
  <si>
    <t>Chalk stick (10)</t>
  </si>
  <si>
    <t>case, oak</t>
  </si>
  <si>
    <t>Paints:</t>
  </si>
  <si>
    <t>yellow, sulphur</t>
  </si>
  <si>
    <t>10 oz</t>
  </si>
  <si>
    <t>white lead</t>
  </si>
  <si>
    <t>vermillion</t>
  </si>
  <si>
    <t>red, lead</t>
  </si>
  <si>
    <t>red, iron</t>
  </si>
  <si>
    <t>purple</t>
  </si>
  <si>
    <t>ocher</t>
  </si>
  <si>
    <t>green, copper</t>
  </si>
  <si>
    <t>blue, copper</t>
  </si>
  <si>
    <t>blue, Calam.</t>
  </si>
  <si>
    <t>Surfaces:</t>
  </si>
  <si>
    <t>slate (5 in sq)</t>
  </si>
  <si>
    <t>scroll (8 ft)</t>
  </si>
  <si>
    <t>rice paper (8"x8" sheet)</t>
  </si>
  <si>
    <t>parchment (8"x8" sheet)</t>
  </si>
  <si>
    <t>papyrus (8"x8" sheet)</t>
  </si>
  <si>
    <t>paper (8"x8" sheet)</t>
  </si>
  <si>
    <t>bamboo (8"x8" sheet)</t>
  </si>
  <si>
    <t>vellum (8"x8" sheet)</t>
  </si>
  <si>
    <t>Storage Items</t>
  </si>
  <si>
    <t>Drum, 100 gal</t>
  </si>
  <si>
    <t>Jar, stoppered ceramic - 64 oz. (2 qt.)</t>
  </si>
  <si>
    <t>Jar, stoppered ceramic - 8 oz.</t>
  </si>
  <si>
    <t>Jar, stoppered ceramic - 32 oz (1 qt.)</t>
  </si>
  <si>
    <t>Jar, stoppered glass - 10 oz.</t>
  </si>
  <si>
    <t>Jar, stoppered glass - 12 oz.</t>
  </si>
  <si>
    <t>Jar, stoppered glass - 128 oz. (1 gal.)</t>
  </si>
  <si>
    <t>Jar, stoppered glass - 14 oz.</t>
  </si>
  <si>
    <t>Jar, stoppered glass - 16 oz.</t>
  </si>
  <si>
    <t>Jar, stoppered ceramic - 6 oz.</t>
  </si>
  <si>
    <t>Jar, stoppered ceramic - 4 oz.</t>
  </si>
  <si>
    <t>Jar, stoppered ceramic - 24 oz.</t>
  </si>
  <si>
    <t>Drum, 200 gal.</t>
  </si>
  <si>
    <t>Jar, stoppered ceramic - 10 oz.</t>
  </si>
  <si>
    <t>Jar, stoppered ceramic - 12 oz.</t>
  </si>
  <si>
    <t>Jar, stoppered ceramic - 128 oz. (1 gal.)</t>
  </si>
  <si>
    <t>Jar, stoppered ceramic - 14 oz.</t>
  </si>
  <si>
    <t>Jar, stoppered ceramic - 16 oz.</t>
  </si>
  <si>
    <t>Jar, stoppered ceramic - 2 oz.</t>
  </si>
  <si>
    <t>Jar, stoppered ceramic - 20 oz.</t>
  </si>
  <si>
    <t>Jar, stoppered glass - 2 oz.</t>
  </si>
  <si>
    <t>Jar, stoppered glass - 20 oz.</t>
  </si>
  <si>
    <t>Sack, flour</t>
  </si>
  <si>
    <t>Sack, knap</t>
  </si>
  <si>
    <t>Sack, pouch - leather</t>
  </si>
  <si>
    <t>Sack, purse</t>
  </si>
  <si>
    <t>Sack, saddle</t>
  </si>
  <si>
    <t>Sack, tubor</t>
  </si>
  <si>
    <t>Skin, oil</t>
  </si>
  <si>
    <t>Skin, water</t>
  </si>
  <si>
    <t>Sack, duffle</t>
  </si>
  <si>
    <t>Sack, ditty</t>
  </si>
  <si>
    <t>Keg, 30 gal.</t>
  </si>
  <si>
    <t>Jar, stoppered glass - 24 oz.</t>
  </si>
  <si>
    <t>Jar, stoppered glass - 4 oz.</t>
  </si>
  <si>
    <t>Jar, stoppered glass - 6 oz.</t>
  </si>
  <si>
    <t>Jar, stoppered glass - 64 oz. (2 qt.)</t>
  </si>
  <si>
    <t>Jar, stoppered glass - 8 oz.</t>
  </si>
  <si>
    <t>Jar, stoppered glass - 32 oz (1 qt.)</t>
  </si>
  <si>
    <t>Keg, 10 gal.</t>
  </si>
  <si>
    <t>Keg, 20 gal.</t>
  </si>
  <si>
    <t>Skin, wine</t>
  </si>
  <si>
    <t>Crate, small</t>
  </si>
  <si>
    <t>Barrel, 30 gal.</t>
  </si>
  <si>
    <t>Basket, Yhaunn - seed</t>
  </si>
  <si>
    <t>Basket, Yhaunn - snake</t>
  </si>
  <si>
    <t>Box, bread</t>
  </si>
  <si>
    <t>Box, jewelry - gold</t>
  </si>
  <si>
    <t>Box, jewelry - silver</t>
  </si>
  <si>
    <t>Box, jewelry - wood</t>
  </si>
  <si>
    <t>Box, prayer</t>
  </si>
  <si>
    <t>Box, snuff</t>
  </si>
  <si>
    <t>Basket, Yhaunn - picking</t>
  </si>
  <si>
    <t>Basket, Yhaunn - peck</t>
  </si>
  <si>
    <t>Basket, Yhaunn - laundry</t>
  </si>
  <si>
    <t>Barrel, 40 gal.</t>
  </si>
  <si>
    <t>Barrel, 50 gal.</t>
  </si>
  <si>
    <t>Barrel, 60 gal.</t>
  </si>
  <si>
    <t>Basket, Yhaunn - baby</t>
  </si>
  <si>
    <t>Basket, Yhaunn - bread</t>
  </si>
  <si>
    <t>Basket, Yhaunn - bushel</t>
  </si>
  <si>
    <t>Basket, Yhaunn - dog</t>
  </si>
  <si>
    <t>Basket, Yhaunn - egg</t>
  </si>
  <si>
    <t>Box, strong</t>
  </si>
  <si>
    <t>Box, tinder</t>
  </si>
  <si>
    <t>Casket, infant</t>
  </si>
  <si>
    <t>Chest, boot</t>
  </si>
  <si>
    <t>Chest, cedar</t>
  </si>
  <si>
    <t>Chest, clothing</t>
  </si>
  <si>
    <t>Chest, traveling</t>
  </si>
  <si>
    <t>Chest, treasure</t>
  </si>
  <si>
    <t>Crate, extra large</t>
  </si>
  <si>
    <t>Crate, large</t>
  </si>
  <si>
    <t>Casket, human</t>
  </si>
  <si>
    <t>Casket, half-orc</t>
  </si>
  <si>
    <t>Casket, halfling</t>
  </si>
  <si>
    <t>Bucket, 10 gal - iron</t>
  </si>
  <si>
    <t>Bucket, 10 gal - bronze</t>
  </si>
  <si>
    <t>Bucket, 10 gal - leather</t>
  </si>
  <si>
    <t>Bucket, 10 gal - steel</t>
  </si>
  <si>
    <t>Bucket, 10 gal - wood</t>
  </si>
  <si>
    <t>Casket, dwarf</t>
  </si>
  <si>
    <t>Casket, elf</t>
  </si>
  <si>
    <t>Casket, gnome</t>
  </si>
  <si>
    <t>Crate, medium</t>
  </si>
  <si>
    <t>Items ordered generally arrive at the Outlet in two to three days</t>
  </si>
  <si>
    <t>Tally Stick</t>
  </si>
  <si>
    <t>Paintbrush - 1/8"</t>
  </si>
  <si>
    <t>Paintbrush - 1/4"</t>
  </si>
  <si>
    <t>Paintbrush - 1/2"</t>
  </si>
  <si>
    <t>Paintbrush - 1/16"</t>
  </si>
  <si>
    <t>Paintbrush - 1"</t>
  </si>
  <si>
    <t>Lock, good quality mithral</t>
  </si>
  <si>
    <t>Lock, excellent quality adamantite</t>
  </si>
  <si>
    <t>Hemp rope (per 50') - 4" dia</t>
  </si>
  <si>
    <t>570 lb.</t>
  </si>
  <si>
    <t>Hemp rope (per 50') - 3/4" dia</t>
  </si>
  <si>
    <t>Hemp rope (per 50') - 3" dia</t>
  </si>
  <si>
    <t>320 lb.</t>
  </si>
  <si>
    <t>Hemp rope (per 50') - 2" dia</t>
  </si>
  <si>
    <t>142 lb.</t>
  </si>
  <si>
    <t>Hemp rope (per 50') - 1/4" dia</t>
  </si>
  <si>
    <t>Paintbrush - 2"</t>
  </si>
  <si>
    <t>Paintbrush - 3/4"</t>
  </si>
  <si>
    <t>Stocks, head/hand single</t>
  </si>
  <si>
    <t>Stocks, head/hand double</t>
  </si>
  <si>
    <t>Stocks, ankle single</t>
  </si>
  <si>
    <t>Stocks, ankle double</t>
  </si>
  <si>
    <t>Silk rope - 3/4" dia</t>
  </si>
  <si>
    <t>18 lb.</t>
  </si>
  <si>
    <t>Silk rope - 1/8" dia</t>
  </si>
  <si>
    <t>1.5 lb.</t>
  </si>
  <si>
    <t>Silk rope - 1/4" dia</t>
  </si>
  <si>
    <t>3.5 lb.</t>
  </si>
  <si>
    <t>Silk rope - 1/2" dia</t>
  </si>
  <si>
    <t>Silk rope - 1" dia</t>
  </si>
  <si>
    <t>Shackles</t>
  </si>
  <si>
    <t>Paintbrush - hairline</t>
  </si>
  <si>
    <t>Paintbrush - 4"</t>
  </si>
  <si>
    <t>Hemp rope (per 50') - 1/2" dia</t>
  </si>
  <si>
    <t>Hemp rope (per 50') - 1/16" dia</t>
  </si>
  <si>
    <t>1/3 lb.</t>
  </si>
  <si>
    <t>Hemp rope (per 50') - 1" dia</t>
  </si>
  <si>
    <t>36 lb.</t>
  </si>
  <si>
    <t>Chain, iron (pr 25 ft) - 2"</t>
  </si>
  <si>
    <t>210 lb.</t>
  </si>
  <si>
    <t>Chain, iron (pr 25 ft) - 1/8"</t>
  </si>
  <si>
    <t>Chain, iron (pr 25 ft) - 1/4"</t>
  </si>
  <si>
    <t>Chain, iron (pr 25 ft) - 1/2"</t>
  </si>
  <si>
    <t>Chain, iron (pr 25 ft) - 1"</t>
  </si>
  <si>
    <t>130 lb.</t>
  </si>
  <si>
    <t>Chain, gold (pr 25 ft) - 1/8"</t>
  </si>
  <si>
    <t>Chain, gold (pr 25 ft) - 1/4"</t>
  </si>
  <si>
    <t>Chain, gold (pr 25 ft) - 1/2"</t>
  </si>
  <si>
    <t>Block and Tackle, ton cap. (2 pulleys)</t>
  </si>
  <si>
    <t>Block and Tackle, 500 lb cap.</t>
  </si>
  <si>
    <t>Block and Tackle, 200 lb cap.</t>
  </si>
  <si>
    <t>Block and Tackle, 1000 lb cap.</t>
  </si>
  <si>
    <t>Chain, iron (pr 25 ft) - 3"</t>
  </si>
  <si>
    <t>400 lb.</t>
  </si>
  <si>
    <t>Chain, iron (pr 25 ft) - 3/4"</t>
  </si>
  <si>
    <t>98 lb.</t>
  </si>
  <si>
    <t>Chain, steel (pr 25 ft) - 4"</t>
  </si>
  <si>
    <t>700 lb.</t>
  </si>
  <si>
    <t>Chain, steel (pr 25 ft) - 3/4"</t>
  </si>
  <si>
    <t>Chain, steel (pr 25 ft) - 3"</t>
  </si>
  <si>
    <t>Chain, steel (pr 25 ft) - 2"</t>
  </si>
  <si>
    <t>Chain, steel (pr 25 ft) - 1/8"</t>
  </si>
  <si>
    <t>Chain, steel (pr 25 ft) - 1/4"</t>
  </si>
  <si>
    <t>Chain, steel (pr 25 ft) - 1/2"</t>
  </si>
  <si>
    <t>Chain, steel (pr 25 ft) - 1"</t>
  </si>
  <si>
    <t>Chain, silver (pr 25 ft) - 1/8"</t>
  </si>
  <si>
    <t>Chain, silver (pr 25 ft) - 1/4"</t>
  </si>
  <si>
    <t>Chain, silver (pr 25 ft) - 1/2"</t>
  </si>
  <si>
    <t>Chain, iron (pr 25 ft) - 4"</t>
  </si>
  <si>
    <t>Block and Tackle, 100 lb cap.</t>
  </si>
  <si>
    <t>Tailors' Corner</t>
  </si>
  <si>
    <t>Fabric (sq yd)</t>
  </si>
  <si>
    <t>Canvas</t>
  </si>
  <si>
    <t>Flannel wool</t>
  </si>
  <si>
    <t>light</t>
  </si>
  <si>
    <t>heavy</t>
  </si>
  <si>
    <t>medium</t>
  </si>
  <si>
    <t>Homespun</t>
  </si>
  <si>
    <t>Lace</t>
  </si>
  <si>
    <t>Linen, Daerlunian</t>
  </si>
  <si>
    <t>Maztican white</t>
  </si>
  <si>
    <t>Raw wool</t>
  </si>
  <si>
    <t>Sailcloth</t>
  </si>
  <si>
    <t>Silk</t>
  </si>
  <si>
    <t>Ticking</t>
  </si>
  <si>
    <t>mattress</t>
  </si>
  <si>
    <t>pillow</t>
  </si>
  <si>
    <t>Velvet</t>
  </si>
  <si>
    <t>Wool, Daerlunian</t>
  </si>
  <si>
    <t>Skins (1 hide)</t>
  </si>
  <si>
    <t>Bear</t>
  </si>
  <si>
    <t>Deer</t>
  </si>
  <si>
    <t>Fox, red</t>
  </si>
  <si>
    <t>Fox, white</t>
  </si>
  <si>
    <t>Horsehide</t>
  </si>
  <si>
    <t>Jaguar</t>
  </si>
  <si>
    <t>Leather</t>
  </si>
  <si>
    <t>Leopard</t>
  </si>
  <si>
    <t>Lion</t>
  </si>
  <si>
    <t>Marten</t>
  </si>
  <si>
    <t>Mink</t>
  </si>
  <si>
    <t>Panther</t>
  </si>
  <si>
    <t>Raccoon</t>
  </si>
  <si>
    <t>Sable, black</t>
  </si>
  <si>
    <t>Shark</t>
  </si>
  <si>
    <t>Sheep</t>
  </si>
  <si>
    <t>Squirrel</t>
  </si>
  <si>
    <t>Tiger</t>
  </si>
  <si>
    <t>Wolf</t>
  </si>
  <si>
    <t>Sewing/Weaving</t>
  </si>
  <si>
    <t>Basket</t>
  </si>
  <si>
    <t>Beads (10), glass</t>
  </si>
  <si>
    <t>Beads (10), gold</t>
  </si>
  <si>
    <t>Beads (10), ivory</t>
  </si>
  <si>
    <t>Beads (10), oak</t>
  </si>
  <si>
    <t>Beads (10), pine</t>
  </si>
  <si>
    <t>Bootlaces (2), 1'</t>
  </si>
  <si>
    <t>Bootlaces (2), 2'</t>
  </si>
  <si>
    <t>Buttons (10), large</t>
  </si>
  <si>
    <t>Buttons (10), medium</t>
  </si>
  <si>
    <t>Buttons (10), small</t>
  </si>
  <si>
    <t>Distaff</t>
  </si>
  <si>
    <t>Flax, raw (1 lb.)</t>
  </si>
  <si>
    <t>Grommet</t>
  </si>
  <si>
    <t>Hemp (1')</t>
  </si>
  <si>
    <t>Hook &amp; eye(l pr)</t>
  </si>
  <si>
    <t>Loom, 2 foot</t>
  </si>
  <si>
    <t>Loom, 4 foot</t>
  </si>
  <si>
    <t>Loom, 8 foot</t>
  </si>
  <si>
    <t>Needle case</t>
  </si>
  <si>
    <t>Needles (10)</t>
  </si>
  <si>
    <t>Pattern*</t>
  </si>
  <si>
    <t>apron</t>
  </si>
  <si>
    <t>bandolier</t>
  </si>
  <si>
    <t>breeches</t>
  </si>
  <si>
    <t>chemise</t>
  </si>
  <si>
    <t>cloak</t>
  </si>
  <si>
    <t>coif</t>
  </si>
  <si>
    <t>doublet</t>
  </si>
  <si>
    <t>gorget</t>
  </si>
  <si>
    <t>hood</t>
  </si>
  <si>
    <t>hose</t>
  </si>
  <si>
    <t>pantaloon</t>
  </si>
  <si>
    <t>safety belt</t>
  </si>
  <si>
    <t>shirt</t>
  </si>
  <si>
    <t>stocking</t>
  </si>
  <si>
    <t>surcoat</t>
  </si>
  <si>
    <t>tabard</t>
  </si>
  <si>
    <t>tunic</t>
  </si>
  <si>
    <t>* Specify size when ordering</t>
  </si>
  <si>
    <t>Pins(10)</t>
  </si>
  <si>
    <t>Scissor case</t>
  </si>
  <si>
    <t>Scissor sheath</t>
  </si>
  <si>
    <t>Scissors</t>
  </si>
  <si>
    <t>Spinning wheel</t>
  </si>
  <si>
    <t>Thimble</t>
  </si>
  <si>
    <t>Thread (100'), darning</t>
  </si>
  <si>
    <t>Thread (100'), embroidery</t>
  </si>
  <si>
    <t>Thread (100'), sewing</t>
  </si>
  <si>
    <t>Wool carders</t>
  </si>
  <si>
    <t>Yarn** (100')</t>
  </si>
  <si>
    <t>** Available in red, blue, yellow, green, brown gray, black, and white.</t>
  </si>
  <si>
    <t>Feathers, Eagle (10)</t>
  </si>
  <si>
    <t>Feathers, Hawk (10)</t>
  </si>
  <si>
    <t>Feathers, Ostrich (1)</t>
  </si>
  <si>
    <t>Feathers, Parrot (1)</t>
  </si>
  <si>
    <t>Feathers, Peacock (1)</t>
  </si>
  <si>
    <t>Feathers, Pheasant (5)</t>
  </si>
  <si>
    <t>Dyes (8 oz.)*, Blue, Calimshan</t>
  </si>
  <si>
    <t>Dyes (8 oz.)*, Blue, copper</t>
  </si>
  <si>
    <t>Dyes (8 oz.)*, Blue, ultramarine</t>
  </si>
  <si>
    <t>Dyes (8 oz.)*, Green, mollusk</t>
  </si>
  <si>
    <t>Dyes (8 oz.)*, Indigo</t>
  </si>
  <si>
    <t>Dyes (8 oz.)*, Ocher</t>
  </si>
  <si>
    <t>Dyes (8 oz.)*, Purple</t>
  </si>
  <si>
    <t>Dyes (8 oz.)*, Red, cochineal</t>
  </si>
  <si>
    <t>Dyes (8 oz.)*, Red, iron</t>
  </si>
  <si>
    <t>Dyes (8 oz.)*, Red, mollusk</t>
  </si>
  <si>
    <t>Dyes (8 oz.)*, Safflower</t>
  </si>
  <si>
    <t>Dyes (8 oz.)*, Vermilion</t>
  </si>
  <si>
    <t>Dyes (8 oz.)*, Yellow, sulfur</t>
  </si>
  <si>
    <t>* Will dye fabrics to buyer's specifications, allow 3 to 4 days.</t>
  </si>
  <si>
    <t>Clothes and Shoes</t>
  </si>
  <si>
    <t>*Dying to specification add</t>
  </si>
  <si>
    <t>jWith gold embroidery add:</t>
  </si>
  <si>
    <t>**With gold embroidery add:</t>
  </si>
  <si>
    <t>***Dying charge for red, blue or green. add:</t>
  </si>
  <si>
    <t>aDying charge: add</t>
  </si>
  <si>
    <t>bAdded embroidery. Add:</t>
  </si>
  <si>
    <t>dAdd options to silk. Add:</t>
  </si>
  <si>
    <t>cAdd options. Add:</t>
  </si>
  <si>
    <t>eAdd wire mesh lining. Add:</t>
  </si>
  <si>
    <t>eExtra embroidered or tooled letters. Add:</t>
  </si>
  <si>
    <t>fAdd fur lining. Add:</t>
  </si>
  <si>
    <t>hRetarring</t>
  </si>
  <si>
    <t>gAdd dagger sheath to boots. Add for each:</t>
  </si>
  <si>
    <t>iAdded attachments - Add:</t>
  </si>
  <si>
    <t>kFur Lining. Add:</t>
  </si>
  <si>
    <t>Underclothes</t>
  </si>
  <si>
    <t>Bustle, rear - large</t>
  </si>
  <si>
    <t>Bustle, rear - small</t>
  </si>
  <si>
    <t>Bustle, side - large</t>
  </si>
  <si>
    <t>Bustle, side - small</t>
  </si>
  <si>
    <t>Fullcloth - elf</t>
  </si>
  <si>
    <t>Fullcloth - gnome</t>
  </si>
  <si>
    <t>Fullcloth - halfling</t>
  </si>
  <si>
    <t>Fullcloth - human</t>
  </si>
  <si>
    <t>Hose supporter, leather*</t>
  </si>
  <si>
    <t>Hosiery, silk or velvet - elf</t>
  </si>
  <si>
    <t>Hosiery, silk or velvet - gnome</t>
  </si>
  <si>
    <t>Hosiery, silk or velvet - halfling</t>
  </si>
  <si>
    <t>Hosiery, silk or velvet - human</t>
  </si>
  <si>
    <t>Hosiery, wool or linen - elf</t>
  </si>
  <si>
    <t>Hosiery, wool or linen - gnome</t>
  </si>
  <si>
    <t>Hosiery, wool or linen - halfling</t>
  </si>
  <si>
    <t>Hosiery, wool or linen - human</t>
  </si>
  <si>
    <t>Loincloth, silk, velvet or leather - elf</t>
  </si>
  <si>
    <t>Loincloth, silk, velvet or leather - gnome</t>
  </si>
  <si>
    <t>Loincloth, silk, velvet or leather - halfling</t>
  </si>
  <si>
    <t>Loincloth, silk, velvet or leather - human</t>
  </si>
  <si>
    <t>Loincloth, wool, linen or cotton - elf</t>
  </si>
  <si>
    <t>Loincloth, wool, linen or cotton - gnome</t>
  </si>
  <si>
    <t>Loincloth, wool, linen or cotton - halfling</t>
  </si>
  <si>
    <t>Loincloth, wool, linen or cotton - human</t>
  </si>
  <si>
    <t>Lounging Robe - demihuman</t>
  </si>
  <si>
    <t>Lounging Robe - human</t>
  </si>
  <si>
    <t>Money Belt</t>
  </si>
  <si>
    <t>Nightshirt, demihuman</t>
  </si>
  <si>
    <t>Nightshirt, human</t>
  </si>
  <si>
    <t>Stockings, cotton, wool, flannel - demi human</t>
  </si>
  <si>
    <t>Stockings, cotton, wool, flannel - human</t>
  </si>
  <si>
    <t>Overclothes</t>
  </si>
  <si>
    <t>Breeches, linen - elf</t>
  </si>
  <si>
    <t>Breeches, linen - gnome or halfling</t>
  </si>
  <si>
    <t>Breeches, linen - human</t>
  </si>
  <si>
    <t>Breeches, sack cloth - elf</t>
  </si>
  <si>
    <t>Breeches, sack cloth - gnome or halfling</t>
  </si>
  <si>
    <t>Breeches, sack cloth - human</t>
  </si>
  <si>
    <t>Breeches, silk - elf</t>
  </si>
  <si>
    <t>Breeches, silk - gnome or halfling</t>
  </si>
  <si>
    <t>Breeches, silk - human</t>
  </si>
  <si>
    <t>Breeches, velvet - elf</t>
  </si>
  <si>
    <t>Breeches, velvet - gnome or halfling</t>
  </si>
  <si>
    <t>Breeches, velvet - human</t>
  </si>
  <si>
    <t>Breeches, woolen - elf</t>
  </si>
  <si>
    <t>Breeches, woolen - gnome or halfling</t>
  </si>
  <si>
    <t>Breeches, woolen - human</t>
  </si>
  <si>
    <t>Cannons, silk - elf</t>
  </si>
  <si>
    <t>Cannons, silk - gnome</t>
  </si>
  <si>
    <t>Cannons, silk - halfling</t>
  </si>
  <si>
    <t>Cannons, silk - human</t>
  </si>
  <si>
    <t>Cannons, velvet - elf</t>
  </si>
  <si>
    <t>Cannons, velvet - gnome</t>
  </si>
  <si>
    <t>Cannons, velvet - halfling</t>
  </si>
  <si>
    <t>Cannons, velvet - human</t>
  </si>
  <si>
    <t>Chemise, linen</t>
  </si>
  <si>
    <t>Chemise, Maztican cotton</t>
  </si>
  <si>
    <t>Chemise, sackcloth</t>
  </si>
  <si>
    <t>Chemise, silk</t>
  </si>
  <si>
    <t>Codpiece, bag - linenj</t>
  </si>
  <si>
    <t>Codpiece, bag - velvet or silkj</t>
  </si>
  <si>
    <t>Codpiece, flat - linenj</t>
  </si>
  <si>
    <t>Codpiece, flat - velvet or silkj</t>
  </si>
  <si>
    <t>Cote, linen, sleeveless** - elf</t>
  </si>
  <si>
    <t>Cote, linen, sleeveless** - gnome</t>
  </si>
  <si>
    <t>Cote, linen, sleeveless** - halfling</t>
  </si>
  <si>
    <t>Cote, linen, sleeveless** - human</t>
  </si>
  <si>
    <t>Cote, linen, sleeves** - elf</t>
  </si>
  <si>
    <t>Cote, linen, sleeves** - gnome</t>
  </si>
  <si>
    <t>Cote, linen, sleeves** - halfling</t>
  </si>
  <si>
    <t>Cote, linen, sleeves** - human</t>
  </si>
  <si>
    <t>Doublet, brocade*** - elf</t>
  </si>
  <si>
    <t>Doublet, brocade*** - gnome</t>
  </si>
  <si>
    <t>Doublet, brocade*** - halfling</t>
  </si>
  <si>
    <t>Doublet, brocade*** - human</t>
  </si>
  <si>
    <t>Doublet, linen*** - elf</t>
  </si>
  <si>
    <t>Doublet, linen*** - gnome</t>
  </si>
  <si>
    <t>Doublet, linen*** - halfling</t>
  </si>
  <si>
    <t>Doublet, linen*** - human</t>
  </si>
  <si>
    <t>Doublet, velvet or silk*** - elf</t>
  </si>
  <si>
    <t>Doublet, velvet or silk*** - gnome</t>
  </si>
  <si>
    <t>Doublet, velvet or silk*** - halfling</t>
  </si>
  <si>
    <t>Doublet, velvet or silk*** - human</t>
  </si>
  <si>
    <t>Dress, linen - elfa</t>
  </si>
  <si>
    <t>Dress, linen - gnomea</t>
  </si>
  <si>
    <t>Dress, linen - halflinga</t>
  </si>
  <si>
    <t>Dress, linen - human</t>
  </si>
  <si>
    <t>Dress, silk - elf</t>
  </si>
  <si>
    <t>Dress, silk - gnome</t>
  </si>
  <si>
    <t>Dress, silk - halfling</t>
  </si>
  <si>
    <t>Dress, silk - human</t>
  </si>
  <si>
    <t>Girdle</t>
  </si>
  <si>
    <t>Peltcote</t>
  </si>
  <si>
    <t>Outerclothes</t>
  </si>
  <si>
    <t>Belt, canvas</t>
  </si>
  <si>
    <t>Belt, canvas - with secret pouch</t>
  </si>
  <si>
    <t>Belt, gold braid</t>
  </si>
  <si>
    <t>Belt, harvesting</t>
  </si>
  <si>
    <t>Belt, leather</t>
  </si>
  <si>
    <t>Belt, leather - with secret pouch</t>
  </si>
  <si>
    <t>Belt, tool</t>
  </si>
  <si>
    <t>Belt, weapon belt</t>
  </si>
  <si>
    <t>Cloak, cold weather</t>
  </si>
  <si>
    <t>Cloak, formal</t>
  </si>
  <si>
    <t>Cloak, fur</t>
  </si>
  <si>
    <t>Cloak, special order starts at:</t>
  </si>
  <si>
    <t>Full Cape</t>
  </si>
  <si>
    <t>Gloves, archery</t>
  </si>
  <si>
    <t>Gloves, Evermeet</t>
  </si>
  <si>
    <t>Gloves, gauntlets</t>
  </si>
  <si>
    <t>Gloves, leather, fur lined</t>
  </si>
  <si>
    <t>Gloves, linen</t>
  </si>
  <si>
    <t>Gloves, silk</t>
  </si>
  <si>
    <t>Gloves, smithing</t>
  </si>
  <si>
    <t>Half-cape</t>
  </si>
  <si>
    <t>Hat or capk - fur</t>
  </si>
  <si>
    <t>Hat or cap - linen, wool, leatherk</t>
  </si>
  <si>
    <t>Hood, fur</t>
  </si>
  <si>
    <t>Hood, wool or linen</t>
  </si>
  <si>
    <t>Jerkin, leatherbc</t>
  </si>
  <si>
    <t>Jerkin, linenbc</t>
  </si>
  <si>
    <t>Jerkin, Maztican cottonbc</t>
  </si>
  <si>
    <t>Jerkin, quiltedbc</t>
  </si>
  <si>
    <t>Jerkin, silkbd</t>
  </si>
  <si>
    <t>Mittens</t>
  </si>
  <si>
    <t>Purse, leathere</t>
  </si>
  <si>
    <t>Purse, linene</t>
  </si>
  <si>
    <t>Robe, wool or linenf</t>
  </si>
  <si>
    <t>Robe, silkf</t>
  </si>
  <si>
    <t>Sash, linen</t>
  </si>
  <si>
    <t>Sash, silk</t>
  </si>
  <si>
    <t>Sash, wool</t>
  </si>
  <si>
    <t>Scarf/muffler - plain linen</t>
  </si>
  <si>
    <t>Scarf/muffler - patterned silk</t>
  </si>
  <si>
    <t>Scarf/muffler - plain wool</t>
  </si>
  <si>
    <t>Surcoat, linen</t>
  </si>
  <si>
    <t>Surcoat, quilted</t>
  </si>
  <si>
    <t>Suspenders, canvas</t>
  </si>
  <si>
    <t>Suspenders, leather</t>
  </si>
  <si>
    <t>Tabard, Qty 20 - 50. For each</t>
  </si>
  <si>
    <t>Tabard, Qty up to 20. For each</t>
  </si>
  <si>
    <t>Tabard, Qty200 or more. For each</t>
  </si>
  <si>
    <t>Tabard, Qty50 - 200. For each</t>
  </si>
  <si>
    <t>Toga, linen</t>
  </si>
  <si>
    <t>Toga, wool</t>
  </si>
  <si>
    <t>Turban or beret - furk</t>
  </si>
  <si>
    <t>Turban or beret - linen, wool, leatherk</t>
  </si>
  <si>
    <t>Footwear</t>
  </si>
  <si>
    <t>Dancing shoes</t>
  </si>
  <si>
    <t>Dwarf boots</t>
  </si>
  <si>
    <t>Elf Shoes</t>
  </si>
  <si>
    <t>High boots, hardg</t>
  </si>
  <si>
    <t>High boots, peltg</t>
  </si>
  <si>
    <t>High boots, softg</t>
  </si>
  <si>
    <t>Hip bootsh</t>
  </si>
  <si>
    <t>Low boots, hardg</t>
  </si>
  <si>
    <t>Low boots, peltg</t>
  </si>
  <si>
    <t>Low boots, softg</t>
  </si>
  <si>
    <t>Moccasins</t>
  </si>
  <si>
    <t>Orc-Spiker Bootsi</t>
  </si>
  <si>
    <t>Riding Boots</t>
  </si>
  <si>
    <t>Sandals</t>
  </si>
  <si>
    <t>Silk slippers</t>
  </si>
  <si>
    <t>Slippers, quilted linen</t>
  </si>
  <si>
    <t>Slippers, quilted silk</t>
  </si>
  <si>
    <t>Slippers, wool</t>
  </si>
  <si>
    <t>Snowshoes</t>
  </si>
  <si>
    <t>Tabi, silk</t>
  </si>
  <si>
    <t>Tabi, wool</t>
  </si>
  <si>
    <t>Boom's Garden</t>
  </si>
  <si>
    <t>Tailer</t>
  </si>
  <si>
    <t>Loin Guard - bronze</t>
  </si>
  <si>
    <t>Loin Cloth - wolf fur</t>
  </si>
  <si>
    <t>Loin Cloth - supple leather</t>
  </si>
  <si>
    <t>Loin Cloth - stiff leather</t>
  </si>
  <si>
    <t>Loin Cloth - scale mail</t>
  </si>
  <si>
    <t>Loin Cloth - plate mail</t>
  </si>
  <si>
    <t>Loin Cloth - chain mail</t>
  </si>
  <si>
    <t>Loin Cloth - bear fur</t>
  </si>
  <si>
    <t>Leggings - partial</t>
  </si>
  <si>
    <t>12 lb.</t>
  </si>
  <si>
    <t>Loin Guard - gold</t>
  </si>
  <si>
    <t>Loin Guard - iron</t>
  </si>
  <si>
    <t>Loin Guard - silver</t>
  </si>
  <si>
    <t>Swimwear, Drow</t>
  </si>
  <si>
    <t>Spiked Footings</t>
  </si>
  <si>
    <t>Skirt - leather</t>
  </si>
  <si>
    <t>Skirt - chain mail</t>
  </si>
  <si>
    <t>35 lb.</t>
  </si>
  <si>
    <t>Shoulder Plates - steel</t>
  </si>
  <si>
    <t>Shoulder Plates - silver</t>
  </si>
  <si>
    <t>Shoulder Plates - gold</t>
  </si>
  <si>
    <t>Shoulder Plates - bronze</t>
  </si>
  <si>
    <t>Loin Guard - steel</t>
  </si>
  <si>
    <t>Leggings - full chain</t>
  </si>
  <si>
    <t>Corset - scale mail</t>
  </si>
  <si>
    <t>14 lb.</t>
  </si>
  <si>
    <t>Bustenhalt, steel plate</t>
  </si>
  <si>
    <t>Bustenhalt, silver plate</t>
  </si>
  <si>
    <t>Bustenhalt, scale mail</t>
  </si>
  <si>
    <t>Bustenhalt, leather</t>
  </si>
  <si>
    <t>Bustenhalt, iron</t>
  </si>
  <si>
    <t>Bustenhalt, gold plate</t>
  </si>
  <si>
    <t>Bustenhalt, chain mail</t>
  </si>
  <si>
    <t>Bustenhalt, bronze plate</t>
  </si>
  <si>
    <t>Bustenhalt, bear fur</t>
  </si>
  <si>
    <t>Bustenhalt, studded leather</t>
  </si>
  <si>
    <t>Bustier - bronze</t>
  </si>
  <si>
    <t>Bustier - gold</t>
  </si>
  <si>
    <t>Corset - leather</t>
  </si>
  <si>
    <t>Corset - chain mail</t>
  </si>
  <si>
    <t>Collar</t>
  </si>
  <si>
    <t>Chemise - leather</t>
  </si>
  <si>
    <t>Chemise - lace mail</t>
  </si>
  <si>
    <t>Chemise - chain mail</t>
  </si>
  <si>
    <t>Bustier - steel</t>
  </si>
  <si>
    <t>Bustier - silver</t>
  </si>
  <si>
    <t>Bustier - iron</t>
  </si>
  <si>
    <t>Broadbelt</t>
  </si>
  <si>
    <t>Amber, polished - double strand necklace</t>
  </si>
  <si>
    <t>Fillet</t>
  </si>
  <si>
    <t>Glass beads</t>
  </si>
  <si>
    <t>bag</t>
  </si>
  <si>
    <t>Gorget</t>
  </si>
  <si>
    <t>Headband, men's</t>
  </si>
  <si>
    <t>Headband, women's</t>
  </si>
  <si>
    <t>Locket, bone</t>
  </si>
  <si>
    <t>Locket, jade</t>
  </si>
  <si>
    <t>Locket, rose quartz</t>
  </si>
  <si>
    <t>Locket, turquoise</t>
  </si>
  <si>
    <t>Pendant, blossoms</t>
  </si>
  <si>
    <t>Pendant, disk</t>
  </si>
  <si>
    <t>Pendant, dragon</t>
  </si>
  <si>
    <t>Ring, engraved</t>
  </si>
  <si>
    <t>Earrings, dove</t>
  </si>
  <si>
    <t>Brooch, silver</t>
  </si>
  <si>
    <t>Amber, polished - Earrings, cabochon</t>
  </si>
  <si>
    <t>Amber, polished - Earrings, faceted</t>
  </si>
  <si>
    <t>Amber, polished - hair comb, pair</t>
  </si>
  <si>
    <t>Amber, polished - hair comb, single</t>
  </si>
  <si>
    <t>Amber, polished - single strand necklace</t>
  </si>
  <si>
    <t>Arm bands, pair</t>
  </si>
  <si>
    <t>Beads, stone - belt</t>
  </si>
  <si>
    <t>Beads, stone - necklace</t>
  </si>
  <si>
    <t>Bracelet, gold</t>
  </si>
  <si>
    <t>Bracelet, gold cuff</t>
  </si>
  <si>
    <t>Bracelet, silver</t>
  </si>
  <si>
    <t>Bracelet, silver cuff</t>
  </si>
  <si>
    <t>Brooch, gold</t>
  </si>
  <si>
    <t>Torc</t>
  </si>
  <si>
    <t>Household Accoutrements</t>
  </si>
  <si>
    <t>Ornamental:</t>
  </si>
  <si>
    <t>Sundial, bronze</t>
  </si>
  <si>
    <t>Mirror, wall - 5'</t>
  </si>
  <si>
    <t>Statue, badger</t>
  </si>
  <si>
    <t>Statue, deer</t>
  </si>
  <si>
    <t>Statue, fox</t>
  </si>
  <si>
    <t>Statue, owl</t>
  </si>
  <si>
    <t>Statue, rabbit</t>
  </si>
  <si>
    <t>Statue, unicorn</t>
  </si>
  <si>
    <t>Sundial, marble</t>
  </si>
  <si>
    <t>Water Clock</t>
  </si>
  <si>
    <t>Mirror, wall - 3'</t>
  </si>
  <si>
    <t>Mirror, hand</t>
  </si>
  <si>
    <t>Bell pull, ornamental</t>
  </si>
  <si>
    <t>Box, lacquer</t>
  </si>
  <si>
    <t>Box, sandalwood</t>
  </si>
  <si>
    <t>Box, silk</t>
  </si>
  <si>
    <t>Candles, beeswax</t>
  </si>
  <si>
    <t>Candles, tallow</t>
  </si>
  <si>
    <t>Dinner bell, brass</t>
  </si>
  <si>
    <t>Dinner bell, silver</t>
  </si>
  <si>
    <t>Door Knocker, engraved</t>
  </si>
  <si>
    <t>Window Lace, special order only</t>
  </si>
  <si>
    <t>Personal Supplies</t>
  </si>
  <si>
    <t>Wig</t>
  </si>
  <si>
    <t>Snuff Box, silver</t>
  </si>
  <si>
    <t>Snuff Box, hardwood</t>
  </si>
  <si>
    <t>Snuff Box, gold</t>
  </si>
  <si>
    <t>Small gems - add</t>
  </si>
  <si>
    <t>silver handles - add</t>
  </si>
  <si>
    <t>Sachet: Shaar Scents</t>
  </si>
  <si>
    <t>Sachet: Moonsea</t>
  </si>
  <si>
    <t>Sachet: Far Payit Palm</t>
  </si>
  <si>
    <t>Sachet: Chessentan Lotus</t>
  </si>
  <si>
    <t>Snuff Box, steel</t>
  </si>
  <si>
    <t>Soap, lye</t>
  </si>
  <si>
    <t>Soap, mild</t>
  </si>
  <si>
    <t>Washcloth</t>
  </si>
  <si>
    <t>Towels, woolen bath</t>
  </si>
  <si>
    <t>Towels, Maztican cotton bath</t>
  </si>
  <si>
    <t>Towels, linen hand</t>
  </si>
  <si>
    <t>Toenail, Fingernail scissor set</t>
  </si>
  <si>
    <t>Soap, scented - Unicorn's Horn</t>
  </si>
  <si>
    <t>Soap, scented - Shining Sea</t>
  </si>
  <si>
    <t>Soap, scented - Moonshae Spring</t>
  </si>
  <si>
    <t>Soap, scented - Elven Wind</t>
  </si>
  <si>
    <t>Sachet: Celestial Seaweed</t>
  </si>
  <si>
    <t>Razor Kit</t>
  </si>
  <si>
    <t>platinum handle - add</t>
  </si>
  <si>
    <t>Handkerchief, linen</t>
  </si>
  <si>
    <t>Handkerchief, cotton</t>
  </si>
  <si>
    <t>gold handles - add</t>
  </si>
  <si>
    <t>decorative Mother-of-Pearl handles - add</t>
  </si>
  <si>
    <t>Decorative etching - add</t>
  </si>
  <si>
    <t>Brush and comb, tortoise shell</t>
  </si>
  <si>
    <t>Brush and comb, silver</t>
  </si>
  <si>
    <t>Brush and comb, hardwood</t>
  </si>
  <si>
    <t>Brush and comb, gold</t>
  </si>
  <si>
    <t>Handkerchief, silk</t>
  </si>
  <si>
    <t>Leather strap</t>
  </si>
  <si>
    <t>Perfume, fine, Mystara's Spell</t>
  </si>
  <si>
    <t>vial</t>
  </si>
  <si>
    <t>Perfume, very fine, Night Spice</t>
  </si>
  <si>
    <t>Perfume, very fine, Llira's Joy</t>
  </si>
  <si>
    <t>Perfume, very fine, Breath of Spring</t>
  </si>
  <si>
    <t>Perfume, simple, Mountain Breeze</t>
  </si>
  <si>
    <t>Perfume, simple, Jasmine Night</t>
  </si>
  <si>
    <t>Perfume, simple, Flowers</t>
  </si>
  <si>
    <t>Perfume, peerless, Sune's Fire</t>
  </si>
  <si>
    <t>Perfume, fine, Red Rose</t>
  </si>
  <si>
    <t>Perfume, fine, Ocean Mist</t>
  </si>
  <si>
    <t>Bath Oil</t>
  </si>
  <si>
    <t>1 pt.</t>
  </si>
  <si>
    <t>Illuminations</t>
  </si>
  <si>
    <t>Lamps:</t>
  </si>
  <si>
    <t>Warming lamp</t>
  </si>
  <si>
    <t>Oil, worked brass</t>
  </si>
  <si>
    <t>Oil, kiln-glazed pottery</t>
  </si>
  <si>
    <t>Oil, carved onyx</t>
  </si>
  <si>
    <t>Hurricane, silver</t>
  </si>
  <si>
    <t>Hurricane, copper</t>
  </si>
  <si>
    <t>Hurricane, brass</t>
  </si>
  <si>
    <t>Gnomish Firefly Lamp</t>
  </si>
  <si>
    <t>Chime Lamp</t>
  </si>
  <si>
    <t>Calishite, silver</t>
  </si>
  <si>
    <t>Calishite, gold - special order only</t>
  </si>
  <si>
    <t>Calishite, copper</t>
  </si>
  <si>
    <t>Calishite, brass</t>
  </si>
  <si>
    <t>Lanterns:</t>
  </si>
  <si>
    <t>Bullseye</t>
  </si>
  <si>
    <t>Fog-Cutter</t>
  </si>
  <si>
    <t>Hooded</t>
  </si>
  <si>
    <t>Infra-Lantern</t>
  </si>
  <si>
    <t>Self-Dousing</t>
  </si>
  <si>
    <t>Spelunker's Lantern</t>
  </si>
  <si>
    <t>Other Supplies:</t>
  </si>
  <si>
    <t>Wick, thin</t>
  </si>
  <si>
    <t>pr yrd.</t>
  </si>
  <si>
    <t>Lamp oil, exotic scented - frankinsense</t>
  </si>
  <si>
    <t>2 pt.</t>
  </si>
  <si>
    <t>Lamp oil, exotic scented - cinnamon</t>
  </si>
  <si>
    <t>Flint and Steel</t>
  </si>
  <si>
    <t>Candlestick, lathe-turned copper</t>
  </si>
  <si>
    <t>Candlestick, lathe-turned brass</t>
  </si>
  <si>
    <t>Candlestick, large wrought iron</t>
  </si>
  <si>
    <t>Candlestick, kiln-glazed pottery</t>
  </si>
  <si>
    <t>Candlestick, carved wood</t>
  </si>
  <si>
    <t>Lamp oil, exotic scented - lily of the valley</t>
  </si>
  <si>
    <t>Lamp oil, exotic scented - myrrh</t>
  </si>
  <si>
    <t>Wick, thick</t>
  </si>
  <si>
    <t>per 2 ft.</t>
  </si>
  <si>
    <t>ea.</t>
  </si>
  <si>
    <t>Tinderbox, flint and steel</t>
  </si>
  <si>
    <t>Lamp oil, exotic scented - violet</t>
  </si>
  <si>
    <t>Lamp oil, exotic scented - sandalwood</t>
  </si>
  <si>
    <t>Lamp oil, exotic scented - rose</t>
  </si>
  <si>
    <t>Lamp oil, exotic scented - pine</t>
  </si>
  <si>
    <t>Lamp oil, exotic scented - patchouli</t>
  </si>
  <si>
    <t>Candlestick, carved soapstone</t>
  </si>
  <si>
    <t>Candlestick, carved onyx</t>
  </si>
  <si>
    <t>Candlestick, carved carnelian</t>
  </si>
  <si>
    <t>Beeswax, scented - patchouli</t>
  </si>
  <si>
    <t>Beeswax, scented - oriental blend</t>
  </si>
  <si>
    <t>Beeswax, scented - myrrh</t>
  </si>
  <si>
    <t>Beeswax, scented - lily of the valley</t>
  </si>
  <si>
    <t>Beeswax, scented - frankincense</t>
  </si>
  <si>
    <t>Beeswax, scented - cinnamon</t>
  </si>
  <si>
    <t>Beeswax, scented - apple</t>
  </si>
  <si>
    <t>Beeswax, natural</t>
  </si>
  <si>
    <t>Beeswax, scented - peach</t>
  </si>
  <si>
    <t>Beeswax, scented - pine</t>
  </si>
  <si>
    <t>Candle, 1/2" diameter, tallow</t>
  </si>
  <si>
    <t>Candle, 1/2" diameter, beeswax</t>
  </si>
  <si>
    <t>Candle molds</t>
  </si>
  <si>
    <t>Beeswax, scented -vanilla</t>
  </si>
  <si>
    <t>Beeswax, scented - violet</t>
  </si>
  <si>
    <t>Beeswax, scented - sandalwood</t>
  </si>
  <si>
    <t>Beeswax, scented - rose</t>
  </si>
  <si>
    <t>Beeswax, colored</t>
  </si>
  <si>
    <t>Diversions</t>
  </si>
  <si>
    <t>Toys:</t>
  </si>
  <si>
    <t>Puppet - great Bard</t>
  </si>
  <si>
    <t>Puppet - Evil Red Wizard</t>
  </si>
  <si>
    <t>Puppet - Dragon</t>
  </si>
  <si>
    <t>Puppet - any 3</t>
  </si>
  <si>
    <t>Nesting Dolls, Races</t>
  </si>
  <si>
    <t>Nesting Dolls, Heroes and Rulers</t>
  </si>
  <si>
    <t>Nesting Dolls, Famous Wizards</t>
  </si>
  <si>
    <t>Nesting Dolls, Avatar</t>
  </si>
  <si>
    <t>Nesting Dolls, Adventurer's</t>
  </si>
  <si>
    <t>Marbles</t>
  </si>
  <si>
    <t>bag of 20</t>
  </si>
  <si>
    <t>Leather Ball - 4"</t>
  </si>
  <si>
    <t>Puppet - hero with sword</t>
  </si>
  <si>
    <t>Puppet - Heroine with sword</t>
  </si>
  <si>
    <t>Tops, mixed variety of 5</t>
  </si>
  <si>
    <t>Top, solid</t>
  </si>
  <si>
    <t>Top, singing</t>
  </si>
  <si>
    <t>Rocking Mounts - Unicorn</t>
  </si>
  <si>
    <t>Rocking Mounts - Sea Lion</t>
  </si>
  <si>
    <t>Rocking Mounts - Pegasus</t>
  </si>
  <si>
    <t>Rocking Mounts - Dragon (Specify color)</t>
  </si>
  <si>
    <t>Rocking Mounts - Destrier</t>
  </si>
  <si>
    <t>Puppet - Wizard</t>
  </si>
  <si>
    <t>Puppet - Trusty Halfling</t>
  </si>
  <si>
    <t>Puppet - King</t>
  </si>
  <si>
    <t>Leather Ball - 2"</t>
  </si>
  <si>
    <t>Kaleidoscope</t>
  </si>
  <si>
    <t>Dolls, Porcelain</t>
  </si>
  <si>
    <t>Cloth wrapped Ball - 12"</t>
  </si>
  <si>
    <t>Clockworks, set of 10</t>
  </si>
  <si>
    <t>Clockworks, 2" long</t>
  </si>
  <si>
    <t>Bow and Arrow Set, Play</t>
  </si>
  <si>
    <t>Animal Models - Unicorn</t>
  </si>
  <si>
    <t>5 lbs.</t>
  </si>
  <si>
    <t>Animal Models - Pegasus</t>
  </si>
  <si>
    <t>Animal Models - Pack Mule</t>
  </si>
  <si>
    <t>Animal Models - Horse</t>
  </si>
  <si>
    <t>Animal Models - Elephant</t>
  </si>
  <si>
    <t>Animal Models - Dragon</t>
  </si>
  <si>
    <t>Animal Models - Cow</t>
  </si>
  <si>
    <t>Dolls, Fabric - Priest</t>
  </si>
  <si>
    <t>Dolls, Fabric - Priestess</t>
  </si>
  <si>
    <t>Dolls, Fabric - Warrior</t>
  </si>
  <si>
    <t>Dolls, Fabric - Townswoman</t>
  </si>
  <si>
    <t>Dolls, Fabric - Townsman</t>
  </si>
  <si>
    <t>Dolls, Fabric - Special order</t>
  </si>
  <si>
    <t>Dolls, Fabric - Sorceress</t>
  </si>
  <si>
    <t>Dolls, Fabric - Sorcerer</t>
  </si>
  <si>
    <t>Dolls, Fabric - Rogue (male)</t>
  </si>
  <si>
    <t>Dolls, Fabric - Rogue (female)</t>
  </si>
  <si>
    <t>Dolls, Fabric - Princess</t>
  </si>
  <si>
    <t>Dolls, Fabric - Warrioress</t>
  </si>
  <si>
    <t>Games:</t>
  </si>
  <si>
    <t>Chess, avatar set</t>
  </si>
  <si>
    <t>Table Dice (Backgammon)</t>
  </si>
  <si>
    <t>Old Men's Bones, standard set</t>
  </si>
  <si>
    <t>Old Men's Bones, dragon bones</t>
  </si>
  <si>
    <t>Fighting Dolls, set of 2</t>
  </si>
  <si>
    <t>Draughts (checkers)</t>
  </si>
  <si>
    <t>Dice - 4, 6, 8, 12 and 20-sided, with leather cup</t>
  </si>
  <si>
    <t>Dice - 4 six-sided with leather cup</t>
  </si>
  <si>
    <t>Chess, traditional set</t>
  </si>
  <si>
    <t>Chess, horde set</t>
  </si>
  <si>
    <t>Talis Deck</t>
  </si>
  <si>
    <t>Auroras Larder</t>
  </si>
  <si>
    <t>Common Seasonings:</t>
  </si>
  <si>
    <t>Angelica</t>
  </si>
  <si>
    <t>oz.</t>
  </si>
  <si>
    <t>Anise</t>
  </si>
  <si>
    <t>Bergamot</t>
  </si>
  <si>
    <t>Borage</t>
  </si>
  <si>
    <t>Calendula</t>
  </si>
  <si>
    <t>Caraway</t>
  </si>
  <si>
    <t>Chervil</t>
  </si>
  <si>
    <t>Chives</t>
  </si>
  <si>
    <t>Clary</t>
  </si>
  <si>
    <t>Coriander</t>
  </si>
  <si>
    <t>Costmary</t>
  </si>
  <si>
    <t>Cumin</t>
  </si>
  <si>
    <t>Dillweed</t>
  </si>
  <si>
    <t>Faggot of sweet herbs</t>
  </si>
  <si>
    <t>Fennel seed</t>
  </si>
  <si>
    <t>Fenugreek</t>
  </si>
  <si>
    <t>Garlic</t>
  </si>
  <si>
    <t>Horehound</t>
  </si>
  <si>
    <t>Horseradish</t>
  </si>
  <si>
    <t>Hyssop</t>
  </si>
  <si>
    <t>Juniper</t>
  </si>
  <si>
    <t>Laurel</t>
  </si>
  <si>
    <t>Lemon balm</t>
  </si>
  <si>
    <t>Liquorice root</t>
  </si>
  <si>
    <t>Lovage</t>
  </si>
  <si>
    <t>Marigold</t>
  </si>
  <si>
    <t>Marjoram</t>
  </si>
  <si>
    <t>Mint</t>
  </si>
  <si>
    <t>Mustard seed</t>
  </si>
  <si>
    <t>Oregano</t>
  </si>
  <si>
    <t>Parsley</t>
  </si>
  <si>
    <t>Poppy seed</t>
  </si>
  <si>
    <t>Rose hips</t>
  </si>
  <si>
    <t>Rosemary</t>
  </si>
  <si>
    <t>Salt</t>
  </si>
  <si>
    <t>Savory, summer</t>
  </si>
  <si>
    <t>Savory, winter</t>
  </si>
  <si>
    <t>Sweet cicely</t>
  </si>
  <si>
    <t>Tarragon</t>
  </si>
  <si>
    <t>Thyme</t>
  </si>
  <si>
    <t>Woodruff</t>
  </si>
  <si>
    <t>Corns:</t>
  </si>
  <si>
    <t>Barley</t>
  </si>
  <si>
    <t>lb.</t>
  </si>
  <si>
    <t>Buckwheat</t>
  </si>
  <si>
    <t>Chick peas</t>
  </si>
  <si>
    <t>Lentils</t>
  </si>
  <si>
    <t>Millet</t>
  </si>
  <si>
    <t>Oats</t>
  </si>
  <si>
    <t>Rice</t>
  </si>
  <si>
    <t>Rye</t>
  </si>
  <si>
    <t>Wheat berries</t>
  </si>
  <si>
    <t>Flours:</t>
  </si>
  <si>
    <t>Wheat</t>
  </si>
  <si>
    <t>Dried Fruits/Vegetables:</t>
  </si>
  <si>
    <t>Apples</t>
  </si>
  <si>
    <t>Apricots</t>
  </si>
  <si>
    <t>Broadbeans</t>
  </si>
  <si>
    <t>Carrots</t>
  </si>
  <si>
    <t>Cherries</t>
  </si>
  <si>
    <t>Currants</t>
  </si>
  <si>
    <t>Dates, Imnescarian</t>
  </si>
  <si>
    <t>Dates, common</t>
  </si>
  <si>
    <t>Elderberries</t>
  </si>
  <si>
    <t>Figs, Black Thayvian</t>
  </si>
  <si>
    <t>Figs, Chessentan</t>
  </si>
  <si>
    <t>Green beans</t>
  </si>
  <si>
    <t>Green peas</t>
  </si>
  <si>
    <t>Mushrooms of Brost</t>
  </si>
  <si>
    <t>Onion rings</t>
  </si>
  <si>
    <t>Palintrike of Calimshan</t>
  </si>
  <si>
    <t>Peaches</t>
  </si>
  <si>
    <t>Pears</t>
  </si>
  <si>
    <t>Prunes</t>
  </si>
  <si>
    <t>Raisins, Black Selgauntan</t>
  </si>
  <si>
    <t>Raisins, Berdusk golden</t>
  </si>
  <si>
    <t>Raisins, Saerloonas</t>
  </si>
  <si>
    <t>Savories:</t>
  </si>
  <si>
    <t>Beetroot relish</t>
  </si>
  <si>
    <t>pt.</t>
  </si>
  <si>
    <t>Brandied fruits, Imnescar grapes</t>
  </si>
  <si>
    <t>Brandied fruits, mixed fruits</t>
  </si>
  <si>
    <t>Brandied fruits, raspberries</t>
  </si>
  <si>
    <t>Brandied fruits, spiced pears</t>
  </si>
  <si>
    <t>Brandied fruits, spiced plums</t>
  </si>
  <si>
    <t>Brandied fruits, strawberries</t>
  </si>
  <si>
    <t>Brandied fruits,cherries</t>
  </si>
  <si>
    <t>Candied, angelica</t>
  </si>
  <si>
    <t>Candied, apricots</t>
  </si>
  <si>
    <t>Candied, carrots</t>
  </si>
  <si>
    <t>Candied, cherries</t>
  </si>
  <si>
    <t>Candied, citron ftom Thay</t>
  </si>
  <si>
    <t>Candied, Crimmor pears</t>
  </si>
  <si>
    <t>Candied, honeyed ginger</t>
  </si>
  <si>
    <t>Candied, mint</t>
  </si>
  <si>
    <t>Candied, orange peel</t>
  </si>
  <si>
    <t>Candied, sugar-frosted rosemary</t>
  </si>
  <si>
    <t>Crystallized grapes</t>
  </si>
  <si>
    <t>Crystallized holly leaves</t>
  </si>
  <si>
    <t>Crystallized Marsember rose petals</t>
  </si>
  <si>
    <t>Crystallized violets</t>
  </si>
  <si>
    <t>Moonshae chestnuts in syrup</t>
  </si>
  <si>
    <t>Mustard</t>
  </si>
  <si>
    <t>Olives, Chessentan</t>
  </si>
  <si>
    <t>Olives, Shaarite green</t>
  </si>
  <si>
    <t>Pickled beets</t>
  </si>
  <si>
    <t>qt.</t>
  </si>
  <si>
    <t>Pickled capers</t>
  </si>
  <si>
    <t>Pickled cherries</t>
  </si>
  <si>
    <t>Pickled cornichons</t>
  </si>
  <si>
    <t>Pickled eggs</t>
  </si>
  <si>
    <t>Pickled garlic</t>
  </si>
  <si>
    <t>Pickled gherkins</t>
  </si>
  <si>
    <t>Pickled green beans</t>
  </si>
  <si>
    <t>Pickled mushrooms</t>
  </si>
  <si>
    <t>Pickled nasturtium seeds</t>
  </si>
  <si>
    <t>Pickled plums</t>
  </si>
  <si>
    <t>Pickled spiced pears</t>
  </si>
  <si>
    <t>Pickled sweet onions</t>
  </si>
  <si>
    <t>Pickled walnuts</t>
  </si>
  <si>
    <t>Sauerkraut</t>
  </si>
  <si>
    <t>Scented water, jasmine</t>
  </si>
  <si>
    <t>Scented water, lavender</t>
  </si>
  <si>
    <t>Scented water, orange</t>
  </si>
  <si>
    <t>Scented water, rose</t>
  </si>
  <si>
    <t>Vinegar, aged</t>
  </si>
  <si>
    <t>Vinegar, blackberry</t>
  </si>
  <si>
    <t>Vinegar, cider</t>
  </si>
  <si>
    <t>Vinegar, malt</t>
  </si>
  <si>
    <t>Vinegar, rose petal</t>
  </si>
  <si>
    <t>Vinegar, wine</t>
  </si>
  <si>
    <t>Nuts:</t>
  </si>
  <si>
    <t>Almonds</t>
  </si>
  <si>
    <t>Cashews</t>
  </si>
  <si>
    <t>Chestnuts</t>
  </si>
  <si>
    <t>Hazelnuts</t>
  </si>
  <si>
    <t>Pine nuts</t>
  </si>
  <si>
    <t>Pistachios</t>
  </si>
  <si>
    <t>Walnuts</t>
  </si>
  <si>
    <t>The Spice Cabinet:</t>
  </si>
  <si>
    <t>Cannella</t>
  </si>
  <si>
    <t>Cardamon</t>
  </si>
  <si>
    <t>Cinnamon</t>
  </si>
  <si>
    <t>Cloves</t>
  </si>
  <si>
    <t>Cubeb</t>
  </si>
  <si>
    <t>Galingale</t>
  </si>
  <si>
    <t>Ginger, colombine</t>
  </si>
  <si>
    <t>Ginger, string</t>
  </si>
  <si>
    <t>Mace</t>
  </si>
  <si>
    <t>Pepper, Durparian black</t>
  </si>
  <si>
    <t>Pepper, Malatran</t>
  </si>
  <si>
    <t>Pepper, Marsembian</t>
  </si>
  <si>
    <t>Saffron</t>
  </si>
  <si>
    <t>Turmeric</t>
  </si>
  <si>
    <t>Oils:</t>
  </si>
  <si>
    <t>Almond oil</t>
  </si>
  <si>
    <t>gal.</t>
  </si>
  <si>
    <t>Hazelnut oil</t>
  </si>
  <si>
    <t>Mixed herb oil</t>
  </si>
  <si>
    <t>Olive oil</t>
  </si>
  <si>
    <t>Rapeseed oil</t>
  </si>
  <si>
    <t>Safflower oil</t>
  </si>
  <si>
    <t>Sesame oil</t>
  </si>
  <si>
    <t>Sunflower oil</t>
  </si>
  <si>
    <t>Sweeteners:</t>
  </si>
  <si>
    <t>Honey, parsley</t>
  </si>
  <si>
    <t>Honey, rose petal</t>
  </si>
  <si>
    <t>Honey, Sembian lavender</t>
  </si>
  <si>
    <t>Honey, Neverwinter</t>
  </si>
  <si>
    <t>Marzipan</t>
  </si>
  <si>
    <t>Sorghum</t>
  </si>
  <si>
    <t>Sugar, brown</t>
  </si>
  <si>
    <t>Sugar, lavender</t>
  </si>
  <si>
    <t>Sugar, lemon</t>
  </si>
  <si>
    <t>Sugar, loaf</t>
  </si>
  <si>
    <t>Sugar, mace</t>
  </si>
  <si>
    <t>Sugar, orange</t>
  </si>
  <si>
    <t>Sugar, powdered</t>
  </si>
  <si>
    <t>Sugar, raw</t>
  </si>
  <si>
    <t>Sugar, rose</t>
  </si>
  <si>
    <t>Sugar, violet</t>
  </si>
  <si>
    <t>Jams, Jellies, Curds, Marmalades, and Fruit Cheeses:</t>
  </si>
  <si>
    <t>Butters, pear</t>
  </si>
  <si>
    <t>Butters, apple</t>
  </si>
  <si>
    <t>Butters, blackberry</t>
  </si>
  <si>
    <t>Butters, quince</t>
  </si>
  <si>
    <t>Butters, rhubarb</t>
  </si>
  <si>
    <t>Butters, spiced crabapple</t>
  </si>
  <si>
    <t>Curds, blackberry</t>
  </si>
  <si>
    <t>Curds, honey</t>
  </si>
  <si>
    <t>Curds, lemon</t>
  </si>
  <si>
    <t>Curds, orange</t>
  </si>
  <si>
    <t>Fruit cheese, apple</t>
  </si>
  <si>
    <t>Fruit cheese, blackberry</t>
  </si>
  <si>
    <t>Fruit cheese, damson plum</t>
  </si>
  <si>
    <t>Fruit cheese, gooseberry</t>
  </si>
  <si>
    <t>Jam, apricot and almond</t>
  </si>
  <si>
    <t>Jam, barberry</t>
  </si>
  <si>
    <t>Jam, bramble</t>
  </si>
  <si>
    <t>Jam, elderberry</t>
  </si>
  <si>
    <t>Jam, gooseberry and elderflower</t>
  </si>
  <si>
    <t>Jam, greengage plum</t>
  </si>
  <si>
    <t>Jam, lingonberry</t>
  </si>
  <si>
    <t>Jam, rose petal</t>
  </si>
  <si>
    <t>Jam, strawberry</t>
  </si>
  <si>
    <t>Jelly, crabapple</t>
  </si>
  <si>
    <t>Jelly, basil</t>
  </si>
  <si>
    <t>Jelly, brambleberry</t>
  </si>
  <si>
    <t>Jelly, lemon</t>
  </si>
  <si>
    <t>Jelly, medlar</t>
  </si>
  <si>
    <t>Jelly, mint</t>
  </si>
  <si>
    <t>Jelly, rosemary</t>
  </si>
  <si>
    <t>Jelly, sage</t>
  </si>
  <si>
    <t>Jelly, wine</t>
  </si>
  <si>
    <t>Marmalade, ginger</t>
  </si>
  <si>
    <t>Marmalade, orange</t>
  </si>
  <si>
    <t>Marmalade, quince</t>
  </si>
  <si>
    <t>Preserves, cherry</t>
  </si>
  <si>
    <t>Preserves, raspberry</t>
  </si>
  <si>
    <t>Preserves, strawberry</t>
  </si>
  <si>
    <t>Durable Meat and Fish:</t>
  </si>
  <si>
    <t>Beef, corned</t>
  </si>
  <si>
    <t>Beef, dried</t>
  </si>
  <si>
    <t>Beef, jerked</t>
  </si>
  <si>
    <t>Beef, sausage</t>
  </si>
  <si>
    <t>Beef, smoked</t>
  </si>
  <si>
    <t>Buffalo, Maztican, jerked</t>
  </si>
  <si>
    <t>Buffalo, Maztican, dried</t>
  </si>
  <si>
    <t>Cod, salted</t>
  </si>
  <si>
    <t>Cod, smoked</t>
  </si>
  <si>
    <t>Herring, pickled</t>
  </si>
  <si>
    <t>Herring, salted</t>
  </si>
  <si>
    <t>Pork, bacon</t>
  </si>
  <si>
    <t>Pork, ham</t>
  </si>
  <si>
    <t>Pork, salted</t>
  </si>
  <si>
    <t>Pork, sausage</t>
  </si>
  <si>
    <t>Salmon, Damarite, salted</t>
  </si>
  <si>
    <t>Salmon, Damarite, smoked</t>
  </si>
  <si>
    <t>Sardines</t>
  </si>
  <si>
    <t>Tadjani</t>
  </si>
  <si>
    <t>Tantran finefish</t>
  </si>
  <si>
    <t>Breads</t>
  </si>
  <si>
    <t>Blackbread</t>
  </si>
  <si>
    <t>4 loaves</t>
  </si>
  <si>
    <t>Tarts ( dozen)</t>
  </si>
  <si>
    <t>Sourdough (2-lb. Loaf)</t>
  </si>
  <si>
    <t>Noodles, Soba</t>
  </si>
  <si>
    <t>Noodles, ramen</t>
  </si>
  <si>
    <t>Noodles, Kozakuran udon</t>
  </si>
  <si>
    <t>Noodles, Bean curd</t>
  </si>
  <si>
    <t>Hard-tack</t>
  </si>
  <si>
    <t>Gingerbread, with tin</t>
  </si>
  <si>
    <t>Fruitcake with tin</t>
  </si>
  <si>
    <t>loaf</t>
  </si>
  <si>
    <t>Elven Bread</t>
  </si>
  <si>
    <t>Crackers, savory</t>
  </si>
  <si>
    <t>3 doz.</t>
  </si>
  <si>
    <t>Crackers, pepper</t>
  </si>
  <si>
    <t>Crackers, onion</t>
  </si>
  <si>
    <t>Crackers, Gourmet pack (all 4 flavors)</t>
  </si>
  <si>
    <t>Crackers, garlic</t>
  </si>
  <si>
    <t>Tortilla</t>
  </si>
  <si>
    <t>2 doz.</t>
  </si>
  <si>
    <t>Cheese Shop</t>
  </si>
  <si>
    <t>Arabellan Cheddar, 1 lb wheel</t>
  </si>
  <si>
    <t>Nut Cheese, 2 lb. Wheel</t>
  </si>
  <si>
    <t>Pepper Cheese, 1 lb loaf</t>
  </si>
  <si>
    <t>Pepper Cheese, 100 lb. Whey</t>
  </si>
  <si>
    <t>Turmish Brick, 1 lb. Loaf</t>
  </si>
  <si>
    <t>Turmish Brick, 100 gp cubic whey</t>
  </si>
  <si>
    <t>Vilhon Blanc, 1 lb. Loaf</t>
  </si>
  <si>
    <t>Waterdhavian, 1 lb. Loaf</t>
  </si>
  <si>
    <t>Waterdhavian, 100 lb. Whey</t>
  </si>
  <si>
    <t>Yak Butter, 1 lb.</t>
  </si>
  <si>
    <t>Nut Cheese, 100 lb. Whey</t>
  </si>
  <si>
    <t>Mist Cheese, 1 lb. Loaf</t>
  </si>
  <si>
    <t>Luiren Spring Cheese, 1/2 lb loaf</t>
  </si>
  <si>
    <t>Arabellan Cheddar, 100 lb circular wheys</t>
  </si>
  <si>
    <t>Chessentan Lotus Cheese, 1 lb. Wheel</t>
  </si>
  <si>
    <t>Chessentan Lotus Cheese, Whey</t>
  </si>
  <si>
    <t>Damarite Red, 1 lb. Wheel</t>
  </si>
  <si>
    <t>Damarite Red, 50 lb. Whey</t>
  </si>
  <si>
    <t>Death Cheese</t>
  </si>
  <si>
    <t>Elturian Grey, 1 lb. Loaf</t>
  </si>
  <si>
    <t>Farmer's Cheese, 1 lb.</t>
  </si>
  <si>
    <t>Green Calishite, 1/2 lb. Loaf</t>
  </si>
  <si>
    <t>Yak Butter, 100 lb.</t>
  </si>
  <si>
    <t>Wines and Ales</t>
  </si>
  <si>
    <t>Ales and Beers:</t>
  </si>
  <si>
    <t>Bitter Black stout, barrel</t>
  </si>
  <si>
    <t>Bitter Black stout, butt</t>
  </si>
  <si>
    <t>Bitter Black stout, cask</t>
  </si>
  <si>
    <t>Bitter Black stout, hand keg</t>
  </si>
  <si>
    <t>Bitter Black stout, tun</t>
  </si>
  <si>
    <t>Dragon's Breath Beer, barrel</t>
  </si>
  <si>
    <t>Dragon's Breath Beer, butt</t>
  </si>
  <si>
    <t>Dragon's Breath Beer, cask</t>
  </si>
  <si>
    <t>Dragon's Breath Beer, hand keg</t>
  </si>
  <si>
    <t>Dragon's Breath Beer, tun</t>
  </si>
  <si>
    <t>Elminster's Choice, barrel</t>
  </si>
  <si>
    <t>Elminster's Choice, butt</t>
  </si>
  <si>
    <t>Elminster's Choice, cask</t>
  </si>
  <si>
    <t>Elminster's Choice, hand keg</t>
  </si>
  <si>
    <t>Elminster's Choice, tun</t>
  </si>
  <si>
    <t>Golden Sands Basic, barrel</t>
  </si>
  <si>
    <t>Golden Sands Basic, butt</t>
  </si>
  <si>
    <t>Golden Sands Basic, cask</t>
  </si>
  <si>
    <t>Golden Sands Basic, hand keg</t>
  </si>
  <si>
    <t>Golden Sands Basic, tun</t>
  </si>
  <si>
    <t>Golden Sands Gold, barrel</t>
  </si>
  <si>
    <t>Golden Sands Gold, butt</t>
  </si>
  <si>
    <t>Golden Sands Gold, cask</t>
  </si>
  <si>
    <t>Golden Sands Gold, hand keg</t>
  </si>
  <si>
    <t>Golden Sands Gold, tun</t>
  </si>
  <si>
    <t>Golden Sands Orange, barrel</t>
  </si>
  <si>
    <t>Golden Sands Orange, butt</t>
  </si>
  <si>
    <t>Golden Sands Orange, cask</t>
  </si>
  <si>
    <t>Golden Sands Orange, hand keg</t>
  </si>
  <si>
    <t>Golden Sands Orange, tun</t>
  </si>
  <si>
    <t>Iriaeboran North Brew, barrel</t>
  </si>
  <si>
    <t>Iriaeboran North Brew, butt</t>
  </si>
  <si>
    <t>Iriaeboran North Brew, cask</t>
  </si>
  <si>
    <t>Iriaeboran North Brew, hand keg</t>
  </si>
  <si>
    <t>Iriaeboran North Brew, tun</t>
  </si>
  <si>
    <t>Lurien's Best, barrel</t>
  </si>
  <si>
    <t>Lurien's Best, butt</t>
  </si>
  <si>
    <t>Lurien's Best, cask</t>
  </si>
  <si>
    <t>Lurien's Best, hand keg</t>
  </si>
  <si>
    <t>Lurien's Best, tun</t>
  </si>
  <si>
    <t>Old One Eye, barrel</t>
  </si>
  <si>
    <t>Old One Eye, butt</t>
  </si>
  <si>
    <t>Old One Eye, cask</t>
  </si>
  <si>
    <t>Old One Eye, hand keg</t>
  </si>
  <si>
    <t>Old One Eye, tun</t>
  </si>
  <si>
    <t>Purple Dragon (Suzale), barrel</t>
  </si>
  <si>
    <t>Purple Dragon (Suzale), butt</t>
  </si>
  <si>
    <t>Purple Dragon (Suzale), cask</t>
  </si>
  <si>
    <t>Purple Dragon (Suzale), hand keg</t>
  </si>
  <si>
    <t>Purple Dragon (Suzale), tun</t>
  </si>
  <si>
    <t>Shadowdark Ale, barrel</t>
  </si>
  <si>
    <t>Shadowdark Ale, butt</t>
  </si>
  <si>
    <t>Shadowdark Ale, cask</t>
  </si>
  <si>
    <t>Shadowdark Ale, hand keg</t>
  </si>
  <si>
    <t>Shadowdark Ale, tun</t>
  </si>
  <si>
    <t>Tanagyr's Stout, barrel</t>
  </si>
  <si>
    <t>Tanagyr's Stout, butt</t>
  </si>
  <si>
    <t>Tanagyr's Stout, cask</t>
  </si>
  <si>
    <t>Tanagyr's Stout, hand keg</t>
  </si>
  <si>
    <t>Tanagyr's Stout, tun</t>
  </si>
  <si>
    <t>Cider:</t>
  </si>
  <si>
    <t>Kneecracker, barrel</t>
  </si>
  <si>
    <t>Kneecracker, butt</t>
  </si>
  <si>
    <t>Kneecracker, cask</t>
  </si>
  <si>
    <t>Kneecracker, hand keg</t>
  </si>
  <si>
    <t>Kneecracker, tun</t>
  </si>
  <si>
    <t>Purple Hill Cider, barrel</t>
  </si>
  <si>
    <t>Purple Hill Cider, butt</t>
  </si>
  <si>
    <t>Purple Hill Cider, cask</t>
  </si>
  <si>
    <t>Purple Hill Cider, hand keg</t>
  </si>
  <si>
    <t>Purple Hill Cider, tun</t>
  </si>
  <si>
    <t>Vilhon Cider, barrel</t>
  </si>
  <si>
    <t>Vilhon Cider, butt</t>
  </si>
  <si>
    <t>Vilhon Cider, cask</t>
  </si>
  <si>
    <t>Vilhon Cider, hand keg</t>
  </si>
  <si>
    <t>Vilhon Cider, tun</t>
  </si>
  <si>
    <t>Wines:</t>
  </si>
  <si>
    <t>Arabellan Dry, barrel</t>
  </si>
  <si>
    <t>Arabellan Dry, butt</t>
  </si>
  <si>
    <t>Arabellan Dry, cask</t>
  </si>
  <si>
    <t>Arabellan Dry, tun</t>
  </si>
  <si>
    <t>Berduskan Dark, barrel</t>
  </si>
  <si>
    <t>Berduskan Dark, bottle</t>
  </si>
  <si>
    <t>Berduskan Dark, cask</t>
  </si>
  <si>
    <t>Berduskan Dark, hand keg</t>
  </si>
  <si>
    <t>Blood Wine, barrel</t>
  </si>
  <si>
    <t>Blood Wine, butt</t>
  </si>
  <si>
    <t>Blood Wine, cask</t>
  </si>
  <si>
    <t>Blood Wine, hand keg</t>
  </si>
  <si>
    <t>Blood Wine, tun</t>
  </si>
  <si>
    <t>Clarry, barrel</t>
  </si>
  <si>
    <t>Clarry, butt</t>
  </si>
  <si>
    <t>Clarry, cask</t>
  </si>
  <si>
    <t>Clarry, hand keg</t>
  </si>
  <si>
    <t>Clarry, tun</t>
  </si>
  <si>
    <t>Evermead, bottle</t>
  </si>
  <si>
    <t>Evermead, Hand keg</t>
  </si>
  <si>
    <t>Fire Wine, barrel</t>
  </si>
  <si>
    <t>Fire Wine, butt</t>
  </si>
  <si>
    <t>Fire Wine, cask</t>
  </si>
  <si>
    <t>Fire Wine, hand keg</t>
  </si>
  <si>
    <t>Fire Wine, tun</t>
  </si>
  <si>
    <t>Mead, barrel</t>
  </si>
  <si>
    <t>Mead, butt</t>
  </si>
  <si>
    <t>Mead, cask</t>
  </si>
  <si>
    <t>Mead, hand keg</t>
  </si>
  <si>
    <t>Saerloonian Glowfire, barrel</t>
  </si>
  <si>
    <t>Saerloonian Glowfire, butt</t>
  </si>
  <si>
    <t>Saerloonian Glowfire, cask</t>
  </si>
  <si>
    <t>Saerloonian Glowfire, hand keg</t>
  </si>
  <si>
    <t>Saerloonian Glowfire, tun</t>
  </si>
  <si>
    <t>Saerloonian Special Vat, barrel</t>
  </si>
  <si>
    <t>Saerloonian Special Vat, butt</t>
  </si>
  <si>
    <t>Saerloonian Special Vat, cask</t>
  </si>
  <si>
    <t>Saerloonian Special Vat, hand keg</t>
  </si>
  <si>
    <t>Saerloonian Special Vat, tun</t>
  </si>
  <si>
    <t>Saerloonian Topaz, barrel</t>
  </si>
  <si>
    <t>Saerloonian Topaz, butt</t>
  </si>
  <si>
    <t>Saerloonian Topaz, cask</t>
  </si>
  <si>
    <t>Saerloonian Topaz, hand keg</t>
  </si>
  <si>
    <t>Saerloonian Topaz, tun</t>
  </si>
  <si>
    <t>Undermountain Alurlyath, cask</t>
  </si>
  <si>
    <t>Undermountain Alurlyath, ceramic bottle</t>
  </si>
  <si>
    <t>Undermountain Alurlyath, hand keg</t>
  </si>
  <si>
    <t>Westgate Ruby, barrel</t>
  </si>
  <si>
    <t>Westgate Ruby, butt</t>
  </si>
  <si>
    <t>Westgate Ruby, cask</t>
  </si>
  <si>
    <t>Westgate Ruby, hand keg</t>
  </si>
  <si>
    <t>Westgate Ruby, tun</t>
  </si>
  <si>
    <t>Wine, spiced - anise or nutmeg, barrel</t>
  </si>
  <si>
    <t>Wine, spiced - anise or nutmeg, cask</t>
  </si>
  <si>
    <t>Wine, spiced - anise or nutmeg, hand keg</t>
  </si>
  <si>
    <t>Wine, spiced - clove, barrel</t>
  </si>
  <si>
    <t>Wine, spiced - clove, cask</t>
  </si>
  <si>
    <t>Wine, spiced - clove, hand keg</t>
  </si>
  <si>
    <t>Wine, spiced - raisin, fennel or cinnamon, barrel</t>
  </si>
  <si>
    <t>Wine, spiced - raisin, fennel or cinnamon, cask</t>
  </si>
  <si>
    <t>Wine, spiced - raisin, fennel or cinnamon, hand keg</t>
  </si>
  <si>
    <t>Wine, Table, barrel</t>
  </si>
  <si>
    <t>Wine, Table, butt</t>
  </si>
  <si>
    <t>Wine, Table, cask</t>
  </si>
  <si>
    <t>Wine, Table, hand keg</t>
  </si>
  <si>
    <t>Wine, Table, tun</t>
  </si>
  <si>
    <t>Winter Wine, barrel</t>
  </si>
  <si>
    <t>Winter Wine, butt</t>
  </si>
  <si>
    <t>Winter Wine, cask</t>
  </si>
  <si>
    <t>Winter Wine, hand keg</t>
  </si>
  <si>
    <t>Winter Wine, tun</t>
  </si>
  <si>
    <t>Exotics</t>
  </si>
  <si>
    <t>Vanilla</t>
  </si>
  <si>
    <t>per bean</t>
  </si>
  <si>
    <t>Potato, rootstock</t>
  </si>
  <si>
    <t>Pineapple, dried</t>
  </si>
  <si>
    <t>Pimento</t>
  </si>
  <si>
    <t>Pecans</t>
  </si>
  <si>
    <t>Paprika</t>
  </si>
  <si>
    <t>Myrobalans</t>
  </si>
  <si>
    <t>Maple Sugar</t>
  </si>
  <si>
    <t>Manioc Flour</t>
  </si>
  <si>
    <t>Pumpkin seeds</t>
  </si>
  <si>
    <t>Rice Candy, assorted flavors</t>
  </si>
  <si>
    <t>100 pcs.</t>
  </si>
  <si>
    <t>Tomato</t>
  </si>
  <si>
    <t>Tea, Pale Jade</t>
  </si>
  <si>
    <t>Tea, Earth Dragon's Eye</t>
  </si>
  <si>
    <t>Tamarind Pulp</t>
  </si>
  <si>
    <t>Tabacco</t>
  </si>
  <si>
    <t>Soya Sauce</t>
  </si>
  <si>
    <t>Scented geranium</t>
  </si>
  <si>
    <t>Sasparilla</t>
  </si>
  <si>
    <t>Lotus Flower, dried</t>
  </si>
  <si>
    <t>Long pepper</t>
  </si>
  <si>
    <t>Long Beans, pickled</t>
  </si>
  <si>
    <t>Coffee</t>
  </si>
  <si>
    <t>Coconut, fresh</t>
  </si>
  <si>
    <t>Coconut, dried</t>
  </si>
  <si>
    <t>Cocoa</t>
  </si>
  <si>
    <t>Cigars</t>
  </si>
  <si>
    <t>Chilis, whole</t>
  </si>
  <si>
    <t>Chilis, ground</t>
  </si>
  <si>
    <t>Butternuts</t>
  </si>
  <si>
    <t>Fagara</t>
  </si>
  <si>
    <t>Garum</t>
  </si>
  <si>
    <t>Long Beans, dried</t>
  </si>
  <si>
    <t>Litchi Fruit, preserves</t>
  </si>
  <si>
    <t>Litchi Fruit, dried</t>
  </si>
  <si>
    <t>Ketjap</t>
  </si>
  <si>
    <t>Jujubes</t>
  </si>
  <si>
    <t>Hickory nuts</t>
  </si>
  <si>
    <t>Groundnuts</t>
  </si>
  <si>
    <t>Ground Artichokes</t>
  </si>
  <si>
    <t>Black walnuts</t>
  </si>
  <si>
    <t>Wilderness Gear</t>
  </si>
  <si>
    <t>Gear:</t>
  </si>
  <si>
    <t>Strap kit (make your own)</t>
  </si>
  <si>
    <t>Straps, long</t>
  </si>
  <si>
    <t>Straps, medium</t>
  </si>
  <si>
    <t>Straps, short</t>
  </si>
  <si>
    <t>Tent, six person</t>
  </si>
  <si>
    <t>Tent, two person</t>
  </si>
  <si>
    <t>Tinder and Flint w fire starter</t>
  </si>
  <si>
    <t>Walking stick, basic</t>
  </si>
  <si>
    <t>Walking stick, carved ash</t>
  </si>
  <si>
    <t>water/wineskin, 1 gallon</t>
  </si>
  <si>
    <t>Water/wineskin, 3 gallon</t>
  </si>
  <si>
    <t>Steel poles, collapsible</t>
  </si>
  <si>
    <t>set of 6</t>
  </si>
  <si>
    <t>Stakes (steel, set of 8)</t>
  </si>
  <si>
    <t>Rucksack</t>
  </si>
  <si>
    <t>Bedroll, cold climate</t>
  </si>
  <si>
    <t>Bedroll, warm climate</t>
  </si>
  <si>
    <t>Canteen</t>
  </si>
  <si>
    <t>Citronella candles</t>
  </si>
  <si>
    <t>Firegrate</t>
  </si>
  <si>
    <t>Hammock</t>
  </si>
  <si>
    <t>Horns, set of 5</t>
  </si>
  <si>
    <t>Insect netting, 10'x20' section</t>
  </si>
  <si>
    <t>Pennyroyal oil (Insect repellent)</t>
  </si>
  <si>
    <t>flask</t>
  </si>
  <si>
    <t>Ration Packs (1 week's worth)</t>
  </si>
  <si>
    <t>Climbing gear:</t>
  </si>
  <si>
    <t>Pulley</t>
  </si>
  <si>
    <t>Ice Axe</t>
  </si>
  <si>
    <t>Harness</t>
  </si>
  <si>
    <t>Descenders</t>
  </si>
  <si>
    <t>Carabiniers</t>
  </si>
  <si>
    <t>Ascenders</t>
  </si>
  <si>
    <t>Transportation:</t>
  </si>
  <si>
    <t>Sailcloth, 15-yard width</t>
  </si>
  <si>
    <t>pr yard</t>
  </si>
  <si>
    <t>Skates, elf</t>
  </si>
  <si>
    <t>pair</t>
  </si>
  <si>
    <t>Skates, gnome</t>
  </si>
  <si>
    <t>Skates, halfling</t>
  </si>
  <si>
    <t>Skates, human</t>
  </si>
  <si>
    <t>Skates, strap-on</t>
  </si>
  <si>
    <t>Sleigh, 2 person</t>
  </si>
  <si>
    <t>Sleigh, 4 person</t>
  </si>
  <si>
    <t>Snowskis with poles (human or smaller)</t>
  </si>
  <si>
    <t>Snowskis with poles (larger than man-sized))</t>
  </si>
  <si>
    <t>Saddlebag</t>
  </si>
  <si>
    <t>Saddle w stirrrups</t>
  </si>
  <si>
    <t>Saddle Blanket</t>
  </si>
  <si>
    <t>Bridle w bit</t>
  </si>
  <si>
    <t>Bridle w bit and blinders</t>
  </si>
  <si>
    <t>Bridle w/o bit</t>
  </si>
  <si>
    <t>Harness, double horse draw</t>
  </si>
  <si>
    <t>Harness, single horse draw</t>
  </si>
  <si>
    <t>Horse blanket w hood</t>
  </si>
  <si>
    <t>Fly net</t>
  </si>
  <si>
    <t>oarlocks</t>
  </si>
  <si>
    <t>Oars (8')</t>
  </si>
  <si>
    <t>Paddles (5')</t>
  </si>
  <si>
    <t>Whip and quirt</t>
  </si>
  <si>
    <t>Priest in a Poke</t>
  </si>
  <si>
    <t>Wound packing - wax</t>
  </si>
  <si>
    <t>4 oz.</t>
  </si>
  <si>
    <t>Saws, Amputation - arm</t>
  </si>
  <si>
    <t>Pegs, human - wood</t>
  </si>
  <si>
    <t>Pegs, human - steel</t>
  </si>
  <si>
    <t>Pegs, human - silver</t>
  </si>
  <si>
    <t>Pegs, human - ivory</t>
  </si>
  <si>
    <t>Pegs, human - gold</t>
  </si>
  <si>
    <t>Pegs, human - brass</t>
  </si>
  <si>
    <t>Pegs, demihuman - wood</t>
  </si>
  <si>
    <t>Pegs, demihuman - steel</t>
  </si>
  <si>
    <t>Saws, Amputation - finger</t>
  </si>
  <si>
    <t>Saws, Amputation - joint cutter</t>
  </si>
  <si>
    <t>Saws, Amputation - leg</t>
  </si>
  <si>
    <t>Wound packing - tar</t>
  </si>
  <si>
    <t>Wound packing - resin</t>
  </si>
  <si>
    <t>Wound packing - gum</t>
  </si>
  <si>
    <t>Trail Boots</t>
  </si>
  <si>
    <t>Tourniquet</t>
  </si>
  <si>
    <t>Tooth Wrench</t>
  </si>
  <si>
    <t>Theriaca</t>
  </si>
  <si>
    <t>Splint Set</t>
  </si>
  <si>
    <t>Saws, Amputation - trunk</t>
  </si>
  <si>
    <t>Pegs, demihuman - silver</t>
  </si>
  <si>
    <t>Pegs, demihuman - ivory</t>
  </si>
  <si>
    <t>Hooks, demihuman - brass</t>
  </si>
  <si>
    <t>Herbal Medication kit</t>
  </si>
  <si>
    <t>Crutches, human</t>
  </si>
  <si>
    <t>Crutches, demihuman</t>
  </si>
  <si>
    <t>Cranial Drill</t>
  </si>
  <si>
    <t>Bandages, 2' wide roll</t>
  </si>
  <si>
    <t>50 yd roll</t>
  </si>
  <si>
    <t>Bandages, 1 inch squares</t>
  </si>
  <si>
    <t>Balm kit (9 salves)</t>
  </si>
  <si>
    <t>armpit rest (all sizes)</t>
  </si>
  <si>
    <t>Hooks, demihuman - gold</t>
  </si>
  <si>
    <t>Hooks, demihuman - silver</t>
  </si>
  <si>
    <t>Hooks, demihuman - steel</t>
  </si>
  <si>
    <t>Pegs, demihuman - gold</t>
  </si>
  <si>
    <t>Pegs, demihuman - brass</t>
  </si>
  <si>
    <t>Limb Rod</t>
  </si>
  <si>
    <t>Leeches</t>
  </si>
  <si>
    <t>jar</t>
  </si>
  <si>
    <t>Knife Kit</t>
  </si>
  <si>
    <t>Hooks, human - steel</t>
  </si>
  <si>
    <t>Hooks, human - silver</t>
  </si>
  <si>
    <t>Hooks, human - gold</t>
  </si>
  <si>
    <t>Hooks, human - brass</t>
  </si>
  <si>
    <t>Amputation, flesh snips</t>
  </si>
  <si>
    <t>Hireling</t>
  </si>
  <si>
    <t>Per Day</t>
  </si>
  <si>
    <t>1 gp*</t>
  </si>
  <si>
    <t>Animal tender/groom</t>
  </si>
  <si>
    <t>15 cp</t>
  </si>
  <si>
    <t>Architect/engineer</t>
  </si>
  <si>
    <t>Barrister</t>
  </si>
  <si>
    <t>Clerk</t>
  </si>
  <si>
    <t>Cook</t>
  </si>
  <si>
    <t>Entertainer/performer</t>
  </si>
  <si>
    <t>Laborer</t>
  </si>
  <si>
    <t>Limner</t>
  </si>
  <si>
    <t>Maid</t>
  </si>
  <si>
    <t>Mason/craftsman</t>
  </si>
  <si>
    <t>3 sp*</t>
  </si>
  <si>
    <t>Mercenary</t>
  </si>
  <si>
    <t>Mercenary horseman</t>
  </si>
  <si>
    <t>Mercenary leader</t>
  </si>
  <si>
    <t>Porter</t>
  </si>
  <si>
    <t>4 sp*</t>
  </si>
  <si>
    <t>Teamster</t>
  </si>
  <si>
    <t>Valet/lackey</t>
  </si>
  <si>
    <t>*If paid to create a a specific item, use item prices and working times instead. Price listed is for long-term retention of services. Prices do not include materials, tools, or weapons.</t>
  </si>
  <si>
    <t>Spotting Distance</t>
  </si>
  <si>
    <t>Terrain</t>
  </si>
  <si>
    <t>Distance</t>
  </si>
  <si>
    <t>Smoke or heavy fog</t>
  </si>
  <si>
    <t>2d4 x 5 ft. (avg. 25 ft.)</t>
  </si>
  <si>
    <t>Jungle or dense forest</t>
  </si>
  <si>
    <t>2d4 x 10 ft. (50 ft.)</t>
  </si>
  <si>
    <t>Light forest</t>
  </si>
  <si>
    <t>3d6 x 10 ft. (105 ft.)</t>
  </si>
  <si>
    <t>Scrub, brush or bush</t>
  </si>
  <si>
    <t>6d6 x 10 ft. (210 ft.)</t>
  </si>
  <si>
    <t>Grassland, little cover</t>
  </si>
  <si>
    <t>6d6 x 20 ft. (420 ft.)</t>
  </si>
  <si>
    <t>Total darkness</t>
  </si>
  <si>
    <t>Limit of sight</t>
  </si>
  <si>
    <t>Indoors (lit)</t>
  </si>
  <si>
    <t>Line of sight</t>
  </si>
  <si>
    <t>Spotting Difficulty</t>
  </si>
  <si>
    <t>Circumstances</t>
  </si>
  <si>
    <t>DC</t>
  </si>
  <si>
    <t>Base</t>
  </si>
  <si>
    <t>Size</t>
  </si>
  <si>
    <t>+/-4 per size category</t>
  </si>
  <si>
    <t>Contrast</t>
  </si>
  <si>
    <t>+/-5 or more</t>
  </si>
  <si>
    <t>Stillness (not moving)</t>
  </si>
  <si>
    <t>Six or more creatures</t>
  </si>
  <si>
    <t>Moonlight*</t>
  </si>
  <si>
    <t>Starlight**</t>
  </si>
  <si>
    <t>Impossible***</t>
  </si>
  <si>
    <t>*+5 bonus on Spot check if the spotter has low-light vision or if he or she has darkvision that extends far enough. </t>
  </si>
  <si>
    <t>**+5 bonus on Spot check if the spotter has low-light vision or +10 if he or she has darkvision that extends far enough. </t>
  </si>
  <si>
    <t>***Unless the spotter has darkvision that extends far enough.</t>
  </si>
  <si>
    <t>Velmaeros</t>
  </si>
  <si>
    <t>Mamaelra, 3 daughters, 4 sons</t>
  </si>
  <si>
    <t>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t>
  </si>
  <si>
    <t>House Snome is wealthy, thanks to shrewd investments in the expanding areas of Waterdeep and the steady strength of their traditional brewing, distilling, and spirits importation business. The key here is the bullying, must-win-at-all-costs, enthusiastically feuding braggart who heads the house, Rorild “Rory” Raztaerart Snome. This brawling lion of a man is as much a fool as he is a blusterer, and he has steadily lost friends over the years; if he can be befriended by cult operatives who will have to be deft actors, to treat him always properly, he can be led into almost any foolhardy investment, stance, or activity—and where he charges, his house will follow. Should he fall, his wife Kalaerra and daughters Tamra, Hethildra, and Marlemoeve (the sole surviving son is a pewling infant) are all worn out, battered-down vessels cult agents can fill with any ideas it wishes embraced.</t>
  </si>
  <si>
    <t xml:space="preserve">wife Kalaerra and daughters Tamra, Hethildra, and Marlemoeve </t>
  </si>
  <si>
    <t>Daerevvros (1489 DR)</t>
  </si>
  <si>
    <t>The Sardolphyn family mansion, Dolphynturrets, is a gaudy stone mock castle on westfront Mendever Street, the third door north of the moot of Mendever and Whim Street.</t>
  </si>
  <si>
    <t>Sardolphyn family</t>
  </si>
  <si>
    <t>Clergy of Mystra</t>
  </si>
  <si>
    <t>LANDMARK</t>
  </si>
  <si>
    <t>emblem</t>
  </si>
  <si>
    <t>CITY OF DEAD</t>
  </si>
  <si>
    <t xml:space="preserve">Guildsenior Maerla Windmantel (BT)
Guildsenior Eltalon Vaundrar (usually mutters, greying wizard, possesses a flying carpet) (BT)
Malryn Lavalander (one of the two most independent and dangerous members of the Order) (E:DM 276, 294-296)
Master Rhinzen Halnian 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Cassian Lafornan: good-looking, brown hair and hazel eyes (TGC 13) 
Shava: elf-girl, Cassian's girlfriend (TGC 14)
Vaerentevor Qasmult (one of the two most independent and dangerous members of the Order, broke due to failed investments, tried to kill Open Lord Laeral Silverhand, is turned over to the Black Robes for sentencing) (E:DM 276,306,350-353,381)
Deputy Master Imindur Glenmaur (Bowgentra's second in command) (E:DM 275-276) (tried to kill Open Lord Laeral Silverhand, is turned over to the Black Robes for sentencing (E:DM 340, 381) 
Master Tallus, an archmage from the House of Wonders, was murdered during a string of ritual murders (CoS)
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
Naxene Drathkala, wizard in Goldenfields
</t>
  </si>
  <si>
    <t>Waterdeep Wazoo.</t>
  </si>
  <si>
    <t>"the seafarers' forum, where all dirty truths are told"</t>
  </si>
  <si>
    <t>Calagar's Caravans</t>
  </si>
  <si>
    <t>Thaeler's Coinwatch</t>
  </si>
  <si>
    <t>Thy Daily Luck</t>
  </si>
  <si>
    <t>Merchants' True Friend</t>
  </si>
  <si>
    <t>The Eternal Dawn</t>
  </si>
  <si>
    <t>Lady Amaranth's Falcon</t>
  </si>
  <si>
    <t>for the young, fashionable gently born lady</t>
  </si>
  <si>
    <t>The Anklet</t>
  </si>
  <si>
    <t>for her more conservative mothers and aunts, who demand the very height of good taste and literate fare -- which some critics define as "gossip dressed up in ruffles to hide the long, raking cat claws")</t>
  </si>
  <si>
    <t>he hunting, riding, and sober sneering-down-upon-all-others publication of senior male nobility</t>
  </si>
  <si>
    <t>The Sword in the Sun</t>
  </si>
  <si>
    <t>for young, vigorous male nobles and rebellious she-nobles who favor revelry and pursuits frowned upon by their elders, many of whom refuse to "have that waste of coin in the house!")</t>
  </si>
  <si>
    <t>a bland but exhaustive catalog of who was seen where and wearing what, or will be seen where and with whom</t>
  </si>
  <si>
    <t>regards nobility as "the outdated, pretentious decadent affectation of lazy holders of 'yesteryear's money,'"</t>
  </si>
  <si>
    <t>Halivar's Lords and Ladies</t>
  </si>
  <si>
    <t>reports all the news and nasty gossip about the "Old Nobility" in a cynical manner, but fawns upon the "New Nobility" of the wealthy but not yet ennobled</t>
  </si>
  <si>
    <t>Mouth of True Waterdeep</t>
  </si>
  <si>
    <t>say very rude and inflammatory things about Lords, Palace officials, nobles, and other socially prominent citizens</t>
  </si>
  <si>
    <t>Broadcryers of Waterdeep By Ed Greenwood</t>
  </si>
  <si>
    <t>Burnstel's Oracular </t>
  </si>
  <si>
    <t>Hulbrant's Record </t>
  </si>
  <si>
    <t>The New Waterdhavian,</t>
  </si>
  <si>
    <t>PUBLISHER</t>
  </si>
  <si>
    <t xml:space="preserve">Belbrundel </t>
  </si>
  <si>
    <t>The Gundwynds of Waterdeep were destroyed in 1388, when it’s members where transformed into Giants and trolls by the spellplague. The few survivors merged with the Brokengulfs into House Gundgulf, which lost it’s noble status. regained noble status and property (SCAG 57)</t>
  </si>
  <si>
    <t xml:space="preserve">Merger of the Houses Brokengulf and Gundwynd. </t>
  </si>
  <si>
    <t>Lady 'Remi' Haventree, has been approched to sponsor a proposal of growing a tree grove 'temple' sacred to Eilistraee in ruined Field Ward., member if Harpers (ToD)(E:DM 116)</t>
  </si>
  <si>
    <t>Ballinton Marcheno</t>
  </si>
  <si>
    <t>r, a third son, officer of the guard, patrols the sewers, can be very sweet and eager around women, but is an utter bore and smells of the sewers (TGC 8)</t>
  </si>
  <si>
    <t>Lord Zelraun Roaringhorn, archmage</t>
  </si>
  <si>
    <t>Seneschal of Castle Waterdeep, Lord Defender of the Harbor, Lord of the North Towers, Lord of the South Towers, Lord Armorer (who also commands the quartermasters),  Lord Hand (officer in charge of training, medical treatment, and liaison with the Watchful Order) and  Lord's Champion (commander of the Watch who defend the Palace. AND the personal bodyguard of the Open Lord) bestowed as needed in wartime )</t>
  </si>
  <si>
    <t>FEMALE 2 OF 10</t>
  </si>
  <si>
    <t xml:space="preserve">Nazra Mrays, ‘Lady Loudbuckles’, a half-elf woman, a Masked Lord, protector of Ahghairon’s dragonstaff (TGC 314) (See Folk of Waterdeep)
Antoum Mrays, Nazra’s young son, studies a the House of Wonders.
</t>
  </si>
  <si>
    <t>Matriarch Kalandra: addicted to shape-changing potions;</t>
  </si>
  <si>
    <t>Lost noble status and riches 40 years ago, Neverembers bought their holdings in Waterdeep.
 Own only two inns along the High Road between Leilon and Neverwinter now. (BT 45)</t>
  </si>
  <si>
    <t>SG - Ed Greenwood - Sardolphyn's Gambit</t>
  </si>
  <si>
    <t>Travvask , Belmeern, Adreth, and Lharant ; Feldelmra  | Chelandor and Parldar, and their sister Emrythra (SG)</t>
  </si>
  <si>
    <r>
      <t>Lord Stedd Moonstar from (</t>
    </r>
    <r>
      <rPr>
        <b/>
        <sz val="11"/>
        <color rgb="FF000000"/>
        <rFont val="Calibri"/>
        <family val="2"/>
        <charset val="204"/>
        <scheme val="minor"/>
      </rPr>
      <t>WATE 1-1</t>
    </r>
    <r>
      <rPr>
        <sz val="11"/>
        <color rgb="FF000000"/>
        <rFont val="Calibri"/>
        <family val="2"/>
        <charset val="204"/>
        <scheme val="minor"/>
      </rPr>
      <t>)</t>
    </r>
  </si>
  <si>
    <r>
      <t>Laraelra ‘Elra’ Hasard (daughter, sorcerer, skinny, pale, black hair, Heir of the Blackstaff) (</t>
    </r>
    <r>
      <rPr>
        <b/>
        <sz val="11"/>
        <color rgb="FF000000"/>
        <rFont val="Calibri"/>
        <family val="2"/>
        <charset val="204"/>
        <scheme val="minor"/>
      </rPr>
      <t>BT</t>
    </r>
    <r>
      <rPr>
        <sz val="11"/>
        <color rgb="FF000000"/>
        <rFont val="Calibri"/>
        <family val="2"/>
        <charset val="204"/>
        <scheme val="minor"/>
      </rPr>
      <t>)</t>
    </r>
  </si>
  <si>
    <r>
      <t>► Haramond Bandoun, Kalandras son, a lich, was destroyed in a fight that involved Volothamp ‘Volo’Geddarm. (</t>
    </r>
    <r>
      <rPr>
        <b/>
        <sz val="11"/>
        <color rgb="FF000000"/>
        <rFont val="Calibri"/>
        <family val="2"/>
        <charset val="204"/>
        <scheme val="minor"/>
      </rPr>
      <t>SAY 6,19</t>
    </r>
    <r>
      <rPr>
        <sz val="11"/>
        <color rgb="FF000000"/>
        <rFont val="Calibri"/>
        <family val="2"/>
        <charset val="204"/>
        <scheme val="minor"/>
      </rPr>
      <t>)
► 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r>
  </si>
  <si>
    <t xml:space="preserve">LAYOUT </t>
  </si>
  <si>
    <t>Tendaily</t>
  </si>
  <si>
    <t>The New Moon</t>
  </si>
  <si>
    <t>The Full Moon</t>
  </si>
  <si>
    <t>Shieldmeet (Once every 4 years)</t>
  </si>
  <si>
    <t>Domestic Vintages</t>
  </si>
  <si>
    <t>House Ammakyl</t>
  </si>
  <si>
    <t>House Melshimber</t>
  </si>
  <si>
    <t xml:space="preserve"> Certain vineyards, mainly Stony Terrace and Shipbreaker Ridge, produce harbor whites ranging from Good to Fine</t>
  </si>
  <si>
    <t xml:space="preserve"> The varieties include:</t>
  </si>
  <si>
    <t xml:space="preserve"> Pink clarry is the one Melshimber variety presented every year, though its composition varies with each vintage</t>
  </si>
  <si>
    <t>Imported Vintages</t>
  </si>
  <si>
    <t xml:space="preserve"> A Good rose with highly floral qualities, especially rose notes</t>
  </si>
  <si>
    <t xml:space="preserve"> A Good white wine rumored to have originated at the Unicorn Run in the High Forest</t>
  </si>
  <si>
    <t xml:space="preserve"> The occasional Fine vintages of white-of-the-run are reputed to have curative properties, but they occur only once a decade or so</t>
  </si>
  <si>
    <t xml:space="preserve"> A Fair red wine made from partially cultivated grapes whose rarity makes it more highly sought than its quality implies</t>
  </si>
  <si>
    <t xml:space="preserve"> Both the red and white varieties of Amnian honey wine are Good wines that are not appreciated in Waterdeep</t>
  </si>
  <si>
    <t xml:space="preserve"> These are presented in a variety of colors and qualities</t>
  </si>
  <si>
    <t>House Rosznar</t>
  </si>
  <si>
    <t>House Thann</t>
  </si>
  <si>
    <t>The Thann imported wines come from familial estates in Tethyr</t>
  </si>
  <si>
    <t>The Vintners', Distillers' and Brewers' Guild</t>
  </si>
  <si>
    <t>The members of the Vintners', Distillers' and Brewers' Guild in Waterdeep only produce domestic wines, although fully half or more of them are involved in the importing of fine wines from elsewhere</t>
  </si>
  <si>
    <t xml:space="preserve"> Each guildsman vintner considers himself an artist, and each attempts to heighten the results of their craftsmanship with a fierce dedication</t>
  </si>
  <si>
    <t xml:space="preserve"> That said, the majority of the guild's vintners work for others - they are master craftsmen, not necessarily vineyard owners</t>
  </si>
  <si>
    <t xml:space="preserve"> As a result, the guild's relationship with the vintner Houses is strange: some are strong allies and supporters of the nobles' efforts, while others consider them rivals and seek to outdo them</t>
  </si>
  <si>
    <t xml:space="preserve"> It is a product of Waterdhavian Fields, a small consortium of guild vintners who specialize in non-grape wines, particularly herbal and resinated wines</t>
  </si>
  <si>
    <t xml:space="preserve"> The rich bloodwine is affixed with a variety of woodland scents and tastes, primary of which is the resin of the shadowtop trees of the High Forest, resulting in a languorous, sultry drink that has a reputation for bringing out the most wicked urges in those who imbibe it</t>
  </si>
  <si>
    <t xml:space="preserve"> Calishite merchants so favor the drink that it can be hard to secure amounts of it locally, to the delight of its maker, no doubt</t>
  </si>
  <si>
    <t xml:space="preserve"> The drink itself is fiery, orange and heady, and is a favorite of many a revel</t>
  </si>
  <si>
    <t xml:space="preserve"> There are five or six vintners who make zzar active in the guild</t>
  </si>
  <si>
    <t xml:space="preserve"> Though they do differentiate their labels, the recipe is so precise that they tend to taste fairly similar; only the quality of the ingredients seems to affect the quality of the drink</t>
  </si>
  <si>
    <t xml:space="preserve"> Made in the guildhall of the Vintners' guild as a training undertaking teaching senior apprentices and journeymen the making of a basic red wine, the sale of Good Spirits augments the guild's coffers directly and well</t>
  </si>
  <si>
    <t>KNOWLEDGE 1</t>
  </si>
  <si>
    <t>KNOWLEDGE 2</t>
  </si>
  <si>
    <t>first version</t>
  </si>
  <si>
    <t>Alek Lenter</t>
  </si>
  <si>
    <t>Chuldan Helmstar</t>
  </si>
  <si>
    <t>Haerlit Thomm</t>
  </si>
  <si>
    <t>Jannaxil Serpentil</t>
  </si>
  <si>
    <t>Lhund Dhaermos</t>
  </si>
  <si>
    <t>Orlpar Husteem</t>
  </si>
  <si>
    <t>Orsabbas "the Fingers"</t>
  </si>
  <si>
    <t>Phalantar Orivan</t>
  </si>
  <si>
    <t>Torst Urlivan</t>
  </si>
  <si>
    <t>Ulmar "the Watchful"</t>
  </si>
  <si>
    <t>The Drawing Down</t>
  </si>
  <si>
    <t>The Rotting</t>
  </si>
  <si>
    <t>Leaffall</t>
  </si>
  <si>
    <t>Midsummer</t>
  </si>
  <si>
    <t>The Fading</t>
  </si>
  <si>
    <t>Highsun</t>
  </si>
  <si>
    <t>Summertide</t>
  </si>
  <si>
    <t>Greengrass</t>
  </si>
  <si>
    <t>The Time of Flowers</t>
  </si>
  <si>
    <t>The Melting</t>
  </si>
  <si>
    <t>The Claw of Storms</t>
  </si>
  <si>
    <t>Midwinter</t>
  </si>
  <si>
    <t>The Claw of Sunsets</t>
  </si>
  <si>
    <t>The Claw of Winter</t>
  </si>
  <si>
    <t>Deepwinter</t>
  </si>
  <si>
    <t>The Calendar of Harptos</t>
  </si>
  <si>
    <t>Aglarondan</t>
  </si>
  <si>
    <t>Aglarond, Altumbel</t>
  </si>
  <si>
    <t>Espruar</t>
  </si>
  <si>
    <t>Alzhedo</t>
  </si>
  <si>
    <t>Calimshan</t>
  </si>
  <si>
    <t>Thorass</t>
  </si>
  <si>
    <t>Chessentan</t>
  </si>
  <si>
    <t>Chessenta</t>
  </si>
  <si>
    <t>Amn, Chondath, Cormyr, the Dalelands, the Dragon Coast, the civilized North, Sembia, the Silver Marches, the Sword Coast, Tethyr, Waterdeep, the Western Heartlands, the Vilhon Reach</t>
  </si>
  <si>
    <t>Chultan</t>
  </si>
  <si>
    <t>Draconic</t>
  </si>
  <si>
    <t>Common</t>
  </si>
  <si>
    <t>Everywhere on Faerûn's surface (trade language)</t>
  </si>
  <si>
    <t>Damaran</t>
  </si>
  <si>
    <t>Damara, the Great Dale, Impiltur, the Moonsea, Narfell, Thesk, Vaasa, the Vast</t>
  </si>
  <si>
    <t>Dethek</t>
  </si>
  <si>
    <t>Dambrathan</t>
  </si>
  <si>
    <t>Dambrath</t>
  </si>
  <si>
    <t>Durpari</t>
  </si>
  <si>
    <t>Durpar, Estagund, Var, Veldorn</t>
  </si>
  <si>
    <t>Halruaan</t>
  </si>
  <si>
    <t>Halruaa, Nimbral</t>
  </si>
  <si>
    <t>Luskan, Mintarn, the Moonshaes, the Savage North (uncivilized areas), Ruathym, the Uthgardt barbarians</t>
  </si>
  <si>
    <t>Lantanese</t>
  </si>
  <si>
    <t>Lantan</t>
  </si>
  <si>
    <t>Midani</t>
  </si>
  <si>
    <t>Zakhara*, the Bedine</t>
  </si>
  <si>
    <t>Mulhorandi</t>
  </si>
  <si>
    <t>Mulhorand, Murghôm, Semphar</t>
  </si>
  <si>
    <t>Celestial</t>
  </si>
  <si>
    <t>Mulhorandi (var.)</t>
  </si>
  <si>
    <t>Thay</t>
  </si>
  <si>
    <t>Infernal</t>
  </si>
  <si>
    <t>Nexalan</t>
  </si>
  <si>
    <t>Rashemen</t>
  </si>
  <si>
    <t>Serusan</t>
  </si>
  <si>
    <t>Inner Sea (aquatic trade language)</t>
  </si>
  <si>
    <t>Aquan</t>
  </si>
  <si>
    <t>Shaaran</t>
  </si>
  <si>
    <t>Lake of Steam, Lapaliiya, Sespech, the Shaar</t>
  </si>
  <si>
    <t>Shou</t>
  </si>
  <si>
    <t>Tashalan</t>
  </si>
  <si>
    <t>Black Jungle, Mhair Jungle, Samarach, Tashalar, Thindol</t>
  </si>
  <si>
    <t>Tuigan</t>
  </si>
  <si>
    <t>Hordelands</t>
  </si>
  <si>
    <t>Turmic</t>
  </si>
  <si>
    <t>Turmish</t>
  </si>
  <si>
    <t>Uluik</t>
  </si>
  <si>
    <t>Great Glacier</t>
  </si>
  <si>
    <t>Undercommon</t>
  </si>
  <si>
    <t>Underdark (trade language)</t>
  </si>
  <si>
    <t>Untheric</t>
  </si>
  <si>
    <t>Unther</t>
  </si>
  <si>
    <t>Джерело: &lt;http://www.realmshelps.net/faerun/lore/life/home.shtml&gt;</t>
  </si>
  <si>
    <t>Language</t>
  </si>
  <si>
    <t>Dwarvish</t>
  </si>
  <si>
    <t>Elvish</t>
  </si>
  <si>
    <t>Ogres, giants</t>
  </si>
  <si>
    <t>Gnomish</t>
  </si>
  <si>
    <t>Goblinoids</t>
  </si>
  <si>
    <t>Orc</t>
  </si>
  <si>
    <t>Orcs</t>
  </si>
  <si>
    <t>Abyssal</t>
  </si>
  <si>
    <t>Demons</t>
  </si>
  <si>
    <t>Dragons, dragonborn</t>
  </si>
  <si>
    <t>Deep Speech</t>
  </si>
  <si>
    <t>Aboleths, cloakers</t>
  </si>
  <si>
    <t>—</t>
  </si>
  <si>
    <t>Devils</t>
  </si>
  <si>
    <t>Primordial</t>
  </si>
  <si>
    <t>Elementals</t>
  </si>
  <si>
    <t>Sylvan</t>
  </si>
  <si>
    <t>Fey creatures</t>
  </si>
  <si>
    <t>Bullywug</t>
  </si>
  <si>
    <t>Gnoll</t>
  </si>
  <si>
    <t>Derro</t>
  </si>
  <si>
    <t>Aarakocra</t>
  </si>
  <si>
    <t>Thri-kreen</t>
  </si>
  <si>
    <t>Sahuagin</t>
  </si>
  <si>
    <t>Troglodyte</t>
  </si>
  <si>
    <t>Slaad</t>
  </si>
  <si>
    <t>Grung</t>
  </si>
  <si>
    <t>Ixitxachitl</t>
  </si>
  <si>
    <t>Otyugh</t>
  </si>
  <si>
    <t>Grell</t>
  </si>
  <si>
    <t>Modron</t>
  </si>
  <si>
    <t>Aragrakh: Dragons. An ancient language, also known as "Old High Wyrmish", used as a formal ritual language by dragons. Woe to those who are not dragons that are overheard using it by wyrmkind. Written in Draconic.</t>
  </si>
  <si>
    <t>Auld Wyrmish: Dragons. Something of a common tongue among the different breeds of dragon, who each have their own tongues. Also sometimes called "Draconic," it is also spoken by many kobolds and wyverns. Written in Draconic.</t>
  </si>
  <si>
    <t>Daraktan: Orcs. A common language spoken by most orcs, although not many of them are literate. It evolved from the now-dead Hulgorkyn language. Written in Dethek.</t>
  </si>
  <si>
    <t>Duergan: Duergar. Originally descended from Shanatan, this language has been deeply affected by the duergars' time in the Underdark. Written in Dethek.</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</si>
  <si>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</si>
  <si>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</si>
  <si>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Jotunalder: Giants. A ritualized language that is highly formalized and stilted. Those who speak Jotun can understand it well enough.</t>
  </si>
  <si>
    <t>Jogishk: Ogres. A vulgar patois of Jotun and Common.</t>
  </si>
  <si>
    <t>Jotunhaug: Hill and Mountain Giants. A rough, gutteral language which seems to be a corruption of Jotunise.</t>
  </si>
  <si>
    <t>Jotunild: Fire Giants.</t>
  </si>
  <si>
    <t>Jotunise: Frost Giants. The predecessor language to Jotunhaug.</t>
  </si>
  <si>
    <t>Jostunskye: Cloud and Fog Giants.</t>
  </si>
  <si>
    <t>Jostunstein: Stone Giants.</t>
  </si>
  <si>
    <t>Jotunuvar: Storm Giants.</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</si>
  <si>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</si>
  <si>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Sylvan: Fey. A subtle language spoken by fey and many other sylvan creatures with close ties to such. Written in Espruar.</t>
  </si>
  <si>
    <t>Yipyak: Kobolds. A debased form of Auld Wyrmish that serves as a common tongue for kobolds. Written inDraconic.</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</si>
  <si>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</si>
  <si>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</si>
  <si>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</si>
  <si>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Language Families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</si>
  <si>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</si>
  <si>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</si>
  <si>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Giant Tongue:</t>
  </si>
  <si>
    <t>High Giantish: Jotunalder</t>
  </si>
  <si>
    <t>Stone Giantish: Jotunhaug, Jotunise, Jostunstein</t>
  </si>
  <si>
    <t>Sky Giantish: Jotunild, Jostunskye, Jotunuvar</t>
  </si>
  <si>
    <t>Ogre Tongue: Jogishk</t>
  </si>
  <si>
    <t>Gnomish Tongue:</t>
  </si>
  <si>
    <t>Gnomish: Gnim</t>
  </si>
  <si>
    <t>Orc Tongues:</t>
  </si>
  <si>
    <t>Orcish: Daraktan, Hulgorkyn*</t>
  </si>
  <si>
    <t>Goblin Tongues:</t>
  </si>
  <si>
    <t>Goblin-speak: Ghukliak</t>
  </si>
  <si>
    <t>Halfling Tongue:</t>
  </si>
  <si>
    <t>Hinish: Luiric</t>
  </si>
  <si>
    <t>Authlan: Wild Dwarves. An ancient and simplified version of Riftspeak, with noticable Authalan and Chultan influences. Written in Dethek, although it is rare to find a literate wild dwarf.</t>
  </si>
  <si>
    <t>Deep Drow: Drow Elves. Also called Low Drow or Drowic, this is the common language of the drow. Each community has its own dialect, but can reasonably undertand one another. Written in Espruar.</t>
  </si>
  <si>
    <t>Drow Sign Language: Drow Elves. A hand-code capable of impressive complexity, used by drow on patrol in the Underdark, or when silence is otherwise needful or useful.</t>
  </si>
  <si>
    <t>Galenan: Shield Dwarves. The language of the eastern shield dwarves is spoken more frequently by its people, but it is also less pure, having been heavily influenced by Damaran. Written in Dethek.</t>
  </si>
  <si>
    <t>Ghukliak: Goblins, Hobgoblins, Bugbears. A rough and gutteral language well suited to discussing concepts of violence. Written in Dethek.</t>
  </si>
  <si>
    <t>High Drow: Drow Elves. A complex language with its own runic alphabet, it is primarily used by priestesses in ritual context and nobles when they wish to communicate above the heads of the rabble. Written in High Drow.</t>
  </si>
  <si>
    <t>Jannti: Geniekind. The language of the janns serves as a sort of Common language for geniekind, who are notoriously suspicious about those seeking to learn their individual languages. Jannti can be written in Thorass or Draconic.</t>
  </si>
  <si>
    <t>Kurit: Arctic Dwarves. A dwarven dialect considered much polluted by other dwarves, given the degree it has been influenced by the human Uluik language. Written in Dethek.</t>
  </si>
  <si>
    <t>Luiric: Halflings of Luiren. Considered the racial language of halflings, it is almost unheard of outside of Luiren, even by halflings themselves. Written in Espruar.</t>
  </si>
  <si>
    <t>Riftspeak: Gold Dwarves. A truly ancient dialect favored by the dwarves of the Great Rift, who care for and nurture the speaking of this language as carefully as they care for their gold. Written in Dethek.</t>
  </si>
  <si>
    <t>Abyssal: Demons. A twisted, complex tongue whose words often have meanings based on the speaker's emotions and intentions toward the listener, Abyssal's linguistic emphasis is on concepts of violence and revulsion, madness and contempt for others. Written in Infernal.</t>
  </si>
  <si>
    <t>Celestial: Upper Planes. A transcendant tongue from which derives many languages' words for concepts of good, purity, justice, compassion, and beneficence. Written in Celestial.</t>
  </si>
  <si>
    <t>Infernal: Devils. A vulgar, angry patois combining the worst of a thousand different tongues from across the multiverse, Infernal is a language of hate and domination, of invective and threat. Written in Infernal.</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</si>
  <si>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</si>
  <si>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Daelic: Druids (Moonshae). The language of the druids in service to the Earthmother of the Moonshae islands is distinct from the language that other druids speak, though they do share some concepts. It is never written, a taboo to use of the language.</t>
  </si>
  <si>
    <t>Maiden's Tongue: Dambrath (Priestesses of Loviatar). The ceremonial and secret tongue of the Crintri priestesses of Loviatar in the nation of Dambrath. Written in Thorass.</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</si>
  <si>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</si>
  <si>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Zhentarim Argot: Zhentarim. The secret tongue of the Black Network. It is rarely spoken outside of Zhentarim strongholds, such as the Citadel of the Raven, Darkhold and Zhentil Keep, except by their nefarious agents meeting in secret. Written in Thorass.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</si>
  <si>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</si>
  <si>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Arkian, Eshowan, Telfir: Chult. A trio of long-dead languages spoken in and around the Chultan peninsula. Written in Thorass.</t>
  </si>
  <si>
    <t>Auld Chessic/Alambic: Chessenta. An ancient language spoken around the area that came to be known as Chessenta, and its environs. It was adopted by the people of Chessenta after they abandoned the Untheric language.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</si>
  <si>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</si>
  <si>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</si>
  <si>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Elder Tongue: Dwarves. An ancient language held to be the ur-tongue of all dwarven language.</t>
  </si>
  <si>
    <t>Halardrim: Rashemen. An ancient tongue spoken in the lands of Rashemen. Written in Thorass.</t>
  </si>
  <si>
    <t>Han: Kara-Tur. Ancient language of the Han peoples, ancestors to the people of Koryo, Kozakura, and Wa.</t>
  </si>
  <si>
    <t>Hulgorkyn: Orcs. An ancient and now-dead language once used by orcs. Its nuances suggest a higher degree of cultural sophistication than that now possessed by orc-kind.</t>
  </si>
  <si>
    <t>Imaskari: X. X. Written in XXX.</t>
  </si>
  <si>
    <t>Kadari: X. X. Written in XXX.</t>
  </si>
  <si>
    <t>Loross: Netheril. The language of the nobility of ancient Netheril, a part of the Ulou language family.</t>
  </si>
  <si>
    <t>Netherese: Netheril. The language of the ancient Netheril Empire, a part of the ancient Ulou language family. It was spoken primarily by the commoners of the empire.</t>
  </si>
  <si>
    <t>Noga: X. X. Written in XXX.</t>
  </si>
  <si>
    <t>Rauran: X. X. Written in XXX.</t>
  </si>
  <si>
    <t>Reian: X. X. Written in XXX.</t>
  </si>
  <si>
    <t>Rengardt: Netheril. The language of the tribes who roamed the area that later became Netheril.</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</si>
  <si>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</si>
  <si>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Seldruin: Elves. An ancient magical language of the elven peoples, Seldruin was used to enact the now-lost power of Elven High Magic. Written in the Hamarfae language.</t>
  </si>
  <si>
    <t>Thresk: Chessenta. Another pre-modern Chessentan language, between modern Chessic and Auld Chessic/Alambic. Written in Thorass.</t>
  </si>
  <si>
    <t>Trusk: Illuskan Empire. The now-dead language of the Illuskan Empire in the North, and the ancestor of modern Illuskan and similar tongues. Written in Thorass.</t>
  </si>
  <si>
    <t>X: X. X. Written in XXX.</t>
  </si>
  <si>
    <t>Джерело: &lt;http://oakthorne.net/wiki/index.php?title=Forgotten_Realms_Languages&gt;</t>
  </si>
  <si>
    <t>INNS AND TAVERNS</t>
  </si>
  <si>
    <t>7 лютого 2017 р.</t>
  </si>
  <si>
    <t>Inns are primarily places where a traveler can sleep for the night, stable one’s horses, buy semi¬secure short-term storage, and get simple meals either in one’s rooms or in a “common room” (dining room).</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</si>
  <si>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</si>
  <si>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</si>
  <si>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</si>
  <si>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A wayside inn or tavern might buy, sell, and trade mounts and pack animals, but in cities and market towns, such guild-dominated trade is done at “livery stables” instead.</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</si>
  <si>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</si>
  <si>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An even larger inn will separate the warmers from those who deal with chamber pots, who then are “nightmaids” and “nightjacks” or, less for¬mally, “potmaids” and “potjacks.”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</si>
  <si>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</si>
  <si>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Public Dining and Menus</t>
  </si>
  <si>
    <t>In the Realms, the most popular everyday terms for “restaurant” are “feasthouse” and the slightly grander “feast hall” (more often these days “feast¬ing hall,” to avoid confusion with “festhall).”</t>
  </si>
  <si>
    <t>The Chondathan word “skaethar” has crept into Common as formal usage, meaning “dining es-tablishment,” where the word “feasthouse” has a meaning closer to “eatery.”</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</si>
  <si>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</si>
  <si>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paying for” in the eyes of most commoners and farmers in the Realms.</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</si>
  <si>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</si>
  <si>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</si>
  <si>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</si>
  <si>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</si>
  <si>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</si>
  <si>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MIC Н МЛ КОМАКСК</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</si>
  <si>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</si>
  <si>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WHAT’S TO EAT?</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</si>
  <si>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</si>
  <si>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</si>
  <si>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</si>
  <si>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claim it has a taste that more mundane food can never achieve; many lonely wizards who are poor cooks privately disagree.</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</si>
  <si>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</si>
  <si>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Handfoods</t>
  </si>
  <si>
    <t>Snacks are popular in most places in the Realms, particularly in crowded, fast-paced cities.</t>
  </si>
  <si>
    <t>Here follows a far from complete list.</t>
  </si>
  <si>
    <t>Hand Pies: Meat-and-gravy-filled, savory palm-sized pastries of an astonishing variety of ingredients and tastes, from curries, to leek- with-bacon, to minted lamb. Popular in the Heartlands, the Dales, and the Savage Coast North.</t>
  </si>
  <si>
    <t>Salted, Roasted Seeds: Especially pumpkin and loalurr (pistachios). Popular in the Tashalar.</t>
  </si>
  <si>
    <t>Wheels of Sharp Yellow Cheese: Some with ground nuts or diced olives inside, or laced with zzar or various liqueurs. Popular in the Heart¬lands, the Dales, and the Savage Coast North.</t>
  </si>
  <si>
    <t>Raisins: Popular in the Heartlands and on the coast of the Sea of Fallen Stars. •</t>
  </si>
  <si>
    <t>Date Cakes: Served as pressed, flat ovals. Popular in Calimshan and the Tashalar.</t>
  </si>
  <si>
    <t>Fig Cakes: Served as pressed, flat ovals. Pop¬ular in Calimshan. </t>
  </si>
  <si>
    <t>Cranberry Cakes: Served as pressed, flat ovals. Popular in Sembia, the Vilhon, and Turmish.</t>
  </si>
  <si>
    <t>Dried Apricots: Popular in the Tashalar, Lu- iren, Var, and Estagund.</t>
  </si>
  <si>
    <t>Quince Sticks: Cakes of dried quince pressed together with various beetles and formed around edible klooer roots (licorice-like roots of a parched wilderland bush). Popular in the Vilhon, Shaar, Var, and Estagund.</t>
  </si>
  <si>
    <t>Honeydrops: Thumb-sized candies of honey mixed with an edible gum and spices to provide flavor and keep the honey from melting and run¬ning in hot conditions. Popular in Calimshan, the Vilhon, Mulhorand, Raurin, and Chessenta.</t>
  </si>
  <si>
    <t>Sugar Cakes: Like real-world petit-fours, sugar icing-drenched confections of baked cake that have been laced with jams or chocolate or herbal distillates. Popular everywhere, but they tend to be in short supply and expensive.</t>
  </si>
  <si>
    <t>Cherrybread: Like real-world fruitcake, vari¬ous diced fruits, marinated in spirits, baked into a molasses cake and sold as small whole loaves or as slices wrapped in leaves. Popular in the Border Kingdoms, the Vilhon, and on the coast of the Sea of Fallen Stars.</t>
  </si>
  <si>
    <t>Blood-Drops: Beets sliced very thinly, fried in oil, and then dusted with salt and various spices, from sugar, cinnamon, and nutmeg to the various hot spices (like vegetable crisps).</t>
  </si>
  <si>
    <t>Potato Cakes: Like real-world Irish wedge¬shaped griddle cakes.</t>
  </si>
  <si>
    <t>There are many more, but almost all large mar¬kets during summer and autumn, across most of Faerun, should have the majority of those men¬tioned above for sale.</t>
  </si>
  <si>
    <t>One appetizer popular in Sword Coast ports in the early 1300s DR that crept into Cormyr, West¬gate, and then Sembia as the century unfolded is the talyth. This morsel is a cracker the size of</t>
  </si>
  <si>
    <t>HEARTH AND HOME </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</si>
  <si>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</si>
  <si>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Talyths have been made fresh in Waterdeep, Neverwinter, Luskan, Mirabar, Elturel, Ever- lund, Silverymoon, and Scornubel for decades.</t>
  </si>
  <si>
    <t>In winter, talyths can be premade and packed on ice, for later heating or reheating, to be served immediately.</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</si>
  <si>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</si>
  <si>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Some handfoods aren’t suitable as traveling fare, but others are prized by adventurers and wayfarers across Faerun as essentials, particularly if they go beyond the standard hunk of sausage, whole pickle, and wedge or small wheel of cheese.</t>
  </si>
  <si>
    <t>REGIONAL CUISINES</t>
  </si>
  <si>
    <t>It could go without saying (but won’t) that differ¬ent nations and cities and areas and races in the Realms have foods they prefer; the following sec¬tions highlight a few of these special dishes, and the creative names that many have been given.</t>
  </si>
  <si>
    <t>Cuisine of the Cold North</t>
  </si>
  <si>
    <t>It’s a very old joke to say that inhabitants of the Frozenfar eat whatever they can catch—all too often, each other.</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</si>
  <si>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</si>
  <si>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</si>
  <si>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Cuisine of the Inner Sea North</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</si>
  <si>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</si>
  <si>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</si>
  <si>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</si>
  <si>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Sarkul (smoked fish) is also popular in Tantras. The fish are caught in the Reach, immersed in honey and seasonings, and then hung and smoked for several days in closed sheds to produce the savory sarkul. Fish is never put in a baeranth.</t>
  </si>
  <si>
    <t>Locally, for some unknown reason, the very idea of fish pies is considered revolting.</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</si>
  <si>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</si>
  <si>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</si>
  <si>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</si>
  <si>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The flavor of the meat readily awakens when it is cooked with herbs and spices, becoming stronger and more crablike. The crabs are extremely tasty when steamed, boiled, fried, or fire-seared.</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</si>
  <si>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</si>
  <si>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Tetnyrian Cuisine</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</si>
  <si>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</si>
  <si>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Morningfeasts tend to be evenfeast leftovers, such as vegetables and scraps of meat or fish, fried in onions and oil.</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</si>
  <si>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</si>
  <si>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Evenfeast is the longest meal of the day, typi¬cally served after dark (when day work is done).</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</si>
  <si>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</si>
  <si>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</si>
  <si>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</si>
  <si>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Desserts: Mint jelly and tarts made of various berries, sweetened with a mash of berry juices.</t>
  </si>
  <si>
    <t>Drow Cuisine</t>
  </si>
  <si>
    <t>The green wine of the drow is made from or¬bloren, an Underdark rock fungus, distilled in a mixture of water and the juice of another sort of subterranean fungus.</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</si>
  <si>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</si>
  <si>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distillate is captured in a cold metal hood- and-bowl affair above the boiling vessel. It is then chilled in the dark, often by immersing metal containers of it in subterranean streams, for forty days or so. After that, it is drinkable green wine.</t>
  </si>
  <si>
    <t>If drunk earlier, it burns the tongue and throat.</t>
  </si>
  <si>
    <t>If it is murky, adding just a few grains of salt will clear it. It keeps for years, unless boiled, which gives it a disgusting burnt taste and a black, oily hue. It’s still not poisonous—just horrible.</t>
  </si>
  <si>
    <t>There are strong drow alcoholic drinks that use spider venom or secretions as ingredients, but don’t believe the rumors: Green wine is not one of them.</t>
  </si>
  <si>
    <t>Drow eat a wide variety of lichens stewed into soups, as well as Underdark worms, insects (fried in pack-lizard oil), and lizard flesh. Lolth-wor- shipers do not eat arachnids.</t>
  </si>
  <si>
    <t>Gnome and Halfling Cuisine</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</si>
  <si>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</si>
  <si>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</si>
  <si>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</si>
  <si>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</si>
  <si>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</si>
  <si>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Dwarven Cuisine</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</si>
  <si>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</si>
  <si>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</si>
  <si>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</si>
  <si>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</si>
  <si>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</si>
  <si>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FOOD FROM THE WILD</t>
  </si>
  <si>
    <t>In most wilderland areas of the Realms, outside of an easy bowshot away from any caravan road, Faerun still teems with readily edible plants and game, unless recent forest fires or other scourges have taken their toll locally.</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</si>
  <si>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</si>
  <si>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</si>
  <si>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to crunch and eat, though a human adult needs a helm-full pile of them to make a meal.</t>
  </si>
  <si>
    <t>Lastly, mursk are quite common. Mursk are fat, slow-moving, green-brown fish that are un¬pleasantly oily in taste, but can be fried, allowing the cook to skim off the oil for use in lamps.</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</si>
  <si>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</si>
  <si>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</si>
  <si>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</si>
  <si>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Masters of the Marsh</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</si>
  <si>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</si>
  <si>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a.</t>
  </si>
  <si>
    <t>home area, they know the land very well, and tend to be cunning.</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</si>
  <si>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</si>
  <si>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</si>
  <si>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DRINKS OF CHOICE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</si>
  <si>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</si>
  <si>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Known as kaeth or kaethae in the Realms, coffee is rare north of Calimshan and the southern Vil- hon shores, except in the most cosmopolitan ports such as Waterdeep, Athkatla, and Westgate.</t>
  </si>
  <si>
    <t>Its major sources are located south and east of Durpar, about halfway up the east side of Anau- roch, and overseas to the west in Maztica.</t>
  </si>
  <si>
    <t>Sacks of beans from overseas are brought in to Baldur’s Gate and from there shipped elsewhere, mainly south to Calimshan and the Tashalar.</t>
  </si>
  <si>
    <t>' -</t>
  </si>
  <si>
    <t> </t>
  </si>
  <si>
    <t>These beans are large, soft (crumbly), and red¬dish brown.</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</si>
  <si>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</si>
  <si>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</si>
  <si>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</si>
  <si>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</si>
  <si>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HEARTH AND HOME</t>
  </si>
  <si>
    <t>crates for wagon travel or barge trips, but they are tossed loose into ship hulls, so they can be ar¬ranged evenly as stable ballast.</t>
  </si>
  <si>
    <t>Coffee is drunk black in Calimshan and the Tashalar, its taste often altered with dried, ground nuts and roots and even sprinklings as strong as ginger. In Sembia, on the other hand, it is usually mixed with melted chocolate or liqueurs.</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</si>
  <si>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</si>
  <si>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</si>
  <si>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rpi</t>
  </si>
  <si>
    <t>lea</t>
  </si>
  <si>
    <t>Unlike with coffee, few teas in the Realms are shipped far, or sold for high prices. However, clubs of tea-fanciers in Athkatla, Calimport, and other rich cities are filled with wealthy connois¬seurs who’ll pay much for favorite blends.</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</si>
  <si>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</si>
  <si>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</si>
  <si>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</si>
  <si>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</si>
  <si>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</si>
  <si>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Like teas, beer is made locally all over the Realms, and the flavor and appearance of brews vary widely. Beer is a cheap, daily drink often en¬joyed with gusto.</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</si>
  <si>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</si>
  <si>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These ales, called goldens, are wheat beers sweetened with honey and flavored with all man¬ner of local berries. Five of them are detailed below.</t>
  </si>
  <si>
    <t xml:space="preserve">  </t>
  </si>
  <si>
    <t>Annasker: Named for the family who first made it, annasker is a sparkling, pinkish pale ale that tastes sweet but tart, like lemonade mixed with several berry juices.</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</si>
  <si>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</si>
  <si>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</si>
  <si>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</si>
  <si>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Zeskorr: A dark brown pale ale, zeskorr tastes of salt and, some say, fish; others just say it tastes strange. Apt to upset the stomachs of the unwary, zeskorr is deeply enjoyed by those who have ac¬quired a taste for it.</t>
  </si>
  <si>
    <t>Cider</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</si>
  <si>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</si>
  <si>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</si>
  <si>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</si>
  <si>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</si>
  <si>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Stronger Drink</t>
  </si>
  <si>
    <t>All hard liquor is known in the Realms, and fa¬vored by dwarves, gnomes, and goblinkin over all other drinks. As the very old dwarf joke goes, about a “stalwart” served tea: “Water? I’m thirsty, not dirty!”</t>
  </si>
  <si>
    <t>Increasingly, among humans, spirits aren’t drunk straight, but are mixed with other drinks to increase the potency of the secondary drink.</t>
  </si>
  <si>
    <t>Generally, in the warmer climes, and as far north as Amn, intoxicating drinks are blended for taste reasons, sometimes mixed with fresh fruit juices. However, they are almost never deliber¬ately made stronger by combining one alcoholic drinkable with another.</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</si>
  <si>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</si>
  <si>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</si>
  <si>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</si>
  <si>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LATEST FASHION</t>
  </si>
  <si>
    <t>Most folk in the Realms are wealthy enough to have extensive wardrobes, and do not stray far from practicality in everyday wear. Many have but one “fine wear” garment for special occasions.</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</si>
  <si>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</si>
  <si>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Everyday Wear</t>
  </si>
  <si>
    <t>Cloaks and Daggers</t>
  </si>
  <si>
    <t>Clothing with Style</t>
  </si>
  <si>
    <t xml:space="preserve"> Hair Fashion</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</si>
  <si>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</si>
  <si>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</si>
  <si>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</si>
  <si>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</si>
  <si>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</si>
  <si>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GUILDS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</si>
  <si>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</si>
  <si>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</si>
  <si>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Most guilds have heraldry, badges, and col¬ored wax seals of inspection they stamp on goods. These change with bewildering rapidity, often to denote dating and therefore old goods, or to try to foil fraudsters who have gained or duplicated a seal stamp.</t>
  </si>
  <si>
    <t>Suzail, the capital of Cormyr, is home to a smaller number of guilds than Waterdeep and in that respect is more typical of cities across the Realms. These guilds should prove a good model that can be modified for other cities.</t>
  </si>
  <si>
    <t>Guilds in Cormyr have far less power and wealth than in Waterdeep, and are far friendlier to authorities. They operate only in Suzail and the lands immediately around the city (on the south¬ern or Suzail side of the Starwater River, plus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</si>
  <si>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</si>
  <si>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perform the following func¬tions, for the benefit of themselves and their members.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</si>
  <si>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</si>
  <si>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</si>
  <si>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</si>
  <si>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4.        They maintain, with the agreement of the royal court, precise and public definitions of ob¬jects, sizes, and amounts used by guild members in their trade. This ensures that one member’s “firkin” or “ell” is the same as another’s. </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</si>
  <si>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</si>
  <si>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</si>
  <si>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</si>
  <si>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Guilds in Cormyr also unofficially perform a lot of other functions, from investing members’ profits to engaging in (or hiring others to per¬form) arson, vandalism, or theft against rivals.</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</si>
  <si>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</si>
  <si>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Almost every guild charges membership fees—and its apprentices or would-be members even higher fees. The royal court must be kept fully informed of fee changes and of member¬ship requirements, and court officers aggressively</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</si>
  <si>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</si>
  <si>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</si>
  <si>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</si>
  <si>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</si>
  <si>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Illegal Guilds</t>
  </si>
  <si>
    <t>Every civilized realm has so-called or self-styled guilds everyone knows about that are actually ille¬gal organizations regulated only by themselves.</t>
  </si>
  <si>
    <t>In the case of Cormyr, these outlaw guilds in¬clude the infamous Fire Knives and an endless succession of small, local thieves’ guilds that are </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</si>
  <si>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</si>
  <si>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Craft Guilds</t>
  </si>
  <si>
    <t>Apart from the grand, official high guilds of Cor¬myr, small, local craft guilds are found in every town and city in Cormyr. Some villages have fledgling, disorganized craft guilds, and those in cities are often little more than powerless com-plaining societies.</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</si>
  <si>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</si>
  <si>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Craft guilds tend to have high-sounding names such as the Benevolent Muster of Merchants of Eveningstar, and the Loyal Council of Coinfel¬lows of Espar.</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</si>
  <si>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</si>
  <si>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</si>
  <si>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</si>
  <si>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</si>
  <si>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</si>
  <si>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Guilds of Cormyr currently recognized in the Forest Kingdom are detailed below, presented in roughly descending order of influence.</t>
  </si>
  <si>
    <t>Sculptors and Masons Guild: Controls stonework, statuary, quarrying, plastering, mud- daub, and waterproofing. This guild knows its true power more than any other. However, </t>
  </si>
  <si>
    <t>it is also steadfastly loyal to the Obarskyrs for their striving to maintain a fair and prosperous Cormyr.</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</si>
  <si>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</si>
  <si>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</si>
  <si>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Coachlars, Carriers, Waymen, and Locksters: Controls wagon makers and wagon owners, locksmiths, coachlars (coach</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</si>
  <si>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</si>
  <si>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</si>
  <si>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beast to be added to another. Or, more simply, they’d never try to “make monsters.”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</si>
  <si>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</si>
  <si>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</si>
  <si>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Brewers and Cheesemakers Guild: Made up of brewers, spirits blenders and importers, and cheesemakers. The guild’s headquarters, called the Caskhouse, often hosts days-long drinking revels for members (and one guest each).</t>
  </si>
  <si>
    <t>Roofers, Thatchers, and Glaziers Guild: Made up of roofers, slate masons, shingle cutters, thatchers and thatch cutters, glaziers, “sandglass” makers, and glass Stainers.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</si>
  <si>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</si>
  <si>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Guild of Weavers and Coopers: Made up of coopers, weavers, textile dyers, garment cutters, embroiderers, clothiers, and drapers (sellers of draperies and tapestries)</t>
  </si>
  <si>
    <t>Guild of Naturalists: Controls medicinal, edible, lubricant, dye-source, and craft-worthy uses for plant and animal matter, either as dis¬tillates or as solids (and all who work with such substances, and associated research and vending).</t>
  </si>
  <si>
    <t>The current Naturalists Guild is more of a debating society than anything else.</t>
  </si>
  <si>
    <t>Griffons</t>
  </si>
  <si>
    <t>1 червня 2017 р.</t>
  </si>
  <si>
    <t>Elite Opponents</t>
  </si>
  <si>
    <t>By Andy Collins</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</si>
  <si>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</si>
  <si>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The Griffon: Paragon of Majestic Power</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</si>
  <si>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</si>
  <si>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Griffons make fine mounts for those willing to spend the time and money needed to train them. In addition, they are intelligent enough to serve as cohorts, and their unique features make them quite valuable in that capacity as well.</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</si>
  <si>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</si>
  <si>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Celestial Griffon</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</si>
  <si>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</si>
  <si>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griffons typically have a silvery tinge to their wings and a proud, arrogant tilt to their heads.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</si>
  <si>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</si>
  <si>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Skills and Feats: Hide -2, Jump +8, Listen +6, Spot +10; Iron Will, Multiattack, Weapon Focus (bite).</t>
  </si>
  <si>
    <t>Pounce (Ex): If a celestial griffon dives upon or charges a foe, it can make a full attack, including two rake attacks.</t>
  </si>
  <si>
    <t>Rake (Ex): Attack bonus +8 melee, damage 1d6+2.</t>
  </si>
  <si>
    <t>Smite Evil (Su): Once per day, a celestial griffon can make a normal melee attack to deal 7 points of extra damage against an evil foe.</t>
  </si>
  <si>
    <t>Fiendish Griffon</t>
  </si>
  <si>
    <t>Evil to the core, the fiendish griffon is a vicious and rapacious predator that displays uncommon savagery in battle. Fiendish griffons often find service with evil warlords or blackguards.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</si>
  <si>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</si>
  <si>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Fiendish griffons often display streaks of red or black in their wings.</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</si>
  <si>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</si>
  <si>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Pounce (Ex): If a fiendish griffon dives upon or charges a foe, it can make a full attack, including two rake attacks.</t>
  </si>
  <si>
    <t>Smite Good (Su): Once per day, a fiendish griffon can make a normal melee attack to deal 7 points of extra damage against a good foe.</t>
  </si>
  <si>
    <t>Half-Bronze Dragon/Half-Griffon</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</si>
  <si>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</si>
  <si>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</si>
  <si>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</si>
  <si>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Skills and Feats: Hide +3, Jump +22, Listen +11, Spot +15; Iron Will, Multiattack, Weapon Focus (bite).</t>
  </si>
  <si>
    <t>Breath Weapon (Su): Once per day, the half-bronze-dragon/half-griffon can breathe a 60-foot line of lightning. Every creature in the area takes 6d8 points of electricity damage (Reflex DC 17 half).</t>
  </si>
  <si>
    <t>Pounce (Ex): If a half-bronze-dragon/half-griffon dives upon or charges a foe, it can make a full attack, including two rake attacks.</t>
  </si>
  <si>
    <t>Rake (Ex): Attack bonus +12 melee, damage 1d6+4.</t>
  </si>
  <si>
    <t>Carrying Capacity: A light load for a half-bronze-dragon/half-griffon is up to 620 pounds; a medium load, 621-1,840 pounds; and a heavy load, 1,841-2,760 pounds.</t>
  </si>
  <si>
    <t>Warbeast Griffon</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</si>
  <si>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</si>
  <si>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</si>
  <si>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Skills and Feats: Hide -2, Jump +9, Listen +8, Spot +13; Iron Will, Multiattack, Weapon Focus (bite).</t>
  </si>
  <si>
    <t>Pounce (Ex): If a warbeast griffon dives upon or charges a foe, it can make a full attack, including two rake attacks.</t>
  </si>
  <si>
    <t>Rake (Ex): Attack bonus +10 melee, damage 1d6+2.</t>
  </si>
  <si>
    <t>Combative Mount (Ex): A rider on a warbeast griffon gets a +2 circumstance bonus on all Ride checks. A warbeast griffon is proficient with light, medium, and heavy armor.</t>
  </si>
  <si>
    <t>Carrying Capacity: A light load for a warbeast griffon is up to 460 pounds; a medium load, 461-920 pounds; and a heavy load, 921-1,380 pounds.</t>
  </si>
  <si>
    <t>Huge Warbeast Griffon</t>
  </si>
  <si>
    <t>The Huge warbeast griffon is usually tamed and ridden by hill and stone giants. It is much too powerful to serve as a special mount or cohort.</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</si>
  <si>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</si>
  <si>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Skills and Feats: Hide -7, Jump +17, Listen +4, Spot +27; Flyby Attack, Improved Natural Armor, Improved Natural Attack (bite), Improved Natural Attack (claw), Iron Will, Multiattack, Snatch, Weapon Focus (bite).</t>
  </si>
  <si>
    <t>Pounce (Ex): If a Huge warbeast griffon dives upon or charges a foe, it can make a full attack, including two rake attacks.</t>
  </si>
  <si>
    <t>Rake (Ex): Attack bonus +27 melee, damage 1d6+4.</t>
  </si>
  <si>
    <t>Carrying Capacity: A light load for this Huge griffon is up to 2,800 pounds; a medium load, 2,801-5,600 pounds; and a heavy load, 5,601-8,400 pounds.</t>
  </si>
  <si>
    <t>About the Author</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</si>
  <si>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</si>
  <si>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City Scenes </t>
  </si>
  <si>
    <t>Random Encounters</t>
  </si>
  <si>
    <t>By Skip Williams</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</si>
  <si>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</si>
  <si>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Goolstoc's Transport</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</si>
  <si>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</si>
  <si>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The Sentinels of Wisdom</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</si>
  <si>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</si>
  <si>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Death from Below</t>
  </si>
  <si>
    <t>Dangers can lurk anywhere, even on quite city streets.</t>
  </si>
  <si>
    <t>Madame Phadra's Potions and Charms</t>
  </si>
  <si>
    <t>There's an old saying that goes: "Let the buyer beware." That's very good advice, especially when you're new to a city or town.</t>
  </si>
  <si>
    <t>Watch Your Step</t>
  </si>
  <si>
    <t>The city streets seem solid enough. When they collapse, havoc ensues, but the real dangers lie beneath.</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</si>
  <si>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</si>
  <si>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©1995-2008 Wizards of the Coast, Inc., a subsidiary of Hasbro, Inc. All Rights Reserved.</t>
  </si>
  <si>
    <t>Джерело: &lt;http://archive.wizards.com/default.asp?x=dnd/re/20040909x&amp;pf=true&gt;</t>
  </si>
  <si>
    <t>City Scenes, Part 5</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</si>
  <si>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</si>
  <si>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Sometimes, creatures dwelling under a city might attempt to dig new tunnels of their own, and this excavating can have disastrous consequences for the surface dwellers when new diggings undermine the streets or building foundations.</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</si>
  <si>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</si>
  <si>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If the PCs come upon a sinkhole after it has appeared, it's just a hole in the ground. However, what happens when a sinkhole collapses under them?</t>
  </si>
  <si>
    <t>Sinkhole Trap: CR 3; mechanical; location trigger; no reset; DC 18 Reflex save avoids; 30 ft. deep (3d6, fall +1d6 falling debris); multiple targets (all target in a 15-foot radius); Search DC n/a; Disable Device DC n/a. Market Price: n/a.</t>
  </si>
  <si>
    <t>When a sinkhole appears, characters in the radius can attempt Reflex saves to avoid falling in. Creatures that make successful saves move to the closest edge of the pit. This movement doesn't count as part of the creature's movement for the round.</t>
  </si>
  <si>
    <t>The umber hulk responsible for the sinkholes tends to hang around the sinkholes, looking for prey. When a new hole forms, the monster races to the area, hoping to scoop up creatures that have fallen in.</t>
  </si>
  <si>
    <t>Umber Hulk: hp 71, see Monster Manual, page 249.</t>
  </si>
  <si>
    <t>Bringing the Parts Together</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</si>
  <si>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</si>
  <si>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Return to Main Page</t>
  </si>
  <si>
    <t>Джерело: &lt;http://archive.wizards.com/default.asp?x=dnd/re/20040930a&amp;pf=true&gt;</t>
  </si>
  <si>
    <t>City Scenes, Part 4</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</si>
  <si>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</si>
  <si>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</si>
  <si>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</si>
  <si>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When strangers come to the door, Keir poses as Phadra herself and sells small items that he has treated with Nystul's magic aura spells. He sticks strictly to minor wondrous items and potions with market prices of 200 gp or less.</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</si>
  <si>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</si>
  <si>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So far, both ruses are working. Player characters are most likely to encounter Stevan, who does his best to lure them to the shop to buy some bogus magic. Stevan is none too bright, but fairly persuasive.</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</si>
  <si>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</si>
  <si>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Skills and Feats: Appraise +7, Bluff +9, Diplomacy +3, Disable Device +7, Disguise +10, Forgery +3, Hide +10, Intimidate +5, Listen +6, Move Silently +10, Open Lock +9, Search +8, Spot +6, Use Magic Device +8; Deceitful, Persuasive, Stealthy.</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</si>
  <si>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</si>
  <si>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Evasion (Ex): If Keir is exposed to any effect that normally allows him to attempt a Reflex saving throw for half damage, he takes no damage with a successful saving throw.</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</si>
  <si>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</si>
  <si>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Uncanny Dodge (Ex): Keir retains his Dexterity bonus to Armor Class even when flat-footed or targeted by an unseen foe (he still loses his Dexterity bonus if paralyzed or otherwise immobile).</t>
  </si>
  <si>
    <t>Possessions:+1 studded leather armor, masterwork dagger, masterwork shortbow with 20 arrows, wand of Nystul's magic aura (23 charges), wand of charm person (45 charges), potion of sanctuary, potion of blur, potion of shield of faith, potion of cure light wounds.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</si>
  <si>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</si>
  <si>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Skills and Feats: Bluff +5, Climb +6, Diplomacy +4, Disable Device +4, Escape Artist +7, Gather Information +2, Intimidate +2, Listen +8, Open Lock +6, Perform +5, Search +0, Sleight of Hand +9, Spot +3, Great Fortitude, Toughness.</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</si>
  <si>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</si>
  <si>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Evasion (Ex): If Stevan is exposed to any effect that normally allows him to attempt a Reflex saving throw for half damage, he takes no damage with a successful saving throw.</t>
  </si>
  <si>
    <t>Half-Elf Traits: Steven has immunity to magic sleep effects. For all effects related to race, he is considered an elf.</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</si>
  <si>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</si>
  <si>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Possessions: Masterwork studded leather armor, masterwork dagger, sling with 20 masterwork bullets, cloak of resistance +1, potion of sanctuary, potion of blur, potion of shield of faith, potion of cure light wounds.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</si>
  <si>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</si>
  <si>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Coming in Part 5 of City Scenes</t>
  </si>
  <si>
    <t>Sometimes the world falls out from under you with no warning.</t>
  </si>
  <si>
    <t>Джерело: &lt;http://archive.wizards.com/default.asp?x=dnd/re/20040923a&amp;pf=true&gt;</t>
  </si>
  <si>
    <t>City Scenes, Part 3</t>
  </si>
  <si>
    <t>Scavengers and hunters of all kinds flock to cities. There they find plenty of refuse and all manner of unwary prey. It helps if an urban predator or scavenger can keep a low profile, because crowds of urban folk can pose a danger to almost anything.</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</si>
  <si>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</si>
  <si>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</si>
  <si>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Skills and Feats: Climb +10, Hide +13, Listen +13, Move Silently +6, Spot +13, Survival +5 (+13* when tracking by scent); Improved Initiative, Track.</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</si>
  <si>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</si>
  <si>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</si>
  <si>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</si>
  <si>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Camouflage (Ex): Even when it isn't hiding, it takes a DC 15 Spot check to notice an 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</si>
  <si>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</si>
  <si>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Assassin Jelly</t>
  </si>
  <si>
    <t>Medium Ooze</t>
  </si>
  <si>
    <t>Hit Dice: 5d10+25 (52 hp)</t>
  </si>
  <si>
    <t>Initiative: +6</t>
  </si>
  <si>
    <t>Speed: 30 ft., climb 30 ft.</t>
  </si>
  <si>
    <t>Armor Class: 15 (+2 Dex, +3 natural), touch 12, flat-footed 13</t>
  </si>
  <si>
    <t>Base Attack/Grapple: +3/+5</t>
  </si>
  <si>
    <t>Attack: Tentacle +5 melee (1d6+3)</t>
  </si>
  <si>
    <t>Full Attack: Tentacle +5 melee (1d6+3)</t>
  </si>
  <si>
    <t>Space/Reach: 5 ft./5 ft.</t>
  </si>
  <si>
    <t>Special Attacks: Constitution damage, improved grab, paralysis</t>
  </si>
  <si>
    <t>Special Qualities: Blindsight 60 ft., camouflage, damage reduction 5/--, hide in plain sight, immunities (electricity, sonic, and mind effects), ooze traits, scent, tremorsense 120 feet</t>
  </si>
  <si>
    <t>Saves: Fort +6, Ref +3, Will +3</t>
  </si>
  <si>
    <t>Abilities: Str 15, Dex 15, Con 20, Int 10, Wis 14, Cha 1</t>
  </si>
  <si>
    <t>Skills: Climb +10, Hide +13, Listen +13, Move Silently +6, Spot +13, Survival +5 (+13 when tracking by scent)</t>
  </si>
  <si>
    <t>Feats: Improved Initiative, Track</t>
  </si>
  <si>
    <t>Environment: Any warm or temperate land</t>
  </si>
  <si>
    <t>Organization: Solitary</t>
  </si>
  <si>
    <t>Challenge Rating: 6</t>
  </si>
  <si>
    <t>Treasure: 1/10th coins, 50% goods, 50% items</t>
  </si>
  <si>
    <t>Alignment: Always neutral</t>
  </si>
  <si>
    <t>Advancement: 6-10 HD (Medium); 11-15 HD (Large)</t>
  </si>
  <si>
    <t>What seemed to be just a wet spot on the wall is in fact a nearly transparent creature that slithers about like some great, repulsive amoeba.</t>
  </si>
  <si>
    <t>A relative of the gray ooze and ochre jelly, the assassin jelly is a cunning hunter, though it can survive on carrion or most other kinds of organic refuse. It craves the body fluids of warm-blooded prey.</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</si>
  <si>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</si>
  <si>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Although intelligent enough to speak, an assassin jelly has no vocal apparatus, and it attempts to contact others telepathically when needed. It reveals no thoughts, though it behaves like a thinking creature.</t>
  </si>
  <si>
    <t>Combat</t>
  </si>
  <si>
    <t>An assassin jelly's underside contains hundreds and hundreds of tiny rasping mouths. The creature attacks by forming a snaking tentacle that it uses to slap foes. A hit deals bludgeoning damage and slashing damage from the mouths.</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</si>
  <si>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</si>
  <si>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</si>
  <si>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Camouflage (Ex): Even when it isn't hiding, it takes a Spot check (DC 15) to notice an assassin jelly.</t>
  </si>
  <si>
    <t>Hide in Plain Sight (Ex): An assassin jelly can attempt to hide even when being observed. If the jelly's Hide check result is less than 15, it still takes at least a DC 15 Spot check to notice it, thanks to its camouflage ability.</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</si>
  <si>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</si>
  <si>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</si>
  <si>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Coming in Part 4 of City Scenes</t>
  </si>
  <si>
    <t>Dare you trust the potions and charms sold by Madame Phadra?</t>
  </si>
  <si>
    <t>Джерело: &lt;http://archive.wizards.com/default.asp?x=dnd/re/20040916a&amp;pf=true&gt;</t>
  </si>
  <si>
    <t>City Scenes, Part 1</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</si>
  <si>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</si>
  <si>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</si>
  <si>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</si>
  <si>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</si>
  <si>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</si>
  <si>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</si>
  <si>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Skills and Feats: Climb +8, Handle Animal +1, Heal +3, Hide -4, Jump +15, Listen +5, Spot +5, Survival +5; Alertness, Iron Will, Self-Sufficient.</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</si>
  <si>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</si>
  <si>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Possessions: Leather armor, sap, gauntlets of ogre power +2, small locked box with 11-20 cp.</t>
  </si>
  <si>
    <t>Cats (1-2): hp 2 each, see Monster Manual page 270.</t>
  </si>
  <si>
    <t>Dogs (1-2): hp 6 each, see Monster Manual page 271.</t>
  </si>
  <si>
    <t>Lockbox: 1 in. thick; hardness 8; hp 30; break DC 28, Open Lock DC 25.</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</si>
  <si>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</si>
  <si>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Coming in Part 2 of City Scenes</t>
  </si>
  <si>
    <t>Philosophers of any ilk often can cause people to question some very touchy matters. Find out what happens when a group of them adds a more physical dimension to their arguments.</t>
  </si>
  <si>
    <t>Джерело: &lt;http://archive.wizards.com/default.asp?x=dnd/re/20040909a&amp;pf=true&gt;</t>
  </si>
  <si>
    <t>City Scenes, Part 2</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</si>
  <si>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</si>
  <si>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local temple of Erythnul is behind the Sentinels of Wisdom. So far the Sentinels have generated enough mayhem and confusion to satisfy the clerics at the temple.</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</si>
  <si>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</si>
  <si>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Sentinels of Wisdom dress in dark-colored academic robes that are loose and flowing enough the cover their studded leather armor, morningstars, and other equipment. They also carry quarterstaffs that they generally use as walking sticks.</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</si>
  <si>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</si>
  <si>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Skills and Feats: Bluff +6, Climb +7, Concentration +3, Disguise +3, Intimidate +8, Jump +3, Sense Motive +4; Improved Initiative, Persuasive, Weapon Focus (morningstar).</t>
  </si>
  <si>
    <t>Cleric Spells Prepared (caster level 4th): 0 -- cure minor wounds, detect magic, guidance, virtue; 1st -- cause fear (2, DC 14), disguise self*, shield of faith.</t>
  </si>
  <si>
    <t>*: Domain spell. Deity: Erythnul. Domains: Evil (cast evil spells at +1 caster level), Trickery (Bluff, Disguise, Hide are class skills).</t>
  </si>
  <si>
    <t>Possessions: Masterwork studded leather armor, masterwork morningstar, quarterstaff, sling with 50 bullets, cloak of resistance +1, 3 scrolls of cure light wounds, scroll of magic weapon, pearl of power (1st-level spell).</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</si>
  <si>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</si>
  <si>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Coming in Part 3 of City Scenes</t>
  </si>
  <si>
    <t>A silent, but deadly, killer stalks its prey. It follows its chosen target into the target's own home!</t>
  </si>
  <si>
    <t>Джерело: &lt;http://archive.wizards.com/default.asp?x=dnd/re/20040909b&amp;pf=true&gt;</t>
  </si>
  <si>
    <t>Home and Hearth</t>
  </si>
  <si>
    <t>3 грудня 2016 р.</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</si>
  <si>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</si>
  <si>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</si>
  <si>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Government</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</si>
  <si>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</si>
  <si>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</si>
  <si>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</si>
  <si>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</si>
  <si>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City and Countryside</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</si>
  <si>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</si>
  <si>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</si>
  <si>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Rural Life</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</si>
  <si>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</si>
  <si>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</si>
  <si>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</si>
  <si>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</si>
  <si>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City Life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</si>
  <si>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</si>
  <si>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</si>
  <si>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</si>
  <si>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</si>
  <si>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</si>
  <si>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Wealth And Privilege</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</si>
  <si>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</si>
  <si>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</si>
  <si>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</si>
  <si>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Class and Station</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</si>
  <si>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</si>
  <si>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</si>
  <si>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The Peasantry</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</si>
  <si>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</si>
  <si>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</si>
  <si>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In frontier regions such as the Western Heartlands, many common farmers own and work their own lands. These people are sometimes known as freeholders if no lord claims their lands, or yeomen if they are common landowners subject to a lord's authority.</t>
  </si>
  <si>
    <t>Tradesfolk and Merchants</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</si>
  <si>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</si>
  <si>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The wealthiest merchants are virtually indistinguishable from mighty lords. Even if born from peasant stock, a merchant whose enterprises span. a kingdom might style himself "lord" and get away with it.</t>
  </si>
  <si>
    <t>Clergy</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</si>
  <si>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</si>
  <si>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</si>
  <si>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Low Nobility</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</si>
  <si>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</si>
  <si>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</si>
  <si>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</si>
  <si>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Knights, lords, baronets, and barons are accounted low-landed nobles. Lord-mayors, sheriffs, commanders, wardens, and seneschals are low nobles who hold titles but no lands.</t>
  </si>
  <si>
    <t>High Nobility</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</si>
  <si>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</si>
  <si>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</si>
  <si>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The high counselors of a kingdom or realm are often accounted high nobles, even if they are not rewarded with lands. The stipends and royalties associated with their titles make them some of the wealthiest people in a kingdom.</t>
  </si>
  <si>
    <t>Counts, viscounts, dukes, earls, and marquises are high-landed nobles. Lord-governors and high counselors are high-titled nobles. Grand dukes, archdukes, and. princes are considered royalty, even if they are not immediately related to the ruling house.</t>
  </si>
  <si>
    <t>Titles and Forms of Address</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</si>
  <si>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</si>
  <si>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Position</t>
  </si>
  <si>
    <t>Commoner</t>
  </si>
  <si>
    <t>Goodman</t>
  </si>
  <si>
    <t>Goodwife or Maid</t>
  </si>
  <si>
    <t>Knight, Officer</t>
  </si>
  <si>
    <t>Sir</t>
  </si>
  <si>
    <t>Lady, or Lady Sir</t>
  </si>
  <si>
    <t>Mayor. Warden, Commander, Seneschal</t>
  </si>
  <si>
    <t>Lady or Lady Lord</t>
  </si>
  <si>
    <t>Baron, Count</t>
  </si>
  <si>
    <t>Milord</t>
  </si>
  <si>
    <t>Milady</t>
  </si>
  <si>
    <t>Duke, Viscount, Marquis</t>
  </si>
  <si>
    <t>High Lord</t>
  </si>
  <si>
    <t>High Lady</t>
  </si>
  <si>
    <t>Grand Duke, Prince,</t>
  </si>
  <si>
    <t>Highness</t>
  </si>
  <si>
    <t>King, Queen, Archduke</t>
  </si>
  <si>
    <t>Majesty</t>
  </si>
  <si>
    <t>General titles for nobility of uncertain rank include "Zor/Zora" in Mulmaster, "Syl" in Calimshan, and "Saer" (for both genders) almost everywhere else. This latter term also applies to children of nobility too young or low-ranking to have been awarded titles of their own.</t>
  </si>
  <si>
    <t>In general Heartlands usage, if the head of a noble house is "Lord Grayhill," his children are all "Saer [name] Grayhill." His widowed or aged parents, or older uncles and aunts living but bypassed in precedence are "Old Lord (or Lady) Grayhill."</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</si>
  <si>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</si>
  <si>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Families</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</si>
  <si>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</si>
  <si>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</si>
  <si>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Marriage</t>
  </si>
  <si>
    <t>In almost every society, human and nonhuman, marriage ceremonies are celebrated with feasting, dancing, song, and, stories. The exact customs vary wildly from land to land, but in any Heartlands village a marriage is an excuse to set aside work for a day and celebrate.</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</si>
  <si>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</si>
  <si>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Children</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</si>
  <si>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</si>
  <si>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</si>
  <si>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</si>
  <si>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Old Age</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</si>
  <si>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</si>
  <si>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Learning</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</si>
  <si>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</si>
  <si>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</si>
  <si>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</si>
  <si>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Adventurers</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</si>
  <si>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</si>
  <si>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</si>
  <si>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Adventurer Companies</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</si>
  <si>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</si>
  <si>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</si>
  <si>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Adventurers In Society</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</si>
  <si>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</si>
  <si>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</si>
  <si>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The Concerns of the Mighty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</si>
  <si>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</si>
  <si>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I've heard that cry so many times. Now hearken, once and for all, to my answers as to why the great and powerful don't fix Toril entire every day.</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</si>
  <si>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</si>
  <si>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</si>
  <si>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</si>
  <si>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</si>
  <si>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</si>
  <si>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Right. Any more silly questions?</t>
  </si>
  <si>
    <t>- Elminster of Shadowdale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</si>
  <si>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</si>
  <si>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</si>
  <si>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The Common Tongue</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</si>
  <si>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</si>
  <si>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</si>
  <si>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Alphabets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</si>
  <si>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</si>
  <si>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</si>
  <si>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Espruar is the moon elven alphabet. It was adopted by sun elves, drow, and the other elven peoples thousands of years ago. Its beautiful weaving script flows over jewelry, monuments, and magic items.</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</si>
  <si>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</si>
  <si>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Borders and Land-Law</t>
  </si>
  <si>
    <t>24 січня 2017 р.</t>
  </si>
  <si>
    <t>By Ed Greenwood</t>
  </si>
  <si>
    <t>Queen Filfaeril stepped out of the blue mists, blinked at what she beheld before her, and came to a sudden halt. "Lord husband mine -- Az? -- I think you'd better come here. Speedily."</t>
  </si>
  <si>
    <t>Something in her voice made King Azoun of Cormyr break into a run, drawing his sword as he came.</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</si>
  <si>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</si>
  <si>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</si>
  <si>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looked at him wordlessly.</t>
  </si>
  <si>
    <t>"A Tun border marker," he explained -- and frowned. "I wonder why Vangey had occasion to come here?"</t>
  </si>
  <si>
    <t>All across the Realms -- even in wild country humans deem "savage wilderlands" -- laws hold sway. They may not be human laws, or a written code, but someone (or something) makes rules for every stride of earth in all Toril.</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</si>
  <si>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</si>
  <si>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</si>
  <si>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Generally speaking, formal land-law exists only in kingdoms and other organized countries. Everywhere else, "might makes right" or "what the local lord or dominant power says, goes."</t>
  </si>
  <si>
    <t>Due to the sheer weariness of constant enforcement (hunt, fight, and punish, every waking moment, even to address only observed infractions), "my sword is the law" thinking is always tempered by custom.</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</si>
  <si>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</si>
  <si>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</si>
  <si>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</si>
  <si>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</si>
  <si>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</si>
  <si>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Generally, an undefended border is, over time, a lost border: Local power will arise and dominate affairs and true rulership will settle in the hands of that power, even if this occurs utterly unofficially.</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</si>
  <si>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</si>
  <si>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</si>
  <si>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In our next column we'll meet the Lost Ship. Poor Azoun and Filfaeril.</t>
  </si>
  <si>
    <t>13 червня 2017 р.</t>
  </si>
  <si>
    <t>Elven Names</t>
  </si>
  <si>
    <t>By Steven Sypa</t>
  </si>
  <si>
    <t>Abadda</t>
  </si>
  <si>
    <t>Abarat</t>
  </si>
  <si>
    <t>Adamar</t>
  </si>
  <si>
    <t>Adorellan</t>
  </si>
  <si>
    <t>Adresin</t>
  </si>
  <si>
    <t>Aduce</t>
  </si>
  <si>
    <t>Aelrindel</t>
  </si>
  <si>
    <t>Aerendyl</t>
  </si>
  <si>
    <t>Aermhar</t>
  </si>
  <si>
    <t>Aesar</t>
  </si>
  <si>
    <t>Aeson</t>
  </si>
  <si>
    <t>Afamrail</t>
  </si>
  <si>
    <t>Agis</t>
  </si>
  <si>
    <t>Aglanthol</t>
  </si>
  <si>
    <t>Ainésilver</t>
  </si>
  <si>
    <t>Aithlin</t>
  </si>
  <si>
    <t>Ajaar</t>
  </si>
  <si>
    <t>Akhelbhen</t>
  </si>
  <si>
    <t>Akkar</t>
  </si>
  <si>
    <t>Alabyran</t>
  </si>
  <si>
    <t>Albondiel</t>
  </si>
  <si>
    <t>Alinar</t>
  </si>
  <si>
    <t>Allain</t>
  </si>
  <si>
    <t>Alok</t>
  </si>
  <si>
    <t>Alosrin</t>
  </si>
  <si>
    <t>Althidon</t>
  </si>
  <si>
    <t>Amrynn</t>
  </si>
  <si>
    <t>Anarallath</t>
  </si>
  <si>
    <t>Andaerean</t>
  </si>
  <si>
    <t>Andrathath</t>
  </si>
  <si>
    <t>Anfalen</t>
  </si>
  <si>
    <t>Anlyth</t>
  </si>
  <si>
    <t>Aolis</t>
  </si>
  <si>
    <t>Aquilan</t>
  </si>
  <si>
    <t>Araevin</t>
  </si>
  <si>
    <t>Arandron</t>
  </si>
  <si>
    <t>Aravilar</t>
  </si>
  <si>
    <t>Arbane</t>
  </si>
  <si>
    <t>Ardreth</t>
  </si>
  <si>
    <t>Ardryll</t>
  </si>
  <si>
    <t>Argus</t>
  </si>
  <si>
    <t>Arkhun</t>
  </si>
  <si>
    <t>Arkiem</t>
  </si>
  <si>
    <t>Arl</t>
  </si>
  <si>
    <t>Arlen</t>
  </si>
  <si>
    <t>Arun</t>
  </si>
  <si>
    <t>Ascal</t>
  </si>
  <si>
    <t>Athtar</t>
  </si>
  <si>
    <t>Aubric</t>
  </si>
  <si>
    <t>Aubron</t>
  </si>
  <si>
    <t>Aulathar</t>
  </si>
  <si>
    <t>Aulauthar</t>
  </si>
  <si>
    <t>Aumanas</t>
  </si>
  <si>
    <t>Aumrauth</t>
  </si>
  <si>
    <t>Avourel</t>
  </si>
  <si>
    <t>Baerdelcoam</t>
  </si>
  <si>
    <t>Baerithryn</t>
  </si>
  <si>
    <t>Belanor</t>
  </si>
  <si>
    <t>Beldroth</t>
  </si>
  <si>
    <t>Bellas</t>
  </si>
  <si>
    <t>Belstram</t>
  </si>
  <si>
    <t>Beluar</t>
  </si>
  <si>
    <t>Bhyrindaar</t>
  </si>
  <si>
    <t>Biafyndar</t>
  </si>
  <si>
    <t>Bialaer</t>
  </si>
  <si>
    <t>Braern</t>
  </si>
  <si>
    <t>Brindarry</t>
  </si>
  <si>
    <t>Buttorwyr</t>
  </si>
  <si>
    <t>Cameron</t>
  </si>
  <si>
    <t>Chaalmyth</t>
  </si>
  <si>
    <t>Chathanglas</t>
  </si>
  <si>
    <t>Cheyrth</t>
  </si>
  <si>
    <t>Chozzaster</t>
  </si>
  <si>
    <t>Chylnoth</t>
  </si>
  <si>
    <t>Cluhurach</t>
  </si>
  <si>
    <t>Cluym</t>
  </si>
  <si>
    <t>Cohnal</t>
  </si>
  <si>
    <t>Conall</t>
  </si>
  <si>
    <t>Connak</t>
  </si>
  <si>
    <t>Cornaith</t>
  </si>
  <si>
    <t>Corym</t>
  </si>
  <si>
    <t>Cymbiir</t>
  </si>
  <si>
    <t>Cystenn</t>
  </si>
  <si>
    <t>Dalyor</t>
  </si>
  <si>
    <t>Dakath</t>
  </si>
  <si>
    <t>Dannyd</t>
  </si>
  <si>
    <t>Daratrine</t>
  </si>
  <si>
    <t>Darcassan</t>
  </si>
  <si>
    <t>Darfin</t>
  </si>
  <si>
    <t>Darthoridan</t>
  </si>
  <si>
    <t>Deldrach</t>
  </si>
  <si>
    <t>Delmuth</t>
  </si>
  <si>
    <t>Delsaran</t>
  </si>
  <si>
    <t>Dhoelath</t>
  </si>
  <si>
    <t>Divisav</t>
  </si>
  <si>
    <t>Drannor</t>
  </si>
  <si>
    <t>Droth</t>
  </si>
  <si>
    <t>Druindar</t>
  </si>
  <si>
    <t>Durlan</t>
  </si>
  <si>
    <t>Durothil</t>
  </si>
  <si>
    <t>Dyffros</t>
  </si>
  <si>
    <t>Earynspieir</t>
  </si>
  <si>
    <t>Edansyr</t>
  </si>
  <si>
    <t>Edicûve</t>
  </si>
  <si>
    <t>Edwyrd</t>
  </si>
  <si>
    <t>Edyrm</t>
  </si>
  <si>
    <t>Ehlark</t>
  </si>
  <si>
    <t>Ehrendil</t>
  </si>
  <si>
    <t>Eilauver</t>
  </si>
  <si>
    <t>Elaethan</t>
  </si>
  <si>
    <t>Elaith</t>
  </si>
  <si>
    <t>Elandorr</t>
  </si>
  <si>
    <t>Elanjar</t>
  </si>
  <si>
    <t>Elashor</t>
  </si>
  <si>
    <t>Elbauthin</t>
  </si>
  <si>
    <t>Elbereth</t>
  </si>
  <si>
    <t>Eldaernth</t>
  </si>
  <si>
    <t>Eldar</t>
  </si>
  <si>
    <t>Eldrin</t>
  </si>
  <si>
    <t>Elénaril</t>
  </si>
  <si>
    <t>Elenshaer</t>
  </si>
  <si>
    <t>Elephon</t>
  </si>
  <si>
    <t>Elhieardacil</t>
  </si>
  <si>
    <t>Elidyr</t>
  </si>
  <si>
    <t>Elion</t>
  </si>
  <si>
    <t>Elkhazel</t>
  </si>
  <si>
    <t>Ellisar</t>
  </si>
  <si>
    <t>Elorfindar</t>
  </si>
  <si>
    <t>Elorshin</t>
  </si>
  <si>
    <t>Elpaerae</t>
  </si>
  <si>
    <t>Eltaor</t>
  </si>
  <si>
    <t>Eltargrim</t>
  </si>
  <si>
    <t>Emmyth</t>
  </si>
  <si>
    <t>Entrydal</t>
  </si>
  <si>
    <t>Erendriel</t>
  </si>
  <si>
    <t>Erglareo</t>
  </si>
  <si>
    <t>Eriladar</t>
  </si>
  <si>
    <t>Erlan</t>
  </si>
  <si>
    <t>Erlathan</t>
  </si>
  <si>
    <t>Eroan</t>
  </si>
  <si>
    <t>Erolith</t>
  </si>
  <si>
    <t>Eschallus</t>
  </si>
  <si>
    <t>Estelar</t>
  </si>
  <si>
    <t>Ethlando</t>
  </si>
  <si>
    <t>Ettrian</t>
  </si>
  <si>
    <t>Euchoé</t>
  </si>
  <si>
    <t>Evindal</t>
  </si>
  <si>
    <t>Eyrynnhv</t>
  </si>
  <si>
    <t>Faahresc</t>
  </si>
  <si>
    <t>Faelar</t>
  </si>
  <si>
    <t>Faelyn</t>
  </si>
  <si>
    <t>Faeranduil</t>
  </si>
  <si>
    <t>Falael</t>
  </si>
  <si>
    <t>Faoraar</t>
  </si>
  <si>
    <t>Felaern</t>
  </si>
  <si>
    <t>Fenian</t>
  </si>
  <si>
    <t>Fflar</t>
  </si>
  <si>
    <t>Fhaornik</t>
  </si>
  <si>
    <t>Fhociin</t>
  </si>
  <si>
    <t>Filarion</t>
  </si>
  <si>
    <t>Filvendor</t>
  </si>
  <si>
    <t>Filverel</t>
  </si>
  <si>
    <t>Finufaranell</t>
  </si>
  <si>
    <t>Flardryn</t>
  </si>
  <si>
    <t>Flinar</t>
  </si>
  <si>
    <t>Foxfire</t>
  </si>
  <si>
    <t>Fylson</t>
  </si>
  <si>
    <t>Gaeleath</t>
  </si>
  <si>
    <t>Gaelin</t>
  </si>
  <si>
    <t>Galaeron</t>
  </si>
  <si>
    <t>Galan</t>
  </si>
  <si>
    <t>Galather</t>
  </si>
  <si>
    <t>Ganamede</t>
  </si>
  <si>
    <t>Gantar</t>
  </si>
  <si>
    <t>Garrik</t>
  </si>
  <si>
    <t>Garynnon</t>
  </si>
  <si>
    <t>Giilvas</t>
  </si>
  <si>
    <t>Giullio</t>
  </si>
  <si>
    <t>Glarald</t>
  </si>
  <si>
    <t>Glorandal</t>
  </si>
  <si>
    <t>Goronyyv</t>
  </si>
  <si>
    <t>Grathgor</t>
  </si>
  <si>
    <t>Haalaari</t>
  </si>
  <si>
    <t>Hachaam</t>
  </si>
  <si>
    <t>Haemir</t>
  </si>
  <si>
    <t>Haladavar</t>
  </si>
  <si>
    <t>Halafarin</t>
  </si>
  <si>
    <t>Halamar</t>
  </si>
  <si>
    <t>Haldreithen</t>
  </si>
  <si>
    <t>Halflar</t>
  </si>
  <si>
    <t>Halgondas</t>
  </si>
  <si>
    <t>Halpaeril</t>
  </si>
  <si>
    <t>Halueth</t>
  </si>
  <si>
    <t>Halueve</t>
  </si>
  <si>
    <t>Haryk</t>
  </si>
  <si>
    <t>Hastos</t>
  </si>
  <si>
    <t>Hatharal</t>
  </si>
  <si>
    <t>Hiflanyl</t>
  </si>
  <si>
    <t>Hoccar</t>
  </si>
  <si>
    <t>Horith</t>
  </si>
  <si>
    <t>Hubyr</t>
  </si>
  <si>
    <t>Iefyr</t>
  </si>
  <si>
    <t>Ievos</t>
  </si>
  <si>
    <t>Ihimbraskar</t>
  </si>
  <si>
    <t>Ilbryn</t>
  </si>
  <si>
    <t>Illianaro</t>
  </si>
  <si>
    <t>Ilimitar</t>
  </si>
  <si>
    <t>Iliphar</t>
  </si>
  <si>
    <t>Ilitharath</t>
  </si>
  <si>
    <t>Illithor</t>
  </si>
  <si>
    <t>Illitran</t>
  </si>
  <si>
    <t>Ilphas</t>
  </si>
  <si>
    <t>Ilrune</t>
  </si>
  <si>
    <t>Ilthuryn</t>
  </si>
  <si>
    <t>Ilyndrathyl</t>
  </si>
  <si>
    <t>Inchel</t>
  </si>
  <si>
    <t>Inialos</t>
  </si>
  <si>
    <t>Injros</t>
  </si>
  <si>
    <t>Intevar</t>
  </si>
  <si>
    <t>Iolas</t>
  </si>
  <si>
    <t>Iolrath</t>
  </si>
  <si>
    <t>Itham</t>
  </si>
  <si>
    <t>Ithraides</t>
  </si>
  <si>
    <t>Ivlisar</t>
  </si>
  <si>
    <t>Ivósaar</t>
  </si>
  <si>
    <t>Ivran</t>
  </si>
  <si>
    <t>Iymbryl</t>
  </si>
  <si>
    <t>Iyrandrar</t>
  </si>
  <si>
    <t>Iyriklaunavan</t>
  </si>
  <si>
    <t>Jandar</t>
  </si>
  <si>
    <t>Jannalor</t>
  </si>
  <si>
    <t>Jaonos</t>
  </si>
  <si>
    <t>Jhaan</t>
  </si>
  <si>
    <t>Jhaartael</t>
  </si>
  <si>
    <t>Jhaeros</t>
  </si>
  <si>
    <t>Jharak</t>
  </si>
  <si>
    <t>Jharym</t>
  </si>
  <si>
    <t>Jhuvik</t>
  </si>
  <si>
    <t>Jonas</t>
  </si>
  <si>
    <t>Jonik</t>
  </si>
  <si>
    <t>Jorildyn</t>
  </si>
  <si>
    <t>Josidiah</t>
  </si>
  <si>
    <t>Juppar</t>
  </si>
  <si>
    <t>Kahvoerm</t>
  </si>
  <si>
    <t>Kalaerede</t>
  </si>
  <si>
    <t>Katar</t>
  </si>
  <si>
    <t>Katyr</t>
  </si>
  <si>
    <t>Keletheryl</t>
  </si>
  <si>
    <t>Kelvhan</t>
  </si>
  <si>
    <t>Kendel</t>
  </si>
  <si>
    <t>Kerym</t>
  </si>
  <si>
    <t>Keryth</t>
  </si>
  <si>
    <t>Kesefehon</t>
  </si>
  <si>
    <t>Khaalindaan</t>
  </si>
  <si>
    <t>Kharis</t>
  </si>
  <si>
    <t>Khatar</t>
  </si>
  <si>
    <t>Khidell</t>
  </si>
  <si>
    <t>Khiiral</t>
  </si>
  <si>
    <t>Khilseith</t>
  </si>
  <si>
    <t>Khuumal</t>
  </si>
  <si>
    <t>Khyrmn</t>
  </si>
  <si>
    <t>Khyssoun</t>
  </si>
  <si>
    <t>Kindroth</t>
  </si>
  <si>
    <t>Kivessin</t>
  </si>
  <si>
    <t>Kiyuigh</t>
  </si>
  <si>
    <t>Klaern</t>
  </si>
  <si>
    <t>Kolvar</t>
  </si>
  <si>
    <t>Korrigash</t>
  </si>
  <si>
    <t>Kroloth</t>
  </si>
  <si>
    <t>Kuornos</t>
  </si>
  <si>
    <t>Kuskyn</t>
  </si>
  <si>
    <t>Kymil</t>
  </si>
  <si>
    <t>Kyrtaar</t>
  </si>
  <si>
    <t>Laeroth</t>
  </si>
  <si>
    <t>Lafarallin</t>
  </si>
  <si>
    <t>Lamruil</t>
  </si>
  <si>
    <t>Laosx</t>
  </si>
  <si>
    <t>Larongar</t>
  </si>
  <si>
    <t>Larrel</t>
  </si>
  <si>
    <t>Lashul</t>
  </si>
  <si>
    <t>Lathai</t>
  </si>
  <si>
    <t>Lathlaeril</t>
  </si>
  <si>
    <t>Leayonadas</t>
  </si>
  <si>
    <t>Leojym</t>
  </si>
  <si>
    <t>Lhombaerth</t>
  </si>
  <si>
    <t>Lhoris</t>
  </si>
  <si>
    <t>Lianthorn</t>
  </si>
  <si>
    <t>Llarm</t>
  </si>
  <si>
    <t>Llewellenar</t>
  </si>
  <si>
    <t>Llombaerth</t>
  </si>
  <si>
    <t>Lorsan</t>
  </si>
  <si>
    <t>Luirlan</t>
  </si>
  <si>
    <t>Luthais</t>
  </si>
  <si>
    <t>Luvon</t>
  </si>
  <si>
    <t>Lyari</t>
  </si>
  <si>
    <t>Lyklor</t>
  </si>
  <si>
    <t>Lysanthir</t>
  </si>
  <si>
    <t>Maasli</t>
  </si>
  <si>
    <t>Maendellyn</t>
  </si>
  <si>
    <t>Maeraddyth</t>
  </si>
  <si>
    <t>Maeral</t>
  </si>
  <si>
    <t>Maiele</t>
  </si>
  <si>
    <t>Malgath</t>
  </si>
  <si>
    <t>Mardeiym</t>
  </si>
  <si>
    <t>Marikoth</t>
  </si>
  <si>
    <t>Marlevaur</t>
  </si>
  <si>
    <t>Melandrach</t>
  </si>
  <si>
    <t>Melisander</t>
  </si>
  <si>
    <t>Merellien</t>
  </si>
  <si>
    <t>Merith</t>
  </si>
  <si>
    <t>Methild</t>
  </si>
  <si>
    <t>Mhaenal</t>
  </si>
  <si>
    <t>Mi’tilarro</t>
  </si>
  <si>
    <t>Mihangyl</t>
  </si>
  <si>
    <t>Miilaethorn</t>
  </si>
  <si>
    <t>Miirphys</t>
  </si>
  <si>
    <t>Mirthal</t>
  </si>
  <si>
    <t>Mlartlar</t>
  </si>
  <si>
    <t>Mlossae</t>
  </si>
  <si>
    <t>Molonym</t>
  </si>
  <si>
    <t>Molostroi</t>
  </si>
  <si>
    <t>Montagor</t>
  </si>
  <si>
    <t>Morgan</t>
  </si>
  <si>
    <t>Morthil</t>
  </si>
  <si>
    <t>Mothrys</t>
  </si>
  <si>
    <t>Mourn</t>
  </si>
  <si>
    <t>Myrddin</t>
  </si>
  <si>
    <t>Myriil</t>
  </si>
  <si>
    <t>Myronthilar</t>
  </si>
  <si>
    <t>Mythanthar</t>
  </si>
  <si>
    <t>Naertho</t>
  </si>
  <si>
    <t>Naeryndam</t>
  </si>
  <si>
    <t>Napraeleon</t>
  </si>
  <si>
    <t>Narbeth</t>
  </si>
  <si>
    <t>Nardual</t>
  </si>
  <si>
    <t>Nelaeryn</t>
  </si>
  <si>
    <t>Neldor</t>
  </si>
  <si>
    <t>Nesterin</t>
  </si>
  <si>
    <t>Nevarth</t>
  </si>
  <si>
    <t>Nhamashal</t>
  </si>
  <si>
    <t>Nieven</t>
  </si>
  <si>
    <t>Nindrol</t>
  </si>
  <si>
    <t>Ninthalor</t>
  </si>
  <si>
    <t>Nlossae</t>
  </si>
  <si>
    <t>Nopos</t>
  </si>
  <si>
    <t>Norlorn</t>
  </si>
  <si>
    <t>Nremyn</t>
  </si>
  <si>
    <t>Nuvian</t>
  </si>
  <si>
    <t>Nyaalsir</t>
  </si>
  <si>
    <t>Nylian</t>
  </si>
  <si>
    <t>Nym</t>
  </si>
  <si>
    <t>Nyvorlas</t>
  </si>
  <si>
    <t>Oacenth</t>
  </si>
  <si>
    <t>Oenel</t>
  </si>
  <si>
    <t>Ohmbryn</t>
  </si>
  <si>
    <t>Olaurae</t>
  </si>
  <si>
    <t>Olinsivver</t>
  </si>
  <si>
    <t>Olithir</t>
  </si>
  <si>
    <t>Onas</t>
  </si>
  <si>
    <t>Oncith</t>
  </si>
  <si>
    <t>Ondabrar</t>
  </si>
  <si>
    <t>Ondroth</t>
  </si>
  <si>
    <t>Onvyr</t>
  </si>
  <si>
    <t>Orist</t>
  </si>
  <si>
    <t>Orlpar</t>
  </si>
  <si>
    <t>Orndacil</t>
  </si>
  <si>
    <t>Ornthalas</t>
  </si>
  <si>
    <t>Ortauré</t>
  </si>
  <si>
    <t>Orym</t>
  </si>
  <si>
    <t>Oslarelar</t>
  </si>
  <si>
    <t>Otaehryn</t>
  </si>
  <si>
    <t>Otaerhyn</t>
  </si>
  <si>
    <t>Othorion</t>
  </si>
  <si>
    <t>Paeral</t>
  </si>
  <si>
    <t>Paeris</t>
  </si>
  <si>
    <t>Passilorris</t>
  </si>
  <si>
    <t>Paulorin</t>
  </si>
  <si>
    <t>Phaendar</t>
  </si>
  <si>
    <t>Pharom</t>
  </si>
  <si>
    <t>Phraan</t>
  </si>
  <si>
    <t>Pirphal</t>
  </si>
  <si>
    <t>Pleufan</t>
  </si>
  <si>
    <t>Purtham</t>
  </si>
  <si>
    <t>Pyrder</t>
  </si>
  <si>
    <t>Pyrravym</t>
  </si>
  <si>
    <t>Pywaln</t>
  </si>
  <si>
    <t>Pyxaanthal,</t>
  </si>
  <si>
    <t>Qildor</t>
  </si>
  <si>
    <t>Quastarte</t>
  </si>
  <si>
    <t>Quynn</t>
  </si>
  <si>
    <t>Raeranthur</t>
  </si>
  <si>
    <t>Raibyr</t>
  </si>
  <si>
    <t>Ralikanthae</t>
  </si>
  <si>
    <t>Ralnor</t>
  </si>
  <si>
    <t>Rathal</t>
  </si>
  <si>
    <t>Raunaeril</t>
  </si>
  <si>
    <t>Rauthomyr</t>
  </si>
  <si>
    <t>Rauvelore</t>
  </si>
  <si>
    <t>Reluraun</t>
  </si>
  <si>
    <t>Reluvethel</t>
  </si>
  <si>
    <t>Rennyn</t>
  </si>
  <si>
    <t>Reptar</t>
  </si>
  <si>
    <t>Respen</t>
  </si>
  <si>
    <t>Rhaac'var</t>
  </si>
  <si>
    <t>Rhalyf</t>
  </si>
  <si>
    <t>Rhangyl</t>
  </si>
  <si>
    <t>Rhenalyrr</t>
  </si>
  <si>
    <t>Rhespen</t>
  </si>
  <si>
    <t>Rhistel</t>
  </si>
  <si>
    <t>Rhothomir</t>
  </si>
  <si>
    <t>Rhys</t>
  </si>
  <si>
    <t>Rilitar</t>
  </si>
  <si>
    <t>Riluaneth</t>
  </si>
  <si>
    <t>Rolim</t>
  </si>
  <si>
    <t>Rotheloe</t>
  </si>
  <si>
    <t>Rothilion</t>
  </si>
  <si>
    <t>Ruardh</t>
  </si>
  <si>
    <t>Ruehar</t>
  </si>
  <si>
    <t>Ruith</t>
  </si>
  <si>
    <t>Rumathil</t>
  </si>
  <si>
    <t>Ruvaen</t>
  </si>
  <si>
    <t>Ruven</t>
  </si>
  <si>
    <t>Ruvyn</t>
  </si>
  <si>
    <t>Rychell</t>
  </si>
  <si>
    <t>Ryfon</t>
  </si>
  <si>
    <t>Ryul</t>
  </si>
  <si>
    <t>Ryvvik,</t>
  </si>
  <si>
    <t>Sadalymn</t>
  </si>
  <si>
    <t>Saevel</t>
  </si>
  <si>
    <t>Sakrattars</t>
  </si>
  <si>
    <t>Samblar</t>
  </si>
  <si>
    <t>Sandevv</t>
  </si>
  <si>
    <t>Seanchai</t>
  </si>
  <si>
    <t>Seith</t>
  </si>
  <si>
    <t>Selanlar</t>
  </si>
  <si>
    <t>Selgauth</t>
  </si>
  <si>
    <t>Shael</t>
  </si>
  <si>
    <t>Shammath</t>
  </si>
  <si>
    <t>Sharian</t>
  </si>
  <si>
    <t>Sharlario</t>
  </si>
  <si>
    <t>Shaundyl</t>
  </si>
  <si>
    <t>Shevarash</t>
  </si>
  <si>
    <t>Shonassir</t>
  </si>
  <si>
    <t>Shyrrik</t>
  </si>
  <si>
    <t>Siirist</t>
  </si>
  <si>
    <t>Silvyr</t>
  </si>
  <si>
    <t>Simimar</t>
  </si>
  <si>
    <t>Sinaht</t>
  </si>
  <si>
    <t>Skalanis</t>
  </si>
  <si>
    <t>Sontar</t>
  </si>
  <si>
    <t>Srindin</t>
  </si>
  <si>
    <t>Strohm</t>
  </si>
  <si>
    <t>Sudryl</t>
  </si>
  <si>
    <t>Sundamar</t>
  </si>
  <si>
    <t>Sylvar</t>
  </si>
  <si>
    <t>Symkalr</t>
  </si>
  <si>
    <t>Sythaeryn</t>
  </si>
  <si>
    <t>Taanyth</t>
  </si>
  <si>
    <t>Taegen</t>
  </si>
  <si>
    <t>Taeglyn</t>
  </si>
  <si>
    <t>Taeral</t>
  </si>
  <si>
    <t>Taerntym</t>
  </si>
  <si>
    <t>Taleisin</t>
  </si>
  <si>
    <t>Tammson</t>
  </si>
  <si>
    <t>Tamnaeuth</t>
  </si>
  <si>
    <t>Tamsin</t>
  </si>
  <si>
    <t>Tanithil</t>
  </si>
  <si>
    <t>Tannivh</t>
  </si>
  <si>
    <t>Tannyll</t>
  </si>
  <si>
    <t>Tanseril</t>
  </si>
  <si>
    <t>Tanyl</t>
  </si>
  <si>
    <t>Taranath</t>
  </si>
  <si>
    <t>Tarathiel</t>
  </si>
  <si>
    <t>Taredd</t>
  </si>
  <si>
    <t>Tarosspur</t>
  </si>
  <si>
    <t>Tarron</t>
  </si>
  <si>
    <t>Tasar</t>
  </si>
  <si>
    <t>Tassarion</t>
  </si>
  <si>
    <t>Tathaln</t>
  </si>
  <si>
    <t>Tehlmar</t>
  </si>
  <si>
    <t>Teirist</t>
  </si>
  <si>
    <t>Tenyajn</t>
  </si>
  <si>
    <t>Tethir</t>
  </si>
  <si>
    <t>Thalanil</t>
  </si>
  <si>
    <t>Thallan</t>
  </si>
  <si>
    <t>Thatoryl</t>
  </si>
  <si>
    <t>Thiilthan</t>
  </si>
  <si>
    <t>Thurdan</t>
  </si>
  <si>
    <t>Thurruvyn</t>
  </si>
  <si>
    <t>Tiarshus</t>
  </si>
  <si>
    <t>Tlannatar</t>
  </si>
  <si>
    <t>Tolthe</t>
  </si>
  <si>
    <t>Tordynnar</t>
  </si>
  <si>
    <t>Toross</t>
  </si>
  <si>
    <t>Traeliorn</t>
  </si>
  <si>
    <t>Travaran</t>
  </si>
  <si>
    <t>Triandal</t>
  </si>
  <si>
    <t>Triktappic</t>
  </si>
  <si>
    <t>Tsaer</t>
  </si>
  <si>
    <t>Tsiilmas</t>
  </si>
  <si>
    <t>Tyvollus</t>
  </si>
  <si>
    <t>Saelethil</t>
  </si>
  <si>
    <t>Seiveril</t>
  </si>
  <si>
    <t>Taenaran</t>
  </si>
  <si>
    <t>T’karon</t>
  </si>
  <si>
    <t>Ualair</t>
  </si>
  <si>
    <t>Uevareth</t>
  </si>
  <si>
    <t>Uldreiyn</t>
  </si>
  <si>
    <t>Urddusk</t>
  </si>
  <si>
    <t>Usunaar</t>
  </si>
  <si>
    <t>Uthorim</t>
  </si>
  <si>
    <t>Vaalyun</t>
  </si>
  <si>
    <t>Vaeril</t>
  </si>
  <si>
    <t>Valmaxian</t>
  </si>
  <si>
    <t>Vander</t>
  </si>
  <si>
    <t>Vartan</t>
  </si>
  <si>
    <t>Velethuil</t>
  </si>
  <si>
    <t>Venali</t>
  </si>
  <si>
    <t>Vesperr</t>
  </si>
  <si>
    <t>Vesryn</t>
  </si>
  <si>
    <t>Vesstan</t>
  </si>
  <si>
    <t>Vhoadan</t>
  </si>
  <si>
    <t>Vhoori</t>
  </si>
  <si>
    <t>Vhoorhin</t>
  </si>
  <si>
    <t>Volodar</t>
  </si>
  <si>
    <t>Voron</t>
  </si>
  <si>
    <t>Waernas</t>
  </si>
  <si>
    <t>Wistari</t>
  </si>
  <si>
    <t>Wylchyr</t>
  </si>
  <si>
    <t>Wylym</t>
  </si>
  <si>
    <t>Wyn</t>
  </si>
  <si>
    <t>Wyndelleu</t>
  </si>
  <si>
    <t>Wyqhael</t>
  </si>
  <si>
    <t>Wyrran</t>
  </si>
  <si>
    <t>Xalph</t>
  </si>
  <si>
    <t>Xanotter</t>
  </si>
  <si>
    <t>Xhalh</t>
  </si>
  <si>
    <t>Xhalth</t>
  </si>
  <si>
    <t>Xharlion</t>
  </si>
  <si>
    <t>Yalathanil</t>
  </si>
  <si>
    <t>Yeschant</t>
  </si>
  <si>
    <t>Yhendorn</t>
  </si>
  <si>
    <t>Ylyndar</t>
  </si>
  <si>
    <t>Ynloeth</t>
  </si>
  <si>
    <t>Zabbas</t>
  </si>
  <si>
    <t>Zaltarish</t>
  </si>
  <si>
    <t>Zandro</t>
  </si>
  <si>
    <t>Zaor</t>
  </si>
  <si>
    <t>Zaos</t>
  </si>
  <si>
    <t>Zelphar</t>
  </si>
  <si>
    <t>Zhoron</t>
  </si>
  <si>
    <t>Zulae</t>
  </si>
  <si>
    <t>Aelieyeeva</t>
  </si>
  <si>
    <t>Aelrue</t>
  </si>
  <si>
    <t>Aelynthi</t>
  </si>
  <si>
    <t>Aerilaya</t>
  </si>
  <si>
    <t>Ahrendaaria</t>
  </si>
  <si>
    <t>Ahrendue</t>
  </si>
  <si>
    <t>Ahskahala</t>
  </si>
  <si>
    <t>Ajhalanda</t>
  </si>
  <si>
    <t>Alaglossa</t>
  </si>
  <si>
    <t>Alais</t>
  </si>
  <si>
    <t>Alauthshaee</t>
  </si>
  <si>
    <t>Alavara</t>
  </si>
  <si>
    <t>Alea</t>
  </si>
  <si>
    <t>Alerathla</t>
  </si>
  <si>
    <t>Allannia</t>
  </si>
  <si>
    <t>Allisa</t>
  </si>
  <si>
    <t>Alloralla</t>
  </si>
  <si>
    <t>Allynna</t>
  </si>
  <si>
    <t>Almithara</t>
  </si>
  <si>
    <t>Aloevan</t>
  </si>
  <si>
    <t>Alvaerele</t>
  </si>
  <si>
    <t>Aluendalee</t>
  </si>
  <si>
    <t>Alyndra</t>
  </si>
  <si>
    <t>Amara</t>
  </si>
  <si>
    <t>Amaranthae</t>
  </si>
  <si>
    <t>Amkissra</t>
  </si>
  <si>
    <t>Amlaruil</t>
  </si>
  <si>
    <t>Amnestria</t>
  </si>
  <si>
    <t>Amra</t>
  </si>
  <si>
    <t>Anaharae</t>
  </si>
  <si>
    <t>Anarzee</t>
  </si>
  <si>
    <t>Aneirin</t>
  </si>
  <si>
    <t>Anhaern</t>
  </si>
  <si>
    <t>Anyllan</t>
  </si>
  <si>
    <t>Ara</t>
  </si>
  <si>
    <t>Araushnee</t>
  </si>
  <si>
    <t>Aravae</t>
  </si>
  <si>
    <t>Arcaena</t>
  </si>
  <si>
    <t>Arielimnda</t>
  </si>
  <si>
    <t>Arlayna</t>
  </si>
  <si>
    <t>Arnarra</t>
  </si>
  <si>
    <t>Artin</t>
  </si>
  <si>
    <t>Ashemmi</t>
  </si>
  <si>
    <t>Aubaudameira</t>
  </si>
  <si>
    <t>Auluua</t>
  </si>
  <si>
    <t>Aurae</t>
  </si>
  <si>
    <t>Ava</t>
  </si>
  <si>
    <t>Axilya</t>
  </si>
  <si>
    <t>Ayaeqlarune</t>
  </si>
  <si>
    <t>Azariah</t>
  </si>
  <si>
    <t>Bhuraelea</t>
  </si>
  <si>
    <t>Blythswana</t>
  </si>
  <si>
    <t>Bonnalurie</t>
  </si>
  <si>
    <t>Braerindra</t>
  </si>
  <si>
    <t>Caerthynna</t>
  </si>
  <si>
    <t>Calarel</t>
  </si>
  <si>
    <t>Cauladra</t>
  </si>
  <si>
    <t>Chaenath</t>
  </si>
  <si>
    <t>Chalsarda</t>
  </si>
  <si>
    <t>Chandrelle</t>
  </si>
  <si>
    <t>Chasianna</t>
  </si>
  <si>
    <t>Chichlandra</t>
  </si>
  <si>
    <t>Chin’nesstre</t>
  </si>
  <si>
    <t>Chomylla</t>
  </si>
  <si>
    <t>Cilivren</t>
  </si>
  <si>
    <t>Ciyradyl</t>
  </si>
  <si>
    <t>Claire</t>
  </si>
  <si>
    <t>Csharynn</t>
  </si>
  <si>
    <t>Daenalaia</t>
  </si>
  <si>
    <t>Darshee</t>
  </si>
  <si>
    <t>Dasyra</t>
  </si>
  <si>
    <t>Dathlue</t>
  </si>
  <si>
    <t>Delimbiyra</t>
  </si>
  <si>
    <t>Delshandra</t>
  </si>
  <si>
    <t>Deularla</t>
  </si>
  <si>
    <t>Duilya</t>
  </si>
  <si>
    <t>Eallyrl</t>
  </si>
  <si>
    <t>Ecaeris</t>
  </si>
  <si>
    <t>Edraele</t>
  </si>
  <si>
    <t>Elanalue</t>
  </si>
  <si>
    <t>Elanil</t>
  </si>
  <si>
    <t>Elasha</t>
  </si>
  <si>
    <t>Eldratha</t>
  </si>
  <si>
    <t>Eletha</t>
  </si>
  <si>
    <t>Ellarian</t>
  </si>
  <si>
    <t>Ellifain</t>
  </si>
  <si>
    <t>Eloen</t>
  </si>
  <si>
    <t>Elora</t>
  </si>
  <si>
    <t>Elvandaruil</t>
  </si>
  <si>
    <t>Embrae</t>
  </si>
  <si>
    <t>Emvorele</t>
  </si>
  <si>
    <t>Enajharas</t>
  </si>
  <si>
    <t>Eshenesra</t>
  </si>
  <si>
    <t>Essaerae</t>
  </si>
  <si>
    <t>Esta</t>
  </si>
  <si>
    <t>Ester</t>
  </si>
  <si>
    <t>Esyae</t>
  </si>
  <si>
    <t>Faranni</t>
  </si>
  <si>
    <t>Faunalyn</t>
  </si>
  <si>
    <t>Fhaertala</t>
  </si>
  <si>
    <t>Fieryat</t>
  </si>
  <si>
    <t>Filaurel</t>
  </si>
  <si>
    <t>Filauria</t>
  </si>
  <si>
    <t>Fildaerae</t>
  </si>
  <si>
    <t>Fox-at-Twilight</t>
  </si>
  <si>
    <t>Francessca</t>
  </si>
  <si>
    <t>Gaelira</t>
  </si>
  <si>
    <t>Gaerradh</t>
  </si>
  <si>
    <t>Gaylia</t>
  </si>
  <si>
    <t>Gemstarzah</t>
  </si>
  <si>
    <t>Ghilanna</t>
  </si>
  <si>
    <t>Glynnii</t>
  </si>
  <si>
    <t>Gweyr</t>
  </si>
  <si>
    <t>Gwynnestri</t>
  </si>
  <si>
    <t>Gylledha</t>
  </si>
  <si>
    <t>Haalija</t>
  </si>
  <si>
    <t>Hacathra</t>
  </si>
  <si>
    <t>Halaema</t>
  </si>
  <si>
    <t>Halama</t>
  </si>
  <si>
    <t>Halanaestra</t>
  </si>
  <si>
    <t>Hamalitia</t>
  </si>
  <si>
    <t>Haramara</t>
  </si>
  <si>
    <t>Helartha</t>
  </si>
  <si>
    <t>Hhora</t>
  </si>
  <si>
    <t>Holone</t>
  </si>
  <si>
    <t>Huquethae</t>
  </si>
  <si>
    <t>Hycis</t>
  </si>
  <si>
    <t>Iahalae</t>
  </si>
  <si>
    <t>Ialantha</t>
  </si>
  <si>
    <t>Ikeshia</t>
  </si>
  <si>
    <t>Ildilyntra</t>
  </si>
  <si>
    <t>Ilmadia</t>
  </si>
  <si>
    <t>Ilyrana</t>
  </si>
  <si>
    <t>Ilythyrra</t>
  </si>
  <si>
    <t>Imdalace</t>
  </si>
  <si>
    <t>Imizael</t>
  </si>
  <si>
    <t>Immianthe</t>
  </si>
  <si>
    <t>Imra</t>
  </si>
  <si>
    <t>Imramarthree</t>
  </si>
  <si>
    <t>Imryll</t>
  </si>
  <si>
    <t>Innovindil</t>
  </si>
  <si>
    <t>Ioelena</t>
  </si>
  <si>
    <t>Irhaal</t>
  </si>
  <si>
    <t>Isciira</t>
  </si>
  <si>
    <t>Ithrythra</t>
  </si>
  <si>
    <t>Itiireae</t>
  </si>
  <si>
    <t>Itylra</t>
  </si>
  <si>
    <t>Jastra</t>
  </si>
  <si>
    <t>Jeardra</t>
  </si>
  <si>
    <t>Jhaer</t>
  </si>
  <si>
    <t>Jhalass</t>
  </si>
  <si>
    <t>Jhanandra</t>
  </si>
  <si>
    <t>Jhaumrithe</t>
  </si>
  <si>
    <t>Jhiilsraa</t>
  </si>
  <si>
    <t>Ilsevel</t>
  </si>
  <si>
    <t>Isilfarrel</t>
  </si>
  <si>
    <t>Kavrala</t>
  </si>
  <si>
    <t>Kaylessa</t>
  </si>
  <si>
    <t>Keerla</t>
  </si>
  <si>
    <t>Keishara</t>
  </si>
  <si>
    <t>Kethryllia</t>
  </si>
  <si>
    <t>Keya</t>
  </si>
  <si>
    <t>Khiipaera</t>
  </si>
  <si>
    <t>Kileontheal</t>
  </si>
  <si>
    <t>Kythaela</t>
  </si>
  <si>
    <t>Laamtora</t>
  </si>
  <si>
    <t>Laerdya</t>
  </si>
  <si>
    <t>Laerune</t>
  </si>
  <si>
    <t>Laurlaethee</t>
  </si>
  <si>
    <t>Lazziar</t>
  </si>
  <si>
    <t>Leilatha</t>
  </si>
  <si>
    <t>Liluth</t>
  </si>
  <si>
    <t>Llamryl</t>
  </si>
  <si>
    <t>Lorelei</t>
  </si>
  <si>
    <t>Lydi’aleera</t>
  </si>
  <si>
    <t>Lyraesel</t>
  </si>
  <si>
    <t>Maaleshiira</t>
  </si>
  <si>
    <t>Maelyrra</t>
  </si>
  <si>
    <t>Maeralya</t>
  </si>
  <si>
    <t>Maith</t>
  </si>
  <si>
    <t>Makaela</t>
  </si>
  <si>
    <t>Malruthiia</t>
  </si>
  <si>
    <t>Mariona</t>
  </si>
  <si>
    <t>Marissa</t>
  </si>
  <si>
    <t>Martainn</t>
  </si>
  <si>
    <t>Meira</t>
  </si>
  <si>
    <t>Melarue</t>
  </si>
  <si>
    <t>Merethyl</t>
  </si>
  <si>
    <t>Merialeth</t>
  </si>
  <si>
    <t>Meriel</t>
  </si>
  <si>
    <t>Merlara</t>
  </si>
  <si>
    <t>Mistale</t>
  </si>
  <si>
    <t>Mladris</t>
  </si>
  <si>
    <t>Mnuvae</t>
  </si>
  <si>
    <t>Morgwais</t>
  </si>
  <si>
    <t>Moryggan</t>
  </si>
  <si>
    <t>Muerlara</t>
  </si>
  <si>
    <t>Mylaela</t>
  </si>
  <si>
    <t>Mylaerla</t>
  </si>
  <si>
    <t>Myriani</t>
  </si>
  <si>
    <t>Naevys</t>
  </si>
  <si>
    <t>Nakiasha</t>
  </si>
  <si>
    <t>Nambra</t>
  </si>
  <si>
    <t>Namyriitha</t>
  </si>
  <si>
    <t>Nanalethalee</t>
  </si>
  <si>
    <t>Nanthee</t>
  </si>
  <si>
    <t>Nanthleene</t>
  </si>
  <si>
    <t>Naumys</t>
  </si>
  <si>
    <t>Nlaea</t>
  </si>
  <si>
    <t>Nuala</t>
  </si>
  <si>
    <t>Nueleth</t>
  </si>
  <si>
    <t>Nuovis</t>
  </si>
  <si>
    <t>Nushala</t>
  </si>
  <si>
    <t>Nylaathria</t>
  </si>
  <si>
    <t>Ochyllyss</t>
  </si>
  <si>
    <t>Oluevaera</t>
  </si>
  <si>
    <t>Phaerl</t>
  </si>
  <si>
    <t>Phantyni</t>
  </si>
  <si>
    <t>Phelorna</t>
  </si>
  <si>
    <t>Phuingara</t>
  </si>
  <si>
    <t>Phyrra</t>
  </si>
  <si>
    <t>Pollae</t>
  </si>
  <si>
    <t>Puorlaas</t>
  </si>
  <si>
    <t>Qemba</t>
  </si>
  <si>
    <t>Quamara</t>
  </si>
  <si>
    <t>Raejiisa</t>
  </si>
  <si>
    <t>Raerauntha</t>
  </si>
  <si>
    <t>Rathiain</t>
  </si>
  <si>
    <t>Renestrae</t>
  </si>
  <si>
    <t>Roanmara</t>
  </si>
  <si>
    <t>Ruavia</t>
  </si>
  <si>
    <t>Rubrae</t>
  </si>
  <si>
    <t>Ryllae</t>
  </si>
  <si>
    <t>Saelihn</t>
  </si>
  <si>
    <t>Saélihn</t>
  </si>
  <si>
    <t>Saida</t>
  </si>
  <si>
    <t>Sakaala</t>
  </si>
  <si>
    <t>Sariandi</t>
  </si>
  <si>
    <t>Sarya</t>
  </si>
  <si>
    <t>Schimae</t>
  </si>
  <si>
    <t>Seirye</t>
  </si>
  <si>
    <t>Seldanna</t>
  </si>
  <si>
    <t>Selussa</t>
  </si>
  <si>
    <t>Séonais</t>
  </si>
  <si>
    <t>Shadowmoon</t>
  </si>
  <si>
    <t>Shalana</t>
  </si>
  <si>
    <t>Shalantha</t>
  </si>
  <si>
    <t>Shalendra</t>
  </si>
  <si>
    <t>Shalheira</t>
  </si>
  <si>
    <t>Shandalar</t>
  </si>
  <si>
    <t>Shanyrria</t>
  </si>
  <si>
    <t>Sharaera</t>
  </si>
  <si>
    <t>Sheedra</t>
  </si>
  <si>
    <t>Sheera</t>
  </si>
  <si>
    <t>Shialaevar</t>
  </si>
  <si>
    <t>Shi’larra</t>
  </si>
  <si>
    <t>Shoulree</t>
  </si>
  <si>
    <t>Shyael</t>
  </si>
  <si>
    <t>Shyllisyrr</t>
  </si>
  <si>
    <t>Sinnafain</t>
  </si>
  <si>
    <t>Soliania</t>
  </si>
  <si>
    <t>Soora</t>
  </si>
  <si>
    <t>Sorsasta</t>
  </si>
  <si>
    <t>Susklahava</t>
  </si>
  <si>
    <t>Sylmae</t>
  </si>
  <si>
    <t>Symrustar</t>
  </si>
  <si>
    <t>Syndra</t>
  </si>
  <si>
    <t>Synnorha</t>
  </si>
  <si>
    <t>Syrune</t>
  </si>
  <si>
    <t>Syviis</t>
  </si>
  <si>
    <t>Taenya</t>
  </si>
  <si>
    <t>Takari</t>
  </si>
  <si>
    <t>Talaedra</t>
  </si>
  <si>
    <t>Talanashta</t>
  </si>
  <si>
    <t>Talila</t>
  </si>
  <si>
    <t>Talindra</t>
  </si>
  <si>
    <t>Tamara</t>
  </si>
  <si>
    <t>Tarasynora</t>
  </si>
  <si>
    <t>Teharissa</t>
  </si>
  <si>
    <t>Teryani</t>
  </si>
  <si>
    <t>Thalaera</t>
  </si>
  <si>
    <t>Thaola</t>
  </si>
  <si>
    <t>Thasitalia</t>
  </si>
  <si>
    <t>Throleatha</t>
  </si>
  <si>
    <t>Tiatha</t>
  </si>
  <si>
    <t>Tira’allara</t>
  </si>
  <si>
    <t>Tiriara</t>
  </si>
  <si>
    <t>Tisharu</t>
  </si>
  <si>
    <t>Tsarra</t>
  </si>
  <si>
    <t>Tyllaetha,</t>
  </si>
  <si>
    <t>Ulelesse</t>
  </si>
  <si>
    <t>Unae</t>
  </si>
  <si>
    <t>Urmicca</t>
  </si>
  <si>
    <t>Uschymna</t>
  </si>
  <si>
    <t>Vaervenshalice</t>
  </si>
  <si>
    <t>Valindra</t>
  </si>
  <si>
    <t>Vashti</t>
  </si>
  <si>
    <t>Velaethaunyl</t>
  </si>
  <si>
    <t>Velatha</t>
  </si>
  <si>
    <t>Veluthil</t>
  </si>
  <si>
    <t>Verrona</t>
  </si>
  <si>
    <t>Vestele</t>
  </si>
  <si>
    <t>Viansola</t>
  </si>
  <si>
    <t>Winterflower</t>
  </si>
  <si>
    <t>Xiiltharra</t>
  </si>
  <si>
    <t>Yaereene</t>
  </si>
  <si>
    <t>Yalanilue</t>
  </si>
  <si>
    <t>Yathlanae</t>
  </si>
  <si>
    <t>Yeshelné</t>
  </si>
  <si>
    <t>Yghiilra</t>
  </si>
  <si>
    <t>Ygrainne</t>
  </si>
  <si>
    <t>Ynshael</t>
  </si>
  <si>
    <t>Yrlissa</t>
  </si>
  <si>
    <t>Yrneha</t>
  </si>
  <si>
    <t>Yrthraethra</t>
  </si>
  <si>
    <t>Ysmyrlda</t>
  </si>
  <si>
    <t>Ytharra</t>
  </si>
  <si>
    <t>Yulmanda</t>
  </si>
  <si>
    <t>Z’Beryl</t>
  </si>
  <si>
    <t>Zhuirentel</t>
  </si>
  <si>
    <t>Zoastria</t>
  </si>
  <si>
    <t>Unknown Gender</t>
  </si>
  <si>
    <t>Aloiene</t>
  </si>
  <si>
    <t>Corellon</t>
  </si>
  <si>
    <t>Deryth</t>
  </si>
  <si>
    <t>Felarathael</t>
  </si>
  <si>
    <t>Hasterien</t>
  </si>
  <si>
    <t>Lashrael</t>
  </si>
  <si>
    <t>Sylleth</t>
  </si>
  <si>
    <t>Surnames</t>
  </si>
  <si>
    <t>Aelasar</t>
  </si>
  <si>
    <t>Aelorothi</t>
  </si>
  <si>
    <t>Aendryr</t>
  </si>
  <si>
    <t>Aerasumé</t>
  </si>
  <si>
    <t>Aeravansel</t>
  </si>
  <si>
    <t>Agayous</t>
  </si>
  <si>
    <t>Agrivar</t>
  </si>
  <si>
    <t>Ahmaquissar</t>
  </si>
  <si>
    <t>Alaenree</t>
  </si>
  <si>
    <t>Alantar</t>
  </si>
  <si>
    <t>Alastrarra</t>
  </si>
  <si>
    <t>Alenuath</t>
  </si>
  <si>
    <t>Alerothi</t>
  </si>
  <si>
    <t>Alluth</t>
  </si>
  <si>
    <t>Aluianti</t>
  </si>
  <si>
    <t>Aluviirsaan</t>
  </si>
  <si>
    <t>Amalith</t>
  </si>
  <si>
    <t>Amarallis</t>
  </si>
  <si>
    <t>Amaratharr</t>
  </si>
  <si>
    <t>Amarthen</t>
  </si>
  <si>
    <t>Ammath</t>
  </si>
  <si>
    <t>Amrallatha</t>
  </si>
  <si>
    <t>Anuaer</t>
  </si>
  <si>
    <t>Argentaamn</t>
  </si>
  <si>
    <t>Arren</t>
  </si>
  <si>
    <t>Ash</t>
  </si>
  <si>
    <t>Ashgrove</t>
  </si>
  <si>
    <t>Audark</t>
  </si>
  <si>
    <t>Auglamyr</t>
  </si>
  <si>
    <t>Auglathla</t>
  </si>
  <si>
    <t>Aunglor</t>
  </si>
  <si>
    <t>Autumnfire</t>
  </si>
  <si>
    <t>Berethryl</t>
  </si>
  <si>
    <t>Berilan</t>
  </si>
  <si>
    <t>Bharaclaiev</t>
  </si>
  <si>
    <t>Bhephel</t>
  </si>
  <si>
    <t>Blackhelm</t>
  </si>
  <si>
    <t>Braegen</t>
  </si>
  <si>
    <t>Briarbosk</t>
  </si>
  <si>
    <t>Brightcloak</t>
  </si>
  <si>
    <t>Brightsong</t>
  </si>
  <si>
    <t>Brightwing</t>
  </si>
  <si>
    <t>Caersaelk</t>
  </si>
  <si>
    <t>Calaudra</t>
  </si>
  <si>
    <t>Calauth</t>
  </si>
  <si>
    <t>Camusiil</t>
  </si>
  <si>
    <t>Cathdeiryn</t>
  </si>
  <si>
    <t>Ceretlan</t>
  </si>
  <si>
    <t>Chaadren</t>
  </si>
  <si>
    <t>Chamaranthe</t>
  </si>
  <si>
    <t>Clatharla</t>
  </si>
  <si>
    <t>Cormyth</t>
  </si>
  <si>
    <t>Coudoarluth</t>
  </si>
  <si>
    <t>Craulnober</t>
  </si>
  <si>
    <t>Crystalembers</t>
  </si>
  <si>
    <t>Dahast</t>
  </si>
  <si>
    <t>Dawnhorn</t>
  </si>
  <si>
    <t>Dhorinshyl</t>
  </si>
  <si>
    <t>Dlardrageth</t>
  </si>
  <si>
    <t>Doedance</t>
  </si>
  <si>
    <t>Donnathlascen</t>
  </si>
  <si>
    <t>Dracoseir</t>
  </si>
  <si>
    <t>Dree</t>
  </si>
  <si>
    <t>Duirsar</t>
  </si>
  <si>
    <t>Duskmere</t>
  </si>
  <si>
    <t>Duthjuth</t>
  </si>
  <si>
    <t>Ealoeth</t>
  </si>
  <si>
    <t>Echorn</t>
  </si>
  <si>
    <t>Elaéyadar</t>
  </si>
  <si>
    <t>Elassidil</t>
  </si>
  <si>
    <t>Elian</t>
  </si>
  <si>
    <t>Elond</t>
  </si>
  <si>
    <t>Eluarshee</t>
  </si>
  <si>
    <t>Ereuvyn</t>
  </si>
  <si>
    <t>Erkowe</t>
  </si>
  <si>
    <t>Erladden</t>
  </si>
  <si>
    <t>Eroth</t>
  </si>
  <si>
    <t>Erlshade</t>
  </si>
  <si>
    <t>Estelda</t>
  </si>
  <si>
    <t>Evanara</t>
  </si>
  <si>
    <t>Eveningfall</t>
  </si>
  <si>
    <t>Everlove</t>
  </si>
  <si>
    <t>Evioro</t>
  </si>
  <si>
    <t>Eyriendor</t>
  </si>
  <si>
    <t>Faerondaerl</t>
  </si>
  <si>
    <t>Faerondarl</t>
  </si>
  <si>
    <t>Falanae</t>
  </si>
  <si>
    <t>Felinaun</t>
  </si>
  <si>
    <t>Fellmirr</t>
  </si>
  <si>
    <t>Fenmarel</t>
  </si>
  <si>
    <t>Fflannidan</t>
  </si>
  <si>
    <t>Fynnasla</t>
  </si>
  <si>
    <t>Gildenguard</t>
  </si>
  <si>
    <t>Goadulphyn</t>
  </si>
  <si>
    <t>Goldenleaf</t>
  </si>
  <si>
    <t>Gourael</t>
  </si>
  <si>
    <t>Greencloak</t>
  </si>
  <si>
    <t>Gwaelon</t>
  </si>
  <si>
    <t>Haell</t>
  </si>
  <si>
    <t>Haerlgent</t>
  </si>
  <si>
    <t>Haladar</t>
  </si>
  <si>
    <t>Hawksong</t>
  </si>
  <si>
    <t>Haevaul</t>
  </si>
  <si>
    <t>Halavanthlarr</t>
  </si>
  <si>
    <t>Hlarr</t>
  </si>
  <si>
    <t>Hyshaanth</t>
  </si>
  <si>
    <t>Iazymnal</t>
  </si>
  <si>
    <t>Ibryiil</t>
  </si>
  <si>
    <t>Ilbaereth</t>
  </si>
  <si>
    <t>Ilbenalu</t>
  </si>
  <si>
    <t>Ildacer</t>
  </si>
  <si>
    <t>Ildroun</t>
  </si>
  <si>
    <t>Iliathor</t>
  </si>
  <si>
    <t>Iliathorr</t>
  </si>
  <si>
    <t>Ilnatar</t>
  </si>
  <si>
    <t>Immeril</t>
  </si>
  <si>
    <t>Ipyllasc</t>
  </si>
  <si>
    <t>Irian</t>
  </si>
  <si>
    <t>Irithyl</t>
  </si>
  <si>
    <t>Ithruen</t>
  </si>
  <si>
    <t>Iydril</t>
  </si>
  <si>
    <t>Jaglene</t>
  </si>
  <si>
    <t>Kadelaryn</t>
  </si>
  <si>
    <t>Kelerandri</t>
  </si>
  <si>
    <t>Kelpor’ral</t>
  </si>
  <si>
    <t>Keove</t>
  </si>
  <si>
    <t>Kevanarial</t>
  </si>
  <si>
    <t>Korianthil</t>
  </si>
  <si>
    <t>Kraok</t>
  </si>
  <si>
    <t>Laelithar</t>
  </si>
  <si>
    <t>Laralytha</t>
  </si>
  <si>
    <t>Larenthanil</t>
  </si>
  <si>
    <t>Larethian</t>
  </si>
  <si>
    <t>Laughingwater</t>
  </si>
  <si>
    <t>Leafbower</t>
  </si>
  <si>
    <t>Leafsigil</t>
  </si>
  <si>
    <t>Le’Quella</t>
  </si>
  <si>
    <t>Lharithlyn</t>
  </si>
  <si>
    <t>Lhoril</t>
  </si>
  <si>
    <t>Llundlar</t>
  </si>
  <si>
    <t>Loceath</t>
  </si>
  <si>
    <t>Lightshiver</t>
  </si>
  <si>
    <t>Maerdrym</t>
  </si>
  <si>
    <t>Melruth</t>
  </si>
  <si>
    <t>Meirityn</t>
  </si>
  <si>
    <t>M'Haaren</t>
  </si>
  <si>
    <t>Miritar</t>
  </si>
  <si>
    <t>Mistrivvin</t>
  </si>
  <si>
    <t>Mistwinter</t>
  </si>
  <si>
    <t>Mithalvarin</t>
  </si>
  <si>
    <t>Moonbow</t>
  </si>
  <si>
    <t>Moondown</t>
  </si>
  <si>
    <t>Moonflower</t>
  </si>
  <si>
    <t>Moonglade</t>
  </si>
  <si>
    <t>Moonglamaer</t>
  </si>
  <si>
    <t>Moonsnow</t>
  </si>
  <si>
    <t>Moonweather</t>
  </si>
  <si>
    <t>Morningdove</t>
  </si>
  <si>
    <t>Mornmist</t>
  </si>
  <si>
    <t>Mrhulaedir</t>
  </si>
  <si>
    <t>Nacnar</t>
  </si>
  <si>
    <t>Naelgrath</t>
  </si>
  <si>
    <t>Narlbeth</t>
  </si>
  <si>
    <t>Neirdre</t>
  </si>
  <si>
    <t>Nelnueve</t>
  </si>
  <si>
    <t>Never</t>
  </si>
  <si>
    <t>Nhachashaal</t>
  </si>
  <si>
    <t>Nhaéslal</t>
  </si>
  <si>
    <t>Nharimlur</t>
  </si>
  <si>
    <t>Nightstar</t>
  </si>
  <si>
    <t>Nightwing</t>
  </si>
  <si>
    <t>Nihmedu</t>
  </si>
  <si>
    <t>Ni’Tessine</t>
  </si>
  <si>
    <t>Nierde</t>
  </si>
  <si>
    <t>Nightmeadow</t>
  </si>
  <si>
    <t>Nimesin</t>
  </si>
  <si>
    <t>Nolbrae</t>
  </si>
  <si>
    <t>Nyamtharsar</t>
  </si>
  <si>
    <t>Nyntynel</t>
  </si>
  <si>
    <t>Oakstaff</t>
  </si>
  <si>
    <t>Oakwood</t>
  </si>
  <si>
    <t>Olortynnal</t>
  </si>
  <si>
    <t>Olyrnn</t>
  </si>
  <si>
    <t>Omberdawn</t>
  </si>
  <si>
    <t>Ongluth</t>
  </si>
  <si>
    <t>Orama</t>
  </si>
  <si>
    <t>Orbryn</t>
  </si>
  <si>
    <t>Oumryn</t>
  </si>
  <si>
    <t>Phenthae</t>
  </si>
  <si>
    <t>Pholont</t>
  </si>
  <si>
    <t>Presrae</t>
  </si>
  <si>
    <t>Q'Naepp,</t>
  </si>
  <si>
    <t>Rachiilstar</t>
  </si>
  <si>
    <t>Raedrimn</t>
  </si>
  <si>
    <t>Raryndur</t>
  </si>
  <si>
    <t>Reithel</t>
  </si>
  <si>
    <t>Revven</t>
  </si>
  <si>
    <t>Rhaevaern</t>
  </si>
  <si>
    <t>Rhuidhen</t>
  </si>
  <si>
    <t>Rhyllgallohyr</t>
  </si>
  <si>
    <t>Rivleam</t>
  </si>
  <si>
    <t>Rivvikyn</t>
  </si>
  <si>
    <t>Runemaster</t>
  </si>
  <si>
    <t>Sarsantyr</t>
  </si>
  <si>
    <t>Selakiir</t>
  </si>
  <si>
    <t>Selmer</t>
  </si>
  <si>
    <t>Selorn</t>
  </si>
  <si>
    <t>Shadowmantle</t>
  </si>
  <si>
    <t>Shadowwater</t>
  </si>
  <si>
    <t>Shaeremae</t>
  </si>
  <si>
    <t>Shaethe</t>
  </si>
  <si>
    <t>Shalandalan</t>
  </si>
  <si>
    <t>Sharrith</t>
  </si>
  <si>
    <t>Shaurlanglar</t>
  </si>
  <si>
    <t>Shraiee</t>
  </si>
  <si>
    <t>Shyr</t>
  </si>
  <si>
    <t>Sicafei</t>
  </si>
  <si>
    <t>Siltral</t>
  </si>
  <si>
    <t>Silverbow</t>
  </si>
  <si>
    <t>Silverhand</t>
  </si>
  <si>
    <t>Silveroak</t>
  </si>
  <si>
    <t>Silverspear</t>
  </si>
  <si>
    <t>Sinaran</t>
  </si>
  <si>
    <t>Slenderbow</t>
  </si>
  <si>
    <t>Spellstalker</t>
  </si>
  <si>
    <t>Soryn</t>
  </si>
  <si>
    <t>Srinshee</t>
  </si>
  <si>
    <t>Starnar</t>
  </si>
  <si>
    <t>Starbrow</t>
  </si>
  <si>
    <t>Starglance</t>
  </si>
  <si>
    <t>Starglow</t>
  </si>
  <si>
    <t>Starym</t>
  </si>
  <si>
    <t>Stillhawk</t>
  </si>
  <si>
    <t>Stilmyst</t>
  </si>
  <si>
    <t>Straeth</t>
  </si>
  <si>
    <t>Strongbow</t>
  </si>
  <si>
    <t>Suldusk</t>
  </si>
  <si>
    <t>Sultaasar</t>
  </si>
  <si>
    <t>Summerstars</t>
  </si>
  <si>
    <t>Sunweaver</t>
  </si>
  <si>
    <t>Swordstar</t>
  </si>
  <si>
    <t>Symbaern</t>
  </si>
  <si>
    <t>Talandren</t>
  </si>
  <si>
    <t>Talesspur</t>
  </si>
  <si>
    <t>Tamlyranth</t>
  </si>
  <si>
    <t>Tanagathor</t>
  </si>
  <si>
    <t>Tarnruth</t>
  </si>
  <si>
    <t>Tarsap</t>
  </si>
  <si>
    <t>Tarsis</t>
  </si>
  <si>
    <t>Taurntyrith</t>
  </si>
  <si>
    <t>Tellynnan</t>
  </si>
  <si>
    <t>Teshurr</t>
  </si>
  <si>
    <t>Thea</t>
  </si>
  <si>
    <t>Tlanbourn</t>
  </si>
  <si>
    <t>Tohrthaal</t>
  </si>
  <si>
    <t>Toralynnsyr</t>
  </si>
  <si>
    <t>Tornglara</t>
  </si>
  <si>
    <t>Torthtan</t>
  </si>
  <si>
    <t>Toryvhallen</t>
  </si>
  <si>
    <t>Trueshot</t>
  </si>
  <si>
    <t>Tsornyl</t>
  </si>
  <si>
    <t>Tyrneladhelu</t>
  </si>
  <si>
    <t>Uirthur</t>
  </si>
  <si>
    <t>Ulondarr</t>
  </si>
  <si>
    <t>Ulongyr</t>
  </si>
  <si>
    <t>Vandiir</t>
  </si>
  <si>
    <t>Veverell</t>
  </si>
  <si>
    <t>Vispasial</t>
  </si>
  <si>
    <t>Vyshaan</t>
  </si>
  <si>
    <t>Waelvor</t>
  </si>
  <si>
    <t>Whitethistle</t>
  </si>
  <si>
    <t>Windstar</t>
  </si>
  <si>
    <t>Windwalker</t>
  </si>
  <si>
    <t>Xantrani</t>
  </si>
  <si>
    <t>Yraueme</t>
  </si>
  <si>
    <t>Yridnae</t>
  </si>
  <si>
    <t>Yundraer</t>
  </si>
  <si>
    <t>Джерело: &lt;http://www.candlekeep.com/library/articles/elven_names.htm&gt;</t>
  </si>
  <si>
    <t>Power: Demigod</t>
  </si>
  <si>
    <t>Title: The Black Archer, the Night Hunter, the Arrow Bringer</t>
  </si>
  <si>
    <t>Alignment: CN</t>
  </si>
  <si>
    <t>Worshipers: LG, NG, CG, LN, N, CN</t>
  </si>
  <si>
    <t>Clerics: CG, CN</t>
  </si>
  <si>
    <t>Symbol: Broken arrow above a teardrop</t>
  </si>
  <si>
    <t>Domains: Chaos, Elf, Pride, Retribution, War, and Wrath</t>
  </si>
  <si>
    <t>Portfolio: crusades, hatred of the drow, loss, and vengeance</t>
  </si>
  <si>
    <t>Favored weapon: The Black Bow (longbow)</t>
  </si>
  <si>
    <t>BEYOND FEUDALISM: PART 2</t>
  </si>
  <si>
    <t>14 серпня 2017 р.</t>
  </si>
  <si>
    <t>D&amp;D Alumni</t>
  </si>
  <si>
    <t>By Shannon Appelcline - 06/06/2014</t>
  </si>
  <si>
    <t>In 1985, the release of Oriental Adventures marked something totally new for D&amp;D: a departure from the traditional medieval fantasies that had dominated the game through its first decade.</t>
  </si>
  <si>
    <t>COMPOSITE WORLDS: 1987–1994</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</si>
  <si>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</si>
  <si>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</si>
  <si>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</si>
  <si>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</si>
  <si>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</si>
  <si>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</si>
  <si>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</si>
  <si>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NONFEUDAL SETTINGS: 1989–2000</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</si>
  <si>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</si>
  <si>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</si>
  <si>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</si>
  <si>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</si>
  <si>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</si>
  <si>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</si>
  <si>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</si>
  <si>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</si>
  <si>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INTO THE 21ST CENTURY: 2000–PRESENT</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</si>
  <si>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</si>
  <si>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</si>
  <si>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Meanwhile, Wizards was also playing with a pair of non-Western campaign settings that were new to the game of D&amp;D.</t>
  </si>
  <si>
    <t>The first was a brand-new Oriental Adventures (2001), which now focused on the Legends of the Five Rings world of Rokugan; it was later extensively supported by AEG.</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</si>
  <si>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</si>
  <si>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Most importantly, it provided a new take on D&amp;D adventuring for the 21st century—one that lay beyond feudalism.</t>
  </si>
  <si>
    <t>CONCLUSION</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</si>
  <si>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</si>
  <si>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FEATURED ARTICLE</t>
  </si>
  <si>
    <t>Three-Pillar Experience</t>
  </si>
  <si>
    <t>THREE-PILLAR EXPERIENCE</t>
  </si>
  <si>
    <t>By Mike Mearls</t>
  </si>
  <si>
    <t>Three pillars of adventuring make up the D&amp;D game: exploration, social interaction, and combat. But when it comes to earning experience, the combat pillar often supports most of the game’s weight.</t>
  </si>
  <si>
    <t>MORE INFO</t>
  </si>
  <si>
    <t>Guild Adept Program</t>
  </si>
  <si>
    <t>GUILD ADEPT PROGRAM</t>
  </si>
  <si>
    <t>By Chris Lindsay</t>
  </si>
  <si>
    <t>Announcing a new program as part of the Dungeon Masters Guild.</t>
  </si>
  <si>
    <t>Dan Telfer on Nerd Poker</t>
  </si>
  <si>
    <t>DAN TELFER ON NERD POKER</t>
  </si>
  <si>
    <t>By Shelly Mazzanoble and Greg Tito</t>
  </si>
  <si>
    <t>Comedian Dan Telfer (@dantelfer) calls in to talk about his stint as Dungeon Master on Brian Posehn’s Nerd Poker D&amp;D live play podcast. Hosts Greg Tito (@gregtito) and Shelly Mazzanoble (@shellymoo) get into some...</t>
  </si>
  <si>
    <t>Force Grey</t>
  </si>
  <si>
    <t>FORCE GREY</t>
  </si>
  <si>
    <t>LOST CITY OF OMU - 07/25/2017</t>
  </si>
  <si>
    <t>Join us for an ultimate game of Dungeons &amp; Dragons set within the new Tomb of Annihilation storyline! Season 2 finds our intrepid adventurers—Joe Manganiello, Deborah Ann Woll, Brian Posehn, Utkarsh Ambudkar, and...</t>
  </si>
  <si>
    <t>LATEST WALLPAPER</t>
  </si>
  <si>
    <t>TOMB OF ANNIHILATION</t>
  </si>
  <si>
    <t>WALLPAPER - 07/12/2017</t>
  </si>
  <si>
    <t>LATEST GAMES</t>
  </si>
  <si>
    <t>Dragon+ Issue 14</t>
  </si>
  <si>
    <t>20 вересня 2017 р.</t>
  </si>
  <si>
    <t>Smokepowder</t>
  </si>
  <si>
    <t>EDIT</t>
  </si>
  <si>
    <t> SHARE</t>
  </si>
  <si>
    <t>Rules Information</t>
  </si>
  <si>
    <t>Level</t>
  </si>
  <si>
    <t>9th[1]</t>
  </si>
  <si>
    <t>Value</t>
  </si>
  <si>
    <t>25 gp[1]</t>
  </si>
  <si>
    <t>Game Edition</t>
  </si>
  <si>
    <t>3rd[1]</t>
  </si>
  <si>
    <t>Smallwikipedialogo</t>
  </si>
  <si>
    <t>Wikipedia has an article about:</t>
  </si>
  <si>
    <t>Gunpowder.</t>
  </si>
  <si>
    <t>“</t>
  </si>
  <si>
    <t>Beware the engineers of society, I say, who would make everyone in all the world equal.[2]</t>
  </si>
  <si>
    <t>”</t>
  </si>
  <si>
    <t>— Drizzt Do'Urden, Streams of Silver</t>
  </si>
  <si>
    <t>Smokepowder was the Realms magical alchemical equivalent of black powder.[1]</t>
  </si>
  <si>
    <t>History</t>
  </si>
  <si>
    <t>Edit</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</si>
  <si>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</si>
  <si>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Джерело: &lt;http://forgottenrealms.wikia.com/wiki/Smokepowder&gt;</t>
  </si>
  <si>
    <t>II</t>
  </si>
  <si>
    <t>III</t>
  </si>
  <si>
    <t>Holiday:</t>
  </si>
  <si>
    <t>•MidWinter</t>
  </si>
  <si>
    <t>•Spring Equinox</t>
  </si>
  <si>
    <t>•Greengrass</t>
  </si>
  <si>
    <t>• Summer Solstice</t>
  </si>
  <si>
    <t>•Midsummer</t>
  </si>
  <si>
    <t>• Autumn Equinox</t>
  </si>
  <si>
    <t>•HarvestTide</t>
  </si>
  <si>
    <t>•The Feast of the Moon</t>
  </si>
  <si>
    <t>• Winter Solstice</t>
  </si>
  <si>
    <t>Bottom Feeder</t>
  </si>
  <si>
    <t>Activities</t>
  </si>
  <si>
    <t>Джерело: &lt;http://forgottenrealms.wikia.com/wiki/Bottom_Feeder_(ship)&gt;</t>
  </si>
  <si>
    <t>Free Dragon</t>
  </si>
  <si>
    <t>Moon Maiden</t>
  </si>
  <si>
    <t>Seabreaker</t>
  </si>
  <si>
    <t>Coin Toss</t>
  </si>
  <si>
    <t>Koalinth</t>
  </si>
  <si>
    <t>Ravenous</t>
  </si>
  <si>
    <t>Kelpie's Kiss</t>
  </si>
  <si>
    <t>Lost Cause</t>
  </si>
  <si>
    <t>Calishite</t>
  </si>
  <si>
    <t>Calishite Names: (Male) Aseir, Bardeid, Haseid, Khemed, Mehmen, Sudeiman, Zasheir; (female) Atala, Ceidil, Hama, ]asmal, Meilil, Seipora, Yasheira, Zasheida; (surnames) Basha, Dumein, ]assan, Khalid, Mostana, Pashar, Rein</t>
  </si>
  <si>
    <t>Chondathan Names: (Male) Darvin, Dorn, Evendur, Gorstag, Grim, Helm, Malark, Morn, Randal, Stedd; (female) Arveene, Esvele, Chessail, Kerri, Lureene, Miri, Rowan, Shandri, Tessele; (surnames) Amblecrown, Buckman, Dundragon, Evenwood, Greycastle, Tallstag</t>
  </si>
  <si>
    <t>Damaran Names: (Male) Bor, Fodel, Glar, Grigor, Igan, Ivor, Kosef, Mival, Orel, Pavel, Sergor; (female) Alethra, Kara, Katernin, Mara, Natali, Olma, Tana, Zora; (surnames) Bersk, Chernin, Dotsk, Kulenov, Marsk, Nemetsk, Shemov, Starag</t>
  </si>
  <si>
    <t>Illuskan Names: (Male) Ander, Blath, Bran, Frath, Geth, Lander, Luth, Malcer, Stor, Taman, Urth; (female) Amafrey, Betha, Cefrey, Kethra, Mara, Olga, Silifrey, Westra; (surnames) Brightwood, Helder, Hornraven, Lackman, Stormwind, Windrivver</t>
  </si>
  <si>
    <t>Mulan Names: (Male)} Aoth, Bareris, Ehput-Ki, Kethoth, Mumed, Ramas, So-Kehur, Thazar-De, Urhur; (female)} Arizima, Chathi, Nephis, Nulara, Murithi, Sefris, Thola, Umara, Zolis; (surnames) Ankhalab, Anskuld, Fezim, Hahpet, Nathandem, Sepret, Uuthrakt</t>
  </si>
  <si>
    <t>Rashemi Names: (Male) Borivik, Faurgar, ]andar, Kanithar, Madislak, Ralmevik, Shaumar, Vladislak; (female) Fyevarra, Hulmarra, Immith, Imzel, Navarra, Shevarra, Tammith, Yuldra; (surnames) Chergoba, Dyernina, Iltazyara, Murnyethara, Stayanoga, Ulmokina</t>
  </si>
  <si>
    <t>Shou Names: (Male) An, Chen, Chi, Fai, ]iang, ]un, Lian, Long, Meng, On, Shan, Shui, Wen; (female)} Bai, Chao, Lia, Lei, Mei, Qiao, Shui, Tai; (surnames) Chien, Huang, Kao, Kung, Lao, Ling, Mei, Pin, Shin, Sum, Tan, Wan</t>
  </si>
  <si>
    <t>Turami Names: (Male) Anton, Diero, Marcon, Pieron, Rimardo, Romero, Salazar, Umbero; (female) Balama, Dona, Faila, ]alana, Luisa, Marta, Quara, Selise, Vonda; (surnames) Agosto, Astorio, Calabra, Domine, Falone, Marivaldi, Pisacar, Ramondo</t>
  </si>
  <si>
    <t>Child Names: Ara, Bryn, Del, Eryn, Faen, Innil, Lael, Mella, Naill, Naeris, Phann, Rael, Rinn, Sai, Syllin, Thia, Vall</t>
  </si>
  <si>
    <t>Male Adult Names: Adran, Aelar, Aramil, Arannis, Aust, Beiro, Berrian, Carric, Enialis, Erdan, Erevan, Galinndan, Hadarai, Heian, Himo, Immeral, Ivellios, Laucian, Mindartis, Paelias, Peren, Quarion, Riardon, Rolen, Soveliss, Thamior, Tharivol, Theren, Varis</t>
  </si>
  <si>
    <t>Female Adult Names: Adrie, Althaea, Anastrianna, Andraste, Antinua, Bethrynna, Birel, Caelynn, Drusilia, Enna, Felosial, Ielenia, Jelenneth, Keyleth, Leshanna, Lia, Meriele, Mialee, Naivara, Quelenna, Quillathe, Sariel, Shanairra, Shava, Silaqui, Theirastra, Thia, Vadania, Valanthe, Xanaphia</t>
  </si>
  <si>
    <t>Halyn •  Gumann • Laurviir • Gontolt • Uthgros • Oldren • Elgiostar • Kelduth • Ntrebar • Lysklan • Goran • Ruilthan • Ubavvus • Rhenglin • Narnor • Gleros • Udroth • Sondor • Podrathin • Puldindin • Mimmin • Ondraer • Forsaer • Brast • Thomor • Tenstyn • Segaern • Galyr • Larlor • Irrstel • Bervon • Lordagh • Bethganthyl • Bamber • Guspolon • Sirlan • Phentur • Hamr • Candos • Denduchhibbar • Ilnarve • Kothlar • Aritho • Voshar • Velschul • Agyr • Klorgon • Gundan • Drelathoe • Ardol</t>
  </si>
  <si>
    <t>Haslith • Sira • Ummel • Sulorna • Bunyl • Glembra • Jhale • Trairel • Andryn • Meryll • Isteera • Delane • Ismra • Meildyll • Iless • Jharrel • Nione • Shaless • Phyressa • Lyntegan • Dethissa • Jhamreen • Venmindra • Immyra • Ildira • Jerannin • Glerrele • Lendue • Teleetha • Nolyl • Lane • Zanil • Mathree • Dorla • Heela • Sendra • Alen • Verra • Eshar • Nethra • Israndee • Nanthoe • Nelindar • Needra • Erithe • Delee • Kylvrena • Shanel • Merenna • Salen</t>
  </si>
  <si>
    <t>Shorvanthoon • Darrim • Zesstusk • Oblerthar • Crondiir • Gleskar • Harmber • Karn • Nyareren • Fouraleir • Herrim • Urshar • Gulurast • Thedrylar • Hesune • Table • Malomm • Dreemungar • Hirlan • Nfarmiir • Yilbard • Drehlon • Hansuliir • Aunferyn • Illalden • Bemmond • Sarnshen • Imricter • Baer • Ckeilar • Sorbrund • Thiorar • Thulthantiir • Serkholl • Tirriler • Guthkarr • Naelin • Thunril • Restlar • Urlestar • Relar • Gryrmar • Nrighar • Phondin • Orrerkar • Khortras • Beginarr • Grei • Yvor • Draryn</t>
  </si>
  <si>
    <t>Jenoril • Laurithrin • Gaest • Ilbronae • Ahruil • Otavon • Khiinaryn • Taptis • Daldrin • Eyriiran • Sherorar • Uthalor • Soptar • Baethiir • Indran • Faeron • Bessir • Uaneth • Pylgan • Syldil • Eldroth • Glondrin • Drannyn • Nede • Gaeross • Onlith • Pyschell • Seraron • Oncandin • Colvhan • Jondelar • Naerwyn • Lhoronae • Terphar • Ihysspundin • Gisyrar • Glirn • Rarlis • Ioshand • Orndaron • Damzir • Thethuil • Tokai • Ruithondor • Wylaer • Edihlirgal • Wythaln • Ilensyndar • Lhorion • Eldar</t>
  </si>
  <si>
    <t>Nylisa • Iteryl • Theerla • Tishtira • Amryl • Esteletha • Hhoriira • Ishalithil • Isythil • Seleilar • Ariel • Itaelis • Shiira • Kilaris • Ilossa • Thaoluth • Hhorthrelris • Heeshnee • Sylais • Drunthlass • Shalaeala • Thraeth • Alleloen • Darshee • Hylithriona • Gwynthlass • Elarel • Tykyrian • Eeriel • Uthre • Bomrira • Sytheria • Milenia • Veriiris • Mnalue • Ajhiisel • Feril • Asri • Ruele • Yghinis • Ishialeth • Illihn • Urmonera • Melila • Deneira • Kilyntra • Tyndrerleth • Aloen • Entha • Frasklihn</t>
  </si>
  <si>
    <t>Durulyn • Maklus • Durgo • Iglor • Eveit • Beruth • Thian • Halmrirdyn • Dallin • Ondaeth • Sorwin • Bergindur • Ollarn • Molgan • Thrurl • Gucklai • Dorn • Deraun • Durdar • Bonthurn • Oledil • Durgun • Irick • Iirun • Rergor • Darogin • Dar • Hoddeggoth • Tular • Onggorn • Daun • Ducklai • Dentarr • Durak • Jhalril • Darn • Tunon • Debin • Phelbar • Ryldin • Torldurtan • Bharn • Delin • Vurthar • Ormer • Arn • Iltzan • Korvar • Barderin • Dolimar</t>
  </si>
  <si>
    <t>Thoya • Thraeryld • Jola • Joyuna • Orlis • Kandir • Goyuna • Burclura • Jeleena • Thiirga • Cyrga • Morondlan • Tolmurba • Beldan • Andel • Aurleena • Unstenda • Wyrintra • Therna • Kethura • Athmirun • Fylla • Vessra • Irlerar • Doreelmma • Jhoyuis • Thoyane • Joyuin • Wileenda • Tothrore • Muthla • Torgga • Elaen • Erniar • Jarrerit • Denstynn • Ingus • Rercla • Goyuil • Ingael • Hlan • Gullora • Bennlae • Tellyr • Aulynn • Youmma • Erniia • Aldin • Winthera • Carril</t>
  </si>
  <si>
    <t>Джерело: &lt;http://oakthorne.net/wiki/index.php?title=Realms_Names&gt;</t>
  </si>
  <si>
    <t>Autumnloft, Balefrost, Briarfell, Evenwind, Graytrails, Mooncairn, Riverwall, Stormwolf, Summergale, Sunshadow, Woodenhawk</t>
  </si>
  <si>
    <t>Male:</t>
  </si>
  <si>
    <t>Female:</t>
  </si>
  <si>
    <t>Chondathan Names:</t>
  </si>
  <si>
    <t xml:space="preserve">Damaran Names: </t>
  </si>
  <si>
    <t>Illuskan Names:</t>
  </si>
  <si>
    <t xml:space="preserve">Mulan Names: </t>
  </si>
  <si>
    <t>Rashemi Names:</t>
  </si>
  <si>
    <t xml:space="preserve">Shou Names: </t>
  </si>
  <si>
    <t>Turami Names:</t>
  </si>
  <si>
    <t>Tavern/Inn Names</t>
  </si>
  <si>
    <t>The Cravens Roost</t>
  </si>
  <si>
    <t>The Feisty Weasel</t>
  </si>
  <si>
    <t>The Lions Mane</t>
  </si>
  <si>
    <t>The Naughty Pine</t>
  </si>
  <si>
    <t>Cracked Rock</t>
  </si>
  <si>
    <t>Traveling Imp</t>
  </si>
  <si>
    <t>The Full Mast</t>
  </si>
  <si>
    <t>Double Tap Tavern</t>
  </si>
  <si>
    <t>The Tasty Meet</t>
  </si>
  <si>
    <t>Wilder's Pale House</t>
  </si>
  <si>
    <t>Legionaries Lagoon</t>
  </si>
  <si>
    <t>Hack and Haul</t>
  </si>
  <si>
    <t>The Whet Stone</t>
  </si>
  <si>
    <t>House of Pour</t>
  </si>
  <si>
    <t>Sour Cider Mill</t>
  </si>
  <si>
    <t>The Noble Waistcoat</t>
  </si>
  <si>
    <t>Room and Starboard</t>
  </si>
  <si>
    <t>The Salty Galley</t>
  </si>
  <si>
    <t>The Rusted Shield</t>
  </si>
  <si>
    <t>The White Foxtail</t>
  </si>
  <si>
    <t>The Burrow</t>
  </si>
  <si>
    <t>SHIP NAMES (some suitable for inn/tavern names)</t>
  </si>
  <si>
    <t>Lantheon, Starchaser, Dryad’s Fury, Black Trident, Corellon’s Arrow, Morkoth, Koalinthas, Sehanine’s Fool, Stormcrow, Vaazrus, Shield of Khahar, Stingray, Sanaj-Rakal, Zhal-Vazir, Griffonwing, Blademark, Golden Libram, Hareth’s Barrel, Kasha’s Wake, Shining Flute, White Feather, Riventide, Moonriser, Gem of Malfier, Dragon’s Glory, Menacer, Scarlet Dagger, Kral-Tajir, Ravager, Kerle’s Drum, Heart of Avandra, Goldraker, Sea Haunt, Storm Maven, Grimbol’s Cutlass, Scimitar, Black Gauntlet, Iron Maiden, Wavecrusher, Hammer of Kavath, Waterblade, Arkhor’s Secret, Dire Gar, Prallmar’s Shadow, Piranha, Devil’s Fork, Tuersyl’s Fist, Daraj-Vzan, Silver Chalice, Demonrudder, Turathi Flame, Storm’s Eye, Tanishar’s Fate, Shard of Night, Triton, Jarak’s Grasp, Nightmare, Harpy’s Lure, Devious, Arazandro’s Bluff, Nbod’s Haul, Astaryntha, Expeditious, Curse of Thuban, Siren’s Kiss, Lonely Witch, Rat’s Nest, Evader, Mistreaver, Ven’r, Vicious, Dream of Melora, Shensari, Damilor, Krimilvin’s Charm, Bloodmonger, Lucky Scrag, Windstriker, Grim Gale, Djinni’s Wish, Flying Eel, Jewel of Irthos, Broken Keel, Javelin, Myrska’s Revenge, Fearsome, Archon’s Hammer, Vendetta, Thunderchaser, Heartless, Shrike, Morak’s Boat, Mar-Turang, Will-o’-wisp, Asha-Naga, Dominant, Shoal Courser, Crescent Moon, Crystal Tear, Kara-Vaji, Shalastar, Roc’s Talon, Wavecarver, Graethan, Rotten Apple, Bharzim’s Victory, Avarice, Farak-Changal, Falling Star, Crimson Knife, Yisek’s Ride, Shara-Vaja, Varalan’s Dweomer, Rangoth, Vostarika, Mirasandra, Second Chance, Redfeather, Maal-Destir, Scorpion, Ghorzaar’s Bane, Moonwatcher, Dragon’s Crown, Dragonhawk, Dancing Sword, Kaveth’s Whisper, Tirah, Phantom Shark, Hjeltia, Satyr, Breyten’s Thrill, Golden Coin, Pearl of Fire, Bhez-Rizma, Fireball, Color Spray, Sea Bear, Prosperous, Summer Rain, Sundowner, Skulldark’s Ire, Skandalor, Zarkanan, Sana-Losi, Wolfshark, Song of Elyndri, Coral Rose, Rune of Halendros, Maelstrom, Shadow Mask, Deep Heathen, Aurora, Rusted Cutlass, Thog’s Maul, Wooden Stake, Hellstrike, Scepter Queen, Prince of Lies, Fang of Tezmyr, White Hart, Floating Cask, Sea Howler, Frostwind, Moonshadow, Melora’s Favor, Dark Queen’s Voice, Chethel’s Ghost, Mad Hag, Tamarion’s Grudge, Raven’s Gamble, Reckoner, Wraithwind, Kalisa Tano, Beholder, Slippery Trickster, Retribution, Whirling Glyph, Lady Rose, Karthang’s Plunder, Good Fortune, Axe of Thard, Black Bow, Quickstrike, Thelandira, Hammergust, Barracuda, Sahandrian’s Quarrel, Feral Knave, Wildwyrm, Shevaya’s Honor, Blackhelm’s Legacy, Wyvern’s Sting, Dragonroar, Kegstaff, Oaken Ranger, Timber Serpent, DesperateSorceress, Screaming Gull, Greedy Drake, Light of Pelor, Fate’s Blessing, Stardancer, Leering Skull, Ebon Moon, Werewolf, Redemption, Zaetchan’s Privilege, Sea Skulk, Savage Swan, Bane’s Breath, Ghorok’s Grail, Emerald Eye, Remorseless, Skiprock, Zaetra, Silverfin, Risen Ghost, Listless, Vortex, Advantage, Autumn Song, Trystan’s Delight, Soaring Manta, Calomaar’s Edge, Saerthzal, Iron Trumpet, Locathah, Demonskull, Arrowhead, Frastain’s Bottle.</t>
  </si>
  <si>
    <t>From &lt;http://brandondraga.tumblr.com/post/66804468075/chris-perkins-npc-name-list</t>
  </si>
  <si>
    <t>Evocation</t>
  </si>
  <si>
    <t>"The yew tree is deadly poisonous." (Thanks, Reuben Kendall!) Also has medicinal uses! (Thanks, J.F. Aster!)</t>
  </si>
  <si>
    <t>PHB</t>
  </si>
  <si>
    <t>Detect Poison and Disease</t>
  </si>
  <si>
    <t>Yew Leaf</t>
  </si>
  <si>
    <t>Dancing Lights</t>
  </si>
  <si>
    <t>Wychwood</t>
  </si>
  <si>
    <t>Unseen Servant</t>
  </si>
  <si>
    <t>Y</t>
  </si>
  <si>
    <t>True Polymorph</t>
  </si>
  <si>
    <t>-</t>
  </si>
  <si>
    <t>Wisp of Smoke</t>
  </si>
  <si>
    <t>Transmutation</t>
  </si>
  <si>
    <t>Gaseous Form</t>
  </si>
  <si>
    <t>Alarm</t>
  </si>
  <si>
    <t>1 gp per foot</t>
  </si>
  <si>
    <t>Wire of fine silver</t>
  </si>
  <si>
    <t>Also available in PotA pg. 241, XGtE pg. 170</t>
  </si>
  <si>
    <t>EEPC</t>
  </si>
  <si>
    <t>Watery Sphere</t>
  </si>
  <si>
    <t>Water</t>
  </si>
  <si>
    <t>Conjuration</t>
  </si>
  <si>
    <t>Wall of Water (EEPC) (XGtE)</t>
  </si>
  <si>
    <t>Also available in PotA pg. 240, XGtE pg. 168</t>
  </si>
  <si>
    <t>Tidal Wave (EEPC) (XGtE)</t>
  </si>
  <si>
    <t>Sleet Storm</t>
  </si>
  <si>
    <t>Ice Storm</t>
  </si>
  <si>
    <t>Also available in PotA pg. 237, XGtE pg. 157</t>
  </si>
  <si>
    <t>Ice Knife (or as ice)</t>
  </si>
  <si>
    <t>Abjuration</t>
  </si>
  <si>
    <t>The spell components for this spell are ingredients used to make concrete.</t>
  </si>
  <si>
    <t>Flesh to Stone</t>
  </si>
  <si>
    <t>Create Food and Water</t>
  </si>
  <si>
    <t>Control Water</t>
  </si>
  <si>
    <t>Conjure Elemental (Water)</t>
  </si>
  <si>
    <t>Armor of Agathys</t>
  </si>
  <si>
    <t>Urn, sarcophagus, coffin, etc.</t>
  </si>
  <si>
    <t>Clone</t>
  </si>
  <si>
    <t>2,000 gp</t>
  </si>
  <si>
    <t>Vessel to contain a Medium-sized creature</t>
  </si>
  <si>
    <t>XGtE</t>
  </si>
  <si>
    <t>Shadow of Moil</t>
  </si>
  <si>
    <t>150 gp</t>
  </si>
  <si>
    <t>Undead Eyeball, Encased in Gem</t>
  </si>
  <si>
    <t>Guards and Wards</t>
  </si>
  <si>
    <t>80 gp</t>
  </si>
  <si>
    <t>Umber Hulk Blood</t>
  </si>
  <si>
    <t>IMHO this is a great example of a material spell component that can be an entire adventure hook. How many trees struck by lightning are you aware of? What if you were in a foreign land? Could someone familiar with the territory lead you to such a tree -- or even call lightning down for you? What kind of person would that be?</t>
  </si>
  <si>
    <t>Witch Bolt</t>
  </si>
  <si>
    <t>Twig from a tree that has been struck by lightning</t>
  </si>
  <si>
    <t>Hallucinatory Terrain</t>
  </si>
  <si>
    <t>0.05 gp (5 cp)</t>
  </si>
  <si>
    <t>Twig</t>
  </si>
  <si>
    <t>Obviously, this is highly variable.</t>
  </si>
  <si>
    <t>Creation</t>
  </si>
  <si>
    <t>Tiny Piece of Target Matter</t>
  </si>
  <si>
    <t>Mordenkainen's Faithful Hound</t>
  </si>
  <si>
    <t>0.10 gp (1 sp) per spool</t>
  </si>
  <si>
    <t>Thread</t>
  </si>
  <si>
    <t>Divination</t>
  </si>
  <si>
    <t>May substitute seven sharpened sticks.</t>
  </si>
  <si>
    <t>Spike Growth</t>
  </si>
  <si>
    <t>0.10 gp (1 sp) per dozen</t>
  </si>
  <si>
    <t>Thorns, seven</t>
  </si>
  <si>
    <t>Necromancy</t>
  </si>
  <si>
    <t>Wall of Thorns</t>
  </si>
  <si>
    <t>If the caster doesn't get this somehow preserved, does it rot over time? Does a rotting spell component summon rotting tentacles? Also, isn't this spell component huge???</t>
  </si>
  <si>
    <t>Evard's Black Tentacles</t>
  </si>
  <si>
    <t>Tentacle of giant octopus or giant squid</t>
  </si>
  <si>
    <t>The spell does not consume the tarts, but any hungry creature may consume them after casting.</t>
  </si>
  <si>
    <t>Tasha's Hideous Laughter</t>
  </si>
  <si>
    <t>0.15 gp (15 cp)</t>
  </si>
  <si>
    <t>Tarts</t>
  </si>
  <si>
    <t>"Tallow was used to make candles, and also as a fat for frying food. It has a high smoke point and can become incredibly hot in a frying pan." Thanks, Reuben Kendall!</t>
  </si>
  <si>
    <t>Flaming Sphere</t>
  </si>
  <si>
    <t>0.30 gp (3 sp) per pound</t>
  </si>
  <si>
    <t>(DM's Discretion)</t>
  </si>
  <si>
    <t>See Invisibility</t>
  </si>
  <si>
    <t>0.50 gp (5 sp) per pound</t>
  </si>
  <si>
    <t>Talcum powder</t>
  </si>
  <si>
    <t>Suggestion</t>
  </si>
  <si>
    <t>1 gp per ounce</t>
  </si>
  <si>
    <t>Sweet Oil, a drop</t>
  </si>
  <si>
    <t>Mass Suggestion</t>
  </si>
  <si>
    <t>"Sunstone" here likely refers to the transparent mineral that may have had polarizing qualities, allowing sailors to locate the sun on completely overcast days.</t>
  </si>
  <si>
    <t>Sunburst</t>
  </si>
  <si>
    <t>Sunstone</t>
  </si>
  <si>
    <t>Dawn</t>
  </si>
  <si>
    <t>100 gp</t>
  </si>
  <si>
    <t>Sunburst Pendant</t>
  </si>
  <si>
    <t>Flame Blade</t>
  </si>
  <si>
    <t>Sumac Leaf</t>
  </si>
  <si>
    <t>Flame Strike</t>
  </si>
  <si>
    <t>0.10 gp (1 sp)</t>
  </si>
  <si>
    <t>Fireball</t>
  </si>
  <si>
    <t>Delayed Blast Fireball</t>
  </si>
  <si>
    <t>Conjure Elemental (Fire)</t>
  </si>
  <si>
    <t>Enchantment</t>
  </si>
  <si>
    <t>Insect Plague</t>
  </si>
  <si>
    <t>0.30 gp (3 sp) per ounce</t>
  </si>
  <si>
    <t>Sugar</t>
  </si>
  <si>
    <t>Puppet! (thanks, Gardonian Gardonian!)</t>
  </si>
  <si>
    <t>String</t>
  </si>
  <si>
    <t>Also available in PotA pg. 242, XGtE pg. 171</t>
  </si>
  <si>
    <t>Whirlwind (EEPC) (XGtE)</t>
  </si>
  <si>
    <t>One might breathe through a straw (or reed) underwater, as a snorkel. (Thanks, Tucker Collins!)</t>
  </si>
  <si>
    <t>Water Breathing</t>
  </si>
  <si>
    <t>Earthquake</t>
  </si>
  <si>
    <t>Thorn Whip</t>
  </si>
  <si>
    <t>Stem of a Thorny Plant</t>
  </si>
  <si>
    <t>Contingency</t>
  </si>
  <si>
    <t>1,500 gp</t>
  </si>
  <si>
    <t>Statue of the caster, carved from ivory and decorated with gems</t>
  </si>
  <si>
    <t>Also available in PotA pg. 233; XGtE pg. 150</t>
  </si>
  <si>
    <t>Abi-Dalzim's Horrid Wilting</t>
  </si>
  <si>
    <t>0.20 gp (2 sp)</t>
  </si>
  <si>
    <t>Web</t>
  </si>
  <si>
    <t>Spiderweb</t>
  </si>
  <si>
    <t>Spider Climb</t>
  </si>
  <si>
    <t>Spider</t>
  </si>
  <si>
    <t>Makes your target... lose their marbles.</t>
  </si>
  <si>
    <t>Feeblemind</t>
  </si>
  <si>
    <t>Spheres of glass, crystal, or mineral</t>
  </si>
  <si>
    <t>Comprehend Languages</t>
  </si>
  <si>
    <t>Clay, loam, sand, etc.</t>
  </si>
  <si>
    <t>Move Earth</t>
  </si>
  <si>
    <t>Soil mixture in a small bag</t>
  </si>
  <si>
    <t>May substitute ice</t>
  </si>
  <si>
    <t>Simulacrum</t>
  </si>
  <si>
    <t>Snow, enough to make a life-size copy of the target creature</t>
  </si>
  <si>
    <t>Snaketongue</t>
  </si>
  <si>
    <t>Bigby's Hand</t>
  </si>
  <si>
    <t>Snakeskin glove</t>
  </si>
  <si>
    <t>Stinking Cloud</t>
  </si>
  <si>
    <t>Skunk Cabbage Leaves</t>
  </si>
  <si>
    <t>Silver Whistle</t>
  </si>
  <si>
    <t>Mordenkainen's Magnificent Mansion</t>
  </si>
  <si>
    <t>Silver Spoon, tiny</t>
  </si>
  <si>
    <t>Silver Rod</t>
  </si>
  <si>
    <t>Telepathy</t>
  </si>
  <si>
    <t>Silver Rings, as a linked pair</t>
  </si>
  <si>
    <t>Silver powder</t>
  </si>
  <si>
    <t>Ceremony</t>
  </si>
  <si>
    <t>Chain Lightning</t>
  </si>
  <si>
    <t>Silver Pins (3)</t>
  </si>
  <si>
    <t>Sanctuary</t>
  </si>
  <si>
    <t>Silver Mirror, small</t>
  </si>
  <si>
    <t>Destroying the cage ends the spell.</t>
  </si>
  <si>
    <t>Soul Cage</t>
  </si>
  <si>
    <t>Silver Cage, Tiny</t>
  </si>
  <si>
    <t>Astral Projection</t>
  </si>
  <si>
    <t>Silver Bar, ornately carved</t>
  </si>
  <si>
    <t>[varies, check spell description]</t>
  </si>
  <si>
    <t>Protection from Evil/Good</t>
  </si>
  <si>
    <t>Silver and Iron, powdered mixture</t>
  </si>
  <si>
    <t>Magic Circle</t>
  </si>
  <si>
    <t>Dispel Good</t>
  </si>
  <si>
    <t>Nystul's Magic Aura</t>
  </si>
  <si>
    <t>Silk Square</t>
  </si>
  <si>
    <t>Shillelagh</t>
  </si>
  <si>
    <t>Shamrock</t>
  </si>
  <si>
    <t>"Open Sesame!" (Thanks, Reuben Kendall!)</t>
  </si>
  <si>
    <t>Passwall</t>
  </si>
  <si>
    <t>Sesame Seeds</t>
  </si>
  <si>
    <t>Illusion</t>
  </si>
  <si>
    <t>Sapphire is crushed to activate, consuming it at that time, not upon casting.</t>
  </si>
  <si>
    <t>Drawmij's Instant Summons</t>
  </si>
  <si>
    <t>Also available in XGtE pg. 170</t>
  </si>
  <si>
    <t>Wall of Sand</t>
  </si>
  <si>
    <t>0.05 gp (5 cp) per ounce</t>
  </si>
  <si>
    <t>Sand</t>
  </si>
  <si>
    <t>Same reference as Dream. Thanks, William Orfanakos!</t>
  </si>
  <si>
    <t>Sleep</t>
  </si>
  <si>
    <t>"Reference to Mr. Sandman, a mythical entity that pours sand on the eyes of sleepers to give them dreams" (Thanks, William Orfanakos!)</t>
  </si>
  <si>
    <t>Dream</t>
  </si>
  <si>
    <t>Destroy Water</t>
  </si>
  <si>
    <t>Catnap</t>
  </si>
  <si>
    <t>Gentle Repose</t>
  </si>
  <si>
    <t>0.10 gp (1 sp) per ounce</t>
  </si>
  <si>
    <t>Sacrificial Offering appropriate to deity</t>
  </si>
  <si>
    <t>Ruby (as dust)</t>
  </si>
  <si>
    <t>Forcecage</t>
  </si>
  <si>
    <t>Forbiddance</t>
  </si>
  <si>
    <t>Continual Flame</t>
  </si>
  <si>
    <t>50 gp</t>
  </si>
  <si>
    <t>Infernal Calling</t>
  </si>
  <si>
    <t>999 gp</t>
  </si>
  <si>
    <t>(DM's discretion)</t>
  </si>
  <si>
    <t>Rotten Egg</t>
  </si>
  <si>
    <t>Snare</t>
  </si>
  <si>
    <t>Rope, 25 feet</t>
  </si>
  <si>
    <t>Also available in XGtE pg. 165</t>
  </si>
  <si>
    <t>Snilloc's Snowball Swarm</t>
  </si>
  <si>
    <t>Rock Chip, white</t>
  </si>
  <si>
    <t>Melf's Acid Arrow</t>
  </si>
  <si>
    <t>Rhubarb Leaf, powdered</t>
  </si>
  <si>
    <t>Holy Aura</t>
  </si>
  <si>
    <t>Reliquary containing a Sacred Relic</t>
  </si>
  <si>
    <t>May substitute a piece of straw.</t>
  </si>
  <si>
    <t>Reed</t>
  </si>
  <si>
    <t>Also available in PotA pg. 233, XGtE pg. 150</t>
  </si>
  <si>
    <t>Aganazzar's Scorcher</t>
  </si>
  <si>
    <t>200 gp</t>
  </si>
  <si>
    <t>Red Dragon's Scale</t>
  </si>
  <si>
    <t>Swift Quiver</t>
  </si>
  <si>
    <t>Quiver, with at least one piece of ammunition</t>
  </si>
  <si>
    <t>Quill plucked from a sleeping bird</t>
  </si>
  <si>
    <t>Wall of Ice</t>
  </si>
  <si>
    <t>Quartz</t>
  </si>
  <si>
    <t>Regenerate</t>
  </si>
  <si>
    <t>Prayer Wheel</t>
  </si>
  <si>
    <t>0.02 gp (2 cp)</t>
  </si>
  <si>
    <t>Pork Rind or other fat</t>
  </si>
  <si>
    <t>Grease</t>
  </si>
  <si>
    <t>Polished Marble Stone</t>
  </si>
  <si>
    <t>Mordenkainen's Sword</t>
  </si>
  <si>
    <t>250 gp</t>
  </si>
  <si>
    <t>Platinum Sword, miniature, with grip and pommel of copper and zinc</t>
  </si>
  <si>
    <t>Caster and target must wear the rings for duration</t>
  </si>
  <si>
    <t>Warding Bond</t>
  </si>
  <si>
    <t>50 gp each</t>
  </si>
  <si>
    <t>Platinum Rings, two</t>
  </si>
  <si>
    <t>Also requires a drop of Mercury.</t>
  </si>
  <si>
    <t>Maddening Darkness</t>
  </si>
  <si>
    <t>Pitch, a drop</t>
  </si>
  <si>
    <t>Darkness</t>
  </si>
  <si>
    <t>Hunger of Hadar</t>
  </si>
  <si>
    <t>8 gp</t>
  </si>
  <si>
    <t>Pickled Octopus Tentacle</t>
  </si>
  <si>
    <t>Wall of Fire</t>
  </si>
  <si>
    <t>Symbol</t>
  </si>
  <si>
    <t>Fire Shield</t>
  </si>
  <si>
    <t>We already have "wool of bat" in our pouches, too... toe of frog? Tongue of dog?</t>
  </si>
  <si>
    <t>Hex</t>
  </si>
  <si>
    <t>Petrified Eye of Newt</t>
  </si>
  <si>
    <t>Identify</t>
  </si>
  <si>
    <t>Pearl</t>
  </si>
  <si>
    <t>See comments for interesting discussion!</t>
  </si>
  <si>
    <t>Shield of Faith</t>
  </si>
  <si>
    <t>Parchment, with holy word written upon it</t>
  </si>
  <si>
    <t>Probably meant to be a Mobius strip. Thanks, 	Christopher DeMichiei!</t>
  </si>
  <si>
    <t>Rope Trick</t>
  </si>
  <si>
    <t>Parchment, as a twisted loop</t>
  </si>
  <si>
    <t>Also available in PotA pg. 238, XGtE pg. 160</t>
  </si>
  <si>
    <t>Maelstrom</t>
  </si>
  <si>
    <t>Paper or Leaf Funnel</t>
  </si>
  <si>
    <t>Mordenkainen's Private Sanctum</t>
  </si>
  <si>
    <t>0.50 gp (5 sp)</t>
  </si>
  <si>
    <t>Opaque Glass</t>
  </si>
  <si>
    <t>The ointment is made of mushroom powder, saffron, and fat.</t>
  </si>
  <si>
    <t>True Seeing</t>
  </si>
  <si>
    <t>Ointment for the Eyes</t>
  </si>
  <si>
    <t>Reincarnate</t>
  </si>
  <si>
    <t>Oils and Unguents</t>
  </si>
  <si>
    <t>Oil</t>
  </si>
  <si>
    <t>Also available in PotA 235, XGtE 155</t>
  </si>
  <si>
    <t>Erupting Earth</t>
  </si>
  <si>
    <t>Obsidian</t>
  </si>
  <si>
    <t>Barkskin</t>
  </si>
  <si>
    <t>Heh.</t>
  </si>
  <si>
    <t>Confusion</t>
  </si>
  <si>
    <t>Nut Shells (3)</t>
  </si>
  <si>
    <t>Also available in PotA pg. 238, XGtE pg. 161</t>
  </si>
  <si>
    <t>Melf's Minute Meteors</t>
  </si>
  <si>
    <t>Niter, Sulfur, and Pine Tar formed into a bead</t>
  </si>
  <si>
    <t>Moonbeam</t>
  </si>
  <si>
    <t>Moonseeds</t>
  </si>
  <si>
    <t>Slow</t>
  </si>
  <si>
    <t>Molasses (a drop)</t>
  </si>
  <si>
    <t>Mistletoe sprig</t>
  </si>
  <si>
    <t>Goodberry</t>
  </si>
  <si>
    <t>This mistletoe must have been harvested with a golden sickle underneath the light of a full moon.</t>
  </si>
  <si>
    <t>Druid Grove</t>
  </si>
  <si>
    <t>Mistletoe</t>
  </si>
  <si>
    <t>Maximilian's Earthen Grasp</t>
  </si>
  <si>
    <t>Miniature Hand Sculpted from Clay</t>
  </si>
  <si>
    <t>Shatter</t>
  </si>
  <si>
    <t>Mica chip</t>
  </si>
  <si>
    <t>5 gp per ounce</t>
  </si>
  <si>
    <t>Tenser's Floating Disk</t>
  </si>
  <si>
    <t>Also requires a drop of pitch.</t>
  </si>
  <si>
    <t>Steel Wind Strike</t>
  </si>
  <si>
    <t>Melee Weapon</t>
  </si>
  <si>
    <t>Alternatively, tarot cards, tea leaves, or other divination tool.</t>
  </si>
  <si>
    <t>Augury</t>
  </si>
  <si>
    <t>Marked Sticks or Bones</t>
  </si>
  <si>
    <t>Also requires Ash, Clay, and a jewel-encrusted dagger worth 1,000gp</t>
  </si>
  <si>
    <t>Create Homonculus</t>
  </si>
  <si>
    <t>Mandrake Root</t>
  </si>
  <si>
    <t>Applied to face as spell is cast.</t>
  </si>
  <si>
    <t>Friends</t>
  </si>
  <si>
    <t>"For burning ants!" (Thanks, William Orfanakos!)</t>
  </si>
  <si>
    <t>Sunbeam</t>
  </si>
  <si>
    <t>Magnifying Glass</t>
  </si>
  <si>
    <t>Reverse Gravity</t>
  </si>
  <si>
    <t>Mending</t>
  </si>
  <si>
    <t>Disintegrate</t>
  </si>
  <si>
    <t>0.10 gp (1 sp) per pound</t>
  </si>
  <si>
    <t>Haste</t>
  </si>
  <si>
    <t>Licorice Root Shaving</t>
  </si>
  <si>
    <t>The material for creating a gust of wind is beans!! (Thanks, Reuben Kendall!)</t>
  </si>
  <si>
    <t>Gust of Wind</t>
  </si>
  <si>
    <t>Legume Seed</t>
  </si>
  <si>
    <t>Freedom of Movement</t>
  </si>
  <si>
    <t>Leather strap, bound around arm or similar appendage</t>
  </si>
  <si>
    <t>So that you can pull yourself up by the bootstraps. (thanks Nate!)</t>
  </si>
  <si>
    <t>Levitate</t>
  </si>
  <si>
    <t>Leather Loop</t>
  </si>
  <si>
    <t>0.06 gp (6 cp)</t>
  </si>
  <si>
    <t>Lead, a thin sheet</t>
  </si>
  <si>
    <t>Knotted String</t>
  </si>
  <si>
    <t>0.02 gp (2 cp) per ounce</t>
  </si>
  <si>
    <t>Kernels of Grain</t>
  </si>
  <si>
    <t>Clairvoyance (Hearing)</t>
  </si>
  <si>
    <t>Jeweled Horn</t>
  </si>
  <si>
    <t>Also requires Clay, Ash, and Mandrake Root. Unlike those components, the dagger is not consumed.</t>
  </si>
  <si>
    <t>Jewel-Encrusted Dagger</t>
  </si>
  <si>
    <t>Planar Binding</t>
  </si>
  <si>
    <t>Jewel</t>
  </si>
  <si>
    <t>Programmed Illusion</t>
  </si>
  <si>
    <t>Jade Dust</t>
  </si>
  <si>
    <t>Magic Mouth</t>
  </si>
  <si>
    <t>Circlet must be placed on head before casting.</t>
  </si>
  <si>
    <t>Shapechange</t>
  </si>
  <si>
    <t>Jade Circlet</t>
  </si>
  <si>
    <t>Ivory Portal (miniature)</t>
  </si>
  <si>
    <t>Iron filings or powder</t>
  </si>
  <si>
    <t>Enlarge/Reduce</t>
  </si>
  <si>
    <t>Antimagic Field</t>
  </si>
  <si>
    <t>Iron Blade</t>
  </si>
  <si>
    <t>Hold Person</t>
  </si>
  <si>
    <t>Iron</t>
  </si>
  <si>
    <t>Hold Monster</t>
  </si>
  <si>
    <t>Heat Metal</t>
  </si>
  <si>
    <t>Speak with Dead</t>
  </si>
  <si>
    <t>Incense</t>
  </si>
  <si>
    <t>Legend Lore</t>
  </si>
  <si>
    <t>Hypnotic Pattern</t>
  </si>
  <si>
    <t>60 gp</t>
  </si>
  <si>
    <t>120 gp</t>
  </si>
  <si>
    <t>Glyph of Warding</t>
  </si>
  <si>
    <t>Control Weather</t>
  </si>
  <si>
    <t>400 gp</t>
  </si>
  <si>
    <t>Conjure Elemental (Air)</t>
  </si>
  <si>
    <t>Commune</t>
  </si>
  <si>
    <t>Snilloc's Snowball Swarm(or as Rock Chip, white)</t>
  </si>
  <si>
    <t>Ice Knife (or as Water)</t>
  </si>
  <si>
    <t>Dragon's Breath</t>
  </si>
  <si>
    <t>Hot Pepper</t>
  </si>
  <si>
    <t>"You catch more flies with honey, after all." Thanks, Grant Drain!</t>
  </si>
  <si>
    <t>Sympathy</t>
  </si>
  <si>
    <t>Honey drop</t>
  </si>
  <si>
    <t>Wind Walk</t>
  </si>
  <si>
    <t>Holy/Unholy Water</t>
  </si>
  <si>
    <t>True Resurrection</t>
  </si>
  <si>
    <t>Dispel Evil</t>
  </si>
  <si>
    <t>Holy Water</t>
  </si>
  <si>
    <t>Bless</t>
  </si>
  <si>
    <t>Word of Radiance</t>
  </si>
  <si>
    <t>Temple of the Gods</t>
  </si>
  <si>
    <t>Spirit Guardians</t>
  </si>
  <si>
    <t>One per being conjured</t>
  </si>
  <si>
    <t>Conjure Woodland Beings</t>
  </si>
  <si>
    <t>Holly Berry</t>
  </si>
  <si>
    <t>Hallow</t>
  </si>
  <si>
    <t>Herbs, Oils, and Incense mixture</t>
  </si>
  <si>
    <t>Fear</t>
  </si>
  <si>
    <t>Hen's Heart</t>
  </si>
  <si>
    <t>Wall of Light</t>
  </si>
  <si>
    <t>Hand Mirror</t>
  </si>
  <si>
    <t>Otiluke's Resilient Sphere</t>
  </si>
  <si>
    <t>Gum Arabic Hemisphere</t>
  </si>
  <si>
    <t>0.50 gp (5sp)</t>
  </si>
  <si>
    <t>Gum Arabic</t>
  </si>
  <si>
    <t>Guano</t>
  </si>
  <si>
    <t>The components for this spell are materials one could use to create a minor explosive.</t>
  </si>
  <si>
    <t>Green Plant</t>
  </si>
  <si>
    <t>Feign Death</t>
  </si>
  <si>
    <t>3 gp</t>
  </si>
  <si>
    <t>Graveyard Dirt (just a pinch)</t>
  </si>
  <si>
    <t>Jump</t>
  </si>
  <si>
    <t>Grasshopper's Hind Leg</t>
  </si>
  <si>
    <t>Wall of Stone</t>
  </si>
  <si>
    <t>Granite</t>
  </si>
  <si>
    <t>2 gp per foot</t>
  </si>
  <si>
    <t>Golden Wire</t>
  </si>
  <si>
    <t>Arcane Lock</t>
  </si>
  <si>
    <t>Gold dust</t>
  </si>
  <si>
    <t>Glowworm</t>
  </si>
  <si>
    <t>Cloud of Daggers</t>
  </si>
  <si>
    <t>Glass Sliver</t>
  </si>
  <si>
    <t>The bead shatters when the spell ends.</t>
  </si>
  <si>
    <t>Globe of Invulnerability</t>
  </si>
  <si>
    <t>Glass or Crystal Bead</t>
  </si>
  <si>
    <t>Clairvoyance (Seeing)</t>
  </si>
  <si>
    <t>Glass Eye</t>
  </si>
  <si>
    <t>Very specifically bile, as opposed to saliva, venom, or whatever else. As slugs do not have livers, presumably this is harvested from the animal's hepatopancreas.
Also available in PotA pg. 241, XGtE pg. 170</t>
  </si>
  <si>
    <t>Vitriolic Sphere</t>
  </si>
  <si>
    <t>Giant Slug Bile</t>
  </si>
  <si>
    <t>Diamond, Emerald, Ruby, and Sapphire</t>
  </si>
  <si>
    <t>Sequester</t>
  </si>
  <si>
    <t>Gems, as powder</t>
  </si>
  <si>
    <t>Gemstone must be clear</t>
  </si>
  <si>
    <t>Wall of Force</t>
  </si>
  <si>
    <t>Gem, as powder</t>
  </si>
  <si>
    <t>Heroes' Feast</t>
  </si>
  <si>
    <t>Gem-Encrusted Bowl</t>
  </si>
  <si>
    <t>May also be a reliquary, crystal, etc. The container is destroyed when the spell ends, not upon casting.</t>
  </si>
  <si>
    <t>Magic Jar</t>
  </si>
  <si>
    <t>500 gp</t>
  </si>
  <si>
    <t>Gem or other ornamental container</t>
  </si>
  <si>
    <t>Gauze</t>
  </si>
  <si>
    <t>Could repurpose the Fur component needed in other spells with the addition of the cloth.
Also available in PotA pg. 233, XGtE pg. 150</t>
  </si>
  <si>
    <t>Beast Bond</t>
  </si>
  <si>
    <t>0.35 gp (35 cp)</t>
  </si>
  <si>
    <t>Fur, Wrapped in Cloth</t>
  </si>
  <si>
    <t>Locate Creature</t>
  </si>
  <si>
    <t>Fur of Bloodhound</t>
  </si>
  <si>
    <t>Locate Animals or Plants</t>
  </si>
  <si>
    <t>Fur of Bat</t>
  </si>
  <si>
    <t>Arcane Eye</t>
  </si>
  <si>
    <t>Lightning Bolt</t>
  </si>
  <si>
    <t>0.30 gp (3 sp)</t>
  </si>
  <si>
    <t>Fur</t>
  </si>
  <si>
    <t>Enhance Ability</t>
  </si>
  <si>
    <t xml:space="preserve">Dowsing rods are often forked sticks. (Thanks, Tucker Collins!)
</t>
  </si>
  <si>
    <t>Locate Object</t>
  </si>
  <si>
    <t>Forked Twig</t>
  </si>
  <si>
    <t>Must be attuned to a particular plane of existence</t>
  </si>
  <si>
    <t>Plane Shift</t>
  </si>
  <si>
    <t>Forked Metal Rod</t>
  </si>
  <si>
    <t>Animal Messenger</t>
  </si>
  <si>
    <t>0.01 cp</t>
  </si>
  <si>
    <t>Food morsel</t>
  </si>
  <si>
    <t>Animal Friendship</t>
  </si>
  <si>
    <t>Crystal ball, silver mirror, etc.</t>
  </si>
  <si>
    <t>Scrying</t>
  </si>
  <si>
    <t>Focus</t>
  </si>
  <si>
    <t>I guess a cubic inch is better than a full pound of flesh.</t>
  </si>
  <si>
    <t>Flesh, a cubic inch</t>
  </si>
  <si>
    <t>Animate Dead</t>
  </si>
  <si>
    <t>Flesh</t>
  </si>
  <si>
    <t>Pull the wool over their eyes with illusions!</t>
  </si>
  <si>
    <t>Silent Image</t>
  </si>
  <si>
    <t>Phantasmal Force</t>
  </si>
  <si>
    <t>Minor Illusion</t>
  </si>
  <si>
    <t>Major Image</t>
  </si>
  <si>
    <t>Infestation</t>
  </si>
  <si>
    <t>Flea (Living)</t>
  </si>
  <si>
    <t>Flame</t>
  </si>
  <si>
    <t>Firefly</t>
  </si>
  <si>
    <t>Feldspar</t>
  </si>
  <si>
    <t>Wind Wall</t>
  </si>
  <si>
    <t>Feather, exotic</t>
  </si>
  <si>
    <t>Feather of owl</t>
  </si>
  <si>
    <t>Foresight</t>
  </si>
  <si>
    <t>Feather of hummingbird</t>
  </si>
  <si>
    <t>Fly</t>
  </si>
  <si>
    <t>Feather from any bird's wing</t>
  </si>
  <si>
    <t>Feather</t>
  </si>
  <si>
    <t>Feather Fall</t>
  </si>
  <si>
    <t>Fan, tiny</t>
  </si>
  <si>
    <t>Invisibility</t>
  </si>
  <si>
    <t>Eyelash in gum arabic</t>
  </si>
  <si>
    <t>Leomund's Secret Chest</t>
  </si>
  <si>
    <t>Exquisite Chest, tiny replica</t>
  </si>
  <si>
    <t>Exquisite Chest, 3' x 2' x 2', made of rare materials</t>
  </si>
  <si>
    <t>Requires eggshells from two different types of creatures.</t>
  </si>
  <si>
    <t>Rary's Telepathic Bond</t>
  </si>
  <si>
    <t>Eggshells</t>
  </si>
  <si>
    <t>Eggshell</t>
  </si>
  <si>
    <t>Earth, Wood, and Water mixture</t>
  </si>
  <si>
    <t>Dust</t>
  </si>
  <si>
    <t>Also available in PotA pg. 235, XGtE pg. 154</t>
  </si>
  <si>
    <t>Dust Devil</t>
  </si>
  <si>
    <t xml:space="preserve">Be sure to eat your beta carotene! </t>
  </si>
  <si>
    <t>Darkvision</t>
  </si>
  <si>
    <t>Dried Carrot</t>
  </si>
  <si>
    <t>bones, sticks, cards, teeth, runes, dice, etc.</t>
  </si>
  <si>
    <t>Find the Path</t>
  </si>
  <si>
    <t>Divinatory Tools</t>
  </si>
  <si>
    <t>Longstrider</t>
  </si>
  <si>
    <t>Dirt</t>
  </si>
  <si>
    <t>25,000 gp</t>
  </si>
  <si>
    <t>Diamonds</t>
  </si>
  <si>
    <t>Revivify</t>
  </si>
  <si>
    <t>300 gp</t>
  </si>
  <si>
    <t>Diamond and Opal, powdered mix</t>
  </si>
  <si>
    <t>Stoneskin</t>
  </si>
  <si>
    <t>Diamond (as dust)</t>
  </si>
  <si>
    <t>Sprinkled over target</t>
  </si>
  <si>
    <t>Nondetection</t>
  </si>
  <si>
    <t>Greater Restoration</t>
  </si>
  <si>
    <t>Resurrection</t>
  </si>
  <si>
    <t>Raise Dead</t>
  </si>
  <si>
    <t>Mighty Fortress</t>
  </si>
  <si>
    <t>Gate</t>
  </si>
  <si>
    <t>Chromatic Orb</t>
  </si>
  <si>
    <t>Fingernail clippings, hair, etc.</t>
  </si>
  <si>
    <t>Detritus from the target creature</t>
  </si>
  <si>
    <t>Mage Armor</t>
  </si>
  <si>
    <t>Cured Leather</t>
  </si>
  <si>
    <t>Crystal Vial of phosphorescent material</t>
  </si>
  <si>
    <t>Otiluke's Freezing Sphere</t>
  </si>
  <si>
    <t>Crystal Sphere, small</t>
  </si>
  <si>
    <t>Cone of Cold</t>
  </si>
  <si>
    <t>Crystal or Glass Cone</t>
  </si>
  <si>
    <t>Crystal Hemisphere</t>
  </si>
  <si>
    <t>Leomund's Tiny Hut</t>
  </si>
  <si>
    <t>Crystal Bead</t>
  </si>
  <si>
    <t>Cricket</t>
  </si>
  <si>
    <t>Corn, powdered</t>
  </si>
  <si>
    <t>Water Walk</t>
  </si>
  <si>
    <t>Cork</t>
  </si>
  <si>
    <t>A reference to copper phone lines. (Thanks, Aaron Timlake!)</t>
  </si>
  <si>
    <t>Sending</t>
  </si>
  <si>
    <t>0.10 gp (1 sp) per foot</t>
  </si>
  <si>
    <t>Copper Wire</t>
  </si>
  <si>
    <t>Message</t>
  </si>
  <si>
    <t>Copper pieces must be placed over corpse's eyes for the duration.</t>
  </si>
  <si>
    <t>2 cp</t>
  </si>
  <si>
    <t>Copper Pieces</t>
  </si>
  <si>
    <t>Get it? Get it??? "A penny for your thoughts?"</t>
  </si>
  <si>
    <t>Detect Thoughts</t>
  </si>
  <si>
    <t>Copper Piece</t>
  </si>
  <si>
    <t>Color Spray</t>
  </si>
  <si>
    <t>Colored Sand (red, yellow, and blue)</t>
  </si>
  <si>
    <t>Coal</t>
  </si>
  <si>
    <t>May substitute a quarterstaff</t>
  </si>
  <si>
    <t>Club</t>
  </si>
  <si>
    <t>Aid</t>
  </si>
  <si>
    <t>Cloth, Tiny white strip</t>
  </si>
  <si>
    <t>Cloth wad</t>
  </si>
  <si>
    <t>Resistance</t>
  </si>
  <si>
    <t>Cloak, miniature</t>
  </si>
  <si>
    <t>Create Undead</t>
  </si>
  <si>
    <t>4 gp</t>
  </si>
  <si>
    <t>Clay Pot of Grave Dirt</t>
  </si>
  <si>
    <t>Clay Pot of Brackish Water</t>
  </si>
  <si>
    <t>Likely a reference to the Tower of Babel. (Thanks, Reuben Kendall!)</t>
  </si>
  <si>
    <t>Tongues</t>
  </si>
  <si>
    <t>Clay Model of a Ziggurat</t>
  </si>
  <si>
    <t>Also available in PotA pg. 240, XGtE pg. 169</t>
  </si>
  <si>
    <t>Transmute Rock</t>
  </si>
  <si>
    <t>Clay and Water</t>
  </si>
  <si>
    <t>The clay must be worked into the desired shape of the stone object.</t>
  </si>
  <si>
    <t>Stone Shape</t>
  </si>
  <si>
    <t>Conjure Elemental (Earth)</t>
  </si>
  <si>
    <t>Chrysolite powder</t>
  </si>
  <si>
    <t>Must be consumed by fire in a brass brazier.</t>
  </si>
  <si>
    <t>Find Familiar</t>
  </si>
  <si>
    <t>Charcoal, Incense, and Herb mixture</t>
  </si>
  <si>
    <t>Teleportation Circle</t>
  </si>
  <si>
    <t>Chalks and Inks infused with precious gems</t>
  </si>
  <si>
    <t>Polymorph</t>
  </si>
  <si>
    <t>Caterpillar Cocoon</t>
  </si>
  <si>
    <t>Mass Polymorph</t>
  </si>
  <si>
    <t>Butter</t>
  </si>
  <si>
    <t>Tenser's Transformation</t>
  </si>
  <si>
    <t>Bull Hairs</t>
  </si>
  <si>
    <t>"Brimstone" is synonymous with Sulfur, but for D&amp;D purposes, it could imply hellish origin (which would obviously increase its value).</t>
  </si>
  <si>
    <t>Brimstone</t>
  </si>
  <si>
    <t>Also requires a square of black silk.</t>
  </si>
  <si>
    <t>Negative Energy Flood</t>
  </si>
  <si>
    <t>1.50 gp (15 sp)</t>
  </si>
  <si>
    <t>Bone, Broken</t>
  </si>
  <si>
    <t>Bone dust</t>
  </si>
  <si>
    <t>Bone</t>
  </si>
  <si>
    <t>Blood must be from a humanoid killed in the past 24 hours.</t>
  </si>
  <si>
    <t>Summon Lesser Demons</t>
  </si>
  <si>
    <t>Blood (a vial)</t>
  </si>
  <si>
    <t>Summon Greater Demon</t>
  </si>
  <si>
    <t>Blood (a drop)</t>
  </si>
  <si>
    <t>Also requires a broken bone.</t>
  </si>
  <si>
    <t>Black Silk Square</t>
  </si>
  <si>
    <t>Circle of Death</t>
  </si>
  <si>
    <t>Black Pearl (as crushed powder)</t>
  </si>
  <si>
    <t>Black Onyx Stone</t>
  </si>
  <si>
    <r>
      <t xml:space="preserve">Bitumen is essentially the same thing as pitch -- a kind of tar or asphalt, sticky and thick petroleum. But the official books refer to them as separate materials, and so it is here, too.
</t>
    </r>
    <r>
      <rPr>
        <b/>
        <sz val="10"/>
        <rFont val="Arial"/>
        <family val="2"/>
        <charset val="204"/>
      </rPr>
      <t>Edit</t>
    </r>
    <r>
      <rPr>
        <sz val="11"/>
        <color theme="1"/>
        <rFont val="Calibri"/>
        <family val="2"/>
        <charset val="204"/>
        <scheme val="minor"/>
      </rPr>
      <t>: J.F. Aster points out that pitch can be a plant product, and bitumen is specifically the petroleum product! Thanks!</t>
    </r>
  </si>
  <si>
    <t>Bitumen (a drop)</t>
  </si>
  <si>
    <t>Bell (tiny)</t>
  </si>
  <si>
    <t>Pass without Trace</t>
  </si>
  <si>
    <t>Ashes of Mistletoe and Spruce</t>
  </si>
  <si>
    <t>Also requires Clay, Mandrake Root, and a jewel-encrusted dagger worth 1,000 gp.</t>
  </si>
  <si>
    <t>Also requires a "special component" depending on the version of Imprisonment chosen. See spell description.</t>
  </si>
  <si>
    <t>Imprisonment</t>
  </si>
  <si>
    <t>500 gp per hit die</t>
  </si>
  <si>
    <t>Artistic Representation of Target</t>
  </si>
  <si>
    <t>Project Image</t>
  </si>
  <si>
    <t>Artistic Representation of Caster</t>
  </si>
  <si>
    <t>Cordon of Arrows</t>
  </si>
  <si>
    <t>0.10 gp (1 sp) per arrow, bolt, etc.</t>
  </si>
  <si>
    <t>Conjure Volley</t>
  </si>
  <si>
    <t>Conjure Barrage</t>
  </si>
  <si>
    <t>Amber, Glass, or Crystal Rod</t>
  </si>
  <si>
    <t>Antipathy</t>
  </si>
  <si>
    <t>Alum soaked in vinegar</t>
  </si>
  <si>
    <t>False Life</t>
  </si>
  <si>
    <t>Awaken</t>
  </si>
  <si>
    <t>Fun quest idea in the comments, thanks ratgirl34!</t>
  </si>
  <si>
    <t>Adder's stomach</t>
  </si>
  <si>
    <t>Invulnerability</t>
  </si>
  <si>
    <t>Adamantine, small piece</t>
  </si>
  <si>
    <t>Banishment</t>
  </si>
  <si>
    <t>[An Item Distasteful to the Target]</t>
  </si>
  <si>
    <r>
      <t xml:space="preserve">- </t>
    </r>
    <r>
      <rPr>
        <b/>
        <sz val="10"/>
        <color rgb="FF9900FF"/>
        <rFont val="Arial"/>
        <family val="2"/>
        <charset val="204"/>
      </rPr>
      <t>QUESTION</t>
    </r>
    <r>
      <rPr>
        <sz val="11"/>
        <color theme="1"/>
        <rFont val="Calibri"/>
        <family val="2"/>
        <charset val="204"/>
        <scheme val="minor"/>
      </rPr>
      <t>: This spreadsheet has come to encompass a lot more information than just the material spell components required for spells. Would you find it helpful if I added entries for all spells, not just those with material spell components? Please comment on this cell what you think!</t>
    </r>
  </si>
  <si>
    <t>If you have any suggestions, feel free to add a note directly to this spreadsheet! I'm interested in keeping this an up-to-date and useful resource for fellow DMs. Thanks!
2018-07-25: Added Schools of Magic, plus a Filter View for Spells by School of Magic. Also, please chime in on the top cell of column I, if you don't mind!</t>
  </si>
  <si>
    <r>
      <t xml:space="preserve">-Items in </t>
    </r>
    <r>
      <rPr>
        <i/>
        <sz val="10"/>
        <color rgb="FFE69138"/>
        <rFont val="Arial"/>
        <family val="2"/>
        <charset val="204"/>
      </rPr>
      <t>orange and italic</t>
    </r>
    <r>
      <rPr>
        <sz val="11"/>
        <color theme="1"/>
        <rFont val="Calibri"/>
        <family val="2"/>
        <charset val="204"/>
        <scheme val="minor"/>
      </rPr>
      <t xml:space="preserve"> are suggested prices; e.g., what a player might pay at a magical supplies store. These are a little subjective. 
-Items with no marked price ("-") must be harvested by the caster or acquired via special means.
-Items in normal black are the minimum value of the material that </t>
    </r>
    <r>
      <rPr>
        <b/>
        <sz val="10"/>
        <rFont val="Arial"/>
        <family val="2"/>
        <charset val="204"/>
      </rPr>
      <t>the spell requires</t>
    </r>
    <r>
      <rPr>
        <sz val="11"/>
        <color theme="1"/>
        <rFont val="Calibri"/>
        <family val="2"/>
        <charset val="204"/>
        <scheme val="minor"/>
      </rPr>
      <t xml:space="preserve"> in order to be successful!</t>
    </r>
  </si>
  <si>
    <t>Warlock</t>
  </si>
  <si>
    <t>Sorcerer</t>
  </si>
  <si>
    <t>Ranger</t>
  </si>
  <si>
    <t>Paladin</t>
  </si>
  <si>
    <t>Druid</t>
  </si>
  <si>
    <t>Cleric</t>
  </si>
  <si>
    <t>Bard</t>
  </si>
  <si>
    <t>LEVEL</t>
  </si>
  <si>
    <t>PAGE</t>
  </si>
  <si>
    <t>CONSUMABLE</t>
  </si>
  <si>
    <t>SPELL NAME</t>
  </si>
  <si>
    <t>VALUE</t>
  </si>
  <si>
    <t>COMPONENT</t>
  </si>
  <si>
    <t>SCHOOL OF SPELL</t>
  </si>
  <si>
    <t>DIVINE OR ARCANE</t>
  </si>
  <si>
    <t>http://www.realmshelps.net/faerun/lore/life/home.shtml</t>
  </si>
  <si>
    <t>Racial Languages</t>
  </si>
  <si>
    <t>Gnomish Languages</t>
  </si>
  <si>
    <t>Goblin Languages</t>
  </si>
  <si>
    <t>Halfling Languages</t>
  </si>
  <si>
    <t>Extraplanar</t>
  </si>
  <si>
    <t>Trade Tongues</t>
  </si>
  <si>
    <t>Dead Languages</t>
  </si>
  <si>
    <t>Old Omuan</t>
  </si>
  <si>
    <t>Ancient Netherese</t>
  </si>
  <si>
    <t>SHIP</t>
  </si>
  <si>
    <t>CREW</t>
  </si>
  <si>
    <t>Bumpo Thunderpuncher: Captain.[1]Donat Thunderpuncher: Bumpo's brother; an accomplished navigator.[1]Yipper Fishquisher: Cousin to Bumpo and Donat, brother to Quipper.[1]Quipper Fishquisher: Cousin to Bumpo and Donat, brother to Yipper.[1]</t>
  </si>
  <si>
    <t>CAPTAIN</t>
  </si>
  <si>
    <t>The Free Dragon was a magical ship owned by Captain Ghedrinn Lassan, a pirate from Lylorn, one of the Dusk Ports of Laerakond, in the late years of the 15th century DR.[1] The Free Dragon was under the effects of a silence spell, allowing it to move without making any kind of noise, even in highly populated waters. Other enchantments allowed the vessel to create a dense fog around it for cover, to teleport across short distances, and even to phase through physical objects.[1]
The Free Dragon was a magical vessel, created for Baranaar Lassan,[2] Ghedrinn's father, by a powerful wizard around 1440 DR, giving it its magical properties.[1]Ghedrinn's father used the Free Dragon as the base of operations for a group of dragonborn freedom fighters that opposed the green dragon Orlarrakh, until he was killed in 1467 DR.[2][1] Ghedrinn inherited the Free Dragon, and shortly thereafter became a pirate to avenge the death of his father.[1]</t>
  </si>
  <si>
    <t>Thomas J. Scott (2012-10-04). A Little Rebellion (ABER4-3) (ZIP/PDF). Living Forgotten Realms. Wizards of the Coast. p. 12. Retrieved on 2017-07-22. Ryan Cannon; Mickey Tan (2012-10-02). The Price of Freedom (ABER4-1) (ZIP/PDF). Living Forgotten Realms. Wizards of the Coast. p. 77. Retrieved on 2017-07-18.</t>
  </si>
  <si>
    <r>
      <t>Bottom Feeder</t>
    </r>
    <r>
      <rPr>
        <sz val="12"/>
        <rFont val="Calibri"/>
        <family val="2"/>
        <charset val="204"/>
        <scheme val="minor"/>
      </rPr>
      <t> was as 20-foot-long (6.1 meters) square-bottomed riverboat built by dwarves. The crew propelled the ship using long poles to push it along. A locker on board stored a number of crossbows, which were used by the ship's crew to defend the ship.</t>
    </r>
    <r>
      <rPr>
        <vertAlign val="superscript"/>
        <sz val="12"/>
        <rFont val="Calibri"/>
        <family val="2"/>
        <charset val="204"/>
        <scheme val="minor"/>
      </rPr>
      <t>[1]</t>
    </r>
  </si>
  <si>
    <r>
      <t>Bottom Feeder</t>
    </r>
    <r>
      <rPr>
        <sz val="12"/>
        <rFont val="Calibri"/>
        <family val="2"/>
        <charset val="204"/>
        <scheme val="minor"/>
      </rPr>
      <t> plied the waters of the River Chionthar from Baldur's Gate to Scornubel, occasionally even as far as Iriaebor.</t>
    </r>
    <r>
      <rPr>
        <vertAlign val="superscript"/>
        <sz val="12"/>
        <rFont val="Calibri"/>
        <family val="2"/>
        <charset val="204"/>
        <scheme val="minor"/>
      </rPr>
      <t>[1]</t>
    </r>
  </si>
  <si>
    <t>Human</t>
  </si>
  <si>
    <t>Dwarven</t>
  </si>
  <si>
    <t>Hammer / "DeepWinter" (January)</t>
  </si>
  <si>
    <t>Alturiak / "The Claw of Winter" (FEBRUARY)</t>
  </si>
  <si>
    <t>Tarsakh / "The Claw of the Storms" (APRIL)</t>
  </si>
  <si>
    <t>Ches / "The Claw of the Sunsets" (MARCH)</t>
  </si>
  <si>
    <t>Mirtul / "The Melting" (MAY)</t>
  </si>
  <si>
    <t>Kythorn / "The Time of Flowers" (JUNE)</t>
  </si>
  <si>
    <t>Elesias / "High Sun" (AUGUST)</t>
  </si>
  <si>
    <t>Flamerule / "Summertide" (JULY)</t>
  </si>
  <si>
    <t>Eleint / "The Fading" (SEPTEMBER)</t>
  </si>
  <si>
    <t>Marpenoth / "Leaf Fall" (OCTOBER)</t>
  </si>
  <si>
    <t xml:space="preserve"> Uktar / "The Rotting" (NOVEMBER)</t>
  </si>
  <si>
    <t>Nightal / "The Drawing Down" (DECEMBER)</t>
  </si>
  <si>
    <t>HOLIDAYS</t>
  </si>
  <si>
    <t>REGULAR</t>
  </si>
  <si>
    <t>FESTIVAL</t>
  </si>
  <si>
    <t>MONTH</t>
  </si>
  <si>
    <t>STANDARD</t>
  </si>
  <si>
    <t>EXOTIC</t>
  </si>
  <si>
    <t>MONSTER</t>
  </si>
  <si>
    <t>LANGUAGES</t>
  </si>
  <si>
    <t>Cosh</t>
  </si>
  <si>
    <t>D'tarig</t>
  </si>
  <si>
    <t>Telpi</t>
  </si>
  <si>
    <t>Waelan</t>
  </si>
  <si>
    <t>Aragrakh</t>
  </si>
  <si>
    <t>YES</t>
  </si>
  <si>
    <t>Drueidan</t>
  </si>
  <si>
    <t>Thieves' Cant</t>
  </si>
  <si>
    <t xml:space="preserve"> http://oakthorne.net/wiki/index.php?title=Languages_in_the_North</t>
  </si>
  <si>
    <t>Hulgorkyn</t>
  </si>
  <si>
    <t>Archaic ore</t>
  </si>
  <si>
    <t>Loross</t>
  </si>
  <si>
    <t>Netherese noble tongue</t>
  </si>
  <si>
    <t>Netherese</t>
  </si>
  <si>
    <t>A precursor of Halruaan</t>
  </si>
  <si>
    <t>Imaskari</t>
  </si>
  <si>
    <t>A precursor of Tuigan</t>
  </si>
  <si>
    <t>Seldruin</t>
  </si>
  <si>
    <t>Hamarfae</t>
  </si>
  <si>
    <t>Elven high magic</t>
  </si>
  <si>
    <t>Old Common</t>
  </si>
  <si>
    <t>DEAD LANGUAGES</t>
  </si>
  <si>
    <t>ALPHABET / Script</t>
  </si>
  <si>
    <t>TYPICAL SPEAKERS OR REGIONS</t>
  </si>
  <si>
    <t>LANGUAGE</t>
  </si>
  <si>
    <t>Illuski</t>
  </si>
  <si>
    <t>Ulou</t>
  </si>
  <si>
    <t>Chult and Samarach</t>
  </si>
  <si>
    <t>http://oakthorne.net/wiki/index.php?title=Forgotten_Realms_Languages</t>
  </si>
  <si>
    <t xml:space="preserve"> The language of the druids in service to the Earthmother of the Moonshae islands is distinct from the language that other druids speak, though they do share some concepts. It is never written, a taboo to use of the language.</t>
  </si>
  <si>
    <t>Druids of Moonshae</t>
  </si>
  <si>
    <t>Daelic</t>
  </si>
  <si>
    <t>Thorass, Espruar or Dethek</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</si>
  <si>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</si>
  <si>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 xml:space="preserve">Druids. </t>
  </si>
  <si>
    <t>The ceremonial and secret tongue of the Crintri priestesses of Loviatar in the nation of Dambrath</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</si>
  <si>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</si>
  <si>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Illusionists, Followers of Lliira, Nimbral.</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</si>
  <si>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</si>
  <si>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 xml:space="preserve">Shadow Thieves of Amn. </t>
  </si>
  <si>
    <t>Shadow Cant </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</si>
  <si>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</si>
  <si>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The secret tongue of the Black Network. It is rarely spoken outside of Zhentarim strongholds, such as the Citadel of the Raven, Darkhold and Zhentil Keep, except by their nefarious agents meeting in secret</t>
  </si>
  <si>
    <t>Zhentarim</t>
  </si>
  <si>
    <t>Zhentarim Argot</t>
  </si>
  <si>
    <t>TRADE LANGUAGES OAKHORN</t>
  </si>
  <si>
    <t>A twisted, complex tongue whose words often have meanings based on the speaker's emotions and intentions toward the listener, Abyssal's linguistic emphasis is on concepts of violence and revulsion, madness and contempt for others.</t>
  </si>
  <si>
    <t> A transcendant tongue from which derives many languages' words for concepts of good, purity, justice, compassion, and beneficence.</t>
  </si>
  <si>
    <t>Celestials, Upper planes</t>
  </si>
  <si>
    <t>REGIONAL LIST REALMSHELP</t>
  </si>
  <si>
    <t>Sunrise Service: Lathander. Welcoming rites to Lathander as the day begins.</t>
  </si>
  <si>
    <t>Twilight Service: Lathander. Solemn rites asking Lathander to watch over his faithful as the night comes.</t>
  </si>
  <si>
    <t>The Lady's Appeasement: Leira. A daily opportunity to offer sacrifices to Leira, praying that she avert her caprices, and bless those who engage in deceit or who attempt to see through deceit.</t>
  </si>
  <si>
    <t>Sunset Prayers: Mask. Rites in which worshipers kneel before altar to Mask. Worshipers offer coins to low-ranking clergy, low-ranking clergy offer them to high-ranking clergy, and the high priest offers a single coin to the most destitute of worshipers present.</t>
  </si>
  <si>
    <t>The Dusking: Myrkul. A rite to remind mortals how closely death walks, involving a floating skull onto which were sprinkled pinches of cremains and grave dirt, with each sacrifice marked by the tolling of a funereal bell.</t>
  </si>
  <si>
    <t>The Binding: Oghma. One of the "Cornerstones of the Day," the Binding is a morning service in which the symbols of Oghma are written in the dirt, in ashes upon the altar, or on any other medium, which prayers are intoned.</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</si>
  <si>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</si>
  <si>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</si>
  <si>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Song of the Sword: Tempus. A rousing holy battle chant performed just after dark in temples, invoking Tempus' strength of arms through the night and unto the following day.</t>
  </si>
  <si>
    <t>The Awakening: Tyr. Dawn invocation, followed by prayers, a short sermon or reading of wisdom, and closing anthem that is a gentle uplifting renewal of faith.</t>
  </si>
  <si>
    <t>The Hammer at Highsun: Tyr. Highsun invocation, followed by prayers, a short sermon or reading of wisdom, and closing anthem that is a stirring, exultant expression of the church's vigilance and martial might.</t>
  </si>
  <si>
    <t>High Justice: Tyr. Evening invocation, followed by prayers, a short sermon or reading of wisdom, and closing anthem that is a a stern, proud celebration of Tyr's commandments and the temple's purpose.</t>
  </si>
  <si>
    <t>The Remembrance of the Just Fallen: Tyr. Night invocation, followed by prayers, a short sermon or reading of wisdom, and closing anthem that is a haunting, softly changed reverence for those who have laid down their lives for justice, both inside and outside the faith.</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</si>
  <si>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</si>
  <si>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Seeing Justice (1st Day of Month): Tyr. Chanted prayers and thunderous hymns under the image of a gigantic warhammer that glows white.</t>
  </si>
  <si>
    <t>The Maiming (13th Day of Month): Tyr. Chanted prayers and thunderous hymns under the image of a hand surrounded by a nimbus of burning blood, and then tumbles away into darkness.</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</si>
  <si>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</si>
  <si>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</si>
  <si>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New Moon Revel: Selune. Open-air dances and prayers under the moonlight with sacrifices of wine poured out upon the altar.</t>
  </si>
  <si>
    <t>Full Moon Revel: Selune. Open-air dances and prayers under the moonlight with sacrifices of milk poured out upon the altar.</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</si>
  <si>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</si>
  <si>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</si>
  <si>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</si>
  <si>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</si>
  <si>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Cold Counting Comfort (Hammer 15th): Waukeen. A sacred time to tend to accounting and inventory duties.</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</si>
  <si>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</si>
  <si>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</si>
  <si>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</si>
  <si>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</si>
  <si>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</si>
  <si>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The Retreat: The Red Knight. Gathering of clergy and faithful to assemble in solemn ceremony to examine the previous year's campaigns. Strategies are discussed, battles analyzed, and the accumulated lore is integrated into the temple's teachings.</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</si>
  <si>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</si>
  <si>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</si>
  <si>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</si>
  <si>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Song of Dawn (Ches 19th; Spring Equinox): Lathander. Praise-song that blends purely vocal harmonies and counter-harmonies of incredible complexity. Can be heard for blocks around echoing through the Spires of Morning.</t>
  </si>
  <si>
    <t>First Feast (Ches 19th; Spring Equinox): Mielikki. Holy rituals and revels where the faithful of Mielikki are expected to enjoy the sensual pleasures of life and sing praises to the Lady in the forest.</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</si>
  <si>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</si>
  <si>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</si>
  <si>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</si>
  <si>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</si>
  <si>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Firstflow (when the local ice breaks): Eldath. A small ritual of thanks and welcome to the goddess is held on the day that the ice breaks in rivers and harbors in local communities.</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</si>
  <si>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</si>
  <si>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</si>
  <si>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</si>
  <si>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</si>
  <si>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</si>
  <si>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</si>
  <si>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</si>
  <si>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Spheres (Tarsakh 10th): Glass spheres are filled with gems and gold to be paraded around the city. They are then loaded into catapult-like contraptions to be lobbed into the air to shatter and spill their contents over the city for the general populace.</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</si>
  <si>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</si>
  <si>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</si>
  <si>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</si>
  <si>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</si>
  <si>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</si>
  <si>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Greening: Eldath. A time of gathering for the clergy of Eldath, the Greening often features a progression through a community, stopping to bless local wells, springs, rivers and other sources of water for a community.</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</si>
  <si>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</si>
  <si>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The Call to the Flowers: Milil. A song sung by the faithful, who gather in solemn procession, singing the song that returns "nature's music" (a metaphor for flowers) to the world.</t>
  </si>
  <si>
    <t>Sunite Revels: Sune. Sunites celebrate Greengrass with frolicking in the outdoors.</t>
  </si>
  <si>
    <t>Greengrass is the official beginning of spring, a day of relaxation. Flowers that have been carefully grown in inner rooms of the keeps and temples during the winter are blessed and cast out upon the snow, to bring rich growth in the season ahead.</t>
  </si>
  <si>
    <t>Sammardach (Mirtul 12th): Waukeen. A festival celebrating a rich benefactor of the early church of Waukeen.</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</si>
  <si>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</si>
  <si>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</si>
  <si>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Time of Day in the Realms</t>
  </si>
  <si>
    <t>The time of day is rarely measured in precise hours, even with the introduction of precise Lantannese water clocks. Many temples will measure the time of day into hours, marked by bells that count up from 1 to 12, and then repeat the cycle, with highsun and midnight at the 12 bell peals. In far greater use are the ten colloquial names for more practical divisions, based on the sun of the day rather than precise hours.</t>
  </si>
  <si>
    <t xml:space="preserve">
Most Excellent Order of Weavers &amp; Dyers
The House of Textiles, Nethpranter's Street, Trades Ward
Personages
Guild Master
Lady Tresh Lanngolyn
Primary Contact
Mellor Rhagust, Speaker of the Order, the House of Textiles
Other Guild Members
Membership: 2000+
Aelandelia Swiftleaf
Membership
Livery
Rainbow-hue dyed overcloaks &amp; overgowns
Dues
Entry Dues: 30 gp • Annual Dues: 10 gp/year
Goods &amp; Services
• Cloth, new-woven: 5sp to 10gp per bolt, depending on materials, demand, imported or local (does not include wool).
• Dyeing of cloth provided by client: 5 sp to 10gp per bolt, depending on complexity and difficulty of desired result.
Member Shops
xxx
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</si>
  <si>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 xml:space="preserve">
Order of Master Taylors, Glovers and Mercers
Costumers' Hall, the High Road &amp; Spendthrift Alley, Trades Ward
Personages
Guild Master
Alurra Tarbrossen, Lady Master of the Order
Primary Contact
The Lady Master, Costumers' Hall
Other Guild Members
Membership: 600+
xxx
Membership
Livery
White glove, arm, and half-cloak (all single garment), decorated with blue and green sequins in a repeating pattern of interwoven thread, leading to a threaded needle picked out in sequins along the wearer's forearm, all worn on the left.
Dues
Entry Dues: 25 gp • Annual Dues: 12 gp/year
Goods &amp; Services
Clothing
Member Shops
xxx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</si>
  <si>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http://www.kismetrose.com/dnd/MyCharacterNameList.html</t>
  </si>
  <si>
    <t>Adrik, Alberich, Baern, Barendd, Brottor, Bruenor, Dain, Darrak, Delg, Eberk, Einkil, Fargrim, Flint, Gardain, Harbek, Kildrak, Morgran, Orsik, Oskar, Rangrim, Rurik, Taklinn, Thoradin, Thorin, Tordek, Traubon, Travok, Ulfgar, Veit, Vondal</t>
  </si>
  <si>
    <t>Amber, Artin, Audhild, Bardryn, Dagnal, Diesa, Eldeth, Falkrunn, Finellen, Gunnloda, Gurdis, Helja, Hlin, Kathra, Kristryd, Ilde, Liftrasa, Mardred, Riswynn, Sannl, Torbera, Torgga, Vistra</t>
  </si>
  <si>
    <t>Balderk, Battlehammer, Brawnanvil, Dankil, Fireforge, Frostbeard, Gorunn, Holderhek, Ironfist, Loderr, Lutgehr, Rumnaheim, Strakeln, Torunn, Ungart</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</si>
  <si>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</si>
  <si>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</si>
  <si>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Second Feast (Kythorn 20th; Summer Solstice): Mielikki. Holy rituals and revels where the faithful of Mielikki are expected to enjoy the sensual pleasures of life and sing praises to the Lady in the forest.</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</si>
  <si>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</si>
  <si>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</si>
  <si>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</si>
  <si>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</si>
  <si>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</si>
  <si>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</si>
  <si>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Sornyn (Flamerule 3rd - 5th): Waukeen. A time for planning, the making of treaties and agreements and receiving of envoys from unknown lands. Much wine is traditionally consumed during this time, when "my enemy is like a brother to me".</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</si>
  <si>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</si>
  <si>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</si>
  <si>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</si>
  <si>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</si>
  <si>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</si>
  <si>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</si>
  <si>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Song of Dawn: Lathander. Praise-song that blends purely vocal harmonies and counter-harmonies of incredible complexity. Can be heard for blocks around echoing through the Spires of Morning.</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</si>
  <si>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</si>
  <si>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The Grand Revel: Milil. A grand festival involving a feast, dancing, singing, and very boisterous celebration of all music - including the singing of parodies of well-known favorites, and the introduction of entirely new music.</t>
  </si>
  <si>
    <t>Midsummer Night: Sune. Sunite temples organize all-night revels that feature flirtatious chases through forests and parks.</t>
  </si>
  <si>
    <t>Luckfeast: Tymora. A long night of free-wheeling revelry, filled with mischief and romantic trysts.</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</si>
  <si>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</si>
  <si>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</si>
  <si>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Ceremony of Honor to Helm: Helm. A high holy ritual thanking Helm for his unceasing vigilance.</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</si>
  <si>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</si>
  <si>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</si>
  <si>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</si>
  <si>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</si>
  <si>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</si>
  <si>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</si>
  <si>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</si>
  <si>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Huldark (Eleasias 17th): Waukeen. A feast in which the bounty of the land is celebrated, and the faithful of Waukeen plant new trees or gardens.</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</si>
  <si>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</si>
  <si>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</si>
  <si>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Spryndalstar (Eleint 7th): Waukeen. A celebration of the enrichment that magic has brought to folk. Mages are invited to speak and demonstrate their talents, and young mages are often sponsored in their endeavors.</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</si>
  <si>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</si>
  <si>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Penultimate Thunder (Eleint 11th): Hoar the Doombringer. Great feasts to game, bread, fruits, and mead, marking the long-anticipated victory over Ramman by the Lord of Three Thunders.</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</si>
  <si>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</si>
  <si>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</si>
  <si>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Third Feast (Eleint 21st; Autumn Equinox): Mielikki. Holy rituals and revels where the faithful of Mielikki are expected to enjoy the sensual pleasures of life and sing praises to the Lady in the forest.</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</si>
  <si>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</si>
  <si>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</si>
  <si>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</si>
  <si>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Day of Wonders: Gond. A festival for Gond anticipated each year around Higharvestide for the imaginative inventions of the Gondsmen that are revealed on this day.</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</si>
  <si>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</si>
  <si>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</si>
  <si>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</si>
  <si>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</si>
  <si>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</si>
  <si>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</si>
  <si>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</si>
  <si>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</si>
  <si>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</si>
  <si>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</si>
  <si>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</si>
  <si>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Recounting of Splendors: Bhaal. A time when the faithful gather to hear the priests recount important or simply impressive tales of murder, and when the faithful remember the murdered of the previous year as worthy sacrifices to Bhaal (no matter who killed them).</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</si>
  <si>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</si>
  <si>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</si>
  <si>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Vision: Savras. Twenty-four hours of meditation, sometimes even in specialized environments (saunas, steam rooms, rooms filled with heady incense, beneath cold waterfalls, etc). Those who last the entire time are rewarded with a vision from Savras.</t>
  </si>
  <si>
    <t>Rising of the Dark: Shar. A secret ritual in which Sharites gather under cover of other Feast of the Moon celebrations to witness a blood sacrifice and learn of any plots or aims the clergy want them to work toward in the year ahead.</t>
  </si>
  <si>
    <t>Praise of the Valorous Dead: Tempus. A great time of solemnity in which the Valorous Dead - a roll of those who have fallen in battle that year - are added to the ever-growing list kept of such by each temple.</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</si>
  <si>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</si>
  <si>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Fourth Feast (Nightal 20th; Winter Solstice): Mielikki. Holy rituals and revels where the faithful of Mielikki are expected to enjoy the sensual pleasures of life and sing praises to the Lady in the forest.</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</si>
  <si>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</si>
  <si>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</si>
  <si>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Night of Another Year (Nightal 30th): Jergal. The priests of Jergal gather with the faithful to read through the scrolls of the names of all who have died that year. With a cry of "One Year Closer!", all the scrolls are burned, and work begins anew.</t>
  </si>
  <si>
    <t>Deepstone Triad (New Moon, plus Days Before and After): Dumathoin. Holy days in which the moon is thought to be a gemstone hidden in the earth. Gems and jewelry are sacrificed during this time.</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</si>
  <si>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</si>
  <si>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</si>
  <si>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dwarf</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</si>
  <si>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</si>
  <si>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</si>
  <si>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The Rooting: Marthammor Duin. Holy day celebrating the reforging of ties to the mountain homelands.</t>
  </si>
  <si>
    <t>The Rebirth (Alturiak 9th): Marthammor Duin. Holy day celebrating the reemergence of dwarven wanderers from their mountain fastnesses.</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</si>
  <si>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</si>
  <si>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</si>
  <si>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The Wind: Marthammor Duin. Holy day celebrating new discoveries.</t>
  </si>
  <si>
    <t>The Wayfaring (Mirtul 9th): Marthammor Duin. Holy day celebrating extended sojourns into the homelands of other races.</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</si>
  <si>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</si>
  <si>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Hammer: Marthammor Duin. Holy day celebrating dwarven craftsmanship and creativity.</t>
  </si>
  <si>
    <t>The Shepherding: Marthammor Duin. Holy day celebrating dwarven wanderers and the introduction of the hidden things of the world to their human and demihuman neighbors, per the faith of Marthammor.</t>
  </si>
  <si>
    <t>The Anvil (Eleasias 9th): Marthammor Duin. Holy day celebrating dwarven craftsmanship and creativity.</t>
  </si>
  <si>
    <t>The Thunderbolt: Marthammor Duin. Holy day on which the faithful pray for guidance in any upcoming battles of the Stout Folk.</t>
  </si>
  <si>
    <t>The Fulmination (Marpenoth 9th): Marthammor Duin. Holy day in which the faithful pray for guidance in any upcoming battles of the Stout Folk.</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</si>
  <si>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</si>
  <si>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The Beacon: Marthammor Duin. Holy day celebrating the path revealed by Marthammor Duin and the knowledge learned by interacting with other cultures.</t>
  </si>
  <si>
    <t>The Runestone (Nightal 9th): Marthammor Duin. Holy day celebrating the path revealed by Marthammor Duin and the knowledge learned by interacting with other cultures.</t>
  </si>
  <si>
    <t>High Flow: Deep Sashelas. Celebrated at high tide with offerings and complex patterns swum in the waters. Joyous celebration emphasizing beauty, creativity, and artistry.</t>
  </si>
  <si>
    <t>Deep Ebb: Deep Sashelas. Celebrated at low tide with offerings and complex patterns swum in the waters. Grim, martial ceremoney emphasizing the remembrance of those who are lost and vigilance against the ever-present enemies of the Undersea.</t>
  </si>
  <si>
    <t>elf</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</si>
  <si>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</si>
  <si>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</si>
  <si>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</si>
  <si>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Lunar Hallowings (Full Moon): Sehanine Moonbow. Personal meditation, followed by communal entering into a trance state, followed by a freeform dance beneath the moon.</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</si>
  <si>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</si>
  <si>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</si>
  <si>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</si>
  <si>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</si>
  <si>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Melding of the Three: Angarradh. Celebration of the tripartite goddess and the unification of the Three that make her up, which has led to centuries of peace in Arvandor. Great hymns to Angarradh are sung and a great feast is held.</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</si>
  <si>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</si>
  <si>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The Keen-Eye Meets: Solonor Thelandira. Great archery competition, in which the winner is thought to gain the "Keen-Eye Mark" of the Great Archer, granting greater accuracy with a bow until the next Shieldmeet.</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</si>
  <si>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</si>
  <si>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The Transformation (Eleint 21st; Autumn Equinox): Rillifane Rallathil. Celebration of the turning of the season and the transformation that comes to all; celebrated by those seeking a transformation or rebirth for themselves. Celebrates the eternal cycles of life.</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</si>
  <si>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</si>
  <si>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CHURCH / SOCIETY</t>
  </si>
  <si>
    <t>MISC1</t>
  </si>
  <si>
    <t>Shieldmeet</t>
  </si>
  <si>
    <t>High Harvesttide</t>
  </si>
  <si>
    <t>Feast of the Moon</t>
  </si>
  <si>
    <t>Once a Year</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</si>
  <si>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</si>
  <si>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Major Subterranean Discoveries</t>
  </si>
  <si>
    <t>The Splendarrsson: Dumathoin. Called for when dwarf-folk discover a major new lode of ore, a lost subterranean treasure cache, or something of the sort. Celebrated by a sacrifice of gems and jewelry to Dumathoin.</t>
  </si>
  <si>
    <t>REGULARITY / MONTH</t>
  </si>
  <si>
    <t>DAY OF MONTH</t>
  </si>
  <si>
    <t>21-30</t>
  </si>
  <si>
    <t>29-30</t>
  </si>
  <si>
    <t>1-10</t>
  </si>
  <si>
    <t>23-27</t>
  </si>
  <si>
    <t>3-5</t>
  </si>
  <si>
    <t>11-20</t>
  </si>
  <si>
    <t>24-28</t>
  </si>
  <si>
    <t>9-12</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</si>
  <si>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</si>
  <si>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</si>
  <si>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</si>
  <si>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Once day has broken, the span of several hours between dawn and highsun.</t>
  </si>
  <si>
    <t>The first meal of the day.</t>
  </si>
  <si>
    <t>The middle of the daylight, when the sun is at its peak. This is most often the hour on either side of the 12 bells mark.</t>
  </si>
  <si>
    <t> The second meal of the day.</t>
  </si>
  <si>
    <t>As the sun climbs down from its peak, and the day wanes. Frequently the hottest part of the day, as the sun has been in the sky the longest.</t>
  </si>
  <si>
    <t>The dim-lit part of the day where the sun has dropped into the west, but has not yet dipped below the horizon proper. Most markets and shops begin to close up around this time of day.</t>
  </si>
  <si>
    <t>The setting of the sun below the horizon. Winter sees this time of day come early, somewhere between the 4th and 5th bells close to the solstice; in contrast, this may linger until as late as after the 8th bell in summer.</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</si>
  <si>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</si>
  <si>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The last meal of the day.</t>
  </si>
  <si>
    <t>The midpoint of the night; like highsun, this usually comes round about the 12 bells mark of night.</t>
  </si>
  <si>
    <t>Sometimes referred to as the "witch's hour", this time is the darkest part of the night. Most good honest folk have been abed for a while by now.</t>
  </si>
  <si>
    <t>Morning</t>
  </si>
  <si>
    <t>Mornfeast</t>
  </si>
  <si>
    <t>HighsunfeasT</t>
  </si>
  <si>
    <t>Afternoon</t>
  </si>
  <si>
    <t>Dusk</t>
  </si>
  <si>
    <t>Sunset</t>
  </si>
  <si>
    <t>Evening</t>
  </si>
  <si>
    <t>Evenfeast</t>
  </si>
  <si>
    <t>Midnight</t>
  </si>
  <si>
    <t>Moondark (or Night's Heart)</t>
  </si>
  <si>
    <t>FACTION</t>
  </si>
  <si>
    <t>Harpers</t>
  </si>
  <si>
    <t>Order of the Gauntlet</t>
  </si>
  <si>
    <t>Emerald Enclave</t>
  </si>
  <si>
    <t>Lords Alliance</t>
  </si>
  <si>
    <t>Church of Tyr, Helm, Torm, Lathander, Holy Order of Samular, Order of Aster, agents of Order of the Gilded Eye</t>
  </si>
  <si>
    <t>City Watch, City Guard, Watchful Order of Magists &amp; Protectors, Blackstaff, Laeral Silverhand, Elminster,</t>
  </si>
  <si>
    <t>Moonstars, Laeral, Elminster, Council of Musicians, Instrument-Makers, &amp; Choristers, Church of Mystra</t>
  </si>
  <si>
    <t>Gangs, fencers, "dirty" City Watch</t>
  </si>
  <si>
    <t>GAWAIN BLUE (CULT OF THE DRAGON)</t>
  </si>
  <si>
    <t>STEEL DRAGONS OF WATERDEEP</t>
  </si>
  <si>
    <t>ARCANE BROTHERHOOD</t>
  </si>
  <si>
    <t>OTHER NOBLE HOUSES?</t>
  </si>
  <si>
    <t>OTHER GUILDS?</t>
  </si>
  <si>
    <t>OTHER PERSONS OF POWER WHICH HAVE INTEREST</t>
  </si>
  <si>
    <t>FAMILIAR FACES</t>
  </si>
  <si>
    <t>MERCHANTS FROM BALDUR'S GATE (HOTDQ)</t>
  </si>
  <si>
    <t>HARSHAG (SKT)</t>
  </si>
  <si>
    <t>CONTACTS FROM RISE OF TIAMAT</t>
  </si>
  <si>
    <t>SURVIVORS FROM CULTS OF ELEMENTAL EVIL</t>
  </si>
  <si>
    <t>OTHER CHARACTERS FROM POTA</t>
  </si>
  <si>
    <t>FACTION MERCENARIES FROM OOTA</t>
  </si>
  <si>
    <t>FACTION CONTACTS FROM OOTA</t>
  </si>
  <si>
    <t>TRADERS&amp;DROW FROM OOTA IN SKULLPORT</t>
  </si>
  <si>
    <t>HOOKS FROM COS</t>
  </si>
  <si>
    <t>SURVIVORS FROM NIGHTSTONE</t>
  </si>
  <si>
    <t>OTHER CHARACTERS FROM SKT</t>
  </si>
  <si>
    <t>HOOKS FROM HOOKS TO TALES FROM DNDADVENTURERSLEAGUE</t>
  </si>
  <si>
    <t>NPCS FROM BEREGOST ?</t>
  </si>
  <si>
    <t>DAGGERFORD CONTACTS</t>
  </si>
  <si>
    <t>FACTION AGENTS</t>
  </si>
  <si>
    <t>GOALS</t>
  </si>
  <si>
    <t>House of Pain</t>
  </si>
  <si>
    <t>The House of Wonder</t>
  </si>
  <si>
    <t>Hall of Reflected Moonlight</t>
  </si>
  <si>
    <t>The House of Heroes:</t>
  </si>
  <si>
    <t> Temple to Sune. A lavish temple of marble, gold and silver with many statues of the goddess and her most comely worshippers throughout the history of the faith. A lavish temple of marble, gold and silver with many statues of the goddess and her most comely worshippers throughout the history of the faith.</t>
  </si>
  <si>
    <t>Dark Gateway</t>
  </si>
  <si>
    <t>Halls of Justice</t>
  </si>
  <si>
    <t>Summit Hall (Sumber Hills, southeast of Red Larch), Halls of Justice</t>
  </si>
  <si>
    <t>House of Two Hands</t>
  </si>
  <si>
    <t>CHURCH</t>
  </si>
  <si>
    <t>AGENTS OF NEVEREMBER?</t>
  </si>
  <si>
    <t>LILTEN, FAYNE?</t>
  </si>
  <si>
    <t>SHADOWBANE?</t>
  </si>
  <si>
    <t>Languages, Holidays, Calendars</t>
  </si>
  <si>
    <t>HERALDS?</t>
  </si>
  <si>
    <t>REMNANTS OF CULT OF THE DRAGON?</t>
  </si>
  <si>
    <t>THAYAN AGENTS?</t>
  </si>
  <si>
    <t>AGENTS OF SHADOW THIEVES OF AMN?</t>
  </si>
  <si>
    <t>Short Description</t>
  </si>
  <si>
    <t>PERSONES OF WATERDEEP</t>
  </si>
  <si>
    <t>SHIPS</t>
  </si>
  <si>
    <t>WATERDEEP ENVIRONS</t>
  </si>
  <si>
    <t>global list of organizations</t>
  </si>
  <si>
    <t>Type</t>
  </si>
  <si>
    <t>Xanathar's Guild</t>
  </si>
  <si>
    <t>Bregan D'aerthe</t>
  </si>
  <si>
    <t>City Guard</t>
  </si>
  <si>
    <t>Griffon Cavalry</t>
  </si>
  <si>
    <t>Navy</t>
  </si>
  <si>
    <t>ARMED FORCES OF WATERDEEP</t>
  </si>
  <si>
    <t>TRADE WARD</t>
  </si>
  <si>
    <t>ANY WARD</t>
  </si>
  <si>
    <t>PATROL OF CITY GUARD</t>
  </si>
  <si>
    <t>#2</t>
  </si>
  <si>
    <t>01-02</t>
  </si>
  <si>
    <t>03-04</t>
  </si>
  <si>
    <t>05-06</t>
  </si>
  <si>
    <t>07-08</t>
  </si>
  <si>
    <t>09-10</t>
  </si>
  <si>
    <t>11-13</t>
  </si>
  <si>
    <t>INNOCENT BYSTANDERS</t>
  </si>
  <si>
    <t xml:space="preserve"> Common townsfolk without spe­cial ability, rank, or immediate purpose. Can be male or female, native or foreign, o wounded, and otherwise help, unless this endangers their own lives. In cases of conflict, they will serve as witnesses.r of any race. They will tend to “not get involved" with any disturbance, and flee if directly threatened.</t>
  </si>
  <si>
    <t xml:space="preserve">
</t>
  </si>
  <si>
    <t>ORGANIZATION</t>
  </si>
  <si>
    <t>HOUSE OR FAMILY</t>
  </si>
  <si>
    <t>ASMODEUS</t>
  </si>
  <si>
    <t xml:space="preserve"> (E:DM 43)</t>
  </si>
  <si>
    <t>Alethtan</t>
  </si>
  <si>
    <t>Ulmord</t>
  </si>
  <si>
    <t>Antoum Mrays, Nazra’s young son, studies a the House of Wonders.</t>
  </si>
  <si>
    <t xml:space="preserve"> Ahghairon’s dragonstaff </t>
  </si>
  <si>
    <t>Mansion on Vhezoar Street (BT 238)</t>
  </si>
  <si>
    <t>The Ralnarth absorbed the holdings of the Estelmer clan</t>
  </si>
  <si>
    <t xml:space="preserve">Silmerhelve is one of the older noble houses; traditionally their trade and business interest include guardianship, warrior-training and pandering. (WATE 1-1) </t>
  </si>
  <si>
    <t>Umsheryoth</t>
  </si>
  <si>
    <t>three other sisters of Vescaras (S:TA 47, 392)</t>
  </si>
  <si>
    <t>WEIGHT</t>
  </si>
  <si>
    <t xml:space="preserve">Shalendra Floshin (TftYP:DiT), , 
</t>
  </si>
  <si>
    <t>Darfin Floshin</t>
  </si>
  <si>
    <t>Sardolphyn</t>
  </si>
  <si>
    <t>Belmeern</t>
  </si>
  <si>
    <t>Travvask Sardolphyn  (SG)</t>
  </si>
  <si>
    <t>Adreth Sardolphyn</t>
  </si>
  <si>
    <t>Feldelmra Sardolphyn</t>
  </si>
  <si>
    <t>Chelandor Sardolphyn</t>
  </si>
  <si>
    <t>Parldar Sardolphyn</t>
  </si>
  <si>
    <t>Emrythra Sardolphyn</t>
  </si>
  <si>
    <t>DUNFLAGON</t>
  </si>
  <si>
    <t>Tissina Khyret</t>
  </si>
  <si>
    <t>Jandar Chergoba</t>
  </si>
  <si>
    <t>Lymeria Lhaurilstar</t>
  </si>
  <si>
    <t>Nana Laiba Rosse</t>
  </si>
  <si>
    <t>Margo Verida</t>
  </si>
  <si>
    <t>Khafeyta Murzan</t>
  </si>
  <si>
    <t>Fel’rekt Lafeen</t>
  </si>
  <si>
    <t>Ulkoria Stonemarrow</t>
  </si>
  <si>
    <t>Emmek Frewn</t>
  </si>
  <si>
    <t>Yalah Gralhund</t>
  </si>
  <si>
    <t xml:space="preserve">Orond Gralhund </t>
  </si>
  <si>
    <t>Saeth Cromley</t>
  </si>
  <si>
    <t>Barnibus blastwind</t>
  </si>
  <si>
    <t>Jezrynne Hornraven</t>
  </si>
  <si>
    <t>Martem Trec</t>
  </si>
  <si>
    <t>Bashekk Ortallis</t>
  </si>
  <si>
    <t xml:space="preserve">Wern Malkrave. </t>
  </si>
  <si>
    <t xml:space="preserve">Greth  Gralhund </t>
  </si>
  <si>
    <t>Tomassin Gralhund</t>
  </si>
  <si>
    <t>Valetta</t>
  </si>
  <si>
    <t>Fenerus Stormcastle</t>
  </si>
  <si>
    <t>Thrakkus</t>
  </si>
  <si>
    <t>Grinda Garloth</t>
  </si>
  <si>
    <t>Willifort Crowelle</t>
  </si>
  <si>
    <t>Vevette Blackwater</t>
  </si>
  <si>
    <t>Agorn Fuoco</t>
  </si>
  <si>
    <t>Haru Hamator</t>
  </si>
  <si>
    <t>Sora Cuttle</t>
  </si>
  <si>
    <t>Justyn Rassk</t>
  </si>
  <si>
    <t>Avareen Windrivve</t>
  </si>
  <si>
    <t>Zorbog Jyarkoth</t>
  </si>
  <si>
    <t>Rowan Evenwood</t>
  </si>
  <si>
    <t>Amath Sercent</t>
  </si>
  <si>
    <t>Elaspra Ulmarr</t>
  </si>
  <si>
    <t>Volkarr Kibbens</t>
  </si>
  <si>
    <t>Urlaster Ghann</t>
  </si>
  <si>
    <t>Gorath</t>
  </si>
  <si>
    <t>Vaelle Lurval</t>
  </si>
  <si>
    <t>Sefa Naelryke (LE female Tethyrian human</t>
  </si>
  <si>
    <t>Yaliek Iltizmar</t>
  </si>
  <si>
    <t>Iokaste Daliano</t>
  </si>
  <si>
    <t>Algondar Daliano</t>
  </si>
  <si>
    <t>Westra Moltimmur</t>
  </si>
  <si>
    <t>Esvele Rosznar</t>
  </si>
  <si>
    <t>Estevan Savicci</t>
  </si>
  <si>
    <t>Umbero Zastro</t>
  </si>
  <si>
    <t>Hester Barch</t>
  </si>
  <si>
    <t>Korgstrod Uxgulm</t>
  </si>
  <si>
    <t>Vhaspar Holmdreg</t>
  </si>
  <si>
    <t>Kalain</t>
  </si>
  <si>
    <t>Groz</t>
  </si>
  <si>
    <t>Wargruk</t>
  </si>
  <si>
    <t>Xia Shung</t>
  </si>
  <si>
    <t xml:space="preserve">Claudio Benzreck </t>
  </si>
  <si>
    <t>Arthright Grayfalcon</t>
  </si>
  <si>
    <t>Raelyn Auvrynda</t>
  </si>
  <si>
    <t>Samara Strongbones</t>
  </si>
  <si>
    <t>Flutterfoot Zipswiggle</t>
  </si>
  <si>
    <t>Thorvin Twinbeard</t>
  </si>
  <si>
    <t>Ott Steeltoes</t>
  </si>
  <si>
    <t>Zaibon Kyszalt</t>
  </si>
  <si>
    <t>Bepis Honeymaker</t>
  </si>
  <si>
    <t>WDH</t>
  </si>
  <si>
    <t>Karabal L’enz</t>
  </si>
  <si>
    <t>Marro Iaz’arrt</t>
  </si>
  <si>
    <t>Havi Termock</t>
  </si>
  <si>
    <t>Savara Firethorn</t>
  </si>
  <si>
    <t>Kaevja Cynavern</t>
  </si>
  <si>
    <t>Thardouk Starbuckler</t>
  </si>
  <si>
    <t>Daerrask Querreth</t>
  </si>
  <si>
    <t>Nar’l Xibrindas</t>
  </si>
  <si>
    <t>Blossom Snobeedle</t>
  </si>
  <si>
    <t>Jalester Silvermane</t>
  </si>
  <si>
    <t>Yagra Stonefist</t>
  </si>
  <si>
    <t>Lug Grimsditch</t>
  </si>
  <si>
    <t>Merry Dwindlejoy</t>
  </si>
  <si>
    <t>Bellwish Grady</t>
  </si>
  <si>
    <t>Savra Belabranta</t>
  </si>
  <si>
    <t>Sh’Vis Jhalavar</t>
  </si>
  <si>
    <t>Rusty Bighat</t>
  </si>
  <si>
    <t>Valas Trapp</t>
  </si>
  <si>
    <t>Urlon Vhrule</t>
  </si>
  <si>
    <t>Malleus Grimehouse</t>
  </si>
  <si>
    <t>Bonnie</t>
  </si>
  <si>
    <t>Dorn Shemov</t>
  </si>
  <si>
    <t>Ivor Evenwood</t>
  </si>
  <si>
    <t>Ristel Bregen</t>
  </si>
  <si>
    <t>Bor Dundragon</t>
  </si>
  <si>
    <t>Kerri Evenwood</t>
  </si>
  <si>
    <t>Jeryth Phaulkon</t>
  </si>
  <si>
    <t xml:space="preserve">Melannor Fellbranch </t>
  </si>
  <si>
    <t>Dasher Snobeedle</t>
  </si>
  <si>
    <t>Krentz</t>
  </si>
  <si>
    <t xml:space="preserve">Urstul Floxin </t>
  </si>
  <si>
    <t>Xoblob</t>
  </si>
  <si>
    <t xml:space="preserve">Zemk </t>
  </si>
  <si>
    <t>Nihiloor</t>
  </si>
  <si>
    <t xml:space="preserve">Gaxly Rudderbust </t>
  </si>
  <si>
    <t>Grum’shar</t>
  </si>
  <si>
    <t>Roscoe Underbough</t>
  </si>
  <si>
    <t>Talisolvanar Fellbranch</t>
  </si>
  <si>
    <t>Ree Fellbranch</t>
  </si>
  <si>
    <t>Avi</t>
  </si>
  <si>
    <t>Fala Lefaliir</t>
  </si>
  <si>
    <t xml:space="preserve">Rishaal the Page-Turne </t>
  </si>
  <si>
    <t xml:space="preserve">Vincent Trench </t>
  </si>
  <si>
    <t xml:space="preserve">Valantajar </t>
  </si>
  <si>
    <t>Maxeene</t>
  </si>
  <si>
    <t>Erystian Demarne</t>
  </si>
  <si>
    <t xml:space="preserve">Gysheer Omfreys </t>
  </si>
  <si>
    <t>Strix</t>
  </si>
  <si>
    <t>Ambrose Everdawn</t>
  </si>
  <si>
    <t>Zelifarn</t>
  </si>
  <si>
    <t>Evryk Swornhold</t>
  </si>
  <si>
    <t>Esloon Bezant</t>
  </si>
  <si>
    <t xml:space="preserve">Soluun Xibrindas </t>
  </si>
  <si>
    <t xml:space="preserve">Heldar </t>
  </si>
  <si>
    <t>Broxley Fairkettle</t>
  </si>
  <si>
    <t>Zartan Gralhund</t>
  </si>
  <si>
    <t>Ardred Briferhew</t>
  </si>
  <si>
    <t>Lilianviaten Dlardrageth</t>
  </si>
  <si>
    <t>Barrowin Undurr</t>
  </si>
  <si>
    <t>Alaeros Margaster</t>
  </si>
  <si>
    <t>Druette “the Raven”</t>
  </si>
  <si>
    <t>Dornal Whitebeard</t>
  </si>
  <si>
    <t>Bryn Lightfingers</t>
  </si>
  <si>
    <t>Clytemorrenestrix</t>
  </si>
  <si>
    <t>Jamna Gleamsilver</t>
  </si>
  <si>
    <t>Malchor Harpell</t>
  </si>
  <si>
    <t>Klarz</t>
  </si>
  <si>
    <t>: Very inexpensive. Goods tend to be very cheap, up to 50 - 75% the normal cost of such goods, with a corresponding drop in quality, of course.</t>
  </si>
  <si>
    <t>: Inexpensive. Goods tend to be very reasonable, ranging between 80 - 90% of the normal cost of such goods. Quality is near or even at average for those goods.</t>
  </si>
  <si>
    <t>: Fairly priced. Goods tend to be of average price and quality.</t>
  </si>
  <si>
    <t>: Spendy. Goods tend to be of higher cost, ranging between 110 - 125% of normal cost. Quality may be somewhat higher than normal, but may also simply be because of more luxurious location or clientele.</t>
  </si>
  <si>
    <t>: Extravagant. Goods tend to be 125 - 150% of normal cost, and are always of better quality. Such establishments inevitably boast a fine location and exclusive clientele, as well.</t>
  </si>
  <si>
    <t>Coins</t>
  </si>
  <si>
    <t>Baltorr's Rare &amp; Wondrous Treasures: Shop (Curios) and Warehouse (4c). A curio and coin shop owned by an expert on coins and military markings.</t>
  </si>
  <si>
    <t>Crommor's Warehouse: Warehouse</t>
  </si>
  <si>
    <t>Dathchant Engravings: Shop (Eyeshop)</t>
  </si>
  <si>
    <t>Diloontier's Apothecary: Shop (Apothecary)</t>
  </si>
  <si>
    <t>Kreis' Fine Wine and Spirits: Import/Export (Spirits) An import business run by [{Tyrannus Adarbrent]].</t>
  </si>
  <si>
    <t>Nureene's Marvelous Masks: Shop (Masks)</t>
  </si>
  <si>
    <t>Old Knot Shop: Shop</t>
  </si>
  <si>
    <t>Olmhazan's Jewels: Shop (Jewelry) (4c)</t>
  </si>
  <si>
    <t>Paethier's Pipeweed: Shop (Tobacco)</t>
  </si>
  <si>
    <t>Rebeleigh's Elegant Headware: Shop (Hats)</t>
  </si>
  <si>
    <t>Sorynth's Silverware: Shop (Silver Goods)</t>
  </si>
  <si>
    <t>"Sharkroar" Horth Sharlark's Broadsheets: Printer (Broadsheets)</t>
  </si>
  <si>
    <t>North Ward</t>
  </si>
  <si>
    <t>Deepwater Harbor</t>
  </si>
  <si>
    <t>Buckle Alley, once the heart of the Shadow Thieves’ Guild territory, city guardsmen were warned to buckle on their blades before entering it;</t>
  </si>
  <si>
    <t>Cat Alley, a.k.a. Cats Alley, this narrow twisting, turning passage was frequented years ago by a masked, rapier-wielding man of wealth who scared young women and cut away their garments but was never arrested;</t>
  </si>
  <si>
    <t>Elsambul’s Lane, named for a long-dead priest of Mask and now one of the few areas with graffiti on its walls (they say Elsambul himself still leaves enigmatic messages and clues to hidden treasures on the walls!), it attracts many folk beyond simple curiosity seekers;</t>
  </si>
  <si>
    <t>Jesters’ Court, a courtyard—frequented now by hard-currency girls and minstrels—that has also been a performance stage for jugglers and comics as well as a meeting place for eloping lovers;</t>
  </si>
  <si>
    <t>Sevenlamps Cut, named for seven fancy magical lamps placed here long ago by Ahghairon himself, this safe alley is the place to hire spellcasters (apprentice wizards and poor underpriests) for quick healing, curse removals, or some magical firepower for your latest excursion into Undermountain.</t>
  </si>
  <si>
    <t>Turnback Court, a lamplit, shallow alley at the end of Selduth Street that is used as a rallying point for watch and guard patrols both day and night.</t>
  </si>
  <si>
    <t>Gondwatch Lane, the charred corduroy lane at the southern entrance to the House of Inspired Hands where many Gondsmen’s inventions are tested.</t>
  </si>
  <si>
    <t>Pharra’s Alley, named for the first Magistress of the House of Wonder but infamous for the Circle of Skulls that spew either helpful news or deadly spells.</t>
  </si>
  <si>
    <t>Prayer Alley, a short run parallel to Phastal Street that is the location of a vanishing mages’ shop.</t>
  </si>
  <si>
    <t>Rook Alley, the last headquarters of the Rook, an infamous thief from 50 years agone, and the entry location to numerous tunnels and burial crypts that hold much treasure (and undead danger . . . ).</t>
  </si>
  <si>
    <t>Manycats Alley: The home of many cats that feed on the scraps from the surrounding butcher shops, and also known for carved stone heads that line its walls (some say they speak portents of evil to passersby).</t>
  </si>
  <si>
    <t>Watch Alley: A rallying point for the Watch patrols of the ward where single, severed, bare human feet are occasionally found at odd times. Notably, this is a mark of punishment used by the old Shadow Thieves' Guild of Waterdeep.</t>
  </si>
  <si>
    <t>Spendthrift Alley, a street with an ever present supply of vendors in a local street bazaar that goes on all day and all night (come here if you’re looking for minor items, trinkets, or quick snacks, but mind your purse!).</t>
  </si>
  <si>
    <t>Theln Lane, an echoing chamber framed by tall buildings with balconies from which hard currency girls call to customers.</t>
  </si>
  <si>
    <t>Festhalls:</t>
  </si>
  <si>
    <t> Performance venues filled with music, festhalls range from the rustically bawdy to the dark and sensuous to high-energy places filled with light, color and bombast. All of them have one thing in common, however: their performers are courtesans, eagerly sought-after beauties who offer their affections to those patrons with the coin to catch and keep their attention. Their company is most-often sought after performances, and winning the affection of a truly popular and talented courtesan performer is a mark of distinction in Waterdhavian society. Festhall courtesans are never simply for hire to anyone who comes along, save in the seediest such establishments - they often must be wooed and won, although the chase is frequently just difficult enough to be exciting, rather than truly difficult.</t>
  </si>
  <si>
    <t>Nightclubs: </t>
  </si>
  <si>
    <t>There are several establishments in Waterdeep that feature music and a large open space for patrons to dance. Most such establishments permit ladies of the coin to pay a fee to enter the establishment, to provide dancing partners and solicit those whom they dance with. A few of the upper-crust establishments also house courtesans who provide elegant, flirtatious company, but who must be wooed in the usual way with such folk, rather than the any-with-the-coin attitude of coin-lasses.</t>
  </si>
  <si>
    <t>Spas: </t>
  </si>
  <si>
    <t>The majority of spas provide ample pampering and relaxation regimens, which frequently include intimate physical company as well. These lasses and lads are paid well for their services not by the patron, but by the spa itself, which simply charges the patron in a single lump sum for the whole of the services they take advantage of.</t>
  </si>
  <si>
    <t>Gambling Houses: </t>
  </si>
  <si>
    <t>Gambling houses rarely have in-house companions, though when they do, they are inevitably courtesans. Far more frequently, however, gambling houses invite local courtesans to visit their establishments with their patrons, offering the courtesans a small fee for each visit, in return for ensuring the patronage of a (usually wealthy) new patron. Likewise, it is not unusual for both courtesans and coin-lasses to visit these establishments themselves, paying a bit of coin at the door in return for the opportunity to mingle with potential new clients.</t>
  </si>
  <si>
    <t>Brothels:</t>
  </si>
  <si>
    <t> Brothels are invariably the domain of coin-lasses and -lads, domiciles in varying degrees of opulence that provide entertainment for patrons. They usually feature a large salon, often with a bar, where those workers not currently in assignation with a patron can be seen and approached. Brothels are usually run by a "mother", often a former coin-lass herself. Many of them also have a "father" who accompanies those lads and lasses of the brothel who walk the streets for trade; he is frequently armed and adept at violence, in order to protect his charges. Such street walkers either retire to a patron's domicile, or bring them back to their rooms in the brothel (though of course a few indulge in patrons' desires for wild or simply lazy inclinations, like assignations in alleys or parks).</t>
  </si>
  <si>
    <t>High Radiance, Dawnbringer  Temple Prior.High Dawnknight</t>
  </si>
  <si>
    <t>Current Quests
	o The Not-So-Safehouse: Find and secure a space in Undermountain that the Harpers can turn into a safehouse for Harper agents.
	o Contact: Jhandess Millomyr
	o Details: Jhandess wants to find a defensible spot in the Dungeon Level of Undermountain relatively close to the Well Room. Ideally, it would be a room with one or more entrances (secret entrances preferred), cleared of monsters and perils, which the Harpers can then fortify and protect, and provision, to use to hide agents being pursued or hunted.
Rewards: Faction Renown, other unstated rewards</t>
  </si>
  <si>
    <t>Network of Agents: Rank 1+. All Harpers learn the methods for contacting and getting information to the Harpers. The use of certain songs, signs to look for, identifying phrases - all the techniques that Harpers use to find one another in a cold and dangerous world.</t>
  </si>
  <si>
    <t>Song Training: Rank 2+. By the time a Harper has spent some time as part of the organization, training in music is an inevitability. Harpers use music for a great many things - to subtly identify themselves to one another, to pass coded messages back and forth, and even the use of musical metaphor in their interactions. The Harper of this Rank may choose proficiency in a musical instrument or the Performance Skill for singing.</t>
  </si>
  <si>
    <t>Harper's Pin: Rank 3+. Harpers who are regarded as Harpshadows within the organization receive a Harper's pin from their sponsor. (See below for details)</t>
  </si>
  <si>
    <t>Harper Lore: Rank 3+. Harpers gain access to repositories of arcane lore - spells known only to Harpers. These are taught by mentors or provided as spell-scrolls.</t>
  </si>
  <si>
    <t>City Lore: Rank 4+ A Harper gains familiarity with the backways and shortcuts of their main city of operation, or of any other city they spend at least a season (three months) in. These months do not have to be cumulative. You gain the "City Secrets" ability of the Urchin Background for those cities.</t>
  </si>
  <si>
    <t>Song Training: Rank 5+. Harpers of this degree of experience within the group have continued their training in music, choosing another musical instrument to be proficient in. They may also choose proficiency in a disguise kit, herbalism kit, or poisoner's kit.</t>
  </si>
  <si>
    <t>Magic Caches: Rank 8+. Senior Harpshadows are given access to small caches of magical items whose contents change occasionally. They are expected to take only a single item at a time, and return it when done.</t>
  </si>
  <si>
    <t>Harper Intelligence: Rank 10+. Harpers of this ranking receive all manner of intelligence regarding their local area. It is given to them to act upon as much or as little as they see fit, but all of it is expected to be passed to their superiors in the organization.</t>
  </si>
  <si>
    <t>Ahmaergo</t>
  </si>
  <si>
    <t>Ammalia Cassalanter</t>
  </si>
  <si>
    <t>Aurinax</t>
  </si>
  <si>
    <t>The Black Viper</t>
  </si>
  <si>
    <t>Davil Starsong</t>
  </si>
  <si>
    <t>Istrid Horn</t>
  </si>
  <si>
    <t>Skeemo Weirdbottle</t>
  </si>
  <si>
    <t>Tashlyn Yafeera</t>
  </si>
  <si>
    <t>Ziraj the Hunter</t>
  </si>
  <si>
    <t>Hrabbaz</t>
  </si>
  <si>
    <t>Floon Blagmar</t>
  </si>
  <si>
    <t>Hlam</t>
  </si>
  <si>
    <t>Jarlaxle Baenre</t>
  </si>
  <si>
    <t>Noska ur'Gray</t>
  </si>
  <si>
    <t>Vajra Safahr</t>
  </si>
  <si>
    <t>Victoro Cassalanther</t>
  </si>
  <si>
    <t>Volothamp Geddarm</t>
  </si>
  <si>
    <t>Xanathar</t>
  </si>
  <si>
    <t>Krebbyg Masq'il'yr</t>
  </si>
  <si>
    <t>Osvaldo Cassalanter</t>
  </si>
  <si>
    <t>Rhetegast Hawkwinter</t>
  </si>
  <si>
    <t>Vestra Stonar*</t>
  </si>
  <si>
    <t xml:space="preserve">Veron Angalen </t>
  </si>
  <si>
    <t xml:space="preserve">Ristlara </t>
  </si>
  <si>
    <t>Shenan</t>
  </si>
  <si>
    <t>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(MS 44-50)</t>
  </si>
  <si>
    <t>Olimbur Dardulph</t>
  </si>
  <si>
    <t xml:space="preserve">Jalanvaloss </t>
  </si>
  <si>
    <r>
      <t>. (</t>
    </r>
    <r>
      <rPr>
        <b/>
        <sz val="8"/>
        <color theme="1"/>
        <rFont val="Verdana"/>
        <family val="2"/>
        <charset val="204"/>
      </rPr>
      <t>Dra2 210-211</t>
    </r>
    <r>
      <rPr>
        <sz val="8"/>
        <color theme="1"/>
        <rFont val="Verdana"/>
        <family val="2"/>
        <charset val="204"/>
      </rPr>
      <t>)</t>
    </r>
  </si>
  <si>
    <r>
      <t>(</t>
    </r>
    <r>
      <rPr>
        <b/>
        <sz val="8"/>
        <color rgb="FF000000"/>
        <rFont val="Verdana"/>
        <family val="2"/>
        <charset val="204"/>
      </rPr>
      <t>TGC 19, 22-23, 34, 36</t>
    </r>
    <r>
      <rPr>
        <sz val="8"/>
        <color rgb="FF000000"/>
        <rFont val="Verdana"/>
        <family val="2"/>
        <charset val="204"/>
      </rPr>
      <t>)</t>
    </r>
  </si>
  <si>
    <t xml:space="preserve">Shrine of Jergal </t>
  </si>
  <si>
    <t xml:space="preserve">In Downshadow (HoU 48) </t>
  </si>
  <si>
    <t>Owned by a cousin of Dorn Strongcroft (BT 87)</t>
  </si>
  <si>
    <t>** a stubborn dwarf probably rebuilt after a dragon attack</t>
  </si>
  <si>
    <t>REGIONAL</t>
  </si>
  <si>
    <t>HARPERS</t>
  </si>
  <si>
    <t>ZHENTARIM</t>
  </si>
  <si>
    <t>LORDS ALLIANCE</t>
  </si>
  <si>
    <t>HOMEBREW</t>
  </si>
  <si>
    <t>Xanathar's Thieve's Guild</t>
  </si>
  <si>
    <t>Gray Hands</t>
  </si>
  <si>
    <t>Bregan Daerth</t>
  </si>
  <si>
    <t>Harshnag</t>
  </si>
  <si>
    <t>A typical Harper cache</t>
  </si>
  <si>
    <t>(Often protected by magical traps)</t>
  </si>
  <si>
    <t>2 mundane melee weapons</t>
  </si>
  <si>
    <t>2 mundane ranged weapons</t>
  </si>
  <si>
    <t>2 pieces of light armour</t>
  </si>
  <si>
    <t>40 pieces of ammunition</t>
  </si>
  <si>
    <t>1 shield</t>
  </si>
  <si>
    <t>a barrel of water</t>
  </si>
  <si>
    <t>a bottle of wine (cheap vintage)</t>
  </si>
  <si>
    <t>a crate of hard tack</t>
  </si>
  <si>
    <t>4 potions of healing</t>
  </si>
  <si>
    <t>A level 2 spell scroll</t>
  </si>
  <si>
    <t>Задания</t>
  </si>
  <si>
    <t>Quests undertaken by agents of the Harpers might include the following:</t>
  </si>
  <si>
    <t>Secure an artifact that could upset the balance of power in a region.</t>
  </si>
  <si>
    <t>Gather intelligence on a powerful individual or organization.</t>
  </si>
  <si>
    <t>Determine the true intentions of a powerful political figure or spellcaster.</t>
  </si>
  <si>
    <t>Sandyse Thunderquill A studious mage in Neverwinter.</t>
  </si>
  <si>
    <t xml:space="preserve">Remallia Haventree </t>
  </si>
  <si>
    <t>Rian Nightshade</t>
  </si>
  <si>
    <t>Captain Drashk</t>
  </si>
  <si>
    <t>A typical Zhentarim cache</t>
  </si>
  <si>
    <t>(Often protected by mundane traps)</t>
  </si>
  <si>
    <t>4 mundane melee weapons</t>
  </si>
  <si>
    <t>80 pieces of ammunition</t>
  </si>
  <si>
    <t>2 sets of medium armour</t>
  </si>
  <si>
    <t>2 sets of heavy armour</t>
  </si>
  <si>
    <t>2 shields</t>
  </si>
  <si>
    <t>a bottle of wine (good vintage)</t>
  </si>
  <si>
    <t>a crate of military rations</t>
  </si>
  <si>
    <t>A level 1 spell scroll (offensive)</t>
  </si>
  <si>
    <t>Arilosa Adarbrent: Owns the Coin Toss, a merchant ship.</t>
  </si>
  <si>
    <t>Captain Tazlan Rilzeer: Captain of Coin Toss, fearless scoundrel.</t>
  </si>
  <si>
    <t>Tharkil Morn: Priest of the Coin Toss. Cheery, overweight.</t>
  </si>
  <si>
    <t>Thora Nabal</t>
  </si>
  <si>
    <t>Sylrien Havennor.</t>
  </si>
  <si>
    <t>Olaf Renghyi</t>
  </si>
  <si>
    <t>Elias Drako</t>
  </si>
  <si>
    <t xml:space="preserve">Tamryn Tharke </t>
  </si>
  <si>
    <t>A typical Order of the Gauntlet cache</t>
  </si>
  <si>
    <t>(Often protected by glyphs of warding)</t>
  </si>
  <si>
    <t>3 mundane melee weapons (one silvered)</t>
  </si>
  <si>
    <t>1 pieces of medium armour</t>
  </si>
  <si>
    <t>1 piece of heavy armour</t>
  </si>
  <si>
    <t>1 shields</t>
  </si>
  <si>
    <t>a crate of travelling rations</t>
  </si>
  <si>
    <t>2 potions of healing</t>
  </si>
  <si>
    <t>2 potions of greater healing</t>
  </si>
  <si>
    <t>2 bottles of holy water</t>
  </si>
  <si>
    <t>1 holy symbol</t>
  </si>
  <si>
    <t>A level 1 spell scroll (defensive)</t>
  </si>
  <si>
    <t>Helvur Tarnlar (PotA)</t>
  </si>
  <si>
    <t>Maegla Tarnlar (PotA)</t>
  </si>
  <si>
    <t>A typical Lords’ Alliance cache</t>
  </si>
  <si>
    <t>(Often guarded by Alliance agents)</t>
  </si>
  <si>
    <t>2 pieces of medium armour</t>
  </si>
  <si>
    <t>2 piece of heavy armour</t>
  </si>
  <si>
    <t>a crate of hard tack (non-maggoty)</t>
  </si>
  <si>
    <t>A level 3 spell scroll</t>
  </si>
  <si>
    <t>Dasharra Keldabar: A dwarf who teaches people to ride griffons.</t>
  </si>
  <si>
    <t>A typical Emerald Enclave cache</t>
  </si>
  <si>
    <t>(Often hidden in den or nest of natural, but dangerous creature)</t>
  </si>
  <si>
    <t>2 mundane melee weapons (nonmetallic)</t>
  </si>
  <si>
    <t>2 mundane ranged weapons (nonmetallic)</t>
  </si>
  <si>
    <t>2 pieces of natural light armour (nonmetallic)</t>
  </si>
  <si>
    <t>40 pieces of ammunition (Flint-tipped)</t>
  </si>
  <si>
    <t>1 shield (nonmetallic)</t>
  </si>
  <si>
    <t>a clay bottle of wine (unlabelled, but high quality)</t>
  </si>
  <si>
    <t>a clay bottle of mead (unlabelled, but high quality)</t>
  </si>
  <si>
    <t>a crate of dried nuts and fruit</t>
  </si>
  <si>
    <t>6 natural salves of healing (Equivalent to potion of healing, but slower acting)</t>
  </si>
  <si>
    <t>egory    Location (Key)    Markup / Resale Value</t>
  </si>
  <si>
    <t>Adventuring gear</t>
  </si>
  <si>
    <t>Essimuth’s Equipment (S28); The Fishscale Smithy (D60); The Metal House of Wonders (D3); Nestaur the Ropemaker (D40); Old Knot Shop (C64); Talnu’s Ropeworks (D64); Telethar Leatherworks (D50)</t>
  </si>
  <si>
    <t>1.0 / na</t>
  </si>
  <si>
    <t>Armor, normal</t>
  </si>
  <si>
    <t>Brian the Swordmaster’s Smithy (S7); Halls of Hilmer (C23); The Metal House of Wonders (D3); the Riven Shield Shop (T4)</t>
  </si>
  <si>
    <t>1.0 / 0.5</t>
  </si>
  <si>
    <t>Armor, magic</t>
  </si>
  <si>
    <t>Halaster’s Heirs (UM L1) Halls of Hilmer (C23)</t>
  </si>
  <si>
    <t>1.2 / 0.5 1.1 / 0.5</t>
  </si>
  <si>
    <t>The Riven Shield Shop (T4), no new items commissioned</t>
  </si>
  <si>
    <t>Thayan Embassy (C70), maximum 2,500 gp</t>
  </si>
  <si>
    <t>0.9 / 0.4</t>
  </si>
  <si>
    <t>Assassins</t>
  </si>
  <si>
    <t>Diloontier’s Apothecary (C13); Deloun Alley; Hell Hound’s Muzzle tavern (Skullport),</t>
  </si>
  <si>
    <t>ask for Grimmbold the Gith; nearly any tavern in Dock Ward frequented by the Shadow Thieves</t>
  </si>
  <si>
    <t>var / na</t>
  </si>
  <si>
    <t>Broadsheet</t>
  </si>
  <si>
    <t>Bazaar Street; Berendarr’s World of Words (S50); High Road; Market; Trader’s Way;</t>
  </si>
  <si>
    <t>(1-10 cp)</t>
  </si>
  <si>
    <t>Sutherlane; Julthoon Street; Ralagut’s Wheelhouse (D66); “Sharkroar” Horth Shalark’s Broadsheets (C65); Melvar’s Chapbooks &amp; Folios ($63); Street of Glances; Street of Lances; Street of the Singing Dolphin; Street of Whispers; Stormstar’s Ride</t>
  </si>
  <si>
    <t>Chapbooks (1-10 gp)</t>
  </si>
  <si>
    <t>Melvar’s Chapbooks &amp; Folios ($63); Serpentil Books &amp; Folios (D10); most broadsheet vendors</t>
  </si>
  <si>
    <t>Clothing</t>
  </si>
  <si>
    <t>Cobblers’ and Corvisers’ House (T37); Costumers’ Hall (T11); Meiroth’s Fine Silks (T35); Melgard’s Fine Leathers (D48); Meraedos Fine Furs (N48); Nelkaush the Weaver (S12); Nurneene’s Marvelous Masks (C84); Piatran’s Clothiers (S32); Ragathan Furriers (N43); Rebeleigh’s Elegant Headwear (C31); Sulmest’s Splendid Shoes &amp; Boots (N49);</t>
  </si>
  <si>
    <t>Telethar Leatherworks (D50); Thentavva’s Boots (T12)</t>
  </si>
  <si>
    <t>Constructs</t>
  </si>
  <si>
    <t>Halaster’s Heirs (UM L1)</t>
  </si>
  <si>
    <t>1.5 / 0.5</t>
  </si>
  <si>
    <t>House of Inspired Hands ($38)</t>
  </si>
  <si>
    <t>1.1 / na</t>
  </si>
  <si>
    <t>Drink</t>
  </si>
  <si>
    <t>Bhephel’s Bottles (N67); Golden Horn Gambling House (T28); The High Flagon ($76); The House of Good Spirits (S3); all festhalls and taverns</t>
  </si>
  <si>
    <t>1.5 / na</t>
  </si>
  <si>
    <t>Diloontier’s Apothecary (C13); Phalantar’s Philtres &amp; Components (C33);</t>
  </si>
  <si>
    <t>The House of Healing (N51); Golden Horn Gambling House (T28);</t>
  </si>
  <si>
    <t>Grinning Lion (N56), ask for Hala Myrt; The High Flagon ($76); covert sales at many festhalls</t>
  </si>
  <si>
    <t>Entertainers</t>
  </si>
  <si>
    <t>Golden Horn Gambling House (T28); Halambar Lutes &amp; Harps (C25); The House of Song (T19); Lightsinger Theater (C56); Mother Tathlorn’s House of Pleasure (C43); New Olamn (C72)</t>
  </si>
  <si>
    <t>Extraordinary</t>
  </si>
  <si>
    <t>The House of Gems (C44); Ilizmmer Villa ($40); Lathkule Villa (N37); Massalan Villa (N14);</t>
  </si>
  <si>
    <t>1.1 / 0.5</t>
  </si>
  <si>
    <t>natural items</t>
  </si>
  <si>
    <t>Olmhazan’s Jewels (C29); Halazar’s Fine Gems ($60); The Old Monster Shop (S8); The Old Xoblob Shop (D71); Sea Elf Trading Outpost (H6)</t>
  </si>
  <si>
    <t>Belmonder’s Meats (T23); Fallen Stars Fish (N54); Felhaur’s Fine Fish (D37);</t>
  </si>
  <si>
    <t>The Garrulous Grocer (S37); Gerin’s Breads ($62); Hriiat Fine Pastries (N61);</t>
  </si>
  <si>
    <t>Khostal Hannass, Fine Nuts (D38); Smokehouse (D52); The Full Cup (S14); The House of Purple</t>
  </si>
  <si>
    <t>Silks ($54); Sea Elf Trading Outpost (H6); all inns; many street vendors and ‘shutter-window’ shops</t>
  </si>
  <si>
    <t>Lodging</t>
  </si>
  <si>
    <t>Greenglade Tower (N71); The House of Purple Silks ($54); Sapphire House (C60); all inns; most festhalls, with short rent and apt to be noisy</t>
  </si>
  <si>
    <t>Magic items</t>
  </si>
  <si>
    <t>Aurora’s Realms Shop (C37), allow 10-30 days for delivery Balthorr’s Rare &amp; Wondrous Treasures (C14)</t>
  </si>
  <si>
    <t>1. / 0.5</t>
  </si>
  <si>
    <t>2. / 0.5</t>
  </si>
  <si>
    <t>Thayan Embassy (C70), maximum 2,500 gp value Tower of the Order (C15), members only</t>
  </si>
  <si>
    <t>0.9 / 0.4 1.0 / 0.5</t>
  </si>
  <si>
    <t>Mercenaries</t>
  </si>
  <si>
    <t>Blackstone House (T44); The Bowels of the Earth (T36); The Broken Lance ($59);</t>
  </si>
  <si>
    <t>Inn of the Dripping Dagger (T3), ask for Filiare; Orm’s Highbench (S26);</t>
  </si>
  <si>
    <t>The Swords’ Rest (S1); The Thirsty Throat (D13); Tymora’s Blessing (S47); Wyvern’s Rest ($2)</t>
  </si>
  <si>
    <t>Mounts and</t>
  </si>
  <si>
    <t>Athal’s Stables (S27); The Guild Paddock (T34); Hemmerem’s Stables (S34); Hlakken</t>
  </si>
  <si>
    <t>related gear</t>
  </si>
  <si>
    <t>Stables (S17); The Redbridle Stables (S4); Saddlers’ &amp; Harness-Makers’ Hall (S6)</t>
  </si>
  <si>
    <t>Poisons</t>
  </si>
  <si>
    <t>Diloontier’s Apothecary (C13); The Old Monster Shop (S8); Phalantar’s Philtres &amp; Components (C33); The House of Healing (N51); Deloun Alley</t>
  </si>
  <si>
    <t>Potions</t>
  </si>
  <si>
    <t>Diloontier’s Apothecary (C13)</t>
  </si>
  <si>
    <t>Tessalar’s Tower ($25), ask for Tessalar Hulicorm</t>
  </si>
  <si>
    <t>1.5 / na 1.2 / na</t>
  </si>
  <si>
    <t>Thayan Embassy (C70)</t>
  </si>
  <si>
    <t>Phalantar’s Philtres &amp; Components (C33 The House of Healing (N51), divine spells only</t>
  </si>
  <si>
    <t>0.9 / na 1.2 / 0.4 1.0 / 0.5</t>
  </si>
  <si>
    <t>0.9 / na</t>
  </si>
  <si>
    <t>Slaves</t>
  </si>
  <si>
    <t>Slavers’ Market in Skullport; along Wharf Street, ask for old Hulfast</t>
  </si>
  <si>
    <t>Special substances</t>
  </si>
  <si>
    <t>Balthorr’s Rare &amp; Wondrous Treasures (C14); House of Pride Perfumes (D33); The</t>
  </si>
  <si>
    <t>and items</t>
  </si>
  <si>
    <t>Old Monster Shop (S8); The Old Xoblob Shop (D71); Phalantar’s Philtres &amp; Components (C33); Sea Elf Trading Outpost (H6)</t>
  </si>
  <si>
    <t>Spellcasting</t>
  </si>
  <si>
    <t>Blackstaff Tower (C6); Selûne’s Smile (D6), ask for Coril; Tessalar’s Tower ($25), ask for Tessalar Hulicorm; The Blushing Nymph (C81), ask for Zabbas Thuul, who rents a room there; Tower of the Order (C15); Halaster’s Heirs (UM L1); various temples</t>
  </si>
  <si>
    <t>Stolen property</t>
  </si>
  <si>
    <t>Bellister’s House (S25); The Underdark (T1), ask for “Lurth,” a name used by many var vendors (all goods); Grinning Lion (N56), ask for Hala Myrt; Balthorr’s Rare and Wondrous Treasures (C14); The Bloody Fist (D17), ask for “One-Eyed Jukk” (weapons, armor, or fine metalwork only); Crommer’s Warehouse (C51); Orsabbas’s Fine Imports (T17);</t>
  </si>
  <si>
    <t>Phalantar’s Philtres &amp; Components (C33), ask for Phalantar (magic items, adventurers’ loot); Serpentil Books and Folios (D10), ask for Jannaxil Serpentil (maps, charts, scrolls, and books only); The Thirsty Throat (D13), ask for Thunna (poisons and alchemical substances only);</t>
  </si>
  <si>
    <t>Wharf Street, ask for old Hulfast (exotic creatures, plants, and slaves)</t>
  </si>
  <si>
    <t>V-\</t>
  </si>
  <si>
    <t>Ö</t>
  </si>
  <si>
    <t>&lt;N</t>
  </si>
  <si>
    <t>Tools and skill kits</t>
  </si>
  <si>
    <t>Essimuth’s Equipment (S28); Gelfuril the Trader (D55); The Metal House of Wonders (D3); Metalmasters’ Hall (S20)</t>
  </si>
  <si>
    <t>Weapons, normal</t>
  </si>
  <si>
    <t>Brian the Swordmaster’s Smithy (S7); Saern’s Fine Swords (T7); Whistling Blades (D5); Gelfuril the Trader (D55); Riautar’s Weaponrry (T18); the Silent Shield (N65)</t>
  </si>
  <si>
    <t>Weapons, magic</t>
  </si>
  <si>
    <t>Riautar’s Weaponry (T18), 2,500 gp or less Saern’s Fine Swords (T7)</t>
  </si>
  <si>
    <t>1.3 / 0.5 1.0 / 0.6 1.1 / 0.4</t>
  </si>
  <si>
    <t>Thayan Embassy (C70), 2,500 gp or less</t>
  </si>
  <si>
    <t>Renown</t>
  </si>
  <si>
    <t>Lord’s Alliance</t>
  </si>
  <si>
    <t>Watcher</t>
  </si>
  <si>
    <t>Chevall</t>
  </si>
  <si>
    <t>Springwarden</t>
  </si>
  <si>
    <t>Cloak</t>
  </si>
  <si>
    <t>Fang</t>
  </si>
  <si>
    <t>Harpshadow</t>
  </si>
  <si>
    <t>Marcheon</t>
  </si>
  <si>
    <t>Summerstrider</t>
  </si>
  <si>
    <t>Redknife</t>
  </si>
  <si>
    <t>Brightcandle</t>
  </si>
  <si>
    <t>Whitehawk</t>
  </si>
  <si>
    <t>Autumnreaver</t>
  </si>
  <si>
    <t>Stingblade</t>
  </si>
  <si>
    <t>Viper</t>
  </si>
  <si>
    <t>Wise Owl</t>
  </si>
  <si>
    <t>Vindicator</t>
  </si>
  <si>
    <t>Winterstalker</t>
  </si>
  <si>
    <t>Warduke</t>
  </si>
  <si>
    <t>Ardragon</t>
  </si>
  <si>
    <t>High Harper</t>
  </si>
  <si>
    <t>Righteous Hand</t>
  </si>
  <si>
    <t>Master of the Wild</t>
  </si>
  <si>
    <t>Lioncrown</t>
  </si>
  <si>
    <t>Dread Lord</t>
  </si>
  <si>
    <t>Requirements</t>
  </si>
  <si>
    <t>Perks</t>
  </si>
  <si>
    <t>5 lvl</t>
  </si>
  <si>
    <t>19 lvl</t>
  </si>
  <si>
    <t>15 lvl</t>
  </si>
  <si>
    <t>character of low rank might gain access to a reliable contact and adventure leads, a safe house, or a trader willing to offer a discount on adventuring gear.</t>
  </si>
  <si>
    <t>A middle-ranked character might gain a follower (see chapter 4, "Creating Nonplayer Characters"), access to potions and scrolls, the ability to call in a favor, or backup on dangerous missions.</t>
  </si>
  <si>
    <t xml:space="preserve"> A high-ranking character might be able to call on a small army, take custody of a rare magic item, gain access to a helpful spellcaster, or assign special missions to members of lower rank.</t>
  </si>
  <si>
    <t>The fate of a region might depend on the adventures that characters of levels 5 to 10 undertake. These adventurers venture into fearsome wilds and ancient ruins, where they confront savage giants, ferocious hydras, fearless golems, evil yuan-ti, scheming devils, bloodthirsty demons, crafty mind flayers, and drow assassins. They might have a chance of defeating a young dragon that has established a lair but not yet extended its reach far into the surrounding territory.</t>
  </si>
  <si>
    <t>At this tier, adventurers make their mark on the world in a variety of ways, from the consequences of their adventures to the manner in which they spend their hard-won treasure and exploit their well-deserved reputations. Characters of this level construct fortresses on land deeded them by local rulers. They found guilds, temples, or martial orders. They take on apprentices or students of their own. They broker peace between nations or lead them into war. And their formidable reputations attract the attention of very powerful foes.</t>
  </si>
  <si>
    <t>Characters who reach 20th level have attained the pinnacle of mortal achievement. Their deeds are recorded in the annals of history and recounted by bards for centuries. Their ultimate destinies come to pass. A cleric might be taken up into the heavens to serve as a god’s right hand. A warlock could become a patron to other warlocks. Perhaps a wizard unlocks the secret to immortality (or undeath) and spends eons exploring the farthest reaches of the multiverse. A druid might become one with the land, transforming into a nature spirit of a particular place or an aspect of the wild. Other characters could found clans or dynasties that revere the memory of their honored ancestors from generation to generation, create masterpieces of epic literature that are sung and retold for thousands of years, or establish guilds or orders that keep the adventurers’ principles and dreams alive.</t>
  </si>
  <si>
    <t>d12 + d8</t>
  </si>
  <si>
    <t>Animals on the loose</t>
  </si>
  <si>
    <t>Announcement</t>
  </si>
  <si>
    <t>Brawl</t>
  </si>
  <si>
    <t>Bullies</t>
  </si>
  <si>
    <t>Companion</t>
  </si>
  <si>
    <t>Contest</t>
  </si>
  <si>
    <t>Corpse</t>
  </si>
  <si>
    <t>Draft</t>
  </si>
  <si>
    <t>Drunk</t>
  </si>
  <si>
    <t>Fire</t>
  </si>
  <si>
    <t>Found trinket</t>
  </si>
  <si>
    <t>Guard harassment</t>
  </si>
  <si>
    <t>Pickpocket</t>
  </si>
  <si>
    <t>Procession</t>
  </si>
  <si>
    <t>Protest</t>
  </si>
  <si>
    <t>Runaway cart</t>
  </si>
  <si>
    <t>Shady transaction</t>
  </si>
  <si>
    <t>Spectacle</t>
  </si>
  <si>
    <t>Urchin</t>
  </si>
  <si>
    <t>Animals on the Loose. The characters see one or more unexpected animals loose in the street. This challenge could be anything from a pack of baboons to an escaped circus bear, tiger, or elephant.</t>
  </si>
  <si>
    <t>Announcement. A herald, town crier, mad person, or other individual makes an announcement on a street corner for all to hear. The announcement might foreshadow some upcoming event (such as a public execution), communicate important information to the general masses (such as a new royal decree), or convey a dire omen or warning.</t>
  </si>
  <si>
    <t>Brawl. A brawl erupts near the adventurers. It could be a tavern brawl; a battle between rival factions, families, or gangs in the city; or a struggle between city guards and criminals. The characters could be witnesses, hit by stray arrow fire, or mistaken for members of one group and attacked by the other.</t>
  </si>
  <si>
    <t>Bullies. The characters witness 1d4 + 2 bullies harassing an out-of-towner (use the commoner statistics in the Monsters Listing for all of them). A bully flees as soon as he or she takes any amount of damage.</t>
  </si>
  <si>
    <t>Companion. One or more characters are approached by a local who takes a friendly interest in the party’s activities. As a twist, the would-be companion might be a spy sent to gather information on the adventurers.</t>
  </si>
  <si>
    <t>Contest. The adventurers are drawn into an impromptu contest — anything from an intellectual test to a drinking competition — or witness a duel.</t>
  </si>
  <si>
    <t>Corpse. The adventurers find a humanoid corpse.</t>
  </si>
  <si>
    <t>Draft. The characters are drafted by a member of the city or town watch, who needs their help to deal with an immediate problem. As a twist, the member of the watch might be a disguised criminal trying to lure the party into an ambush (use the thug statistics in the Monsters Listing for the criminal and his or her cohorts).</t>
  </si>
  <si>
    <t>Drunk. A tipsy drunk staggers toward a random party member, mistaking him or her for someone else.</t>
  </si>
  <si>
    <t>Fire. A fire breaks out, and the characters have a chance to help put out the flames before it spreads.</t>
  </si>
  <si>
    <t>Found Trinket. The characters find a random trinket. You can determine the trinket by rolling on the Trinkets table in the Player’s Handbook.</t>
  </si>
  <si>
    <t>Guard Harassment. The adventurers are cornered by 1d4 + 1 guards eager to throw their weight around. If threatened, the guards call out for help and might attract the attention of other guards or citizens nearby.</t>
  </si>
  <si>
    <t>Pickpocket. A thief (use the spy statistics in the Monsters Listing) tries to steal from a random character. Characters whose passive Wisdom (Perception) scores are equal to or greater than the thief’s Dexterity (Sleight of Hand) check total catch the theft in progress.</t>
  </si>
  <si>
    <t>Procession. The adventurers encounter a group of citizens either parading in celebration or forming a funeral procession.</t>
  </si>
  <si>
    <t>Protest. The adventurers see a group of citizens peacefully protesting a new law or decree. A handful of guards maintain order.</t>
  </si>
  <si>
    <t>Runaway Cart. A team of horses pulling a wagon races through the city streets. The adventurers must avoid the horses. If they stop the wagon, the owner (who is running behind the cart) is grateful.</t>
  </si>
  <si>
    <t>Shady Transaction. The characters witness a shady transaction between two cloaked figures.</t>
  </si>
  <si>
    <t>Spectacle. The characters witness a form of public entertainment, such as a talented bard’s impersonation of a royal personage, a street circus, a puppet show, a flashy magic act, a royal visit, or a public execution.</t>
  </si>
  <si>
    <t>Urchin. A street urchin gloms onto the adventurers and follows them around until frightened off.</t>
  </si>
  <si>
    <t>Waterdeep: nib, shard, sambar, dragon, sun</t>
  </si>
  <si>
    <t>Lords’ Alliance—Rally the Troops. You are a Stingblade of the Lords’ Alliance, dedicated to helping the common folk stand strong against the demonic influences pouring forth from the Underdark. By spending ten downtime days to rally the locals—whether surface dwellers or Underdark denizens—you can call three bandits (see appendix B of the Monster Manual) to your assistance. By spending fifteen downtime days, you can rally three bandits and one bandit captain to your aid. These allies perform any tasks within reason and capability, but they part ways with you after taking part in one combat or at the end of the adventure, whichever comes first. If things are looking grim and you do not already have these allies (and have not already called them during the current adventure), you can use a bonus action to spend an additional five downtime days (for a total of fifteen or twenty downtime days) and have these allies immediately show up in a place of the Dungeon Master’s choosing.</t>
  </si>
  <si>
    <t>Zhentarim—Opportunist. You are a Viper of the Zhentarim and are adept at slithering your way into advantageous positions. Despite the Red Plumes’ grip on trade in the region and the chaos spreading as a result of madness in the Underdark, you are in a perfect position to profit. While you adventure, you are able collect valuables without the other party members’ knowledge, then sell those valuables at a later date. For each ten downtime days you spend before an adventure, increase your gold rewards from the adventure by 10 percent, up to a maximum of 50 percent for that adventure.</t>
  </si>
  <si>
    <t>Emerald Enclave—Madness Ward. You are an Autumnreaver of the Emerald Enclave, and know that the madness creeping to the surface world from the depths of the Underdark is wholly unnatural. By performing cleansing rituals and warding areas where demonic madness has been seen or felt, you and your companions can bolster your resistance to that madness. For each downtime day you spend, you can grant yourself or an ally a madness ward that lasts until your next long rest. A creature with this madness ward can use a reaction to gain advantage on a saving throw against madness. A character can have only one madness ward active at a time.</t>
  </si>
  <si>
    <t>Order of the Gauntlet—Investiture of the Divine. You are a Whitehawk in the Order of the Gauntlet, and have been a participant in prayer circles and rites to combat the demons spilling from the Underdark. You can spend ten downtime days to gain an investiture of the divine that lasts until your next long rest. While your investiture is active, you can use a bonus action on each of your turns to grant you or an ally within 30 feet of you the ability to bypass damage resistances on the next attack made against a demon. This benefit does not bypass a demon’s immunities.</t>
  </si>
  <si>
    <t xml:space="preserve">Faction Insignias </t>
  </si>
  <si>
    <t xml:space="preserve">Faction </t>
  </si>
  <si>
    <t>Pin</t>
  </si>
  <si>
    <t>Pendant</t>
  </si>
  <si>
    <t>Leaf Clasp</t>
  </si>
  <si>
    <t>Lord's Alliance</t>
  </si>
  <si>
    <t>Signet Ring (symbol palm side)</t>
  </si>
  <si>
    <t>Gold Coin (stamped symbol)</t>
  </si>
  <si>
    <t>Стовпець1</t>
  </si>
  <si>
    <t>TAG2</t>
  </si>
  <si>
    <t>BUILDING3</t>
  </si>
  <si>
    <t>Стовпець4</t>
  </si>
  <si>
    <t>Стовпець8</t>
  </si>
  <si>
    <t>Стовпець19</t>
  </si>
  <si>
    <t>Стовпець24</t>
  </si>
  <si>
    <t>ALLTEXT</t>
  </si>
  <si>
    <t>Brevindon Margaster</t>
  </si>
  <si>
    <t>Timeless</t>
  </si>
  <si>
    <t xml:space="preserve">A noblewoman of Waterdeep, she is considered the leader of the Waterdhavian house of Margaster. </t>
  </si>
  <si>
    <t>Inkeri  Margaster</t>
  </si>
  <si>
    <t>Alvilda Margaster</t>
  </si>
  <si>
    <t xml:space="preserve">Close associate and cousin of Inkeri. Also a noble lady of Waterdeep. </t>
  </si>
  <si>
    <t xml:space="preserve">Inkeri’s brother, another Waterdhavian noble. </t>
  </si>
  <si>
    <t xml:space="preserve">Friendly Flounder </t>
  </si>
  <si>
    <t>Three Towers</t>
  </si>
  <si>
    <t>http://forgottenrealms.wikia.com/wiki/Friendly_Flounder</t>
  </si>
  <si>
    <t>http://forgottenrealms.wikia.com/wiki/Three_Towers</t>
  </si>
  <si>
    <t>http://forgottenrealms.wikia.com/wiki/Storm%27s_Front_Tavern</t>
  </si>
  <si>
    <t xml:space="preserve">In 1491 DR the city is approached with a proposal of growing a tree grove 'temple' sacred to Eilistraee in ruined Field Ward. </t>
  </si>
  <si>
    <t>(E:DM 116)</t>
  </si>
  <si>
    <t>Tree grove "temple" to elistraee</t>
  </si>
  <si>
    <t>Tymora's Fancy</t>
  </si>
  <si>
    <t>http://forgottenrealms.wikia.com/wiki/Tymora%27s_Fancy</t>
  </si>
  <si>
    <t>Minor editions to taverns</t>
  </si>
  <si>
    <t>NPC, Persons, Folk</t>
  </si>
  <si>
    <t>To do</t>
  </si>
  <si>
    <t>Moon calendar</t>
  </si>
  <si>
    <t>Holidays on calendar</t>
  </si>
  <si>
    <t>Languages</t>
  </si>
  <si>
    <t>Wines</t>
  </si>
  <si>
    <t>Sages</t>
  </si>
  <si>
    <t>Random encounters</t>
  </si>
  <si>
    <t>To add sources</t>
  </si>
  <si>
    <t>Waterdeep encounters (what I like)</t>
  </si>
  <si>
    <t xml:space="preserve">Unseen </t>
  </si>
  <si>
    <t>Living City of Waterdeep project</t>
  </si>
  <si>
    <t>Want to support? Pay what you want on DMSGUILD and leave review</t>
  </si>
  <si>
    <t>Relavarr Agundar , scraggle-bearded young lordling (E:DM 78-79)</t>
  </si>
  <si>
    <t>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</si>
  <si>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 xml:space="preserve">Korras Anteos the Third (WATE 1-2)
</t>
  </si>
  <si>
    <t>Challras Gralleth (BT 125,240)</t>
  </si>
  <si>
    <t>Rharlek Gralleth: Challras’s son, short of build, has a lisp, ‘a squat, poor-complexioned boor with bad teeth,worse manners, two left feet, and a wasted education’. (BT 240)</t>
  </si>
  <si>
    <t>Andalar Helmfast, older nobleman (E:DM 119)</t>
  </si>
  <si>
    <t xml:space="preserve">Erland Husteem (E:DM 286) </t>
  </si>
  <si>
    <t xml:space="preserve">Dresdark Kormallis, a shambling, squat round bear of a man,balding, favors dark silks and wears monocles and sports a huge waxed mustache, a crashing bore (E:DM 80, 96)
</t>
  </si>
  <si>
    <t>Eskeneldur Manthar (sleekly fat, darkly handsome despite advanced years, like a greedy, overfed old cat (E:DM 286)</t>
  </si>
  <si>
    <t>Haelram Roaringhorn (IDWFR1)</t>
  </si>
  <si>
    <t>Stedd Moonstar from (WATE 1-1)</t>
  </si>
  <si>
    <t>??? brother of Haelram (IDWFR1)</t>
  </si>
  <si>
    <t xml:space="preserve">Quarren Urmbrusk (HoU 18)
</t>
  </si>
  <si>
    <t>The Moonstars are a noble family and faithful followers of Selune. Once prestigious, the family has suffered various hardships over the years. Much of the family has left Waterdeep. Recent activity indicates that Stedd Moonstar is making plans to restore the family’s wealth and standing in the city.House Moonstar’s primary sources of income are running caravans, exploration, and cartography.(WATE 2-2)Stedd Moonstar from (WATE 1-1)</t>
  </si>
  <si>
    <t>Dagult Neverember</t>
  </si>
  <si>
    <t>Zelraun Roaringhorn, archmage</t>
  </si>
  <si>
    <t>Chostal Dunflagon, recently passed away (WATE 2-1)</t>
  </si>
  <si>
    <t xml:space="preserve">Mirt the Moneylender </t>
  </si>
  <si>
    <t xml:space="preserve">Ammakyl (BT 43) 
</t>
  </si>
  <si>
    <t>Myrathranda Gost, short, ancient and wrinkeld, but ramrod-straight woman (E:DM 264)</t>
  </si>
  <si>
    <t xml:space="preserve">Harriana Hawkwinter (LG female Chondathan knight of Helm) (SKT), </t>
  </si>
  <si>
    <t>Kastarra Hunabar, large, olive-skinned woman with blond hair, hails from Amn. (BT 239)</t>
  </si>
  <si>
    <t>Husteem (E:DM 287)</t>
  </si>
  <si>
    <t>Brandeleira Talost, wrinkeld old noblewoman, who knows Elminster intimately and has a terrible fashion sense (E:DM 79)</t>
  </si>
  <si>
    <t>Lestra Urmbrusk (HoU 18-19)  (Note: As the adventure leaves the fates of the Urmbrusk open, these 3 nobles might be dead or exiled)  Llarwell, half-elf servant of House Urmbrusk (HoU 19)</t>
  </si>
  <si>
    <t>Alondra 'Wildfire' Wavesilver, Heir to the House, called 'student' by Ilira Nathalan (DS163,167)</t>
  </si>
  <si>
    <t xml:space="preserve">Tennora Hedare Blond hair (S:TA pg.37) Makes a living as a tutor. (TGC pg.8) Would given anything to be a wizard. Studied under Master Rhinzen Halnian, who sent her away because of her lacking grasp of the Weave (TGC pg. 15-16) Curious (TGC pg. 12)
Her parents were Mesial Hedare and Liferna Hedare, a born Uskevren (whose family left Sembia). 
Niece of Aowena and Eckhart Hedare (TGC pg. 5)
Lives on the 4th floor of the God Catcher (TGC pg. 18)
by 1486 DR she has become the (harper?) agent who carried messages for the Masked Lords, replaced the late Nantar in that office (S:TA pg.37)
</t>
  </si>
  <si>
    <t xml:space="preserve"> (clean-shaven, long-jawed, sharp-nosed, features often twisted by sour disapproval </t>
  </si>
  <si>
    <t xml:space="preserve">(E:DM 286) </t>
  </si>
  <si>
    <t>Harlbrittur Kothont</t>
  </si>
  <si>
    <t>Harlond Melshimber</t>
  </si>
  <si>
    <t>Tasheene Melshimber</t>
  </si>
  <si>
    <t>Othovir</t>
  </si>
  <si>
    <t xml:space="preserve">exile </t>
  </si>
  <si>
    <t>SKT</t>
  </si>
  <si>
    <t xml:space="preserve"> (mage living in Silverymoon) (SKT), </t>
  </si>
  <si>
    <t>Xamlyn Margaster</t>
  </si>
  <si>
    <t>Orn Margaster</t>
  </si>
  <si>
    <t>Jadzia Ammakyl</t>
  </si>
  <si>
    <t xml:space="preserve">, lovely, sister of Vescaras, is rich 'as Waukeen's handmaiden' (S:TA 46-47) </t>
  </si>
  <si>
    <t xml:space="preserve"> a third son, officer of the guard, patrols the sewers, can be very sweet and eager around women, but is an utter bore and smells of the sewers (TGC 8)</t>
  </si>
  <si>
    <t xml:space="preserve">Ralnath </t>
  </si>
  <si>
    <t>(nephew of Ralnarth, a vain bully with coin and a noble name behind it, member of the Watch, See also The Watch)</t>
  </si>
  <si>
    <t xml:space="preserve">Wavetamer Garyn Raventree </t>
  </si>
  <si>
    <t>(Priest of Valkur) (BT)</t>
  </si>
  <si>
    <t>Renaer ‘Ren’ Neverember</t>
  </si>
  <si>
    <t>??? Roaringhorn</t>
  </si>
  <si>
    <t>, wife of Haelram (IDWFR1)</t>
  </si>
  <si>
    <t>Tylandar Roaringhorn</t>
  </si>
  <si>
    <t xml:space="preserve">, 63 years old noble, Zelraun Roaringhorn, archmage (SKT, OotA), </t>
  </si>
  <si>
    <t>Talantress Roaringhorn</t>
  </si>
  <si>
    <t xml:space="preserve"> (heiress, was caught in a bawdy boudoir, which led to a scandal in Tarsakh of 1479 DR, was called ‘brainless’ in Minstrel)  (DS)</t>
  </si>
  <si>
    <t>Talandra Roaringhorn</t>
  </si>
  <si>
    <t>(IDWFR1)</t>
  </si>
  <si>
    <t>???</t>
  </si>
  <si>
    <t>son of Haelram (missing) (IDWFR1)</t>
  </si>
  <si>
    <t>Hantanus Tarm</t>
  </si>
  <si>
    <t xml:space="preserve">  (LN male Illuskan human noble) - commander of Goldenfields garrison</t>
  </si>
  <si>
    <t>Terras Thangolir</t>
  </si>
  <si>
    <t xml:space="preserve"> (E:DM 128)</t>
  </si>
  <si>
    <t>Rutherford Urmbrusk</t>
  </si>
  <si>
    <t xml:space="preserve"> (HoU 18)</t>
  </si>
  <si>
    <t>Nharaen Wands</t>
  </si>
  <si>
    <t xml:space="preserve"> (Torlyn’s younger sister, always after the next modern fashion)</t>
  </si>
  <si>
    <t>Madame Khyret is the personal attendant to Ammalia Cassalanter and is the family’s chief housemaid.  Madame Khyret dresses in a long black gown and wears a headdress with black tassels. She is an aging tiefling cult fanatic, and she spends most of her time in the master sitting room (area C19).</t>
  </si>
  <si>
    <t>The Cassalanter twins aren’t members of their parents’ cult and have no other friends, since they are privately tutored and rarely allowed to leave the estate. Around strangers, Terenzio becomes suspicious and meek, while Elzerina seems brash and outgoing. Both children are incredibly excited to meet friendly strangers and treat their “new friends” to a trip around the house. They help the characters sneak through the villa, since the children know they aren’t supposed to have guests.</t>
  </si>
  <si>
    <t>As the head chef of Cassalanter Villa, Jandar determines each day’s menu and oversees all activity in the kitchen.  
Jandar is a male tiefling cult fanatic. He is often in the kitchen ( area C10).</t>
  </si>
  <si>
    <t>Laiba Rosse, better known as “Nana,” is the caretaker and private tutor for Terenzio and Elzerina, and she does her best to keep track of their every move. Even so, the two often sneak away from her watchful eye. Nana dresses in flowing red robes. She is a female tiefling cult fanatic who relaxes in the twins’ playroom (area C17) when she’s not with the children.</t>
  </si>
  <si>
    <t>Willifort dresses in a sharp black suit and wears thin-rimmed spectacles. He’s a doppelganger that usually takes the form of an aging male tiefling, and he greets all guests in the entrance hall (area C1).
As the Cassalanters’ chief butler and Lord Victoro’s personal attendant, Willifort Crowelle makes a point of knowing everything that transpires within the villa. If the Cassalanters have guests, he escorts them during their entire visit, using stealth if necessary. He ushers nosy guests away from areas or objects that might link the Cassalanters with the Asmodeus-worshiping cult.</t>
  </si>
  <si>
    <t>False identity of Bonnie</t>
  </si>
  <si>
    <t>a female Amnian human bard, lover of Khafeyta Murzan and Jarlaxle Baenre, NG</t>
  </si>
  <si>
    <t>a female Mulhorandi human swashbuckler , lover pf Margo Verida and Jarlaxle, NG</t>
  </si>
  <si>
    <t>Zardoz Zord</t>
  </si>
  <si>
    <t>false identity of Jarlaxle</t>
  </si>
  <si>
    <t>drow gunslinger</t>
  </si>
  <si>
    <t>Lorella Middenpump</t>
  </si>
  <si>
    <t>Tervaround Waggletop</t>
  </si>
  <si>
    <t>Anverth Leffery</t>
  </si>
  <si>
    <t>rock gnome engineer on Scarlet Marpenoth</t>
  </si>
  <si>
    <t>wdh</t>
  </si>
  <si>
    <t>drow elite warrior</t>
  </si>
  <si>
    <t>Cockaby Fapplestamp</t>
  </si>
  <si>
    <t>Ellywick Fiddlefen</t>
  </si>
  <si>
    <t>Gerbo Reese</t>
  </si>
  <si>
    <t>Zaffrab Horcusporcus</t>
  </si>
  <si>
    <t>young bronze dragon</t>
  </si>
  <si>
    <t>Tylan Ilueph</t>
  </si>
  <si>
    <t>Klarr Besham</t>
  </si>
  <si>
    <t>false identity of Tylan Ilueph</t>
  </si>
  <si>
    <t>drow mage</t>
  </si>
  <si>
    <t>Velgos Ephezzrin</t>
  </si>
  <si>
    <t>drow mage, captain of Hellraiser, He enjoys wine a little too much, and characters have advantage on Charisma checks made to interact with him during a meal.</t>
  </si>
  <si>
    <t>drow mage, captain of Heartbreaker, He’s a humorless taskmaster whose tarantula familiar is always on his shoulder.</t>
  </si>
  <si>
    <t>Llorath Pharn</t>
  </si>
  <si>
    <t>drow mage, captain of Eyecatcher , He loves games of chance and can’t resist a good wager.</t>
  </si>
  <si>
    <t>Tarwind Arryhook</t>
  </si>
  <si>
    <t>Laerel Silverhand</t>
  </si>
  <si>
    <t>3 drow mages, 9 drow elite warriors, 51 drow</t>
  </si>
  <si>
    <t>Eyecatcher</t>
  </si>
  <si>
    <t>Heartbreaker</t>
  </si>
  <si>
    <t>Hellraiser </t>
  </si>
  <si>
    <t>3 drow elite warriors, 17 warriors</t>
  </si>
  <si>
    <t>Ered Payno</t>
  </si>
  <si>
    <t>Yorn the Terror</t>
  </si>
  <si>
    <t>half-orc thug, NE</t>
  </si>
  <si>
    <t>LE male damaran human, Manshoon's apprentice, apprentice wizard</t>
  </si>
  <si>
    <t>CE female Chondatan human, Manshoon's apprentice, apprentice wizard</t>
  </si>
  <si>
    <t>NE female Tethyrian human, Manshoon's apprentice, apprentice wizard</t>
  </si>
  <si>
    <t>Manshoon's Zhentarim</t>
  </si>
  <si>
    <t>LE female Mulan human mage</t>
  </si>
  <si>
    <t>CE female Tethyrian human swashbuckler;</t>
  </si>
  <si>
    <t>NE male Turami human bard</t>
  </si>
  <si>
    <t>LE female lightfoot halfling  martial arts adept</t>
  </si>
  <si>
    <t>Mookie Plush</t>
  </si>
  <si>
    <t xml:space="preserve">Havia Iuicknife </t>
  </si>
  <si>
    <t>Manshoon</t>
  </si>
  <si>
    <t>LE archmage</t>
  </si>
  <si>
    <t>Corylus Thann</t>
  </si>
  <si>
    <t>Jelenn Urmbrusk</t>
  </si>
  <si>
    <t xml:space="preserve">NE male Illuskan commoner, recently tried to buy the tavern in Trollskull Alley but was outbid by Volothamp Geddarm. Stung by the loss, he bought a smaller, less impressive building in the same alley and turned it into a pub, which he calls Frewn’s Brews. </t>
  </si>
  <si>
    <t xml:space="preserve">Dead-eyed, slack-jawed Justyn (NE male Illuskan human thug) </t>
  </si>
  <si>
    <t>Hammond Kraddoc</t>
  </si>
  <si>
    <t>Vintners’, Distillers’, and Brewers’ Guild</t>
  </si>
  <si>
    <t>N male Illuskan human commoner, doesn’t like adventurers, but he likes their coin. This effete, well-dressed man is always seen in the company of a young scribe</t>
  </si>
  <si>
    <t>Jinny </t>
  </si>
  <si>
    <t>NG female tiefling commoner, young scribe, who wears spectacles and silently records notes and conversations in a small book as Hammond speaks.</t>
  </si>
  <si>
    <t>LG male strongheart halfling commoner, s a laid-back, law-abiding halfling with mutton chops and bushy eyebrows</t>
  </si>
  <si>
    <t>NE female Tethyrian human noble</t>
  </si>
  <si>
    <t>a retired sergeant of the City Watch</t>
  </si>
  <si>
    <t>CN, female, has alias Black Viper</t>
  </si>
  <si>
    <t>12-year-old boy </t>
  </si>
  <si>
    <t>sellsword</t>
  </si>
  <si>
    <t>N female dragonborn priest of Gond of bronze dragon ancestry</t>
  </si>
  <si>
    <t>Gralhund's groundskeeper  LE male Illuskan cult fanatic</t>
  </si>
  <si>
    <t>a lamplighter who rents a small house in the Trades Ward. He was the founder of the Blood Hawk Posse, a gang of horse-riding brigands that, to this day, harries travelers on the road to Amphail.</t>
  </si>
  <si>
    <t xml:space="preserve">a dragonborn butcher in the Field Ward </t>
  </si>
  <si>
    <t>mad treasure hunter, CN female Illuskan human mage who speaks Common, Dwarvish, Halfling, and Undercommon</t>
  </si>
  <si>
    <t xml:space="preserve">Losser Mirklav </t>
  </si>
  <si>
    <t>a halfing necromancer, LE a lightfoot halfling mage</t>
  </si>
  <si>
    <t xml:space="preserve">LG female Illuskan human commoner, proprietor of the meat shop (Cuttle’s Meat Pies), a portly middle-age </t>
  </si>
  <si>
    <t>, a Waterdhavian noble and landlord, is making payments to the Zhentarim.</t>
  </si>
  <si>
    <t>, a Waterdhavian noble and shipping merchant, receives regular payments from the Zhentarim to ofset monies lost in bad investments.</t>
  </si>
  <si>
    <t xml:space="preserve">(LN female Calishite human), </t>
  </si>
  <si>
    <t xml:space="preserve">Sembra Vashir </t>
  </si>
  <si>
    <t>Carpenters’, Roofers’ &amp; Plasterers’ Guild</t>
  </si>
  <si>
    <t>Cellarers’ &amp; Plumbers’ Guild</t>
  </si>
  <si>
    <t>CG female rock gnome</t>
  </si>
  <si>
    <t>Guild of Stonecutters, Masons, Potters &amp; Tile-makers</t>
  </si>
  <si>
    <t>LG male shield dwarf</t>
  </si>
  <si>
    <t>Jarbokken Frostbeard</t>
  </si>
  <si>
    <t>Pynt Oomtrowl</t>
  </si>
  <si>
    <t xml:space="preserve">(E:DM 96) </t>
  </si>
  <si>
    <t>Lungard Zun</t>
  </si>
  <si>
    <t>Patriarch of Zun</t>
  </si>
  <si>
    <t>Plush</t>
  </si>
  <si>
    <t>Dolmund</t>
  </si>
  <si>
    <t>female half-orc thug</t>
  </si>
  <si>
    <t>doppleganger, barmaid on Yawning Portal</t>
  </si>
  <si>
    <t>http://forgottenrealms.wikia.com/wiki/Lilianviaten_Dlardrageth</t>
  </si>
  <si>
    <t>http://forgottenrealms.wikia.com/wiki/Dornal_Whitebeard</t>
  </si>
  <si>
    <t>http://forgottenrealms.wikia.com/wiki/Bryn_Lightfingers</t>
  </si>
  <si>
    <t>adult gold dragon</t>
  </si>
  <si>
    <t>Blackstaff tower</t>
  </si>
  <si>
    <t>(E:DM 274, 294-296)</t>
  </si>
  <si>
    <t>E:DM 276, 294-296)</t>
  </si>
  <si>
    <t xml:space="preserve">of the Court of Summer’s End, Master of Wizardry, Head of Ritual Studies”, a sunelf wizard, blond hair, a ‘dreamkisser’ meaning he is addicted to the drug haepthum, which he buys in Mistshore in the evening, going by carriage. (TGC 14-16, 30-32) Teaches scions of noble houses in wizardry, his apprentices wear blue robes (TGC 12-13, 31). Was severly injured by the destruction of his tower (which he destroyed in a drug induced panic) Faces trial due to his role in the kidnapping of Antoum Mrays. He had two apprentices: </t>
  </si>
  <si>
    <t>Naxene Drathkala</t>
  </si>
  <si>
    <t xml:space="preserve"> wizard in Goldenfields</t>
  </si>
  <si>
    <t xml:space="preserve">Deputy Master (Bowgentra's second in command) (E:DM 275-276) (tried to kill Open Laeral Silverhand, is turned over to the Black Robes for sentencing (E:DM 340, 381) </t>
  </si>
  <si>
    <t>Vaerentevor Qasmult</t>
  </si>
  <si>
    <t xml:space="preserve"> (one of the two most independent and dangerous members of the Order, broke due to failed investments, tried to kill Open Laeral Silverhand, is turned over to the Black Robes for sentencing) </t>
  </si>
  <si>
    <t>(E:DM 276,306,350-353,381)</t>
  </si>
  <si>
    <t>TGC 14</t>
  </si>
  <si>
    <t>TGC 13</t>
  </si>
  <si>
    <t>Cassian Lafornan</t>
  </si>
  <si>
    <t xml:space="preserve">: good-looking, brown hair and hazel eyes (TGC 13) </t>
  </si>
  <si>
    <t>Shava</t>
  </si>
  <si>
    <t>: elf-girl, Cassian's girlfriend (TGC 14)</t>
  </si>
  <si>
    <t>(E:DM 324)</t>
  </si>
  <si>
    <t>Guildmaster</t>
  </si>
  <si>
    <t xml:space="preserve">Andral Thaerendral </t>
  </si>
  <si>
    <t>Miros Xelbrin</t>
  </si>
  <si>
    <t>Brendan</t>
  </si>
  <si>
    <t xml:space="preserve">Master First Mariner, Guildmaster Master , , is a muscular older man  </t>
  </si>
  <si>
    <t xml:space="preserve">Guildmaster </t>
  </si>
  <si>
    <t xml:space="preserve">Eiruk Weskur </t>
  </si>
  <si>
    <t>(wizard of the Watchful Order, black hair, worn as skullcap, loves Vajra but she only offers friendship to him, a possible heir of the Blackstaff)</t>
  </si>
  <si>
    <t xml:space="preserve">Meloon Wardragon </t>
  </si>
  <si>
    <t>(Sell-sword, Long blond hair, pale blond beard, tall, musclar, wields the axe Azuredge)</t>
  </si>
  <si>
    <t xml:space="preserve">Parlek Lateriff </t>
  </si>
  <si>
    <t>(sage, sorcerer, smith )</t>
  </si>
  <si>
    <t>Osco Salibuck</t>
  </si>
  <si>
    <t xml:space="preserve"> (Halfling, grandson of Madrak)</t>
  </si>
  <si>
    <t>Vahrem Kuthcutter</t>
  </si>
  <si>
    <t xml:space="preserve"> (dead, posthumous member, buried beneath Roarke House)</t>
  </si>
  <si>
    <t>Faxhal Xoram</t>
  </si>
  <si>
    <t>Belvarra Bowmantle</t>
  </si>
  <si>
    <t xml:space="preserve">The sunelves Ristlara and Shenan are well known dealers in antipuities and magic, but also the richest thieves living openly in Waterdeep. Both have fiery gold hair, bronze skin and moss green eyes and are fully aware of their beauty. Shenan the older sister is as sedate as Ristlara is furious. They claim to be sisters, but some wonder if they are also lovers. They had an intimate relationship with the late Cerest Elenithil. ‘The Locks’ have defined the market for rare antiquities in the city. Magic, the older the better pleases them best. They are mostly retired from business these days and after almost two centuries of thievery, they today support adventuring groups and grave-robbers alike. </t>
  </si>
  <si>
    <t>(MS 44-50)</t>
  </si>
  <si>
    <t>Malaerigo Hasard (BT)</t>
  </si>
  <si>
    <t>Guildmistress</t>
  </si>
  <si>
    <t xml:space="preserve"> (E:DM 324)</t>
  </si>
  <si>
    <t>The Dyre Sisters X</t>
  </si>
  <si>
    <t>Felmaera Undrenneth</t>
  </si>
  <si>
    <t xml:space="preserve">Belren Xorandur </t>
  </si>
  <si>
    <t>Laraelra ‘Elra’ Hasard</t>
  </si>
  <si>
    <t xml:space="preserve"> (daughter, sorcerer, skinny, pale, black hair, heir of the Blackstaff)</t>
  </si>
  <si>
    <t>Harug Shieldsunder</t>
  </si>
  <si>
    <t xml:space="preserve"> (old dwarf tunneler of the guild)</t>
  </si>
  <si>
    <t>Bowgentra Summertaen</t>
  </si>
  <si>
    <t xml:space="preserve"> (Master of the Watchful Order, tall, imposing, strikingly beautiful, with long hair) </t>
  </si>
  <si>
    <t xml:space="preserve">Guildsenior </t>
  </si>
  <si>
    <t>Guildsenior  (usually mutters, greying wizard, possesses a flying carpet) (BT)</t>
  </si>
  <si>
    <t xml:space="preserve">Malryn Lavalander </t>
  </si>
  <si>
    <t xml:space="preserve">(one of the two most independent and dangerous members of the Order) </t>
  </si>
  <si>
    <t>Maerla Windmantel</t>
  </si>
  <si>
    <t>Laeral Silverhand Arunsun</t>
  </si>
  <si>
    <t>Homebrew</t>
  </si>
  <si>
    <t>Nymmurh</t>
  </si>
  <si>
    <t xml:space="preserve">The unseen guardian of House Silmerhelve is Nymmurh, the Wyrm Who Watches. </t>
  </si>
  <si>
    <t xml:space="preserve">Helvenblade House (OotA), guarded by Umsheryoth (adult male bronze dragon) </t>
  </si>
  <si>
    <t>Hawkguard</t>
  </si>
  <si>
    <t>Larr</t>
  </si>
  <si>
    <t>Weverell 'Wever' Zun</t>
  </si>
  <si>
    <t>, short and stout older nobleman, somewhat handsome, gallant even if drunk, wastrel younger brother of Lungard (E:DM 96)</t>
  </si>
  <si>
    <t>Hamaleiya Zulpair</t>
  </si>
  <si>
    <t>Ilira Nathalan</t>
  </si>
  <si>
    <t xml:space="preserve"> (DS163,167)</t>
  </si>
  <si>
    <t>Ruldrin Sandhor</t>
  </si>
  <si>
    <t>, elf (DS 171)</t>
  </si>
  <si>
    <t xml:space="preserve"> (E:DM 287)</t>
  </si>
  <si>
    <t>Belinda Anteos</t>
  </si>
  <si>
    <t xml:space="preserve"> (manages the Sword Coast Trader's Bank in Daggerford) (SCAG 48)</t>
  </si>
  <si>
    <t>Halmor Assumbar</t>
  </si>
  <si>
    <t xml:space="preserve"> (truculent, burly, his beard a flowing, styled and scented redish-brown jaw-fringe (E:DM 286)</t>
  </si>
  <si>
    <t>Amori De'spri</t>
  </si>
  <si>
    <t xml:space="preserve"> (was resurrected after over a century, middle aged human female (HoU 44-45), yearns to reunited with her dead husband Julain (HoU 51)** there might be legal problems concerning her standing within her family, as she technically is now again the oldest member.Chostal Dunflagon, recently passed away (WATE 2-1)</t>
  </si>
  <si>
    <t>Embrelle Eagleshield</t>
  </si>
  <si>
    <t xml:space="preserve"> (ED)</t>
  </si>
  <si>
    <t xml:space="preserve">Branathleira Estelmer </t>
  </si>
  <si>
    <t>(was attacked, her head split and her wits suffered grievously, she is not expected to survive (E:DM 20). In 1479 -  dissolved; some property to House Ralnarth</t>
  </si>
  <si>
    <t>Morgan Estelmer</t>
  </si>
  <si>
    <t>Dauner Ilzimmer</t>
  </si>
  <si>
    <t>, the current Warder of Amphail in 1491 DR (SCAG 7, 44)</t>
  </si>
  <si>
    <t>Dolpherus Thangolir</t>
  </si>
  <si>
    <t>Elegal Nandar</t>
  </si>
  <si>
    <t>Imindur Glenmaur</t>
  </si>
  <si>
    <t>Rorild “Rory” Raztaerart Snome</t>
  </si>
  <si>
    <t>Some work with NPCs on Figures List</t>
  </si>
  <si>
    <t>WATERDEEP BUILDINGS AND STRUCTURES</t>
  </si>
  <si>
    <t>NOBLE HOUSES AND MOST INFLUENTAL FAMILIES OF WATERDEEP</t>
  </si>
  <si>
    <t>CHARACTERS, PERSONS OF INTEREST, POWER FIGURES</t>
  </si>
  <si>
    <t>Deity or Deities</t>
  </si>
  <si>
    <t>Temple Name</t>
  </si>
  <si>
    <t>Location</t>
  </si>
  <si>
    <t>All deities</t>
  </si>
  <si>
    <t>All elven deities</t>
  </si>
  <si>
    <t>Temple of the Seldarine</t>
  </si>
  <si>
    <t>House of Inspired Hands</t>
  </si>
  <si>
    <t>Helm’s Hall</t>
  </si>
  <si>
    <t>Southern Ward</t>
  </si>
  <si>
    <t>Ilmater</t>
  </si>
  <si>
    <t>Mielikki, Silvanus</t>
  </si>
  <si>
    <t>Shrines of Nature</t>
  </si>
  <si>
    <t>House of Wonder</t>
  </si>
  <si>
    <t>Selûne</t>
  </si>
  <si>
    <t>Tower of the Moon</t>
  </si>
  <si>
    <t>Temple of Beauty</t>
  </si>
  <si>
    <t>House of Heroes</t>
  </si>
  <si>
    <t>Tower of Luck</t>
  </si>
  <si>
    <t>Beach</t>
  </si>
  <si>
    <t>d20</t>
  </si>
  <si>
    <t>Result</t>
  </si>
  <si>
    <t>Art</t>
  </si>
  <si>
    <t>Books</t>
  </si>
  <si>
    <t>Cartwheels</t>
  </si>
  <si>
    <t>Dolls</t>
  </si>
  <si>
    <t>Fresh meat</t>
  </si>
  <si>
    <t>Furniture</t>
  </si>
  <si>
    <t>Games</t>
  </si>
  <si>
    <t>Hats</t>
  </si>
  <si>
    <t>Hunting traps</t>
  </si>
  <si>
    <t>Locks and keys</t>
  </si>
  <si>
    <t>Pets</t>
  </si>
  <si>
    <t>Pots</t>
  </si>
  <si>
    <t>Rugs</t>
  </si>
  <si>
    <t>Umbrellas</t>
  </si>
  <si>
    <t>Kalain's Paintings</t>
  </si>
  <si>
    <t>d12</t>
  </si>
  <si>
    <t>result</t>
  </si>
  <si>
    <t>A Painting of a Ankheg</t>
  </si>
  <si>
    <t>A Painting of a Carrion crawler</t>
  </si>
  <si>
    <t>A Painting of a Displacer beast</t>
  </si>
  <si>
    <t>A Painting of a Ettercap</t>
  </si>
  <si>
    <t>A Painting of a Gargoyle</t>
  </si>
  <si>
    <t>A Painting of a Ghast</t>
  </si>
  <si>
    <t>A Painting of a Gibbering mouther</t>
  </si>
  <si>
    <t>A Painting of a Hell hound</t>
  </si>
  <si>
    <t>A Painting of a Manticore</t>
  </si>
  <si>
    <t>A Paining of a Minotaur</t>
  </si>
  <si>
    <t>A Paining of a Mummy</t>
  </si>
  <si>
    <t>A Paining of a Werewolf</t>
  </si>
  <si>
    <t xml:space="preserve">Encounter </t>
  </si>
  <si>
    <t xml:space="preserve">- </t>
  </si>
  <si>
    <t>Beer Tide</t>
  </si>
  <si>
    <t>Beggar</t>
  </si>
  <si>
    <t>Broadsheet Reporter</t>
  </si>
  <si>
    <t>Chamber Pot</t>
  </si>
  <si>
    <t>Demon Worshipers</t>
  </si>
  <si>
    <t>Drunken Troublemakers</t>
  </si>
  <si>
    <t>Ensorcelled Child</t>
  </si>
  <si>
    <t>Gang War</t>
  </si>
  <si>
    <t>Gridlock</t>
  </si>
  <si>
    <t>High Stakes Gamblers</t>
  </si>
  <si>
    <t>45-46</t>
  </si>
  <si>
    <t>47-48</t>
  </si>
  <si>
    <t>Peddler</t>
  </si>
  <si>
    <t>Seer</t>
  </si>
  <si>
    <t>Sewer Backup</t>
  </si>
  <si>
    <t>Sink Hole</t>
  </si>
  <si>
    <t>Street Food Vendor</t>
  </si>
  <si>
    <t>Unholy Invitation</t>
  </si>
  <si>
    <t xml:space="preserve">Overview </t>
  </si>
  <si>
    <t xml:space="preserve">Treasure seekers looking to make their names in the big city. </t>
  </si>
  <si>
    <t xml:space="preserve">Barbaric Dock Ward gangsters who serve as bodyguards and bouncers. </t>
  </si>
  <si>
    <t xml:space="preserve">Drow mercenaries who pledge loyalty to Jarlaxle Baenre.  </t>
  </si>
  <si>
    <t xml:space="preserve">Dock Ward gang who run protection rackets on ships passing through customs. </t>
  </si>
  <si>
    <t xml:space="preserve">Worshipers of the god of fear, hatred, and tyranny.  </t>
  </si>
  <si>
    <t xml:space="preserve">Worshipers of the god of strife and lies. </t>
  </si>
  <si>
    <t xml:space="preserve">Worshipers of the goddess of agony.  </t>
  </si>
  <si>
    <t xml:space="preserve">Worshipers of the goddess of darkness. </t>
  </si>
  <si>
    <t xml:space="preserve">Worshipers of the god of storms and destruction. </t>
  </si>
  <si>
    <t xml:space="preserve">Worshipers of the cruel sea goddess.  </t>
  </si>
  <si>
    <t xml:space="preserve">Members of the Waterdeep constabulary.  </t>
  </si>
  <si>
    <t xml:space="preserve">Cultists who worship a distant deity of annihilation.   </t>
  </si>
  <si>
    <t xml:space="preserve">Cultists who worship Ogrémoch, the Prince of Elemental Evil Earth. </t>
  </si>
  <si>
    <t xml:space="preserve">Cultists who worship Olhydra, the Princess of Elemental Evil Water. </t>
  </si>
  <si>
    <t xml:space="preserve">Cultists who venerate evil dragons.  </t>
  </si>
  <si>
    <t xml:space="preserve">Cultists who worship Imix, the Prince of Elemental Evil Flame. </t>
  </si>
  <si>
    <t xml:space="preserve">Cultists who worship Yan-C-Bin, the Prince of Elemental Evil Air. </t>
  </si>
  <si>
    <t xml:space="preserve">Alliance of druids and rangers sworn to defend the wilds from evil.  </t>
  </si>
  <si>
    <t xml:space="preserve">Thayan mages who often smuggle slaves into Skullport. </t>
  </si>
  <si>
    <t xml:space="preserve">League of good-aligned monsters and lycanthropes sworn to fight evil. </t>
  </si>
  <si>
    <t xml:space="preserve">League of heroes sworn to protect Waterdeep.   </t>
  </si>
  <si>
    <t xml:space="preserve">Elite company of the City Guard who patrol from the air.  </t>
  </si>
  <si>
    <t xml:space="preserve">Dark arcanists trained at a hidden academy within Undermountain </t>
  </si>
  <si>
    <t xml:space="preserve">Undercover organization sworn to defy tyranny and evil.  </t>
  </si>
  <si>
    <t xml:space="preserve">Agents of the devil-corrupted Cassalanter noble house.  </t>
  </si>
  <si>
    <t>Iluskan Ship</t>
  </si>
  <si>
    <t xml:space="preserve">Bravos from one of Luskan’s major gangs (or “ships”).   </t>
  </si>
  <si>
    <t xml:space="preserve">Knowledge brokers who seek wealth and power by manipulating information. </t>
  </si>
  <si>
    <t xml:space="preserve">Coalition of nobles across the North who are sworn to unite against evil.  </t>
  </si>
  <si>
    <t xml:space="preserve">Cabal of wild mages.  </t>
  </si>
  <si>
    <t xml:space="preserve">One of many mercenary companies that ply their trade in Waterdeep. </t>
  </si>
  <si>
    <t xml:space="preserve">Tight-knit group of clerics and paladins united by religious zeal to crush evil.  </t>
  </si>
  <si>
    <t xml:space="preserve">Widespread league of lycanthrope Malar worshipers.  </t>
  </si>
  <si>
    <t xml:space="preserve">Lawless sea scavengers who return to port to spend their booty on grog. </t>
  </si>
  <si>
    <t xml:space="preserve">League of wererat thieves active throughout the Western Heartlands. </t>
  </si>
  <si>
    <t xml:space="preserve">Undercover vigilantes who seek to enact justice where the city authorities fail. </t>
  </si>
  <si>
    <t xml:space="preserve">Enslaved humanoids used as tools by aboleths hiding out in the city’s sewers.  </t>
  </si>
  <si>
    <t xml:space="preserve">Goblin gangsters who sneak up from Skullport to rob and murder city folk.  </t>
  </si>
  <si>
    <t xml:space="preserve">Powerful criminal cartel attempting to reestablish control in Waterdeep.  </t>
  </si>
  <si>
    <t xml:space="preserve">Undercover agents who serve the Blackstaff by rooting out corruption and evil. </t>
  </si>
  <si>
    <t xml:space="preserve">Secret organization of half-dragons who seek to rid the city of shapeshifters. </t>
  </si>
  <si>
    <t xml:space="preserve">Shadowy group of thieves and mages who serve a kraken master. </t>
  </si>
  <si>
    <t xml:space="preserve">Consortium of shapeshifter thieves and assassins. </t>
  </si>
  <si>
    <t xml:space="preserve">Thralls of the Waterdhavian vampire Artor Morlin, the Baron of Blood. </t>
  </si>
  <si>
    <t xml:space="preserve">Kobold gang active in the Dock Ward slums.  </t>
  </si>
  <si>
    <t xml:space="preserve">Monstrous servants of the Xanathar engaged in thievery, extortion, and slavery. </t>
  </si>
  <si>
    <t>Unscrupulous mercenary network caught up in street war with the Xanathar Guild.</t>
  </si>
  <si>
    <t xml:space="preserve">Finesmiths </t>
  </si>
  <si>
    <t>33-34Guild of Fine Carvers</t>
  </si>
  <si>
    <t xml:space="preserve">83-86Stablemasters’ and Farriers’ Guild </t>
  </si>
  <si>
    <t>35-36Guild of Glassblowers, Glaziers, and Spectacle-makers</t>
  </si>
  <si>
    <t xml:space="preserve">87-88Stationers’ Guild </t>
  </si>
  <si>
    <t>37-40Guild of Stonecutters, Masons, Potters, and Tile-makers</t>
  </si>
  <si>
    <t xml:space="preserve">89-90Surveyors’, Map-, and Chart-makers’ Guild </t>
  </si>
  <si>
    <t>41-42Guild of Trusted Pewterers and Casters</t>
  </si>
  <si>
    <t xml:space="preserve">91-94Vintners’, Distillers’, and Brewers’ Guild </t>
  </si>
  <si>
    <t>43-44Guild of Watermen</t>
  </si>
  <si>
    <t xml:space="preserve">95-96Wagon-makers’ and Coach Builders’ Guild </t>
  </si>
  <si>
    <t>Jesters’ Guild</t>
  </si>
  <si>
    <t xml:space="preserve">97-98Watchful Order of Magists and Protectors </t>
  </si>
  <si>
    <t xml:space="preserve">99-00Wheelwrights’ Guild </t>
  </si>
  <si>
    <t>01-02Baker’s Guild</t>
  </si>
  <si>
    <t xml:space="preserve">49-50Launderers’ Guild </t>
  </si>
  <si>
    <t>03-04Carpenters’, Roofers’ and Plasterers’ Guild</t>
  </si>
  <si>
    <t xml:space="preserve">51-52League of Basket-makers and Wickerworkers </t>
  </si>
  <si>
    <t>05-06Cellarers’ and Plumbers’ Guild</t>
  </si>
  <si>
    <t xml:space="preserve">53-55League of Skinners and Tanners </t>
  </si>
  <si>
    <t>07-08Coopers’ Guild</t>
  </si>
  <si>
    <t xml:space="preserve">56-60Loyal Order of Street Laborers </t>
  </si>
  <si>
    <t>09-10Council of Farmer-Grocers</t>
  </si>
  <si>
    <t xml:space="preserve">61-62Master Mariners’ Guild </t>
  </si>
  <si>
    <t>11-12Council of Musicians, Instrument-makers and Choristers</t>
  </si>
  <si>
    <t xml:space="preserve">63-64Most Careful Order of Skilled Smiths and Metalforgers </t>
  </si>
  <si>
    <t>13-16Dungsweepers’ Guild</t>
  </si>
  <si>
    <t xml:space="preserve">65-66Most Diligent League of Sail-makers and Cordwainers </t>
  </si>
  <si>
    <t>17-18Fellowship of Bowyers and Fletchers</t>
  </si>
  <si>
    <t xml:space="preserve">67-68Most Excellent Order of Weavers and Dyers </t>
  </si>
  <si>
    <t>19-20Fellowship of Carters and Coachmen</t>
  </si>
  <si>
    <t xml:space="preserve">69-70Order of Cobblers and Corvisers </t>
  </si>
  <si>
    <t>21-22Fellowship of Innkeepers</t>
  </si>
  <si>
    <t xml:space="preserve">71-72Order of Master Shipwrights </t>
  </si>
  <si>
    <t>23-24Fellowship of Salters, Packers and Joiners</t>
  </si>
  <si>
    <t xml:space="preserve">73-74Order of Master Tailors, Glovers, and Mercers </t>
  </si>
  <si>
    <t>25-26Fishmongers’ Fellowship</t>
  </si>
  <si>
    <t xml:space="preserve">75-76Saddlers’ and Harness-makers’ Guild </t>
  </si>
  <si>
    <t>27-28Guild of Apothecaries and Physicians</t>
  </si>
  <si>
    <t xml:space="preserve">77-78Scriveners’, Scribes’, and Clerks’ Guild </t>
  </si>
  <si>
    <t>29-30Guild of Butchers</t>
  </si>
  <si>
    <t xml:space="preserve">79-80Solemn Order of Recognized Furriers and Woolmen </t>
  </si>
  <si>
    <t>31-32Guild of Chandlers and Lamplighters</t>
  </si>
  <si>
    <t xml:space="preserve">81-82Splendid Order of Armorers, Locksmiths, and </t>
  </si>
  <si>
    <t xml:space="preserve">Random Goods </t>
  </si>
  <si>
    <t xml:space="preserve">Fruit </t>
  </si>
  <si>
    <t xml:space="preserve">Lye </t>
  </si>
  <si>
    <t>Fine clothes</t>
  </si>
  <si>
    <t xml:space="preserve">Saddles &amp; Tack </t>
  </si>
  <si>
    <t xml:space="preserve">Furniture </t>
  </si>
  <si>
    <t xml:space="preserve">Spell components </t>
  </si>
  <si>
    <t xml:space="preserve">Songbirds </t>
  </si>
  <si>
    <t xml:space="preserve">Livestock </t>
  </si>
  <si>
    <t>Inks</t>
  </si>
  <si>
    <t xml:space="preserve">Rumor </t>
  </si>
  <si>
    <t>       Messenger in the livery of a noble house</t>
  </si>
  <si>
    <t>field: silver
border (representing edge of helm): royal blue
eye: white with green pupil</t>
  </si>
  <si>
    <t>TROTTING CARTS</t>
  </si>
  <si>
    <t>Streetcleaners, members of the Dungsweepers' Guild. They wear caps with orange and red feathers as badges of their craft. They carry brooms, shovels, rakes, and other instruments of destruction.</t>
  </si>
  <si>
    <t>DUNGSWEEPERS</t>
  </si>
  <si>
    <t>Cryers are the chief method of advertising and announcement in the Realms. Those for particular establish­ments declare the fineness of the product or services, while those for the city itself note some upcoming festival or impor­tant local news (a fine way of passing along information in the campaign). Cryers for noble families announce weddings, funerals, and births.</t>
  </si>
  <si>
    <t>CRYERS</t>
  </si>
  <si>
    <t xml:space="preserve">LAMPLIGHTERS: </t>
  </si>
  <si>
    <t>Only found in the city after dark, these are members of the Guild of Chandlers and Lamplighters, noted by their black caps with a golden flame device on either side. Their job is to light a maintain the various iron-posted lamp bowls around the city. For a small gratuity they will also serve as guides through the city at night, providing light for trav­elers in need. If attacked, or threatened, they will flee, as most of the guild is quite young.</t>
  </si>
  <si>
    <t>Portage chairs are wheel-less lit­ters carried by 2 or 4 servants, and are the travel medium of choice of older nobility and those unwilling to walk through the streets. A two-person chair carries one passenger, while a four-person chair carries four House Hothemer has a portage chair carried by two ogres, which carries two normal-size passengers, or the rather portly Malas Hothemer.</t>
  </si>
  <si>
    <t>NOBLE IN PORTAGE CHAIR</t>
  </si>
  <si>
    <t>Soiled doves. Ladies of the evening. Dance-hall girls with hearts of gold.</t>
  </si>
  <si>
    <t>HARD CURRENCY GIRLS</t>
  </si>
  <si>
    <t>Faction</t>
  </si>
  <si>
    <t>Black Boar Tribe</t>
  </si>
  <si>
    <t>Bregan D’aerthe</t>
  </si>
  <si>
    <t>Bull Elk Tribe</t>
  </si>
  <si>
    <t>Church of Bane</t>
  </si>
  <si>
    <t>Church of Cyric</t>
  </si>
  <si>
    <t>Church of Loviator</t>
  </si>
  <si>
    <t>Church of Shar</t>
  </si>
  <si>
    <t>Church of Talos</t>
  </si>
  <si>
    <t>Church of Umberlee</t>
  </si>
  <si>
    <t>Cult of Entropy</t>
  </si>
  <si>
    <t>Cult of the Black Earth</t>
  </si>
  <si>
    <t>Cult of the Crushing Wave</t>
  </si>
  <si>
    <t>Cult of the Dragon</t>
  </si>
  <si>
    <t>Cult of the Eternal Flame</t>
  </si>
  <si>
    <t>Cult of the Howling Hatred</t>
  </si>
  <si>
    <t>Enclave of Red Magic</t>
  </si>
  <si>
    <t>Fangshields</t>
  </si>
  <si>
    <t>Halaster’s Heirs</t>
  </si>
  <si>
    <t>House Cassalanter</t>
  </si>
  <si>
    <t>Knights of the Shield</t>
  </si>
  <si>
    <t>Lords’ Alliance</t>
  </si>
  <si>
    <t>Luminous Lightning League</t>
  </si>
  <si>
    <t>People of the Black Blood</t>
  </si>
  <si>
    <t>Pirates</t>
  </si>
  <si>
    <t>Plague Rats</t>
  </si>
  <si>
    <t>Red Sashes</t>
  </si>
  <si>
    <t>Savants of the Dark Tide</t>
  </si>
  <si>
    <t>Sewer Snakes</t>
  </si>
  <si>
    <t>Shadow Thieves</t>
  </si>
  <si>
    <t>Tel Teukiira (“The Moonstars”)</t>
  </si>
  <si>
    <t>The Confluence</t>
  </si>
  <si>
    <t>The Kraken Society</t>
  </si>
  <si>
    <t>The Unseen</t>
  </si>
  <si>
    <t>Thralls of Artor Morlin</t>
  </si>
  <si>
    <t>Underdark Anarchists’ FellowshipAnarchic rebels sworn to smash the tyrannical status quo of the Underdark.</t>
  </si>
  <si>
    <t>Wharf Rats</t>
  </si>
  <si>
    <t>Xanathar Guild</t>
  </si>
  <si>
    <t>Armor or Weapons</t>
  </si>
  <si>
    <t>Backpacks kpacks Sacks</t>
  </si>
  <si>
    <t>Baskets kets Baskets</t>
  </si>
  <si>
    <t>Bricks cks Bricks</t>
  </si>
  <si>
    <t>Books ks Books</t>
  </si>
  <si>
    <t>Cloth th Cloth</t>
  </si>
  <si>
    <t>Meat t Fish</t>
  </si>
  <si>
    <t>Chests sts Crates</t>
  </si>
  <si>
    <t>Common mon Clothes</t>
  </si>
  <si>
    <t>Travelers velers Clothes</t>
  </si>
  <si>
    <t>Cooking king Utensils</t>
  </si>
  <si>
    <t>Baked ed Goods</t>
  </si>
  <si>
    <t>Bread ad Bread</t>
  </si>
  <si>
    <t>Cheese ese Cheese</t>
  </si>
  <si>
    <t>Glass ss Ceramics</t>
  </si>
  <si>
    <t>Herbs bs Herbs</t>
  </si>
  <si>
    <t>Ale  Mead</t>
  </si>
  <si>
    <t>Tanned ned Hides</t>
  </si>
  <si>
    <t>Craft ft Tools</t>
  </si>
  <si>
    <t>Leather goods</t>
  </si>
  <si>
    <t>Vegetables</t>
  </si>
  <si>
    <t>Dirty Laundry</t>
  </si>
  <si>
    <t>Religious Artefacts</t>
  </si>
  <si>
    <t>Pewter Items</t>
  </si>
  <si>
    <t>Rare Silks</t>
  </si>
  <si>
    <t>Oats Or Grain</t>
  </si>
  <si>
    <t>Wine Or Spirits</t>
  </si>
  <si>
    <t xml:space="preserve">Musical instruments </t>
  </si>
  <si>
    <t xml:space="preserve">My sister’s cousin on the City Watch says there’ve been several vampire sightings of late. Waterdeep ain’t had trouble with bloodsuckers for centuries!  </t>
  </si>
  <si>
    <t xml:space="preserve">You know there are treasure maps everywhere nowadays? Can’t say what it’s all about, but if you ask me, someone’s trying to  distract folks from noticing something.  </t>
  </si>
  <si>
    <t xml:space="preserve">Volo is back in town! Working on a new book about taverns I hear. Last I saw him, he was drinking his way through the Dock  Ward sampling the local brews.  </t>
  </si>
  <si>
    <t xml:space="preserve">Word on the streets says that someone’s been stockpiling smokepowder. There’s no good reason for that.  </t>
  </si>
  <si>
    <t xml:space="preserve">Justyn from the Guild of Butchers grew up in Field Ward and has dreams of a fancy home. If you want to make a friend of him,  pass him a few extra coins.   </t>
  </si>
  <si>
    <t xml:space="preserve">They say that Trollskull Manor, that old tavern off Trollskull Alley, is haunted by the ghost of the half-elf bartender Lif, who  literally worked himself to death. I’d stay away if I were you.  </t>
  </si>
  <si>
    <t xml:space="preserve">There’s been a lot more drow in the city of late. It’s good to see the dark elves overcoming their evil history and becoming  contributing citizens. Anyone can make a new life in the City of Splendors! </t>
  </si>
  <si>
    <t xml:space="preserve">Last night I heard a strange clanking inside the House of the Inspired Hands in the Sea Ward. It was like someone wearing  plate armor dancing a jig.  </t>
  </si>
  <si>
    <t xml:space="preserve">Are you in great need? Local thugs threatening your family? If you need help, and if you can find him, you might be able to  convince the monk Hlam to aid you. They say he’s the Grandmaster of the Order of the Even-Handed, a group devoted to the  returned god Tyr. He’s been known to aid those in great peril.  </t>
  </si>
  <si>
    <t xml:space="preserve">Lots of the Black Network in town. I hear there’s a split between the Zhents who follow Pereghost and some new upstart  claiming to be Manshoon. Not possible of course, since Manshoon is dead. Again. </t>
  </si>
  <si>
    <t xml:space="preserve">The ghost of the Black Viper is back from the dead! A century ago that burglar and assassin plagued this city, and now they’ve  returned with flair!   </t>
  </si>
  <si>
    <t xml:space="preserve">I hear that one of the Masked Lords is a vampire! Do you think it could be true? If it were, who knows what tax they might  demand. </t>
  </si>
  <si>
    <t xml:space="preserve">Looking for potions, poultices, or philters? Try Fala Lefaliir who operates an herbalist’s shop on Trollskull Alley called Corellon’s  Crown. </t>
  </si>
  <si>
    <t xml:space="preserve">Most of the City Watch is corrupt. They don’t care about the people, only lining their pockets. They’ll hassle you for no good  reason, but at least you can bribe your way out of most problems with a few Dragons.  </t>
  </si>
  <si>
    <t xml:space="preserve">There’s a sea monster haunting Deepwater Harbor! Fishermen coming in late have spotted a huge shiny creature with massive  claws and evil glowing eyes swimming through the harbor and out to sea. I’d steer clear of the water if I were you.  </t>
  </si>
  <si>
    <t xml:space="preserve">Something’s not right with that halfling hostel on Spices Street. Its well-kept, but the place is overrun by rats. They’ve got to be  getting in through a tunnel from the sewers.  </t>
  </si>
  <si>
    <t xml:space="preserve">One of the Guilds has been infiltrated by dopplegangers, but no one knows which one. I’m betting on the Fellowship of  Innkeepers. It just makes sense: lots of gossip and spying opportunities, and if someone goes missing, no one will notice.  </t>
  </si>
  <si>
    <t xml:space="preserve">The Blackstaff has gone wonky and you can’t trust her. Rumors say she’s started hunting down members of her own Force  Grey. Think twice if she offers you a job.  </t>
  </si>
  <si>
    <t xml:space="preserve">You noticed the odd weather of late? I bet it’s a sign. I was talking to my greengrocer yesterday and he told me that he heard  from the fishmonger that the Sea Ward is rife with devil worshippers! </t>
  </si>
  <si>
    <t xml:space="preserve">A light has been seen in Ahghairon’s Tower the last three nights. It’s been magically sealed for centuries, and not even the  Blackstaff has ever gained entry. No one could have gotten inside, could they? </t>
  </si>
  <si>
    <t>Goods</t>
  </si>
  <si>
    <t>Calendar of Hraptos v.1</t>
  </si>
  <si>
    <t>Calendar of Hraptos v.2</t>
  </si>
  <si>
    <t>an</t>
  </si>
  <si>
    <t>nik</t>
  </si>
  <si>
    <t>or</t>
  </si>
  <si>
    <t>a   </t>
  </si>
  <si>
    <t>ara   </t>
  </si>
  <si>
    <t>eera   </t>
  </si>
  <si>
    <t>ant</t>
  </si>
  <si>
    <t>er</t>
  </si>
  <si>
    <t>ric</t>
  </si>
  <si>
    <t>aea   </t>
  </si>
  <si>
    <t>tha</t>
  </si>
  <si>
    <t>aya   </t>
  </si>
  <si>
    <t>no</t>
  </si>
  <si>
    <t>ien</t>
  </si>
  <si>
    <t>ian</t>
  </si>
  <si>
    <t>ana   </t>
  </si>
  <si>
    <t>ora   </t>
  </si>
  <si>
    <t>iss    </t>
  </si>
  <si>
    <t>en</t>
  </si>
  <si>
    <t>o</t>
  </si>
  <si>
    <t>rus</t>
  </si>
  <si>
    <t>ea   </t>
  </si>
  <si>
    <t>ra   </t>
  </si>
  <si>
    <t>ka</t>
  </si>
  <si>
    <t>ard</t>
  </si>
  <si>
    <t>len</t>
  </si>
  <si>
    <t>us</t>
  </si>
  <si>
    <t>nira</t>
  </si>
  <si>
    <t>wen   </t>
  </si>
  <si>
    <t>elle</t>
  </si>
  <si>
    <t>as</t>
  </si>
  <si>
    <t>on</t>
  </si>
  <si>
    <t>dath</t>
  </si>
  <si>
    <t>ielle   </t>
  </si>
  <si>
    <t>ina   </t>
  </si>
  <si>
    <t>ie</t>
  </si>
  <si>
    <t>anar</t>
  </si>
  <si>
    <t>ton</t>
  </si>
  <si>
    <t>ym</t>
  </si>
  <si>
    <t>ene   </t>
  </si>
  <si>
    <t>osa</t>
  </si>
  <si>
    <t>ya</t>
  </si>
  <si>
    <t>dir</t>
  </si>
  <si>
    <t>ius</t>
  </si>
  <si>
    <t>ia  </t>
  </si>
  <si>
    <t>ice  </t>
  </si>
  <si>
    <t xml:space="preserve">Duric Green </t>
  </si>
  <si>
    <t>DDAL08-01</t>
  </si>
  <si>
    <t>Zelphin Green</t>
  </si>
  <si>
    <t>a co-owner of Green’s Rest, husband of Zelphin</t>
  </si>
  <si>
    <t>a co-owner of Green’s Rest, gusband of Duric</t>
  </si>
  <si>
    <t xml:space="preserve">Along with his husband Zelphin (Zel for short), Duric is the coowner of Green’s Rest, an inn/tavern. Green is a tall, stocky and balding human male with a beard that can rival any dwarf’s. The middle-aged man smiles often with a jovial demeanor, offering optimistic words of encouragement to guests. 
Personality: I choose to focus on the positive. Negativity worsens your health and your income. Ideal: Prosperity and good impressions with others often go hand in hand. 
Bond: My husband and our business is my whole world. And I wouldn’t have it any other way. Flaw: I’m somewhat terrible at keeping secrets. </t>
  </si>
  <si>
    <t xml:space="preserve">Gath </t>
  </si>
  <si>
    <t xml:space="preserve">Gath is a slipshod attired short male that owns the Crimson Brush, a shop wherein he sells his artwork. Gath sells his art in the afternoon, paints into the night and sleeps in. Gath secretly works for a ruthless and powerful noble, mainly as a messaging hub. 
Personality: When I see a scene that inspires me, I paint it without concern for the consequences. 
Ideal: Blood is beautiful. Its color highlights my art. 
Bond: My life is forfeit if I fail my master. Flaw: I’m personally, and physically, adverse to silver. I even don’t like handling silver coins. </t>
  </si>
  <si>
    <t>Nezra</t>
  </si>
  <si>
    <t xml:space="preserve">Nezra is a pickpocket that bounces around between gangs, uncomfortable with staying with one group for too long. Her boyfriend, Larth, wants her to leave her pickpocket days behind her. 
Personality: I like to have a plan when doing dangerous activities. 
Ideal: We should all work smarter, not harder. Bond: I am loyal to my fellow thief, as long as they don’t cross me first. 
Flaw: My conscience sometimes gets the better of me after I steal. </t>
  </si>
  <si>
    <t>Pavel</t>
  </si>
  <si>
    <t xml:space="preserve">Pavel is teenaged lanky boy of Moonshea heritage. He picks jobs when he can, and illegal ones pay him better. The City Watch caught him at his last lookout job for the smuggling gang. He strongly doesn’t want a repeat experience. 
Personality: Today is what matters. I’ll worry about tomorrow, tomorrow. 
Ideal: Enough money lets me do whatever I want. Bond: I want to climb the ranks in the smuggling gang. 
Flaw: I’m terrified of being caught by the city watch again after they arrested me last time. </t>
  </si>
  <si>
    <t>Shani</t>
  </si>
  <si>
    <t>Vonda</t>
  </si>
  <si>
    <t xml:space="preserve">These human sisters, born in Turmish, immigrated to Waterdeep years ago attracted by the city’s allure. They started a business that has grown into the successful Soaring Delights. Shani is outgoing, insightful and confident. Vonda is empathetic, patient and resolute. Shani is married to Adeyo, a quiet man who works for the sisters in the restaurant’s kitchen. 
Personality: Our food is art that we enjoy sharing with others. 
Ideal: Sharing a meal is the best way to start a friendship. 
Bond: Though born elsewhere, we love Waterdeep as much as anyone born here. 
Flaw: Shani doesn’t tolerate rudeness. Vonda is a workaholic. </t>
  </si>
  <si>
    <t xml:space="preserve">Urth </t>
  </si>
  <si>
    <t xml:space="preserve">Urth is a petty thief with a gambling problem. He is a discreet, opportunistic, small time crook, who is also a devoted husband. 
Personality: I make the most of my opportunities to get what I want. 
Ideal: If it’s small enough, no one will notice it’s gone. 
Bond: I work to make life better for my wife, Alice. Flaw: I’m not careful when I gamble. </t>
  </si>
  <si>
    <t>Adeyo</t>
  </si>
  <si>
    <t>Shani's husband</t>
  </si>
  <si>
    <t>Dalia</t>
  </si>
  <si>
    <t>wererat, leader of small gang In Three Daggers Alley</t>
  </si>
  <si>
    <t>Crimson Brush</t>
  </si>
  <si>
    <t xml:space="preserve">A small, standard apartment is upstairs.   	The shop itself is a display room, 15 feet wide by 50 feet long, with shelves spread throughout. A shop counter is along the back wall, next to a door leading to the back. Canvas artwork and painted trinkets are on display throughout. Most of the art includes blood as a theme or a depicted object colored blood red.  	The clue the adventurers seek is the wall Crimson Brush is an art shop on the first floor of a small 2 story building. </t>
  </si>
  <si>
    <t>Blegor</t>
  </si>
  <si>
    <t>Artor Morlin</t>
  </si>
  <si>
    <t>http://forgottenrealms.wikia.com/wiki/Artor_Morlin</t>
  </si>
  <si>
    <t>OOTA, COS</t>
  </si>
  <si>
    <t>duergar</t>
  </si>
  <si>
    <t>mind flayer</t>
  </si>
  <si>
    <t>half-orc apprentice wizard</t>
  </si>
  <si>
    <t>Hyustus Staget</t>
  </si>
  <si>
    <t xml:space="preserve">captain (LG male Illuskan human veteran) </t>
  </si>
  <si>
    <t>ADDRESS</t>
  </si>
  <si>
    <t>Trollskull Alley, 2</t>
  </si>
  <si>
    <t>Tally sells wooden weapons and shields at normal cost. He also crafts and sells furniture and wood sculptures.</t>
  </si>
  <si>
    <t>Talisolvanar “Tally” Fellbranch, the owner and chief artisan of the Bent Nail,</t>
  </si>
  <si>
    <t>Steam and Steel</t>
  </si>
  <si>
    <t>Trollskull Alley, 3</t>
  </si>
  <si>
    <t>The genasi couple sells all metal weapons, armor, and shields listed in chapter 5 of the Player’s Handbook at normal cost.</t>
  </si>
  <si>
    <t>Corellon’s Crown</t>
  </si>
  <si>
    <t>Trollskull Alley, 4</t>
  </si>
  <si>
    <t>Trollskull Alley, 5</t>
  </si>
  <si>
    <t>In addition to nonmagical herbal remedies, Fala sells potions of the types listed in the Fala’s Potions table. Fala keeps 1d6 vials of each potion in locked cabinets behind the shop counter.</t>
  </si>
  <si>
    <t>Potion</t>
  </si>
  <si>
    <t>Potion of animal friendship</t>
  </si>
  <si>
    <t>125 gp</t>
  </si>
  <si>
    <t>Potion of climbing</t>
  </si>
  <si>
    <t>Potion of healing, greater</t>
  </si>
  <si>
    <t>Potion of healing</t>
  </si>
  <si>
    <t>Potion of water breathing</t>
  </si>
  <si>
    <t>Fala’s Potions</t>
  </si>
  <si>
    <t>Number</t>
  </si>
  <si>
    <t>Tiger’s Eye</t>
  </si>
  <si>
    <t>Trench can discover any secret in Waterdeep, for a fee.</t>
  </si>
  <si>
    <t>Book Wyrm’s Treasure</t>
  </si>
  <si>
    <t>The shop contains books of all sorts. In addition, Rishaal has a small collection of spellbooks and allows wizards to copy spells from them at the cost listed in the Spells for Sale table. He can scribe any of these spells as a spell scroll but charges twice the listed cost for this service.</t>
  </si>
  <si>
    <t>Trollskull Alley, 6</t>
  </si>
  <si>
    <t>Trollskull Manor</t>
  </si>
  <si>
    <t>Trollskull Alley, 1</t>
  </si>
  <si>
    <t>Lif</t>
  </si>
  <si>
    <t>poltergeist in Trollskull manor</t>
  </si>
  <si>
    <t>male half-elf carpenter and woodcarver, commoner, CG</t>
  </si>
  <si>
    <t>owner of The  Bent Nail</t>
  </si>
  <si>
    <t>Embric</t>
  </si>
  <si>
    <t>fire genasi NG bandit captain, co-owner of Steam and Steel</t>
  </si>
  <si>
    <t>Most Careful Order of Skilled Smiths and Metalforgers</t>
  </si>
  <si>
    <t>water genasi, priest of Eldath, husband of Embric</t>
  </si>
  <si>
    <t>deep gnome</t>
  </si>
  <si>
    <t>cg elf druid, owner of  Corellon’s Crown</t>
  </si>
  <si>
    <t>rakshasa</t>
  </si>
  <si>
    <t>has false identity = Vincent Trench, private detective</t>
  </si>
  <si>
    <t>false identity of Valantajar</t>
  </si>
  <si>
    <t>He speaks concisely, dresses in a sharp suit, and smokes a slim pipe</t>
  </si>
  <si>
    <t>neutral gold dragonborn mage, owner of Book Wyrm's Treasure</t>
  </si>
  <si>
    <t xml:space="preserve"> the publisher of a local broadsheet called The Waterdeep Wazoo,</t>
  </si>
  <si>
    <t>http://forgottenrealms.wikia.com/wiki/Jeryth_Phaulkon</t>
  </si>
  <si>
    <t>Sir Ambrose Everdawn, a grizzled old champion of Kelemvor</t>
  </si>
  <si>
    <t>(LG male human Tethyrian knight</t>
  </si>
  <si>
    <t>awakened draft horse</t>
  </si>
  <si>
    <t>Uza Solizeph</t>
  </si>
  <si>
    <t>(LG female human Mulan commoner) </t>
  </si>
  <si>
    <t xml:space="preserve">Uza Solizeph is an old woman who sells books out of a narrow three-story building on Sorn Street in the Trades Ward. </t>
  </si>
  <si>
    <t>Harko Swornhold</t>
  </si>
  <si>
    <t xml:space="preserve"> evil adventurer who was exiled three years ago for attempting to bribe a city magistrate, has returned to Waterdeep illegally</t>
  </si>
  <si>
    <t>LE male Thayan human mage</t>
  </si>
  <si>
    <t>are a Waterdavian noble family that raises griffons for the Griffon Cavalry (WDH)</t>
  </si>
  <si>
    <t>a drunk half-elf sailor (bandit)</t>
  </si>
  <si>
    <t>drow gunslinger, renegade</t>
  </si>
  <si>
    <t>Weirdbottle’s Concoctions</t>
  </si>
  <si>
    <t>Shard Shunners</t>
  </si>
  <si>
    <t>NG female shield dwarf archmage</t>
  </si>
  <si>
    <t>A lifelong bachelor, Barnibus has a small, tidy estate in the Sea Ward that he inherited from his grandmother. When not serving the Watchful Order, he spends his days reading and writing books in his library. Barnibus uses spells that help him investigate crimes, pry secrets from the minds of suspects, and locate missing persons. He finds violence appalling and would never use his magic to inflict harm on others — even those who harm him. https://www.dndbeyond.com/monsters/barnibus-blastwind</t>
  </si>
  <si>
    <t>https://www.dndbeyond.com/monsters/skeemo-weirdbottle</t>
  </si>
  <si>
    <t>https://www.dndbeyond.com/monsters/tashlyn-yafeera</t>
  </si>
  <si>
    <t>https://www.dndbeyond.com/monsters/davil-starsong</t>
  </si>
  <si>
    <t>https://www.dndbeyond.com/monsters/ziraj-the-hunter</t>
  </si>
  <si>
    <t>https://www.dndbeyond.com/monsters/jalester-silvermane</t>
  </si>
  <si>
    <t>https://www.dndbeyond.com/monsters/jarlaxle-baenre</t>
  </si>
  <si>
    <t>Remallia Haventree</t>
  </si>
  <si>
    <t>https://www.dndbeyond.com/monsters/remallia-haventree</t>
  </si>
  <si>
    <t>https://www.dndbeyond.com/monsters/mirt</t>
  </si>
  <si>
    <t>DNDBEYOND LINK</t>
  </si>
  <si>
    <t>FR WIKI LINK</t>
  </si>
  <si>
    <t>https://www.dndbeyond.com/monsters/meloon-wardragon</t>
  </si>
  <si>
    <t>https://www.dndbeyond.com/monsters/hlam</t>
  </si>
  <si>
    <t>female A Waterdavian born of wealth and privilege, HIRED vincent trench</t>
  </si>
  <si>
    <t>Hurv Taldred </t>
  </si>
  <si>
    <t>husband of Yalah Gralhund,  (E:DM 286)</t>
  </si>
  <si>
    <t>https://www.dndbeyond.com/compendium/adventures/wdh/monsters-and-npcs#MonstersRW</t>
  </si>
  <si>
    <t>https://www.dndbeyond.com/monsters/hrabbaz</t>
  </si>
  <si>
    <t>Hrabbaz is a muscle-bound half-orc with a cleft palate who serves the lord and lady of House Gralhund as a bodyguard. He is well mannered and dresses impeccably — a disarming appearance that belies a murderous heart. Though he has great respect for Lady Yalah Gralhund, he is less fond of her moody husband, and wouldn’t be sad to see Orond knocked down a peg or two.</t>
  </si>
  <si>
    <t> 13-year-old boy </t>
  </si>
  <si>
    <t>10-year-old boy </t>
  </si>
  <si>
    <t>18-year-old , female</t>
  </si>
  <si>
    <t>??? Gralhund</t>
  </si>
  <si>
    <t>cousine of Tomassine in Yartar</t>
  </si>
  <si>
    <t>https://www.dndbeyond.com/monsters/istrid-horn</t>
  </si>
  <si>
    <t>ddal08-00</t>
  </si>
  <si>
    <t>DDAL</t>
  </si>
  <si>
    <t>Ahmaergo, Xanathar’s majordomo, has a fascination with minotaurs. Although outwardly civil, the shield dwarf is as devious and corrupt as the worst devil, yet also unflinchingly loyal to his beholder master.
After the beholder, Ahmaergo is the most influential member of the Xanathar Guild.</t>
  </si>
  <si>
    <t>https://www.dndbeyond.com/monsters/ahmaergo</t>
  </si>
  <si>
    <t>OWNER OF THE PINK FLUMPH, N FEMALE TETHYRIAN COMMONER is a selfish, middle-aged widow with no great love of theater.</t>
  </si>
  <si>
    <t xml:space="preserve"> The Pink Flumph was her husband’s passion; for Iokaste, it’s strictly a means through which she can rub shoulders with the city’s elite. She requires the directors to choose plays and hire actors, while she spends her time “on the job” greeting important guests and promising them the finest entertainment. She treats her actors and staff like half-forgotten children, and she turns away characters who come to the theater seeking the Vault of Dragons unless there’s something in it for her. Appealing to her greed backfires, since Iokaste wants all the treasure for herself.</t>
  </si>
  <si>
    <t>DECEASED</t>
  </si>
  <si>
    <t>FORMER OWNER OF PINK FLUMPH</t>
  </si>
  <si>
    <t>LE female Mulan priest</t>
  </si>
  <si>
    <t>BANE</t>
  </si>
  <si>
    <t>Shan Chien</t>
  </si>
  <si>
    <t>N male Shou human commoner</t>
  </si>
  <si>
    <t xml:space="preserve">broadsheet publisheR The imperious, middle-aged man </t>
  </si>
  <si>
    <t>https://www.dndbeyond.com/monsters/ammalia-cassalanter</t>
  </si>
  <si>
    <t>Ammalia is well mannered, well read, well traveled, and exceptionally shrewd. She is known for driving a hard bargain. Her hobby is lepidopterology, and her estate has the most beautiful butterfly garden. She allows her youngest children to play in the garden under her supervision.</t>
  </si>
  <si>
    <t>L</t>
  </si>
  <si>
    <t>le female</t>
  </si>
  <si>
    <t>High Road Charter Company</t>
  </si>
  <si>
    <t>human veteran</t>
  </si>
  <si>
    <t xml:space="preserve">Arn Xalrondar </t>
  </si>
  <si>
    <t>LE male Tethyrian human cult fanatic</t>
  </si>
  <si>
    <t>CN male Illuskan swashbuckler</t>
  </si>
  <si>
    <t>LN male Tethyrian human noble</t>
  </si>
  <si>
    <t>NG female Shou human bard;</t>
  </si>
  <si>
    <t>female lightfoot halfling spy</t>
  </si>
  <si>
    <t>female drow</t>
  </si>
  <si>
    <t>male half-ogre</t>
  </si>
  <si>
    <t>Umpok</t>
  </si>
  <si>
    <t>male minotaur</t>
  </si>
  <si>
    <t>Charworl</t>
  </si>
  <si>
    <t>female orog</t>
  </si>
  <si>
    <t>male drow</t>
  </si>
  <si>
    <t xml:space="preserve">The drow, Zaibon Kyszalt, was captured in Skullport / Zaibon wants to free her and escape into Undermountain, where House Auvryndar has outposts. </t>
  </si>
  <si>
    <t xml:space="preserve">Bepis Honeymaker is a honey merchant who was kidnapped from his Trades Ward home a month ago. </t>
  </si>
  <si>
    <t>strongheart halfling commoner, lg</t>
  </si>
  <si>
    <t>old druid halfling</t>
  </si>
  <si>
    <t>Overwizard of the North</t>
  </si>
  <si>
    <t>luskan</t>
  </si>
  <si>
    <t>dwarf locksmith in the Trades Ward </t>
  </si>
  <si>
    <t>young actor from Luskan </t>
  </si>
  <si>
    <t>garishly dressed deep gnome, clown of Xanathar</t>
  </si>
  <si>
    <t>hobgoblin</t>
  </si>
  <si>
    <t>spy gnome female</t>
  </si>
  <si>
    <t>Doomraiders</t>
  </si>
  <si>
    <t>Floon, a native Waterdavian in his early thirties, is a handsome fellow but not very bright. He used to work as an escort in festhalls but is currently unemployed. Several months ago, he came upon a married noble engaging in some indiscreet behavior, and now lives off the generous bribe he is being paid to keep silent.
With friends all over the city, Floon spends most of his time drinking and carousing. He gets by on his looks and doesn’t know what to do with his life, and has shown little interest in working for a living.</t>
  </si>
  <si>
    <t>chaotic good Illuskan human commoner with an Intelligence of 7 (−2) and a Charisma of 13 (+1). He speaks Common.</t>
  </si>
  <si>
    <t> Hlam is the grand master of the Order of the Even-Handed, a small monastic group devoted to Tyr. </t>
  </si>
  <si>
    <t>Witch-Queen of the North.</t>
  </si>
  <si>
    <t>shield dwarf thug NE</t>
  </si>
  <si>
    <t>shield dwarf cultist ce</t>
  </si>
  <si>
    <t xml:space="preserve"> Illuskan human assassin le</t>
  </si>
  <si>
    <t>highmage le elf</t>
  </si>
  <si>
    <t>https://www.dndbeyond.com/monsters/victoro-cassalanter</t>
  </si>
  <si>
    <t>https://www.dndbeyond.com/monsters/laeral-silverhand</t>
  </si>
  <si>
    <t>Kaelen Zam</t>
  </si>
  <si>
    <t>tiefling magistrate / , newly appointed tiefling magister**maybe Kylynne is no tiefling at all, but a half-dragon descendant of the bronze dragon Nymmurh, the Wyrm Who Watches?Dala Silmerhelve, the much protected only daughter of House Silmerhelve, wanted to see some excitement and do something a bit dangerous. (WATE 1-1)</t>
  </si>
  <si>
    <t>Lander Stonar</t>
  </si>
  <si>
    <t>Matriarch Kalandra</t>
  </si>
  <si>
    <t xml:space="preserve">half-orc </t>
  </si>
  <si>
    <t>Gnawbone agents</t>
  </si>
  <si>
    <t>alchemist</t>
  </si>
  <si>
    <t>sergeant</t>
  </si>
  <si>
    <t>Grady is a dumpling-shaped man 
clad in a tattered waistcoat and a filthy powdered wig. 
He speaks in a mocking, downbeat drawl that reeks 
of cabbages, and receives daily instructions from a 
parchment that appears by magic inside his left boot. 
Nobody knows who plants these instructions: Grady 
himself believes it’s a fairy, but others have suggested 
that his companion Dwindlejoy is responsible, or even 
that he writes the notes himself during nightly fits of 
madness. Grady has a rusted arrowhead embedded in 
his brain, so the latter is most likely true.
Personality: Grady never loses his calm, and acts like 
he’s heard it all too many times before.
Ideal: “I am motivated entirely by greed.”
Bond: “My fear of the ‘fairy gentleman’ compels me to 
obey his daily instructions”.
Flaw: “My loyalty is easily bought: so long the price 
exceeds my current fee.”</t>
  </si>
  <si>
    <t>Sergeant Grimsditch is a 
City Watch officer assigned to the Castle Ward. His 
father was a famous Chultan buccaneer, and young 
Grimsditch was raised at sea aboard a pirate ship. 
After his father’s capture, Lug served as a jailor’s boy 
in the prison where he was incarcerated. He’s now 
lawful to a fault but prides himself on knowing how 
criminals think.
Personality: Sergeant Grimsditch is always on duty, 
projecting an air of confidence and discipline.
Ideal: “The law, the Lords, and the Realm must always 
be respected.”
Bond: “I still visit my elderly father in prison to bring 
him alms.”
Flaw: “I think I have the ear of the criminal underworld, 
but really they don’t trust me.”</t>
  </si>
  <si>
    <t>This awkward 
Illuskan bard performs regularly at the Yawning 
Portal. “Threestrings” is so named for his battered lute 
that only has three strings remaining. He’s secretly a 
member of the Harpers and is far more persuasive than 
his manner suggests.
Personality: “Threestrings’” absent-minded and fidgety 
demeanor conceals a calculated and cunning mind.
Ideal: “Defend the poor and the vulnerable”.
Bond: “The Yawning Portal is my base in the city. You 
can always find me here.”
Flaw: “I’ve a habit of hanging on to lost causes”.</t>
  </si>
  <si>
    <t xml:space="preserve"> This weathered warrior spends 
most nights sipping ale in one of the tavern’s darkened 
corners. Silvermane is secretly a spy for the Lord’s 
Alliance, sent here to surveil adventurers and assess the 
threat they pose to the city’s order.
Personality: Silvermane is serious and soft-spoken, 
always wary for threats.
Ideal: “Honor is measured in loyalty. I swear myself to 
the Lords’ Alliance.”
Bond: “I like it here in Waterdeep. I’ll not leave, unless 
ordered to do so by my superiors.”
Flaw: “I find socializing exhausting. Sometimes I’ll do 
anything to avoid it.”</t>
  </si>
  <si>
    <t>Savra once belonged to the 
feathergale knights: a team of Waterdhavian aerial-
mount enthusiasts with pretensions of nobility. They 
indoctrinated her into the Cult of Howling Hatred, 
but she was freed by the intervention of a group of 
adventurers (see Princes of the Apocalypse). Since then, 
Savra has dedicated herself to Tyr and seeks to redeem 
her dark past.
Personality: Savra has an energetic outlook that means 
she rarely sits still.
Ideal: “I must redeem my sins.”
Bond: “Despite my dark past, I still get a thrill from 
flying on a winged steed.”
Flaw: “My energetic demeanor masks my latent mania.”</t>
  </si>
  <si>
    <t>This drow swashbuckler 
fled the drow city of Menzoberranzan after covering 
up her brother’s conversion to the goddess Eilistraee 
(a cover-up that involved the death of more than one 
drow inquisitor). She now roams the surface world 
with Jarlaxle Baenre in the hope of reuniting with her 
brother.
Personality: Sh’Vis appears calm and detached, but 
secretly suppresses great fury.
Ideal: “I’ll do anything to survive.”
Bond: “Jarlaxle gave me a home. He must never know 
that I am hunted.”
Flaw: “I tend to lash out at people who learn my 
secrets.”</t>
  </si>
  <si>
    <t>female drow swashbuckler</t>
  </si>
  <si>
    <t>This red-nosed halfling was raised among 
the roustabouts and performers of a travelling circus. 
Over the years, Rusty scraped together the coin to start 
his own enterprise and has been touring ever since. He 
took the family name “Bighat” in honor of his signature, 
oversized top hat.
Personality: Loud and often obnoxious.
Ideal: “The show must go on!”
Bond: “My reputation is everything.”
Flaw: “Another drink? Don’t mind if I do!”</t>
  </si>
  <si>
    <t>The “Mouse Conductor” of Waterdeep 
works as an undercover operative for many clandestine 
or governmental factions within the city. Trapp dresses 
in a dusty, rodent-gnawed suit, and looks a little like a 
mouse himself, with wily features and tufts of coarse 
grey hair.  He uses his act as an excuse to move freely 
through the city’s taverns.
Personality: Nervous and simpering, but with a streak 
of cunning.
Ideal: “Money can buy you anything.”
Bond: “My mice mean everything to me: they are my 
messengers, spies, and friends.”
Flaw: “I’m always looking over my shoulder for the 
dagger in my back.”</t>
  </si>
  <si>
    <t>Durnan</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</si>
  <si>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</si>
  <si>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Vhrule is a pudgy half-elf with a greying 
goatee beard and a fine collection of fashionable hats. 
He’s one of Manshoon’s many apprentices: a fact that 
terrifies him utterly. Vhrule would far prefer to spend 
his time wining and dining through Waterdeep’s upper 
echelons than studying magic with the clone of a 
demented mastermind.
Personality: Vhrule likes the finer things in life and 
is never more animated than when talking about his 
greatest love: theater.
Ideal: “Indulging in the arts is the closest we can come 
to godliness.”
Bond: “Magic comes naturally to me, even though it 
bores me.”
Flaw: “I’m unfaithful to my wife with more men and 
women than I care to think about.”</t>
  </si>
  <si>
    <t>half-elf wizard apprentice</t>
  </si>
  <si>
    <t>Dianhe Icewilder</t>
  </si>
  <si>
    <t>Vhrule’s mistress is cold, patient, and 
deadly if roused. Her hatred and disgust for Vhrule is 
well masked, as she need him to work her way into high 
society.
Personality: Diahne views the world through two 
lenses: “is this valuable to me?” and “how can I get it 
without paying?”.
Ideal: “I’ll climb the social ladder to the very top and 
then kick it away before anyone else can follow me.”
Bond: “Vhrule is my ticket out of mediocrity.”
Flaw: “I’m obsessed with cleanliness and have many 
tiresome rituals.”</t>
  </si>
  <si>
    <t>This dour chemist has the 
bearing of a toad, with blotchy skin, an inscrutable 
pout, and an ill-humored and preposterously arrogant 
demeanor. Grimehouse believes that magic is a crude 
practice that is soon to be eclipsed by the science of 
alchemy. He knows a handful of spells, but his true 
passion lies in concocting alchemical alternates to 
such magic. His studies are costly, so he hires out his 
services to fund his research.
Personality: Painfully boring and lacking in any social 
grace.
Ideal: “Study and practice lead to mastery in any 
discipline. There are no natural talents.”
Bond: “My books are the reservoir of my art.”
Flaw: “I look down on everyone.”</t>
  </si>
  <si>
    <t>ddal08-01</t>
  </si>
  <si>
    <t>CASTLE</t>
  </si>
  <si>
    <t>DOCK</t>
  </si>
  <si>
    <t>FIELD</t>
  </si>
  <si>
    <t>NORTH</t>
  </si>
  <si>
    <t>SEA</t>
  </si>
  <si>
    <t>SOUTHERN</t>
  </si>
  <si>
    <t>TRADES</t>
  </si>
  <si>
    <t>Angry Mob</t>
  </si>
  <si>
    <t>Assassination</t>
  </si>
  <si>
    <t>Awakened Tree</t>
  </si>
  <si>
    <t>Book Keeper</t>
  </si>
  <si>
    <t>Book Thief</t>
  </si>
  <si>
    <t>Celebrating Hero</t>
  </si>
  <si>
    <t>Crashed Carriage</t>
  </si>
  <si>
    <t>Cultists</t>
  </si>
  <si>
    <t>Fallen Money Pouch</t>
  </si>
  <si>
    <t>Festival Parade</t>
  </si>
  <si>
    <t>Fleeing Cutpurse</t>
  </si>
  <si>
    <t>Funeral</t>
  </si>
  <si>
    <t>Ghost</t>
  </si>
  <si>
    <t>Groundskeeper</t>
  </si>
  <si>
    <t>Guide</t>
  </si>
  <si>
    <t>Guild War</t>
  </si>
  <si>
    <t>Halfling Thief</t>
  </si>
  <si>
    <t>Haywire Experiment</t>
  </si>
  <si>
    <t>Hue and Cry</t>
  </si>
  <si>
    <t>Illegal Duel</t>
  </si>
  <si>
    <t>Lost Pet</t>
  </si>
  <si>
    <t>Luck Seeker</t>
  </si>
  <si>
    <t>Magister</t>
  </si>
  <si>
    <t>Masked Lord</t>
  </si>
  <si>
    <t>Mistaken Identity</t>
  </si>
  <si>
    <t>Muggers</t>
  </si>
  <si>
    <t>Murder Victim</t>
  </si>
  <si>
    <t>Newsprint Seller</t>
  </si>
  <si>
    <t>Nimblewright</t>
  </si>
  <si>
    <t>Noble and Retinue</t>
  </si>
  <si>
    <t>Orc (with Pie)</t>
  </si>
  <si>
    <t>Pilgrims</t>
  </si>
  <si>
    <t>Plague Carrier</t>
  </si>
  <si>
    <t>Rat Swarm</t>
  </si>
  <si>
    <t>Refugees</t>
  </si>
  <si>
    <t>Religious Procession</t>
  </si>
  <si>
    <t>Robbery in Progress</t>
  </si>
  <si>
    <t>Runaway Cart</t>
  </si>
  <si>
    <t>Sea Spawn</t>
  </si>
  <si>
    <t>Seized Ship</t>
  </si>
  <si>
    <t>Ship Crimp</t>
  </si>
  <si>
    <t>Smugglers</t>
  </si>
  <si>
    <t>Snake Oil Salesman</t>
  </si>
  <si>
    <t>Solicitor</t>
  </si>
  <si>
    <t>Strange Feelings</t>
  </si>
  <si>
    <t>Street Performer</t>
  </si>
  <si>
    <t>Street Race</t>
  </si>
  <si>
    <t>Stumbling Figure</t>
  </si>
  <si>
    <t>Supernatural Mists</t>
  </si>
  <si>
    <t>Tax Collectors</t>
  </si>
  <si>
    <t>Traffic Warden</t>
  </si>
  <si>
    <t>Undercover City Watch</t>
  </si>
  <si>
    <t>Unearthed Evil</t>
  </si>
  <si>
    <t>Wanted Criminal</t>
  </si>
  <si>
    <t>Wild Animal</t>
  </si>
  <si>
    <t>NPC upgraded. Stiil a lot of work is needed</t>
  </si>
  <si>
    <t>TABLE OF CONTENTS</t>
  </si>
  <si>
    <t>tavern, a popular gathering place for the young and wealthy, near the corner of Stormstar's Ride and Street of Glances, on northwestern corner (CoS pg. 52-53) WAS IN RUIN AT 1480 DR http://forgottenrealms.wikia.com/wiki/Storm%27s_Front_Tavern</t>
  </si>
  <si>
    <t>Blackstaff Tower &amp; Candelkeep-Forum replies by Steven E. Schend</t>
  </si>
  <si>
    <t>Mistshore</t>
  </si>
  <si>
    <t>Downshadow</t>
  </si>
  <si>
    <t>TGC ()</t>
  </si>
  <si>
    <t>CoS ()</t>
  </si>
  <si>
    <t>Circle of Skulls</t>
  </si>
  <si>
    <t>E:DM ()</t>
  </si>
  <si>
    <t>Death Masks</t>
  </si>
  <si>
    <t xml:space="preserve">HoU </t>
  </si>
  <si>
    <t>(Halls of Undermountain) (*</t>
  </si>
  <si>
    <t>Note: I left out the adventures adversaries, considering them to be dead, and adventurers, as they might no longer live in Waterdeep, but kept neutral NPC's who could have allied or could have been rescued by the heroes)</t>
  </si>
  <si>
    <t>(*Note: The sourcebook draws on material from different times, so I included only those infos that stated a current or no date)</t>
  </si>
  <si>
    <t xml:space="preserve">EFR </t>
  </si>
  <si>
    <t xml:space="preserve">(Elminster's Forgotten Realms) </t>
  </si>
  <si>
    <t>SCAG (</t>
  </si>
  <si>
    <t>Sword Coast Adventurer's Guide)</t>
  </si>
  <si>
    <t xml:space="preserve">FRCG </t>
  </si>
  <si>
    <t>(Forgotten Realms Campaign Guide 4ed)</t>
  </si>
  <si>
    <t>Dra2 (</t>
  </si>
  <si>
    <t>Draconomicon2)</t>
  </si>
  <si>
    <t>CoSp/WiW (</t>
  </si>
  <si>
    <t>City of Splendors Boxed Set Who is Who)</t>
  </si>
  <si>
    <t>CW</t>
  </si>
  <si>
    <t xml:space="preserve"> (City of Splendors: Waterdeep)</t>
  </si>
  <si>
    <t xml:space="preserve">Du </t>
  </si>
  <si>
    <t>(Dungeon Magazine)</t>
  </si>
  <si>
    <t>(Dragon Magazine)</t>
  </si>
  <si>
    <t xml:space="preserve">Dr </t>
  </si>
  <si>
    <t>ED (</t>
  </si>
  <si>
    <t>Ed Greenwood via the Hooded One on Candlekeep Forums)</t>
  </si>
  <si>
    <t>SAY</t>
  </si>
  <si>
    <t xml:space="preserve"> (Spin a Yarn 2008)</t>
  </si>
  <si>
    <t xml:space="preserve">BRJ </t>
  </si>
  <si>
    <t>(Brian R. James unofficial timeline)</t>
  </si>
  <si>
    <t>IDWFR1 (</t>
  </si>
  <si>
    <t>Forgotten Realms Comic #1 from IDW) (*Note: it's unclear in which time the comic takes place)</t>
  </si>
  <si>
    <t xml:space="preserve">WATE (LFR-Adv.) </t>
  </si>
  <si>
    <t>(*Note: These adventures are not seen as canon by many)</t>
  </si>
  <si>
    <t>Living Forgotten Realms adventure</t>
  </si>
  <si>
    <t>MS</t>
  </si>
  <si>
    <t>DS</t>
  </si>
  <si>
    <t>CotD</t>
  </si>
  <si>
    <t>Underground splinter cell of Zhentarim lead by one of Manshoon's Clone</t>
  </si>
  <si>
    <t>WEATHER</t>
  </si>
  <si>
    <t>Arctic Gale</t>
  </si>
  <si>
    <t>Strong Wind</t>
  </si>
  <si>
    <t>Blizzard</t>
  </si>
  <si>
    <t>Snow</t>
  </si>
  <si>
    <t>Clear</t>
  </si>
  <si>
    <t>Overcast</t>
  </si>
  <si>
    <t>Drizzle</t>
  </si>
  <si>
    <t>Raining</t>
  </si>
  <si>
    <t>Cold Snap</t>
  </si>
  <si>
    <t>Partly Cloudy</t>
  </si>
  <si>
    <t>EFFECTS</t>
  </si>
  <si>
    <t>SPRING</t>
  </si>
  <si>
    <t>SUMMER</t>
  </si>
  <si>
    <t>AUTUMN</t>
  </si>
  <si>
    <t>drugs</t>
  </si>
  <si>
    <t>When ingested, alindluth deadens all pain and prevents shock and nausea effects for a few minutes. There are no known side effects, but if the substance is used too soon after first exposure (or in too large a dose; dosages vary by body volume and weight), it induces a short-duration coma.</t>
  </si>
  <si>
    <t>Effect: The user feels no pain or systemic ills.</t>
  </si>
  <si>
    <t>Until First Interval: The user reduces all damage (except psychic) by 1 point.</t>
  </si>
  <si>
    <t>While in Effect: The user gains advantage on all Constitution saves.</t>
  </si>
  <si>
    <t>Overdose: A user that takes a second dose within three hours of the first must make a Constitution save DC 14 or suffer the Unconscious condition until the first interval.</t>
  </si>
  <si>
    <t>This fat, red leaf releases a milky juice when chewed. The juice is an analgesic, and is sometimes used by people suffering from extreme or chronic pain. Addicts who seek to numb their senses and submerge themselves in a drug-induced stuper use it in greater doses.</t>
  </si>
  <si>
    <t>Effect: The user's pain sensitivity is numbed greatly, at the expense of his energy.</t>
  </si>
  <si>
    <t>While in Effect: The user gains damage resistance 1 against all attacks that inflict bludgeoning, slashing, piercing, and force damage.</t>
  </si>
  <si>
    <t>While in Effect: The user suffers disadvantage on Dexterity ability checks and saves.</t>
  </si>
  <si>
    <t>Overdose: If a second dose is taken while the first is still in effect, it causes a numbing stupor for 2d4 hours. The user suffers the Poisoned condition, with the additional effects of halving the user's speed, and allowing it to use either an action or a bonus action during its turn but not both.</t>
  </si>
  <si>
    <t>Addiction: Medium (Wisdom)</t>
  </si>
  <si>
    <t>Known as the "Bloodfast," this is a bitter white powder usually compressed into a tablet. Ziran is manufactured from several Underdark fungi by the drow. Its secret has reached the surface, and some alchemists have begun to cultivate farms of the appropriate mushrooms.</t>
  </si>
  <si>
    <t>Effect: The user's reflexes and precision are sharpened, but afterwards, the user suffers a sense of detatchment or out-of-body experience, as though they were watching themselves from a distance.</t>
  </si>
  <si>
    <t>Immediate: User suffers the Stunned condition for 1 round.</t>
  </si>
  <si>
    <t>While in Effect: User gains advantage on Dexterity ability checks and saves.</t>
  </si>
  <si>
    <t>When Effect Ends: User suffers the Poisoned condition for 1d3 hours afterward.</t>
  </si>
  <si>
    <t>Overdose: For each additional dose after the first taken within 24 hours of the first, double the duration of the Poisoned condition, and reduce the Save DC by 2.</t>
  </si>
  <si>
    <t>Addiction: High (Constitution, Wisdom)</t>
  </si>
  <si>
    <t xml:space="preserve">Alchemical </t>
  </si>
  <si>
    <t xml:space="preserve">Natural </t>
  </si>
  <si>
    <t xml:space="preserve">Magical </t>
  </si>
  <si>
    <t xml:space="preserve">Overdose: If two doses are taken within an hour, or if raw mordayn powder or mordayn tea are ingested, the drug acts as a deadly poison (Ingested </t>
  </si>
  <si>
    <t xml:space="preserve"> Constitution save DC 16 </t>
  </si>
  <si>
    <t> 2d10 poison damage and poisoned condition for 24 hours; half damage on successful save). Mordayn users often throw out the tea as soon as they inhale and make sure that only one dose is available at a time in order to make sure they cannot overdose on the deadly drug.</t>
  </si>
  <si>
    <t>Extreme Cold, Heavy Snow, Strong Wind</t>
  </si>
  <si>
    <t>Extreme Cold, Heavy Snow, Windy</t>
  </si>
  <si>
    <t>Cold, Heavy Snow</t>
  </si>
  <si>
    <t>Cold, Light Snow</t>
  </si>
  <si>
    <t>Cold, Windy</t>
  </si>
  <si>
    <t>Cold</t>
  </si>
  <si>
    <t>Ice, Windy</t>
  </si>
  <si>
    <t>Light Fog</t>
  </si>
  <si>
    <t>Heavy Fog</t>
  </si>
  <si>
    <t>Light Rain</t>
  </si>
  <si>
    <t>Heavy Rain</t>
  </si>
  <si>
    <t>Thundersnow</t>
  </si>
  <si>
    <t>Cold, Heavy Snow, Lightning, Strong Wind</t>
  </si>
  <si>
    <t>Cold, Heavy Snow, Windy</t>
  </si>
  <si>
    <t>Heavy Precipitation, Ice, Windy</t>
  </si>
  <si>
    <t>Windy</t>
  </si>
  <si>
    <t>Sea Gale</t>
  </si>
  <si>
    <t>Thunderstorm</t>
  </si>
  <si>
    <t>Heavy Rain, Lightning, Strong Wind</t>
  </si>
  <si>
    <t>Heat Wave</t>
  </si>
  <si>
    <t>Hot</t>
  </si>
  <si>
    <t>Hot, Windy</t>
  </si>
  <si>
    <t>Tekkil</t>
  </si>
  <si>
    <t>Ziran</t>
  </si>
  <si>
    <t>PRICE, gp per dose</t>
  </si>
  <si>
    <t xml:space="preserve"> 50 </t>
  </si>
  <si>
    <t xml:space="preserve"> Ingested </t>
  </si>
  <si>
    <t xml:space="preserve"> Contact </t>
  </si>
  <si>
    <t xml:space="preserve"> Contact or ingested </t>
  </si>
  <si>
    <t xml:space="preserve"> Inhaled </t>
  </si>
  <si>
    <t xml:space="preserve"> Injected </t>
  </si>
  <si>
    <t>SAVE &amp; DC</t>
  </si>
  <si>
    <t xml:space="preserve">  Constitution DC 13 </t>
  </si>
  <si>
    <t xml:space="preserve">  Constitution DC 12 </t>
  </si>
  <si>
    <t xml:space="preserve">  Intelligence DC 15 </t>
  </si>
  <si>
    <t xml:space="preserve">  Wisdom DC 10 or 13 (ingested) </t>
  </si>
  <si>
    <t xml:space="preserve">  Constitution DC 18 </t>
  </si>
  <si>
    <t xml:space="preserve">  Charisma DC 17 </t>
  </si>
  <si>
    <t xml:space="preserve">  None </t>
  </si>
  <si>
    <t xml:space="preserve">  Constitution DC 10 </t>
  </si>
  <si>
    <t xml:space="preserve">  Constitution DC 15 </t>
  </si>
  <si>
    <t xml:space="preserve">  Wisdom DC 14 </t>
  </si>
  <si>
    <t xml:space="preserve">  Intelligence DC 10 </t>
  </si>
  <si>
    <t xml:space="preserve">  Wisdom DC 12 </t>
  </si>
  <si>
    <t>  Ten minutes</t>
  </si>
  <si>
    <t>  Fifteen minutes</t>
  </si>
  <si>
    <t>  One hour</t>
  </si>
  <si>
    <t>  Thirty minutes</t>
  </si>
  <si>
    <t>  2d4 minutes</t>
  </si>
  <si>
    <t>  None</t>
  </si>
  <si>
    <t>  One minute</t>
  </si>
  <si>
    <t>Hlaavin</t>
  </si>
  <si>
    <t>Aila	and	Dallia	Illmatti’</t>
  </si>
  <si>
    <t>Kelso	Fiddlewick</t>
  </si>
  <si>
    <t xml:space="preserve">LE	female	Turami	human	illusionists	</t>
  </si>
  <si>
    <t>Hurgak</t>
  </si>
  <si>
    <t>female	bugbear	chieftain</t>
  </si>
  <si>
    <t>Grantwith	Furnewt</t>
  </si>
  <si>
    <t>Unseen</t>
  </si>
  <si>
    <t>male Illuskan human wereboar</t>
  </si>
  <si>
    <t>Mercery</t>
  </si>
  <si>
    <t xml:space="preserve">Lacer’s	Mercery	</t>
  </si>
  <si>
    <t xml:space="preserve">Orlando	Dunphan	Lacer	</t>
  </si>
  <si>
    <t>false identity of Hlaavin</t>
  </si>
  <si>
    <t>Bergerat</t>
  </si>
  <si>
    <t>Finnick</t>
  </si>
  <si>
    <t>Mazen</t>
  </si>
  <si>
    <t>Twintle</t>
  </si>
  <si>
    <t>lightfoot halfling wererat</t>
  </si>
  <si>
    <t>Ratzgell</t>
  </si>
  <si>
    <t>Mikash</t>
  </si>
  <si>
    <t>Win	Yuven</t>
  </si>
  <si>
    <t>Le female Shou human bandit captain</t>
  </si>
  <si>
    <t>Amnar Vergoba</t>
  </si>
  <si>
    <t>LG male veteran</t>
  </si>
  <si>
    <t>Galen Redwine</t>
  </si>
  <si>
    <t>Ne male Tethyrian human master thief</t>
  </si>
  <si>
    <t>Brasid Vashar</t>
  </si>
  <si>
    <t>LE female Calishite human illusionist</t>
  </si>
  <si>
    <t>Mertil</t>
  </si>
  <si>
    <t>deep scion</t>
  </si>
  <si>
    <t>NE doppleganger  psion</t>
  </si>
  <si>
    <t>WDH:UW</t>
  </si>
  <si>
    <t>Arvene Morrow</t>
  </si>
  <si>
    <t>swordcaptain</t>
  </si>
  <si>
    <t>WDH:RoW</t>
  </si>
  <si>
    <t>Brisby</t>
  </si>
  <si>
    <t>captain</t>
  </si>
  <si>
    <t>Bogarte Locks</t>
  </si>
  <si>
    <t>tiefling watchman</t>
  </si>
  <si>
    <t>Snixxy Silverhearth</t>
  </si>
  <si>
    <t>Samwise Silverhearth</t>
  </si>
  <si>
    <t>Wisesam</t>
  </si>
  <si>
    <t>proprietor of Harbor Holdings</t>
  </si>
  <si>
    <t>son of Snixxy</t>
  </si>
  <si>
    <t>Wash Meadsocks</t>
  </si>
  <si>
    <t>halfling</t>
  </si>
  <si>
    <t>Beginning</t>
  </si>
  <si>
    <t>Middle</t>
  </si>
  <si>
    <t>bar</t>
  </si>
  <si>
    <t>ched</t>
  </si>
  <si>
    <t>dell</t>
  </si>
  <si>
    <t>far</t>
  </si>
  <si>
    <t>gran</t>
  </si>
  <si>
    <t>hal</t>
  </si>
  <si>
    <t>jen</t>
  </si>
  <si>
    <t>kel</t>
  </si>
  <si>
    <t>lim</t>
  </si>
  <si>
    <t>mor</t>
  </si>
  <si>
    <t>net</t>
  </si>
  <si>
    <t>penn</t>
  </si>
  <si>
    <t>quil</t>
  </si>
  <si>
    <t>rond</t>
  </si>
  <si>
    <t>sark</t>
  </si>
  <si>
    <t>shen</t>
  </si>
  <si>
    <t>tur</t>
  </si>
  <si>
    <t>vash</t>
  </si>
  <si>
    <t>yor</t>
  </si>
  <si>
    <t>zen</t>
  </si>
  <si>
    <t>End</t>
  </si>
  <si>
    <t>a</t>
  </si>
  <si>
    <t>ac</t>
  </si>
  <si>
    <t>ai</t>
  </si>
  <si>
    <t>al</t>
  </si>
  <si>
    <t>Be</t>
  </si>
  <si>
    <t>am</t>
  </si>
  <si>
    <t>De</t>
  </si>
  <si>
    <t>El</t>
  </si>
  <si>
    <t>ar</t>
  </si>
  <si>
    <t>Fa</t>
  </si>
  <si>
    <t>ea</t>
  </si>
  <si>
    <t>Jo</t>
  </si>
  <si>
    <t>el</t>
  </si>
  <si>
    <t>Ki</t>
  </si>
  <si>
    <t>La</t>
  </si>
  <si>
    <t>ess</t>
  </si>
  <si>
    <t>Ma</t>
  </si>
  <si>
    <t>ett</t>
  </si>
  <si>
    <t>Na</t>
  </si>
  <si>
    <t>ic</t>
  </si>
  <si>
    <t>O</t>
  </si>
  <si>
    <t>id</t>
  </si>
  <si>
    <t>Pa</t>
  </si>
  <si>
    <t>il</t>
  </si>
  <si>
    <t>Re</t>
  </si>
  <si>
    <t>in</t>
  </si>
  <si>
    <t>Se</t>
  </si>
  <si>
    <t>is</t>
  </si>
  <si>
    <t>Si</t>
  </si>
  <si>
    <t>Ta</t>
  </si>
  <si>
    <t>NPC Bonds</t>
  </si>
  <si>
    <t>d10</t>
  </si>
  <si>
    <t>Bonds</t>
  </si>
  <si>
    <t>Personal goal or achievement</t>
  </si>
  <si>
    <t>Family member</t>
  </si>
  <si>
    <t>Colleagues or compatriots</t>
  </si>
  <si>
    <t>Benefactor, patron, or employer</t>
  </si>
  <si>
    <t>Romantic interest</t>
  </si>
  <si>
    <t>Special place</t>
  </si>
  <si>
    <t>Keepsake</t>
  </si>
  <si>
    <t>Valuable possession</t>
  </si>
  <si>
    <t>Revenge</t>
  </si>
  <si>
    <t>Roll twice, ignoring further rolls of 10</t>
  </si>
  <si>
    <t>1 ghouls</t>
  </si>
  <si>
    <t xml:space="preserve">Adhamh </t>
  </si>
  <si>
    <t>A dwarf gravedigger within the City of the Dead. Adhamh is a stocky male of simple means with a long gray beard that overcompensates for his receding hairline. His job ensures he keeps to himself, ever watchful of the comings and goings of those who visit the City of the Dead.
Personality: I feel far more comfortable around the dead than the living.
Ideal: There’s no good pretending to be something I’m not.
Bond: My job is my life.
Flaw: I tend to gossip in order to fill awkward silences.</t>
  </si>
  <si>
    <t xml:space="preserve">Perdita </t>
  </si>
  <si>
    <t>(PUR-di-ta). A ghost child who died beneath the City of the Dead. The human girl is about eight- years-old. She is dressed in a simple tunic and breeches, and her black hair is done in two braids.
Personality: I idolize my sister Suri and constantly refer to her deeds and example.
Ideal: Blood runs thicker than water.
Bond: I spend my afterlife searching for my sister.
Flaw: I am terrified of rats.</t>
  </si>
  <si>
    <t>DDAL08-02</t>
  </si>
  <si>
    <t xml:space="preserve">Ian Forksful </t>
  </si>
  <si>
    <t xml:space="preserve">Meggin </t>
  </si>
  <si>
    <t>(MAY ginn). At a glance, Meggin is a red-haired woman in her mid-twenties that’s run “the Prow” for
a few years now, having won the inn in a high-stakes Three Dragon Ante game that the locals talk about to this day. However, about six months ago, Meggin was murdered by Xzand’re Hsyl’ran. Xzand’re uses her hat of disguise to maintain the illusion of Meggin’s ownership of the inn—exhibiting the following traits while doing so.
Personality: I’m friendly, but no nonsense.
Ideal: Making folks happy makes me happy.
Bond: I seek to preserve the Ship’s Prow legacy.
Flaw: I’ve got a short temper.</t>
  </si>
  <si>
    <t>thief</t>
  </si>
  <si>
    <t>deceased</t>
  </si>
  <si>
    <t xml:space="preserve">Xzand’re Hsyl’ran </t>
  </si>
  <si>
    <t>(SHAN dray sill RAN). This female drow is clever, creative, and fiercely loyal to Jarlaxle Baenre. In addition to supplying Jarlaxle with information, she runs a rather lucrative smuggling ring in the Dock Wards.
Personality: I tolerate neither failure nor betrayal.
Ideal: Why use two words when one bullet will do?
Bond: Jarlaxle Baenre will realize my true worth.
Flaw: I’m nothing if not overconfident.</t>
  </si>
  <si>
    <t>drow pistoleer (gunslinger) female</t>
  </si>
  <si>
    <t>The Ship’s Prow</t>
  </si>
  <si>
    <t>DDAL08-03</t>
  </si>
  <si>
    <t>added info from ddal08-02/03, minor fixes</t>
  </si>
  <si>
    <t>|🔝| To main page</t>
  </si>
  <si>
    <t>Holidays in Waterdeep</t>
  </si>
  <si>
    <t>CODE LEGAL</t>
  </si>
  <si>
    <t>PRICE | TAXES | DRUGS</t>
  </si>
  <si>
    <t>ORGANIZATIONS</t>
  </si>
  <si>
    <t>MISC 2</t>
  </si>
  <si>
    <t>----</t>
  </si>
  <si>
    <t>----------</t>
  </si>
  <si>
    <t>GANG GENERATOR WIP</t>
  </si>
  <si>
    <t>MATERIAL COMPONENTS WIP</t>
  </si>
  <si>
    <t>MISC WIP</t>
  </si>
  <si>
    <t>ENCOUNTERS WIP</t>
  </si>
  <si>
    <r>
      <rPr>
        <u/>
        <sz val="16"/>
        <color theme="0"/>
        <rFont val="Segoe UI Emoji"/>
        <family val="2"/>
      </rPr>
      <t>💰</t>
    </r>
    <r>
      <rPr>
        <u/>
        <sz val="16"/>
        <color theme="0"/>
        <rFont val="Algerian"/>
        <family val="5"/>
      </rPr>
      <t>DONATE</t>
    </r>
  </si>
  <si>
    <t>NPC Characteristics</t>
  </si>
  <si>
    <t>Characteristic</t>
  </si>
  <si>
    <t>Absentminded</t>
  </si>
  <si>
    <t>Arrogant</t>
  </si>
  <si>
    <t>Boorish</t>
  </si>
  <si>
    <t>Chews something</t>
  </si>
  <si>
    <t>Clumsy</t>
  </si>
  <si>
    <t>Curious</t>
  </si>
  <si>
    <t>Dim-witted</t>
  </si>
  <si>
    <t>Fiddles and fidgets nervously</t>
  </si>
  <si>
    <t>Frequently uses the wrong word</t>
  </si>
  <si>
    <t>Friendly</t>
  </si>
  <si>
    <t>Irritable</t>
  </si>
  <si>
    <t>Prone to predictions of certain doom</t>
  </si>
  <si>
    <t>Pronounced scar</t>
  </si>
  <si>
    <t>Slurs words, lisps, or stutters</t>
  </si>
  <si>
    <t>Speaks loudly or whispers</t>
  </si>
  <si>
    <t>Squints</t>
  </si>
  <si>
    <t>Stares into distance</t>
  </si>
  <si>
    <t>Suspicious</t>
  </si>
  <si>
    <t>Uses colorful oaths and exclamations</t>
  </si>
  <si>
    <t>Uses flowery speech or long words</t>
  </si>
  <si>
    <t>NPC Ideals</t>
  </si>
  <si>
    <t>Ideal (Alignment)</t>
  </si>
  <si>
    <t>Aspiration (any)</t>
  </si>
  <si>
    <t>Charity (good)</t>
  </si>
  <si>
    <t>Community (lawful)</t>
  </si>
  <si>
    <t>Creativity (chatoric)</t>
  </si>
  <si>
    <t>Discovery (any)</t>
  </si>
  <si>
    <t>Fairness (lawful)</t>
  </si>
  <si>
    <t>Freedom (chaotic)</t>
  </si>
  <si>
    <t>Glory (any)</t>
  </si>
  <si>
    <t>Greater good (good)</t>
  </si>
  <si>
    <t>Greed (evil)</t>
  </si>
  <si>
    <t>Honor (lawful)</t>
  </si>
  <si>
    <t>Independence (chaotic)</t>
  </si>
  <si>
    <t>Knowledge (neutral)</t>
  </si>
  <si>
    <t>Life (good)</t>
  </si>
  <si>
    <t>Live and let live (neutral)</t>
  </si>
  <si>
    <t>Might (evil)</t>
  </si>
  <si>
    <t>Nation (any)</t>
  </si>
  <si>
    <t>People (neutral)</t>
  </si>
  <si>
    <t>Power (evil)</t>
  </si>
  <si>
    <t>Redemption (any)</t>
  </si>
  <si>
    <t>NPC Flaws</t>
  </si>
  <si>
    <t>Flaw</t>
  </si>
  <si>
    <t>Forbidden love or romantic susceptibility</t>
  </si>
  <si>
    <t>Dependence</t>
  </si>
  <si>
    <t>Arrogance</t>
  </si>
  <si>
    <t>Envy of another person's possessions or station</t>
  </si>
  <si>
    <t>Overpowering greed</t>
  </si>
  <si>
    <t>Prone to rage</t>
  </si>
  <si>
    <t>Powerful enemy</t>
  </si>
  <si>
    <t>Specific phobia</t>
  </si>
  <si>
    <t>Shameful or scandalous history</t>
  </si>
  <si>
    <t>Secret crime or misdeed</t>
  </si>
  <si>
    <t>Possession of forbidden lore</t>
  </si>
  <si>
    <t>Foolhardy bravery</t>
  </si>
  <si>
    <t>A-</t>
  </si>
  <si>
    <t>Be-</t>
  </si>
  <si>
    <t>De-</t>
  </si>
  <si>
    <t>El-</t>
  </si>
  <si>
    <t>Fa-</t>
  </si>
  <si>
    <t>Jo-</t>
  </si>
  <si>
    <t>Ki-</t>
  </si>
  <si>
    <t>La-</t>
  </si>
  <si>
    <t>Ma-</t>
  </si>
  <si>
    <t>Na-</t>
  </si>
  <si>
    <t>O-</t>
  </si>
  <si>
    <t>Pa-</t>
  </si>
  <si>
    <t>Re-</t>
  </si>
  <si>
    <t>Se-</t>
  </si>
  <si>
    <t>Si-</t>
  </si>
  <si>
    <t>Ta-</t>
  </si>
  <si>
    <t>-a</t>
  </si>
  <si>
    <t>-ac</t>
  </si>
  <si>
    <t>-ai</t>
  </si>
  <si>
    <t>-al</t>
  </si>
  <si>
    <t>-am</t>
  </si>
  <si>
    <t>-an</t>
  </si>
  <si>
    <t>-ar</t>
  </si>
  <si>
    <t>-ea</t>
  </si>
  <si>
    <t>-el</t>
  </si>
  <si>
    <t>-er</t>
  </si>
  <si>
    <t>-ess</t>
  </si>
  <si>
    <t>-ett</t>
  </si>
  <si>
    <t>-ic</t>
  </si>
  <si>
    <t>-id</t>
  </si>
  <si>
    <t>-il</t>
  </si>
  <si>
    <t>-in</t>
  </si>
  <si>
    <t>-is</t>
  </si>
  <si>
    <t>-or</t>
  </si>
  <si>
    <t>-us</t>
  </si>
  <si>
    <t>Encounter Distance</t>
  </si>
  <si>
    <t>Arctic, desert, farmland, or grassland</t>
  </si>
  <si>
    <t>Forest, swamp, or woodland</t>
  </si>
  <si>
    <t>Hills or wastelands</t>
  </si>
  <si>
    <t>Jungle</t>
  </si>
  <si>
    <t>Mountains</t>
  </si>
  <si>
    <t>Audible Distance</t>
  </si>
  <si>
    <t>Trying to be quiet</t>
  </si>
  <si>
    <t>Normal noise level</t>
  </si>
  <si>
    <t>Very loud</t>
  </si>
  <si>
    <t>Visibility Outdoors</t>
  </si>
  <si>
    <t>Clear day, no obstructions</t>
  </si>
  <si>
    <t>2 miles</t>
  </si>
  <si>
    <t>Rain</t>
  </si>
  <si>
    <t>1 mile</t>
  </si>
  <si>
    <t>Fog</t>
  </si>
  <si>
    <t>100 to 300 feet</t>
  </si>
  <si>
    <t>From a height</t>
  </si>
  <si>
    <t>× 20</t>
  </si>
  <si>
    <t>Something happens!</t>
  </si>
  <si>
    <t>Event</t>
  </si>
  <si>
    <t>A door opens.</t>
  </si>
  <si>
    <t>A fire starts.</t>
  </si>
  <si>
    <t>A meter shoots across the sky.</t>
  </si>
  <si>
    <t>A monster appears.</t>
  </si>
  <si>
    <t>A screech pierces the air.</t>
  </si>
  <si>
    <t>A storm begins.</t>
  </si>
  <si>
    <t>A strange star appears in the sky.</t>
  </si>
  <si>
    <t>A string gust oif wind blows through.</t>
  </si>
  <si>
    <t>A tremor shakes the ground.</t>
  </si>
  <si>
    <t>Someone experiences déjà vu.</t>
  </si>
  <si>
    <t>Someone gets angry.</t>
  </si>
  <si>
    <t>Someone glimpses the future.</t>
  </si>
  <si>
    <t>Someone has a sense of foreboding.</t>
  </si>
  <si>
    <t>Someone has to go to the bathroom.</t>
  </si>
  <si>
    <t>Something spills or falls to the ground.</t>
  </si>
  <si>
    <t>Something isn't where it's supposed to be.</t>
  </si>
  <si>
    <t>The lights go out.</t>
  </si>
  <si>
    <t>The sun comes out.</t>
  </si>
  <si>
    <t>There's a foul smell in the air.</t>
  </si>
  <si>
    <t>Unexplained magic occurs.</t>
  </si>
  <si>
    <t>Quick Finds</t>
  </si>
  <si>
    <t>Find</t>
  </si>
  <si>
    <t>Artwork</t>
  </si>
  <si>
    <t>Body</t>
  </si>
  <si>
    <t>Food or drink</t>
  </si>
  <si>
    <t>Jewelery</t>
  </si>
  <si>
    <t>Key</t>
  </si>
  <si>
    <t>Letter</t>
  </si>
  <si>
    <t>Magic herbs</t>
  </si>
  <si>
    <t>Map</t>
  </si>
  <si>
    <t>Monster parts</t>
  </si>
  <si>
    <t>Secret message</t>
  </si>
  <si>
    <t>Signet or insignia</t>
  </si>
  <si>
    <t>6d6 × 10 feet</t>
  </si>
  <si>
    <t>2d8 × 10 feet</t>
  </si>
  <si>
    <t>2d10 × 10 feet</t>
  </si>
  <si>
    <t>2d6 × 10 feet</t>
  </si>
  <si>
    <t>4d10 × 10 feet</t>
  </si>
  <si>
    <t>2d6 × 5 feet</t>
  </si>
  <si>
    <t>2d6 × 50 feet</t>
  </si>
  <si>
    <t>Phases of Selûne by Month : 1492 DR</t>
  </si>
  <si>
    <t>Month</t>
  </si>
  <si>
    <t>Eleasis</t>
  </si>
  <si>
    <t>©2005 Wizards of the Coast, Inc., a subsidiary of Hasbro, Inc. All Rights Reserved.</t>
  </si>
  <si>
    <t>Phases of Selûne</t>
  </si>
  <si>
    <r>
      <t>Full Moon</t>
    </r>
    <r>
      <rPr>
        <sz val="10"/>
        <color theme="1"/>
        <rFont val="Arial"/>
        <family val="2"/>
        <charset val="204"/>
      </rPr>
      <t> - Selûne 's illuminated side is facing Toril. Selûne appears to be completely illuminated by direct sunlight.</t>
    </r>
  </si>
  <si>
    <r>
      <t>Waning Gibbous</t>
    </r>
    <r>
      <rPr>
        <sz val="10"/>
        <color theme="1"/>
        <rFont val="Arial"/>
        <family val="2"/>
        <charset val="204"/>
      </rPr>
      <t> - Selûne appears to be more than one-half but not fully illuminated by direct sunlight. The fraction of Selûne's disk that is illuminated is decreasing.</t>
    </r>
  </si>
  <si>
    <r>
      <t>Last Quarter</t>
    </r>
    <r>
      <rPr>
        <sz val="10"/>
        <color theme="1"/>
        <rFont val="Arial"/>
        <family val="2"/>
        <charset val="204"/>
      </rPr>
      <t> - One-half of Selûne appears to be illuminated by direct sunlight. The fraction of Selûne's disk that is illuminated is decreasing.</t>
    </r>
  </si>
  <si>
    <r>
      <t>Waning Crescent</t>
    </r>
    <r>
      <rPr>
        <sz val="10"/>
        <color theme="1"/>
        <rFont val="Arial"/>
        <family val="2"/>
        <charset val="204"/>
      </rPr>
      <t> - Selûne appears to be partly but less than one-half illuminated by direct sunlight. The fraction of Selûne 's disk that is illuminated is decreasing.</t>
    </r>
  </si>
  <si>
    <r>
      <t>New Moon</t>
    </r>
    <r>
      <rPr>
        <sz val="10"/>
        <color theme="1"/>
        <rFont val="Arial"/>
        <family val="2"/>
        <charset val="204"/>
      </rPr>
      <t> - Selûne's unilluminated side is facing Toril. Selûne is not visible (except during a solar eclipse).</t>
    </r>
  </si>
  <si>
    <r>
      <t>Waxing Crescent</t>
    </r>
    <r>
      <rPr>
        <sz val="10"/>
        <color theme="1"/>
        <rFont val="Arial"/>
        <family val="2"/>
        <charset val="204"/>
      </rPr>
      <t> - Selûne appears to be partly but less than one-half illuminated by direct sunlight. The fraction of the Selûne 's disk that is illuminated is increasing.</t>
    </r>
  </si>
  <si>
    <r>
      <t>First Quarter</t>
    </r>
    <r>
      <rPr>
        <sz val="10"/>
        <color theme="1"/>
        <rFont val="Arial"/>
        <family val="2"/>
        <charset val="204"/>
      </rPr>
      <t> - One-half of Selûne appears to be illuminated by direct sunlight. The fraction of Selûne 's disk that is illuminated is increasing.</t>
    </r>
  </si>
  <si>
    <r>
      <t>Waxing Gibbous</t>
    </r>
    <r>
      <rPr>
        <sz val="10"/>
        <color theme="1"/>
        <rFont val="Arial"/>
        <family val="2"/>
        <charset val="204"/>
      </rPr>
      <t> - Selûne appears to be more than one-half but not fully illuminated by direct sunlight. The fraction of Selûne 's disk that is illuminated is increasing.</t>
    </r>
  </si>
  <si>
    <t>lunar cycle</t>
  </si>
  <si>
    <t>Months</t>
  </si>
  <si>
    <t>Similar to</t>
  </si>
  <si>
    <t>SPECIAL DAYS</t>
  </si>
  <si>
    <t>Phase of the Moons</t>
  </si>
  <si>
    <t>Hammer (Deepwinter)</t>
  </si>
  <si>
    <t>January</t>
  </si>
  <si>
    <t>Luna full 14th</t>
  </si>
  <si>
    <t>Midwinter (Sunbirth)</t>
  </si>
  <si>
    <t>Celene full, Luna new.</t>
  </si>
  <si>
    <t>Alturiak (The Claw of Winter)</t>
  </si>
  <si>
    <t>February</t>
  </si>
  <si>
    <t>Luna full 12th</t>
  </si>
  <si>
    <t>Ches (of the Sunsets)</t>
  </si>
  <si>
    <t>March</t>
  </si>
  <si>
    <t>Luna full 10th</t>
  </si>
  <si>
    <t>Tarsakh (of the storms)</t>
  </si>
  <si>
    <t>April</t>
  </si>
  <si>
    <t>Luna full 7th</t>
  </si>
  <si>
    <t>Celene full, Luna 1/4</t>
  </si>
  <si>
    <t>Mirtul (The Melting)</t>
  </si>
  <si>
    <t>May</t>
  </si>
  <si>
    <t>Luna full 5th</t>
  </si>
  <si>
    <t>Kythorn (The time of flowers)</t>
  </si>
  <si>
    <t>June</t>
  </si>
  <si>
    <t>Luna full 3rd</t>
  </si>
  <si>
    <t>Flamerule (Summertide)</t>
  </si>
  <si>
    <t>July</t>
  </si>
  <si>
    <t>Luna full 28th</t>
  </si>
  <si>
    <t>Misummer Night</t>
  </si>
  <si>
    <t>Celene full, Luna full</t>
  </si>
  <si>
    <t>Eleasias (Highsun)</t>
  </si>
  <si>
    <t>August</t>
  </si>
  <si>
    <t>Luna full 26th</t>
  </si>
  <si>
    <t>Eleint (The Fading)</t>
  </si>
  <si>
    <t>September</t>
  </si>
  <si>
    <t>Luna full 24th</t>
  </si>
  <si>
    <t>Marpenoth (Leafall)</t>
  </si>
  <si>
    <t>October</t>
  </si>
  <si>
    <t>Luna full 21st</t>
  </si>
  <si>
    <t>High Harvestide</t>
  </si>
  <si>
    <t>Celene full, Luna 3/4</t>
  </si>
  <si>
    <t>Uktar (The Rotting)</t>
  </si>
  <si>
    <t>November</t>
  </si>
  <si>
    <t>Luna full 19th</t>
  </si>
  <si>
    <t>Nightal (The Drawing Down)</t>
  </si>
  <si>
    <t>December</t>
  </si>
  <si>
    <t>Luna full 17th</t>
  </si>
  <si>
    <t>Стовпець2</t>
  </si>
  <si>
    <t>Стовпець3</t>
  </si>
  <si>
    <t>http://oakthorne.net/wiki/index.php?title=Dungsweepers%27_Guild</t>
  </si>
  <si>
    <t xml:space="preserve"> BT / DS38</t>
  </si>
  <si>
    <t>Pharra's Alley</t>
  </si>
  <si>
    <t>HUMAN REGIONAL</t>
  </si>
  <si>
    <t>Old high wynn. The ancient forgotten language of dragons</t>
  </si>
  <si>
    <t>VERY RARE</t>
  </si>
  <si>
    <t>common</t>
  </si>
  <si>
    <t>rare</t>
  </si>
  <si>
    <t>uncommon</t>
  </si>
  <si>
    <t>legendary</t>
  </si>
  <si>
    <t xml:space="preserve">Maiden's Tongue: Dambrath </t>
  </si>
  <si>
    <t>(Priestesses of Loviatar)</t>
  </si>
  <si>
    <t>ELVISH</t>
  </si>
  <si>
    <t>CUSTOM</t>
  </si>
  <si>
    <t>Gnim (Gnomish)</t>
  </si>
  <si>
    <t>Kara-Tur</t>
  </si>
  <si>
    <t>Trade Tongue</t>
  </si>
  <si>
    <t>Tabotan </t>
  </si>
  <si>
    <t>Purang </t>
  </si>
  <si>
    <t>Lidahan </t>
  </si>
  <si>
    <t>Laothan </t>
  </si>
  <si>
    <t>Kuong </t>
  </si>
  <si>
    <t>DRACONIANS</t>
  </si>
  <si>
    <t>Kurit </t>
  </si>
  <si>
    <t>dialect of the arctic dwarves who live north of the spine of the world</t>
  </si>
  <si>
    <t>language of the ten towns and the hunters north of the spine</t>
  </si>
  <si>
    <t>Old Illuskan</t>
  </si>
  <si>
    <t>LINK</t>
  </si>
  <si>
    <t>GROUP</t>
  </si>
  <si>
    <t>http://forgottenrealms.wikia.com/wiki/Old_Illuskan</t>
  </si>
  <si>
    <t>http://forgottenrealms.wikia.com/wiki/Loross</t>
  </si>
  <si>
    <t>http://forgottenrealms.wikia.com/wiki/Halruaan_language</t>
  </si>
  <si>
    <t>http://forgottenrealms.wikia.com/wiki/Ruathlek</t>
  </si>
  <si>
    <t>Reghedjic </t>
  </si>
  <si>
    <t>http://forgottenrealms.wikia.com/wiki/Reghedjic_language</t>
  </si>
  <si>
    <t> Nelanther Isles</t>
  </si>
  <si>
    <t>http://forgottenrealms.wikia.com/wiki/Druidic_language</t>
  </si>
  <si>
    <t>http://forgottenrealms.wikia.com/wiki/Uluik</t>
  </si>
  <si>
    <t>http://forgottenrealms.wikia.com/wiki/Ulutiun_language</t>
  </si>
  <si>
    <t>http://forgottenrealms.wikia.com/wiki/Rengardt</t>
  </si>
  <si>
    <t>Rengardt</t>
  </si>
  <si>
    <t>Narfelli </t>
  </si>
  <si>
    <t>http://forgottenrealms.wikia.com/wiki/Narfelli_language</t>
  </si>
  <si>
    <t>http://forgottenrealms.wikia.com/wiki/Midani_language</t>
  </si>
  <si>
    <t>Andt</t>
  </si>
  <si>
    <t>http://forgottenrealms.wikia.com/wiki/Andt</t>
  </si>
  <si>
    <t>Erakic</t>
  </si>
  <si>
    <t>http://forgottenrealms.wikia.com/wiki/Erakic</t>
  </si>
  <si>
    <t>The Ride</t>
  </si>
  <si>
    <t>Naric</t>
  </si>
  <si>
    <t>http://forgottenrealms.wikia.com/wiki/Naric</t>
  </si>
  <si>
    <t>Easting</t>
  </si>
  <si>
    <t>http://forgottenrealms.wikia.com/wiki/Easting_language</t>
  </si>
  <si>
    <t>http://forgottenrealms.wikia.com/wiki/D%27tarig_language</t>
  </si>
  <si>
    <t>http://forgottenrealms.wikia.com/wiki/Damaran_language</t>
  </si>
  <si>
    <t>http://forgottenrealms.wikia.com/wiki/Chondathan_language</t>
  </si>
  <si>
    <t>http://forgottenrealms.wikia.com/wiki/Common</t>
  </si>
  <si>
    <t>http://forgottenrealms.wikia.com/wiki/Maiden%27s_Tongue</t>
  </si>
  <si>
    <t>SECRET LANGUAGES</t>
  </si>
  <si>
    <t>Jhaamdathan </t>
  </si>
  <si>
    <t>http://forgottenrealms.wikia.com/wiki/Jhaamdathan_language</t>
  </si>
  <si>
    <t>Old Chondathan</t>
  </si>
  <si>
    <t>http://forgottenrealms.wikia.com/wiki/Giant_language</t>
  </si>
  <si>
    <t>http://forgottenrealms.wikia.com/wiki/Thorass_language</t>
  </si>
  <si>
    <t>Thorass </t>
  </si>
  <si>
    <t>Old (Auld) Common</t>
  </si>
  <si>
    <t>Auld Tharian</t>
  </si>
  <si>
    <t>http://forgottenrealms.wikia.com/wiki/Auld_Tharian</t>
  </si>
  <si>
    <t>Tharian</t>
  </si>
  <si>
    <t>http://forgottenrealms.wikia.com/wiki/Tharian</t>
  </si>
  <si>
    <t>http://forgottenrealms.wikia.com/wiki/Telpi</t>
  </si>
  <si>
    <t>http://forgottenrealms.wikia.com/wiki/Aglarondan_language</t>
  </si>
  <si>
    <t>http://forgottenrealms.wikia.com/wiki/Turmic</t>
  </si>
  <si>
    <t>http://forgottenrealms.wikia.com/wiki/Chessentic_languages#Languages</t>
  </si>
  <si>
    <t>Thresk</t>
  </si>
  <si>
    <t>Alambit</t>
  </si>
  <si>
    <t>http://forgottenrealms.wikia.com/wiki/Alambit</t>
  </si>
  <si>
    <t>Sossic</t>
  </si>
  <si>
    <t>http://forgottenrealms.wikia.com/wiki/Sossic</t>
  </si>
  <si>
    <t>Allesian</t>
  </si>
  <si>
    <t>http://forgottenrealms.wikia.com/wiki/Allesian</t>
  </si>
  <si>
    <t>http://forgottenrealms.wikia.com/wiki/Halardrim</t>
  </si>
  <si>
    <t>Halardrim</t>
  </si>
  <si>
    <t>Rashemi </t>
  </si>
  <si>
    <t>Rasallesian</t>
  </si>
  <si>
    <t>http://forgottenrealms.wikia.com/wiki/Rashemi_language</t>
  </si>
  <si>
    <t>http://forgottenrealms.wikia.com/wiki/Auld_Chessic</t>
  </si>
  <si>
    <t>Alambic</t>
  </si>
  <si>
    <t>Auld Chessic</t>
  </si>
  <si>
    <t>http://forgottenrealms.wikia.com/wiki/Akalaic_languages#Languages</t>
  </si>
  <si>
    <t>Eshowan</t>
  </si>
  <si>
    <t>extinct Eshowe people of Chult.</t>
  </si>
  <si>
    <t>Telfir</t>
  </si>
  <si>
    <t>http://forgottenrealms.wikia.com/wiki/Telfir</t>
  </si>
  <si>
    <t>http://forgottenrealms.wikia.com/wiki/Akalan</t>
  </si>
  <si>
    <t>Akalan</t>
  </si>
  <si>
    <t>Akûrian</t>
  </si>
  <si>
    <t>http://forgottenrealms.wikia.com/wiki/Tashalan_language</t>
  </si>
  <si>
    <t>http://forgottenrealms.wikia.com/wiki/Shaaran_language</t>
  </si>
  <si>
    <t>Sespechian</t>
  </si>
  <si>
    <t>http://forgottenrealms.wikia.com/wiki/Sespechian</t>
  </si>
  <si>
    <t>Arkian</t>
  </si>
  <si>
    <t>http://forgottenrealms.wikia.com/wiki/Gnome_language</t>
  </si>
  <si>
    <t>Jannti</t>
  </si>
  <si>
    <t>http://forgottenrealms.wikia.com/wiki/Jannti</t>
  </si>
  <si>
    <t>http://forgottenrealms.wikia.com/wiki/Azuposi_language</t>
  </si>
  <si>
    <t>http://forgottenrealms.wikia.com/wiki/Nexalan_language</t>
  </si>
  <si>
    <t>http://forgottenrealms.wikia.com/wiki/Payit_language</t>
  </si>
  <si>
    <t>Maztica</t>
  </si>
  <si>
    <t>Payit</t>
  </si>
  <si>
    <t>Azuposi</t>
  </si>
  <si>
    <t>http://forgottenrealms.wikia.com/wiki/Trade_Tongue</t>
  </si>
  <si>
    <t>http://forgottenrealms.wikia.com/wiki/Kuong_language</t>
  </si>
  <si>
    <t>http://forgottenrealms.wikia.com/wiki/Chultan_language</t>
  </si>
  <si>
    <t>Elven</t>
  </si>
  <si>
    <t>http://forgottenrealms.wikia.com/wiki/Elven_language</t>
  </si>
  <si>
    <t>http://forgottenrealms.wikia.com/wiki/Hamarfae</t>
  </si>
  <si>
    <t>SCRIPT</t>
  </si>
  <si>
    <t>http://forgottenrealms.wikia.com/wiki/Abyssal_language</t>
  </si>
  <si>
    <t>http://forgottenrealms.wikia.com/wiki/Dwarvish</t>
  </si>
  <si>
    <t>Riftspeak</t>
  </si>
  <si>
    <t>DWARVISH</t>
  </si>
  <si>
    <t>The dialect of the gold dwarves, </t>
  </si>
  <si>
    <t>Duergan</t>
  </si>
  <si>
    <t>DUERGARS</t>
  </si>
  <si>
    <t>Shanatan</t>
  </si>
  <si>
    <t>western shield dwarves</t>
  </si>
  <si>
    <t>Galenan</t>
  </si>
  <si>
    <t>Authalan</t>
  </si>
  <si>
    <t>Eastern shield dwarves</t>
  </si>
  <si>
    <t>wild dwarves</t>
  </si>
  <si>
    <t>Tymantheran </t>
  </si>
  <si>
    <t>http://forgottenrealms.wikia.com/wiki/Tymantheran_(dialect)</t>
  </si>
  <si>
    <t>dragonborn of Tymanther</t>
  </si>
  <si>
    <t>http://forgottenrealms.wikia.com/wiki/Aragrakh</t>
  </si>
  <si>
    <t>Iokharic</t>
  </si>
  <si>
    <t>http://forgottenrealms.wikia.com/wiki/Iokharic</t>
  </si>
  <si>
    <t>http://forgottenrealms.wikia.com/wiki/Draconic_language</t>
  </si>
  <si>
    <t>http://forgottenrealms.wikia.com/wiki/Yipyak</t>
  </si>
  <si>
    <t>http://forgottenrealms.wikia.com/wiki/Lantanese_language</t>
  </si>
  <si>
    <t>http://forgottenrealms.wikia.com/wiki/Orc_language</t>
  </si>
  <si>
    <t>Daraktan</t>
  </si>
  <si>
    <t>Old Orcish</t>
  </si>
  <si>
    <t>Affa</t>
  </si>
  <si>
    <t>http://forgottenrealms.wikia.com/wiki/Affa</t>
  </si>
  <si>
    <t>Chun</t>
  </si>
  <si>
    <t>http://forgottenrealms.wikia.com/wiki/Chun</t>
  </si>
  <si>
    <t>Kadari</t>
  </si>
  <si>
    <t>http://forgottenrealms.wikia.com/wiki/Kadari</t>
  </si>
  <si>
    <t>Noga</t>
  </si>
  <si>
    <t>http://forgottenrealms.wikia.com/wiki/Noga</t>
  </si>
  <si>
    <t>Old Anwahran</t>
  </si>
  <si>
    <t>http://forgottenrealms.wikia.com/wiki/Old_Anwahran</t>
  </si>
  <si>
    <t>Roushoum </t>
  </si>
  <si>
    <t>http://forgottenrealms.wikia.com/wiki/Roushoum</t>
  </si>
  <si>
    <t>deep imaskari</t>
  </si>
  <si>
    <t>http://forgottenrealms.wikia.com/wiki/Seldruin</t>
  </si>
  <si>
    <t>Ghukliak</t>
  </si>
  <si>
    <t>http://forgottenrealms.wikia.com/wiki/Goblin_language</t>
  </si>
  <si>
    <t xml:space="preserve">was the language spoken by goblins[1], hobgoblins, and bugbears. </t>
  </si>
  <si>
    <t>Luiric</t>
  </si>
  <si>
    <t>http://forgottenrealms.wikia.com/wiki/Halfling_language</t>
  </si>
  <si>
    <t>http://forgottenrealms.wikia.com/wiki/Celestial_language</t>
  </si>
  <si>
    <t>http://forgottenrealms.wikia.com/wiki/Deep_Speech</t>
  </si>
  <si>
    <t>Amaese </t>
  </si>
  <si>
    <t>http://forgottenrealms.wikia.com/wiki/Amaese_languages</t>
  </si>
  <si>
    <t>Han </t>
  </si>
  <si>
    <t>Kara-tur</t>
  </si>
  <si>
    <t>http://forgottenrealms.wikia.com/wiki/Han_languages</t>
  </si>
  <si>
    <t>Shou Chiang</t>
  </si>
  <si>
    <t>http://forgottenrealms.wikia.com/wiki/Shou_Chiang_languages</t>
  </si>
  <si>
    <t>Bavanese </t>
  </si>
  <si>
    <t>http://forgottenrealms.wikia.com/wiki/Bavanese_language</t>
  </si>
  <si>
    <t>http://forgottenrealms.wikia.com/wiki/Bertanese_language</t>
  </si>
  <si>
    <t>Bertanese </t>
  </si>
  <si>
    <t>Gurri</t>
  </si>
  <si>
    <t>Gur</t>
  </si>
  <si>
    <t>http://forgottenrealms.wikia.com/wiki/Gurri</t>
  </si>
  <si>
    <t>Rauran </t>
  </si>
  <si>
    <t>Ancient Imask</t>
  </si>
  <si>
    <t>http://forgottenrealms.wikia.com/wiki/Ancient_Imask_languages</t>
  </si>
  <si>
    <t>Reian</t>
  </si>
  <si>
    <t>Durpari-Shaartan Patois</t>
  </si>
  <si>
    <t>FAMILY</t>
  </si>
  <si>
    <t>IMASKARI</t>
  </si>
  <si>
    <t>Durpari Creole</t>
  </si>
  <si>
    <t>http://forgottenrealms.wikia.com/wiki/Durpari-Shaartan_Patois</t>
  </si>
  <si>
    <t>Durpari </t>
  </si>
  <si>
    <t>http://forgottenrealms.wikia.com/wiki/Durpari_language</t>
  </si>
  <si>
    <t>http://forgottenrealms.wikia.com/wiki/Untheric_languages</t>
  </si>
  <si>
    <t>Rauric</t>
  </si>
  <si>
    <t>Alzhno</t>
  </si>
  <si>
    <t>http://forgottenrealms.wikia.com/wiki/Alzho_languages</t>
  </si>
  <si>
    <t>http://forgottenrealms.wikia.com/wiki/Alzhedo</t>
  </si>
  <si>
    <t>Maran</t>
  </si>
  <si>
    <t>http://forgottenrealms.wikia.com/wiki/Maran</t>
  </si>
  <si>
    <t>Bedine</t>
  </si>
  <si>
    <t>http://forgottenrealms.wikia.com/wiki/Cosh</t>
  </si>
  <si>
    <t>Faerunian</t>
  </si>
  <si>
    <t>http://forgottenrealms.wikia.com/wiki/Lidahan</t>
  </si>
  <si>
    <t>http://forgottenrealms.wikia.com/wiki/Laothan_language</t>
  </si>
  <si>
    <t xml:space="preserve">Bothii </t>
  </si>
  <si>
    <t>(Uthgardt barbarians)</t>
  </si>
  <si>
    <t>http://forgottenrealms.wikia.com/wiki/Bothii</t>
  </si>
  <si>
    <t>Bothii was the language spoken by the Uthgardt barbarian tribes and the inhabitants of Hartsvale.</t>
  </si>
  <si>
    <t xml:space="preserve">Ulutiun </t>
  </si>
  <si>
    <t>(Great Glacier)</t>
  </si>
  <si>
    <t>http://forgottenrealms.wikia.com/wiki/Thieves'_cant</t>
  </si>
  <si>
    <t>http://forgottenrealms.wikia.com/wiki/Dambrathan_language</t>
  </si>
  <si>
    <t>http://forgottenrealms.wikia.com/wiki/Mulhorandi_language</t>
  </si>
  <si>
    <t>Mulani</t>
  </si>
  <si>
    <t>http://forgottenrealms.wikia.com/wiki/Serusan</t>
  </si>
  <si>
    <t>Serosian common</t>
  </si>
  <si>
    <t>http://forgottenrealms.wikia.com/wiki/Undercommon</t>
  </si>
  <si>
    <t>http://forgottenrealms.wikia.com/wiki/Netherese_language</t>
  </si>
  <si>
    <t>Ruathlek</t>
  </si>
  <si>
    <t>http://forgottenrealms.wikia.com/wiki/Sylvan</t>
  </si>
  <si>
    <t>Yuan-ti language</t>
  </si>
  <si>
    <t>http://forgottenrealms.wikia.com/wiki/Yuan-ti_language</t>
  </si>
  <si>
    <t>Drow </t>
  </si>
  <si>
    <t>http://forgottenrealms.wikia.com/wiki/Drow_language</t>
  </si>
  <si>
    <t>Dark Speech</t>
  </si>
  <si>
    <t>http://forgottenrealms.wikia.com/wiki/Dark_Speech</t>
  </si>
  <si>
    <t>Wa-an</t>
  </si>
  <si>
    <t>http://forgottenrealms.wikia.com/wiki/Thayan_language</t>
  </si>
  <si>
    <t>Thayan</t>
  </si>
  <si>
    <t>Qualith</t>
  </si>
  <si>
    <t>Illithids</t>
  </si>
  <si>
    <t>http://forgottenrealms.wikia.com/wiki/Qualith</t>
  </si>
  <si>
    <t>Oigur</t>
  </si>
  <si>
    <t>http://forgottenrealms.wikia.com/wiki/Oigur_language</t>
  </si>
  <si>
    <t>Gol-Kaa</t>
  </si>
  <si>
    <t>Goliaths</t>
  </si>
  <si>
    <t>http://forgottenrealms.wikia.com/wiki/Gol-Kaa</t>
  </si>
  <si>
    <t>http://forgottenrealms.wikia.com/wiki/Tuigan_language</t>
  </si>
  <si>
    <t>http://forgottenrealms.wikia.com/wiki/Tabotan_language</t>
  </si>
  <si>
    <t>http://forgottenrealms.wikia.com/wiki/Purang_language</t>
  </si>
  <si>
    <t>http://forgottenrealms.wikia.com/wiki/Primordial_language</t>
  </si>
  <si>
    <t>Barazhad</t>
  </si>
  <si>
    <t>secret</t>
  </si>
  <si>
    <t>very rare</t>
  </si>
  <si>
    <t>Dethek / Thorass</t>
  </si>
  <si>
    <r>
      <t>Uloushinn</t>
    </r>
    <r>
      <rPr>
        <sz val="11"/>
        <color theme="1"/>
        <rFont val="Segoe UI"/>
        <family val="2"/>
        <charset val="204"/>
      </rPr>
      <t> </t>
    </r>
  </si>
  <si>
    <t>Standart</t>
  </si>
  <si>
    <t>Exotic</t>
  </si>
  <si>
    <t>Forgotten human</t>
  </si>
  <si>
    <t>hirelings</t>
  </si>
  <si>
    <t>EFFECT2</t>
  </si>
  <si>
    <t>EFFECT3</t>
  </si>
  <si>
    <t>poisons</t>
  </si>
  <si>
    <t>medici</t>
  </si>
  <si>
    <t>GOOD / SERVICE</t>
  </si>
  <si>
    <t> 25</t>
  </si>
  <si>
    <t> 50</t>
  </si>
  <si>
    <t> 2 (x)</t>
  </si>
  <si>
    <t> 5</t>
  </si>
  <si>
    <t> 10  per 100 bound pages + cover (300 pages maximum)</t>
  </si>
  <si>
    <t> 5  per 100 bound pages + cover (200 pages maximum)</t>
  </si>
  <si>
    <t> 50  per 100 bound pages + cover (500 pages maximum)</t>
  </si>
  <si>
    <t> Basic leather: no cost; Decorative leathers: 10-40  (based on size); Fine leathers: 20-80  (based on size)</t>
  </si>
  <si>
    <t> Scrap wood: -5% of cost; Decorative woods: 10-30  (based on size); Fine woods: 12-50  (based on size)</t>
  </si>
  <si>
    <t> Decorative metals: 18-70  (based on size); Fine metals: 50-100  (based on size)</t>
  </si>
  <si>
    <t> Cost of gems and metals, plus 5-20  (based on size)</t>
  </si>
  <si>
    <t> Sealing cover: 20-50  (based on size); Key locks: 25 (DC 15), 50 (DC 20), 100 (DC 25); Puzzle lock: 35 (DC 15), 70 (DC 20), 150 (DC 25)</t>
  </si>
  <si>
    <t> 1</t>
  </si>
  <si>
    <t> 1 (for map or scroll)</t>
  </si>
  <si>
    <t> 1 /yard</t>
  </si>
  <si>
    <t> 3-5 /yard</t>
  </si>
  <si>
    <t> 5 sp to 10 /bolt, depending upon materials, demand, imported or local (Guild)</t>
  </si>
  <si>
    <t> 7 /bolt, fine spun but undyed (Guild)</t>
  </si>
  <si>
    <t> 1-8 /bottle (includes bottle, contents yield 3-6 doses, usually 4) (Guild)</t>
  </si>
  <si>
    <t> 5 /wagonload</t>
  </si>
  <si>
    <t> 7 /wagonload</t>
  </si>
  <si>
    <t xml:space="preserve"> 4 </t>
  </si>
  <si>
    <t> 2 , or 8  for non-fading</t>
  </si>
  <si>
    <t> 5-7 , or 16-20  for non-fading (reds and metallics at the upper end of cost)</t>
  </si>
  <si>
    <t> 5-10  each (Guild)</t>
  </si>
  <si>
    <t> 25  in nine days, delivery to Waterdeep address included; rush jobs 18 . Cost may increase if map unusually large (Guild)</t>
  </si>
  <si>
    <t> 2 sp/sheet, up to 1 for very large sheets</t>
  </si>
  <si>
    <t> 4 sp/sheet, up to 2  for very large sheets</t>
  </si>
  <si>
    <t> 1/50' length</t>
  </si>
  <si>
    <t> 10/50' length</t>
  </si>
  <si>
    <t> 70  (full and proper assortment; fine tempering is required)</t>
  </si>
  <si>
    <t> 1  per piece (e.g. belt, scabbard, baldric = 3 pieces) (Guild)</t>
  </si>
  <si>
    <t> cost as per Players Handbook, plus 1  city fee (various Guilds)</t>
  </si>
  <si>
    <t> 1 /yard (ornamental) to 5 /yard (harbor or gate) depending on size and strength (weight and method of joining links) (Guild)</t>
  </si>
  <si>
    <t> 4 cp for 4-inch-square pane to 6  for a 4-foot square pane (Guild)</t>
  </si>
  <si>
    <t> wooden: see Building; metal, custom made to fit: 5 sp-10 sp unbarred, depending on size, 2 -10  if barred, depending on size, aesthetic design of the bars, and sturdiness (Guild)</t>
  </si>
  <si>
    <t> 25  to 60  depending on sizeall have two wheels (plus a spare underneath), an open carrying bed, and trails for beasts; the more ornate have a seat for the driver, removable sides, etc. (Guild)</t>
  </si>
  <si>
    <t> 75</t>
  </si>
  <si>
    <t> single lateen sail 500 to 700  (30% less if several months notice given) (Guild); non-Guild no guarantees sails sell as low as 200  for full rigging; refer to text under the Most Diligent League of Sail-Makers and Cordwainers</t>
  </si>
  <si>
    <t> 5,000 to 7,000  (minus 1,000 to 1,500  if used); for breakdown by type, see text under The Order of Master Shipwrights (Guild)</t>
  </si>
  <si>
    <t> 75-200 , varying with size, durability, style, and length of time given to build; custom or unusual sizes and style more expensive (Guild)</t>
  </si>
  <si>
    <t> 2  to 6  per wheel, depending on size, design, difficulty of job and materials required; double if job is a rush or a dangerous one, involving travel outside the city walls (Guild)</t>
  </si>
  <si>
    <t> 3cp/jack, 9cp/small key, 5sp/cask, 12sp/barrel, 4/butt, 8/tun</t>
  </si>
  <si>
    <t> 4cp/jack, 12-15cp/small key, 6-8sp/cask, 2/barrel, 6-7/butt, 10-15/tun</t>
  </si>
  <si>
    <t> 1sp/jack, 2-3sp/small key, 1-2/cask, 25sp-5/barrel, 8-15/butt, 16-30/tun</t>
  </si>
  <si>
    <t> 5 cp to 8 /dry ounce (saffron is 40 /dry ounce)</t>
  </si>
  <si>
    <t> 3-6/bottle, 15-30/small key</t>
  </si>
  <si>
    <t> 15+/bottle</t>
  </si>
  <si>
    <t> 10  (whole carcass, average price), 17  (smoked carcass), varying with condition and size of carcass, type of animal (Guild)</t>
  </si>
  <si>
    <t> 4-8cp/jack, 2-4sp/small key, 1-2/cask, 2-5/barrel, 8-15/butt, 20-40/tun</t>
  </si>
  <si>
    <t> 8-14cp/jack, 4-7sp/small key, 2-4/cask, 5-8/barrel, 10-30/butt, 40-70/tun</t>
  </si>
  <si>
    <t> 3-6sp/bottle, 15-30sp/small key, 4-8/cask, 10-30/barrel, 30-60/butt</t>
  </si>
  <si>
    <t> 10+/bottle, 50+/small key</t>
  </si>
  <si>
    <t> 2 /jack, 7 /bottle, 40 /small key (Guild)</t>
  </si>
  <si>
    <t xml:space="preserve"> 3 </t>
  </si>
  <si>
    <t> 5-15 sp, with a bonus of up to 5  is customarily paid for same day service.</t>
  </si>
  <si>
    <t> 5-15 /outfit</t>
  </si>
  <si>
    <t> 1-5 /outfit</t>
  </si>
  <si>
    <t> 5 sp to 2  per outfit if tailored, 2 sp to 1  if stock</t>
  </si>
  <si>
    <t> 3-5 /outfit</t>
  </si>
  <si>
    <t> 1-2 /outfit</t>
  </si>
  <si>
    <t> 20-75</t>
  </si>
  <si>
    <t> 600-2000</t>
  </si>
  <si>
    <t> 30-100 , plus cost of materials and perhaps gems, provided or selected by client (Guild)</t>
  </si>
  <si>
    <t> Many Waterdhavians wear rings or belt buckles of worked gold worth 2-4 (Guild)</t>
  </si>
  <si>
    <t> 3 /suit, plus materials (Guild)</t>
  </si>
  <si>
    <t> 5 - 25</t>
  </si>
  <si>
    <t xml:space="preserve"> 1 </t>
  </si>
  <si>
    <t> 2-7 sp, with a bonus of up to 3  is customarily paid for same day service.</t>
  </si>
  <si>
    <t> 5-10  each pair (Guild)</t>
  </si>
  <si>
    <t> 5 sp to 5 , depending on size (Guild)</t>
  </si>
  <si>
    <t> 1-15 , depending on size and tone</t>
  </si>
  <si>
    <t> 5sp - 2 , depending on quality</t>
  </si>
  <si>
    <t> new: 1  per bottle, matching sets; 3-6 cp per bottle, odd bottles (Guild)/secondhand 1 or 2 cp</t>
  </si>
  <si>
    <t> 5 sp to 1 /face cord (known in Waterdeep as a Stand), ranging according to the type and dryness of wood, and difficulty of procuring it (i.e. higher in deepest winter)</t>
  </si>
  <si>
    <t> 1 sp to 15  per piece, depending on size, workmanship, and materials used; most normal chairs, standing shelves, and plain tables cost about 2-4  each (Guild)</t>
  </si>
  <si>
    <t> 10 sp to 1 , depending on size and workmanship (Guild)</t>
  </si>
  <si>
    <t> 5 - 25, depending on size and time</t>
  </si>
  <si>
    <t xml:space="preserve"> varies widely according to value of materials, from costume jewelry employing much brass, at 2-4 cp per piece, to elaborate pectorals worth up to 400,000  (Guild); many Waterdhavians wear rings or belt buckles of worked gold worth 2-4 </t>
  </si>
  <si>
    <t> 1/day of crafting (most take 2-4 weeks)</t>
  </si>
  <si>
    <t> 5 (Guild)</t>
  </si>
  <si>
    <t> 5 - 3 average (varies widely with instrument and condition)</t>
  </si>
  <si>
    <t> sold by the 2-ounce bottle, always including the bottle (sometimes quite ornate) and varying in cost from 1 cp to 30 , depending on quality and demand</t>
  </si>
  <si>
    <t> 2  each to 6  each (Guild)</t>
  </si>
  <si>
    <t> 12  for each design or likeness (Guild)</t>
  </si>
  <si>
    <t> 5 , for each design or likeness (Guild)</t>
  </si>
  <si>
    <t> 5 cp to 5  (Guild)</t>
  </si>
  <si>
    <t xml:space="preserve"> 75 </t>
  </si>
  <si>
    <t> 20</t>
  </si>
  <si>
    <t> 10</t>
  </si>
  <si>
    <t> 75  per 100 bound pages + cover (300 pages maximum)</t>
  </si>
  <si>
    <t> 40  per 100 bound pages + cover (200 pages maximum)</t>
  </si>
  <si>
    <t> 150  per 100 bound pages + cover (500 pages maximum)</t>
  </si>
  <si>
    <t> 150</t>
  </si>
  <si>
    <t> 250</t>
  </si>
  <si>
    <t> 100+50 per additional type</t>
  </si>
  <si>
    <t> 100 (single appearance), 200 (multiple appearances), 400 (mutable appearances)</t>
  </si>
  <si>
    <t> 9</t>
  </si>
  <si>
    <t> Arrows, 20 (1), Bolts, 20 (1), Bullets, 20 (4cp), Needles, 50 (1) (Guild)</t>
  </si>
  <si>
    <t> Padded armor (5), leather armor (10), dragon leather (500), mithral shirt (5000)</t>
  </si>
  <si>
    <t> Hide armor (10), studded leather (25), scale male (50), studded dragon leather (500), dragon scale (500), mithral scale (5000)</t>
  </si>
  <si>
    <t> Ring mail (30), chain mail (75), splint (500), banded (750), plate (5000), mithral plate (6000)</t>
  </si>
  <si>
    <t> Buckler (5), shield (10)</t>
  </si>
  <si>
    <t> Club (1sp), great club (2sp), light hammer (2), mace (5), quarterstaff (2sp), sling (1sp)</t>
  </si>
  <si>
    <t> Flail (10), maul (10), warhammer (15), bolas (2)</t>
  </si>
  <si>
    <t> Blades tax (1) applies to all items marked with an asterix(*).</t>
  </si>
  <si>
    <t> Dagger (2), spear* (1); crossbow, light (25), dart (5cp), javelin (5sp), shortbow (25)</t>
  </si>
  <si>
    <t> Lance* (10), morningstar (15), pike (5); blowgun (10), crossbow, hand (75), crossbow, heavy (50), longbow (50)</t>
  </si>
  <si>
    <t> Handaxe (5), sickle* (1)</t>
  </si>
  <si>
    <t> Battleaxe* (10), glaive* (10), great axe* (30), halberd* (10), longsword* (15), scimitar* (25), whip (2)</t>
  </si>
  <si>
    <t> 2 sp - 2  (based on clothing quality), sewn onto clothing</t>
  </si>
  <si>
    <t xml:space="preserve"> 2 </t>
  </si>
  <si>
    <t xml:space="preserve"> 5 </t>
  </si>
  <si>
    <t> 5sp - 1, depending on materials</t>
  </si>
  <si>
    <t> 2</t>
  </si>
  <si>
    <t> 100 per vial</t>
  </si>
  <si>
    <t xml:space="preserve"> 1000 </t>
  </si>
  <si>
    <t> 8sp/day to 1/day. Rate depends on armor, weapons, skill and reputation.</t>
  </si>
  <si>
    <t> 1  per day or portion of day spent on accounts (Guild)</t>
  </si>
  <si>
    <t> professional witness, assistance of: 10  per day (double if hired to state against charges of "severe" crimes), payable in advance</t>
  </si>
  <si>
    <t> 1  each/night, per building watched (unarmed; for armed men, "bodyguard" rates apply)</t>
  </si>
  <si>
    <t> 5 /day (or part of a day) (Guild)</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</si>
  <si>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</si>
  <si>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 2  per man per day (or part of day) plus materials, plus 10 /day crew head fee (Guild)</t>
  </si>
  <si>
    <t> 1  per shoe (includes making or fitting and shoeing) (Guild)</t>
  </si>
  <si>
    <t> 1  to 3 /night (includes night watch, feeding, watering, cleaning, and rubdown, exercise if necessary) (Guild)</t>
  </si>
  <si>
    <t> 3  for 1 hour of crating and packing 1 person's typical belongings, readied for extended travel (Guild)</t>
  </si>
  <si>
    <t> 2 /day (2 weeks to 1 month required, depending on desired result)</t>
  </si>
  <si>
    <t> 10 sp-1 /chimney (wealthy are charged more)</t>
  </si>
  <si>
    <t> 5 sp to 10 /bolt, depending on complexity and difficulty of desired result (Guild)</t>
  </si>
  <si>
    <t> 10-20  daily (includes nursing, splints, dressings, emergency medicines, etc.) (Guild)</t>
  </si>
  <si>
    <t> 2 - 10 per day of research</t>
  </si>
  <si>
    <t> 10 /page (includes materials) (Guild)</t>
  </si>
  <si>
    <t> 10  per building, regardless of success (Guild)</t>
  </si>
  <si>
    <t> 10 /day (Guild)</t>
  </si>
  <si>
    <t> 500  per divination spell cast, paid by city if cast upon order of a city official</t>
  </si>
  <si>
    <t>Blank books of parchment, used as ledgers and notebooks; double price for vellum (Guild)</t>
  </si>
  <si>
    <t>PRICES</t>
  </si>
  <si>
    <t>PRICE, GP</t>
  </si>
  <si>
    <t>50-100</t>
  </si>
  <si>
    <t>150-500</t>
  </si>
  <si>
    <t>0,2 per 10</t>
  </si>
  <si>
    <t xml:space="preserve"> 10 </t>
  </si>
  <si>
    <t>(small barrel sealed with tar)</t>
  </si>
  <si>
    <t>per day</t>
  </si>
  <si>
    <t xml:space="preserve"> sp/day. Taking or issuing chits, blocking a shop exit, or similar unskilled jobs.</t>
  </si>
  <si>
    <t>The Sailors' Benevolent Fund holds their annual drinking contest at your tavern. Gain a +20 bonus to your next roll on the Business Results table (+30 if you paid for extra service).</t>
  </si>
  <si>
    <t>A group of temperance preachers forms a picket outside your establishment. Take a -5 penalty to your next roll on the Business Results table.</t>
  </si>
  <si>
    <t>The council imposes a special fee on all local businesses to improve the street. Pay 1d6 x 10 gp.</t>
  </si>
  <si>
    <t>Termites are found in your building. Pay 1d10 x 10 gp for repairs unless you're paying for preventative maintenance.</t>
  </si>
  <si>
    <t>A magistrate selects your tavern as the venue for an inquest into the death of a local celebrity, which attracts large crowds. Gain a +15 bonus to your next roll on the Business Results table.</t>
  </si>
  <si>
    <t>A wizard on horseback sprays your tavern with magic missiles in a seemingly random attack. Patrons stay away for a few days. Take a -10 penalty to your next roll on the Business Results table.</t>
  </si>
  <si>
    <t>A friendly "toast and roast" event turns into a tavern brawl. Pay 1d4 x 5 gp for repairs. Ignore this result if you're paying for extra security.</t>
  </si>
  <si>
    <t>A new tavern opens nearby and takes some of your patrons. Take a -10 penalty to all future rolls on the Business Results table until the rival tavern ceases trading.</t>
  </si>
  <si>
    <t>A meeting of the local Debating Society is held in your tavern, attracting much public interest. Gain a +10 bonus to your next roll on the Business Results table (+15 if you paid for extra service).</t>
  </si>
  <si>
    <t>Someone offers to buy your tavern for 2d4 x 400 gp.</t>
  </si>
  <si>
    <t>A fire breaks out one night after closing. Pay 1d10 x 20 gp for repairs unless you have insurance.</t>
  </si>
  <si>
    <t>A public meeting is held at your tavern to collect funds for the poor. Gain a +10 bonus to your next roll on the Business Results table (+15 if you paid for extra service).</t>
  </si>
  <si>
    <t>An experienced tavern manager offers their services. If you accept, pay a one-off signing fee of 50 gp and gain a +10 bonus to all future rolls on the Business Results table.</t>
  </si>
  <si>
    <t>A group of sailors, recently returned from a long and profitable voyage, spend all week carousing in your tavern. Gain a +15 bonus to your next roll on the Business Results table.</t>
  </si>
  <si>
    <t>One of your ale vats bursts. Pay 1d4 x 10 gp for repairs unless you're paying for preventative maintenance.</t>
  </si>
  <si>
    <t>A careless druid casts a cloudburst over your tavern, revealing serious leaks. Pay 2d6 x 5 gp for repairs unless you're paying for preventative maintenance.</t>
  </si>
  <si>
    <t>The annual half-orc beauty pageant is held at your tavern. Take a -10 penalty to your next roll on the Business Results table.</t>
  </si>
  <si>
    <t>A leprechaun shows up offering to help brew your ale in return for room and board. If you accept, gain a +10 bonus to all future rolls on the Business Results table until you make a loss, at which point the leprechaun storms off in a huff.</t>
  </si>
  <si>
    <t>A special meeting of the Magical Cultivation Society takes place at your tavern. Gain a +10 bonus to your next roll on the Business Results table (+20 if you're paying for extra service).</t>
  </si>
  <si>
    <t>A flash flood causes major damage to your taproom. Pay 2d6 x 5 gp for repairs unless you have insurance.</t>
  </si>
  <si>
    <t>You find a new, guild-approved provider who works at a discount. Gain +10 bonus to all future rolls on the Business Results table.</t>
  </si>
  <si>
    <t>Members of a local dragon cult start meeting at your tavern to play dice. Take a -10 penalty to your next roll on the Business Results table.</t>
  </si>
  <si>
    <t>Local criminals burst into your tavern after closing time, beat up the staff, and steal some of your profits. You lose 3d6 gp. Ignore this result if you're paying for extra security.</t>
  </si>
  <si>
    <t>A buzzkill (see appendix C) begins haunting your tavern. Until it is banished, take a -10 penalty on all future rolls on the Business Results table.</t>
  </si>
  <si>
    <t>The Esoteric Order of Necromancers holds a gala dinner at your tavern. Gain a +5 bonus to your next roll on the Business Results table (+10 if you paid for extra service).</t>
  </si>
  <si>
    <t>Several rat swarms take up residence in your basement and run freely throughout the tavern. Until you exterminate them, take a -15 penalty on all future rolls on the Business Results table.</t>
  </si>
  <si>
    <t>A stubborn ogre begins frequenting the tavern. She doesn't pay for drinks and frightens off other patrons. Take a -5 penalty to all future rolls on the Business Results table until you resolve the problem.</t>
  </si>
  <si>
    <t>Your brewer improves your ale recipe. Gain a +5 bonus to all future rolls on the Business Results table.</t>
  </si>
  <si>
    <t>Your barkeep, your cook, and your waiter are involved in an ugly love triangle. Things come to a head one evening and a brawl erupts. Pay 2d4 x 5 gp for repairs. Ignore this result if you have extra security.</t>
  </si>
  <si>
    <t>Half of your staff are struck down with a mysterious illness. Take a -15 penalty to your next roll on the Business Results table, unless you're paying for extra service.</t>
  </si>
  <si>
    <t>A bitter ex-employee sets fire to your premises one night after closing. Pay 2d8 x 10 gp for repairs unless you have insurance.</t>
  </si>
  <si>
    <t>A feral orc eye of gruumsh begins patronizing your establishment, forcing other customers to leave due to the smell. Until you resolve the problem, take a -5 penalty to all future rolls on the Business Results table.</t>
  </si>
  <si>
    <t>A pickpocket has chosen your tavern as their favored hunting grounds and people are staying away. Take a -10 penalty to your next roll on the Business Results table.</t>
  </si>
  <si>
    <t>The annual Magnificent Moustache competition is held on your premises, to great acclaim. Gain a +20 bonus to your next roll on the Business Results table (+30 if you paid for extra service).</t>
  </si>
  <si>
    <t>A plague of cockroaches infests your kitchen and patrons are unimpressed. Take a -10 penalty to your next roll on the Business Results table unless you're paying for preventative maintenance.</t>
  </si>
  <si>
    <t>Two paladins get into a fierce argument and fight a duel outside your tavern, drawing a great crowd. Gain a +10 bonus to your next roll on the Business Results table.</t>
  </si>
  <si>
    <t>A young woman claiming to be a prophet begins preaching at your tavern and draws a crowd. Gain a +10 bonus to your next roll on the Business Results table.</t>
  </si>
  <si>
    <t>Two rival candidates for a local municipal post show up at your tavern on the same evening and a brawl erupts. Pay 1d6 x 5 gp for repairs. Ignore this result if you have extra security.</t>
  </si>
  <si>
    <t>An elf merchant begins selling iced cream outside your tavern during a heat wave. Gain a +10 bonus to your next roll on the Business Results table. Your oven cracks and needs to be replaced. Pay 20 + 1d12 gp unless you're paying for preventative maintenance.</t>
  </si>
  <si>
    <t>A group of clerics claim that your tavern is infested by an evil presence, forcing everyone to leave while they conduct an exorcism. Take a -5 penalty to your next roll on the Business Results table.</t>
  </si>
  <si>
    <t>A lynch mob shows up at your tavern accusing one of the patrons, a mage, of unspeakable crimes. A brawl erupts with the mage holding his own against the mob. Pay 2d6 x 5 gp for repairs. Ignore this result if you have extra security.</t>
  </si>
  <si>
    <t>One evening during a full moon, someone transforms into a wererat while using your privy. Three people are killed, and business is severely depressed for a time. Take a -15 penalty to your next roll on the Business Results table.</t>
  </si>
  <si>
    <t>A gnome magician begins frequenting the tavern and delights the crowd with her clever tricks. Gain a +10 bonus to your next roll on the Business Results table.</t>
  </si>
  <si>
    <t>One of your ale vats explodes. Pay 40 + 3d12 gp for repairs unless you're paying for preventative maintenance.</t>
  </si>
  <si>
    <t>A leaking pipe floods the basement with raw sewage. Pay 10 + 1d12 gp for repairs unless you're paying for preventative maintenance.</t>
  </si>
  <si>
    <t>One evening a patron has an allergic reaction to the mutton stew and dies. Business is depressed. Take a -15 penalty to your next roll on the Business Results table.</t>
  </si>
  <si>
    <t>Total Valuation</t>
  </si>
  <si>
    <t>Quality</t>
  </si>
  <si>
    <t>13-19</t>
  </si>
  <si>
    <t>20-49</t>
  </si>
  <si>
    <t>50-69</t>
  </si>
  <si>
    <t>70+</t>
  </si>
  <si>
    <t>Feature</t>
  </si>
  <si>
    <t>Prerequisite</t>
  </si>
  <si>
    <t>Downtime Activities</t>
  </si>
  <si>
    <t>Cost (gp)</t>
  </si>
  <si>
    <t>Valuation (based on cost)</t>
  </si>
  <si>
    <t>Beer Engine</t>
  </si>
  <si>
    <t>Cellar</t>
  </si>
  <si>
    <t>Beer Festival</t>
  </si>
  <si>
    <t>400/650/800</t>
  </si>
  <si>
    <t>Beer Garden</t>
  </si>
  <si>
    <t>Taproom</t>
  </si>
  <si>
    <t>Barbecue Season</t>
  </si>
  <si>
    <t>200/500/1000</t>
  </si>
  <si>
    <t>Brew Beer</t>
  </si>
  <si>
    <t>Smuggling</t>
  </si>
  <si>
    <t>Coach House</t>
  </si>
  <si>
    <t>Stables</t>
  </si>
  <si>
    <t>Social Connections</t>
  </si>
  <si>
    <t>Dancefloor</t>
  </si>
  <si>
    <t>Stage</t>
  </si>
  <si>
    <t>Dance Night</t>
  </si>
  <si>
    <t>Distillery</t>
  </si>
  <si>
    <t>Distil Spirits</t>
  </si>
  <si>
    <t>Feasting Hall</t>
  </si>
  <si>
    <t>Larder</t>
  </si>
  <si>
    <t>Banquet</t>
  </si>
  <si>
    <t>500/750/1200</t>
  </si>
  <si>
    <t>Guest Bedrooms</t>
  </si>
  <si>
    <t>Kitchen</t>
  </si>
  <si>
    <t>Recruit Hirelings</t>
  </si>
  <si>
    <t>Feast</t>
  </si>
  <si>
    <t>Rare Ingredients</t>
  </si>
  <si>
    <t>Lavatories</t>
  </si>
  <si>
    <t>Office</t>
  </si>
  <si>
    <t>Marketing</t>
  </si>
  <si>
    <t>Saloon Bar</t>
  </si>
  <si>
    <t>Snug</t>
  </si>
  <si>
    <t>Make Contacts</t>
  </si>
  <si>
    <t>Spying</t>
  </si>
  <si>
    <t>Information Gathering</t>
  </si>
  <si>
    <t>Entertainment</t>
  </si>
  <si>
    <t>Join the Staff</t>
  </si>
  <si>
    <t>TAVERN UPGRADES</t>
  </si>
  <si>
    <t>The dance ends in disaster as a brawl breaks out between revelers. Pay 1d8x10 gp for repairs, minus 40 gp if you paid for extra security. You take a -15 to penalty to your next roll on the Business Results table.</t>
  </si>
  <si>
    <t>Your headline band fails to show so you make do with the support act. Unfortunately, they suck. You take a -10 penalty to your next roll on the Business Results table.</t>
  </si>
  <si>
    <t>21-40</t>
  </si>
  <si>
    <t>Your dance attracts the attention of some local hoods, who insist you pay them to provide "security" for your next dance night. The DM determines the gang involved. Until you settle the dispute, you must pay 1d6x10 gp to roll on this table.</t>
  </si>
  <si>
    <t>41-80</t>
  </si>
  <si>
    <t>Your dance is a great success. Your business gains 2d8 x 5 gp.</t>
  </si>
  <si>
    <t>81-90</t>
  </si>
  <si>
    <t>Your dance gets a positive write up in a local newsprint. Your business gains 4d8 x 5 gp and you gain a +20 bonus to your next roll on this table when using the same ingredients.</t>
  </si>
  <si>
    <t>91-00 Your once-in-a-lifetime event is spoken about for years to come. Gain 6d8 x 5 gp and a +20 bonus to your next roll on the Business Results table.</t>
  </si>
  <si>
    <t>You've made concentrated methanol. Luckily</t>
  </si>
  <si>
    <t>for your patrons, you identify your mistake before bottling it. Not so lucky for you: make a DC 15 Constitution saving throw. If you fail the save, you're blinded until cured by a lesser restoration spell or similar magic.</t>
  </si>
  <si>
    <t>Boom! Your still explodes! Nobody's hurt, but your repair bill comes to 3d10 x 5 gp unless you took out insurance.</t>
  </si>
  <si>
    <t>Your concoction is potable but too strong for most palates. Roll a d6. On a 1-3, this batch doesn't sell so well, earning only 1d10 x 5 gp. On a 4-6, you hawk it to the dwarves and earn 3d10 x 5 gp.</t>
  </si>
  <si>
    <t>It's a perfectly good batch. Your business earns 2d10 x 5 gp from selling it.</t>
  </si>
  <si>
    <t>Wow. This is sublime! Your business earns 4d10 x 5 gp from selling this batch, and you gain a +10 bonus to your next roll on this table when using the same ingredients.</t>
  </si>
  <si>
    <t>91-00</t>
  </si>
  <si>
    <t>opens your mind to new ways of thinking. Your business earns 6d10 x 5 gp from selling the batch and you gain the benefit of an augury spell.</t>
  </si>
  <si>
    <t>Your clumsy inquiries make an enemy. This character or organization is now hostile to you. Your DM determines the offended party. You decide what you did to offend them.</t>
  </si>
  <si>
    <t>Nobody you talk to yields anything of note. You fail to make any new contacts.</t>
  </si>
  <si>
    <t>You make a useful contact, but they come with some baggage. You can call on this contact once to introduce you to any NPC in the middle to lower classes of your region, but they need a favor first: perhaps they're in debt with local criminals or want to go on a date with one of your friends. Your DM decides what they require.</t>
  </si>
  <si>
    <t>You earn a useful contact for information gathering. You can call on this contact once to answer any reasonable question about your local region or provide simple assistance in your endeavors.</t>
  </si>
  <si>
    <t>You earn a contact within a powerful organization: a guild, religious order, or government body such as the city watch, courts, or militia. Your DM determines your contact's sphere of influence. You can call on this contact once pull the strings within their own area of expertise.</t>
  </si>
  <si>
    <t>You earn a contact at the highest level of the aristocracy: for example, a member of the royal family, high council, or barony. You can call on this contact once gain any assistance your DM deems appropriate.</t>
  </si>
  <si>
    <t>The City Watch raids your tavern, seizes your goods, and throws you in jail. You are imprisoned for ten days and must pay a fine of 3d10 x 5 gp or face one year of hard labor.</t>
  </si>
  <si>
    <t>Your smuggling operation attracts the attention of local hoods, who demand a cut of your earnings. The DM determines the gang involved. If you don't pay them 10% of your profits, they return in force to rob you of the full amount.</t>
  </si>
  <si>
    <t>The City Watch sends undercover officers to spy on your premises. During the next tenday, any day you spend smuggling grants you a -10 penalty to your next roll on this table.</t>
  </si>
  <si>
    <t>Everything is cool. For now.</t>
  </si>
  <si>
    <t>The local cartels approve of your operation and send you a small gift of coin. Gain 1d4 x 5 gp.</t>
  </si>
  <si>
    <t>One of the local crime lords invites you to a meeting to discuss business. The DM determines which faction they represent. If you impress them, you gain a +20 bonus to your next roll on this table.</t>
  </si>
  <si>
    <t>The secret concerns somebody in your own adventuring group!</t>
  </si>
  <si>
    <t>You learn an interesting secret about one of the street gangs in your region.</t>
  </si>
  <si>
    <t>The secret concerns a traveler passing through town.</t>
  </si>
  <si>
    <t>You learn an interesting secret about another business in your vicinity.</t>
  </si>
  <si>
    <t>The secret relates to a rival faction or enemy.</t>
  </si>
  <si>
    <t>First Stem</t>
  </si>
  <si>
    <t>Stem</t>
  </si>
  <si>
    <t>Second Stem</t>
  </si>
  <si>
    <t>Skinny</t>
  </si>
  <si>
    <t>Abominable</t>
  </si>
  <si>
    <t>Apron</t>
  </si>
  <si>
    <t>Baker</t>
  </si>
  <si>
    <t>Bedazzled</t>
  </si>
  <si>
    <t>Adorable</t>
  </si>
  <si>
    <t>Merchant</t>
  </si>
  <si>
    <t>Bar</t>
  </si>
  <si>
    <t>Tied</t>
  </si>
  <si>
    <t>Dying</t>
  </si>
  <si>
    <t>Groom</t>
  </si>
  <si>
    <t>Steadfast</t>
  </si>
  <si>
    <t>Smelly</t>
  </si>
  <si>
    <t>Count</t>
  </si>
  <si>
    <t>King</t>
  </si>
  <si>
    <t>Degenerate</t>
  </si>
  <si>
    <t>Old</t>
  </si>
  <si>
    <t>Unicorn</t>
  </si>
  <si>
    <t>Silly</t>
  </si>
  <si>
    <t>Bed</t>
  </si>
  <si>
    <t>Bride</t>
  </si>
  <si>
    <t>Tiny</t>
  </si>
  <si>
    <t>Husky</t>
  </si>
  <si>
    <t>Fork</t>
  </si>
  <si>
    <t>Hag</t>
  </si>
  <si>
    <t>Electrum</t>
  </si>
  <si>
    <t>Filthy</t>
  </si>
  <si>
    <t>Gusset</t>
  </si>
  <si>
    <t>Rainy</t>
  </si>
  <si>
    <t>Fattened</t>
  </si>
  <si>
    <t>Spoon</t>
  </si>
  <si>
    <t>Noble</t>
  </si>
  <si>
    <t>Great</t>
  </si>
  <si>
    <t>Slaked</t>
  </si>
  <si>
    <t>Home</t>
  </si>
  <si>
    <t>Lamp</t>
  </si>
  <si>
    <t>Polite</t>
  </si>
  <si>
    <t>Anxious</t>
  </si>
  <si>
    <t>Guard</t>
  </si>
  <si>
    <t>Faithful</t>
  </si>
  <si>
    <t>Red</t>
  </si>
  <si>
    <t>Witness</t>
  </si>
  <si>
    <t>Nail</t>
  </si>
  <si>
    <t>Stringy</t>
  </si>
  <si>
    <t>Bountiful</t>
  </si>
  <si>
    <t>Kobold</t>
  </si>
  <si>
    <t>Ship</t>
  </si>
  <si>
    <t>Thrifty</t>
  </si>
  <si>
    <t>Blasphemous</t>
  </si>
  <si>
    <t>Father</t>
  </si>
  <si>
    <t>Thief</t>
  </si>
  <si>
    <t>Wizened</t>
  </si>
  <si>
    <t>Veteran</t>
  </si>
  <si>
    <t>Dog</t>
  </si>
  <si>
    <t>Window</t>
  </si>
  <si>
    <t>Plentiful</t>
  </si>
  <si>
    <t>Burning</t>
  </si>
  <si>
    <t>Wall</t>
  </si>
  <si>
    <t>Quiet</t>
  </si>
  <si>
    <t>Bloody</t>
  </si>
  <si>
    <t>Mother</t>
  </si>
  <si>
    <t>Meal</t>
  </si>
  <si>
    <t>Pompous</t>
  </si>
  <si>
    <t>Useful</t>
  </si>
  <si>
    <t>Story</t>
  </si>
  <si>
    <t>Turgid</t>
  </si>
  <si>
    <t>Cantankerous</t>
  </si>
  <si>
    <t>Roof</t>
  </si>
  <si>
    <t>Fresh</t>
  </si>
  <si>
    <t>Blue</t>
  </si>
  <si>
    <t>Countess</t>
  </si>
  <si>
    <t>Flaming</t>
  </si>
  <si>
    <t>Melting</t>
  </si>
  <si>
    <t>Hearth</t>
  </si>
  <si>
    <t>Disgruntled</t>
  </si>
  <si>
    <t>Boozy</t>
  </si>
  <si>
    <t>Brewer</t>
  </si>
  <si>
    <t>Severed</t>
  </si>
  <si>
    <t>Copper</t>
  </si>
  <si>
    <t>Oaf</t>
  </si>
  <si>
    <t>Platinum</t>
  </si>
  <si>
    <t>Imp</t>
  </si>
  <si>
    <t>Slimy</t>
  </si>
  <si>
    <t>Stalwart</t>
  </si>
  <si>
    <t>Reliable</t>
  </si>
  <si>
    <t>Crumbling</t>
  </si>
  <si>
    <t>Chromatic</t>
  </si>
  <si>
    <t>Twin</t>
  </si>
  <si>
    <t>Leg</t>
  </si>
  <si>
    <t>Pantaloons</t>
  </si>
  <si>
    <t>Lame</t>
  </si>
  <si>
    <t>Metallic</t>
  </si>
  <si>
    <t>Brother</t>
  </si>
  <si>
    <t>Confident</t>
  </si>
  <si>
    <t>Boastful</t>
  </si>
  <si>
    <t>Beast</t>
  </si>
  <si>
    <t>Thirsty</t>
  </si>
  <si>
    <t>Flippant</t>
  </si>
  <si>
    <t>Deaf</t>
  </si>
  <si>
    <t>Frozen</t>
  </si>
  <si>
    <t>Dirge</t>
  </si>
  <si>
    <t>Sinewy</t>
  </si>
  <si>
    <t>Golden</t>
  </si>
  <si>
    <t>Warrior</t>
  </si>
  <si>
    <t>Cat</t>
  </si>
  <si>
    <t>Ignorant</t>
  </si>
  <si>
    <t>Opulent</t>
  </si>
  <si>
    <t>Pole</t>
  </si>
  <si>
    <t>Mage</t>
  </si>
  <si>
    <t>Meaty</t>
  </si>
  <si>
    <t>Lusty</t>
  </si>
  <si>
    <t>Sister</t>
  </si>
  <si>
    <t>Rude</t>
  </si>
  <si>
    <t>Monk</t>
  </si>
  <si>
    <t>Beautiful</t>
  </si>
  <si>
    <t>Yard</t>
  </si>
  <si>
    <t>Graceful</t>
  </si>
  <si>
    <t>Butchered</t>
  </si>
  <si>
    <t>Hailing</t>
  </si>
  <si>
    <t>Bound</t>
  </si>
  <si>
    <t>Duchess</t>
  </si>
  <si>
    <t>Pious</t>
  </si>
  <si>
    <t>House</t>
  </si>
  <si>
    <t>Vampire</t>
  </si>
  <si>
    <t>Tasty</t>
  </si>
  <si>
    <t>Young</t>
  </si>
  <si>
    <t>Queen</t>
  </si>
  <si>
    <t>Moist</t>
  </si>
  <si>
    <t>Yellow</t>
  </si>
  <si>
    <t>Boat</t>
  </si>
  <si>
    <t>Troll</t>
  </si>
  <si>
    <t>Oily</t>
  </si>
  <si>
    <t>Chaste</t>
  </si>
  <si>
    <t>Song</t>
  </si>
  <si>
    <t>Griffon</t>
  </si>
  <si>
    <t>Miserly</t>
  </si>
  <si>
    <t>Parchment</t>
  </si>
  <si>
    <t>Lean</t>
  </si>
  <si>
    <t>Dusty</t>
  </si>
  <si>
    <t>Wet</t>
  </si>
  <si>
    <t>Chair</t>
  </si>
  <si>
    <t>Priest</t>
  </si>
  <si>
    <t>Terrible</t>
  </si>
  <si>
    <t>Triple</t>
  </si>
  <si>
    <t>Man</t>
  </si>
  <si>
    <t>Duke</t>
  </si>
  <si>
    <t>Sordid</t>
  </si>
  <si>
    <t>Commons</t>
  </si>
  <si>
    <t>Cheap</t>
  </si>
  <si>
    <t>Useless</t>
  </si>
  <si>
    <t>Mouse</t>
  </si>
  <si>
    <t>Woman</t>
  </si>
  <si>
    <t>Blind</t>
  </si>
  <si>
    <t>Grisly</t>
  </si>
  <si>
    <t>Plate</t>
  </si>
  <si>
    <t>Blacksmith</t>
  </si>
  <si>
    <t>Rotten</t>
  </si>
  <si>
    <t>Greasy</t>
  </si>
  <si>
    <t>Faerie</t>
  </si>
  <si>
    <t>Emperor</t>
  </si>
  <si>
    <t>Appearance</t>
  </si>
  <si>
    <t>This abandoned warehouse has an earthen floor and only a few planks and barrels as furniture.</t>
  </si>
  <si>
    <t>A ramshackle fishing shanty with a bar made of waterlogged wood and crates serving as chairs</t>
  </si>
  <si>
    <t>A small fishing vessel housing a makeshift distillery and a few rickety chairs</t>
  </si>
  <si>
    <t>Stables with a small table and a few chairs set in each stall. More than one stall still houses a horse.</t>
  </si>
  <si>
    <t>Warehouse by day; crummy tavern by night. Service frequently interrupted by deliveries.</t>
  </si>
  <si>
    <t>The floor of this rickety dockside house is held up by moldering beams, barrels, and bricks.</t>
  </si>
  <si>
    <t>Hidden in the sewers, this bar reeks of excrement and the "ale" tastes even worse.</t>
  </si>
  <si>
    <t>A priest of Chauntea runs a small brewery from his temple and pours mugs of thin ale to the poor.</t>
  </si>
  <si>
    <t>A rundown building with disgruntled attendants and a terrible musician cranking out noise.</t>
  </si>
  <si>
    <t>A shed in a cemetery run by a groundskeeper who refuses to disclose where he gets his booze.</t>
  </si>
  <si>
    <t>A filthy hovel that smells like it's owned by someone with entirely too many cats (it is).</t>
  </si>
  <si>
    <t>A third-floor apartment with weak floors that the regulars are quite good at falling through.</t>
  </si>
  <si>
    <t>A dilapidated building owned by a stubborn woman on a street of newer establishments.</t>
  </si>
  <si>
    <t>A dingy establishment frequented by sailors that aren't keen on land-lubbers hanging in their bar.</t>
  </si>
  <si>
    <t>What would be considered a rather nice bar were it not located so close to the city's dump.</t>
  </si>
  <si>
    <t>A cramped tavern that reeks of cheap perfume; it's run by men and women trying to look alluring.</t>
  </si>
  <si>
    <t>An unkempt dive run by a married couple who literally can't stop arguing with one another.</t>
  </si>
  <si>
    <t>Every piece of furniture in this dump looks to have been broken in a bar fight at one point.</t>
  </si>
  <si>
    <t>A relatively nice place with fine wooden furniture, but unfortunately rude employees.</t>
  </si>
  <si>
    <t>A large pontoon boat complete with raucous musicians, a few games of chance, and good ale.</t>
  </si>
  <si>
    <t>A spartan establishment catering to soldiers and off-duty watch guards; lots of weapons and flags.</t>
  </si>
  <si>
    <t>This mediocre tavern is mediocre in every way; its food, drink, décor, and staff are all run-of-the-mill.</t>
  </si>
  <si>
    <t>A favorite of merchants, this brightly painted, two-story building is located in the trade district.</t>
  </si>
  <si>
    <t>This three-story building is decorated with colorful banners and run by clerics of the goddess of joy.</t>
  </si>
  <si>
    <t>A quiet, somber place made of grey stone frequented by visitors to the cemetery next door.</t>
  </si>
  <si>
    <t>A tavern set in the upper reaches of a tree with an inappropriate amount of polished wood.</t>
  </si>
  <si>
    <t>An exotic, one-room tavern with gauzy curtains and stuffed pillows instead of chairs; spicy food.</t>
  </si>
  <si>
    <t>A warm, well-loved feasting hall decorated in the trappings of the owner's homeland.</t>
  </si>
  <si>
    <t>This comfortable tea-house has entirely too much lace and no shortage of well-behaved cats.</t>
  </si>
  <si>
    <t>This bar serves cheap and tasty fare, but unknown to the City Watch, it becomes a casino at night.</t>
  </si>
  <si>
    <t>This brewery serves simple fare but has a wide selection of ale and mead brewed in-house.</t>
  </si>
  <si>
    <t>This tavern is arranged to resemble a ship's deck—complete with wheel, mast, and gunwales.</t>
  </si>
  <si>
    <t>The walls are covered with humorous caricatures of regular patrons drawn by a famous artist.</t>
  </si>
  <si>
    <t>The interior of this otherwise run-down building is well-maintained and furnished, and the fare good.</t>
  </si>
  <si>
    <t>Patrons of this tavern can spend 5 sp and stay the night in one of six comfy, well-appointed rooms.</t>
  </si>
  <si>
    <t>Exotic, perfumed smoke hangs heavy in the air— likely an attempt to mask the bland tasteless food.</t>
  </si>
  <si>
    <t>The fare in this comfortably furnished tavern is a bit expensive but is entirely homemade.</t>
  </si>
  <si>
    <t>The furnishings here look expensive, but closer inspection reveals them to be cheap knockoffs.</t>
  </si>
  <si>
    <t>Notable Features</t>
  </si>
  <si>
    <t>Locale</t>
  </si>
  <si>
    <t>Employees</t>
  </si>
  <si>
    <t>Food and Drink</t>
  </si>
  <si>
    <t>Décor</t>
  </si>
  <si>
    <t>Supernatural</t>
  </si>
  <si>
    <t>A simulacrum of the real employee</t>
  </si>
  <si>
    <t>Tavern Features: Supernatural</t>
  </si>
  <si>
    <t>Outraged by anything even slightly divisive</t>
  </si>
  <si>
    <t>A wide selection of exotic pipe tobacco</t>
  </si>
  <si>
    <t>Dinosaurs meat from the jungles of Chult</t>
  </si>
  <si>
    <t>Salty wine poured from a gilded conch</t>
  </si>
  <si>
    <t>Dishes native to another plane of existence</t>
  </si>
  <si>
    <t>A menu prominently featuring "aged" fish</t>
  </si>
  <si>
    <t>Casks of terrifyingly strong Orcish spirits</t>
  </si>
  <si>
    <t>Wine from the deep city of Menzoberranzan</t>
  </si>
  <si>
    <t>Criminally expensive fare</t>
  </si>
  <si>
    <t>Bland food sold for unreasonably high prices</t>
  </si>
  <si>
    <t>Irresponsibly cheap fare</t>
  </si>
  <si>
    <t>Watered down wine</t>
  </si>
  <si>
    <t>An expansive wine cellar</t>
  </si>
  <si>
    <t>A rothe steak that is to die for</t>
  </si>
  <si>
    <t>Battered porcelain depicting ancient evil symbols</t>
  </si>
  <si>
    <t>A local favorite dish cooked in an unusual way</t>
  </si>
  <si>
    <t>Home brewed beer, wine, or spirits</t>
  </si>
  <si>
    <t>A bottle of blood-red wine labeled "SvZ"</t>
  </si>
  <si>
    <t>Local fare exclusively</t>
  </si>
  <si>
    <t>Ale brewed and blessed by a local priest</t>
  </si>
  <si>
    <t>An "original" dish also claimed by a competitor</t>
  </si>
  <si>
    <t>An antique weapon mounted on the wall</t>
  </si>
  <si>
    <t>A gaping hole in the roof or floor</t>
  </si>
  <si>
    <t>A blood-stained floor</t>
  </si>
  <si>
    <t>Flags from far-away lands</t>
  </si>
  <si>
    <t>A mysterious trapdoor in the floor</t>
  </si>
  <si>
    <t>An amazingly scenic view of the city</t>
  </si>
  <si>
    <t>A dismally terrible view of the city</t>
  </si>
  <si>
    <t>The most uncomfortable chairs ever experienced</t>
  </si>
  <si>
    <t>Creaky floor-boards</t>
  </si>
  <si>
    <t>Stained glass windows depicting mythical events</t>
  </si>
  <si>
    <t>A selection of game sets (dragonchess, cards, etc.)</t>
  </si>
  <si>
    <t>A sign reading: "No Boots, No Tunic, No Service"</t>
  </si>
  <si>
    <t>Glass flatware with gold and mithral filigree</t>
  </si>
  <si>
    <t>Air choked with lamp and pipe smoke</t>
  </si>
  <si>
    <t>Trophies from a war fought long ago</t>
  </si>
  <si>
    <t>A letter from the mayor thanking the owner</t>
  </si>
  <si>
    <t>A bar made of a living tree</t>
  </si>
  <si>
    <t>Furniture and fixtures made entirely of stone</t>
  </si>
  <si>
    <t>A petrified halfling bearing a sign reading "Oops"</t>
  </si>
  <si>
    <t>A pit filled with small, dangerous creatures</t>
  </si>
  <si>
    <t>A plaque honoring a terrible event in history</t>
  </si>
  <si>
    <t>Candles shedding ghostly pale white light</t>
  </si>
  <si>
    <t>A secret cult that meets every other tenday</t>
  </si>
  <si>
    <t>A skeletal cat skulking about the place</t>
  </si>
  <si>
    <t>A fireplace lit with rainbow-colored flames</t>
  </si>
  <si>
    <t>An undead servitor</t>
  </si>
  <si>
    <t>A foul-mouthed, fiendish parrot</t>
  </si>
  <si>
    <t>Inexplicable lights floating in an unused room</t>
  </si>
  <si>
    <t>The sealed entrance to temple of an evil deity</t>
  </si>
  <si>
    <t>A child that "sees" despite having no eyes</t>
  </si>
  <si>
    <t>A jar containing a hand that occasionally twitches</t>
  </si>
  <si>
    <t>The ghostly crew of a long-lost ship</t>
  </si>
  <si>
    <t>An expansive library of occult tomes</t>
  </si>
  <si>
    <t>A fist-sized stone that glows with sickly light</t>
  </si>
  <si>
    <t>A bottle labeled "Demon Ichor; Don't Drink"</t>
  </si>
  <si>
    <t>The ghost of a long-dead drunkard</t>
  </si>
  <si>
    <t>Haunting music with no discernable source</t>
  </si>
  <si>
    <t>Walls covered in mold and mildew</t>
  </si>
  <si>
    <t>The stuffed and mounted head of a monster</t>
  </si>
  <si>
    <t>The restless spirit of the victim of a brutal murder</t>
  </si>
  <si>
    <t>A band of roving halfling players who perform the great tragedies at record speed with the help of an amazing props trunk.</t>
  </si>
  <si>
    <t>A group of tabaxi tumblers who wow the crowds with feats of extraordinary agility, balance, and flexibility.</t>
  </si>
  <si>
    <t>A foul-mouthed bard who sings bawdy songs.</t>
  </si>
  <si>
    <t>An elf poet accompanied by a small faerie dragon who recites sonnets about the Days of Thunder.</t>
  </si>
  <si>
    <t>A blind dwarven skald who sings haunting ballads while plinking at an old dulcimer.</t>
  </si>
  <si>
    <t>A fat, witty jester who insults the crowd while juggling knives and firebrands.</t>
  </si>
  <si>
    <t>A joyous minstrel singing merry tunes without accompaniment about everyday life and love.</t>
  </si>
  <si>
    <t>A group of half-orc mimes delighting the crowd with their clever and comedic routines.</t>
  </si>
  <si>
    <t>A group of dusky-haired barbarians, performing traditional folk dances.</t>
  </si>
  <si>
    <t>A young and bright-eye storyteller, regaling the tavern with modern tales of bravery.</t>
  </si>
  <si>
    <t>Dish</t>
  </si>
  <si>
    <t>Pot Pie</t>
  </si>
  <si>
    <t>Poutine</t>
  </si>
  <si>
    <t>Fish and Chips</t>
  </si>
  <si>
    <t>Plaited Black Bread</t>
  </si>
  <si>
    <t>Meatballs</t>
  </si>
  <si>
    <t>Goulash</t>
  </si>
  <si>
    <t>Fish Pie</t>
  </si>
  <si>
    <t>Scotch Eggs</t>
  </si>
  <si>
    <t>Dumpling Soup</t>
  </si>
  <si>
    <t>Roasted Vegetables</t>
  </si>
  <si>
    <t>Waffles</t>
  </si>
  <si>
    <t>Chocolate Cake</t>
  </si>
  <si>
    <t>Chips</t>
  </si>
  <si>
    <t>Baked Potatoes</t>
  </si>
  <si>
    <t>Fried Onion</t>
  </si>
  <si>
    <t>Flatbread</t>
  </si>
  <si>
    <t>Garlic Fries</t>
  </si>
  <si>
    <t>Corned Beef and Cabbage</t>
  </si>
  <si>
    <t>Kebabs</t>
  </si>
  <si>
    <t>Porridge</t>
  </si>
  <si>
    <t>d6</t>
  </si>
  <si>
    <t>Patron</t>
  </si>
  <si>
    <t>Stout Grumbleforge (NG male dwarf veteran) is a former adventurer suffering from mange. His knowledge of stonework is rivaled only by his anger when someone confuses him for a burly gnome.</t>
  </si>
  <si>
    <t>An intoxicated patron knocks over a lantern and sets the bar on fire.</t>
  </si>
  <si>
    <t>A mysterious new patron enters the tavern. Roll on the appropriate Tavern Patrons table.</t>
  </si>
  <si>
    <t>An amorous patron looking for companionship flirts with everyone in the tavern. Perhaps they have an ulterior motive?</t>
  </si>
  <si>
    <t>The bartender is overcharging for drinks and only delivering half of the change patrons deserve when they settle their tabs.</t>
  </si>
  <si>
    <t>An intoxicated patron tries to climb into the rafters to pull down the stuffed bear head mounted high above the hearth.</t>
  </si>
  <si>
    <t>A storm brews up outside and high winds drive a tree branch through one of the windows.</t>
  </si>
  <si>
    <t>A patron enters wearing a horse costume. There is no obvious reason why they should dress like this.</t>
  </si>
  <si>
    <t>A family with six unruly children enters the establishment to order food. The children run rampant and make a nuisance of themselves.</t>
  </si>
  <si>
    <t>A patron enters looking to start up a game of chance. They carry a pair of weighted dice and plan to cheat.</t>
  </si>
  <si>
    <t>A beggar beseeches the patrons to buy them food and drink. The tavernkeeper drives them out if a character doesn't volunteer to pay for their dinner.</t>
  </si>
  <si>
    <t>A local investigator dressed as a common patron pokes around the tavern. There are rumors that the tavernkeeper is up to something illegal and the Watch is taking its duty seriously.</t>
  </si>
  <si>
    <t>A pack of stray dogs runs through the tavern, jumping over tables, dashing between patrons' legs, and stealing food before running out through the kitchen.</t>
  </si>
  <si>
    <t>A brooding pirate wants a rival assassinated. The target is staying in one of the rooms tonight.</t>
  </si>
  <si>
    <t>The prickly emissary of a foreign noble wants documents stolen from a visiting cleric.</t>
  </si>
  <si>
    <t>An agreeable sage wants to sponsor a team of adventurers in an upcoming tournament to be held tonight in the tavern.</t>
  </si>
  <si>
    <t>A gracious merchant needs her nephew escorted to a nearby town. Unfortunately, he gets blind drunk and is kidnapped while using the privies.</t>
  </si>
  <si>
    <t>A cold-hearted explorer wants to prevent delivery of supplies from reaching a competing explorer who is staying in the inn.</t>
  </si>
  <si>
    <t>A shrewd priest wants a sacred artifact guarded while he performs an important ritual in his room.</t>
  </si>
  <si>
    <t>13-14</t>
  </si>
  <si>
    <t>A nervous ambassador needs someone to retrieve the signet ring of a deceased colleague from her robbers.</t>
  </si>
  <si>
    <t>15-16</t>
  </si>
  <si>
    <t>A befuddled political zealot wants the local lending library destroyed.</t>
  </si>
  <si>
    <t>17-18</t>
  </si>
  <si>
    <t>A proud nobleman needs someone to rescue his firbolg majordomo from a group of over­enthusiastic monster hunters.</t>
  </si>
  <si>
    <t>19-20</t>
  </si>
  <si>
    <t>A tranquil mystic wants a group to explore the tavern's cellars as she believes they were built atop a place of great power.</t>
  </si>
  <si>
    <t>21-22</t>
  </si>
  <si>
    <t>A whimsical wizard wants someone to kill a silver dragon who recently insulted her. She believes it's masquerading in the form of the barmaid.</t>
  </si>
  <si>
    <t>23-24</t>
  </si>
  <si>
    <t>A proud guildmaster needs someone to destroy the tavern, as it's been trading without paying guild fees.</t>
  </si>
  <si>
    <t>25-26</t>
  </si>
  <si>
    <t>A mischievous prince wants someone to retrieve a relic he needs to be coronated. He believes it's now carried by a merchant in the tavern.</t>
  </si>
  <si>
    <t>27-28</t>
  </si>
  <si>
    <t>A loathsome steward requires someone to ask around and gauge the sentiment toward the ruling family. Any dissenters must be punished!</t>
  </si>
  <si>
    <t>An obnoxious crime boss needs someone to prevent his overzealous daughter from assassinating a visiting crime boss.</t>
  </si>
  <si>
    <t>31-32</t>
  </si>
  <si>
    <t>A gregarious monk needs someone to prove to the innocence of his protégé, who is being escorted to trial.</t>
  </si>
  <si>
    <t>33-34</t>
  </si>
  <si>
    <t>A prickly moneylender needs someone to help her escape from her creditors.</t>
  </si>
  <si>
    <t>35-36</t>
  </si>
  <si>
    <t>An aggressive warrior needs someone to ambush his stolen airship as it passes a nearby spire.</t>
  </si>
  <si>
    <t>37-38</t>
  </si>
  <si>
    <t>A demanding magistrate needs someone to intercept a valuable stolen medallion before it crosses hands in the tavern.</t>
  </si>
  <si>
    <t>39-40</t>
  </si>
  <si>
    <t>An eccentric exchequer needs someone to vanquish a vengeful spirit that is haunting a family heirloom.</t>
  </si>
  <si>
    <t>41-42</t>
  </si>
  <si>
    <t>A foolhardy alchemist needs someone to deliver the ransom for her stolen alchemical tomes to some quarrelsome thugs.</t>
  </si>
  <si>
    <t>43-44</t>
  </si>
  <si>
    <t>An illustrious coroner needs someone to prevent a nefarious necromantic ritual from taking place tonight in the tavern.</t>
  </si>
  <si>
    <t>A renowned musical group needs someone to protect a magic flute from a notorious thief who has pledged to steal it.</t>
  </si>
  <si>
    <t>A delusional lord requires someone to steal a magical folio from the knapsack of a fierce sorcerer and substitute it for a fake one.</t>
  </si>
  <si>
    <t>49-50</t>
  </si>
  <si>
    <t>A reckless alchemist wants someone to steal the map of a mine from a group of miners, so she can locate a magical lodestone.</t>
  </si>
  <si>
    <t>A celestial princess wants help fulfilling a divine prophecy which is due to play out tonight in the tavern.</t>
  </si>
  <si>
    <t>53-54</t>
  </si>
  <si>
    <t>A capricious artificer wants help taking revenge against the rival who murdered his colleague and stole his finest invention.</t>
  </si>
  <si>
    <t>55-56</t>
  </si>
  <si>
    <t>A spiteful witch wants someone to spy on the coven that recently expelled her from its membership.</t>
  </si>
  <si>
    <t>A rude bard wants assistance in exposing the criminal behavior of the local poet laureate.</t>
  </si>
  <si>
    <t>A desperate half-orc wants someone to remove the curse afflicting his family by destroying his adversary.</t>
  </si>
  <si>
    <t>61-62</t>
  </si>
  <si>
    <t>A melancholic clown wants someone to pull up the tavern's floorboards and retrieve the talisman that will restore his family's fortune.</t>
  </si>
  <si>
    <t>63-64</t>
  </si>
  <si>
    <t>A repentant fiend wants someone to kill a travelling warlock and thereby free a fey village caught under her spell.</t>
  </si>
  <si>
    <t>A panicked poet reveals that the tavern has slipped between worlds. Another visitor knows how to send it home, but their price for doing so is high.</t>
  </si>
  <si>
    <t>A character's reflection whispers to them, revealing that it's trapped within the mirror and can only be freed via a fey ritual.</t>
  </si>
  <si>
    <t>69-70</t>
  </si>
  <si>
    <t>A jealous pastry chef needs somebody to sabotage the work of his rivals in an upcoming cookery contest.</t>
  </si>
  <si>
    <t>71-72</t>
  </si>
  <si>
    <t>An impatient sleuth needs someone to help him fit a boot to the other patrons so he can identify a bank robber.</t>
  </si>
  <si>
    <t>73-74</t>
  </si>
  <si>
    <t>A whimsical artist has realized that whatever she paints tends to come true. She needs help escaping a greedy baron's men.</t>
  </si>
  <si>
    <t>A cruel hag bursts into the tavern with her scarecrows and threatens to eat one patron per hour until her escaped pixie servant is returned to her.</t>
  </si>
  <si>
    <t>77-78</t>
  </si>
  <si>
    <t>A wearisome magister needs someone to gather evidence that a travelling heiress is secretly an imposter.</t>
  </si>
  <si>
    <t>79-80</t>
  </si>
  <si>
    <t>A diplomatic elf warlock believes that the tavern is an illusion masking the infernal bank vault where her soul is imprisoned.</t>
  </si>
  <si>
    <t>81-82</t>
  </si>
  <si>
    <t>A sickly caravaner wants someone to finish his delivery, but is unaware that his cargo contains hidden armaments for local rebels.</t>
  </si>
  <si>
    <t>83-84</t>
  </si>
  <si>
    <t>A scheming dwarf scholar wants someone to take his place in a quiz to draw out an assassin who's marked him for death.</t>
  </si>
  <si>
    <t>85-86</t>
  </si>
  <si>
    <t>A wanted gnome inventor needs volunteers to help test his latest contraption before the City Watch catches him.</t>
  </si>
  <si>
    <t>87-88</t>
  </si>
  <si>
    <t>A careless merchant wants to sponsor fighters for a secret barefist boxing match taking place tonight in the tavern's cellar.</t>
  </si>
  <si>
    <t>89-90</t>
  </si>
  <si>
    <t>A prudish scholar of the arcane arts wants someone to persuade her runaway students to return to her class.</t>
  </si>
  <si>
    <t>91-92</t>
  </si>
  <si>
    <t>A venomous solicitor wants someone to manufacture a case against her previous client, who is staying overnight in the tavern.</t>
  </si>
  <si>
    <t>93-94</t>
  </si>
  <si>
    <t>A lisping gnome wants volunteers to investigate a painting hanging in the tavern which he believes is a portal to the feywild.</t>
  </si>
  <si>
    <t>A grumpy brewer wants someone to find out the secret ingredient to the tavern's ale.</t>
  </si>
  <si>
    <t>A chess piece reveals itself to be a knight transformed into a figurine by the cruel mistress who owns the set.</t>
  </si>
  <si>
    <t>A plain-speaking half-orc bounty hunter wants assistants to investigate a murder in the alley outside.</t>
  </si>
  <si>
    <t>Friendly fire is always a danger. Your nearest ally must succeed on a DC 10 Wisdom saving throw or mistake you for an enemy on their next turn.</t>
  </si>
  <si>
    <t>Splinters of broken glass shower you. You must succeed on a DC 10 Dexterity saving throw or take 2 (1d4) piercing damage.</t>
  </si>
  <si>
    <t>A tray of food lands at your feet making your footing dangerous. Your enemies have advantage to attack you until you move.</t>
  </si>
  <si>
    <t>Someone throws water in the hearth and plunges the room into darkness.</t>
  </si>
  <si>
    <t>A wizard tries to end the fight by casting a web spell over the combatants (DC 12 Dexterity saving throw to avoid).</t>
  </si>
  <si>
    <t>The tavern cat takes a liking to you and flies at one of your foes with claws out. Make your next attack against that foe with advantage.</t>
  </si>
  <si>
    <t>Broken furniture litters the floor, creating difficult terrain in a 5 ft. radius around you.</t>
  </si>
  <si>
    <t>Your nearest foe passes out from drunkenness.</t>
  </si>
  <si>
    <t>Probability, %</t>
  </si>
  <si>
    <t>Random encounter</t>
  </si>
  <si>
    <t>Instructions</t>
  </si>
  <si>
    <t>CITY WATCHERS</t>
  </si>
  <si>
    <t>BUILDINGS</t>
  </si>
  <si>
    <t>DESCRIPTION2</t>
  </si>
  <si>
    <t>NOBLE HOUSES AND IMPORTANT FAMILIES OF WATERDEEP</t>
  </si>
  <si>
    <t>GUILDS OF WATERDEEP</t>
  </si>
  <si>
    <t>DEITIES AND RELIGIOUS ORGANIZATIONS IN WATERDEEP</t>
  </si>
  <si>
    <t>FACTIONS</t>
  </si>
  <si>
    <t>Стовпець194</t>
  </si>
  <si>
    <t>Стовпець1942</t>
  </si>
  <si>
    <t>red wine</t>
  </si>
  <si>
    <t> deep red to black, usually very dry</t>
  </si>
  <si>
    <t>white wine</t>
  </si>
  <si>
    <t> pale white to deep gold, usually sweet or dry (sometimes both)</t>
  </si>
  <si>
    <t>fruit wines</t>
  </si>
  <si>
    <t> apple, apricot, cherry, peach, pear, plum, persimmon, pomegranate, fig</t>
  </si>
  <si>
    <t>berry wines</t>
  </si>
  <si>
    <t> blackberry, blueberry, cloudberry, cranberry, elderberry, gooseberry, huckleberry, raspberry, rowan, strawberry, hawthorne</t>
  </si>
  <si>
    <t>flower and herb wine</t>
  </si>
  <si>
    <t> wines made from flower petals; very floral in taste, even described as "perfume-y" by some; favorites include rose, violet, lavender, lemongrass, cowslip, wormwood, chamomile, dandelion, hibiscus, rose hip, sloe</t>
  </si>
  <si>
    <t>nut wines</t>
  </si>
  <si>
    <t> cashew, almond</t>
  </si>
  <si>
    <t>dawnwine</t>
  </si>
  <si>
    <t> a white wine made from red grapes, innovated by Lathandarn monasteries, resulting in subtly pinkish hues and delicate, sweet flavors (rosé)</t>
  </si>
  <si>
    <t>bloodwine</t>
  </si>
  <si>
    <t> originally Aglarondan (who still produce the best bloodwines); wines made from raisins, dried to concentrate juices, very heavy and blood-red to near-black, with a lush full taste and slight afterbite</t>
  </si>
  <si>
    <t>claret</t>
  </si>
  <si>
    <t> sweet dark red wine</t>
  </si>
  <si>
    <t>hill-wine</t>
  </si>
  <si>
    <t> wines made from various tubers and root vegetables (such as carrots, sweet onions, rhubarb, chives, parsnips), originally found among both gnomes and halflings</t>
  </si>
  <si>
    <t>mistwine</t>
  </si>
  <si>
    <t> sparkling white wines originally elven in origin, named for the "mist" of bubbles in the glass; in Waterdeep, mistwine is called "sluth"</t>
  </si>
  <si>
    <t> delicately tinted wines made from flower pollens and nectars, by secret elven techniques. Not the same taste as flower wines</t>
  </si>
  <si>
    <t>honey wine</t>
  </si>
  <si>
    <t> wine made from fermented honey; not the same as mead, which is thicker with a higher alcohol content</t>
  </si>
  <si>
    <t>halracras</t>
  </si>
  <si>
    <t> dark red wine that is mulled with cinnamon, ginger, clove, long pepper and grains of paradise halfway through fermentation, and then set to fermenting again, producing a very strong, spicy drink that is best when warm; originally from Halruaa, although not actually made there any more</t>
  </si>
  <si>
    <t>conditum</t>
  </si>
  <si>
    <t> a spiced red wine made with honey, pepper, mastic, laurel, saffron, date seeds and wine-soaked dates; standard far from the Utter East, made elsewhere as an exotic</t>
  </si>
  <si>
    <t>firewine</t>
  </si>
  <si>
    <t> wine made from peppers and other complimentary herbs; very much an acquired taste!</t>
  </si>
  <si>
    <t>artwine</t>
  </si>
  <si>
    <t> wine produced by magically-instigated fermentation, often as part of an alchemical process</t>
  </si>
  <si>
    <t>resinated wine</t>
  </si>
  <si>
    <t> wine that derives part of its flavor from tree resins (notably pines and other evergreens); birch wine, maple wine</t>
  </si>
  <si>
    <t>fortified wine</t>
  </si>
  <si>
    <t> wines that have had other alcohols added to them</t>
  </si>
  <si>
    <t>xera</t>
  </si>
  <si>
    <t> fortified wine, made with a neutral grape spirit added after full fermentation, and additional sweetener added as well</t>
  </si>
  <si>
    <t>port</t>
  </si>
  <si>
    <t> fortified wine, made with a neutral grape spirit to stop fermentation, leaving sweetness and adding alcohol content; frequently used in mulling</t>
  </si>
  <si>
    <t>chessentan</t>
  </si>
  <si>
    <t> fortified wine, in which the alcohol is a grape alcohol derived from over-ripened grapes distilled into greater potency</t>
  </si>
  <si>
    <t>maergrav</t>
  </si>
  <si>
    <t> fortified wine with a neutral grain or grape alcohol added, along with aromatic herbs, roots, barks, flowers and seeds</t>
  </si>
  <si>
    <t>clarry</t>
  </si>
  <si>
    <t> (not to be confused with claret), a blend of table wines sweetened with honey and spices</t>
  </si>
  <si>
    <t>Horseshoe Gold</t>
  </si>
  <si>
    <t>Brightblade Bitterwine</t>
  </si>
  <si>
    <t xml:space="preserve"> A Good herbal wine made from hibiscus, lavender and a touch of worm wood from the Brightblade herb fields</t>
  </si>
  <si>
    <t>Three Moons Dawnwine</t>
  </si>
  <si>
    <t xml:space="preserve"> A Good dawnwine from the Three Moons vineyards near Waterdeep</t>
  </si>
  <si>
    <t>Maeldmar's Finest</t>
  </si>
  <si>
    <t xml:space="preserve"> A Good berry wine made from gooseberries and elderberry</t>
  </si>
  <si>
    <t>Maeldmar's Magical</t>
  </si>
  <si>
    <t xml:space="preserve"> A Good berry artwine, also made from gooseberries and elderberries</t>
  </si>
  <si>
    <t>Horseshoe Halracras</t>
  </si>
  <si>
    <t xml:space="preserve"> A Good halracras from the Horseshoe vineyards</t>
  </si>
  <si>
    <t>Brightblade Pear Wine</t>
  </si>
  <si>
    <t xml:space="preserve"> A Fair pear wine from the Amcathra Brightblade orchards near Waterdeep</t>
  </si>
  <si>
    <t>Three Moons Clarry</t>
  </si>
  <si>
    <t xml:space="preserve"> A Fair clarry made from Three Moons Dawnwine and Old Red Steed, crafted at Three Moons vineyards</t>
  </si>
  <si>
    <t>Old Red Steed</t>
  </si>
  <si>
    <t xml:space="preserve"> A Poor table red wine from the Horseshoe vineyards</t>
  </si>
  <si>
    <t>Dancing Maiden</t>
  </si>
  <si>
    <t xml:space="preserve"> A Fine red wine, from vineyards in Maiden's Tomb Tor</t>
  </si>
  <si>
    <t>Ardeep Emerald Wine</t>
  </si>
  <si>
    <t xml:space="preserve"> A Fine tart apple maergrav wine, with an aromatic mixture whose recipe is a closely-guarded secret, resulting in a deep green foresty hue, from Ammakyl orchards on the far side of the Ardeep Forest</t>
  </si>
  <si>
    <t>Red Tor Sweetest</t>
  </si>
  <si>
    <t xml:space="preserve"> A Good strawberry wine, from berryfields in Maiden's Tomb Tor</t>
  </si>
  <si>
    <t>Elfin Hill Amphail</t>
  </si>
  <si>
    <t xml:space="preserve"> A Good mistwine, from the Ammakyl Hill vineyard</t>
  </si>
  <si>
    <t>Ardeep Queen Honey Port</t>
  </si>
  <si>
    <t xml:space="preserve"> A Fair honey wine port, from the Ammakyl orchards on the far side of the Ardeep Forest</t>
  </si>
  <si>
    <t>Pale Hill Amphail</t>
  </si>
  <si>
    <t xml:space="preserve"> A Fair white wine, from the Ammakyl Hill vineyard</t>
  </si>
  <si>
    <t>Oak Hill Amphail</t>
  </si>
  <si>
    <t xml:space="preserve"> A Fair white wine, resinated with oak resin, from the Ammakyl Hill vineyard</t>
  </si>
  <si>
    <t>Wizard's Hill Amphail</t>
  </si>
  <si>
    <t xml:space="preserve"> A Fair white artwine, from the Ammakyl Hill vineyard</t>
  </si>
  <si>
    <t>Manycherries</t>
  </si>
  <si>
    <t xml:space="preserve"> A Good red wine redolent of cherries</t>
  </si>
  <si>
    <t>Manycherries Bold</t>
  </si>
  <si>
    <t xml:space="preserve"> A Fine variety of Manycherries</t>
  </si>
  <si>
    <t>First Frost</t>
  </si>
  <si>
    <t xml:space="preserve"> A Good wine of an unusual purple-blue color</t>
  </si>
  <si>
    <t>Waterdhavian Harbor White</t>
  </si>
  <si>
    <t>Pulass</t>
  </si>
  <si>
    <t>Clarry</t>
  </si>
  <si>
    <t xml:space="preserve"> The Melshimbers produce several clarries each year, often with unique names that apply only to a single vintage</t>
  </si>
  <si>
    <t>Pink Clarry</t>
  </si>
  <si>
    <t>Obsidian Clarry</t>
  </si>
  <si>
    <t xml:space="preserve"> A Common blend almost black in color utilizing peppercorns, fennel, and marigolds as the primary components in its herb mix</t>
  </si>
  <si>
    <t>Clarry Superior</t>
  </si>
  <si>
    <t xml:space="preserve"> This year's Good clarry is a rose utilizing raspberries, rosemary, and bee pollen</t>
  </si>
  <si>
    <t>Silver Spring</t>
  </si>
  <si>
    <t xml:space="preserve"> A Fine and nearly unobtainable white artwine</t>
  </si>
  <si>
    <t>Scornubian Rose</t>
  </si>
  <si>
    <t xml:space="preserve"> Helm-and-Eye Vineyards, Scornubel</t>
  </si>
  <si>
    <t>White-of-the-Run</t>
  </si>
  <si>
    <t>Moorland Firefly Red</t>
  </si>
  <si>
    <t>Moorland Firefly Red Extra Special Reserve</t>
  </si>
  <si>
    <t xml:space="preserve"> A single vineyard, Smoke Hill, produces this Fine, effervescent variety of the wine</t>
  </si>
  <si>
    <t>Amnian Honey Wine</t>
  </si>
  <si>
    <t>Coin Wine</t>
  </si>
  <si>
    <t>Gold Coin Wine</t>
  </si>
  <si>
    <t xml:space="preserve"> The single Fine variety is a white wine the color of liquid gold</t>
  </si>
  <si>
    <t>Copper Coin Wine</t>
  </si>
  <si>
    <t xml:space="preserve"> A Good white wine the color of copper</t>
  </si>
  <si>
    <t>Ruby Coin Wine</t>
  </si>
  <si>
    <t xml:space="preserve"> A Good red wine like melted rubies</t>
  </si>
  <si>
    <t>Emerald Coin Wine</t>
  </si>
  <si>
    <t xml:space="preserve"> A Fair and uncommon green wine</t>
  </si>
  <si>
    <t>Laradael Honey Wine</t>
  </si>
  <si>
    <t xml:space="preserve"> A Good honey wine actually made in the Rosznar villa, using wine taken from the apiary in the smallest building of the villa compound</t>
  </si>
  <si>
    <t>White Magic</t>
  </si>
  <si>
    <t xml:space="preserve"> A Good white artwine from the Rosznar white grape vineyards in the Redcliffs</t>
  </si>
  <si>
    <t>Redcliffs White</t>
  </si>
  <si>
    <t xml:space="preserve"> A Poor white wine from the Rosznar white grape vineyards in the Redcliffs</t>
  </si>
  <si>
    <t>Whitehawk Greatwine</t>
  </si>
  <si>
    <t xml:space="preserve"> A Fine xera-fortified red wine, greatwine is a traditional Imnescari fortified wine, of which Whitehawk is arguably the best</t>
  </si>
  <si>
    <t>Whitehawk Spicewine</t>
  </si>
  <si>
    <t xml:space="preserve"> A Fine conditum, the Rosznar spicewine is a heady brew indeed, inflaming the senses with its potency</t>
  </si>
  <si>
    <t>Whitehawk Red</t>
  </si>
  <si>
    <t xml:space="preserve"> A Good red wine</t>
  </si>
  <si>
    <t>Whitehawk Black</t>
  </si>
  <si>
    <t xml:space="preserve"> A Good chessentan-fortified bloodwine</t>
  </si>
  <si>
    <t>Whitehawk Amber</t>
  </si>
  <si>
    <t xml:space="preserve"> A Fair red artwine crafted of the poorer-quality red wines produced by the winery</t>
  </si>
  <si>
    <t>Bluesky Shire Best</t>
  </si>
  <si>
    <t xml:space="preserve"> A Fair hill-wine made with carrots, parsnips and a hint of rhubarb, brewed by a clan of halfling vintners who have made this recipe for generations</t>
  </si>
  <si>
    <t>Arbor Coast White</t>
  </si>
  <si>
    <t xml:space="preserve"> A Good white wine</t>
  </si>
  <si>
    <t>Radamandar Sweet</t>
  </si>
  <si>
    <t xml:space="preserve"> A Good clarry mixture of white wines, sweetened with honey, cardamom and a mixture of other secret spices</t>
  </si>
  <si>
    <t>Bridgewater Claret</t>
  </si>
  <si>
    <t xml:space="preserve"> A Good sweet claret wine, grown in the small Thann vineyards around Zundbridge, just south of Waterdeep</t>
  </si>
  <si>
    <t>Red Rune</t>
  </si>
  <si>
    <t xml:space="preserve"> A Fair red wine, also made in Zundbridge, most of which is sold to the Red Rune Inn in the small village for its tables</t>
  </si>
  <si>
    <t>Wintermist</t>
  </si>
  <si>
    <t xml:space="preserve"> A Fine ice mistwine, created through an unknown process that results in an effervescent ice wine whose taste is without equal; always served quite cold</t>
  </si>
  <si>
    <t>Daelbar's Own</t>
  </si>
  <si>
    <t xml:space="preserve"> A Fair bloodwine, known for its richness and taste instilled by its fermentation in pine casks</t>
  </si>
  <si>
    <t>Rivershire Pale</t>
  </si>
  <si>
    <t xml:space="preserve"> A Poor white wine-based port that rarely leaves Rivershire; though the family has tried to refine it into something more palatable over the years, they haven't met with much success, despite it being a favorite of the halflings of Rivershire</t>
  </si>
  <si>
    <t>Elemetar Clarry</t>
  </si>
  <si>
    <t xml:space="preserve"> A Poor red wine clarry whose only claim to fame is that some Tethyrian chefs swear by it for cooking</t>
  </si>
  <si>
    <t>Waterdhavian Fields Finest</t>
  </si>
  <si>
    <t xml:space="preserve"> A Fine flower and herb wine crafted of dandelions, rose hips, violets and other herbs and flowers, this expensive wine is a sipping pleasure considered the perfect thing to serve at garden or hunting parties</t>
  </si>
  <si>
    <t>Dark Delights</t>
  </si>
  <si>
    <t xml:space="preserve"> A Fine resinated bloodwine, this vintage is practically a liquor in its potency</t>
  </si>
  <si>
    <t>Taste of the East</t>
  </si>
  <si>
    <t xml:space="preserve"> A Fine conditum that is hands-down the finest conditum anywhere along the Sword Coast</t>
  </si>
  <si>
    <t xml:space="preserve"> A Good to Fair white mistwine fortified with an almond-derived neutral alcohol, zzar is a traditional Waterdhavian fare whose making is a closely guarded guild secret</t>
  </si>
  <si>
    <t>Good Spirits Scarlet</t>
  </si>
  <si>
    <t xml:space="preserve"> A Good to Fair quality red wine that is a staple in many Waterdhavian taprooms and homes</t>
  </si>
  <si>
    <t>Honey of the Mount</t>
  </si>
  <si>
    <t xml:space="preserve"> A Good honey wine made from the honey of apiaries on the northern edge of Mount Waterdeep, this is a fine, delicate vintage well-loved by much of the North</t>
  </si>
  <si>
    <t>Honey of the Winter Mount</t>
  </si>
  <si>
    <t xml:space="preserve"> A Good honey ice wine, much harder to find, as it is well-loved in Neverwinter and Silverymoon, whose merchants buy as much as their makers will permit them to purchase</t>
  </si>
  <si>
    <t>Old Devil Firewine</t>
  </si>
  <si>
    <t xml:space="preserve"> A Good quality firewine that is practically the gold standard for such vintages in Waterdeep</t>
  </si>
  <si>
    <t>Sweetruff Sweetwine</t>
  </si>
  <si>
    <t xml:space="preserve"> A Fair quality hill-wine, crafted of carrots flavored with sweetruff and lemongrass, this vintage is the product of the Sweetruff clan of halflings who have been members of the guild for generations</t>
  </si>
  <si>
    <t>Emerald Sun Shondath</t>
  </si>
  <si>
    <t xml:space="preserve"> A Fair quality herb icewine made primarily from mint, with notes of lemon and ginger, this shondath (an elven term for mint-wine) is cool and refreshing, the perfect drink for sweltering summer evening revels</t>
  </si>
  <si>
    <t>Summer Storm</t>
  </si>
  <si>
    <t xml:space="preserve"> A Fair quality mistwine that gets its name from the "storm" of fizzing bubbles swirling through the summer-golden liquid, Summer Storm has become a fashionable drink to serve at summer weddings to toast the new couple</t>
  </si>
  <si>
    <t>DOMESTIC / IMPORT</t>
  </si>
  <si>
    <t>COIN</t>
  </si>
  <si>
    <t>TRADE GOODS2</t>
  </si>
  <si>
    <t>coins</t>
  </si>
  <si>
    <t>aurora's</t>
  </si>
  <si>
    <t>goods</t>
  </si>
  <si>
    <t>goods 2</t>
  </si>
  <si>
    <t>taxes</t>
  </si>
  <si>
    <t>Cost per day, gp</t>
  </si>
  <si>
    <t>Cost per day</t>
  </si>
  <si>
    <t>lifestyles</t>
  </si>
  <si>
    <t>Стовпець5</t>
  </si>
  <si>
    <t>Стовпець6</t>
  </si>
  <si>
    <t>Стовпець7</t>
  </si>
  <si>
    <t>Huge</t>
  </si>
  <si>
    <t>d8</t>
  </si>
  <si>
    <t>scheme</t>
  </si>
  <si>
    <t>colors</t>
  </si>
  <si>
    <t>weapons</t>
  </si>
  <si>
    <t>fight tactics</t>
  </si>
  <si>
    <t>feared or respected</t>
  </si>
  <si>
    <t>feature</t>
  </si>
  <si>
    <t>symbol</t>
  </si>
  <si>
    <t>GANG DESCRIPTION</t>
  </si>
  <si>
    <t>GANG FORCES</t>
  </si>
  <si>
    <t>TO DO</t>
  </si>
  <si>
    <t>MODULES</t>
  </si>
  <si>
    <t>BLUE ALLEY</t>
  </si>
  <si>
    <t>RANDOM WEATHER</t>
  </si>
  <si>
    <t>WINTER</t>
  </si>
  <si>
    <t>TABLE OF CONTENTS OF THIS SHEET</t>
  </si>
  <si>
    <t>0.4.5.3</t>
  </si>
  <si>
    <t>0.5</t>
  </si>
  <si>
    <t>CHANGELOG</t>
  </si>
  <si>
    <t>DATE</t>
  </si>
  <si>
    <t>VERSION</t>
  </si>
  <si>
    <t>AUTHOR'S COMMENT</t>
  </si>
  <si>
    <t>Holidays</t>
  </si>
  <si>
    <t>Hours</t>
  </si>
  <si>
    <t>Sewers</t>
  </si>
  <si>
    <t>Random building of WD</t>
  </si>
  <si>
    <t>Number of City Watch</t>
  </si>
  <si>
    <t>Number of City Guard</t>
  </si>
  <si>
    <t>Rsnks of Watch and Guard</t>
  </si>
  <si>
    <t>Generator of Guard</t>
  </si>
  <si>
    <t>10 random guards (todo)</t>
  </si>
  <si>
    <t>Code legal</t>
  </si>
  <si>
    <t>Plaints</t>
  </si>
  <si>
    <t>instructions</t>
  </si>
  <si>
    <t>Random gang description</t>
  </si>
  <si>
    <t>Random gang forces</t>
  </si>
  <si>
    <t>Gang leader</t>
  </si>
  <si>
    <t>Gang troops</t>
  </si>
  <si>
    <t>Gang spellcasting allies</t>
  </si>
  <si>
    <t>Gang special allies</t>
  </si>
  <si>
    <t>Gang beasts</t>
  </si>
  <si>
    <t>Random tables - gang description</t>
  </si>
  <si>
    <t>Waterdeep collects no annual taxes, but raises its revenues by the charging of fees, as follows:
1 copper piece per market stall per day, collected between sunrise and sunset by any city watch patrol, who issue receipts for fees (to show later patrols the fee has been paid). This buys the exclusive use of that location from sunrise to sunset, security patrols by the watch, and freedom to sell goods at whatever the market will bear, rather than at prices set by guilds. Guilds pay these fees for members, out of guild dues.
1 silver piece (above any fines) from any person convicted in a Magisterial or Lords Court, per conviction.
1 gold piece per caravan wagon leaving the city, empty or full.
1 gold piece per sword sold (fee included in the price, and submitted by the vendor to a Magister or the watch within ten days); all blades sold in Waterdeep are thus taxed and registered, and Magisters deem anything with a blade over one foot long to be a sword. Other weapons are not so taxed; hence, many citizens of Waterdeep use clubs and daggers (shady characters use garrotes, hidden daggers, and lassos).
5 gold pieces per ship that docks in Waterdeep, collected from the captain. It covers a stay of up to fourteen days, provided the ship does not leave the harbor and return during that time, which ends the stay and begins a new one. This fee covers watch patrols, the dock space, fresh water, ballast supplied if desired, and the right to dump ballast or spoiled cargoes in an agreed-upon area under the direction of the watch (and a complement of mermen guards).
In times of trouble, direct taxes may be imposed:
a fire tax (1 gp per household), levied whenever fire destroys a large portion of Waterdeep 
a wall tax or harbor tax (1 gp per household), raised to pay for needed repairs or expansions
a lance tax, raised for a payroll for mercenaries hired by the City when required (usually 1 silver piece per household each week until the Lords repeal the tax).</t>
  </si>
  <si>
    <t>Taxes</t>
  </si>
  <si>
    <t>House Amcathra</t>
  </si>
  <si>
    <t>fortified</t>
  </si>
  <si>
    <t>Melshimbers</t>
  </si>
  <si>
    <t>year's</t>
  </si>
  <si>
    <t>and</t>
  </si>
  <si>
    <t>single</t>
  </si>
  <si>
    <t>eenfields</t>
  </si>
  <si>
    <t>WINES OF WATERDEEP</t>
  </si>
  <si>
    <t>ice wine</t>
  </si>
  <si>
    <t xml:space="preserve"> a wine that is made and then permitted to freeze, removing a portion of its water content</t>
  </si>
  <si>
    <t>Types of wine</t>
  </si>
  <si>
    <t>Wines of Waterdeep</t>
  </si>
  <si>
    <t>Wine preparations</t>
  </si>
  <si>
    <t>QUALITY</t>
  </si>
  <si>
    <t>Horseshoe vineyards</t>
  </si>
  <si>
    <t>the Brightblade herb fields</t>
  </si>
  <si>
    <t>the Three Moons vineyards near Waterdeep</t>
  </si>
  <si>
    <t xml:space="preserve">Amcathra Brightblade orchards </t>
  </si>
  <si>
    <t>Maiden's Tomb Tor</t>
  </si>
  <si>
    <r>
      <t>A </t>
    </r>
    <r>
      <rPr>
        <i/>
        <sz val="10"/>
        <color rgb="FF000000"/>
        <rFont val="Arial"/>
        <family val="2"/>
        <charset val="204"/>
      </rPr>
      <t>Fine</t>
    </r>
    <r>
      <rPr>
        <sz val="10"/>
        <color rgb="FF000000"/>
        <rFont val="Arial"/>
        <family val="2"/>
        <charset val="204"/>
      </rPr>
      <t> honey wine from the Horseshoe vineyards.</t>
    </r>
  </si>
  <si>
    <t>Ammakyl Hill vineyard</t>
  </si>
  <si>
    <t xml:space="preserve"> a Fair white wine. Certain vineyards, mainly Stony Terrace and Shipbreaker Ridge, produce harbor whites ranging from Good to Fine.</t>
  </si>
  <si>
    <t xml:space="preserve"> This fortified wine has two main varieties. This fortified wine has two main varieties. Low pulass is a Fair wine, while high pulass is Fine.</t>
  </si>
  <si>
    <t xml:space="preserve"> A Fair blend of red and white wine. Pink clarry is the one Melshimber variety presented every year, though its composition varies with each vintage.</t>
  </si>
  <si>
    <r>
      <t>A </t>
    </r>
    <r>
      <rPr>
        <i/>
        <sz val="10"/>
        <color rgb="FF000000"/>
        <rFont val="Arial"/>
        <family val="2"/>
        <charset val="204"/>
      </rPr>
      <t>Good</t>
    </r>
    <r>
      <rPr>
        <sz val="10"/>
        <color rgb="FF000000"/>
        <rFont val="Arial"/>
        <family val="2"/>
        <charset val="204"/>
      </rPr>
      <t> rose with highly floral qualities, especially rose notes.</t>
    </r>
  </si>
  <si>
    <t>A Good white wine rumored to have originated at the Unicorn Run in the High Forest. The occasional Fine vintages of white-of-the-run are reputed to have curative properties, but they occur only once a decade or so.</t>
  </si>
  <si>
    <t>A Fair red wine made from partially cultivated grapes whose rarity makes it more highly sought than its quality implies.</t>
  </si>
  <si>
    <t>Smoke Hill vineyard</t>
  </si>
  <si>
    <t xml:space="preserve"> Greenfields. oth the red and white varieties of Amnian honey wine are Good wines that are not appreciated in Waterdeep.</t>
  </si>
  <si>
    <t xml:space="preserve"> Greenfields. . These are presented in a variety of colors and qualities.</t>
  </si>
  <si>
    <t>Rosznar villa</t>
  </si>
  <si>
    <t xml:space="preserve"> Rosznar white grape vineyards in the Redcliffs</t>
  </si>
  <si>
    <t>VINEYARD</t>
  </si>
  <si>
    <t>TYPES OF WINE</t>
  </si>
  <si>
    <t>WINE PREPARATIONS</t>
  </si>
  <si>
    <t>Goods and Services, v.1</t>
  </si>
  <si>
    <t>Goods and Services, v.2</t>
  </si>
  <si>
    <t>Medici</t>
  </si>
  <si>
    <t>Hirelings</t>
  </si>
  <si>
    <t>Coinage</t>
  </si>
  <si>
    <t>Alathann Ruil</t>
  </si>
  <si>
    <t>Trade</t>
  </si>
  <si>
    <t>Contact</t>
  </si>
  <si>
    <t>Contact Location</t>
  </si>
  <si>
    <t>One-Eyed Jukk</t>
  </si>
  <si>
    <t>the Bloody Fist tavern (Presper &amp; Snail Streets, Dock Ward)</t>
  </si>
  <si>
    <t>Red Sails Warehouse, Cod Lane, Dock Ward</t>
  </si>
  <si>
    <t>Thunna Cremek</t>
  </si>
  <si>
    <t>Thirsty Throat tavern (Way of the Dragon, Dock Ward)</t>
  </si>
  <si>
    <t>Waukeen's Wares, Adventurer's Quarter, South Ward</t>
  </si>
  <si>
    <t>Helmstar Warehouse, Dock Street, Dock Ward</t>
  </si>
  <si>
    <t>Felzoun Thar</t>
  </si>
  <si>
    <t>Felzoun's Folly (Salabar Street, Trades Ward)</t>
  </si>
  <si>
    <t>Thomm Warehouse, Sambril Lane, Dock Ward</t>
  </si>
  <si>
    <t>Serpentil Books &amp; Folios, Book Street, Dock Ward</t>
  </si>
  <si>
    <t>Dhaermos Warehouse, Belnimbra's Street, Dock Ward</t>
  </si>
  <si>
    <t>Wharf Street docks, Dock Ward</t>
  </si>
  <si>
    <t>Hala Myrt</t>
  </si>
  <si>
    <t>Grinning Lion tavern (Golden Serpent Street, North Ward)</t>
  </si>
  <si>
    <t>Residence, Golden Serpent Street, North Ward</t>
  </si>
  <si>
    <t>Orsabbas' Fine Imports</t>
  </si>
  <si>
    <t>Orsabbas' Fine Imports, Vellarr's Lane, Trades Ward</t>
  </si>
  <si>
    <t>Phalantar's Philtres &amp; Components, Street of Bells, Castle Ward</t>
  </si>
  <si>
    <t>Gentle Rest Inn, High Road, Trades Ward; and Gentle Rest Stables, Deloun Alley, Trades Ward</t>
  </si>
  <si>
    <t>Crommor's Warehouse (The Reach, Castle Ward)</t>
  </si>
  <si>
    <t>Zhaegos</t>
  </si>
  <si>
    <t>Crommor's Warehouse, The Reach, Castle Ward</t>
  </si>
  <si>
    <t>Fences</t>
  </si>
  <si>
    <t>Formerly the Hanging Lantern, now secret rooms within the Dungeon of the Crypt; the sewers, and Skullport.</t>
  </si>
  <si>
    <t>is the driving force behind the Unseen, a greater doppelganger who lacks the self-centered, cowardly nature common to most doppelgangers and their ilk. Hlaavin is a master manipulator, consumed with envy for those who have more power, money, and prestige. Hlaavin sees the Unseen as a means of achieving true power in the City of Splendors, and Waterdeep as the first step in his plot to take control of the entire Sword Coast North. Hlaavin has accomplished something no other doppelganger ever has, keeping its druuth united without an outside controller. The secret of Hlaavin's efforts is its illithid ancestry, an experiment initiated by the illithids of Ch'Chitl to see if it would make their druuth more effective. The leader of the Unseen keeps its ancestry secret even from its fellow doppelgangers.</t>
  </si>
  <si>
    <t>Nylaersyn "the Changeling" Floshin</t>
  </si>
  <si>
    <t>3e info: Nylaersyn (CE female fey'ri sorcerer 6) is a member of House Dlardrageth who has adopted the guise of a doppelganger, allowing her to infiltrate the Unseen in the guise of "Synyl." In the guise of Synyl, Nylaersyn has also adopted the guise of several Waterdhavians: Biafyndar Loceath (CG male gold. elf), an initiate of Corellon Larethian at the Pantheon Temple of the Seldarine, Hragnor Splitstone (male Illuskan human), a fletcher at Riautar's Weaponry, and Tymaara Moonsmile (CG female half-moon elf), a waitress at the Elfstone Tavern.</t>
  </si>
  <si>
    <t>Old Gnawbones</t>
  </si>
  <si>
    <t>Basement of the Wyrmbones Inn.</t>
  </si>
  <si>
    <t>Heralds</t>
  </si>
  <si>
    <t>Falconfree </t>
  </si>
  <si>
    <t>Poison</t>
  </si>
  <si>
    <t>Initial Damage</t>
  </si>
  <si>
    <t>Secondary Damage</t>
  </si>
  <si>
    <t>Price</t>
  </si>
  <si>
    <t>Small centipede poison</t>
  </si>
  <si>
    <t>Injury DC 11</t>
  </si>
  <si>
    <t>1d2 Dex</t>
  </si>
  <si>
    <t>90 gp</t>
  </si>
  <si>
    <t>Greenblood oil</t>
  </si>
  <si>
    <t>Injury DC 13</t>
  </si>
  <si>
    <t>1 Con</t>
  </si>
  <si>
    <t>1d2 Con</t>
  </si>
  <si>
    <t>Medium-size spider venom</t>
  </si>
  <si>
    <t>Injury DC 14</t>
  </si>
  <si>
    <t>1d4 Str</t>
  </si>
  <si>
    <t>1d6 Str</t>
  </si>
  <si>
    <t>Bloodroot</t>
  </si>
  <si>
    <t>Injury DC 12</t>
  </si>
  <si>
    <t>1d4 Con-1d3 Wis</t>
  </si>
  <si>
    <t>Purple worm poison</t>
  </si>
  <si>
    <t>Injury DC 24</t>
  </si>
  <si>
    <t>700 gp</t>
  </si>
  <si>
    <t>Large scorpion venom</t>
  </si>
  <si>
    <t>Injury DC 18</t>
  </si>
  <si>
    <t>Wyvern poison</t>
  </si>
  <si>
    <t>Injury DC 17</t>
  </si>
  <si>
    <t>2d6 Con</t>
  </si>
  <si>
    <t>3,000 gp</t>
  </si>
  <si>
    <t>Blue whinnis</t>
  </si>
  <si>
    <t>Unconsciousness</t>
  </si>
  <si>
    <t>Giant wasp poison</t>
  </si>
  <si>
    <t>1d6 Dex</t>
  </si>
  <si>
    <t>210 gp</t>
  </si>
  <si>
    <t>Shadow essence</t>
  </si>
  <si>
    <t>2d6 Str</t>
  </si>
  <si>
    <t>Black adder venom</t>
  </si>
  <si>
    <t>Deathblade</t>
  </si>
  <si>
    <t>Injury DC 20</t>
  </si>
  <si>
    <t>1d6 Con</t>
  </si>
  <si>
    <t>1,800 gp</t>
  </si>
  <si>
    <t>Malyss root paste</t>
  </si>
  <si>
    <t>Contact DC 16</t>
  </si>
  <si>
    <t>1 Dex</t>
  </si>
  <si>
    <t>2d4 Dex</t>
  </si>
  <si>
    <t>Nitharit</t>
  </si>
  <si>
    <t>Contact DC 13</t>
  </si>
  <si>
    <t>3d6 Con</t>
  </si>
  <si>
    <t>650 gp</t>
  </si>
  <si>
    <t>Dragon bile</t>
  </si>
  <si>
    <t>Contact DC 26</t>
  </si>
  <si>
    <t>3d6 Str</t>
  </si>
  <si>
    <t>Sassone leaf residue</t>
  </si>
  <si>
    <t>2d12 hp</t>
  </si>
  <si>
    <t>Terinav root</t>
  </si>
  <si>
    <t>2d6 Dex</t>
  </si>
  <si>
    <t>750 gp</t>
  </si>
  <si>
    <t>Carrion crawler brain juice</t>
  </si>
  <si>
    <t>Paralysis</t>
  </si>
  <si>
    <t>Black lotus extract</t>
  </si>
  <si>
    <t>Contact DC 20</t>
  </si>
  <si>
    <t>2,500 gp</t>
  </si>
  <si>
    <t>Oil of taggit</t>
  </si>
  <si>
    <t>Ingested DC 15</t>
  </si>
  <si>
    <t>Id moss</t>
  </si>
  <si>
    <t>Ingested DC 14</t>
  </si>
  <si>
    <t>1d4 Int</t>
  </si>
  <si>
    <t>2d6 Int</t>
  </si>
  <si>
    <t>Striped toadstool</t>
  </si>
  <si>
    <t>Ingested DC 11</t>
  </si>
  <si>
    <t>1 Wis</t>
  </si>
  <si>
    <t>2d6 Wis + 1d4 Int</t>
  </si>
  <si>
    <t>180 gp</t>
  </si>
  <si>
    <t>Ingested DC 13</t>
  </si>
  <si>
    <t>Lich dust</t>
  </si>
  <si>
    <t>Ingested DC 17</t>
  </si>
  <si>
    <t>Dark reaver powder</t>
  </si>
  <si>
    <t>Ingested DC 18</t>
  </si>
  <si>
    <t>1d6 Con+ 1d6 Str</t>
  </si>
  <si>
    <t>Ungol dust</t>
  </si>
  <si>
    <t>Inhaled DC 15</t>
  </si>
  <si>
    <t>1 Cha</t>
  </si>
  <si>
    <t>1d6 Cha+ 1 Cha*</t>
  </si>
  <si>
    <t>Burnt othur fumes</t>
  </si>
  <si>
    <t>Inhaled DC 18</t>
  </si>
  <si>
    <t>1 Con*</t>
  </si>
  <si>
    <t>2,100 gp</t>
  </si>
  <si>
    <t>Insanity mist</t>
  </si>
  <si>
    <t>1d4 Wis</t>
  </si>
  <si>
    <t>2d6 Wis</t>
  </si>
  <si>
    <t>oison</t>
  </si>
  <si>
    <t>DC to Create</t>
  </si>
  <si>
    <t>Tiny centipede poison</t>
  </si>
  <si>
    <t>Injury</t>
  </si>
  <si>
    <t>Medium-size centipede poison</t>
  </si>
  <si>
    <t>1d3 Dex</t>
  </si>
  <si>
    <t>110 gp</t>
  </si>
  <si>
    <t>Large centipede poison</t>
  </si>
  <si>
    <t>1d4 Dex</t>
  </si>
  <si>
    <t>Huge centipede poison</t>
  </si>
  <si>
    <t>Gargantuan centipede poison</t>
  </si>
  <si>
    <t>1d8 Dex</t>
  </si>
  <si>
    <t>950 gp</t>
  </si>
  <si>
    <t>Colossal centipede poison</t>
  </si>
  <si>
    <t>2,900 gp</t>
  </si>
  <si>
    <t>Tiny scorpion poison</t>
  </si>
  <si>
    <t>1d2 Str</t>
  </si>
  <si>
    <t>Small scorpion poison</t>
  </si>
  <si>
    <t>1d3 Str</t>
  </si>
  <si>
    <t>Medium-size scorpion poison</t>
  </si>
  <si>
    <t>175 gp</t>
  </si>
  <si>
    <t>Large scorpion poison</t>
  </si>
  <si>
    <t>Huge scorpion poison</t>
  </si>
  <si>
    <t>1d8 Str</t>
  </si>
  <si>
    <t>1,200 gp</t>
  </si>
  <si>
    <t>Gargantuan scorpion poison</t>
  </si>
  <si>
    <t>Colossal scorpion poison</t>
  </si>
  <si>
    <t>2d8 Str</t>
  </si>
  <si>
    <t>9,000 gp</t>
  </si>
  <si>
    <t>Tiny spider venom</t>
  </si>
  <si>
    <t>Small spider venom</t>
  </si>
  <si>
    <t>Large spider venom</t>
  </si>
  <si>
    <t>Huge spider venom</t>
  </si>
  <si>
    <t>1000 gp</t>
  </si>
  <si>
    <t>Gargantuan spider venom</t>
  </si>
  <si>
    <t>Colossal spider venom</t>
  </si>
  <si>
    <t>Bebilith venom</t>
  </si>
  <si>
    <t>900 gp</t>
  </si>
  <si>
    <t>Devilseye</t>
  </si>
  <si>
    <t>21*</t>
  </si>
  <si>
    <t>1 point of SR</t>
  </si>
  <si>
    <t>1d3 points of SR</t>
  </si>
  <si>
    <t>Lifebane</t>
  </si>
  <si>
    <t>20**</t>
  </si>
  <si>
    <t>Eyeblast</t>
  </si>
  <si>
    <t>Blindness</t>
  </si>
  <si>
    <t>Balor bile</t>
  </si>
  <si>
    <t>Vilestar</t>
  </si>
  <si>
    <t>24**</t>
  </si>
  <si>
    <t>6,000 gp</t>
  </si>
  <si>
    <t>Sasson juice</t>
  </si>
  <si>
    <t>Sufferfume</t>
  </si>
  <si>
    <t>Inhaled</t>
  </si>
  <si>
    <t>1 all scores</t>
  </si>
  <si>
    <t>Urthanyk</t>
  </si>
  <si>
    <t>Mist of Nourn</t>
  </si>
  <si>
    <t>1d8 Con</t>
  </si>
  <si>
    <t>7,000 gp</t>
  </si>
  <si>
    <t>Ishentav</t>
  </si>
  <si>
    <t>Burning angel wing fumes</t>
  </si>
  <si>
    <t>1d6 Cha</t>
  </si>
  <si>
    <t>2d6 Cha</t>
  </si>
  <si>
    <t>2,800 gp</t>
  </si>
  <si>
    <t>Basilisk breath</t>
  </si>
  <si>
    <t>17*</t>
  </si>
  <si>
    <t>* Affects outsiders otherwise immune to poison.</t>
  </si>
  <si>
    <t>** Damage is vile damage.</t>
  </si>
  <si>
    <t>*** Damage to SR returns at the same rate as ability score damage.</t>
  </si>
  <si>
    <t>Cave Terror: Distilled from cave creeper fungus, this poison can be made with a DC 25 Craft (alchemy) check.</t>
  </si>
  <si>
    <t>Drow Knockout Poison: The dark elves are renowned for their use of unconsciousness-inducing poison. They carefully guard the secret of their venom, and it is difficult to find outside of drow realms and outposts.</t>
  </si>
  <si>
    <t>Sickstone Unguent: This paste is made of powdered sickstone and other virulent poisons. It is usually applied to weapons.</t>
  </si>
  <si>
    <t>Stun Gas: The svirfneblin brew this gas from the spores of rare mushrooms. It can be stored in airtight containers in liquid form, but when such a container is broken, the poison is released as a 15-foot puff of gas. The deep gnomes create special, glass-headed darts to hold it and throw them at specific enemies or at the walls of caverns to disable large groups.</t>
  </si>
  <si>
    <t>Virile Madness: An admixture of rare earths and magical rocks, virile madness is a dangerous, tempting poison. It grants the imbiber a temporary enhancement bonus to Strength and Constitution, while degrading her mental powers via penalties to Intelligence and Wisdom. It can be made with a DC 25 Craft (alchemy) check.</t>
  </si>
  <si>
    <t>Shadow Essence Poison (Fort DC 17, initial damage 1 point of Strength drain, secondary damage 2d6 points of Strength damage)</t>
  </si>
  <si>
    <t>Cave terror</t>
  </si>
  <si>
    <t>Ingested DC 20</t>
  </si>
  <si>
    <t>1d4 Int damage</t>
  </si>
  <si>
    <t>Drow knockout poison</t>
  </si>
  <si>
    <t>Unconsciousness (1 minute)</t>
  </si>
  <si>
    <t>Unconsciousness (2d4 hours)</t>
  </si>
  <si>
    <t>75 gp</t>
  </si>
  <si>
    <t>Sickstone unguent</t>
  </si>
  <si>
    <t>Injury DC 19</t>
  </si>
  <si>
    <t>1d4 Con damage</t>
  </si>
  <si>
    <t>1d4 Con drain</t>
  </si>
  <si>
    <t>Stun gas</t>
  </si>
  <si>
    <t>Inhaled DC 12</t>
  </si>
  <si>
    <t>Stunning (1 round)</t>
  </si>
  <si>
    <t>Stunning (1d4 rounds)</t>
  </si>
  <si>
    <t>Virile madness</t>
  </si>
  <si>
    <t>+1d2 bonus to Str, +1d2 bonus to Con, 1d4 Int damage, 1d4 Wis damage</t>
  </si>
  <si>
    <t>+1d2 bonus to Str, 1d4 Int damage, 1d4 Wis damage</t>
  </si>
  <si>
    <t>The sickness from the poison lasts for 1 hour.</t>
  </si>
  <si>
    <t>Illithids immediately try to devour the brains of anyone they catch with this substance.</t>
  </si>
  <si>
    <t>The nausea from the poison lasts for 1 round.</t>
  </si>
  <si>
    <t>The disease it transmits is filth fever.</t>
  </si>
  <si>
    <t>Drow</t>
  </si>
  <si>
    <t>Darklight brew</t>
  </si>
  <si>
    <t>Injury (DC 23)</t>
  </si>
  <si>
    <t>+ 1d6 Str</t>
  </si>
  <si>
    <t>Blinded</t>
  </si>
  <si>
    <t>Fish glue</t>
  </si>
  <si>
    <t>Injury (DC 14)</t>
  </si>
  <si>
    <t>Sickened</t>
  </si>
  <si>
    <t>Illithid mindscorch</t>
  </si>
  <si>
    <t>Inhaled (DC 22)</t>
  </si>
  <si>
    <t>1d6 Int</t>
  </si>
  <si>
    <t>Psychotropic rot</t>
  </si>
  <si>
    <t>Ingested (DC 15)</t>
  </si>
  <si>
    <t>3d18 hp</t>
  </si>
  <si>
    <t>Roach paste</t>
  </si>
  <si>
    <t>Injury (DC 12)</t>
  </si>
  <si>
    <t>Nausea</t>
  </si>
  <si>
    <t>Disease</t>
  </si>
  <si>
    <t>Underdark blight</t>
  </si>
  <si>
    <t>Contact (DC 20)</t>
  </si>
  <si>
    <t>1 SR</t>
  </si>
  <si>
    <t>Magic-Infused</t>
  </si>
  <si>
    <t>The calling</t>
  </si>
  <si>
    <t>Ingested</t>
  </si>
  <si>
    <t>DC 20</t>
  </si>
  <si>
    <t>Creeping nullscourge</t>
  </si>
  <si>
    <t>5 SR</t>
  </si>
  <si>
    <t>Slowswarming</t>
  </si>
  <si>
    <t>DC 25</t>
  </si>
  <si>
    <t>+1d6 Cha</t>
  </si>
  <si>
    <t>Slow taint</t>
  </si>
  <si>
    <t>DC 15</t>
  </si>
  <si>
    <t>10 ft.</t>
  </si>
  <si>
    <t>Swarming spiderbite</t>
  </si>
  <si>
    <t>DC 22</t>
  </si>
  <si>
    <t>As masters of their craft and natural manipulators of magical energies, cruel drow alchemists have discovered ways to infuse spell effects into the venoms they concoct. Immunity to mundane poisons provides no resistance to these new substances, nor does spell resistance; however, neutralize poison and slow poison are still effective. A successful dispel magic against a caster level equal to 1/2 the poison's Fortitude save DC likewise removes its effects.</t>
  </si>
  <si>
    <t>These poisons are created not only with the Craft (poisonmaking) skill, but also with an appropriate spell (which must be cast by the creator).</t>
  </si>
  <si>
    <t>Psychic Poisons</t>
  </si>
  <si>
    <t>Initial Target</t>
  </si>
  <si>
    <t>Minimum Damage</t>
  </si>
  <si>
    <t>Darin-tasith</t>
  </si>
  <si>
    <t>7th</t>
  </si>
  <si>
    <t>Karadrach</t>
  </si>
  <si>
    <t>1d6 Wis</t>
  </si>
  <si>
    <t>Estadrach</t>
  </si>
  <si>
    <t>1d8 Wis</t>
  </si>
  <si>
    <t>2d8 Wis</t>
  </si>
  <si>
    <t>9th</t>
  </si>
  <si>
    <t>Stradda</t>
  </si>
  <si>
    <t>Creature or object</t>
  </si>
  <si>
    <t>8th</t>
  </si>
  <si>
    <t>Nishita</t>
  </si>
  <si>
    <t>Object</t>
  </si>
  <si>
    <t>Vashita</t>
  </si>
  <si>
    <t>Lanshita</t>
  </si>
  <si>
    <t>11th</t>
  </si>
  <si>
    <t>Blue unlyn</t>
  </si>
  <si>
    <t>Area</t>
  </si>
  <si>
    <t>Red unlyn</t>
  </si>
  <si>
    <t>Amber unlyn</t>
  </si>
  <si>
    <t>Violet unlyn</t>
  </si>
  <si>
    <t>10th</t>
  </si>
  <si>
    <t>Black unlyn</t>
  </si>
  <si>
    <t>13th</t>
  </si>
  <si>
    <t>Sleep-Smoke: Used primarily by agents of the Xanathar Thieves' Guild for kidnapping, sleep-smoke is a dark-gray, smoky gas that rapidly dissipates when released into the air. One dose affects a globe 10 feet in diameter on the first round, expanding outward to a globe 20 feet in diameter on the second round, and being harmless thereafter. A strong wind can move the globe of sleep-smoke. </t>
  </si>
  <si>
    <t>Type: Inhaled DC 15; Initial damage unconsciousness for 1 minute; Secondary damage unconsciousness for 1d3 minutes; Price 25 gp; DC to create 15; CR modifier +1.</t>
  </si>
  <si>
    <t>Lizardfolk Poisons</t>
  </si>
  <si>
    <t>Blue frog paste</t>
  </si>
  <si>
    <t>Contact DC 19</t>
  </si>
  <si>
    <t>Paralysis 2d6 minutes</t>
  </si>
  <si>
    <t>Sleep poison</t>
  </si>
  <si>
    <t>Contact DC 17</t>
  </si>
  <si>
    <t>1d3 rounds</t>
  </si>
  <si>
    <t>1d3 hours</t>
  </si>
  <si>
    <t>390 gp</t>
  </si>
  <si>
    <t>Yuan-ti Poisons</t>
  </si>
  <si>
    <t>Sssartisss</t>
  </si>
  <si>
    <t>2d6 minutes</t>
  </si>
  <si>
    <t>Ts'ous</t>
  </si>
  <si>
    <t>4d4 points of damage</t>
  </si>
  <si>
    <t>2d4 points of damage</t>
  </si>
  <si>
    <t>460 gp</t>
  </si>
  <si>
    <t>Osssra Smoke¹</t>
  </si>
  <si>
    <t>Mixed flaming osssra oils</t>
  </si>
  <si>
    <t>Inhaled DC 22</t>
  </si>
  <si>
    <t>4d4 minutes</t>
  </si>
  <si>
    <t>Varies</t>
  </si>
  <si>
    <t>Amasstarte smoke</t>
  </si>
  <si>
    <t>Inhaled DC 13</t>
  </si>
  <si>
    <t>Hold person 1d4 rounds</t>
  </si>
  <si>
    <t>Slow 1d6 rounds</t>
  </si>
  <si>
    <t>Battasss smoke</t>
  </si>
  <si>
    <t>Sleep 1d4+2 rounds</t>
  </si>
  <si>
    <t>Duthlah'hass smoke</t>
  </si>
  <si>
    <t>Inhaled DC 16</t>
  </si>
  <si>
    <t>Feeblemind 2d6 minutes</t>
  </si>
  <si>
    <t>Ektharisss smoke</t>
  </si>
  <si>
    <t>Inhaled DC-11</t>
  </si>
  <si>
    <t>1,210 gp</t>
  </si>
  <si>
    <t>Faele smoke</t>
  </si>
  <si>
    <t>Inhaled DC 17</t>
  </si>
  <si>
    <t>Hooloond smoke</t>
  </si>
  <si>
    <t>1d6 points of damage</t>
  </si>
  <si>
    <t>Jalasss smoke</t>
  </si>
  <si>
    <t>Laerisss smoke</t>
  </si>
  <si>
    <t>Inhaled DC 14</t>
  </si>
  <si>
    <t>2d4 points of acid damage</t>
  </si>
  <si>
    <t>2d6 points of damage</t>
  </si>
  <si>
    <t>Ruusstantar smoke</t>
  </si>
  <si>
    <t>3d4 points of damage</t>
  </si>
  <si>
    <t>Ulathlasss smoke</t>
  </si>
  <si>
    <t>Inhaled DC 20</t>
  </si>
  <si>
    <t>¹ Only poisonous to Scaleless Ones.</t>
  </si>
  <si>
    <t>Blue Frog Paste: The otherwise harmless bright blue frogs of the Serpent Hills secrete a unique poison that the lizardfolk of Kalran have learned to harvest. Mixing it with other natural substances produces a highly toxic oil suitable for applying to weapons.</t>
  </si>
  <si>
    <t>Sleep Poison: The lizardfolk have developed a technique for distilling the extract of several jungle plants to produce a poison that renders enemies unconscious.</t>
  </si>
  <si>
    <t>Sssartisss: A distillate of the venoms of several kinds of poisonous serpents, sssartisss has a bitter tang when wet and a scaled or furrowed texture when dry.</t>
  </si>
  <si>
    <t>Ts'ous: This substance is a mixture of cobra venom and the extracts of several poisonous plants. It smells like overripe fruit when wet and dries clear.</t>
  </si>
  <si>
    <t>Amasstartae: The green smoke produced by this oil is shot through with twinkling silvery metallic flecks that resemble sparks. Its smell is often described as "prickle-nose spicy." Amasstartae oil is produced by combining sap from the leaves of the silverthorn weed with a distillate of crushed and boiled scales from any salt-water fish.</t>
  </si>
  <si>
    <t>Amasstarte oil grants the benefit of a cure light wounds spell to any Scaled One who pours a vial of it into a bath and soaks in the resulting mixture for at least 1 hour. The effects are cumulative for multiple hours.</t>
  </si>
  <si>
    <t>Battasss: The ruby-red smoke emitted by this oil flickers with random darker "threads" and smells like scorching milk. Battasss oil is made from palm oil and the petals of the tiny white wildflower known as fallen snow.</t>
  </si>
  <si>
    <t>When inhaled by a Scaled One, battasss smoke produces extreme clarity of mind. During this time, the Scaled One requires no Concentration check to perform any action, regardless of distractions or combinations of effects that might ordinarily impair spellcasting or performance. Furthermore, the affected reptile gains a +5 bonus on Will saves. These effects persist for as long as the Scaled One inhales the smoke and for 3d6 minutes thereafter.</t>
  </si>
  <si>
    <t>Duthlah'hass: This oil produces a bright amber smoke with a smell similar to that of sizzling seaweed or burnt moss. Humanoids sometimes describe the scent as "fiery" or "nose-clearing." Duthlah'hass oil is prepared from mint, the bark of certain tropical trees, and the sap of the greater jungle clingvine. In Scaled Ones, duthlah'hass smoke induces dreamsleep - a deep, relaxed slumber in which they receive visions from their own subconscious minds and occasionally their deities. The effects of dream or suggestion spells cast upon them by other beings may also manifest during such a sleep. Dreamsleeping Yuan-ti can retrieve memories (such as where or how they hid something long ago, or snatches of overheard conversation) with crystal clarity. A dreamsleeper awakens immediately upon taking damage; otherwise the sleep lasts for 2d4 hours after the initial duthlah'hass contact (regardless of whether or not the smoke is gone).</t>
  </si>
  <si>
    <t>Ektharisss: The dark purple smoke generated by this oil is highlighted by occasional puffs of a slightly lighter blue color. Its smell is reminiscent of fresh-cut lemons or limes. Ektharisss oil is distilled from the sap of the nightshadow jungle plant, which can be easily recognized by its shield-sized, brilliant purple leaves.</t>
  </si>
  <si>
    <t>Ektharisss alters the body density of Scaled Ones in contact with its smoke, enabling them to use levitate as a spell-like ability at will for as long as they are in contact with the vapors (maximum weight 200 lbs.). Yuan-ti often use this ability to reach high ledges, doors, or openings leading to treasure storage areas. Some also use it to rest, study, or work above the reach of distractions or hostile beings. Extreme care is required, however, since normal weight returns the instant contact with ektharisss smoke is lost, making falls quite likely. As with the spell, the affected creature must be willing to rise, and objects can be lifted only by a Scaled One in contact with the smoke.</t>
  </si>
  <si>
    <t>Faele: This oil produces a deep blue smoke laced with occasional streamers of bright emerald hue. Its reek is similar to the sickly-sweet "death smell" of rotting human or elf flesh. Faele oil consists of human or elf blood mixed with a distillate of boiled boar brain.</t>
  </si>
  <si>
    <t>Faele smoke grants a Scaled One a +4 circumstance bonus on all Fortitude saving throws. Furthermore, any hit point damage taken by a Scaled One under its effects is reduced by 1 point per die, or by 1 point per attack if no die roll is involved. These benefits persist for 1d4 hours from initial contact with faele smoke. Continued contact after that period does not extend the effect, nor does any new contact with it renew the benefits until 24 hours have elapsed from the expiration of the previous effect.</t>
  </si>
  <si>
    <t>Hooloond: This oil generates a yellow-green smoke shot - through with momentary jets of red smoke that resemble licks of flame. The scent of hooloond smoke is often likened to the minty smell of fresh-cut jungle vines or melons, though it is much stronger. Hooloond oil contains the blood of a constrictor snake and the venom of a viper.</t>
  </si>
  <si>
    <t>At least 3 minutes of continuous contact with hooloond smoke heals a Scaled One of 1d4+2 points of damage. An individual can gain this benefit twelve times in swift succession if opportunity permits, but the smoke won't affect that particular reptile again for a full 24 hours after its last healing. Yuan-ti often plan their battles so that they can fight in continuous contact with hooloond smoke (for example, inside a smoke cloud or smoke-filled room). Doing so allows them to receive this healing automatically every 3 minutes.</t>
  </si>
  <si>
    <t>Jalasss: This oil produces white smoke shot through with short-lived, rainbowlike bands of iridescence. Its smell is like that of burning paint or strongly dyed fabric. Jalasss oil is a distillate of crushed snails and the sap of the launteene - an edible plant native to the wild floral hotlands.</t>
  </si>
  <si>
    <t>Jalasss smoke instantly and permanently banishes the effects of all enchantment spells from the minds of Scaled Ones in contact with it and makes them immune to such effects for 1d4 hours after contact ceases. Contact with ignited jalasss oil for 1 round maximizes this extension but deals damage as burning oil.</t>
  </si>
  <si>
    <t>Laerisss: The brown smoke generated by this oil smells like burning olives. Laerisss oil contains certain crushed insects and the roots of several floating swamp plants.</t>
  </si>
  <si>
    <t>Laerisss smoke causes a quickening of reactions in a Scaled One that manifests as a +2 bonus on all Reflex saves. This effect lasts for 3d6 minutes from initial contact. The same individual cannot be affected again for 1d4 hours; even if it remains in contact with the smoke.</t>
  </si>
  <si>
    <t>Ruusstantar: The green smoke produced by this oil is shot through with ribbons of purple vapor, and its scent is like that of freshly crushed grapes. Ruusstantar oil contains a distillate of snakeskin and crushed dragon bone.</t>
  </si>
  <si>
    <t>Any Scaled One in contact with ruusstantar smoke gains 1d12 temporary hit points that last for 1d4 hours. A Scaled One that pours the ignited oil over her body instead gains 2d12 temporary hit points and take no damage from the burning oil. These effects do not stack. Once affected by ruusstantar, a Scaled One can't gain the benefits from either the smoke or the oil again until 2d4 full days have elapsed.</t>
  </si>
  <si>
    <t>Ulathlasss: The dull, heavy, green smoke generated by this oil flows over floors and then up walls and furnishings as though it were a lazy serpent. Its smell is similar to that of roasting boar. Ulathlasss oil is made from the internal juices of both carrion crawlers and centipedes.</t>
  </si>
  <si>
    <t>More New Poisons</t>
  </si>
  <si>
    <t>Secondary</t>
  </si>
  <si>
    <t>Craft DC</t>
  </si>
  <si>
    <t>Skinshredder</t>
  </si>
  <si>
    <t>Injury DC 16</t>
  </si>
  <si>
    <t>Scalerot</t>
  </si>
  <si>
    <t>Sickened*</t>
  </si>
  <si>
    <t>Scalepox</t>
  </si>
  <si>
    <t>Scaledrop**</t>
  </si>
  <si>
    <t>Skinvice</t>
  </si>
  <si>
    <t>*A yuan-ti failing the save against this poison is sickened for 2d6 rounds.</t>
  </si>
  <si>
    <t>**The round after a failed save, a significant portion of the yuan-ti's scales slough away, reducing the creature's natural armor bonus by 1d4. The scales grow back over a period od 24 hours. The process of shedding does not otherwise harm the yuan-ti.</t>
  </si>
  <si>
    <t>Waterdeep is 'Temperate' 'Coastal'. </t>
  </si>
  <si>
    <t>https</t>
  </si>
  <si>
    <t>Fists of hextor</t>
  </si>
  <si>
    <t>https://www.realmshelps.net/faerun/organizations/fistshextor.shtml</t>
  </si>
  <si>
    <t>Although the assassin, drug, poison, and slave trades of Waterdeep are largely confined to Skullport, the City of Splendors is home to a fair share of illegal commerce. There is a large resale market for purloined goods, many of which are stolen in one ward, sold in another, and then displayed prominently by their new owners in a third. Some of the known fences and. dealers in contraband of Waterdeep are described below.</t>
  </si>
  <si>
    <t>//www.realmshelps.net/faerun/organizations/waterdeep4.shtml</t>
  </si>
  <si>
    <t>The Xanathar Thieves' Guild maintains scattered "safe houses" throughout the sewers of Waterdeep, small rooms hidden behind secret doors among the warrens of passages. In Undermountain, the Agents of the Eye maintain a base in Skullport, the former residence of Misker the Pirate Tyrant, and control much of the Sargauth Level.</t>
  </si>
  <si>
    <t>The Black Boar tribe has no chapterhouse, but its members can usually be found drinking at the Sleeping Snake.</t>
  </si>
  <si>
    <t>The Bull Elk tribe has no chapterhouse, but its members can usually be found drinking at the Bloody Fist.</t>
  </si>
  <si>
    <t>//www.realmshelps.net/faerun/organizations/waterdeep10.shtml</t>
  </si>
  <si>
    <t>Various taverns in Dock Ward.</t>
  </si>
  <si>
    <t>Tel Teukiira</t>
  </si>
  <si>
    <t>Urban Encounter Check Modifiers</t>
  </si>
  <si>
    <t>Circumstance</t>
  </si>
  <si>
    <t>Modifier</t>
  </si>
  <si>
    <t>City Size</t>
  </si>
  <si>
    <t>Small city</t>
  </si>
  <si>
    <t>Large city</t>
  </si>
  <si>
    <t>Metropolis</t>
  </si>
  <si>
    <t>Characters' Status/Activity</t>
  </si>
  <si>
    <t>Characters are unusually anonymous*</t>
  </si>
  <si>
    <t>Characters are unusually famous**</t>
  </si>
  <si>
    <t>Characters are laying low</t>
  </si>
  <si>
    <t>Characters are looking for action</t>
  </si>
  <si>
    <t>Characters' Party Level</t>
  </si>
  <si>
    <t>16 or higher</t>
  </si>
  <si>
    <t>*Use this modifier if the characters are not as famous in this city as other characters of their level would be. Perhaps they're new to the area, or they simply keep their activities quiet. Never apply this modifier to characters of lower than 6th level. </t>
  </si>
  <si>
    <t>**Use this modifier if the characters are more widely known in this city than other characters of their level would be. Perhaps they have been publicly recognized for saving the mayor, or their faces are on wanted posters all over town.</t>
  </si>
  <si>
    <t>Urban Encounters</t>
  </si>
  <si>
    <t>Pickpockets</t>
  </si>
  <si>
    <t>Found item</t>
  </si>
  <si>
    <t>Lost child</t>
  </si>
  <si>
    <t>Animal</t>
  </si>
  <si>
    <t>Overturned/runaway cart</t>
  </si>
  <si>
    <t>District-specific encounter</t>
  </si>
  <si>
    <t>Contest in progress</t>
  </si>
  <si>
    <t>Duel/mageduel in progress</t>
  </si>
  <si>
    <t>Brawl/street fight/gang war in progress</t>
  </si>
  <si>
    <t>Robbery in progress</t>
  </si>
  <si>
    <t>Escaped prisoner</t>
  </si>
  <si>
    <t>Monster</t>
  </si>
  <si>
    <t>Fire (building, ship, etc.)</t>
  </si>
  <si>
    <t>Construction accident</t>
  </si>
  <si>
    <t>Spell gone awry</t>
  </si>
  <si>
    <t>Prominent personage</t>
  </si>
  <si>
    <t>Mistaken identity</t>
  </si>
  <si>
    <t>Guards need help</t>
  </si>
  <si>
    <t>Employment offer</t>
  </si>
  <si>
    <t>Admirer</t>
  </si>
  <si>
    <t>d100 list of tavern drinks</t>
  </si>
  <si>
    <t>https://autorolltables.github.io/#</t>
  </si>
  <si>
    <t>http://npcgenerator.azurewebsites.net/</t>
  </si>
  <si>
    <t>Business Results Table</t>
  </si>
  <si>
    <t>01-20</t>
  </si>
  <si>
    <t>31-40</t>
  </si>
  <si>
    <t>41-60</t>
  </si>
  <si>
    <t>61-80</t>
  </si>
  <si>
    <t>91-110</t>
  </si>
  <si>
    <t>111-130</t>
  </si>
  <si>
    <t>&gt;131</t>
  </si>
  <si>
    <t>Lose 3d10 x 3 gp</t>
  </si>
  <si>
    <t>Lose 2d8 x 3 gp</t>
  </si>
  <si>
    <t>Lose 1d6 x 3 gp</t>
  </si>
  <si>
    <t>No change</t>
  </si>
  <si>
    <t>Earn 1d6 gp</t>
  </si>
  <si>
    <t>Earn 2d8  gp</t>
  </si>
  <si>
    <t>Earn 3d10 gp</t>
  </si>
  <si>
    <t>Earn 5d10 gp</t>
  </si>
  <si>
    <t>Earn 7d10 gp</t>
  </si>
  <si>
    <t>Lose 3d10 x 4 gp</t>
  </si>
  <si>
    <t>Lose 3d10 x 5 gp</t>
  </si>
  <si>
    <t>Lose 3d10 x 6 gp</t>
  </si>
  <si>
    <t>Lose 3d10 x 8 gp</t>
  </si>
  <si>
    <t>Lose 3d10 x 10 gp</t>
  </si>
  <si>
    <t>Lose 2d8 x 4 gp</t>
  </si>
  <si>
    <t>Lose 2d8 x 5 gp</t>
  </si>
  <si>
    <t>Lose 2d8 x 6 gp</t>
  </si>
  <si>
    <t>Lose 2d8 x 8 gp</t>
  </si>
  <si>
    <t>Lose 2d8 x 10 gp</t>
  </si>
  <si>
    <t>Lose 1d6 x 4 gp</t>
  </si>
  <si>
    <t>Lose 1d6 x 5 gp</t>
  </si>
  <si>
    <t>Lose 1d6 x 6 gp</t>
  </si>
  <si>
    <t>Lose 1d6 x 8 gp</t>
  </si>
  <si>
    <t>Lose 1d6 x 10 gp</t>
  </si>
  <si>
    <t>Earn 1d6 x 3 gp</t>
  </si>
  <si>
    <t>Earn 1d6 x 5 gp</t>
  </si>
  <si>
    <t>Earn 1d6 x 7 gp</t>
  </si>
  <si>
    <t>Earn 1d6 x 9 gp</t>
  </si>
  <si>
    <t>Earn 1d6 x 12 gp</t>
  </si>
  <si>
    <t>Earn 2d8 x 3 gp</t>
  </si>
  <si>
    <t>Earn 2d8 x 5 gp</t>
  </si>
  <si>
    <t>Earn 2d8 x 7 gp</t>
  </si>
  <si>
    <t>Earn 2d8 x 9 gp</t>
  </si>
  <si>
    <t>Earn 2d8 x 12 gp</t>
  </si>
  <si>
    <t>Earn 3d10 x 3 gp</t>
  </si>
  <si>
    <t>Earn 3d10 x 5 gp</t>
  </si>
  <si>
    <t>Earn 3d10 x 7 gp</t>
  </si>
  <si>
    <t>Earn 3d10 x 9 gp</t>
  </si>
  <si>
    <t>Earn 3d10 x 12 gp</t>
  </si>
  <si>
    <t>Earn 5d10 x 3 gp</t>
  </si>
  <si>
    <t>Earn 5d10 x 5 gp</t>
  </si>
  <si>
    <t>Earn 5d10 x 7 gp</t>
  </si>
  <si>
    <t>Earn 5d10 x 9 gp</t>
  </si>
  <si>
    <t>Earn 5d10 x 12 gp</t>
  </si>
  <si>
    <t>Earn 7d10 x 3 gp</t>
  </si>
  <si>
    <t>Earn 7d10 x 5 gp</t>
  </si>
  <si>
    <t>Earn 7d10 x 7 gp</t>
  </si>
  <si>
    <t>Earn 7d10 x 9 gp</t>
  </si>
  <si>
    <t>Earn 7d10 x 12 gp</t>
  </si>
  <si>
    <t>Local criminals start using your tavern as a hangout. They refuse to pay for their drinks and scare off other patrons. Take a -10 penalty to all future rolls on the Business Results table until the thugs are dealt with. Ignore this result if you're paying for extra security.</t>
  </si>
  <si>
    <t>A stand-up comedy evening turns into a tavern brawl. Pay 2d4 x 5 gp for repairs. Ignore this result if you're paying for extra security.</t>
  </si>
  <si>
    <t>An infant otyugh somehow makes its way into one of your privies. Pay 10 + 1d12 gp to have it removed.</t>
  </si>
  <si>
    <t>Until the undead horror moves on, take a -30 penalty to all future rolls on the Business Results table.</t>
  </si>
  <si>
    <t>A talking ass enters your tavern and asks for an ale poured into a bowl. He explains he's a foreign lord who's been placed under a curse. Business surges as 66	people come to the inn to hear his tale. Gain a +20 bonus to your next roll on the Business Results table (+30 if you paid for extra service).</t>
  </si>
  <si>
    <t>Your barkeep interrupts three cultists performing a sacrifice in the back room. People flock to the tavern hoping to see a repeat performance. Gain a +10 bonus to your next roll on the Business Results table.</t>
  </si>
  <si>
    <t>             You discover major leaks in your roof. Pay 20 + 2d12 gp for repairs unless you're paying for preventative maintenance.</t>
  </si>
  <si>
    <t>             A group of thugs from the local guild breaks into your tavern at midnight and tears the place apart, accruing a repair bill of 20 + 5d10 gp. A few days later the Guildmaster admits it was a mistake, but no apology or compensation is</t>
  </si>
  <si>
    <t>forthcoming.</t>
  </si>
  <si>
    <t>             A famous novelist begins writing her latest epic in your tavern. Her hangers-on are big drinkers. Gain a +20 bonus to your next roll on the Business Results table.</t>
  </si>
  <si>
    <t>             A notice begins circulating in the city, calling upon people to boycott your tavern due to your unpatriotic behavior. Take a -10 penalty to your next roll on the Business Results table.</t>
  </si>
  <si>
    <t>             A large, talking toad takes up residence in an alley next to your tavern, claiming to be a beautiful princess under a curse. People flock to see this fascinating attraction. Gain a +20 bonus to your next roll on the Business Results</t>
  </si>
  <si>
    <t>table.</t>
  </si>
  <si>
    <t>             Your tavern is selected as a polling booth in the upcoming municipal election. People vote and stay to drink. Gain a +10 bonus to your next roll on the Business Results table (+15 if you paid for extra service).</t>
  </si>
  <si>
    <t>             A press gang enters your tavern and kidnaps several patrons. Business is slow for a few days afterward. Take a -15 penalty to your next roll on the Business Results table. Ignore this result if you have extra security.</t>
  </si>
  <si>
    <t>             A firework display in the street goes wrong and your tavern catches fire. Pay 50 + 4d12 gp for repairs unless you have insurance.</t>
  </si>
  <si>
    <t>             A local gladiator frequents your establishment. A brawl breaks out one evening when someone sits in her favorite chair. Pay 3d4 x 5 gp for repairs unless you have extra security.</t>
  </si>
  <si>
    <t>             A rival tavernkeeper hires a halfling spy to frequent your tavern and make a nuisance of himself. He upsets patrons, "accidentally" breaks things, sneakily trips up the serving staff, and so on. Take a -5 penalty to your next roll o</t>
  </si>
  <si>
    <t>n the Business Results table.</t>
  </si>
  <si>
    <t>A group of mimes enters your tavern and spends a few evenings entertaining the patrons. Take a -10 penalty to your next roll on the Business Results table.</t>
  </si>
  <si>
    <t>An adventuring party shows up at your tavern, buying drinks for everyone and regaling them with tales of their exploits. Gain a +20 bonus to your next roll on the Business Results table.</t>
  </si>
  <si>
    <t>A company of disoriented dwarf miners accidentally digs a tunnel into your tavern's basement. Pay 40 + 3d12 gp for repairs.</t>
  </si>
  <si>
    <t>Your barkeep accidentally offends a local witch, who puts a curse on your ale. Take a -5 penalty to your next roll on the Business Results table.</t>
  </si>
  <si>
    <t>Pixies begin inexplicably appearing in your tavern, flying around, playing tricks on the patrons, and causing mayhem. Take a -10 penalty to your next roll on the Business Results table.</t>
  </si>
  <si>
    <t>A new vintage of wine proves very popular with the locals. Gain a +20 bonus to your next roll on the Business Results table.</t>
  </si>
  <si>
    <t>A powerful wizard offers 5d6 x 100 gp for your tavern. She's very insistent that you sell, and rumors about that there's something valuable buried in your basement.</t>
  </si>
  <si>
    <t>A pie seller sets up a cart outside your tavern, attracting patrons. Gain +10 bonus to your next roll on the Business Results table.</t>
  </si>
  <si>
    <t>Heavy fog keeps patrons away. Take a -5 penalty to your next roll on the Business Results table.</t>
  </si>
  <si>
    <t>A sorcerer from a far-off land gets very drunk and accidentally unleashes wild magic in your taproom. Pay 10 + 2d12 gp for repairs.</t>
  </si>
  <si>
    <t>Two young nobles are racing chariots down the street when one of them crashes into your tavern. Pay 60 + 4d12 gp for repairs unless you have insurance.</t>
  </si>
  <si>
    <t>The wake for a popular local cleric is held in your common room. Gain a +10 bonus to your next roll on the Business Results table (+15 if you paid for extra service).</t>
  </si>
  <si>
    <t>A coronach (see appendix C) uses your tavern as a base to learn all the lost songs of your region.</t>
  </si>
  <si>
    <t>Two rival monastic schools turn up at the same time one evening and a brawl erupts. Pay 3d6 x 5 gp for repairs. Ignore this result if you have extra security.</t>
  </si>
  <si>
    <t>A pair of bards have a musical duel, delighting the crowd and attracting patrons. Gain a +10 bonus to your next roll on the Business Results table.</t>
  </si>
  <si>
    <t>Strange runes begin appearing on the furniture and walls of the common room. Patrons are scared and stay away. Take a -5 penalty to your next roll on the Business Results table.</t>
  </si>
  <si>
    <t>A merchant quietly approaches you and offers to sell you cheap, smuggled liquor. +15 to all future business results rolls if you accept the offer. At the DM's discretion, this may cause trouble with the local guilds.</t>
  </si>
  <si>
    <t>A foreign diplomat dies while drinking in your tavern, possibly a victim of poisoning. Authorities shut your tavern down for several days while they investigate. Take a -20 penalty to your next roll on the Business Results table.</t>
  </si>
  <si>
    <t>A group of barbarians, freshly arrived in the city, take a liking to your tavern. They pitch a tent in the common room and bring their animals inside, while drinking all the ale and refusing to pay. Take a -10 penalty to your next roll on the Business Results table. Ignore this result if you have extra security.</t>
  </si>
  <si>
    <t>A gnome artificer visits your tavern with a remarkable clockwork automaton in tow. The machine starts behaving erratically and eventually goes berserk, damaging the common room. Pay 20 + 1d12 gp for repairs. Ignore this result if you're paying for extra security.</t>
  </si>
  <si>
    <t>Your barkeep gives a thirsty but destitute paladin a free drink one evening. The paladin blesses the ale vat by way of thanks, and the next batch of ale is the best anyone's ever tasted. Gain a +20 bonus to your next roll on the Business Results table.</t>
  </si>
  <si>
    <t>A pair of wizards fight a duel in the street and your tavern is struck by a stray lightning bolt. Pay 8d8 gp for repairs.</t>
  </si>
  <si>
    <t>Two crews from rival merchant ships show up at your tavern and have a brawl. Pay 3d6 x 5 gp for repairs. Ignore this result if you're paying for extra security.</t>
  </si>
  <si>
    <t>A party of cavaliers spend several days at your tavern, celebrating a recent victory. Gain a +20 bonus to your next roll on the Business Results table.</t>
  </si>
  <si>
    <t>A food fight breaks out between two rival groups of halfling adventurers. Pay 2d4 x 5 gp for repairs. Ignore this result if you're paying for extra security or extra service.</t>
  </si>
  <si>
    <t>Unseasonable bad weather keeps patrons away. Take a -10 penalty to your next roll on the Business Results table.</t>
  </si>
  <si>
    <t>A band of traveling players asks permission to perform in return for tips. Gain a +20 bonus to your next roll on the Business Results table.</t>
  </si>
  <si>
    <t>The local newspaper includes a bad review of your establishment. Take a -15 penalty to your next roll on the Business Results table.</t>
  </si>
  <si>
    <t>You replace your chef with someone far more talented. Gain a +10 bonus to all future rolls on the Business Results table.</t>
  </si>
  <si>
    <t>A freak hailstorm damages your roof. Pay 2d4 x 5 gp for repairs unless you have insurance.</t>
  </si>
  <si>
    <t>A minor tremor causes some interior damage. Pay 2d6 x 5 gp for repairs unless you have insurance.</t>
  </si>
  <si>
    <t>A local noble begins frequenting your tavern with a large entourage. Gain a +20 bonus to your next roll on the Business Results table.</t>
  </si>
  <si>
    <t>The local historical society holds its biannual dinner at your tavern. Gain a +5 bonus to your next roll on the Business Results table (+10 if you're paying for extra service).</t>
  </si>
  <si>
    <t>Your new barkeep is surly-tempered and upsets several regular patrons. Take a -5 penalty to your next roll on the Business Results table.</t>
  </si>
  <si>
    <t>The closure of a local brickworks means the newly unemployed workers spend more time and money at your tavern. Gain a +10 bonus to your next roll on the Business Results table.</t>
  </si>
  <si>
    <t>1-4</t>
  </si>
  <si>
    <t>5-12</t>
  </si>
  <si>
    <t>Business Valuation</t>
  </si>
  <si>
    <t>+2/+4/+6</t>
  </si>
  <si>
    <t>+1/+3/+5</t>
  </si>
  <si>
    <t>+2/+3/+4</t>
  </si>
  <si>
    <t>Banqueting</t>
  </si>
  <si>
    <t>Huzzah! Your event attracts an important figure from your local community. Unfortunately, they die the next day due to food poisoning. You're fined 3d10 x 10 gp and take a -15 penalty to your next roll on this table and a -25 penalty to your next roll on the Business Results table.</t>
  </si>
  <si>
    <t>That special course you fervently promoted turns out to be infested with lice and you're forced to serve meatloaf instead. You take a -15 penalty to your next roll on the Business Results table.</t>
  </si>
  <si>
    <t>One of your guests drinks too much and causes a scene. Roll a d6. On a 1-3, the guest blurts out a secret that could prove useful. The DM determines the nature of this revelation. On a 4­5, the argument gives your event a bad name and you suffer a -10 penalty to your next roll on this table. On a 6, your guest chokes on their vomit and returns to haunt your tavern as a phantatox (see appendix C).</t>
  </si>
  <si>
    <t>You earn the favor of an influential figure from your local community. Choose a background: once in the next year, you can call in a favor with the figure to gain the benefit of the feature assigned to their background.</t>
  </si>
  <si>
    <t>Your event is a roaring success and your guests shower you with tips. Your business gains 3d10 x 5 gp and you gain a +10 bonus to your next roll on the Business Results table.</t>
  </si>
  <si>
    <t>This wondrous feast couldn't have gone better. You gain the benefit of both entries listed above this one (41-90).</t>
  </si>
  <si>
    <t>01-10</t>
  </si>
  <si>
    <t>Brewing Beer</t>
  </si>
  <si>
    <t>Distilling Spirits</t>
  </si>
  <si>
    <t>Making Contacts</t>
  </si>
  <si>
    <t>Drinking this gives you an epiphany that opens your mind to new ways of thinking. Your business earns 6d10 x 5 gp from selling the batch and you gain the benefit of an augury spell.</t>
  </si>
  <si>
    <t xml:space="preserve">91-00 </t>
  </si>
  <si>
    <t>You learn an interesting secret about a government official, high-ranking cleric, or guildmaster in your area.</t>
  </si>
  <si>
    <t>Tavern Names</t>
  </si>
  <si>
    <t>Associated Lifestyle</t>
  </si>
  <si>
    <t>7 cp</t>
  </si>
  <si>
    <t>8 sp</t>
  </si>
  <si>
    <t>Tavern Quality</t>
  </si>
  <si>
    <t>Squalid and Poor Appearance</t>
  </si>
  <si>
    <t>A building on the edges of town run by a woman who's willing to barter for booze.</t>
  </si>
  <si>
    <t>A bar run by children who live in an adjoining orphanage.</t>
  </si>
  <si>
    <t>Modest and Comfortable Appearance</t>
  </si>
  <si>
    <t>Wealthy and Aristocratic Appearance</t>
  </si>
  <si>
    <t>This tavern is six stories tall, with plush and comfortable furniture. The air smells of perfume.</t>
  </si>
  <si>
    <t>The heads of a thousand different creatures have been stuffed and mounted on the walls in here.</t>
  </si>
  <si>
    <t>The exotic food and drink found here is served by beautiful men and women from distant lands.</t>
  </si>
  <si>
    <t>This large, opulent ship takes its patrons on a decadent, week-long tour of the Sea of Swords.</t>
  </si>
  <si>
    <t>This inn rests in the upper boughs of a large tree whose wood is coaxed into graceful shapes.</t>
  </si>
  <si>
    <t>This tavern is in a magically cooled underground chamber with walls covered with glittering ice.</t>
  </si>
  <si>
    <t>This series of extravagant crypts are connected by tunnels; the food is to die for.</t>
  </si>
  <si>
    <t>The city's finest performers all come here to relax and perform for each other's benefit.</t>
  </si>
  <si>
    <t>This five-table tavern operates out of the barrel room of a large, well-regarded brewery.</t>
  </si>
  <si>
    <t>The city's elite rub elbows here over meals cooked by Nexalan chefs from far-away Maztica.</t>
  </si>
  <si>
    <t>Getting to this drinking hall nestled in the roots of Yggdrasil involves an invitation and a planar gate.</t>
  </si>
  <si>
    <t>This tavern is absolutely beautiful with vast expanses of glass, marble, and polished wood.</t>
  </si>
  <si>
    <t>The lighting in this bar is low and the padded furniture mutes all but the loudest conversations.</t>
  </si>
  <si>
    <t>An immense spherical tank containing all manners of fish sits among small, cozy, candle-lit tables.</t>
  </si>
  <si>
    <t>Dining here occurs on low tables of polished bone while sitting on overstuffed velvet pillows.</t>
  </si>
  <si>
    <t>The location and appearance of this tavern varies as the owners move it from place to place.</t>
  </si>
  <si>
    <t>The tables here are made of strange, purple wood. Unbeknownst to many, it's run by a hag.</t>
  </si>
  <si>
    <t>This expensive tavern features a number of casino-style games and the patrons drink for free.</t>
  </si>
  <si>
    <t>This tavern is set on the roof of an expensive apartment building. Residents and guests, only!</t>
  </si>
  <si>
    <t>For a hefty price, up to six people can ride this large carriage (featuring a bar) around the city.</t>
  </si>
  <si>
    <t>1-2</t>
  </si>
  <si>
    <t>3-4</t>
  </si>
  <si>
    <t>5-6</t>
  </si>
  <si>
    <t>7-8</t>
  </si>
  <si>
    <t>9-10</t>
  </si>
  <si>
    <t>Tavern Features: Locale</t>
  </si>
  <si>
    <t>Near a smelly portion of the town's sewers</t>
  </si>
  <si>
    <t>Deep in gang territory</t>
  </si>
  <si>
    <t>On land worshipped by druids</t>
  </si>
  <si>
    <t>The hideout of a vigilante group</t>
  </si>
  <si>
    <t>Frequently closed for repairs</t>
  </si>
  <si>
    <t>Owned by pirates</t>
  </si>
  <si>
    <t>Used by the government for a secret purpose</t>
  </si>
  <si>
    <t>Built by a long-forgotten culture or race</t>
  </si>
  <si>
    <t>Closed once per tenday for reasons unknown</t>
  </si>
  <si>
    <t>Site of a famous disaster</t>
  </si>
  <si>
    <t>Open to the elements in some areas</t>
  </si>
  <si>
    <t>Frequently redesigned by the owner</t>
  </si>
  <si>
    <t>Only accessible via tunnels or walkways</t>
  </si>
  <si>
    <t>Used as part of a smuggling ring</t>
  </si>
  <si>
    <t>Connected to a dungeon</t>
  </si>
  <si>
    <t>Accessible only by invitation</t>
  </si>
  <si>
    <t>Frequented by spies</t>
  </si>
  <si>
    <t>Prone to shifting between planes</t>
  </si>
  <si>
    <t>Almost as old as the city itself</t>
  </si>
  <si>
    <t>Cursed</t>
  </si>
  <si>
    <t>Employee Feature</t>
  </si>
  <si>
    <t>tremendously famous musician</t>
  </si>
  <si>
    <t>A member of a prominent noble family</t>
  </si>
  <si>
    <t>A member of a powerful criminal organization</t>
  </si>
  <si>
    <t>Always inviting the City Watch to drink for free</t>
  </si>
  <si>
    <t>Always giving left-over food to the poor</t>
  </si>
  <si>
    <t>Master to a group of urchin thieves</t>
  </si>
  <si>
    <t>A terrible cook</t>
  </si>
  <si>
    <t>A veteran of a recent war</t>
  </si>
  <si>
    <t>Prone to swear in excess</t>
  </si>
  <si>
    <t>Eccentrically rude to the customers</t>
  </si>
  <si>
    <t>A priest from an adjoining temple</t>
  </si>
  <si>
    <t>One of the best singers in town</t>
  </si>
  <si>
    <t>Indebted to a rich noble seeking to buy the tavern</t>
  </si>
  <si>
    <t>Fearful of the City Watch whenever they visit</t>
  </si>
  <si>
    <t>Related to the famous previous owner</t>
  </si>
  <si>
    <t>Known for disliking members of a certain race</t>
  </si>
  <si>
    <t>Secretly a spy for a competing tavern</t>
  </si>
  <si>
    <t>Always asking patrons to watch their language</t>
  </si>
  <si>
    <t>Tavern Features: Food and Drink</t>
  </si>
  <si>
    <t>Tavern Features: Décor</t>
  </si>
  <si>
    <t>Act</t>
  </si>
  <si>
    <t>Tavern Enterntainment</t>
  </si>
  <si>
    <t>Tavern Fare</t>
  </si>
  <si>
    <t>Aristocratic Patrons</t>
  </si>
  <si>
    <t>Lilbona Arven (CN female half-elf spy) strikes up a conversation with anyone nearby, asking about their lives and enquiring about the quality of the rooms in the inn. She's secretly looking for marks whose rooms her partner Milicetta can rob while she distracts them.</t>
  </si>
  <si>
    <t>Milicetta (CN female human master thief - see Volo's Guide to Monsters) quietly sits in the corner observing the room. She watches for patrons who are especially inebriated and then tries to lift their purses and room keys.</t>
  </si>
  <si>
    <t>Iraj (N male human noble) is a wealthy Calishite textile merchant on a business trip to lock down several trade deals. He has a weakness for a good pipe and is friendly to the well-traveled, with whom he gladly swaps tales of the road.</t>
  </si>
  <si>
    <t>T ong Gao (LN male hobgoblin iron shadow - see Volo's Guide to Monsters) quietly drinks tea while studying an unfamiliar game board from Kara Tur and considering strategies. He sees board games as practice for the art of war and enjoys deep philosophical discussions about the nature of violence.</t>
  </si>
  <si>
    <t>Ailia Aefiir (LG female elf knight) is an agent of the Masked Lords (or another appropriate agency in your campaign). She knows that one of the patrons is an assassin and is trying to figure out who it is. Adventurers are known to be trouble and are at the top of her suspect list.</t>
  </si>
  <si>
    <t>Bacco the Knife (CE male gnome assassin) has been sent by one of the group's enemies to murder them for a past slight. He poses as a flamboyant hat salesman to get close to his marks.</t>
  </si>
  <si>
    <t>Grumbar Backcracker (CN male half-orc veteran) was a local athlete of some renown until an injury ended his career. He's still saving up to pay for the magical healing to correct that injury and spends most of his time retelling his glory days. Grumbar tracks any important people who pass through town, as he considers anyone with any semblance of celebrity "his people".</t>
  </si>
  <si>
    <t>Ahvian Aloro (NG male elf commoner) is a friendly gemologist with short white hair and ever-present pince-nez. He can identify specific gemstones on sight and is well versed on their arcane uses. Ahvian is easy to engage in conversation and always willing to share his knowledge with adventurers. He speaks Terran fluently and has more than a passing knowledge of the elemental plane of earth.</t>
  </si>
  <si>
    <t>Melech Mayhem (CN male tiefling transmuter - see Volo's Guide to Monsters) uses magic to hide his fiendish appearance behind a different identity each night. Even so, he can't resist the temptation to drop details he learned in previous conversations when he was in a different form.</t>
  </si>
  <si>
    <t>Kylet Wyrmbreeder (NE male human cult fanatic) is secretly a former member of the Cult of the Dragon. He hides his disappointment over his cult's failures well, but after several drinks may share something of his vast knowledge of dragons. He's fascinated by any dragonborn characters.</t>
  </si>
  <si>
    <t>Elwyn Nightblossom (CG gender neutral elf mage) wears rigid leather armor that hinders them from utilizing their magic. Having retired after a terrible arcane accident, Elwyn drinks to forget their past. Elwyn often rambles on about former adventures, but the regulars usually dismiss the stories as fanciful.</t>
  </si>
  <si>
    <t>Stumble Treekeeper (NG female gnome bard - see Volo's Guide to Monsters) is an informant for the Harpers who performs in taverns across the land.Her rumors lure adventurers into aiding the Harpers' causes without them being aware of their involvement.</t>
  </si>
  <si>
    <t>Wealthy Patrons</t>
  </si>
  <si>
    <t>Comfortable Patrons</t>
  </si>
  <si>
    <t>Orsik Torevir (CN male dwarf war priest - see Volo's Guide to Monsters) is a solitary adventurer and the sole survivor of his adventuring party. He's a mainstay of the bar, but typically refuses to talk to others, keeping the horrors he's seen to himself.</t>
  </si>
  <si>
    <t>Sariel Yaeldrin (N female half-elf diviner - see Volo's Guide to Monsters) is a friendly soothsayer with long hair and green eyes. For the price of a drink she'll use her magic to tell the fortunes of those that are interested.</t>
  </si>
  <si>
    <t>Kantali Germain (NG female human bard - see Volo's Guide to Monsters) is a force of personality among the patrons, always ready with a witty retort or complement. Her sonnets often leave her listeners with tears in their eyes due to the beauty of her words.</t>
  </si>
  <si>
    <t>Tessa Rigland (NE female half-elf spy) is a mid-level agent of the Zhentarim who keeps tabs on visiting adventurers and feeds the information back to the "family". She appears underaged but is older than she looks.</t>
  </si>
  <si>
    <t>Marge Scrivener (LN female human commoner) is a stern older woman who abhors drinking except for religious purposes. She'll prattle on about the dangers of intoxication and is especially likely to accost dwarves.</t>
  </si>
  <si>
    <t>Tamik Toothbreaker (N male half-orc gladiator) is charismatic former pit fighter who nowadays makes his coin though nonmagical sleight of hand and prestidigitation. He can usually be found performing card tricks at the end of the bar.</t>
  </si>
  <si>
    <t>Modest Patrons</t>
  </si>
  <si>
    <t>Khaelgel (LG male dwarf veteran) is drinking with his mining brothers Snalgid and Sigfrid in celebration of a successful find. They struck a silver vein in a nearby mine and have decided to spend a little of their anticipated fortune before getting down to work.</t>
  </si>
  <si>
    <t>Vaxarif (CG male elf illusionist - Volo's Guide to Monsters) works a few minor illusions to entertain the crowd. He isn't being paid but accepts tips and might drop a few rumors about a nearby dungeon or ruin in return. For a 10 gp fee, Vaxarif allows spellcasters to copy from his traveling spellbook if they're capable of doing so. His book has the spells listed in his stat block.</t>
  </si>
  <si>
    <t>Wincleff Jango (NG male human commoner) sits in a shadowed corner reading a book by candlelight. This old man isn't looking for company but is easily won over if bought a drink or two. Jango has lived in the area all his life and knows all the locals, rumors, and locations that the characters might be looking for. Even if he doesn't know, he has an idea where to look.</t>
  </si>
  <si>
    <t>Cintrucia Bentboot (CN female half-orc thug) has had a few too many ales and is looking for something to punch. Anyone that looks her way strikes her as a good face to start with.</t>
  </si>
  <si>
    <t>Dripping Rain (CG female tabaxi tribal warrior) takes an interest in one of the character's fashion and begins asking questions about their manner of dress. She's particularly enamored with handling ribbons or fringes.</t>
  </si>
  <si>
    <t>Samelu de'Sain (NE male human cult fanatic) is a worshipper of Talona. He's here to meet a seller of rare poisons, but when they don't show he mistakes one of the characters for them.</t>
  </si>
  <si>
    <t>POOR PATRONS</t>
  </si>
  <si>
    <t>Gideon Burkethorn (CG male human berserker) is a burly laborer who celebrates the end of each workday with several ales. He never stays past 10 bells and has never missed a day of work because of his revelry.</t>
  </si>
  <si>
    <t>Flynn Belai (N male human swashbuckler - see Volo's Guide to Monsters) is a retired sailor with a wooden peg in place of his right foot, a hook fixed to the stump of his right hand, and an eyepatch over his mangled right eye. The regulars call him "lefty", much to his chagrin.</t>
  </si>
  <si>
    <t>Pip Mallowweed (CG female halfling veteran) is a young, melancholy, former adventurer who drinks to forget the time and party members he lost in Barovia. He'd rather pay to sleep on the taproom room than leave at night when fog has rolled in.</t>
  </si>
  <si>
    <t>De'lia Llowellyn (NG female drow scout) is a striking beautiful drow who claims to be horribly scarred, so she can live among the common folk without being judged. Bandages cover her face and hands.</t>
  </si>
  <si>
    <t>Belorin Underbough (CG male halfling commoner) is a tallish halfling whose clothes are often covered in flour and honey. He is a baker whose specialty is honey cakes. The recipe is a family secret from his cousins in the Hillsfar area of the Moonsea.</t>
  </si>
  <si>
    <r>
      <t xml:space="preserve">Patrido (CN male human </t>
    </r>
    <r>
      <rPr>
        <b/>
        <sz val="8.5"/>
        <color rgb="FF000000"/>
        <rFont val="Calibri"/>
        <family val="2"/>
        <charset val="204"/>
        <scheme val="minor"/>
      </rPr>
      <t>bandit</t>
    </r>
    <r>
      <rPr>
        <sz val="12"/>
        <color rgb="FF000000"/>
        <rFont val="Microsoft Sans Serif"/>
        <family val="2"/>
        <charset val="204"/>
      </rPr>
      <t>) offers to buy a character an ale. The ale is spiked with narcotics: if the character drinks any of it they must succeed on a DC 10 Constitution saving throw or become poisoned for one hour. If the character becomes sick, Patrido helps them outside, where he tries to rob them.</t>
    </r>
  </si>
  <si>
    <t>Ozgerid Shadowcloak (CE female tiefling spy) offers to sell the characters a packet of powdered silkroot for 10 gp. She's also interested in marketable secrets and pays up 5 gp for any rumor she believes to be both useful and truthful.</t>
  </si>
  <si>
    <t xml:space="preserve"> Engelbart Dewbelly (CN male halfling commoner) borrowed from a local criminal to bet on a horse race and lost big. He needs 50 gp by tomorrow, but only has a few pennies to his name and is drinking himself into a stupor to avoid thinking about his dangerous situation.</t>
  </si>
  <si>
    <t>Tharkisa Pirani (LE female wererat) sits by the hearth nibbling on a heel of bread and a piece of cheese. She isn't looking for trouble but is hungry for blood and looking for her next opportunity to feed.</t>
  </si>
  <si>
    <t>Tibal Ragesworn (CG male human berserker)
drunkenly sings to a wolf curled up at his feet. To him, every drink is vintage and every day a celebration. Sing along or risk angering him!</t>
  </si>
  <si>
    <r>
      <t xml:space="preserve">Watch Sergeant Urania (LG female human </t>
    </r>
    <r>
      <rPr>
        <b/>
        <sz val="8.5"/>
        <color rgb="FF000000"/>
        <rFont val="Calibri"/>
        <family val="2"/>
        <charset val="204"/>
        <scheme val="minor"/>
      </rPr>
      <t>veteran</t>
    </r>
    <r>
      <rPr>
        <sz val="8.5"/>
        <color theme="1"/>
        <rFont val="Calibri"/>
        <family val="2"/>
        <charset val="204"/>
        <scheme val="minor"/>
      </rPr>
      <t xml:space="preserve">) is off duty and looking to relax. If the characters are wanted for any crimes, she ducks out as soon as it's convenient and brings back six </t>
    </r>
    <r>
      <rPr>
        <b/>
        <sz val="8.5"/>
        <color rgb="FF000000"/>
        <rFont val="Calibri"/>
        <family val="2"/>
        <charset val="204"/>
        <scheme val="minor"/>
      </rPr>
      <t xml:space="preserve">guards </t>
    </r>
    <r>
      <rPr>
        <sz val="8.5"/>
        <color theme="1"/>
        <rFont val="Calibri"/>
        <family val="2"/>
        <charset val="204"/>
        <scheme val="minor"/>
      </rPr>
      <t>to arrest them.</t>
    </r>
  </si>
  <si>
    <t>SQUALID PATRONS</t>
  </si>
  <si>
    <t>Tavern events</t>
  </si>
  <si>
    <t>A patron appears to pass out and fall to the floor but is soon revealed to be dead! They've been poisoned!</t>
  </si>
  <si>
    <r>
      <t xml:space="preserve">One of the patrons starts reading aloud from a tome that they purchased from a wandering bookseller. If no one intervenes, they accidentally summon a </t>
    </r>
    <r>
      <rPr>
        <b/>
        <sz val="8.5"/>
        <color rgb="FF000000"/>
        <rFont val="Calibri"/>
        <family val="2"/>
        <charset val="204"/>
        <scheme val="minor"/>
      </rPr>
      <t>spined devil</t>
    </r>
    <r>
      <rPr>
        <sz val="8.5"/>
        <color theme="1"/>
        <rFont val="Calibri"/>
        <family val="2"/>
        <charset val="204"/>
        <scheme val="minor"/>
      </rPr>
      <t>, which doesn't take kindly to the rude interruption.</t>
    </r>
  </si>
  <si>
    <t>Something's wrong with the pub fare. Anyone who eats it must succeed on a DC 12 Constitution saving throw or become poisoned until the end of their next long rest.</t>
  </si>
  <si>
    <t>An intoxicated patron steps in a spittoon and careens around the room in a panic.</t>
  </si>
  <si>
    <t>A violent storm breaks out and torrential rains pound the yard outside. After a few hours, water begins rising and threatens to flood the tavern.</t>
  </si>
  <si>
    <t>A bar fight breaks out over a perceived slight. Roll for Initiative!</t>
  </si>
  <si>
    <t>A young couple gets into an argument over one of their children and a potato. The argument doesn't seem to make sense, but the couple is clearly incensed with each other.</t>
  </si>
  <si>
    <t>A wealthy-looking patron offers to buy a round of drinks for the entire tavern. They try to skip out on the bill a few minutes later.</t>
  </si>
  <si>
    <t>11-12</t>
  </si>
  <si>
    <t>Complications</t>
  </si>
  <si>
    <t>Tavern Brawl Complications</t>
  </si>
  <si>
    <t>A thrown tankard collides with your head. Succeed on a DC 10 Constitution saving throw or be stunned until the end of your next turn.</t>
  </si>
  <si>
    <t>You slip in someone else's fluids. Succeed on a DC 10 Dexterity saving throw or fall prone.</t>
  </si>
  <si>
    <t>Believing you're in the right, a helpful patron aids your first attack next round.</t>
  </si>
  <si>
    <t>Someone throws a tankard of high proof spirits into the hearth. Anyone within 10 feet of the hearth must make a DC 10 Dexterity saving throw, taking 3 (1d6) fire damage on a failed save, and half as much fire damage on a miss.</t>
  </si>
  <si>
    <t>Someone smashes a lantern over your head. You take 2 (1d4) bludgeoning damage and must succeed in a DC 13 Dexterity saving throw or catch fire. While aflame, you take 5 (2d4) fire damage at the start of each of your turns until you or another creature uses an action to extinguish the flames.</t>
  </si>
  <si>
    <t>A large bowl of hot stew flips into the crowd. You must succeed on a DC 10 Constitution saving throw or be blinded until the end of your next turn.</t>
  </si>
  <si>
    <t>The tavern dog is startled by the fighting and lashes out at you in fear. Melee Weapon Attack: +3 to hit, reach 5 ft., one target. Hit: 4 (1d6 + 1) piercing damage.</t>
  </si>
  <si>
    <t>A table gets shoved into you from behind. You must succeed on a DC 10 Strength saving throw or be knocked prone.</t>
  </si>
  <si>
    <t>One of the brawlers is a bard and randomly chooses to give you bardic inspiration (1d6) as they sing a fighting song from the barbarian northlands.</t>
  </si>
  <si>
    <t>One of the patrons is impressed with your fighting style and offers to buy you a drink if you survive the fight.</t>
  </si>
  <si>
    <t>A potion bottle clatters to the floor nearby. If you drink it immediately, roll a d6. On a 1-2, you are healed 2d4+2 hit points; on a 3-4, you belch out a 15-ft cone of cold, dealing 3 (1d6) cold damage to all creatures in the area who fail a DC 12 Constitution saving throw; on a 5-6, you take 7 (2d4+2) poison damage. If you not consumed immediately, someone accidentally steps on the potion and destroys it.</t>
  </si>
  <si>
    <t>Someone tries to throw you out of a window. You must succeed on a DC 15 Dexterity saving throw or be knocked prone outside the tavern!</t>
  </si>
  <si>
    <t>secrets</t>
  </si>
  <si>
    <t>d1002</t>
  </si>
  <si>
    <t>Stem3</t>
  </si>
  <si>
    <t>d1004</t>
  </si>
  <si>
    <t>Stem5</t>
  </si>
  <si>
    <t>d1006</t>
  </si>
  <si>
    <t>Stem7</t>
  </si>
  <si>
    <t>Tavern Events</t>
  </si>
  <si>
    <t>Yikes! Something went wrong with the</t>
  </si>
  <si>
    <t>Ugh. Looks like you used contaminated yeast for this batch and all following batches. Any batches still fermenting are ruined.</t>
  </si>
  <si>
    <t>Not bad, but something's not quite right. Roll a d6. On a 1-3, the brew is just okay, and you turn no profit on it. On a 4-6, it's serviceable and your business earns 1d8 x 5 gp from selling it.</t>
  </si>
  <si>
    <t>It's a fine, fine brew. Your business earns 2d8 x 5 gp from selling it.</t>
  </si>
  <si>
    <t>Perfection! Your business earns 4d8 x 5 gp from selling this brew. Reroll any 1s you roll.</t>
  </si>
  <si>
    <t>You doubt you'll ever brew anything to equal this again. It's heaven in a glass. Your business earns 6d8 x 5 gp from selling the brew, but you can't use any downtime activities during the next tenday as you're too busy enjoying your own wares.</t>
  </si>
  <si>
    <t>Full version of "Durnan's Guide to tavernkeeping" you can get here</t>
  </si>
  <si>
    <t>https://docs.google.com/spreadsheets/d/1rDphwiRM5z7vVSGWJ6-TcxQeHvuqGaW3nFqqnwZJXF8/edit#gid=822362811</t>
  </si>
  <si>
    <t>Building Name</t>
  </si>
  <si>
    <t>Contributor</t>
  </si>
  <si>
    <t>Floors</t>
  </si>
  <si>
    <t>Wealth</t>
  </si>
  <si>
    <t>Specialty</t>
  </si>
  <si>
    <t>DM Notes</t>
  </si>
  <si>
    <t>Descriptions</t>
  </si>
  <si>
    <t>Owner/Specific NPCs</t>
  </si>
  <si>
    <t>Additional Notes</t>
  </si>
  <si>
    <t>Link</t>
  </si>
  <si>
    <t>CW3 Clare</t>
  </si>
  <si>
    <t>See locations in folder</t>
  </si>
  <si>
    <t>A modest but comfortable tavern; a favorite among the clerks, bureaucrats, and visitors of nearby Castle Waterdeep.
Was previously The Crow's Nest.</t>
  </si>
  <si>
    <t>Blackstar Inn</t>
  </si>
  <si>
    <t>An upscale house of companionship known for its exotic pleasures.</t>
  </si>
  <si>
    <t>A large hall that serves simple hot meals and passable drink to weary travelers and those down on their luck for two coppers, sponsored jointly by the Lords and Lord Ulmassus Phull.</t>
  </si>
  <si>
    <t>Darth’s Dolphyntyde</t>
  </si>
  <si>
    <t>A small "fish-and-quaff" shop of no particular memorability.</t>
  </si>
  <si>
    <t>Endshift Tavern</t>
  </si>
  <si>
    <t>Field</t>
  </si>
  <si>
    <t>This tavern is a popular drinking hole for off-duty members of the City Guard.
100 Encounters.</t>
  </si>
  <si>
    <t>Felzoul's Folly</t>
  </si>
  <si>
    <t>Friendly Flounder</t>
  </si>
  <si>
    <t>Tavern / Guild</t>
  </si>
  <si>
    <t>A bawdy burlesque palace with two floors of small, cheap, stinking rooms above its taphall, Genmura's sees plenty of seedy sorts, criminals, dock hands, and sailors just come a'shore.</t>
  </si>
  <si>
    <t>Skuzz</t>
  </si>
  <si>
    <t>Organic food, drink, and lifestyle</t>
  </si>
  <si>
    <t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t>
  </si>
  <si>
    <t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t>
  </si>
  <si>
    <t>Owned by the Gnomish by Gnature co-op lead by a forest gnome named Riknyrt Miggledy</t>
  </si>
  <si>
    <t>Basement used by Harpers for clandestine meetings; also contains printing presses for creating Gnomish by Gnature pamphlets.</t>
  </si>
  <si>
    <t>An established inn of many comforts, with single rooms or suites available at affordable prices.</t>
  </si>
  <si>
    <t>Privacy and exclusivity</t>
  </si>
  <si>
    <t>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t>
  </si>
  <si>
    <t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t>
  </si>
  <si>
    <t>Gounar Siltshift, an 80 year old earth genasi, has has owned and run this tavern for 30 years. He prides himself in its exclusivity and in the beauty of the gardens that surround it.</t>
  </si>
  <si>
    <t xml:space="preserve">The passphrase to see through the illusion and enter the real tavern is “Shale”. Adventurers can only learn the passphrase from those who are regulars. </t>
  </si>
  <si>
    <t>Gralkyn's Tankard</t>
  </si>
  <si>
    <t>Great Drunkard Statue</t>
  </si>
  <si>
    <t>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t>
  </si>
  <si>
    <t>Greenglade Tower</t>
  </si>
  <si>
    <t>Rooming House</t>
  </si>
  <si>
    <t>JL</t>
  </si>
  <si>
    <t>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t>
  </si>
  <si>
    <t>Exterior:
Reception:
Elevator:
Concierge:
First Floor:
Second Floor Room:
Third Floor Room:
Penthouse: VIEW OF MARKET</t>
  </si>
  <si>
    <t>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t>
  </si>
  <si>
    <t>Griffon's Grog</t>
  </si>
  <si>
    <t>As of 1374 DR, its taproom was smoky, and outside, its sign was moldy, showing a carved griffon volant holding a foaming mug in its claws.</t>
  </si>
  <si>
    <t>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t>
  </si>
  <si>
    <t>House of Crystal</t>
  </si>
  <si>
    <t>Guildhall</t>
  </si>
  <si>
    <t>Nekomancer</t>
  </si>
  <si>
    <t>Aristocrat</t>
  </si>
  <si>
    <t xml:space="preserve">Once per season, the Master of the guild of glassblowers holds a contest for the guild on who could make the best detailed lamp, each entry costs 10 gp and the winner wins the whole pot. While the building keeps all the runner ups lanterns. </t>
  </si>
  <si>
    <t>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t>
  </si>
  <si>
    <t>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</si>
  <si>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Tavern / Guild / Inn</t>
  </si>
  <si>
    <t>Waterdhavian zzar</t>
  </si>
  <si>
    <t>A brewery, winery and inn noted for its wide variety of liquors and strong drink from across the Realms. Its specialty is Waterdhavian zzar, and it serves as the guildhouse for the Vintners' Guild as well.
Vintners' Distillers' &amp; Brewers Guild</t>
  </si>
  <si>
    <t>http://wiki.bertball.com/bertball/The%20House%20of%20Good%20Spirits</t>
  </si>
  <si>
    <t>Inn of the Dripping Dagger</t>
  </si>
  <si>
    <t>A battle-scarred and bloodied door hiding an amiable, comfortable place for hire-swords to stay and be hired from.</t>
  </si>
  <si>
    <t>http://forgottenrealms.wikia.com/wiki/Inn_of_the_Dripping_Dagger</t>
  </si>
  <si>
    <t>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</si>
  <si>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http://forgottenrealms.wikia.com/wiki/Jhrual%27s_Dance</t>
  </si>
  <si>
    <t>Seafood</t>
  </si>
  <si>
    <t>A small inn known for its costly but topnotch seafood from all parts along the Sword Coast.</t>
  </si>
  <si>
    <t>$45</t>
  </si>
  <si>
    <t>Sticky Sap, Mineral Water</t>
  </si>
  <si>
    <t>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t>
  </si>
  <si>
    <t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t>
  </si>
  <si>
    <t>Draeli Hornieth, Male Wood Elf. Barkley, awakened mastiff. Tiger, awakened cat. Slyther, awakened snake. Barry, awakened shrub.</t>
  </si>
  <si>
    <t>Might Manticore Tavern</t>
  </si>
  <si>
    <t>It is and older, friendly tavern with ample ale and light evening fare to be found at affordable prices. It attracts a loyal clientele of merchants and city bureaucrats at the end of each working day.</t>
  </si>
  <si>
    <t>Mother Salinka's House of Pleasure</t>
  </si>
  <si>
    <t>Mother Tathlom’s House of Pleasure &amp; Healing</t>
  </si>
  <si>
    <t>Spa.</t>
  </si>
  <si>
    <t>Inn / Guild</t>
  </si>
  <si>
    <t>Strong alcoholic drinks</t>
  </si>
  <si>
    <t>The Muleskull tavern not only boasts a full bar but also is the home to the Dungsweepers’ Guild. The regulars mostly consist of guild members but sometimes one can find the odd noble having a drink at a corner table</t>
  </si>
  <si>
    <t>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t>
  </si>
  <si>
    <t>The tavern owner, a human named Glasir Ven, manages the establishment on behalf of the Dungsweepers</t>
  </si>
  <si>
    <t>The house specialty, The Dumpster Fire, is a flaming shot of high proof moonshine chased by a stale cracker with bleu cheese (10 cp)</t>
  </si>
  <si>
    <t>Safehaven Inn</t>
  </si>
  <si>
    <t>Confortable</t>
  </si>
  <si>
    <t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t>
  </si>
  <si>
    <t>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t>
  </si>
  <si>
    <t xml:space="preserve">Antonia Duvalla, Female Human. </t>
  </si>
  <si>
    <t>Sailor's Own</t>
  </si>
  <si>
    <t>Peepsy</t>
  </si>
  <si>
    <t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t>
  </si>
  <si>
    <t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t>
  </si>
  <si>
    <t>Inn / Rooming House</t>
  </si>
  <si>
    <t>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t>
  </si>
  <si>
    <t>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t>
  </si>
  <si>
    <t>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t>
  </si>
  <si>
    <t>http://forgottenrealms.wikia.com/wiki/Sapphire_House</t>
  </si>
  <si>
    <t>Selûne’s Smile</t>
  </si>
  <si>
    <t>http://forgottenrealms.wikia.com/wiki/Selûne%27s_Smile</t>
  </si>
  <si>
    <t>A private inn and dining club for captains, first mates and ship owners and their guests, with an interior elegance that far outweighs its exterior. It is sponsored by the Master Mariners' Guild.</t>
  </si>
  <si>
    <t>Inn / Storage</t>
  </si>
  <si>
    <t>Storm's Front Tavern</t>
  </si>
  <si>
    <t>Ruin</t>
  </si>
  <si>
    <t>In 1480 DR, the Storm's Front Tavern was burned to the ground during a confrontation between the deva Jinnaoth Ir'Gadohn and the dark angel Sathariel (Sathariel was trying to summon Asmodeus, google First Flensing for more info).</t>
  </si>
  <si>
    <t>The Stormcloak is a run-down ramshackle inn whose rooms are filthy and taproom filled with street thugs and drunken sailors.</t>
  </si>
  <si>
    <t>http://oakthorne.net/wiki/index.php?title=Stormcloak_Inn</t>
  </si>
  <si>
    <t>Sevren</t>
  </si>
  <si>
    <t>A modest neighborhood pub renowned for its zzar (Waterdhavian mulled wine) and talyths (a palm-sized cracker with a thin slice of sausage on top, and a mixture of cheese, herbs, mashed root vegetables and other ingredients whose recipe is a house secret)</t>
  </si>
  <si>
    <t>Has floorplans</t>
  </si>
  <si>
    <t>http://forgottenrealms.wikia.com/wiki/Tavern_of_the_Flagon_Dragon
http://beyond-there-be-dragons.blogspot.com/2014/03/the-tavern-of-flagon-dragon-waterdeep.html</t>
  </si>
  <si>
    <t>Craft brews and novelty “animated” wait staff</t>
  </si>
  <si>
    <t xml:space="preserve">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t>
  </si>
  <si>
    <t xml:space="preserve">Outside: Colorful pennants hang from a circular, one-story building with animated kegs waving at each passersby. A scale model Brass Beer Golem dances robotically near the arched entrance way with a magically illuminated “BEER GOLEM” sign hanging above.
Inside: The circular, open-air beer garden is dotted with tall oak trees that give shade in the day and light up with magical dancing lights in the evenings. Tarps stretch between the large trunks, giving shelter from sun and inclement weather to the patrons at the tables below. The namesake Beer Golem is located in the middle of the circular bar in the center of the opulent garden. </t>
  </si>
  <si>
    <t xml:space="preserve">A kenku wizard named Cork Pop has animated all of the kegs and the namesake Beer Golem  that serve customers </t>
  </si>
  <si>
    <t>Serves craft ales at 8 cp a mug.</t>
  </si>
  <si>
    <t>A clean, well-appointed but worn place, frequented by safe folk. Good ale, bad wine, and an utterly safe, boring atmosphere.</t>
  </si>
  <si>
    <t>Festhall / Inn</t>
  </si>
  <si>
    <t>The Mermaid is one of the most luxurious establishments in Dock Ward. Everything is unhurried, luxurious, and sensual, with no detail overlooked. The staff wear facemasks of black armor plate with attached black gauze veils to conceal their faces.</t>
  </si>
  <si>
    <t>Mercenaries-for-hire</t>
  </si>
  <si>
    <t>An ill-lit rough-and-tumble tavern that caters to mercenaries looking for employment or a good brawl. While the quality of the tavern is Modest, the costs are that of a Wealthy establishments.</t>
  </si>
  <si>
    <t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t>
  </si>
  <si>
    <t>The owner, a female human named Esvele Amblestag, is as rough as the exterior, with little-to-no tolerance for fools</t>
  </si>
  <si>
    <t>Newcomers are immediately sized-up by patrons, most of which engage in minor betting wars related to how quickly the newbie will be knocked unconscious</t>
  </si>
  <si>
    <t>Shicil</t>
  </si>
  <si>
    <t>Eel Pie</t>
  </si>
  <si>
    <t>A cozy tavern frequented and staffed by the athletes and fighters from the Field of Triumph. The eel pie is the house specialty.</t>
  </si>
  <si>
    <t>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t>
  </si>
  <si>
    <t>https://drive.google.com/file/d/1Q6qS80J0RX8lxTwv8PMc5x3WPB5fQDE9/view?usp=sharing</t>
  </si>
  <si>
    <t>Ruins</t>
  </si>
  <si>
    <t>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</si>
  <si>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http://oakthorne.net/wiki/index.php?title=Cliffwatch</t>
  </si>
  <si>
    <t>3 and 4</t>
  </si>
  <si>
    <t xml:space="preserve">Themed Tavern Experience </t>
  </si>
  <si>
    <t>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t>
  </si>
  <si>
    <t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t>
  </si>
  <si>
    <t>Merrich Shadowquik, a underdark obsessed Halfling, owns this themed bar. He only hires lithe females and lean males to fill the role of the “drow” waitstaff.</t>
  </si>
  <si>
    <t xml:space="preserve">One can pay 5 gp to explore the “underdark caverns” offering a variety of themed and fantastical experiences not for the faint of heart or mind. </t>
  </si>
  <si>
    <t>http://beyond-there-be-dragons.blogspot.com/2014/03/the-crawling-spider-waterdeep-tavern.html</t>
  </si>
  <si>
    <t>Drink #92: Dragon's Milk</t>
  </si>
  <si>
    <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</si>
  <si>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t>
  </si>
  <si>
    <t>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t>
  </si>
  <si>
    <t>The Dancing Pony</t>
  </si>
  <si>
    <t>An old earthy tavern, with live trees in the walls and the bar, that caters to elves and half-elves, and is a rare source of such delicacies as elverquisst, guldathen nectar and maerlathen blue wine.</t>
  </si>
  <si>
    <t>http://forgottenrealms.wikia.com/wiki/Elfstone_Tavern</t>
  </si>
  <si>
    <t>The Empty Keg</t>
  </si>
  <si>
    <t>See locations in folders</t>
  </si>
  <si>
    <t>A rough-and-tumble beer-hall. Later in the eve, it often sees visits from some of the unattached ladies from Mother Salinka's next door, looking to lure some of the drinkers back to their boudoirs.</t>
  </si>
  <si>
    <t>A tavern that is famous among sailors the Realms over for its seafaring decor and pricey fare, without the trouble and decay of the Dock Ward.</t>
  </si>
  <si>
    <t>Stand-up comedy</t>
  </si>
  <si>
    <t>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t>
  </si>
  <si>
    <t>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t>
  </si>
  <si>
    <t>Owned by a balding, portly halfling named Halfras Bophill
who mans the bar along with a human barmaid (Helia Damsav) and a quiet, muscle bound half orc bouncer (Rodog)</t>
  </si>
  <si>
    <t>The Grinning Lion is one of the taverns where a blind eye is turned to the smoking of illicit tobaccos and other mind-altering substances</t>
  </si>
  <si>
    <t>http://forgottenrealms.wikia.com/wiki/Grinning_Lion</t>
  </si>
  <si>
    <t>TemujinRaging</t>
  </si>
  <si>
    <t>VTtW</t>
  </si>
  <si>
    <t>This festhall takes its name from the eight-foot-tall jade statue of a woman that magically animates to entertain the patrons.
A festhall well worth the high price for its entertaining dancer-escorts and excellent drinks.
100 Encounters</t>
  </si>
  <si>
    <t>http://oakthorne.net/wiki/index.php?title=Jade_Dancer</t>
  </si>
  <si>
    <t>See Volo's Guide, more TBA</t>
  </si>
  <si>
    <t>The Lazy Dragon</t>
  </si>
  <si>
    <t>Has alcohol.</t>
  </si>
  <si>
    <t>http://oakthorne.net/wiki/index.php?title=Lazy_Dragon</t>
  </si>
  <si>
    <t>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t>
  </si>
  <si>
    <t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t>
  </si>
  <si>
    <t>Drink #33: The Giftmouth. 10gp.</t>
  </si>
  <si>
    <t>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</si>
  <si>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 xml:space="preserve">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
</t>
  </si>
  <si>
    <t>The Quaggoth</t>
  </si>
  <si>
    <t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t>
  </si>
  <si>
    <t>The tavern owner, a female dwarf named Oggoni Oakenchest, holds the secret recipe for the house specialty “Quaffing Quaggoth.” She mainly employs dwarves as barmaids and barhands.</t>
  </si>
  <si>
    <t xml:space="preserve">Basic beverages cost a simple 1 cp per mug while the house special cost 1 sp. 
</t>
  </si>
  <si>
    <t>Strong beer and stronger men</t>
  </si>
  <si>
    <t xml:space="preserve">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t>
  </si>
  <si>
    <t>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t>
  </si>
  <si>
    <t>Owned by a female fire genasi named Eryen Char. She employs various bouncers and bartenders from around Waterdeep.</t>
  </si>
  <si>
    <t>Spectators can place bets on the various competitions as well as inquire about entering the fray.</t>
  </si>
  <si>
    <t>Mind Altering Experiences (magical and substance)</t>
  </si>
  <si>
    <t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t>
  </si>
  <si>
    <t>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t>
  </si>
  <si>
    <t xml:space="preserve">Astar Vice, a curious tiefling, manages the establishment, and employs the doppelgangers of Waterdeep, providing a haven for those that otherwise may not have a home. </t>
  </si>
  <si>
    <t>Entrance is granted to those that have received an “invitation.” Experiences are shaped by the amount each patron is willing to pay.</t>
  </si>
  <si>
    <t>Mercenary and caravan guard tavern.</t>
  </si>
  <si>
    <t>A comfortable, unimpressive local ale-house that is a favorite of the average Waterdhavian locals, well-loved for its cheap ale and heavily spiced coast chowder.</t>
  </si>
  <si>
    <t>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</si>
  <si>
    <t>Tavern / Inn</t>
  </si>
  <si>
    <t>1 (Basement)</t>
  </si>
  <si>
    <t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t>
  </si>
  <si>
    <t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t>
  </si>
  <si>
    <t>Guy Robinet, Male Human</t>
  </si>
  <si>
    <t>Dueling an Animated Sword</t>
  </si>
  <si>
    <t>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t>
  </si>
  <si>
    <t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t>
  </si>
  <si>
    <t>Odorr Reezam, Male Half-Orc</t>
  </si>
  <si>
    <t>A dark, bawdy tavern owned by Zhentarims.</t>
  </si>
  <si>
    <t>The Skewered Dragon looks like a ruin. Both of its front-facing windows are smashed, and a ship's anchor is lodged in the roof. Through the windows, you can see a group of haggard patrons drinking from huge tankards.</t>
  </si>
  <si>
    <t>Has a few rooms, not enough to consider it being an inn.</t>
  </si>
  <si>
    <t>http://oakthorne.net/wiki/index.php?title=Sleeping_Snake</t>
  </si>
  <si>
    <t>A popular tavern for visitors to Waterdeep, featuring driftglobe lights and scantily clad waitstaff dressed as fairies.</t>
  </si>
  <si>
    <t>2 entries in Phalant's</t>
  </si>
  <si>
    <t>A festhall that specializes in small plays and the hosting of traveling troupes (burlesque and otherwise).</t>
  </si>
  <si>
    <t>http://forgottenrealms.wikia.com/wiki/Smiling_Siren</t>
  </si>
  <si>
    <t xml:space="preserve">COnjoins </t>
  </si>
  <si>
    <t>A loud, rambunctious tavern that owes its success to its relentless street-cryer advertising and its location by South Gate.</t>
  </si>
  <si>
    <t>The Sumptuous Masque</t>
  </si>
  <si>
    <t>A nightclub-style festhall. Masked club?</t>
  </si>
  <si>
    <t>http://oakthorne.net/wiki/index.php?title=Sumptuous_Masque</t>
  </si>
  <si>
    <t>A tavern for strong drink, strong arms and thick skulls (for when that burly fighter cracks a mug over your head - which is often!).</t>
  </si>
  <si>
    <t xml:space="preserve">Fighting arena </t>
  </si>
  <si>
    <t>Prices are higher than expected</t>
  </si>
  <si>
    <t>A ramshackle dive known for its massive tankards of cheap ale and its taproom full of quiet drinking men.</t>
  </si>
  <si>
    <t>The Three Towers</t>
  </si>
  <si>
    <t>kinda a festhall</t>
  </si>
  <si>
    <t>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</si>
  <si>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http://forgottenrealms.wikia.com/wiki/Underdark_(tavern)</t>
  </si>
  <si>
    <t>A decadent and costly inn to stay at (its Imperial Suite on the sixth floor has an impressive view, but not one worth 40 gp per night). Its saving grace is its strategic placement to the High Road.</t>
  </si>
  <si>
    <t>While the inn is very luxurious, the only standout thing in the place is the proprietor. Damakos is a person who wants to hear it all, and is more than willing to ask everyone that walks through the doors about they’re adventures. In exchange for sharing a story, Damakos will either tell a tale of his own, or perform a favor.</t>
  </si>
  <si>
    <t>The hanging sign above the door depicts a half lion, half human creature. The lower torso is the four legs and body of a lion, but where the head should be, a human torso sprouts out. Stepping into the inn, you are greeted by lavish carpets spread covering the whole floor, while decadent mural paintings stretch from wall to wall. The waited on two dozen tables and booth that line the first floor are adorned with silverware and candelabras. The work desk has clean cloth stretched across the whole top, leaving any items or gold placed there stand out. Behind the desk resides the owner, a tiefling named Damakos Wanderlust. The inn stretches three stories’ tall, with guest rooms on the second and third floors. On the guest floors, there are luxurious baths to accommodate.</t>
  </si>
  <si>
    <t>Damakos Wonderlust, Male Tiefling</t>
  </si>
  <si>
    <t>The Yawning Portal - Cannot be called. This is THE tavern to put shit in, we will vote on which entry is best to make it to the map. See Yawning Portal tab.</t>
  </si>
  <si>
    <t>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t>
  </si>
  <si>
    <t>Owner: Mevril Novae, a Tiefling with Dark blue skin, yellow eyes, and white hair. She is aging and quite beautiful, though she often seems like her mind is elsewhere.</t>
  </si>
  <si>
    <t>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t>
  </si>
  <si>
    <t>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t>
  </si>
  <si>
    <t>No location on map?</t>
  </si>
  <si>
    <t>A quiet, homelike inn with little more than what its name guarantees.</t>
  </si>
  <si>
    <t>Outside: Well maintained wood exterior with a simple sign depicting a comfortable bed.
Interior: Simple front desk area manned by the welcoming staff. Rooms boast clean, well adorned single beds for the tired traveler.</t>
  </si>
  <si>
    <t xml:space="preserve">Owned by “Grandmother Guntilda,” an elderly tabaxi. </t>
  </si>
  <si>
    <t>Rooms can be purchased for 5sp/day</t>
  </si>
  <si>
    <t>http://oakthorne.net/wiki/index.php?title=Warm_Beds_Inn</t>
  </si>
  <si>
    <t>Dice Games</t>
  </si>
  <si>
    <t>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t>
  </si>
  <si>
    <t>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t>
  </si>
  <si>
    <t>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t>
  </si>
  <si>
    <t xml:space="preserve">Nyagaya can be convinced to play a game of dice with an interested party if the stakes are high enough: be it gold, an item, or some valuable information. </t>
  </si>
  <si>
    <t>A former Watch-post and blockhouse, this one-story stone tavern is a favorite of Watch and Guard members, it hallmark being the stuffed wyvern that looms over the bar.</t>
  </si>
  <si>
    <t>Known Usurists</t>
  </si>
  <si>
    <t>Varies • Castle Ward</t>
  </si>
  <si>
    <t>A half-elven male of middling years.</t>
  </si>
  <si>
    <t>Ennin is a puppeteer who performs on the streets, and occasionally at events, usually to entertain children.</t>
  </si>
  <si>
    <t>Golden Serpent Street • North Ward</t>
  </si>
  <si>
    <t>An elven women of indeterminate age.</t>
  </si>
  <si>
    <t>Eatiel is the proprietress of a shop called "Three Moves Ahead," where she sells her finely-wrought gaming boards. It also displays her antique collection of gaming sets, as well.</t>
  </si>
  <si>
    <t>Lavah's Triumphant Arms • Sea Ward</t>
  </si>
  <si>
    <t>A human woman of middling years.</t>
  </si>
  <si>
    <t>Various • Castle Ward</t>
  </si>
  <si>
    <t>A bright-tempered stout halfling male.</t>
  </si>
  <si>
    <t>Hardo is a tumbler and juggler, spending his days performing on the streets, and his evenings in various festhalls.</t>
  </si>
  <si>
    <t>Known to be a heavy drinker.</t>
  </si>
  <si>
    <t>The Gentle Mermaid • North Ward</t>
  </si>
  <si>
    <t>A human woman of lovely countenance, flamboyant red hair and soft-rounded figure</t>
  </si>
  <si>
    <t>Mare works as a soft-trader at the Gentle Mermaid.</t>
  </si>
  <si>
    <t>[edit]Information</t>
  </si>
  <si>
    <t>They are known to use the "Neighborhood Beautification Endeavor" as their protection racket. They deliver evergreen shrubs in large planted pots, set just outside the shop's door, and charge a hefty fee to come around on a weekly basis and do "upkeep" on the plants. It is, of course, no coincidence that those shops with plants are almost never broken into, and those without them sometimes face troubling instances of vandalism and arson.</t>
  </si>
  <si>
    <t>Beyond the Dark Door: Sewers, Cellars, and Secret Passages of Castle Ward</t>
  </si>
  <si>
    <t>Broad Beneath My Back: Sixty Summers of Mattress-Making in Snail Street</t>
  </si>
  <si>
    <t>Feuds of the Founders: Old Quarrels and Disputes of Early Waterdeep</t>
  </si>
  <si>
    <t>Hunting Haurauthadoar: The Slaying of a Great Green Dragon</t>
  </si>
  <si>
    <t>Jossra's Sayings: Mind-Governing Advice for All Social Occasions</t>
  </si>
  <si>
    <t>Lady Naga, and Why I Loved Her</t>
  </si>
  <si>
    <t>Lord Malavar's Moustache: A Mirthful Mystery of Old Waterdeep</t>
  </si>
  <si>
    <t>Malpurth's Catalogue of Lances, Pendants, and Banners of Fallen Houses</t>
  </si>
  <si>
    <t>Moonfall: The Tragic Tale of a Dancer of Waterdeep</t>
  </si>
  <si>
    <t>Songs on the Wind: Ghosts of the Old City, and What They Whisper to Me</t>
  </si>
  <si>
    <t>That Old Cask: A Drinker's Tales</t>
  </si>
  <si>
    <t>Any roster of the most popular, important, and useful chapbook titles published in Waterdeep will inevitably be subjective and hotly debated -- but in all such lists drawn up fairly, the following titles must appear. (It should be noted that their resale prices reflect lasting popularity; lesser-known chapbooks usually fetch 2 to 4 gp at most, and many go for less than that.)</t>
  </si>
  <si>
    <t>This chapbook tells a grand, stirring tale of rollicking derring-do in light, arch prose, of the seemingly endless rescues, fights, pranks, and monster-slayings practiced by the smilingly empty-headed hero Roral (pronounced "ROAR-all"). Set in an imaginary landscape of always summer where roads wind through lush farms and deep forests populated by endless bad barons and sinister always-helmed knights (and by legions of beautiful damsels who lie fetchingly bound and oppressed by aforementioned barons and knights), this sprawling tale of bold action after daring escapade strays neither into foul language, bawdy description, nor truly frightening description, and reading it can lift spirits.</t>
  </si>
  <si>
    <t>It was Prince Murnlarreo, as mocking as ever, his stunningly handsome face wearing a smile that did not quite hide the pain lurking in his magnificent storm-gray eyes. Those eyes, those magnificent eyes! As the Rose turned her head to gaze into his eyes, waving the once-more-glowering Haundrath away, she felt herself drawn helplessly into the welcoming depths of Murnlarreo's warmly regal orbs. . . .</t>
  </si>
  <si>
    <t>Falconfree</t>
  </si>
  <si>
    <t>Titled Office of the Heralds of Faerûn</t>
  </si>
  <si>
    <t>When one of the Heraldic Offices is vacated - whether by death or promotion - the High Heralds look to the apprentices of that office, and choose the best of them to assume the responsibilities of the office. This office comes with a coat of arms, a physical token of that office, and a title. As far as the local authorities and legal offices are concerned, the local Titled Herald is the final authority in all matters involving the heralds. While there are offices above them, they are not authorities to whom other can appeal. This puts the Titled Herald in a position of some power and influence, although those given to temptation and corruption are usually weeded out by then, and even Titled Heralds are subject to the appraisal of their peers and superiors.</t>
  </si>
  <si>
    <t>Elranmyr Wands</t>
  </si>
  <si>
    <t>Falconfree (Herald of Waterdeep)</t>
  </si>
  <si>
    <t>The current holder of the Falconfree title has held his title only since 1352 DR. His appointment was cause for a great deal of bravado by the city's nobility - the old Falconfree was not one of them and held them to what many considered unreasonably strict interpretations of law and tradition. It's clear that many of Waterdeep's nobles hope that Elranmyr will be more congenial in his rulings, but several of them have had cause to discover this is not so. Elranmyr idolizes his old master's integrity and the dignity of the office, and if anything, he seems less inclined to find in favor of willful nobles, considering his own background.</t>
  </si>
  <si>
    <t>Falconfree is invested with one of the Heraldic Titled Offices of the Heralds, becoming the chief herald of Waterdeep and its environs. In addition to the various rights and responsibilities, the registration of heraldry and the largess of the Lords of Waterdeep ensures that the Herald is capable of supporting himself in a Comfortable Lifestyle at no cost to him. He is also given use of the Falconfree Mantle as his symbol of office.</t>
  </si>
  <si>
    <t>Gender</t>
  </si>
  <si>
    <t>Race</t>
  </si>
  <si>
    <t>Subrace</t>
  </si>
  <si>
    <t>Age</t>
  </si>
  <si>
    <t>Hair</t>
  </si>
  <si>
    <t>Skin Color</t>
  </si>
  <si>
    <t>Physique</t>
  </si>
  <si>
    <t>Other Physical Traits</t>
  </si>
  <si>
    <t>Personality Notes</t>
  </si>
  <si>
    <t>Contributor (for clarification purposes)</t>
  </si>
  <si>
    <t>"Songsabers of Waterdeep"</t>
  </si>
  <si>
    <t>* Undermountain: GToR19,104,124; RtR24; FRCS3e:103; FRAtl2; F&amp;A72,73; P&amp;P50;</t>
  </si>
  <si>
    <t>DD16,20,34,35,38,56;</t>
  </si>
  <si>
    <t>RoUM:3-20,25,27-29,31-33,35-37,42,45-48,51-53,55,56,58,60,63,</t>
  </si>
  <si>
    <t>67,69,71,75,76,80,81,83,88,90,92,96;</t>
  </si>
  <si>
    <t>UMA4,5,6,8,11,12,15,16,17,18,19,20,21,22,23,24,26,27,28,29,30;</t>
  </si>
  <si>
    <t>RoUMMC9,11; RoUMc:1a,2a,3a,4a,5b,6a,8a; RoUMmap; RoMD8,20; MDA5;</t>
  </si>
  <si>
    <t>RoUM2:3-16,18,19,22,24-26,28,29,31,34,39,40,43-49,66,67,96,97,</t>
  </si>
  <si>
    <t>100,105,114,115,116,117,118,119,120,121,122,123,124,125,126,127;</t>
  </si>
  <si>
    <t>RoUM2:A2,8,9,10,19,20,24,26,30,31,32;</t>
  </si>
  <si>
    <t>RoUM2:MC1,3,4,6,7,9,10,12,13,14,16;</t>
  </si>
  <si>
    <t>RoUM2c:1a,2a,3a,4a,5a,6a,7a; RoUM2map;</t>
  </si>
  <si>
    <t>CoS3,10,29,30,31,32,33,54,56,62,63,64,65,69,75,80; CoS:WW15;</t>
  </si>
  <si>
    <t>CoS:AG18,21,24; CoS:SoC7,9,11,14; CoS:MC1,4,9,10,12; SB:RoC10;</t>
  </si>
  <si>
    <t>N:W4; LoI3:15,22; FR13:8; FOR2:123; CotD44; SotM19; Cp7;</t>
  </si>
  <si>
    <t>Skp5,6,7,8,9,10; C&amp;D10,15; VGtW7,47; VGtATM5,84,85,86;</t>
  </si>
  <si>
    <t>DDGtU32,47,48; EE2:HM32; EE2:SH8; W+RoR48; DHoR6,37; PftM50;</t>
  </si>
  <si>
    <t>PftF27,42,79; Au130,131; HL47,52; VL23,29,30,31,65;</t>
  </si>
  <si>
    <t>UM-LL:FC,2,3,4,5,6,21,25,28,30,31,32; UM-MC2,3,4,5,6,7,8,14,23,25,26;</t>
  </si>
  <si>
    <t>UM-SD2,3,4,5,7,8,9,10,11,12,13,14,20,24,25,29,31,32,BC;</t>
  </si>
  <si>
    <t>FoMD12,17,18; Dr106:22,23; Dr124:56; Dr167:88,89; Dr172:11,12,13,14,88;</t>
  </si>
  <si>
    <t>Dr176:17,18,19,20,22; Dr211:32; Dr232:87; Dr234:34; Dr237:35; Dr239:21;</t>
  </si>
  <si>
    <t>Dr269:87; Du69:11; MCA3:94</t>
  </si>
  <si>
    <t>Waterdeep: FRA1,16,23,27,30,31,35,37,38,41,61,76,77,82,84,87,123,</t>
  </si>
  <si>
    <t>124,129,130,133;</t>
  </si>
  <si>
    <t>GToR10,18-20,22-24,26,32,44,70,71,78,79,85-92,94-98,100-109,</t>
  </si>
  <si>
    <t>111,112,114,124,126;</t>
  </si>
  <si>
    <t>RtR14,15,16,17,18,21,22,24,26,27,28,29,31,34,36,37,38,39,40,</t>
  </si>
  <si>
    <t>41,47,48,49,52,55,59,61; Sh7,8,23,24; FRCSmap1,3;</t>
  </si>
  <si>
    <t>FRCS3e:4,5,10,17,22,23,24,25,27,28,29,32,33,34,38,39,79,80,85,</t>
  </si>
  <si>
    <t>88,90,91,95,100,104,105,113,115,119; FRAtl2; F&amp;A15,30,50,63,72,73,80;</t>
  </si>
  <si>
    <t>P&amp;P24,50,53,54,58,59,60; DD16,20,34,35,38,56; F&amp;P26;</t>
  </si>
  <si>
    <t>CitySys2,3,4,5,6,7,8,9,10;</t>
  </si>
  <si>
    <t>RoUM3,4,5,6,7,8,9,10,11,12,13,14,15,16,17,18,20,22,23,27,28,</t>
  </si>
  <si>
    <t>34,36,38,44,48,59,65,67,69,72,79,80,86,87,92,96,97;</t>
  </si>
  <si>
    <t>UMA1,2,5,7,16,17,18,19,20,23,28,30; RoUMMC8,9,16; RoUMc:2a;</t>
  </si>
  <si>
    <t>MZ1:4,86; RoMD3,8,9,20,99,104; MDA14; RoMDc6b;</t>
  </si>
  <si>
    <t>RoUM2:3,4,5,6,7,8,9,10,11,12,14,15,16,22,26,29,35,40,45,49,</t>
  </si>
  <si>
    <t>112,114,115,117,118,119,120,121,123,124,125,126; RoUM2:MC1,4;</t>
  </si>
  <si>
    <t>CoS2-37,39-41,43,46,47,50,52,56,57,58,59,62,63,64,65,67,68,69,</t>
  </si>
  <si>
    <t>70,71,72,73,74,75,76,77,79;</t>
  </si>
  <si>
    <t>CoS:WW2,3,4,5,6,7,9,12,15,18,19,22,23,24,26,27,28,29,30;</t>
  </si>
  <si>
    <t>CoS:AG2,3,4,5,7,8,10,11,12,15,17,18,20,21,22,24,25,26;</t>
  </si>
  <si>
    <t>CoS:SoC4,5,6,7,8,9,10,11,12,13,14,15,16;</t>
  </si>
  <si>
    <t>CoS:MC1,2,4,5,7,8,10,12,13,15; CoSmap1,2;</t>
  </si>
  <si>
    <t>RoZK19,21,24,36,37,38,39,41,42,44,45,48,54,88,111,119;</t>
  </si>
  <si>
    <t>RoZK:A13; RoZKc2,8; RoZK:MC15; RoZKm1; SB25,32,48,73,104;</t>
  </si>
  <si>
    <t>SB:ToD3; SB:RoC27;</t>
  </si>
  <si>
    <t>N:W:FC,4,5,7,8,9,10,12,13,14,15,19,20,25,35,36,37,38,41,42,43,</t>
  </si>
  <si>
    <t>47,48,49,50,51;</t>
  </si>
  <si>
    <t>N:C4,5,6,7,8,9,11,12,13,14,15,16,17,18,19,20,22,25,27,30,31,</t>
  </si>
  <si>
    <t>33,34,35,36,37,38,42,44,45,46,49,51,52,54,55,56;</t>
  </si>
  <si>
    <t>N:D2,3,4,5,6,7,9,10,12,13,16,18,19,20,22,23,25,26,28,29,32; Nmap1a;</t>
  </si>
  <si>
    <t>LoI1:4,5,10,18; LoI2:2,5,8,11,12,13,14,16,18,22,23,28;</t>
  </si>
  <si>
    <t>LoI3:6,12,13,15,16,17,19,20,21,24; EoSS6,10; THc20b; FR2:5,8,11,12;</t>
  </si>
  <si>
    <t>FR5:2,3,4,5,6,7,8,9,10,11,12,13; FR10:14,16; FR11:4,14,35;</t>
  </si>
  <si>
    <t>FR13:3,13,32,81,87,89; FR15:5,30,50,52,53,58,59,64; FOR1:88,120;</t>
  </si>
  <si>
    <t>FOR2:3,20,47,123,124; FOR3:52,59;</t>
  </si>
  <si>
    <t>FOR4:12,22,24,27,30,34,48,49,51,52,53,58,60,62,65,69; EoE74;</t>
  </si>
  <si>
    <t>7S5,15,21,26,27,28,29,31,32,33; GC8,10,58;</t>
  </si>
  <si>
    <t>CotD8,29,30,43,44,45,46,53; SotM4,19,41; Cor16; MS47,59,60;</t>
  </si>
  <si>
    <t>MS:PG14,29; VR:PG22; Cp3,4,7,12,15; SoFS4,7; Skp5,7,8,9,10,11;</t>
  </si>
  <si>
    <t>C&amp;D9,13,16,17,19,20,26,27,29,30,31;</t>
  </si>
  <si>
    <t>VGtW1,4,5,7-12,14,15,17,22,23,25,28,31,32,34,35,37-39,41-43,</t>
  </si>
  <si>
    <t>49,51-55,59-62,66-71,74,75,81-83,85-89,92,93,99,100,103,105,106,107;</t>
  </si>
  <si>
    <t>VGtN4,5,6,7,11,13,14,16,17,18,19,22,24,25,26,27,28,30,32,33,</t>
  </si>
  <si>
    <t>34,35,37,38,39,43,44,45,46,48,50,51,52;</t>
  </si>
  <si>
    <t>VGtSC5,7,8,13,27,31,34,35,36,38,39,43,47,48,57,58,62,65,68,69,74;</t>
  </si>
  <si>
    <t>VGtC7,10,17,37,57,58; VGtD1,6,14,41,42,43,44,80;</t>
  </si>
  <si>
    <t>VGtATM9,14,43,45,46,52,55,56,58,64,69,70,84,101,105,112;</t>
  </si>
  <si>
    <t>DDGtU9,29,45,46,47,48; EE1:BoB10,19,31; EE2:HM3; EE2:SH18,22,23,27,28;</t>
  </si>
  <si>
    <t>W+RoR5,6,13,41,42,47,55,85,111,112;</t>
  </si>
  <si>
    <t>W+PoR4,5,14,29,31,33,34,35,38,40,88,105,126;</t>
  </si>
  <si>
    <t>DHoR3,5,6,7,8,9,10,19,31,33,37,52;</t>
  </si>
  <si>
    <t>PftM7,9,20,28,50,61,71,72,77,96,98,103;</t>
  </si>
  <si>
    <t>PftF27,29,37,50,51,55,60,64,65,78,80,86,97;</t>
  </si>
  <si>
    <t>Au5,21,23,43,47,67,69,77,86,90,98,102,109,113,121,122,124,</t>
  </si>
  <si>
    <t>125,127,131; HL7,14,17,18,36,37,47,49,52; VL22,23,36,42,48,100;</t>
  </si>
  <si>
    <t>FRE3:FC,BC,2,3,4,5;</t>
  </si>
  <si>
    <t>MVD2,3,4,6,7,8,9,13,14,15,16,17,18,19,20,22,26,27,31;</t>
  </si>
  <si>
    <t>MVJ3,4,12,18,20,28,30; MVA2,32; SotD8;</t>
  </si>
  <si>
    <t>UM-LL2,3,4,19,24,26,28,30,31;</t>
  </si>
  <si>
    <t>UM-MC3,4,7,9,13,14,19,20,21,25,26,28,29,30;</t>
  </si>
  <si>
    <t>UM-SD2,3,4,5,6,7,8,9,11,12,13,14,26,32,BC; FfC3,38; CS60;</t>
  </si>
  <si>
    <t>FD&amp;D9,14; HK3; AT3; PoR:AoMD8; Dr69:69; Dr72:16; Dr106:22;</t>
  </si>
  <si>
    <t>Dr110:36; Dr124:56; Dr128:8,9,10,12,14; Dr134:12; Dr159:13;</t>
  </si>
  <si>
    <t>Dr167:88,89; Dr168:84; Dr172:11,12,100; Dr176:18,20,22,24;</t>
  </si>
  <si>
    <t>Dr179:28,30; Dr182:50; Dr187:50,51; Dr188:51,54; Dr190:81;</t>
  </si>
  <si>
    <t>Dr196:65,66,88; Dr206:26,28; Dr211:29,30,32,33; Dr222:45;</t>
  </si>
  <si>
    <t>Dr230:37; Dr231:34,36; Dr233:33,34,36,37,94; Dr234:33,34,35;</t>
  </si>
  <si>
    <t>Dr236:57; Dr237:33,35; Dr238:43,63,64,65,66;</t>
  </si>
  <si>
    <t>Dr239:21,31,32,33,35; Dr240:77,78; Dr241:47,72,73,74;</t>
  </si>
  <si>
    <t>Dr242:73; Dr243:57,58,59,60; Dr244:57,58;</t>
  </si>
  <si>
    <t>Dr245:54,58,59,61,63,66; Dr246:57,70,71,72,74;</t>
  </si>
  <si>
    <t>Dr247:58,66,68,80; Dr249:68,69; Dr250:80,82;</t>
  </si>
  <si>
    <t>Dr251:70,72,73,74,87; Dr252:72,73; Dr253:83; Dr254:86,87;</t>
  </si>
  <si>
    <t>Dr255:77,82,92,96; Dr256:72,73,76; Dr258:52,54;</t>
  </si>
  <si>
    <t>Dr259:53,54,58,60,61,62,63; Dr267:80,83; Dr268:90; Dr269:87;</t>
  </si>
  <si>
    <t>Dr272:95,96; Dr273:75,76; Dr277:94; Dr281:18; Dr302:76,77;</t>
  </si>
  <si>
    <t>Dr307:51; Dr316:74,75,77; DrA1:41,56,57; DrA2:54,56,90;</t>
  </si>
  <si>
    <t>DrA3:7,8,10,104; DrA4:28; Du64:9,10,13; Du67:19,21,22;</t>
  </si>
  <si>
    <t>Du69:10,11,12,14,19,24,27,52,66,68; Du70:36,37,39,42,47;</t>
  </si>
  <si>
    <t>Du71:49,50,51,57,59; Du72:59,60,61,66,69,70,76; Du73:23; Du75:78;</t>
  </si>
  <si>
    <t>MCA3:61,95; MCA4:71,74</t>
  </si>
  <si>
    <t>Waterdeep Castle: CoSmap1; UM-SD6</t>
  </si>
  <si>
    <t>* Waterdeep Harbour: CoS56,58; CoS:AG5; UM-LL28; Dr238:65</t>
  </si>
  <si>
    <t>* Waterdeep, Lords of: GToR18,22,103,104,105,106,112;</t>
  </si>
  <si>
    <t>RtR27,28,34,36,40; FRCS3e:25; P&amp;P25; CitySys2,3,4,5,6,7,9;</t>
  </si>
  <si>
    <t>RoUM5,6,7,8,9,14,15,17,30; UMA29; RoUMMC16; RoUM2:11;</t>
  </si>
  <si>
    <t>CoS4,8,9,10,20,27,28,29,30,31,32,33,35,36,40,43,46,47,57,58,</t>
  </si>
  <si>
    <t>65,67,68,69,70,71,72,73,74,75,76,77,78,79;</t>
  </si>
  <si>
    <t>CoS:WW3,4,5,6,7,12,15,19,22,29,30;</t>
  </si>
  <si>
    <t>CoS:AG4,5,11,20,22,24,26,27; CoS:SoC3,5,6,7,8; RoZK48; N:W9;</t>
  </si>
  <si>
    <t>N:C9,34,49; N:D7,25; LoI2:13; LoI3:13,15,17,21,22,24;</t>
  </si>
  <si>
    <t>FR5:4,9,10; FR15:52,60; FOR4:48,69; CotD24; SotM4; Cp3;</t>
  </si>
  <si>
    <t>Skp7,8; C&amp;D14,20; VGtW5,11,12,57,78,87,90; VGtN27; VGtSC49,69; DDGtU46;</t>
  </si>
  <si>
    <t>W+RoR111; PftM88; PftF46; HL36,37,47,49; MVD4,14,21; UM-LL4;</t>
  </si>
  <si>
    <t>UM-MC4; UM-SD3,4,14; FD&amp;D9; Dr92:35; Dr110:36; Dr128:10,14; Dr167:89;</t>
  </si>
  <si>
    <t>Dr172:11,13,14,88; Dr176:20,22,24; Dr179:29; Dr187:51; Dr211:29;</t>
  </si>
  <si>
    <t>Dr238:63,64,66; Dr246:70; Dr251:86; Dr255:94; Du69:12;</t>
  </si>
  <si>
    <t>Du70:36; Du71:50; Du72:59</t>
  </si>
  <si>
    <t xml:space="preserve"> Harpers: FRA18,26,78,79,80,83,86,91,92,100,102,103,104,106,110,112,</t>
  </si>
  <si>
    <t>114,118,123,124,128,133; GToR14,18,23,65,70,76,80,89,94,106,114,119;</t>
  </si>
  <si>
    <t>RtR15,16,17,25,26,29,32,33,34,36,39,42,54,60; Sh15,20;</t>
  </si>
  <si>
    <t>FRCS3e:7,22,26,46,47; F&amp;A51,55,56,58,99;</t>
  </si>
  <si>
    <t>P&amp;P15,16,17,18,22,23,25,57; DD13; F&amp;P23; RoUM13; RoUMMC6,16;</t>
  </si>
  <si>
    <t>RoMD21,73,80,102; MDA20,23,24; RoUM2:34; CoS14,23,68;</t>
  </si>
  <si>
    <t>CoS:WW25,26,29; CoS:AG5,20; CoS:SoC4,10,16;</t>
  </si>
  <si>
    <t>RoZK13,14,18,28,30,32,35,37,42,43,44,45,46,48,53,61,81,90,</t>
  </si>
  <si>
    <t>104,105,112; RoZK:A2,3,4,5,6,8,9,11,16,18,19,22,41,49; RoZKc4;</t>
  </si>
  <si>
    <t>SB2,17,23,24,25,32,33,43,46,51,67; SB:ToD3; SB:RoC2; SBc1a,1b,2a,3a,7b;</t>
  </si>
  <si>
    <t>N:W8,9,11,19,20,32,36,42,51;</t>
  </si>
  <si>
    <t>N:C15,28,30,34,38,43,44,45,46,47,49,50,51,53,55; N:D5,27; LoI1:2;</t>
  </si>
  <si>
    <t>LoI3:13,15,20,22; Neth:WoN4; FR5:5,6,7,8,9,10; FR10:8; FR11:7;</t>
  </si>
  <si>
    <t>FR13:10,12,26,27,28,29,30,31,55,81; FR15:60; FOR1:116;</t>
  </si>
  <si>
    <t>FOR2:21; FOR3:34;</t>
  </si>
  <si>
    <t>FOR4:3-27,29-46,49,50,51,52,53,54,55,56,57,58,59,60,61,62,63,</t>
  </si>
  <si>
    <t>64,67,69,70;</t>
  </si>
  <si>
    <t>7S5,7,8,9,13,14,15,16,17,19,20,21,22,23,24,25,26,29,31,32,33,36,38;</t>
  </si>
  <si>
    <t>CotD5,7,11,12,17,18,19,20,22,24,25,26,28,30,33,34,35,38,41,</t>
  </si>
  <si>
    <t>44,54,56,57,62,64,85,104,112,114,115,116; SotM5; Cor13,15,23;</t>
  </si>
  <si>
    <t>MS16,22,23,24,25,26,30,31,42,56,57,59; MS:PG11,13,14,22,23,25,30; VR14;</t>
  </si>
  <si>
    <t>VR:PG3,6,25; CoRB16,23; SoFS4;</t>
  </si>
  <si>
    <t>C&amp;D4,8,10,14,15,16,17,18,20,22,23,25,26,27,29,30,31; VGtW17,49,55;</t>
  </si>
  <si>
    <t>VGtN23,27,46; VGtSC40,43,55; VGtC34,38,63;</t>
  </si>
  <si>
    <t>VGtD15,61,67,78,85,88,90,104,110,111,118,121;</t>
  </si>
  <si>
    <t>VGtATM58,92,96,97,101,107,116; DDGtU48; EE2:SH21;</t>
  </si>
  <si>
    <t>W+PoR9,10,11,12,13,18,34,40; PftM59; PftF9,23,95;</t>
  </si>
  <si>
    <t>HL4,5,9,10,14,15,17,18,19,20,23,31,36,37,39,40,42,44,47,48,53,55;</t>
  </si>
  <si>
    <t>VL15,22,25,26,40,42,43,44,47,48,50,53,55,56,57,61,65,82,93,97,98,100;</t>
  </si>
  <si>
    <t>FRE1:3,7; FRE2:3; FRE3:7; MVD14; MVJ8; MVA4; UM-LL6,27,31;</t>
  </si>
  <si>
    <t>UM-SD13; FfC22,24,32,40; HK2,3,5,6,8,17; AT31; PoR:AoMD11;</t>
  </si>
  <si>
    <t>FoMD2,19,22,23; Dr110:31,36; Dr153:99; Dr157:65; Dr167:89;</t>
  </si>
  <si>
    <t>Dr168:84,85; Dr172:99; Dr176:22; Dr182:50; Dr187:51;</t>
  </si>
  <si>
    <t>Dr210:100; Dr211:29,30,32,33; Dr213:100; Dr216:100; Dr233:94;</t>
  </si>
  <si>
    <t>Dr234:34; Dr236:55,56; Dr237:33; Dr238:52; Dr242:77;</t>
  </si>
  <si>
    <t>Dr243:39,60; Dr245:53,58,59,60,63,65,66; Dr248:60;</t>
  </si>
  <si>
    <t>Dr249:67,68,70; Dr251:70,71,72,73,86,87,89; Dr252:37,38; Dr257:76,78;</t>
  </si>
  <si>
    <t>Dr259:57,58,73,74; Dr277:38; Dr281:18,86; Dr296:74,75,77;</t>
  </si>
  <si>
    <t>DrA1:41,42,53,55,56; DrA2:90; DrA3:8; Du61:28; Du64:8,9,23;</t>
  </si>
  <si>
    <t>Du67:31,38</t>
  </si>
  <si>
    <t>* Harpers at Twilight: FOR4:20; CotD56; FoMD19,22,23; Dr251:86</t>
  </si>
  <si>
    <t>* Harpers Council: C&amp;D22</t>
  </si>
  <si>
    <t>* Harpers' Hill: Sh13,15; 7S25</t>
  </si>
  <si>
    <t>* Harpers' Hold: C&amp;D17; Dr211:30,32</t>
  </si>
  <si>
    <t>* Harpers in the Shadows: FOR4:12</t>
  </si>
  <si>
    <t>* Harpers in Twilight: C&amp;D25</t>
  </si>
  <si>
    <t>* Harpers' Rock: FoMD30</t>
  </si>
  <si>
    <t>* Harpers Schism: C&amp;D15,22</t>
  </si>
  <si>
    <t>OTHER INFO</t>
  </si>
  <si>
    <t>By 1486 DR, the Harpers of Waterdeep possess a network of agents whose reach hearkens back to that of the Harpers of old. But unlike the Harpers of yesteryear and those based elsewhere, the organization here cannot count Chosen among its ranks. As the world descends into chaos with the advent of the Sundering, the Harpers of Waterdeep must rely on a stricter organization than they once used to keep information flowing and agents coming home.
The Harpers here have reorganized along their old lines. 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t>
  </si>
  <si>
    <t xml:space="preserve">Tam Zawad </t>
  </si>
  <si>
    <t>Tam “the Shepherd” Zawad
The spymaster of Waterdeep is now a High Harper in his own right, but Tam Zawad only reluctantly came in from the field. A Calishite man in his early fifties, Zawad hasn't lost his edge, and his underlings occa-sionally have to remind him to delegate. The devout priest of Selune became a spy when a spymaster of Amn caught him assassinating a Shadovar agent and brought him into her network. After her death, he served many masters, but Selune above all.
Though he wields a great deal of influence, Tam Zawad doesn't desire power—he takes the Code of the Harpers seriously. Because of his old crypt- onym, some Harpers from other networks call the Waterdhavian Harpers “the Flock,” to the erstwhile “Shepherd's” consternation.
Tam Zawad always has an eye and an ear out for potential new Harpers—particularly individuals who have successfully fought against Shade. Normally, Harper agents study and test potential members before any offer of membership is made—in fact, before the candidates even know they are under con-sideration. But sometimes, when time and resources are short, Tam Zawad may pull an adventurer into the fold much more quickly.</t>
  </si>
  <si>
    <t>Dahl Peredur</t>
  </si>
  <si>
    <t>Once a bright and promising field agent, Dahl Per- edur experienced several unfortunate incidents, culminating in a failed mission in which his main informant died and his target fled to Shade. After this mission, Dahl was pulled into the House and made a handler while he recovered.
Tam prizes the Dalesman's skill at mining reports for information, but Dahl's short temper and guilt about the circumstances that led to his changed position have made him unpleasant to deal with. Dahl receives reports directly from the Zhentarim double agents, the Cormyrean agents, and a variety of other handlers. In addition, he often serves as Tam Zawad's scribe.
Though Dahl is not active in the field, he's always looking for information about ancient Netherese artifacts—particularly those from the same library that held the Book of Tarchamus. Most scholars doubt that many additional works survived, but Dahl is convinced that more exist, and that such texts may provide the key to finding out what Shade will do next.</t>
  </si>
  <si>
    <t xml:space="preserve">The Waterdhavian base of the Harpers is hidden within a pubic inn and tavern called The Beholder's Lament, which is located in the Trade Ward of Water- deep. </t>
  </si>
  <si>
    <t>Undevvur Thort</t>
  </si>
  <si>
    <t>Nera is nothing but a gruff tavern- mistress—the sort adventurers can find in any town across Faerun. In truth, Nera was once a spy in the service of the Open Lord, until she took an arrow to the knee. Now her keen eye and memory for faces serves Tam Zawad well, because she stands as the gatekeeper for the hidden rooms that make up the Harper safe house. This inn has been the Harpers' secret hideout for nearly a decade, but recently the High Harpers have been debating relocating it.
Nera's past is far behind her, but of late she's found unusual symbols carved into the fence around her tavern—and they're not the Harpers' symbols. She can't recall seeing any of them before, but the pos¬sibility that one of the Open Lord's old enemies has found her is one she's particularly concerned about.</t>
  </si>
  <si>
    <t xml:space="preserve">Feston Bargewright </t>
  </si>
  <si>
    <t>Goodman Feston Bargewright is the current owner of his family's storied, eponymous tavern just a few days north of Waterdeep. In addition to running the inn, Feston serves as guardian for the portal that lies hidden in the cave under the building's foundation. Any agent needing to use the portals can show his tattoo to Feston and, after a brief, coded exchange, get the key to the room that leads to the portal—as well as information about the portal's general behavior of late. Named after his ancestor who first fortified the inn, Feston enjoys the excitement of carrying on this secret connection, but he is fearful of the portal, con-vinced that it will malfunction one day and devour an agent. The portal currently connects the Bargewright Inn with several locations—including Noanar's Hold at the edge of the High Forest and Everlund.
Feston has good reason to be worried. The elderly woman who guards the portal is actually a tiefling descended from night hags, and neither Feston nor the previous portalkeeper have any idea that she might have connections to the Abyss and beyond.</t>
  </si>
  <si>
    <t>NEED TO CHECK INFO (COMPARE WITH INFO ABOUT BARGEWRIGHT INN IN SKT)</t>
  </si>
  <si>
    <t xml:space="preserve">Thort’s Findings </t>
  </si>
  <si>
    <t>DRAGON 430</t>
  </si>
  <si>
    <t>Owner OF THORT'S FINDING is a wizened old ex-adventurer who leans on a cane that some locals insist is “more than a cane.” He lives in the shop, a many-leveled place of tight staircases and landings ascending the hollow interior of the head. The shop is crammed with oddments sold to Undev- vur by adventurers, mostly “relics” brought back from Undermountain and other delves. Undevvur is known for his exotic goods and odd sense of humor, but few realize that the old man is a Harper ally or that his shop boasts several hidden rooms that serve as safe houses for agents and their contacts.
Thort is always interested in new and strange arti- facts—especially if the seller has a tale to tell about them. In exchange, he might unlock some of his trea-sures for fellow adventurers to admire.</t>
  </si>
  <si>
    <t>Nera Harldrake</t>
  </si>
  <si>
    <t>Fearing for the safety of such innocents, as well as his own agents, Tam Zawad has sought to discourage the wearing of Harper pins, pointing out that they’re easily found and stolen in the event that an agent is captured.
Instead, the Waterdhavian Harpers have begun marking themselves with magical tattoos of the Harper symbol. These tattoos can be hidden or revealed with a phrase known only to the wearer, and these marks make it safer for Harpers to identify themselves to one another in dangerous situations. 
The tattoo is applied to a designated area of the body (agent’s choice, but it must be easy to reach). The process takes about an hour and must be per¬formed by one of the skinscriveners who work for the Harpers. The agent chooses the trigger word at this point, which is revealed to no one-not even Tam Zawad. The tattoo heals within a few days, but the spell causes it to tingle and itch for a tenday, during which time most agents lie low.
In addition to the pin or tattoo, each Waterdhavian Harper carries a small kit containing a modified ritual scroll and components, so that even on the other side of the continent, he or she is never completely cut off from support. Some agents choose to carry spares of this kit, but disguising its true purpose is extremely difficult should it be discovered.</t>
  </si>
  <si>
    <t>A coterie of High Harpers leads the group, meeting infrequently, but regularly communicating by using secret messages both magical and mundane.  Several spymasters work with the High Harpers, taking charge of agents and directing regional efforts. When spymasters or High Harpers are unavailable, a handler typically aids the agents in their work. Handlers might be agents, or informers temporarily elevated to a new status, or injured or even “retired” Harpers dragooned back into service. In addition to the agents who actually carry out missions, the Harp-ers take advantage of a network of sympathetic folk who provide information, supplies, or bolt-holes to hide in for a night.
Spymasters
Spymasters direct the actions of their agents in broad strokes, attempting to maximize the return from the investment of agents' time and effort. The spymaster's main role is to keep track of the agents in the field and report back to the High Harpers, but as the Era of Upheaval reaches its climax, old skills in the field are becoming a spymaster's greatest asset. The High Harpers appoint spymasters, frequently taking into account the previous spymaster's wishes.
Handlers
In certain cases, a spymaster's expertise isn't war-ranted. A single agent can adequately cover some locations; others are too dangerous for the agent to make regular contact from. A select few locations benefit from an agent who collects information from untrained informants instead of Harper agents. In such cases, agents may report to a handler, who acts as a go-between, connecting the agents on the ground with the High Harpers or spymasters. A handler doesn't usually direct other agents as a spymaster does, but in an emergency is capable of doing so. Almost all handlers can use sendings and similar rituals to keep better track of their informers.
Agents
The bulk of the Harper organization consists of field personnel known as agents (or sometimes scouts). Agents are the Harpers that characters are most likely to run into—whether they realize it or not.
An agent is free to pursue any perceived threat and gather any information desired, but the organization thrives on reliable reporting of mission information.
The Waterdhavian Harpers recruit the best of the best—but most of all, they seek people who truly believe in the need for balance in the world. Appren-tice Harpers are often referred to as fledglings, and they must be mentored for a time before they are released into the field.</t>
  </si>
  <si>
    <t>Mira Zawad</t>
  </si>
  <si>
    <t>A trained historian, Mira is the only daughter of Tam	S,
Zawad. Although she knows that fact smoothed the path for her acceptance into the organization, she is also fully aware that her father takes his ideals seri¬ously, and he would treat any sloppiness or deceit on her part the same as he would from any other agent.
Some time ago, Mira became a fringe member of a Banite Zhentarim cell for the purpose of gaining access to ancient Netherese sites, but she has since secretly joined the Harpers' cause. A few within the Zhentarim know her true identity, but Mira has been careful to let those individuals believe that she is fun- neling Harper information to them. Although the Zhentarim prize her contacts with the tribes of the Bedine—the better to slip caravans through the wilds of Anauroch—Mira knows her days as a double agent are numbered. Whether she flees to the Harpers or into the desert remains to be seen.
At present, the Zhentarim with whom Mira allies are distracted by their organizations' current shake- ups—a fortunate situation for Mira, who is sure that she's found the remains of an ancient Low Netherese city north of the Black Road. She's looking for assis¬tance—guards for her expedition, someone to distract Shade's attention, or even fellow historians—and she's willing to pay.</t>
  </si>
  <si>
    <t>Ebros Windsong</t>
  </si>
  <si>
    <t>Only recently made a full agent, Ebros is currently serving a secondary apprenticeship of sorts to the demanding spymaster of the High Forest and Luruar, the wood elf ranger Daranna Brokenspear. Although Ebros's talent with a bow is admirable, his skills in woodcraft leave much to be desired. Despite these shortcomings, the half-elf is eager to prove himself to Daranna, and he does not flinch when other Harpers mistake him for Daranna's fledgling.
Recently, Ebros has begun to suspect that one of the High Forest elves from whom Daranna gets intelligence is secretly a member of the Eldreth Veluuthra, a violent group of elf supremacists who seek to exterminate humans. But when he mentioned this suspicion to Daranna, she ignored him. Some¬thing else is definitely going on.</t>
  </si>
  <si>
    <t xml:space="preserve">Kameyo Maskholt </t>
  </si>
  <si>
    <t>is a human veteran from Zhentil Keep who has traveled to Waterdeep for the reading of a will. She has a bald head and wears antique armor. She has heard of Blue Alley and thinks only fools would enter such a dangerous place without a good reason.</t>
  </si>
  <si>
    <t>Blue Alley</t>
  </si>
  <si>
    <t xml:space="preserve">Oloric Thunderkin </t>
  </si>
  <si>
    <t>•  is a dwarven tattooist who is drinking away the pain of his recent divorce. He has a wire-brush beard and ink-stained fingers. As a Waterdeep native, he knows of Blue Alley and has heard there is a powerful magic shield therein.</t>
  </si>
  <si>
    <t xml:space="preserve">Tadberrow Wald </t>
  </si>
  <si>
    <t>is a halfling barrister and a regular at this establishment. He wears fashionable clothes and has rakish black hair. His brother, Gilbert, is an adventurer, and told him that Blue Alley hides a great treasure behind a small, golden door.</t>
  </si>
  <si>
    <t>is a human grocer from the Sea Ward, who is visiting the tavern for the first time with friends. She has heard there is a glass chest somewhere in Blue Alley that explodes into shrapnel if tampered with.</t>
  </si>
  <si>
    <t>Primara</t>
  </si>
  <si>
    <t xml:space="preserve">• She is a real unicorn.
• She was transformed many years ago by an evil enchanter into her present form.
• She was part of Mirt’s collection until someone stole her and placed her in Blue Alley.
• She begs the adventurers to find a way to free her and promises to do them whatever favor she can in return.
</t>
  </si>
  <si>
    <t xml:space="preserve">Celestite Unicorn </t>
  </si>
  <si>
    <t>Mkar</t>
  </si>
  <si>
    <t>bugbear  urban ranger, urban bounty hunter</t>
  </si>
  <si>
    <t xml:space="preserve">Melisende Shadefall </t>
  </si>
  <si>
    <t xml:space="preserve"> Ander Stormwind</t>
  </si>
  <si>
    <t>Kara Marsk</t>
  </si>
  <si>
    <t>Shevara Fezim</t>
  </si>
  <si>
    <t>Tordek Frostbeard</t>
  </si>
  <si>
    <t>Engelvaer's Poison and Sickness Remedies</t>
  </si>
  <si>
    <t>Engelvaer's Poison and Sickness Remedies is a compendium of alchemical preparations and folk medicines (including herbs and the placing of certain gems and other substances on the tongue of the stricken). Most of its contents have been discredited, but many sages believe some instructions may have limited efficacy if augmented by information deliberately left out by Engelvaer (and rumored to be contained in a second chapbook, the very expensive and rare Coderium that he sold for 1,000 gp per copy).</t>
  </si>
  <si>
    <t>Herbs of the North and How to Recognize Them is a fanciful overview of a strange selection of ground plants found in the Dessarin valley. The roster is considered odd in that none of the plants, so far as is known, actually has healing properties. Each is portrayed in a crude line drawing and identified by common names plus a grandiose title apparently crafted by the unknown chapbook author. Listings of uses follow; readers may learn (some the hard way) that every single use was apparently invented for this work and that attempting many of them may be harmful.</t>
  </si>
  <si>
    <t>That Old Cask: A Drinker's Tales is a compendium of colorful but simply told yarns, all of the "I was told this good story of Waterdeep in a tavern" sort. Most are clever little tales of revenge, farce, or strange gods-fated happenstance and are entertaining rather than moralistic or useful. It is a standard book in Waterdhavian households, where many old folk read it aloud to younglings around the evening fire or low-lamp.</t>
  </si>
  <si>
    <t>The long-running series called the Ramath Saga deserves special mention. Although it never achieves the splendid tone and humor of the Roral tome, it has been the daily reading fare of men of action -- and the vastly greater ranks of men who idly dream of being men of action -- for two decades. Greater numbers of these chapbooks have been sold than any other series, perhaps because readers of romances have more to choose from. Ramath is a grim, darkly handsome hero who calmly and tersely handles all perils in stride, never seeming to change in character from one book to the next. All of the anonymously-penned Ramath books are dreadfully written, but those listed hereafter contain such striking tales that they remain popular while the others are now largely forgotten.</t>
  </si>
  <si>
    <t>The Dark Dragon is a frankly lewd tome that is notorious for the vivid details of its largely plotless narrative, which concerns guests overcome with passions in the mysterious castle of the Dark Dragon.</t>
  </si>
  <si>
    <t>The most popular of dozens of well-loved feminine romances concerned with matters of the heart rather than of the flesh, The Rose of Neverwinter: Love Conquers Darkness is setin a city of Neverwinter that no inhabitant of the real one would recognize. (The fictional Neverwinter is a remote northern city of linked castles surrounded by a tamed "garden" wood, in an always-warm, always-fair-weather setting.) This long narrative is crammed onto the pages, and it has tiny margins and even tinier script. It follows the Rose, most beautiful of the "seventy lovelorn ladies of Neverwinter," as six rival princes from distant lands arrive one "wolf-howling night," and all set about seeking to conquer her heart.</t>
  </si>
  <si>
    <t>A bawdy tome more humorous and less torridly written than the notorious Dark Dragon, Nargeth's Roving Eye, and the Wonders It Witnessed concerns many amorous goings-on seen by the arcane eye of the young wizard Nargeth, who seems to have an affinity for hiding in closets in grand mansions and castles and just watching life . . . er . . . unfold.</t>
  </si>
  <si>
    <t>Trade-Roads and Tavern-Notes: A Wayfarer's Guide to Inns, Wells, Taverns, and Perils in the North is a guidebook consisting of very brief (alphabetical, by place) listings of travel-relevant features found along the roads of the Sword Coast North. Out-of-date judgments and curious omissions abound; no maps are provided and the work in general is "only a little better than nothing at all," but despite years of warnings by outlanders and Waterdhavians who've tried to use it "in the wild," the "Trusty Guide" is widely considered reliable by Waterdhavians who've never traveled. If such folk do undertake a journey, most will bring along a copy. In the words of one caravan rider: "Well, let them wave it about. Judiciously used, page by page, it can help get about ten wayfires going."</t>
  </si>
  <si>
    <t>On any given day in Waterdeep, battered, well-used copies of all these titles can be found by someone who visits a mere handcount of printers or "old tome" shops._x000D_
Anyone can copy any book without legal penalty in Waterdeep, and printers amass libraries of chapbooks printed by their rivals so that they can plunder for ornaments and illustrations when a "new" book must be swiftly assembled. Many woodcut artists and apprentices can't craft a new illustration to save their lives, but they can readily and speedily accomplish what they've been trained to do: exactly copy something set in front of them._x000D_
Bookshops in Waterdeep tend to be crowded with dusty histories and volume after volume of adventure, romance, or bawdy sagas that are twenty to forty titles long.</t>
  </si>
  <si>
    <t>The boom in broadsheets that has befallen the City of Splendors over the last thirty years was spurred by the tireless efforts of Emberstone Haumbroad, but made possible in the first place by the large number of independent "backroom" frame presses, calligraphers, and woodcut artists available in Waterdeep. They were there because of an industry that had already been flourishing in the city for centuries: chapbook publishing._x000D_
Chapbooks are parchment pamphlets, often having only a dozen pages, but sometimes as many as thirty-six. Most are two human-handwidths across by three handwidths high in exterior dimensions, and about as thick as the edge of a large man's hand (smaller examples retain the same rough proportions). Chapbooks always have covers of dyed and sewn hide (usually of rothé or other livestock), which are sometimes stiffened with metal plates or thin (and often faulty in looks) ceramic tiles. The covers and pages are sewn to thick leather "spines." Although most chapbooks look quite trim when new, damp causes many to bulge and swell into curved "bundles."_x000D_
Recently, the publishers of broadsheets have discovered an increasing hunger among Waterdhavians for swift, accurate reporting of "the real news" -- even if mysteries remain unsolved and tales untidily unresolved. Fancies of talking fish in the harbor and lost princesses from other realms discovered among nobles' servants just don't have the allure they once did. Waterdhavians still love their trashy serials, but they want sober facts in the front pages._x000D_
This trend is by no means so strong among chapbooks, which from year to year display a "stable" mix of publications: religious tracts; oft-scary "feel the wonder" books about magic, for the uninitiated; political rants; smart-mouthed adventurer yarns; lurid romantic tales for hungry male readers; tear-reaping romances for female readers; a small number of useful "hard information" books on spells, herbs, and how-to-do tasks; an even smaller number of histories that almost no one seems to buy; and a very large number of quirky, opinionated "the True Secrets of" tomes on a bewildering variety of topics._x000D_
"True secrets" books have yielded most of Waterdeep's bestsellers thus far, in a busy, bustling mercantile city. Most long-term citizens read voraciously for pleasure and "don't want to miss" anything important that could be an opportunity to make money (and so try to keep abreast of any topic that strikes the popular fancy). Like the broadsheets, almost all Waterdhavian chapbooks are printed in Common, and so travel well, and are often found in unexpectedly distant places in Faerûn._x000D_
Examples of past "foreseeable" bestsellers include Whisper-Secrets of the Lords and Ladies of Waterdeep; Skullport: the Lurking Evil Below; Lashes of Loviatar: Beloved Pain and Those Who Seek It; and The Exploits of Roral Readysword, Knight-Adventurer._x000D_
A few of the useful steady sellers among chapbooks, decade after decade include Engelvaer's Poison and Sickness Remedies; Herbs of the North and How to Recognize Them; and Trade-Roads and Tavern-Notes: A Wayfarer's Guide to Inns, Wells, Taverns, and Perils in the North._x000D_
Here follows a sampling of the more unexpected "highcoin" titles:</t>
  </si>
  <si>
    <t>Endless Chapbooks</t>
  </si>
  <si>
    <t>Herbs of the North and How to Recognize Them</t>
  </si>
  <si>
    <t>The Exploits of Roral Readysword, Knight-Adventurer</t>
  </si>
  <si>
    <t>The Ramath Saga</t>
  </si>
  <si>
    <t>The Dark Dragon</t>
  </si>
  <si>
    <t>The Rose of Neverwinter: Love Conquers Darkness</t>
  </si>
  <si>
    <t>Nargeth's Roving Eye, and the Wonders It Witnessed</t>
  </si>
  <si>
    <t>Trade-Roads and Tavern-Notes: A Wayfarer's Guide to Inns, Wells, Taverns, and Perils in the North</t>
  </si>
  <si>
    <t>Ranks of Watch and Guard</t>
  </si>
  <si>
    <t>Members of City Watch</t>
  </si>
  <si>
    <t>Functions (Watch)</t>
  </si>
  <si>
    <t>Functions (Guard)</t>
  </si>
  <si>
    <t>Armed forces</t>
  </si>
  <si>
    <t>Orsar</t>
  </si>
  <si>
    <t xml:space="preserve"> Rondreval Sambrast</t>
  </si>
  <si>
    <t>, the fattest elf Waterdeep has ever seen, being rounder than most ale-kegs but only a head taller. Had a (rumoured) brief career as a rogue. SAY13</t>
  </si>
  <si>
    <t>Temple of …</t>
  </si>
  <si>
    <t>OAKTHORNE WIKI LINK</t>
  </si>
  <si>
    <t>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gods._x000D_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</si>
  <si>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Built in the Year of the Smoky Moon (1287 DR), the white marble Palace of Waterdeep, now commonly known as Piergeiron's Palace, still stands as a shining symbol of the Lords' Rule, unblemished by corruption. The Palace is the main office location for many city officials, the majority of which are dedicated to the administration of city services, such as the Watch, the Guard, city clerks, and the Loyal Order of Street Laborers. The Lords' Court meets in a large chamber on the second floor, just up the grand staircase from the echoing, open entry hall._x000D_
There are also embassies here from many other countries and cities, although such embassies need not be located in the Palace. The most elaborate embassy in the Palace is the Silverymoon Embassy, with a portal to Alustriel's Court._x000D_
Piergeiron's lodgings occupy the two northern towers of the northern wing of the Palace. Also in the northern wing are various guest quarters for visiting dignitaries without a separate embassy in the city. Secret tunnels run from Piergeiron's chambers to all the private meeting places of the Lords, including Blackstaff Tower (C6).</t>
  </si>
  <si>
    <t>Waterdeep's great fortress is a thick-walled stronghold that broods over Castle Ward from the flanks of Mount Waterdeep. Pennants and banners are often hung and flown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bulk._x000D_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fifty thousand people for a tenday. The castle courtyard is used for training members of the Guard and the Watch. The main stables, containing seventy or so fully trained and equipped warhorses, are located in the ground-level interior of the castle's south wall._x000D_
Signal beacons, horns, and mighty catapults capable of commanding the entire harbor of Waterdeep as far as Deepwater Isle and the Torchtowers are kept ready on the battlements. A garrison unit of at least thirty armed soldiers of the Guard always stands watch. The castle gates and all stations of the walls are always guarded, and just within the gates is a duty guardroom where a strike squad of twenty crossbowmen and two wizards can reinforce the guards at the gate in seconds, and anywhere else in or under the castle in minutes._x000D_
Castle Waterdeep is linked to extensive dungeons beneath the castle and in the mountain to the west, used as armories, food-stores, and to hold Waterdeep's secrets. Beneath the castle's dungeons lies the Citadel of the Bloody Hand, now a dangerous, festering sore on the castle's integrity.</t>
  </si>
  <si>
    <t>Tucked away inside a block of homes and businesses, this place, adorned with (faked) battle trophies from all over Faerûn, is as raucous as taverns get in North Ward. An old joke claims the Riven Shield Shop sends all shields beyond repair to hang on the walls here._x000D_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eels._x000D_
The proprietor is Unger Farshal (NE male Tethyrian human fighter 8), and regulars in attendance include Hala Myrt (an agent of Lord Orlpar Husteem) and Vlorn Keenear.</t>
  </si>
  <si>
    <t>THE CYNOSURE</t>
  </si>
  <si>
    <t>NEW OLAMN</t>
  </si>
  <si>
    <t>WEALTH (IF APPLICABLE)</t>
  </si>
  <si>
    <t>QUANTITY</t>
  </si>
  <si>
    <t>Wardsman</t>
  </si>
  <si>
    <t>Wellcourt Watchpost</t>
  </si>
  <si>
    <t> Rorden</t>
  </si>
  <si>
    <t>Morinskoar Watchpost</t>
  </si>
  <si>
    <t>Skulls Watchpost</t>
  </si>
  <si>
    <t>Howand's Watchpost</t>
  </si>
  <si>
    <t>Tabra's Watchpost</t>
  </si>
  <si>
    <t>Dob's Watchpost</t>
  </si>
  <si>
    <t>Shark St. Watchpost</t>
  </si>
  <si>
    <t>Tower March Watchpost</t>
  </si>
  <si>
    <t>Wavestar Court Watchpost</t>
  </si>
  <si>
    <t>Vhezoar St. Watchpost</t>
  </si>
  <si>
    <t>Golden Serpent St. Watchpost</t>
  </si>
  <si>
    <t>Nindabar St. Watchpost</t>
  </si>
  <si>
    <t>Spindle St. Watchpost</t>
  </si>
  <si>
    <t>Virgin's Square Watchpost</t>
  </si>
  <si>
    <t>White Bull Watchpost</t>
  </si>
  <si>
    <t>Belnimbra's Watchpost</t>
  </si>
  <si>
    <t>Cedar St. Watchpost</t>
  </si>
  <si>
    <t>Drawn Sword Watchpost</t>
  </si>
  <si>
    <t>Sixcasks Watchpost</t>
  </si>
  <si>
    <t>Slut St. Watchpost</t>
  </si>
  <si>
    <t>Caravan Court Watchpost</t>
  </si>
  <si>
    <t>Central Dragon Watchpost</t>
  </si>
  <si>
    <t>Waymoot Watchpost</t>
  </si>
  <si>
    <t> Sentry Tower</t>
  </si>
  <si>
    <t>Watchway Tower</t>
  </si>
  <si>
    <t>Dretch Lane Watchpost</t>
  </si>
  <si>
    <t>Duir's Watchpost</t>
  </si>
  <si>
    <t>Elsambul's Watchpost</t>
  </si>
  <si>
    <t>Elvarren's Watchpost</t>
  </si>
  <si>
    <t>Keltara's Watchpost</t>
  </si>
  <si>
    <t>Market Watchpost</t>
  </si>
  <si>
    <t>Mulgomir's Watchpost</t>
  </si>
  <si>
    <t xml:space="preserve"> Klenna Hlaer </t>
  </si>
  <si>
    <t xml:space="preserve"> xxx </t>
  </si>
  <si>
    <t xml:space="preserve"> Orsar  Daliler the Stout </t>
  </si>
  <si>
    <t> Wolt's Patrol, Mukktar's Patrol, Khengi's Patrol, Fanthel's Patrol</t>
  </si>
  <si>
    <t>1-6</t>
  </si>
  <si>
    <t>6-8</t>
  </si>
  <si>
    <t>9</t>
  </si>
  <si>
    <t>10</t>
  </si>
  <si>
    <t>Peaktop Aerie</t>
  </si>
  <si>
    <t>The navy is based in the Inner Fort, the Outer Fort, Smugglers' Bane Tower, and Harborwatch Tower, collectively garrisoned by almost a thousand marines at all times. The navy's fleet is based in the Naval Harbor.</t>
  </si>
  <si>
    <t>On Manycats Alley, home of Lord Dorgar Adarbrent.</t>
  </si>
  <si>
    <t xml:space="preserve"> (CotD 114) </t>
  </si>
  <si>
    <t xml:space="preserve"> Propriator Argupt, good food, favourite place of the Thongolirs </t>
  </si>
  <si>
    <t>BT16</t>
  </si>
  <si>
    <t xml:space="preserve"> currently resides in Mistshore. He is an old, bitter human wizard who drove himself mad trying to restore his house back to power. Now voices gibber in his mind, making focusing on any complicated spellcasting difficult. </t>
  </si>
  <si>
    <t>WATE2-1</t>
  </si>
  <si>
    <t xml:space="preserve"> (SAY 6,19)</t>
  </si>
  <si>
    <t xml:space="preserve"> , son of deceased LadyVelrosa Nandar  and Drezlin Nandar (SKT)</t>
  </si>
  <si>
    <t>(E:DM 80)</t>
  </si>
  <si>
    <t xml:space="preserve"> (Matriarch) </t>
  </si>
  <si>
    <t xml:space="preserve">(E:DM 324) </t>
  </si>
  <si>
    <t>(BT 115)</t>
  </si>
  <si>
    <t xml:space="preserve">bear’s claw atop a diamond, all atop a field with three stripes from dexter to sinister. </t>
  </si>
  <si>
    <t>OTHER WIKI LINK</t>
  </si>
  <si>
    <t>SOURCE1</t>
  </si>
  <si>
    <t>PAY TO JOIN</t>
  </si>
  <si>
    <t>DUES, GP/MONTH</t>
  </si>
  <si>
    <t>Underdark Anarchists’ Fellowship</t>
  </si>
  <si>
    <t>Anarchic rebels sworn to smash the tyrannical status quo of the Underdark.</t>
  </si>
  <si>
    <t>Dragoneye Dealing Coster</t>
  </si>
  <si>
    <t>Firehands Group</t>
  </si>
  <si>
    <t xml:space="preserve"> Founded in the Year Prince (1357 DR.) out of Daerlun, the Firehands had a rough go of it in its early years trying to establish itself in a market with many other trading operations, but it is now an established concern catering fully to the Waterdeep to Sembia run. Its representative is Dhellart the Night Blade (LN male Chondathan human Ftr12). The Firehands Group has competitive rates, but raids and sabotage are common, often launched by its longstanding rival, the Iron Throne.</t>
  </si>
  <si>
    <t>Highmoon Trading Coster</t>
  </si>
  <si>
    <t xml:space="preserve"> Headed by Guldelph Maremmon (N male Tethyrian War9), this flourishing concern dominates the Sword Coast overland routes from its bases in Scornubel and Waterdeep (surprisingly, it does not reach the Dalelands). The coster carries everything but has exclusive rights to kaorph (blue wine) and certain spices - arispeg, marka, and delph - that originate somewhere far to the south and east. Its colors are a white crescent on a black, star-studded oval.</t>
  </si>
  <si>
    <t>Iron Throne</t>
  </si>
  <si>
    <t xml:space="preserve"> The Iron Throne is a secretive merchant company with the publicly stated aim of controlling trade of transportation and commerce-related equipment and weapons in the Heartlands, from Hillsfar to Baldur's Gate. The Iron Throne's founder, a tiefling named Sfena, vanished three years ago, and her remaining lieutenants have struggled to maintain the company's commanding position in the weapons trade.</t>
  </si>
  <si>
    <t>Merchant's League</t>
  </si>
  <si>
    <t xml:space="preserve"> Based in Baldur's Gate, the League promotes merchant safety through good roads, regular patrols, defensive way stations, as well as strong, well-run, and well-guarded caravans. Prominent members of the League are Irlentree, Zorl Miyar, and Dabron Sashenstar (see page 81). All are successful merchant's who reside in Baldur's Gate. For nearly two decades, the League has been an organization in decline as the rise of the various costers has largely replaced its functions and sapped its traditional support. However, Dabron Sashenstar - who recently succeeded his late uncle, Aldeth Sashenstar - has brought new life to the Merchant's League, reinventing it as a priakos. With the backing of the ruling dukes of Baldur's Gate, the Merchant's League has begun challenging the Iron Throne for control of weapons shipments throughout the Heartlands.</t>
  </si>
  <si>
    <t>Red Shields</t>
  </si>
  <si>
    <t xml:space="preserve"> Bronthar Helmbrind (N male Tethyrian human Ftr7) has transformed the Red Shields from a mercenary company into a well-armed merchant company that runs its caravan operations out of Scornubel, making regular trading runs between Neverwinter, Waterdeep, Amn, and Scornubel. The Red Shields also serve as Scornubel's official army and police force, performing the former job professionally under the leadership of Vuldan (LN male Tethyrian fighter 5) and the latter job to the company's benefit under the leadership of Miftat (CN male Chondathan human Ftr6).</t>
  </si>
  <si>
    <t>Seven Suns Trading Coster</t>
  </si>
  <si>
    <t xml:space="preserve"> The name of this group refers to the widely separated partners who formed the group, converting their own small merchant companies into regional bases and providing horses, draft oxen, and wagons, and hiring local guards. The seven partners are Jhasso of Baldur's Gate, Shield of Everlund, Pomphur of Almraiven, Chond of Calaunt, Alvund of Ormpetarr, Dzunn of Sheirtalar, and Nammna of Milvarune. This coster usually provides the leanest guards and the worst wagons, and is inclined to be slow and often bandit-struck as a result; however, it also undercuts competitors on most routes.</t>
  </si>
  <si>
    <t>Stags Caravan Company</t>
  </si>
  <si>
    <t xml:space="preserve"> This is an older, somewhat-fallen-from-former-greatness outfit of rugged adventurers (now mostly dead or gone on to other adventures elsewhere) now taken over by merchants who are constantly dealing in large and small matters everywhere. The company's aging trail general, Black Tomm Bharhinn, has lost effective control of day-to-day operations to Scorm, Hlevell, and Dindar Pel, all young merchants of Amn who despair of making their fortunes within that kingdom of mighty merchants but are determined to make money with the company.</t>
  </si>
  <si>
    <t>Six Coffers Market Priakos</t>
  </si>
  <si>
    <t xml:space="preserve"> Named for the six wealthy merchants who sponsored it, this priakos is run by Thelve Baruinheld of Berdusk and has bases in that city as well as Waterdeep, Silverymoon, Priapurl, and Selgaunt. It is large, efficient, and prosperous, but only four of the original six partners still live (the survivors are Ultramm of Selgaunt, Syntel of Irieabor, Maftan of Waterdeep, and Szwentil of Marsember).</t>
  </si>
  <si>
    <t>Surefeet Trademasters</t>
  </si>
  <si>
    <t xml:space="preserve"> Headed by a council (the merchants Pheng Thelombur, Aramma Dulve, and Prist Thelmip) and based in Scornubel, the Surefeet specialize in providing expert guides, escorts, guards for all concerns, not only their own caravans but also those of any overland travelers. Their rates are high, their employees good. It is rumored that the Surefeet have gained much wealth through several rich tomb and temple ruin finds made by guide members.</t>
  </si>
  <si>
    <t>Trail Lords</t>
  </si>
  <si>
    <t>Thousandheads Trading Coster</t>
  </si>
  <si>
    <t>Windriders Trading Coster</t>
  </si>
  <si>
    <t xml:space="preserve"> The Windriders are young merchants with a wild reputation for fierce competition, but they have learned the hard way about how to run a coster in the past few years. All wear shields adorned with a white Pegasus, wings outstretched, and they are much used for swift, discreet carrier service around the North. The sixty or so members of this coster prefer to remain anonymous and are represented through their office and leader, Torshilm Firetel (CN male Chondathan human Ftr7), formerly of Westgate.</t>
  </si>
  <si>
    <t xml:space="preserve"> Originally based in the Vilhon Reach area, the Dragoneye now operates more often out of Irieabor and Elturel. This oldest of the costers was begun by two merchant brothers, Iltraven and Chethar, who were tired of shipping things overland to avoid the Inner Sea pirates only to lose them to bands on the long land routes west of Westgate, and also reluctant to pay incredibly stiff fees to the merchant houses of Westgate to have their cargoes accompany the well-guarded caravans of that city. The brothers still run the coster, but they have taken on two lesser partners  the Mhalogh of Mordulkin (a minor noble) and Bezenttar of Suzail.</t>
  </si>
  <si>
    <t xml:space="preserve"> A mysterious, pompous outfit recently revealed to be backed by the Red Wizards of Thay, the Trail Lords have the exclusive contract for goods shipped between enclaves that cannot be sent by magic (due to cost, volume, or magical restriction). The group also ships nonmagical cargo between cities home to Red Wizard enclaves. The Trail Lords have been known to hire half-ores (or worse) as guards, but they have deep pockets and can muster a small army or two to guard especially valuable clients and cargo in a very short time. Mhereg Ssar (N male Thayan human illusionist7/Red Wizard 1) directs the group's operations. Trueshield Trading Priakos  Based ill Telpir on the Dragon Coast, this professional organization builds its own wagons and also equips and trains its own guards - and it does both of these things very well. Few bandits tangle with 'its caravans. Even ores leave them alone on most trips. The group's rates are expensive, but its agents almost always deliver; thus, money has been pouring into the priakos's coffers since its founding in the Year of the Serpent (1359 DR). The master merchant of the Trueshields, Dzentraven Thiomtul, is credited with the idea of sealed destination wagons into which the goods of many small shippers intended for a common destination are packed together, rather than the traditional "peddler" packing method where goods are packed by assorted weight and bulk considerations.</t>
  </si>
  <si>
    <t xml:space="preserve"> Run by the former adventurer Bharavan Bhaerkantos (N male Tethyrian human Rog9) from his stronghold east of Riatavin, this coster operates only along a single route  from Waterdeep to Hillsfar via Scornubel, Berdusk, Irieabor, Proskur, Arabel, and Essembra. Its name refers to the "thousands" of small one- to twelve-wagon outfits that benefit from this coster - Bharavan recruits retired adventurers to guard his caravans, and he offers cut rates to small merchants. His guards are tough, hard-nosed, and tireless. They have instructions to go after and kill any caravan raider, so few casual raiders tangle with Thousandheads caravans twice.</t>
  </si>
  <si>
    <t>TRADE CONSORTIUM</t>
  </si>
  <si>
    <t>CULT</t>
  </si>
  <si>
    <t>ARMED FORCES</t>
  </si>
  <si>
    <t>THIEVES GUILD</t>
  </si>
  <si>
    <t>VIGILANTIES</t>
  </si>
  <si>
    <t>REMNANTS OF FACTION</t>
  </si>
  <si>
    <t>MEMBERS</t>
  </si>
  <si>
    <t>GANG</t>
  </si>
  <si>
    <t>DESCR</t>
  </si>
  <si>
    <t>The Red Readers, Kerrigan's Sons, the Seawolves</t>
  </si>
  <si>
    <t>The Fire Kings, the Six Hands</t>
  </si>
  <si>
    <t>The Six Hands, the Blackcloaks</t>
  </si>
  <si>
    <t>The Adders, Kerrigan's Sons</t>
  </si>
  <si>
    <t>The Six Hands, the Basilisk Boys, the Adders</t>
  </si>
  <si>
    <t>The Fire Kings, the Blackcloaks, the Seawolves</t>
  </si>
  <si>
    <t>The Adders, The Red Readers</t>
  </si>
  <si>
    <t>The Basilisk Boys, the Six Hands</t>
  </si>
  <si>
    <t>GANGS</t>
  </si>
  <si>
    <t> Street of the Sword</t>
  </si>
  <si>
    <t>Golden Serpent Street</t>
  </si>
  <si>
    <t>Turnback Court</t>
  </si>
  <si>
    <t> An alley that suffers from a magical curse that causes three random blades to fly from nowhere to attack passersby in the alley.</t>
  </si>
  <si>
    <t> An alley that doubles back on itself and provides a testing ground for many apprentices' illusions.</t>
  </si>
  <si>
    <t> Also known by natives as "the Foolsquare", a daily (and often nightly) meeting place for intellectuals, old sages and drunken nobles alike found arguing over topics "too esoteric for a common mind".</t>
  </si>
  <si>
    <t>Watch Alley</t>
  </si>
  <si>
    <t>Dungeon 26, "The Inheritance"</t>
  </si>
  <si>
    <t>Dungeon 30, "...And a Dozen Eggs"</t>
  </si>
  <si>
    <t>Dragon #320 Elminster's Guide featuring the Roaring Dragon House</t>
  </si>
  <si>
    <t>Dragon #227 "Report from Undermountain" by Steven Schend (It details some Waterdeep information)</t>
  </si>
  <si>
    <t>Dragon #176 for a look at Undermountain's Promeneade</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</si>
  <si>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</si>
  <si>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</si>
  <si>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 xml:space="preserve">Shrine of Selvetarm </t>
  </si>
  <si>
    <t>In Downshadow (HoU 80)</t>
  </si>
  <si>
    <r>
      <t xml:space="preserve">Part of the Warrens. Home of Omphar Daegrech (see Folk of Waterdeep) </t>
    </r>
    <r>
      <rPr>
        <i/>
        <sz val="11"/>
        <color rgb="FF000000"/>
        <rFont val="Calibri"/>
        <family val="2"/>
        <charset val="204"/>
        <scheme val="minor"/>
      </rPr>
      <t>** Probably was deserted like the rest of the Warrens</t>
    </r>
    <r>
      <rPr>
        <sz val="11"/>
        <color rgb="FF000000"/>
        <rFont val="Calibri"/>
        <family val="2"/>
        <charset val="204"/>
        <scheme val="minor"/>
      </rPr>
      <t>. (BT)</t>
    </r>
  </si>
  <si>
    <t>Ennin of Everlund</t>
  </si>
  <si>
    <t>Eatiel</t>
  </si>
  <si>
    <t>Lavah the Eldest</t>
  </si>
  <si>
    <t>Hardo Sprouttiller</t>
  </si>
  <si>
    <t>Mare Diemhin</t>
  </si>
  <si>
    <t>A merry woman fond of the battles at the nearby Field of Triumph._x000D_
Lavah runs a shop, "Lavah's Triumphant Arms" where she makes and sells small weapons and light armors._x000D_
Her husband, Elmarq, tends the counter and books to the shop._x000D_
She will frequently invite handsome young men into her shop to talk business, asking them to try on some battle harness or another "for a client of about your build." She is quite handsy during the "adjustments and measurements" that follow.</t>
  </si>
  <si>
    <t>loremasters</t>
  </si>
  <si>
    <t>Grey Hands</t>
  </si>
  <si>
    <t>Eltorchul Academy </t>
  </si>
  <si>
    <t>The magic school of Lord Thesp Eltorchul.</t>
  </si>
  <si>
    <t>Arcane schools and practitioners</t>
  </si>
  <si>
    <t>Blackstaff academy</t>
  </si>
  <si>
    <t>A hidden academy for dark arcanists, situated on the first level of the Undermountain</t>
  </si>
  <si>
    <t>New Olamn </t>
  </si>
  <si>
    <t>A bardic education centre formed after Iriador "Garnet" Wintermist's anger at the Harpers' deviance from their original ideals</t>
  </si>
  <si>
    <t>A barbaric gang in the Dock Ward</t>
  </si>
  <si>
    <t>A gang of primarily Uthgardt barbarians </t>
  </si>
  <si>
    <t>An elite organization of thieves and assassins operating mainly in the Dock Ward The Rat's Maw of the Rat Hills, Deloun Alley, and Skullport.</t>
  </si>
  <si>
    <t>A foul organization run by aboleths deep in the Waterdeep sewer system, Drain of Madness.</t>
  </si>
  <si>
    <t>Before their banishment, the Shadow Thieves were based in the Citadel of Bloody Shadows in the heart of Mount Waterdeep. Today, the reborn guild is based in a half-dozen safe houses scattered through Dock Ward, Southern Ward, and Trades Ward. (A sample safe house is detailed in Lords of Darkness.)
The largest and most prosperous thieves' guild in Faerûn</t>
  </si>
  <si>
    <t>//forgottenrealms.wikia.com/wiki/Shadow_Thieves</t>
  </si>
  <si>
    <t>http://forgottenrealms.wikia.com/wiki/Shadow_Thieves</t>
  </si>
  <si>
    <t>http://forgottenrealms.wikia.com/wiki/Xanathar%27s_Thieves%27_Guild</t>
  </si>
  <si>
    <t>http://forgottenrealms.wikia.com/wiki/Unseen</t>
  </si>
  <si>
    <t>http://forgottenrealms.wikia.com/wiki/Harpers</t>
  </si>
  <si>
    <t>http://forgottenrealms.wikia.com/wiki/Kraken_Society</t>
  </si>
  <si>
    <t>http://forgottenrealms.wikia.com/wiki/Red_Sashes</t>
  </si>
  <si>
    <t>http://forgottenrealms.wikia.com/wiki/Moonstars</t>
  </si>
  <si>
    <t>http://forgottenrealms.wikia.com/wiki/Enclave_of_Red_Magic</t>
  </si>
  <si>
    <t>http://forgottenrealms.wikia.com/wiki/New_Olamn</t>
  </si>
  <si>
    <t>http://forgottenrealms.wikia.com/wiki/Remallia_Haventree</t>
  </si>
  <si>
    <t>Arthius, Serenore Ulbrinter</t>
  </si>
  <si>
    <t>http://forgottenrealms.wikia.com/wiki/Adarbrent</t>
  </si>
  <si>
    <t>http://forgottenrealms.wikia.com/wiki/Agundar</t>
  </si>
  <si>
    <t>http://forgottenrealms.wikia.com/wiki/Amcathra</t>
  </si>
  <si>
    <t>http://forgottenrealms.wikia.com/wiki/Ammakyl</t>
  </si>
  <si>
    <t>http://forgottenrealms.wikia.com/wiki/Anteos</t>
  </si>
  <si>
    <t>http://forgottenrealms.wikia.com/wiki/Artemel</t>
  </si>
  <si>
    <t>http://forgottenrealms.wikia.com/wiki/Assumbar</t>
  </si>
  <si>
    <t>http://forgottenrealms.wikia.com/wiki/Belabranta</t>
  </si>
  <si>
    <t>http://forgottenrealms.wikia.com/wiki/Bladesemmer</t>
  </si>
  <si>
    <t>http://forgottenrealms.wikia.com/wiki/Brokengulf</t>
  </si>
  <si>
    <t>http://forgottenrealms.wikia.com/wiki/Brossfeather</t>
  </si>
  <si>
    <t>http://forgottenrealms.wikia.com/wiki/Cassalanter</t>
  </si>
  <si>
    <t>http://forgottenrealms.wikia.com/wiki/Deepwinter</t>
  </si>
  <si>
    <t>http://forgottenrealms.wikia.com/wiki/House_Eagleshield</t>
  </si>
  <si>
    <t>http://forgottenrealms.wikia.com/wiki/House_Hawkwinter</t>
  </si>
  <si>
    <t>http://forgottenrealms.wikia.com/wiki/House_Husteem</t>
  </si>
  <si>
    <t>http://forgottenrealms.wikia.com/wiki/Estelmer</t>
  </si>
  <si>
    <t>http://forgottenrealms.wikia.com/wiki/Jardeth</t>
  </si>
  <si>
    <t>http://forgottenrealms.wikia.com/wiki/Maernos</t>
  </si>
  <si>
    <t>http://forgottenrealms.wikia.com/wiki/Melshimber</t>
  </si>
  <si>
    <t>http://forgottenrealms.wikia.com/wiki/House_Phull</t>
  </si>
  <si>
    <t>http://forgottenrealms.wikia.com/wiki/Roaringhorn_(Waterdeep)</t>
  </si>
  <si>
    <t>http://forgottenrealms.wikia.com/wiki/Talmost</t>
  </si>
  <si>
    <t>http://forgottenrealms.wikia.com/wiki/Tesper</t>
  </si>
  <si>
    <t>http://forgottenrealms.wikia.com/wiki/Thann</t>
  </si>
  <si>
    <t>http://forgottenrealms.wikia.com/wiki/Thongolir</t>
  </si>
  <si>
    <t>http://forgottenrealms.wikia.com/wiki/Ulbrinter</t>
  </si>
  <si>
    <t>http://forgottenrealms.wikia.com/wiki/Wands</t>
  </si>
  <si>
    <t>Raker, currently the ship with the most elite reputation in the fleet, due to superb performance in boarding and battling pirates. Its crew are swaggering “seabloods” (veteran sea fighters with “masts” [“kills”] under their belts), and they are captained by Master Amandas Talkurr (CG male Illuskan human Ftr9/Rog4). A fast, sleek, newly-rigged, dark-hulled ship.</t>
  </si>
  <si>
    <t>Raker, an old and patched veteran of many sea-battles that groans and yaws when under sail, but somehow weathers the fiercest storms and keeps on battling. Its crew has a reputation for lawbreaking, roguery, and reckless tactics - - but they also have a reputation for victory, and for appearing when most needed to aid sister ships and “win the day.” Lady Master Baerestra Mooncastle (CG female Tethyrian human Ftr 7/Ari2) captains a crew of misfits, from disfigured former slaves to half-orc “shes” to mongrel folk. “Lady Castle” is scarred and homely, but dresses like the most beautiful of fashion-conscious nobles, and cursed and jests and plays pranks as outrageously as any legendary pirate of minstrels’ tales.</t>
  </si>
  <si>
    <t>Striker, a “small but fast and energetic, pouncing” ship of the city’s navy, battered but many-times-repaired, and typical of the bulk of Waterdeep’s strikers. A veteran crew of casually-dressed misfits is captained by Master Araskro Minthul (CG male Chondathan human Ftr5), a grizzled and garrulous sort who is of the firm opinion that if he fell overboard, the crew would just carry on without him, as “they’re all more than ready to captain or helm any ship in this fleet.”</t>
  </si>
  <si>
    <t xml:space="preserve"> Striker, named for a long-ago bold captain of Waterdeep, who loved to chase down, board, and slaughter pirates. An unlucky ship, with a history of sideswiping docks and moored vessels, crew deaths from rigging falls at sea, and a crazed sailor who stealthily murdered comrades aboard for most of a season before being caught (and executed). A fast vessel, captained by Master Halthos Belkairel (LG male Tethyrian human Ftr6, of a fast-rising, wealthy, “wannabe-noble” merchant family specializing in horsebreeding, cured meats, and brass musical instruments).</t>
  </si>
  <si>
    <t>Striker, named for a long-ago member of the City Guard who desperately wanted to captain a naval ship. When he got the chance, he was so disabled by uncontrollable, nigh-constant seasickness (“lying on his face retching onto the decks from beginning to end of the voyage, except when he tried to get up and fell right back down again,” as one seahand put it), that he had to give it up. Heartbroken, he resigned from civic duty, hurled himself into mercantile trade, and in a bare three years had assembled a profitable merchant shipping fleet. Whereupon Usmro Blackasyre commissioned shipwrights to build three “fighting caravels,” and gifted them to the navy. Both he and they are gone to graves with the passing years, but this new striker was named in their honour. Master Rhantaeros Naullaer (LG male Illuskan human Ftr6) captains it ably; he’s a calm-in-battle veteran of more pirate skirmishes and chase-down-smuggling-ships-and-board actions than anyone else currently on active navy service.</t>
  </si>
  <si>
    <t xml:space="preserve"> Striker, sailed by an all-shield dwarf crew (the lone one-race ship in the navy; Admiral Hornwynd frowns on “single-race crews” and the heightened rivalries that might develop in his ranks because of this, but Piergeiron accepted this donation from a wealthy Waterdhavian dwarf merchant, Lorlan “Stonesides” Duraxe, because it was politically expedient to do so. Thus far, the dwarves have proven to be clumsy but fast-improving sailors, and the best board-and-brawlers in the navy, under their captain Torsan “Burntbeard” Hailstone (LG male shield dwarf Ftr7).</t>
  </si>
  <si>
    <t>Raker, the slowest and largest ship in the navy, its upperworks rusty-red and sheathed in overlapped, hammered-down old shields and armor plate because it’s still fitted with a lone heavy catapult constructed to hurl loads of rocks coated in flaming pitch. The Sword bristles with railings, has a ram reinforced by more timber bracing than any other ship in the fleet that has pierced far more enemy vessels than the rest of the navy combined, and a crew of old stiffnecks and gray-tusks (a term equivalent to saying in our real-world terms  “stiff-upper-lip, walrus-moustachioed stalwarts”). They consider themselves the iron backbone of the navy and the true “best ship,” and are encouraged in this belief by the “Old Rock” who captains them  the monacled, grizzled, wintry-eyed Master Izidd Rocklar (LN male Chondathan human Ftr10/Exp4  maker of catapults and bombards).</t>
  </si>
  <si>
    <t>Transport, a shallow-draft, broad-beamed, wallowing vessel that’s almost a barge (once it was a huge “sterncastle cog,” but it was topheavy, kept heeling over and capsizing, and was abandoned by its foolish Amnian owners [who’d ordered all the extra decks be built atop what the shipwright had given them] in Waterdeep harbor, upside down and full of water; the authorities claimed it, dragged it to a city shipwright, and had it cut down to its lowest deck, to yield the Whelkin of today) . The “Wallop” (as all the navy calls it) has metal-clad crenellated sidewalls for troops to fire from behind, metal plates hammered at odd overlapping angles all over its decks to inhibit fire (from enemy incendiaries), and six light catapults mounted on its decks. Admiral Hornwynd recently gave orders (after it almost sank in rough seas) that it was never to sail out of the harbor again (in some of the naval defense plans, it is to sail into a “sea gap” in the breakwaters and anchor there, blocking passage for other vessels, and it carries six anchors and chains for this purpose; these orders still stand). Its crew is a mix of the rawest recruits and the most ailing, leathery old salts, captained by Dallance Askalur (NG male Illuskan human Ftr5) a foppish wannabe-noble of great good looks and elegant wardrobe and manners, who’s in disgrace with Admiral Hornwynd for running a fast raker onto rocks during a mock battle, and has been reassigned to the Wallop as punishment. His drawling ease hides his rage and frustration well, but the entire navy knows it’s there.</t>
  </si>
  <si>
    <t>Transport (cog), the closest thing to a “typical” transport the navy has, marginally the largest and sturdiest of eight very similar ships built at the same time by Arnagus the Shipwright for the navy, at a time when blockades had been threatened by both Luskan and Amn, some sages were warning of an imminent orc horde, and the Masked Lords wanted to make certain that Waterdeep could provision itself by sea if it was beseiged. Like its sister ships (which include The North Wind, The Mount Sar, The Mount Araddyn, and The Mount Hellimbrar), this cog is usually bristling with catapults as it sits docked in the naval harbor, or wallows along the shore participating in mock battles. It is captained by Master Ghorkan Daznar (LN male Calishite human Ftr6), who is typical of the capable, laconic naval men promoted from the ranks for their calm competency.</t>
  </si>
  <si>
    <t>Transport (cog), newest and largest of the naval transports, the Lady was built as a supply ship only, although one cabin roof was reinforced to take a mounted catapult if one was ever needed in future. Veteran Lady Master Valla Dorminthar (LG female Chondathan human Clr4[Valkur]/Exp3: sailmaker and rigger; Str18), a huge, beefy woman of prodigious strength but kindly, motherly disposition (affectionately known around the navy as “the Cow,” but never to her face) calmly and patiently trains (and retrains) crew after crew of recruits, taking them out into the teeth of line squalls and gails to give them experience in rough-seas fighting and escort work. The Gallant Lady rolls worse than any other ship in the navy, but has two sealed sidehulls (pontoons) mounted on arms thrusting out from either side of the ship (Valla’s innovations), that (like a catamaran) check the worst of its rolls and keep it from capsizing.Crews love Valla but hate her ship.</t>
  </si>
  <si>
    <t xml:space="preserve">Aldremand’s Finest Quaffs and Broths </t>
  </si>
  <si>
    <t>SAY 1,13</t>
  </si>
  <si>
    <t xml:space="preserve">Magicaly connected to similar locations in Baldur's Gate and Daggerford) </t>
  </si>
  <si>
    <t xml:space="preserve">Mother Marra’s House </t>
  </si>
  <si>
    <t>Pamhael’s Inn</t>
  </si>
  <si>
    <t>Zarlhard’s Swordsmithy</t>
  </si>
  <si>
    <t xml:space="preserve">Filleted Filliar Hearthouse </t>
  </si>
  <si>
    <t>Looks a little bit like a temple, connects Waterdeep to Suzail and vice versa. The service to use the gate is quite expensive, the portal was used to help Cormyr during it's war with Netheril.</t>
  </si>
  <si>
    <t>Mansion turned brothel, where one may only enter disguised (</t>
  </si>
  <si>
    <t xml:space="preserve">Maerammon's Net's and Tassels </t>
  </si>
  <si>
    <t xml:space="preserve">Telfeathers Coaches </t>
  </si>
  <si>
    <t>Wintertals' Paints</t>
  </si>
  <si>
    <t xml:space="preserve">Maskalan Blount </t>
  </si>
  <si>
    <t xml:space="preserve">Sharsassa's House </t>
  </si>
  <si>
    <t xml:space="preserve">Newly opened, massage and wellness parlor </t>
  </si>
  <si>
    <t xml:space="preserve">Mansion turned brothel, where one may only enter disguised </t>
  </si>
  <si>
    <t>Keeper Gordryn Haeront of Waterdeep (EFR 159) Printed menues in taverns, inns and clubs (EFR 80)</t>
  </si>
  <si>
    <t>Keeper</t>
  </si>
  <si>
    <r>
      <t>(</t>
    </r>
    <r>
      <rPr>
        <b/>
        <sz val="8"/>
        <color rgb="FF000000"/>
        <rFont val="Verdana"/>
        <family val="2"/>
        <charset val="204"/>
      </rPr>
      <t>EFR 159</t>
    </r>
    <r>
      <rPr>
        <sz val="8"/>
        <color rgb="FF000000"/>
        <rFont val="Verdana"/>
        <family val="2"/>
        <charset val="204"/>
      </rPr>
      <t>)</t>
    </r>
  </si>
  <si>
    <t xml:space="preserve">Lady Stellephosa </t>
  </si>
  <si>
    <r>
      <t>(human Paladin of Kelemvore (</t>
    </r>
    <r>
      <rPr>
        <b/>
        <sz val="8"/>
        <color rgb="FF000000"/>
        <rFont val="Verdana"/>
        <family val="2"/>
        <charset val="204"/>
      </rPr>
      <t>HoU 31</t>
    </r>
    <r>
      <rPr>
        <sz val="8"/>
        <color rgb="FF000000"/>
        <rFont val="Verdana"/>
        <family val="2"/>
        <charset val="204"/>
      </rPr>
      <t>)</t>
    </r>
  </si>
  <si>
    <r>
      <t>Palonya, priestress of Jergal (</t>
    </r>
    <r>
      <rPr>
        <b/>
        <sz val="8"/>
        <color rgb="FF000000"/>
        <rFont val="Verdana"/>
        <family val="2"/>
        <charset val="204"/>
      </rPr>
      <t>HoU 47-48</t>
    </r>
    <r>
      <rPr>
        <sz val="8"/>
        <color rgb="FF000000"/>
        <rFont val="Verdana"/>
        <family val="2"/>
        <charset val="204"/>
      </rPr>
      <t xml:space="preserve">) </t>
    </r>
  </si>
  <si>
    <t xml:space="preserve">Barthelby, priest of Jergal (HoU 48) </t>
  </si>
  <si>
    <t>Schonert, priest of Ilmater (HoU 57-58)</t>
  </si>
  <si>
    <t>Graven Lavoldson, dwarf metalsmith, has a wife and four children (HoU 42)</t>
  </si>
  <si>
    <t>Palonya</t>
  </si>
  <si>
    <t>Barthelby</t>
  </si>
  <si>
    <t>Schonert</t>
  </si>
  <si>
    <t>Graven Lavoldson</t>
  </si>
  <si>
    <t>Kelemvor</t>
  </si>
  <si>
    <t>Jergal</t>
  </si>
  <si>
    <t>(SAY 1,3)</t>
  </si>
  <si>
    <t xml:space="preserve">Volo’s fat and cigar-chewing publisher. Publisher of Broadsheets. A journalist even in the face of dire danger. </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</si>
  <si>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t>
  </si>
  <si>
    <r>
      <t>SAY 6</t>
    </r>
    <r>
      <rPr>
        <sz val="8"/>
        <color rgb="FF000000"/>
        <rFont val="Verdana"/>
        <family val="2"/>
        <charset val="204"/>
      </rPr>
      <t>)</t>
    </r>
  </si>
  <si>
    <t xml:space="preserve">The Nameless Haunt </t>
  </si>
  <si>
    <t>Once Tsarra ‘Blackstaff’ Chaadren’s husband Raegar, the Nameless Haunt was born during an outbreak of the Spellplague when Raegar was merged with Tsarra’s tressym familiar Nameless. 
He lives in a tree-top lair, similar to elven tree-settlements, a few miles to the west of Waterdeep. 
The Nameless Haunt can open a portal to the place of his ‘creation’, a cathead-shaped mark on Mount Waterdeep at dawn. (BT)</t>
  </si>
  <si>
    <t xml:space="preserve">Omphar Daegrech </t>
  </si>
  <si>
    <t>Baravar Cloakshadow</t>
  </si>
  <si>
    <t xml:space="preserve">(gnome, ancient high-priest of Baravar Cloakshadow, studied together with Ahghairon in Silverymoon and helped him make the first Lords’ Helms), attended by his great-great-great-granddaughter
Roywyn. </t>
  </si>
  <si>
    <r>
      <t>(</t>
    </r>
    <r>
      <rPr>
        <b/>
        <sz val="8"/>
        <color rgb="FF000000"/>
        <rFont val="Verdana"/>
        <family val="2"/>
        <charset val="204"/>
      </rPr>
      <t>TGC 25-26</t>
    </r>
    <r>
      <rPr>
        <sz val="8"/>
        <color rgb="FF000000"/>
        <rFont val="Verdana"/>
        <family val="2"/>
        <charset val="204"/>
      </rPr>
      <t>) (S:TA 37)</t>
    </r>
  </si>
  <si>
    <t>Bounty hunter, hunted over a year for Clytemorrenestrix, whom he believed to be a dangerous mad-woman, to bring her back to Cormyr to answer for the murder of the wizard Ardusk Nagaenil. (TGC 25-26)
** He might be the bodyguard/ brightbird of Tennora? (S:TA 37)</t>
  </si>
  <si>
    <t>The niece of the current Lord Hedare, Tennora is an attentive and mannerly noblewoman who was brought into the Harpers by Vescaras Ammakyl. Although she is a lady of Waterdeep, she has also trained as a wizard—and less formally as a thief. More recently, she has studied with Nazra Mrays, a prominent merchant and secret Masked Lord of Waterdeep. This contact results in Tennora frequently carrying messages from the Harpers to the Masked Lords—although whether the messages reach anyone except Nazra Mrays is not clear to Tam Zawad. Tennora is seldom seen outside the Harper halls without one of her bodyguards—a fierce Tethyrian woman and a soft-spoken half-orc.
Tennora faces an unenviable task—keeping com-munications open between two groups who value their secrecy. In particular, because Open Lord Nev- erember's campaign in Neverwinter conflicts with the Harpers concerns that the city is too overrun with threats to save, Tennora is looking for ways to achieve both groups' goals. Adventurers coming from Never- winter might have information she could use.
Blond hair (S:TA 37)
Makes a living as a tutor. (TGC 8)
Would given anything to be a wizard. Studied under Master Rhinzen Halnian, who sent her away because of her lacking grasp of the Weave (TGC 15-16)
Curious (TGC 12)
Her parents were Lord Mesial Hedare and Lady Liferna Hedare, a born Uskevren (whose family left Sembia). Niece of Aowena and Eckhart Hedare (TGC 5)
Lives on the 4th floor of the God Catcher (TGC 18)
by 1486 DR she has become the (harper?) agent who carried messages for the Masked Lords, replaced the late Lord Nantar in that office (S:TA 37)</t>
  </si>
  <si>
    <t>Torlyn Wands</t>
  </si>
  <si>
    <t>Long mahogany locks and full beard, collects books, especially about dragons (BT)</t>
  </si>
  <si>
    <t xml:space="preserve"> (see Folk of Waterdeep) (BT) Coat of Arms: bear’s claw atop a diamond, all atop a field with three stripes from dexter to sinister.  Son of Lady Brandarth and former Open Lord Dagult Neverember, a sage and book-collector, rake by night. 
One of the greatest landholders of the city. (BT 47)</t>
  </si>
  <si>
    <t>blackstaff.
The only living and permanent resident of Blackstaff Tower
She was the heir and lover of the former Blackstaff Samark, who was murdered by Khondar ‘Ten-Rings’ Naomal in 1479 DR Vajra is a dusky skinned Tethyrian, with bright indigo eyes and short black hair. (BT)</t>
  </si>
  <si>
    <t>Philbin</t>
  </si>
  <si>
    <t>Lin</t>
  </si>
  <si>
    <t>Harravin</t>
  </si>
  <si>
    <t>Philbin: Male Halfling, printer of ‘Pleased Toes’, gruff patriarch, one of the wealthiest merchants in Waterdeep (DS  40-41)</t>
  </si>
  <si>
    <t>Lin: Female Halfling, Philbin’s wife, have several children; Dem and Mira and probably Harravin among them, (DS 40)</t>
  </si>
  <si>
    <t>Harravin: Male Halfling, Works as a crier in Castle Ward, sells ‘Pleased Toes’ set of tales written printed and sold exclusively by Halflings (DS 40)</t>
  </si>
  <si>
    <t xml:space="preserve">Published by Annath Horkle of Beacon Street, Trades Ward (ED)
</t>
  </si>
  <si>
    <t xml:space="preserve">Pleased Toes </t>
  </si>
  <si>
    <t>Pleased Toes 
** Probably had to flee the Warrens
Philbin: Male Halfling, printer of ‘Pleased Toes’, gruff patriarch, one of the wealthiest merchants in Waterdeep (DS  40-41)
Lin: Female Halfling, Philbin’s wife, have several children; Dem and Mira and probably Harravin among them, (DS 40)
Harravin: Male Halfling, Works as a crier in Castle Ward, sells ‘Pleased Toes’ set of tales written printed and sold exclusively by Halflings (DS 40)</t>
  </si>
  <si>
    <t>Male Halfling, printer of ‘Pleased Toes’, gruff patriarch, one of the wealthiest merchants in Waterdeep (DS  40-41)</t>
  </si>
  <si>
    <t xml:space="preserve">A monastic order of monks </t>
  </si>
  <si>
    <t>(SCAG 130)</t>
  </si>
  <si>
    <t xml:space="preserve">The Heirs of Mirt </t>
  </si>
  <si>
    <t xml:space="preserve">A hall in Castle Ward currently under renovation </t>
  </si>
  <si>
    <t>A society of Waterdhavian adventurers whose members vow to defend Waterdeep against all enemies, to uphold the values of Waterdeep (such as fighting corruption), and to aid the helpless. 
There is no membership fee nor salary nor stipend for membership. 
The members are only required to be true to defending Waterdeep. If at anytime they cannot do that, then they should resign. 
Membership benefits include the usage of the hall to serve as a social club with meals, drinks, and meeting rooms. Members may bring guests. 
Patrons seeking adventurers may post notices here or come in person seeking help. 
You may be a member of another Adventuring Company in addition to this Society. 
Foreigners are not accepted as members because their loyalties likely lie with other realms. If they make their residence in Waterdeep in the future, they may join at that time. 
As we prove the worth of the adventurers, it is hoped that the Society is seen as an informal militia or a group that would provide back up for the City Guard for the defense of the City. 
It is possible that the membership might decide to undertake civic projects in the future.</t>
  </si>
  <si>
    <t xml:space="preserve">Founded by Renaer Neverember </t>
  </si>
  <si>
    <r>
      <t>(</t>
    </r>
    <r>
      <rPr>
        <b/>
        <sz val="8"/>
        <color rgb="FF000000"/>
        <rFont val="Verdana"/>
        <family val="2"/>
        <charset val="204"/>
      </rPr>
      <t>WATE 1-6</t>
    </r>
    <r>
      <rPr>
        <sz val="8"/>
        <color rgb="FF000000"/>
        <rFont val="Verdana"/>
        <family val="2"/>
        <charset val="204"/>
      </rPr>
      <t>)</t>
    </r>
  </si>
  <si>
    <t xml:space="preserve">(BT 303) /  (SCAG 124) </t>
  </si>
  <si>
    <t xml:space="preserve">were believed to be gone, many were killed while fighting a coven of vampire-wizards in Stump Bog. (BT 303)
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</si>
  <si>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gone underground again</t>
  </si>
  <si>
    <t>Varriel</t>
  </si>
  <si>
    <t xml:space="preserve">female human Red Wizard necromancer, bald </t>
  </si>
  <si>
    <r>
      <t>(</t>
    </r>
    <r>
      <rPr>
        <b/>
        <sz val="8"/>
        <color rgb="FF000000"/>
        <rFont val="Verdana"/>
        <family val="2"/>
        <charset val="204"/>
      </rPr>
      <t>HoU 39</t>
    </r>
    <r>
      <rPr>
        <sz val="8"/>
        <color rgb="FF000000"/>
        <rFont val="Verdana"/>
        <family val="2"/>
        <charset val="204"/>
      </rPr>
      <t>)</t>
    </r>
  </si>
  <si>
    <t>Muragh</t>
  </si>
  <si>
    <t xml:space="preserve">Deadeyes </t>
  </si>
  <si>
    <t xml:space="preserve">(a.k.a. Harhoarguh), a plaguechanged beholder. lives in Undermountain, Deadeyes was imprisoned and 'stored for a future purpose' by Halaster, but the Spellplague freed the beholder. Ravaged by centuries of imprisonment and blasted by magic, disfigured and possible insane. </t>
  </si>
  <si>
    <t>(Du178: otR:Deadeyes)</t>
  </si>
  <si>
    <t xml:space="preserve"> Watchskull, arrogant former cleric of Lathander, stubbornly refused to pay homage to Amaunathor and received no spells ** With Lathanders return he probably now receives spells again.</t>
  </si>
  <si>
    <t xml:space="preserve">(HoU 84) </t>
  </si>
  <si>
    <t>Map Collection (EFR 20)
Senechal of the Palace Talen Telfeather (E:DM 66)</t>
  </si>
  <si>
    <t xml:space="preserve">Talen Telfeather </t>
  </si>
  <si>
    <r>
      <t>(</t>
    </r>
    <r>
      <rPr>
        <b/>
        <sz val="8"/>
        <color rgb="FF000000"/>
        <rFont val="Verdana"/>
        <family val="2"/>
        <charset val="204"/>
      </rPr>
      <t>E:DM 66</t>
    </r>
    <r>
      <rPr>
        <sz val="8"/>
        <color rgb="FF000000"/>
        <rFont val="Verdana"/>
        <family val="2"/>
        <charset val="204"/>
      </rPr>
      <t>)</t>
    </r>
  </si>
  <si>
    <t>Senechal of the Palace</t>
  </si>
  <si>
    <t xml:space="preserve">The Timehands (Clock, named by it’s dwarven builders) </t>
  </si>
  <si>
    <t xml:space="preserve"> darkly turreted and eccentric, nestled into the rising rock flank of Mount Waterdeep, recently gifted to Open Lord Laeral Silverhand by the City's Lords.</t>
  </si>
  <si>
    <t>(E:DM pg.17)</t>
  </si>
  <si>
    <t xml:space="preserve">Inn, big, impressive and richly furnished </t>
  </si>
  <si>
    <t xml:space="preserve">(E:DM 31) </t>
  </si>
  <si>
    <t>Just-finished temple of Lurue, on Rainrun Street</t>
  </si>
  <si>
    <t xml:space="preserve"> (E:DM 347)  </t>
  </si>
  <si>
    <t xml:space="preserve"> (BT 18)</t>
  </si>
  <si>
    <t xml:space="preserve">Temple of Amaunator, Julthon Street
Pink marbel courtyard walls
 </t>
  </si>
  <si>
    <t>Corporal Enoreth Knag</t>
  </si>
  <si>
    <t xml:space="preserve"> of the Watch, an elderly officer who hates mysteries (HoU 11)</t>
  </si>
  <si>
    <t>Corner of Tharleon Street</t>
  </si>
  <si>
    <t xml:space="preserve">Three Stories high, stone dragons at the base of the walls are all gouting fire, two dragon helmed guards at the door. Caters more to the less-than-noble class. </t>
  </si>
  <si>
    <t>(BT 19)</t>
  </si>
  <si>
    <t xml:space="preserve">Rarknal’s Whitesmiths </t>
  </si>
  <si>
    <t>Backside? Silkanth’s Cut, (BT 19)</t>
  </si>
  <si>
    <t xml:space="preserve">Festhall, well lit windows, (BT 20) Visited by gurdsmen (DS 49, 88-89
)
Sanchel, dwarf madam of the Sirene (DS 89) </t>
  </si>
  <si>
    <t>A former Walking Statue, peeks over the buildings of Castle Ward, depicting a crowned and seated man with the suggestion of leather armor carved into it’s chest and limbs, it’s hairline traced by the lights of 'Gralkyn's Tankard', a tavern built into its lap. Hollowed out for living space. (TGC 61/ E:DM 358)</t>
  </si>
  <si>
    <t xml:space="preserve">Gilliam’s Haberdashery </t>
  </si>
  <si>
    <t>Thelma Flametop</t>
  </si>
  <si>
    <r>
      <t>Thelma Flametop, cleric of Sune, Heartwarden, a young red-haired beauty with a bubbly personality. She dresses is pinks and greens and wears gold jewelry. Thelma is a native of Waterdeep. (</t>
    </r>
    <r>
      <rPr>
        <b/>
        <sz val="8"/>
        <color rgb="FF000000"/>
        <rFont val="Verdana"/>
        <family val="2"/>
        <charset val="204"/>
      </rPr>
      <t>WATE 1-2</t>
    </r>
    <r>
      <rPr>
        <sz val="8"/>
        <color rgb="FF000000"/>
        <rFont val="Verdana"/>
        <family val="2"/>
        <charset val="204"/>
      </rPr>
      <t>)</t>
    </r>
  </si>
  <si>
    <r>
      <t>Risa Waylon, cleric of Sune, Heartwarden, a more mature, half-elven woman, quite fashionably dressed. She has a more serious demeanor and is quite the collector of art. Risa moved from Cormyr to Waterdeep 15 years ago. (</t>
    </r>
    <r>
      <rPr>
        <b/>
        <sz val="8"/>
        <color rgb="FF000000"/>
        <rFont val="Verdana"/>
        <family val="2"/>
        <charset val="204"/>
      </rPr>
      <t>WATE 1-2</t>
    </r>
    <r>
      <rPr>
        <sz val="8"/>
        <color rgb="FF000000"/>
        <rFont val="Verdana"/>
        <family val="2"/>
        <charset val="204"/>
      </rPr>
      <t>)</t>
    </r>
  </si>
  <si>
    <t>Risa Waylon</t>
  </si>
  <si>
    <t xml:space="preserve">Tempel of Beauty, On Greengrass, annual costume ball (30 of Tarsakh), DS39,158
</t>
  </si>
  <si>
    <t xml:space="preserve">Jhessail Eveningfall </t>
  </si>
  <si>
    <t>Silverstar Rahyn</t>
  </si>
  <si>
    <t>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</si>
  <si>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Jhessail Eveningfall (High Priestess of the House of the Moon, female half-moonelf, She has silver hair and
lime green eyes. Dressed in robes of blue and silver with a wide leather belt from which a moon-head mace
hangs, she presents a calm and pleasant demeanor) (WATE 2-3)</t>
  </si>
  <si>
    <t xml:space="preserve">Arlanna </t>
  </si>
  <si>
    <t>Tavernmaid of Slaked Sylph</t>
  </si>
  <si>
    <t>(Tavern in Darselune Street, near Gulzindar Street)</t>
  </si>
  <si>
    <t xml:space="preserve">at the edge of the sea and Castle wards, patron’s are a wide array of Waterdhavians, dark ale, night black loaves, shelves with broadsheets, Tavernmaid Arlanna </t>
  </si>
  <si>
    <t>(BT 11-17)</t>
  </si>
  <si>
    <t xml:space="preserve">Corner of Morningstar Way, (Grey-stoned) Stormstar Ride, Aurrenar Street crossing </t>
  </si>
  <si>
    <t>Tespergates</t>
  </si>
  <si>
    <t xml:space="preserve">On the west side of Mendever Street (servants entrance at Senarl’s Cut) BT
Renaer ‘Ren’ Neverember (son of Dagult Neverember and Lady Brandarth, sage and book-collector, rake by night)
</t>
  </si>
  <si>
    <t xml:space="preserve">Madrak Salibuck </t>
  </si>
  <si>
    <t>(Renaer calls him ‘old hin’, white-haired halfling butler, looked out for Renaer since childhood, was servant to Renaers mother)</t>
  </si>
  <si>
    <t xml:space="preserve">Bramal Salibuck </t>
  </si>
  <si>
    <t xml:space="preserve">(Madrak’s son, manages bulk of Neverember business as Renaers proxy) </t>
  </si>
  <si>
    <t>Bastun Nesraan</t>
  </si>
  <si>
    <t>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</si>
  <si>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t>
  </si>
  <si>
    <t>Aundra Blacklock</t>
  </si>
  <si>
    <t>, a raptoran sorceress is the landlady of the house, who lives in a sphere without a visible door floating 20ft. above the statues upward-reaching arm (TGC 6-7)  It’s said that she can heal spellplague damages.</t>
  </si>
  <si>
    <t xml:space="preserve">An apartment house, built from a former Walking statue. </t>
  </si>
  <si>
    <t>Has a certain irrepressible charm, owned by Mardin Eftnacost, a former adventurer and friend of Lady Tennora Hedare and her late mother Liferna (TGC 5,20,35)</t>
  </si>
  <si>
    <t>Mardin Eftnacost</t>
  </si>
  <si>
    <t>a former adventurer and friend of Lady Tennora Hedare and her late mother Liferna (TGC 5,20,35)</t>
  </si>
  <si>
    <t xml:space="preserve">Rhinzen Halnian </t>
  </si>
  <si>
    <t>Logan</t>
  </si>
  <si>
    <t>,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t>
  </si>
  <si>
    <t>Rhavilra Gryphonshar</t>
  </si>
  <si>
    <t xml:space="preserve">owner of Brightboots cleaning service </t>
  </si>
  <si>
    <r>
      <t>Sage, sorcerer and smith of the highest order (</t>
    </r>
    <r>
      <rPr>
        <b/>
        <sz val="8"/>
        <color rgb="FF000000"/>
        <rFont val="Verdana"/>
        <family val="2"/>
        <charset val="204"/>
      </rPr>
      <t>BT</t>
    </r>
    <r>
      <rPr>
        <sz val="8"/>
        <color rgb="FF000000"/>
        <rFont val="Verdana"/>
        <family val="2"/>
        <charset val="204"/>
      </rPr>
      <t>)</t>
    </r>
  </si>
  <si>
    <t>Kassalra Maremthur</t>
  </si>
  <si>
    <t>Gruthgar Hrimmrel</t>
  </si>
  <si>
    <t>Lammakh Heirlarpost</t>
  </si>
  <si>
    <t>Sarathlue Serendragon</t>
  </si>
  <si>
    <t>Daranthra Xathnout </t>
  </si>
  <si>
    <t>of Trades Ward, oxen-tender, "Lady of the Hoof", knows much of lower Dessarin. Proposed by Sarathra Serendragon.</t>
  </si>
  <si>
    <t>Belmark Chelvurr</t>
  </si>
  <si>
    <t>of Castle Ward, keeps hiring registry for caravan outriders and guards for costers using the city. Proposed by neutral lords</t>
  </si>
  <si>
    <t>of Dock Ward, who dealt in fishmeal and night soil and fertilizers, and in conveying bulk root vegetables from Secomber and the Dessarin to market stalls in the Deep. Proposed by neutral lords.</t>
  </si>
  <si>
    <t>of South Ward, of Flanthyn's Fastwares, who raced fresh fruits and vegetables and small necessities to shops all over the city. Proposed by neutral lords</t>
  </si>
  <si>
    <t>Ildunstran Wurth,</t>
  </si>
  <si>
    <t>Emmura Flanthyn</t>
  </si>
  <si>
    <t>UNMASKED LORD</t>
  </si>
  <si>
    <t>Candidate to Masked Lord</t>
  </si>
  <si>
    <t>Zuzeena Qeldur</t>
  </si>
  <si>
    <t>Cadraethe Haulhenarr</t>
  </si>
  <si>
    <t>Vaelra Kallo</t>
  </si>
  <si>
    <t>dressmaker from North Ward, proposed by one of the unnamed male lords, but approved by Cazondur loyalists</t>
  </si>
  <si>
    <t>Omin Dran</t>
  </si>
  <si>
    <t>Zereth Keltaerond</t>
  </si>
  <si>
    <t>Perengal Yuskalaunt</t>
  </si>
  <si>
    <t>Halark Tarncrown</t>
  </si>
  <si>
    <t>MASKED LORD, wealthy merchant investor, had been proposed by Cazondur loyalists</t>
  </si>
  <si>
    <t>MASKED LORD,unlovely but unfailingly polite, shipping fleet owner, known for diplomatic skill, had been proposed by Cazondur loyalists</t>
  </si>
  <si>
    <t>MASKED LORD, wealthy investor and moneylender of Calishite heritage and trade connections, had been proposed by Cazondur loyalists</t>
  </si>
  <si>
    <t>, a carefully expressionless lady, shrewd, grown very rich making and selling ointments and philters in beautiful blown glass vials, a Cazondur loyalist</t>
  </si>
  <si>
    <t>a saturnine retired shipwright, very active landlord, a Cazondur loyalist,</t>
  </si>
  <si>
    <t>a frowning, restless, loud, take-charge sort, inherited mother's importation business , specializing in connecting guilds with raw ingredients, a Cazondur loyalist</t>
  </si>
  <si>
    <t>a half-elf female, independent, spirited</t>
  </si>
  <si>
    <t xml:space="preserve">possibly MASKE LORD </t>
  </si>
  <si>
    <t>Mandarth Lane/ Ambergrislide seawards slopes of Mount Waterdeep. Bright blue doors on every building and white stone tiles on the roofs. (BT)</t>
  </si>
  <si>
    <t>Goral’s Way parallel to and one block east of Tybrun Ridge (BT)</t>
  </si>
  <si>
    <t>Trellamp Court: Between Sulvan’s Way and Three Lord’s Crossing (BT)</t>
  </si>
  <si>
    <t xml:space="preserve">(Down) Shyrrhr’s Steps, northeast on the Garmarl’s Dash over to (dark-bricked) Windless Way (BT) </t>
  </si>
  <si>
    <t xml:space="preserve">The Cliffride, a gravelpath up Mt. Waterdeep’s northern spur and Mount Melody Walk, a tunnel through the mountain itself. (SCAG 123) </t>
  </si>
  <si>
    <t>MOUNTAINSIDE STREETS</t>
  </si>
  <si>
    <t>Untidy tavern on the northwestern corner of the moot of Snail Street, Shrimp Alley and Presper Street (</t>
  </si>
  <si>
    <t xml:space="preserve">Dusk Lanvyl </t>
  </si>
  <si>
    <t>High Healers</t>
  </si>
  <si>
    <t xml:space="preserve">Arrowclad Jester </t>
  </si>
  <si>
    <t>Tavern, where ‘Mirt underwent his unexpected pregnancy, and the place Fzoul Chembryl groomed his mustache a time or two’. (SAY 6)
Has poor-performing minstrels at the door and a tasteless interior (SAY 9)</t>
  </si>
  <si>
    <t xml:space="preserve">Gannon </t>
  </si>
  <si>
    <t>co-owner of Magpie &amp; Gannon</t>
  </si>
  <si>
    <t>corner of Candle Lane and Slut Street</t>
  </si>
  <si>
    <t xml:space="preserve">Sintus Farlhor </t>
  </si>
  <si>
    <t>Tavernkeeper of House of Dust</t>
  </si>
  <si>
    <t>Ellis Kolatch</t>
  </si>
  <si>
    <t xml:space="preserve"> a fat, greasy unpleasant man. Sells jewelry and fine silks (and its rumoured also knives flints and small crossbows) Arrogant, hates elves and spellscarred </t>
  </si>
  <si>
    <t>Jard le Karn</t>
  </si>
  <si>
    <t>, proprietor of the festhall The Drunken Bard Nightclub &amp; Theater</t>
  </si>
  <si>
    <t>Seala</t>
  </si>
  <si>
    <t>host, male half-elf</t>
  </si>
  <si>
    <t>waitress, Jester’s Room, female human</t>
  </si>
  <si>
    <t>waiter, Bard’s Theater, male human</t>
  </si>
  <si>
    <t>Hector</t>
  </si>
  <si>
    <t>Sigrud</t>
  </si>
  <si>
    <t>Kar</t>
  </si>
  <si>
    <t>On Coffinmarch, wizard, old woman, some think she is a crazy mad witch, “never did much more than sell beauty charms to old maids and protections for young men with mischief on their minds”, most of Egetha’s stock is not for minors. (CotD 32)</t>
  </si>
  <si>
    <t>Tessele Swiftwater,</t>
  </si>
  <si>
    <t xml:space="preserve"> former adventurer, owner of Inn of the Dripping Dagger </t>
  </si>
  <si>
    <t>Thoat</t>
  </si>
  <si>
    <t>minotaur bouncer</t>
  </si>
  <si>
    <t>Heljara</t>
  </si>
  <si>
    <t>Barkeep  in Felzoun’s Folly , information broker</t>
  </si>
  <si>
    <t xml:space="preserve">bouncer in Felzoun’s Folly </t>
  </si>
  <si>
    <t>Sonny</t>
  </si>
  <si>
    <t>River’s Square</t>
  </si>
  <si>
    <t>The youngest son of a venerable Waterdhavian noble house, Vescaras has an impressive network of agents. His drovers, wagonmasters, and merchants ply the trade routes spanning the entire western half of Faerun, carrying out his instructions as they travel. Relying on his family's extensive wine trade, Vescaras keeps meticulous track of his far-flung agents and is ready to jump on any possible threat to the trade routes' tenuous safety. His fellow spymasters find the Turmian half-elf frustratingly cautious—and nearly as often, frustratingly correct. When not traveling, Vescaras stays in his family's estate in the Sea Ward, spending much of his time with the family vintners.
Of late, two mysteries have been occupying Ves- caras's attention. One is that several informants and Harper agents have gone missing along the trade roads. The other is four separate incidents of slaves fleeing Westgate and claiming to be from far-off Damara. Vescaras plans to ride for Westgate with the next caravan his family sends out.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t>
  </si>
  <si>
    <t>Eckhart Hedare</t>
  </si>
  <si>
    <t xml:space="preserve"> has thick mustaches (TGC 5)Live in the North Ward. Looking for tutors for their 4 children (TGC 7)Their mansions room are named after magical beasts like Griffon Room and Phoenix Room.</t>
  </si>
  <si>
    <t>Ran Grifstone</t>
  </si>
  <si>
    <t>third son of House Grifstone, is somewhat arrogant and very naive. (WATE 1-1)</t>
  </si>
  <si>
    <t xml:space="preserve">Nazra Mrays </t>
  </si>
  <si>
    <t>youngest Sisters of the family notorious for their shopping sprees. (BT 14)**As House Ulbrinter seems to still exist, maybe only House Phul vanished through the merger?</t>
  </si>
  <si>
    <r>
      <t>(</t>
    </r>
    <r>
      <rPr>
        <b/>
        <sz val="8"/>
        <color rgb="FF000000"/>
        <rFont val="Verdana"/>
        <family val="2"/>
        <charset val="204"/>
      </rPr>
      <t>TGC 314</t>
    </r>
    <r>
      <rPr>
        <sz val="8"/>
        <color rgb="FF000000"/>
        <rFont val="Verdana"/>
        <family val="2"/>
        <charset val="204"/>
      </rPr>
      <t xml:space="preserve">) </t>
    </r>
  </si>
  <si>
    <t>Nazra Mrays</t>
  </si>
  <si>
    <t>Antoum Mrays</t>
  </si>
  <si>
    <t>Nazra’s young son, studies a the House of Wonders.</t>
  </si>
  <si>
    <t>The grey robes of the wizard’s of the W.O., (BT 189)
All grey-robes have wands to either paralyze or slow their foes (BT 191)  (nod to the Gray Hands?) 
Humble blue robes (BT 147)
After Naomal’s treachery, the new Blackstaff Vajra Safahr took control over the remaining mages of the Watchful Order for a time (BT)</t>
  </si>
  <si>
    <t>Wear deep orange clothes at work. (CotD 165)
Guild rule: If something washes out of the City of the Dead, it has to be replaced properly. (CotD 168)</t>
  </si>
  <si>
    <t>Khochen</t>
  </si>
  <si>
    <t xml:space="preserve">petite tuigan woman </t>
  </si>
  <si>
    <t>The Heirs of Waterdeep</t>
  </si>
  <si>
    <t xml:space="preserve">Roarke House </t>
  </si>
  <si>
    <t>Symbol: Golden signet ring marked with a crescent moon and a star, each bearing a smooth garnet inside the ring below the signet.</t>
  </si>
  <si>
    <t xml:space="preserve">Osco Salibuck </t>
  </si>
  <si>
    <t>(Halfling, grandson of Madrak)</t>
  </si>
  <si>
    <t xml:space="preserve">The Sightless </t>
  </si>
  <si>
    <t>Criminals, operate from Downshadow, many are spellscarred, lead by the lich Avaereene (DS 197)</t>
  </si>
  <si>
    <r>
      <t>Hides below the illusion of a youthful, well rounded women, with a heart-shaped face surrounded by vibrant gold curls. (</t>
    </r>
    <r>
      <rPr>
        <b/>
        <sz val="8"/>
        <color rgb="FF000000"/>
        <rFont val="Verdana"/>
        <family val="2"/>
        <charset val="204"/>
      </rPr>
      <t>DS 183</t>
    </r>
    <r>
      <rPr>
        <sz val="8"/>
        <color rgb="FF000000"/>
        <rFont val="Verdana"/>
        <family val="2"/>
        <charset val="204"/>
      </rPr>
      <t xml:space="preserve">) </t>
    </r>
  </si>
  <si>
    <r>
      <t>Before Avarenee became a lich, she was in command of the Xanathar’s kidnapping agents known as ‘the Hand’. She was already a skilled mage and slaver of the Xanathar’s Thieves Guild. (</t>
    </r>
    <r>
      <rPr>
        <b/>
        <sz val="8"/>
        <color rgb="FF000000"/>
        <rFont val="Verdana"/>
        <family val="2"/>
        <charset val="204"/>
      </rPr>
      <t>CoSp/WiW 89</t>
    </r>
    <r>
      <rPr>
        <sz val="8"/>
        <color rgb="FF000000"/>
        <rFont val="Verdana"/>
        <family val="2"/>
        <charset val="204"/>
      </rPr>
      <t>)</t>
    </r>
  </si>
  <si>
    <t>Avaereene</t>
  </si>
  <si>
    <t xml:space="preserve"> a powerful lich and crime lord (originally appeared in the 3.5 Waterdeep sourcebook as a member of the Xanathar's guild) (DS 183+) </t>
  </si>
  <si>
    <t>The Sightless</t>
  </si>
  <si>
    <t xml:space="preserve">Lord Bones </t>
  </si>
  <si>
    <t xml:space="preserve">Crime-Lord, visits seedy festhalls. An intelligent undead formed by a conglomerate of crawling claws and dretches. He was apparently destroyed in a battle in which Volo Geddarm had a part of. His remains are kept under lock by the watch. 
</t>
  </si>
  <si>
    <t>(SAY 4-5)</t>
  </si>
  <si>
    <t>0.5.1</t>
  </si>
  <si>
    <t>Added a lot of characters, some buildings, books, information about some organizations / factions, minor edits</t>
  </si>
  <si>
    <t>City Scenes</t>
  </si>
  <si>
    <t>A drunk dwarf stumbles, falls down, and picks himself back up. The dwarf drops a pouch containing 1 d6 sp as he staggers away.</t>
  </si>
  <si>
    <t>As bystanders watch glumly, four members of the City Watch remove a dead body from a building or alley and load it into a cart heading to the
	nearest morgue. The Watch doesn’t comment on the death, other than to say it's “not suspicious."	57-60</t>
  </si>
  <si>
    <t>A shop proprietor throws out a disagreeable customer, leading to a brief shouting match in the street.</t>
  </si>
  <si>
    <t>13-16</t>
  </si>
  <si>
    <t>A friendly half-ore asks the characters for directions to a random location in</t>
  </si>
  <si>
    <t>the city.</t>
  </si>
  <si>
    <t>17-20</t>
  </si>
  <si>
    <t>A griffon cavalry rider passes overhead. If any of the characters wave, the rider waves back.</t>
  </si>
  <si>
    <t>21-24</t>
  </si>
  <si>
    <t>A tiefling urchin begs for nibs (copper</t>
  </si>
  <si>
    <t>pieces) and makes kind remarks toward friendly characters.</t>
  </si>
  <si>
    <t>25-28</t>
  </si>
  <si>
    <t>A disheveled dwarf hawks cheap jewelry on a street corner.</t>
  </si>
  <si>
    <t>29-32</t>
  </si>
  <si>
    <t>A Zhent recruiter gives the characters a printed pamphlet extolling the virtues of the Black Network. The pamphlet</t>
  </si>
  <si>
    <t>also lists the address of a Zhentarim recruitment office on Net Street in the Dock Ward.</t>
  </si>
  <si>
    <t>33-36</t>
  </si>
  <si>
    <t>A Waterdavian noble strolls down the street, accompanied by an overburdened valet and sixteen guards in the noble's employ.</t>
  </si>
  <si>
    <t>37-40</t>
  </si>
  <si>
    <t>A foreign diplomat travels by coach down the street, looking for a good tavern or eatery. The coach comes with a driver and eight guards, and is further protected by four veterans on draft horses.</t>
  </si>
  <si>
    <t>41-44</t>
  </si>
  <si>
    <t>A broadcrier stands on a corner, selling a scandalous broadsheet for 1 nib (cp) per copy. The broadcrier</t>
  </si>
  <si>
    <t>resorts to flattery in an effort to get the characters to buy at least one copy.</t>
  </si>
  <si>
    <t>45-48</t>
  </si>
  <si>
    <t>Too many wagons create traffic congestion and crowding in the streets.</t>
  </si>
  <si>
    <t>57-60</t>
  </si>
  <si>
    <t>65-68</t>
  </si>
  <si>
    <t>73-76</t>
  </si>
  <si>
    <t>81-84</t>
  </si>
  <si>
    <t>85-88</t>
  </si>
  <si>
    <t>89-92</t>
  </si>
  <si>
    <t>93-96</t>
  </si>
  <si>
    <t>97-00</t>
  </si>
  <si>
    <t>49-52</t>
  </si>
  <si>
    <t>A kite crashes into a random character. The kite's owner, a young boy or girl, apologizes and asks for help getting the kite airborne once more.</t>
  </si>
  <si>
    <r>
      <t xml:space="preserve">An </t>
    </r>
    <r>
      <rPr>
        <b/>
        <sz val="8"/>
        <color rgb="FF000000"/>
        <rFont val="Segoe UI"/>
        <family val="2"/>
        <charset val="204"/>
      </rPr>
      <t xml:space="preserve">archmage </t>
    </r>
    <r>
      <rPr>
        <sz val="8"/>
        <color rgb="FF000000"/>
        <rFont val="Segoe UI"/>
        <family val="2"/>
        <charset val="204"/>
      </rPr>
      <t xml:space="preserve">appears out of nowhere, having used a teleport spell to travel from a distant city. There’s a 30 percent chance that the archmage arrives with an entourage of six </t>
    </r>
    <r>
      <rPr>
        <b/>
        <sz val="8"/>
        <color rgb="FF000000"/>
        <rFont val="Segoe UI"/>
        <family val="2"/>
        <charset val="204"/>
      </rPr>
      <t>flying swords.</t>
    </r>
  </si>
  <si>
    <r>
      <t xml:space="preserve">A captured criminal or monster is moved through the city in a heavily guarded prison wagon, escorted by twelve </t>
    </r>
    <r>
      <rPr>
        <b/>
        <sz val="8"/>
        <color rgb="FF000000"/>
        <rFont val="Segoe UI"/>
        <family val="2"/>
        <charset val="204"/>
      </rPr>
      <t xml:space="preserve">veterans </t>
    </r>
    <r>
      <rPr>
        <sz val="8"/>
        <color rgb="FF000000"/>
        <rFont val="Segoe UI"/>
        <family val="2"/>
        <charset val="204"/>
      </rPr>
      <t xml:space="preserve">of the City Watch and a </t>
    </r>
    <r>
      <rPr>
        <b/>
        <sz val="8"/>
        <color rgb="FF000000"/>
        <rFont val="Segoe UI"/>
        <family val="2"/>
        <charset val="204"/>
      </rPr>
      <t xml:space="preserve">mage </t>
    </r>
    <r>
      <rPr>
        <sz val="8"/>
        <color rgb="FF000000"/>
        <rFont val="Segoe UI"/>
        <family val="2"/>
        <charset val="204"/>
      </rPr>
      <t>from the Watchful Order of Magists &amp;. Protectors.</t>
    </r>
  </si>
  <si>
    <t>Several members of the City Watch knock on doors and question residents in their search for an elusive criminal. Characters who stand out are also questioned.</t>
  </si>
  <si>
    <r>
      <t xml:space="preserve">A </t>
    </r>
    <r>
      <rPr>
        <b/>
        <sz val="8"/>
        <color rgb="FF000000"/>
        <rFont val="Segoe UI"/>
        <family val="2"/>
        <charset val="204"/>
      </rPr>
      <t xml:space="preserve">mage </t>
    </r>
    <r>
      <rPr>
        <sz val="8"/>
        <color rgb="FF000000"/>
        <rFont val="Segoe UI"/>
        <family val="2"/>
        <charset val="204"/>
      </rPr>
      <t>using a fly spell soars overhead.</t>
    </r>
  </si>
  <si>
    <r>
      <t xml:space="preserve">A mage </t>
    </r>
    <r>
      <rPr>
        <sz val="8"/>
        <color rgb="FF000000"/>
        <rFont val="Segoe UI"/>
        <family val="2"/>
        <charset val="204"/>
      </rPr>
      <t>uses a Tenser’s floating disc spell to transport a huge pile of used books.</t>
    </r>
  </si>
  <si>
    <r>
      <t xml:space="preserve">Id6 </t>
    </r>
    <r>
      <rPr>
        <b/>
        <sz val="8"/>
        <color rgb="FF000000"/>
        <rFont val="Segoe UI"/>
        <family val="2"/>
        <charset val="204"/>
      </rPr>
      <t xml:space="preserve">acolytes </t>
    </r>
    <r>
      <rPr>
        <sz val="8"/>
        <color rgb="FF000000"/>
        <rFont val="Segoe UI"/>
        <family val="2"/>
        <charset val="204"/>
      </rPr>
      <t>from a local temple guide a loaded mule, handing out fresh blankets and food to homeless residents.</t>
    </r>
  </si>
  <si>
    <t>Two old coots stand on a corner and loudly speculate about the characters’ origins and business.</t>
  </si>
  <si>
    <t>A small gang of friendly street urchins take a shine to the characters and follow them around.</t>
  </si>
  <si>
    <t>A modest funeral procession heads to the City of the Dead.</t>
  </si>
  <si>
    <t>A troupe of halfling street performers put on a puppet show, reenact an ancient battle, or play instruments for coin.</t>
  </si>
  <si>
    <r>
      <t xml:space="preserve">A local temple sets up an outdoor soup kitchen under a tent to feed the poor. The kitchen is staffed by a </t>
    </r>
    <r>
      <rPr>
        <b/>
        <sz val="8"/>
        <color rgb="FF000000"/>
        <rFont val="Segoe UI"/>
        <family val="2"/>
        <charset val="204"/>
      </rPr>
      <t xml:space="preserve">priest </t>
    </r>
    <r>
      <rPr>
        <sz val="8"/>
        <color rgb="FF000000"/>
        <rFont val="Segoe UI"/>
        <family val="2"/>
        <charset val="204"/>
      </rPr>
      <t xml:space="preserve">and four </t>
    </r>
    <r>
      <rPr>
        <b/>
        <sz val="8"/>
        <color rgb="FF000000"/>
        <rFont val="Segoe UI"/>
        <family val="2"/>
        <charset val="204"/>
      </rPr>
      <t>acolytes.</t>
    </r>
  </si>
  <si>
    <t>A disheveled figure pushes an empty baby carriage down a street or through an alley.</t>
  </si>
  <si>
    <t>Waterdeep Inns and Boarding Houses</t>
  </si>
  <si>
    <t>Establishment</t>
  </si>
  <si>
    <t>Sailor’s Corner</t>
  </si>
  <si>
    <t>Shipmasters’ Hall</t>
  </si>
  <si>
    <t>Field Ward</t>
  </si>
  <si>
    <t>The Hart’s Head</t>
  </si>
  <si>
    <t>The Last Refuge</t>
  </si>
  <si>
    <t>SeaWard</t>
  </si>
  <si>
    <t>Dacer’s Inn</t>
  </si>
  <si>
    <t>Maerghaun’s Inn</t>
  </si>
  <si>
    <t>Southern Ward Madam Garah’s Boarding House</t>
  </si>
  <si>
    <t>Gondalim’s</t>
  </si>
  <si>
    <t>Inn of the Dripping Dagge</t>
  </si>
  <si>
    <t>The Little Hostel (halflings</t>
  </si>
  <si>
    <t>The Unicorn’s Horn V</t>
  </si>
  <si>
    <t>Mother Digdown’s \</t>
  </si>
  <si>
    <t>Pickpocketed Items</t>
  </si>
  <si>
    <t>When a character successfully picks the</t>
  </si>
  <si>
    <t>PICKPOCKETED ITEMS dlOO Pilfered ltem(s)</t>
  </si>
  <si>
    <t>01-02 Bag of 20 caltrops</t>
  </si>
  <si>
    <t>03-04 Ball of twine</t>
  </si>
  <si>
    <t>05-06 Bottle of ink</t>
  </si>
  <si>
    <t>07-0 Bracelet or anklet worth 25 gp</t>
  </si>
  <si>
    <t>10 Bracelet or anklet worth 250 gp</t>
  </si>
  <si>
    <t>11-12 Brass shears</t>
  </si>
  <si>
    <t>13-14 Candle</t>
  </si>
  <si>
    <t>15-16 Comb or brush</t>
  </si>
  <si>
    <t>17-18 Component pouch</t>
  </si>
  <si>
    <t>19-20 Deck of playing cards</t>
  </si>
  <si>
    <t>21-22 ld4 dice</t>
  </si>
  <si>
    <t>23-24 Flute</t>
  </si>
  <si>
    <t>25-27 Gemstone worth 10 gp 28-30 Gemstone worth 50 gp</t>
  </si>
  <si>
    <t>31         Gemstone worth 100 gp</t>
  </si>
  <si>
    <t>32         Gemstone worth 500 gp 33-34 Holy symbol</t>
  </si>
  <si>
    <t>35-36 Key 37-38 Laundry ticket 39-40 Letter in a sealed envelc 41-43 Necklace worth 25 gp 44 Necklace worth 250 gp 45-46 Notebook of names anc 47-48 Pocket mirror 49-50 Potion of healing in a vi 51-52 Pouch containing 6 cp 53-54 Pouch containing 11 cp 55-56 Pouch containing 15 cp</t>
  </si>
  <si>
    <t>Hulbrant’s Record</t>
  </si>
  <si>
    <t>Merchants’ True Friend</t>
  </si>
  <si>
    <t>Mount Waterdeep Times The North Wind</t>
  </si>
  <si>
    <t>Aimed at the conservative noblewoman who demands the very height of good taste and literate fare Bitingly satirical rag that mocks well- known Waterdavians Local news and gossip of questionable authenticity Reports news and nasty gossip about the “old nobility” in a cynical manner</t>
  </si>
  <si>
    <t>A bland, exhaustive catalog of who was seen where—and what they were wearing at the time Published by worshipers ofWaukeen and focused on business and advertising</t>
  </si>
  <si>
    <t>“Life in the city” news with social announcements and dining reviews Features illustrations of fashionable garments and the easy-on-the-eyes folk who wear them Raunchy rag with club reviews and saucy fiction</t>
  </si>
  <si>
    <t>Beshaba</t>
  </si>
  <si>
    <t xml:space="preserve">Masked Lord, ‘Loudbuckles’, a half-elf woman, rotector of Ahghairon’s dragonstaff (TGC 314) </t>
  </si>
  <si>
    <t>https://forgottenrealms.fandom.com/wiki/Nazra_Mrays</t>
  </si>
  <si>
    <t>https://forgottenrealms.fandom.com/wiki/Omin_Dran</t>
  </si>
  <si>
    <t>https://forgottenrealms.fandom.com/wiki/Durnan</t>
  </si>
  <si>
    <t>https://forgottenrealms.fandom.com/wiki/Dagult_Neverember</t>
  </si>
  <si>
    <t>Lord Protector of Neverwinter around 1491 DR</t>
  </si>
  <si>
    <t>former Open Lord, born in 1429 DR, 62 yo</t>
  </si>
  <si>
    <t>https://forgottenrealms.fandom.com/wiki/Renaer_Neverember</t>
  </si>
  <si>
    <t>Brandath</t>
  </si>
  <si>
    <t>unknown, last descendant is Renaer Neverember</t>
  </si>
  <si>
    <t>https://forgottenrealms.fandom.com/wiki/Eiruk_Weskur</t>
  </si>
  <si>
    <t>https://forgottenrealms.fandom.com/wiki/Osco_Salibuck</t>
  </si>
  <si>
    <t>Here's to the City of Splendors</t>
  </si>
  <si>
    <t>Deep water where the edge of the sea</t>
  </si>
  <si>
    <t>Meets rivers of gold; all the coins ever made</t>
  </si>
  <si>
    <t>Flow past - gods, throw some to me!</t>
  </si>
  <si>
    <t>(A traditional toast, sung in the taverns of Waterdeep)</t>
  </si>
  <si>
    <t>Raker</t>
  </si>
  <si>
    <t>Striker</t>
  </si>
  <si>
    <t>Transport (cog)</t>
  </si>
  <si>
    <t>LIVING WATERDEEP</t>
  </si>
  <si>
    <t>CONTRIBUTOR</t>
  </si>
  <si>
    <t>WEALTH</t>
  </si>
  <si>
    <t>DM NOTES LW</t>
  </si>
  <si>
    <t>Descriptions2</t>
  </si>
  <si>
    <t>Owner/Specific NPCs3</t>
  </si>
  <si>
    <t>Additional Notes4</t>
  </si>
  <si>
    <t>Link5</t>
  </si>
  <si>
    <t>Typical Resale Price</t>
  </si>
  <si>
    <t>Format</t>
  </si>
  <si>
    <t>Title</t>
  </si>
  <si>
    <t>Sample Passage</t>
  </si>
  <si>
    <t>Typical Resale Price2</t>
  </si>
  <si>
    <t>The Mystery of The Black Spur
One oddity among chapbooks that never fails to ignite furious debate among collectors and sages alike is The Black Spur, a curiously stilted work of fiction purporting to recount the disputes, intrigues, and romances within the sprawling, luxurious household of a fictional noble family of Waterdeep. Many folk believe its prose conceals spell incantations, for those who know how to look for them, and this and other strange beliefs about the Spur have been fanned by the fact that every single copy of this chapbook is slightly different, with paragraphs or individual lines added, omitted, or altered. Certain wealthy collectors of the city (who've learned to remain anonymous since those who were more public suffered, one after another, robbery and murder) have for years tried to amass as many copies of the Spur as possible.
At least two thousand copies of the Spur were printed some twenty-four winters ago, by unknown presses acting for an anonymous author. Blackstaff Tower is known to hold more than a dozen copies, and all of the noble houses like to own at least a copy each (to hunt for what are said to be thinly veiled references to real nobles, not necessarily out of any interest in chasing down spells at all). One long-lasting rumor insists the spell hidden in the copies of the Spur is a "hanging" doom spell that will be unleashed to devastate Waterdeep if it is ever properly uttered. Still other whispers say it will set the Walking Statues to performing some unknown task, or cause the Castle to collapse down into Skullport, or force all living things up out Undermountain or the sewers into the city streets.</t>
  </si>
  <si>
    <t>Production of Chapbooks 
Resale prices of used chapbooks vary with demand, but the fees paid by printers to produce a book can be summarized thus:
Most printers pay an author a flat fee per tome (no royalties) of 6-12 gp (8-10 is the average), though the fee can be much higher for books "the public is demanding" such as tell-all tales from celebrities of the moment. Artists are usually paid 1 sp per illustration or 1 gp for all the illustrations needed for a book. (Many printers will recycle these woodcuts for several future tomes with no thought for paying the artist any more coin: once a woodcut is sold, it becomes the buyer's property.)
Newly printed chapbooks are usually sold to vendors (who can rarely add more than 2 or 3 gp to the price, lest they be undercut by another seller) at 2 to 4 gp a copy.
Waterdeep is home to literally hundreds of printers, but the best-known (and regarded) ones are: Nanalo's (Nanalo Druen, north-front Keltarn Street, two doors east of the Street of Silver, Castle Ward) and the House of Sharp Quills (Speakers: Immarsk Tanthuulen and Blaela Murrowind; south-front Julthoon Street three doors west of Gothal Street). Generally, the respectable printers, and those with a lot of money, but also a few well-heeled rebels and mavericks, are located north of the Market ("upcastle") and the less respectable makers of lower-quality chapbooks are south of it, or "downcastle." The most notorious "print anything" business, Malikho's Maw, can be contacted only by asking doorguards of certain Dock Ward taverns to arrange clandestine meetings.</t>
  </si>
  <si>
    <t>Aglarond</t>
  </si>
  <si>
    <t>Akürian</t>
  </si>
  <si>
    <t>Samarach, Thindol, T ashluta,the Black and Mhair Jungles,Nanubel, Mhairhetel</t>
  </si>
  <si>
    <t>Uthgardt barbarians, Hartsvale</t>
  </si>
  <si>
    <t>Central Faerun from the Sword Coast to the Sea of Fallen Stars (Cormyr, Dalelands, Waterdeep, Sembia, and so on)</t>
  </si>
  <si>
    <t>Chult</t>
  </si>
  <si>
    <t>Damara, Vaasa</t>
  </si>
  <si>
    <t>Durpar</t>
  </si>
  <si>
    <t>Halruaa</t>
  </si>
  <si>
    <t>The North (The Savage Frontier)</t>
  </si>
  <si>
    <t>Koryo</t>
  </si>
  <si>
    <t>Kozakuran</t>
  </si>
  <si>
    <t>Kozakura</t>
  </si>
  <si>
    <t>Malatra</t>
  </si>
  <si>
    <t>Zakhara, Bedine nomads of Anauroch</t>
  </si>
  <si>
    <t>Mulhorand</t>
  </si>
  <si>
    <t>Reghedmen (Icewind Dale
Barbarians)</t>
  </si>
  <si>
    <t>The Shaar</t>
  </si>
  <si>
    <t>Shou Lung, T'u Lung, Ra-Khati, Tabot</t>
  </si>
  <si>
    <t>Tashalar</t>
  </si>
  <si>
    <t>Thorasta</t>
  </si>
  <si>
    <t>Western Heartlands, Baldur's Gate</t>
  </si>
  <si>
    <t>Ice Hunters, Ulutiun</t>
  </si>
  <si>
    <t>Wa</t>
  </si>
  <si>
    <t>Moonshae Isles</t>
  </si>
  <si>
    <t>Aseir</t>
  </si>
  <si>
    <t xml:space="preserve"> Bardeid</t>
  </si>
  <si>
    <t xml:space="preserve"> Haseid</t>
  </si>
  <si>
    <t xml:space="preserve"> Khemed</t>
  </si>
  <si>
    <t xml:space="preserve"> Mehmen</t>
  </si>
  <si>
    <t xml:space="preserve"> Sudeiman</t>
  </si>
  <si>
    <t xml:space="preserve"> Zasheir</t>
  </si>
  <si>
    <t xml:space="preserve"> Atala</t>
  </si>
  <si>
    <t xml:space="preserve"> Ceidil</t>
  </si>
  <si>
    <t xml:space="preserve"> Hama</t>
  </si>
  <si>
    <t xml:space="preserve"> Jasmal</t>
  </si>
  <si>
    <t xml:space="preserve"> Meilil</t>
  </si>
  <si>
    <t xml:space="preserve"> Seipora</t>
  </si>
  <si>
    <t xml:space="preserve"> Yasheira</t>
  </si>
  <si>
    <t xml:space="preserve"> Zasheida; </t>
  </si>
  <si>
    <t>Basha</t>
  </si>
  <si>
    <t xml:space="preserve"> Dumein</t>
  </si>
  <si>
    <t xml:space="preserve"> Jassan</t>
  </si>
  <si>
    <t xml:space="preserve"> Khalid</t>
  </si>
  <si>
    <t>Mostana</t>
  </si>
  <si>
    <t xml:space="preserve"> Pashar</t>
  </si>
  <si>
    <t xml:space="preserve"> Rein</t>
  </si>
  <si>
    <t>Darvin</t>
  </si>
  <si>
    <t xml:space="preserve"> Dorn</t>
  </si>
  <si>
    <t xml:space="preserve"> Evendur</t>
  </si>
  <si>
    <t xml:space="preserve"> Gorstag</t>
  </si>
  <si>
    <t xml:space="preserve"> Grim</t>
  </si>
  <si>
    <t xml:space="preserve"> Helm</t>
  </si>
  <si>
    <t xml:space="preserve"> Malark</t>
  </si>
  <si>
    <t xml:space="preserve"> Morn</t>
  </si>
  <si>
    <t xml:space="preserve"> Randal</t>
  </si>
  <si>
    <t xml:space="preserve"> Stedd; </t>
  </si>
  <si>
    <t>Arveene</t>
  </si>
  <si>
    <t xml:space="preserve"> Esvele</t>
  </si>
  <si>
    <t xml:space="preserve"> Jhessail</t>
  </si>
  <si>
    <t xml:space="preserve"> Kerri</t>
  </si>
  <si>
    <t xml:space="preserve"> Lureene</t>
  </si>
  <si>
    <t xml:space="preserve"> Miri</t>
  </si>
  <si>
    <t xml:space="preserve"> Rowan</t>
  </si>
  <si>
    <t xml:space="preserve"> Shandri</t>
  </si>
  <si>
    <t>Amblecrown</t>
  </si>
  <si>
    <t xml:space="preserve"> Buckman</t>
  </si>
  <si>
    <t xml:space="preserve"> Dundragon</t>
  </si>
  <si>
    <t xml:space="preserve"> Evenwood</t>
  </si>
  <si>
    <t xml:space="preserve"> Greycastle</t>
  </si>
  <si>
    <t xml:space="preserve"> Tallstag</t>
  </si>
  <si>
    <t>Bor</t>
  </si>
  <si>
    <t xml:space="preserve"> Fodel</t>
  </si>
  <si>
    <t xml:space="preserve"> Glar</t>
  </si>
  <si>
    <t xml:space="preserve"> Grigor</t>
  </si>
  <si>
    <t xml:space="preserve"> Igan</t>
  </si>
  <si>
    <t xml:space="preserve"> Ivor</t>
  </si>
  <si>
    <t xml:space="preserve"> Kosef</t>
  </si>
  <si>
    <t xml:space="preserve"> Mival</t>
  </si>
  <si>
    <t xml:space="preserve"> Orel</t>
  </si>
  <si>
    <t xml:space="preserve"> Pavel</t>
  </si>
  <si>
    <t xml:space="preserve"> Sergor;</t>
  </si>
  <si>
    <t>Alethra</t>
  </si>
  <si>
    <t xml:space="preserve"> Kara</t>
  </si>
  <si>
    <t xml:space="preserve"> Katernin</t>
  </si>
  <si>
    <t xml:space="preserve"> Mara</t>
  </si>
  <si>
    <t xml:space="preserve"> Natali</t>
  </si>
  <si>
    <t xml:space="preserve"> Olma</t>
  </si>
  <si>
    <t xml:space="preserve"> Tana</t>
  </si>
  <si>
    <t xml:space="preserve"> Zora; </t>
  </si>
  <si>
    <t>Bersk</t>
  </si>
  <si>
    <t xml:space="preserve"> Chernin</t>
  </si>
  <si>
    <t xml:space="preserve"> Dotsk</t>
  </si>
  <si>
    <t xml:space="preserve"> Kulenov</t>
  </si>
  <si>
    <t xml:space="preserve"> Marsk</t>
  </si>
  <si>
    <t xml:space="preserve"> Nemetsk</t>
  </si>
  <si>
    <t xml:space="preserve"> Shemov</t>
  </si>
  <si>
    <t xml:space="preserve"> Starag</t>
  </si>
  <si>
    <t>Ander</t>
  </si>
  <si>
    <t xml:space="preserve"> Blath</t>
  </si>
  <si>
    <t xml:space="preserve"> Bran</t>
  </si>
  <si>
    <t xml:space="preserve"> Frath</t>
  </si>
  <si>
    <t xml:space="preserve"> Geth</t>
  </si>
  <si>
    <t xml:space="preserve"> Lander</t>
  </si>
  <si>
    <t xml:space="preserve"> Luth</t>
  </si>
  <si>
    <t xml:space="preserve"> Malcer</t>
  </si>
  <si>
    <t xml:space="preserve"> Stor</t>
  </si>
  <si>
    <t xml:space="preserve"> Taman</t>
  </si>
  <si>
    <t xml:space="preserve"> Urth; </t>
  </si>
  <si>
    <t>Amafrey</t>
  </si>
  <si>
    <t xml:space="preserve"> Betha</t>
  </si>
  <si>
    <t xml:space="preserve"> Cefrey</t>
  </si>
  <si>
    <t xml:space="preserve"> Kethra</t>
  </si>
  <si>
    <t xml:space="preserve"> Olga</t>
  </si>
  <si>
    <t xml:space="preserve"> Silifrey</t>
  </si>
  <si>
    <t xml:space="preserve"> Westra;</t>
  </si>
  <si>
    <t>Brightwood</t>
  </si>
  <si>
    <t xml:space="preserve"> Helder</t>
  </si>
  <si>
    <t xml:space="preserve"> Hornraven</t>
  </si>
  <si>
    <t xml:space="preserve"> Lackman</t>
  </si>
  <si>
    <t xml:space="preserve"> Stormwind</t>
  </si>
  <si>
    <t xml:space="preserve"> Windrivver</t>
  </si>
  <si>
    <t>Aoth</t>
  </si>
  <si>
    <t xml:space="preserve"> Bareris</t>
  </si>
  <si>
    <t xml:space="preserve"> Ehput-Ki</t>
  </si>
  <si>
    <t xml:space="preserve"> Kethoth</t>
  </si>
  <si>
    <t xml:space="preserve"> Mumed</t>
  </si>
  <si>
    <t xml:space="preserve"> Ramas</t>
  </si>
  <si>
    <t xml:space="preserve"> So-Kehur</t>
  </si>
  <si>
    <t xml:space="preserve"> Thazar-De</t>
  </si>
  <si>
    <t xml:space="preserve"> Urhur;</t>
  </si>
  <si>
    <t>Arizima</t>
  </si>
  <si>
    <t xml:space="preserve"> Chathi</t>
  </si>
  <si>
    <t xml:space="preserve"> Nephis</t>
  </si>
  <si>
    <t xml:space="preserve"> Nulara</t>
  </si>
  <si>
    <t xml:space="preserve"> Murithi</t>
  </si>
  <si>
    <t xml:space="preserve"> Sefris</t>
  </si>
  <si>
    <t xml:space="preserve"> Thola</t>
  </si>
  <si>
    <t xml:space="preserve"> Umara</t>
  </si>
  <si>
    <t xml:space="preserve"> Zolis; </t>
  </si>
  <si>
    <t>Ankhalab</t>
  </si>
  <si>
    <t xml:space="preserve"> Anskuld</t>
  </si>
  <si>
    <t xml:space="preserve"> Fezim</t>
  </si>
  <si>
    <t xml:space="preserve"> Hahpet</t>
  </si>
  <si>
    <t xml:space="preserve"> Nathandem</t>
  </si>
  <si>
    <t xml:space="preserve"> Sepret</t>
  </si>
  <si>
    <t xml:space="preserve"> Uuthrakt</t>
  </si>
  <si>
    <t>Borivik</t>
  </si>
  <si>
    <t xml:space="preserve"> Faurgar</t>
  </si>
  <si>
    <t xml:space="preserve"> Jandar</t>
  </si>
  <si>
    <t xml:space="preserve"> Kanithar</t>
  </si>
  <si>
    <t xml:space="preserve"> Madislak</t>
  </si>
  <si>
    <t xml:space="preserve"> Ralmevik</t>
  </si>
  <si>
    <t xml:space="preserve"> Shaumar</t>
  </si>
  <si>
    <t xml:space="preserve"> Vladislak;</t>
  </si>
  <si>
    <t>Fyevarra</t>
  </si>
  <si>
    <t xml:space="preserve"> Hulmarra</t>
  </si>
  <si>
    <t xml:space="preserve"> Immith</t>
  </si>
  <si>
    <t xml:space="preserve"> Imzel</t>
  </si>
  <si>
    <t xml:space="preserve"> Navarra</t>
  </si>
  <si>
    <t xml:space="preserve"> Shevarra</t>
  </si>
  <si>
    <t>Chergoba</t>
  </si>
  <si>
    <t xml:space="preserve"> Dyernina</t>
  </si>
  <si>
    <t xml:space="preserve"> Iltazyara</t>
  </si>
  <si>
    <t xml:space="preserve"> Murnyethara</t>
  </si>
  <si>
    <t xml:space="preserve"> Stayanoga</t>
  </si>
  <si>
    <t xml:space="preserve"> Ulmokina</t>
  </si>
  <si>
    <t>An</t>
  </si>
  <si>
    <t xml:space="preserve"> Chen</t>
  </si>
  <si>
    <t xml:space="preserve"> Chi</t>
  </si>
  <si>
    <t xml:space="preserve"> Fai</t>
  </si>
  <si>
    <t xml:space="preserve"> Jiang</t>
  </si>
  <si>
    <t xml:space="preserve"> Jun</t>
  </si>
  <si>
    <t xml:space="preserve"> Lian</t>
  </si>
  <si>
    <t xml:space="preserve"> Long</t>
  </si>
  <si>
    <t xml:space="preserve"> Meng</t>
  </si>
  <si>
    <t xml:space="preserve"> On</t>
  </si>
  <si>
    <t xml:space="preserve"> Shan</t>
  </si>
  <si>
    <t xml:space="preserve"> Shui</t>
  </si>
  <si>
    <t xml:space="preserve"> Wen;</t>
  </si>
  <si>
    <t>Bai</t>
  </si>
  <si>
    <t xml:space="preserve"> Chao</t>
  </si>
  <si>
    <t xml:space="preserve"> Jia</t>
  </si>
  <si>
    <t xml:space="preserve"> Lei</t>
  </si>
  <si>
    <t xml:space="preserve"> Mei</t>
  </si>
  <si>
    <t xml:space="preserve"> Qiao</t>
  </si>
  <si>
    <t>Chien</t>
  </si>
  <si>
    <t xml:space="preserve"> Huang</t>
  </si>
  <si>
    <t xml:space="preserve"> Kao</t>
  </si>
  <si>
    <t xml:space="preserve"> Kung</t>
  </si>
  <si>
    <t xml:space="preserve"> Lao</t>
  </si>
  <si>
    <t xml:space="preserve"> Ling</t>
  </si>
  <si>
    <t xml:space="preserve"> Pin</t>
  </si>
  <si>
    <t xml:space="preserve"> Shin</t>
  </si>
  <si>
    <t xml:space="preserve"> Sum</t>
  </si>
  <si>
    <t xml:space="preserve"> Tan</t>
  </si>
  <si>
    <t xml:space="preserve"> Wan</t>
  </si>
  <si>
    <t>Anton</t>
  </si>
  <si>
    <t xml:space="preserve"> Diero</t>
  </si>
  <si>
    <t xml:space="preserve"> Marcon</t>
  </si>
  <si>
    <t xml:space="preserve"> Pieron</t>
  </si>
  <si>
    <t xml:space="preserve"> Rimardo</t>
  </si>
  <si>
    <t xml:space="preserve"> Romero</t>
  </si>
  <si>
    <t xml:space="preserve"> Salazar</t>
  </si>
  <si>
    <t xml:space="preserve"> Umbero;</t>
  </si>
  <si>
    <t>Balama</t>
  </si>
  <si>
    <t xml:space="preserve"> Dona</t>
  </si>
  <si>
    <t xml:space="preserve"> Faila</t>
  </si>
  <si>
    <t xml:space="preserve"> Jalana</t>
  </si>
  <si>
    <t xml:space="preserve"> Luisa</t>
  </si>
  <si>
    <t xml:space="preserve"> Marta</t>
  </si>
  <si>
    <t xml:space="preserve"> Quara</t>
  </si>
  <si>
    <t xml:space="preserve"> Selise</t>
  </si>
  <si>
    <t xml:space="preserve"> Vonda; </t>
  </si>
  <si>
    <t>Agosto</t>
  </si>
  <si>
    <t xml:space="preserve"> Astorio</t>
  </si>
  <si>
    <t xml:space="preserve"> Calabra</t>
  </si>
  <si>
    <t xml:space="preserve"> Domine</t>
  </si>
  <si>
    <t xml:space="preserve"> Falone</t>
  </si>
  <si>
    <t xml:space="preserve"> Marivaldi</t>
  </si>
  <si>
    <t xml:space="preserve"> Pisacar</t>
  </si>
  <si>
    <t xml:space="preserve"> Ramondo</t>
  </si>
  <si>
    <t xml:space="preserve">Alashar </t>
  </si>
  <si>
    <t xml:space="preserve"> Cronn </t>
  </si>
  <si>
    <t xml:space="preserve"> Dothar </t>
  </si>
  <si>
    <t xml:space="preserve"> Fordan </t>
  </si>
  <si>
    <t xml:space="preserve"> Isvar </t>
  </si>
  <si>
    <t xml:space="preserve"> Korr </t>
  </si>
  <si>
    <t xml:space="preserve"> Nadrin </t>
  </si>
  <si>
    <t xml:space="preserve"> Pholter </t>
  </si>
  <si>
    <t xml:space="preserve"> Shindar </t>
  </si>
  <si>
    <t xml:space="preserve"> Traüic </t>
  </si>
  <si>
    <t xml:space="preserve"> Uster </t>
  </si>
  <si>
    <t xml:space="preserve"> Waldren </t>
  </si>
  <si>
    <t xml:space="preserve">Ashara </t>
  </si>
  <si>
    <t xml:space="preserve"> Breena </t>
  </si>
  <si>
    <t xml:space="preserve"> Erenne </t>
  </si>
  <si>
    <t xml:space="preserve"> Fiera </t>
  </si>
  <si>
    <t xml:space="preserve"> Hadra </t>
  </si>
  <si>
    <t xml:space="preserve"> Jael </t>
  </si>
  <si>
    <t xml:space="preserve"> Kyra </t>
  </si>
  <si>
    <t xml:space="preserve"> Misha </t>
  </si>
  <si>
    <t xml:space="preserve"> Prynna </t>
  </si>
  <si>
    <t xml:space="preserve"> Sianna </t>
  </si>
  <si>
    <t xml:space="preserve"> Tirelle </t>
  </si>
  <si>
    <t xml:space="preserve"> Varenne </t>
  </si>
  <si>
    <t>Anlow</t>
  </si>
  <si>
    <t xml:space="preserve"> Arando</t>
  </si>
  <si>
    <t xml:space="preserve"> Bram</t>
  </si>
  <si>
    <t xml:space="preserve"> Cale</t>
  </si>
  <si>
    <t xml:space="preserve"> Dalkon</t>
  </si>
  <si>
    <t xml:space="preserve"> Daylen</t>
  </si>
  <si>
    <t xml:space="preserve"> Dodd</t>
  </si>
  <si>
    <t xml:space="preserve"> Dungarth</t>
  </si>
  <si>
    <t xml:space="preserve"> Dyrk</t>
  </si>
  <si>
    <t xml:space="preserve"> Eandro</t>
  </si>
  <si>
    <t xml:space="preserve"> Falken</t>
  </si>
  <si>
    <t xml:space="preserve"> Feck</t>
  </si>
  <si>
    <t xml:space="preserve"> Fenton</t>
  </si>
  <si>
    <t xml:space="preserve"> Gryphero</t>
  </si>
  <si>
    <t xml:space="preserve"> Hagar</t>
  </si>
  <si>
    <t xml:space="preserve"> Jeras</t>
  </si>
  <si>
    <t xml:space="preserve"> Krynt</t>
  </si>
  <si>
    <t xml:space="preserve"> Lavant</t>
  </si>
  <si>
    <t xml:space="preserve"> Leyten</t>
  </si>
  <si>
    <t xml:space="preserve"> Madian</t>
  </si>
  <si>
    <t xml:space="preserve"> Malfier</t>
  </si>
  <si>
    <t xml:space="preserve"> Markus</t>
  </si>
  <si>
    <t xml:space="preserve"> Meklan</t>
  </si>
  <si>
    <t xml:space="preserve"> Namen</t>
  </si>
  <si>
    <t xml:space="preserve"> Navaren</t>
  </si>
  <si>
    <t xml:space="preserve"> Nerle</t>
  </si>
  <si>
    <t xml:space="preserve"> Nilus</t>
  </si>
  <si>
    <t xml:space="preserve"> Ningyan</t>
  </si>
  <si>
    <t xml:space="preserve"> Norris</t>
  </si>
  <si>
    <t xml:space="preserve"> Quentin</t>
  </si>
  <si>
    <t xml:space="preserve"> Semil</t>
  </si>
  <si>
    <t xml:space="preserve"> Sevenson</t>
  </si>
  <si>
    <t xml:space="preserve"> Steveren</t>
  </si>
  <si>
    <t xml:space="preserve"> Talfen</t>
  </si>
  <si>
    <t xml:space="preserve"> Tamond</t>
  </si>
  <si>
    <t xml:space="preserve"> Taran</t>
  </si>
  <si>
    <t xml:space="preserve"> Tavon</t>
  </si>
  <si>
    <t xml:space="preserve"> Tegan</t>
  </si>
  <si>
    <t xml:space="preserve"> Vanan</t>
  </si>
  <si>
    <t xml:space="preserve"> Vincent</t>
  </si>
  <si>
    <t>Azura</t>
  </si>
  <si>
    <t xml:space="preserve"> Brey </t>
  </si>
  <si>
    <t xml:space="preserve"> Hallan</t>
  </si>
  <si>
    <t xml:space="preserve"> Kasaki</t>
  </si>
  <si>
    <t xml:space="preserve"> Lorelei</t>
  </si>
  <si>
    <t xml:space="preserve"> Mirabel</t>
  </si>
  <si>
    <t xml:space="preserve"> Pharana</t>
  </si>
  <si>
    <t xml:space="preserve"> Remora</t>
  </si>
  <si>
    <t xml:space="preserve"> Rosalyn</t>
  </si>
  <si>
    <t xml:space="preserve"> Sachil</t>
  </si>
  <si>
    <t xml:space="preserve"> Saidi</t>
  </si>
  <si>
    <t xml:space="preserve"> Tanika</t>
  </si>
  <si>
    <t xml:space="preserve"> Tura</t>
  </si>
  <si>
    <t xml:space="preserve"> Tylsa</t>
  </si>
  <si>
    <t xml:space="preserve"> Vencia</t>
  </si>
  <si>
    <t xml:space="preserve"> Xandrilla</t>
  </si>
  <si>
    <t>Arkalis</t>
  </si>
  <si>
    <t xml:space="preserve"> Armanci</t>
  </si>
  <si>
    <t xml:space="preserve"> Bilger</t>
  </si>
  <si>
    <t xml:space="preserve"> Blackstrand</t>
  </si>
  <si>
    <t xml:space="preserve"> Brightwater</t>
  </si>
  <si>
    <t xml:space="preserve"> Carnavon</t>
  </si>
  <si>
    <t xml:space="preserve"> Caskajaro</t>
  </si>
  <si>
    <t xml:space="preserve"> Coldshore</t>
  </si>
  <si>
    <t xml:space="preserve"> Coyle</t>
  </si>
  <si>
    <t xml:space="preserve"> Cresthill</t>
  </si>
  <si>
    <t xml:space="preserve"> Cuttlescar</t>
  </si>
  <si>
    <t xml:space="preserve"> Daargen</t>
  </si>
  <si>
    <t xml:space="preserve"> Dalicarlia</t>
  </si>
  <si>
    <t xml:space="preserve"> Danamark</t>
  </si>
  <si>
    <t xml:space="preserve"> Donoghan</t>
  </si>
  <si>
    <t xml:space="preserve"> Drumwind</t>
  </si>
  <si>
    <t xml:space="preserve"> Dunhall</t>
  </si>
  <si>
    <t xml:space="preserve"> Ereghast</t>
  </si>
  <si>
    <t xml:space="preserve"> Falck</t>
  </si>
  <si>
    <t xml:space="preserve"> Fallenbridge</t>
  </si>
  <si>
    <t xml:space="preserve"> Faringray</t>
  </si>
  <si>
    <t xml:space="preserve"> Fletcher</t>
  </si>
  <si>
    <t xml:space="preserve"> Fryft</t>
  </si>
  <si>
    <t xml:space="preserve"> Goldrudder</t>
  </si>
  <si>
    <t xml:space="preserve"> Grantham</t>
  </si>
  <si>
    <t xml:space="preserve"> Graylock</t>
  </si>
  <si>
    <t xml:space="preserve"> Gullscream</t>
  </si>
  <si>
    <t xml:space="preserve"> Hindergrass</t>
  </si>
  <si>
    <t xml:space="preserve"> Iscalon</t>
  </si>
  <si>
    <t xml:space="preserve"> Kreel</t>
  </si>
  <si>
    <t xml:space="preserve"> Kroft</t>
  </si>
  <si>
    <t xml:space="preserve"> Lamoth</t>
  </si>
  <si>
    <t xml:space="preserve"> Leerstrom</t>
  </si>
  <si>
    <t xml:space="preserve"> Lynchfield</t>
  </si>
  <si>
    <t xml:space="preserve"> Moonridge</t>
  </si>
  <si>
    <t xml:space="preserve"> Netheridge</t>
  </si>
  <si>
    <t xml:space="preserve"> Oakenheart</t>
  </si>
  <si>
    <t xml:space="preserve"> Pyncion</t>
  </si>
  <si>
    <t xml:space="preserve"> Ratley</t>
  </si>
  <si>
    <t xml:space="preserve"> Redraven</t>
  </si>
  <si>
    <t>Aial</t>
  </si>
  <si>
    <t xml:space="preserve"> Aur</t>
  </si>
  <si>
    <t xml:space="preserve"> Deekek</t>
  </si>
  <si>
    <t xml:space="preserve"> Errk</t>
  </si>
  <si>
    <t xml:space="preserve"> Heehk</t>
  </si>
  <si>
    <t xml:space="preserve"> Ikki</t>
  </si>
  <si>
    <t xml:space="preserve"> Kleeck</t>
  </si>
  <si>
    <t xml:space="preserve"> Oorr</t>
  </si>
  <si>
    <t xml:space="preserve"> Ouss</t>
  </si>
  <si>
    <t xml:space="preserve"> Quaf</t>
  </si>
  <si>
    <t xml:space="preserve"> Quierk</t>
  </si>
  <si>
    <t xml:space="preserve"> Salleek</t>
  </si>
  <si>
    <t xml:space="preserve"> Urreek</t>
  </si>
  <si>
    <t xml:space="preserve"> or Zeed.</t>
  </si>
  <si>
    <t>Climber</t>
  </si>
  <si>
    <t xml:space="preserve"> Earbender</t>
  </si>
  <si>
    <t xml:space="preserve"> Leaper</t>
  </si>
  <si>
    <t xml:space="preserve"> Pious</t>
  </si>
  <si>
    <t xml:space="preserve"> Shieldbiter</t>
  </si>
  <si>
    <t xml:space="preserve"> Zealous</t>
  </si>
  <si>
    <t>Andujar</t>
  </si>
  <si>
    <t xml:space="preserve"> Arjhan</t>
  </si>
  <si>
    <t xml:space="preserve"> Armagan</t>
  </si>
  <si>
    <t xml:space="preserve"> Armek</t>
  </si>
  <si>
    <t xml:space="preserve"> Arzan</t>
  </si>
  <si>
    <t xml:space="preserve"> Axaran</t>
  </si>
  <si>
    <t xml:space="preserve"> Balasar</t>
  </si>
  <si>
    <t xml:space="preserve"> Belaxarim</t>
  </si>
  <si>
    <t xml:space="preserve"> Bharash</t>
  </si>
  <si>
    <t xml:space="preserve"> Brevarr</t>
  </si>
  <si>
    <t xml:space="preserve"> Djemidor</t>
  </si>
  <si>
    <t xml:space="preserve"> Donaar</t>
  </si>
  <si>
    <t xml:space="preserve"> Draxan</t>
  </si>
  <si>
    <t xml:space="preserve"> Fayal</t>
  </si>
  <si>
    <t xml:space="preserve"> Ghesh</t>
  </si>
  <si>
    <t xml:space="preserve"> Grax</t>
  </si>
  <si>
    <t xml:space="preserve"> Heskan</t>
  </si>
  <si>
    <t xml:space="preserve"> Iojad</t>
  </si>
  <si>
    <t xml:space="preserve"> Inzul</t>
  </si>
  <si>
    <t xml:space="preserve"> Khiraj</t>
  </si>
  <si>
    <t xml:space="preserve"> Kriv</t>
  </si>
  <si>
    <t xml:space="preserve"> Kreytzen</t>
  </si>
  <si>
    <t xml:space="preserve"> Lejek</t>
  </si>
  <si>
    <t xml:space="preserve"> Mar</t>
  </si>
  <si>
    <t xml:space="preserve"> Medrash</t>
  </si>
  <si>
    <t xml:space="preserve"> Mehen</t>
  </si>
  <si>
    <t xml:space="preserve"> Nadarr</t>
  </si>
  <si>
    <t xml:space="preserve"> Nazir</t>
  </si>
  <si>
    <t xml:space="preserve"> Nedam</t>
  </si>
  <si>
    <t xml:space="preserve"> Nevek</t>
  </si>
  <si>
    <t xml:space="preserve"> Pandjed</t>
  </si>
  <si>
    <t xml:space="preserve"> Patrin</t>
  </si>
  <si>
    <t xml:space="preserve"> Ravaran</t>
  </si>
  <si>
    <t xml:space="preserve"> Razaan</t>
  </si>
  <si>
    <t xml:space="preserve"> Rhogar</t>
  </si>
  <si>
    <t xml:space="preserve"> Sarax</t>
  </si>
  <si>
    <t xml:space="preserve"> Sarram</t>
  </si>
  <si>
    <t xml:space="preserve"> Savaxis</t>
  </si>
  <si>
    <t xml:space="preserve"> Shamash</t>
  </si>
  <si>
    <t xml:space="preserve"> Shedinn</t>
  </si>
  <si>
    <t>Akra</t>
  </si>
  <si>
    <t xml:space="preserve"> Artana</t>
  </si>
  <si>
    <t xml:space="preserve"> Biri</t>
  </si>
  <si>
    <t xml:space="preserve"> Daar</t>
  </si>
  <si>
    <t xml:space="preserve"> Farideth</t>
  </si>
  <si>
    <t xml:space="preserve"> Harann</t>
  </si>
  <si>
    <t xml:space="preserve"> Havilar</t>
  </si>
  <si>
    <t xml:space="preserve"> Jheri</t>
  </si>
  <si>
    <t xml:space="preserve"> Kalas</t>
  </si>
  <si>
    <t xml:space="preserve"> Kava</t>
  </si>
  <si>
    <t xml:space="preserve"> Korinn</t>
  </si>
  <si>
    <t xml:space="preserve"> Khagra</t>
  </si>
  <si>
    <t xml:space="preserve"> Leytra</t>
  </si>
  <si>
    <t xml:space="preserve"> Mishann</t>
  </si>
  <si>
    <t xml:space="preserve"> Myrka</t>
  </si>
  <si>
    <t xml:space="preserve"> Nala</t>
  </si>
  <si>
    <t xml:space="preserve"> Naya</t>
  </si>
  <si>
    <t xml:space="preserve"> Perra</t>
  </si>
  <si>
    <t xml:space="preserve"> Raiann</t>
  </si>
  <si>
    <t xml:space="preserve"> Sarcha</t>
  </si>
  <si>
    <t xml:space="preserve"> Shirren</t>
  </si>
  <si>
    <t xml:space="preserve"> Sirivistra</t>
  </si>
  <si>
    <t xml:space="preserve"> Sora</t>
  </si>
  <si>
    <t xml:space="preserve"> Sufana</t>
  </si>
  <si>
    <t xml:space="preserve"> Surina</t>
  </si>
  <si>
    <t xml:space="preserve"> Tamara</t>
  </si>
  <si>
    <t xml:space="preserve"> Thava</t>
  </si>
  <si>
    <t xml:space="preserve"> Vrumadi</t>
  </si>
  <si>
    <t xml:space="preserve"> Zovra</t>
  </si>
  <si>
    <t> Clethtinthiallor</t>
  </si>
  <si>
    <t xml:space="preserve"> Darrdendrian</t>
  </si>
  <si>
    <t xml:space="preserve"> Delmirev</t>
  </si>
  <si>
    <t xml:space="preserve"> Drachedandion</t>
  </si>
  <si>
    <t xml:space="preserve"> Fenkenkabradon</t>
  </si>
  <si>
    <t xml:space="preserve"> Kepeshkmolik</t>
  </si>
  <si>
    <t xml:space="preserve"> Kerrhylon</t>
  </si>
  <si>
    <t xml:space="preserve"> Kimbatuul</t>
  </si>
  <si>
    <t xml:space="preserve"> Linxakascendalor</t>
  </si>
  <si>
    <t xml:space="preserve"> Myastan</t>
  </si>
  <si>
    <t xml:space="preserve"> Nemmonis</t>
  </si>
  <si>
    <t xml:space="preserve"> Norixius</t>
  </si>
  <si>
    <t xml:space="preserve"> Osphinshtalajiir</t>
  </si>
  <si>
    <t xml:space="preserve"> Prexijandilin</t>
  </si>
  <si>
    <t xml:space="preserve"> Shestendeliath</t>
  </si>
  <si>
    <t xml:space="preserve"> Turnuroth</t>
  </si>
  <si>
    <t xml:space="preserve"> Verthisathurgiesh</t>
  </si>
  <si>
    <t xml:space="preserve"> Yarjerit</t>
  </si>
  <si>
    <t>Adrik</t>
  </si>
  <si>
    <t xml:space="preserve"> Alberich</t>
  </si>
  <si>
    <t xml:space="preserve"> Agaro</t>
  </si>
  <si>
    <t xml:space="preserve"> Arnan</t>
  </si>
  <si>
    <t xml:space="preserve"> Auxlan</t>
  </si>
  <si>
    <t xml:space="preserve"> Avamir</t>
  </si>
  <si>
    <t xml:space="preserve"> Baelnar</t>
  </si>
  <si>
    <t xml:space="preserve"> Baern</t>
  </si>
  <si>
    <t xml:space="preserve"> Balfam</t>
  </si>
  <si>
    <t xml:space="preserve"> Balin</t>
  </si>
  <si>
    <t xml:space="preserve"> Barendd</t>
  </si>
  <si>
    <t xml:space="preserve"> Bariken</t>
  </si>
  <si>
    <t xml:space="preserve"> Bifur</t>
  </si>
  <si>
    <t xml:space="preserve"> Borin</t>
  </si>
  <si>
    <t xml:space="preserve"> Bofur</t>
  </si>
  <si>
    <t xml:space="preserve"> Borkûl</t>
  </si>
  <si>
    <t xml:space="preserve"> Brottor</t>
  </si>
  <si>
    <t>Bruenor</t>
  </si>
  <si>
    <t xml:space="preserve"> Dain</t>
  </si>
  <si>
    <t xml:space="preserve"> Dori</t>
  </si>
  <si>
    <t xml:space="preserve"> Durin</t>
  </si>
  <si>
    <t xml:space="preserve">  Darkûl</t>
  </si>
  <si>
    <t xml:space="preserve"> Darrak</t>
  </si>
  <si>
    <t xml:space="preserve"> Delg</t>
  </si>
  <si>
    <t xml:space="preserve"> Dolmen</t>
  </si>
  <si>
    <t xml:space="preserve"> Dwalin</t>
  </si>
  <si>
    <t xml:space="preserve"> Dyrnar</t>
  </si>
  <si>
    <t xml:space="preserve"> Eberk</t>
  </si>
  <si>
    <t xml:space="preserve"> Erag</t>
  </si>
  <si>
    <t xml:space="preserve"> Einkil</t>
  </si>
  <si>
    <t xml:space="preserve"> Ezegan</t>
  </si>
  <si>
    <t xml:space="preserve"> Fargrim</t>
  </si>
  <si>
    <t xml:space="preserve"> Farin</t>
  </si>
  <si>
    <t xml:space="preserve"> Ferrek</t>
  </si>
  <si>
    <t xml:space="preserve"> Fili</t>
  </si>
  <si>
    <t xml:space="preserve"> Flink</t>
  </si>
  <si>
    <t xml:space="preserve"> Flói</t>
  </si>
  <si>
    <t xml:space="preserve"> Frár</t>
  </si>
  <si>
    <t xml:space="preserve"> Frerin</t>
  </si>
  <si>
    <t xml:space="preserve"> Gamil</t>
  </si>
  <si>
    <t>Amber</t>
  </si>
  <si>
    <t xml:space="preserve"> Artin</t>
  </si>
  <si>
    <t xml:space="preserve"> Audhild</t>
  </si>
  <si>
    <t xml:space="preserve"> Bardrynm Beyla</t>
  </si>
  <si>
    <t xml:space="preserve"> Dagnal</t>
  </si>
  <si>
    <t xml:space="preserve"> Diesa</t>
  </si>
  <si>
    <t xml:space="preserve"> Dís</t>
  </si>
  <si>
    <t xml:space="preserve"> Eldeth</t>
  </si>
  <si>
    <t xml:space="preserve"> Falkrunn</t>
  </si>
  <si>
    <t xml:space="preserve"> Fenryl</t>
  </si>
  <si>
    <t xml:space="preserve"> Finellen</t>
  </si>
  <si>
    <t xml:space="preserve"> Grenenzel</t>
  </si>
  <si>
    <t xml:space="preserve"> Gunnloda</t>
  </si>
  <si>
    <t xml:space="preserve"> Gurdis</t>
  </si>
  <si>
    <t xml:space="preserve"> Helja</t>
  </si>
  <si>
    <t xml:space="preserve"> Hlin</t>
  </si>
  <si>
    <t xml:space="preserve"> Kathra</t>
  </si>
  <si>
    <t xml:space="preserve"> Korra</t>
  </si>
  <si>
    <t xml:space="preserve"> Kristryd</t>
  </si>
  <si>
    <t xml:space="preserve"> Krystolari</t>
  </si>
  <si>
    <t xml:space="preserve"> Ilde</t>
  </si>
  <si>
    <t xml:space="preserve"> Liftrasa</t>
  </si>
  <si>
    <t xml:space="preserve"> Lokara</t>
  </si>
  <si>
    <t xml:space="preserve"> Lurka</t>
  </si>
  <si>
    <t xml:space="preserve"> Mardred</t>
  </si>
  <si>
    <t xml:space="preserve"> Marnia</t>
  </si>
  <si>
    <t xml:space="preserve"> Náli</t>
  </si>
  <si>
    <t xml:space="preserve"> Praxana</t>
  </si>
  <si>
    <t xml:space="preserve"> Riswynn</t>
  </si>
  <si>
    <t xml:space="preserve"> Rokel</t>
  </si>
  <si>
    <t xml:space="preserve"> Roksana</t>
  </si>
  <si>
    <t xml:space="preserve"> Sannl</t>
  </si>
  <si>
    <t xml:space="preserve"> Thurlfara</t>
  </si>
  <si>
    <t xml:space="preserve"> Torbera</t>
  </si>
  <si>
    <t xml:space="preserve"> Torgga</t>
  </si>
  <si>
    <t xml:space="preserve"> Vauldra</t>
  </si>
  <si>
    <t xml:space="preserve"> Veklani</t>
  </si>
  <si>
    <t xml:space="preserve"> Vistra Vronwe</t>
  </si>
  <si>
    <t xml:space="preserve"> Zebel</t>
  </si>
  <si>
    <t>Ambershard</t>
  </si>
  <si>
    <t xml:space="preserve"> Balderk</t>
  </si>
  <si>
    <t xml:space="preserve"> Barrelhelm</t>
  </si>
  <si>
    <t xml:space="preserve"> Battlehammer</t>
  </si>
  <si>
    <t xml:space="preserve"> Brawnanvil</t>
  </si>
  <si>
    <t xml:space="preserve"> Copperhearth</t>
  </si>
  <si>
    <t xml:space="preserve"> Dankil</t>
  </si>
  <si>
    <t xml:space="preserve"> Deepmiddens</t>
  </si>
  <si>
    <t xml:space="preserve"> Drakantal</t>
  </si>
  <si>
    <t xml:space="preserve"> Evermead</t>
  </si>
  <si>
    <t xml:space="preserve"> Fireforge</t>
  </si>
  <si>
    <t xml:space="preserve"> Frostbeard</t>
  </si>
  <si>
    <t xml:space="preserve"> Garkalan</t>
  </si>
  <si>
    <t xml:space="preserve"> Gorunn</t>
  </si>
  <si>
    <t xml:space="preserve"> Grimtor</t>
  </si>
  <si>
    <t xml:space="preserve"> Hackshield</t>
  </si>
  <si>
    <t xml:space="preserve"> Holderk</t>
  </si>
  <si>
    <t xml:space="preserve"> Holderhek</t>
  </si>
  <si>
    <t xml:space="preserve"> Ironfist</t>
  </si>
  <si>
    <t xml:space="preserve"> Irongull</t>
  </si>
  <si>
    <t xml:space="preserve"> Loderr</t>
  </si>
  <si>
    <t xml:space="preserve"> Longbeard</t>
  </si>
  <si>
    <t xml:space="preserve"> Lutgehr</t>
  </si>
  <si>
    <t xml:space="preserve"> Markolak</t>
  </si>
  <si>
    <t xml:space="preserve"> Ramcrown</t>
  </si>
  <si>
    <t xml:space="preserve"> Rockharvest</t>
  </si>
  <si>
    <t xml:space="preserve"> Rumnaheim</t>
  </si>
  <si>
    <t xml:space="preserve"> Silvertarn</t>
  </si>
  <si>
    <t xml:space="preserve"> Skandalor</t>
  </si>
  <si>
    <t xml:space="preserve"> Strakeln</t>
  </si>
  <si>
    <t xml:space="preserve"> Stonehelm</t>
  </si>
  <si>
    <t xml:space="preserve"> Torunn</t>
  </si>
  <si>
    <t xml:space="preserve"> Ungart</t>
  </si>
  <si>
    <t xml:space="preserve"> Zarkanan</t>
  </si>
  <si>
    <t>Aialon</t>
  </si>
  <si>
    <t xml:space="preserve"> Elarahal</t>
  </si>
  <si>
    <t xml:space="preserve"> Jiardem</t>
  </si>
  <si>
    <t xml:space="preserve"> Laern</t>
  </si>
  <si>
    <t xml:space="preserve"> Lelyrian</t>
  </si>
  <si>
    <t xml:space="preserve"> Lephyrr</t>
  </si>
  <si>
    <t xml:space="preserve"> Loray</t>
  </si>
  <si>
    <t xml:space="preserve"> Sayadar</t>
  </si>
  <si>
    <t xml:space="preserve"> Talonien</t>
  </si>
  <si>
    <t xml:space="preserve"> Vaerlan</t>
  </si>
  <si>
    <t xml:space="preserve"> Xoneras</t>
  </si>
  <si>
    <t xml:space="preserve"> Zaquivir</t>
  </si>
  <si>
    <t> Allyria</t>
  </si>
  <si>
    <t xml:space="preserve"> Ayrdra</t>
  </si>
  <si>
    <t xml:space="preserve"> Deneth</t>
  </si>
  <si>
    <t xml:space="preserve"> Elseone</t>
  </si>
  <si>
    <t xml:space="preserve"> Etherea</t>
  </si>
  <si>
    <t xml:space="preserve"> Istiria</t>
  </si>
  <si>
    <t xml:space="preserve"> Karanwyn</t>
  </si>
  <si>
    <t xml:space="preserve"> Lieryn</t>
  </si>
  <si>
    <t xml:space="preserve"> Ravel</t>
  </si>
  <si>
    <t xml:space="preserve"> Sinariel</t>
  </si>
  <si>
    <t xml:space="preserve"> Sydri</t>
  </si>
  <si>
    <t xml:space="preserve"> Taris</t>
  </si>
  <si>
    <t xml:space="preserve"> Turue</t>
  </si>
  <si>
    <t xml:space="preserve"> Vacquiel</t>
  </si>
  <si>
    <t xml:space="preserve"> Valendra</t>
  </si>
  <si>
    <t> Lantherval</t>
  </si>
  <si>
    <t xml:space="preserve"> Lorhalien</t>
  </si>
  <si>
    <t xml:space="preserve"> Maldranthe</t>
  </si>
  <si>
    <t xml:space="preserve"> Shalbarain</t>
  </si>
  <si>
    <t xml:space="preserve"> Sirothian</t>
  </si>
  <si>
    <t xml:space="preserve"> Starfeon</t>
  </si>
  <si>
    <t xml:space="preserve"> Zolerii</t>
  </si>
  <si>
    <t xml:space="preserve"> Bryn</t>
  </si>
  <si>
    <t xml:space="preserve"> Del</t>
  </si>
  <si>
    <t xml:space="preserve"> Eryn</t>
  </si>
  <si>
    <t xml:space="preserve"> Faen</t>
  </si>
  <si>
    <t xml:space="preserve"> Innil</t>
  </si>
  <si>
    <t xml:space="preserve"> Lael</t>
  </si>
  <si>
    <t xml:space="preserve"> Mella</t>
  </si>
  <si>
    <t xml:space="preserve"> Naill</t>
  </si>
  <si>
    <t xml:space="preserve"> Naeris</t>
  </si>
  <si>
    <t xml:space="preserve"> Phann</t>
  </si>
  <si>
    <t xml:space="preserve"> Rael</t>
  </si>
  <si>
    <t xml:space="preserve"> Rinn</t>
  </si>
  <si>
    <t xml:space="preserve"> Sai</t>
  </si>
  <si>
    <t xml:space="preserve"> Syllin</t>
  </si>
  <si>
    <t xml:space="preserve"> Thia</t>
  </si>
  <si>
    <t xml:space="preserve"> Vall</t>
  </si>
  <si>
    <t>Adran</t>
  </si>
  <si>
    <t xml:space="preserve"> Aelar</t>
  </si>
  <si>
    <t xml:space="preserve"> Alarcion</t>
  </si>
  <si>
    <t xml:space="preserve"> Alathar</t>
  </si>
  <si>
    <t xml:space="preserve"> Aramil</t>
  </si>
  <si>
    <t xml:space="preserve"> Arannis</t>
  </si>
  <si>
    <t xml:space="preserve"> Ariandar</t>
  </si>
  <si>
    <t xml:space="preserve"> Arromar</t>
  </si>
  <si>
    <t xml:space="preserve"> Aust</t>
  </si>
  <si>
    <t xml:space="preserve"> Beiro</t>
  </si>
  <si>
    <t xml:space="preserve"> Berrian</t>
  </si>
  <si>
    <t xml:space="preserve"> Borel</t>
  </si>
  <si>
    <t xml:space="preserve"> Bvachan</t>
  </si>
  <si>
    <t xml:space="preserve"> Carric</t>
  </si>
  <si>
    <t xml:space="preserve"> Carydion</t>
  </si>
  <si>
    <t xml:space="preserve"> Enialis</t>
  </si>
  <si>
    <t xml:space="preserve"> Elgoth</t>
  </si>
  <si>
    <t xml:space="preserve"> Erdan</t>
  </si>
  <si>
    <t xml:space="preserve"> Erevan</t>
  </si>
  <si>
    <t xml:space="preserve"> Farlien</t>
  </si>
  <si>
    <t xml:space="preserve"> Ferel</t>
  </si>
  <si>
    <t xml:space="preserve"> Gaerlan</t>
  </si>
  <si>
    <t xml:space="preserve"> Galinndan</t>
  </si>
  <si>
    <t xml:space="preserve"> Hadarai</t>
  </si>
  <si>
    <t xml:space="preserve"> Heian</t>
  </si>
  <si>
    <t xml:space="preserve"> Himo</t>
  </si>
  <si>
    <t xml:space="preserve"> Iafalior</t>
  </si>
  <si>
    <t xml:space="preserve"> Immeral</t>
  </si>
  <si>
    <t xml:space="preserve"> Kaelthorn</t>
  </si>
  <si>
    <t xml:space="preserve"> Laucian</t>
  </si>
  <si>
    <t xml:space="preserve"> Laethan</t>
  </si>
  <si>
    <t xml:space="preserve"> Leliar</t>
  </si>
  <si>
    <t xml:space="preserve"> Leodor</t>
  </si>
  <si>
    <t xml:space="preserve"> Lorak</t>
  </si>
  <si>
    <t xml:space="preserve"> Lorifir</t>
  </si>
  <si>
    <t xml:space="preserve"> Mindartis</t>
  </si>
  <si>
    <t xml:space="preserve"> Morian</t>
  </si>
  <si>
    <t xml:space="preserve"> Oleran</t>
  </si>
  <si>
    <t xml:space="preserve"> Peren</t>
  </si>
  <si>
    <t xml:space="preserve"> Quarion</t>
  </si>
  <si>
    <t> Adrie</t>
  </si>
  <si>
    <t xml:space="preserve"> Althaea</t>
  </si>
  <si>
    <t xml:space="preserve"> Anastrianna</t>
  </si>
  <si>
    <t xml:space="preserve"> Andraste</t>
  </si>
  <si>
    <t xml:space="preserve"> Antinua</t>
  </si>
  <si>
    <t xml:space="preserve"> Aryllan</t>
  </si>
  <si>
    <t xml:space="preserve"> Atalya</t>
  </si>
  <si>
    <t xml:space="preserve"> Ayrthwil</t>
  </si>
  <si>
    <t xml:space="preserve"> Bethrynna</t>
  </si>
  <si>
    <t xml:space="preserve"> Birel</t>
  </si>
  <si>
    <t xml:space="preserve"> Caelynn</t>
  </si>
  <si>
    <t xml:space="preserve"> Drusilia</t>
  </si>
  <si>
    <t xml:space="preserve"> Enna</t>
  </si>
  <si>
    <t xml:space="preserve"> Felosial</t>
  </si>
  <si>
    <t xml:space="preserve"> Ielenia</t>
  </si>
  <si>
    <t xml:space="preserve"> Irva</t>
  </si>
  <si>
    <t xml:space="preserve"> Jalenneth</t>
  </si>
  <si>
    <t xml:space="preserve"> Keyleth</t>
  </si>
  <si>
    <t xml:space="preserve"> Leshanna</t>
  </si>
  <si>
    <t xml:space="preserve"> Lia</t>
  </si>
  <si>
    <t xml:space="preserve"> Lyfalia</t>
  </si>
  <si>
    <t xml:space="preserve"> Meriele</t>
  </si>
  <si>
    <t xml:space="preserve"> Mialee</t>
  </si>
  <si>
    <t xml:space="preserve"> Naivara</t>
  </si>
  <si>
    <t xml:space="preserve"> Quelenna</t>
  </si>
  <si>
    <t xml:space="preserve"> Quillathe</t>
  </si>
  <si>
    <t xml:space="preserve"> Ronefel</t>
  </si>
  <si>
    <t xml:space="preserve"> Sariel</t>
  </si>
  <si>
    <t xml:space="preserve"> Shanairra</t>
  </si>
  <si>
    <t xml:space="preserve"> Shava</t>
  </si>
  <si>
    <t xml:space="preserve"> Silaqui</t>
  </si>
  <si>
    <t xml:space="preserve"> Thirya</t>
  </si>
  <si>
    <t xml:space="preserve"> Velene</t>
  </si>
  <si>
    <t xml:space="preserve"> Venefiq</t>
  </si>
  <si>
    <t xml:space="preserve"> Zereni</t>
  </si>
  <si>
    <t> Amakiir (Gemflower)</t>
  </si>
  <si>
    <t xml:space="preserve"> Amastacia (Starflower)</t>
  </si>
  <si>
    <t xml:space="preserve"> Galanodel (Moonwhisper)</t>
  </si>
  <si>
    <t xml:space="preserve"> Holimion (diamonddew)</t>
  </si>
  <si>
    <t xml:space="preserve"> Ilphelkiir (Gemblossom)</t>
  </si>
  <si>
    <t xml:space="preserve"> Liadon (Silverfrond)</t>
  </si>
  <si>
    <t xml:space="preserve"> Meliamne (Oakenheel)</t>
  </si>
  <si>
    <t xml:space="preserve"> Nailo (Nightbreeze)</t>
  </si>
  <si>
    <t xml:space="preserve"> Siannodel (Moonbrook)</t>
  </si>
  <si>
    <t xml:space="preserve"> Xiloscient (Goldpetal)</t>
  </si>
  <si>
    <t>Alston</t>
  </si>
  <si>
    <t xml:space="preserve"> Alvyn</t>
  </si>
  <si>
    <t xml:space="preserve"> Boddynock</t>
  </si>
  <si>
    <t xml:space="preserve"> Brocc</t>
  </si>
  <si>
    <t xml:space="preserve"> Burgell</t>
  </si>
  <si>
    <t xml:space="preserve"> Dimble</t>
  </si>
  <si>
    <t xml:space="preserve"> Eldon</t>
  </si>
  <si>
    <t xml:space="preserve"> Erky</t>
  </si>
  <si>
    <t xml:space="preserve"> Fonkin</t>
  </si>
  <si>
    <t xml:space="preserve"> Frug</t>
  </si>
  <si>
    <t xml:space="preserve"> Gerbo</t>
  </si>
  <si>
    <t xml:space="preserve"> Gimble</t>
  </si>
  <si>
    <t xml:space="preserve"> Glim</t>
  </si>
  <si>
    <t xml:space="preserve"> Jebeddo</t>
  </si>
  <si>
    <t xml:space="preserve"> Kellen</t>
  </si>
  <si>
    <t xml:space="preserve"> Namfoodle</t>
  </si>
  <si>
    <t xml:space="preserve"> Orryn</t>
  </si>
  <si>
    <t xml:space="preserve"> Roondar</t>
  </si>
  <si>
    <t xml:space="preserve"> Seebo</t>
  </si>
  <si>
    <t xml:space="preserve"> Sindri</t>
  </si>
  <si>
    <t xml:space="preserve"> Warryn</t>
  </si>
  <si>
    <t xml:space="preserve"> Wrenn</t>
  </si>
  <si>
    <t xml:space="preserve"> Zook</t>
  </si>
  <si>
    <t>Bimpnottin</t>
  </si>
  <si>
    <t xml:space="preserve"> Breena</t>
  </si>
  <si>
    <t xml:space="preserve"> Caramip</t>
  </si>
  <si>
    <t xml:space="preserve"> Carlin</t>
  </si>
  <si>
    <t xml:space="preserve"> Donella</t>
  </si>
  <si>
    <t xml:space="preserve"> Duvamil</t>
  </si>
  <si>
    <t xml:space="preserve"> Ella</t>
  </si>
  <si>
    <t xml:space="preserve"> Ellyjobell</t>
  </si>
  <si>
    <t xml:space="preserve"> Ellywick</t>
  </si>
  <si>
    <t xml:space="preserve"> Lilli</t>
  </si>
  <si>
    <t xml:space="preserve"> Loopmottin</t>
  </si>
  <si>
    <t xml:space="preserve"> Lorilla</t>
  </si>
  <si>
    <t xml:space="preserve"> Mardnab</t>
  </si>
  <si>
    <t xml:space="preserve"> Nissa</t>
  </si>
  <si>
    <t xml:space="preserve"> Nyx</t>
  </si>
  <si>
    <t xml:space="preserve"> Oda</t>
  </si>
  <si>
    <t xml:space="preserve"> Orla</t>
  </si>
  <si>
    <t xml:space="preserve"> Roywyn</t>
  </si>
  <si>
    <t xml:space="preserve"> Shamil</t>
  </si>
  <si>
    <t xml:space="preserve"> Waywocket</t>
  </si>
  <si>
    <t xml:space="preserve"> Zanna</t>
  </si>
  <si>
    <t xml:space="preserve"> Zelda</t>
  </si>
  <si>
    <t>Beren</t>
  </si>
  <si>
    <t xml:space="preserve"> Daergel</t>
  </si>
  <si>
    <t xml:space="preserve"> Folkor</t>
  </si>
  <si>
    <t xml:space="preserve"> Garrick</t>
  </si>
  <si>
    <t xml:space="preserve"> Nackle</t>
  </si>
  <si>
    <t xml:space="preserve"> Murnig</t>
  </si>
  <si>
    <t xml:space="preserve"> Raulnor</t>
  </si>
  <si>
    <t xml:space="preserve"> Scheppen</t>
  </si>
  <si>
    <t xml:space="preserve"> Timbers</t>
  </si>
  <si>
    <t xml:space="preserve"> Turen</t>
  </si>
  <si>
    <t>Aleslosh</t>
  </si>
  <si>
    <t xml:space="preserve"> Ashhearth</t>
  </si>
  <si>
    <t xml:space="preserve"> Badger</t>
  </si>
  <si>
    <t xml:space="preserve"> Cloak</t>
  </si>
  <si>
    <t xml:space="preserve"> Doublelock</t>
  </si>
  <si>
    <t xml:space="preserve"> Filchbatter</t>
  </si>
  <si>
    <t xml:space="preserve"> Fnipper</t>
  </si>
  <si>
    <t xml:space="preserve"> Ku</t>
  </si>
  <si>
    <t xml:space="preserve"> Nim</t>
  </si>
  <si>
    <t xml:space="preserve"> Oneshoe</t>
  </si>
  <si>
    <t xml:space="preserve"> Pock</t>
  </si>
  <si>
    <t xml:space="preserve"> Sparklegem</t>
  </si>
  <si>
    <t xml:space="preserve"> Stumbleduck</t>
  </si>
  <si>
    <t>Yemmik</t>
  </si>
  <si>
    <t xml:space="preserve"> Snot</t>
  </si>
  <si>
    <t>Alton</t>
  </si>
  <si>
    <t xml:space="preserve"> Ander</t>
  </si>
  <si>
    <t xml:space="preserve"> Arthan</t>
  </si>
  <si>
    <t xml:space="preserve"> Cade</t>
  </si>
  <si>
    <t xml:space="preserve"> Carvin</t>
  </si>
  <si>
    <t xml:space="preserve"> Corby</t>
  </si>
  <si>
    <t xml:space="preserve"> Corrin</t>
  </si>
  <si>
    <t xml:space="preserve"> Cullen</t>
  </si>
  <si>
    <t xml:space="preserve"> Egen</t>
  </si>
  <si>
    <t xml:space="preserve"> Ernest</t>
  </si>
  <si>
    <t xml:space="preserve"> Errich</t>
  </si>
  <si>
    <t xml:space="preserve"> Finnan</t>
  </si>
  <si>
    <t xml:space="preserve"> Garret</t>
  </si>
  <si>
    <t xml:space="preserve"> Gedi</t>
  </si>
  <si>
    <t xml:space="preserve"> Heron</t>
  </si>
  <si>
    <t xml:space="preserve"> Jeryl</t>
  </si>
  <si>
    <t xml:space="preserve"> Keffen</t>
  </si>
  <si>
    <t xml:space="preserve"> Kylem</t>
  </si>
  <si>
    <t xml:space="preserve"> Kynt</t>
  </si>
  <si>
    <t xml:space="preserve"> Leskyn</t>
  </si>
  <si>
    <t xml:space="preserve"> Lindal</t>
  </si>
  <si>
    <t xml:space="preserve"> Lyle</t>
  </si>
  <si>
    <t xml:space="preserve"> Merric</t>
  </si>
  <si>
    <t xml:space="preserve"> Milo</t>
  </si>
  <si>
    <t xml:space="preserve"> Neff</t>
  </si>
  <si>
    <t xml:space="preserve"> Orne</t>
  </si>
  <si>
    <t xml:space="preserve"> Osborn</t>
  </si>
  <si>
    <t xml:space="preserve"> Perrin</t>
  </si>
  <si>
    <t xml:space="preserve"> Quarrel</t>
  </si>
  <si>
    <t xml:space="preserve"> Rabbit</t>
  </si>
  <si>
    <t xml:space="preserve"> Reed</t>
  </si>
  <si>
    <t xml:space="preserve"> Rilkin</t>
  </si>
  <si>
    <t xml:space="preserve"> Roscoe</t>
  </si>
  <si>
    <t xml:space="preserve"> Snakebait</t>
  </si>
  <si>
    <t xml:space="preserve"> Tarfen</t>
  </si>
  <si>
    <t xml:space="preserve"> Titch</t>
  </si>
  <si>
    <t xml:space="preserve"> Tuck</t>
  </si>
  <si>
    <t xml:space="preserve"> Wellby</t>
  </si>
  <si>
    <t xml:space="preserve"> Whim</t>
  </si>
  <si>
    <t>Andry</t>
  </si>
  <si>
    <t xml:space="preserve"> Bree</t>
  </si>
  <si>
    <t xml:space="preserve"> Callie</t>
  </si>
  <si>
    <t xml:space="preserve"> Caliope</t>
  </si>
  <si>
    <t xml:space="preserve"> Cora</t>
  </si>
  <si>
    <t xml:space="preserve"> Emily</t>
  </si>
  <si>
    <t xml:space="preserve"> Euphemia</t>
  </si>
  <si>
    <t xml:space="preserve"> Jillian</t>
  </si>
  <si>
    <t xml:space="preserve"> Kithri</t>
  </si>
  <si>
    <t xml:space="preserve"> Lavinia</t>
  </si>
  <si>
    <t xml:space="preserve"> Lidda</t>
  </si>
  <si>
    <t xml:space="preserve"> Merla</t>
  </si>
  <si>
    <t xml:space="preserve"> Nedda</t>
  </si>
  <si>
    <t xml:space="preserve"> Paela</t>
  </si>
  <si>
    <t xml:space="preserve"> Portia</t>
  </si>
  <si>
    <t xml:space="preserve">  Piper</t>
  </si>
  <si>
    <t xml:space="preserve"> Rixi</t>
  </si>
  <si>
    <t xml:space="preserve"> Sabretha</t>
  </si>
  <si>
    <t xml:space="preserve"> Seraphina</t>
  </si>
  <si>
    <t xml:space="preserve"> Shaena</t>
  </si>
  <si>
    <t xml:space="preserve"> Teg</t>
  </si>
  <si>
    <t xml:space="preserve"> Tilly</t>
  </si>
  <si>
    <t xml:space="preserve"> Toira</t>
  </si>
  <si>
    <t xml:space="preserve"> Trym</t>
  </si>
  <si>
    <t xml:space="preserve"> Vani</t>
  </si>
  <si>
    <t xml:space="preserve"> Verna</t>
  </si>
  <si>
    <t xml:space="preserve">  Vexia</t>
  </si>
  <si>
    <t xml:space="preserve"> Vil</t>
  </si>
  <si>
    <t xml:space="preserve"> Vzani</t>
  </si>
  <si>
    <t xml:space="preserve"> Zanthe</t>
  </si>
  <si>
    <t xml:space="preserve"> Ziza</t>
  </si>
  <si>
    <t>Angler</t>
  </si>
  <si>
    <t xml:space="preserve"> Battlestone</t>
  </si>
  <si>
    <t xml:space="preserve"> Blackwater</t>
  </si>
  <si>
    <t xml:space="preserve"> Brushgather</t>
  </si>
  <si>
    <t xml:space="preserve"> Daggersharp</t>
  </si>
  <si>
    <t xml:space="preserve"> Deepstrider</t>
  </si>
  <si>
    <t xml:space="preserve"> Goodbarrel</t>
  </si>
  <si>
    <t xml:space="preserve"> Greenbottole</t>
  </si>
  <si>
    <t xml:space="preserve"> High-hill</t>
  </si>
  <si>
    <t xml:space="preserve"> Hilltopple</t>
  </si>
  <si>
    <t xml:space="preserve"> Hollowpot</t>
  </si>
  <si>
    <t xml:space="preserve"> Leagallow</t>
  </si>
  <si>
    <t xml:space="preserve"> Puddle</t>
  </si>
  <si>
    <t xml:space="preserve"> Raftmite</t>
  </si>
  <si>
    <t xml:space="preserve"> Skiprock</t>
  </si>
  <si>
    <t xml:space="preserve"> Silverfin</t>
  </si>
  <si>
    <t xml:space="preserve"> Tanglestrand</t>
  </si>
  <si>
    <t xml:space="preserve"> Tealeaf</t>
  </si>
  <si>
    <t xml:space="preserve"> Thorngage</t>
  </si>
  <si>
    <t xml:space="preserve"> Tosscobble</t>
  </si>
  <si>
    <t xml:space="preserve"> Tricker</t>
  </si>
  <si>
    <t xml:space="preserve"> Underbough</t>
  </si>
  <si>
    <t xml:space="preserve"> Willowrush</t>
  </si>
  <si>
    <t xml:space="preserve"> Yellowcrane</t>
  </si>
  <si>
    <t>Dench</t>
  </si>
  <si>
    <t xml:space="preserve"> Feng</t>
  </si>
  <si>
    <t xml:space="preserve"> Gell</t>
  </si>
  <si>
    <t xml:space="preserve"> Henk</t>
  </si>
  <si>
    <t xml:space="preserve"> Holg</t>
  </si>
  <si>
    <t xml:space="preserve"> Imsh</t>
  </si>
  <si>
    <t xml:space="preserve"> Keth</t>
  </si>
  <si>
    <t xml:space="preserve"> Krusk</t>
  </si>
  <si>
    <t xml:space="preserve"> Mhurren</t>
  </si>
  <si>
    <t xml:space="preserve"> Ront</t>
  </si>
  <si>
    <t xml:space="preserve"> Shump</t>
  </si>
  <si>
    <t xml:space="preserve"> Thokk</t>
  </si>
  <si>
    <t>Baggi</t>
  </si>
  <si>
    <t xml:space="preserve"> Emen</t>
  </si>
  <si>
    <t xml:space="preserve"> Engong</t>
  </si>
  <si>
    <t xml:space="preserve"> Kansif</t>
  </si>
  <si>
    <t xml:space="preserve"> Myev</t>
  </si>
  <si>
    <t xml:space="preserve"> Negga</t>
  </si>
  <si>
    <t xml:space="preserve"> Ovak</t>
  </si>
  <si>
    <t xml:space="preserve"> Ownka</t>
  </si>
  <si>
    <t xml:space="preserve"> Shautha</t>
  </si>
  <si>
    <t xml:space="preserve"> Sutha</t>
  </si>
  <si>
    <t xml:space="preserve"> Vola</t>
  </si>
  <si>
    <t xml:space="preserve"> Volen</t>
  </si>
  <si>
    <t xml:space="preserve"> Yevelda</t>
  </si>
  <si>
    <t>Akmenos</t>
  </si>
  <si>
    <t xml:space="preserve"> Amon</t>
  </si>
  <si>
    <t xml:space="preserve"> Amnon</t>
  </si>
  <si>
    <t xml:space="preserve"> Ankhus</t>
  </si>
  <si>
    <t xml:space="preserve"> Arkadi</t>
  </si>
  <si>
    <t xml:space="preserve"> Armarius</t>
  </si>
  <si>
    <t xml:space="preserve"> Armillius</t>
  </si>
  <si>
    <t xml:space="preserve"> Archidius</t>
  </si>
  <si>
    <t xml:space="preserve"> Balmoloch</t>
  </si>
  <si>
    <t xml:space="preserve"> Barakas</t>
  </si>
  <si>
    <t xml:space="preserve"> Calderax</t>
  </si>
  <si>
    <t xml:space="preserve"> Cavian</t>
  </si>
  <si>
    <t xml:space="preserve"> Cenereth</t>
  </si>
  <si>
    <t xml:space="preserve"> Chorum</t>
  </si>
  <si>
    <t xml:space="preserve"> Corynax</t>
  </si>
  <si>
    <t xml:space="preserve"> Dacian</t>
  </si>
  <si>
    <t xml:space="preserve"> Daelius</t>
  </si>
  <si>
    <t xml:space="preserve"> Damaceus</t>
  </si>
  <si>
    <t xml:space="preserve"> Damakos</t>
  </si>
  <si>
    <t xml:space="preserve"> Decimeth</t>
  </si>
  <si>
    <t xml:space="preserve"> Demedor</t>
  </si>
  <si>
    <t xml:space="preserve"> Demerian</t>
  </si>
  <si>
    <t xml:space="preserve"> Dynachus</t>
  </si>
  <si>
    <t xml:space="preserve"> Ekemon</t>
  </si>
  <si>
    <t xml:space="preserve"> Grassus</t>
  </si>
  <si>
    <t xml:space="preserve"> Halius</t>
  </si>
  <si>
    <t xml:space="preserve"> Heleph</t>
  </si>
  <si>
    <t xml:space="preserve"> Iados</t>
  </si>
  <si>
    <t xml:space="preserve"> Incirion</t>
  </si>
  <si>
    <t xml:space="preserve"> Kairon</t>
  </si>
  <si>
    <t xml:space="preserve"> Kalaradian</t>
  </si>
  <si>
    <t xml:space="preserve"> Kamien</t>
  </si>
  <si>
    <t xml:space="preserve"> Kazimir</t>
  </si>
  <si>
    <t xml:space="preserve"> Kzandro</t>
  </si>
  <si>
    <t xml:space="preserve"> Leucis</t>
  </si>
  <si>
    <t xml:space="preserve"> Machem</t>
  </si>
  <si>
    <t xml:space="preserve"> Maetheus</t>
  </si>
  <si>
    <t xml:space="preserve"> Malfias</t>
  </si>
  <si>
    <t xml:space="preserve"> Marchion</t>
  </si>
  <si>
    <t xml:space="preserve"> Melech</t>
  </si>
  <si>
    <t>Affyria</t>
  </si>
  <si>
    <t xml:space="preserve"> Akta</t>
  </si>
  <si>
    <t xml:space="preserve"> Bryseis</t>
  </si>
  <si>
    <t xml:space="preserve"> Cataclysmia</t>
  </si>
  <si>
    <t xml:space="preserve"> Criella</t>
  </si>
  <si>
    <t xml:space="preserve"> Damaia</t>
  </si>
  <si>
    <t xml:space="preserve"> Domitia</t>
  </si>
  <si>
    <t xml:space="preserve"> Dorethau</t>
  </si>
  <si>
    <t xml:space="preserve"> Ea</t>
  </si>
  <si>
    <t xml:space="preserve"> Excellence</t>
  </si>
  <si>
    <t xml:space="preserve"> Hacari</t>
  </si>
  <si>
    <t xml:space="preserve"> Iritra</t>
  </si>
  <si>
    <t xml:space="preserve"> Kallista</t>
  </si>
  <si>
    <t xml:space="preserve"> Lachira</t>
  </si>
  <si>
    <t xml:space="preserve"> Lerissa</t>
  </si>
  <si>
    <t xml:space="preserve"> Levatra</t>
  </si>
  <si>
    <t xml:space="preserve"> Makaria</t>
  </si>
  <si>
    <t xml:space="preserve"> Mecretia</t>
  </si>
  <si>
    <t xml:space="preserve"> Milvia</t>
  </si>
  <si>
    <t xml:space="preserve"> Nemeia</t>
  </si>
  <si>
    <t xml:space="preserve"> Nericia</t>
  </si>
  <si>
    <t xml:space="preserve"> Orianna</t>
  </si>
  <si>
    <t xml:space="preserve"> Phelaia</t>
  </si>
  <si>
    <t xml:space="preserve"> Precious</t>
  </si>
  <si>
    <t xml:space="preserve"> Rain</t>
  </si>
  <si>
    <t xml:space="preserve"> Rieta</t>
  </si>
  <si>
    <t xml:space="preserve"> Samantia</t>
  </si>
  <si>
    <t xml:space="preserve"> Sunshine</t>
  </si>
  <si>
    <t xml:space="preserve"> Tenerife</t>
  </si>
  <si>
    <t xml:space="preserve"> Traya</t>
  </si>
  <si>
    <t xml:space="preserve"> Velavia</t>
  </si>
  <si>
    <t xml:space="preserve"> Zaidi</t>
  </si>
  <si>
    <t xml:space="preserve"> Zethaya</t>
  </si>
  <si>
    <t>Amarzian</t>
  </si>
  <si>
    <t xml:space="preserve"> Carnago</t>
  </si>
  <si>
    <t xml:space="preserve"> Domarien</t>
  </si>
  <si>
    <t xml:space="preserve"> Iscitan</t>
  </si>
  <si>
    <t xml:space="preserve"> Meluzan</t>
  </si>
  <si>
    <t xml:space="preserve"> Menetrian</t>
  </si>
  <si>
    <t xml:space="preserve"> Paradas</t>
  </si>
  <si>
    <t xml:space="preserve"> Romazi</t>
  </si>
  <si>
    <t xml:space="preserve"> Sarzan</t>
  </si>
  <si>
    <t xml:space="preserve"> Serechor</t>
  </si>
  <si>
    <t xml:space="preserve"> Shadowhorn</t>
  </si>
  <si>
    <t xml:space="preserve"> Szereban</t>
  </si>
  <si>
    <t xml:space="preserve"> Torzalan</t>
  </si>
  <si>
    <t xml:space="preserve"> Trelenus</t>
  </si>
  <si>
    <t xml:space="preserve"> Trevethor</t>
  </si>
  <si>
    <t xml:space="preserve"> Tryphon</t>
  </si>
  <si>
    <t xml:space="preserve"> Vadu</t>
  </si>
  <si>
    <t xml:space="preserve"> Vrago.</t>
  </si>
  <si>
    <t xml:space="preserve"> Carrion</t>
  </si>
  <si>
    <t xml:space="preserve"> Chant</t>
  </si>
  <si>
    <t xml:space="preserve"> Creed</t>
  </si>
  <si>
    <t xml:space="preserve"> Despair</t>
  </si>
  <si>
    <t xml:space="preserve"> Fear</t>
  </si>
  <si>
    <t xml:space="preserve"> Glory</t>
  </si>
  <si>
    <t xml:space="preserve"> Hope</t>
  </si>
  <si>
    <t xml:space="preserve"> Ideal</t>
  </si>
  <si>
    <t xml:space="preserve"> Music</t>
  </si>
  <si>
    <t xml:space="preserve"> Nowhere</t>
  </si>
  <si>
    <t xml:space="preserve"> Open</t>
  </si>
  <si>
    <t xml:space="preserve"> Poetry</t>
  </si>
  <si>
    <t xml:space="preserve"> Quest</t>
  </si>
  <si>
    <t xml:space="preserve"> Random</t>
  </si>
  <si>
    <t xml:space="preserve"> Reverence</t>
  </si>
  <si>
    <t xml:space="preserve"> Sorrow</t>
  </si>
  <si>
    <t xml:space="preserve"> Temerity</t>
  </si>
  <si>
    <t xml:space="preserve"> Torment</t>
  </si>
  <si>
    <t xml:space="preserve"> Weary</t>
  </si>
  <si>
    <t>HUMAN</t>
  </si>
  <si>
    <t>MALE</t>
  </si>
  <si>
    <t>FEMALE</t>
  </si>
  <si>
    <t>LAST</t>
  </si>
  <si>
    <t>CHILD</t>
  </si>
  <si>
    <t>CLAN</t>
  </si>
  <si>
    <t>NICKNAME</t>
  </si>
  <si>
    <t>GOBLIN</t>
  </si>
  <si>
    <t>DRAGONBORN</t>
  </si>
  <si>
    <t>DWARF</t>
  </si>
  <si>
    <t>ELADRIN</t>
  </si>
  <si>
    <t>ELF</t>
  </si>
  <si>
    <t>GNOME</t>
  </si>
  <si>
    <t>HALFLING</t>
  </si>
  <si>
    <t>ORC</t>
  </si>
  <si>
    <t>TIEFLING</t>
  </si>
  <si>
    <t xml:space="preserve"> Tammith. </t>
  </si>
  <si>
    <t>Yuldra</t>
  </si>
  <si>
    <t xml:space="preserve">Family Names (Common Translations): </t>
  </si>
  <si>
    <t>Amakiir (Gemflower)</t>
  </si>
  <si>
    <t xml:space="preserve"> Holimion (Diamonddew)</t>
  </si>
  <si>
    <t>Aglarondan: Male: Aelthas, Courynn, Folcoerr, Gaedynn, Mourgram, Sealmyd, Yuiredd. Female: Blaera, Courynna, Lyn- neth, Maera, Mourna, Wydda. Surnames: Aengrilor, Dulsaer, Gel- ebraes, Jacerryl, Telstaerr, Uthelienn.</t>
  </si>
  <si>
    <t>Alzhedo: Male: Aseir, Bardeid, Haseid, Khemed, Mehmen, Sudeiman, Zasheir. Female: Atala, Ceidil, Hama, Jasmal, Meilil, Seipora, Yasheira, Zasheida. Surnames: Basha, Dumein, Jassan, Khalid, Mostana, Pashar, Rein.</t>
  </si>
  <si>
    <t>Chessentan: Male: Aeron, Daelric, Eurid, Nicos, Oriseus, Pharaxes, Thersos, Xandos. Female: Ariadne, Cylla, Eriale, Halonya, Idriane, Mera, Numestra, Sinylla. Surnames: Aporos, Corynian, Heldeion, Morieth, Nathos, Sphaerideion, Zora.</t>
  </si>
  <si>
    <t>Chondathan: Male: Darvin, Dorn, Evendur, Gorstag, Grim, Helm, Malark, Morn, Randal, Stedd. Female: Arveene, Esvele, Jhessail, Kerri, Lureene, Miri, Rowan, Shandri, Tessele. Sur- names: Amblecrown, Buckman, Dundragon, Evenwood, Greycas- tle, Tallstag.</t>
  </si>
  <si>
    <t>Chultan: Male: Atuar, Kwalu, Losi, Mezoar, Nsi, Osaw, Selu, Weshtek. Female: Azuil, Chuil, Fipya,</t>
  </si>
  <si>
    <t>Isi, Lorit, Mainu, Sana, Tefnek. Surnames: None.</t>
  </si>
  <si>
    <t>Damaran: Male: Bor, Fodel, Glar, Grigor, Igan, Ivor, Kosef, Mival, Orel, Pavel, Sergor. Female: Alethra, Kara, Katernin, Mara, Natali, Olma, Tana, Zora. Surnames: Bersk, Chernin, Dotsk, Kulenov, Marsk, Nemetsk, Shemov, Starag.</t>
  </si>
  <si>
    <t>Dambrathan: Male: Aethelmed, Houn, Rhivaun, Umbril, Waervyn, Xaemar, Zeltaebar. Female: Chourm, Glouris, Maeve, Hayaera, Sevaera, Xaemarra, Zraela. Surnames: Calaumystar, Lharaendo, Mristar, Talaudrym, Wyndael</t>
  </si>
  <si>
    <t>Durpari: Male: Charva, Duma, Hukir, Jama, Kilimut, Oskut, Pradir, Rajaput, Sikhil. Female: Apret, Bask, Erilet, Fanul, Hist, Mokat, Nismet, Ril, Tiket. Surnames: Beszrizma, Datharathi, Melpurvatta, Nalambar, Saqarastar, Tiliputakas.</t>
  </si>
  <si>
    <t>Dwarven: Male: Barundar, Dorn, Joyin, Khondar, Roryn, Storn, Thorik, Wulgar. Female: Belmara, Dorna, Joylin, Kiira, Sambril, Tace, Umil. Surnames: Bladebite, Crownshield, Gor- drivver, Horn, Skulldark, Stoneshield.</t>
  </si>
  <si>
    <t>Elven: Male: Aravilar, Faelar, Mourn, Nym, Orlpar, Saevel, Respen, Rhistel, Taeghen. Female: Amra, Hacathra, Imizael, Jastra, Jhaumrithe, Quamara, Talindra, Vestele. Surnames: Amalith, Braegen, Calaudra, Eveningfall, Laelithar, Moondown, Tarnruth.</t>
  </si>
  <si>
    <t>Elven (Drow): Male: Alak, Drizzt, Ilmryn, Merinid, Pharaun, Rizzen, Tebryn, Zaknafein. Female: Akordia, Chalithra, Eclavdra, Jhaelrnya, Nedylene, Qilue, SiNafay, Vlondril. Surnames: Abaeir,</t>
  </si>
  <si>
    <t>Coloara, Glannath, Illistyn, Pharn, Seerear, Vrinn, Xiltyn.</t>
  </si>
  <si>
    <t>Gnome: Male: Burgell, Colmarr, Dorgan, Falrinn, Halbrinn, Orlamm, Rondell, Stolig. Female: Calanddra, Eriss, Iviss, Jaree, Lissa, Meree, Nathee, Zelazadda. Surnames: Blackrock, Blimth, Greatorm, Rivenstone, Tavartarr, Uvarkk, Whitehorn.</t>
  </si>
  <si>
    <t>Halfling: Male: Blazanar, Corkaury, Dalabrac, Halandar, Ombert, Roberc, Thiraury, Wilimac. Female: Aloniira, Calathra, Deldiira, Melinden, Olpara, Rosinden, Tara, Weninda. Surnames: Aumble, Bramblefoot, Dardragon, Hardingdale, Merrymar, Starnhap.</t>
  </si>
  <si>
    <t>Halruaan: Male: Aldym, Chand, Hostegym, Meleghost, Presmer, Sandrue, Tethost, Uregaunt. Female: Aithe, Alaethe, Chalan, Oloma, Phaele, Sarade, Vosthyl. Surnames: Avhoste, Darants, Gedreghost, Maurmeril, Stamaraster, Zorastryl.</t>
  </si>
  <si>
    <t>Lantanese: Male: Eberc, Fodoric, Koger, Lambrac, Midoc, Norbert, Samber, Tibidoc. Female:</t>
  </si>
  <si>
    <t>Avilda, Bersace, Charissa, Mel- sany, Phaerilda, Ravace, Umbrasy. Surnames: Angalstrand, Decirc, Lamstrand, SeKorc, SeLangstra, SeMilderic.</t>
  </si>
  <si>
    <t>Illuskan: Male: Ander, Blath, Bran, Frath, Geth, Lander, Luth, Malcer, Stor, Taman, Urth. Female: Amafrey, Betha, Cefrey, Kethra, Mara, Olga, Silifrey, Westra. Surnames: Brightwood, Helder, Hornraven, Lackman, Stonar, Stormwind, Windrivver.</t>
  </si>
  <si>
    <t>Midani: Male: Ajaman, Alif, Assam, Bhadla, Dahalzel, Dawasir, Didaji, Farim, Haushi, Kabina, Kadumi, Musalim, Nata, Rahid, Rashad, Sa'ar, Sabkhat, Utaiba, Yatagan, Zarud. Female: Abal, Aglavia, Alethra, Bujauna, Dajala, Dizsa, Duthrala, Fiiriia, Ilyouma, Kalastiira, Lajarama, Nathla, Qoha'dar, Rahalat, Ruha, Saalariira, Shalira, Tuibaila, Vayess, Yamala. Surnames: Surnames are not used. Instead a Midani appellation is used or a matronymic or patronymic: “abd” (slave of), “al” (the), “bint” (daughter of), “ibn” or “bin” (son of), the suffix “i” added to a location and preceded by “al” (Rashad Al-Karji would translate into “the Rashad from Karj.”)</t>
  </si>
  <si>
    <t>Mulhorandi: Male: Aoth, Bareris, Ehput-Ki, Kethoth, Mumed, Ramas, So-Kehur, Thazar-De, Urhur. Female: Arizima, Chathi, Nephis, Nulara, Murithi, Sefris, Thola, Umara, Zolis. Surnames: Ankhalab, Anskuld, Fezim, Hahpet, Nathandem, Sepret, Uuthrakt.</t>
  </si>
  <si>
    <t>Orc: Male: Besk, Durth, Fang, Gothog, Harl, Kesk, Orrusk, Tharag, Thog, Ugurth. Female: Betharra, Creske, Edarreske, Duvaega, Neske, Orvaega, Varra, Yeskarra. Surnames: Dummik, Horthor, Lammar, Sormuzhik, Turnskull, Ulkrunnar, Zorgar.</t>
  </si>
  <si>
    <t>Rashemi: Male: Borivik, Faurgar, Jandar, Kanithar, Madis- lak, Ralmevik, Shaumar, Vladislak. Female: Fyevarra, Hulmar- ra, Immith, Imzel, Navarra, Shevarra, Tammith, Yuldra. Surnames: Chergoba, Dyernina, Iltazyara, Murnyethara, Stayanoga, Ulmokina.</t>
  </si>
  <si>
    <t>Shaaran: Male: Awar, Cohis, Damota, Gewar, Hapaw, Laskaw, Moktar, Senesaw, Tokhis. Female: Anet, Bes, Dahvet, Faqem, Idim, Lenet, Moqem, Neghet, Sihvet. Surnames: Cor Marak, Hiaw Harr, Laumee Harr, Moq Qo Harr, Taw Harr, Woraw Tarak.</t>
  </si>
  <si>
    <t>Tashalan: Male: Angwe, Dumai, Gharbei, Indo, Masambe, Morife, Ngongwe, Sepoto. Female: Ayesha, Bhula, Lashela, Intin- gi, Mashai, Shevaya, Shesara, Ushula. Surnames: Damarthe, Ghomposo, Ishivin, Jalamba, Konge, Maingwe, Wasatho.</t>
  </si>
  <si>
    <t>Turmic: Male: Anton, Diero, Marcon, Pieron, Rimardo, Romero, Salazar, Umbero. Female: Balama, Dona, Faila, Jalana, Luisa, Marta, Quara, Selise, Vonda. Surnames: Agosto, Astorio, Calabra, Domine, Falone, Marivaldi, Pisacar, Ramondo.</t>
  </si>
  <si>
    <t>Uluik: Male: Aklar, Hilur, Liruk, Namiir, Selmik, Uknar, Tirmuk, Wariik. Female: Chamuk, Iirkik, Kagiik, Lelchik, Nirval, Talchuk, Valiir, Wenvik. Surnames: None.</t>
  </si>
  <si>
    <t>Untheric: Male: Azzedar, Chadrezzan, Gibbur, Horat, Kassur, Numer, Samar, Ungred. Female: Chadra, Ilzza, Jezzara, Marune, Saldashune, Xuthra, Zeldara. Surnames: Seldom used, patronymics preferred.</t>
  </si>
  <si>
    <t>Temple of Selune, collapsed during the Spellplague, Volam Roarke financed it's restoration (BT 45)</t>
  </si>
  <si>
    <t>Taverne, Corner of Morningstar Way, (Grey-stoned) Stormstar Ride, Aurrenar Street crossing (BT 88)</t>
  </si>
  <si>
    <t>(BT 20)</t>
  </si>
  <si>
    <t>(DS 14)</t>
  </si>
  <si>
    <t>(BT 288)</t>
  </si>
  <si>
    <t>(WATE 1-1)</t>
  </si>
  <si>
    <t>(SCAG 47-48)</t>
  </si>
  <si>
    <t>(E:DM 228)</t>
  </si>
  <si>
    <t>(SAY 5)</t>
  </si>
  <si>
    <t>(BT 227)</t>
  </si>
  <si>
    <t xml:space="preserve">(S:TA 68-69) </t>
  </si>
  <si>
    <t>(E:DM 331)</t>
  </si>
  <si>
    <t>far from the first choice of people in need of a loan (E:DM 306)</t>
  </si>
  <si>
    <t>Meldar Merammon (E:DM 37)</t>
  </si>
  <si>
    <t>Urdreath Telfeather, sells and repairs coaches (E:DM 37)</t>
  </si>
  <si>
    <t>Caxlant Wintertal, merchant of paint and dye (E:DM 37)</t>
  </si>
  <si>
    <t>proud owner of five sausage and savory pie shops (E:DM 36)</t>
  </si>
  <si>
    <t>(E:DM 75)</t>
  </si>
  <si>
    <r>
      <t xml:space="preserve">Modest </t>
    </r>
    <r>
      <rPr>
        <i/>
        <sz val="11"/>
        <color rgb="FF000000"/>
        <rFont val="Corbel"/>
        <family val="2"/>
        <charset val="204"/>
      </rPr>
      <t>q</t>
    </r>
  </si>
  <si>
    <t>Aurora's Whole Realms Shop Catalogue Counter</t>
  </si>
  <si>
    <t>The Castle Ward Aurora's outlet is the first shopfront west of the Jade Jug, on the north side of Waterdeep Way. It provides home delivery for patrons by means of a coach and a six-man team within Castle Ward only. It also has four guards who work in shifts of two and two, a calmly cultured, middle-aged lady counter clerk, Cathal Sunspear, and a service-mage, Xanatrar Hillhorn. Xanatrar is known for his excellent singing at parties and whenever he wants to impress a good-looking lady.</t>
  </si>
  <si>
    <t>Balthorr's Rare and Wondrous Treasures</t>
  </si>
  <si>
    <t>This shop, on the east side of Warriors' Way, north of Water- deep Way,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northernMoonshaes where they have been hardened in dragon fire!
Proprietor: Ansilver the Lock-smith, a white-haired, elderly but alert man, is the proprietor. He wears thick spectacles, has a sharp-beaked nose, and has a habit of humming continually.
Location #21 on the color map. Ansilver has at least four gargoyle guardians in his shop to prevent thefts. He also wears a magical master key around his neck, that he tries to keep very secret. Over the years many have seen him use it and have deduced that it opens all normal locks on contact. If it encounters mechanical or magical traps on a lock, it reveals this to the wielder without triggering them, but does not open the lock or deactivate the traps. Its precise powers are not known to any in Waterdeep except Ansilver.</t>
  </si>
  <si>
    <t>This shop stands on the east side of the Street of the Sword, south of Selduth Street. The wealthy shopper can buy a wide selection of curios here, especially coins from all over Toril, gems, and regalia. The proprietor is an expert on the currency uniformsand badges used by most realms and military units of Faerun, and can make up colorful stories about the history of particular items on the spot. I've heard that he'll buy things without asking questions as to their origin— making him very handy for adventurers who want to ex¬change battle trophies for money.
Proprietor: Balthorr "the Bold" Olaskos, a hearty, loud-voiced, bubbling fellow with a ready smile and firm handshake, is the proprietor. 
Location#28onthecolormap.Balthorrisafencef orstolengoods — at40 % of streetvalue — especially coins, gems, and regalia (see Waterdeep and the North pages 31-32).</t>
  </si>
  <si>
    <t>This shining shop has a front of armor plate—old armor from vanquished foes of Water deep, bolted together, polished a deep, gleaming blue, and protected from weather and theft by potent spells. Beware lightning¬like arcs of energy should you strike or wrench at a piece! It stands on the west side of the Street of Bells north of Water- deep Way its gleam visible up and down the street.
Inside is a showroom and fitting room, with doors into a weapons practice room for clients to practice running, turning, fighting, and climbing stairs in armor, and the huge, cluttered workshops of Hilmer and his apprentices. Plate armor hangs —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
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it—because several of the suits of armor are animated metal constructs, that defend the place at all times! Others protect his nearby metals warehouses.
Proprietor: Hilmer, the propri¬etor, is a tall, strong, and soft spoken man, with shoulders as wide as most doors and hands with a grip of iron. He is a just, honest man
Location #28 on the color map. Hilmer's guardians are battle horrors, which are variant helmed horrors (detailed in FA1 Halls of the High King). His helmed horrors are lawful neutral and bound in loyalty to him. Rumor has it that he acquired them in the ruins of Myth Drannor in his early adventuring days.
They are INT High (14); AL LN; AC 2; MC 12, Fl12 (A) plus dimension door 1/day, up to 60 yards; HD 16; THAC0 12; #AT 1 plus two 2-5 hp dmg magic missiles every 3 rounds; Dmg by weapon or 1d4; SD spell immunities; SZ M; ML 20; see Halls of the High King, page 42, for details.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</si>
  <si>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t>
  </si>
  <si>
    <t>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 and the proprietor doesn't ask questions about why you want baatezu blood or deadly night-shade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26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Location #33 on the color map. Phalantar is a fence for stolen goods at 35% of their street price (see pages 31-32 of Waterdeep and the North). He is very rich. He sponsors some adventuring bands in return for a share of their loot (substances he can sell in his shop, including evil or flawed magic items they don't want) and bankrolls some mercenary companies in the Sword Coast lands, too, in return for a share of their profits.
Proprietor: Phalantar Orivan, a man of soft, smooth movements, who always seems to be gently smiling, is the proprietor. He is said to deal with adventurers and mages regularly and to be fabulously rich.</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</si>
  <si>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uncommon—but the staff can hurl drinking jacks hard and accurately from behind the bar, and six able-bodied scrappers can be mustered if the kitchens and bar are emptied by the proprietor.
Patrons are not encouraged to stay long—there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mimic—per¬fectly—the speech of other folk.</t>
  </si>
  <si>
    <t xml:space="preserve">This strange place has a mock underground decor done with plaster slurry and rock rubble. Glowing mosses and lichens have been placed on the walls and ceiling and are watered regularly. These, plus a few netted glowing globes, provide a dim light for the place. Stuffed spiders have been affixed to the ceiling or hang from threads. The waitresses, hired for their sensuous walks and love of male company, wear black bodysuits and masks to make them look like drow.
Who drinks here? Dwarves, half-orcs, and other subterra- 
nean dwellers who miss home, adventurers, and—surprisingly— priests of all faiths, looking fOr a thrill! They form a regular clientele, and have ever since this place opened. Of all the taverns in Waterdeep, the Crawling Spider has the most dedicated patrons. They will come clear across the city to drink here, ignoring other places.
The Spider never seems to close. The visitor soon discovers that one of the cave mouths leads to the jakes and another to a cellar dance floor. Many cave mouths open off this floor and lead to tiny private caverns used for intimate personal conferences and for
planning shady business.
If visitors cause trouble, patrons will leap to take care of it. And they include many veteran adven¬turers among their number!
The fare differs each night, but it's always 1 sp/head, and always includes soup, a loaf of bread, meat, and fried greens. Drinks are extra. Ale is 2 cp/tankard, stout 4 cp, and zzar or wine is 5 cp/tallglass. Whiskey is 1 sp/ flagon, and it's vile!
Proprietress: Welvreene Thalmit, a short, raw-voiced, and alluring woman with dark eyes, is this tavern's proprietress. She is
romantic at heart who loves 28
adventurers. </t>
  </si>
  <si>
    <t>This modest place caters to older Waterdhavians: married couples, retired ex-adventurers, shopkeepers, merchants, and others who like to sit quietly and talk over their drinks.
Pipe smoke usually hangs heavy in the air in this place, and—because this place faces Ahghairon's Tower and the palace beyond—talk is often of politics, the future of Waterdeep, and of grand plans. Diplomats and visitors like to drop in here because it's safe and they're 
unlikely to be hailed by anyone or drawn into an argument.
The stuffed, mounted blue dragon’s head for which the tavern is named was from a hatchling. It is dusty and moth- eaten with age, but still thrusts, large and menacing, well out into the taproom. One of the bartend¬ers often hangs towels to dry from its teeth.
Tobacco (5 cp/pouch) and drinks can be bought at the bar— but aside from sausage rolls (4 cp/platter or 2cp/ handplate) and stew (lcp/bowl),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Proprietor: The proprietor, Vorn Laskadarr, is short, stubble¬faced, and unlovely to the eye, but also quick, efficient, and kindly.</t>
  </si>
  <si>
    <t>This old, dimly lit tavern stands on the east side of the Street of the Sword, north of Water deep Way. It caters to elves and half¬elves, and is an earthy-smelling place, where living trees have been encouraged through elven patience and forestry skill to grow up from the cellar and through the taprooms. By day, rooftop shutters are pulled aside to let rain and sunlight in for the trees. By night, dancing lights spells bathe the place in soft, floating, blue motes of light.
Here elves gather to drink Evereskan clearwater (2 gp/ tallglass), moonwine (4 gp/ tallglass), elverquisst (14 gp/ 
tallglass), guldathen nectar (16 gp/glass) and maerlathen blue wine (17 gp/glass), and dine on biscuits spread with roe, shrimp, spiced silverfin, crab meat, or mint jelly (all 1 gp/platter). You can also eat skewers of sizzled squirrel, rabbit, or venison done in a green sauce (2 gp each).
These are so good that the gods would ask for more!
Gentle harp, pipe, flute, and choral music is performed and service is fast, near-silent, and graceful. This is a place where dwarves and half-orcs will be driven away, some humans and half lings are tolerated in small parties, and even half-elves are just accepted-elves can be very supercilious when they choose to be. I saw even the various sorts of elves ignoring or otherwise being rude to each other. How¬ever, the mood is usually light or serene, and the owner and staff are moon elves, who welcome all. They will not allow anything to get too far out of hand.
If the elven patrons weren't such snobs, I'd give this place five full tankards. Go there to taste the food, if not to linger.
Proprietress: Yaereene Ilbae- reth is the tavern's seemingly unaging proprietress. She is a tall, charming and regal elven woman with silvery eyes, who goes about with a grinning faerie dragon perched delicately on her shoulder.</t>
  </si>
  <si>
    <t>This is the closest thing Water- deep has to a "local"—a comfort¬able, unimpressive, welcoming gathering place for the neighbor¬hood. It is the kind of place where friends will come in and hail each other across the room, the food and drink will be pleas¬ant, if unspectacular, and you'll be allowed to sit in peace and while an evening away over a tankard or two.
Food is a heavily spiced sea¬food stew (called coast chowder) or roast oxen done with a sweet- and-sour sauce and a dash of brandy to flame the outside as it's brought, blazing, to your table. Either way, it's 5 cp for a heaping platter or huge bowl (with huge slabs of fresh, warm crusty brown bread).
Drink is 1 cp/tankard for ale, 2 cp for bitters, 3 cp for stout, 4 cp/ tallglass for zzar or red wine, and 5 cp for the rather sour white wine that is brought in from the proprietor's own land, and which he's inordinately fond of.
It goes well with all sorts of cheese, though (especially the firmer, heartier sorts), and he sells it for carry-out at 2 sp/bottle or 1 gp for a half-anker keg.
The Owl faces west. It is a rambling old wooden building that looks as if it's about to fall 
into the street. But it has looked that way for at least 40 winters, patrons assured me, and hasn't fallen down yet. It is the point of an arrowhead-shaped block bounded by Rainrun Street, the confluence of Gut Alley and Belnimbra's Street, Snail Street, and an unnamed alley.
Proprietor: Balarg "Twofists" Dathen, a bluff, bristle-bearded man with long, unkempt red hair, owns and runs the tavern. His rough voice is much used for coarse jests, and he has an unut¬terably deadly aim with a hurled platter or tankard when anyone tries to start trouble.3</t>
  </si>
  <si>
    <t>This dockside tavern stands on Sail Street, across from the mouth of Tarnished Silver Alley with water lapping at the docks only a few strides away. The reek of fish—and rotting seaweed—hangs strongly about the whole area. Inside the tavern, the sailors seem to be trying to blot it out with the smells of their various and often exotic tobaccos.
The place is low-beamed and crowded, with weary sailors slumped on benches playing at 
board games, cards, or merely getting thoroughly drunk. They are often left to sleep the night through here.
Anyone who's going to be sick is expected to make it out the dockside door first. Anyone who starts a fight will be thrown through that same door—luckily, it usually opens at the impact—by the proprietor, a man of prodi¬gious strength. I saw him lift an entire table with one hand while he reached under it to snatch up a drunken sailor with the other! His aim and strength are suffi¬cient to hurl a struggling brawler through the dockside door boots first—high enough to just clear the threshold and sail across the 
quayside beyond, straight into the water. It's worth a few coppers just to see this, but you don't want to be anywhere near when such trouble starts.
This place is just what its name implies. It belongs to the sailors, and they don't really want anyone else here. If you're not one, duck into it to avoid bad weather or thugs, but otherwise steer clear.
Interestingly, sailors here don't like to eat any sort of seafood— they get little else on long voy¬ages, I suppose. The fare here is pork, ox, or horse, either in roast portions (2 cp/platter) or stewed with onions and greens (1 cp/ bowl). Drink is ale (2 cp/tankard), 
stout (3 cp/tankard), zzar or brandy (4 cp/tallglass), or whis¬key (1 sp/tallglass). That's the entire menu.
This tavern has an interesting sideline. The proprietor sells charts (with an emphasis on nautical usefulness) of many areas along the Sword Coast and around the known Sea of Swords for 45 gp each and up. A good or rare one will run into the hun¬dreds of gold pieces.
Proprietor: The proprietor, Guthlakh "Hands" Imyiir, is huge, slow, and deliberate. He is also very strong and slow to smile, but not surly by any means.</t>
  </si>
  <si>
    <t>This busy tavern stands on the north side of Bazaar Street, at the head of the Street of Bells. Three floors of busy diners enjoy one of the largest menus in Water- deep, including the justly famous turtle soup-served in a turtle's upside-down shell—here each day. They are entertained by the high¬voiced ballads of the wondrous magical blade for which the
tavern is named.
This black-bladed long sword was brought to Waterdeep long ago, and is thought to have been forged in ancient Netheril. It customarily stands upright, hilt uppermost, in the open central well of the tavern, encircled by the spiraling stairs to the upper floors, and is silent.
Once an hour, one of the tavern staff—usually a pretty girl in mock armor, struggling under the weight of the blade—lifts the blade and holds it high, for it will only sing when grasped and ordered. The will of the holder actually determines the song- and angry or upset holders thoughts have been known to make the blade segue into a second song after it has begun singing.
The sword's magic has never failed yet. It seems immune to the effects of dispel magic —in fact, applying one when the blade is held by a living being causes it to snarl in anger and scorn! It seems to know 30 or so songs, mainly tragic ballads, love la¬ments, or roaring warriors' songs, with a few comedy pieces thrown in. Its voice is high, clear, and almost bell-like on high notes, but somehow male- 
though it has been known to mimic the voices of others who sing along with it 3i3n order to better harmonize. 
I've included the lyrics of Trollsong, a comedy ballad that seemed a special favorite of the patrons, so that you can sing along if you visit the Sword and not feel out of place. Everyone in the place roars and minces their way through this one, and bel¬lows for it to be sung at least twice through each time.
The Sword has a simple way of dealing with prices: All meals are 1 gp per platter, whatever you order. This includes a tallglass or tankard of whatever you want. Subsequent drinks are 1 sp/ tankard for any beer or 1 gp/ tallglass for zzar or any wine.
The exotic drinkables (elver- quisst, dragonstongue, firewine, and Fires of Mirabar whiskey) are few or missing altogether- no surprise, at these prices.Whenever I went, I found the Sword to be a lively place, bright¬ly lit and full of crowds of folk enjoying their meal—and their visit with friends at adjacent tables. This is obviously a popu- 
lar place with many regulars.
The food's good, too. Any visitor to Water deep will find this place worth a visit to hear the Singing Sword burst into song.
Proprietor: Gothmorgan Ilibuld, the proprietor, is tall, laconic, and always watchful, but ever the polite host.
The Singing Sword is location #41 on the color map. The Singing Sword is a chaotic good, intelligent long sword +2, which has the extraordinary powers of levitation and teleportation (as detailed in the DUNGEON MASTER™ Guide, page 187). When wielded by a bard, it allows him or her to strike one extra attack with it per round, at an additional +2 attack bonus (so the attack roll is at +4, though the damage roll remains +2). It is immune to dispel magic, disintegrate and all lightning or electrical spells or magical effects, and confers this protection to its wielder and all within a 5' radius. Such effects are drawn into the sword and harmlessly absorbed to sustain and renew its own magic.
The Sword sings when it pleases. It performs for Gothmorgan because it likes him—and will use its extraordinary powers to elude anyone it doesn't want wielding it. It will only allow Gothmorgan, a good-aligned bard (or in an emergency, if Gothmorgan, his staff, or the tavern are threatened, anyone willing to wield it to defend them) to wield it. It may have other, as yet unknown, powers—and Elminster believes it is of Netherese origin.</t>
  </si>
  <si>
    <t>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t>
  </si>
  <si>
    <t>On the northwest corner of the intersection of the High Road and Waterdeep Way stands what has been called Waterdeep's plushest inn. It deserves its prime location—many noble families would envy the spotless, luxuri¬ous accommodations. Every detail, from handsoap bowls beside the piped-water baths, within easy reach of a reclining bather, to the bedside icebox filled with shrimp snacks and chilled wine, has been thought of. Guests are attended by a per¬sonal servant of their choice for the duration of their stay from those not presently engaged with another customer. Their every need is attended to: Food is brought, a coach (or, in icy winter weather, a sledge) is brought around if the guest wishes to go out in the city, and anything a guest gets dirty is instantly whisked away and replaced with a clean duplicate.
Decor is muted, not garish or in bad taste (unlike the Unicorn’s Horn across the way). Quite simply I felt like a pampered king during my one-night stay. But with rooms 12 gp to 30 gp/ night and suites 25 gp to 50 gp, one night was simply all I could hope to afford!
Until you've been bathed by a cheerful, skillful, beautiful maid who wears white gloves as she soaps you, you haven't lived. If you've gold enough, go to the
Jade Jug. I'll never sneer at pampering again.
Proprietress: The charming, beautiful, one-armed hostess is Amaratha Ruendarr. She notices every detail, and remembers the names of guests' pets, children, or mates from th35eir last visit, a year or more ago!35
Volo had a last-minute thought about the Jug. He recommends that merchants with gold enough to bring their mate to Waterdeep once a year for a week’s shopping and sightseeing save the Jug for the last night. Have the house staff pack all your purchases for the journey and engage a coach to take you to your transportation home, while you relax and let your personal servants pamper you! Bliss!</t>
  </si>
  <si>
    <t>This inn, with large, conical- roofed, many-windowed turrets at its either end, stands like an exotic castle, dark and somehow inviting, on the northeast corner of the meeting of Selduth Street and the Street of Bells. Room rates here run from 6 gp to 12 gp/night, depending on the room you choose.
The Pampered Traveler’s name sets high expectations, and they are not disappointed. Ser¬vants conduct you to your large and well-furnished rooms, which are kept warm but not over¬warm, and come within breaths if you ring for them. Each room has a bell pull by the door.
On the main floor is a huge smoking room with a roaring hearth full of old, soft, vast armchairs that can easily swal¬low up smaller visitors, a play- nursery for the children of guests (a rare and thoughtful feature), a gaming room, and three small, private meeting rooms for the use of guests.
There is also, surprisingly, a library filled with books hand- copied by the staff and a reading table with a glass top, under which can be seen as full and complete a map of the known Realms as far west as the Moon- shaes, as far east as Thay, and as far south as the Shaar, as I've seen anywhere. (The staff spends one morning a week, each, on the task of hand-copying the books.)
The proprietor is keenly interested in exploration. Present in the library along with a 
chapbook put out by the Mer¬chants' League describing the exploits of the famous Dabron Sashenstar and his mapping of a trade route linking known lands to Sossal, there are even copied letters from sea captains who have reached Maztica, far away across the sea.
All of the guests are welcome to read—though I get the feeling anyone who departed with as much as a single page would be pursued by the master of the house until he separated the thief from his head! I have also heard of a man staying free at the inn for a week in exchange for gifting the proprietor with a 
particular highly valued book.
When I cautiously discussed reading matter with the master, he said the only things he didn't want in his library were magical texts. They intrigued him, but they also brought potential danger into his inn and attracted the wrong sort of readers. Twice he had to break down the doors of his library and put out fires— and once run pell-mell through the streets to Blackstaff Tower to call on Khelben Arunsun him¬self to come and bind a sum¬moned abishai baatezu!
Most of the staff are middle- aged, motherly, pleasant women ("Young, pretty ones bring only trouble," the master told me).
They do a good job of cleaning up after messy guests as they go along and of bringing wine, hot cider, ale or stout to guests upon request. (These drinks are in-cluded in your room price).
In the morning, there's compli-mentary hot egg, vegetable, and beef broth soup (better than it sounds), and each evening guests are welcome to come down to the common rooms and cut themselves slices of beef, goat, venison, or pork from the side¬board platters. Mustards, pickles, horseradish, and hot southern sauces are on hand to garnish the meat. All of this is included in your room fee—but if you bring in your own guests (who are not staying at the inn) to dine with 
you, their fare costs you an additional 1 gp/meal per head.
All in all, a quietly luxurious place to stay. This is undoubtedly the wealthy scholar’s choice of hostel.
Proprietor: The Pampered Traveler is run by Brathan Zilmer, guildmaster of the Fel¬lowship of Innkeepers. He is a solemn, careful, darkly hand¬some man with an air of mystery and wariness about him.3</t>
  </si>
  <si>
    <t>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t>
  </si>
  <si>
    <t>This large, but plain-looking, stone and mudbrick building 
stands in the center of a block of shops and apartments, in the fork of its ,own access street, Siren Lane.  It's home to a company of popular local actors who can perform everything from rowdy comedy (their stock in trade) to
Nobles often hire the place for an evening for exclusive perfor¬mances involving the actors and actresses saying and doing what the noble always wanted them to in a particular play rather than 
the way it was written. Such private performances of ten involve risque audience partici¬pation or private jokes—or even entirely new (sometimes wretched) plays, written by the noble who's hired the company.
More often, however, the Siren is home to traveling troupes of vaudeville jugglers, comedians, and nearly nude dancers or burlesque dancers. When these aren't available, the theater company performs—usually a weekly revue consisting of time- honored gag routines and sketches rewritten to include references to daily happenings and current jokes.
Admission varies from 4 cp/ head to 6 gp/head, depending on who or what is performing. Famous bards are the most expensive—and fastest sellout— draws. The take is split evenly between theater and performers. The theater in all cases provides heating via warm flue pipes fed by a hearth under the stage, lighting (usually glowing globes) and security. Most traveling troupes charge from 2 sp to 8 sp/ head (1 gp/head if burlesque dancers are involved). The weekly revue put on by the locals is always 4 cp.
Before and between perfor-mances, the place is used for drinking and dancing to live music, sometimes with show dancers on the stage. Ale is 3 cp per tankard, stout is 6 cp, and 
zzar or wine is sold by the bottle, at 7 sp each.
Proprietor: Perendel Win- tamer, a young, earnest, musta¬chioed mage, runs this nightclub. He often must use his spells to clear birds out of the dark upper reaches of the building.</t>
  </si>
  <si>
    <t>Running south off Selduth Street through the interior of the long city block between the Street of Silver and Warriors' Way, this long, winding alley is considered to end when it meets Palfrey Lane to the south.
It is named for a notorious apothecary who flourished (if that's the word) in Waterdeep 
some 60 winters ago. He was a poisoner, and buried his victims by night, lifting the stones of this alley to place them underneath and carrying away the dirt left over in his cart. After he was discovered at it and slain, the Watch uncovered over 80 bodies under these flagstones, and searched diligently to be sure they missed none. It's an old Waterdhavian joke to refer to Asmagh as "the Ambassador" because, they say "He welcomed so many folk to the City" ("the City" to a citizen of Waterdeep, means the City of the Dead).
Today, this long way is crowd¬ed with delivery crates, barrels,
scattered garbage, and rats. Thugs sometimes mug folk here on the darker nights, trusting to the length of the alley to run down prey. Sometimes they even scatter marbles, beforehand, so their fleeing prey is sure to take a nasty fall.</t>
  </si>
  <si>
    <t xml:space="preserve">The southernmost loop of Cat Alley, this passage runs behind two guildhalls, the Blue Jack tavern, and the Jade Jug, whose stables stand across it. The influ¬ence of the money and power 
vested here has caused this alley to be brightly lit by glowing globes by night that are firmly fixed in high wall brackets and on roof overhangs and patrolled by private guards, who are armed with warning horns,    clubs, and daggers. Patrons from the Jack have been known to aid these guards when they sound their horns—and as a result, the masked assailant who haunts Cat Alley keeps clear of this southern loop, and thieves are few indeed. The guards like to gossip about events in the city and for a copper piece or two will even recommend taverns, shops, inns, certain folk, festhalls—and even
c	40
fences.
passage is often the scene of spell demonstrations and practice, as patrons or staff spill out of the rear of the Elfstone Tavern and unleash magic down the alley— sometimes to the vast surprise of someone coming along it!
More than once, visitors to Waterdeep coming to the apart-ments in the center of this block after dark have been astonished to find two or more elves chat¬ting, wineglasses in hand, as they float in midair, surrounded by a glowing nimbus of blue light.
The elves generally ignore such passersby—but if someone stops and is obviously listening, they have been known to drive the eavesdropper away with spells. </t>
  </si>
  <si>
    <t>The proprietor of the Yawning Portal is a man of few words with a gruff demeanor and a mercenary outlook to life. Long ago, Durnan returned from Undermountain with a haul of riches; among which were said to be magic items which extended his own lifespan. He bought the Yawning Portal by investing a 
small portion of that treasure haul.
Personality: Durnan believes that everyone must fend for themselves in this cruel world.
Ideal: “Someone who can stand alone can stand against anything.”
Bond: “The Yawning Portal is my home. I’ll not get attached to the people here: just like the tavern, I’ll outlive them all.”
Flaw: “If you want sympathy you’ve come to the wrong place.”</t>
  </si>
  <si>
    <t>https://www.realmshelps.net/faerun/weather.shtml</t>
  </si>
  <si>
    <t>Great Weave (Waukeen)</t>
  </si>
  <si>
    <t>The First Tide (Umberlee)</t>
  </si>
  <si>
    <t>The Shattering (Valkur)</t>
  </si>
  <si>
    <t>Song of Dawn (Lathander)</t>
  </si>
  <si>
    <t>First Feast (Mielikki)</t>
  </si>
  <si>
    <t>The Rite of Pain &amp; Purity (Loviatar)</t>
  </si>
  <si>
    <t>Fleetswake (Civic)</t>
  </si>
  <si>
    <t>Fair Seas Festival (Civic, Umberlee)</t>
  </si>
  <si>
    <t>Highcoin (Waukeen)</t>
  </si>
  <si>
    <t>Dance of Swirling Winds (Aerdrie Faenya)</t>
  </si>
  <si>
    <t>The Budding (Rillifane Rallathil)</t>
  </si>
  <si>
    <t>Firstflow (Eldath)</t>
  </si>
  <si>
    <t>The Queen's Gambit (The Red Knight)</t>
  </si>
  <si>
    <t>Waukeentide (Civic, Waukeen, Society)</t>
  </si>
  <si>
    <t>All Coins Day ()</t>
  </si>
  <si>
    <t>Caravance ()</t>
  </si>
  <si>
    <t>Goldenight (#VALUE!)</t>
  </si>
  <si>
    <t>Guildsmeet ()</t>
  </si>
  <si>
    <t>Leiruin ()</t>
  </si>
  <si>
    <t>Spheres (Glass spheres are filled with gems and gold to be paraded around the city)</t>
  </si>
  <si>
    <t>The Vernal Trousseau Festival (Society)</t>
  </si>
  <si>
    <t>Wreaths of fresh flowers - some wider across than a man is tall - adorn the front gates of noble villas at Greengrass)</t>
  </si>
  <si>
    <t>The Greengrass TSociety)</t>
  </si>
  <si>
    <t>The Lady's RevelChauntea)</t>
  </si>
  <si>
    <t>Eldath)</t>
  </si>
  <si>
    <t>Mielikki)</t>
  </si>
  <si>
    <t>The Call to the Milil)</t>
  </si>
  <si>
    <t>Sune)</t>
  </si>
  <si>
    <t>Single Candle CoDugmaren Brightmantle)</t>
  </si>
  <si>
    <t>Rites of the ChaGorm Gulthyn)</t>
  </si>
  <si>
    <t>Time of the SpawHaela Brightaxe)</t>
  </si>
  <si>
    <t>Marthammor Duin)</t>
  </si>
  <si>
    <t>Coin Day (Vergadain)</t>
  </si>
  <si>
    <t>The Presentation Ball (Society)</t>
  </si>
  <si>
    <t>Sammardach (Waukeen)</t>
  </si>
  <si>
    <t>Guildsmeet Ball (Society)</t>
  </si>
  <si>
    <t>The Wayfaring (Marthammor Duin)</t>
  </si>
  <si>
    <t>Trolltide (Civic)</t>
  </si>
  <si>
    <t>The Steel Revels (Society)</t>
  </si>
  <si>
    <t>Second Feast (Mielikki)</t>
  </si>
  <si>
    <t>The Ball of Blossoms (Society)</t>
  </si>
  <si>
    <t>Brightbuckle (Waukeen)</t>
  </si>
  <si>
    <t>The Gathering of Quills (Society)</t>
  </si>
  <si>
    <t>Founders' Day (Civic)</t>
  </si>
  <si>
    <t>Founders' Day Viewing Parties ()</t>
  </si>
  <si>
    <t>Sornyn (Waukeen)</t>
  </si>
  <si>
    <t>Sornyn Ball (Society)</t>
  </si>
  <si>
    <t>Theater Season (Society)</t>
  </si>
  <si>
    <t>Society)</t>
  </si>
  <si>
    <t>Akadi)</t>
  </si>
  <si>
    <t>Misfortune's RevBeshaba)</t>
  </si>
  <si>
    <t>Lathander)</t>
  </si>
  <si>
    <t>Mielikki, Lurue)</t>
  </si>
  <si>
    <t>Milil)</t>
  </si>
  <si>
    <t>Tymora)</t>
  </si>
  <si>
    <t>The Silver SailsThe Elven Retreat)</t>
  </si>
  <si>
    <t>Days of the ReveBerronar Truesilver)</t>
  </si>
  <si>
    <t>The Axe Held HigHaela Brightaxe)</t>
  </si>
  <si>
    <t>Ceremony of HonoHelm)</t>
  </si>
  <si>
    <t>Deneir)</t>
  </si>
  <si>
    <t>Conjuring of theSelûne)</t>
  </si>
  <si>
    <t>The Melding of tAngarradh)</t>
  </si>
  <si>
    <t>Corellon Larethian)</t>
  </si>
  <si>
    <t>The Keen-Eye MeeSolonor Thelandira)</t>
  </si>
  <si>
    <t>The Anvil (Marthammor Duin)</t>
  </si>
  <si>
    <t>Divine Pageantry (Siamoprhe, Society)</t>
  </si>
  <si>
    <t>Ahghairon's Day (Civic)</t>
  </si>
  <si>
    <t>The Promenade of Violets (Society)</t>
  </si>
  <si>
    <t>The Harbor Spectacles (Society)</t>
  </si>
  <si>
    <t>Birth of the Eternal Fire (Kossuth)</t>
  </si>
  <si>
    <t>Huldark (Waukeen)</t>
  </si>
  <si>
    <t>The Annual Garden Parties (Society)</t>
  </si>
  <si>
    <t>The Gathering of Harps (Society)</t>
  </si>
  <si>
    <t>The Transformation (Rillifane Rallathil)</t>
  </si>
  <si>
    <t>Spryndalstar (Waukeen)</t>
  </si>
  <si>
    <t>The Matrons' Diversion (Society)</t>
  </si>
  <si>
    <t>The Penultimate Thunder (Hoar the Doombringer)</t>
  </si>
  <si>
    <t>Third Feast (Mielikki)</t>
  </si>
  <si>
    <t>The Pankration (Another sporting event at the Fields of Triumph, the Pankration is made up of wrestling- and boxing-matches)</t>
  </si>
  <si>
    <t>Harvesttide HuntSociety)</t>
  </si>
  <si>
    <t>Gond)</t>
  </si>
  <si>
    <t>High Prayers of Chauntea)</t>
  </si>
  <si>
    <t>The Feast of theMalar)</t>
  </si>
  <si>
    <t>Marthoon (Waukeen)</t>
  </si>
  <si>
    <t>The Raising of the Guard (Society)</t>
  </si>
  <si>
    <t>Starfall (Tymora)</t>
  </si>
  <si>
    <t>The Autumn Trousseau Festival (Society)</t>
  </si>
  <si>
    <t>The Fulmination (Marthammor Duin)</t>
  </si>
  <si>
    <t>The Five Feathers Event (Society)</t>
  </si>
  <si>
    <t>Tehennteahan (Waukeen)</t>
  </si>
  <si>
    <t>The Remembrance Society)</t>
  </si>
  <si>
    <t>Recounting of SpBhaal)</t>
  </si>
  <si>
    <t>The Dance with tLurue)</t>
  </si>
  <si>
    <t>The Day the DeadMyrkul)</t>
  </si>
  <si>
    <t>Savras)</t>
  </si>
  <si>
    <t>Rising of the DaShar)</t>
  </si>
  <si>
    <t>Praise of the VaTempus)</t>
  </si>
  <si>
    <t>Commemoration ofHaela Brightaxe)</t>
  </si>
  <si>
    <t>Mystic Rites of Sehanine Moonbow)</t>
  </si>
  <si>
    <t>Auril's Blesstide (Auril, Civil)</t>
  </si>
  <si>
    <t>Fourth Feast (Mielikki)</t>
  </si>
  <si>
    <t>Orbar (Waukeen)</t>
  </si>
  <si>
    <t>Night of Another Year (Jergal)</t>
  </si>
  <si>
    <t>The Runestone (Marthammor Duin)</t>
  </si>
  <si>
    <t>Baker's Guild</t>
  </si>
  <si>
    <t>The Impending Doom (Hoar)</t>
  </si>
  <si>
    <t>language family</t>
  </si>
  <si>
    <t>language group</t>
  </si>
  <si>
    <t>region</t>
  </si>
  <si>
    <t>TYPE OF LANGUAGE*</t>
  </si>
  <si>
    <t>RARITY**</t>
  </si>
  <si>
    <t>AL***</t>
  </si>
  <si>
    <t>***AL - type of language for Adventurers League organized play</t>
  </si>
  <si>
    <t xml:space="preserve">**Rarity - </t>
  </si>
  <si>
    <t xml:space="preserve">*Type of Language - </t>
  </si>
  <si>
    <t>A group of black cats inexplicably enters your tavern, circles the room seven times, and then leaves. The superstitious stay away for a time.  Take a -10 penalty to your next roll on the Business Results table.</t>
  </si>
  <si>
    <t xml:space="preserve"> Tessele</t>
  </si>
  <si>
    <t xml:space="preserve"> Tai</t>
  </si>
  <si>
    <t>Crypts of the Deepening        Moon (ruin)</t>
  </si>
  <si>
    <t>Dancing Dell</t>
  </si>
  <si>
    <t>Glen of Aloevan</t>
  </si>
  <si>
    <t>House of Long Silences (ruin)</t>
  </si>
  <si>
    <t>House of Stone (ruin)</t>
  </si>
  <si>
    <t>Nandar Lodge (ruin)</t>
  </si>
  <si>
    <t>Fhylund Hunting Lodge        (fort)</t>
  </si>
  <si>
    <t>Reluraun’s Tomb (ruin)</t>
  </si>
  <si>
    <t>Floshin Estates</t>
  </si>
  <si>
    <t>Harpshield Lands</t>
  </si>
  <si>
    <t>Dungeon of the Shield</t>
  </si>
  <si>
    <t>Talmost Keep (ruin)</t>
  </si>
  <si>
    <t>Delimbiyran (ruin)</t>
  </si>
  <si>
    <t>Daggerford</t>
  </si>
  <si>
    <t>Black Helm Tower</t>
  </si>
  <si>
    <t>Mount Illefarn</t>
  </si>
  <si>
    <t>Laughing Hollow</t>
  </si>
  <si>
    <t>Sword Hills</t>
  </si>
  <si>
    <t>Moon Tower        of Elembar (ruin)</t>
  </si>
  <si>
    <t>Crumbling Stair (ruin)</t>
  </si>
  <si>
    <t>Watchers of the North</t>
  </si>
  <si>
    <t>Torstultok (Hall of Grand Hunts, Firehammer Hold) (fort)</t>
  </si>
  <si>
    <t>Rondreval Sambrast</t>
  </si>
  <si>
    <t>WATCHPOST</t>
  </si>
  <si>
    <t>RANK, TITLE</t>
  </si>
  <si>
    <t>NAME OF COMMANDER</t>
  </si>
  <si>
    <t>NUMBER OF PATROLS</t>
  </si>
  <si>
    <t>SECOND IN COMMAND</t>
  </si>
  <si>
    <t>LOCATION OF COMMANDER</t>
  </si>
  <si>
    <t xml:space="preserve"> Lider Tenaren </t>
  </si>
  <si>
    <t xml:space="preserve"> Melias Kaldumdrymm </t>
  </si>
  <si>
    <t> Saldreen Ujueral</t>
  </si>
  <si>
    <t> Amren Dulaern</t>
  </si>
  <si>
    <t>http://forgottenrealms.wikia.com/wiki/Alaeros_Margaster 
http://dnd.wizards.com/dungeons-and-dragons/what-dd/heroes/alaeros</t>
  </si>
  <si>
    <t>cassalanther</t>
  </si>
  <si>
    <t>New Waterdeep</t>
  </si>
  <si>
    <t>Amphail, Silverymoon</t>
  </si>
  <si>
    <t>Amphail</t>
  </si>
  <si>
    <t>County of Starspur</t>
  </si>
  <si>
    <t>Silver mines in Mirabar, Ice lake region</t>
  </si>
  <si>
    <t>Vault of stars</t>
  </si>
  <si>
    <t>Phylund hunting lodge</t>
  </si>
  <si>
    <t>Amphail, County of Valashar</t>
  </si>
  <si>
    <t>Imnescar</t>
  </si>
  <si>
    <t>Helvenblade House</t>
  </si>
  <si>
    <t>Talmost lands</t>
  </si>
  <si>
    <t>Elematar and Rivershire</t>
  </si>
  <si>
    <t>Dolphynturrets</t>
  </si>
  <si>
    <t>Anteos estate near Daggerford</t>
  </si>
  <si>
    <t>Nightstone, Nandar Lodge</t>
  </si>
  <si>
    <t>Floshin estate</t>
  </si>
  <si>
    <t>Mere of Dead Men</t>
  </si>
  <si>
    <t>Marune’s Stronghold (fort)</t>
  </si>
  <si>
    <t>Hespheira (ruin)</t>
  </si>
  <si>
    <t>Hall of Whirling Blades        (ruin)</t>
  </si>
  <si>
    <t>Olothontor’s Lair (ruin)</t>
  </si>
  <si>
    <t> Rat Hills</t>
  </si>
  <si>
    <t> Zundbridge (bridge)</t>
  </si>
  <si>
    <t>Roaring Dragon House (fort)</t>
  </si>
  <si>
    <t>Bryndraeth Estate (fort)</t>
  </si>
  <si>
    <t>Red Rocks</t>
  </si>
  <si>
    <t>Alsapir’s Rock</t>
  </si>
  <si>
    <t>$40, N74</t>
  </si>
  <si>
    <t>N41</t>
  </si>
  <si>
    <t>Thornhald (in past)</t>
  </si>
  <si>
    <t>Holdings in Waterdeep</t>
  </si>
  <si>
    <t>Average number of watchmens in patrol</t>
  </si>
  <si>
    <t>Watchmens</t>
  </si>
  <si>
    <t>Name of Patrols</t>
  </si>
  <si>
    <t>A replacement uniform, replacement boots, and an additional weapon are given to each member of the Watch once per year</t>
  </si>
  <si>
    <t>Transport</t>
  </si>
  <si>
    <t>Type of shipes</t>
  </si>
  <si>
    <t>Quantity</t>
  </si>
  <si>
    <t>Analog</t>
  </si>
  <si>
    <t>Warship</t>
  </si>
  <si>
    <t>Crew</t>
  </si>
  <si>
    <t>Cost, gp</t>
  </si>
  <si>
    <t>Total crew</t>
  </si>
  <si>
    <t>Total cost</t>
  </si>
  <si>
    <t>Sailing Ship</t>
  </si>
  <si>
    <t>The Witch of the Waves</t>
  </si>
  <si>
    <t>The Kissing Mermaid</t>
  </si>
  <si>
    <t>The Sword of Storms</t>
  </si>
  <si>
    <t>The Ready Gauntlet</t>
  </si>
  <si>
    <t>Sarran’s Sword</t>
  </si>
  <si>
    <t>Blackasyre’s Revenge</t>
  </si>
  <si>
    <t>The Floating Axe</t>
  </si>
  <si>
    <t>The Gallant Lady</t>
  </si>
  <si>
    <t>The Mount Waterdeep</t>
  </si>
  <si>
    <t>The War Whelkin</t>
  </si>
  <si>
    <t>The navy's fleet consists of 16 fast "rakers" (or dromonds), slim top-armored vessels usually armed with two fire-pot light catapults and two large deck-mounted ballistae that the guard uses with stunning accuracy against pirates and smugglers. These ships have armored bow rams, banks of oars, and two masts for crowding on sail in pursuit or when speed is essential. 
They are supported by twenty-four small lateen-sailed galleys, known as "strikers," and fifteen large, wallowing troop-and-supply vessels, or "transports"
 At least two naval rakers are always on patrol outside the harbor, and another two are on "ready" duty within the harbor. At least four others will be on extended patrol somewhere off the Sword Coast on any day in peacetime.</t>
  </si>
  <si>
    <t>Castle Waterdeep • 5th Floor</t>
  </si>
  <si>
    <t>Watch numbers</t>
  </si>
  <si>
    <t>Guard Numbers</t>
  </si>
  <si>
    <t>Redcliffs</t>
  </si>
  <si>
    <t>Stump Bog</t>
  </si>
  <si>
    <t>Sarcrag</t>
  </si>
  <si>
    <t>Gauster Creek</t>
  </si>
  <si>
    <t>Maiden’s Tomb Tor (village)</t>
  </si>
  <si>
    <t>Goldenfields (city)</t>
  </si>
  <si>
    <t>Dolblunde (ruin)</t>
  </si>
  <si>
    <t>Death Shallows</t>
  </si>
  <si>
    <t>Amphail (village)</t>
  </si>
  <si>
    <t>Thornhold</t>
  </si>
  <si>
    <t>Nasaqh Estate (fort)</t>
  </si>
  <si>
    <t>The royal vaults of abandoned Ardeep.</t>
  </si>
  <si>
    <t>https://forgottenrealms.fandom.com/wiki/Dancing_Dell</t>
  </si>
  <si>
    <t>https://forgottenrealms.fandom.com/wiki/Floshin_Estates</t>
  </si>
  <si>
    <t>https://forgottenrealms.fandom.com/wiki/House_of_Long_Silences</t>
  </si>
  <si>
    <t>https://forgottenrealms.fandom.com/wiki/House_of_Stone</t>
  </si>
  <si>
    <t>https://forgottenrealms.fandom.com/wiki/Reluraun%27s_Tomb</t>
  </si>
  <si>
    <t>This fortified compound squats atop a low hill located about a day’s ride north and east of Daggerford (17). It is home to Ghelimar Firefrostarr (NG male Tethyrian human bard 1/fghter 10), current holder of the Black Vizor office in the High Heralds. Ghelimar is rarely in attendance because his position requires much traveling and magically assisted communication.
The Black Vizor is deeply involved in the current politics of west¬ern Faerun, keeping track of intrigues, changing attitudes, treaties, and shifting balances of power. He also keeps records of all peace treaties and formal declarations of war, and reports on their fulfill¬ment to the Heralds, the Lords’ Alliance, and the Merchants’ League. Ghelimar does grant audiences when he is in residence, but he is careful not to undercut the office of Falconfree (CoS:W) in Waterdeep, which is currently held by Scirkhel Wands.</t>
  </si>
  <si>
    <t>The open lands between Ardeep Forest and the Forlorn Hills are known as Elembar, after the kingdom that once claimed them. In the Year of Risen Towers (146 DR), humans founded Elembar and its capital city of Delimbiyran in the unclaimed lands between the moon elven kingdom of Ardeep and the shield dwarven kingdom of Dardath. Northern and central Elembar fell to an orc horde in the Year of the Fortress Scoured (511 DR) and eventually became the Elembar of today. (A description of Stoneturn, the House of Stone, can be found in Lost Empires of Faerun!)
Little remained of Elembar’s northern settlements after the inva¬sion of an orc horde shattered the realm. One notable exception, however, is the Moon Tower of Elembar, an ethereal spire visible only on the nights of the full moon. Thought to have been the domi¬cile of Elembar’s mage royal, this mysterious figment has spawned many fanciful tales. The Moon Tower of Elembar can be accessed via the Border Ethereal, but the magic-laden ruin is well guarded by the ghosts of its defenders, the ancient constructs that still keep watch over it, and an advanced (6-HD) ethereal marauder that uses the place as a lair.</t>
  </si>
  <si>
    <t>The Crumbling Stair is all that remains of Taeros, a grand, turreted mansion that once stood proudly amid fanciful gardens adorned with fountains and pools. The house sprawled along a curving ridge in the heart of the human-ruled barony of Loravatha. Originally built by a merchant lord, Taeros became a school of arcane study for young lasses seeking to master sorcery under the direction of his widow, the sorceress Ybrithe. Twenty years after the founding of the school, the mansion was torn apart by southern mages seeking to plunder whatever they could. But before they could seize Ybrithe’s treasures, a latent magic trap blew apart the ridge, Taeros, and all the surviving attackers.
The Crumbling Stair now rises up from broken lands overgrown with scrub woods The weathered staircase, made of green-veined white marble, rises six or so steps into the air from a dark hole at its base. Beyond this aperture i a long corridor with a few attached rooms that once served as extensive cellars The fore chambers are home to the maddened ghost of one of the attacking wizards and some sort of crea¬ture—possibly an all-consuming hunger (Und)—that leaves glowing slime-trails on the walls, floori and ceiling. In addition, the phantom of a half-elf sorceress sometimes appears to point out collapsed tun¬nels and forgotten secret doors leading to a large warren of catacombs, which are said to be home to some sort of beholder.</t>
  </si>
  <si>
    <t>Torstultok, or the Hall of Grand Hunts, is a temple-fortress of Haela Brightaxe. The place is well known among the Stout Folk of the North for the all-dwarf and mixed-race adventuring companies its inhabitants sponsor to reclaim long-lost dwarven relics from orc- held halls.
Torstultok lies within a sprawling complex of tunnels and grand halls beneath the eastern end of the Watchers of the North (24)— the line of tors that marks the northern edge of the Forlorn Hills. 
Torstultok was known as Firehammer Hold before the Fallen Kingdom fell, and much treasure is still ascribed to the latter name in the tales of the North. Those same legends claim that the dwarves of Firehammer Hold perished in a plague shortly after the founding of the Kingdom of Man, but in fact the dwarves’ numbers had dwin¬dled over time, and the leaders of the hold planted false evidence of a deadly plague to increase the security of the dwarves who remained.
An unexpected consequence of this action was the arrival in sub¬sequent centuries of treasure-hungry adventurers seeking long-lost hoards of dwarven gold. To assuage the anger of such would-be plun¬derers, the dwarves hired them to seek out other dwarven holds that they knew to be occupied by orcs. From this tradition evolved the hold’s current role as a clearinghouse for battle-loving dwarves and adventurers of other races who sought glory amidst the ruins of long-fallen dwarven kingdoms. In recent times, Haela’s clergy have even begun to lure adventurers to the temple deliberately with ancient-looking, incomplete maps and other enticing items. Such a map may be found on the walls of a not-so-secret hidden room in the Singing Sprite—a slate-shingled, many-gabled stone inn located in the bowl at the center of the three hills upon which the village of Secomber is built.</t>
  </si>
  <si>
    <t>The coast north of Waterdeep rises to a height of nearly 200 feet above sea level before drifting down to the lower elevations of the Mere of Dead Men. The cliffs along this stretch of coast are known as the RedCliffs for the distinctive hue they assume in the light of the setting sun.	'	,
Off the coast are thousands of tiny islets known collectively as the Red Rocks. Most of these landforms are sea stacks carved by the relentless waves of the Sea of Swords, but some are little more than boulders peeking up above the waves. The Red Rocks have sunk countless ships over the centuries, so sailors tend to give the area a wide berth. Fishermen frequent these waters, however, since they are home to an endless variety of fish and shellfish, many of which are highly prized by the diners of Waterdeep.
Many dangerous predators—including several shrieks of harpies and a few swoops of perytons—also dwell in the Red Rocks. In recent years, fisherman have had to avoid the northern Red Rocks altogether because the area has become the hunting grounds of a manticore allied with a pack of seawolves.</t>
  </si>
  <si>
    <t>Alsapir’s Rock was named for a long-ago fisherman who died when his boat was dashed apart against it during a storm. The tiny island lies off the coast just north of Waterdeep, so close to Mount Sar that it doesn’t even appear on most maps and charts.
In the island’s western face, the sea has carved a many-armed tide¬water cavern that once served as the home cf Gaulauntyr (FRCS). Although this complex no longer holds the dragon’s fortune in gems, it still contains a captive deepspawn (LEoF), whose offspring can’t escape from the caverns thanks to the watery entryway. The mon¬sters this creature births include roth (FRCS), deer, and boars, plus various other prey animals suitable for Gaulauntyr’s appetite. But the cavern lacks any food for these beasts, so now that Gaulauntyr is gone, they regularly starve to death.</t>
  </si>
  <si>
    <t>The chapterhouse of the Order of the Blue Moon stands atop a jagged spur of rock amidst the Red Rocks, just north of Waterdeep. The fortress is quite small, capable of holding at most sixty persons, but twenty knights can ably defend it. The islet is linked to the main¬land by a rocky sandbar, visible only at low tide, which links up with a narrow trail that eventually joins the High Road.
The Hall of Reflected Moonlight consists of three stout towers linked by a triangle of inner walls and encircled by a roughly oval outer wall. Landbound creatures must approach across the sandbar and climb a series of narrow stone steps carved into the face of the Redcliffs. This staircase bends back and forth and passes through five gates before reaching the lower portions of the structure. Waterborne creatures can approach via a sea cave on the western side that is large enough to dock a small ship. However, the only way into the castle proper is up a narrow shaft that houses a winch- driven elevator.
Before it was claimed by the Order of the Blue Moon, the fortress was known as Black Logan’s Keep. According to legend, Black Logan was a contemporary of one of Waterdeep’s early warlords, though exactly which one remains unclear. After the two had a falling out, Black Logan fled to his keep, forcing Waterdeep’s army to besiege the stronghold for more than a year. The siege ended when Black Logan died of heartstop and his men threw the body over the wall. Angered that Black Logan had escaped justice, the warlord had the body brought back to Waterdeep, put on trial, hung, and then drawn and quartered.
It is said that Black Logan’s vengeful ghost still haunts the keep. If the tale is true, the Knights of the Blue Moon must have reached some accommodation with the spirit, since no supernatural strife is apparent to visitors.</t>
  </si>
  <si>
    <t>This sprawling, stone villa lies within a wooded copse some 5 miles east of Waterdeep’s South Gate. Originally owned by the crimelord Carril Byndraeth, the estate passed to his wife Brianne (CoS:W) after his murder. Although Brianne spends the bulk of her days in her per¬sonal tower in the city (N75), she returns to the Byndraeth Estate at least once every tenday to rest and think.
Since Carril’s death, the Byndraeth Estate has been the target of repeated theft attempts. Rumors speak of a vast fortune in gems and magic accumulated by the crimelord during his lifetime and hidden so well that even his widow cannot find it. Whether such stories are true or not, they do serve a purpose by allowing Brianne to observe Waterdeep’s most skillful rogues in action.</t>
  </si>
  <si>
    <t>Located just 1 1/2 miles south and east of the South Gate and sur¬rounded by a stout stone wall is the Roaring Dragon House— Waterdeep’s newest gambling den. Built to allow gambling, brawl¬ing, and beast fights outside the reach of the watch, the Roaring Dragon offers no food, no rooms, and a menu of overpriced drinks. Even so, however, it does not lack for excitement during the night¬time hours. The Harbright family owns both the High Flagon Gambling House ($76) and the Roaring Dragon House.</t>
  </si>
  <si>
    <t>Named for its creator, the wizard Zund, this squat, massive stone bridge spans the River Dessarin, extending the main caravan road south from Waterdeep toward Amn and the Caravan Cities of the Western Heartlands. Zundbridge has held firmly for nearly a cen¬tury, even through the roaring, spring floods of the Dessarin, with¬out requiring any repairs.
Waterdeep’s forces patrol the road as far as Zundbridge and main¬tain a guardpost there—a double-walled castle situated on a rocky outcropping above the river gorge just southeast of Waterdeep. The inner wall protects the garrison buildings, and the outer wall encir¬cles a vast field where caravans can rest while their wares are inspected by Waterdhavian customs officers. In fact, most trading costers own permanent “yards” here for their caravans. Also within this outer bailey is the Red Rune Inn, whose kitchen staff is rumored to make the finest shalass stew in all Faerun. The outer bailey’s north gate opens onto a drawbridge controlled from within the gate towers. “Judge” Kazardun, a former mercenary (LG male shield dwarf fighter 8) commands the guard here. The post is also equipped with a flight of three griffon steeds to give Waterdeep advance warning of any important visiting delegation or attacking force.
The other purpose of this guardpost is to stop adventurers who come in search of a stone golem said to have been used by Zund in the construction of the bridge. According to legend, the golem was left at the bridge upon Zund’s death, and it can be taken by any who can divine or stumble upon the secrets of commanding it. Over the years, many such seekers have dug around the bridge’s moorings on both banks, swum beneath the span, and even tried to pry stones out of the arches. The commanders of Waterdeep’s guard fear that if the bridge were left unguarded, these zealous, would-be golem owners would soon demolish it.
Unbeknownst to most golem-seekers, one of the arches beneath the bridge is actually the terminus of a two-way keyed portal from the city of Nagarr (shown on some maps as Kagarra) in Sespech on the Nagawater (SK). The Zundbridge golem disappeared through Kiothun’s portal long ago and is now an overlooked piece of statu¬ary standing in a park in Kagarra.</t>
  </si>
  <si>
    <t>This slow, quiet creek drains Ardeep River and South Ardeep River south of Zundbridge. Lizardfolk occasionally lurk in the mouth of its marshy source, but the merfolk who congregate in this area have largely driven the reptilian humanoids from the Selpir Marsh.
Over the centuries, the waters of the Selpir have breached many of ancient Ardeep’s tombs. Overgrown and forgotten even by the Fair Folk and the Stout Folk, these tombs have yielded their smaller riches to the relentless water. Patient searchers can sometimes find such treasures in the streambed, but most of the more valuable treasures are still trapped in the now-submerged tombs.</t>
  </si>
  <si>
    <t>The infamous necromancer who seeks to rebuild the Shadow Thieves Guild in Waterdeep has laired for more than three decades beneath the base of Mount Helimbrar, undiscovered by Waterdeep’s city guard. Although he spends the bulk of his time in the City of Splendors, Marune still returns to his longstanding lair from time to time, usually to craft new magic items or research new spells. The lair is always well defended by a variety of undead, and the spell trig¬ger traps that Marune has placed there summon all manner of mon¬sters to battle intruders.</t>
  </si>
  <si>
    <t>Centuries ago, the village of Hespheira lay in the shadows of Mount Sar, but in the Year of Lathander’s Light (1024 DR), unknown magics shifted the village and all its inhabitants to the Plane of Shadow. Many villagers were rescued by the paladin Dahaerlin of the Burning Brand and the Brotherhood of Light after fierce battles with a powerful shadow dracolich named Umbralax, who dwelt in one of that plane’s mysterious Darklands. The fact that Dahaerlin never returned leads many to believe that he won the group’s escape at the cost of his own life.
In the Year of the Shadowkin Return (1136 DR), the ruined vil¬lage of Hespheira returned to Faerun, wrapped in a cloying cloud of blackness. Shadowy, wraithlike creatures began attacking inhabitants of the surrounding region, drawing out the Knights of the Aster. In the shadows of the village, members of the order battled Umbralax and the wraiths. But although the shadowy invaders were destroyed at great cost, thanks to the magic of the rod of Lathander (CoS:W), the dracolich’s phylactery was never found.
In the years since the Battle of Hespheira, isolated reports of dis¬appearances in the region have come to light, leading some to spec¬ulate that a portal to the Plane of Shadow remains active in the area. Some claim that the shadowy village still periodically returns to Faerun, but if so, it has never returned long enough to threaten the surrounding region.</t>
  </si>
  <si>
    <t>East cf the High Road, in the valley between Mount Sar and Mount Helimbrar, lie the Nasaqh Estates. Four generations cf Nasaqh lords have ruled this valley, but the current Lord Nasaqh (LN male Illuskan human aristocrat 9) may be the last of his line, considering that he is growing older and has not yet produced an heir. The Nasaqh holdings are known for producing “seawine,” a potent liqueur popular among Waterdeep’s merchant elite.
Within the holdings of Lord Nasaqh lies the Agrivar estate. Consisting of more than 100 acres of fertile fields, old woodlands, and a stone manor house set on a rise overlooking the land, the Agrivar estate is held in trust for Priam Agrivar (LG male Illuskan human paladin 10 of Tyr), a noted adventurer and part of the crew of Dwalimar Omen’s Realms Master.</t>
  </si>
  <si>
    <t>Caravel</t>
  </si>
  <si>
    <t>Caravel, fast</t>
  </si>
  <si>
    <t>Cog</t>
  </si>
  <si>
    <t>Cog, heavy</t>
  </si>
  <si>
    <t>War Nao</t>
  </si>
  <si>
    <t>1 balista or nothing</t>
  </si>
  <si>
    <t>1 ballista</t>
  </si>
  <si>
    <t>4 ballistae, armored ram</t>
  </si>
  <si>
    <t>4 ballistae, 4 fire-pot catapults, armored ram</t>
  </si>
  <si>
    <t>2 catapults</t>
  </si>
  <si>
    <t>passengers</t>
  </si>
  <si>
    <t>armaments</t>
  </si>
  <si>
    <t>Length</t>
  </si>
  <si>
    <t>width</t>
  </si>
  <si>
    <t>speedup</t>
  </si>
  <si>
    <t>speed1</t>
  </si>
  <si>
    <t>speed2</t>
  </si>
  <si>
    <t>crew</t>
  </si>
  <si>
    <t>speed3</t>
  </si>
  <si>
    <t>speed4</t>
  </si>
  <si>
    <t>speed5</t>
  </si>
  <si>
    <t>Lords</t>
  </si>
  <si>
    <t>lords</t>
  </si>
  <si>
    <t>Nav</t>
  </si>
  <si>
    <t>Damages (value of goods lost plus up to 500 dragons) and Edict Against Convicted</t>
  </si>
  <si>
    <t>Damages (City recovers excess over legal rates, returns to injured party)</t>
  </si>
  <si>
    <t>Damages (double cost of lost stock)</t>
  </si>
  <si>
    <t>Enforced Hard Labor (up to 1 month) and Damages (value of goods lost plus up to 500 dragons)</t>
  </si>
  <si>
    <t>Exile or Ban Against Future Entry (up to 20 years) and D and confiscation of all property except one weapon, one week's rations, and clothes worn by the offender at the time of sentencing`</t>
  </si>
  <si>
    <t>Exile or Ban Against Future Entry (up to 5 years) and Damages (to family, typically 1,000 dragons) or Enforced Hard Labor (up to 3 years) and Fine</t>
  </si>
  <si>
    <t>Red Wizards of Thay</t>
  </si>
  <si>
    <t>addicted to shape-changing potions;Haramond Bandoun, Kalandras son, a lich, was destroyed in a fight that involved Volothamp ‘Volo’Geddarm.Emily Bandoun (Haramond’s much younger sister - who trailed around after him all the time— and wears magical boots that could “jump” her through walls and closed doors and any other sort of obstacle intended to keep her out. She never says anything. She just sits and watches with her huge dark eyes, and listens.) (SAY)</t>
  </si>
  <si>
    <t>Dwindlejoy is a sallow, lank-haired ghoul of a man with cadaverous, oversized features and a rotten grin. He has an odd manner of speaking: aside from “aye” and “nay”, he prefaces every utterance with either “Let us be clear…” or “So we ask you this…”, and pointedly ignores any conversations that don’t include 
himself. Grady compensates for this by addressing all his statements to Dwindlejoy (for example, “I wonder, don’t you Dwindlejoy, if this rat is going to hand over its bauble without a fight?”).
Personality: Dwindlejoy always appears like he’s gloating over a joke you missed.
Ideal: “The law of chance governs everything, so I often flip a coin to resolve tough decisions.
Bond: “I’m always loyal to my friend Grady.”
Flaw: “I am deeply afraid of fire”.</t>
  </si>
  <si>
    <t>hostess, female half elf, staff of Bard Nightclub</t>
  </si>
  <si>
    <t>Circle of the Deepening Moon (ruin)</t>
  </si>
  <si>
    <t>Thomor Kroft</t>
  </si>
  <si>
    <t>Kroft's Rare and Wonderful Treasures, The Street of the Sword</t>
  </si>
  <si>
    <t>c76</t>
  </si>
  <si>
    <t xml:space="preserve">PIERGEIRON'S PALACE </t>
  </si>
  <si>
    <t>CASTLE WATERDEEP</t>
  </si>
  <si>
    <t>THE GRINNING LION</t>
  </si>
  <si>
    <t>THE OLD XOBLOB SHOP</t>
  </si>
  <si>
    <t>The Great Drunkard</t>
  </si>
  <si>
    <t>despises her parents for their worship of Asmodeus (E:DM 43)</t>
  </si>
  <si>
    <t>The Margasters try to retake Thornhold from the dwarves who currently occupy the keep.(SCAG 65-66)  sons sponsoring different gangs than fathers—the Margasters, for one (EDM)
1488 - Alliance with Neverember</t>
  </si>
  <si>
    <t>dark-haired, dark-skinned and dark-eyed woman, agent of Asmodeus, in league with the Xanathar and Suthool the Mindflayer (E:DM 229)</t>
  </si>
  <si>
    <t>Bank</t>
  </si>
  <si>
    <t>OWNER</t>
  </si>
  <si>
    <t>Forgotten Realms Holy Days</t>
  </si>
  <si>
    <t>Day</t>
  </si>
  <si>
    <t>Holyday</t>
  </si>
  <si>
    <t>Notes</t>
  </si>
  <si>
    <t>Deity</t>
  </si>
  <si>
    <t>Pantheon</t>
  </si>
  <si>
    <t>Seeing Justice</t>
  </si>
  <si>
    <t>Faerûnian</t>
  </si>
  <si>
    <t>Thunder Blessing</t>
  </si>
  <si>
    <t>Moradin</t>
  </si>
  <si>
    <t>Great Clang</t>
  </si>
  <si>
    <t>Gaerdal Ironhand</t>
  </si>
  <si>
    <t>Gnome</t>
  </si>
  <si>
    <t>Candle Rites</t>
  </si>
  <si>
    <t>The Communion of Laughter</t>
  </si>
  <si>
    <t>Garl Glittergold</t>
  </si>
  <si>
    <t>The Maiming</t>
  </si>
  <si>
    <t>Cold Counting Comfort</t>
  </si>
  <si>
    <t>The Blinding</t>
  </si>
  <si>
    <t>The Graverending</t>
  </si>
  <si>
    <t>Kiaransalee</t>
  </si>
  <si>
    <t>The Rallying</t>
  </si>
  <si>
    <t>Deep Duerra</t>
  </si>
  <si>
    <t>The Putrescent Death</t>
  </si>
  <si>
    <t>Night</t>
  </si>
  <si>
    <t>Yurtrus</t>
  </si>
  <si>
    <t>Calling Down the Thunder</t>
  </si>
  <si>
    <t>Deep Fete</t>
  </si>
  <si>
    <t>Berronar Truesilver</t>
  </si>
  <si>
    <t>Endless Revel of Life</t>
  </si>
  <si>
    <t>Sharess</t>
  </si>
  <si>
    <t>Holiday of Revelry</t>
  </si>
  <si>
    <t>Shiallia</t>
  </si>
  <si>
    <t>Grumbar</t>
  </si>
  <si>
    <t>Renewal of Sanctity</t>
  </si>
  <si>
    <t>Osiris</t>
  </si>
  <si>
    <t>The Retreat</t>
  </si>
  <si>
    <t>Red Knight</t>
  </si>
  <si>
    <t>Festival of the Star</t>
  </si>
  <si>
    <t>Callarduran Smoothhands</t>
  </si>
  <si>
    <t>Masked Lord's Embrace</t>
  </si>
  <si>
    <t>Vhaeraun</t>
  </si>
  <si>
    <t>Auril</t>
  </si>
  <si>
    <t>Night of Blood</t>
  </si>
  <si>
    <t>Urdlen</t>
  </si>
  <si>
    <t>Remembrance of the Dark Court Slaughter</t>
  </si>
  <si>
    <t>The Unveiling</t>
  </si>
  <si>
    <t>Great Weave</t>
  </si>
  <si>
    <t>The Festival of the Pride</t>
  </si>
  <si>
    <t>Nobanion</t>
  </si>
  <si>
    <t>Vernal Equinox</t>
  </si>
  <si>
    <t>Four Feasts</t>
  </si>
  <si>
    <t>Gwaeron Windstrom</t>
  </si>
  <si>
    <t>High Hunt</t>
  </si>
  <si>
    <t>Holy Day of the Beast Totem</t>
  </si>
  <si>
    <t>Uthgar</t>
  </si>
  <si>
    <t>Last Storm</t>
  </si>
  <si>
    <t>Rite of Pain and Purity</t>
  </si>
  <si>
    <t>Song of Dawn</t>
  </si>
  <si>
    <t>The Budding</t>
  </si>
  <si>
    <t>Rillifane Rallathil</t>
  </si>
  <si>
    <t>The Dance of Swirling Winds</t>
  </si>
  <si>
    <t>Aedrie Faenya</t>
  </si>
  <si>
    <t>The High Hunt</t>
  </si>
  <si>
    <t>Eilistraee</t>
  </si>
  <si>
    <t>The Shattering</t>
  </si>
  <si>
    <t>Treasures of the Earth</t>
  </si>
  <si>
    <t>Segojan Earthcaller</t>
  </si>
  <si>
    <t>High Coin</t>
  </si>
  <si>
    <t>Queen's Gambit</t>
  </si>
  <si>
    <t>Spheres</t>
  </si>
  <si>
    <t>Windride</t>
  </si>
  <si>
    <t>Shaundakul</t>
  </si>
  <si>
    <t>Call to the Flowers</t>
  </si>
  <si>
    <t>Ceremony of the Sactified Cauldron</t>
  </si>
  <si>
    <t>Sharindlar</t>
  </si>
  <si>
    <t>Coin Festival</t>
  </si>
  <si>
    <t>Vergadain</t>
  </si>
  <si>
    <t>Greening</t>
  </si>
  <si>
    <t>Eldath</t>
  </si>
  <si>
    <t>Holiday of Birth</t>
  </si>
  <si>
    <t>Orgy of Destruction</t>
  </si>
  <si>
    <t>Ilneval</t>
  </si>
  <si>
    <t>Planting Thanks</t>
  </si>
  <si>
    <t>Isis</t>
  </si>
  <si>
    <t>Sharpening of the Sword</t>
  </si>
  <si>
    <t>Anhur</t>
  </si>
  <si>
    <t>Song of the Trees</t>
  </si>
  <si>
    <t>Silvanus</t>
  </si>
  <si>
    <t>The Chase</t>
  </si>
  <si>
    <t>The Convocation</t>
  </si>
  <si>
    <t>Dugmaren Brightmantle</t>
  </si>
  <si>
    <t>Time of Spawning</t>
  </si>
  <si>
    <t>Haela Brightaxe</t>
  </si>
  <si>
    <t>Wild Ride</t>
  </si>
  <si>
    <t>Ippensheir</t>
  </si>
  <si>
    <t>Unwrapping</t>
  </si>
  <si>
    <t>Geb</t>
  </si>
  <si>
    <t>The Melding</t>
  </si>
  <si>
    <t>Sammardach</t>
  </si>
  <si>
    <t>Birthing</t>
  </si>
  <si>
    <t>Hathor</t>
  </si>
  <si>
    <t>Ceremony of Introspection</t>
  </si>
  <si>
    <t>Summer Solstice</t>
  </si>
  <si>
    <t>Thoth</t>
  </si>
  <si>
    <t>Brightbuckle</t>
  </si>
  <si>
    <t>The Newborn Celebration</t>
  </si>
  <si>
    <t>Sornyn</t>
  </si>
  <si>
    <t>Celebration of the Moon</t>
  </si>
  <si>
    <t>Dryad Dance</t>
  </si>
  <si>
    <t>Midsummer's Eve</t>
  </si>
  <si>
    <t>Lurue</t>
  </si>
  <si>
    <t>Axe Held High</t>
  </si>
  <si>
    <t>Grand Revel</t>
  </si>
  <si>
    <t>High Forge</t>
  </si>
  <si>
    <t>Flandal Steelskin</t>
  </si>
  <si>
    <t>Akadi</t>
  </si>
  <si>
    <t>Singing of Praises</t>
  </si>
  <si>
    <t>Horus-Re</t>
  </si>
  <si>
    <t>Ceremony of Contagion</t>
  </si>
  <si>
    <t>High Fete</t>
  </si>
  <si>
    <t>Sunye</t>
  </si>
  <si>
    <t>Festival of the Ruby</t>
  </si>
  <si>
    <t>Twilight</t>
  </si>
  <si>
    <t>Ceremony of Honor to Helm</t>
  </si>
  <si>
    <t>Conjuring of the Second Moon</t>
  </si>
  <si>
    <t>Deeds of the Dead</t>
  </si>
  <si>
    <t>Festival Day</t>
  </si>
  <si>
    <t>Marthammor Duin</t>
  </si>
  <si>
    <t>Oath Making</t>
  </si>
  <si>
    <t>Torm</t>
  </si>
  <si>
    <t>The Day of Corellon's Peace ("Cinnaeloscor")</t>
  </si>
  <si>
    <t>Cinnaeloscor</t>
  </si>
  <si>
    <t>Solonor Thelandira</t>
  </si>
  <si>
    <t>Corellon Larethian</t>
  </si>
  <si>
    <t>The Melding of the Three</t>
  </si>
  <si>
    <t>Angharradh</t>
  </si>
  <si>
    <t>Only in years featuring Shieldmeet</t>
  </si>
  <si>
    <t>Divine Death</t>
  </si>
  <si>
    <t>Huldark</t>
  </si>
  <si>
    <t>Spryndalstar</t>
  </si>
  <si>
    <t>Penultimate Thunder</t>
  </si>
  <si>
    <t>Hoar</t>
  </si>
  <si>
    <t>Autumnal Equinox</t>
  </si>
  <si>
    <t>Runemeet</t>
  </si>
  <si>
    <t>The Transformation</t>
  </si>
  <si>
    <t>Highharvestide</t>
  </si>
  <si>
    <t>Feast of the Stags</t>
  </si>
  <si>
    <t>Harvest Thanks</t>
  </si>
  <si>
    <t>High Prayers of the Harvest</t>
  </si>
  <si>
    <t>Holiday of Fruition</t>
  </si>
  <si>
    <t>Osiris's Bounty</t>
  </si>
  <si>
    <t>Remembrance Ritual</t>
  </si>
  <si>
    <t>Marthoon</t>
  </si>
  <si>
    <t>Impending Doom</t>
  </si>
  <si>
    <t>Ascension</t>
  </si>
  <si>
    <t>The Destruction</t>
  </si>
  <si>
    <t>Finder Wyvernspur</t>
  </si>
  <si>
    <t>Starfall</t>
  </si>
  <si>
    <t>Tehennteahan</t>
  </si>
  <si>
    <t>The Binding</t>
  </si>
  <si>
    <t>The Feast of the Moon</t>
  </si>
  <si>
    <t>Ceremony of Remembrance</t>
  </si>
  <si>
    <t>Arvoreen</t>
  </si>
  <si>
    <t>Coming of the Winter Cave</t>
  </si>
  <si>
    <t>Luthic</t>
  </si>
  <si>
    <t>Commemoration of the Fallen</t>
  </si>
  <si>
    <t>Feast of the Silver Coin</t>
  </si>
  <si>
    <t>Nephthys</t>
  </si>
  <si>
    <t>Honoring the Dead</t>
  </si>
  <si>
    <t>Mystic Rites of the Luminous Cloud</t>
  </si>
  <si>
    <t>Sehanine Moonbow</t>
  </si>
  <si>
    <t>Rising of the Dark</t>
  </si>
  <si>
    <t>The Vision</t>
  </si>
  <si>
    <t>Savras</t>
  </si>
  <si>
    <t>The Feast of the Moon</t>
  </si>
  <si>
    <t>Winter Solstice</t>
  </si>
  <si>
    <t>The Coming</t>
  </si>
  <si>
    <t>Orbar</t>
  </si>
  <si>
    <t>Day of Drawing Down</t>
  </si>
  <si>
    <t>Night of Another Year</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</si>
  <si>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</si>
  <si>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</si>
  <si>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</si>
  <si>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</si>
  <si>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</si>
  <si>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</si>
  <si>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</si>
  <si>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</si>
  <si>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</si>
  <si>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</si>
  <si>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</si>
  <si>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</si>
  <si>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</si>
  <si>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</si>
  <si>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</si>
  <si>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</si>
  <si>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</si>
  <si>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</si>
  <si>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</si>
  <si>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</si>
  <si>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</si>
  <si>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</si>
  <si>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</si>
  <si>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</si>
  <si>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</si>
  <si>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</si>
  <si>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</si>
  <si>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</si>
  <si>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</si>
  <si>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</si>
  <si>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</si>
  <si>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</si>
  <si>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</si>
  <si>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</si>
  <si>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</si>
  <si>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</si>
  <si>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</si>
  <si>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</si>
  <si>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</si>
  <si>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</si>
  <si>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</si>
  <si>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</si>
  <si>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Play Title</t>
  </si>
  <si>
    <t>Date Written</t>
  </si>
  <si>
    <t>And So They Met The Gargoyle</t>
  </si>
  <si>
    <t>Ilphel Zarghar</t>
  </si>
  <si>
    <t>Argonyar in Amn</t>
  </si>
  <si>
    <t>?</t>
  </si>
  <si>
    <t>Unknown</t>
  </si>
  <si>
    <t>Bold Hearts Broken</t>
  </si>
  <si>
    <t>Nargustarus Grithym of Amn</t>
  </si>
  <si>
    <t>Broderick Betrayed or The Wizard Woeful</t>
  </si>
  <si>
    <t>Hearts &amp; Daggers For Them</t>
  </si>
  <si>
    <t>Sperrus of Athkatla</t>
  </si>
  <si>
    <t>Lord Alurmal's Double-Edged Revenge</t>
  </si>
  <si>
    <t>Much Ado In Sembia</t>
  </si>
  <si>
    <t>Malarkin Norlbertusz of Ordulin</t>
  </si>
  <si>
    <t>Seven Dragons Aloft</t>
  </si>
  <si>
    <t>Tilshamber of Neverwinter</t>
  </si>
  <si>
    <t>Shards &amp; Swords</t>
  </si>
  <si>
    <t>The Elf Queen's Peculiar Pleasure</t>
  </si>
  <si>
    <t>The Fitting End of the Human King Halthor</t>
  </si>
  <si>
    <t>Avelthar Echorn</t>
  </si>
  <si>
    <t>The Gilded Unicorn</t>
  </si>
  <si>
    <t>Raulivan Torthtra</t>
  </si>
  <si>
    <t>The Leaping Fish</t>
  </si>
  <si>
    <t>Aukh Rammantle</t>
  </si>
  <si>
    <t>The Red Rages of Ozoone Stormspells</t>
  </si>
  <si>
    <t>The Shattered Throne Tumbles</t>
  </si>
  <si>
    <t>Annadas Athlo</t>
  </si>
  <si>
    <t>The Stormy Knight or The Brazen Butcherer</t>
  </si>
  <si>
    <t>The Terrible Tale of Talvadar the Merchant</t>
  </si>
  <si>
    <t>Three Black Horses</t>
  </si>
  <si>
    <t>Ivryn Olindarr, Bard</t>
  </si>
  <si>
    <t>Windbag of Waterdeep</t>
  </si>
  <si>
    <t>Tholdomor “the Wise” Rammaras</t>
  </si>
  <si>
    <t>Musical Title</t>
  </si>
  <si>
    <t>Songwriter \ Performer</t>
  </si>
  <si>
    <t>A Dove At Dawn</t>
  </si>
  <si>
    <t>Ardreth, High Harp of Berdusk</t>
  </si>
  <si>
    <t>Another Battle Comes The Morn</t>
  </si>
  <si>
    <t>Ballad of the Gallant Wastrels</t>
  </si>
  <si>
    <t>Ballad of the Shadow Storm</t>
  </si>
  <si>
    <t>Ballad of the Wayfarer</t>
  </si>
  <si>
    <t>Synder Gallowglass, the Minstrel of Many Roads</t>
  </si>
  <si>
    <t>Dark Lass Gone Away</t>
  </si>
  <si>
    <t>Death To All Mages</t>
  </si>
  <si>
    <t>Bendoglaer Syndrath, Bard of Barrowhill</t>
  </si>
  <si>
    <t>Ever Is Weather</t>
  </si>
  <si>
    <t>Fall of the Company</t>
  </si>
  <si>
    <t>Felestin the Bard</t>
  </si>
  <si>
    <t>Great Changes Aborning</t>
  </si>
  <si>
    <t>Mintiper Moonsilver</t>
  </si>
  <si>
    <t>Helms Full of Blood</t>
  </si>
  <si>
    <t>In a Dark, Dark Wood</t>
  </si>
  <si>
    <t>Jonstan the Rover</t>
  </si>
  <si>
    <t>Jaladha Tshamryl, Minstrel of Battledale</t>
  </si>
  <si>
    <t>Last Lament</t>
  </si>
  <si>
    <t>Lost and Hapless</t>
  </si>
  <si>
    <t>Lost Princess Road</t>
  </si>
  <si>
    <t>Many Meetings</t>
  </si>
  <si>
    <t>c. 1115</t>
  </si>
  <si>
    <t>My Lady of Shadows</t>
  </si>
  <si>
    <t>Inder Braelen</t>
  </si>
  <si>
    <t>My Lady of the Moonlight</t>
  </si>
  <si>
    <t>Nine Stars Around a Silver Moon</t>
  </si>
  <si>
    <t>Oh, Come Let Me Sing</t>
  </si>
  <si>
    <t>Raise Another Glass of Cheer</t>
  </si>
  <si>
    <t>Rhyme of the Road</t>
  </si>
  <si>
    <t>Revendar the Far-Travelled</t>
  </si>
  <si>
    <t>Safe Behind Blackbarn's Shield</t>
  </si>
  <si>
    <t>Salute to Victorious Warriors</t>
  </si>
  <si>
    <t>She Walked Out On the Waves</t>
  </si>
  <si>
    <t>Song of the Border Ride</t>
  </si>
  <si>
    <t>Master Bard Misrath Oorlem</t>
  </si>
  <si>
    <t>Starfall Pool</t>
  </si>
  <si>
    <t>Tears Never Cease</t>
  </si>
  <si>
    <t>Halindar Droun, Bard of Beregost</t>
  </si>
  <si>
    <t>Tears On a Crystal Ball</t>
  </si>
  <si>
    <t>Shandreth of Highmoon</t>
  </si>
  <si>
    <t>The Ballad of Blacksaddle</t>
  </si>
  <si>
    <t>Laetha the Wanderer</t>
  </si>
  <si>
    <t>The Ballad of the Dreamweaver</t>
  </si>
  <si>
    <t>c. 1320</t>
  </si>
  <si>
    <t>Talanthe Truesilver</t>
  </si>
  <si>
    <t>The Bold Knight and the Terrible Wyrm</t>
  </si>
  <si>
    <t>The Cormyte's Boast</t>
  </si>
  <si>
    <t>Master Bard Chanthalas</t>
  </si>
  <si>
    <t>The Dragon Cried</t>
  </si>
  <si>
    <t>The Dryad and the Gargoyle</t>
  </si>
  <si>
    <t>The Fireside Song of Old Adventurers</t>
  </si>
  <si>
    <t>The Knights of Dragon Down</t>
  </si>
  <si>
    <t>The Last Ride of Roelvelar Windgauntlet</t>
  </si>
  <si>
    <t>The Lonely Hunt</t>
  </si>
  <si>
    <t>The Ride of the Lion</t>
  </si>
  <si>
    <t>The Rider O'er the Moon</t>
  </si>
  <si>
    <t>The Shining Crown</t>
  </si>
  <si>
    <t>The Sun Comes Up Again</t>
  </si>
  <si>
    <t>Darbrukk Syndylver</t>
  </si>
  <si>
    <t>The Wandering Wyrm</t>
  </si>
  <si>
    <t>Aldersound Bucklebar, the Halfling Minstrel</t>
  </si>
  <si>
    <t>The Warlock King</t>
  </si>
  <si>
    <t>The Witch of the Far Cold Hill</t>
  </si>
  <si>
    <t>The Wizard's Tune</t>
  </si>
  <si>
    <t>Trollsong</t>
  </si>
  <si>
    <t>When Mages Go to War</t>
  </si>
  <si>
    <t>Angarn Dunharp</t>
  </si>
  <si>
    <t>Wind By the Fireside</t>
  </si>
  <si>
    <t>Book Title</t>
  </si>
  <si>
    <t>Original [O]?</t>
  </si>
  <si>
    <t># of Volumes</t>
  </si>
  <si>
    <t>A Cold-blooded Tale: Journey into the Pit of Vipers</t>
  </si>
  <si>
    <t>Tsensyiir of Tashluta</t>
  </si>
  <si>
    <t>A Glimpse into the Abyss</t>
  </si>
  <si>
    <t>Tahyr yn Savras, "the Mad Seer of Manshaka"</t>
  </si>
  <si>
    <t>A Guide to the Cold North</t>
  </si>
  <si>
    <t>Alagond, Sage of Tashluta</t>
  </si>
  <si>
    <t>* A Guide to the Underdark</t>
  </si>
  <si>
    <t>Drizzt Do'Urden (sole Realms copy compiled from contributing authors for Alustriel of Luruar)</t>
  </si>
  <si>
    <t>A Harper's Guide</t>
  </si>
  <si>
    <t>Alustriel, High Lady of Silverymoon</t>
  </si>
  <si>
    <t>A Harper's Song</t>
  </si>
  <si>
    <t>A Merchant Master's Life</t>
  </si>
  <si>
    <t>Asargrym of Baldur's Gate</t>
  </si>
  <si>
    <t>A Merchant's Musings</t>
  </si>
  <si>
    <t>Donstable Hroun, Master Merchant of Tsurlagol</t>
  </si>
  <si>
    <t>Holdryn Nalaster, merchant of Suzail</t>
  </si>
  <si>
    <t>A Merchant's Sagacity</t>
  </si>
  <si>
    <t>Blackthorn Belgadar</t>
  </si>
  <si>
    <t>A Merchant's Tale</t>
  </si>
  <si>
    <t>Jarn Tiir of Lantan</t>
  </si>
  <si>
    <t>A Myth Drannan Amphigory</t>
  </si>
  <si>
    <t>Elminster of Shadowdale</t>
  </si>
  <si>
    <t>A Ranger's Road</t>
  </si>
  <si>
    <t>Thaulavvan Tridentstar</t>
  </si>
  <si>
    <t>A River of Gold: How I Served Bright Amn</t>
  </si>
  <si>
    <t>Omnur Harlbraeth, Lord of Rolls &amp; Records</t>
  </si>
  <si>
    <t>A Ruler's Guide</t>
  </si>
  <si>
    <t>Velm Blackrood</t>
  </si>
  <si>
    <t>A Sage's Travel Guide to the North</t>
  </si>
  <si>
    <t>Zanshareen Sabiyryn</t>
  </si>
  <si>
    <t>A Shorter History of Amn</t>
  </si>
  <si>
    <t>Anonymous</t>
  </si>
  <si>
    <t>A Slave's Life</t>
  </si>
  <si>
    <t>c. –3000</t>
  </si>
  <si>
    <t>A Small but Treasonous Chapbook</t>
  </si>
  <si>
    <t>Albaertin of Marsember</t>
  </si>
  <si>
    <t>A Somewhat Honest merchant's Say</t>
  </si>
  <si>
    <t>Hammeth Ilcarth of Telflamm</t>
  </si>
  <si>
    <t>Aster's Journal</t>
  </si>
  <si>
    <t>Astergullph Daeryn, Sage of Dhedluk</t>
  </si>
  <si>
    <t>A Study of First Age Calishite Architecture</t>
  </si>
  <si>
    <t>c. 1280</t>
  </si>
  <si>
    <t>Malak yn Cikarl of Manshaka</t>
  </si>
  <si>
    <t>A Tashlutan Traveler's Day-Thoughts</t>
  </si>
  <si>
    <t>Caladrahan Mhelymbryn, Sage of Matters Holy</t>
  </si>
  <si>
    <t>A Trader from Telflamm: My Years Amid High-Heaped Gold</t>
  </si>
  <si>
    <t>Uldurn Maskovert</t>
  </si>
  <si>
    <t>A Treatise toward Unity: Comparisons of the People and Humanity in Art and Life</t>
  </si>
  <si>
    <t>Arun Maerdrymm of Myth Drannor</t>
  </si>
  <si>
    <t>A Warrior's View</t>
  </si>
  <si>
    <t>Galgarr Thormspur, Marshal of Maligh</t>
  </si>
  <si>
    <t>A Wayfarer's Belt-Book of Advice</t>
  </si>
  <si>
    <t>Rasthiavar of Iriaebor, Sage</t>
  </si>
  <si>
    <t>A Year of Dark Sorcery: Wizardly Doings in the Year of the Dark Dawn</t>
  </si>
  <si>
    <t>Aldiber of Memnon</t>
  </si>
  <si>
    <t>Adventures of Camber Fosrick: </t>
  </si>
  <si>
    <t>includes the Adventure of the Battledale Billhook</t>
  </si>
  <si>
    <t>Lodevin Parkar (scribe of Cormyr)</t>
  </si>
  <si>
    <t>An Archmage's Life at Court</t>
  </si>
  <si>
    <t>Vangerdahast Aeiulvana</t>
  </si>
  <si>
    <t>An Ecology of the Planes</t>
  </si>
  <si>
    <t>c. 1354</t>
  </si>
  <si>
    <t>Garth of Suzail</t>
  </si>
  <si>
    <t>An Old Warrior's Way</t>
  </si>
  <si>
    <t>Dathlance of Selgaunt</t>
  </si>
  <si>
    <t>* "Annals of First Vizera Zahyra"</t>
  </si>
  <si>
    <t>Zahyra Bardson-Ithal (personal diaries)</t>
  </si>
  <si>
    <t>Annals of the Maker—Volumes 32-38</t>
  </si>
  <si>
    <t>c. 1300</t>
  </si>
  <si>
    <t>Allard Faerglon, Keeper of Records for the Maker's Hall, Zazesspur</t>
  </si>
  <si>
    <t>Annals of the Helmstar Company</t>
  </si>
  <si>
    <t>Anthropologic &amp; Folkloric Histories of the Settled Lands</t>
  </si>
  <si>
    <t>Carcroft the Long</t>
  </si>
  <si>
    <t>Archetymbal</t>
  </si>
  <si>
    <t>Kastor (scribe of Cormyr)</t>
  </si>
  <si>
    <t>Arglauth's Guide to the North</t>
  </si>
  <si>
    <t>Arglauth Melroryrr, Sage of Mulmaster</t>
  </si>
  <si>
    <t>The Art and the Paths Upon Which it Led Me</t>
  </si>
  <si>
    <t>Bowgentle</t>
  </si>
  <si>
    <t>Ballads and Lore of One Dusty Road</t>
  </si>
  <si>
    <t>Sharanralee</t>
  </si>
  <si>
    <t>Battered Bones and Scattered Skulls: The Life of a Dwarven Champion</t>
  </si>
  <si>
    <t>Rauthglur Ormyndake</t>
  </si>
  <si>
    <t>Bestiary of Creatures Strange and Wonderful</t>
  </si>
  <si>
    <t>Anonymous (though suspected of being penned by the Guild of Naturalists while in Myth Drannor)</t>
  </si>
  <si>
    <t>Bibliamagus</t>
  </si>
  <si>
    <t>c. 1264</t>
  </si>
  <si>
    <t>Thelonn Bedelzar of Crimmor</t>
  </si>
  <si>
    <t>The Black Book of a Garrulous Merchant</t>
  </si>
  <si>
    <t>Haldimer Hurezan, Factor of the Blingblade Coster of Murann</t>
  </si>
  <si>
    <t>Blood and Ice: Survival in the Great Glacier</t>
  </si>
  <si>
    <t>Palus Frohm</t>
  </si>
  <si>
    <t>The Book of Black Tidings</t>
  </si>
  <si>
    <t>Urkitbaeran of Calimport</t>
  </si>
  <si>
    <t>Book of Bulgoz</t>
  </si>
  <si>
    <t>Bulgoz of Sudolphor</t>
  </si>
  <si>
    <t>The Book of Mysteries</t>
  </si>
  <si>
    <t>Book of Passing Years</t>
  </si>
  <si>
    <t>The Book of Stars and Shadows</t>
  </si>
  <si>
    <t>Rindala Shardroon, Sage of Immilmar</t>
  </si>
  <si>
    <t>The Book of the Coast</t>
  </si>
  <si>
    <t>Mespert of Baldur's Gate</t>
  </si>
  <si>
    <t>The Book of the World</t>
  </si>
  <si>
    <t>Bright Banner Above Me: A Swordlord's Life</t>
  </si>
  <si>
    <t>Ortharros of Zazesspur</t>
  </si>
  <si>
    <t>Cauldron Bright: Fireside Tales of Old Tethyr</t>
  </si>
  <si>
    <t>Dalimblas Thurm</t>
  </si>
  <si>
    <t>Chants to the Glory of the Darksun</t>
  </si>
  <si>
    <t>Tuth Malgul, Doompriest of the Sun's Shadow Shrine</t>
  </si>
  <si>
    <t>Chronicla Tethyria</t>
  </si>
  <si>
    <t>c. 1280s</t>
  </si>
  <si>
    <t>Anonymous Court scribe of Tethyr</t>
  </si>
  <si>
    <t>The Chronicle of Years to Come</t>
  </si>
  <si>
    <t>Maglas the Seer</t>
  </si>
  <si>
    <t>Collection of Notes on Falconry</t>
  </si>
  <si>
    <t>Unknown falconers in the employ of the Crown of Cormyr</t>
  </si>
  <si>
    <t>Commentaries of Iyrauthar</t>
  </si>
  <si>
    <t>Iyrauthar the Seersage</t>
  </si>
  <si>
    <t>The Compleat Dragon Hunter</t>
  </si>
  <si>
    <t>Smerdiuk Dragonbane of Arabel</t>
  </si>
  <si>
    <t>The Concise History of the Chosen Seven</t>
  </si>
  <si>
    <t>Cirian, Master Chronicler of Candlekeep</t>
  </si>
  <si>
    <t>Cormyrian Customs and Scandals</t>
  </si>
  <si>
    <t>Aserglan Burtrann</t>
  </si>
  <si>
    <t>The Creation of Dragons</t>
  </si>
  <si>
    <t>Cults and Clerics: An Accounting of Religious Sects Since the Fall of Netheril</t>
  </si>
  <si>
    <t>Prespaerin Cadathlyn, Loremaster Most Exalted of Oghma</t>
  </si>
  <si>
    <t>De Naturis Rerum</t>
  </si>
  <si>
    <t>Alaphondar Emmarask, Sage Most Learned of the Royal Court of Cormyr</t>
  </si>
  <si>
    <t>The Deepwalker Chronicles</t>
  </si>
  <si>
    <t>Halgar "Deepwalker" Ankarkyn of Tethyr</t>
  </si>
  <si>
    <t>Delblood's Atlas of Faerun</t>
  </si>
  <si>
    <t>576-580</t>
  </si>
  <si>
    <t>Delblood of Silverymoon</t>
  </si>
  <si>
    <t>The Demonsbane Annals</t>
  </si>
  <si>
    <t>Tuorn, Sage of Sarshel</t>
  </si>
  <si>
    <t>Discourses on Art and Gems</t>
  </si>
  <si>
    <t>c. 960s</t>
  </si>
  <si>
    <t>Sarmallin of Yhaunn</t>
  </si>
  <si>
    <t>Dissensions of a Chessentan</t>
  </si>
  <si>
    <t>Yarynous Whaelidon</t>
  </si>
  <si>
    <t>Dogmen of the Shaar</t>
  </si>
  <si>
    <t>Dhynthar of Kormul</t>
  </si>
  <si>
    <t>Dolorous Days in Daerlûn: My Exile from Cormyr</t>
  </si>
  <si>
    <t>Jalduth Mimbraer</t>
  </si>
  <si>
    <t>Don't Let It Be Forgot: A Scribe's Life</t>
  </si>
  <si>
    <t>Belmast Thaurondur, Scrollmaster of Suzail</t>
  </si>
  <si>
    <t>Doors Open To All: Forty Winters An Innkeeper</t>
  </si>
  <si>
    <t>Blorgar Hanthaver of Myratma</t>
  </si>
  <si>
    <t>The Dragon Rides: A Complete and Accurate Account of the Life of Azoun IV of Cormyr</t>
  </si>
  <si>
    <t>Dragons Ye Should Know</t>
  </si>
  <si>
    <t>Myrindas of Port Kir</t>
  </si>
  <si>
    <t>Elder Days of Amn</t>
  </si>
  <si>
    <t>Ortin Blaer, Master Historian of Memnon</t>
  </si>
  <si>
    <t>Empires of the Sands</t>
  </si>
  <si>
    <t>Akabar ibn Hrellem of Keltar</t>
  </si>
  <si>
    <t>Encyclopedia Deifica: Tales of Divinities, Both Living and Dead, Extraced Through Studious Cross-faith Comparison and Revealed By the Hand of Oghma</t>
  </si>
  <si>
    <t>Jenelle Einhorn, Acolyte of Oghma</t>
  </si>
  <si>
    <t>Encyclopedia Serôsica</t>
  </si>
  <si>
    <t>c. 900s</t>
  </si>
  <si>
    <t>"A Mariner" (Anonymous)</t>
  </si>
  <si>
    <t>Evolution and Creation</t>
  </si>
  <si>
    <t>Terrance Balancehand of Scornubel</t>
  </si>
  <si>
    <t>Falcon Fun</t>
  </si>
  <si>
    <t>c. 1356</t>
  </si>
  <si>
    <t>Edwin Narlok of Waterdeep</t>
  </si>
  <si>
    <t>Fallen From Grace: A Cormyrean Noble's Tale</t>
  </si>
  <si>
    <t>Malivur Stonecastle</t>
  </si>
  <si>
    <t>Fallen Legacies: Arcaeological and Historical Analysis of the Mere of Dead Men</t>
  </si>
  <si>
    <t>Khelben "Blackstaff" Arunsun</t>
  </si>
  <si>
    <t>The Falling Feather: Romance and Passion among Modern Noble Lasses</t>
  </si>
  <si>
    <t>Famous Legends and Lore of the North</t>
  </si>
  <si>
    <t>Harbalor “SnowSage” Ilthon</t>
  </si>
  <si>
    <t>Folio of Brass</t>
  </si>
  <si>
    <t>Tellar Moendath of Luskan</t>
  </si>
  <si>
    <t>Folk of Renown</t>
  </si>
  <si>
    <t>c. 1250</t>
  </si>
  <si>
    <t>Glasgert Himlothrith, scribe of Iriaebor</t>
  </si>
  <si>
    <t>The Fools Who've Stood Before You: First Lessons in Magecraft</t>
  </si>
  <si>
    <t>Forty Summers With Drawn Sword</t>
  </si>
  <si>
    <t>Lyonar “Lightmane” Huntsilver</t>
  </si>
  <si>
    <t>Forty Years Before the Doors: A Life in Service</t>
  </si>
  <si>
    <t>Zanthravas Rolovantar, Lord Chamberlain of Castle Waterdeep</t>
  </si>
  <si>
    <t>Gaurdront's Guide to Monstrous Beasts</t>
  </si>
  <si>
    <t>Gaurdront Elmithar</t>
  </si>
  <si>
    <t>Ghost Stories of the Great Forest</t>
  </si>
  <si>
    <t>Gold Amid Dragonfire</t>
  </si>
  <si>
    <t>Donstan of Athkatla, Master Adventurer</t>
  </si>
  <si>
    <t>The Golden Age of Goblins .</t>
  </si>
  <si>
    <t>Artur Shurtmin, Loremaster of Berdusk</t>
  </si>
  <si>
    <t>Half a Life: A Halfbreed's Journeys among the Elves</t>
  </si>
  <si>
    <t>Hural Artseeker of Rawlinswood</t>
  </si>
  <si>
    <t>Harping by Moonlight: Approaches to Life</t>
  </si>
  <si>
    <t>c. 993</t>
  </si>
  <si>
    <t>Heed Your Heart But Follow Your Harp</t>
  </si>
  <si>
    <t>Storm Silverhand</t>
  </si>
  <si>
    <t>The High History of Faerûnian Archmages Mighty</t>
  </si>
  <si>
    <t>? (c. 1330s)</t>
  </si>
  <si>
    <t>Antarn the Sage</t>
  </si>
  <si>
    <t>The High History of the Drow</t>
  </si>
  <si>
    <t>Shahaerynus the Drow Sage</t>
  </si>
  <si>
    <t>The High History of Impiltur</t>
  </si>
  <si>
    <t>c. -200</t>
  </si>
  <si>
    <t>Amphyr the Venerable</t>
  </si>
  <si>
    <t>The High History of the Mighty Mage Meltharond</t>
  </si>
  <si>
    <t>Daskalos of Candlekeep</t>
  </si>
  <si>
    <t>High Magic of Mirabar</t>
  </si>
  <si>
    <t>Valarand the Scholar</t>
  </si>
  <si>
    <t>* Historia Tethyra</t>
  </si>
  <si>
    <t>King Haedrak III (Rhindaun) of Tethyr</t>
  </si>
  <si>
    <t>Home in the Hallows At Last: Musings of a Retired Wanderer</t>
  </si>
  <si>
    <t>1370-1371</t>
  </si>
  <si>
    <t>Uldon Saertluth of Turmish</t>
  </si>
  <si>
    <t>Hunter's Blessing</t>
  </si>
  <si>
    <t>Solonor Thelandira (recorded by anonymous priests of that god)</t>
  </si>
  <si>
    <t>I Am Reminded: Memoirs of a Dragonslayer</t>
  </si>
  <si>
    <t>Aernstag Oeblym of Starmantle</t>
  </si>
  <si>
    <t>I Harp as I See It</t>
  </si>
  <si>
    <t>Abranthar "Twoquills" Foraeren</t>
  </si>
  <si>
    <t>Imaskari Book of War</t>
  </si>
  <si>
    <t>Unknown; only exists in Common and dwarven translations, not original text</t>
  </si>
  <si>
    <t>The Internal Structure of the Brachiopod</t>
  </si>
  <si>
    <t>Linnaeus Gozzling, professor of the University of Suzail, Cormyr</t>
  </si>
  <si>
    <t>Journal of Ilygaard Stormhawk</t>
  </si>
  <si>
    <t>Ilygaard Stormhawk, Druid of the Tall Trees Circle</t>
  </si>
  <si>
    <t>Journals of Maerlun</t>
  </si>
  <si>
    <t>Maerlun the Scholar</t>
  </si>
  <si>
    <t>Just Another Tome Among So Many: Last Leaves of a Librarian</t>
  </si>
  <si>
    <t>Beldrim Bessart of Baldur's Gate</t>
  </si>
  <si>
    <t>The Key to the Fastness</t>
  </si>
  <si>
    <t>Lorth Blaenarry</t>
  </si>
  <si>
    <t>Kings and Worse</t>
  </si>
  <si>
    <t>Ulblood Rathtin, "Royalslayer" of Tethyr</t>
  </si>
  <si>
    <t>Know and Vanquish Thy Foe</t>
  </si>
  <si>
    <t>Srusstakur Thond, Master Mapmaker</t>
  </si>
  <si>
    <t>Kuldin's Calling</t>
  </si>
  <si>
    <t>c. 450s</t>
  </si>
  <si>
    <t>"Taarnal Swiftdagger" (viable ID of Iltkazan)</t>
  </si>
  <si>
    <t>Lady in Chains (or ‘I Say What I See')</t>
  </si>
  <si>
    <t>c. –400s</t>
  </si>
  <si>
    <t>Dazratha Alaemalarr, Sage of Mimph</t>
  </si>
  <si>
    <t>Lamps, Genies and the Works They Wrought</t>
  </si>
  <si>
    <t>Lectures to a Youngling</t>
  </si>
  <si>
    <t>Arivant, Sage of Ormath</t>
  </si>
  <si>
    <t>Legacy of the Three Shields</t>
  </si>
  <si>
    <t>Iana Robinsong of Silverymoon</t>
  </si>
  <si>
    <t>Lessons to Children</t>
  </si>
  <si>
    <t>Aglasz Jhavildar, Sage of Teziir</t>
  </si>
  <si>
    <t>Letters to a Sheltered Son</t>
  </si>
  <si>
    <t>? </t>
  </si>
  <si>
    <t>(c. 1310s)</t>
  </si>
  <si>
    <t>Oblut Thoim, Master Merchant of Teziir</t>
  </si>
  <si>
    <t>Letters to Novice Court Wizards</t>
  </si>
  <si>
    <t>Vangerdahast of Cormyr</t>
  </si>
  <si>
    <t>Letters to the Court of Elfrin (collected letters)</t>
  </si>
  <si>
    <t>Various authors</t>
  </si>
  <si>
    <t>Life Beneath the Sails</t>
  </si>
  <si>
    <t>Anonymous (from Inner Sea lands)</t>
  </si>
  <si>
    <t>Life of Rebrum</t>
  </si>
  <si>
    <t>Rebrum of Sheirtalar</t>
  </si>
  <si>
    <t>Life on the Rack</t>
  </si>
  <si>
    <t>c. 1210</t>
  </si>
  <si>
    <t>Shavryn Ilidar, High Priest of Ilmater</t>
  </si>
  <si>
    <t>Lines I've Lived By</t>
  </si>
  <si>
    <t>Mirt the Moneylender</t>
  </si>
  <si>
    <t>Lines on the North</t>
  </si>
  <si>
    <t>Hommil Dundreth, Merchant-Mage of Hlintar</t>
  </si>
  <si>
    <t>Lord Bhereu's Manual of Standards and Procedure</t>
  </si>
  <si>
    <t>Duke Bhereu (Huntsilver?) of Cormyr</t>
  </si>
  <si>
    <t>The Lore of Hlontar</t>
  </si>
  <si>
    <t>Lore of the Coast</t>
  </si>
  <si>
    <t>Irigoth Mmar, High Sage of Baldur's Gate</t>
  </si>
  <si>
    <t>Lost Amongst Pirates</t>
  </si>
  <si>
    <t>Geonos of Crimmor</t>
  </si>
  <si>
    <t>Lyres, Harps, and Horns: Sixty Years at Court in Suzail &amp; Elsewhere</t>
  </si>
  <si>
    <t>Aglasz Jhavildar, Sage of Suzail</t>
  </si>
  <si>
    <t>Magic that I Have Tasted</t>
  </si>
  <si>
    <t>? (c. 1360s)</t>
  </si>
  <si>
    <t>Elbruth Torlim, Red Wizard of Thay (retired)</t>
  </si>
  <si>
    <t>The Magics of the South</t>
  </si>
  <si>
    <t>? (c. 1290s)</t>
  </si>
  <si>
    <t>Zatan Arrowswift, Herald of Athkatla</t>
  </si>
  <si>
    <t>Marches of the Calim</t>
  </si>
  <si>
    <t>Meanderings</t>
  </si>
  <si>
    <t>Meditations and Meditations</t>
  </si>
  <si>
    <t>Kirkabey (scribe of Cormyr)</t>
  </si>
  <si>
    <t>Memoirs of an Illithid-Human Crossbreed</t>
  </si>
  <si>
    <t>Naneetha Shinalstar, War Mage of Saelmur</t>
  </si>
  <si>
    <t>The Moonlight Morningstar Murders</t>
  </si>
  <si>
    <t>The Moonshae Chronicles</t>
  </si>
  <si>
    <t>Flamsterd of the Moonshaes</t>
  </si>
  <si>
    <t>Musings</t>
  </si>
  <si>
    <t>c. 1340s</t>
  </si>
  <si>
    <t>Helsuntiir of Athkatla</t>
  </si>
  <si>
    <t>Musings from a Lonely Tower In Athkatla</t>
  </si>
  <si>
    <t>Selbryn the Sage</t>
  </si>
  <si>
    <t>Musings of a Chessentan Scholar</t>
  </si>
  <si>
    <t>Loremaster Hardolan Myrinter</t>
  </si>
  <si>
    <t>Musings of a Shameless Noble</t>
  </si>
  <si>
    <t>Lady Citta Hothemer of Waterdeep</t>
  </si>
  <si>
    <t>Musings of a Witch-Queen in Exile</t>
  </si>
  <si>
    <t>Athaeal of Evermeet</t>
  </si>
  <si>
    <t>Musings on the Realms</t>
  </si>
  <si>
    <t>Oren bel Dannar, Sage of Triel</t>
  </si>
  <si>
    <t>My Adventures in the Realms</t>
  </si>
  <si>
    <t>Dathlyr "The Hammer" Greybold</t>
  </si>
  <si>
    <t>My Battered Tankard Filled</t>
  </si>
  <si>
    <t>Dauthin Maer, Master Merchant of Baldur's Gate</t>
  </si>
  <si>
    <t>My Journeys Around the Sea of Fallen Stars</t>
  </si>
  <si>
    <t>Nelve Harssad of Tsurlagol</t>
  </si>
  <si>
    <t>My Life with an Adventurer</t>
  </si>
  <si>
    <t>Kylae Aglundar</t>
  </si>
  <si>
    <t>No Greater Honour: My Service to the Dragon</t>
  </si>
  <si>
    <t>Tessaril Winter, Lady Lord of Eveningstar</t>
  </si>
  <si>
    <t>None but the Undying: My Days Driving Down Those Who Walk</t>
  </si>
  <si>
    <t>Alabaer Dree, Scourge of Undead</t>
  </si>
  <si>
    <t>Notes on Serôs</t>
  </si>
  <si>
    <t>Ondam Moray of Dilpur</t>
  </si>
  <si>
    <t>Notes on the Tuigan</t>
  </si>
  <si>
    <t>Lord Rayburton of Cormyr</t>
  </si>
  <si>
    <t>The Nymph Says No</t>
  </si>
  <si>
    <t>c. 1353</t>
  </si>
  <si>
    <t>The Obarskyr Family Histories</t>
  </si>
  <si>
    <t>Various anonymous court scribes of Cormyr (and personal reminisces by various Obarskyrs themselves)</t>
  </si>
  <si>
    <t>Of Blades and Blooded Honor</t>
  </si>
  <si>
    <t>Of the Clans and Clashes of Shanatar</t>
  </si>
  <si>
    <t>Bryth Tolar of Clan Ironhelm in Mirabar</t>
  </si>
  <si>
    <t>Of the Fall of Netheril</t>
  </si>
  <si>
    <t>Early 1100s</t>
  </si>
  <si>
    <t>Rhaugilath “the Ageless”, Lich-King of Orbedal</t>
  </si>
  <si>
    <t>Of the Four Natures</t>
  </si>
  <si>
    <t>Ali Binwar, Elementalist professor at the School of Wonder (Amn)</t>
  </si>
  <si>
    <t>Of the Wonders of Magery</t>
  </si>
  <si>
    <t>Albaerum the Sage of Neverwinter</t>
  </si>
  <si>
    <t>On the Care and Feeding of Banites</t>
  </si>
  <si>
    <t>c. 1320s</t>
  </si>
  <si>
    <t>Melthras of Semphar</t>
  </si>
  <si>
    <t>On the Matter of Magecraft and the City: A Summary for the Lords of Waterdeep</t>
  </si>
  <si>
    <t>Khelben Arunsun ("the Elder")</t>
  </si>
  <si>
    <t>One Trail Chosen: A Path Through Life</t>
  </si>
  <si>
    <t>Brathmur Engelstone, Sage of Saerloon</t>
  </si>
  <si>
    <t>One Warrior's Life</t>
  </si>
  <si>
    <t>Azlundar, Lion of Neverwinter</t>
  </si>
  <si>
    <t>One Warrior's Way</t>
  </si>
  <si>
    <t>Bhelorn Shavarr</t>
  </si>
  <si>
    <t>The Origin Myths - A Treatise</t>
  </si>
  <si>
    <t>Dunkelzahn of Candlekeep</t>
  </si>
  <si>
    <t>The Phoenix Prophecies</t>
  </si>
  <si>
    <t>Posthumous Musings of a Zhentarim Mageling</t>
  </si>
  <si>
    <t>Destrar Gulhallow</t>
  </si>
  <si>
    <t>Praise for the Fallen: When the Dwarves Were Mighty</t>
  </si>
  <si>
    <t>Delder Morgablade, Sage of Telflamm</t>
  </si>
  <si>
    <t>Proceedings</t>
  </si>
  <si>
    <t>Magus Firewand (scribe and mage of Cormyr)</t>
  </si>
  <si>
    <t>Pseudobiblia</t>
  </si>
  <si>
    <t>Edygulph Erremore, naturalist &amp; Sage</t>
  </si>
  <si>
    <t>Quiet Days along the Dessarin</t>
  </si>
  <si>
    <t>Leaontar Dlarvin, Bargemaster of "the Black Boat"</t>
  </si>
  <si>
    <t>Raging Blades: A Tale of the North</t>
  </si>
  <si>
    <t>Halvidon Maeraed, Bard of Elturel</t>
  </si>
  <si>
    <t>Ramblings</t>
  </si>
  <si>
    <t>Nenemith the Sage</t>
  </si>
  <si>
    <t>The Red Book of a Thayvian Mage</t>
  </si>
  <si>
    <t>Thaelrythyn of Thay</t>
  </si>
  <si>
    <t>Revendro's Roll of the Passing Years</t>
  </si>
  <si>
    <t>Revendro of Everlund</t>
  </si>
  <si>
    <t>The Roads Beyond Faerûn</t>
  </si>
  <si>
    <t>Iyritar Sarsharm, Sage of Tashluta</t>
  </si>
  <si>
    <t>Sands of Gold</t>
  </si>
  <si>
    <t>Sayings of a Wise and Fat Merchant</t>
  </si>
  <si>
    <t>Guldom Tchar of Mirabar</t>
  </si>
  <si>
    <t>Sayings of a Wyrm</t>
  </si>
  <si>
    <t>Naurglaur the green dragon</t>
  </si>
  <si>
    <t>Sayings of the North</t>
  </si>
  <si>
    <t>Annath of Neverwinter</t>
  </si>
  <si>
    <t>Faeranduil of Neverwinter, Sage</t>
  </si>
  <si>
    <t>Sayings of the Sultan: Court Records</t>
  </si>
  <si>
    <t>Arkanuirr Tchellem, Sultan of Tulmon</t>
  </si>
  <si>
    <t>Seasons in the Heartland</t>
  </si>
  <si>
    <t>?-?</t>
  </si>
  <si>
    <t>Chelm Vandor (scribe of Cormyr)</t>
  </si>
  <si>
    <t>Secrets Learnt at Dagger Point</t>
  </si>
  <si>
    <t>Khollas Tandrymson of Myratma</t>
  </si>
  <si>
    <t>Seeds, Cuttings, and Transplants: A Gardener's Tome for All Seasons</t>
  </si>
  <si>
    <t>Iwann</t>
  </si>
  <si>
    <t>Shadows in the Firelight</t>
  </si>
  <si>
    <t>Glarthlyn of Silverymoon, Scribe</t>
  </si>
  <si>
    <t>The Sharp Eye and Sharper Tongue: Observations of a Learned Sage</t>
  </si>
  <si>
    <t>Ammathair Hawkfeather, Sage of Waterdeep</t>
  </si>
  <si>
    <t>Slumbertime Stories for Sprigs</t>
  </si>
  <si>
    <t>Syluné of Shadowdale</t>
  </si>
  <si>
    <t>The Song of One Harp</t>
  </si>
  <si>
    <t>c. 1330s</t>
  </si>
  <si>
    <t>The Speaking Book of Tales Bound</t>
  </si>
  <si>
    <t>High Scribe Blaeruityn of Ankhapur, priest of Oghma</t>
  </si>
  <si>
    <t>Speeches of a Most Worthy Sage</t>
  </si>
  <si>
    <t>Thargrin "Threeboots" Ammatar</t>
  </si>
  <si>
    <t>Speeches I Have Given</t>
  </si>
  <si>
    <t>Hlammaster Urlyn, Sage of Elmwood</t>
  </si>
  <si>
    <t>The Steel Princess' Field Guide to Tactics of the Purple Dragon</t>
  </si>
  <si>
    <t>Her Royal Highness Princess Alusair Nacacia Obarskyr of Cormyr</t>
  </si>
  <si>
    <t>The Strings of a Shattered Lyre</t>
  </si>
  <si>
    <t>Tammarast Tengloves, Bard of Elupar</t>
  </si>
  <si>
    <t>Sword Coast Curiosities</t>
  </si>
  <si>
    <t>Raulavan Emmertide of Suzail</t>
  </si>
  <si>
    <t>Sword of Ink, Boots of Fancy: A Sage's Tale</t>
  </si>
  <si>
    <t>Elvryn Auraunt, Sage of Everlund</t>
  </si>
  <si>
    <t>Swordlord and Survivor: Forty Summers Under the Purple Dragon</t>
  </si>
  <si>
    <t>Farlaethil of Beregost</t>
  </si>
  <si>
    <t>Tales of Far Travels</t>
  </si>
  <si>
    <t>Seroun of Calimport</t>
  </si>
  <si>
    <t>Tales to be Remembered</t>
  </si>
  <si>
    <t>Mualak yn Dulahyn Abbas</t>
  </si>
  <si>
    <t>Tales Told by the Warm Fireside</t>
  </si>
  <si>
    <t>Korin of Neverwinter</t>
  </si>
  <si>
    <t>Tales Told to a Blind Wizard</t>
  </si>
  <si>
    <t>Halivon Tharnstar, Avowed of Mystra</t>
  </si>
  <si>
    <t>Talk of the Taverns</t>
  </si>
  <si>
    <t>Tasagar Winterwind, Scribe to the Guilds of Selgaunt</t>
  </si>
  <si>
    <t>Tall Tales: A Ranger's Life</t>
  </si>
  <si>
    <t>Amhritar the Tall</t>
  </si>
  <si>
    <t>Tavern Dancing My Way to Wizardly Might</t>
  </si>
  <si>
    <t>Jerenneth Ghalvin of Neverwinter</t>
  </si>
  <si>
    <t>Teachings of an Angry Old Mage</t>
  </si>
  <si>
    <t>Theldaun "Firehurler" Ieirson</t>
  </si>
  <si>
    <t>Teachings of the Morning's Glory</t>
  </si>
  <si>
    <t>Thorndar Erlin, High Priest of Lathander</t>
  </si>
  <si>
    <t>Things a Knight Should Know</t>
  </si>
  <si>
    <t>Myrintar Hasantar, Sage of Suzail</t>
  </si>
  <si>
    <t>Things I Have Observed</t>
  </si>
  <si>
    <t>Claddart of Candlekeep</t>
  </si>
  <si>
    <t>Thought and its Processes</t>
  </si>
  <si>
    <t>Trelaphin</t>
  </si>
  <si>
    <t>Thoughts Before My Slaying</t>
  </si>
  <si>
    <t>Almer Galarthund</t>
  </si>
  <si>
    <t>Thoughts for Ladies Fair</t>
  </si>
  <si>
    <t>Alairtelle Mistrym, lady of Llorbauth</t>
  </si>
  <si>
    <t>Thoughts Found Upon a Forested Path and an Adventure or Two Found There As Well</t>
  </si>
  <si>
    <t>Thoughts on a Better Faerûn</t>
  </si>
  <si>
    <t>Albryngundar of the Singing Sword</t>
  </si>
  <si>
    <t>Thoughts on Life and Wizardry</t>
  </si>
  <si>
    <t>Laeral of the Nine</t>
  </si>
  <si>
    <t>Thoughts on Politics and Other Villainies</t>
  </si>
  <si>
    <t>Thoughts on the Realms</t>
  </si>
  <si>
    <t>Halidar Thundershield, Lord of Yhep</t>
  </si>
  <si>
    <t>Tidings of Taldan</t>
  </si>
  <si>
    <t>Taldan the Minstrel</t>
  </si>
  <si>
    <t>To Harp and Help--An Addendum</t>
  </si>
  <si>
    <t>To Harp and to Help</t>
  </si>
  <si>
    <t>To Harp at Twilight</t>
  </si>
  <si>
    <t>To Master Cold</t>
  </si>
  <si>
    <t>Annath of Kurtyl (old hamlet in Amn)</t>
  </si>
  <si>
    <t>To Master Death</t>
  </si>
  <si>
    <t>c1280s</t>
  </si>
  <si>
    <t>Halaster the Mad (proposed author though manuscript is anonymous)</t>
  </si>
  <si>
    <t>To Master Fire</t>
  </si>
  <si>
    <t>Torgyl Bulter, renegade Red Wizard</t>
  </si>
  <si>
    <t>To Rule a Realm, From Turret To Midden</t>
  </si>
  <si>
    <t>c1310</t>
  </si>
  <si>
    <t>Ralderick Hallowshaw, Jester</t>
  </si>
  <si>
    <t>To Serve Fair Fortune</t>
  </si>
  <si>
    <t>Ithlom Dhaunart</t>
  </si>
  <si>
    <t>To Stroll Amongst the Shadows</t>
  </si>
  <si>
    <t>Saibh yi Saelmur</t>
  </si>
  <si>
    <t>Towers Fallen</t>
  </si>
  <si>
    <t>Elenaril Nharimlur</t>
  </si>
  <si>
    <t>The Trail of Wonder</t>
  </si>
  <si>
    <t>Aumtevel Dlarryn of Elembar</t>
  </si>
  <si>
    <t>Trail Tales of the North</t>
  </si>
  <si>
    <t>Jhalivar Thrunn</t>
  </si>
  <si>
    <t>Translations from Kara-Tur Haiku</t>
  </si>
  <si>
    <t>Lhaeo of Shadowdale, scribe</t>
  </si>
  <si>
    <t>Travels of Araugh</t>
  </si>
  <si>
    <t>Araugh of Oslin</t>
  </si>
  <si>
    <t>Treatise Against Blood-Metal</t>
  </si>
  <si>
    <t>c350</t>
  </si>
  <si>
    <t>Fairin Icemantle</t>
  </si>
  <si>
    <t>Treatise of Wiivalax the Thinker</t>
  </si>
  <si>
    <t>c. 600s</t>
  </si>
  <si>
    <t>Wiivalax, Netherese Absolutist</t>
  </si>
  <si>
    <t>Treatise on Good Wifery</t>
  </si>
  <si>
    <t>Miriam Buttercake of Ashabenford</t>
  </si>
  <si>
    <t>Treatise on Monsters Known and Unknown</t>
  </si>
  <si>
    <t>Thardon Ilvynner</t>
  </si>
  <si>
    <t>Treatise on the Flora of the Barren Wastes</t>
  </si>
  <si>
    <t>Gaspaeril Gofar of Arabel</t>
  </si>
  <si>
    <t>Treatise on the History of Polearms in Warfare</t>
  </si>
  <si>
    <t>His Royal Highness King Azoun Obarskyr IV of Cormyr</t>
  </si>
  <si>
    <t>Tulrun's Totem Tales of the Beast Shamans</t>
  </si>
  <si>
    <t>Tulrun of the Tent</t>
  </si>
  <si>
    <t>Twenty Winters a War Wizard</t>
  </si>
  <si>
    <t>Estimyra of High Horn</t>
  </si>
  <si>
    <t>Under a Wyrm's Wing</t>
  </si>
  <si>
    <t>Shalindoth Laurgoren</t>
  </si>
  <si>
    <t>Unholy Rites of Bhaal</t>
  </si>
  <si>
    <t>Anonymous clerics &amp; priests of Bhaal</t>
  </si>
  <si>
    <t>Valorous and Vanquished: The Dead Heroes of Faerûn</t>
  </si>
  <si>
    <t>c. 200s+</t>
  </si>
  <si>
    <t>Glimmerdarth Gulprin, "the Gnome Sage"</t>
  </si>
  <si>
    <t>The View from Stormwind Hill</t>
  </si>
  <si>
    <t>Sambrin Ulgrythyn, Lord Sage of Sammaresh</t>
  </si>
  <si>
    <t>The View from Secomber: Musings on the Years to Come</t>
  </si>
  <si>
    <t>Reld Barunenail, Sage of Histories</t>
  </si>
  <si>
    <t>The View from Sember Heights</t>
  </si>
  <si>
    <t>Aubaerus “the Ravenmaster”</t>
  </si>
  <si>
    <t>Utterances From the Altar: Collected Verbal Manifestations of the Divine and Most Holy Lord of Spells</t>
  </si>
  <si>
    <t>Anonymous priets of Azuth</t>
  </si>
  <si>
    <t>Volo's Guide to All Things Magical</t>
  </si>
  <si>
    <t>Volothamp Geddarm (Original text)</t>
  </si>
  <si>
    <t>* Volo's Guide to All Things Magical</t>
  </si>
  <si>
    <t>Volothamp Geddarm (Rewrite with aid of Elminster)</t>
  </si>
  <si>
    <t>Volo's Guide to the Bloodstone Lands</t>
  </si>
  <si>
    <t>Volothamp Geddarm; unreleased</t>
  </si>
  <si>
    <t>Volo's Guide to Calimport</t>
  </si>
  <si>
    <t>1360-1362</t>
  </si>
  <si>
    <t>Volothamp Geddarm; notes &amp; old draft; all final drafts destroyed by pashas and Rundeen agents</t>
  </si>
  <si>
    <t>Volo's Guide to Cormyr</t>
  </si>
  <si>
    <t>1364-1365</t>
  </si>
  <si>
    <t>Volo's Guide to the Dalelands</t>
  </si>
  <si>
    <t>1367-1368</t>
  </si>
  <si>
    <t>Volo's Guide to the Lands of Intrigue</t>
  </si>
  <si>
    <t>1368-1369</t>
  </si>
  <si>
    <t>Volothamp Geddarm (excerpts and partial draft of which released by Elminster to chroniclers as “Volo's Guide to Baldur's Gate II”)</t>
  </si>
  <si>
    <t>Volo's Guide to the Moonsea</t>
  </si>
  <si>
    <t>1369- 1370</t>
  </si>
  <si>
    <t>Volothamp Geddarm; unreleased and suppressed by Zhentarim agents</t>
  </si>
  <si>
    <t>Volo's Guide to the North</t>
  </si>
  <si>
    <t>1357-1358</t>
  </si>
  <si>
    <t>Volo's Guide to the Sword Coast</t>
  </si>
  <si>
    <t>1365-1366</t>
  </si>
  <si>
    <t>Volo's Guide to the Vast</t>
  </si>
  <si>
    <t>1366-1367</t>
  </si>
  <si>
    <t>Volo's Guide to Waterdeep</t>
  </si>
  <si>
    <t>1358-1360</t>
  </si>
  <si>
    <t>Volo's Guide to Westgate &amp; the Dragon Coast</t>
  </si>
  <si>
    <t>1363-1365</t>
  </si>
  <si>
    <t>Walking on a Swordblade</t>
  </si>
  <si>
    <t>1362-1363</t>
  </si>
  <si>
    <t>Szuszalan “the Warrior Maid”</t>
  </si>
  <si>
    <t>Wanderings with Quill and Sword</t>
  </si>
  <si>
    <t>The Way of a Wizard</t>
  </si>
  <si>
    <t>Sundral Morthyn</t>
  </si>
  <si>
    <t>The Way of the Gods</t>
  </si>
  <si>
    <t>Thaldeth Faerossdar</t>
  </si>
  <si>
    <t>We Can All Dine Like Kings</t>
  </si>
  <si>
    <t>Imgaun Cordelvur, Master of Platters</t>
  </si>
  <si>
    <t>What Came Out of My Mouth Too Swiftly</t>
  </si>
  <si>
    <t>Jeremmer Hardree, “the Mad Jester”</t>
  </si>
  <si>
    <t>What One Man Has Seen</t>
  </si>
  <si>
    <t>Arathur “Wise Eyes”, Sage of Athkatla</t>
  </si>
  <si>
    <t>Wheels That Groan, Purses of Gold</t>
  </si>
  <si>
    <t>Rathrol of Scornubel, Merchant Lord of Sebben</t>
  </si>
  <si>
    <t>Why I Am a Harper</t>
  </si>
  <si>
    <t>Belbradyn Tralaer</t>
  </si>
  <si>
    <t>Why I Ride Men and Not Thrones</t>
  </si>
  <si>
    <t>Why I'll Never Be a Respected Bard</t>
  </si>
  <si>
    <t>Hanjack Thallowblade, “The Farfaring Minstrel”</t>
  </si>
  <si>
    <t>Wise Eldathyn Sayings</t>
  </si>
  <si>
    <t>Anonymous prophets of Eldath</t>
  </si>
  <si>
    <t>The Wizards' Armory: A Compendium of Staves (Vol. 1), Wands (Vol. 2), and Sundries (Vol. 3)</t>
  </si>
  <si>
    <t>The Words of One Dwarf</t>
  </si>
  <si>
    <t>Salhmitarr "Sage" Sorndar</t>
  </si>
  <si>
    <t>Words on a Wave</t>
  </si>
  <si>
    <t>Arthaeuil Nrensam, High Trident of Onthalasp</t>
  </si>
  <si>
    <t>Words Spent On Little Fools: Instructing Humans</t>
  </si>
  <si>
    <t>Hamairathgauraundon, High Wyrm of the Crags</t>
  </si>
  <si>
    <t>Words to all Wizards</t>
  </si>
  <si>
    <t>Melliyechorl Varast, Master Teacher of the Archmages of the Inner Fire</t>
  </si>
  <si>
    <t>Words to an Apprentice: My Tutelage Under Great Mages</t>
  </si>
  <si>
    <t>Ithryn Halast</t>
  </si>
  <si>
    <t>Words to Would-Be Apprentices</t>
  </si>
  <si>
    <t>Yellow Stars Above My Grave</t>
  </si>
  <si>
    <t>Indrikh Darsiir, "the Deathless Gnome"</t>
  </si>
  <si>
    <t>Yielding Tide</t>
  </si>
  <si>
    <t>Anonymous (from Cormyr)</t>
  </si>
  <si>
    <t>Zelthor's Blade and How I Broke It</t>
  </si>
  <si>
    <t>Haldegon Marpiir, Lord of Hardcastle</t>
  </si>
  <si>
    <t>Listed by Author</t>
  </si>
  <si>
    <t>Date Written?</t>
  </si>
  <si>
    <t>Anonymous (from Tethyr / Iltkazar)</t>
  </si>
  <si>
    <t>Anonymous (&amp;various) court scribes of Cormyr (and personal reminisces by various Obarskyrs themselves)</t>
  </si>
  <si>
    <t>Shards and Swords</t>
  </si>
  <si>
    <t>Anonymous play</t>
  </si>
  <si>
    <t>Anonymous priests of Azuth</t>
  </si>
  <si>
    <t>c. 1351</t>
  </si>
  <si>
    <t>Vangerdahast Aeiulvana of Cormyr</t>
  </si>
  <si>
    <t>To Harp and to Help--An Addendum</t>
  </si>
  <si>
    <t>c. 350</t>
  </si>
  <si>
    <t>On the Matter of Magecraft and the City: A Summary for the Lords of Waterdeep and their Watch Servants</t>
  </si>
  <si>
    <t>The Art and the Paths upon Which it Led Me</t>
  </si>
  <si>
    <t>c. 1310</t>
  </si>
  <si>
    <t>A Guide to the Underdark</t>
  </si>
  <si>
    <t>The Origin Myths—A Treatise</t>
  </si>
  <si>
    <t>Almer Galathund</t>
  </si>
  <si>
    <t>Volothamp Geddarm (Original text, suppressed)</t>
  </si>
  <si>
    <t>Volothamp Geddarm; notes &amp; old draft; all final drafts destroyed/unreleased by pashas</t>
  </si>
  <si>
    <t>Volothamp Geddarm; suppressed by Zhentil Keep</t>
  </si>
  <si>
    <t>A Somewhat Honest Merchant's Say</t>
  </si>
  <si>
    <t>Zahyra Ithal (personal diaries)</t>
  </si>
  <si>
    <t>? (c. 1310s)</t>
  </si>
  <si>
    <t>Thoughts On Life and Wizardry</t>
  </si>
  <si>
    <t>5 (and counting)</t>
  </si>
  <si>
    <t>1369 –1371</t>
  </si>
  <si>
    <t>King Haedrak (Rhindaun) III of Tethyr</t>
  </si>
  <si>
    <t>* To Stroll Amongst the Shadows</t>
  </si>
  <si>
    <t>Artur Shurtmin, Loremaster  of Berdusk</t>
  </si>
  <si>
    <t>c. 1100s</t>
  </si>
  <si>
    <t>Bryth Tolar (of Clan Ironhelm) of Mirabar</t>
  </si>
  <si>
    <t>c. 1290s</t>
  </si>
  <si>
    <r>
      <t>Drizzt Do'Urden </t>
    </r>
    <r>
      <rPr>
        <sz val="8"/>
        <color theme="1"/>
        <rFont val="Helvetica"/>
      </rPr>
      <t>(sole Realms copy compiled from contributing authors &amp; associates for Lady Hope Alustriel of Luruar)</t>
    </r>
  </si>
  <si>
    <r>
      <t>* </t>
    </r>
    <r>
      <rPr>
        <i/>
        <sz val="11"/>
        <color theme="1"/>
        <rFont val="Calibri"/>
        <family val="1"/>
        <charset val="204"/>
        <scheme val="minor"/>
      </rPr>
      <t>"Annals of First Vizera Zahyra"</t>
    </r>
  </si>
  <si>
    <r>
      <t>Adventures of Camber Fosrick:</t>
    </r>
    <r>
      <rPr>
        <sz val="11"/>
        <color theme="1"/>
        <rFont val="Calibri"/>
        <family val="1"/>
        <charset val="204"/>
        <scheme val="minor"/>
      </rPr>
      <t> </t>
    </r>
    <r>
      <rPr>
        <sz val="11"/>
        <color theme="1"/>
        <rFont val="Calibri"/>
        <family val="1"/>
        <charset val="204"/>
        <scheme val="minor"/>
      </rPr>
      <t> includes the Adventure of the Battledale Billhook</t>
    </r>
  </si>
  <si>
    <r>
      <t>* </t>
    </r>
    <r>
      <rPr>
        <i/>
        <sz val="11"/>
        <color theme="1"/>
        <rFont val="Calibri"/>
        <family val="1"/>
        <charset val="204"/>
        <scheme val="minor"/>
      </rPr>
      <t>Historia Tethyra</t>
    </r>
  </si>
  <si>
    <r>
      <t>The Golden Age of Goblins</t>
    </r>
    <r>
      <rPr>
        <sz val="11"/>
        <color theme="1"/>
        <rFont val="Calibri"/>
        <family val="1"/>
        <charset val="204"/>
        <scheme val="minor"/>
      </rPr>
      <t>.</t>
    </r>
  </si>
  <si>
    <r>
      <t>New Moon</t>
    </r>
    <r>
      <rPr>
        <sz val="11"/>
        <color theme="1"/>
        <rFont val="Calibri"/>
        <family val="2"/>
        <charset val="204"/>
        <scheme val="minor"/>
      </rPr>
      <t> - Selûne's unilluminated side is facing Toril. Selûne is not visible (except during a solar eclipse).</t>
    </r>
  </si>
  <si>
    <r>
      <t>Waxing Crescent</t>
    </r>
    <r>
      <rPr>
        <sz val="11"/>
        <color theme="1"/>
        <rFont val="Calibri"/>
        <family val="2"/>
        <charset val="204"/>
        <scheme val="minor"/>
      </rPr>
      <t> - Selûne appears to be partly but less than one-half illuminated by direct sunlight. The fraction of the Selûne 's disk that is illuminated is increasing.</t>
    </r>
  </si>
  <si>
    <r>
      <t>First Quarter</t>
    </r>
    <r>
      <rPr>
        <sz val="11"/>
        <color theme="1"/>
        <rFont val="Calibri"/>
        <family val="2"/>
        <charset val="204"/>
        <scheme val="minor"/>
      </rPr>
      <t> - One-half of Selûne appears to be illuminated by direct sunlight. The fraction of Selûne 's disk that is illuminated is increasing.</t>
    </r>
  </si>
  <si>
    <r>
      <t>Waxing Gibbous</t>
    </r>
    <r>
      <rPr>
        <sz val="11"/>
        <color theme="1"/>
        <rFont val="Calibri"/>
        <family val="2"/>
        <charset val="204"/>
        <scheme val="minor"/>
      </rPr>
      <t> - Selûne appears to be more than one-half but not fully illuminated by direct sunlight. The fraction of Selûne 's disk that is illuminated is increasing.</t>
    </r>
  </si>
  <si>
    <r>
      <t>Full Moon</t>
    </r>
    <r>
      <rPr>
        <sz val="11"/>
        <color theme="1"/>
        <rFont val="Calibri"/>
        <family val="2"/>
        <charset val="204"/>
        <scheme val="minor"/>
      </rPr>
      <t> - Selûne 's illuminated side is facing Toril. Selûne appears to be completely illuminated by direct sunlight.</t>
    </r>
  </si>
  <si>
    <r>
      <t>Waning Gibbous</t>
    </r>
    <r>
      <rPr>
        <sz val="11"/>
        <color theme="1"/>
        <rFont val="Calibri"/>
        <family val="2"/>
        <charset val="204"/>
        <scheme val="minor"/>
      </rPr>
      <t> - Selûne appears to be more than one-half but not fully illuminated by direct sunlight. The fraction of Selûne's disk that is illuminated is decreasing.</t>
    </r>
  </si>
  <si>
    <r>
      <t>Last Quarter</t>
    </r>
    <r>
      <rPr>
        <sz val="11"/>
        <color theme="1"/>
        <rFont val="Calibri"/>
        <family val="2"/>
        <charset val="204"/>
        <scheme val="minor"/>
      </rPr>
      <t> - One-half of Selûne appears to be illuminated by direct sunlight. The fraction of Selûne's disk that is illuminated is decreasing.</t>
    </r>
  </si>
  <si>
    <r>
      <t>Waning Crescent</t>
    </r>
    <r>
      <rPr>
        <sz val="11"/>
        <color theme="1"/>
        <rFont val="Calibri"/>
        <family val="2"/>
        <charset val="204"/>
        <scheme val="minor"/>
      </rPr>
      <t> - Selûne appears to be partly but less than one-half illuminated by direct sunlight. The fraction of Selûne 's disk that is illuminated is decreasing.</t>
    </r>
  </si>
  <si>
    <t>Ships, Shipboard Equipment, Cargos</t>
  </si>
  <si>
    <t>Gems, Coins, Regalia &amp; Uniforms</t>
  </si>
  <si>
    <t>Weapons, Armor, Fine metalwork (40%)</t>
  </si>
  <si>
    <t>Carvings, Statuary</t>
  </si>
  <si>
    <t>Maps, Charts, Scrolls, Books</t>
  </si>
  <si>
    <t>Exotic Creatures, Exotic Plants, Slaves</t>
  </si>
  <si>
    <t xml:space="preserve">Furniture, Distinctive Household Goods </t>
  </si>
  <si>
    <t>Poisons, Forbidden alchemical substances, Delivery systems of such</t>
  </si>
  <si>
    <t>Spices, Scents, Wines, Drugs</t>
  </si>
  <si>
    <t>Tapestries, Wines, Perfumes</t>
  </si>
  <si>
    <t>Magic Items</t>
  </si>
  <si>
    <t>Horses , Harnesses</t>
  </si>
  <si>
    <t xml:space="preserve">mining, masonry, crafting of arms and armor. </t>
  </si>
  <si>
    <t>Grifstone is one of the newer noble houses. (Any noble house less than 200 years old is considered new.) WATE 1-1
Ran Grifstone, third son of House Grifstone, is somewhat arrogant and very naive. (WATE 1-1)</t>
  </si>
  <si>
    <t>field: white, bands: red, trumpets: gold, with orange openings</t>
  </si>
  <si>
    <t>3 gp (for titles listed hereafter; 3 to 6 sp for other Ramath titles).</t>
  </si>
  <si>
    <t>Tavern &amp; Festhall &amp; Inn</t>
  </si>
  <si>
    <t>Tavern &amp; Festhall &amp; Gambling House</t>
  </si>
  <si>
    <t>Melinter's Court: </t>
  </si>
  <si>
    <t>A dark courtyard often thick with the pipe smoke of curbside philosophers and corner sages (and sometimes the plotting of wizards).</t>
  </si>
  <si>
    <t>Manysteps Alley: </t>
  </si>
  <si>
    <t>A narrow alley that is the habitat of soothsayers, fortune tellers and thieves galore.</t>
  </si>
  <si>
    <t>Black Well Court:</t>
  </si>
  <si>
    <t> The small back-alley home to a polluted, monster-infested well that is now sealed by order of the Lords with magic and masonry.</t>
  </si>
  <si>
    <t>Smuggler's Dock:</t>
  </si>
  <si>
    <t> The most isolated corner of the ward and also its safest, under the watchful eyes of Mirt's Mansion and the Watching Tower, used often for lovers' rendezvous.</t>
  </si>
  <si>
    <t>Fishgut Court: </t>
  </si>
  <si>
    <t>A cobblestone court off Sail and Dock Streets where many strange happenings occur during nights of the full moon. Many say the owner of a nearby tavern often speaks with Selune, and moonlight shines onto the court.</t>
  </si>
  <si>
    <t>, an alley lined by empty warehouses that plays host to young drifters and thieves eager to rob passersby (out of need or boredom) and dole out the bloody noses which give the alley its name</t>
  </si>
  <si>
    <t>Ilisar’s Alley</t>
  </si>
  <si>
    <t>, once known as Grave Alley for the itinerant poor buried there, and now rumored to hold dangerous undead spirits and the hidden wealth of a local tailor whose name now adorns the alley;</t>
  </si>
  <si>
    <t>, considered a sacred spot by those who worship Mystra, where Ahghairon pursued and caught the goddess while she was disguised as a mouse.</t>
  </si>
  <si>
    <t>Caravan Court</t>
  </si>
  <si>
    <t>, an open, packed-dirt courtyard and general assembling area for caravans that is always noisy with both draft animals and whip-happy drovers (and a ready supply of elderly spectators);</t>
  </si>
  <si>
    <t>, one of the most dangerous alleys of Trades Ward, its gloomy depths—shadowy even at highsun— make it a favorite lurking place for cutpurses and thugs.</t>
  </si>
  <si>
    <t>Aria Cavatina</t>
  </si>
  <si>
    <t>opera singer (LG female protector aasimar bard)</t>
  </si>
  <si>
    <t>DRA23 Winter Splendor</t>
  </si>
  <si>
    <t>Rhacoph the Bulbous</t>
  </si>
  <si>
    <t>Keresta Delvingstone</t>
  </si>
  <si>
    <t>Detta</t>
  </si>
  <si>
    <t xml:space="preserve">A soft speaking, brunette duergar 
battlerager. She is often seen disagreeing with her 
party members. 
 Ideal: Only other duergar are truly worthy of my 
 consideration and respect. 
 Bond: I owe my life to the Nightsinger’s Forgotten 
 and will never turn my back on them, even if I don’t 
 really like them. 
 Flaw: I look for fights in the most unlikely of places. </t>
  </si>
  <si>
    <t>Ingemar</t>
  </si>
  <si>
    <t xml:space="preserve">A stooped though 
young, human wizard who unfortunately has 
become enthralled to the Ssethian Scourges. 
Having spent too much time in Undermountain, he 
has become mentally and emotionally unstable. 
 Personality: I’m easily excitable and distracted. 
 Ideal: Naturally curious, I question everything. 
 Bond: Ouida is the love of my life. 
 Flaw: Undermountain speaks to me, but how? </t>
  </si>
  <si>
    <t>Ouida</t>
  </si>
  <si>
    <t xml:space="preserve">This short blonde human is a 
devote worshiper of the dark goddess, Shar. She 
seeks adventure instead of boredom in her life.  
 Personality: Don’t dare challenge my faith. 
 Ideal: Life is loss; our pain defines who we are. 
 Bond: I am the only one who can sooth Ingemar. </t>
  </si>
  <si>
    <t>Rhacoph the Bulbous is a 
bullywug vampire who left his tribe called the 
Blacktongues to follow Keresta Delvingstone and 
the goddess Shar. He is fat, lazy, and demanding.  
 Personality: I don’t tolerate challengers to my rule.
 Ideal: I will one day overthrow Keresta. 
 Bond: All must acknowledge my greatness. 
 Flaw: Intellectualism isn’t my strong point.</t>
  </si>
  <si>
    <t>Sycunda</t>
  </si>
  <si>
    <t xml:space="preserve">An emaciated drow 
rogue who never sits still. He has flourished since 
escaping the yoke of drow society and is still 
learning the social constructs of non-drow. 
Younger brother to Vydis. 
 Personality: I am quick, confident, and friendly. 
 Ideal: That others are hesitant to kill confuses me. 
 Bond: My brother is a simpleton; pay him no mind. 
 Flaw: I’m willing to trust anyone that isn’t a drow. </t>
  </si>
  <si>
    <t>Vydis</t>
  </si>
  <si>
    <t xml:space="preserve">A thickly muscled drow 
warlock. He long ago cast aside Lloth’s worship 
and in doing so made a pact with an unknown 
power. Older brother to Sycunda. 
 Personality: I seem not to, but I’m watching. 
 Ideal: Sacrifices must be made from time to time. 
 Bond: My brother’s freedom has made him weak. 
 Flaw: I am paranoid to my own detriment. </t>
  </si>
  <si>
    <t>DDAL08-09</t>
  </si>
  <si>
    <t>The Court</t>
  </si>
  <si>
    <t>The Dregs</t>
  </si>
  <si>
    <t>The Throne</t>
  </si>
  <si>
    <t>The Body</t>
  </si>
  <si>
    <t>The Game</t>
  </si>
  <si>
    <t>All nobles play the Game, whether they intend to or not. Indeed, the actions of those most contemptuous or abjurative of the Game can often influence it all the more. In simplest terms, the Game is about which House has the most social standing, relative to the other Houses. It is social currency, and those at the Crown of the Game are wealthy in it no matter their worldly coin.</t>
  </si>
  <si>
    <t>The board upon which this Game is played is the Waterdhavian Social Season, a series of parties and other social events intended to permit the Houses opportunities to show off, show up their rivals, and in general make an impression.</t>
  </si>
  <si>
    <t>[edit]The Throne</t>
  </si>
  <si>
    <t>Houses who "sit the Throne" are the current winners of the Game. They are esteemed, mimicked, and courted in all things, and they have social currency to spare. Since it takes social currency to get there, there are some Houses that rise to the Throne over and over again. Generally speaking, no more than five Houses ever occupy this place, and there are never fewer than two who do so.</t>
  </si>
  <si>
    <t>[edit]The Court</t>
  </si>
  <si>
    <t>Houses that "bide the Court" are well-regarded, even if they're not on the very top of everything. These Houses are the most dangerous to those that sit the Throne, for they are hungry to take that position for themselves. There are usually anywhere from ten to twenty or so Houses that occupy this spot</t>
  </si>
  <si>
    <t>[edit]The Body</t>
  </si>
  <si>
    <t>Most Houses occupy this position in the Game - they fail to stand out in any way, blending into the seething morass that is the population of little nobles in Waterdhavian society.</t>
  </si>
  <si>
    <t>[edit]The Dregs</t>
  </si>
  <si>
    <t>These Houses are the true misfortunates within the game. They are at the very bottom of the heap: ridiculed, scorned, and ignored. Those Houses that occupy this place are often those who have either earned the continued vehement scorn of one of the Throne Houses, or they are a House that actively ridicules the notion or has made enemies of the other Houses in some way.</t>
  </si>
  <si>
    <t>N78: Northgate (city building, A, 4)</t>
  </si>
  <si>
    <t>N79: Farwatch Tower (city building, A, 5)</t>
  </si>
  <si>
    <t>N80: Endcliff Tower (city building, A, 3)</t>
  </si>
  <si>
    <t>N81: Cliffwatch Ruins (ruined inn, n/a)</t>
  </si>
  <si>
    <t>N82: Upper Towers (city building, A, 4)</t>
  </si>
  <si>
    <t>N1: Guard Barracks (city building, C, 3)</t>
  </si>
  <si>
    <t>Holdings Waterdeep Name</t>
  </si>
  <si>
    <t>Ward of Holdings</t>
  </si>
  <si>
    <t>Print Name</t>
  </si>
  <si>
    <t>Primary Classes</t>
  </si>
  <si>
    <t>Livery</t>
  </si>
  <si>
    <t>Criminal activity</t>
  </si>
  <si>
    <t>Holdings not in Waterdeep</t>
  </si>
  <si>
    <t>Min profit per day</t>
  </si>
  <si>
    <t>Crommor Villa (North Ward), Crommer's Warehouse (Castle Ward)</t>
  </si>
  <si>
    <t>Myrna Cassalanter's residence (Sea Ward), Cassalanter-Villa (Sea Ward), Caladorn Cassalanter's residence (Castle Ward)</t>
  </si>
  <si>
    <t>Husteem Villa (Sea Ward), Orlpar Husteem's residence (North Ward)</t>
  </si>
  <si>
    <t>Moonstar Villa (Sea Ward), The Blushing Mermaid (Dock Ward)</t>
  </si>
  <si>
    <t>Thann Villa (North Ward), Danilo Thann's residence</t>
  </si>
  <si>
    <t>Syndra Wands' Tower (Castle Ward), Wands Villa (nob (North Ward), Scirkhel Wands' residence (Trades Ward)</t>
  </si>
  <si>
    <t>Patriarch 3e</t>
  </si>
  <si>
    <t>Consort 3e</t>
  </si>
  <si>
    <t>Heir 3e</t>
  </si>
  <si>
    <t>Patriarch 5e</t>
  </si>
  <si>
    <t>Consort 5e</t>
  </si>
  <si>
    <t>Heir 5e</t>
  </si>
  <si>
    <t>House Zulpair is the richest of the three families, but has suffered recent calamity: a fire at sea destroyed the newest and largest of their galleons, The Swift Hart, with the loss of all hands and the heir of the house, Paeradrus Zulpair. The grieving family is quarreling over who should direct the family’s property investments, with the ailing head of the house, Daerevvros, facing heated opposing demands from his twin “second sons,” Ulmord and Alethtan. Alethtan is a romantic fool, but principled, but Ulmord is an oily, urbane weasel of a man ripe for corruption. The wife and daughter are both sickly and have worked themselves to the bone doing the real daily work of administering the extensive Castle Ward and Trades Ward holdings of this family (constant warehouse expansions and repairs in particular), and would seemingly welcome changes. Ulmord is the road in, so long as the cult gets the wife Nornessa and the daughter Ilryth on its side.
Daerevvros (1489 DR)</t>
  </si>
  <si>
    <t>GAME** Rankings</t>
  </si>
  <si>
    <r>
      <t>Lord Orond Gralhund (</t>
    </r>
    <r>
      <rPr>
        <b/>
        <sz val="11"/>
        <color rgb="FF000000"/>
        <rFont val="Calibri"/>
        <family val="2"/>
        <charset val="204"/>
        <scheme val="minor"/>
      </rPr>
      <t>E:DM 286</t>
    </r>
    <r>
      <rPr>
        <sz val="11"/>
        <color rgb="FF000000"/>
        <rFont val="Calibri"/>
        <family val="2"/>
        <charset val="204"/>
        <scheme val="minor"/>
      </rPr>
      <t>)  Members of House Gralhund include a handful of tieflings who are thought to trace their ancestry back to Gargauth</t>
    </r>
  </si>
  <si>
    <t>field: sky blue flames: scarlet
armor: silver face: black (no features shown) blood: crimson (three rivulets, from open helm)</t>
  </si>
  <si>
    <t xml:space="preserve">field: green borders: silver torso: pink flesh Ship,lance: brown helm, sword, and shield (note borders on shield): gold
</t>
  </si>
  <si>
    <t>field: scarlet goblet: gold spilling wine: purple</t>
  </si>
  <si>
    <t>Resource Limit (gp)*</t>
  </si>
  <si>
    <t>Noble's lifestyle day* (Resource Limit per tenday / Number of Nobles)</t>
  </si>
  <si>
    <t>Eltorchul Villa (Sea Ward), Phylund Villa (North Ward)</t>
  </si>
  <si>
    <t>ACTIVE</t>
  </si>
  <si>
    <t xml:space="preserve"> Capture, training, and breeding hippogriffs as steeds
Exploration, guiding, and the hunting and procurement of exotic beasts</t>
  </si>
  <si>
    <t>No</t>
  </si>
  <si>
    <t>Need additional info</t>
  </si>
  <si>
    <t>Yes</t>
  </si>
  <si>
    <t> 12 pages, bound in "dusty blue," with silver gilt stamped title on front.</t>
  </si>
  <si>
    <t> 34 pages, bound in dark brown, with no lettering on the covers.</t>
  </si>
  <si>
    <t> 28 pages, bound in black with copper corners; a copper-painted metal cask badge is claw-stamped into the center of the front cover (the corners go green very swiftly, and it's rare indeed to find a cask badge with any paint left on it).</t>
  </si>
  <si>
    <t> 36 pages, bound in red, with covers embossed with a large "RR" (most editions).</t>
  </si>
  <si>
    <t> (most volumes) 22 pages, bound in crimson with a diagonal silver stripe emblazoned in black: Ramath.</t>
  </si>
  <si>
    <t> 36 pages, bound in black, with a leather binding-closed loop fashioned to look like a dragon's tail.</t>
  </si>
  <si>
    <t> 36 pages, bound in maroon, with the full title stamped onto the cover in flowing script (the characters painted in silver).</t>
  </si>
  <si>
    <t> 34 pages, bound in light buckskin, with a single, staring eye (with a smile just beneath it) embossed on the cover.</t>
  </si>
  <si>
    <t> 20 pages, bound in green (apt to fade in a mottled manner) with the letter "T" stamped on the front cover.</t>
  </si>
  <si>
    <t> For relief from ye shaking fever, take first ye outer leaves of ye salath plant, taking great care that they be not withered but yet retain their prickly hairs, and soak a goodly handful of these in ye blood of. . . .</t>
  </si>
  <si>
    <t> Dragonfire Weed, hight also Common Thrubweed, Bootspice, Rust-Tassel, and Brownshar. A creeping, wilted-looking plant of slender, ragged dusty-green leaves sprouting from a single root without apparent flower. Older, outer leaves turn brown and lengthen into long stalks ending in the shriveled leaf, or "tassel." This plant sprouts wherever fiery dragon-breath touches fertile ground. Uses: Wards off dragons when worn on naked body instead of -- not as well as -- clothing or armor. Cures burns when rubbed on them. Calms troubled digestion and cures drunkenness instantly when chewed and swallowed. When boiled, yields a brown dye that can tint eyes and hair as well as skin.</t>
  </si>
  <si>
    <t> But the miller was not quite ready to give up on his gold just yet. Down he came a-creeping, with three stout friends and all of them bearing cudgels, too, to where the proud knight lay sleeping, and they set upon him like thrashers in a hurry to be done before a windstorm, flailing with their cudgels until blood flew like raindrops and cracks and splinters beset the wood that had bludgeoningly served them for lo these years. . . .</t>
  </si>
  <si>
    <t> But Roral came down then upon him like a child upon hot tarts. Zish went his bright blade, and zlosh, and at each stroke gore gouted like wine and evil men cried out as they perished, until all the guards lay fallen and Roral faced his foe alone. And then the bold knight drew his dagger sharp, and then he let it go -- and then the air itself screamed loud, a-sliced both high and low! The Baron of the Black Jaws darted he to the left and then to the right, belly and mustaches bobbing wildly, as Roral's sword and hurled dagger sought his vitals. . . .</t>
  </si>
  <si>
    <t> The dark figure laughed coldly, but Ramath strode forward undaunted, the sword that had slain seven sorcerers in his hand. When he was but a pace away, the cowl facing him grew empty and fell to the stones in a heap, and his foe was not any longer there. Ramath turned as swift as any serpent, questing alertly in all directions for the peril he knew to yet be assailing him. . . .</t>
  </si>
  <si>
    <t> And beneath her straining fingers -- and the blazing flame of his desire -- his tunic gave way, and. . . .</t>
  </si>
  <si>
    <t> They drew off their gloves in unison, saluted each other with full finger-weaving courtesy, and then -- the darkly-glowering Prince Haundrath boldly, and the Rose slowly, the graceful advance of her hand daring yet reluctant -- touched just their fingertips together.</t>
  </si>
  <si>
    <t> Giggles and chuckles seemed to be at war with each other on the other side of that door. A passing guard cast a look of frowning envy at its closed darkness as Nargeth urgently sought to find a hole, no matter how small, that would permit his skulking orb to see into the bedchamber of the princess. . . .</t>
  </si>
  <si>
    <t> Drowned Lady Well. A day east of Calling Horns along the Evermoor Way: seek small hill crowned by three tall pines, cairn like ram's head at west end. Well covered by large flat stone below cairn, flows out into stone-lined basin. Watched by wolves. Drinkable water, no drowned ladies. Troll country; camp with ring-fires.</t>
  </si>
  <si>
    <t>On site (personal use)</t>
  </si>
  <si>
    <t>yes</t>
  </si>
  <si>
    <t>Lady Ammakyl (BT 43) 
Lord Vescaras Ammakyl, a black-skinned half-elf of mixed Turami and elven ancestory, wealthy and hardworking, braided hair with gold threaded into each braid, impeccably cool manners, secretly a harper agent who uses the familiy's wine trade to run a network of harper spies along the merchant caravan routes, very good at what he does (S:TA 39)
Lady Jadzia Ammakyl, lovely, sister of Vescaras, is rich 'as Waukeen's handmaiden' (S:TA 46-47) 
three other sisters of Vescaras (S:TA 47, 392)</t>
  </si>
  <si>
    <t>Lord Korras Anteos the Third (WATE 1-2)
 Lady Belinda Anteos (manages the Sword Coast Trader's Bank in Daggerford) (SCAG 48)</t>
  </si>
  <si>
    <t>Lady Amori De'spri (was resurrected after over a century, middle aged human female (HoU 44-45), yearns to reunited with her dead husband Julain (HoU 51)** there might be legal problems concerning her standing within her family, as she technically is now again the oldest member.Lord Chostal Dunflagon, recently passed away (WATE 2-1)</t>
  </si>
  <si>
    <t xml:space="preserve"> Lady Embrelle Eagleshield (ED)</t>
  </si>
  <si>
    <t xml:space="preserve">Lady Aowena Hedare, (TGC 5)Lord Eckhart Hedare, has thick mustaches (TGC 5)Live in the North Ward. Looking for tutors for their 4 children (TGC 7)Their mansions room are named after magical beasts like Griffon Room and Phoenix Room. (TGC 8,11)Lady Tennora Hedare (See Folk of Waterdeep) Lady Tennora Hedare 
● Blond hair (S:TA 37)
● Makes a living as a tutor. (TGC 8)
● Would given anything to be a wizard. Studied under Master Rhinzen Halnian, who sent her away because of her lacking grasp of the Weave (TGC 15-16)
● Curious (TGC 12)
● Her parents were Lord Mesial Hedare and Lady Liferna Hedare, a born Uskevren (whose family left Sembia). Niece of Aowena and Eckhart Hedare (TGC 5)
● Lives on the 4th floor of the God Catcher (TGC 18)
● by 1486 DR she has become the (harper?) agent who carried messages for the Masked Lords, replaced the late Lord Nantar in that office (S:TA 37)
||||||||||||| Lady Tennora Hedare Blond hair (S:TA pg.37) Makes a living as a tutor. (TGC pg.8) Would given anything to be a wizard. Studied under Master Rhinzen Halnian, who sent her away because of her lacking grasp of the Weave (TGC pg. 15-16) Curious (TGC pg. 12)
Her parents were Lord Mesial Hedare and Lady Liferna Hedare, a born Uskevren (whose family left Sembia). 
Niece of Aowena and Eckhart Hedare (TGC pg. 5)
Lives on the 4th floor of the God Catcher (TGC pg. 18)
by 1486 DR she has become the (harper?) agent who carried messages for the Masked Lords, replaced the late Lord Nantar in that office (S:TA pg.37)
Lady Aowena Hedare, (TGC 5)
Lord Eckhart Hedare, has thick mustaches (TGC 5)
Live in the North Ward. Looking for tutors for their 4 children (TGC 7) 
Their mansions room are named after magical beasts like Griffon Room and Phoenix Room. (TGC 8,11)
</t>
  </si>
  <si>
    <t xml:space="preserve"> Lord Dauner Ilzimmer, the current Lord Warder of Amphail in 1491 DR (SCAG 7, 44)</t>
  </si>
  <si>
    <t xml:space="preserve"> Lord Harlbrittur Kothont (clean-shaven, long-jawed, sharp-nosed, features often twisted by sour disapproval (E:DM 286) 
Lady Kothont (E:DM 287)</t>
  </si>
  <si>
    <t>Lord Harlond and Lady Melshimber, secretly worship of Asmodeus (E:DM 43)
 Lady Tasheene Melshimber, despises her parents for their worship of Asmodeus (E:DM 43)</t>
  </si>
  <si>
    <t>Wavetamer Garyn Raventree (Priest of Valkur) (BT)</t>
  </si>
  <si>
    <t xml:space="preserve"> Hantanus Tarm  (LN male Illuskan human noble) - commander of Goldenfields garrison</t>
  </si>
  <si>
    <t>Lord Quarren Urmbrusk (HoU 18)
Lord Rutherford Urmbrusk (HoU 18)
Lady Lestra Urmbrusk (HoU 18-19)  (Note: As the adventure leaves the fates of the Urmbrusk open, these 3 nobles might be dead or exiled)  Llarwell, half-elf servant of House Urmbrusk (HoU 19)</t>
  </si>
  <si>
    <t>Lady Alondra 'Wildfire' Wavesilver, Heir to the House, called 'student' by Lady Ilira Nathalan (DS163,167)</t>
  </si>
  <si>
    <t xml:space="preserve"> Lady Hamaleiya Zulpair (Matriarch) (E:DM 324) Ulmord and Alethtan</t>
  </si>
  <si>
    <t xml:space="preserve"> Lord Weverell 'Wever' Zun, short and stout older nobleman, somewhat handsome, gallant even if drunk, wastrel younger brother of Lungard (E:DM 96)</t>
  </si>
  <si>
    <t xml:space="preserve"> Andramburt 
 Melautha
note: Zaraela (only daughter), was recently killed by the mindflayer Suthool (E:DM 294)
</t>
  </si>
  <si>
    <t xml:space="preserve"> Rorild “Rory” Raztaerart Snome, wife Kalaerra and daughters Tamra, Hethildra, and Marlemoeve </t>
  </si>
  <si>
    <t>formerly dissolved; some of it's property went to House Ralnarth, but the House was reinstalled (SCAG 57) 
Mansion on Vhezoar Street (BT 238)
The Ralnarth absorbed the holdings of the Estelmer clan</t>
  </si>
  <si>
    <t>The Ralnarth absorbed the holdings of the Estelmer clan. Mansion on Vhezoar Street (BT 238)</t>
  </si>
  <si>
    <t>Lord Lungard Zun</t>
  </si>
  <si>
    <t>► Torlyn Wands - Long mahogany locks and full beard, collects books, especially about dragons (BT)
► Nharaen Wands (Torlyn’s younger sister, always after the next modern fashion)
note: Hurnal Wands, the cousin of Torlyn and Nharaen was slain in 1479 DR because of his dealings with and by Khondar Naomal. (BT)</t>
  </si>
  <si>
    <t>Malaerigo Hasard (Guildmaster of the Cellarers and Plumbers’Guild, paranoid, dislikes nobles) (BT) 
Laraelra ‘Elra’ Hasard (daughter, sorcerer, skinny, pale, black hair, Heir of the Blackstaff) (BT)</t>
  </si>
  <si>
    <t>Lady Tamalin Zoar (SKT), 
High Captain Horix Zoar , commander of Everlund's army</t>
  </si>
  <si>
    <t xml:space="preserve">Shalendra Floshin (TftYP:DiT), 
Darfin Floshin, 
</t>
  </si>
  <si>
    <t xml:space="preserve">Savra
</t>
  </si>
  <si>
    <t xml:space="preserve">Lord Dorgar Adarbrent, old man, corpse-like appearance, last of his family(CotD 1,299)  </t>
  </si>
  <si>
    <t>Arilosa Adarbrent supports Order of the Gauntlet and have ship  Coin Toss (SKT)</t>
  </si>
  <si>
    <t xml:space="preserve"> Lord Relavarr Agundar , scraggle-bearded young lordling (E:DM 78-79)</t>
  </si>
  <si>
    <t>Still exists, lost some property to House Ralnarth. They are a very old Waterdeep family involved in trading, money-changing and barter. Their current reputation is fairly solid. House Anteos was involved in the slave trade a very long time ago (at least 200-300 years ago)Lord Korras Anteos the Third (WATE 1-2)</t>
  </si>
  <si>
    <t>Elzerina Cassalanter</t>
  </si>
  <si>
    <t>Terenzio Cassalanter</t>
  </si>
  <si>
    <t xml:space="preserve">Elzerina Cassalanter
Terenzio Cassalanter
Osvaldo Cassalanter - his soul was sold to Asmodeus and now Osvaldo is chain devil
</t>
  </si>
  <si>
    <t>Arn Xalrondar 
Jandar Chergoba
Nana Laiba Rosse</t>
  </si>
  <si>
    <t>In 1479 was  dissolved; some of it's property went to House Ralnarth, but the House was reinstalled (SCAG 57)</t>
  </si>
  <si>
    <t xml:space="preserve">Morgan Estelmer currently resides in Mistshore. He is an old, bitter human wizard who drove himself mad trying to restore his house back to power. Now voices gibber in his mind, making focusing on any complicated spellcasting difficult. WATE2-1
Lady Branathleira Estelmer (was attacked, her head split and her wits suffered grievously, she is not expected to survive (E:DM 20). 
</t>
  </si>
  <si>
    <t>Hrabbaz Hurv Taldred </t>
  </si>
  <si>
    <t>Mansion on Riverstreet (BT 240-241)
Absorbed the interest and estates of the Bladesemmers and Markals
House Gralleth is one of the more powerful houses in terms of money and social position in Waterdeep.</t>
  </si>
  <si>
    <t xml:space="preserve">Lord Challras Gralleth (BT 125,240
</t>
  </si>
  <si>
    <t>Lord Rharlek Gralleth: Challras’s son, short of build, has a lisp, ‘a squat, poor-complexioned boor with bad teeth,worse manners, two left feet, and a wasted education’. (BT 240)</t>
  </si>
  <si>
    <t>Ran Grifstone, third son of House Grifstone, is somewhat arrogant and very naive. (WATE 1-1)</t>
  </si>
  <si>
    <t>Remalia Haventree</t>
  </si>
  <si>
    <r>
      <t>Lord Dauner Ilzimmer, the current Lord Warder of Amphail in 1491 DR (</t>
    </r>
    <r>
      <rPr>
        <b/>
        <sz val="8"/>
        <color rgb="FF000000"/>
        <rFont val="Verdana"/>
        <family val="2"/>
        <charset val="204"/>
      </rPr>
      <t>SCAG 7, 44</t>
    </r>
    <r>
      <rPr>
        <sz val="8"/>
        <color rgb="FF000000"/>
        <rFont val="Verdana"/>
        <family val="2"/>
        <charset val="204"/>
      </rPr>
      <t xml:space="preserve">) </t>
    </r>
  </si>
  <si>
    <r>
      <t>one of the three ruling noble families of Amphail (</t>
    </r>
    <r>
      <rPr>
        <b/>
        <sz val="8"/>
        <color rgb="FF000000"/>
        <rFont val="Verdana"/>
        <family val="2"/>
        <charset val="204"/>
      </rPr>
      <t>SCAG 44</t>
    </r>
    <r>
      <rPr>
        <sz val="8"/>
        <color rgb="FF000000"/>
        <rFont val="Verdana"/>
        <family val="2"/>
        <charset val="204"/>
      </rPr>
      <t xml:space="preserve">) </t>
    </r>
  </si>
  <si>
    <r>
      <t>has holdings in Amphail (</t>
    </r>
    <r>
      <rPr>
        <b/>
        <sz val="8"/>
        <color rgb="FF000000"/>
        <rFont val="Verdana"/>
        <family val="2"/>
        <charset val="204"/>
      </rPr>
      <t>SCAG 44</t>
    </r>
    <r>
      <rPr>
        <sz val="8"/>
        <color rgb="FF000000"/>
        <rFont val="Verdana"/>
        <family val="2"/>
        <charset val="204"/>
      </rPr>
      <t xml:space="preserve">) </t>
    </r>
  </si>
  <si>
    <t xml:space="preserve">exile Othovir (SKT), 
 exile Alaeros Margaster,
 Lady Xamlyn Margaster (mage living in Silverymoon) (SKT), 
Brevindon Margaster
Inkeri  Margaster
</t>
  </si>
  <si>
    <t xml:space="preserve"> Lord Orn Margaster</t>
  </si>
  <si>
    <t xml:space="preserve"> Lord Ralnath Kahlem Ralnarth (nephew of Lord Ralnarth, a vain bully with coin and a noble name behind it, member of the Watch)</t>
  </si>
  <si>
    <t xml:space="preserve">)Lady Talantress Roaringhorn (heiress, was caught in a bawdy boudoir, which led to a scandal in Tarsakh of 1479 DR, was called ‘brainless’ in Minstrel) (DS)Lord Haelram Roaringhorn (IDWFR1)
Lady ??? Roaringhorn, wife of Haelram (IDWFR1)
Lord ??? brother of Haelram (IDWFR1)
Lord ??? son of Haelram (missing) (IDWFR1)
Lady Talandra Roaringhorn (IDWFR1)
Rurland, the major domus of House Roaringhorn (IDWFR1) 
Tylandar Roaringhorn, 63 years old noble, 
Lord Zelraun Roaringhorn, archmage (SKT, OotA), 
</t>
  </si>
  <si>
    <t>Talost</t>
  </si>
  <si>
    <t xml:space="preserve"> Kylynne Silmerhelve, newly appointed tiefling magister**maybe Kylynne is no tiefling at all, but a half-dragon descendant of the bronze dragon Nymmurh, the Wyrm Who Watches?
Dala Silmerhelve, the much protected only daughter of House Silmerhelve, wanted to see some excitement and do something a bit dangerous. (WATE 1-1)</t>
  </si>
  <si>
    <t>Lord Terras Thangolir (BT) 
Lord Dolpherus Thangolir (E:DM 128)</t>
  </si>
  <si>
    <t>Dead house, maybe survivors outside of Waterdeep (CotD 80,297)
Their crypt houses the grave of Vyvaine Mairgrave, lost love of Dorgar Adarbrent.</t>
  </si>
  <si>
    <t>Now topped by a Walking Statue in the form of a stone griffin, making the tower the tallest building of the Castle Ward, surrounded by spellwards. (BT 288)
Guildsenior Khondar ‘Ten-Rings’ Naomal, Traitor to the Watchful Order, died in 1479 DR when he tried to gain access to Aghairon's Tower. His ghostly skeletal remains can still be seen within the newest spellward surrounding Aghairon’s Tower, endlessly re-enacting the guildsenior’s death (BT)</t>
  </si>
  <si>
    <t>Darkly turreted and eccentric, nestled into the rising rock flank of Mount Waterdeep, recently gifted to Open Lord Laeral Silverhand by the City's Lords. (E:DM 17)</t>
  </si>
  <si>
    <t>Inn, big, impressive and richly furnished (E:DM 31)</t>
  </si>
  <si>
    <t xml:space="preserve">Just-finished temple of Lurue, on Rainrun Street (E:DM 347) </t>
  </si>
  <si>
    <t>Looming three stories tall over the intersection with of Sword Street, ‘Gargoyle infested’ (BT 18)</t>
  </si>
  <si>
    <t>Aumur Vraskalan (his cellar expansions caused a sinkhole that tore three neighbouring shops down into Downshadow (E:DM 72)</t>
  </si>
  <si>
    <t>Expensive restaurant on the southeastern corner of the moot of Vondil and Feather Streets (E:DM 305)</t>
  </si>
  <si>
    <t>(Tavern in Darselune Street, near Gulzindar Street)
at the edge of the sea and Castle wards, patron’s are a wide array of Waterdhavians, dark ale, night black loaves, shelves with broadsheets, Tavernmaid Arlanna (BT 11-17)</t>
  </si>
  <si>
    <t>On the west side of Mendever Street (servants entrance at Senarl’s Cut) (BT)
Renaer ‘Ren’ Neverember (son of Dagult Neverember and Lady Brandarth, sage and book-collector, rake by night)
Madrak Salibuck (Renaer calls him ‘old hin’, white-haired halfling butler, looked out for Renaer since childhood, was servant to Renaers mother)
Bramal Salibuck (Madrak’s son, manages bulk of Neverember business as Renaers proxy)</t>
  </si>
  <si>
    <t>(Kulzar’s Alley)
Rook’s Hold (BT 44-46)</t>
  </si>
  <si>
    <t>Directly across Kulzar’s Alley (BT 44)</t>
  </si>
  <si>
    <t>In need of repairs (BT 43)
Abandoned, scorched (BT 63)</t>
  </si>
  <si>
    <t>Callak and Rilyana Saerfynn, siblings, both died during the failed 'Ritual of the First Flensing' in 1480 DR (CoS 57)</t>
  </si>
  <si>
    <t>(BT 188-189)
Runs down the eastern slope of Mount Waterdeep to Mountainside)
The initial straight run-stair was reworked into angled stairs with four resting platforms along the way.
The first landing of the Stair is called the ‘Lover’s Landing’ because it’s a favourite meeting spot of Mountainside’s nobles for amorous adventures. The second landing is called ‘Dragon’s Spout’ because of the magically maintained stone fountain with fresh clear water, which has the form of a dragon’s head. The head once topped the Dragontower of Maaril, which was destroyed during the Spellplague.</t>
  </si>
  <si>
    <t>Side-alley of Windless Way
Sage, sorcerer and smith of the highest order (BT)</t>
  </si>
  <si>
    <t>Corner of Fish and Snail Streets (DS14)
Two-story tavern, on the site of the former Sea Knight tavern (which collapsed in 1425 DR due to spellplague or mage-duel)
Connects Waterdeep and Downshadow (DS 15)</t>
  </si>
  <si>
    <t>On Ship Street, near the Velvet Tentacles Festhall. Melvar ‘the Mouth’ is a halfling who sells information (SAY11)</t>
  </si>
  <si>
    <t>Way of the Dragon/Blacklock Alley
Tavern Keeper Sintus Farlhor (MS)</t>
  </si>
  <si>
    <t>Propritor Brant Tearn was murdered in 1479 DR (MS)</t>
  </si>
  <si>
    <t>Currently empty flower shop, but someone is watering the violets outside the shop. Next to Shureene’s Clothiers (MS)</t>
  </si>
  <si>
    <t>Two ‘condemned’ warehouses, made unstable through Spellplague workings, separate the Inn from the Lone Rose shop. (MS)</t>
  </si>
  <si>
    <t>Shop near south gate in or near street of silver (between way of dragon and snail street?) (DS 7,12)
Ellis Kolatch: a fat, greasy unpleasant man
Sells jewelry and fine silks (and its rumoured also knives flints and small crossbows) Arrogant, hates elves and spellscarred (DS 10-12)
Purple hair and beard after an encounter with fey'ri Fayne the Trickster (DS 37)
Had an encounter with Shadowbane (while on a trademeet in Downshadow with thieves)
Turned himself over to the guard to be arrested for trade violations and dirty dealing after his encounter with Shadowbane (DS 43)
** probably free again in 1491 DR</t>
  </si>
  <si>
    <t>A festhall, Jard le Karn, proprietor of the festhall, is a relative newcomer to the city. His festhall has been open six months and has been very successful, considering it sticks to entertainment and dining (no gambling).
The Club uses local and traveling entertainers. Originally a warehouse, the main floor includes three different entertainment halls, a spacious entry hall, a cloak room, a series of privies and a kitchen. A veritable warren of access corridors allows waiters and entertainers to move between the rooms unobserved. The second floor
offers private rooms for dinner and entertainment, accessible by Club members or for a one-time fee. (WATE 1-2)
Staff:
Seala: hostess, female half elf, 
Kar: host, male half-elf, 
Sigrud: waitress, Jester’s Room, female human
Hector: waiter, Bard’s Theater, male human</t>
  </si>
  <si>
    <t>The shop is filled with quite unusual and ornate pottery. The Sembian shopkeeper, Narvin, is a short, thin, black-haired man with a goatee. He is a high-energy, nervous individual who strokes his goatee when thinking.
He bargains over the value of each pot. (WATE 1-2)</t>
  </si>
  <si>
    <t>Mainly staffed by widows of sailors lost at sea (SCAG 41)
Note: Location guessed, but probably Queenspire from before the Spellplague.</t>
  </si>
  <si>
    <t>Front door sometimes speaks out loud. The inn is sometimes haunted. (ED)
The old inn was known as 'Dagger’s Rest' for some time but recently changed it's name back to the original 'Inn of the Dripping Dagger'. ** Was mentioned as Dagger's Rest in WATE and as Inn of the Dripping Dagger by ED
The walls of the inn are fieldstone at street level and timber for three upper floors. The owner of the inn, a former adventurer named Tessele Swiftwater, employs an extensive staff of waitresses, kitchen staff, chambermaids, hostlers and a minotaur bouncer named Thoat. 
The food is tasty and plentiful. Notable are pan-fried lout (a local small brown fish) and baked shalass (a local trout-like fish). Notable drinks include Moonshae almond brandy, elverquisst (the exotic drink of many elves), and a famed Waterdeep wine, zzar, which is fiery orange with a distinctive almond scent. They do have rooms available (WATE 1-1)</t>
  </si>
  <si>
    <t>Felzoun’s Folly Tavern is on River’s Square. The staff is a mix of humans and dwarves. Patrons are a mix of merchants and shoppers with a smattering of mercenaries. The food and drink here is of good quality and modest prices. The Barkeep Heljara, a female dwarf is an information broker, calls the dwarfen bouncer ‘Sonny’ (WATE 1-1)</t>
  </si>
  <si>
    <t xml:space="preserve">Weeping Gate </t>
  </si>
  <si>
    <t>Leads from Mhalsymber's Way into the City of the Dead, Haunted by an sobbing, unidentified ghost on the new moon (BT)</t>
  </si>
  <si>
    <t xml:space="preserve">Coffinmarchgate </t>
  </si>
  <si>
    <t>In front of the Dead End Gate, public gate leads to Zendulth Street) (CotD 2,13)
Home of the Carver Family, the gravediggers and guardians of the City of the Dead
“Carvers can’t get lost” (CotD 5)
Make coffins and gravestones (CotD 2)
Have a multitude of black and white cats (CotD 2,13)
Astute Carver (Leaplow, Runewright and Sophraea’s father, a giant of a man, bushy beard, master stonecarver) (CotD 7-9, 15-16)
Reye C. (Leaplow, Runewright and Sophraea’s mother) (CotD 7-9)
Leaplow and Runewright C. (Sophraea’s brothers) (CotD 3,13)
Bentnor and Cadriffel C. (Sophraea’s cousins, twins) (CotD 3,12)
Perspicacity, Sagacious, Vigilant and Judicious C. (Leaplow, Runewright and Sophraea’s uncles) (CotD 7-8)
Sophraea Carver (youngest in a mostly male family, 17 years old, young girl with black curly hair) (CotD 3,32)
Gustin Bone
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</si>
  <si>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Family Mansion of House Nandar, fills an entire city block (E:DM 78)
was recently rebuilt from villa to mansion (E:DM 85)</t>
  </si>
  <si>
    <t>The sunelves Ristlara and Shenan are well known dealers in antipuities and magic. Their private mansion resembles more of a museum, stocked with artifacts either stolen or recovered from tombs across Faerûn, all carefully tagged and catalogued. (MS 44-45,305)</t>
  </si>
  <si>
    <t>On Sammarin Street, Home of the late gold-elf merchant Cerest Elenithil. The elf merchant, who died in 1479 DR during an confrontation with the adventuress Icelin Tearn, is believed to have had ties to Waterdeeps underworld. The blocky stone structure sports a single tower braced against the main building and a private garden. The private garden includes a gladehouse with panteflowers, yellow orchids and varieties of roses and a fish pond under which a former servent of Cerest, who stared to long at the elfs’ disfigured face, is entombed (MS 44, 46-47)</t>
  </si>
  <si>
    <t>Home of Lord and Lady Hedare, The mansions room are named after magical beasts like Griffon Room and Phoenix Room. (TGC 8,11)</t>
  </si>
  <si>
    <t>Ilzantul Street, near Delzorin Street. 
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</si>
  <si>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Owned by a cousin of Dorn Strongcroft (BT 87)
** a stubborn dwarf probably rebuilt after a dragon attack</t>
  </si>
  <si>
    <t>as described in the 3.5 Return to Undermountain sourcebook, except the floor functions intermittently as a result of long-ago tampering by a thief attempting to disable it, (DS 69-71)</t>
  </si>
  <si>
    <t>Southernmost cavern of the complex was a shanty-town (DS 25)</t>
  </si>
  <si>
    <t xml:space="preserve">In Downshadow (HoU 48) 
** Probably was deserted like the rest of Downshadow. </t>
  </si>
  <si>
    <t xml:space="preserve">Ruins of Master Halnian’s Tower </t>
  </si>
  <si>
    <t>The tower had a huge library, the master’s study-room stored several precious items, (TGC 12)
Rose-colored granite
Near the market (TGC 262)
** probably in Seaward as FRCG states that many towers of prestigious wizards can be found here.</t>
  </si>
  <si>
    <t>Tavern (SAY 1,13)
** Castle Ward?</t>
  </si>
  <si>
    <t>Temple</t>
  </si>
  <si>
    <t>Eagleshield Villa (Sea Ward), Highroost</t>
  </si>
  <si>
    <t>Saerfynn</t>
  </si>
  <si>
    <t>Location Terms</t>
  </si>
  <si>
    <t>Definitions</t>
  </si>
  <si>
    <t>Business</t>
  </si>
  <si>
    <t>Place of business (many with apart­ments above)</t>
  </si>
  <si>
    <t>City Building</t>
  </si>
  <si>
    <t>Place for guard, watch, Lords’, and public use</t>
  </si>
  <si>
    <t>Place of entertainment (most with tavern facilities)</t>
  </si>
  <si>
    <t>Guild Hall</t>
  </si>
  <si>
    <t>Guild headquarters (many also act as Business)</t>
  </si>
  <si>
    <t>Privately owned abode of noted/wealthy person</t>
  </si>
  <si>
    <t>Tavern with beds and meals provided</t>
  </si>
  <si>
    <t>Noble Villa</t>
  </si>
  <si>
    <t>Complex of buildings owned by noble family</t>
  </si>
  <si>
    <t>Row House</t>
  </si>
  <si>
    <t>Multi-story building with rented living space</t>
  </si>
  <si>
    <t>Establishment for drinking with some food</t>
  </si>
  <si>
    <t>Singular place of worship or confined complex</t>
  </si>
  <si>
    <t>Storage for saleable/raw goods</t>
  </si>
  <si>
    <t>Wizard’s Domicile</t>
  </si>
  <si>
    <t>Tower or home of wizard (danger imminent)</t>
  </si>
  <si>
    <t>This small, black marble tomb is the final resting place of those Lords who wish to be buried in state here. Its is fronted on three sides by statues of the Open Lords: Ahghairon stands on the north side, Baeron to the east, and Lhestyn on the south. There is no statue on its western face, but there is a door apparently made of the same smoky material as the Lords' Helms, which prevents any from seeing or entering inside the tomb. Only one Lord has been buried here in the past 20 years, and their identities remain secret even in death, buried in full Lord's regalia; the tomb was built with funds left by Lhestyn, and she was buried there with great ceremony after its construction.</t>
  </si>
  <si>
    <t>This is a spe¬cial tomb for sages, a small, dusty tomb with only about 80 sages interred inside. What makes it interesting to some illicit treasure hunters is the rumor that many of the sages' rarest tomes and books were interred with their cremated remains (a false rumor maintained by Laeral and others to flush out dealers of forbidden lore).</t>
  </si>
  <si>
    <t>This is the official warriors' tomb of Waterdeep, for fighters and all who fall in battle. Its blue marble walls enclose a trophy hall with many remembrances of the fallen, including the broken pieces of Warlord Lauroun's ancient battle axe and the sword hilt of Raurlor (its blade long since turned into 
the skeleton of an asp). At the far end of the hall from the entrance is one of Anacaster's gates to pleasant rolling fields on an "empty," grassy plane, where the warriors are buried, row upon row.</t>
  </si>
  <si>
    <t>Decorated with coral carvings and built of green marble, the Mariner's Rest tomb is for all who drowned at sea, and all ship-cap-tains, however deceased. Anacaster made this tomb a spe¬cial gate to a plane with infinite burial space around the shores of a quiet, placid lake.</t>
  </si>
  <si>
    <t xml:space="preserve">griffon breeding &amp; taming, hunting </t>
  </si>
  <si>
    <t>field: white stream: light blue netting: purple</t>
  </si>
  <si>
    <t>field: orange blade: silver hand: pink flesh chevron: red upper field: light green</t>
  </si>
  <si>
    <t>Greatest land-holder in the city Lord Elegal Nandar (E:DM 80) Lord Nantar, (harper?) agent who carried messages for the Masked Lords, died before 1486 DR and was replaced by Lady Tennora Hedare in that office (S:TA 37)</t>
  </si>
  <si>
    <t>The Arms of the Lords of Waterdeep</t>
  </si>
  <si>
    <t>field: white border: silver torch: metallic blue</t>
  </si>
  <si>
    <t>flame: silver</t>
  </si>
  <si>
    <t>The Arms of the City of Waterdeep</t>
  </si>
  <si>
    <t>field: royal blue (sky) border: silver crescent moons (one a</t>
  </si>
  <si>
    <t>distorted reflection): silver water: navy blue horizon: purple nine stars: silver</t>
  </si>
  <si>
    <t>The Bakers' Guild is very wealthy. Its wares are known to be of good quality, and many citizens of Waterdeep live largely on breads and pastries. This, of course, makes it of great interest to those trying to get money for investments in other businesses (which has increased this guild's influ¬ence with other guilds, and the influence of individual bak¬ers with other merchants), and to thieves. As a result of the attentions of the latter group, most bakers have "runners" who both deliver hot wares to customers who place large orders, and serve to chase thieves and act as bodyguards to protect the bakers and their cash. These private guards have no authority, but the watch usually cooperates with them rather than resenting or cautioning them.</t>
  </si>
  <si>
    <t>This guild is extremely busy and extremely rich, with many members; even casual labor hired by its members must be enrolled in the guild (even if only as appren¬tices), although the guild is continually unsuccessful in attempts to force the Lords to legally restrict building, construction, and repair within the City to guild mem¬bers. The Lords have repeatedly taken the position that a building is the property of its owner, who may modify, repair, or rebuild it if he or she wishes, and that any sys¬tem of inspection must remain within the power of the Lords, and not be made a guild affair. There have been several instances of guild members sabotaging nonguild work (to convince building owners to trust only the guild: "you can be sure our work won't collapse around you . . . "), but by and large members of this guild are too busy for such mischief. They have their hands full just keeping up with demands from nobles to build this or that new, bigger, and higher, and from merchants to repair this or that as cheaply as possible so long as it won't fall down, and finish it by tonight . . .
Guild work is expensive: 1 gold piece per man per day on the site, plus 5 gold pieces for a guild surveyor-chartist, and 5 gold pieces for a guild engineer (usually the boss of a work crew, with the surveyor-chartist being the crew's liai¬son with clients), plus the cost of materials, and a flat 10 gold pieces per day fee for "crew needs" (food and drink), regardless of the size of that day's crew. This guild does ser¬viceable work, although it boasts no great engineering genius in its ranks at present, and specializes in competent repair work.
Most successful guild members undertake work in neighboring cities along the Sword Coast as far north as Luskan and as far east as Secomber, although their fees rise sharply the farther they get from the walls of Water- deep. Most guild members who do outside work have arrangements with adventurers to persuade clients toy¬ing with the idea of not paying for work done, to make sure payment is prompt and in full. Outside the city, most guild members design their own buildings if a client 'does not wish to, but inside Waterdeep that is the province of another guild, and members of this guild only do on-site surveying to match already-prepared plans (although they may occasionally pretend other¬wise).</t>
  </si>
  <si>
    <t>This guild is small, highly trained, and somewhat scornful of the "thick-fingered clods" of the Carpenters', Roofers', and Plaisterers' Guild, whose work they constantly encounter in the course of their duties; with the advent of the Loyal Order of Street Laborers, they have even less respect, as that guild's trade in street repair used to be a pri¬mary source of income for this guild. The Cellarers' and Plumbers' Guild is now strictly concerned with digging building foundations, and keeping the sewers of the city functional and safe.
The guild is engaged in constant small repair jobs in the sewers about the city, but is no longer responsible for restor¬ing the surface of any street or courtyard dug up; they simply send a runner to the Loyal Order promptly upon completion of the work, and that other guild handles the repair. Their reward for hours of muck and backbreaking digging are the highest fees of any of the service guilds: 2 gold pieces per man per day or part of a day (most crews are two or three men in size) plus materials, and a "crew head" (food and drink retainer) of 10 gold pieces per day or part of a day.
Materials commonly used include lots of pipe, fashioned by other guilds, depending on whether it is made out of metal or clay; the cellarers and plumbers lay it, support it with stones and talus or wooden collars of their own fash¬ioning, and seal everything with various secret mixtures of pitch, gravel, lime, sand, and similar materials.
Members of this guild unearth many things during the course of their diggings. By the rules of the guild, they are bound to tell only the owner (most will do so only if the owner is observing, or asks directly) upon request, or fellow guild members, of treasure, skeletons, valuables, secret pas¬sages, and the like (they may keep any of these that they can make off with undetected by the owner or the watch, 
by guild rules). Most senior guild members, in their work of draining cellars or repairing the sewage plumbing of old buildings, learn the general layout of the city sewers in 2-5 (1d4+1) years. Some believe that members of this guild know of underground pipes and cavities that lead nowhere, but are used by this guild for storing weapons, magic, and treasure—and disposing of the occasional corpse—where only earthquake or the guild will find it. Some believe that this guild knows of, or even makes, hidden tunnels leading into the treasure vaults of nobles, and the cellars of the Palace itself. Some are correct.</t>
  </si>
  <si>
    <t>The Coopers' Guild is always kept busy. Many things that go aboard ships in Waterdeep's busy port, notably pickled fish from the Fishmongers' Fellowship and the wares of the Vintners', Distillers', and Brewers' Guild, require its barrels. Members of this guild cut, steam, and shape the wood, and form and weld the metal (from hoopstock supplied by the Most Careful Order of Skilled Smiths &amp; Metalforgers) of the bands, of barrels themselves, and charge 5 silver pieces to 5 gold pieces per barrel, depending on the size (from foot-long hand-keg, with rope handle, to 20-foot-long cel¬lar cask; most produced are l-gold-piece, lo-gallon barrels).
Long ago, Waterdhavians (and others on the Sword Coast) discovered that one of the best ways to smuggle things in and out of kingdoms is in sealed barrels, so the Guard inspects barrels at random, paying the guild a "resealing fee" of 3 silver pieces per barrel. A guild member caught smuggling will be fined heavily (usually 50 gold pieces). One caught with a dead body or two in a cask will be imprisoned, and may lose his or her guild membership (such membership losses are quietly restored by the guild when imprisonment ends) — and yet this happens con¬stantly; most guild members cannot resist the "free gold" they are offered for doing so. Seventy-five gold pieces or more is expected, per barrel of contraband.</t>
  </si>
  <si>
    <t>This guild is a consortium whose membership changes annu¬ally with the fortunes of harvest; memberships expire in Hammer, the dead of winter, and run for one year, except for roughly 25 life memberships, which are without exception held by very wealthy farmers with vast landholdings. The Council determines prices for raw grain and arranges milling and warehouse facilities in the city (both of which it con¬trols); the milling business provides the guild with its bread- and-butter operating money, and when warehouses are emptied in winter, with no crops available to replace them until first harvest, the guild rents the space to other mer-chants. The guild also receives regular funds from the Lords in return for keeping the city's granaries and icehouses full of provisions, to feed the Castle and the Palace, and have emer¬gency food on hand in case of siege or crop disaster. The guild arranges market stall space for its members (although individ¬ual members must pay the daily fees), and provides cartage for spoiled food to the refuse dumps south of the city.</t>
  </si>
  <si>
    <t>This guild elects its master every seven years, nominat¬ing only candidates from within its membership, and eliminating the least popular candidate in successive ballots until a Master Musician is chosen. Kriios Halam- bar, the current incumbent, has never been unseated in such an election, and has held the post for 66 years (he is now 87 years of age). If he dies in office, the Voice of the Council (the young singer Maxeene) will run the Council until the regular seven-year election time comes again (although she may of course run as a candidate in that election).
This guild admits only skilled, accomplished artisans as full members, and its members enjoy a good reputa¬tion for quality — and command high fees — as a result. Member performers gain a typical fee of 6 gold pieces/day. Member instrument-makers command 1 gold piece/day, with many days often involved in the making of a custom instrument.
In Waterdeep, true professionals in music are not prima donnas with difficult tempers or a need for creative self¬expression that overwhelms tact. Rather, they pride them¬selves on giving a client exactly what is desired or needed, performed superbly. Often clients write terrible tunes or lyrics for a guild member to perform at private parties, weddings, or other ceremonies. Members of this guild may embellish such efforts to make them sound better (previewing them in private before the performance for the client's approval), but they never change a client's work because "they know better." It is just not done. Apprentices unable to cure themselves of such rashness will forever remain apprentices.
Guild members do tutor nonmusicians, and do give their own concerts, many now being performed at New Olamn's moderate amphitheater. Among Waterdeep's wealthier inhabitants, hosting (and sponsoring) such concerts of an evening is a popular pastime.
Certain members of this guild create instruments of qual¬ity known throughout the Realms (especially a number of craftsmen of the Crommor noble clan). Guild members have a standing contract with the Lords to provide the sig¬nal-horns (also known as "war horns" or "battle trumpets") for the guard.</t>
  </si>
  <si>
    <t>This is a poor guild, consisting of those who clean the streets (and, for a fee, the stables of others) in Waterdeep. Normally, they do not do sewer work, the province of another guild, but the city, for security reasons, reserves the right when necessary to contact the Master of this guild to hire guild members to help in such work (by the day; the city pays 5 silver pieces to the worker and 3 silver pieces to the guild, per worker).
The Dungsweepers have a traditional right to "glean the sweepings," keeping anything discarded for their own use. Obvious valuables are to be turned in to the Master for sale, the individual sweeper receiving half the sale value and the guild the other half. Guild members bring their sweepings to Fishgut Court, where large wag¬ons provided by the guild take the refuse once per day under guard by a mounted patrol of fourteen guardsmen, to the "Rat Hills," a refuse dump south of the City (see Chapter Four of the Campaign Guide for more). Prospec¬tive smugglers should note that the guardsmen inspect the wagons and their loads carefully as they are being filled and emptied, and as they re-enter the City, look¬ing underneath and with an attendant low-level mage employing detect magic and detect invisible. There is little interest in joining this guild, as few fancy the working conditions. Despite its work and its poverty, this guild can be quite influential when the Master gets upset about something. He can quietly threaten to withhold guild services, or dump the dung in specified (embarrass¬ing and inconvenient) areas, such as in front of a food market, festhall, or tavern. Wisely for all involved, the Master uses this power sparingly.</t>
  </si>
  <si>
    <t>This guild is "free and easy" in its outlook. Its members are predominantly young, and not overly concerned with cutthroat competition. There's enough demand for their wares to keep all members busy, and the guild has a respected inspection program (to ensure shafts are straight, fletches secure, and heads of sharp, symmetrical construction, resulting in flights true to aim) that, in turn, guarantees that nonguild bowyers and fletchers will never command a substantial share of business. This guild has the exclusive contract to produce the large shafts fired by the deck heavy crossbows of the Water- deep guard's rakers.</t>
  </si>
  <si>
    <t>This guild is an association for all native Waterdhavians who own carts, wagons, coaches, litters, and winter sleighs and sledges, used in their business as a direct source of income. Most nobles and many wealthy individuals possess their own private coaches and litters, without being guild members. Woolmen and other merchants who use their own wagons to carry their own goods, but do not as a rule rent them out for the use of others, also need not be guild members. The Lords strictly forbid any efforts to restrict ownership of such conveyances within the city to the Lords on one hand and members of this guild (only) on the other. In recent years, guild members have stopped trying to get a legal monopoly; they are presently all much too busy trying to keep up with all the business of moving the goods and persons of Waterdhavians and visitors hither and yon within the city walls.
Most major caravan companies operating overland in the North and to the Inner Sea lands have representatives in Waterdeep who are guild members, but the lowliest carter has the same guild rights as these, which include freedom from search by the watch save by express orders of the Lords or a Magister. The guard, however, can search guild mem¬bers' wagons and persons at will, and in practice, the watch merely calls on the guard in the event of any dispute.
The operations and jurisdiction of this guild do not extend over water —harbor conveyances are in the province of the Watermen, another guild. The typical "cheapest" carrying fare is 1 copper piece for a ride in an open trotting-cart, or two-wheel rickshawlike covered taxi, holding up to two persons and pulled by one or two per¬sons, anywhere within the city walls, for up to half an hour.</t>
  </si>
  <si>
    <t>This organization is one of the oldest of all the guilds of Waterdeep, and one of the most relaxed. Formed long ago as a means of protection (all the innkeepers together hiring a group of heavily-armed bodyguards that none of them could individually afford to stop drunken tavern- goers from returning to inns and getting into fights or destroying property, and to control noisy activity late at night), the guild now functions primarily as a means of sharing information. News of thieves, con-artists, brawlers, mages with urges to let off spells, and other "problem patrons" who are making the rounds from inn to inn is shared among members, speedily. The guild also arranges discount prices on ale, linens, laundering, and so on by placing orders in bulk for its members. Once every nine nights, the Fellowship Hall is opened by the Master as an inn—with dining and sleeping facilities—for mem¬bers only, so that they can enjoy the comforts of an inn without being the hosts.</t>
  </si>
  <si>
    <t>This guild employs many young boys as runners, to keep its constantly-moving members in contact with each other and with the Master at Shippers' Hall. Salters, packers, and joiners are the professionals at preparing goods for shipping long distances. Their fees vary: So much per cargo, depend¬ing upon how much is to be packed (and how difficult the task is, measured in terms of the time it will necessarily take) and the cost of the packing materials. Joiners make shipping crates out of finished lumber after the salters (who employ brine, salt, and many other preservatives, to protect perishable goods such as meat or fish) and packers have wrapped (in cotton, canvas, hide, or even clay, baked hard) and prepared goods for travel. Guildmembers travel about Waterdeep in response to orders sent in to Shippers' Hall by various merchants, packing goods (especially delicate or perishable items) for travel out of Waterdeep—although much of their work is in the docks area. Almost everything carried on shipboard, if not already in a barrel, does better crated than not. An hour's crating by two Fellowship mem¬bers might suffice to prepare the entire belongings of one adventurer for sea travel, in one readily-opened chest (for items used often) and three to five large crates, and would cost a total of 3 gold pieces for the labor and materials. Members of this guild do not stack or carry crates they have finished, but go on to another job. A client must hire mem¬bers of The Fellowship of Carters and Coachmen, or the Watermen, to move such items to the conveyance they will travel in. The guild maintains stocks of packing materials for its members (not all clients provide such).</t>
  </si>
  <si>
    <t>This poor, friendly, informal Fellowship is run by a retired fisherman, Aybrauve "Farfisher," as he was known of old, who buys fresh fish from fishermen docking in the harbor. The fishermen themselves (including the large fleet owned by the Phull noble family) are not members of this guild. Fishing boats that dock at Seaswealth Hall's wharf to load or unload fish are exempted from the city's docking fee, and thus, many fishermen never tie up any¬where else at Waterdeep's docks (or they anchor in the harbor, and swim or ferry ashore to avoid the fee. Aybrauve sorts, ices, and sends their catches (eels, crabs, and fish of all sorts) to the stalls of various guild members by means of fish carts run by his boys, all over the City. The watch observes the progress of these carts closely to prevent theft of the fish from the boys.
Guild members can return spoiled, unsold wares at the end of the day for 1 copper piece per bucket. Aybrauve sells these spoils to the Farmer-Grocers for fertilizer.</t>
  </si>
  <si>
    <t>This is one of the richest guilds in Waterdeep, and has a somewhat checkered history. On several occasions, various of its members have been implicated in smuggling, fraudu¬lent investment affairs, and similar instances of criminally imprudent investments of their monies. No doubt some of their fellows (who have not been caught) remain rich and with shady connections. This guild has also been at odds with the Lords as a group. Repeatedly the guild has tried to have all nonmember medical practitioners (including all clerics) banned from practicing in Waterdeep, so they 
would have to join the guild or cease providing aid to the sick (eliminating any competition). The Lords have strenu¬ously resisted such efforts, executing on two occasions members of this guild who arranged assassination attempts upon the life of Piergeiron.
Despite the faults and politics of its members, the guild does provide services of high quality. It maintains a "For¬mulary" in its headquarters (open to members only) that records agreed-upon formulae for many drugs and other medicinal remedies. It also keeps in stock some of the rarest ingredients needed to make these medicines, deal¬ing with far-faring sea captains, traveling merchants, and caravan leaders to gain these from the far reaches of the Realms. Medical aid in Waterdeep is expensive; an exam-ination is only 1 gold piece, but most drugs are in the 1-8 gold pieces per bottle range (a bottle usually contains 3-6 doses, most often 4), and medical attendance, with nursing, splints, dressings, emergency medicines, and the like, costs 10-20 gp/day, based on the ability of the patient (in the estimation of the guild members involved) to pay.
DMs must determine the effectiveness of such medicines on a case-by-case basis; generally, poisons and fevers can be neutralized if treatment begins in time. Diseases and para¬sitic infestations can be held at bay, but rarely fully cured by such means (although medicines may buy time for nat¬ural healing and other means to work). Most physicians can provide overnight care of dressing, bandaging, drugs, sustenance, and therapy that is able to restore 2-7 (1d6 + 1) lost hit points, but only if a patient rests for at least three days afterwards.</t>
  </si>
  <si>
    <t>This guild represents Waterdeep's butchers: Those who slaughter, and cut up for sale, all manner of livestock, from ankheg to yeti (cattle and hogs are more common, although it should be noted that people in the North, 
including Waterdeep, have a taste for horseflesh). Guild law ensures that meat is properly bled, hung, and smoked or seasoned in certain ways, so that it is as clean and in as good condition as possible, and without exception, the butchers who are in business in Waterdeep are guild mem¬bers. The Lords forbid formal price-fixing by the guild, but all meat is fairly expensive and similarly priced, being slightly cheaper in the docks area and slightly more expen¬sive in the wealthy neighborhoods.
Apprentice butchers pay no guild dues, but are direct employees of a member butcher. Most apprentices, seeing how profitable the business is, can't wait to leave their poorly paid positions, pay the stiff entrance fee, and pass a rigorous examination of their skills by the Master Butcher. This guild also buys the occasional cargo of exotic meat (or slaughterable beasts) from ships, at bargain prices, reselling such goods among the guild members at substantial savings to the individual butchers, who may pass the savings on to their customers if they wish, but are not bound to do so. Most butchers wisely offer real bargains on such occasions, earning the goodwill of their clientele, and encouraging them to sample and acquire new (and often expensive) tastes in meat.</t>
  </si>
  <si>
    <t>This is the only guild in Waterdeep whose members are predominantly youths. Aside from the Master and six senior (adult male) members, three of whom act as a mobile protection squad for the younger members, all guild members are youngsters. By day, they all make can¬dles (mostly of tallow) at the House of Light, and repair lamps. By night, they run about the city with glow pots, tongs, and reach-poles, lighting lamps for the city (on contract, which provides the guild with its daily bread- 
and-butter money) and for private individuals, usually nobles. Guild members also sell candles, and, for a fee, will guide the way (or provide light for a traveler who knows the way) through the city by night. Most such boys and girls return often to the House of Light to give their monies to the Master, for all know what a tempting target a "lighter" clinking with coins is to thieves, drunks, other youths, and ruffians. A fistful of coins wrapped in a shirt or other cloth makes a handy sap. All lighters are trained to use such an improvised weapon and cry the alarm if attacked.</t>
  </si>
  <si>
    <t>Twenty-six Master Carvers and 73 Prentice Carvers make up this guild, which aids its members in many ways. Notably, it procures shipments of fine carving wood such as felsul-root, suthwood, and zalantar from far Chult and from the South via Tharsult. It sells "prentice pieces" (inferior or damaged work) to merchant captains heading south, where some pieces will sell for their curiosity, others because of the type of wood used, and some as mementoes of the savage North. The guild also arranges standard carving-tool sizes and qualities with the two smithing guilds, who make the chisels, knives, and gouges used by Carvers, and with the Jewelers' Guild, source of the best fine sandpaper. The guild also arranges large jobs (such as all the benches for congregations in a new temple, or the paneling and relief-carving of an entire mansion or castle) by lining up the needed Master Carvers and giving them Prentice Carvers to learn on the job, at a price of 1 gold piece per Prentice per day. Master Carvers earn 2 gold pieces daily.
This year has been good to the Guild of Fine Carvers. In recent years, cleverly-carved wooden toys made by guildmembers have gained greatly in popularity in the
City of Splendors as gifts, so much so that the guild now operates a toyshop on Trader's Way from which to sell their wares. With the creation of the new temple to Oghma in Castle Ward, nearly half of the Master Carvers and two-thirds of the Prentice Carvers are cur¬rently employed there in the renovations of the older buildings, adding decorative moldings and carvings suit¬able for the temple.</t>
  </si>
  <si>
    <t>This guild is a small, highly professional organization whose members take care to give fast, efficient, polite service, although glass is not cheap. While a simple, stoppered flask may only cost 1 copper piece, replacing a pane of glass runs from 4 copper pieces for a four-inch-square pane up to 6 gold pieces for a four-foot-square pane. Sets of bottles of uniform size, thickness, and hue are more expensive than "odd bottles." The guild procures the finest sand (from cer¬tain beaches in the Tashalar and in Tethyr) for the use of its members in making glass, and provides emergency equipment and glass stocks for their use.
A guild member convicted of deliberately breaking glass in place not belonging to him in any building in Waterdeep, without permission of the owner, or hiring someone else to do so (such as gangs of street urchins armed with rocks), is fined by the Magisters and expelled from the guild by the Master Specular. Such a miscreant can later be voted back into the guild by the member¬ship, upon subsequent reapplication (and payment of another "entrance fee").
For many years, this guild was involved in an acrimo¬nious dispute with the Watchful Order of Magists &amp; Pro¬tectors over which guild would make crystal balls —a dispute that still causes grumbling long after the Lord's 
Court ruling of twenty winters past: Anyone (including the Glassblowers) can create the crystal balls to the specifica¬tions noted by the client mages, but the balls' enchant¬ments can only be enspelled by individual, private mages working for themselves (not under hire by any guild, including the Watchful Order).
This guild also makes many spectacles and magnifying glasses, typically costing 5-10 gold pieces each. Any full member of the guild has the skill to grind and polish a glass lens to a particular strength and focus.</t>
  </si>
  <si>
    <t>This respected, busy guild has over 200 members (most of whom employ three to twelve assistants), some of whom quarry stone, some of whom cut, dress, and lay stone, and some of whom make clay or earthenware vessels or tiles, and lay tiles.
Constantly busy on the rooftops of Waterdeep, where tile is slowly replacing thatch (which rots too quickly) and boards (which too easily catch fire when sealed with pitch, and too readily leak water inside, and rot, when not), mem¬bers of this guild also build most of the city's new buildings. The Lords frown on dwelling-places newly built entirely of timber, and restrict such structures to one story with a loft. Most buildings are now multistory, as Waterdeep has filled in almost all of the available space within the walls, and is now expanding upward.
Stone is cut and hauled from the seacoast crags north of Waterdeep, and brought by ship from Port Llast and from Mirabar, where dwarves tunneling for new ores have found it very rewarding to break up the rubble they used to toss aside into regular, rectangular blocks and sell them for 1 copper piece each. That becomes 2 copper pieces a block in Waterdeep, and 3 copper pieces a block when a guild member builds a structure. Demolition of an existing structure on the same site is free if the guild 
member is allowed to keep what he can salvage of the stone. Repairs to, or building onto, an existing structure costs 10 gold pieces per guild member per day, plus 10 gold pieces expenses (lunches) per day, plus material costs (3 copper pieces a block; 5 copper pieces for marble, obsidian, or other "finestone" that requires a smooth pol¬ish), plus 3 gold pieces per day per assistant. Most such crews include five to eight assistants.</t>
  </si>
  <si>
    <t>This guild has over 400 members, those who cast (rather than forge) items from metal. The guild livery depicts their two most popular products: a tankard and a bell. Bowls and hooks are probably the next most produced items. Prices in the Player's Handbook provide a guide for the DM in improvising the costs of such wares. The guild buys the raw materials, and mixes a basic white metal mixture which it sells to its members cheaply (1 copper piece for a foot-long, three-inch-high and wide bar) as the basis for such castings, but members like to add their own "secret ingredients" to make their products superior. The "trusted" in the guild title refers to the fact that guild members will melt things down for recasting without query or comment. Precious metals are rarely handled by this guild; gold- and silver-work are the purview of the Jewelers' Guild and the Splendid Order of Armorers, Locksmiths, and Finesmiths.</t>
  </si>
  <si>
    <t>This guild is one of the busiest and most important in the City of Splendors. Its members keep the harbor clear of all litter (discarded crates, discarded seaweed from fishing nets, discarded bodies, etc.), run myriad small skiffs and ferries about the harbor and up and down the seashore of Water- deep (for hire), and load and unload almost all of the ships that dock in Waterdeep's busy harbor. This last mentioned work is done for a standard fee of 1 silver piece per man per hour, doubled if the cargo is dangerous (such as live, wild beasts, even if caged; incendiaries; exotic, volatile oils; or diseased or insane creatures). Watermen are allowed to keep "found" items from harbor floating debris; they can also keep unclaimed cargo after seven months, following a legal announcement of the cargo's discovery, unless the owner identifies it to the satisfaction of a Magister. (If the owner does not wish to take possession of the cargo within the seven months, the city stores it, granting the Water­man involved a l-gold-piece "finder's fee," which he recov­ers from the owner later.) Watermen do not pilot large boats into or out of the harbor, but do work the clock around, loading and unloading vessels, and ferrying people to and fro, collecting their fees constantly as they work. (On highly profitable days, many Watermen pilot a boat over the deep part of the harbor, and drop in a copper or two to appease the sea gods.) All Watermen know the cur­rents, depths, and backwaters of the harbor well, and the locations of various sewer effluents.</t>
  </si>
  <si>
    <t>Members of this small, tightly-knit and secretive guild are wallowing in money. They all have bodyguards (the Lords limit such private forces of non-nobles to 16 armed men at most, as they do to all guild members and other merchants resident in the city) and take elaborate secu¬rity precautions, hiring dwarven artisans and powerful mages to devise traps to protect their gold and their gems. They also hire mercenary groups and adventurers privately, to bring them precious cargoes of uncut gems (sometimes stolen from the South) from afar, and are closely watched by the Red Sashes and the Shadow Thieves. At least two powerful guild members are agents of the Shadow Thieves.
This guild conducts quiet but relentless vendettas against suspected gem thieves in Waterdeep. DMs should bear this in mind if PCs fall afoul of any guild member. Members of this guild will, however, buy and sell—with no questions asked—gems (cut or uncut), jewelry, and precious metals, fine chain, and wire used in their work. They also cut, pol¬ish, and mount gems, repair or reset jewelry, and appraise jewelry for other merchants.</t>
  </si>
  <si>
    <t>Members of this guild are an overworked, underpaid lot, who labor around the clock (most are family businesses, with the family members working in shifts) to wash the dirty garments of Waterdhavians in open-topped tubs full of boiling water and scented soap, and usually stirred with long poles (the "honest" use for a ten-foot pole). Everyone buys his or her own scent: some use cider, some use wine, some use straight perfume, and some use strong herbs, but the guild provides various soaps for its members at cheap rates (1 gold piece per lo-gallon barrel). These soaps are sludgy mixtures, not hard bars or dry flakes.
A launderer never guarantees that your garment will 
survive cleaning, and Waterdhavians do not expect per¬fection (nobles usually have their own servants launder difficult or delicate garments, and buy new garments for themselves often). Washing can be done while you wait (2 silver pieces per garment; it is put back on wet, and dries on the body), or overnight (1 silver piece per gar¬ment). Most launderers have numbered bins (with wooden tags) as a clothes-filing system—no tag, no laun¬dry unless you pay 2 gold pieces or more for a new tag and your garments. Unless a launderer remembers you, there is also a wait of three or four days in case you're mistaken and someone else comes with the tag to claim the same clothes.
All cleaning must be paid for when the clothes are left, not when they are picked up; this is due to nobles who refused to pay for cleaning, every time, on the grounds that it was not satisfactory. Magisters grew tired of the constant disputes and established this rule.
A favorite trick of mercenaries coming into Waterdeep used to be to find some drunken patron in a tavern about their size, follow him and beat him up, take his tag and money, and promptly claim his clothes for their own. This practice was one of the reasons that the watch escorts many tavern-goers home, but the watch can do nothing about those gamblers who wager their laundry tags in card, dart, or dice games when all their money is gone.</t>
  </si>
  <si>
    <t>This poor, quiet guild has many members all around the city (as basketmaking can be carried on with ease in pri¬vate dwellings, above the shops), usually 1,400 or more. Its Master, aided by his family, makes a tidy living providing guild members with supplies for their work: trimmed and bundled rushes and willow-wands. Master for life, Felthau- vin owes his position to his unmatched skill at his chosen craft and his resulting ability to train members and would- 
be members; he can also finish work for them in emergen¬cies, perfectly matching their various styles. Felthauvin is a major landlord in the City, and has become personally influential as a result (thus able to deal as an equal with many far wealthier and more essential guilds), and able to bankroll the guild in difficult times.
Felthauvin has many young sons and grandsons who "run the bundles" up stairways and alleys for him, and, as a result, know who lives where in Waterdeep better than any other person in the city except a member of the watch. (However, even the watch members only know two or three neighborhoods that well; Felthauvin and his "run¬ners" collectively know the entire city!)</t>
  </si>
  <si>
    <t>This guild represents those who skin each animal slaugh¬tered by a butcher. Usually the animal is sold to the butcher, and the skinner pays the butcher 3-10 silver pieces per skin, depending on its size and condition. Rare types of skins, or skins in rare hues, may cost a skinner up to 1 gold piece. The tanners then process the hides to produce leather, suede, vellum, and similar byproducts, which they sell to other guilds for the making of cloth¬ing, footwear, aprons, pouches, war harness (leather armor), and the like. Traditionally, this guild has made belts, scabbards, baldrics, straps, and suspenders itself. Other guilds consider the wares of this guild to be some¬what overpriced, but everyone needs their goods, and no independents have found it economical to continue operating outside the guild, so nothing is done to correct the situation (nor is it extreme enough to demand the Lords' interference).</t>
  </si>
  <si>
    <t>The Loyal Order of Street Laborers was formed not by trade but by necessity and a Lords' Edict. Answering an outcry to aid the constant cart and foot traffic of the city (made difficult due to heavy precipitation for four consecu¬tive years), the Lords worked with the guild masters (and later, the full guild memberships) of the Cellarers' and Plumbers' Guild and the Guild of Stonecutters, Masons, Potters, &amp; Tile-Makers, collecting over 200 craftsmen from both guilds and forming a guild for the express purpose of paving the major streets and avenues of the city and repair¬ing any damage to said paving. While in seeming contra¬diction to the customs of noninterference by the Lords and disavowing a guild whose interest overlapped another guild, this guild was created to prevent a war between the two guilds, whose interests overlapped here, and to prevent either guild from making huge profits off of a necessary demand by the Lords. The two original guilds now have no control over the street construction or repair; they have to act through the Loyal Order if they need a paved street tom up in the course of their work.
Members of the Loyal Order are among the busiest workers in the city, with full members cutting, dressing, and laying stones for streets (whether smooth-paved or cobblestone) and prentices handling traffic detours, mortar mixing, the hauling of stones, and the leveling of streets during repairs or con¬struction. Prentices also handle the construction of corduroy roads under the supervision of a member Street Laborer; while the paved roads are sponsored by the Lords and fees collected from the nobles and the guilds, the corduroy roads (logs fitted cross-wise) are privately funded by nobles, busi¬ 
nesses, and other individuals. Often, as in Trades Ward, a group of businesses along one street will pay to have the road built, and thereafter must pay for its yearly maintenance. Street planning and surveying is always jointly coordinated by Streetsmaster Kovran and Master Plumber Hilithimm, to ensure the maintenance of current access points to the sewers while creating or repairing roads.
The hard work of this guild has paid off in the gratitude of the citizens (whose travel is now increased in speed and effi¬ciency and cleanliness) and in money: Fees are 12 silver pieces/day per prentice and 3 gold pieces/day per member, in addition to the cost of materials and 10 gold pieces for food and drink expenses. Work crews tend to have 10 to 12 members and an equal number of prentices on paved road construction, two members and 10 to 12 prentices on corduroy road con¬struction, or two members and three prentices on basic road repairs (either type). Road materials are provided by the Guild of Stonecutters (quarried stone and rubble) and agents in Amphail, Rassalanter, and Red Larch (timber for corduroy roads); the cost of the stone is undercut by the Lords' backing, reducing the Loyal Order's cost to 3 gold pieces per block</t>
  </si>
  <si>
    <t>This guild consists of all ship captains and merchant fleet owners who are based in, or who often put into, Water- deep. It represents their interests before the Lord's Court, provides them with piloting training into and around Waterdeep's harbor, maintains emergency warehouse space (and a "free" dock—that is, the guild pays all docking fees—with room for three vessels to load or unload from the guild warehouses), and provides accommodations and a private bar for visiting members at Mariners' Hall. (Though listed as a guild hall, the main floor of Mariner's Hall has full tavern facilities.)
Ship captains pilot themselves into Waterdeep's harbor, or signal from offshore that they require a guild pilot, by lower¬ing all sails and running a red signal pennant up the main¬mast. Aside from the standard city docking fee, such pilots 
are provided free by the city, but the pilot is always accompa¬nied by a guard patrol, who inspect the ship's crew and cargo on the way into the harbor to ensure that no hostile or illicit activities are being brought into Waterdeep.
This guild has a long-standing, continual rivalry with the Order of Master Shipwrights, but cannot afford to maintain its own ship repair facilities. It does keep emergency stocks of rope and sail that guild members in a hurry can purchase at bargain rates instead of dealing in the city for custom- made sails The guild also provides its members with fresh livery upon payment of their annual dues.</t>
  </si>
  <si>
    <t>This guild represents the everyday blacksmiths who shoe horses and fashion such items as lamps, torch- and sign- brackets, gratings and barred window frames, fire-shields and other hearthware, and chains. They also make the simpler weapons, such as maces, hammers, and flails. The everyday pieces of metalwork, from needles and spikes to bootjacks, kitchen hooks, latches and hinges, to candlesticks, are the "bread-and-butter" work of this guild, whose members are always busy and who prosper steadily. This guild provides its members with cheap, readily-available supplies of raw metals, brought by the shipload from Mirabar and elsewhere, and makes, stocks, and inspects smithy tools for the convenience of its members, who may rent or buy such from the guild.
Most guild members are strong (Strength scores of 16 and up), have high Constitution scores (15 and up), and a high tolerance for heat and noise. For the unknowing, here is a point of etiquette: Never touch a smith's tools except by his leave, and state your requirements as requests, not demands, or you'll probably be told bluntly to take your business elsewhere. Members of this guild take pride in working quickly, in designing things with efficient ele¬gance, and in reproducing replacements to exactly match an original. DMs must devise prices for such smithywork 
according to the complexity and size of an item, judged against the item prices given in the Player’s Handbook.</t>
  </si>
  <si>
    <t>The vast amounts of rope and many sails needed by the ships based in Waterdeep and those who call at its busy harbor are made by members of this guild, who use the collective buying and bargaining power of this guild to obtain canvas, hemp, and other needed supplies as cheaply as possible from other guilds and from outside Waterdeep. There are never enough skilled merchants in this guild to keep up with the demand for new rope and sails; apprentices work on repairing sails (for ships whose captains can't wait a week or more for new cus¬tom sails) until they are masters of their craft, and training them in sail design is then a simple matter.
The guild takes pride in producing heavy-duty, long-lasting
goods, although their wares are not cheap: A 100' coil of heavy sail-rope is 10 silver pieces; a 100' coil of thin, black, waxed cord, as strong as the sail rope but not for marine use, is 17 silver pieces. A simple lateen or square sail for small ves¬sels, of "standard" (not custom) dimensions, will cost 500 to 700 gold pieces (30% less if the buyer is willing to wait sev¬eral months); a custom mainsail will cost 1,000 gold pieces. A full set of sails including a spare jib and mainsail for a mer¬chant ship will cost 2,000 gold pieces (4,000 gold pieces for a large or triple masted ship, more again if the vessel is even larger and uses more sail). Interested buyers should note that nonguild sailmakers usually sell no-guarantees sets of sails for half what the Guild charges (and the guilds' reputation for quality sails stands as a testament for their higher prices).</t>
  </si>
  <si>
    <t>This guild is rich and busy and offends few. Its wares are rea¬sonably priced and its dyes good—they bleed and stain little, and fade only slowly. Guild members will gladly dye garments to order, although patterns and devices must not mock, closely resemble, or duplicate the heraldic devices of the city, Lords, or nobles — a Lords' Edict on this point is strictly obeyed by the guild. Guilds, nobles, and others with a clear legal right to such designs may, of course, order work bearing them from this guild, a process involving a written request bearing as witness a Magister's (or Piergeiron's) signature.
The Order has over 2,000 members, most human, and over half female. Its current master is head of the noble family Lanngolyn, and she takes care that members avoid controversy, shady dealings, and large expenses, all of which makes this guild of little interest to adventurers.</t>
  </si>
  <si>
    <t>This guild is a quiet, always busy, wealthy lot, who make and repair shoes, boots, and all forms of footwear, including thick-soled wooden clogs for use in rain and snow. This is not a profession for the lazy—Water deep's inhabitants keep members of this guild working hard, and always try to get their own shoes or boots mended (or made new) first, before all the others waiting, by paying extra, and promis¬ing more. When a dozen or so customers do this in quick succession, 'some guild members' shops get a little frantic.
Most apprentices, however, watching the money-roll in and reflecting on their dues (apprentices pay more than mem¬bers), cannot wait to become full members, although the Council tries to keep active membership in the guild down to 100 persons. By guild law, each member can have up to nine—but no more—apprentices.
Guild dues are among the other things used to place large orders each fall (when herd animals that cannot be fed over the winter are slaughtered) with the League of Skinners &amp; Tanners for basic, dark brown, heavy-duty fin¬ished leather for use in the making of footwear by the guild. These annual orders are for tons of leather, are carefully guarded by both guilds, and the Order gets their leather at a bargain price in return for providing the League coffers with a regular, large sum to tide League members over each winter. Members of the Order are known to be either hoarders (vast amounts of treasure secured somewhere in the city) or investors, with their money in dozens of busi¬nesses or properties. (There's an old Waterdhavian saying, "Most landlords are corvisers; they know best when and how to give the boot.")</t>
  </si>
  <si>
    <t>This guild collectively owns the construction sheds and dry-docks of Waterdeep (except for guild member Amagus, who has his own, and allows the city and fellow guild mem¬bers to use it for a fee) where ships are built, although they have always been a small guild. Orlumbor's gigantic shops have always commanded the lion's share of Sword Coast shipbuilding, and the shops in Waterdeep are simply too small to lay the keels of the largest ships. The Order does a steady trade, however, producing and repairing the mer¬chant cogs and caravels that ply coastal waters. The master merchants of Mirabar who own their own ships in Luskan, 
to bring their metals to Waterdeep, prefer the broad- beamed, massive cogs of Waterdeep's shipwrights over all other vessels for bringing their cargos safely through storms and with overly heavy loads to dock in the City of Splen¬dors. The base price for a new caravel is 6,000 gold pieces; a "fast caravel," a light, slim ship larger than its similar cousin and able to carry more sail (and thus run faster) is 9,000 gold pieces. A cog, a shorter, broader, wallowing, slower and less elegant cargo ship, is 5,000 gold pieces. A "heavy cog" mentioned above is larger, can carry more sail, and has a reinforced hull (can break through thin ice and thus sail in the North a week or so before and after less sturdy ships, each winter) is 7,000 gold pieces.
Unless such ships are heavily damaged or very old, they bring a "used" price of only 1,000 to 1,500 less. Guild mem¬bers sometimes salvage or refurbish old wrecks to make additional cash with relative ease and speed.</t>
  </si>
  <si>
    <t xml:space="preserve">
This busy guild has over 600 members, who import cloth and other supplies (such as thread), and use much of what other Waterdhavian guilds make (such as leather, textiles, carved and cast buttons, and needles) to make literally tons of clothing, of all sizes and fashions, from high-society ladies' party masks to the leather breeches of a smith. Every guild member has a personal specialty (such as gloves or gowns), and prices, speed of work, and durability vary widely. The guild serves mainly to save its members money by importing needed supplies in bulk.</t>
  </si>
  <si>
    <t>This guild is led by a former thief and jockey who turned to breeding horses rather than racing them after several bad falls, and thence to making her own tack, eventually rising to head this guild. Deljassa has not been an active jockey or thief in over 15 years, and she is widely respected among the members of her own guild and among the guild masters of the city, as a shrewd and pleasant wheeler-dealer who gets what she wants (such as preferential treatment from the League of Skinners &amp; Tanners for the leather her guild members need).</t>
  </si>
  <si>
    <t>This guild is a highly educated, professional group of men and women who letter signs, draw pictures (sometimes in front of a party audience, upon a noble's hiring), compose and write let-
ters, take dictation, design ornamental scripts, draw up legal tallies, and set down records, contracts, and accounts. Many guild members will even forge or counterfeit documents; these cost some very stiff fees—hundreds of gold pieces per docu- ment—since the penalties are so severe: Expulsion from Guild and city for very serious cases, with amputation of fingers and thumbs added if the forgery is treasonous or inflammatory, in a manner that threatens the peace of the area.
The Palace retains a dozen guild members at all times to transcribe a record of all said before it, and retains one scribe for each Magister (for the same task). The watch also employs guild members to draw likenesses of fugitives described by witnesses, so that watch officers can carry these sketches when on patrol.</t>
  </si>
  <si>
    <t>This guild is rich, long established, and incredibly tight- fisted, becoming even more so as the guild master and the members grow older. Its members, all of old families, attempt to control all trade in their field that enters Waterdeep by ruthlessly outbidding independents. Sabo­tage (such as mysterious warehouse fires or even high­way banditry) is not unknown. The current Master, Thoss Bhalein, was elected from the guild ranks by the Order's members upon the death of his predecessor some 30 winters ago, and he has let no one join the Order since he took office. He shows no sign of changing his views, even encouraging wealthy members of the Order to buy out weaker fellow members, to tighten the Order's control; in his 30 years as Master, Thoss has seen the order shrink by 25% (now having only 40 current members) but its controlled revenues have risen by 40%. Thoss will be master for life (unless he resigns his post, an almost unheard-of event; dying, bedridden Masters have often clung to their titles for years after real power has passed from their hands), and is presently 71 years old, but in remarkably good health. This Order is one of the most conservative in Waterdeep, and looks upon adventurers (and young, entrepreneurial merchants in any field) as dangerous, reckless brigands who, by their actions, threaten not only the good name of merchants everywhere, but the very stability of society.
The "recognized" of the guild's title refers to the proud assertion that no member of the Order deals in second¬hand, doctored, or stolen wares, but is above reproach. This is largely true, but is a claim occasionally rendered a myth by certain unscrupulous guild members.</t>
  </si>
  <si>
    <t>This guild represents the most skilled smiths: Those able to craft weapons, shields, and armor superbly matched to the wielder and of lasting quality; the "finest quality" that mages enchanting weapons seek to find. Guild members can command the highest prices for their work, particularly for personalized weapons for adventurers and custom-designed locks and strong-doors for the vaults of merchants and nobles. Guild members also design and make ornaments of lasting beauty from wire and sculpted metal, such as the fantastic masks worn by many noble ladies of Waterdeep; metal birds that will flap their wings and trill if the hollow tails are blown through, as toys for the children of the rich; and elaborate party costumes of metal plates that can make the wearer appear to be a monster, for party or stage wear. Members of this guild also fashion signet rings and stamps for the guilds, noble families, and the Palace. (The Palace seal, the arms of the Lords of Waterdeep, was created by this guild.)
Each guild member trains his or her apprentices for many years. Acquiring such skills is a full-time profession that does not allow adventurers to dabble and acquire skills thereby (the guild master's fighting level is a reflection of his intimate knowledge of the properties and handling of the weapons he makes).</t>
  </si>
  <si>
    <t>This guild represents all who breed, train, capture, tame, house, and tend horses and other riding animals, including aerial steeds (but not aquatic creatures, lizards, or great cats), and sets standards for such care. The guild also provides its members with veterinary aid, and cheap rates on feed by buy¬ing in bulk. The guild maintains a registry of pedigrees and brands to discourage theft and aid the watch in tracing ani¬mals if they are stolen. Prices for guild members' mounts are given in the AD&amp;D® 2nd Edition game rules. Such businesses do take exhausted mounts for a lesser, "trade-in" value.
Guild member Jhalathan Ilzoond is considered the finest griffon-tamer in the city, but owns only one such steed himself, which is housed at Castle Waterdeep and hired by the guard. The guard is the largest owner of griffons in the city; it stables over 20 in the eyrie on Mount Waterdeep, and another six (plus Jhalathan's beloved "Firebeak") at the castle. There are perhaps three dozen known aerial steeds regularly in Waterdeep in the private hands of resi¬dents, including pegasi, hippogriffs, and wind steeds. Mem¬bers of this guild trained almost all of these.</t>
  </si>
  <si>
    <t>This guild consists of those artisans who make both parch- 
ment paper and the cheaper rough-finished variety known in Waterdeep as "scrip." The guild also produces its own ink, blotters, colored waxes for seals, gilt ink for use in illu¬minating documents, metal pen nibs, and the like. It also imports many large feathers from the South for use as fine quill pens. All guild members have their own secret recipes for preparing special paper, but the guild does supply its members with fine parchment (made in Stationers' Hall) and the other products of their trade, at a discount.</t>
  </si>
  <si>
    <t>The term "architect" is unknown in Waterdeep, though that type of work is not. Members of this guild design buildings and draw the required blueprints for all new buildings in Waterdeep, and all renovations which change the height of a building or add to its outside extent. This guild also does all the necessary surveying in the city, except for private building sites and road construction and repair sites,
The guild maintains, at the Map House, a large and evergrowing collection of maps and nautical charts, which they will purchase from any who offer good specimens to them (at 1-5 gold pieces each). The guild sells copies of maps from this collection, typically at 25 gold pieces each, delivery to any Waterdeep address in nine days included. "Rush" jobs (two days) cost double.
DMs should note that the First Chartist and the Speaker know the collection thoroughly, and also know charts and maps. They will pay more than the usual range for things they really need (for example, maps of cities in Thay, and good maps of far off, legendary Kara-Tur), but will refuse maps they know to be fanciful, wrong, or merely "treasure maps" with no details of the physical vicinity. Nautical charts (and of course, maps of the land) of the elven realm of Evermeet are a real rarity, and the elves take care that it stays that way. (Elves need no charts themselves, and their navy takes care that no other ships get near to Evermeet.)</t>
  </si>
  <si>
    <t>This guild builds and repairs coaches, wagons, and other conveyances for overland trade and travel (including, for extra fees, conveyances with an amazing variety of secret hiding places for use in smuggling and outwitting bandits). The skill involved in making durable, beautiful wagons is considerable, and years of apprenticeship are necessary. Conveyances produced by the guild are elegant and sturdy, lasting through quite a bit of abuse. Prices vary widely with the different types and sizes of conveyances. Custom-made wagons take two weeks to build. Wagons assembled from "stock" parts on hand can be finished in two days.</t>
  </si>
  <si>
    <t>This guild protects the less-powerful wizards (and novices to the Art) of Waterdeep, and attempts to influence the powerful loners (wizards outside the guild) of magical power in the city (such as Khelben "Blackstaff" Arunsun and Maaril) to be prudent and conservative, wielding magic little in public, so that mages will be respected and looked up to, rather than feared and actively opposed. Guild activities have little effect on the city's more pow-erful wizards who are not guild members and who do what they like anyway (although Khelben's quiet support in its early years allowed the Order to establish itself). They are effective in policing mages of low- and mid-lev¬els who visit the city, in matters of not throwing spells around to influence the populace, and respecting col¬leagues of all power levels.
The membership gains great benefits through the Order:
•	Members can readily communicate with fellow members to arrange training and buy magical information with assurances that they are not dealing with charlatans (the Order will expel and publicly vilify members who prac¬tice deceit on fellow members).
•	Members can readily purchase rare material components (such components are not cheap, but the time necessary to procure them personally is saved) from the golem- guarded cellars of the Tower of the Order. (DMs should invent some heavy-duty magical guardians and traps for this place if PCs assault it, culminating in personal appearances by the Lady Master of the Order, Laeral, and perhaps one or more mages of high level. In other words, PCs should have to run for their lives!) Member and nonmember adventurers can make fairly good money by selling materials to the Order, but they won't buy overpriced or overstocked substances.
•	Members can purchase magical items and scrolls here, at 
expensive prices; they can also get items recharged for a fee (see "Magic Items" below).
• Members short of cash can earn ready money by serving as fire guards, spell guards, or firefighters (see "Guard Duty" below).
Guard Duty
A fire guard is hired for a building (often only when it con¬tains valuables, although DMs should note that many nobles consider themselves valuable, night and day, as long as their money holds out) for 5 gold pieces/night. The guild keeps 1 gold piece of the fee, and gives the guarding mem¬ber 4 gold pieces. Such duty consists of loading up with affect normal fires, cone of cold, conjure water elemental, and similar spells and standing watch, with a guardian pigeon. If the pigeon is released, it will fly back to the Tower, and firefighting mages will come quickly, sometimes by aerial steed (the Lady Master has a Pegasus, who will carry one other with her, so long as Mhair is mounted too).
Firefighting mages, of whom the Order retains four to six a night, are paid 9 gold pieces each by the Order directly. If summoned by a fire guard, they cost the building owner nothing. If they arrive to fight an unguarded building, the city will pay the Order a fee of 10 gold pieces per building if the owner cannot be found, is deceased, or is unwilling to pay. Otherwise, owners are charged 10 gold pieces per fire¬fighting mage.
A spell guard costs 10 gold pieces per day (of which the Order gets 1 gold piece, and the guard 9 gold pieces), and the duty is simply accompanying a merchant, noble, or other paranoid individual through a day of living, partying, or working, to detect and counter spells cast at him or her (obviously, detect magic and dispel magic are needed here).
Magic Items
Once the Watchful Order became well established in the City of Splendors, they began selling minor magical items and scrolls (of a single spell each) to their mem¬bers. The items for sale below are detailed in Chapter Seven of the Campaign Guide to the City (with gp values adjusted to reflect the guild's price). A member of the Order may, of course, resell a scroll or item purchased from the Order to a nonmember (usually for a 75% markup). This resale is rarely done, since the Order will stop selling items to a member who does it too often. The Order makes these items and scrolls available to its members:
ITEMS	COST (Lowest price)
broom of evercleaning	1,400 gp
dagger of homing	17,000 gp
stamp of the messenger, gold	2,500 gp
stamp of the messenger, silver	10,000 gp</t>
  </si>
  <si>
    <t>This guild makes coach, cart, and carriage wheels, of spe­cific woods steamed and bent, and wrapped with iron bands. Members can do this in a matter of hours with ready materials. Making a replacement wheel for a carriage that matches design and appearance exactly might take a day and a half. Merely fitting the same vehicle with a "stock" wheel of the right size and approximate weight takes min­utes if one is in stock, and about two hours if it must be made (although it should not be used immediately, or it might throw its metal band off, and collapse—the band must cool completely to grip the wheel as tightly as it is supposed to).</t>
  </si>
  <si>
    <t xml:space="preserve"> The Wheelwrights' Guild</t>
  </si>
  <si>
    <t>Wheel Hall, River Street, Trades Ward (T42)</t>
  </si>
  <si>
    <t>Orange robes with a black, spoked wheel on the breast</t>
  </si>
  <si>
    <t>accounting</t>
  </si>
  <si>
    <t>aerial steeds</t>
  </si>
  <si>
    <t>animal training, breeding, capturing, taming</t>
  </si>
  <si>
    <t>animals, slaughtering of</t>
  </si>
  <si>
    <t>armor, fitting</t>
  </si>
  <si>
    <t>armor, leather</t>
  </si>
  <si>
    <t>armor, metal</t>
  </si>
  <si>
    <t>arrows</t>
  </si>
  <si>
    <t>art</t>
  </si>
  <si>
    <t>baked goods</t>
  </si>
  <si>
    <t>bars (windows, grates)</t>
  </si>
  <si>
    <t>barrels, making &amp; repair</t>
  </si>
  <si>
    <t>baskets, making &amp; repair</t>
  </si>
  <si>
    <t>beer</t>
  </si>
  <si>
    <t>bells</t>
  </si>
  <si>
    <t>belts, etc.</t>
  </si>
  <si>
    <t>blacksmithing</t>
  </si>
  <si>
    <t>bookkeeping</t>
  </si>
  <si>
    <t>boots</t>
  </si>
  <si>
    <t>bottles</t>
  </si>
  <si>
    <t>bows</t>
  </si>
  <si>
    <t>8 </t>
  </si>
  <si>
    <t>boxes</t>
  </si>
  <si>
    <t>branding (animals)</t>
  </si>
  <si>
    <t>building construction</t>
  </si>
  <si>
    <t xml:space="preserve">2, 18 </t>
  </si>
  <si>
    <t>building design</t>
  </si>
  <si>
    <t xml:space="preserve">39 (2) </t>
  </si>
  <si>
    <t>building repair</t>
  </si>
  <si>
    <t>candles, making</t>
  </si>
  <si>
    <t>cargo handling</t>
  </si>
  <si>
    <t>carpentry</t>
  </si>
  <si>
    <t>caulking and sealing</t>
  </si>
  <si>
    <t>3 (not ships)</t>
  </si>
  <si>
    <t>chain</t>
  </si>
  <si>
    <t>chain, fine</t>
  </si>
  <si>
    <t>charts, nautical</t>
  </si>
  <si>
    <t>cleaning (streets &amp; stables)</t>
  </si>
  <si>
    <t>clerks</t>
  </si>
  <si>
    <t>cloth</t>
  </si>
  <si>
    <t>29, 32</t>
  </si>
  <si>
    <t>clothing</t>
  </si>
  <si>
    <t>22, 32</t>
  </si>
  <si>
    <t>coach building</t>
  </si>
  <si>
    <t>composing (poetry &amp; music)</t>
  </si>
  <si>
    <t>counterfeiting</t>
  </si>
  <si>
    <t>court records</t>
  </si>
  <si>
    <t>crates</t>
  </si>
  <si>
    <t>crystal balls</t>
  </si>
  <si>
    <t xml:space="preserve">17, 42 </t>
  </si>
  <si>
    <t>dictation</t>
  </si>
  <si>
    <t>digging</t>
  </si>
  <si>
    <t xml:space="preserve">3, 25 </t>
  </si>
  <si>
    <t>distillation</t>
  </si>
  <si>
    <t>docks, loading &amp; unloading</t>
  </si>
  <si>
    <t>documents</t>
  </si>
  <si>
    <t>drugs, medicinal</t>
  </si>
  <si>
    <t>drydocks</t>
  </si>
  <si>
    <t>dung removal</t>
  </si>
  <si>
    <t>dyeing</t>
  </si>
  <si>
    <t>engraving</t>
  </si>
  <si>
    <t>19, 21</t>
  </si>
  <si>
    <t>eyeglasses</t>
  </si>
  <si>
    <t>ferrying</t>
  </si>
  <si>
    <t>fertilizer</t>
  </si>
  <si>
    <t>5, 7, 12</t>
  </si>
  <si>
    <t>finesmith-work</t>
  </si>
  <si>
    <t>firefighting</t>
  </si>
  <si>
    <t>fish, fishermen, fish-sellers</t>
  </si>
  <si>
    <t>food, preservation and packing of</t>
  </si>
  <si>
    <t>footwear, making &amp; repair</t>
  </si>
  <si>
    <t>frames, metal</t>
  </si>
  <si>
    <t>furniture</t>
  </si>
  <si>
    <t xml:space="preserve">16, 23 </t>
  </si>
  <si>
    <t>furs</t>
  </si>
  <si>
    <t>garbage removal</t>
  </si>
  <si>
    <t xml:space="preserve">7, 20 </t>
  </si>
  <si>
    <t>gems</t>
  </si>
  <si>
    <t>glass, making &amp; installation</t>
  </si>
  <si>
    <t>gloves</t>
  </si>
  <si>
    <t>guiding through streets</t>
  </si>
  <si>
    <t>harness</t>
  </si>
  <si>
    <t>healing</t>
  </si>
  <si>
    <t>horseshoeing</t>
  </si>
  <si>
    <t>horse breeding &amp; training</t>
  </si>
  <si>
    <t>housing ("who lives where" information)</t>
  </si>
  <si>
    <t>ink</t>
  </si>
  <si>
    <t>inns</t>
  </si>
  <si>
    <t>jewelry</t>
  </si>
  <si>
    <t>lamplighting</t>
  </si>
  <si>
    <t>latches</t>
  </si>
  <si>
    <t>laundry</t>
  </si>
  <si>
    <t>leather</t>
  </si>
  <si>
    <t>24, 30; (winter only) 33</t>
  </si>
  <si>
    <t>letters (written)</t>
  </si>
  <si>
    <t>lighting, night</t>
  </si>
  <si>
    <t>liquor</t>
  </si>
  <si>
    <t>livestock</t>
  </si>
  <si>
    <t>locks</t>
  </si>
  <si>
    <t>longshoremen</t>
  </si>
  <si>
    <t>magic (including protection against)</t>
  </si>
  <si>
    <t>magnifying glasses</t>
  </si>
  <si>
    <t>maps (purchased, drawn, and sold)</t>
  </si>
  <si>
    <t>masks</t>
  </si>
  <si>
    <t>masonry</t>
  </si>
  <si>
    <t>material components (for spellcasting)</t>
  </si>
  <si>
    <t>meat</t>
  </si>
  <si>
    <t>medicine</t>
  </si>
  <si>
    <t>metal, precious</t>
  </si>
  <si>
    <t>metal-work, design &amp; repair</t>
  </si>
  <si>
    <t>metal casting</t>
  </si>
  <si>
    <t>mounts, "trade-in"</t>
  </si>
  <si>
    <t>music</t>
  </si>
  <si>
    <t>musical instruments</t>
  </si>
  <si>
    <t>nautical charts</t>
  </si>
  <si>
    <t>needles</t>
  </si>
  <si>
    <t>packaging, construction of</t>
  </si>
  <si>
    <t>packing</t>
  </si>
  <si>
    <t>parchment, fine</t>
  </si>
  <si>
    <t>paper-making</t>
  </si>
  <si>
    <t>pastries</t>
  </si>
  <si>
    <t>pedigrees, animal</t>
  </si>
  <si>
    <t>pens</t>
  </si>
  <si>
    <t>pewter-work</t>
  </si>
  <si>
    <t>piloting (harbor)</t>
  </si>
  <si>
    <t xml:space="preserve">26 (20) </t>
  </si>
  <si>
    <t>pipe laying</t>
  </si>
  <si>
    <t>plans (building)</t>
  </si>
  <si>
    <t>plaster work</t>
  </si>
  <si>
    <t>plumbing</t>
  </si>
  <si>
    <t>portraits</t>
  </si>
  <si>
    <t>pottery</t>
  </si>
  <si>
    <t>preservatives, making &amp; using</t>
  </si>
  <si>
    <t>"problem patrons," information</t>
  </si>
  <si>
    <t>quarrying</t>
  </si>
  <si>
    <t>quills</t>
  </si>
  <si>
    <t>record-keeping</t>
  </si>
  <si>
    <t>renovations, building (plans)</t>
  </si>
  <si>
    <t>rental coaches &amp; wagons</t>
  </si>
  <si>
    <t>repairing buildings</t>
  </si>
  <si>
    <t>roofing</t>
  </si>
  <si>
    <t>rope</t>
  </si>
  <si>
    <t xml:space="preserve">28 (26) </t>
  </si>
  <si>
    <t>saddles</t>
  </si>
  <si>
    <t>sail</t>
  </si>
  <si>
    <t>28 (26)</t>
  </si>
  <si>
    <t>sand</t>
  </si>
  <si>
    <t>17, 18</t>
  </si>
  <si>
    <t>sandpaper</t>
  </si>
  <si>
    <t>17, 18, 21</t>
  </si>
  <si>
    <t>scabbards</t>
  </si>
  <si>
    <t>scribes</t>
  </si>
  <si>
    <t>scriveners</t>
  </si>
  <si>
    <t>seals</t>
  </si>
  <si>
    <t>36 (see also 38)</t>
  </si>
  <si>
    <t>seasonings</t>
  </si>
  <si>
    <t>secret compartments</t>
  </si>
  <si>
    <t>sewer work</t>
  </si>
  <si>
    <t>3, 6</t>
  </si>
  <si>
    <t>shipbuilding</t>
  </si>
  <si>
    <t>ship-loading &amp; -unloading</t>
  </si>
  <si>
    <t>ship-captaining</t>
  </si>
  <si>
    <t>ship-owning</t>
  </si>
  <si>
    <t>ship-repair</t>
  </si>
  <si>
    <t>signers</t>
  </si>
  <si>
    <t>singing</t>
  </si>
  <si>
    <t>skinning, animals</t>
  </si>
  <si>
    <t>slaughtering, animals</t>
  </si>
  <si>
    <t>sleighs &amp; sledges, rental</t>
  </si>
  <si>
    <t>smithy-work</t>
  </si>
  <si>
    <t>smuggling</t>
  </si>
  <si>
    <t xml:space="preserve">4, 13, 41 </t>
  </si>
  <si>
    <t>soap-making</t>
  </si>
  <si>
    <t>spectacles</t>
  </si>
  <si>
    <t>"spell-guard"</t>
  </si>
  <si>
    <t>stable cleaning</t>
  </si>
  <si>
    <t>stamps, business</t>
  </si>
  <si>
    <t>stolen animals, tracing</t>
  </si>
  <si>
    <t>stone polishing</t>
  </si>
  <si>
    <t>stone cutting</t>
  </si>
  <si>
    <t>street cleaning</t>
  </si>
  <si>
    <t>street construction</t>
  </si>
  <si>
    <t>street repair</t>
  </si>
  <si>
    <t>tack</t>
  </si>
  <si>
    <t>tailors</t>
  </si>
  <si>
    <t>tanning, hides</t>
  </si>
  <si>
    <t>thieves</t>
  </si>
  <si>
    <t>no guild (see 21)</t>
  </si>
  <si>
    <t>tile making</t>
  </si>
  <si>
    <t>tools</t>
  </si>
  <si>
    <t>19, 27</t>
  </si>
  <si>
    <t>toys</t>
  </si>
  <si>
    <t>16, 36</t>
  </si>
  <si>
    <t>"trade-in" mounts</t>
  </si>
  <si>
    <t>transportation (within city), land</t>
  </si>
  <si>
    <t>transportation (within city), water</t>
  </si>
  <si>
    <t>veterinary aid</t>
  </si>
  <si>
    <t>wagons, making &amp; repair</t>
  </si>
  <si>
    <t>"wanted" likenesses</t>
  </si>
  <si>
    <t>warehouse rental</t>
  </si>
  <si>
    <t>waxes</t>
  </si>
  <si>
    <t>27, 36 (swords, finest quality)</t>
  </si>
  <si>
    <t>weaving</t>
  </si>
  <si>
    <t>wheels</t>
  </si>
  <si>
    <t>wicker-work</t>
  </si>
  <si>
    <t>wine</t>
  </si>
  <si>
    <t>wire</t>
  </si>
  <si>
    <t>21, 36</t>
  </si>
  <si>
    <t>woodcarving</t>
  </si>
  <si>
    <t>wool &amp; woolens</t>
  </si>
  <si>
    <t>work clothing</t>
  </si>
  <si>
    <t>zzar</t>
  </si>
  <si>
    <t>flowers</t>
  </si>
  <si>
    <t>Guilds</t>
  </si>
  <si>
    <t>Trade go</t>
  </si>
  <si>
    <t>Guild Portfolios - guilds relevant to goods &amp; services</t>
  </si>
  <si>
    <t>Cult of Ghaunadar</t>
  </si>
  <si>
    <r>
      <t xml:space="preserve">This evil cult is dedicated to one of the oldest (and most vile) gods of the Realms: Ghaunadar, the Elder Eye, the god of slugs, oozes, slimes, and jellies (see FOR2 </t>
    </r>
    <r>
      <rPr>
        <i/>
        <sz val="9"/>
        <color rgb="FF000000"/>
        <rFont val="Book Antiqua"/>
        <family val="1"/>
        <charset val="204"/>
      </rPr>
      <t>Drow of the Underdark).</t>
    </r>
    <r>
      <rPr>
        <sz val="8.5"/>
        <color theme="1"/>
        <rFont val="Book Antiqua"/>
        <family val="1"/>
        <charset val="204"/>
      </rPr>
      <t xml:space="preserve"> Very little is known of the cult and its practices, but no formal priests of Ghaunadar have been heard of or seen within Waterdeep, Undermountain, or Skullport.
Ghaunadar's main agents appear to be shapeshifters known as ghaunadan (see the MONSTROUS COMPENDIUM® pages in this boxed set). Several ghaunadan exist in Under­mountain, where they keep watch over the temple of Eilis- traee, a temple of good-aligned drow near the subterranean city of Skullport. (A number of the clergy, including the high priestess Qilue Veladorn, were responsible for the destruction of one of Ghaunadar's avatars, and he waits patiently, building power for his revenge over Eilistraee's faithful.) In Waterdeep itself, a small circle of ghaunadar is working to infiltrate and spy upon the City of Splendor's powerful social circles (and suc­ceeding, by seducing a number of young noblewomen and men with their charismatic humanoid forms). The ghaunadan have established a small temple in a hidden cellar beneath a ware­house in the Dock Ward, and their god's constant need for sac­rifice is being sated by unfortunates kidnaped late at night.</t>
    </r>
  </si>
  <si>
    <t>Cult of Ibrandul</t>
  </si>
  <si>
    <t>There have been rumors for years about a certain god from the South that watched over and protected humans and adventurers who ventured underground, aiding and guiding them when they need help. Once limited to Calimshan and the southern countries, the cult of Ibrandul has risen in influ¬ence since the Time of Troubles. The cult is not evil, nor is it disruptive to the city's commerce or Lords' Rule; it is, how¬ever, a well-kept secret and is small in number (though not in money, as many members are idle nobles and adventurers).
The cult even has a semisecret temple built beneath the streets and sewers of Waterdeep; only cult members or members of the Cellarers' and Plumbers' Guild can tell you where it is (DMs can create some secret temple within the sewers, or they can have a secret cellar in a warehouse with a teleporting gate to the temple), and they do not offer the information freely or easily. Often, the only way folk find out about this cult is by invitation from the high priest, Thalandar; a few mercenaries and adventurers may have heard of him as well, since he hired quite a few of both groups as guards and workers for his temple.
Thalandar "the Mad" (CN hm Dual—W12/P14 of Ibran- dul; CON 18, INT 16, WIS 17): Thalandar, once a proud, handsome man, is now changed by Ibrandul's magics, and his skin now appears to be made of overlapping scales (similar to a kuo-toan's skin). He wears a necklace with a symbol of overlapping silver rings and heavy purple robes. A skilled ora¬tor, Thalandar used to sway many to his cause, but he now prefers to operate on a smaller scale. His temple has connec¬tions to one of Undermountain's sub-levels, and he provides PCs with the means of escaping the dungeon in exchange for donations for the temple and for Ibrandul.
For more information and history on the cult of Ibrandul, its servants, and the true story behind the "God of the Dry Depths," see the Ruins of Undermountain boxed set; one of the monsters (the Ibrandlin) and an adventure (Undermountain Adventures, "The God of the Dry Depths") are based on this minor cult.</t>
  </si>
  <si>
    <t>Lady 'Remi' Haventree
Arthius, Serenore</t>
  </si>
  <si>
    <t>Parlek Lateriff</t>
  </si>
  <si>
    <t>https://forgottenrealms.fandom.com/wiki/Parlek_Lateriff</t>
  </si>
  <si>
    <t>Parlek Lateriff
EDIT
SHARE
Parlek Lateriff
Basic Information
Home
Mountainside, Waterdeep[1]
Gender
Male
Race
Human
Parlek Lateriff was a sage, sorcerer, and smith in the Mountainside ward of Waterdeep. He made replica and counterfeit jewelry for nobles, who paid him quite handsomely.[1]
Contents[show]
HistoryEdit
In 1479 DR, Parlek was approached by Renaer Neverember and his companions, who were on the run from the law after making an enemy of Khondar "Ten-Rings" Naomal. Renaer convinced Parlek to let them hide in his house in exchange for The Annals of Kyrah, three volumes that Parlek had long sought.[1]
A tenday later, Parlek was invited with many others to become a member of the group that Renaer was founding at Roarke House to replace the Moonstars.[2]</t>
  </si>
  <si>
    <t>Mandarth family, a family of whalers</t>
  </si>
  <si>
    <t>Vers Never</t>
  </si>
  <si>
    <t>According to some conflicting records, Nasher Alagondar, king of Neverwinter in the late years of the 14th century, had a bastard son named Vers Never, who left Neverwinter and settled in Waterdeep, marrying Mirtria Ember and founding the Neverember family.[2]
Around 1461 DR, the Neverember family rose to prominence when Dagult Neverember became both the Open Lord of Waterdeep[1] and the Lord Protector of Neverwinter.[2]</t>
  </si>
  <si>
    <t>Varadras, Brandarth Hall (formerly Neverember Hall), Ordalth House, Neverwinter holdings</t>
  </si>
  <si>
    <t>Vinen</t>
  </si>
  <si>
    <t>Mendt</t>
  </si>
  <si>
    <t>Harte</t>
  </si>
  <si>
    <t>Gildeggh</t>
  </si>
  <si>
    <t>Maernos</t>
  </si>
  <si>
    <t xml:space="preserve">
in:
Waterdhavian houses, Human houses
Maernos
EDIT
SHARE
The Maernos (MAY-er-noz) family was a human noble family in Waterdeep. It concerned itself with financial activities such as banking and moneylending. Its coat of arms consisted of a pair of hands with green sleeves and three silver spear heads on a blue field.[1]
As of 1370 DR the family head was Lord Ultas Maernos, whose wife and children all died in an Amnian plague in 1345 DR.[1]
With no heirs, Ultas agreed that upon his death, the family home in Waterdeep would be converted into a place of worship for non-human inhabitants of the city. As of 1370 DR, Ultas had already started this conversion, buying art such as painting and statues appropriate for non-human races.[2]
The family villa in Waterdeep, as of 1374 DR, had lion statues adnorning the walls.</t>
  </si>
  <si>
    <t>Phaulkon</t>
  </si>
  <si>
    <t>Lord Bronson Phaulkon
Lady Marie Phaulkon, eldest daughter of Lord Bronson and Lady Cera
Lady Jeryth Phaulkon, daughter of Lord Brons</t>
  </si>
  <si>
    <t>Chosen of Mielikki Jeryth served as one of the Enclave's leaders</t>
  </si>
  <si>
    <t> Phaulkonmere</t>
  </si>
  <si>
    <t>Talmost 
House Talmost, one of Waterdeep’s leading clothiers and furriers, manages extensive trapping and fur-trading operations in the North and lucrative silk operations in Calimshan. Its members are closely associated with the League of Skinners &amp; Tanners and the Solemn Order of Recognized Furriers &amp; Woolmen.
History:House Talmost traces its history back to the Kingdom of Man. First ennobled by King Javilarh II of Delimibiyran for service in the waning days of Phalorm, members of this family once ruled the Barony of Talmost on the southeastern edge of Ardeep Forest. After the fall of Delimibiyran, Baron Delsinger Talmost declared himself King of Talmost, joining the ranks of numerous petty nobles who claimed sovereignty over their own holdings. The family ruled its small kingdom for nearly three centuries, until unrelenting drow raids in the Year of the Circling Vulture (942 DR) forced both rulers and subjects to abandon Talmost for the rel¬ative safety of Waterdeep. There House Talmost quickly joined the merchant nobility, becoming in time one of the older and more powerful families of the city.
Plots &amp; Intrigues: In the Year of the Unstrung Harp (1371 DR), Lady Hyara Talmost died under mysterious circumstances, shortly after she had embarrassed Lady Hlanta Melshimber by revealing some of her youthful indiscretions. To everyone’s horror, Lady Hyara arose as a ghost (NE female ghost [augmented Chondathan human] aristocrat 12) and continued to play the role of familiy matriarch. Although the Lords have recognized Lady Hyara II as 
head of the clan, she dares not assert her authority because the ghost still holds sway over the family. Numerous attempts to destroy Lady Hyara’s ghost, secretly funded by her two youngest children, have failed. Each time, Lady Hyara has returned, blaming her hated foe—Lady Hlanta Melshimber—for the treachery. Unbeknowst to all including the ghost, the only way to lay Lady Hyara to rest permanently is to recover the . crown of Talmost, thought to have been hidden amidst the ruins of Talmost Keep during a drow raid, and place it atop her remains.
Hyara Talmost It Hyara (LN female Chondathan human aris-' tocrat 3), daughter of Lady Hyara and Lord Pallin of Cormyr, is the young, untested matriarch of House Talmost. This thin, sour- looking woman has long lived in the shadow of her formidable mother, and that poisonous relationship has continued even after the latter’s death. Hyara still shows no signs of rebellion against the continuing influence of her mother’s ghost, leading many to whis¬per that her misery is what binds the elder Hyara to this world.
Pallin Talmost: The father of Hyara II, Pallin II, and Delaeya Talmost, Pallin is the former Lord-Consort of House Talmost and a minor noble of Cormyr. Although he stood by his increas¬ingly dissatisfied wife in life (and drowned his sorrows in drink), he was wholly unprepared for her to continue haunting him after death. Pallin is now a pitiable figure who lurks in the shad¬ows of Waterdeep’s taverns, spilling his sad tale to anyone who buys him an ale.</t>
  </si>
  <si>
    <t>House Adarbrent initiated the Horizon
Armada, a league of noble ship owners, and continues to play
a key role in the command of the fl eet and the creation of the
resulting maps. Initially, the Adarbrent clan made a fortune on
the trade with New Waterdeep, and several of Royus’ brothers set
up shop in the new world. Thanks to Beshaba’s fi ckle hand, the
Deepwater War and the assault on Evermeet hurt the Adarbrent
fl eet much more than its partners, leaving the house in dire
fi nancial straits. Now, Lord Royus is reluctantly entertaining
offers of large amounts of money at very reasonable rates
from his daughter’s father-in-law, whose only condition is that
the Adarbrents sign a contract with the Rundeen. Through an
intermediary, Lord Royus is looking to hire a band of adventurers
with no previous connection to House Adarbrent to investigate
the business dealings of Fahd yn Sarsor al Nis
House Adarbrent (Minor Noble): AL LG, NG; 15,000 gp
resource limit; Membership 86; Isolated (73 human, 8 halfl ing, 3
half-elf, 2 other); Salary 15 gp/month for house agents or stipend
of 75 gp/month for clan members (no cost to join). 
Favored in Guild Fringe Benefi t: Your connections with
Waterdeep’s merchant nobility give you a jump on fi nding the
best market for a valuable item. Once per character level, you
can sell a magic item for 100% of its market value (or an art
object or gem for 120% of its normal value).</t>
  </si>
  <si>
    <t>History: House Amcathra traces its
lineage back to Rorgar Amcathra, a
talented swordsmith who established
a large horse-farm on the outskirts
of Rowan Hold (now Amphail) in the
wake of the First Trollwar, correctly
perceiving a need to replenish the ranks
of Waterdeep’s much-depleted cavalry.
The family grew wealthy in the years
that followed, plowing its profi ts back into
vineyard they built in the foothills of the
Sword Mountains and nurturing the growth
of a half dozen hamlets that fell within their
lands. In the Year of the Cockatrice (1248 DR),
Lord Hargrym Amcathra, great-grandfather
of the current lord, accepted Waterdeep’s offer
of nobility and moved his family into the city, and
House Amcathra has continued to prosper ever since.
Plots &amp; Intrigues: The blades of House Amcathra
have long been acknowledged as the fi nest to be found
in the City of Splendors, a reputation that has long
been profi table for the family. Recently, however, House
Gralhund has begun selling blades at cut-rate prices that seem
far superior to those produced by House Amcathra.
 Lord Arilos is gravely concerned of the effect on the family’s
fi nances should House Gralhund acquire a better reputation for
blademaking. He suspects, but cannot prove, that the dramatic
improvement in House Gralhund’s blades results from a new alloy
of metal unavailable to their competitors. The lord of House
Amcathra is now looking for adventurers to determine the source
of House Gralhund’s recent ascendance. In particular, he hopes to
either embarrass the rival house or, better yet, acquire a similar
source for metal ingots for the forges of House Amcathra.
 The newfound source of metal for House Gralhund’s weapons
is the duergar of Clan Xundorn. Specifi cally, House Gralhund
has been trading with Thaglar’s Foundry (LH11), shipping
steel ingots laced with mithral to the surface and sending coins,
food, and ale into the depths in exchange. If House Amcathra
could obtain access to similar ingots, its superior craftsfolk could
easily produce even better blades than those emerging from the
smithies of House Gralhund.</t>
  </si>
  <si>
    <t xml:space="preserve"> The endless war between Lord Alathene
and Lord Vanrak has long consumed the scions of House
Moonstar. The current generation took it as a personal affront
when Shar’s avatar impersonated the Moonmaiden during the
Time of Troubles, and it has redoubled its efforts to discover
Lord Vanrak’s hidden redoubt in the depths of Undermountain.
In recent years, Lord Helve has sponsored no less than a dozen
adventuring companies to delve the depths of Undermountain
in hopes of fi nding his trail but so far to no avail. This has
led to the despairing conclusion that there might simply be no
physical link between the hidden temple of Shar and the rest
of Undermountain.
 The rise of the Shadow Thieves and their ability to slip
between the shadows has given Lady Alathene a new idea:
She intends to send a band of adventurers into the Plane of
Shadow to establish a temporary base. From there, companies
Crest of
House Amcathra
Illustration by Wayne England
620_88162_Ch2.indd 61 20_88162_Ch2.indd 61 4/22/05 11:16:49 AM /22/05 11:16:49 AM
PEOPLE OF WATERDEEP
62
of adventurers chartered by House Moonstar can search
for Lord Vanrak’s Undermountain in the shadow analog of
Undermountain and then attack it from its point of greatest
weakness. Of course, fi nding a band of adventurers able and
willing to embark on a long sojourn on the Plane of Shadow
is proving to be a challenge.</t>
  </si>
  <si>
    <t>History: House Thann traces its history
back to a family of Velenese slave
traders who built their fortune ferrying
slaves from the Port of Shadow
to southern lands, where slavery was
legal. Over time, the family split into
two branches, one based in Tethyr, now
all-but-gone, and one based in Waterdeep.
In the Year of Spilled Blood (1315 DR),
Lord Rhammas Thann convinced his aging
father, Lord Erktos I, to abandon the slave
trade, and the family fortunes are now built on
merchant shipping, fi ne wines, and land owning.
The family maintains a hand in less reputable trade
as well.
Plots &amp; Intrigues: The Thann clan is deeply engaged
in the Reclamation of Tethyr and closely allied with
Tethyr’s royal house. The family’s ties to the longdead
Lhestyn Silmaeril Arunsun and involvement in
Riatavin’s joining with Tethyr have placed them in the midst of
a burgeoning war with the Shadow Thieves. In the past years,
this confl ict has spilled into Waterdeep, with frequent attacks
on Thann holdings by the resurgent thieves’ guild.</t>
  </si>
  <si>
    <t xml:space="preserve">dventuring in the Heartlands.
History: House Wands is one of Waterdeep’s oldest families,
able to trace its ancestry back to a Magister of Mystra. The
founder of the clan was Eldrus Sunstaff, a wizard from another
world who came to Faerûn in the Year of the Narrow Escape
(395 DR), changed his surname to Wands, and then slew the
reigning Magister in the Year of High Eyes (409 DR). Members
of the family have always espoused a conservative approach to
magic that many arcane spellcasters fi nd incredibly restrictive.
However, House Wands has played a critical role in ensuring
that Waterdeep never fell victim to the magical excesses that
consumed the once-proud city of Ascalhorn.
Plots &amp; Intrigues: Less than a decade ago, Marcus Wands
stole an artifact known as the Dragonking’s Eye from an evil
wizard named Sabbar. After a series of adventures, Marcus
ended up releasing the alien god bound within, known as the
Dragonking. The Dragonking was defeated thanks to the
intervention of Corellon Larethian, Sune, and Tyr, but its
momentary liberation has had a strange effect. In the years
since its release, creatures from the Far Realm have begun appearing
the immediate vicinity of individual members of House
Wands at random, but with distressing regularity. Maskar and
Olanhar continue to seek a solution to this problem, but in
the interim House Wands is in need of skilled adventurers to
protect the less powerful members of House Wands whenever
they venture forth from the heavily warded Wands villa.
House Wands (Standard Noble): AL LN, LG; 15,000 gp resource
limit; Membership 99; Isolated (77 human, 9 halfl ing, 7
elf, 4 half-elf, 2 other); Salary 20 gp/month for house agents or
stipend of 100 gp/month for clan members (no cost to join).
Authority Figure: Maskar Wands (see below).
Important Characters: Scirkhel Wands (see below); Olanhar
Wands (see below).
Associated Classes: Aristocrat, expert, fi ghter, rogue, sorcerer,
wizard.
Associated Skills: Diplomacy, Knowledge (arcana), Knowledge
(local), Knowledge (nobility and royalty), Spellcraft, Use
Magic Device.
Requirements: If you are an agent of the House, you must
serve an average of 20 hours per tenday attending Wands
business. If you are a member of House Wands, you must
devote an average of 30 hours per tenday to dealing with
House business.
Favored in Guild Fringe Benefi t: House Wands subsidizes
the costs of any magic item you create, reducing the cost of
raw material components by 20%.
Special: You can only be a clan member if the DM
approves. </t>
  </si>
  <si>
    <t>Broadcryers of Waterdeep By Ed Greenwood, DS39</t>
  </si>
  <si>
    <t>Arabellan Dry </t>
  </si>
  <si>
    <t>A very dry wine best served at cellar temperatures.[1]</t>
  </si>
  <si>
    <t>Berduskan Dark </t>
  </si>
  <si>
    <t>A dark, heavy, sweet, and burning wine, high in alcohol content.[1]</t>
  </si>
  <si>
    <t>Blood Wine </t>
  </si>
  <si>
    <t>Elverquisst </t>
  </si>
  <si>
    <t>Ruby colored, "distilled from sunshine and rare summer fruits" and flecked with gold.</t>
  </si>
  <si>
    <t>Fire Wine</t>
  </si>
  <si>
    <t>Lathander's red </t>
  </si>
  <si>
    <t>Rootweal </t>
  </si>
  <si>
    <t>Saerloonian Special Vat </t>
  </si>
  <si>
    <t>A pale red wine that left a tingle on the tongue.[1]</t>
  </si>
  <si>
    <t>Utterdark </t>
  </si>
  <si>
    <t>An extremely dark wine from Cormyr.</t>
  </si>
  <si>
    <t>Westgate Ruby </t>
  </si>
  <si>
    <t>A bold, slightly acidic wine.[1]</t>
  </si>
  <si>
    <t>Moktessa </t>
  </si>
  <si>
    <t>Ondal's wine </t>
  </si>
  <si>
    <t>Saerloonian Glowfire </t>
  </si>
  <si>
    <t>A pale luminescent wine with a fresh taste.[1]</t>
  </si>
  <si>
    <t>Saerloonian Topaz </t>
  </si>
  <si>
    <t>An amber-colored wine with a nutty taste.[1]</t>
  </si>
  <si>
    <t>Stonesulder wine </t>
  </si>
  <si>
    <t>Undermountain Alurlyath </t>
  </si>
  <si>
    <t>A rare sweet white wine.[1]</t>
  </si>
  <si>
    <t>Heart of Wine </t>
  </si>
  <si>
    <t>Zzar </t>
  </si>
  <si>
    <t>Clarry </t>
  </si>
  <si>
    <t>A blend of sweetened table wines.[1]</t>
  </si>
  <si>
    <t>Jhuild </t>
  </si>
  <si>
    <t>Spiced wine </t>
  </si>
  <si>
    <t>Tethyrian tanagluth </t>
  </si>
  <si>
    <t>A red spiced wine from Cormyr.[12]</t>
  </si>
  <si>
    <t>Arrhenish </t>
  </si>
  <si>
    <t>Dragondew </t>
  </si>
  <si>
    <t>Firedrake </t>
  </si>
  <si>
    <t>Manycherries wine </t>
  </si>
  <si>
    <t>Mint wine </t>
  </si>
  <si>
    <t>Evermead </t>
  </si>
  <si>
    <t>Gorgondy wine </t>
  </si>
  <si>
    <t>Mead </t>
  </si>
  <si>
    <t>Tashlutan Amberthroat </t>
  </si>
  <si>
    <t>An exotic light cider, enjoyed mostly by nobles.[citation needed]</t>
  </si>
  <si>
    <t>Winter Wine </t>
  </si>
  <si>
    <t>A sweet purplish-blue vintage made from crushed frozen grapes.[1]</t>
  </si>
  <si>
    <t>Red wines</t>
  </si>
  <si>
    <r>
      <t>A heavy deep red wine from </t>
    </r>
    <r>
      <rPr>
        <sz val="11"/>
        <color rgb="FF0148C2"/>
        <rFont val="Arial"/>
        <family val="2"/>
        <charset val="204"/>
      </rPr>
      <t>Aglarond</t>
    </r>
    <r>
      <rPr>
        <sz val="11"/>
        <color rgb="FF3A3A3A"/>
        <rFont val="Arial"/>
        <family val="2"/>
        <charset val="204"/>
      </rPr>
      <t>, rumored to come from vines possessed by the spirits of cruel dead.</t>
    </r>
    <r>
      <rPr>
        <vertAlign val="superscript"/>
        <sz val="8"/>
        <color rgb="FF0148C2"/>
        <rFont val="Arial"/>
        <family val="2"/>
        <charset val="204"/>
      </rPr>
      <t>[1]</t>
    </r>
  </si>
  <si>
    <r>
      <t>A thick and dark wine made in the </t>
    </r>
    <r>
      <rPr>
        <sz val="11"/>
        <color rgb="FF0148C2"/>
        <rFont val="Arial"/>
        <family val="2"/>
        <charset val="204"/>
      </rPr>
      <t>Old Empires</t>
    </r>
    <r>
      <rPr>
        <sz val="11"/>
        <color rgb="FF3A3A3A"/>
        <rFont val="Arial"/>
        <family val="2"/>
        <charset val="204"/>
      </rPr>
      <t>.</t>
    </r>
    <r>
      <rPr>
        <vertAlign val="superscript"/>
        <sz val="8"/>
        <color rgb="FF0148C2"/>
        <rFont val="Arial"/>
        <family val="2"/>
        <charset val="204"/>
      </rPr>
      <t>[1]</t>
    </r>
  </si>
  <si>
    <r>
      <t>A red wine brewed by the </t>
    </r>
    <r>
      <rPr>
        <sz val="11"/>
        <color rgb="FF0148C2"/>
        <rFont val="Arial"/>
        <family val="2"/>
        <charset val="204"/>
      </rPr>
      <t>priests</t>
    </r>
    <r>
      <rPr>
        <sz val="11"/>
        <color rgb="FF3A3A3A"/>
        <rFont val="Arial"/>
        <family val="2"/>
        <charset val="204"/>
      </rPr>
      <t> of </t>
    </r>
    <r>
      <rPr>
        <sz val="11"/>
        <color rgb="FF0148C2"/>
        <rFont val="Arial"/>
        <family val="2"/>
        <charset val="204"/>
      </rPr>
      <t>Lathander</t>
    </r>
    <r>
      <rPr>
        <sz val="11"/>
        <color rgb="FF3A3A3A"/>
        <rFont val="Arial"/>
        <family val="2"/>
        <charset val="204"/>
      </rPr>
      <t> in </t>
    </r>
    <r>
      <rPr>
        <sz val="11"/>
        <color rgb="FF0148C2"/>
        <rFont val="Arial"/>
        <family val="2"/>
        <charset val="204"/>
      </rPr>
      <t>Dagger Falls</t>
    </r>
    <r>
      <rPr>
        <sz val="11"/>
        <color rgb="FF3A3A3A"/>
        <rFont val="Arial"/>
        <family val="2"/>
        <charset val="204"/>
      </rPr>
      <t>.</t>
    </r>
    <r>
      <rPr>
        <vertAlign val="superscript"/>
        <sz val="8"/>
        <color rgb="FF0148C2"/>
        <rFont val="Arial"/>
        <family val="2"/>
        <charset val="204"/>
      </rPr>
      <t>[4]</t>
    </r>
  </si>
  <si>
    <r>
      <t>A red wine from the forests of the </t>
    </r>
    <r>
      <rPr>
        <sz val="11"/>
        <color rgb="FF0148C2"/>
        <rFont val="Arial"/>
        <family val="2"/>
        <charset val="204"/>
      </rPr>
      <t>Yuirwood</t>
    </r>
    <r>
      <rPr>
        <sz val="11"/>
        <color rgb="FF3A3A3A"/>
        <rFont val="Arial"/>
        <family val="2"/>
        <charset val="204"/>
      </rPr>
      <t> in </t>
    </r>
    <r>
      <rPr>
        <sz val="11"/>
        <color rgb="FF0148C2"/>
        <rFont val="Arial"/>
        <family val="2"/>
        <charset val="204"/>
      </rPr>
      <t>Aglarond</t>
    </r>
    <r>
      <rPr>
        <sz val="11"/>
        <color rgb="FF3A3A3A"/>
        <rFont val="Arial"/>
        <family val="2"/>
        <charset val="204"/>
      </rPr>
      <t>.</t>
    </r>
    <r>
      <rPr>
        <vertAlign val="superscript"/>
        <sz val="8"/>
        <color rgb="FF0148C2"/>
        <rFont val="Arial"/>
        <family val="2"/>
        <charset val="204"/>
      </rPr>
      <t>[5]</t>
    </r>
  </si>
  <si>
    <t>White wines</t>
  </si>
  <si>
    <r>
      <t>A wine that could only be found in </t>
    </r>
    <r>
      <rPr>
        <sz val="11"/>
        <color rgb="FF0148C2"/>
        <rFont val="Arial"/>
        <family val="2"/>
        <charset val="204"/>
      </rPr>
      <t>Dambrath</t>
    </r>
    <r>
      <rPr>
        <sz val="11"/>
        <color rgb="FF3A3A3A"/>
        <rFont val="Arial"/>
        <family val="2"/>
        <charset val="204"/>
      </rPr>
      <t>.</t>
    </r>
    <r>
      <rPr>
        <vertAlign val="superscript"/>
        <sz val="8"/>
        <color rgb="FF0148C2"/>
        <rFont val="Arial"/>
        <family val="2"/>
        <charset val="204"/>
      </rPr>
      <t>[6]</t>
    </r>
  </si>
  <si>
    <r>
      <t>A batch of white or golden wines brewed by </t>
    </r>
    <r>
      <rPr>
        <sz val="11"/>
        <color rgb="FF0148C2"/>
        <rFont val="Arial"/>
        <family val="2"/>
        <charset val="204"/>
      </rPr>
      <t>Ondal</t>
    </r>
    <r>
      <rPr>
        <sz val="11"/>
        <color rgb="FF3A3A3A"/>
        <rFont val="Arial"/>
        <family val="2"/>
        <charset val="204"/>
      </rPr>
      <t> prior to the </t>
    </r>
    <r>
      <rPr>
        <sz val="11"/>
        <color rgb="FF0148C2"/>
        <rFont val="Arial"/>
        <family val="2"/>
        <charset val="204"/>
      </rPr>
      <t>spellplague</t>
    </r>
    <r>
      <rPr>
        <sz val="11"/>
        <color rgb="FF3A3A3A"/>
        <rFont val="Arial"/>
        <family val="2"/>
        <charset val="204"/>
      </rPr>
      <t>. The wine was infused with </t>
    </r>
    <r>
      <rPr>
        <sz val="11"/>
        <color rgb="FF0148C2"/>
        <rFont val="Arial"/>
        <family val="2"/>
        <charset val="204"/>
      </rPr>
      <t>wild magic</t>
    </r>
    <r>
      <rPr>
        <sz val="11"/>
        <color rgb="FF3A3A3A"/>
        <rFont val="Arial"/>
        <family val="2"/>
        <charset val="204"/>
      </rPr>
      <t> which released uncontrolled destructive magic when a bottle was opened.</t>
    </r>
    <r>
      <rPr>
        <vertAlign val="superscript"/>
        <sz val="8"/>
        <color rgb="FF0148C2"/>
        <rFont val="Arial"/>
        <family val="2"/>
        <charset val="204"/>
      </rPr>
      <t>[7]</t>
    </r>
  </si>
  <si>
    <r>
      <t>A yellow wine produced by crushing berries and vines found in the </t>
    </r>
    <r>
      <rPr>
        <sz val="11"/>
        <color rgb="FF0148C2"/>
        <rFont val="Arial"/>
        <family val="2"/>
        <charset val="204"/>
      </rPr>
      <t>Abyss</t>
    </r>
    <r>
      <rPr>
        <sz val="11"/>
        <color rgb="FF3A3A3A"/>
        <rFont val="Arial"/>
        <family val="2"/>
        <charset val="204"/>
      </rPr>
      <t>.</t>
    </r>
    <r>
      <rPr>
        <vertAlign val="superscript"/>
        <sz val="8"/>
        <color rgb="FF0148C2"/>
        <rFont val="Arial"/>
        <family val="2"/>
        <charset val="204"/>
      </rPr>
      <t>[8]</t>
    </r>
  </si>
  <si>
    <t>Fortified wines</t>
  </si>
  <si>
    <r>
      <t>A fortified wine found in </t>
    </r>
    <r>
      <rPr>
        <sz val="11"/>
        <color rgb="FF0148C2"/>
        <rFont val="Arial"/>
        <family val="2"/>
        <charset val="204"/>
      </rPr>
      <t>Zakhara</t>
    </r>
    <r>
      <rPr>
        <sz val="11"/>
        <color rgb="FF3A3A3A"/>
        <rFont val="Arial"/>
        <family val="2"/>
        <charset val="204"/>
      </rPr>
      <t>, made more potent by evaporating or freezing away the water as part of the aging process.</t>
    </r>
    <r>
      <rPr>
        <vertAlign val="superscript"/>
        <sz val="8"/>
        <color rgb="FF0148C2"/>
        <rFont val="Arial"/>
        <family val="2"/>
        <charset val="204"/>
      </rPr>
      <t>[9]</t>
    </r>
  </si>
  <si>
    <r>
      <t>A fortified sherry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[10]</t>
    </r>
  </si>
  <si>
    <t>Mulled, spiced, or sweetened wines</t>
  </si>
  <si>
    <r>
      <t>Also known as Rashemi firewine, a popular beverage in </t>
    </r>
    <r>
      <rPr>
        <sz val="11"/>
        <color rgb="FF0148C2"/>
        <rFont val="Arial"/>
        <family val="2"/>
        <charset val="204"/>
      </rPr>
      <t>Rashemen</t>
    </r>
    <r>
      <rPr>
        <sz val="11"/>
        <color rgb="FF3A3A3A"/>
        <rFont val="Arial"/>
        <family val="2"/>
        <charset val="204"/>
      </rPr>
      <t>.</t>
    </r>
    <r>
      <rPr>
        <vertAlign val="superscript"/>
        <sz val="8"/>
        <color rgb="FF0148C2"/>
        <rFont val="Arial"/>
        <family val="2"/>
        <charset val="204"/>
      </rPr>
      <t>[11]</t>
    </r>
  </si>
  <si>
    <r>
      <t>With spices from </t>
    </r>
    <r>
      <rPr>
        <sz val="11"/>
        <color rgb="FF0148C2"/>
        <rFont val="Arial"/>
        <family val="2"/>
        <charset val="204"/>
      </rPr>
      <t>Calimshan</t>
    </r>
    <r>
      <rPr>
        <sz val="11"/>
        <color rgb="FF3A3A3A"/>
        <rFont val="Arial"/>
        <family val="2"/>
        <charset val="204"/>
      </rPr>
      <t> and </t>
    </r>
    <r>
      <rPr>
        <sz val="11"/>
        <color rgb="FF0148C2"/>
        <rFont val="Arial"/>
        <family val="2"/>
        <charset val="204"/>
      </rPr>
      <t>Tethyr</t>
    </r>
    <r>
      <rPr>
        <sz val="11"/>
        <color rgb="FF3A3A3A"/>
        <rFont val="Arial"/>
        <family val="2"/>
        <charset val="204"/>
      </rPr>
      <t>. Also had medicinal value.</t>
    </r>
    <r>
      <rPr>
        <vertAlign val="superscript"/>
        <sz val="8"/>
        <color rgb="FF0148C2"/>
        <rFont val="Arial"/>
        <family val="2"/>
        <charset val="204"/>
      </rPr>
      <t>[1]</t>
    </r>
  </si>
  <si>
    <t>Wines of unspecified type</t>
  </si>
  <si>
    <r>
      <t>A sweet </t>
    </r>
    <r>
      <rPr>
        <sz val="11"/>
        <color rgb="FF0148C2"/>
        <rFont val="Arial"/>
        <family val="2"/>
        <charset val="204"/>
      </rPr>
      <t>Cormyran</t>
    </r>
    <r>
      <rPr>
        <sz val="11"/>
        <color rgb="FF3A3A3A"/>
        <rFont val="Arial"/>
        <family val="2"/>
        <charset val="204"/>
      </rPr>
      <t> wine.</t>
    </r>
    <r>
      <rPr>
        <vertAlign val="superscript"/>
        <sz val="8"/>
        <color rgb="FF0148C2"/>
        <rFont val="Arial"/>
        <family val="2"/>
        <charset val="204"/>
      </rPr>
      <t>[13]</t>
    </r>
  </si>
  <si>
    <r>
      <t>A wine consumed in </t>
    </r>
    <r>
      <rPr>
        <sz val="11"/>
        <color rgb="FF0148C2"/>
        <rFont val="Arial"/>
        <family val="2"/>
        <charset val="204"/>
      </rPr>
      <t>Cormyr</t>
    </r>
    <r>
      <rPr>
        <sz val="11"/>
        <color rgb="FF3A3A3A"/>
        <rFont val="Arial"/>
        <family val="2"/>
        <charset val="204"/>
      </rPr>
      <t>.</t>
    </r>
    <r>
      <rPr>
        <vertAlign val="superscript"/>
        <sz val="8"/>
        <color rgb="FF0148C2"/>
        <rFont val="Arial"/>
        <family val="2"/>
        <charset val="204"/>
      </rPr>
      <t>[14]</t>
    </r>
  </si>
  <si>
    <r>
      <t>A wine drunk in </t>
    </r>
    <r>
      <rPr>
        <sz val="11"/>
        <color rgb="FF0148C2"/>
        <rFont val="Arial"/>
        <family val="2"/>
        <charset val="204"/>
      </rPr>
      <t>Cormyr</t>
    </r>
    <r>
      <rPr>
        <vertAlign val="superscript"/>
        <sz val="8"/>
        <color rgb="FF0148C2"/>
        <rFont val="Arial"/>
        <family val="2"/>
        <charset val="204"/>
      </rPr>
      <t>[15]</t>
    </r>
  </si>
  <si>
    <r>
      <t>A wine popular in </t>
    </r>
    <r>
      <rPr>
        <sz val="11"/>
        <color rgb="FF0148C2"/>
        <rFont val="Arial"/>
        <family val="2"/>
        <charset val="204"/>
      </rPr>
      <t>Waterdeep</t>
    </r>
    <r>
      <rPr>
        <sz val="11"/>
        <color rgb="FF3A3A3A"/>
        <rFont val="Arial"/>
        <family val="2"/>
        <charset val="204"/>
      </rPr>
      <t>.</t>
    </r>
    <r>
      <rPr>
        <vertAlign val="superscript"/>
        <sz val="8"/>
        <color rgb="FF0148C2"/>
        <rFont val="Arial"/>
        <family val="2"/>
        <charset val="204"/>
      </rPr>
      <t>[16]</t>
    </r>
  </si>
  <si>
    <r>
      <t>A wine drunk in </t>
    </r>
    <r>
      <rPr>
        <sz val="11"/>
        <color rgb="FF0148C2"/>
        <rFont val="Arial"/>
        <family val="2"/>
        <charset val="204"/>
      </rPr>
      <t>Cormyr</t>
    </r>
    <r>
      <rPr>
        <sz val="11"/>
        <color rgb="FF3A3A3A"/>
        <rFont val="Arial"/>
        <family val="2"/>
        <charset val="204"/>
      </rPr>
      <t>.</t>
    </r>
    <r>
      <rPr>
        <vertAlign val="superscript"/>
        <sz val="8"/>
        <color rgb="FF3A3A3A"/>
        <rFont val="Arial"/>
        <family val="2"/>
        <charset val="204"/>
      </rPr>
      <t>[</t>
    </r>
    <r>
      <rPr>
        <i/>
        <vertAlign val="superscript"/>
        <sz val="8"/>
        <color rgb="FF0148C2"/>
        <rFont val="Arial"/>
        <family val="2"/>
        <charset val="204"/>
      </rPr>
      <t>citation needed</t>
    </r>
    <r>
      <rPr>
        <vertAlign val="superscript"/>
        <sz val="8"/>
        <color rgb="FF3A3A3A"/>
        <rFont val="Arial"/>
        <family val="2"/>
        <charset val="204"/>
      </rPr>
      <t>]</t>
    </r>
  </si>
  <si>
    <t>Other wines</t>
  </si>
  <si>
    <r>
      <t>An extremely fine </t>
    </r>
    <r>
      <rPr>
        <sz val="11"/>
        <color rgb="FF0148C2"/>
        <rFont val="Arial"/>
        <family val="2"/>
        <charset val="204"/>
      </rPr>
      <t>elven</t>
    </r>
    <r>
      <rPr>
        <sz val="11"/>
        <color rgb="FF3A3A3A"/>
        <rFont val="Arial"/>
        <family val="2"/>
        <charset val="204"/>
      </rPr>
      <t> </t>
    </r>
    <r>
      <rPr>
        <sz val="11"/>
        <color rgb="FF0148C2"/>
        <rFont val="Arial"/>
        <family val="2"/>
        <charset val="204"/>
      </rPr>
      <t>mead</t>
    </r>
    <r>
      <rPr>
        <sz val="11"/>
        <color rgb="FF3A3A3A"/>
        <rFont val="Arial"/>
        <family val="2"/>
        <charset val="204"/>
      </rPr>
      <t> that was aged for hundreds of years.</t>
    </r>
    <r>
      <rPr>
        <vertAlign val="superscript"/>
        <sz val="8"/>
        <color rgb="FF0148C2"/>
        <rFont val="Arial"/>
        <family val="2"/>
        <charset val="204"/>
      </rPr>
      <t>[1]</t>
    </r>
  </si>
  <si>
    <r>
      <t>A </t>
    </r>
    <r>
      <rPr>
        <sz val="11"/>
        <color rgb="FF0148C2"/>
        <rFont val="Arial"/>
        <family val="2"/>
        <charset val="204"/>
      </rPr>
      <t>gnomish</t>
    </r>
    <r>
      <rPr>
        <sz val="11"/>
        <color rgb="FF3A3A3A"/>
        <rFont val="Arial"/>
        <family val="2"/>
        <charset val="204"/>
      </rPr>
      <t> wine made of water from magical pools.</t>
    </r>
    <r>
      <rPr>
        <vertAlign val="superscript"/>
        <sz val="8"/>
        <color rgb="FF0148C2"/>
        <rFont val="Arial"/>
        <family val="2"/>
        <charset val="204"/>
      </rPr>
      <t>[17]</t>
    </r>
  </si>
  <si>
    <r>
      <t>A delicate and slightly sweet wine from </t>
    </r>
    <r>
      <rPr>
        <sz val="11"/>
        <color rgb="FF0148C2"/>
        <rFont val="Arial"/>
        <family val="2"/>
        <charset val="204"/>
      </rPr>
      <t>Neverwinter</t>
    </r>
    <r>
      <rPr>
        <sz val="11"/>
        <color rgb="FF3A3A3A"/>
        <rFont val="Arial"/>
        <family val="2"/>
        <charset val="204"/>
      </rPr>
      <t> made of slowly fermented </t>
    </r>
    <r>
      <rPr>
        <sz val="11"/>
        <color rgb="FFCC2200"/>
        <rFont val="Arial"/>
        <family val="2"/>
        <charset val="204"/>
      </rPr>
      <t>honey</t>
    </r>
    <r>
      <rPr>
        <sz val="11"/>
        <color rgb="FF3A3A3A"/>
        <rFont val="Arial"/>
        <family val="2"/>
        <charset val="204"/>
      </rPr>
      <t>.</t>
    </r>
    <r>
      <rPr>
        <vertAlign val="superscript"/>
        <sz val="8"/>
        <color rgb="FF0148C2"/>
        <rFont val="Arial"/>
        <family val="2"/>
        <charset val="204"/>
      </rPr>
      <t>[1]</t>
    </r>
  </si>
  <si>
    <t>https://forgottenrealms.fandom.com/wiki/Wine</t>
  </si>
  <si>
    <t>Ale</t>
  </si>
  <si>
    <t>Basic Information</t>
  </si>
  <si>
    <t>Alcoholic beverage</t>
  </si>
  <si>
    <t>5th Edition Statistics[1]</t>
  </si>
  <si>
    <t>4 cp</t>
  </si>
  <si>
    <t>Gallon</t>
  </si>
  <si>
    <t>2 sp</t>
  </si>
  <si>
    <r>
      <t>Ale</t>
    </r>
    <r>
      <rPr>
        <sz val="11"/>
        <color theme="1"/>
        <rFont val="Calibri"/>
        <family val="2"/>
        <charset val="204"/>
        <scheme val="minor"/>
      </rPr>
      <t> was a widely available beverage in the </t>
    </r>
    <r>
      <rPr>
        <sz val="11"/>
        <color rgb="FF0148C2"/>
        <rFont val="Calibri"/>
        <family val="2"/>
        <charset val="204"/>
        <scheme val="minor"/>
      </rPr>
      <t>Realms</t>
    </r>
    <r>
      <rPr>
        <sz val="11"/>
        <color theme="1"/>
        <rFont val="Calibri"/>
        <family val="2"/>
        <charset val="204"/>
        <scheme val="minor"/>
      </rPr>
      <t>.</t>
    </r>
    <r>
      <rPr>
        <vertAlign val="superscript"/>
        <sz val="8"/>
        <color rgb="FF0148C2"/>
        <rFont val="Calibri"/>
        <family val="2"/>
        <charset val="204"/>
        <scheme val="minor"/>
      </rPr>
      <t>[2]</t>
    </r>
  </si>
  <si>
    <t>Contents</t>
  </si>
  <si>
    <t>[show]</t>
  </si>
  <si>
    <t>Notable brews</t>
  </si>
  <si>
    <t>Most taverns provided their own supplies from regional brewers. A few ales, however, due to their high quality or ease of transport, were famous and available in wider areas.[2]</t>
  </si>
  <si>
    <t>Baldur's Gate Pale </t>
  </si>
  <si>
    <r>
      <t>A brew from the </t>
    </r>
    <r>
      <rPr>
        <sz val="11"/>
        <color rgb="FF0148C2"/>
        <rFont val="Calibri"/>
        <family val="2"/>
        <charset val="204"/>
        <scheme val="minor"/>
      </rPr>
      <t>Cutlass</t>
    </r>
    <r>
      <rPr>
        <sz val="11"/>
        <color theme="1"/>
        <rFont val="Calibri"/>
        <family val="2"/>
        <charset val="204"/>
        <scheme val="minor"/>
      </rPr>
      <t> in </t>
    </r>
    <r>
      <rPr>
        <sz val="11"/>
        <color rgb="FF0148C2"/>
        <rFont val="Calibri"/>
        <family val="2"/>
        <charset val="204"/>
        <scheme val="minor"/>
      </rPr>
      <t>Luskan</t>
    </r>
    <r>
      <rPr>
        <sz val="11"/>
        <color theme="1"/>
        <rFont val="Calibri"/>
        <family val="2"/>
        <charset val="204"/>
        <scheme val="minor"/>
      </rPr>
      <t>.</t>
    </r>
    <r>
      <rPr>
        <vertAlign val="superscript"/>
        <sz val="8"/>
        <color rgb="FF0148C2"/>
        <rFont val="Calibri"/>
        <family val="2"/>
        <charset val="204"/>
        <scheme val="minor"/>
      </rPr>
      <t>[3]</t>
    </r>
  </si>
  <si>
    <t>Belbuck </t>
  </si>
  <si>
    <r>
      <t>A translucent green spearmint beer favored by </t>
    </r>
    <r>
      <rPr>
        <sz val="11"/>
        <color rgb="FF0148C2"/>
        <rFont val="Calibri"/>
        <family val="2"/>
        <charset val="204"/>
        <scheme val="minor"/>
      </rPr>
      <t>halflings</t>
    </r>
    <r>
      <rPr>
        <sz val="11"/>
        <color theme="1"/>
        <rFont val="Calibri"/>
        <family val="2"/>
        <charset val="204"/>
        <scheme val="minor"/>
      </rPr>
      <t>.</t>
    </r>
    <r>
      <rPr>
        <vertAlign val="superscript"/>
        <sz val="8"/>
        <color rgb="FF0148C2"/>
        <rFont val="Calibri"/>
        <family val="2"/>
        <charset val="204"/>
        <scheme val="minor"/>
      </rPr>
      <t>[4]</t>
    </r>
  </si>
  <si>
    <t>Bitter Black </t>
  </si>
  <si>
    <r>
      <t>A dark stout from </t>
    </r>
    <r>
      <rPr>
        <sz val="11"/>
        <color rgb="FF0148C2"/>
        <rFont val="Calibri"/>
        <family val="2"/>
        <charset val="204"/>
        <scheme val="minor"/>
      </rPr>
      <t>Arabel</t>
    </r>
    <r>
      <rPr>
        <sz val="11"/>
        <color theme="1"/>
        <rFont val="Calibri"/>
        <family val="2"/>
        <charset val="204"/>
        <scheme val="minor"/>
      </rPr>
      <t>.</t>
    </r>
    <r>
      <rPr>
        <vertAlign val="superscript"/>
        <sz val="8"/>
        <color rgb="FF0148C2"/>
        <rFont val="Calibri"/>
        <family val="2"/>
        <charset val="204"/>
        <scheme val="minor"/>
      </rPr>
      <t>[2]</t>
    </r>
  </si>
  <si>
    <t>Black Bottom </t>
  </si>
  <si>
    <r>
      <t>A rough, smoky ale from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[5]</t>
    </r>
  </si>
  <si>
    <t>Dragon's Breath Beer </t>
  </si>
  <si>
    <r>
      <t>A strong and harsh brew from </t>
    </r>
    <r>
      <rPr>
        <sz val="11"/>
        <color rgb="FF0148C2"/>
        <rFont val="Calibri"/>
        <family val="2"/>
        <charset val="204"/>
        <scheme val="minor"/>
      </rPr>
      <t>Sembia</t>
    </r>
    <r>
      <rPr>
        <sz val="11"/>
        <color theme="1"/>
        <rFont val="Calibri"/>
        <family val="2"/>
        <charset val="204"/>
        <scheme val="minor"/>
      </rPr>
      <t>.</t>
    </r>
    <r>
      <rPr>
        <vertAlign val="superscript"/>
        <sz val="8"/>
        <color rgb="FF0148C2"/>
        <rFont val="Calibri"/>
        <family val="2"/>
        <charset val="204"/>
        <scheme val="minor"/>
      </rPr>
      <t>[2]</t>
    </r>
  </si>
  <si>
    <t>Elminster's Choice </t>
  </si>
  <si>
    <r>
      <t>A heavy, bitter, dark, and cloudy beer from </t>
    </r>
    <r>
      <rPr>
        <sz val="11"/>
        <color rgb="FF0148C2"/>
        <rFont val="Calibri"/>
        <family val="2"/>
        <charset val="204"/>
        <scheme val="minor"/>
      </rPr>
      <t>Immersea</t>
    </r>
    <r>
      <rPr>
        <sz val="11"/>
        <color theme="1"/>
        <rFont val="Calibri"/>
        <family val="2"/>
        <charset val="204"/>
        <scheme val="minor"/>
      </rPr>
      <t>, favored by adventurers from around the </t>
    </r>
    <r>
      <rPr>
        <sz val="11"/>
        <color rgb="FF0148C2"/>
        <rFont val="Calibri"/>
        <family val="2"/>
        <charset val="204"/>
        <scheme val="minor"/>
      </rPr>
      <t>Wyvernwater</t>
    </r>
    <r>
      <rPr>
        <sz val="11"/>
        <color theme="1"/>
        <rFont val="Calibri"/>
        <family val="2"/>
        <charset val="204"/>
        <scheme val="minor"/>
      </rPr>
      <t>.</t>
    </r>
    <r>
      <rPr>
        <vertAlign val="superscript"/>
        <sz val="8"/>
        <color rgb="FF0148C2"/>
        <rFont val="Calibri"/>
        <family val="2"/>
        <charset val="204"/>
        <scheme val="minor"/>
      </rPr>
      <t>[2]</t>
    </r>
  </si>
  <si>
    <t>Golden Sands Brews </t>
  </si>
  <si>
    <r>
      <t>Light and effervescent lagers from </t>
    </r>
    <r>
      <rPr>
        <sz val="11"/>
        <color rgb="FF0148C2"/>
        <rFont val="Calibri"/>
        <family val="2"/>
        <charset val="204"/>
        <scheme val="minor"/>
      </rPr>
      <t>Calimshan</t>
    </r>
    <r>
      <rPr>
        <sz val="11"/>
        <color theme="1"/>
        <rFont val="Calibri"/>
        <family val="2"/>
        <charset val="204"/>
        <scheme val="minor"/>
      </rPr>
      <t>. There were three variations: </t>
    </r>
    <r>
      <rPr>
        <i/>
        <sz val="11"/>
        <color theme="1"/>
        <rFont val="Calibri"/>
        <family val="2"/>
        <charset val="204"/>
        <scheme val="minor"/>
      </rPr>
      <t>Golden Sands Basic</t>
    </r>
    <r>
      <rPr>
        <sz val="11"/>
        <color theme="1"/>
        <rFont val="Calibri"/>
        <family val="2"/>
        <charset val="204"/>
        <scheme val="minor"/>
      </rPr>
      <t>, </t>
    </r>
    <r>
      <rPr>
        <i/>
        <sz val="11"/>
        <color theme="1"/>
        <rFont val="Calibri"/>
        <family val="2"/>
        <charset val="204"/>
        <scheme val="minor"/>
      </rPr>
      <t>Golden Sands Gold</t>
    </r>
    <r>
      <rPr>
        <sz val="11"/>
        <color theme="1"/>
        <rFont val="Calibri"/>
        <family val="2"/>
        <charset val="204"/>
        <scheme val="minor"/>
      </rPr>
      <t> and </t>
    </r>
    <r>
      <rPr>
        <i/>
        <sz val="11"/>
        <color theme="1"/>
        <rFont val="Calibri"/>
        <family val="2"/>
        <charset val="204"/>
        <scheme val="minor"/>
      </rPr>
      <t>Golden Sands Orange</t>
    </r>
    <r>
      <rPr>
        <sz val="11"/>
        <color theme="1"/>
        <rFont val="Calibri"/>
        <family val="2"/>
        <charset val="204"/>
        <scheme val="minor"/>
      </rPr>
      <t>.</t>
    </r>
    <r>
      <rPr>
        <vertAlign val="superscript"/>
        <sz val="8"/>
        <color rgb="FF0148C2"/>
        <rFont val="Calibri"/>
        <family val="2"/>
        <charset val="204"/>
        <scheme val="minor"/>
      </rPr>
      <t>[2]</t>
    </r>
  </si>
  <si>
    <t>Iriaeboran North Brew </t>
  </si>
  <si>
    <r>
      <t>A dark amber brew with a bitter aftertaste from </t>
    </r>
    <r>
      <rPr>
        <sz val="11"/>
        <color rgb="FF0148C2"/>
        <rFont val="Calibri"/>
        <family val="2"/>
        <charset val="204"/>
        <scheme val="minor"/>
      </rPr>
      <t>Iriaebor</t>
    </r>
    <r>
      <rPr>
        <sz val="11"/>
        <color theme="1"/>
        <rFont val="Calibri"/>
        <family val="2"/>
        <charset val="204"/>
        <scheme val="minor"/>
      </rPr>
      <t>. The producers called it "the bite of the North winds".</t>
    </r>
    <r>
      <rPr>
        <vertAlign val="superscript"/>
        <sz val="8"/>
        <color rgb="FF0148C2"/>
        <rFont val="Calibri"/>
        <family val="2"/>
        <charset val="204"/>
        <scheme val="minor"/>
      </rPr>
      <t>[2]</t>
    </r>
  </si>
  <si>
    <t>Luiren's Best </t>
  </si>
  <si>
    <r>
      <t>A sweet black, thick stout brewed by the </t>
    </r>
    <r>
      <rPr>
        <sz val="11"/>
        <color rgb="FFCC2200"/>
        <rFont val="Calibri"/>
        <family val="2"/>
        <charset val="204"/>
        <scheme val="minor"/>
      </rPr>
      <t>Smokardin</t>
    </r>
    <r>
      <rPr>
        <sz val="11"/>
        <color theme="1"/>
        <rFont val="Calibri"/>
        <family val="2"/>
        <charset val="204"/>
        <scheme val="minor"/>
      </rPr>
      <t> clan on the coast of </t>
    </r>
    <r>
      <rPr>
        <sz val="11"/>
        <color rgb="FF0148C2"/>
        <rFont val="Calibri"/>
        <family val="2"/>
        <charset val="204"/>
        <scheme val="minor"/>
      </rPr>
      <t>Luiren</t>
    </r>
    <r>
      <rPr>
        <sz val="11"/>
        <color theme="1"/>
        <rFont val="Calibri"/>
        <family val="2"/>
        <charset val="204"/>
        <scheme val="minor"/>
      </rPr>
      <t>. It was said to be a nice combination with </t>
    </r>
    <r>
      <rPr>
        <sz val="11"/>
        <color rgb="FF0148C2"/>
        <rFont val="Calibri"/>
        <family val="2"/>
        <charset val="204"/>
        <scheme val="minor"/>
      </rPr>
      <t>nut cheese</t>
    </r>
    <r>
      <rPr>
        <sz val="11"/>
        <color theme="1"/>
        <rFont val="Calibri"/>
        <family val="2"/>
        <charset val="204"/>
        <scheme val="minor"/>
      </rPr>
      <t>.</t>
    </r>
    <r>
      <rPr>
        <vertAlign val="superscript"/>
        <sz val="8"/>
        <color rgb="FF0148C2"/>
        <rFont val="Calibri"/>
        <family val="2"/>
        <charset val="204"/>
        <scheme val="minor"/>
      </rPr>
      <t>[2]</t>
    </r>
  </si>
  <si>
    <t>Night ale </t>
  </si>
  <si>
    <r>
      <t>A strong and dark ale from </t>
    </r>
    <r>
      <rPr>
        <sz val="11"/>
        <color rgb="FF0148C2"/>
        <rFont val="Calibri"/>
        <family val="2"/>
        <charset val="204"/>
        <scheme val="minor"/>
      </rPr>
      <t>Voonlar</t>
    </r>
    <r>
      <rPr>
        <sz val="11"/>
        <color theme="1"/>
        <rFont val="Calibri"/>
        <family val="2"/>
        <charset val="204"/>
        <scheme val="minor"/>
      </rPr>
      <t>. It was only available at the </t>
    </r>
    <r>
      <rPr>
        <sz val="11"/>
        <color rgb="FF0148C2"/>
        <rFont val="Calibri"/>
        <family val="2"/>
        <charset val="204"/>
        <scheme val="minor"/>
      </rPr>
      <t>Swords Meet</t>
    </r>
    <r>
      <rPr>
        <sz val="11"/>
        <color theme="1"/>
        <rFont val="Calibri"/>
        <family val="2"/>
        <charset val="204"/>
        <scheme val="minor"/>
      </rPr>
      <t>.</t>
    </r>
    <r>
      <rPr>
        <vertAlign val="superscript"/>
        <sz val="8"/>
        <color rgb="FF0148C2"/>
        <rFont val="Calibri"/>
        <family val="2"/>
        <charset val="204"/>
        <scheme val="minor"/>
      </rPr>
      <t>[6]</t>
    </r>
  </si>
  <si>
    <t>Old One Eye </t>
  </si>
  <si>
    <r>
      <t>A light brew with a spicy aftertaste from </t>
    </r>
    <r>
      <rPr>
        <sz val="11"/>
        <color rgb="FFCC2200"/>
        <rFont val="Calibri"/>
        <family val="2"/>
        <charset val="204"/>
        <scheme val="minor"/>
      </rPr>
      <t>Llorbauth</t>
    </r>
    <r>
      <rPr>
        <sz val="11"/>
        <color theme="1"/>
        <rFont val="Calibri"/>
        <family val="2"/>
        <charset val="204"/>
        <scheme val="minor"/>
      </rPr>
      <t>.</t>
    </r>
    <r>
      <rPr>
        <vertAlign val="superscript"/>
        <sz val="8"/>
        <color rgb="FF0148C2"/>
        <rFont val="Calibri"/>
        <family val="2"/>
        <charset val="204"/>
        <scheme val="minor"/>
      </rPr>
      <t>[2]</t>
    </r>
  </si>
  <si>
    <t>Samman </t>
  </si>
  <si>
    <r>
      <t>A bitter brown ale brewed by the </t>
    </r>
    <r>
      <rPr>
        <sz val="11"/>
        <color rgb="FF0148C2"/>
        <rFont val="Calibri"/>
        <family val="2"/>
        <charset val="204"/>
        <scheme val="minor"/>
      </rPr>
      <t>dwarves</t>
    </r>
    <r>
      <rPr>
        <sz val="11"/>
        <color theme="1"/>
        <rFont val="Calibri"/>
        <family val="2"/>
        <charset val="204"/>
        <scheme val="minor"/>
      </rPr>
      <t> from </t>
    </r>
    <r>
      <rPr>
        <sz val="11"/>
        <color rgb="FF0148C2"/>
        <rFont val="Calibri"/>
        <family val="2"/>
        <charset val="204"/>
        <scheme val="minor"/>
      </rPr>
      <t>Gracklstugh</t>
    </r>
    <r>
      <rPr>
        <sz val="11"/>
        <color theme="1"/>
        <rFont val="Calibri"/>
        <family val="2"/>
        <charset val="204"/>
        <scheme val="minor"/>
      </rPr>
      <t>.</t>
    </r>
    <r>
      <rPr>
        <vertAlign val="superscript"/>
        <sz val="8"/>
        <color rgb="FF0148C2"/>
        <rFont val="Calibri"/>
        <family val="2"/>
        <charset val="204"/>
        <scheme val="minor"/>
      </rPr>
      <t>[7]</t>
    </r>
  </si>
  <si>
    <t>Shadowdark ale </t>
  </si>
  <si>
    <r>
      <t>A cloudy and frothy brown ale from </t>
    </r>
    <r>
      <rPr>
        <sz val="11"/>
        <color rgb="FF0148C2"/>
        <rFont val="Calibri"/>
        <family val="2"/>
        <charset val="204"/>
        <scheme val="minor"/>
      </rPr>
      <t>Shadowdale</t>
    </r>
    <r>
      <rPr>
        <sz val="11"/>
        <color theme="1"/>
        <rFont val="Calibri"/>
        <family val="2"/>
        <charset val="204"/>
        <scheme val="minor"/>
      </rPr>
      <t>.</t>
    </r>
    <r>
      <rPr>
        <vertAlign val="superscript"/>
        <sz val="8"/>
        <color rgb="FF0148C2"/>
        <rFont val="Calibri"/>
        <family val="2"/>
        <charset val="204"/>
        <scheme val="minor"/>
      </rPr>
      <t>[2]</t>
    </r>
  </si>
  <si>
    <t>Sleeping Dragon dark </t>
  </si>
  <si>
    <r>
      <t>A nutty brew made of oats and barley and produced at the </t>
    </r>
    <r>
      <rPr>
        <sz val="11"/>
        <color rgb="FF0148C2"/>
        <rFont val="Calibri"/>
        <family val="2"/>
        <charset val="204"/>
        <scheme val="minor"/>
      </rPr>
      <t>Sleeping Dragon</t>
    </r>
    <r>
      <rPr>
        <sz val="11"/>
        <color theme="1"/>
        <rFont val="Calibri"/>
        <family val="2"/>
        <charset val="204"/>
        <scheme val="minor"/>
      </rPr>
      <t> in </t>
    </r>
    <r>
      <rPr>
        <sz val="11"/>
        <color rgb="FF0148C2"/>
        <rFont val="Calibri"/>
        <family val="2"/>
        <charset val="204"/>
        <scheme val="minor"/>
      </rPr>
      <t>Rassalantar</t>
    </r>
    <r>
      <rPr>
        <sz val="11"/>
        <color theme="1"/>
        <rFont val="Calibri"/>
        <family val="2"/>
        <charset val="204"/>
        <scheme val="minor"/>
      </rPr>
      <t>.</t>
    </r>
    <r>
      <rPr>
        <vertAlign val="superscript"/>
        <sz val="8"/>
        <color rgb="FF0148C2"/>
        <rFont val="Calibri"/>
        <family val="2"/>
        <charset val="204"/>
        <scheme val="minor"/>
      </rPr>
      <t>[8]</t>
    </r>
  </si>
  <si>
    <t>Slow Spout </t>
  </si>
  <si>
    <r>
      <t>A thick and bitter ale produced by </t>
    </r>
    <r>
      <rPr>
        <sz val="11"/>
        <color rgb="FF0148C2"/>
        <rFont val="Calibri"/>
        <family val="2"/>
        <charset val="204"/>
        <scheme val="minor"/>
      </rPr>
      <t>Duergar</t>
    </r>
    <r>
      <rPr>
        <sz val="11"/>
        <color theme="1"/>
        <rFont val="Calibri"/>
        <family val="2"/>
        <charset val="204"/>
        <scheme val="minor"/>
      </rPr>
      <t> and available in </t>
    </r>
    <r>
      <rPr>
        <sz val="11"/>
        <color rgb="FF0148C2"/>
        <rFont val="Calibri"/>
        <family val="2"/>
        <charset val="204"/>
        <scheme val="minor"/>
      </rPr>
      <t>Menzoberranzan</t>
    </r>
    <r>
      <rPr>
        <sz val="11"/>
        <color theme="1"/>
        <rFont val="Calibri"/>
        <family val="2"/>
        <charset val="204"/>
        <scheme val="minor"/>
      </rPr>
      <t>.</t>
    </r>
    <r>
      <rPr>
        <vertAlign val="superscript"/>
        <sz val="8"/>
        <color rgb="FF0148C2"/>
        <rFont val="Calibri"/>
        <family val="2"/>
        <charset val="204"/>
        <scheme val="minor"/>
      </rPr>
      <t>[9]</t>
    </r>
  </si>
  <si>
    <t>Spruce beer </t>
  </si>
  <si>
    <r>
      <t>A beer made from the </t>
    </r>
    <r>
      <rPr>
        <sz val="11"/>
        <color rgb="FF0148C2"/>
        <rFont val="Calibri"/>
        <family val="2"/>
        <charset val="204"/>
        <scheme val="minor"/>
      </rPr>
      <t>spruce</t>
    </r>
    <r>
      <rPr>
        <sz val="11"/>
        <color theme="1"/>
        <rFont val="Calibri"/>
        <family val="2"/>
        <charset val="204"/>
        <scheme val="minor"/>
      </rPr>
      <t> tree in </t>
    </r>
    <r>
      <rPr>
        <sz val="11"/>
        <color rgb="FF0148C2"/>
        <rFont val="Calibri"/>
        <family val="2"/>
        <charset val="204"/>
        <scheme val="minor"/>
      </rPr>
      <t>Wheloon</t>
    </r>
    <r>
      <rPr>
        <sz val="11"/>
        <color theme="1"/>
        <rFont val="Calibri"/>
        <family val="2"/>
        <charset val="204"/>
        <scheme val="minor"/>
      </rPr>
      <t>,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[10]</t>
    </r>
  </si>
  <si>
    <t>Suzale </t>
  </si>
  <si>
    <r>
      <t>Also known as Purple Dragon Ale. A fine nutty ale originally brewed for the royal household of </t>
    </r>
    <r>
      <rPr>
        <sz val="11"/>
        <color rgb="FF0148C2"/>
        <rFont val="Calibri"/>
        <family val="2"/>
        <charset val="204"/>
        <scheme val="minor"/>
      </rPr>
      <t>Cormyr</t>
    </r>
    <r>
      <rPr>
        <sz val="11"/>
        <color theme="1"/>
        <rFont val="Calibri"/>
        <family val="2"/>
        <charset val="204"/>
        <scheme val="minor"/>
      </rPr>
      <t>.</t>
    </r>
    <r>
      <rPr>
        <vertAlign val="superscript"/>
        <sz val="8"/>
        <color rgb="FF0148C2"/>
        <rFont val="Calibri"/>
        <family val="2"/>
        <charset val="204"/>
        <scheme val="minor"/>
      </rPr>
      <t>[2]</t>
    </r>
  </si>
  <si>
    <t>Tanagyr's Stout </t>
  </si>
  <si>
    <r>
      <t>A heavy black stout with a rich malt flavor from </t>
    </r>
    <r>
      <rPr>
        <sz val="11"/>
        <color rgb="FF0148C2"/>
        <rFont val="Calibri"/>
        <family val="2"/>
        <charset val="204"/>
        <scheme val="minor"/>
      </rPr>
      <t>Zhentil Keep</t>
    </r>
    <r>
      <rPr>
        <sz val="11"/>
        <color theme="1"/>
        <rFont val="Calibri"/>
        <family val="2"/>
        <charset val="204"/>
        <scheme val="minor"/>
      </rPr>
      <t>.</t>
    </r>
    <r>
      <rPr>
        <vertAlign val="superscript"/>
        <sz val="8"/>
        <color rgb="FF0148C2"/>
        <rFont val="Calibri"/>
        <family val="2"/>
        <charset val="204"/>
        <scheme val="minor"/>
      </rPr>
      <t>[2]</t>
    </r>
  </si>
  <si>
    <t>Wizard's Quaff </t>
  </si>
  <si>
    <r>
      <t>A local brew freely available for tenants of the </t>
    </r>
    <r>
      <rPr>
        <sz val="11"/>
        <color rgb="FF0148C2"/>
        <rFont val="Calibri"/>
        <family val="2"/>
        <charset val="204"/>
        <scheme val="minor"/>
      </rPr>
      <t>Whistling Wizard</t>
    </r>
    <r>
      <rPr>
        <sz val="11"/>
        <color theme="1"/>
        <rFont val="Calibri"/>
        <family val="2"/>
        <charset val="204"/>
        <scheme val="minor"/>
      </rPr>
      <t> in </t>
    </r>
    <r>
      <rPr>
        <sz val="11"/>
        <color rgb="FF0148C2"/>
        <rFont val="Calibri"/>
        <family val="2"/>
        <charset val="204"/>
        <scheme val="minor"/>
      </rPr>
      <t>Voonlar</t>
    </r>
    <r>
      <rPr>
        <sz val="11"/>
        <color theme="1"/>
        <rFont val="Calibri"/>
        <family val="2"/>
        <charset val="204"/>
        <scheme val="minor"/>
      </rPr>
      <t>.</t>
    </r>
    <r>
      <rPr>
        <vertAlign val="superscript"/>
        <sz val="8"/>
        <color rgb="FF0148C2"/>
        <rFont val="Calibri"/>
        <family val="2"/>
        <charset val="204"/>
        <scheme val="minor"/>
      </rPr>
      <t>[11]</t>
    </r>
  </si>
  <si>
    <t>https://forgottenrealms.fandom.com/wiki/Ale</t>
  </si>
  <si>
    <t>Eugene Kent</t>
  </si>
  <si>
    <t>CiTY WATCH</t>
  </si>
  <si>
    <t>NE damaran knight, corrupted City Watch</t>
  </si>
  <si>
    <t>Darvin Evenwood</t>
  </si>
  <si>
    <t>human ranger monster slayer</t>
  </si>
  <si>
    <t xml:space="preserve">Bareris Anskuld </t>
  </si>
  <si>
    <t xml:space="preserve">Amlar of City Watch, Human - Fighter (Arcane Archer) - City Watch (Investigator) 
Mulan - Male - 47 years 
Optional Variant: Investigator 
Trait: I'm always polite and respectful. 
Flaw: I have little respect for anyone who is not a proven warrior. 
Became a fighter because: I grew up fighting, and I refined my talents by 
defending myself against people who crossed me. 
High Ability: Wisdom perceptive, spiritual, insightful 
Low Ability: Intelligence-dim-witted, slow 
Talent: Expert carpenter 
Values: Balance (Neutral), Protective of colleagues or compatriots, Protective 
of close family members 
Flaw or Secret: Has a powerful enemy </t>
  </si>
  <si>
    <t>Holden Solidflow</t>
  </si>
  <si>
    <t>Orsar Nardem Baman</t>
  </si>
  <si>
    <t>Dark hair, rude, good soldier, orsar of City Watch</t>
  </si>
  <si>
    <t>Gum Oceanthorn</t>
  </si>
  <si>
    <t xml:space="preserve"> Stom Mossbluff</t>
  </si>
  <si>
    <t>Makhum Pakein</t>
  </si>
  <si>
    <t xml:space="preserve"> Thohorn Chandler</t>
  </si>
  <si>
    <t>Oloril Swordhand</t>
  </si>
  <si>
    <t>Xavtiln Droverson</t>
  </si>
  <si>
    <t>Trakas Urthadar</t>
  </si>
  <si>
    <t>Graros Urthadar</t>
  </si>
  <si>
    <t>Swordcaptain , South Ward</t>
  </si>
  <si>
    <t>Armar, South Ward</t>
  </si>
  <si>
    <t>A large beaver statue with a wooden placard identifies an ornate stone two-story building as the Guildhall (WATE 1-3)</t>
  </si>
  <si>
    <t>The only place in the city that has griffon and hippogriff mounts for rent. Renting a hippogriff costs 100 gp per day with another 100 gp as a security deposit. A hippogriff may be purchased for 4,200 gp. If one wishes to buy a griffon it’s possible for 9,000 gp. Griffons are not available for rent. (WATE 2-3)
** Probably connected to the former noble house Gundgulf, the merger of the Houses Brokengulf and Gundwynd, who both caught and trained exotic animals.
*** Or Belabranta</t>
  </si>
  <si>
    <t xml:space="preserve">Undevvur Thort </t>
  </si>
  <si>
    <t>The head of the Swordmaiden sits in a stand of tall trees in the center of the block of the North Ward bounded by Hassantyr’s Street, Tarsar’s Street, Whaelgond Way, and Ussilbran Street.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 — and many sages, alchemists, and wizards visit him regularly in search of potentially useful items.</t>
  </si>
  <si>
    <t>Gralkyn’s Tankard</t>
  </si>
  <si>
    <t>Hammarak's Fine Laces And Adornments</t>
  </si>
  <si>
    <t>If the time is the 1350s to 1370s, the place in Waterdeep you'll most often hear that ditty (and many other verses, most of them similarly bawdy) is a womens' (well, females, because "shes" of the elves, half-elves, halflings, dwarves, gnomes, and some other races are among the regular patrons) dining and drinking club known as THE LACE HARP, which meets in rentable upper rooms in Castle Ward, on the third floor of Hammarak's Fine Laces And Adornments, a shop that sells, alters, and adorns fine feminine garments. It's the third building west of Tchozal's Race, on the south side of Calamastyr Lane. Yes, Kitten is a member.</t>
  </si>
  <si>
    <t>Berithro Tharlivar</t>
  </si>
  <si>
    <t>Santar Belrune</t>
  </si>
  <si>
    <t>relocated from Tharsult importer and VERY rich investor, fast becoming a Deep landlord of note, Masked Lord</t>
  </si>
  <si>
    <t>https://forgottenrealms.fandom.com/wiki/Bitter_Black</t>
  </si>
  <si>
    <t>Bitter Black was a stout beer exported from Arabel and sold through Aurora's Whole Realms Catalogue.</t>
  </si>
  <si>
    <t>This heavy beer tasted best when served at cellar temperatures. Arabellans looked down upon anyone drinking it at a different temperature. Bitter Black had a dark black color with a thick head of deep brown foam</t>
  </si>
  <si>
    <t>Bitter Black could be purchased in the following containers:[1]
Hand keg (3 sp)
Cask (2 gp)
Barrel (5 gp)
Butt (15 gp)
Tun (30 gp)</t>
  </si>
  <si>
    <t>https://forgottenrealms.fandom.com/wiki/Dragon%27s_Breath_Beer</t>
  </si>
  <si>
    <t>Dragon's Breath Beer was a strong beer exported from Sembiaand sold through Aurora's Whole Realms Catalogue</t>
  </si>
  <si>
    <t>This beer had a strong and harsh flavor. It was best served with dark rye bread and death cheese</t>
  </si>
  <si>
    <t>Dragon's Breath Beer could be purchased in the following containers:[1]
Hand keg (12 cp)
Cask (6 sp)
Barrel (2 gp)
Butt (6 gp)
Tun (10 gp)</t>
  </si>
  <si>
    <t>https://forgottenrealms.fandom.com/wiki/Golden_Sands_Brews</t>
  </si>
  <si>
    <t>Golden Sands Brews</t>
  </si>
  <si>
    <t>The different types of Golden Sands brews are listed below:[1]
Golden Sands Basic – The purest form of the Golden Sands lagers, this brew did not contain any additional flavorings. It had a light yellow coloration.
Golden Sands Gold – This lager contained flavor from select cacti and nettles, adding a distinctly sharp taste to the drink. It had a deep golden color.
Golden Sands Orange – Orange and currant were used to flavor this lager, giving it a slightly acidic aftertaste. This lager was the sweetest of the Golden Sands brews.</t>
  </si>
  <si>
    <t>All of the Golden Sands Brews could be purchased in the following containers:[1]
Hand keg (2 sp)
Cask (1 gp)
Barrel (25 sp)
Butt (8 gp)
Tun (16 gp)</t>
  </si>
  <si>
    <t>https://forgottenrealms.fandom.com/wiki/Iriaeboran_North_Brew</t>
  </si>
  <si>
    <t>https://forgottenrealms.fandom.com/wiki/Luiren%27s_Best</t>
  </si>
  <si>
    <t>https://forgottenrealms.fandom.com/wiki/Old_One_Eye</t>
  </si>
  <si>
    <t>https://forgottenrealms.fandom.com/wiki/Shadowdark_ale</t>
  </si>
  <si>
    <t>https://forgottenrealms.fandom.com/wiki/Suzale</t>
  </si>
  <si>
    <t>https://forgottenrealms.fandom.com/wiki/Tanagyr%27s_Stout</t>
  </si>
  <si>
    <r>
      <t>Arabellan Dry</t>
    </r>
    <r>
      <rPr>
        <sz val="11"/>
        <color rgb="FF3A3A3A"/>
        <rFont val="Arial"/>
        <family val="2"/>
        <charset val="204"/>
      </rPr>
      <t> • </t>
    </r>
    <r>
      <rPr>
        <sz val="11"/>
        <color rgb="FF0148C2"/>
        <rFont val="Arial"/>
        <family val="2"/>
        <charset val="204"/>
      </rPr>
      <t>Berduskan Dark</t>
    </r>
    <r>
      <rPr>
        <sz val="11"/>
        <color rgb="FF3A3A3A"/>
        <rFont val="Arial"/>
        <family val="2"/>
        <charset val="204"/>
      </rPr>
      <t> • </t>
    </r>
    <r>
      <rPr>
        <sz val="11"/>
        <color rgb="FF0148C2"/>
        <rFont val="Arial"/>
        <family val="2"/>
        <charset val="204"/>
      </rPr>
      <t>Blood Wine</t>
    </r>
    <r>
      <rPr>
        <sz val="11"/>
        <color rgb="FF3A3A3A"/>
        <rFont val="Arial"/>
        <family val="2"/>
        <charset val="204"/>
      </rPr>
      <t> • </t>
    </r>
    <r>
      <rPr>
        <sz val="11"/>
        <color rgb="FF0148C2"/>
        <rFont val="Arial"/>
        <family val="2"/>
        <charset val="204"/>
      </rPr>
      <t>Clarry</t>
    </r>
    <r>
      <rPr>
        <sz val="11"/>
        <color rgb="FF3A3A3A"/>
        <rFont val="Arial"/>
        <family val="2"/>
        <charset val="204"/>
      </rPr>
      <t> • </t>
    </r>
    <r>
      <rPr>
        <sz val="11"/>
        <color rgb="FF0148C2"/>
        <rFont val="Arial"/>
        <family val="2"/>
        <charset val="204"/>
      </rPr>
      <t>Evermead</t>
    </r>
    <r>
      <rPr>
        <sz val="11"/>
        <color rgb="FF3A3A3A"/>
        <rFont val="Arial"/>
        <family val="2"/>
        <charset val="204"/>
      </rPr>
      <t> • </t>
    </r>
    <r>
      <rPr>
        <sz val="11"/>
        <color rgb="FF0148C2"/>
        <rFont val="Arial"/>
        <family val="2"/>
        <charset val="204"/>
      </rPr>
      <t>Fire Wine</t>
    </r>
    <r>
      <rPr>
        <sz val="11"/>
        <color rgb="FF3A3A3A"/>
        <rFont val="Arial"/>
        <family val="2"/>
        <charset val="204"/>
      </rPr>
      <t> • </t>
    </r>
    <r>
      <rPr>
        <sz val="11"/>
        <color rgb="FF0148C2"/>
        <rFont val="Arial"/>
        <family val="2"/>
        <charset val="204"/>
      </rPr>
      <t>Mead</t>
    </r>
    <r>
      <rPr>
        <sz val="11"/>
        <color rgb="FF3A3A3A"/>
        <rFont val="Arial"/>
        <family val="2"/>
        <charset val="204"/>
      </rPr>
      <t> • </t>
    </r>
    <r>
      <rPr>
        <sz val="11"/>
        <color rgb="FF0148C2"/>
        <rFont val="Arial"/>
        <family val="2"/>
        <charset val="204"/>
      </rPr>
      <t>Saerloonian Special Vat</t>
    </r>
    <r>
      <rPr>
        <sz val="11"/>
        <color rgb="FF3A3A3A"/>
        <rFont val="Arial"/>
        <family val="2"/>
        <charset val="204"/>
      </rPr>
      <t> • </t>
    </r>
    <r>
      <rPr>
        <sz val="11"/>
        <color rgb="FF0148C2"/>
        <rFont val="Arial"/>
        <family val="2"/>
        <charset val="204"/>
      </rPr>
      <t>Saerloonian Glowfire</t>
    </r>
    <r>
      <rPr>
        <sz val="11"/>
        <color rgb="FF3A3A3A"/>
        <rFont val="Arial"/>
        <family val="2"/>
        <charset val="204"/>
      </rPr>
      <t> • </t>
    </r>
    <r>
      <rPr>
        <sz val="11"/>
        <color rgb="FF0148C2"/>
        <rFont val="Arial"/>
        <family val="2"/>
        <charset val="204"/>
      </rPr>
      <t>Saerloonian Topaz</t>
    </r>
    <r>
      <rPr>
        <sz val="11"/>
        <color rgb="FF3A3A3A"/>
        <rFont val="Arial"/>
        <family val="2"/>
        <charset val="204"/>
      </rPr>
      <t> • </t>
    </r>
    <r>
      <rPr>
        <sz val="11"/>
        <color rgb="FF0148C2"/>
        <rFont val="Arial"/>
        <family val="2"/>
        <charset val="204"/>
      </rPr>
      <t>Undermountain Alurlyath</t>
    </r>
    <r>
      <rPr>
        <sz val="11"/>
        <color rgb="FF3A3A3A"/>
        <rFont val="Arial"/>
        <family val="2"/>
        <charset val="204"/>
      </rPr>
      <t> • </t>
    </r>
    <r>
      <rPr>
        <sz val="11"/>
        <color rgb="FF0148C2"/>
        <rFont val="Arial"/>
        <family val="2"/>
        <charset val="204"/>
      </rPr>
      <t>Westgate Ruby</t>
    </r>
    <r>
      <rPr>
        <sz val="11"/>
        <color rgb="FF3A3A3A"/>
        <rFont val="Arial"/>
        <family val="2"/>
        <charset val="204"/>
      </rPr>
      <t> • </t>
    </r>
    <r>
      <rPr>
        <sz val="11"/>
        <color rgb="FF0148C2"/>
        <rFont val="Arial"/>
        <family val="2"/>
        <charset val="204"/>
      </rPr>
      <t>Spiced wine</t>
    </r>
    <r>
      <rPr>
        <sz val="11"/>
        <color rgb="FF3A3A3A"/>
        <rFont val="Arial"/>
        <family val="2"/>
        <charset val="204"/>
      </rPr>
      <t> • </t>
    </r>
    <r>
      <rPr>
        <sz val="11"/>
        <color rgb="FF0148C2"/>
        <rFont val="Arial"/>
        <family val="2"/>
        <charset val="204"/>
      </rPr>
      <t>Table wine</t>
    </r>
    <r>
      <rPr>
        <sz val="11"/>
        <color rgb="FF3A3A3A"/>
        <rFont val="Arial"/>
        <family val="2"/>
        <charset val="204"/>
      </rPr>
      <t> • </t>
    </r>
    <r>
      <rPr>
        <sz val="11"/>
        <color rgb="FF0148C2"/>
        <rFont val="Arial"/>
        <family val="2"/>
        <charset val="204"/>
      </rPr>
      <t>Winter Wine</t>
    </r>
  </si>
  <si>
    <t>https://forgottenrealms.fandom.com/wiki/Aurora%27s_Whole_Realms_Catalogue</t>
  </si>
  <si>
    <t>Ciders </t>
  </si>
  <si>
    <r>
      <t>Knee-Cracker</t>
    </r>
    <r>
      <rPr>
        <sz val="11"/>
        <color rgb="FF3A3A3A"/>
        <rFont val="Arial"/>
        <family val="2"/>
        <charset val="204"/>
      </rPr>
      <t> • </t>
    </r>
    <r>
      <rPr>
        <sz val="11"/>
        <color rgb="FF0148C2"/>
        <rFont val="Arial"/>
        <family val="2"/>
        <charset val="204"/>
      </rPr>
      <t>Purple Hills Cider</t>
    </r>
    <r>
      <rPr>
        <sz val="11"/>
        <color rgb="FF3A3A3A"/>
        <rFont val="Arial"/>
        <family val="2"/>
        <charset val="204"/>
      </rPr>
      <t> • </t>
    </r>
    <r>
      <rPr>
        <sz val="11"/>
        <color rgb="FF0148C2"/>
        <rFont val="Arial"/>
        <family val="2"/>
        <charset val="204"/>
      </rPr>
      <t>Vilhon Cider</t>
    </r>
  </si>
  <si>
    <t>6 gp</t>
  </si>
  <si>
    <t>1.2 sp</t>
  </si>
  <si>
    <t>7 gp</t>
  </si>
  <si>
    <t>1.4 sp</t>
  </si>
  <si>
    <t>25 sp</t>
  </si>
  <si>
    <t>10 sp</t>
  </si>
  <si>
    <t>16 gp</t>
  </si>
  <si>
    <t>12 sp</t>
  </si>
  <si>
    <t>10 cp</t>
  </si>
  <si>
    <t>1.5 sp</t>
  </si>
  <si>
    <t>35 sp</t>
  </si>
  <si>
    <t>9 gp</t>
  </si>
  <si>
    <t>1.7 sp</t>
  </si>
  <si>
    <t>18 gp</t>
  </si>
  <si>
    <t>3.5 sp</t>
  </si>
  <si>
    <t>48 gp</t>
  </si>
  <si>
    <t>12 gp</t>
  </si>
  <si>
    <t>24 gp</t>
  </si>
  <si>
    <t>14 gp</t>
  </si>
  <si>
    <t>15 sp</t>
  </si>
  <si>
    <t>70 gp</t>
  </si>
  <si>
    <t>46 sp</t>
  </si>
  <si>
    <t>18 sp</t>
  </si>
  <si>
    <t>3.8 sp</t>
  </si>
  <si>
    <t>38 gp</t>
  </si>
  <si>
    <t>22 gp</t>
  </si>
  <si>
    <t>26 sp</t>
  </si>
  <si>
    <t>54 gp</t>
  </si>
  <si>
    <t>23 gp</t>
  </si>
  <si>
    <t>28 sp</t>
  </si>
  <si>
    <t>56 gp</t>
  </si>
  <si>
    <t>17 gp</t>
  </si>
  <si>
    <t>4.8 sp</t>
  </si>
  <si>
    <t>42 gp</t>
  </si>
  <si>
    <t>13 sp</t>
  </si>
  <si>
    <t>112 sp</t>
  </si>
  <si>
    <t>26 gp</t>
  </si>
  <si>
    <t>33 sp</t>
  </si>
  <si>
    <t>7 sp</t>
  </si>
  <si>
    <t>65 gp</t>
  </si>
  <si>
    <t>13 gp</t>
  </si>
  <si>
    <t>6 cp</t>
  </si>
  <si>
    <t>9 cp</t>
  </si>
  <si>
    <t>9 sp</t>
  </si>
  <si>
    <t>32 gp</t>
  </si>
  <si>
    <t>37 sp</t>
  </si>
  <si>
    <t>43 sp</t>
  </si>
  <si>
    <t>5 cp</t>
  </si>
  <si>
    <t>4.5 sp</t>
  </si>
  <si>
    <t>1700 gp</t>
  </si>
  <si>
    <t>14 sp</t>
  </si>
  <si>
    <t>11 sp</t>
  </si>
  <si>
    <r>
      <t>j</t>
    </r>
    <r>
      <rPr>
        <sz val="12"/>
        <color rgb="FF000000"/>
        <rFont val="Arial"/>
        <family val="2"/>
        <charset val="204"/>
      </rPr>
      <t>With gold embroidery add:</t>
    </r>
  </si>
  <si>
    <r>
      <t>a</t>
    </r>
    <r>
      <rPr>
        <sz val="12"/>
        <color rgb="FF000000"/>
        <rFont val="Arial"/>
        <family val="2"/>
        <charset val="204"/>
      </rPr>
      <t>Dying charge: add</t>
    </r>
  </si>
  <si>
    <r>
      <t>b</t>
    </r>
    <r>
      <rPr>
        <sz val="12"/>
        <color rgb="FF000000"/>
        <rFont val="Arial"/>
        <family val="2"/>
        <charset val="204"/>
      </rPr>
      <t>Added embroidery. Add:</t>
    </r>
  </si>
  <si>
    <r>
      <t>d</t>
    </r>
    <r>
      <rPr>
        <sz val="12"/>
        <color rgb="FF000000"/>
        <rFont val="Arial"/>
        <family val="2"/>
        <charset val="204"/>
      </rPr>
      <t>Add options to silk. Add:</t>
    </r>
  </si>
  <si>
    <r>
      <t>c</t>
    </r>
    <r>
      <rPr>
        <sz val="12"/>
        <color rgb="FF000000"/>
        <rFont val="Arial"/>
        <family val="2"/>
        <charset val="204"/>
      </rPr>
      <t>Add options. Add:</t>
    </r>
  </si>
  <si>
    <r>
      <t>e</t>
    </r>
    <r>
      <rPr>
        <sz val="12"/>
        <color rgb="FF000000"/>
        <rFont val="Arial"/>
        <family val="2"/>
        <charset val="204"/>
      </rPr>
      <t>Add wire mesh lining. Add:</t>
    </r>
  </si>
  <si>
    <r>
      <t>e</t>
    </r>
    <r>
      <rPr>
        <sz val="12"/>
        <color rgb="FF000000"/>
        <rFont val="Arial"/>
        <family val="2"/>
        <charset val="204"/>
      </rPr>
      <t>Extra embroidered or tooled letters. Add:</t>
    </r>
  </si>
  <si>
    <r>
      <t>f</t>
    </r>
    <r>
      <rPr>
        <sz val="12"/>
        <color rgb="FF000000"/>
        <rFont val="Arial"/>
        <family val="2"/>
        <charset val="204"/>
      </rPr>
      <t>Add fur lining. Add:</t>
    </r>
  </si>
  <si>
    <r>
      <t>h</t>
    </r>
    <r>
      <rPr>
        <sz val="12"/>
        <color rgb="FF000000"/>
        <rFont val="Arial"/>
        <family val="2"/>
        <charset val="204"/>
      </rPr>
      <t>Retarring</t>
    </r>
  </si>
  <si>
    <r>
      <t>g</t>
    </r>
    <r>
      <rPr>
        <sz val="12"/>
        <color rgb="FF000000"/>
        <rFont val="Arial"/>
        <family val="2"/>
        <charset val="204"/>
      </rPr>
      <t>Add dagger sheath to boots. Add for each:</t>
    </r>
  </si>
  <si>
    <r>
      <t>i</t>
    </r>
    <r>
      <rPr>
        <sz val="12"/>
        <color rgb="FF000000"/>
        <rFont val="Arial"/>
        <family val="2"/>
        <charset val="204"/>
      </rPr>
      <t>Added attachments - Add:</t>
    </r>
  </si>
  <si>
    <r>
      <t>k</t>
    </r>
    <r>
      <rPr>
        <sz val="12"/>
        <color rgb="FF000000"/>
        <rFont val="Arial"/>
        <family val="2"/>
        <charset val="204"/>
      </rPr>
      <t>Fur Lining. Add:</t>
    </r>
  </si>
  <si>
    <t>2.5 sp</t>
  </si>
  <si>
    <t>7.5 sp</t>
  </si>
  <si>
    <r>
      <t>Codpiece, bag - linen</t>
    </r>
    <r>
      <rPr>
        <vertAlign val="superscript"/>
        <sz val="12"/>
        <color rgb="FF000000"/>
        <rFont val="Arial"/>
        <family val="2"/>
        <charset val="204"/>
      </rPr>
      <t>j</t>
    </r>
  </si>
  <si>
    <r>
      <t>Codpiece, bag - velvet or silk</t>
    </r>
    <r>
      <rPr>
        <vertAlign val="superscript"/>
        <sz val="12"/>
        <color rgb="FF000000"/>
        <rFont val="Arial"/>
        <family val="2"/>
        <charset val="204"/>
      </rPr>
      <t>j</t>
    </r>
  </si>
  <si>
    <r>
      <t>Codpiece, flat - linen</t>
    </r>
    <r>
      <rPr>
        <vertAlign val="superscript"/>
        <sz val="12"/>
        <color rgb="FF000000"/>
        <rFont val="Arial"/>
        <family val="2"/>
        <charset val="204"/>
      </rPr>
      <t>j</t>
    </r>
  </si>
  <si>
    <r>
      <t>Codpiece, flat - velvet or silk</t>
    </r>
    <r>
      <rPr>
        <vertAlign val="superscript"/>
        <sz val="12"/>
        <color rgb="FF000000"/>
        <rFont val="Arial"/>
        <family val="2"/>
        <charset val="204"/>
      </rPr>
      <t>j</t>
    </r>
  </si>
  <si>
    <r>
      <t>Dress, linen - elf</t>
    </r>
    <r>
      <rPr>
        <vertAlign val="superscript"/>
        <sz val="12"/>
        <color rgb="FF000000"/>
        <rFont val="Arial"/>
        <family val="2"/>
        <charset val="204"/>
      </rPr>
      <t>a</t>
    </r>
  </si>
  <si>
    <r>
      <t>Dress, linen - gnome</t>
    </r>
    <r>
      <rPr>
        <vertAlign val="superscript"/>
        <sz val="12"/>
        <color rgb="FF000000"/>
        <rFont val="Arial"/>
        <family val="2"/>
        <charset val="204"/>
      </rPr>
      <t>a</t>
    </r>
  </si>
  <si>
    <t>8 cp</t>
  </si>
  <si>
    <r>
      <t>Dress, linen - halfling</t>
    </r>
    <r>
      <rPr>
        <vertAlign val="superscript"/>
        <sz val="12"/>
        <color rgb="FF000000"/>
        <rFont val="Arial"/>
        <family val="2"/>
        <charset val="204"/>
      </rPr>
      <t>a</t>
    </r>
  </si>
  <si>
    <r>
      <t>Hat or cap</t>
    </r>
    <r>
      <rPr>
        <vertAlign val="superscript"/>
        <sz val="12"/>
        <color rgb="FF000000"/>
        <rFont val="Arial"/>
        <family val="2"/>
        <charset val="204"/>
      </rPr>
      <t>k</t>
    </r>
    <r>
      <rPr>
        <sz val="12"/>
        <color rgb="FF000000"/>
        <rFont val="Arial"/>
        <family val="2"/>
        <charset val="204"/>
      </rPr>
      <t> - fur</t>
    </r>
  </si>
  <si>
    <r>
      <t>Hat or cap - linen, wool, leather</t>
    </r>
    <r>
      <rPr>
        <vertAlign val="superscript"/>
        <sz val="12"/>
        <color rgb="FF000000"/>
        <rFont val="Arial"/>
        <family val="2"/>
        <charset val="204"/>
      </rPr>
      <t>k</t>
    </r>
  </si>
  <si>
    <r>
      <t>Jerkin, leather</t>
    </r>
    <r>
      <rPr>
        <vertAlign val="superscript"/>
        <sz val="12"/>
        <color rgb="FF000000"/>
        <rFont val="Arial"/>
        <family val="2"/>
        <charset val="204"/>
      </rPr>
      <t>bc</t>
    </r>
  </si>
  <si>
    <r>
      <t>Jerkin, linen</t>
    </r>
    <r>
      <rPr>
        <vertAlign val="superscript"/>
        <sz val="12"/>
        <color rgb="FF000000"/>
        <rFont val="Arial"/>
        <family val="2"/>
        <charset val="204"/>
      </rPr>
      <t>bc</t>
    </r>
  </si>
  <si>
    <r>
      <t>Jerkin, Maztican cotton</t>
    </r>
    <r>
      <rPr>
        <vertAlign val="superscript"/>
        <sz val="12"/>
        <color rgb="FF000000"/>
        <rFont val="Arial"/>
        <family val="2"/>
        <charset val="204"/>
      </rPr>
      <t>bc</t>
    </r>
  </si>
  <si>
    <r>
      <t>Jerkin, quilted</t>
    </r>
    <r>
      <rPr>
        <vertAlign val="superscript"/>
        <sz val="12"/>
        <color rgb="FF000000"/>
        <rFont val="Arial"/>
        <family val="2"/>
        <charset val="204"/>
      </rPr>
      <t>bc</t>
    </r>
  </si>
  <si>
    <r>
      <t>Jerkin, silk</t>
    </r>
    <r>
      <rPr>
        <vertAlign val="superscript"/>
        <sz val="12"/>
        <color rgb="FF000000"/>
        <rFont val="Arial"/>
        <family val="2"/>
        <charset val="204"/>
      </rPr>
      <t>bd</t>
    </r>
  </si>
  <si>
    <r>
      <t>Purse, leather</t>
    </r>
    <r>
      <rPr>
        <vertAlign val="superscript"/>
        <sz val="12"/>
        <color rgb="FF000000"/>
        <rFont val="Arial"/>
        <family val="2"/>
        <charset val="204"/>
      </rPr>
      <t>e</t>
    </r>
  </si>
  <si>
    <r>
      <t>Purse, linen</t>
    </r>
    <r>
      <rPr>
        <vertAlign val="superscript"/>
        <sz val="12"/>
        <color rgb="FF000000"/>
        <rFont val="Arial"/>
        <family val="2"/>
        <charset val="204"/>
      </rPr>
      <t>e</t>
    </r>
  </si>
  <si>
    <r>
      <t>Robe, wool or linen</t>
    </r>
    <r>
      <rPr>
        <vertAlign val="superscript"/>
        <sz val="12"/>
        <color rgb="FF000000"/>
        <rFont val="Arial"/>
        <family val="2"/>
        <charset val="204"/>
      </rPr>
      <t>f</t>
    </r>
  </si>
  <si>
    <r>
      <t>Robe, silk</t>
    </r>
    <r>
      <rPr>
        <vertAlign val="superscript"/>
        <sz val="12"/>
        <color rgb="FF000000"/>
        <rFont val="Arial"/>
        <family val="2"/>
        <charset val="204"/>
      </rPr>
      <t>f</t>
    </r>
  </si>
  <si>
    <t>95 sp</t>
  </si>
  <si>
    <r>
      <t>Turban or beret - fur</t>
    </r>
    <r>
      <rPr>
        <vertAlign val="superscript"/>
        <sz val="12"/>
        <color rgb="FF000000"/>
        <rFont val="Arial"/>
        <family val="2"/>
        <charset val="204"/>
      </rPr>
      <t>k</t>
    </r>
  </si>
  <si>
    <r>
      <t>Turban or beret - linen, wool, leather</t>
    </r>
    <r>
      <rPr>
        <vertAlign val="superscript"/>
        <sz val="12"/>
        <color rgb="FF000000"/>
        <rFont val="Arial"/>
        <family val="2"/>
        <charset val="204"/>
      </rPr>
      <t>k</t>
    </r>
  </si>
  <si>
    <t>45 gp</t>
  </si>
  <si>
    <r>
      <t>High boots, hard</t>
    </r>
    <r>
      <rPr>
        <vertAlign val="superscript"/>
        <sz val="12"/>
        <color rgb="FF000000"/>
        <rFont val="Arial"/>
        <family val="2"/>
        <charset val="204"/>
      </rPr>
      <t>g</t>
    </r>
  </si>
  <si>
    <r>
      <t>High boots, pelt</t>
    </r>
    <r>
      <rPr>
        <vertAlign val="superscript"/>
        <sz val="12"/>
        <color rgb="FF000000"/>
        <rFont val="Arial"/>
        <family val="2"/>
        <charset val="204"/>
      </rPr>
      <t>g</t>
    </r>
  </si>
  <si>
    <r>
      <t>High boots, soft</t>
    </r>
    <r>
      <rPr>
        <vertAlign val="superscript"/>
        <sz val="12"/>
        <color rgb="FF000000"/>
        <rFont val="Arial"/>
        <family val="2"/>
        <charset val="204"/>
      </rPr>
      <t>g</t>
    </r>
  </si>
  <si>
    <r>
      <t>Hip boots</t>
    </r>
    <r>
      <rPr>
        <vertAlign val="superscript"/>
        <sz val="12"/>
        <color rgb="FF000000"/>
        <rFont val="Arial"/>
        <family val="2"/>
        <charset val="204"/>
      </rPr>
      <t>h</t>
    </r>
  </si>
  <si>
    <r>
      <t>Low boots, hard</t>
    </r>
    <r>
      <rPr>
        <vertAlign val="superscript"/>
        <sz val="12"/>
        <color rgb="FF000000"/>
        <rFont val="Arial"/>
        <family val="2"/>
        <charset val="204"/>
      </rPr>
      <t>g</t>
    </r>
  </si>
  <si>
    <r>
      <t>Low boots, pelt</t>
    </r>
    <r>
      <rPr>
        <vertAlign val="superscript"/>
        <sz val="12"/>
        <color rgb="FF000000"/>
        <rFont val="Arial"/>
        <family val="2"/>
        <charset val="204"/>
      </rPr>
      <t>g</t>
    </r>
  </si>
  <si>
    <r>
      <t>Low boots, soft</t>
    </r>
    <r>
      <rPr>
        <vertAlign val="superscript"/>
        <sz val="12"/>
        <color rgb="FF000000"/>
        <rFont val="Arial"/>
        <family val="2"/>
        <charset val="204"/>
      </rPr>
      <t>g</t>
    </r>
  </si>
  <si>
    <r>
      <t>Orc-Spiker Boots</t>
    </r>
    <r>
      <rPr>
        <vertAlign val="superscript"/>
        <sz val="12"/>
        <color rgb="FF000000"/>
        <rFont val="Arial"/>
        <family val="2"/>
        <charset val="204"/>
      </rPr>
      <t>i</t>
    </r>
  </si>
  <si>
    <t>4 cp</t>
  </si>
  <si>
    <t>1.6 sp</t>
  </si>
  <si>
    <t>3 cp</t>
  </si>
  <si>
    <t>27 gp</t>
  </si>
  <si>
    <t>37 gp</t>
  </si>
  <si>
    <t>Special Order Only</t>
  </si>
  <si>
    <t>55 gp</t>
  </si>
  <si>
    <t>95 gp</t>
  </si>
  <si>
    <t>Fergus Crabwater.</t>
  </si>
  <si>
    <t>false identity of Velgos Ephezzrin</t>
  </si>
  <si>
    <t>false identity of Llorath Pharn</t>
  </si>
  <si>
    <t>false identity of Jarlaxle, Captain Zardoz Zord of Luskan</t>
  </si>
  <si>
    <t>Leader of faction</t>
  </si>
  <si>
    <t>rock gnome engineer</t>
  </si>
  <si>
    <t xml:space="preserve">Captain Drashk </t>
  </si>
  <si>
    <t>6 Zhents mercenaries, 12 deckhands</t>
  </si>
  <si>
    <t>Maelra Harzund</t>
  </si>
  <si>
    <t>Zathant Drorn</t>
  </si>
  <si>
    <t>Inneth Hulmshar</t>
  </si>
  <si>
    <t>dwells in Mistshore, but works on staff in the glittering Mermaid and Stars gambling house on eastfront Copper Street (three doors north of Sulmor Street) in North Ward. He's a raven-haired, thin, handsome man of impeccable manners, being both urbane and alert, who fools most folk he meets into thinking he comes from a wealthy background and high breeding. Inneth rents rooms at various rooming houses, seldom staying in one place for more than a month at a time. He owns very few belongings, and he enjoys a lifestyle of attending many revels (often as the escort of ugly and disagreeable noblewomen) and dining and drinking well at such eventsas well as, of course, seeing and overhearing all he can that is useful to him personally and to the cult. His cult contacts see him as "our man we can worm into meetings of nobles," and pay him well for what he can learn and report back to them (particularly about the investments of noble families, and the timing and specifics of their caravan and waterborne shipments). Inneth is quietly banking his takings with certain guilds, with an eye to slowly and behind the scenes buying up city properties until he becomes a wealthy landlord. He won't say no to marrying one of those ugly and disagreeable noblewomen if any of them happen to become rich widows, either.</t>
  </si>
  <si>
    <t>is a young half-elf wizard of low mastery who discovered he could make more money drawing small and intricately detailed maps of Waterdhavian neighborhoods and interior layouts of particular buildings than by working magic on the sly (because his talents weren't strong enough to manage the spells those too desperate or poor to go to the Watchful Order tend to need). However, the miscreants he was selling maps to recently disappeared (to feed the harbor fishes or to grace Castle Waterdeep's dungeons), and the Watch seem far too interested in someone who draws such things for Drorn's comfort.
Like many Waterdhavians aspiring to more wealth than they possess (and in the meantime pretending to have already attained that wealth and the lifestyle that goes with it), Drorn shares in the rental of a good third-floor suite of rooms in Castle Ward (in Stonegate House, westfront Snail Street nine doors north of Shesstra's Street) with six others. The seven men uneasily share the rooms for bathing and wardrobe storage, and they use the kitchen, dining area, sitting room, and bedchamber for assignations and to entertain their various upscale clients and contacts. As far as Drorn knows, none of his six partners are cult spies or agents, and he never involves them or his Castle Ward premises in cult activities.
Drorn's real abode is a damp, roof-leaking-when-it-rains fourth floor attic room in a rundown rooming house on westfront Bitter Alley in Dock Ward. From this dismal residence, he daily descends the outdoor stairs to hire on as a daily laborer, loading or unloading small shipments to or from various Waterdhavian businesses and homes and Dock Ward warehouses. In other words, he's hired brawnbut his looks and behavior (pleasant mien and track record for honestythat is, refraining from pilferage) have made him trusted enough to visit addresses in all but Sea Ward and North Ward. Drorn sees and overhears much and lets the cult know everything he deems important. He dreams of being hired on by a well-to-do household in Sea, North, or Castle Wards as a servant, even if it's just being a doorjack. Drorn is handy at a variety of manual work, usually making swift and serviceable repairs.</t>
  </si>
  <si>
    <t xml:space="preserve"> is a novice wizard of very modest accomplishments in the Art, who ceased training when the elderly master she was apprenticed to died suddenly of winterchill. Ever since, she has made a living making and selling spell scrolls, fake but impressive-looking spell scrolls, and wands that glow with faerie fire upon command. The latter resist catching fire and are "suitable for greater enchantments" (that is, they do nothing else). She also has vials of "wizard's blood," drawing on a large stock of beautiful little perfume vials she bought when a warehouse was torn down, and filling them with the blood of the live chickens she buys for her own meals, mixed with ichor from boiled-down worms she collects by day in the City of the Dead, to alter the smell and look of the poultry gore.
Maelra dwells in dingy third-floor rooms in a ramshackle rooming house, Laethra's Highhaven, that stands on the west side of Caravan Court in Trades Ward. She is a soft-spoken, rather timid woman of almost white blonde hair, shy speech and manners, and a romantic dreamer. Working for the cult carries a spice of danger she loves, and it makes her feel important and as if her life is going somewhere rather than just drifting along from day to day survivingbut she dreams of real romance and real importance, and may soon do something reckless if moved by either of those triggers.</t>
  </si>
  <si>
    <t xml:space="preserve">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
  </si>
  <si>
    <t>http://dnd.wizards.com/articles/features/eyes-dragon-part-3</t>
  </si>
  <si>
    <t>MERGED, Belbrundel</t>
  </si>
  <si>
    <t>MERGED, Phulbrinter</t>
  </si>
  <si>
    <t>MERGED, Gundgulf</t>
  </si>
  <si>
    <t>Andrethra Zoar</t>
  </si>
  <si>
    <t>Zoar</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</si>
  <si>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t>
  </si>
  <si>
    <t>Magic items. Aurora was an adventurer sorceress who quested the globe before retiring to Westgate to found a lucrative business in exotic goods. Teleportation circles connected her Emporium to outlets across Faerûn.</t>
  </si>
  <si>
    <t>Magic items.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</si>
  <si>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A simple bell tower used to signal fires, attacks and calls for assembly at the Palace. (15 Guard at all times)</t>
  </si>
  <si>
    <t>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t>
  </si>
  <si>
    <t>An upscale brothel known for its exotic pleasures</t>
  </si>
  <si>
    <t>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Piergeiron’s Palace, and still called that by elderly and long-lived citizens (including many elves).</t>
  </si>
  <si>
    <t>Coin Alley</t>
  </si>
  <si>
    <t>Assassins. Drugs. Poisons. Potions.</t>
  </si>
  <si>
    <t>Food, Special Substances &amp; Items</t>
  </si>
  <si>
    <t>Estella's Famous Pies</t>
  </si>
  <si>
    <t>The wonderful scent of meat pies fills the street from this little hole-in-the-wall shop. A matronly woman is loudly singing, mostly on-key, as she fills the racks which adorn the street-side counter. Plucked gamebirds and bundles of aromatic spices frame the window, clearly communicating the quality of her product. "Canna getchoo anythin' dearie?" She calls out to any passersby.</t>
  </si>
  <si>
    <t>Fellowship of Innkeepers. The headquarters of the Fellowship of Innkeepers that operates as a member-only inn one night a tenday.</t>
  </si>
  <si>
    <t>The Font of Knowledge is a temple to Oghma, yes, but also the city’s largest public library. Titles written throughout the ages can be viewed here — under the watchful eyes of the temple’s priests.</t>
  </si>
  <si>
    <t>Barracks for City Guard. Typically has a rotating group of guards in various states of readiness for their shifts in the nearby wards, some even sleep on the bunked cots in the sleeping quarters.</t>
  </si>
  <si>
    <t>Guard Barracks #3</t>
  </si>
  <si>
    <t>Smithy for City Guard. They are some of the finest smiths in the city but they rarely take on private clients for fear of losing their government contracts.</t>
  </si>
  <si>
    <t>Solemn Order of Recognized Furriers &amp; Woolmen.</t>
  </si>
  <si>
    <t>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</si>
  <si>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</si>
  <si>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Temple of Tyr. Holy Order of the Knights of Samular. Overseen by head priest Hykros Allumen, this famous temple of Tyr was the home of two of the Maimed God's most renowned groups of worship: the Holy Order of the Knights of Samular and the monastic Order of the Even-Handed.</t>
  </si>
  <si>
    <t>Storage house for the Halls of Hilmer</t>
  </si>
  <si>
    <t>A festhall in the Castle Ward of Waterdeep adjacent to Blackstaff Tower.</t>
  </si>
  <si>
    <t>A high-brow performing arts center and opera house located on the southwest corner with Bazaar Street. Mirt the Moneylender had a private box here and there was a portal to various locations across Faerûn hidden in the prop room.</t>
  </si>
  <si>
    <t>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</si>
  <si>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The main attraction that set the tone for this establishment was a giant-sized, free-floating, sinister-looking mask that hovered about the display area behind the front window, known as "the Lurking Mask". It was quite visible at any hour because it was illuminated by three lanterns hung behind a valance across the top of the window, and the diorama was backed by a cream-colored sheet that hung from a rod and draped over a counter. The material was held in place by black wooden letters on the counter that spelled out "Nurneene Masks". The eerie mask turned to follow passers-by as if watching them suspiciously. Occasionally, it flew up to the glass and startled a pedestrian or a gawker, appearing to stare at them appraisingly. The effect of this animated object was so spooky that some Waterdhavians refused to walk by the shop, choosing to cross to the other side of the street or go around the block to avoid it, while others stopped to marvel and admire.</t>
  </si>
  <si>
    <t>Rope and net shop in Castle Ward, Waterdeep. It is run by Ornliir Lalthlussz and is located on the Street of Bells.</t>
  </si>
  <si>
    <t>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Jhauntar Olmhazan, Gentleman Speaker for the Jewelers Guild, owns and runs this shop. He is a sneering, superior sort, who dismisses all country folk and those who dwell around or east of the Sea of Fallen Stars as barbarians.</t>
  </si>
  <si>
    <t>Tobacco. Pipes</t>
  </si>
  <si>
    <t>Paddocks for Piergeiron's Palace</t>
  </si>
  <si>
    <t>Stables for Piergeiron's Palace</t>
  </si>
  <si>
    <t>Guild of Trusted Pewterers &amp; Casters.</t>
  </si>
  <si>
    <t xml:space="preserve">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</si>
  <si>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t>
  </si>
  <si>
    <t>An expensive rooming house on Swords Street in the Castle Ward of Waterdeep on the opposite side of the street to Blackstaff Tower. Five stories.</t>
  </si>
  <si>
    <t>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</si>
  <si>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A tavern in the Castle Ward of Waterdeep, not far from Blackstaff Tower. The two story tavern was located in the northern section of the Castle Ward on Darselune Street about a block from the Sleepy Slyph.</t>
  </si>
  <si>
    <t>Temple of all elven deities.</t>
  </si>
  <si>
    <t xml:space="preserve">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</si>
  <si>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</si>
  <si>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A tavern for those who are nostalgic for subterranean life (or simply fancy that they might be), the Crawling Spider is decorated with mosses, lichens and faux stone facades</t>
  </si>
  <si>
    <t>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</si>
  <si>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Since 1359, the Lords of Waterdeep annexed this former temple building and put it to use as a public hall, available for rent by nobles and wealthy merchants for parties, balls, weddings, and other events.
In the immediate aftermath of Myrkul's defeat and the ascension of Midnight and Cyric, many Waterdhavians heard the voice of Ao over Mount Waterdeep. Within a month, a marble temple known as the "Temple of the Overgod" was built upon the ruins of Trader's Way (the site of Myrkul's death) with the enthusiastic support of Waterdeep's guilds and noble houses. Many worshipers flocked to the temple, including many nobles intent on following what seemed the latest fashion. Yet, after six months, the temple's flock was reduced by both mortal and divine disinterest. Soon, the temple was empty save for a few sporadic services. In the Year of the Serpent (1359 DR), the Lords of Waterdeep annexed the temple building and put it to use as a public hall, available for rent by nobles and wealthy merchants for parties, balls, weddings, and other events. Now carved into the frieze is "The Cynosure," a name both apt and ironic given the existence of the plane of the same name and the purpose it serves as the meeting place for the gods.
The ground on which the Cynosure was built falls within Myrkul's Ruins, so named for the brown murk that settled on the area after Myrkul's disintegration during the Time of Troubles. Although the Watchful Order of Magists &amp; Protectors cleaned up much of the fall-out of the destruction of the Lord of Bones, Myrkul's Ruins remain the site of a seemingly permanent planar breach, linking Faerûn to the Fugue Plane. The minor planar breach has allowed the Fugue Plane's impeded magic trait (all spells are impeded; Spellcraft DC 20 + level to cast) to leech into this area. As word of this phenomenon has spread, many powerful spellcasters have chosen to hold negotiations in the, as it is seen as relatively "neutral ground" by those skilled in the Art.</t>
  </si>
  <si>
    <t>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</si>
  <si>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</si>
  <si>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</si>
  <si>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This shop, on the east side of Warriors Way, north of Waterdeep Way,22 sells locks and fastenings of all sorts except large, vault-like doors, door bars, and strongchests. The proprietor makes custom locks to order, and guarantees that hes never sold a key that will open the lock you buy from him to anyone else. (In other words, your lock is unique.) Many of his locks require several keys turned in certain combinations to open. All products are made on the premises, except for certain door chains, which are imported from the northern Moonshaes where they have been hardened in dragon fire! Ansilver the Locksmith, a white-haired, elderly but alert man, is the proprietor. He wears thick spectacles, has a sharp-beaked nose, and has a habit of humming continually</t>
  </si>
  <si>
    <t>This walking statue stopped its rampage as it approached the Market, then fell backward and sat upon a building. When it settled, its arms fell limp at its sides and its head tilted forward onto its chest, giving the impression that it had fallen asleep. The statue’s huge stone battleaxe still stands nearby, its haft angled upright and its blade half buried in the cobbles. The rubble of the crushed building was long ago rebuilt into a broad stone stair (with railings and a ramp that drunkards are often rolled down) that ascends from the cobbles to the statue’s lap. That lap now holds a two-story tavern also built from the rubble, called Gralkyn’s Tankard. The unconscious pose of the statue and the tavern in its lap made the name of the Great Drunkard a natural fit.</t>
  </si>
  <si>
    <t>This statue looks like a winged, hawk-headed being, and thus locals call it the Hawk Man. I can reveal that in fact it bears much resemblance to an aarakocra, one of the bird-people said to live in the Star Mounts in the High Forest. The statue’s wings are folded tightly against its back and have never unfurled, leaving its flight capability uncertain. It was brought low during its rampage across the city, and now it tilts decidedly toward the northeast due to a missing right foot — long ago broken up for building rubble, along with its right arm. Its left arm is extended out toward the north, palm forward as if in a gesture to say, “Stop.”
The body has been hollowed out and turned into a tower shared by several wealthy tenants, which is officially known as Sparaunt Tower after its owner. The statue’s left hand extends over a courtyard to the north, wherein lies the entrance of a tunnel carved through the arm. Visitors and residents can ring a bell in the courtyard, whereupon a door guard acknowledges the ringer and lowers a rope ladder for tenants and expected guests (or a rope chair that is drawn up for guests who are infirm or laden with heavy items).</t>
  </si>
  <si>
    <t>Jewellers Guild</t>
  </si>
  <si>
    <t>Surveyors', Map &amp; Chart-makers' Guild.</t>
  </si>
  <si>
    <t>Market</t>
  </si>
  <si>
    <t>Council of Farmer-Grocers.</t>
  </si>
  <si>
    <t>Baker's Guild.</t>
  </si>
  <si>
    <t>On the northeast corner with Selduth Street, this fine establishment had large, well-furnished rooms, a play area for children, and a library that guests could peruse.</t>
  </si>
  <si>
    <t>A favorite among sailors, merchants, and young nobles, this dwarven owned and operated establishment is known for its own specialty brew – the Quaggoth, a thick house-brewed stout mixed with a shot of a house secret liquor.</t>
  </si>
  <si>
    <t>A lively place with a wide selection of food and drink, plus hourly performances from an actual singing sword. Technically, this tavern was not on the Street of Bells, but it faced the intersection with Bazaar Street</t>
  </si>
  <si>
    <t>The Smiling Siren was a bawdy tavern/nightclub and theater in Waterdeep[1][2] that later became a festhall run by the church of Sune.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</si>
  <si>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Built in 1306 DR on the ruins of Halaster Blackcloak's old tower, the Yawning Portal gained most of its renown for being the primary open route to the Undermountain. The Portal's innkeeper, Durnan, is a former adventurer of great power and renown.</t>
  </si>
  <si>
    <t>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</si>
  <si>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Sentry Tower</t>
  </si>
  <si>
    <t>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</si>
  <si>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 xml:space="preserve"> Located beneath the northern end of the City of the Dead and the southern end of North Ward, the Dungeon of the Crypt was constructed at the behest of Artor Morlin, a powerful and cunning vampire, during the Second Troll War. Legendary in the South as an enemy of all things Calishite, the mercenary lord moved north to Waterdeep after the construction of Castle Daggerford over the ruins of his old castle in the Year of the Advancing Wind (947 DR) and found the burgeoning city to his liking
The Dungeon of the Crypt can be reached from the city most easily by means of the Deepwinter Vault. As more than a few ne'er-do-wells have discovered, the wards on the crypt lapsed long ago, as the last of the Deepwinters died during the reign of the Guildmasters. In the center of the crypt, a huge coffin containing the crumbling corpse of some forgotten Deepwinter patriarch can be rotated sideways to reveal a steeply descending stair. After several landings (each furnished with a guardroom with firing-ports), this broad, steep staircase descends well over a hundred feet into.a complex of rooms that looks like a defensible warehouse. A long tunnel leads off from this network of rooms to connect (by means of a secret door) with the first level of Undermountain. Privy-chutes and a partially collapsed descending tunnel also connect with caverns near Skullport. A narrow passage to a secret door connects with a secondary sewer passage. Tunnels that once ascended to some cellars in North Ward were filled in long ago, but they could be opened once again with some work.
At the northern end of the Dungeon of the Crypt, far from the areas reached by the Deepwinter Vault, is a chain of quite palatial rooms, the last of which is an ornate bedchamber connected to a large hall with a fireplace. This area was once the lair of Artor Morlin, before he was driven from his home by the Company of Crazed Venturers. Artor's escape route led up the chimney through the thick common wall of some North Ward businesses and exited among the chimney-tops there. In the years since he was forced to abandon this lair, Artor has installed a succession of servitor vampires herein (never letting any live long enough to challenge him) to decoy any would-be vampire slayers from his own trail. The current occupant is Fhang (CE male doppelganger vampire rogue 9), a member of the Unseen who secretly serves Artor, unknown even to Hlaavin. Fhang is under instruction from Hlaavin to maintain a safe house for members of the Unseen, and under instruction from the vampire lord to keep up Artor's guise while in the Dungeon, on the off chance a member of the Company of Crazed Venturers might come seeking the long-vanished vampire of the Dungeon of the Crypt.</t>
  </si>
  <si>
    <t>This small, black marble tomb is the final resting place of those Lords who wish to be buried in state. It is fronted on three sides by statues of the Open Lords - Ahghairon (north), Baeron (east), and Lhestyn (south). There is no statue on the western face, but there is a door apparently made of the same smoky material as the Lords' helms, which prevents any from seeing or entering the inside of the tomb. Only one Lord has been buried here in the past three decades, and the identities of all buried Lords remain secret even in death, as bodies interned herein are buried in full Lords' regalia.</t>
  </si>
  <si>
    <t>Also known as "the Coinscoffin," this resting place is reserved for those who prepay for the honor of burial here. The tomb contains one of Anacaster's portals, which leads to a lightly wooded region with inset plaques on the ground, marking burial plots.</t>
  </si>
  <si>
    <t>This small tomb is the final resting place for travelers who die while in the city. Any unclaimed possessions are interred with their remains (minus any outstanding debts, including their burial costs). This tomb has always been a frequent target for thieves, usually following rumors of rich adventurers being buried with great magic and gold.</t>
  </si>
  <si>
    <t>In the depths of this heavily warded tomb slumbers Sylsinssath Sultlue (CE male yuan-ti pureblood sorcerer 9/ancient master 3) of House Eselemas. Driven from Lushpool by his cousin and greatest rival, he settled in Waterdeep over a century ago and quickly rebuilt his fortunes. Members of House Sultlue make regular visits to this tomb to attend to his needs, and a small band of tainted ones actually dwell within the tomb.</t>
  </si>
  <si>
    <t>This is the official warriors' tomb of Waterdeep, for fighters and all who fall in battle. Its blue marble walls enclose a trophy hall with many remembrances of the fallen, including the sword hilt of Raurlor (its blade long since turned to the skeleton of an asp). At the far end of the hall is one of Anacaster's portals, leading to pleasant rolling fields on an "empty", grassy plane, where the warriors are buried, row upon row.</t>
  </si>
  <si>
    <t xml:space="preserve">This is a special tomb for sages - a small, dusty tomb with only about eighty sages interred inside. What makes it interesting to some illicit treasure hunters is the rumor that many of the sages' rarest tomes and books were interred with their cremated remains (a false rumor maintained by Laeral and others to flush out dealers of forbidden lore).
</t>
  </si>
  <si>
    <t>This is a vast mausoleum with a row of low steps leading up to its high metal gates. Anacaster's portal (an opaque energy-filled arch at the end of the echoing, empty entry hall) leads to an apparently endless labyrinth of underground caverns. The city pays the Guild of Chandlers &amp; Lamplighters to light these caverns. Here lie all the dead of Waterdeep who do not merit, or do not own, a place in any other tomb. If their names are known, such are always cut into the rock above the hole where their cremated ashes are interred.</t>
  </si>
  <si>
    <t>Col's Fish Shoppe</t>
  </si>
  <si>
    <t>An old weather-beaten shack stands here. It's door nearly hanging off the hinges. There's a rancid smell to the air, and just above it floats the scent of cooking oil and old fish. Col (you presume the old man inside to be the owner) is every bit as worn down as his store. Thin and gaunt, he would have once been quite tall, but these days stands with a notable hunch. He glowers at you from across the grey plank counter. "Fish?"</t>
  </si>
  <si>
    <t>City Guard Mess Hall</t>
  </si>
  <si>
    <t>Coopers' Guild.</t>
  </si>
  <si>
    <t>Food.</t>
  </si>
  <si>
    <t>Most Diligent League of Sail-makers &amp; Cordwainers.</t>
  </si>
  <si>
    <t>Weapons. Tools.</t>
  </si>
  <si>
    <t>Fine &amp; enchanted maps, charts &amp; logbooks</t>
  </si>
  <si>
    <t>A veritable glass jungle of bottles filled with exotic perfumes and other scents.</t>
  </si>
  <si>
    <t>League of Skinners &amp; Tanners. A large tannery with an upper-level tavern for the business of the League.</t>
  </si>
  <si>
    <t>Master Mariners' Guild. A lavish two-story wattle-and-daub building just off the Way of the Dragon that puts up many a visiting ship's captain during and after guild business.</t>
  </si>
  <si>
    <t>Clothing.</t>
  </si>
  <si>
    <t>Dungsweepers' Guild.</t>
  </si>
  <si>
    <t>This curiosity shop is filled with lots of battle trophies and souvenirs from Undermountain. Worth a look to see the stuffed beholder for which the shop is named. The shopkeeper is a deep gnome.</t>
  </si>
  <si>
    <t>Sailor's Last Request</t>
  </si>
  <si>
    <t>Former warehouse on the corner of Dock and Odd Streets that is now a chapel to Valkur, the god of sailors. The church of Valkur was loosely organized. Many clerics served as captains or sailors aboard ships and they usually met each other only if they happened to serve on the same ship or be in the same port. The clergy was known for helping sailors who were down on their luck. Valkur's church celebrated only one holy day known as the Shattering. The exact date of the festival varied but it was always celebrated in the spring. The purpose of the festival was to celebrate the breaking up of ice floes in the north which marked the beginning of the sailing season. Valkur's philosophy often put him in conflict with the capricious ocean-goddess Umberlee and he was a sworn enemy of the Deities of Fury. He was friendly with Selûne who guided sailors across the sea. It was believed that Valkur may have once been a mortal sailor who challenged Umberlee and emerged victorious.</t>
  </si>
  <si>
    <t>Fishmongers' Fellowship.</t>
  </si>
  <si>
    <t>Ship Street</t>
  </si>
  <si>
    <t>Fellowship of Salters, Packers, &amp; Joiners.</t>
  </si>
  <si>
    <t>Order of Master Shipwrights.</t>
  </si>
  <si>
    <t>This large one-story brick smokehouse is shared by the Fishmongers' Fellowship and the Guild of Butchers. The surrounding neighborhood constantly smells of curing meats and fish.</t>
  </si>
  <si>
    <t>South Gate</t>
  </si>
  <si>
    <t>One of the four gates through the Trollwall, heading southeast. It is pierced by the Way of the Dragon and is the main entrance and exit point for caravans frequenting the city and points south.</t>
  </si>
  <si>
    <t>Adventuring gear. League of Skinners &amp; Tanners. Clothing.</t>
  </si>
  <si>
    <t>Members of the Bull Elk Tribe can usually be found drinking here.</t>
  </si>
  <si>
    <t>Guild of Butchers. A recently renovated timber-frame two-story guild house with an available cold cellar for the guild members' overstock</t>
  </si>
  <si>
    <t>In the cavernous cellar beneath the warehouse known as the House of Tarmagus lies The Keelhauled Dwarf, a subterranean tavern favored by duergar and their ilk, as well as many of the city's half-orcs, thugs, and ruffians.</t>
  </si>
  <si>
    <t>Loyal Order of Street Laborers.</t>
  </si>
  <si>
    <t>Members of the Black Boar Tribe can usually be found drinking here.</t>
  </si>
  <si>
    <t>Mercenaries.</t>
  </si>
  <si>
    <t>Guild of Watermen. A boat- and warehouse that serves as their headquarters, the boathouse for their skiffs and ferries, and storage for any all flotsam and jetsam found while keeping the harbor clear.</t>
  </si>
  <si>
    <t>A word to the wise: being friendly with a burly fellow who is good with a knife is one of your best defenses in the Field Ward. The other place you might solicit aid is Endshift Tavern, a popular stop for off-duty members of the City Guard, situated on the corner of Endshift Street and the Breezeway. Though the guards might not be inclined to assist you, your status as a visitor to Waterdeep technically obliges them to help you reach the city proper in safety.</t>
  </si>
  <si>
    <t>One of the four gates through the Trollwall, heading northeast. It is pierced by the High Road and is the main entrance and exit point for caravans frequenting the city and points north.</t>
  </si>
  <si>
    <t>The original gate built into the Trollwall. Made from the same Living Wood it was original built with centuries ago.</t>
  </si>
  <si>
    <t>The oldest keep in the city. Rumors have it that is was originally built by the Dwarves... Or was it the Elves?</t>
  </si>
  <si>
    <t>Noble villa. House Adarbrent is one Waterdeep's leading shipping clans, with strong ties to the navy and the Master Mariners' Guild.</t>
  </si>
  <si>
    <t>Noble villa. House Amcathra has a long and distinguished history in the service of Waterdeep, and a wide variety of trading interests. Tethyrian family.</t>
  </si>
  <si>
    <t>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</si>
  <si>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Cliffwatch</t>
  </si>
  <si>
    <t>Copper Street</t>
  </si>
  <si>
    <t>A small, aromatic shop with a wide variety of pipeweed, tobacco and snuff. Its owner Kro Downybeard, a halfling from Luiren, makes good coin on a made-to-order service offering wooden pipes with hand-carved crests and symbols on them</t>
  </si>
  <si>
    <t>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</si>
  <si>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Noble villa.</t>
  </si>
  <si>
    <t>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</si>
  <si>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t>
  </si>
  <si>
    <t>A wondrous bakery run by the master of the Bakers' Guild, with constant crowds forming when the smells of new pastries roll out into the streets. Its meat and vegetable meal loaf is a savory meal for those on the go.</t>
  </si>
  <si>
    <t>Street. Infamous Alleys. This passage crosses two city blocks and winds through the interior of a third, running between and (for the most part) parallel to Julthoon Street and Traders’ Way in the North Ward. It is, unsurprisingly, home to many cats that feed on scraps from the surrounding butchers’ shops, but it is also known for the many carved stone heads of people and animals that adorn the alley’s buildings. Individuals who have walked the alley alone report that some of the heads whispered cryptic messages to them.</t>
  </si>
  <si>
    <t>Noble villa. Illuskan family with business in land</t>
  </si>
  <si>
    <t>The furs shop of the Gentleman Keeper (Guild Contact) of the Solemn Order of Recognized Furriers and Woolmen, Shalrin Meraedos, revered for the fine quality and affordability of his wares.</t>
  </si>
  <si>
    <t>Mhalsymber's Way</t>
  </si>
  <si>
    <t>Moza's Maske Shop</t>
  </si>
  <si>
    <t>Moza is a Batiri (Chult Goblin) who was once the maker of warmasks for her tribe. She doesn't talk about what happened, or which tribe it was, or why she lives in Waterdeep now. The truth is her tribe is nearly gone. Moza's war masks were so well made, that the warchief of the tribe became overconfident. After a disastrous attempt to assault a Necromancer's tower, the tribe was scattered, and the foolish chief laid the blame on Moza. The maske shop has a huge variety of masks for sale. Not only Moza's handcrafted wood and bone warmasks, but also a variety of fancy masquerade masks, religious masks, and any other sort of face covering you could imagine.</t>
  </si>
  <si>
    <t>Noble villa. Tashlutar family that captures and sells monsters.</t>
  </si>
  <si>
    <t>Inn/storage. The Silent Shield is named for its secrecy. It offers secure, private storage of items or folk who are trying to hide, including adventurers or their diseased, sick, wounded, or dead companions. (Corpses are kept on ice. The others are tended carefully by the proprietors.)</t>
  </si>
  <si>
    <t>The forge is owned and operated by a fire genasi named Embric and his husband, a water genasi named Avi, who made metal weapons, armor, and tools.</t>
  </si>
  <si>
    <t>Suldown Street</t>
  </si>
  <si>
    <t>A frighteningly expensive shop for footwear, but their guarantees on craftsmanship bear up as well as their fashionable boots do.</t>
  </si>
  <si>
    <t>House Thann is one of Waterdeep's leading vintners, with large land-holdings in the South and strong ties to Blackstaff Tower. They have strong ties with the Vintners', Distillers' &amp; Brewers' Guild.</t>
  </si>
  <si>
    <t>Wooden furniture, as well as bows and crossbows. The owner is an half-elf carpenter named Talisolvanar Fellbranch.</t>
  </si>
  <si>
    <t>Gambling House.</t>
  </si>
  <si>
    <t>Tucked away inside a block of homes and businesses, this place, adorned with (faked) battle trophies from all over Faerûn, is as raucous as taverns get in North Ward. An old joke claims the Riven Shield Shop sends all shields beyond repair to hang on the walls here. The music is loud, with male and female dancers in fantastically styled and revealing mock armor swaying and pirouetting among the tables. Real, if broken, weapons hang on the walls everywhere, so bouncers swiftly discourage any disputes. Folk come here to drink zzar and wine and eat fried onions and eels. The proprietor is Unger Farshal (NE male Tethyrian human fighter 8).</t>
  </si>
  <si>
    <t>Guild of Glass-Blowers, Glaziers &amp; Speculum-Makers. A window-heavy building known as being a source of fine crystal balls and mirrors</t>
  </si>
  <si>
    <t>Drugs. Poisons. Potions. The Guild of Apothecaries &amp; Physicians. This guildhall functions as an emergency hospital, potion shop and minor school for student physicians..</t>
  </si>
  <si>
    <t>An old run down Inn that hasn't been open for some years now following an explosion that killed a number of patrons and the bartender</t>
  </si>
  <si>
    <t>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</si>
  <si>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Vhezoar Street</t>
  </si>
  <si>
    <t>This underwater lighthouse stands at the edge of Umberlee's Cache, lit by a magical light which guides the merfolk patrols and keeps the sea wraiths confined within the caverns below. The light is actually the terminus of a one-way portal from a point high above the atmosphere through which sunlight pours twenty-four hours a day. The lighthouse serves the merfolk as a tethering spot for giant seahorse steeds, as an armory, and as a storage facility. It also serves ships above by acting as a subsurface beacon.</t>
  </si>
  <si>
    <t>The naturally sheltered, deepwater basin that gives Waterdeep both its name and its wealth is a bustling place. Its chill waters are kept fairly clean by the diligent work of the Guild of Watermen and the merfolk of Tharqualnaar. The mariners of the Guard control access to the harbor above the waves, using the retractable chain-nets and walls of the defensible harbor to bar entrance or exit by particular ships.
Deepwater Harbor is divided into two smaller harbors - the Great Harbor, through which commerce and transportation flows, and the Naval Harbor, restricted for the use of the navy. Two major islands, Stormhaven and Deepwater, enclose the harbor. Notable landmarks include Boatscrape Cove, where ships are beached to be cleaned of barnacles and worse; Deepwater Beach, where mermaids often come to sun and flirt with the guards; the Sea Stacks, sharp rocks that deter the close approach of sailing ships; and Umberlee's Cache, the subsea depression that leads to flooded caverns in the depths.
Waterdeep's sewers empty into the harbor at places covered with extremely large and strong gratings, regularly patrolled by bands of merfolk. The merfolk use catch-nets on poles to scoop and gather the debris into large tow-globes for transport far out to sea. The harbor's rocky, sloping bottom is thinly covered with mud, especially at the southern end of the harbor. It is kept free of plants and litter by the merfolk. Due to the cleanliness of the harbor and the undersea lighthouse known as Deepwater Beacon, there are no penalties to Spot checks beneath the harbor's surface.</t>
  </si>
  <si>
    <t>Keep. On the east end of Deepwater Isle. Protects Deepwater Harbor and the city from pirates, invaders, and sea monsters.</t>
  </si>
  <si>
    <t>Maldiglas's Refuge</t>
  </si>
  <si>
    <t>Villa, close to the Naval Harbor. Once a fortress-like and glowering tower, it has been upgraded with more delicate fashions of architecture since the return of its long-absent owner.
Mirt has quite a history with Durnan, the proprietor of the Yawning Portal. Together they descended into “the Well,” as the entrance to Undermountain was known in olden days. Waterdeep used to throw criminals in the Well, leaving them to die horribly in Undermountain’s dungeons. Durnan and Mirt entered the dungeons of their own free will — and not only that, but returned laden with treasures. Both used magic to extend their lives, but they eventually parted ways. Mirt kept on with a life of adventure, while Durnan built the tavern called the Yawning Portal over the Well and now, almost two centuries later, charges coin to descend into it. Not a bad way to part fools from their money!</t>
  </si>
  <si>
    <t>Keep. On the west end of Deepwater Isle. Protects Deepwater Harbor and the city from pirates, invaders, and sea monsters.</t>
  </si>
  <si>
    <t>Headquarters for griffon mounts of City Guard</t>
  </si>
  <si>
    <t>Sea's Edge Beach</t>
  </si>
  <si>
    <t>Originally just an area of mud flats on the city's western seaside, the area south of the West Gate has been covered with sand and turned into a beachfront. While only used as such at the height of summer when water temperatures rise to near-tolerable levels, Sea's Edge Beach is also used for reflection, solitude, and as the terminus of Auril's Blesstide Cliffs Run.</t>
  </si>
  <si>
    <t>T'Quession</t>
  </si>
  <si>
    <t>The hamlet of T'Quession is less than a decade old, having been formed by sea elf refugees from warmer southern waters in the Year of the Shield (1367 DR). The Fair Folk were driven from their homes by a huge horde of undersea predators, the vanguard of the Army of Iakhovas. The survivors settled in Waterdeep's harbor alongside the merfolk of Tharqualnaar and petitioned Waterdeep's Lords to join the Guard. Like the merfolk, the sea elves fought long and hard in defense of Waterdeep during the Deepwater War and paid a high toll for their efforts. In the years since that battle, many additional sea elves have migrated to the relative safety of Waterdeep's harbor, and the community is beginning to grow.
Like the merfolk of Tharqualnaar, sea elves who join the Guard receive a healthy stipend from the Lords. However, most of the Fair Folk seem to prefer the role of merchants, selling the fruits of the seas to surface dwellers at the Sea Elf Trading Outpost), just outside Waterdeep's walls.</t>
  </si>
  <si>
    <t xml:space="preserve">Tharqualnaar </t>
  </si>
  <si>
    <t>The village of Tharqualnaar is a community of merfolk older than Waterdeep itself, dating back to the Year of Sea Monsters (-458 DR). For centuries, detachments of male merfolk have been sent north from warmer southern waters to the flooded sea caves beneath what is now known as Deepwater Isle. Members of the merfolk garrison kept watch over the tithes to Umberlee that littered the cavern floor, hoping to keep thieves from provoking the Bitch Queen's ire and the inevitable ensuing destruction above and below the surface all along the Sword Coast. Since the Year of Three Seas' Rage (-334 DR), that duty has necessitated keeping watch over Umberlee's Cache and the burgeoning number of sea wraiths and other monsters of the depths that dwell within.
In the Year of the Harp (1355 DR), merfolk fleeing the destruction of Laakos' Reef, a community in the Shining Sea forty miles east of Calimport, arrived in Deepwater Harbor seeking sanctuary from the looming threat of Iakhovas and offering their tridents in service to the Lords of Waterdeep. As they were accompanied by female and young merfolk, Tharqualnaar was transformed almost overnight from a remote military garrison into a thriving village. In the Year of the Gauntlet (1369 DR), the village was nearly destroyed by the Army of Iakhovas, and the merfolk bore the brunt of the Deepwater War's undersea casualties. However, in the war's aftermath, refugees from up and down the Sword Coast migrated to Tharqualnaar and made it their home. Coupled with a generous donation of material and magic support from the Lords of Waterdeep, the merfolk village of Tharqualnaar has once again begun to thrive. The merfolk have even cultivated an undersea garden in a "hot rift" on the harbor floor near the eastern tip of Deepwater Isle.
All adult merfolk of Tharqualnaar are considered members of the City Guard if they contribute to the defense of Waterdeep, though their weaponry and equipment is their own. The Lords pay a stipend of food, medical supplies, and trade-bars (the equivalent of 25 gp per head per month) to all who loyally patrol the harbor depths against invaders, predators, and shipping hazards. The merfolk are expected to aid in the recovery of corpses, spilled cargo, sunken vessels, and the like. They are free to travel outside the harbor, but rarely patrol more than a quarter-mile from the western shore of Deepwater Isle or a half-mile north of Stormhaven Island.</t>
  </si>
  <si>
    <t>The Griffon</t>
  </si>
  <si>
    <t>The walking statue called the Griffon is shaped like the beast for which it is named. Though it stands on all four legs, its back is fully twenty feet off the ground, making it a mount fit for a storm giant. Although it has shown itself to be capable of flight, with the granite feathers of its wings spreading like a bird’s, the Griffon now merely stands in a regal pose near Peaktop Aerie atop Mount Waterdeep, looking to the southeast over the Dock Ward. Newcomers sometimes assume it to be a monument to Waterdeep’s Griffon Cavalry, but Waterdavians know better.</t>
  </si>
  <si>
    <t>The Lady Dreaming</t>
  </si>
  <si>
    <t>This fair lady caused much chaos when she was active. The statue has the appearance of a female elf, whose hair and clothing appeared to flow naturally as it walked through the city during the Spellplague. When the walking statues stopped, this one toppled onto its side, taking on the appearance of a titanic sculpture of a noble lady asleep in her garden.</t>
  </si>
  <si>
    <t>Temple of Umberlee.</t>
  </si>
  <si>
    <t>The Trollwall</t>
  </si>
  <si>
    <t>Umberlee's Cache</t>
  </si>
  <si>
    <t>Undercliff</t>
  </si>
  <si>
    <t>This area of rolling grassland and small wooded areas east of the city is a rural community focused on farming and animal husbandry, and which caters to travelers. It is also the site of a large and well-protected training camp for the City Guard, and a prison farm run by the City Watch (called Amendsfarm) where those convicted of minor offenses work off their debt to the city. Many gnomes and halflings live in this region, and most buildings are built to reflect their stature.
Two noble families have estates in Undercliff. The Amcathra estate is used for the housing and final training of horses bred in the town of Amphail, many of which are sold to the City Guard. The Hothemer noble house has an estate where its members conduct business in overland trade — beyond the reach of Waterdeep’s auditors.
If you visit this area, I recommend the Snobeedle Orchard and Meadery, owned and run by the Snobeedle halflings. They have a delightful drinking hall and a shop sized for larger patrons, and you can pick your own fruit when it is in season.</t>
  </si>
  <si>
    <t>Undermountain</t>
  </si>
  <si>
    <t>Tales of this legendary dungeon below Waterdeep are told well by many in the city, but I’ll provide you with the basic truths here.
Beneath the plateau of Waterdeep lies the largest and deepest dungeon in the world. It sprawls out under the city, said to plunge as many as twenty levels deep. The Melairkyn dwarves first excavated the tunnels that would become Undermountain, and the drow are said to have dug their own tunnels up from below. All were claimed, altered, and expanded by the mad wizard Halaster and his apprentices — who are believed to dwell in the dungeons to this day. What drove them deep into the earth remains a mystery, but Undermountain’s allure is a siren song that still draws many. If you want to see adventurers descend into the depths, or perhaps glimpse some returning with wondrous treasures, visit the Yawning Portal in the Castle Ward.</t>
  </si>
  <si>
    <t>Armory of the City Guard. Extensive collection of High Quality weapons. Several ballistae stored here in case of siege.</t>
  </si>
  <si>
    <t>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</si>
  <si>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A jewelry shop that prides itself as much on its expensive prices as its magically shining black walls</t>
  </si>
  <si>
    <t>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</si>
  <si>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Drugs.</t>
  </si>
  <si>
    <t>Sentry tower; also called "The Trolltower." The oldest tower in the city. It's slightly leaning in toward the city. Legends say that a group of trolls charged the tower and shook it to it's foundations.</t>
  </si>
  <si>
    <t>Rosznar Villa</t>
  </si>
  <si>
    <t>A shop filled with trinkets both useful (twine, flint, etc) and useless (childrens' tabards marked as "Junior Watch Member" or "Waterdeep Griffon Cub Patrol")</t>
  </si>
  <si>
    <t>Street of Lances</t>
  </si>
  <si>
    <t>Sul Street</t>
  </si>
  <si>
    <t>In the Year of the Blue Flame (1327 DR), a mad, reclusive mage named Keilier Twistbeard constructed the Blue Alley as a way to afford himself endless amusement. Although Keilier now wanders other planes, he still returns periodically to watch visitors encounter the alley's perils, making bets with old friends like Maaril on the victims' probability of success. The Blue Alley is a deathtrap, filled with cruel traps and illusions, and the fabled sword Magebane.
Whenever PCs boast of their adventures in Waterdeep's shops and taverns, invariably the proprietor or one of the regulars will inquire, "Ah, have ye tried the Blue Alley yet, then?" Nearly all Waterdhavians have heard of the Blue Alley and know that it lies in Sea Ward. Residents of that ward usually know that its entrance opens on Ivory Street. Anyone who goes looking on Ivory Street can find the Blue Alley with a DC 10 Search check. The alley's blue paving stones glow faintly underfoot, leading to a T-shaped intersection adorned with a carved stone image of a man's face twisted in fear.</t>
  </si>
  <si>
    <t>Lodging. Food.</t>
  </si>
  <si>
    <t>The doors of this charming restaurant are made of rich lacquered wood, currently thrown wide to the street. Stained glass hangs in the windows, providing an otherworldly view inside. An efficient young woman is hurriedly gathering plates from a table, while a nearby couple dreamily stare into each other's eyes. Noticing your glance, the young woman wipes off her hands on a rag before speaking to you through the open door. "We're open if you like. Sit anywhere and I'll grab you something."</t>
  </si>
  <si>
    <t>One of the four gates through the Trollwall, heading west. It is pierced by Diamond Street and is the smallest of the gates, used mainly by locals wishing to access Sea's Edge Beach.</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</si>
  <si>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t>
  </si>
  <si>
    <t>Mounts.</t>
  </si>
  <si>
    <t>Goods Shop</t>
  </si>
  <si>
    <t>Goods Warehouse</t>
  </si>
  <si>
    <t>A printer of broadsheets and books.</t>
  </si>
  <si>
    <t>Armor. Weapons.</t>
  </si>
  <si>
    <t>Guild of Stonecutters, Tile-Makers, &amp; Masons. A lavishly crafted and tended stone building with a row of statues around the front</t>
  </si>
  <si>
    <t>Adventuring gear. Tools.</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</si>
  <si>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t>
  </si>
  <si>
    <t>Moneylender.</t>
  </si>
  <si>
    <t>Wizards' domiciles</t>
  </si>
  <si>
    <t>Most Careful Order of Skilled Smiths &amp; Metalforgers. Tools.</t>
  </si>
  <si>
    <t>A netmaker, known for the quality of his well-woven and -knotted nets</t>
  </si>
  <si>
    <t>A general store with moderately-priced essentials and sundries in stock at all times</t>
  </si>
  <si>
    <t>By far one of the grandest and best-kept buildings of South Ward, this walled villa seems very much out of place among the warehouses and tradeshops of the area. Four warehouses once stood where Phaulkonmere is now, but these were destroyed in the Wardfires of 1358 DR (326 NR); the land was purchased by an up-and-coming merchant, well-to-do caravan organizer, and minor noble from Cormyr. Lord Bronson Phaulkon took the land and built his wife and family a manor amongst those people who support us, not amongst those who wish to associate with us due only to our income.” The manor and its high-walled gardens were finished by winter of the next year. Phaulkonmere is two buildings within a walled enclosure.
The two-story manor house is lavishly decorated with pillars, polished stone, and gilded falcons alighting from each comer of its small high tower. Windows are also plentiful, allowing much light and air into the luxurious house.
All around the top of the manor wall are golden metal barbed spikes which help protect the gardens. While the gates and spikes deter trespassers, the manor house has magical protections provided by the Watchful Order of Magists &amp; Protectors (only Lord Phaulkon and the mages involved know what such wards are, and they are changed monthly).</t>
  </si>
  <si>
    <t>Saddlers' &amp; Harness-Makers' Guild. Mounts.</t>
  </si>
  <si>
    <t>Stak's Snack Shack</t>
  </si>
  <si>
    <t>An indescribable smell strikes your nose. Something deep in your mind says to run, but your stomach is far more curious. The smells comes from the open fire of one of the many food-carts that line the streets here. To your surprise the chef, an absolutely tiny Goblin, peers at you from a stool behind the cart. He is turning a gigantic kabob of some sort of meat you couldn't even begin to guess. The goblin takes a skewer from the fire and angrily pokes it toward you. "Two coin, shiny silver"</t>
  </si>
  <si>
    <t>A carriager and wagon-maker.</t>
  </si>
  <si>
    <t>Wagonmakers' &amp; Coach Builders' Guild.</t>
  </si>
  <si>
    <t>Vintners' Distillers' &amp; Brewers Guild. A brewery, winery and inn noted for its wide variety of liquors and strong drink from across the Realms. Its specialty is Waterdhavian zzar, and it serves as the guildhouse for the Vintners' Guild as well.</t>
  </si>
  <si>
    <t>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t>
  </si>
  <si>
    <t>Poisons. A place where monsters of all shapes, sizes and most states of being (no undead) can be procured</t>
  </si>
  <si>
    <t>Mercenary and caravan guard tavern</t>
  </si>
  <si>
    <t>Fellowship of Carters &amp; Coachmen.</t>
  </si>
  <si>
    <t>Carpenters', Roofers' &amp; Plasterers' Guild. An easily spotted eyesore, thanks to the garish styles and materials used in its construction.</t>
  </si>
  <si>
    <t>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t>
  </si>
  <si>
    <t>The most popular butcher shop in the city with its wide variety of fresh meats (and a small concession of fried meat scraps for a quick lunch).</t>
  </si>
  <si>
    <t>Caer Bannog</t>
  </si>
  <si>
    <t>Mhaer's Alley. A Moonshae imports shop</t>
  </si>
  <si>
    <t>Chuki's Moneylenders</t>
  </si>
  <si>
    <t>Mhaer's Alley.</t>
  </si>
  <si>
    <t>Fellowship of Bowers &amp; Fletchers.</t>
  </si>
  <si>
    <t>Order of Cobblers &amp; Corvisers. Clothing.</t>
  </si>
  <si>
    <t>Order of Master Taylors, Glovers &amp; Mercers. Little more than an overstocked shop of costumes and props, with meeting rooms in the upper floors.</t>
  </si>
  <si>
    <t>Diabel's Potions &amp; Curatives</t>
  </si>
  <si>
    <t>Mhaer's Alley</t>
  </si>
  <si>
    <t>Entertainers. Drugs.</t>
  </si>
  <si>
    <t>Huer's Sundries</t>
  </si>
  <si>
    <t>Mhaer's Alley. A rumored fence and contact for thieves</t>
  </si>
  <si>
    <t>Marie's Dry Goods</t>
  </si>
  <si>
    <t>Temple. Order of the Sun Soul. Monastery to Amaunator, Lathander, Selûne</t>
  </si>
  <si>
    <t>An overpriced shop filled with rare imports from across (and under, some say) the Realms, with a major side business in authentic costuming for nobles' parties</t>
  </si>
  <si>
    <t>A run-of-the-mill morticians' business, run by one Master Rejviik. They both sell coffins and prepare corpses for burial.</t>
  </si>
  <si>
    <t>Weapons &amp; Magic Weapons. An excellent source of secondhand weapons and "the best bows &amp; arrows in the North". Easily found by looking for a low building with a petrified harpy on the roof.</t>
  </si>
  <si>
    <t>One of the four gates through the Trollwall, heading east. It is pierced by River Street which links up with the High Road. The other gates are the South Gate, Northgate, and Westgate.</t>
  </si>
  <si>
    <t>Weapons &amp; Magic Weapons.A miniature castle and an expensive place to shop for a sword, but the Tethyrian craftsmanship in all the swords is beyond compare. The shop's fortifications have made it an acceptable emergency guard post for the Watch in the past.</t>
  </si>
  <si>
    <t>Stablemasters' &amp; Farriers' Guild. Mounts.</t>
  </si>
  <si>
    <t>The Honorable Knight</t>
  </si>
  <si>
    <t>The Honorable Knight is a statue of a male warrior in plate armor with a shield and longsword. When the walking statues stopped, it bowed to those opposing it, straightened, sheathed its sword, and doffed its shield, setting it point down on the ground and upright by its side. It then ceased motion in this position, facing southwest toward the harbor, and looking for all the world like a castle guard standing at ease. The pose it assumed led to its naming, and it is viewed with respect by the citizens of the southerly wards.</t>
  </si>
  <si>
    <t>Launderers's Guild</t>
  </si>
  <si>
    <t>The hall of the Guild of Chandlers and Lamplighters. Outside the building, a wagon-sized mound of wax with hundreds of wicks is kept lit day and night, while being continually built up with adhered candles. Inside, the best works of the guild are put on display and sold, including not just candles of various colors, lamps, and chandeliers, but elaborate waxwork constructions that depict all sorts of subjects from personages of note, to dragons, to complex and abstract lattices — all represented as fantastical candles.</t>
  </si>
  <si>
    <t>Entertainers. Council of Musicians, Instrument-makers, &amp; Choristers</t>
  </si>
  <si>
    <t>Most Excellent Order of Weavers &amp; Dyers.</t>
  </si>
  <si>
    <t>League of Basketmakers &amp; Wickerworkers.</t>
  </si>
  <si>
    <t>Cellarers' &amp; Plumbers' Guild.</t>
  </si>
  <si>
    <t>Armor &amp; Magic Armor. Shop famous in the Sword Coast region for affordable second-hand weaponry and, more crucial to its notoriety, various magical or historical weapons and armor</t>
  </si>
  <si>
    <t>A tiny out-of-the-way shop more easily spotted by the smell of tanned leather than its decorative pegasi. The prices here are steep and the wait for boots and slippers is long, but the beautiful work holds up for years.</t>
  </si>
  <si>
    <t>Wheelwrights' Guild</t>
  </si>
  <si>
    <t>Fine Carvers Guild. The slate-roofed wooden base of the Fine Carvers Guild, easily found on the High Road with its frieze of carved animals and people, including Ahghairon and other First Lords</t>
  </si>
  <si>
    <t>Dealer of fine dining utensils</t>
  </si>
  <si>
    <t>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</si>
  <si>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Advenuring Gear. Armor. Tools. Splendid Order of Armorers, Locksmiths &amp; Finesmiths. This guild hall is quite distinctive, with its metal roof</t>
  </si>
  <si>
    <t>Weapons.</t>
  </si>
  <si>
    <t>house/business</t>
  </si>
  <si>
    <t>inn/warehouse</t>
  </si>
  <si>
    <t>C - COINS - COST</t>
  </si>
  <si>
    <t>P - PIPES - hospitality</t>
  </si>
  <si>
    <t>A - TANKARDS - Drinks</t>
  </si>
  <si>
    <t>D - DAGGERS - danger level</t>
  </si>
  <si>
    <t>Total</t>
  </si>
  <si>
    <t>FIELD WARD</t>
  </si>
  <si>
    <t>Company</t>
  </si>
  <si>
    <t>1st</t>
  </si>
  <si>
    <t>2nd</t>
  </si>
  <si>
    <t>3rd</t>
  </si>
  <si>
    <t>4th</t>
  </si>
  <si>
    <t>5th</t>
  </si>
  <si>
    <t>6th</t>
  </si>
  <si>
    <t>light cavalry</t>
  </si>
  <si>
    <t>12th</t>
  </si>
  <si>
    <t>Row house</t>
  </si>
  <si>
    <t>Palace Guards</t>
  </si>
  <si>
    <t>light infantry</t>
  </si>
  <si>
    <t>heavy infantry</t>
  </si>
  <si>
    <t>heavy cavalry</t>
  </si>
  <si>
    <t>scouting and intelligence</t>
  </si>
  <si>
    <t>chain shirts, shields, long swords, light crossbows, daggers</t>
  </si>
  <si>
    <t xml:space="preserve">chainmail, shield, long sword / halberd, light crossbow, </t>
  </si>
  <si>
    <t>archers</t>
  </si>
  <si>
    <t>chain shirts, shield, sword, spear, short bow, dagger</t>
  </si>
  <si>
    <t>chainmail, shield, lance, longsword</t>
  </si>
  <si>
    <t>different</t>
  </si>
  <si>
    <t>studded leather, long bows, short swords</t>
  </si>
  <si>
    <t>Waterdeep in tables 
v.0.6.5</t>
  </si>
  <si>
    <t>0.6.5</t>
  </si>
  <si>
    <t>I have done some editing</t>
  </si>
  <si>
    <t>Include some materials about wards</t>
  </si>
  <si>
    <t>Arnagus Shipwrights</t>
  </si>
  <si>
    <t>House of Tarmagus</t>
  </si>
  <si>
    <t>4c</t>
  </si>
  <si>
    <t>Dawnharbor Storage</t>
  </si>
  <si>
    <t>Inn (1c • 1a) The Stormcloak is a run-down ramshackle inn whose rooms are filthy and taproom filled with street thugs and drunken sailors.</t>
  </si>
  <si>
    <t>Warm Beds Imm</t>
  </si>
  <si>
    <t xml:space="preserve"> Inn (3c•2a)</t>
  </si>
  <si>
    <t>Most Diligent League of Sailmakers &amp; Cordwainers. A merry, bright tavern on Net Street at the docks, with its upstairs space acting as meeting and storage space for the sailmakers' guild.</t>
  </si>
  <si>
    <t>Tavern (3c•3p). A local tavern that thrives on simple seafood fare, favored by the locals and almost unknown to visitors. http://forgottenrealms.wikia.com/wiki/Friendly_Flounder</t>
  </si>
  <si>
    <t xml:space="preserve"> Tavern (3c•4p)</t>
  </si>
  <si>
    <t>Tavern (1c•1p). Often called a "swill hall" by those who've heard of it, it is a place that literally does nothing else but serve terribly cheap alcoholic swill for sailors to drink away their coins. It offers no accommodations, but no one cares if its patrons pass out under their tables.</t>
  </si>
  <si>
    <t>Tavern. A large hall that serves simple hot meals and passable drink to weary travelers and those down on their luck for two coppers, sponsored jointly by the Lords and Lord Ulmassus Phull.</t>
  </si>
  <si>
    <t xml:space="preserve"> Inn, Festhall (4c•3p•2a). Three old three- and four-story warehouses linked and converted into one of Waterdeep's busiest and most famous nightlife spots.</t>
  </si>
  <si>
    <t>Inn, Festhall (3c•3p•3a)</t>
  </si>
  <si>
    <t>Nightclub (4c). A popular festhall with nightly stage acts such as comedians, trained animal acts, illusionists' displays, recitals by famed bards and orators and exotic dance.</t>
  </si>
  <si>
    <t>Brothel (2c•3p•2a). A clean but clearly quite old establishment, Mother Athue's is a favorite among sailors and those who crave variety: Mother Athue hires her soft traders from all over Faerûn.</t>
  </si>
  <si>
    <t>Inn, Festhall (4c•3p•3a)</t>
  </si>
  <si>
    <t xml:space="preserve"> Festhall (4c)</t>
  </si>
  <si>
    <t>Starry Cradles Orphanage</t>
  </si>
  <si>
    <t>A Selûnite-sponsored orphanage.</t>
  </si>
  <si>
    <t>Alamuth's Best Provender</t>
  </si>
  <si>
    <t>Shop/South Ward/Rising Ride
The first building north of Saddler's and Harness-Maker's Hall. One of the many small shops known as "hot-counters," because they serve hot food as well as premade wares, but provide no place to sit and eat, and no service or condiments. Alamuth's is known locally as "the Rat Cleaver," because of the persistant rumor that ratflesh somehow finds its way into the meat dishes. [ See "Who's Who in Waterdeep," p.91, City of Splendors. ]</t>
  </si>
  <si>
    <t>Rising Ride</t>
  </si>
  <si>
    <t>Bombard Park</t>
  </si>
  <si>
    <t>A tiny square of greenery located at the southern end of Coin Alley where it meets the docks. This area was created when a hammership attempting to kill Mirt "the Moneylender" was downed over a warehouse here by the Knights Errant and the crew of the flying vessel Six of Swords. When the captain of the Vincible (the downed hammership) staggered from the wreckage he ordered his wargolem to "kill the bastards!" Unfortunately, the crash had severely damaged the automaton, and it incorrectly interpreted the command as "kill the bombards!" The twisted and battered remains of six bombards can still be found here today, piled in an abstract formation in the middle of the park. The square has become a popular meeting place for local citizens, although those visiting after dark would do well to beware of lurking cutpurses or press-gangs.</t>
  </si>
  <si>
    <t>The Albatross: flagship of the Moonshaen fleet The Chanrael Sails: Amnite merchantman; captained by Borul Chanrael of Amn The Defender: naval raker Endless Horizon: merchant caravel captained by the merchant-mage Enebryl of Tharsult The Fleetwind: naval raker, captained by Phaelar Roaringhorn Golden Dreams: Amnite merchantman captained by Orlyn Jhamluuth Goldenharvest and Sea Nymph's Laugh: caravels belonging to Royus Adarbrent and Bleskos Wavesilver (respectively). Left in Tarsakh 1369 in a race to Maztica and back. Horn and Hounds: Waterdhavian diplomatic ship, sunk by the Thelark south of Leilon. The Lucky Merchant: Orlumboran merchantman The Pride of Waterdeep: naval raker, sank during Fleetswake 1369DR; another raker has recently been re-commissoned as the Pride, and is captained by Druth Azheult. Seaworthy: naval barge The Southward Sun and The Wavebreaker: Tethryian warships Queldor Vhul: Lantanese merchantman. The Vhul and its captain Orelantyr Merelarn was discovered to be illegally importing smokepowder and forever barred from entering Waterdeep. Seven of Staves: Neverwintan caravel Watermoon: privateer captained by Bhaermul Waves' Edge: naval raker Winds of Glory: naval raker, sunk by pirates in an ambush off the Whalebones.</t>
  </si>
  <si>
    <t>Wharf Street</t>
  </si>
  <si>
    <t>An immense, glass-enclosed barge anchored at the docks near Wharf Street, the Club also encompassed an outdoor terrace on the pier, where nightly outdoor balls were held amid costumed minstrels and softly-glowing driftglobes. Once theplace to see and be seen by Waterdhavian high society (nobility, ambassadors, wealthy socialites, etc.), it was prematurely closed down after a death sphere beholder gated in by persons unknown (although rumored to be the crimelord known as The Xanathar) to attack several members of the Knights Errant adventurers unleashed a spellbattle that wrecked the Club and unmasked several Elturan dignitaries as spell-casting Zhentarim spies. The half-sunken barge was eventually towed out of the harbor by the Watch, but not before a number of mermen were seen frolicking in the ruins, enjoying the remaining contents of the massive wine bar.
Proprietor: 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</si>
  <si>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Undiber's</t>
  </si>
  <si>
    <t>Sorn Street</t>
  </si>
  <si>
    <t>A private upstairs club on Sorn Street. Its' members are mainly middle-class merchants and shop-owners. The favored pasttime of club members is playing silver sails, a cargo-trading game played down a long, narrow board, in which participants move little wooden ships up and down a representation of the Sword Coast, pretending to be merchant sea captains - and vying to amass the most gold by bringing in cargo. [ See "Who's Who in Waterdeep," p.92, City of Splendors. ]</t>
  </si>
  <si>
    <t>Thorembor's Traveling Maps and Mail</t>
  </si>
  <si>
    <t>Makes the rounds from Waterdeep to Elversult. Sells maps and other stationary items and also runs a fairly reliable mail-delivery service along the route. Maps sell for 65gp and up, while mail deliveries start at a 15gp delivery charge. [ source: www.geocities.com/quetl/chron/chron1.htm ]</t>
  </si>
  <si>
    <t>Adder Lane</t>
  </si>
  <si>
    <t>Wastrel Alley</t>
  </si>
  <si>
    <t>Taverns that face each other across the top of Wastrel Alley. The patrons of both establishments are fiercely loyal to their respective taverns, and fights frequently break out in the street late at night between the two buildings. Ironically, the two proprietors are best friends. It is here that the (dangerous and forbidden by the Watch) game of barrel-racing was first brought to Waterdeep, by sailors from the island-kingdom of Ruathym.</t>
  </si>
  <si>
    <t>Street of Bells</t>
  </si>
  <si>
    <t>Melshar's Street</t>
  </si>
  <si>
    <t>Mother Teshla's Turret Club</t>
  </si>
  <si>
    <t>A favorite watering hole for many of the city's sellswords and adventurers, as well as jaded young nobles. Located high atop a tower, entry is only granted to those who known the proper password.</t>
  </si>
  <si>
    <t>A well-kept two-story stone building. There are two rooftop towers with doorways that lead down into the building. Opens onto the eastern end of Suldown Street on its western face and backs against the Cliffride. The building recently changed hands and is now a dance hall called the Minuet. [ source: Undermountain: The Lost Level, p.31 ]</t>
  </si>
  <si>
    <t>Mellibar's Magnificent Mirrors</t>
  </si>
  <si>
    <t>Street of the Lances</t>
  </si>
  <si>
    <t>This shop is the northernmost building at the intersection of the Street of the Lances and Westwall Street. Proprietor: Mellibar (LN HM F0, worshiper of Sune and Mystra). Keeps a gate to Undermountain (a magical floor-length mirror) in a hidden basement, guarded by five hired guards and two priestesses of Sune. To those arriving in such a fashion, Mellibar will grant access to the mirror for a fee of two gold per individual, provided they give him their oaths (sworn to the priestesses as well) that they will not reveal the existence of this two-way portal to anyone else. Using the mirror-gate to enter Undermountain deposits and entrants at random locations on Level Two; those using the gate at the same time will never arrive more than 300' apart from each other, but arrival in one single location is impossible. [ source: Undermountain: The Lost Level, p.31 ]</t>
  </si>
  <si>
    <t>Street of Silks</t>
  </si>
  <si>
    <t>An expensive four-story stone and wood inn at the southwestern point of the Street of Silks and directly facing Ahghairon's Tower in Castle Ward. A room on the third level is the exit terminus for a gate from the Lost Level of Undermountain. [ source: Undermountain: The Lost Level, p.31 ]</t>
  </si>
  <si>
    <t>This diplomatic residence houses the Welcome Gate, a large, clearly-labeled (but never advertised) portal to the isle of Lantan. The Gate, a twelve-foot tall, eight-foot wide arch bordered by a metallic frame imbedded with countless whirring mechanical geegaws, leads to an area outside the city of Anchoril, known as Visitor's Vale. [ source: www.wizards.com/dnd/article.asp?x=fr/pg20010919a ]</t>
  </si>
  <si>
    <t>Jastra's Flame of Hope</t>
  </si>
  <si>
    <t>The Flame of Hope is a small ground-floor candleshop in South Ward. In addition to a wide variety of carved, colored, and scented candles, the Flame also sells scented incense (blocks and sticks, plus the rare "Charlatan's Sticks," favored by sleight-of-hand artists and tricksters for the clouds of colored smoke and sparks they produce when lit) and exotics such as candied Shou ginger and cinnamon spices from Anauroch.
Proprietor: 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curse or enspell their owners. Nonetheless, she is well liked in the bazaars and back-alley markets of South and Trades Wards, which she visits daily. Any news or gossip she hears on her rounds is soon passed on to Jurisk Ulhammond, her contact with the Red Sashes. [ See "Who's Who in Waterdeep," p.92, City of Splendors. Additional detail by me. ]</t>
  </si>
  <si>
    <t>Tulmaster's Street</t>
  </si>
  <si>
    <t>House of Dusk</t>
  </si>
  <si>
    <t>A newly-established shrine of Kelemvor, located on Mhalsymber's Way, just opposite the main gates to the City of the Dead. Built on the former location of Vhaeruul's Perfumes and Exotic Scents (a now-bankrupt importer), the House is a foreboding structure of stained windows and a carved mantle over the main doors warning nonbelievers of thier fates in the afterlife. Originally staffed by 12 clergy and 30 lay followers, their numbers have shrunk since the shrine opened. Despite the church's determination to maintain a presence in the largest city in the Western Heartlands, the Kelemvorites numbers have dwindled due to staff being reassigned elsewhere. Also, brethen moving about in the City of the Dead after dark have begun to turn up missing, but the Kelemvorites are reluctant to involve the Watch, as the burial grounds are supposed to be off-limits to all after nightfall.</t>
  </si>
  <si>
    <t>Heroes' Walk</t>
  </si>
  <si>
    <t>Located deep in the sculpted greenery of the Heroes' Gardens, the Harpstone is a weathered granite menhir, roughly the size of a small man or large dwarf. The only distinguishing mark on it is a simple crescent moon and harp carved into its' northern side. If the stone is struck with a pebble or other small object, it twangs like a plucked chord from a harp. It is believed to mark the grave of the Ranger-Lord Cilbereth of the High Forest, who perished defending his hold and the numerous small elven settlements of the woods from an advancing goblinoid horde. If so, it may also hide the location of the Suulblade and the Starshield of Tuerth, the magical items that Cilbereth was known to have borne. Potential treasure-seekers be warned, the Watch, local Harper operatives, and the faithful of Mielikki and Eldath take a dim view of anyone attempting to despoil either the area around the Harpstone or the rest of the Gardens.</t>
  </si>
  <si>
    <t>xxxxxx</t>
  </si>
  <si>
    <t>Golden Key</t>
  </si>
  <si>
    <t>Blue Jack</t>
  </si>
  <si>
    <t>Crawling Spider</t>
  </si>
  <si>
    <t>Dragons Head Tavern</t>
  </si>
  <si>
    <t>Elfstone Tavern</t>
  </si>
  <si>
    <t>Red-Eyed Owl</t>
  </si>
  <si>
    <t>Sailors Own</t>
  </si>
  <si>
    <t xml:space="preserve"> Singing Sword</t>
  </si>
  <si>
    <t>Sleepy Sylph</t>
  </si>
  <si>
    <t>Jade Jug</t>
  </si>
  <si>
    <t>Pampered Traveler</t>
  </si>
  <si>
    <t>Smiling Siren Nightclub &amp; Theater</t>
  </si>
  <si>
    <t>Fiery Flagon</t>
  </si>
  <si>
    <t>Ships Wheel</t>
  </si>
  <si>
    <t>Wandering Wemic</t>
  </si>
  <si>
    <t>House of Purple Silks</t>
  </si>
  <si>
    <t>Gentle Mermaid</t>
  </si>
  <si>
    <t>Misty Beard</t>
  </si>
  <si>
    <t>Grinning Lion</t>
  </si>
  <si>
    <t>Galloping Minotaur</t>
  </si>
  <si>
    <t>Raging Lion</t>
  </si>
  <si>
    <t>Bowels
of Earth</t>
  </si>
  <si>
    <t>Inn of Dripping Dagger</t>
  </si>
  <si>
    <t>Riven Shield Shop</t>
  </si>
  <si>
    <t>Gentle Rest</t>
  </si>
  <si>
    <t>Grey Serpent</t>
  </si>
  <si>
    <t>Unicorns Horn</t>
  </si>
  <si>
    <t>Moon Sphere</t>
  </si>
  <si>
    <t>Old Monster Shop</t>
  </si>
  <si>
    <t>House of
Good Spirits</t>
  </si>
  <si>
    <t>Jade Dancer</t>
  </si>
  <si>
    <t>Spouting Fish</t>
  </si>
  <si>
    <t>Red Gauntlet</t>
  </si>
  <si>
    <t>Swords Rest</t>
  </si>
  <si>
    <t>Full Cup</t>
  </si>
  <si>
    <t>Hanging Lantern</t>
  </si>
  <si>
    <t>Thirsty Sailor</t>
  </si>
  <si>
    <t>Ship's Prow</t>
  </si>
  <si>
    <t>Blushing Mermaid</t>
  </si>
  <si>
    <t>Copper Cup</t>
  </si>
  <si>
    <t>Gelfuril Trader</t>
  </si>
  <si>
    <t>Rouse of Pride</t>
  </si>
  <si>
    <t>Blue Mermaid</t>
  </si>
  <si>
    <t>Hanged Man</t>
  </si>
  <si>
    <t>Sleeping Wench</t>
  </si>
  <si>
    <t>Sleeping Snake</t>
  </si>
  <si>
    <t>Thirsty Throat</t>
  </si>
  <si>
    <t>Bloody Fist</t>
  </si>
  <si>
    <t>Rearing Hippocampus</t>
  </si>
  <si>
    <t>Mermaids Arms</t>
  </si>
  <si>
    <t>Purple Palace</t>
  </si>
  <si>
    <t>Cats Tail</t>
  </si>
  <si>
    <t>Prowl</t>
  </si>
  <si>
    <t>Reach</t>
  </si>
  <si>
    <t>Ghostwalk</t>
  </si>
  <si>
    <t>Skulkway</t>
  </si>
  <si>
    <t>Forcebar</t>
  </si>
  <si>
    <t>Crown &amp; Heron</t>
  </si>
  <si>
    <t>Crow's Nest</t>
  </si>
  <si>
    <t>Empty Keg:</t>
  </si>
  <si>
    <t>Quaffing Quaggoth</t>
  </si>
  <si>
    <t>Silken Sylph</t>
  </si>
  <si>
    <t>Grog House</t>
  </si>
  <si>
    <t>Stag and Hawk </t>
  </si>
  <si>
    <t>Hall of Portal </t>
  </si>
  <si>
    <t xml:space="preserve">Many Masks </t>
  </si>
  <si>
    <t xml:space="preserve">Dragon's Head </t>
  </si>
  <si>
    <t>Storm's Front </t>
  </si>
  <si>
    <t xml:space="preserve">Bloody Fist 
</t>
  </si>
  <si>
    <t>Skewered Dragon</t>
  </si>
  <si>
    <t>Wanton Weredolphin </t>
  </si>
  <si>
    <t>Laughing Lass</t>
  </si>
  <si>
    <t xml:space="preserve">Thirsty Sailor </t>
  </si>
  <si>
    <t>Drunken Bard Nightclub &amp; Theater</t>
  </si>
  <si>
    <t xml:space="preserve">Sleeping Dragon's Den </t>
  </si>
  <si>
    <t xml:space="preserve">Foamy Smile </t>
  </si>
  <si>
    <t>Curious Past: Shop (Historical Curios &amp; Books)</t>
  </si>
  <si>
    <t>Danimar Fine Wines: Shop (Wine) (3c - 4c). Danimar family are one of oldest holders of licenses by House Melshimber to sell its wines in city of Waterdeep. They do a brisk business in both the imported and domestic Melshimber vintages.</t>
  </si>
  <si>
    <t>Golden Key: Shop (Locks) (4c) Ansilver Locksmith (Southern Street of Sword)</t>
  </si>
  <si>
    <t>Halambar Lute &amp; Harps: Shop (Stringed Musical Instruments) (4c) premiere place to find any stringed instrument of Realms (expect to pay dearly for quality). It is also host to a magical harp that sings by itself and is rumored to have connections to Harpers in some capacity. (Southern Street of Sword)</t>
  </si>
  <si>
    <t>Halls of Hilmer: Shop (Armor) (4c). Master Armorer Hilmer's shop is hard to miss due to its front of polished plate armor. He sells custom-made armor that is without parallel on Sword Coast. shop features practice rooms for trying out his armor. (Southern Street of Sword)</t>
  </si>
  <si>
    <t>Hilmer Warehouse: Warehouse (Halls of Hilmer) (Southern Street of Sword)</t>
  </si>
  <si>
    <t>Mother Tamra's House of Graces: School (Grace, Etiquette, Comportment)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right things to say in difficult situations.</t>
  </si>
  <si>
    <t>Market: largest open area of city that plays host to hundreds of stalls and camped vendors able to sell nearly anything in Realms, and many thieves to relieve one of same.</t>
  </si>
  <si>
    <t>Phalantar's Philtres &amp; Components: Shop (Herbs and Medicines) (4c). A small shop for medicinal herbs and ingredients for oils, perfumes and potions. It is said that Phalantar allegedly supports adventuring companies in exchange for rare substances he sells here.</t>
  </si>
  <si>
    <t>Velstrode Venturer's: Shop (Adventuring Goods)</t>
  </si>
  <si>
    <t>Kulzar’s Alley, a short alley close to Heroes’ Walk that allegedly hides both buried treasure of Kulzar and many treasure-hunters eager to find it.</t>
  </si>
  <si>
    <t>Wagonslide Alley, a loose-stone paved alleyway that causes as many to trip over its cobbles as wagons used to slip on water or sea-rime (rumor has it thieves hide invisible weapons and secret messages under stones).</t>
  </si>
  <si>
    <t>Court of White Bull, an open plaza of packed dirt and straw where livestock can be bought and sold and where merchants sell fresh goods direct from caravans (people whisper that magic goes wild in Court, and its use here is expressly forbidden by Lords, lending proof to rumor).</t>
  </si>
  <si>
    <t>Virgin’s Square, a cobblestone courtyard where mercenaries of all types gather to await hire (and many other citizens linger to watch boastful warriors and constant traffic on main roads).</t>
  </si>
  <si>
    <t>Blackhorn Alley, known and named for Alsible Blackhorn cobbler, now haunt of a number of large, brown rats.</t>
  </si>
  <si>
    <t>Brindul Alley, lair of Hand that Sings, a magical phantasm of a hand with a mouth in its palm, which snatches valuables from unwary while singing ancient Sword Coast ballads.</t>
  </si>
  <si>
    <t>Chelor’s Alley, used often by watch and nighttime passersby due to Chelor merchant’s effusive lanterns hung out over alley.</t>
  </si>
  <si>
    <t>Lathin’s Cut, named after former landowner who had his house destroyed upon his death to provide this short passage from Plinth to High Road.</t>
  </si>
  <si>
    <t>Mhaer’s Alley, a street with a great collection of shops on all sides along its length, and includes such places as Chuki’s Moneylenders, Old Druid’s Herbs &amp; Seeds Shoppe, Salavant’s Scriveners, Marie’s Dry Goods, Diabel'’s Potions &amp; Curatives, Huer’s Sundries (a rumored fence and contact for thieves!), Caer Bannog (a Moonshae imports shop), and many others.</t>
  </si>
  <si>
    <t>Quill Alley, thoroughfare for primary neighborhood of clerks, scribes, and cartographers (recent rumors tell of indelible ink stain on its eastern end rising to spell out messages of doom and danger on outside walls of Old Guild Hall!).</t>
  </si>
  <si>
    <t>Tsarnen Alley, a once-favorite place for thieves and cutthroats that was defended by Tsarnen ranger quite vigorously (some say his shade still watches and keeps alley safe, while others offer that spirits of slain thieves haunt its environs)</t>
  </si>
  <si>
    <t>Urcandle Alley, alley to visit if in need of spare parts or repairs on your wagon or cart, and also a meeting place for agents of Wheelwrights’ Guild and Wagonmakers ’and Coach Builders’ Guilds.</t>
  </si>
  <si>
    <t>Blacklock Alley, named after a long-suffering obelisk placed at its center that, locals believe, brings good luck and heals pure of heart;</t>
  </si>
  <si>
    <t>Ruid’s Stroll, short avenue from Caravan Court to Trollwall Tower that, while often safe due to constant guard and watch traffic, is haunted by hooded ghost of mage Ruid, whose touch causes deathly chills to those he meets on foggy nights.</t>
  </si>
  <si>
    <t xml:space="preserve">(Down) Shyrrhr’s Steps, northeast on Garmarl’s Dash over to (dark-bricked) Windless Way (BT) </t>
  </si>
  <si>
    <t xml:space="preserve">Cliffride, a gravelpath up Mt. Waterdeep’s northern spur and Mount Melody Walk, a tunnel through mountain itself. (SCAG 123) </t>
  </si>
  <si>
    <t>Guildhall of Order</t>
  </si>
  <si>
    <t>House of Fine Carvers</t>
  </si>
  <si>
    <t>Spires of Morning</t>
  </si>
  <si>
    <t>Curious Past</t>
  </si>
  <si>
    <t>Cynosure</t>
  </si>
  <si>
    <t>God Catcher</t>
  </si>
  <si>
    <t>Golden Key Locksmiths</t>
  </si>
  <si>
    <t>Great Drunkard</t>
  </si>
  <si>
    <t>House of Gems</t>
  </si>
  <si>
    <t>Map House</t>
  </si>
  <si>
    <t>Market Hall</t>
  </si>
  <si>
    <t>Master Bakers' Hall</t>
  </si>
  <si>
    <t>Sleepy Slyph</t>
  </si>
  <si>
    <t>Yawning Portal</t>
  </si>
  <si>
    <t>Tower of Order</t>
  </si>
  <si>
    <t>Hall of Heroes</t>
  </si>
  <si>
    <t>Hall of Sages</t>
  </si>
  <si>
    <t>House of Homeless</t>
  </si>
  <si>
    <t>Nestaur Ropemaker</t>
  </si>
  <si>
    <t>Angry Coxswain</t>
  </si>
  <si>
    <t>Fishscale Smithy</t>
  </si>
  <si>
    <t>Gray Griffon</t>
  </si>
  <si>
    <t>Pickled Fisherman</t>
  </si>
  <si>
    <t>Soaring Pegasus</t>
  </si>
  <si>
    <t>Splintered Stair</t>
  </si>
  <si>
    <t>Torpus Tanner</t>
  </si>
  <si>
    <t>Bent Nail</t>
  </si>
  <si>
    <t>House of Healing</t>
  </si>
  <si>
    <t>Queenspire</t>
  </si>
  <si>
    <t>House of Moon</t>
  </si>
  <si>
    <t>Pilgrim's Rest</t>
  </si>
  <si>
    <t>Ship's Wheel</t>
  </si>
  <si>
    <t>Woodcutter Teahouse</t>
  </si>
  <si>
    <t>Brian Swordmaster's Smithy</t>
  </si>
  <si>
    <t>Nelkaush Weaver</t>
  </si>
  <si>
    <t>Beer Golem</t>
  </si>
  <si>
    <t>Coach and Wagon Hall</t>
  </si>
  <si>
    <t>Daily Trumpet</t>
  </si>
  <si>
    <t>Medusa's Glare</t>
  </si>
  <si>
    <t>Redbridle Stables</t>
  </si>
  <si>
    <t>Road House</t>
  </si>
  <si>
    <t>Stone House</t>
  </si>
  <si>
    <t>Citadel of Arrow</t>
  </si>
  <si>
    <t>Monastery of Sun</t>
  </si>
  <si>
    <t>Gentle Rest Stables</t>
  </si>
  <si>
    <t>Gray Serpent</t>
  </si>
  <si>
    <t>Guild Paddock</t>
  </si>
  <si>
    <t>House of Cleanliness</t>
  </si>
  <si>
    <t>House of Light</t>
  </si>
  <si>
    <t>House of Song</t>
  </si>
  <si>
    <t>House of Textiles</t>
  </si>
  <si>
    <t>League Office</t>
  </si>
  <si>
    <t>Old Guildhall</t>
  </si>
  <si>
    <t>Plinth</t>
  </si>
  <si>
    <t>Underdark</t>
  </si>
  <si>
    <t>Unicorn's Horn</t>
  </si>
  <si>
    <t>Velstrode Venturer's Row house</t>
  </si>
  <si>
    <t>Loene Fighter's House</t>
  </si>
  <si>
    <t>Pantheon Temple of Seldarine</t>
  </si>
  <si>
    <t xml:space="preserve">Jhoniron Club </t>
  </si>
  <si>
    <t xml:space="preserve">Stag and Hawk </t>
  </si>
  <si>
    <t xml:space="preserve">Hall of Portal </t>
  </si>
  <si>
    <t>Mouths On Melshar's Street</t>
  </si>
  <si>
    <t>Lord's Respite</t>
  </si>
  <si>
    <t>Lantanna Embassy</t>
  </si>
  <si>
    <t xml:space="preserve">Portal to Coinscoffin Graveyard </t>
  </si>
  <si>
    <t>Arnagu's Shipwright's residence</t>
  </si>
  <si>
    <t>Jemuril DwarPs residence</t>
  </si>
  <si>
    <t xml:space="preserve">Dancing Pony </t>
  </si>
  <si>
    <t xml:space="preserve">Skewered Dragon </t>
  </si>
  <si>
    <t>Home of Melvar Mouth </t>
  </si>
  <si>
    <t xml:space="preserve">Wanton Weredolphin </t>
  </si>
  <si>
    <t>Water Club</t>
  </si>
  <si>
    <t>Great Cavern</t>
  </si>
  <si>
    <t xml:space="preserve">Grim Statue
</t>
  </si>
  <si>
    <t>Hall of Sleeping Kings</t>
  </si>
  <si>
    <t>Warrens </t>
  </si>
  <si>
    <t>Khelben Elders Tomb</t>
  </si>
  <si>
    <t>Pellamcopse</t>
  </si>
  <si>
    <t xml:space="preserve">Talltumble Stair 
</t>
  </si>
  <si>
    <t>Downgiant Row</t>
  </si>
  <si>
    <t>Obelos "Only" Braeril's residence</t>
  </si>
  <si>
    <t xml:space="preserve">Nandartowers </t>
  </si>
  <si>
    <t>Lock Sisters Home </t>
  </si>
  <si>
    <t>Minuet</t>
  </si>
  <si>
    <t xml:space="preserve">House of Wonder </t>
  </si>
  <si>
    <t xml:space="preserve">Dragon Tower of Maaril </t>
  </si>
  <si>
    <t>Furjur Flippant's residence</t>
  </si>
  <si>
    <t>North Tower, "Trolltower"</t>
  </si>
  <si>
    <t>Hearth-House at God Catcher</t>
  </si>
  <si>
    <t xml:space="preserve">Tartel’s House of Sword </t>
  </si>
  <si>
    <t>Harpstone</t>
  </si>
  <si>
    <t>Lone Rose</t>
  </si>
  <si>
    <t>Inn of Dripping Dagger (Dagger’s Rest)</t>
  </si>
  <si>
    <t>Zoarstar (guildh</t>
  </si>
  <si>
    <t>Saucy Satyr Club </t>
  </si>
  <si>
    <t>Foamy Smile </t>
  </si>
  <si>
    <t>Blue Olyphont</t>
  </si>
  <si>
    <t xml:space="preserve">Portal to Hall of Heroes </t>
  </si>
  <si>
    <t>Little Hostel (halflings</t>
  </si>
  <si>
    <t>Unicorn’s Horn V</t>
  </si>
  <si>
    <t>Hart’s Head</t>
  </si>
  <si>
    <t>Last Refuge</t>
  </si>
  <si>
    <t>entrance located under trees in interior of block west (and slightly north) of Seatrees Shrine in Shrines of Nature ($5).</t>
  </si>
  <si>
    <t>entrance located in northernmost corner of Sabbar's Alley.</t>
  </si>
  <si>
    <t>entrance located in center of Shank Alley, just southwest of warehouse that stands in interior of block.</t>
  </si>
  <si>
    <t>entrance located just south of tree in Sniff Alley, south off Street of Glances.</t>
  </si>
  <si>
    <t>entrance located in central stand of trees in southern end of Heroes' Garden. Note that halfway down this shaft is a secret door leading to Catacombs of Yintros.</t>
  </si>
  <si>
    <t>entrance located under a lone tree in alleyway west of Eltorchul Villa ($22), south of Ivory Street and north of Pharra's Alley.</t>
  </si>
  <si>
    <t>entrance located in mouth of alleyway that opens north off Chasso's Trot, just west of Sul Street.</t>
  </si>
  <si>
    <t>entrance located in a cul-de-sac due south of Jhansczil Villa ($14), across road.</t>
  </si>
  <si>
    <t>entrance located under tree in alleyway just south of Brossfeather Villa (N2).</t>
  </si>
  <si>
    <t>entrance located at northern end of a dead alley that opens off Grimwald's Way, just south of Ilitul Villa ($17).</t>
  </si>
  <si>
    <t>entrance located in easternmost cul-de-sac opening off alleyway that bounds Nesher Villa ($23), just west off Mendever Street.</t>
  </si>
  <si>
    <t>entrance located in alleyway just west of gates of Manthar Villa ($36), off Delzorin Street between Sul Street and Shield Street.</t>
  </si>
  <si>
    <t>entrance located in large clump of trees in interior alleyway of block bound by Vordil Street, High Road, Delzorin Street, and Copper Street.</t>
  </si>
  <si>
    <t>entrance located in southeastern corner of Trollskull Alley, closest to intersection of Whael-gund Way and Delzorind Street.</t>
  </si>
  <si>
    <t>entrance located under trees in dead-end alley in southern interior of block bounded by Delzorin Street, Vhesoar Street, Sulmoor Street, and Ilzantil Street.</t>
  </si>
  <si>
    <t>entrance located in mouth of Sharra's Flight, where it joins Street of Whispers.</t>
  </si>
  <si>
    <t>entrance located in southwestern corner of Runer's Alley.</t>
  </si>
  <si>
    <t>located under southern mouth of Cloaksweep Alley.</t>
  </si>
  <si>
    <t>entrance Ideated in trees at center of block bounded by Hassantyr's Street, High Road, Julthoon Street, and Copper Street.</t>
  </si>
  <si>
    <t>entrance located at western end of Marlar's Lane (by alleyway parallel to Tharleon Street).</t>
  </si>
  <si>
    <t>entrance located behind (due south of) Blackstaff Tower (C6) at base of rocky cliff-face.</t>
  </si>
  <si>
    <t>locked entrance opens onto surface near top of rocky slope of Mount Waterdeep, at a point due southwest of Turnback Court.</t>
  </si>
  <si>
    <t>entrance located in southwest corner of an alleyway opening south of Cymbril's Walk, between Street of Silver and Warriors' Way.</t>
  </si>
  <si>
    <t>entrance located in southwest corner of a dead-end alley in block bounded by Lamp Street, Street of Bells, Cymbril's Walk, and Street of Sword.</t>
  </si>
  <si>
    <t>entrance located in northwesternmost junction of alleyways in block bounded by Lamp Street, High Road, Selduth Street, and. Street of Bells.</t>
  </si>
  <si>
    <t>entrance located in southeasternmost corner of an alley opening off of High Road (first north of Lamp Street, just to west of Andamaar's Street).</t>
  </si>
  <si>
    <t>located under Grinning Lion tavern (N56). Note that it is possible to reach surface by means of a secret door from this junction room leading to secret stair that connects Fireplace Level to Grinning Lion's midden. Only proprietor of Grinning Lion knows of this secret door, because he installed it.</t>
  </si>
  <si>
    <t>entrance located in northwest corner of an alleyway that opens off Golden Serpent Street and Nindabar street, just east of Mhalsymber's Way.</t>
  </si>
  <si>
    <t>entrance located in northern mouth of an alleyway opening south off Sevenlamps Cut.</t>
  </si>
  <si>
    <t>entrance located at intersection of Shadows Alley and Lemontree Alley.</t>
  </si>
  <si>
    <t>entrance located in alleyway just north of Pampered Traveler Inn (C11).</t>
  </si>
  <si>
    <t>entrance located in wide alleyway between High Road and Street of Bells, north of Buckle Alley.</t>
  </si>
  <si>
    <t>entrance located under House of Fine Carvers (C21).</t>
  </si>
  <si>
    <t>entrance located in lane that parallels Irimar's Walk on north, west of Theln Lane.</t>
  </si>
  <si>
    <t>entrance located in alleyway of three trees that opens west off Wall Way, just south of Andamaar's Street.</t>
  </si>
  <si>
    <t>entrance located in alleyway just north of Ironpost Street, that opens west off Wall Way, at point where it joins another alley branching to north.</t>
  </si>
  <si>
    <t>entrance located in trees in a dead-end alley just north of Costumers' Hall (T11).</t>
  </si>
  <si>
    <t>entrance located in mouth of a dead-end alley opening east off Street of Tusks, just south of Burnt Wagon Way.</t>
  </si>
  <si>
    <t>located under alleyway that opens south off of Spendthrift Alley, just behind (east of) Thentavva's Boots (T12).</t>
  </si>
  <si>
    <t>entrance located in cellar of Unicorn's Horn (T15).</t>
  </si>
  <si>
    <t>entrance located in alley just behind (west) of Olmhazan's Jewels (C29) between High Road and Street of Bells.</t>
  </si>
  <si>
    <t>entrance located at end of a deadend alley opening south off Nelhuk's walk (just north of intersection of Adder Lane and Gut Alley).</t>
  </si>
  <si>
    <t>entrance located in southwestern corner of a dead-end alley that opens off Shesstra's' Street (just north of Blackstar Lane).</t>
  </si>
  <si>
    <t>located under westernmost intersection of alleyways off Snail Street, north of Shesstra's Street.</t>
  </si>
  <si>
    <t>entrance located in a cul-de-sac opening off of Belnimbra's Street, in block bounded by Soothsayer's Way, Snail Street, and Rainrun Street.</t>
  </si>
  <si>
    <t>entrance located in westernmost dead-end of Quaff Alley (off High Road).</t>
  </si>
  <si>
    <t>entrance located just east of Bell Tower (C46), on Soldiers' Street just southeast of Watchmen's Way.</t>
  </si>
  <si>
    <t>entrance located at intersection of alley ways just north of Three Pearls Nightclub (D18).</t>
  </si>
  <si>
    <t>located under wide part of Candle Lane, west off Way of Dragon.</t>
  </si>
  <si>
    <t>entrance located in westernmost end of a dead-end alley opening south off Simples Street.</t>
  </si>
  <si>
    <t>entrance located at intersection of Tsarnen Alley and Burdag Lane.</t>
  </si>
  <si>
    <t>entrance located in mouth of a dead end alley, where it joins Quill Alley between Wide Way and Nethpranter's Street.</t>
  </si>
  <si>
    <t>entrance located in western end of a dead-end forked alley that opens east off Rivon Street, north of Spendthrift Alley.</t>
  </si>
  <si>
    <t>entrance located in a cul-de-sac opening east off north end of Drovers' Street.</t>
  </si>
  <si>
    <t>entrance located in a cul-de-sac opening off Rising Ride between Juth Alley and Caravan Court.</t>
  </si>
  <si>
    <t>entrance located in wide part of alley that opens south off Olaim's Cut.</t>
  </si>
  <si>
    <t>entrance located in wide alley north of'Coach Street, just west of High Road.</t>
  </si>
  <si>
    <t>entrance located in alley just east of former Prestar's Furniture (S54), east of Carter's Way and immediately south of Coachlamp Lane.</t>
  </si>
  <si>
    <t>entrance located in cellar of Spouting Fish (S18).</t>
  </si>
  <si>
    <t>entrance located in wide area of second alleyway north of Bellister's House (S25)-</t>
  </si>
  <si>
    <t>locked entrance located under Piergeiron's Palace (C75). This shaft opens into a cellar guarded at all times by five guard members and one armar (see City Watch; an alarm on wall near them is sounded whenever they see or hear anything suspicious from sewers below.</t>
  </si>
  <si>
    <t>connects secondary passage leading south from SF32 to Dungeon of Crypt.</t>
  </si>
  <si>
    <t>located directly beneath Philosopher's Court, just east of Snail.Street and north of Street of Curtains. It can be reached by way of two different secret doors into sewers - one leading north from secondary passage leading southeast from SF49, one leading west from primary passage running roughly north-south between SF55 and SF56. It can also be reached by way of three different passages leading up into basements of buildings above and a pair of tunnels that lead down into Cavern of Eyes (UM LI). None of these connections is direct; each leads through a warren of trapped and warded passages just large enough for a beholder to make its way.</t>
  </si>
  <si>
    <t>connects secondary passage west of SF53 with once-secret northern entrance to Citadel of Bloody Hand. There is now a guard station here, once used to defend Castle Waterdeep from attack from below and now used to keep living spell legacies of Halaster's Higharvestide trapped within.</t>
  </si>
  <si>
    <t>connects secondary passages running north and west of SF48 with once-secret southern entrance to Citadel of Bloody Hand. Otherwise identical to SF73.</t>
  </si>
  <si>
    <t>a collapsed section of sewer floor in dark, flooded depths of SF21 leads down to a set of now-flooded chambers built long ago as a storage vault by some forgotten merchant. These chambers are now home of Savants of Dark Tide.</t>
  </si>
  <si>
    <t>Three Moves Ahead</t>
  </si>
  <si>
    <t>School (Finances). A school that caters to young guild members and unguilded shopkeepers desiring to learn number skills and "how business is really practices" from a cynical, veteran clerk-of-coin retired from Piergeiron's Palace.</t>
  </si>
  <si>
    <t>Shop (Stringed Musical Instruments)</t>
  </si>
  <si>
    <t>Shop (Furs)</t>
  </si>
  <si>
    <t>An inn decorated with various adventuring equipment and battle trophies, the Twilight Hunter is named for an adventuring company of old that owned it. The tropies are actually those gathered by the company from its days of adventuring. It is now in the holding of some of their descendants, all of whom have been inkeeps for generations now. The inn's taproom is gaining some notice for its "orangeberry wine," a sweet and fiery drink.</t>
  </si>
  <si>
    <t>Gambling House (4c•4p). One of the largest gambling houses in all of Faerun, and a luxurious place to see and be seen among the fabulously wealthy and powerful.</t>
  </si>
  <si>
    <t>alley</t>
  </si>
  <si>
    <t>XXX  Husteem's residence</t>
  </si>
  <si>
    <t>XXX  Thann's residence</t>
  </si>
  <si>
    <t>XXX  Ilzimmer's residence</t>
  </si>
  <si>
    <t>rental villa</t>
  </si>
  <si>
    <t>Ki-Rin’s  Magic	Theater</t>
  </si>
  <si>
    <t>Inn, Festhall (5c•4a) (now part of Melshimber compound)</t>
  </si>
  <si>
    <t>Sarenda's Triumphant Arms</t>
  </si>
  <si>
    <t>School (Fencing). A school for persons desiring to learn how to fence or defend themselves with or against a light longsword or smaller blade, and a dagger.</t>
  </si>
  <si>
    <t xml:space="preserve"> Shop (Glass)</t>
  </si>
  <si>
    <t>Antonyn's Imports</t>
  </si>
  <si>
    <t xml:space="preserve"> Shop (Imports)</t>
  </si>
  <si>
    <t xml:space="preserve"> A wizard's tower in the shape of a dragon rampant, once encircled by walls and an aura of menace, the magic in this domicile practically detonated during the Spellplagues first rising, sending the majority of the tower hurtling into the air above Waterdeep, to come raining down in a thousand pieces, wrecking neighboring buildings. To this day, the grounds are still magically tumultuous, with a Watch warning posted with a command to keep out. Only rough wooden boarding is used to cover over gaping portions of the old wall, though, and those with a mind to enter it can do so easily.</t>
  </si>
  <si>
    <t>A walled enclosure around a famous wizard's tower with a magical mid-air waterfall that appears in the courtyard, appearing from nothing and splashing but not collecting on the cobblestones. Naingate is today occupied by the enigmatic magus Xorone of the Libram, the Arcane Watchlord of the Waterdhavian Watch.</t>
  </si>
  <si>
    <t>A large, windowless stone building that houses a deadly magical trap-laden obstacle course, created by a wizard (who may or may not yet live there) to test the avaricious fools who wander into its blue-tiled passages.</t>
  </si>
  <si>
    <t>Private Home of Archemidal Sulfontis (Mage) (formerly Tessalar's Tower)</t>
  </si>
  <si>
    <t>The Chapel of the Divine Right</t>
  </si>
  <si>
    <t>Shrine to Siamorphe. A chapel that is part of the Assumbar villa, but open to the public, it mostly sees other nobles as its reverents.</t>
  </si>
  <si>
    <t>Landmark</t>
  </si>
  <si>
    <t>Gondalim's Inn</t>
  </si>
  <si>
    <t xml:space="preserve">A battle-scarred and bloodied door hiding an amiable, comfortable place for hire-swords to stay and be hired from.
 </t>
  </si>
  <si>
    <t>Tavern. An old, rare cellar tavern with low ceilings (5' clearance) that caters primarily to the dwarves, gnomes, halflings, and odd goblins in Waterdeep. Its tough reputation of rousting humans and shapechangers is well-deserved, often started with the uncanny knife-throwing of Amaqel the gnome barkeep and finished by the dwarven bouncers.</t>
  </si>
  <si>
    <t>Nightclub (2c•3p). A nightclub-style festhall and defacto "town hall" for Twilight Vaeteru in the Trades Ward.</t>
  </si>
  <si>
    <t>Shop (Rare Coins)</t>
  </si>
  <si>
    <t>Roofers</t>
  </si>
  <si>
    <t>Shop (Woodcrafts)</t>
  </si>
  <si>
    <t>Shop (Metalwork)</t>
  </si>
  <si>
    <t>Shop (Cloth)</t>
  </si>
  <si>
    <t>Mortuary (3c). A run-of-the-mill morticians' business, run by one Master Rejviik. They both sell coffins and prepare corpses for burial.</t>
  </si>
  <si>
    <t>Shop (Woodworks)</t>
  </si>
  <si>
    <t>Gambling House (4c)</t>
  </si>
  <si>
    <t>The five-storied tower home of XXX</t>
  </si>
  <si>
    <t>Interdenominational Temple. The tallest building in the Trades Ward at six stories, which acts as an open temple for all faiths, as well as a landing place for the Guards' griffon steeds. City Buildings</t>
  </si>
  <si>
    <t>Oblerthar &amp; Heirs Fine Steel</t>
  </si>
  <si>
    <t>Shop (Armor&amp;Weapons)</t>
  </si>
  <si>
    <t>Guild of Butchers. A recently renovated timber-frame two-story guild house with an available cold cellar for the guild members' overstock.</t>
  </si>
  <si>
    <t>Fellowship of Salters, Packers &amp; Joiners</t>
  </si>
  <si>
    <t>Splendid Order of Armorers, Locksmiths &amp; Finesmiths. This guild hall is quite distinctive, with its metal roof.</t>
  </si>
  <si>
    <t>on Ship Street (SAY 3,4) Patron Dusk Lanvyl of High Healers Everywhere, a weary-looking—but smiling—man. (SAY 5) The place serves even the most exotic customers. The hellhound pelt that decorates the floor of its back hall is sentient and howls and belches fire when stepped on. (SAY 9)</t>
  </si>
  <si>
    <t>Melgards Fine Leathers</t>
  </si>
  <si>
    <t>location</t>
  </si>
  <si>
    <t>(3c•5a). An inn well known among sailors of the Sword Coast and easily found as it is actually a converted ship's prow that now juts into Fish Street and Ship Street. The prices and services in this four-story inn are reasonable, though its clientele often isn't.
This well-regarded inn is a mainstay of the Dock Ward; residents and visitors alike frequent it. Its prices are reasonable in consideration of its quality. It is purveyed by a no-nonsense woman named Meggin.
Personality: She’s a bit rough, but well-loved.
Ideal: By price and fare, she aims to please.
Bond: She’s long been a staple of the Dock Ward.
Flaw: She doesn’t attract the best and brightest.</t>
  </si>
  <si>
    <t>The Three Towers is a performance club in the Dock Ward of Waterdeep. It is known for hosting traveling minstrels, singers and storytellers, including Rymrick the Bawd, Dulchaesen and The Bell-Dwarves Three. On a night when no guest performer is available, a "Round of Ballades" is held by the staff, which is led by "Waterfall" Baerle Waszunn.
The club was the host of a notable performance of Crying To My Harp by the traveling minstrel Nymbrar "Nighteye" Shatterslee. It was extremely popular with the patrons and the venue was so full that the windows were propped open so that people could watch from the alleys outside. The performance caused so many coins to be thrown that the staff collected them in baskets normally used for bread.
http://web.archive.org/web/20090602131710/http://www.wizards.com/default.asp?x=dnd/wdn/20061206a</t>
  </si>
  <si>
    <t xml:space="preserve"> Tavern &amp; Inn (barely) (3c•2p•2a) Members of the Black Boar Tribe can usually be found drinking here.</t>
  </si>
  <si>
    <t>(Dive) (2c•1p) Untidy tavern on the northwestern corner of the moot of Snail Street, Shrimp Alley and Presper Street (E:DM 228) Members of the Bull Elk Tribe can usually be found drinking here.</t>
  </si>
  <si>
    <t>Tavern (3c•1p) 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 1-1)
Beneath the Fishscale Smithy building and the neighboring Thirsty Sailor lies an abandoned gladiatorial arena once owned (indirectly) by Elaith Craulnober. Various Dock Ward gangs sometimes use the place for settling their differences.</t>
  </si>
  <si>
    <t>TAVERN/warehouse</t>
  </si>
  <si>
    <t>castle</t>
  </si>
  <si>
    <t xml:space="preserve">"Sharkroar" </t>
  </si>
  <si>
    <t>A three-story stone tower surrounded by a fence of sparkling green lights that coalesce into Azuth's and Mystra's symbols, with the hand of Azuth over the tower door rumored to watch the tower and fire magic at any intruders.
Magic items. Scrolls. Watchful Order of Magists &amp; Protectors. On the Street of Bells, near the middle of the block between Selduth Street and Buckle Alley. Stretching four stories tall, the Tower of the Order was fashioned from stone and surrounded by a magical fence of green-sparkling lights that coalesced into the symbols of Mystra and Azuth. A mosaic of the hand of Azuth above the Tower's ingress was said to guard the tower, ready to fire spells at any would-be intruders. As of the 1360s DR, it was considered the most spectacular guildhall in the Castle Ward, The Tower's cellars were heavily guarded by golems and magical traps. The Watchful Order provided spellcasting for a fee, and could also be hired to stand guard over buildings to prevent and extinguish fires.Members of the Order could purchase spell components and magic items from the Tower's cellars.</t>
  </si>
  <si>
    <t>(Temple of Amaunator, Julthon Street)
Pink marbel courtyard walls (BT 18)
Built of pink marble, this three-story cathedral was capped by seven spires of copper, gold, and silver that gleamed with the reflected glory of dawn's first light. The Spires of the Morning was led by High Radiance Ghentilara, as of 1374 DR and her ambitious underling Prior Athosar. More than 300 clerics of the Morninglord were based at the temple, most of them housed within a few blocks of the cathedral. In addition to the clergy, the Spires of the Morning was an important base for the Order of the Aster. Constructed in 998 DR, the earliest construction on this site was a temple and monastery of Lathander located originally outside the city. Thirteen years later in the Year of the Defiant Mountain (1011 DR), the Spires of Morning was dedicated. It became a part of the city when the walls were expanded to contain it and provide more room for the growing population. It was destroyed by fire in 1345 DR during the Night of Temple Fires, but was rebuilt within a year.</t>
  </si>
  <si>
    <t>Storage for Palace</t>
  </si>
  <si>
    <t>Crommer's warehouse</t>
  </si>
  <si>
    <t>Built as Arunsun Tower in 1150 DR. The black tower seems to absorb light.
Curtain wall around courtyard, the gate is adorned with metalworked roses and staves entwining it’s metal bars. Enchanted with a slow spell. (BT 19)
The only living resident of Blackstaff Tower is Vajra “Blackstaff” Safahr: Dusky skinned Tethyrian, bright indigo eyes, short black hair.
Blackstaff is the title and name given to the master of the eponymous staff and the Archmage of Waterdeep. Vajra Safahr Vajra, a young woman from Tethyr, is the current Blackstaff. The Tower is a squat black blot in the otherwise pretty ward. Humble though the edifice might be, looking at the place for too long can give you a queasy feeling and the sense that you are being watched — almost as if the tower itself has turned an unseen and wrathful eye upon you. Perhaps you think this fanciful. Well, go and try it yourself!
Former Blackstaves / Blackstaff Ghosts:
Khelben Arunsun (1150-1374)
Tsarra ‘Autumfire’ Chaadren (Half-elf, 1374 - 1399) 
Kyriani Agrivar (Half-drow, 1399 -1400)
Krehlan Arunsun (1400-1424)
Ashemmon of Rymanthiin (Half-elf,1424-1464)
"The golden haired half-elf Ashemmon carried his mother's grace, his father's guile, and Art both learned and innate. Many said the fifth Blackstaff outshone all but the first in statecraft", died 15 years ago in 1479 DR (BT 238,243)
Samark Dhanzscul (1464-1479)
"If he [Samark]’s like his mentor Ashemmon at all, we'll need a lot more gravediggers." (BT 116)
Description (BT 242) ** Might be the son of Ashemmi and Sememmon.</t>
  </si>
  <si>
    <t xml:space="preserve"> Temple of Selune, collapsed during the Spellplague, Volam Roarke financed it's restoration BT45
Jhessail Eveningfall (High Priestess of the House of the Moon, female half-moonelf, She has silver hair and lime green eyes. Dressed in robes of blue and silver with a wide leather belt from which a moon-head mace hangs, she presents a calm and pleasant demeanor) WATE2-3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moods.WATE2-1</t>
  </si>
  <si>
    <t>Hawk man</t>
  </si>
  <si>
    <t>Born in the Year of Great Riches (920 DR), Ahghairon of Waterdeep arrived in Silverymoon in the Year of the Red Rain (927 DR), yearning to learn magic. He was taken in and taught by numerous tutors. In the Year of Sudden Sorrows (941 DR), Ahghairon single-handedly destroyed a pair of young green dragons intent on attacking Silverymoon. Soon thereafter, Ahghairon left the city to learn more about Toril, but little is known of his-travels. He had returned to Waterdeep and built his tower by the Year of the Blazing Call (947 DR), for that is where Magister Taline Telgara, "The Flame of the North", found him after receiving visions from Mystra. By the Year of the Rings Royal (952 DR), Ahghairon was the official advisor to the War Lords of Waterdeep, and his history is thereafter wholly intertwined with that of the City of Splendors.
Ahghairon's Tower rises as a slim stone pinnacle with few windows and a conical roof four stories above the street. It is always quiet, never visibly changed hy the passage of years nor disturbed by passersby. No one is thought to have entered it since Ahghairon's death, thanks to a series of wards erected through the cooperative effort of Ahghairon's apprentices (a mythal created with epic spellcasting), although in truth Lhoril Delhiirnyn stole the dragonstaff of Ahghairon before the wards were laid.
The tower is enclosed in a permanent forcecage, with a gap of 10 feet between the cage and the tower proper. If successfully disintegrated or otherwise destroyed, the forcecage reforms 10 minutes later. Within the forcecage, the tower is enclosed in an invisible prismatic sphere, within the prismatic sphere is a time stop field, within the time stop field is a spell turningfield, and within that ward is variant of the alarm spell that sounds a loud, audible alarm in Piergeiron's Palace, Blackstaff Tower, and Herald's Holdfast (far to the north; see Silver Marches). If the alarm is triggered, a walking statue is teleported from Mount Waterdeep to the tower and set to attack the intruder. Some have speculated that it might be possible to bypass the wards with secret tokens of recognition or pass-phrases, but if such things exist, no one has admitted knowledge of them.
The contents of Ahghairon's Tower are largely unknown, although certain legendary items, such as Ahghairon's great cloak, are said to lie within. Iron and stone golems, as well as lurking spell traps, are also said to guard the wizard's treasures.
This tall, marble sculpture is an incredibly lifelike depiction of the bearded, robed mage as he appeared at age seventy (his prime). Ahghairon stands atop concentric steps, facing west with his hands outstretched to indicate the City of Waterdeep around him, with a smile on his face. The steps are lit by night with rows of torches and are a favorite meeting spot by day.</t>
  </si>
  <si>
    <t>Were home to many gnomes, halflings, and dwarves. The district is completely underground and consists of 5-foot high ceiling rooms and suites opening off a few winding street tunnels. The district was in the process of expanding under the City of the Dead. These tunnels occasionally disturbed old burial sites located in the City of the Dead.
Beneath the heart of Dock Ward lies one of Waterdeep's lesser-known neighborhoods. Reachable through narrow winding tunnels leading off various dark alleys, the Warrens have been centuries in the making, starting with ancient stone houses built along hilly streets. From time to time a higher floor has been added to a building, or a walkway built to add living space or to connect houses, even those across a street from each other. Over time, parts of streets have been completely hidden from the sun, and the lowest floors of many buildings have become cellars. Subsequent rebuildings have shored up the lowest inhabited floors and worked from there. The slow result of Waterdeep's reach for the grander and larger and taller is the forgotten layer known as the Warrens, home to many of Waterdeep's small folk. Many gnomes, halflings, and even the occasional dwarves have found congenial and discreet housing amid the dark cellars and narrow tunnels, for stout halfling warriors guard most entrances, keeping the Warrens free of humans and their ilk.</t>
  </si>
  <si>
    <t>An apartment house, built from a former Walking statue. Lies at an accidental square created where Sul Street meets an unnamed jog of Market Street. A hearth house, a dry-goods store and a few far-shippers lie nearby. One of its legs is sunken into the ground connecting the building with the sewers. (TGC 5-6).
One of it’s eyes has been knocked out to form a window. The statues features waver uncomfortably in the midst of masculine and feminine, youth and old, with full lips, hard chin and round cheeks (TGC 60).
Aundra Blacklock, a raptoran sorceress is the landlady of the house, who lives in a sphere without a visible door floating 20ft. above the statues upward-reaching arm (TGC 6-7) 
It’s said that she can heal spellplague damages.
The God Catcher "stands in the southern angle of the moot of Sul Street and Storth Street (the short, diagonal northeast-southwest street that branches east off Mendever Street just north of Trader’s Way)." If I recall correctly, I found Storth also referred to through the years as "Sorth" and "Head Alley," but as of the time of The God Catcher people mostly refer to it as "the way of the God Catcher" since the statue fairly dominates the little alley. (Source: Erin M Evans)
This is perhaps the most famous walking statue in the city, thanks to its dramatic pose, its nearness to the Market, and the self-evident magic of its existence. The statue is of a well-muscled but impassive male human with its left leg sunk to the hip in the street, the result of a spell cast by the Blackstaff at the time of its rampage. Its left hand and right foot press against the ground as if it is trying to pull itself out. Its right arm is raised skyward, and above its open palm floats a sphere of stone. Its gaze looks up toward the sphere, and the pattern of bird droppings around its eyes gives it the appearance of weeping.
All about the statue, climbing up its chest and on its knee and shoulders, is a tenement that carries the name “the God Catcher.” The tenement’s landlord is Aundra Blackcloak, an unsociable sorcerer who is rarely seen in the city except when she alights from the door carved in the floating sphere, which serves as her home. On the rare occasions when she wants to meet with city folk (typically to purchase odd substances for magical purposes), she appears unannounced on balconies or rooftops after dark. Her dealings are polite, though, and she pays fair coin. She never confides in anyone or talks about her own doings — and if anyone but she has ever seen the inside of her spherical home, they’ve said nothing publicly about it.</t>
  </si>
  <si>
    <t>Trollgate</t>
  </si>
  <si>
    <t>The vast, open stadium that plays host to gladitorial combats, illusion and spell exhibitions, and other public gatherings. It is well-known for its Lion Gate, an awe-inspiring craved grand entrance in the shape of a roaring lion, with entrants passing into its open maw.
The Field of Triumph was a large outdoor stadium located in the Sea Ward of Waterdeep at the southern end of the Street of the Singing Dolphin, adjacent to the House of Heroes, and bordered by Julthoon Street, Jelzar's Stride, and Seaeye's March. The main entrance was at the end of Gulzindar Street, known as the Lion Gate because it was carved to give visitors the impression they were walking into the maw of a gigantic lion.
The Field of Triumph was the venue for many public spectacles from late spring until late autumn, weather permitting. The Open Lord of Waterdeep used the Field as a public forum to give proclamations to the city, but most of the time it was host to exciting events such as horse races, shows of magic and illusion, martial displays of formation and skill, gladiatorial combats, and exhibitions of strange and wondrous creatures and monsters from all across Faerûn and beyond. Attendance often numbered in the thousands.</t>
  </si>
  <si>
    <t>City Park. Has fallen into disrepair, well known spot to hire sellswords and adventurers (BT 25)
The Heroes’ Garden is the only green space in the city that is open to the public besides the City of the Dead, but it is tucked away so far to the north in the Sea Ward that it gets few visitors — which is a pity, since the fine statuary in this lush garden portrays many of the figures important to the city’s history. Large, lush area of grass, trees, and ponds once covered by the sprawling school of wizardry known as the Tower of Yintros.
Built by the archmage Yintros in the Year of Spreading Spring (1038 DR), it passed to his apprentice, Ulthorn, in the Year of the Lord's Dilemma (1066 DR). Ulthorn dwelt in the Tower of Yintros for over two centuries, educating generation after generation of Waterdhavian wizards.
In the Year of Thunder (1306 DR), Ulthorn died in a sorcerous duel with a vastly more powerful foe, the Archmage Ahrabose. In defeat, he slew his enemy by bringing the Tower of Yintros down upon them both with a great shout. Many of Ulthorn's young apprentices and prestidigitators of Waterdeep searched the wreckage of the tower that night, seeking items of power and written spells. The blasted corpse of Ulthorn was found with his shattered staff and emerald sigil ring, but many other treasures, including the Spellbook of Daimos, were never found. In the wake of the tower's destruction, the Lords of Waterdeep purchased the land on which it stood from Ulthorn's apprentice and heir, the wizard Rendergallis. The ruins of the tower were cleared and the land was transformed into a public park, known today as Heroes' Garden.
Unknown to all but a few, part of the Tower of Yintros still exists. The catacombs beneath the tower, used for spell research and magical experimentation, still exist, sealed from prying eyes by wards set in place by the Watchful Order. One entrance to the catacombs lies beneath the statue of Lhestyn, which can be pushed aside with a DC 24 Strength check if one first speaks the password, "Ulthorn." The other entrance lies in the sewers, through a secret door. This secret door requires the same passphrase to bypass its wards. The existence of the catacombs and the passphrase needed to bypass the wards are recorded in the Diaries of Rendergallis, of which several copies exist in various libraries around the city. A handful of adventurers have explored the Catacombs of Yintros over the years, but reports as to what they have found vary widely. From these contradictory accounts, sage Ilighast Chamnabbar has deduced that a powerful summoning ooze must lie within, but that is just a guess.</t>
  </si>
  <si>
    <t>Temple to Gond. An enterprising temple to Gond that frequently abounds with new and noisy inventions of its faithful.
Dedicated to Gond, presents an altogether less peaceful experience. Here, all the great innovative minds of the city invent and experiment, attempting to create everything from flying machines to stronger door hinges. But don’t expect a museum of marvels such as can be found in Baldur’s Gate. At this site, “worship is work,” as anyone at the temple is liable to tell you.</t>
  </si>
  <si>
    <t xml:space="preserve">The temple of Mystra turned into a college of wizardry after Mystra's death.
** With Mystra's return the House of Wonders probably houses the college as well as the temple of Mystra. 
Master Bastun Nesraan of Rashemen, his eyes are blue orbs of glowing ice set into a too-pale face, long braids cover his shoulders, is unnaturally cold to the touch, wears dark robes covered in ancient barbaric runes, accented by guards of leather; carries a staff and a strange wavy-bladed sword (CoS 45, 300-301)
Temple to Mystra. The ornate tower for the faithful of Mystra with her holy symbol in mosaics on the courtyard, with the tower rising from the center of the starburst.
This is surely the most splendid temple dedicated to the gods of magic — with Mystra foremost among them, of course — in all the world. Although your eye will be drawn to its ornate towers, brilliant mosaics, and magical displays, look also for the humble violets growing amid the ostentation. These delicate flowers were Ahghairon’s favorite, and they are planted about the temple in memory of him.
</t>
  </si>
  <si>
    <t>Temple to Sune. A lavish temple of red marble, with gold and silver accents with many statues of the goddess and her most comely worshippers throughout the history of the faith. The structure is a combination temple and pleasure dome, soaring above the neighboring noble villas, with tall towers and a central open-air ballroom that hosts revels many nights of the year.
If you need to refresh yourself during your travels, or perhaps to primp before an important meeting or a night out, visit Sune’s faithful at the Temple of Beauty. Its marbled public baths and mirrored salons are open from before dawn to after dusk. There’s no fee for these services, or for the advice and aid of the temple’s many pleasant attendants, but donations are encouraged.
Annual costume ball held on the 30th of Tarsakh (DS 39,158)
Thelma Flametop, cleric of Sune, Heartwarden, a young red-haired beauty with a bubbly personality. She dresses is pinks and greens and wears gold jewelry. Thelma is a native of Waterdeep. (WATE 1-2)
Risa Waylon, cleric of Sune, Heartwarden, a more mature, half-elven woman, quite fashionably dressed. She has a more serious demeanor and is quite the collector of art. Risa moved from Cormyr to Waterdeep 15 years ago. (WATE 1-2)</t>
  </si>
  <si>
    <t>Temple to Selune. A silver-gilded temple of fine white and blue stone, the House of the Moon was the oldest temple in Waterdeep, but the Spellplague wrecked it almost in its entirety. In the years since, it has been rebuilt over the original foundations, with additional towers, giving it a taller silhouette in the Waterdehavian skyline.
Has the tallest tower of any temple in the city, rising some seventy-five feet above the street. At its top, priests of Selûne bask in the light of the moon in all seasons.
Temple of Selune, collapsed during the Spellplague, Volam Roarke financed it's restoration (BT 45)
Jhessail Eveningfall (High Priestess of the House of the Moon, female half-moonelf, She has silver hair and
lime green eyes. Dressed in robes of blue and silver with a wide leather belt from which a moon-head mace
hangs, she presents a calm and pleasant demeanor) (WATE 2-3)
Silverstar Rahyn is a large, muscular female watersoul genasi with angry green skin and deep blue lines of energy coursing throughout her body. She is very curt and impatient with the PCs through most of the conversation, punctuated by occasional periods of utter calm and happiness. Storm season plays havoc with her moods. (WATE 2-1)</t>
  </si>
  <si>
    <t>The last Wavemaster was killed in 1491DR by Lord Mirt the Moneylender in a fit of rage (E:DM 336) 
Wavetamer Garyn Raventree (Priest of Valkur, peaceful eyes) (BT)</t>
  </si>
  <si>
    <t>Temple to Tymora. The second largest temple in Waterdeep is a large walled tower, its clergy funneling its weighty resources into improving the complex and undermining the city of Arabel's claim as the center for Tymoran worship.
If you’re looking for some good fortune, you should surely visit the Tower of Luck, a temple complex dedicated to Tymora. The “tower” in question is actually a many-pillared atrium ingeniously roofed over with glass. Beneath the roof, a bronze sculpture of a diminutive Tymora, depicted as a laughing young girl, appears to be leaping from the very top of an astounding fountain. To pay your respects and make a wish, you come around to the fountain on a walkway and toss your coin to Tymora. Managing to land it in her outstretched hand is a sure sign of her favor.</t>
  </si>
  <si>
    <t>Shrines to Mielikki and Silvanus. A walled and forested complex that holds unpretentious "shrines" the size of some small temples to Mielikki (called "The Lady's Hands") and Silvanus (called "the Fathergrove").
The Shrines to Nature, just a block away from the Tower of Luck, are resplendent gardens dedicated to nature gods like Mielikki and Silvanus. The park is closed to all except residents of the Sea Ward. Yet from beyond the iron fence that surrounds it, you can catch glimpses of the superb shrines, statues, and fountains within.</t>
  </si>
  <si>
    <t>Shop (Bread) Food</t>
  </si>
  <si>
    <t>Maldiglas Turntower "the Magnificent" reigned as Mystra's Magister from 1318 to 1322 DR. During his reign, Maldiglas created a number of magical refuges for arcane spellcasters to use in times of injury or sickness. One such refuge lies in a cavern deep inside Mount Waterdeep. The cave is approximately 40 feet in diameter and accessible only through two-way portals (two of which are located in each ward). From inside the cavern, one can see out the mouths of the fourteen portals that open into its walls and leave simply by stepping through those archways. An observer from the other sides of the portals cannot see in, and one can enter only by whispering the name of Maldiglas while stepping on the correct stone.</t>
  </si>
  <si>
    <t>The existence of Maldiglas's Refuge is kept as secret as possible by the Watchful Order of Magists &amp; Protectors, concealed beneath a cloak of wild, exaggerated tavern tales told only when someone asks about the cave or claims to know something of it. Apprentices using scrying globes in Blackstaff Tower monitor use of the Waterdeep refuge. Khelben and Laeral have promised the Watchful Order and the Lords of the city that they will only intervene in visits to the refuge if one being attacks another within. They have made no promises, however, about not magically tracing or spying on users of the refuges, after such beings depart. The Watchful Order has secretly decided that anyone using the refuge more than twice in any month will be interviewed by senior mages of the Order as to their doings, aims, and current foes to uncover any possible perils to the Order, the city, or "the prosperity of ongoing trade in the North." The order is not above temporarily substituting false stones for the real ones to prevent specific portals from operating - particularly when Waterdeep is at war or there is suspicion of immediate covert magecraft hostile to the city.</t>
  </si>
  <si>
    <t>The known, automatic powers of the refuge (really a mythal created with epic spellcasting) include the following spells cast upon anyone entering the refuge: break enchantment, endure elements, and heal. A single individual can receive the spells no more than once per day, and the refuge can cast the spells five times per day. The portals leading to the refuge are as follows:</t>
  </si>
  <si>
    <t>Dock Ward: 1st - The fish-shaped stone halfway down Odd Street, near its northern edge. 2nd - The moon-shaped stone set into the mouth of Aline's Way, were it meets Keel Alley.</t>
  </si>
  <si>
    <t>North Ward: 1st - On the west side of the rain barrel that stands against the north wall of the Grinning Lion tavern, just off Golden Serpent street. 2nd - Inside a cubicle behind an open doorway in the southeastern wall of Farwatch Tower. The cubicle is a tiny, tall bare room whose walls are several feet thick, and it is regularly checked by the Watch, beggars seeking shelter, conspirators, and lovers. The Watch has spread a story about the door being always open because they cannot keep it locked no matter how hard they try. Truthfully, the cubicle is a haunted sentry post.</t>
  </si>
  <si>
    <t>Southern Ward: 1st - The stones just outside the back (south) door of the Midnight Sun tavern, where garbage is usually piled. 2nd - The round stone set into the street between Athal's Stables and the city wall guard tower that faces it.</t>
  </si>
  <si>
    <t>The city's best physical defense, beyond its high placement on said plateau, is the Trollwall - an erected barrier 10' to 20' thick in places, so named for its earliest purposes of protecting Waterdeep from the attacks of northern trolls. The wall surrounds the city on the east from its southern tip at the harbour to the northern end of the City of the Dead; it also surrounds the western seacoast and continues around the northern city perimeter to the sheer cliff at the northeast corner of the city, where the precipitous 100' drop protects Waterdeep as well as any wall.</t>
  </si>
  <si>
    <t>A tunnel cut through Mount Waterdeep, to New Olamn’s academy of music and other arts
In just a few short years, New Olamn has become a prominent center of education and bardcraft in Waterdeep and up and down the Sword Coast. It can be reached by means of the Cliffride, a steep, treacherous gravel track that runs along the western edge of Mount Waterdeep's northern spur and is constantly exposed to the sea winds and spray of the ocean below. A more pleasant path passes through Mount Melody Walk, a continual flame-lit tunnel dug through Mount.Waterdeep's northern spur and staffed by a four-person contingent of the Guard at all times.</t>
  </si>
  <si>
    <t>north</t>
  </si>
  <si>
    <t>gambling den/tavern
A high coin gambling establishment.  The gambling den offered a fair and level field of play: no spells, no magic items, no exceptions. Should any magic be used to effect a game, no winners would be declared as it was magic tainted. The public was told that all clandestine magical items were disintegrated, though this was a lie as all such items were teleported to a locked box in the back office.
Games:
Several card games
Year's Turning Wheel - guess the rune that would mark the end of the wheel to win
Races - mice or tiny gem colored lizards raced on a miniature track
Clockwork Castle - miniature foot high clockwork knights in full armor fought 'to the death</t>
  </si>
  <si>
    <t>Flurmastyr's House</t>
  </si>
  <si>
    <t>The modest domicile of an old wizard alchemist and his beautiful apprentice Shalara. Rumor has that Shalara has been busy of late with apprentices of her own, much to the dismay of her many suitors.</t>
  </si>
  <si>
    <t>guildhall/inn/tavern</t>
  </si>
  <si>
    <t>Vault of Glory</t>
  </si>
  <si>
    <t>A fine stables owned by the Redbridle family out of Amphail, these stables not only provide excellent quality of care, but they are also a place from which to purchase Redbridle mounts during certain times of the year.</t>
  </si>
  <si>
    <t>Prestar's Furniture</t>
  </si>
  <si>
    <t>Once the sales floor of a woodworker, Prestars is now a place where a variety of craftsmen consign their works to sell in the shop, run by the Prestars family. As such, a wide variety of offerings can be found here, and all at inexpensive prices. Many of the craftsmen who get noticed here go on to establish their own shops.</t>
  </si>
  <si>
    <t xml:space="preserve">Hemmerem's Stables </t>
  </si>
  <si>
    <t xml:space="preserve">Garrulous Grocer </t>
  </si>
  <si>
    <t>Shop (Candles)</t>
  </si>
  <si>
    <t>Silversmith</t>
  </si>
  <si>
    <t>Shop (Maps)</t>
  </si>
  <si>
    <t>Adventuring gear. Tools. Shop (General Equipment)</t>
  </si>
  <si>
    <t xml:space="preserve">Clothing. Shop (Garments) </t>
  </si>
  <si>
    <t>Warehouse </t>
  </si>
  <si>
    <t>Noble villa. A villa owned jointly by the Phaulkon family of Cormyr and House Tarm. It is rarely used, save for out of town visitors from the Phaulkons or other guests of the Tarms.</t>
  </si>
  <si>
    <t>Danimar Fine Wines</t>
  </si>
  <si>
    <t>The Danimar family was once the oldest holders of licenses by House Melshimber to sell its wines in the city of Waterdeep. With the plunge of Melshimber fortunes in the Wailing Years, however, several of the other vintner houses attempted to poach the Danimar family's loyalty. The canny merchants maneuvered well, and end up holding licenses to sell the vintages of several of the Houses. Today, they are an incredible wine-shop, with a small tasting counter and bottle room for Amcathra, Rosznar, and Sandhor wines. With the Melshimber re-entry into the wine trade of late, the Danimars have offered the House excellent terms for selling their goods once more, but the Melshimbers have snubbed them.</t>
  </si>
  <si>
    <t>Warehouse (Halls of Hilmer). The warehouse for the Halls of HIlmer, where the raw materials for the work in the smithy is delivered and stored until needed. It is said that a trio of magical, animated swords act as guards for the establishment, which is a rich target for burglars thanks to the profusion of rare metals and precious alloys kept here.</t>
  </si>
  <si>
    <t>Shop (Armor) • (4c). The work of Master Hilmer was, in his day, unmatched. Today, the craft-descendants (that is, those who apprenticed to him in his craft, rather than blood relations) continue to run the shop, notable for its front of polished plate armor. Several masters use the space, all of them inheritors to the unique smithing craft of old Master Hilmer, and continuing to pass it down today. All armor sold here is premade, but crafted in such a way to allow for a single day's customization, even with the heaviest of armors.
This shining shop has a front of armor plate, old armor from vanquished foes of Waterdeep, bolted together, polished a deep, gleaming blue, and protected from weather and theft by  lightning like arcs of energy should you strike or wrench at a piece! It stands on the west side of the Street of Bells north of Waterdeep Way, its gleam visible up and down the street. Inside is a showroom and a fitting room, with doors into a  weapons practice room for clients to practice running, turning, fighting, and climbing stairs in armor, and the huge, cluttered workshops of Hilmer and his apprentices. Plate armor hangs, or in the form of full suits, stands everywhere. Hilmer only makes plate, but hes generally acknowledged as the best, or among the best, in all the Sword Coast lands.  His custom suits generally cost 4,000 to 6,000 gp, depending on the size of the wearer and the ornamentation. He hates chasing and overelaborate fluting, but has done enameled armors for Calishite satraps, at 8,600 gp each.Hilmer will sell existing armor apprentice pieces and replacement pieces, such as gauntlets, that are not custom fitted for mere hundreds of gold pieces, but he will not set his mark (a stamp of a gauntlet closing on a sword, and breaking it into three pieces) on such shelf stock. Hilmer armor is all custom made Hilmer knows at a glance if armor fits properly and at a touch if its metal is suspect or if a wearer is using a blade or shield too heavy for him. He is a master craftsman and regularly ignores offers of estates and thousands in gold to become master armorer of this or that kingdom. Thieves leave his shop alone. Its much easier to steal Hilmer armor from those who have bought it because several of the suits of armor are animated metal constructs, that defend the place at all times! Others protect his nearby metals warehouses.Hilmer, the proprietor, is a tall, strong, and softspoken man, with shoulders as wide as most doors and hands with a grip of iron. He is a just, honest man.</t>
  </si>
  <si>
    <t>Mother Tamra's House of Graces</t>
  </si>
  <si>
    <t>Velstrode the Venturer's</t>
  </si>
  <si>
    <t>Dathchant Engravings</t>
  </si>
  <si>
    <t>Shop (Eyeshop)</t>
  </si>
  <si>
    <t>Kreis' Fine Wine and Spirits</t>
  </si>
  <si>
    <t>Import/Export (Spirits)</t>
  </si>
  <si>
    <t>Shop (Jewelry) </t>
  </si>
  <si>
    <t>Horth Shalark's Broadsheets. Printer (Broadsheets) • (2c)</t>
  </si>
  <si>
    <t>Tavern (4c•4p). An old earthy tavern, with live trees in the walls and the bar, that caters to elves and half-elves, and is a rare source of such delicacies as elverquisst, guldathen nectar and maerlathen blue wine. The tavern was dimly lit and smelled earthy. Its walls were covered with torches and it also had chandeliers that glowed with a silver-white flame when lit. Light could also be provided by dancing lights spells, for a soft, blue shade.
Entertainment was provided in the form of choral, flute, harp, or pipe music. Service was always fast, near-silent, and graceful. Although the owner and staff are all moon elves and welcomed everyone, some elven patrons were less hospitable. Humans, half-elves and halflings were tolerated, but dwarves and half-orcs were turned away. Volo expressed that if not for the intolerant behavior of some elven patrons he would have rated this place five full tankards.</t>
  </si>
  <si>
    <t>Tavern (2c•3p). An older friendly tavern with ample ale and light evening fare at affordable prices that attracts a loyal clientele of merchants at the close of day. It is and older, friendly tavern with ample ale and light evening fare to be found at affordable prices. It attracts a loyal clientele of merchants and city bureaucrats at the end of each working day. Imzeel Coopercan is the proprietor of the Mighty Manticore. Often mistaken for a dwarf, he is a short, dour human with a barrel shaped torso and thick beard who speaks little but listens much.</t>
  </si>
  <si>
    <t>Tavern (3c•4p). 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 A favorite among sailors, merchants, and young nobles, this dwarven owned and operated establishment is known for its own specialty brew – the Quaggoth, a thick house-brewed stout mixed with a shot of a house secret liquor.</t>
  </si>
  <si>
    <t xml:space="preserve"> Tavern (2c•2p) Used to be the Citidel of the Bloody Shadow. 4 story tavern. They have a delishious Gnomish Gnulosh. It has a great view of Piergeignon’s Palace (12 of the 17 spires) which is the base of operations for most of the city’s government. Beautiful barmaids, all of them. 30 years ago, it was a den of thieves.  Right now, it’s a popular tavern, especially along city workers.  Indoor plumbing! A filthy kitchen, it should be noted. Kaidalin the barmaid. Andarin is the owner is a good man. There’s a secret door, sealed access to the catacombs below.  </t>
  </si>
  <si>
    <t>Tavern (4c•3p) This watering hole is named for the blue leather armor worn by the proprietor in his long-ago adventuring days. The armor still hangs, in rotting tatters, above the bar. The tavern specializes in low prices and fast service. This specialization is a success; the place is always crammed. Folk go elsewhere to sit and chat or do business, but duck in here to load up on food and drink before hurrying on about their day. The Jack, as citizens call it (a short form of the name, true, but most call it that because of the many drinking jacks you can empty there), stands on the west side of the High Road, just north of its intersection with Waterdeep Way. In such a busy place, encounters between enemies are not uncommon but the staff can hurl drinking jacks hard and accurately from behind the bar, and six able-bodied scrappers can be mustered if the kitchens and bar are emptied by the proprietor. Patrons are not encouraged to stay long - there are stools and stand-up elbowrests, but no booths or seats, and little food. Only cold cut platters, garlic sauce, pickles, handwheels of cheese, and hot biscuits covered with melted butter are available (1 cp per serving, each). The drinkables are similarly limited: ale at 1 cp/jack, bitters at 2 cp, stout at 3 cp, zzar at 4 cp, and wine at 4 cp/tallglass (either Neverwinter white or red wine from Amn). Proprietor: Immithar the Glove, a fast-moving, canny fellow, is the tavern's proprietor. He is quick with a joke or to mimic, perfectly, the speech of other folk.</t>
  </si>
  <si>
    <t>Tavern (4c•4p) A lively place with a wide selection of food and drink, plus hourly performances from an actual singing sword. Technically, this tavern was not on the Street of Bells, but it faced the intersection with Bazaar Street</t>
  </si>
  <si>
    <t>The Crow's Nest</t>
  </si>
  <si>
    <t>Tavern, Nightclub (4c•3p) A tavern for subterraneans that pine for their homes (as well as regulars who like the thrilling atmosphere), decorated as if underground with serving folk dressed as drow elves. Well known for its subterranean dancing floor, and the many small "caverns" that lead off of it whose dark recesses are best left alone by the curious. A tavern for those who are nostalgic for subterranean life (or simply fancy that they might be), the Crawling Spider is decorated with mosses, lichens and faux stone facades</t>
  </si>
  <si>
    <t>Festhall, well lit windows, (BT 20) Visited by gurdsmen (DS 49, 88-89) Sanchel, dwarf madam of the Sirene (DS 89)
The Smiling Siren was a bawdy tavern/nightclub and theater in Waterdeep[1][2] that later became a festhall run by the church of Sune.
Festhall (4c•3p). A festhall beloved for the statue of the siren over the door, whose skirts occasionally billow in the seabreeze, and the lushly decorated fantasyland on the ground floor within, half sylvan paradise, and half beach-side wonderland. The dwarf-matron Sanchel runs the establishment with artistry and practicality.
Tavern/theater
The nightclub and theater was housed in a plain stone and mudbrick building. It was home to a local troupe of actors, who often put on (somewhat risque) private shows for Waterdhavian nobles. Traveling troupes, bards, comedians, and nearly nude dancers also performed regularly. The proprietor in the 1360s DR was Perendel Wintamer, a young mage.
Festhall
Many years later in 1479, the Smiling Siren had been turned into festhall that primarily functioned as a brothel for the prostitute priestesses of Sune. A female dwarf named Sanchel was the proprietress. Sanchel was able to deduce the preferences of customers just by looking at them.
The Siren's entry room featured elaborate, extremely life-like murals of nymphs and other woodland creatures frolicking in the forest. A magical golden basin sat in the entry room. Customers tossed donations into the basin to pay for the privilege of spending time with the ladies. If the donation was sufficient, the water in basin glowed.</t>
  </si>
  <si>
    <t>A festhall in the Castle Ward of Waterdeep adjacent to Blackstaff Tower. Festhall (4c•3p) 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t>
  </si>
  <si>
    <t>Marblehearth</t>
  </si>
  <si>
    <t>Stormwatch</t>
  </si>
  <si>
    <t>Banderly Rooming House</t>
  </si>
  <si>
    <t>Heroes' Rest</t>
  </si>
  <si>
    <t>The Leone House</t>
  </si>
  <si>
    <t>The miniature castle originally established by Leone of the Company of Crazed Venturers, with a magical fence that unleashes lightning on trespassers. The Leone House has been passed from adventuring company to adventuring company over the decades since Leone's death, with ownership reverting to an unknown keeper who sees that it remains in the hands of adventurers only.</t>
  </si>
  <si>
    <t>💰DONATE</t>
  </si>
  <si>
    <t>Building owned by the dragon Jalanvaloss - see Dragon#243.</t>
  </si>
  <si>
    <t>business type</t>
  </si>
  <si>
    <t>The Friendly Flounder</t>
  </si>
  <si>
    <t>Turnstone Plumbing</t>
  </si>
  <si>
    <t>Torpus Tamer</t>
  </si>
  <si>
    <t>Felhaurs Fish Shop</t>
  </si>
  <si>
    <t>Zorth Ulmaril</t>
  </si>
  <si>
    <t>Fellowship of Bowyers &amp; Fletchers</t>
  </si>
  <si>
    <t>Council of Musicians, Instrument-Makers &amp; Choristers. A comfortable two-story stone and slate inn, cheery and well lit at all times and noted for the magical harp that appears in mid-air at odd times to sing and play ancient ballads by itself.</t>
  </si>
  <si>
    <t>Cellarers and Plumbers Guild</t>
  </si>
  <si>
    <t>Chandlers' &amp; Lamplighters Guild</t>
  </si>
  <si>
    <t>Cobblers' &amp; Corvisers' Guild</t>
  </si>
  <si>
    <t xml:space="preserve">Order of Master Taylors, Glovers &amp; Mercers. Little more than an overstocked shop of costumes and props, with meeting rooms in the upper floors. </t>
  </si>
  <si>
    <t>Jesters' Guild. The Jester’s Guild strives to be taken as seriously as any other, and take great pride in their work. That being said, anyone trying to enter the front door of this brightly-colored row house in the Dock Ward is in for a rude surprise, as what appears to be a door is actually a facade. It is merely a decoration that will not open no matter how hard I tried. Stand there too long and the real, hidden door opens and then you’re the butt of the joke.</t>
  </si>
  <si>
    <t>Brothel. A miniscule storefront, Mother Jatha’s is run by an astoundingly ancient Amnian woman who shows up unfailingly every day to a huge line of locals yearning for her baked goods. Volo himself reviewed the stall, saying, “Dont miss the hot cheese-and-bacon tarts served every morning by Mother Jatha (her shops in Dock Ward, on Shrimp Alley just across from the mouth of Pressbow Lane)! A copper each, and a greasy but heavenly meal to start the day. If you wait until its daylight, you wont have to shove for a place in line among the dockworkers. But dont tarry too long - by highsun, theyre all gone, and she then bakes only the sweet tarts Waterdeep is famous for (the ones my friend, Aurora, sells in her Whole Realms Catalog highly recommended, by the way.” Her establishment never stays in one place for long, however.</t>
  </si>
  <si>
    <t>Dragon Mag 190</t>
  </si>
  <si>
    <t>Formerly an apprentice of Talnu, Nestaur (human male) started his own shop as a youth and still runs it in his old age. With no guild oversight, Nestaur branched out from ropemaking and also sells grappling hooks, block-and-tackles, pitons, and nets. Other ropemakers in the area (just Talnu, really) see this as a slight on their profession, and consider themselves purists in that regard. The two have a longstanding rivalry, which escalates to violence at times. Just a reminder that not all of us are obsessed with dragons and treasures. Some of us are really into ropes.</t>
  </si>
  <si>
    <t>This shop imports nuts from surrounding farms, and sells them in different amounts to supplement trail rations or use in cooking. As a tip, it’s also a good place to buy a sack of salt at a somewhat discounted price. Any individuals with allergies should steer clear.</t>
  </si>
  <si>
    <t>Domannin Felhaur is a dwarf who has long held a position of respect within the fishmonger’s guild. Above this shop, a green-tinted, taxidermied swordfish welcomes those looking for smoked and dried fish, as well as freshly caught dinner fare. Each morning and evening, Felhaur’s daughter Dualla pushes a cart over to The Way of the Dragon and sells fish kabobs to those on their way in and out of the city. His other children mostly fish, starting in the early hours, not returning until gateclose</t>
  </si>
  <si>
    <t>This large one-story brick smokehouse is shared by the Fishmongers' Fellowship and the Guild of Butchers. The surrounding neighborhood constantly smells of curing meats and fish.  This property is owned by the Fishmongers’ Fellowship and maintained through the efforts of the Felhaur clan. Butchers can also use the facility for a small fee Used by both the Fishmongers' and Butchers' guilds, this rare one-story brick smokehouse almost always smells of curing meats or fish.</t>
  </si>
  <si>
    <t>http://forgottenrealms.wikia.com/wiki/Aurora%27s_Emporium</t>
  </si>
  <si>
    <t xml:space="preserve">Thauntle’s Good Heels and Soles </t>
  </si>
  <si>
    <t>south</t>
  </si>
  <si>
    <t>https://forgottenrealms.fandom.com/wiki/Thauntle%27s_Good_Heels_and_Soles</t>
  </si>
  <si>
    <t>https://forgottenrealms.fandom.com/wiki/Builders%27_Hall</t>
  </si>
  <si>
    <t xml:space="preserve">Tsathree’s Comforts </t>
  </si>
  <si>
    <t>Tsathree's Comforts was a boutique owned by Jhamanthra Tsathree. This shop gained brief notoriety when Jhamanthra began selling a new scented facial wash she called Waterfall Kiss. It was quickly discovered that skin treated with this product suddenly began to glow a vivid green color a few hours after applying certain cosmetic products to the treated area. The glow lasted for a few hours and then faded, apparently harmlessly. For a time, Waterfall Kiss was in great demand as the Waterdhavian youth with disposable income experimented with the humorous and glamorous application of making other body parts glow.[1]</t>
  </si>
  <si>
    <t>https://forgottenrealms.fandom.com/wiki/Tsathree%27s_Comforts</t>
  </si>
  <si>
    <t xml:space="preserve">Twice as Nice </t>
  </si>
  <si>
    <t>https://forgottenrealms.fandom.com/wiki/Twice_as_Nice</t>
  </si>
  <si>
    <t>http://forgottenrealms.wikia.com/wiki/Naingate</t>
  </si>
  <si>
    <t>Snobeedle Orchard and Meadery</t>
  </si>
  <si>
    <t>The Marching Grounds</t>
  </si>
  <si>
    <t>Undercliff Village</t>
  </si>
  <si>
    <t>Outside</t>
  </si>
  <si>
    <t>Rat Hills</t>
  </si>
  <si>
    <t>Pellamcorpse Woods</t>
  </si>
  <si>
    <t>https://forgottenrealms.fandom.com/wiki/Rat_Hills</t>
  </si>
  <si>
    <t>https://forgottenrealms.fandom.com/wiki/Pellamcopse_Woods</t>
  </si>
  <si>
    <t>https://forgottenrealms.fandom.com/wiki/Tym_Waterdeep_Limited</t>
  </si>
  <si>
    <t>Tym Waterdeep Limited</t>
  </si>
  <si>
    <t>Tym Waterdeep Limited was a large publishing business located in the city of Waterdeep. The publishing company was a large, converted warehouse. The building was four floors high.</t>
  </si>
  <si>
    <t>https://forgottenrealms.fandom.com/wiki/Sablehearth</t>
  </si>
  <si>
    <t xml:space="preserve">Interdenominational Temple. Temple to all deities. Also an inn. Formerly the villa of House Maernos, Holyhands now acts as a temple for non-human faiths, per the bequest of the last Maernos patriarch in 1372 DR. With the founding of the Seldarine temple, Holyhands now caters mostly to the dwarven, gnomish, and halfling pantheons, with a scattering of other shrines as well. Holyhands House is a temple located in the former villa of House Maernos. When Ultas Maernos died without heirs, he left his lands to be used as temple grounds. His temple now has shrines for many different faiths, but halfling, dwarf, and gnome gods are particularly well represented.
</t>
  </si>
  <si>
    <t>This curiosity shop in the North Ward of Waterdeep resides in the head of what was once one of the famed Walking Statues. A shop carved into the head of the Swordmaiden. The center of its jaw and mouth have been replaced by a door, which leads into the shop known as Thort's Findings. Undevvur Thort is a wizened ex-adventurer who leans on a cane (which some locals insist is more than just a cane). He lives in the small shop, whose many levels, staircases, and landings fill the hollowed-out interior of the head, and which is crammed with oddments sold to Thort by adventurers and other travelers. These items bear little placards in Thort's beautiful, flowing handwriting that identify them (or at least provide speculation as to their origin and purpose). Nobles and wealthy merchants who desire props for themed revels often rent some of Thort's wares as decoration-and many sages, alchemists, and wizards visit him regularly in search of potentially useful items.</t>
  </si>
  <si>
    <t>Swordmaiden</t>
  </si>
  <si>
    <t>This statue appears virtually identical to the Honorable Knight, except for its female form and open-faced helm. It was felled during the Spellplague after causing much chaos and slaughter. The residents of Waterdeep's North Ward funneled much of their frustrated and dismayed reaction to its rampage into dismantling the statue, parts of which can now be found all over the North Ward, either incorporated into buildings or as bits of freestanding sculpture.
The head of the Swordmaiden sits in a stand of tall trees in the center of the block of the North Ward bounded by Hassantyr's Street, Tarsar's Street, Whaelgond Way, and Ussilbran Street. Here resides the shop known as Thort’s Findings.</t>
  </si>
  <si>
    <t>In the City of Splendors, worship of the Triad (Tyr, Torm and Ilmater) has long been subsumed by the Halls of Justice, Waterdeep's temple of Tyr. After the Time of Troubles, large swaths of the citizenry were afflicted with fiendish plagues. While most recovered with clerical attention, for some the effects of the disease continued to linger, resistant to the healing effects of magic.  As few Waterdhavians would have anything to do with the fiend-afflicted sufferers, for fear of catching the plague anew, the followers of the Crying God decided to create a place for the lepers. The llmatari erected the Hospice of St Laupsenn, named for the priest who tended those similarly affected in the aftermath of the Weeping War, and have continued in quiet service to this day. The hospice is funded by private charitable contributions (many of which come from the personal holdings of the Lords) and tithes from the Church of Tyr. It is unclear whether or not the temple will continue after the last of the patients finally dies."
The faithful of Ilmater erected this hospice as a refuge for lepers, the poor, and the cursed. Charitable contributions and tithes from the Church of Tyr keep the hospice afloat, but money is always short.</t>
  </si>
  <si>
    <t>Theater (3c) A festhall that specializes in small plays and the hosting of traveling troupes (burlesque and otherwise). ///// A high-brow performing arts center and opera house located on the southwest corner with Bazaar Street. Mirt the Moneylender had a private box here and there was a portal to various locations across Faerûn hidden in the prop room.
a new small theater in an older building located just off the Market in Waterdeep. The theater itself is little more than a large room with room enough to seat thirty people, a stage with curtains, an entry foyer, and a backstage area with a couple of rooms. Most of the plays performed here are done either by seven actors, who are all Moonstars, or by itinerant acting troupes. The plays themselves are performed each morning and afternoon, though, for a price, special private performances can be requested for the evening and at other times of the day. Shows aren't limited to plays and can include dancing, puppet shows, musical acts, and more. Admission to the theater is only 1 sp per person.
In the prop room, a rack of costumes runs along one wall. Behind the costumes is a bricked-in 8-foot-high by 4-foot-wide doorway. The theory the actors will spout out is that it used to lead to the cellar. In fact, it did, but it now also serves as a portal entry. By pushing in two points on the older brick archway, the newer bricked portion as a whole moves back and to the side. The threshold area thus revealed holds one of the portals available to Moonstars in Waterdeep. As with the others, the portal is activated with a particular Elven phrase that includes the destination the traveler seeks.
Since this particular portal is within Waterdeep itself, the Moonstars do a few things to ensure that nobody discovers it. First of all, someone is always on the premises. To the general public the reason for this is to protect the costumes and props used by the actors in their performances. Second, one of the actors, Alendra Tomas (NG female elf Illusionist) also has some knowledge of wizardry and usually sets her familiar to guard the door. (She put her familiar's sleeping spot in the prop room under the rack of costumes but away from the longer costumes so that fur wouldn't get all over the garb.) DMs can add more elements to the guardianship of this portal if they desire and if the foes the PCs face are powerful enough.
Contains a two way variable portal to and from:
■	Ankhapur (in the sewers near the docks)
■	Luskan (a storeroom in a wheelwright’s shop called Wiley’s Wheels)
■	Mulmaster (a dark corner of the Scarlet Hippogryph Trading Concern’s main warehouse)</t>
  </si>
  <si>
    <t xml:space="preserve">The shop sells and contracts for glasswork, both clear and stained. Most example pieces are viewed from the House of Crystal, the guild hall for glassblowers, while the shop is mostly just where most of the pieces are made. The business is owned by Liliana Thond, who doubles as the glassblowers guild leader.  A half-orc woman named Bronneth Stonewolf runs the shop in her stead. She is a burly woman with tied back hair and tough rugged skin. She leads the day to day operation of glassmaking with many aspiring apprentices. </t>
  </si>
  <si>
    <t>On Scroll Street</t>
  </si>
  <si>
    <t>Baltorr's Rare &amp; Wondrous Treasures</t>
  </si>
  <si>
    <t xml:space="preserve"> Inn (3c•2a) A five-story structure with a nice central location and good views, the Gentle Rest used to be a bit more upscale than it is today. A handful of the in-room tubs no longer hold water properly, and some of the rooms are simply out of order and never seem to be in any better condition. 
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 1-1)</t>
  </si>
  <si>
    <t>Beholder's Lament</t>
  </si>
  <si>
    <t>Nera </t>
  </si>
  <si>
    <t>https://forgottenrealms.fandom.com/wiki/Mother_Tathlorn%27s_House_of_Pleasure_and_Healing</t>
  </si>
  <si>
    <t xml:space="preserve">Waterdeep Way </t>
  </si>
  <si>
    <t>Tavern (2c•3p) A modest neighborhood pub renowned for its zzar (Waterdhavian mulled wine) and talyths (a palm-sized cracker with a thin slice of sausage on top, and a mixture of cheese, herbs, mashed root vegetables and other ingredients whose recipe is a house secret) A tavern in the Castle Ward of Waterdeep, not far from Blackstaff Tower. The two story tavern was located in the northern section of the Castle Ward on Darselune Street about a block from the Sleepy Slyph.
Corner of Tharleon Street, Three Stories high, stone dragons at the base of the walls are all gouting fire, two dragon helmed guards at the door. Caters more to the less-than-noble class. (BT 19)</t>
  </si>
  <si>
    <t>An upscale brothel known for its exotic pleasures Festhall (3c•3p) Festhall, an alley near it leads to a tunnel to Downshadow near the Grim Statue. (DS 272)</t>
  </si>
  <si>
    <t>Tavern (3c•3p) A comfortable, unimpressive local ale-house that is a favorite of the average Waterdhavian locals, well-loved for its cheap ale and heavily spiced coast chowder. Tavern, near Ahghairon's Tower (E:DM 343)  This modest place caters to older Waterdhavians: married couples, retired ex-adventurers, shopkeepers, merchants, and others who like to sit quietly and talk over their drinks. Pipe smoke usually hangs heavy in the air in this place, and because this place faces Ahghairons Tower and the palace beyond, talk is often of politics, the future of Waterdeep, and of grand plans. Diplomats and visitors like to drop in here because its safe and theyre unlikely to be hailed by anyone or drawn into an argument.The stuffed, mounted blue dragon's head for which the tavern is named was from a hatchling. It is dusty and motheaten with age, but still thrusts, large and menacing, well out into the taproom. One of the bartenders often hangs towels to dry from its teeth. Tobacco (5 cp/pouch) and drinks can be bought at the bar but aside from sausage rolls (4 cp/platter or 2cp/ handplate) and stew (1cp/bowl), theres little food to be had here. Drinks are 1 cp/tankard for ale, 2 cp for stout, 2 cp/tallglass for wine, and 3 cp for zzar. The bar has an extensive selection of brandies, liqueurs, and rarities (such as firewine and elverquisst), which are sold by the glass. These cost from 7 sp/glass for brandy to 9 gp/glass for elverquisst or Tashlutan amberthroat. The proprietor, Vorn Laskadarr, is short, stubblefaced, and unlovely to the eye, but also quick, efficient, and kindly.</t>
  </si>
  <si>
    <t>Sanchel</t>
  </si>
  <si>
    <t>A spectacular tavern for thrill-seekers, since the staff is made up of rare and exotic monsters all carefully controlled by the owners. Its signboard depicts a laughing bearded sailor, with beads of water glistening in a rainbox all over his beard. Minor enchantments make these droplets gleam, sparkle, and change hue from time to time.
A refined but often lively drinking spot staffed largely by exotic and monstrous beings from all over the Realms.
The waiters are all sprites who sign up for month-long contracts, get tired of the city and use their winnings to buy things to go back home (forest villages and such). The sprites use their Heart Sense to further help them.
The interior of the Misty Beard is a well-lit jumble of booths and cozy chairs salvaged from sales all over the city. The rooms all open into a central well, where various stairs curve and zigzag up and down, and winged waiters dart from bar to table with single glasses.
The Beard has a more varied and well-stocked cellar than anywhere in Waterdeep except perhaps Piergeiron's Palace itself. The food is bland but filling (cheese, breadsticks, stew, sausage, garlic butter, in-house made jam made from local fruits).</t>
  </si>
  <si>
    <t>Owner: 
Spectator: Thoim Zalamm, some call him a philosopher, sometimes drifts out over the rooftops of the city on dark nights to spy on the endlessly entertaining doings of humans.
Bartender: Driss Marlpar (daughter of Munzrim), highly intelligent, oddly tall, likes to talk to Thoim as her father did.</t>
  </si>
  <si>
    <t>Guild of Glass-Blowers, Glaziers &amp; Speculum-Makers. A window-heavy building known as being a source of fine crystal balls and mirrors. Once per season, the Master of the guild of glassblowers holds a contest for the guild on who could make the best detailed lamp, each entry costs 10 gp and the winner wins the whole pot. While the building keeps all the runner ups lanterns. 
Glassblowers Guild Leader - Liliana Garfer - A stern middleaged gnome woman. Dressed in the finest clothes, she still wears her dirty leather work apron garnished with the guild logo over it. She mostly spends the day directing customers to varing styles of windows and lamps and "If the style you're looking for doesn't exist, I will personally make it by the end of the day to show you." 
Glassblowers Assistant - Dosoman Mirthtree - A loud half-elf man. Dressed in the guild's offical work uniform. He mostly takes orders and does on the job assestments on repairs. He's the number crunching guy. Before any work is done, you'll see Dosomon first.</t>
  </si>
  <si>
    <t>who mans the bar along with a human barmaid (Helia Damsav) and a quiet, muscle bound half orc bouncer (Rodog)</t>
  </si>
  <si>
    <t>Waterdeep’s most infamous are known to frequent The Raging Lion. Indulging in the intense atmosphere, large tankards are downed and larger wagers are made at the well-worn tables of this inn. Known for its nightly bare knuckle boxing, arm wrestling, and other physical contests, the inn attracts known nefarious individuals from the various shady organizations in Waterdeep. As the night wears on, various deals are struck at the tables or in private quarters. 
Spectators can place bets on the various competitions as well as inquire about entering the fray.</t>
  </si>
  <si>
    <t>Elaith Craulnober</t>
  </si>
  <si>
    <t>Zarlhard's Swordsmithy</t>
  </si>
  <si>
    <t>The House of Two Hands</t>
  </si>
  <si>
    <t>The headquarters of the Order of the Even-Handed, a monastic order dedicated to Tyr located in Castle Ward, Waterdeep. The chapterhouse operates out of an old manor house near the former cave of their Grand Master which sits upon the slopes of Mount Waterdeep overlooking Smuggler's Bay. It is administered by Grand Master Hlam, Master of the Left Hand Otho Delcourt, and Master of the Right Hand Ella Fornyth. Monastery to Tyr. A monastery whose fighter-monks seek to uphold goodness and order in the world, leading half of them to be away from the monastery at any given time, doing good works. Temple. Order of the Sun Soul. Monastery to Amaunator, Lathander, Selûne</t>
  </si>
  <si>
    <t>A brightly lit, expensive place that's more a showcase for Waterdeep's high society at play than a tavern. It is a place to be seen, first and foremost.The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t>
  </si>
  <si>
    <t>https://drive.google.com/file/d/1Q6qS80J0RX8lxTwv8PMc5x3WPB5fQDE9/view</t>
  </si>
  <si>
    <t>Khulzar’s Alley</t>
  </si>
  <si>
    <t>Halaerim Club</t>
  </si>
  <si>
    <t>Kulzar’s Alley</t>
  </si>
  <si>
    <t>Demondraught</t>
  </si>
  <si>
    <t>Corner of Morningstar Way, (Grey-stoned) Stormstar Ride, Aurrenar Street crossing, BT88</t>
  </si>
  <si>
    <t>A festhall well worth the high price for its entertaining dancer-escorts and excellent drinks.
Not a landmark as such, but surely a sight that must be seen, is the Moon Sphere. This isn’t a structure but an event that occurs during every full moon, when a glowing, spherical field of blue light appears in the square known as the Dancing Court. Any creatures that enter the sphere find that they can fly about inside it just by willing themselves to do so. For centuries, Waterdavians have used these supernatural events to develop a unique flying style of dance — but amateur enthusiasts aren’t welcome, except on certain daylight appearances of the full moon
During appearances of the Moon Sphere, people sometimes daringly leap into the field of magic from the balconies of this three-story tavern, dance hall, and inn. But the festhall takes its name from a peculiar dancer within it rather than those in the court outside. The “Jade Dancer” is an eight-foot-tall jade statue of a woman that magically animates and dances for patrons — and on occasion serves as a bouncer. Elminster has informed me that despite its dexterity and seemingly fragile beauty, the Jade Dancer is as puissant as a stone golem. So enjoy the show, but don’t get too rowdy.
This festhall takes its name from the eight-foot-tall jade statue of a woman that magically animates to entertain the patrons.
A festhall well worth the high price for its entertaining dancer-escorts and excellent drinks.
100 Encounters</t>
  </si>
  <si>
    <t>Guild HQ: Dungsweepers' Guild. Muleskull tavern is technically a public business, but is usually only patronized by members of the Dungsweepers’ Guild and their close relatives. It serves as their guildhall, and the sign out front (which is nothing more than an actual mule skull hanging over the door) doesn’t do much in the way of advertising. If you spent your day cleaning up other peoples’ shit, you would want a bar to call your own as well. 
The Muleskull tavern not only boasts a full bar but also is the home to the Dungsweepers’ Guild. The regulars mostly consist of guild members but sometimes one can find the odd noble having a drink at a corner table</t>
  </si>
  <si>
    <t>Dungsweepers' Guild. The tavern barkeeper, a human named Glasir Ven, manages the establishment on behalf of the Dungsweepers</t>
  </si>
  <si>
    <t>Inn (2c•2a) A quiet, homelike inn with little more than what its name guarantees. This establishment delivers just what it promises - and little more. Each bed is warmed by three heated stones placed in it before the renter retires. There is hot water available for washing, heated by the bucket beside the same giant hearth that warms the bedstones. Rooms with one to four single beds are available. This inn has no stabling (most patrons sell their mounts or stable them at a caravan stable in South Ward), and provides no food of any kind. Quiet is expected after dark, but as long as there's no noise above low-pitched voices, renters can use their rooms for whatever purpose they please (such as conferences or meetings). Rooms can be purchased for 5sp/day</t>
  </si>
  <si>
    <t xml:space="preserve">Tavern (Dive) (4c•2p). An ill-lit rough-and-tumble tavern that caters to mercenaries looking for employment or a good brawl. While the quality of the tavern is Modest, the costs are that of a Wealthy establishments.Blazidon One-Eye can oft be found here.) </t>
  </si>
  <si>
    <t>Vouchsafe House</t>
  </si>
  <si>
    <t>Wine's Wisdom Hall</t>
  </si>
  <si>
    <t>The House of Chalices</t>
  </si>
  <si>
    <t>Galeturrets</t>
  </si>
  <si>
    <t>Moonsgrace Towers</t>
  </si>
  <si>
    <t>Thousandsails Hall</t>
  </si>
  <si>
    <t>Arrowflight</t>
  </si>
  <si>
    <t>Scribeshall</t>
  </si>
  <si>
    <t>The House of Drakes</t>
  </si>
  <si>
    <t>Shieldwatch</t>
  </si>
  <si>
    <t>Ashelton Heights</t>
  </si>
  <si>
    <t>Amcathra Manor</t>
  </si>
  <si>
    <t>Talmost Towers</t>
  </si>
  <si>
    <t>Eldrusanctum</t>
  </si>
  <si>
    <t>Pikesheight</t>
  </si>
  <si>
    <t>Snomemanse</t>
  </si>
  <si>
    <t>The High House of Roaringhorn</t>
  </si>
  <si>
    <t>Stormtower</t>
  </si>
  <si>
    <t>Overlook House</t>
  </si>
  <si>
    <t>Massalan Villa</t>
  </si>
  <si>
    <t>. Haunted nobel house at the southern End of Senarl’s cut (BT)</t>
  </si>
  <si>
    <t>Noble villa. House Moonstar is one of Waterdeep's oldest families, with strong ties to the Church of Selune, the Master Mariners' Guild, and the Surveyors', Map &amp; Chart-makers' Guild. on the Street of the Singing Dolphin, just south of Diamond Street. 
Lord Stedd Moonstar, dark-haired man
Logan, the butler, a middle aged dwarf who walks with a pronounced limp and is visibly nervous around adventurers. Has an exceptionally long beard festooned with numerous star shaped crystals and a single large moon. He believes that adventures are savages who will strike out at him for no reason. This fear is based on a bombastic column in the Mocking Minstrel broadsheet. (WATE 1-1)
Vault of Stars
Waterdeep's first major temple to Selûne was located on the site that is today Moonstar Alley, which curls around the walled villa of the noble family for which it is named. Originally known as the High House of Stars, popular wisdom holds that it was burned to the ground in the Year of the Tomb (1182 DR) by raiding worshipers of Bane who crept up from below and breached the temple's cellars. The interlopers slaughtered most of the residents before the alarm was raised, and by the time the Watch arrived, the temple was a towering inferno of flames that seemed impervious to magic. Selûne's faithful are believed to have never set foot on the desecrated ground again, building their present temple a block to the west. Local rumor suggests that the cellars of the burnt temple still hold magic and wealth, buried under burned rubble, and that they can be reached by stairs and shafts now hidden under the paving stones of this alleyway.
In truth, Lord Vanrak Moonstar and his fellow Shaaran worshipers destroyed the High House of Stars before retreating into the Underdark. However, the undercroft of the High House of Stars, the building now known as the Vault of Stars, survived the conflagration and is still in the hands of the Moonmaiden's followers. Lady Alathene Moonstar, now an archlich, has continued her unending war with Vanrak and his followers and uses the undercroft only to pursue her research and investigations. Adventurers who learn of the Vault of Stars might be tempted to explore it, at least until they determine they've walked uninvited into the lair of a lich with a fantastic memory, a sharp wit, and a hunger for new stories of Waterdeep. If they cause any damage before realizing they've invaded the workplace of "one of the good people," they might find themselves paying their debts not in coin but in service to the Moonmaiden's cause.</t>
  </si>
  <si>
    <t>Belbrundel</t>
  </si>
  <si>
    <t>De'Spri Villa</t>
  </si>
  <si>
    <t>Grifstone Villa</t>
  </si>
  <si>
    <t>Harte Villa</t>
  </si>
  <si>
    <t>Haventree Villa</t>
  </si>
  <si>
    <t>Hedare Villa</t>
  </si>
  <si>
    <t>Mandarth Villa</t>
  </si>
  <si>
    <t>Marchenor Villa</t>
  </si>
  <si>
    <t>Mendt Villa</t>
  </si>
  <si>
    <t>Ralnarth Villa</t>
  </si>
  <si>
    <t>Sandhor Villa</t>
  </si>
  <si>
    <t>Hasard manor</t>
  </si>
  <si>
    <t>Mrays manor</t>
  </si>
  <si>
    <t>Stormont manor</t>
  </si>
  <si>
    <t>Raelantaver manor</t>
  </si>
  <si>
    <t>Randoun manor</t>
  </si>
  <si>
    <t>Floshin manor</t>
  </si>
  <si>
    <t>Dunflagon manor</t>
  </si>
  <si>
    <t>http://oakthorne.net/wiki/index.php?title=House_Sandhor</t>
  </si>
  <si>
    <t>http://oakthorne.net/wiki/index.php?title=House_Ralnarth</t>
  </si>
  <si>
    <t>http://oakthorne.net/wiki/index.php?title=House_Mendt</t>
  </si>
  <si>
    <t>http://oakthorne.net/wiki/index.php?title=House_Marchenor</t>
  </si>
  <si>
    <t>http://oakthorne.net/wiki/index.php?title=House_Dunflagon</t>
  </si>
  <si>
    <t>http://oakthorne.net/wiki/index.php?title=House_De%27spri</t>
  </si>
  <si>
    <t>http://oakthorne.net/wiki/index.php?title=House_Harte</t>
  </si>
  <si>
    <t>westfront Mendever Street, the third door north of the moot of Mendever and Whim Street.</t>
  </si>
  <si>
    <t>Raventree Villa</t>
  </si>
  <si>
    <t>silmerhelve</t>
  </si>
  <si>
    <t>husteem</t>
  </si>
  <si>
    <t>zulpair</t>
  </si>
  <si>
    <t>ruldergost</t>
  </si>
  <si>
    <t>Ilzimmer Villa</t>
  </si>
  <si>
    <t>Tarmhold</t>
  </si>
  <si>
    <t>free</t>
  </si>
  <si>
    <t>Irlingstar residence, "Sablehearth", Irlingstar Villa</t>
  </si>
  <si>
    <t>XXX  Ilzimmer's residence, Ilzimmer Villa</t>
  </si>
  <si>
    <t>XXX  Husteem's residence, Galeturrets</t>
  </si>
  <si>
    <t>Gundwynd Villa, Brokengulf Villa</t>
  </si>
  <si>
    <t>N4, sponsor D57, N18</t>
  </si>
  <si>
    <t>Ulbrinter Villa, Phull Villa, Cookhouse Hall</t>
  </si>
  <si>
    <t>The Wazoo was named for both its founder and its first sponsor. The lass who started it was "the Wondrous Wazarra." She has retired from her hospitality profession due to the aches and wrinkles of age, but now pens an ongoing and very steamy amorous revel-and-bedchamber saga of "Myrandra and Her Adventures Among the Nobles" for its back pages. Armagus Zool was a carpet and tapestry merchant of Amn who sponsored Wazarra's broadsheet after becoming one of her most steadfast clients. He perished of shaking fever seven summers ago. His niece Sartrara Zool edits and prints the Wazoo every second day, keeping it full of jokes and catty gossip.</t>
  </si>
  <si>
    <t>Turjan's Trumpet</t>
  </si>
  <si>
    <t>a dashing, light-hearted broadsheet concentrating on telling other young gallants where to be seen, what to wear to be best seen in, where to have fun, and where to find the best (looking and willing, that is) young lasses to have fun with. The Trumpet is popular among many Waterdhavians of both genders and all ages seeking to know "where the latest action is" so they can show up there for their own purposes.</t>
  </si>
  <si>
    <t>advertises caravan musterings, guard-hirings, and folk looking to buy or sell wagons, harness, and draft beasts and riding horses</t>
  </si>
  <si>
    <t>a cynical survey of shipping business over land and water entering or departing Waterdeep, and how "those with big coin" control everything for their profit and the general misery of everyone else</t>
  </si>
  <si>
    <t>dedicated to Tymora but really to local investments and gambling</t>
  </si>
  <si>
    <t>consecrated to Waukeen</t>
  </si>
  <si>
    <r>
      <t>Many nondevout Waterdhavians occasionally pick up a copy of </t>
    </r>
    <r>
      <rPr>
        <b/>
        <sz val="10"/>
        <color rgb="FF000000"/>
        <rFont val="Arial"/>
        <family val="2"/>
        <charset val="204"/>
      </rPr>
      <t>The Eternal Dawn</t>
    </r>
    <r>
      <rPr>
        <sz val="10"/>
        <color rgb="FF000000"/>
        <rFont val="Arial"/>
        <family val="2"/>
        <charset val="204"/>
      </rPr>
      <t>, the Lathanderite broadsheet, because it concerns itself with new ventures, new organizations, near-future plans, and probable politics just ahead. Like the "gilded broadsheets" of the rich and noble, the devout broadsheets tend to cost three nibs to a shard per issue.</t>
    </r>
  </si>
  <si>
    <t>the most reputable broadsheet, : the solemn, "nothing but the facts", trusted by the majority of Waterdhavians but taken by very few as their only reading thanks to its dry style</t>
  </si>
  <si>
    <t>light, sunny, and sardonic,  a recent broadsheet specializing in lots of illustrations of fashionable garments and easy-on-the-eyes folk wearing them, "lucky winner" contests with prizes as large as 66 gp (but usually averaging around 25 dragons), and arch commentary on the airs of the wealthy and "crusty old nobles."features illustrations of fashionable garments and easy-on-the-eyes models and gossip about the higher circles DS39</t>
  </si>
  <si>
    <t>The Blue Unicorn  Halivar’s Lords and Ladies</t>
  </si>
  <si>
    <t>This old stone two-story building, home to one of Waterdeeps more infamous broadsheets, is constantly in need of cleaning due to dissenting opinions armed, alas, with rotten eggs and vegetables, according to the Trumpet's editor.The broadsheets are printed and distributed each afternoon,posted on the various kiosks throughout the city and available for 1 cp each.Each tenday,the Trumpet reprints each of its previous broadsheets and adds two pages of editorials and editorial cartoons by an anonymous artist,creating a small 12-page folio that is sold by street criers for 1 sp.Despite its somewhat sketchy facts in reporting the social goings-on inside the parties of[[North Ward|North]]and[[Sea Ward]]s([[Hlanta Melshimber]]still resents the insinuations that she had spoiled,inferior wines at her last party,while[[Ultas Maernos]]is still demanding reparations for a report that he was affiliated with a rumored evil cult),the Trumpet has many eyes and ears and much of what is reported tends to be found true.While the editor,one[[Carson Innes]],is given toprovocative and enticingheadlines and reporting,he does tend to steer clear of outright libel and definitely takes care not to openly insult or question the Lords and their rulings;this is all that keeps him and his staff of 12 from being exiled outside the city walls.</t>
  </si>
  <si>
    <t>''The Daily Trumpet'''is the name of both the most widely read broadsheet in the city of[[Waterdeep]],as well as the building in which it is produced.The Daily Trumpet building is located in the[[Adventurer's Quarter]], [[South Ward]], [[Waterdeep]].</t>
  </si>
  <si>
    <t>, a newsletter covering events in Zhentil Keep.</t>
  </si>
  <si>
    <t>https://web.archive.org/web/20010407003827/http://homepages.go.com/~fzoulchembryl/sundown.html</t>
  </si>
  <si>
    <t>https://web.archive.org/web/20030208021439/http://members.ozemail.com.au/~bowley/mercs/</t>
  </si>
  <si>
    <t>Daily Trumpet </t>
  </si>
  <si>
    <t>Waterdeep News Archive</t>
  </si>
  <si>
    <t>http://archive.wizards.com/default.asp?x=dnd/archfr/dn</t>
  </si>
  <si>
    <t>https://www.reddit.com/r/WaterdeepDragonHeist/comments/agitzm/every_newsie_wants_more_papes_the_daily_trumpet/</t>
  </si>
  <si>
    <t>http://forum.candlekeep.com/topic.asp?TOPIC_ID=17298</t>
  </si>
  <si>
    <t> What to put in a Waterdeep/North Gazette?</t>
  </si>
  <si>
    <t>http://www.angelfire.com/rpg2/guard/1368-hammer.html</t>
  </si>
  <si>
    <t>The Daily Trumpet - Hammer 1368</t>
  </si>
  <si>
    <r>
      <t>Sundown Chronicle</t>
    </r>
    <r>
      <rPr>
        <sz val="10"/>
        <color rgb="FF000000"/>
        <rFont val="Segoe UI"/>
        <family val="2"/>
        <charset val="204"/>
      </rPr>
      <t>,</t>
    </r>
  </si>
  <si>
    <t>Exile or Ban Against Future Entry (for a number of years or summers)</t>
  </si>
  <si>
    <t>Enforced Hard Labor  (for a period of days, months, or years de¬pending on the seriousness of the crime)</t>
  </si>
  <si>
    <t>Fine (payable to the City) Inability to pay the fine leads to imprisonment and/or hard labor</t>
  </si>
  <si>
    <t>Damages - payable to the injured party or victim's kin; inability to pay damages leads to imprisonment and/ or hard labor)</t>
  </si>
  <si>
    <t>exists as House Kothornt (merged by marriage) </t>
  </si>
  <si>
    <t>merged with Kothont</t>
  </si>
  <si>
    <t>Kothont Villa, Thorp Villa</t>
  </si>
  <si>
    <t>Merged with Thorp</t>
  </si>
  <si>
    <t>No 6 Tarsar Street</t>
  </si>
  <si>
    <t>https://www.realmshelps.net/faerun/portals/moonstars/lightsinger.shtml</t>
  </si>
  <si>
    <t>Apprentices</t>
  </si>
  <si>
    <r>
      <t>Dock Ward</t>
    </r>
    <r>
      <rPr>
        <sz val="10"/>
        <color rgb="FF000000"/>
        <rFont val="Arial"/>
        <family val="2"/>
        <charset val="204"/>
      </rPr>
      <t>. xxx</t>
    </r>
  </si>
  <si>
    <t>Blinders</t>
  </si>
  <si>
    <r>
      <t> </t>
    </r>
    <r>
      <rPr>
        <i/>
        <sz val="10"/>
        <color rgb="FF000000"/>
        <rFont val="Arial"/>
        <family val="2"/>
        <charset val="204"/>
      </rPr>
      <t>Dock Ward</t>
    </r>
    <r>
      <rPr>
        <sz val="10"/>
        <color rgb="FF000000"/>
        <rFont val="Arial"/>
        <family val="2"/>
        <charset val="204"/>
      </rPr>
      <t>. A gang that claims they get their name from some tactic or technique they employ to "blind the Eye," a reference to the Xanathar. They have a street reputation as having refused and even fought the Xanathar's agents before.</t>
    </r>
  </si>
  <si>
    <t>Bloody Bosuns</t>
  </si>
  <si>
    <t>Krakens</t>
  </si>
  <si>
    <t>Mootkings</t>
  </si>
  <si>
    <t>Pressbow Boys</t>
  </si>
  <si>
    <t> Dock Ward (+ South Ward). x</t>
  </si>
  <si>
    <r>
      <t>Dock Ward</t>
    </r>
    <r>
      <rPr>
        <sz val="10"/>
        <color rgb="FF000000"/>
        <rFont val="Arial"/>
        <family val="2"/>
        <charset val="204"/>
      </rPr>
      <t>. A gang based out of the Pressbow neighborhood in the Dock Ward</t>
    </r>
  </si>
  <si>
    <t>Black Scimitars</t>
  </si>
  <si>
    <t>South Ward. xxx</t>
  </si>
  <si>
    <t>Courtiers</t>
  </si>
  <si>
    <r>
      <t>South Ward</t>
    </r>
    <r>
      <rPr>
        <sz val="10"/>
        <color rgb="FF000000"/>
        <rFont val="Arial"/>
        <family val="2"/>
        <charset val="204"/>
      </rPr>
      <t>. xxx</t>
    </r>
  </si>
  <si>
    <t>: Trades Ward (+ Sea Ward) Supposedly founded thirty years ago by a pair of bored nobles, the Griffins are a gang who focus their efforts on giving folk the illegal things they want, rather than victimizing folk. They deal drugs, fence, sell smuggled goods, and arrange for illegal gambling dens, all with the aim of thrilling rich folk and parting them from their coin. The Griffins maintain the northernmost territory of any other gang.</t>
  </si>
  <si>
    <t>Griffins</t>
  </si>
  <si>
    <t>Redwatch</t>
  </si>
  <si>
    <t>Trades Ward (+ South Ward). Hard pressed between the Squires and the Auld Hornies, the Redwatch is rapidly losing both territory and members to injury and defection. Even their allies, the Courtiers, seem to have abandoned them.</t>
  </si>
  <si>
    <t>: Dock Ward. A gang based out of the Pressbow neighborhood in the Dock Ward</t>
  </si>
  <si>
    <t>Squires</t>
  </si>
  <si>
    <t>Castle Ward (+ Dock Ward and South Ward). A gang that has made as its headquarters the buildings at the feet of the Honorable Knight, one of the Walking Statues. Though they claim to have formed to protect their neighborhood from the predation of other gangs, they still take protection money and certain other gang rackets. They're certainly nowhere near as bad as most street gangs, however.</t>
  </si>
  <si>
    <t>Snobeedle</t>
  </si>
  <si>
    <t>Blossom works at the Snobeedle Orchard and Meadery, her family business. She’s a motherly soul who delights in socializing, and a longtime agent of the Emerald Enclave. Recently her youngest son Dasher disappeared, and fearing for his life, she came to Waterdeep to track his last movements.Personality: Blossom has a delightful demeanor, but 
underneath it all she seems sad.
Ideal: “We are what we do.”
Bond: “I’ve failed my son once. If he’s alive, I won’t fail 
him again.”
Flaw: “I sometime trust people a little too willingly.</t>
  </si>
  <si>
    <t>Mattrim “Threestrings” Mereg</t>
  </si>
  <si>
    <t>Andrethra Zoar is a short, slender, dark-eyed woman with ankle-length black hair and a quiet, serene manner. She is a sorceress of accomplishment and an ever-increasing collection of seized magic items—and is also a calculating schemer who’s always prepared for trouble, from the lockpicks hidden in her hair and the belt-pouches of pepper ready to throw into the eyes of foes to elaborate escape plans and prepared sequences of spells.8 Elminster described her as “ruthless and paranoid.” To lesser 
members of the society, she’s known as Unicorn.</t>
  </si>
  <si>
    <t>Aowena Hedare</t>
  </si>
  <si>
    <t>, (TGC 5) (TGC 8,11)</t>
  </si>
  <si>
    <t>Malaerigo Hasard (Guildmaster of the Cellarers and Plumbers’Guild, paranoid, dislikes nobles) (BT)</t>
  </si>
  <si>
    <t>https://forgottenrealms.fandom.com/wiki/Dorgar_Adarbrent</t>
  </si>
  <si>
    <t>Masked Lord, N female Tethyrian human noble, Human female noble who became indebted to and was blackmailed by the Zhentarim, Masked Lord</t>
  </si>
  <si>
    <t>https://forgottenrealms.fandom.com/wiki/Jelenn_Urmbrusk</t>
  </si>
  <si>
    <t>Human male noble who employed the Zhentarim to violently prevent non-humans from achieving positions of power in Waterdeep and was in turn blackmailed by the Black Network, Masked Lord Masked Lord, a racist Waterdavian noble, is paying the Zhentarim not to reveal that he hired Zhent thugs to assault nonhumans. LE male Tethyrian human noble</t>
  </si>
  <si>
    <t>https://forgottenrealms.fandom.com/wiki/Corylus_Thann</t>
  </si>
  <si>
    <t>Human female dressmaker of North Ward</t>
  </si>
  <si>
    <t>Masked Lord nonguild maker of staircases and ornamental shelving, had been proposed by Cazondur loyalists Human female who became an entrepreneur (only after she was widowed).</t>
  </si>
  <si>
    <t>Lady Sharptongue', owns a score of shops across the city selling everything from lingerie to cheese, had been proposed by Cazondur loyalists Human female who owned a massive collection of small shops in Waterdeep. Her nomination recommendation was that she would understand the needs of Waterdeep's shopkeepers. Masked Lord</t>
  </si>
  <si>
    <t>Human male who was a well known investor in Waterdeep. Masked Lord</t>
  </si>
  <si>
    <t>MASKED LORD a human male, owns Acquisitions Incorporated</t>
  </si>
  <si>
    <t xml:space="preserve">‘Lady Loudbuckles’, a half-elf woman, </t>
  </si>
  <si>
    <t>Artor Morlin (ARR Tore MORE linn). Known also as The Baron of Blood. This masked lord is a vampire, but very few live to hold this knowledge. While wholly evil, Artor is calculating and respectful. His clothing, while fine, is outdated in fashion and he smells of dust and ancient blood.
Personality: I send minions to deal with threats.
Ideal: I'm always one step ahead of my enemy.
Bond: Knowing my secrets means death.
Flaw: If I must fight, my bloodlust consumes me.He is main antagonist in DDAL08 series. Artor Morlin, once a Shoon outlaw, then Lord Baron of Morlin Castle and the Steeping Falls, then a vampiric mercenary lord famed for his hatred of all things Calishite, has dwelled in the City of Splendors since the Second Troll War. Artor (LE male vampire fighter 13/blackguard 3/master vampire 31) sees Waterdeep as his personal hunting preserve and brooks no challenges from rival vampires to his domain. As a result, Waterdeep is home to far fewer vampires preying on the citizenry than might otherwise be the case for a city of its size. Artor takes care to keep his depredations within the city to a minimum, giving him a secure and profitable base in which to live out his immortality. For more on Artor's lair, see the Fireplace Level.
Masked Lord, Neutral Lord</t>
  </si>
  <si>
    <t>masked Lord, male gold elf, Beshaba's high priest, Beshaba's chosen, Neutral Lord</t>
  </si>
  <si>
    <t>Sievers (younger brother of Larr)</t>
  </si>
  <si>
    <t>Jovial warehouse owner, shipper, and many-concerns investor, Masked Lord jovial warehouse owner, shipper, and many-concerns investor, Masked Lord</t>
  </si>
  <si>
    <t>possibly leader of Red Sashes (maybe he redevelop them after return?)</t>
  </si>
  <si>
    <t>masked lord</t>
  </si>
  <si>
    <t>https://forgottenrealms.fandom.com/wiki/Mirt</t>
  </si>
  <si>
    <t>Northvault</t>
  </si>
  <si>
    <t>Maresgate</t>
  </si>
  <si>
    <t>Haemmor Urmbrusk</t>
  </si>
  <si>
    <t>Imshrel Urmbrusk</t>
  </si>
  <si>
    <t>Llarwell</t>
  </si>
  <si>
    <t>Retainers</t>
  </si>
  <si>
    <t>Athue Thann</t>
  </si>
  <si>
    <t>The Lady Thann is a wizard who has helped to cement her house's investment in magic as a trade. Though tall and straight-backed, she walks with a pronounced limp, the result of a youthful magical mistake that cost her dearly. Her grandfather and mentor in the magical arts, Chalos Thann, insisted that she retain the disfigurement, for which she never forgave him. Athue is herself a sharp and unforgiving mentor, insisting on near-perfection in her apprentices (although she does not quite verge on the cruelty of her own grandfather).</t>
  </si>
  <si>
    <t>Inteth Thann</t>
  </si>
  <si>
    <t>Antryn Thann</t>
  </si>
  <si>
    <t>Dharis Thann</t>
  </si>
  <si>
    <t>Hlarutin Marulmeryn</t>
  </si>
  <si>
    <t>Gierobuco Melshimber</t>
  </si>
  <si>
    <t>Master of Pages • Matriarch's Uncle (Rank 8) • 70 years A revered sage in Waterdeep, "Uncle Giero" (as everyone calls him) served with the Watchful Order in his youth, where his divinatory talents shone. His first and only consort, Liadnos, was a fellow watch-wizard well-regarded for his mastery of evocative magics. "The Eye and the Flame" their fellows dubbed their partnership, and the two solved many cases that surpassed the Watch. When Liadnos died in the line of duty some thirty years ago, Gierobuco retired from the Order and is fairly reclusive, only seeing those who come to hire him as a sage. Only Uncle Giero seems to break Hlanta's constantly scheming demeanor - it is obvious that she cares very deeply for him and is fiercely protective of him. In return, he is her constant advisor (even when she doens't like what he has to say).</t>
  </si>
  <si>
    <t>Andraethra Melshimber</t>
  </si>
  <si>
    <t>Consort (Rank 8) • 41 years
In contrast to her husband, it might almost be fairly said that there is no social set in Waterdeep without Andraethra. She sets a great deal of the nobility's standards of comportment and presentation, and a critical word from her has crushed reputations and futures within those circles before.</t>
  </si>
  <si>
    <t>Kymeera Melshimber</t>
  </si>
  <si>
    <t>Psalm Melshimber</t>
  </si>
  <si>
    <t>Hosanna Melshimber</t>
  </si>
  <si>
    <t>Kymeera's secondborn daughter (Rank 0) • 13 years
Sweet dispositioned and gregarious to a fault (although with a slight impulse control problem), Hosanna loves making friends. Unfortunately, she's realized that a good many folk don't wish to make friends with someone who looks like her. Though her relationship with her cousins her age is still fraught, she has taken solace from the welcome she has gotten from some of her aunts and uncles.</t>
  </si>
  <si>
    <t>Kymeera's firstborn son (Rank 1) • 21 years</t>
  </si>
  <si>
    <t xml:space="preserve"> 
Matriarch's Cousin (Rank 4) • 44 years
A distant cousin, Kymeera showed up in 1471 DR, when things were looking very bad for House Melshimber. The infusion of coin she brought with her prompted Lady Edura to overlook the stain on her name: her tiefling children Psalm and Hosanna.</t>
  </si>
  <si>
    <t xml:space="preserve">AQ1 Business: </t>
  </si>
  <si>
    <t>Essimuths Equipment</t>
  </si>
  <si>
    <t xml:space="preserve">AQ2 Row House: </t>
  </si>
  <si>
    <t xml:space="preserve">AQ3 Row House: </t>
  </si>
  <si>
    <t>Madame Garahs Boarding House</t>
  </si>
  <si>
    <t xml:space="preserve">AQ7 Business: </t>
  </si>
  <si>
    <t>Hemmerems Stables</t>
  </si>
  <si>
    <t>Frewn's Brews</t>
  </si>
  <si>
    <t>Pink Flumph</t>
  </si>
  <si>
    <t>Thestryl Mellardin</t>
  </si>
  <si>
    <t>Eiruk Weskur</t>
  </si>
  <si>
    <t xml:space="preserve"> (wizard of the Watchful Order, black hair, worn as skullcap, loves Vajra but she only offers friendship to him, a possible heir of the Blackstaff)</t>
  </si>
  <si>
    <t xml:space="preserve"> (sage, sorcerer, smith )</t>
  </si>
  <si>
    <t>, petite tuigan woman (S:TA 37)</t>
  </si>
  <si>
    <t xml:space="preserve"> (LG female Chondathan human mage). Chondathan by birth, Thestryl Mellardin is a wispy, small, pale woman. Her youth and stature disguises her power, however, as she is a mage and a member of the Harpers in Waterdeep.
She guards the Harper Teleportation Circle that is hidden in the City of the Dead.</t>
  </si>
  <si>
    <t>, who is addicted to shape-changing potions SAY6,19</t>
  </si>
  <si>
    <t>Haramond Bandoun</t>
  </si>
  <si>
    <t>, a lich, SAY6</t>
  </si>
  <si>
    <t>Emily Bandoun</t>
  </si>
  <si>
    <t>,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</si>
  <si>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Oghma </t>
  </si>
  <si>
    <t>Arilosa Adarbrent</t>
  </si>
  <si>
    <t xml:space="preserve">Dorgar Adarbrent, old man, corpse-like appearance, last of his family, (CotD 1,299) </t>
  </si>
  <si>
    <t xml:space="preserve"> Arilosa Adarbrent supports Order of the Gauntlet and have ship  Coin Toss (SKT)</t>
  </si>
  <si>
    <t>jathander</t>
  </si>
  <si>
    <r>
      <t>Patron Dusk Lanvyl of High Healers Everywhere, a weary-looking—but smiling—man. (</t>
    </r>
    <r>
      <rPr>
        <b/>
        <sz val="8"/>
        <color rgb="FF000000"/>
        <rFont val="Verdana"/>
        <family val="2"/>
        <charset val="204"/>
      </rPr>
      <t>SAY 5</t>
    </r>
    <r>
      <rPr>
        <sz val="8"/>
        <color rgb="FF000000"/>
        <rFont val="Verdana"/>
        <family val="2"/>
        <charset val="204"/>
      </rPr>
      <t>)</t>
    </r>
  </si>
  <si>
    <t>The Drunken Bard Nightclub &amp; Theater</t>
  </si>
  <si>
    <t xml:space="preserve">Tomb of Sareal 'Trollscourge' Arunsun </t>
  </si>
  <si>
    <r>
      <t>Reye C. (Leaplow, Runewright and Sophraea’s mother) (</t>
    </r>
    <r>
      <rPr>
        <b/>
        <sz val="8"/>
        <color rgb="FF000000"/>
        <rFont val="Verdana"/>
        <family val="2"/>
        <charset val="204"/>
      </rPr>
      <t>CotD 7-9</t>
    </r>
    <r>
      <rPr>
        <sz val="8"/>
        <color rgb="FF000000"/>
        <rFont val="Verdana"/>
        <family val="2"/>
        <charset val="204"/>
      </rPr>
      <t>)</t>
    </r>
  </si>
  <si>
    <r>
      <t>Leaplow and Runewright C. (Sophraea’s brothers) (</t>
    </r>
    <r>
      <rPr>
        <b/>
        <sz val="8"/>
        <color rgb="FF000000"/>
        <rFont val="Verdana"/>
        <family val="2"/>
        <charset val="204"/>
      </rPr>
      <t>CotD 3,13</t>
    </r>
    <r>
      <rPr>
        <sz val="8"/>
        <color rgb="FF000000"/>
        <rFont val="Verdana"/>
        <family val="2"/>
        <charset val="204"/>
      </rPr>
      <t>)</t>
    </r>
  </si>
  <si>
    <r>
      <t>Bentnor and Cadriffel C. (Sophraea’s cousins, twins) (</t>
    </r>
    <r>
      <rPr>
        <b/>
        <sz val="8"/>
        <color rgb="FF000000"/>
        <rFont val="Verdana"/>
        <family val="2"/>
        <charset val="204"/>
      </rPr>
      <t>CotD 3,12</t>
    </r>
    <r>
      <rPr>
        <sz val="8"/>
        <color rgb="FF000000"/>
        <rFont val="Verdana"/>
        <family val="2"/>
        <charset val="204"/>
      </rPr>
      <t>)</t>
    </r>
  </si>
  <si>
    <r>
      <t>Perspicacity, Sagacious, Vigilant and Judicious C. (Leaplow, Runewright and Sophraea’s uncles) (</t>
    </r>
    <r>
      <rPr>
        <b/>
        <sz val="8"/>
        <color rgb="FF000000"/>
        <rFont val="Verdana"/>
        <family val="2"/>
        <charset val="204"/>
      </rPr>
      <t>CotD 7-8</t>
    </r>
    <r>
      <rPr>
        <sz val="8"/>
        <color rgb="FF000000"/>
        <rFont val="Verdana"/>
        <family val="2"/>
        <charset val="204"/>
      </rPr>
      <t>)</t>
    </r>
  </si>
  <si>
    <r>
      <t>Sophraea Carver (youngest in a mostly male family, 17 years old, young girl with black curly hair) (</t>
    </r>
    <r>
      <rPr>
        <b/>
        <sz val="8"/>
        <color rgb="FF000000"/>
        <rFont val="Verdana"/>
        <family val="2"/>
        <charset val="204"/>
      </rPr>
      <t>CotD 3,32</t>
    </r>
    <r>
      <rPr>
        <sz val="8"/>
        <color rgb="FF000000"/>
        <rFont val="Verdana"/>
        <family val="2"/>
        <charset val="204"/>
      </rPr>
      <t>)</t>
    </r>
  </si>
  <si>
    <t>Gustin Bone</t>
  </si>
  <si>
    <r>
      <t>Astute Carver (Leaplow, Runewright and Sophraea’s father, a giant of a man, bushy beard, master stonecarver) (</t>
    </r>
    <r>
      <rPr>
        <b/>
        <sz val="11"/>
        <color theme="1"/>
        <rFont val="Calibri"/>
        <family val="2"/>
        <charset val="204"/>
        <scheme val="minor"/>
      </rPr>
      <t>CotD 7-9, 15-16</t>
    </r>
    <r>
      <rPr>
        <sz val="11"/>
        <color theme="1"/>
        <rFont val="Calibri"/>
        <family val="2"/>
        <charset val="204"/>
        <scheme val="minor"/>
      </rPr>
      <t>)</t>
    </r>
  </si>
  <si>
    <r>
      <t>Reye C. (Leaplow, Runewright and Sophraea’s mother) (</t>
    </r>
    <r>
      <rPr>
        <b/>
        <sz val="11"/>
        <color theme="1"/>
        <rFont val="Calibri"/>
        <family val="2"/>
        <charset val="204"/>
        <scheme val="minor"/>
      </rPr>
      <t>CotD 7-9</t>
    </r>
    <r>
      <rPr>
        <sz val="11"/>
        <color theme="1"/>
        <rFont val="Calibri"/>
        <family val="2"/>
        <charset val="204"/>
        <scheme val="minor"/>
      </rPr>
      <t>)</t>
    </r>
  </si>
  <si>
    <r>
      <t>Leaplow and Runewright C. (Sophraea’s brothers) (</t>
    </r>
    <r>
      <rPr>
        <b/>
        <sz val="11"/>
        <color theme="1"/>
        <rFont val="Calibri"/>
        <family val="2"/>
        <charset val="204"/>
        <scheme val="minor"/>
      </rPr>
      <t>CotD 3,13</t>
    </r>
    <r>
      <rPr>
        <sz val="11"/>
        <color theme="1"/>
        <rFont val="Calibri"/>
        <family val="2"/>
        <charset val="204"/>
        <scheme val="minor"/>
      </rPr>
      <t>)</t>
    </r>
  </si>
  <si>
    <r>
      <t>Bentnor and Cadriffel C. (Sophraea’s cousins, twins) (</t>
    </r>
    <r>
      <rPr>
        <b/>
        <sz val="11"/>
        <color theme="1"/>
        <rFont val="Calibri"/>
        <family val="2"/>
        <charset val="204"/>
        <scheme val="minor"/>
      </rPr>
      <t>CotD 3,12</t>
    </r>
    <r>
      <rPr>
        <sz val="11"/>
        <color theme="1"/>
        <rFont val="Calibri"/>
        <family val="2"/>
        <charset val="204"/>
        <scheme val="minor"/>
      </rPr>
      <t>)</t>
    </r>
  </si>
  <si>
    <r>
      <t>Perspicacity, Sagacious, Vigilant and Judicious C. (Leaplow, Runewright and Sophraea’s uncles) (</t>
    </r>
    <r>
      <rPr>
        <b/>
        <sz val="11"/>
        <color theme="1"/>
        <rFont val="Calibri"/>
        <family val="2"/>
        <charset val="204"/>
        <scheme val="minor"/>
      </rPr>
      <t>CotD 7-8</t>
    </r>
    <r>
      <rPr>
        <sz val="11"/>
        <color theme="1"/>
        <rFont val="Calibri"/>
        <family val="2"/>
        <charset val="204"/>
        <scheme val="minor"/>
      </rPr>
      <t>)</t>
    </r>
  </si>
  <si>
    <r>
      <t>Sophraea Carver (youngest in a mostly male family, 17 years old, young girl with black curly hair) (</t>
    </r>
    <r>
      <rPr>
        <b/>
        <sz val="11"/>
        <color theme="1"/>
        <rFont val="Calibri"/>
        <family val="2"/>
        <charset val="204"/>
        <scheme val="minor"/>
      </rPr>
      <t>CotD 3,32</t>
    </r>
    <r>
      <rPr>
        <sz val="11"/>
        <color theme="1"/>
        <rFont val="Calibri"/>
        <family val="2"/>
        <charset val="204"/>
        <scheme val="minor"/>
      </rPr>
      <t>)</t>
    </r>
  </si>
  <si>
    <t>Friend of Sophraea. 
A tall thin man, dresses in faded tan leathers, brown hair, a close-trimmed beard, sharp long nose and bright green eyes with lashes long enough to envy any girl. About twenty. (CotD 13-14) 
A wizard, animating statues being his specialty (which he uses to con people into believing his stone statue to be a spell-petrified hero); usually makes his living by ‘displaying the rare artifacts of a more magical time’ (CotD 55). 
Currently lives at Dead End house and works of a dept for a statue made by Astute by moving statues to their designated positions within the City of the Dead. (CotD 301-302)
Owns a Guidebook to Waterdeep**, that’s from a time before the spellplague. (CotD 126-127)
** The guidebook may be a copy of “Volo’s Guide to Waterdeep” ?</t>
  </si>
  <si>
    <t>Argupt</t>
  </si>
  <si>
    <t xml:space="preserve">Mrayvren's Bountiful Rest </t>
  </si>
  <si>
    <t xml:space="preserve">Ilzantul Street, near Delzorin Street. </t>
  </si>
  <si>
    <t>Called the Bountiful by locals. 
Feature: the Gryphonsar Room
(additional from Ed): “Gryphonshar” was the name of a wealthy, successful, ethical, and much-loved Waterdhavian merchant who was a sometime sponsor, patron, and eventually business partner of Haeldrar Mrayvren. Andremon Gryphonsar died in the autumn of 1454 DR, but is remembered with fond nostalgia by many traders, and several rooms and features around Waterdeep have been named for him (all since his death). (ED)</t>
  </si>
  <si>
    <t>Ran Grifstone,</t>
  </si>
  <si>
    <t>‘The Heirs of Waterdeep’</t>
  </si>
  <si>
    <t xml:space="preserve">Headquaters: A hall in Castle Ward currently under renovation </t>
  </si>
  <si>
    <t xml:space="preserve">A society of Waterdhavian adventurers whose members vow to defend Waterdeep against all enemies, to uphold the values of Waterdeep (such as fighting corruption), and to aid the helpless. </t>
  </si>
  <si>
    <t xml:space="preserve">There is no membership fee nor salary nor stipend for membership. </t>
  </si>
  <si>
    <t xml:space="preserve">The members are only required to be true to defending Waterdeep. If at anytime they cannot do that, then they should resign. </t>
  </si>
  <si>
    <t xml:space="preserve">Membership benefits include the usage of the hall to serve as a social club with meals, drinks, and meeting rooms. Members may bring guests. </t>
  </si>
  <si>
    <t xml:space="preserve">Patrons seeking adventurers may post notices here or come in person seeking help. </t>
  </si>
  <si>
    <t xml:space="preserve">You may be a member of another Adventuring Company in addition to this Society. </t>
  </si>
  <si>
    <t xml:space="preserve">Foreigners are not accepted as members because their loyalties likely lie with other realms. If they make their residence in Waterdeep in the future, they may join at that time. </t>
  </si>
  <si>
    <t xml:space="preserve">As we prove the worth of the adventurers, it is hoped that the Society is seen as an informal militia or a group that would provide back up for the City Guard for the defense of the City. </t>
  </si>
  <si>
    <t>It is possible that the membership might decide to undertake civic projects in the future.</t>
  </si>
  <si>
    <t>Criminals, operate from Downshadow, many are spellscarred, lead by the lich Avaereene (DS 197)
Avaereene: a powerful lich and crime lord (originally appeared in the 3.5 Waterdeep sourcebook as a member of the Xanathar's guild) (DS 183+) 
Hides below the illusion of a youthful, well rounded women, with a heart-shaped face surrounded by vibrant gold curls. (DS 183) 
Before Avarenee became a lich, she was in command of the Xanathar’s kidnapping agents known as ‘the Hand’. She was already a skilled mage and slaver of the Xanathar’s Thieves Guild. (CoSp/WiW 89)</t>
  </si>
  <si>
    <t>A dragonborn pirate captain, formerly in the employment of the lich Haramond Bandoun. She always growls, if she remembers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(SAY 6)</t>
  </si>
  <si>
    <t>Light of Truth</t>
  </si>
  <si>
    <t>Daily Trumpet (Light of Truth)</t>
  </si>
  <si>
    <t>Temple to Tempus. The largest of the temples in the city is dedicated to Tempus, the Lord of Battle, and attracts spectators and combatants alike from the nearby Field of Triumph.
The largest temple in the city. Dedicated to Tempus, its many grand halls celebrate the city’s champions of both battle and sport. The winners of ward competitions are paraded here after their victories, often carried on shoulders or passed from hand to hand over the heads of a crowd. It is a sight you shouldn’t miss. Huge open-air stadium. Site of many spectacles staged for the populace of Waterdeep.
Healing services
Merchant for followers of Tempus
Living quartersfor followers of Tempus
Merchant, upper level
Mundane helms, shields and armor in Tempus' colors
Light weight full plate in Tempus' colors
Large selection of mundane weapons
Training area for followers of Tempus</t>
  </si>
  <si>
    <t>The largest open space in the city is an open marketplace surrounded by stone buildings (many moneylenders and pawnshops among them) that enclose the maze of temporary stalls and carts that appear here day and night. The Market is the best place to haggle for the lowest prices on almost any trade good imaginable, though there's no guarantee of finding anything.
Marketplace
Boppi's Bags and Boxes
Backpacks and knapsacks; gem and potion bags; belt, bullet and key pouches; boxes; and canteens
Bedine's Exotics
Bedine clothing from Anaorach
The Wary Warrior
Garlic, belladonna, and holy water
Kasha's Tossables
Alchemist's fire, acid flasks, holy water, thunderstones, and tanglefoot bags
Imperial Clothing Importers
Huge selection of mundane clothing, including formal wear
Channy's Drinks &amp; Snacks
Water, tea, milk, ale, wine and coffee
Fish &amp; chips and meat skewers
Caravan Driver
Elven Imports
Elven robes, druid's clothes
Wine and evermead
Ring of the woods (barkskin, 50 chgs, 5,400 GP)
Mirror, elven bag, and various elven and fey books
The Fashionable Mage
Mundane mage's robes of all colors and styles
The Glower (green light)
Oriental Gear
Clothing: Kimonos and Samurai pants
Various weapons
Sy's Emporium
Giant clothes
Club
Sy's stout
Skins, rags, fishes, and meat
Curatives
Various medicinal items</t>
  </si>
  <si>
    <t>Exotic Curatives
Jhuild, battlewine, haunspeir, bloodfast, tekkil, sazarad root, kammarth and katakude
Premium Brews (Merchant)
Healing potions (CLW, CMW, CSW), endure elements, ultravision, elemental resistance
The Peerless Smith
Magical weapons
Armor modifications
The Eastern Outfitter (Merchant)
Must be greater than 5th level
The Supreme Scribe (Merchant)
Arcane scrolls
blank paper and quill and ink
Temple of Kossuth
Moderatrely priced healing services
Work: Find orphans in sewers
Thaylan Bathhouse
Thayan lotions and perfumes
Most Exotic Imports (Merchant)
Thayan wizard robes, clothes, armor and masks
Shrines
Moderatrely priced healing services
Alter to Loviatar
Alter to Bane
Alter to Shar
Alter to Malar
Alter to Kelemvor
Alter to Gargauth
Alter to Umberlee
Alter to Talona
Wondrous Alchemicals (Merchants)
Alchemist fires, acid flasks, glowpowders, flashpellets, witchweed sticks, thunderstone and tanglefoot bags
The Arcane Gallery
Must be greater than 5th level</t>
  </si>
  <si>
    <t>Armor &amp; Weaponry Shops</t>
  </si>
  <si>
    <t xml:space="preserve">Markup </t>
  </si>
  <si>
    <t>Resale Value</t>
  </si>
  <si>
    <t>Shop (Curios) and Warehouse • (4c). A curio and coin shop owned by an expert on coins and military markings.
 This shop stands on the east side of the Street of the Sword, south of Selduth Street. The wealthy shopper can buy a wide selection of curios here, especially coins from all over Toril, gems, and regalia. The proprietor is an expert on the currency uniforms and badges used by most realms and military units of Faerun, and can make up colorful stories about the history of particular items on the spot. Ive heard that hell buy things without asking questions as to their origin making him very handy for adventurers who want to ex- change battle trophies for money. Proprietor: Balthorr the Bold Olaskos, a hearty, loud-voiced, bubbling fellow with a ready smile and firm handshake, is the proprietor.</t>
  </si>
  <si>
    <t>Magic items.</t>
  </si>
  <si>
    <t xml:space="preserve">Near Ordalth House, (BT) </t>
  </si>
  <si>
    <t>Ornliir Lalthlussz</t>
  </si>
  <si>
    <t>Textiles Shop</t>
  </si>
  <si>
    <t>Shop (Blacksmith) This blacksmith shop sells standard metal adventuring gear, aiming for customers who are soon leaving by boat for far-off lands. But beneath the shop a tunnel connects to a gladiatorial arena called “The Monster Pit” - see below.</t>
  </si>
  <si>
    <t>Stables (2c). A run-of-the-mill stables, mostly intended for the use of caravan horses, without any of the frills or specialty treatment that more expensive animals (or wealthier owners) tend to expect of precious mounts.</t>
  </si>
  <si>
    <t>Mounts and related gear</t>
  </si>
  <si>
    <t>Shop (Hats)</t>
  </si>
  <si>
    <t xml:space="preserve">Shop (Herbs and Medicines) </t>
  </si>
  <si>
    <t xml:space="preserve"> • (3c). A long-standing shop focused on historical relics and books of history.  This antiquities shop was run by the Harper Bronwyn Caradoon, who served as a wealth of knowledge about obscure items and ancient texts. The presence of her employee, and fellow Harper, Alice Tinker, made the shop a popular meeting place for gnomes and halflings within the city. The shop dealt in exotic items of fairly dubious legality while also being a front for Harper activity.</t>
  </si>
  <si>
    <t>Shop (Historical Curios &amp; Books)</t>
  </si>
  <si>
    <t>Shop (Curios)</t>
  </si>
  <si>
    <t xml:space="preserve"> (3c)</t>
  </si>
  <si>
    <t>Weapons. Tools.  Shop (General Goods)</t>
  </si>
  <si>
    <t xml:space="preserve"> Fine &amp; enchanted maps, charts &amp; logbooks. Specializing in lateen sails made by members of the “Most Diligent League of Sail-makers and Cordwainers” and sold at around 700gp each, Horizon’s will also sell “no guarantee” sails for less than half of that to anyone who asks, but the risk at hand is questionable. Anyone wishing to buy sails directly from the guild for a discount can find them at the guild-run Full Sails Tavern and Guildhall at the end of nearby Sternpost Street. The shop also sells cartography equipment and maps drawn by Senior Cartographer Ellis Adarbrent, a noble from the house of the same name, who made their name through shipping.  </t>
  </si>
  <si>
    <t>Shop (Maps, Charts &amp; Logbooks)</t>
  </si>
  <si>
    <t xml:space="preserve"> The longest-existing company of shipwrights in Waterdeep.</t>
  </si>
  <si>
    <t>Shop (Ships)</t>
  </si>
  <si>
    <t>A shop that specializes in daggers, blades and knives.</t>
  </si>
  <si>
    <t>Shop (Jewelry)</t>
  </si>
  <si>
    <t xml:space="preserve">(5c). A jewelry shop that prides itself as much on its expensive prices as its magically shining black walls. </t>
  </si>
  <si>
    <t xml:space="preserve">A former Watch-post and blockhouse, this one-story stone tavern is a favorite of Watch and Guard members, it hallmark being the stuffed wyvern that looms over the bar. </t>
  </si>
  <si>
    <t xml:space="preserve">A cozy tavern frequented and staffed by the athletes and fighters from the Field of Triumph. The eel pie is the house specialty. </t>
  </si>
  <si>
    <t xml:space="preserve">A tavern for strong drink, strong arms and thick skulls (for when that burly fighter cracks a mug over your head - which is often!). </t>
  </si>
  <si>
    <t>Famed for its well-crafted (though high-priced) swords and armor. There is a tradition of it being held by retired adventuring fighters, who pass it down to their own apprentices in the fighting arts when they retire or die. It retains the name of its first owner out of honor to that worthy.</t>
  </si>
  <si>
    <t xml:space="preserve">Armor. Weapons. </t>
  </si>
  <si>
    <t>Armor.</t>
  </si>
  <si>
    <t xml:space="preserve">Gambling House . </t>
  </si>
  <si>
    <t xml:space="preserve"> Spa in the city of Waterdeep on Gem Street south of Waterdeep Way in the Castle Ward. Located on Gem Street</t>
  </si>
  <si>
    <t xml:space="preserve">Potions. Scrolls. Magic armor. Magic Weapons. </t>
  </si>
  <si>
    <t xml:space="preserve"> • (4c) The premiere place to find any stringed instrument of the Realms (expect to pay dearly for quality). It is also host to a magical harp that sings by itself and is rumored to have connections to the Harpers in some capacity. As its name said, Halambar Lutes &amp; Harps sold stringed instruments of all kinds from around Faerûn, including Amnian lyres and the Mintarn twostring, but mainly lutes and harps. They were pricy, though: regular instruments—typically small and plain and made by Halambar's apprentices or bought secondhand—cost a few hundred gold pieces, while Halambar's own didn't cost less than 1000 gp. Halambar's lutes produced a distinctive mellow sound. but how they did this was his trade secret. In fact, in the cellars, he secretly soaked the wood in harbor water. The store also sold enchanted jewel cases and snuff boxes that, when opened, played a single short tune. These cost 600 gp, making them gifts for the wealthy only. Bards and musically inclined adventurers could also register at Halambar's Lute Shop.
Standing upon a velvet draped plinth, high out of reach, was the legendary Harp that Sings by Itself. It gently played various old songs of the North, but its full magical powers were forgotten. It was not for sale and protected against theft—the covered plinth was actually a stone golem guardian put there by the mage Khelben "Blackstaff" Arunsun. In the 1360s DR, the bard Danilo Thann often visited Halambar's Lute Shop and worked with Halambar. A popular local story was that Halambar Lutes &amp; Harps stood where Olamn, the original bardic college of Waterdeep, stood centuries before. (This was false: it was the House of Song, the musicians' guildhall, that stood on the old Olamn site.)</t>
  </si>
  <si>
    <t xml:space="preserve">  Dealer of fine dining utensils</t>
  </si>
  <si>
    <t>Shop (Silver Goods)</t>
  </si>
  <si>
    <t xml:space="preserve"> Proprietor: Glaerth Homblestaum. [ See "Who's Who in Waterdeep," p.92, City of Splendors. ] How he got the prime location of a shop on a street called “Net Street” is anyone’s guess. But Merlook’s family has run this shop for generations, and the Fishmongers’ Fellowship know they can be trusted to make reliable netting of any weight or size. The current manager, Hirkull, is a half-orc, and Merlook’s great-grand-nephew.</t>
  </si>
  <si>
    <t>Shop (Nets)</t>
  </si>
  <si>
    <t>a sundries shop on west-front Snail Street half a block south off Shesstra's Street.</t>
  </si>
  <si>
    <t xml:space="preserve">Shop (Shipboard Goods) </t>
  </si>
  <si>
    <t xml:space="preserve"> Shop (Adventuring Curios) </t>
  </si>
  <si>
    <t>(4c). The furs shop of the Gentleman Keeper (Guild Contact) of the Solemn Order of Recognized Furriers and Woolmen, Shalrin Meraedos, revered for the fine quality and affordability of his wares.</t>
  </si>
  <si>
    <t>(5c). A frighteningly expensive shop for footwear, but their guarantees on craftsmanship bear up as well as their fashionable boots do.</t>
  </si>
  <si>
    <t xml:space="preserve">Shop (Shoes) </t>
  </si>
  <si>
    <t>. A small shop that sells fresh fish "from the Sea of Fallen Stars" - and naturalists have verified the fish are the sorts native to that area. Many pay Gatos Firlack's exorbitant prices for cleaned and gutted fish apparently no more than a few hours old (many whisper of magical gates that grant him access to his mysterious suppliers).</t>
  </si>
  <si>
    <t>Shop (Fish)</t>
  </si>
  <si>
    <t>. A small, aromatic shop with a wide variety of pipeweed, tobacco and snuff. Its owner Lucilla Downybeard is descended from the original Kro Downybeard, a halfling from Luiren. She makes good coin on a made-to-order service offering wooden pipes with hand-carved crests and symbols on them.</t>
  </si>
  <si>
    <t>Shop (Tobacco)</t>
  </si>
  <si>
    <t>Shop (Jewelry &amp; Accessories)</t>
  </si>
  <si>
    <t>Shop (Bread)</t>
  </si>
  <si>
    <t xml:space="preserve"> (5c). One of the finest spirits shops in Waterdeep, specializing in having the widest offerings from around Faerûn. Their small size belies their actual business, for many of their customers simply have them ship their purchases directly from warehouse to residences, without ever entering the shop.</t>
  </si>
  <si>
    <t>Shop (Wines &amp; Alcohol)</t>
  </si>
  <si>
    <t xml:space="preserve">Shop (Tapestries) </t>
  </si>
  <si>
    <t>The Tirelessly Turning Wheel (4c). A vast and wonderful curio shop, with oddities and interesting gew-gaws from around most of the known world, and a few other places besides.</t>
  </si>
  <si>
    <t>. A shop owned by the elven artisan Eatiel, a well-known craftsman and collector. The proprietor established his shop in the mid-1300s, and continues to run it even today.</t>
  </si>
  <si>
    <t>Shop (Games)</t>
  </si>
  <si>
    <t>(4c). A shop filled with trinkets both useful (twine, flint, etc) and useless (childrens' tabards marked as "Junior Watch Member" or "Waterdeep Griffon Cub Patrol").
A shop filled with trinkets both useful (twine, flint, etc) and useless (childrens' tabards marked as "Junior Watch Member" or "Waterdeep Griffon Cub Patrol")</t>
  </si>
  <si>
    <t xml:space="preserve">Shop (General Goods) </t>
  </si>
  <si>
    <t>(3c). The most popular butcher shop in the city with its wide variety of fresh meats (and a small concession of fried meat scraps for a quick lunch).</t>
  </si>
  <si>
    <t xml:space="preserve">Shop (Butcher) </t>
  </si>
  <si>
    <t>(4c). A miniature castle and an expensive place to shop for a sword, but the Tethyrian craftsmanship in all the swords is beyond compare. The shop's fortifications have made it an acceptable emergency guard post for the Watch in the past.</t>
  </si>
  <si>
    <t xml:space="preserve">Shop (Weapons) </t>
  </si>
  <si>
    <t>(4c). An excellent source of secondhand weapons and "the best bows &amp; arrows in the North". Easily found by looking for a low building with a petrified harpy on the roof.</t>
  </si>
  <si>
    <t xml:space="preserve"> (3c). Shop famous in the Sword Coast region for affordable second-hand weaponry and, more crucial to its notoriety, various magical or historical weapons and armor.</t>
  </si>
  <si>
    <t>Shop (Shields)</t>
  </si>
  <si>
    <t>(3c). A bookshop well in excess of a century old, owned by Master Berendarr, a shield dwarf, who is now in his dotage. Its massive shelves are tall, and many are packed with books not out in the public in fifty years or more. It has no system of cataloguing, so shopping here is a little more like treasure-hunting. A printer of broadsheets and books.</t>
  </si>
  <si>
    <t xml:space="preserve">Shop (Books) </t>
  </si>
  <si>
    <t xml:space="preserve">Shop (Grocer) </t>
  </si>
  <si>
    <t>(4c) A netmaker, known for the quality of his well-woven and -knotted nets</t>
  </si>
  <si>
    <t xml:space="preserve">Shop (Nets) </t>
  </si>
  <si>
    <t xml:space="preserve">A carriager and wagon-maker. </t>
  </si>
  <si>
    <t>Shop (Coach-maker)</t>
  </si>
  <si>
    <t>(4c). A shop located near the Field of Triumph that caters to the fighters and athletes who compete in the Field. Run by the crafswoman Sarenda. (formerly Lavah's)</t>
  </si>
  <si>
    <t xml:space="preserve">Armor. Weapons.  Shop (Light Arms &amp; Armor) </t>
  </si>
  <si>
    <t>(5c). A Sea Ward landmark, Velatha's has served as the setting for several steamy romance novels about Waterdhavian nobles, and over the years has gained a reputation as a place where one comes to socialize as much as shop – as long as one has gold in-purse.</t>
  </si>
  <si>
    <t xml:space="preserve">Shop (Luxuries) </t>
  </si>
  <si>
    <t xml:space="preserve"> • (4c). An upscale tomeshop, with a wide variety of books, and a vast catalogue of those which do not fit in their shop, but which the business has access to.</t>
  </si>
  <si>
    <t>Shop (Books)</t>
  </si>
  <si>
    <t>Shop (Curios from around Faerûn)</t>
  </si>
  <si>
    <t>Chapbooks</t>
  </si>
  <si>
    <t>Extraordinary natural items</t>
  </si>
  <si>
    <t>Special substances and items</t>
  </si>
  <si>
    <t>Spellcasting Services</t>
  </si>
  <si>
    <t>Business type</t>
  </si>
  <si>
    <t>- Witchwood, crawlbane, euphorisum, comfey, plague ward, echinacea, bloodroot, bilberry and darkweed- 
- Passion flower, garclive, all saint's wart, adder's tongue, arnica, allcure, aaron's rod, ghostroot, fiendflower and Dwale
- Bugsbane, henbane, birthwort, ginseng, ginkgo, cat's claw, aloe and poppy
- Nararoot, cassil, bastit, archangelica, attanar, bing lang, wintersalve and juniper berry
Surgical kit and cranial drill</t>
  </si>
  <si>
    <t>A small shop for medicinal herbs and ingredients for oils, perfumes and potions. It is said that Phalantar allegedly supports adventuring companies in exchange for the rare substances he sells here. / This shop can be found on the east side of the Street of Bells, just north of Waterdeep Way. The odor of exotic spices wafts out onto the street whenever its circular door is opened. Inside is a strange wonderland of dried branches, firmly stoppered jars, and interesting-looking shells, skulls, baskets of bones, and labeled drawers. Here you can buy medicines, herbs, and rare substances used in the making of perfumes, scented oils, poisons, and as material components in the casting of spells. The herbs arent very fresh, but a wizard will find the selection here better than anywhere else Ive ever seenand the proprietor doesnt ask questions about why you want baatezu blood or deadly night shade or ask your name. Theft is discouraged by the  dust-covered, immobile stone form of a man, face eternally frozen in a look of fear, whos propped, arms spread and in a frantic running position, against a wall inside the door, Oh yes, the proprietor purred, when I asked about him. He tried to leave without paying, late one night when I wasnt even open. He ran afoul of a certain substance I keep handy. I havent decided when to release him yet. Try not to brush against him. Twould be a pity if he fell and shattered. Nobles tell me this shop is guarded not only with dust of petrification, but with traps that release various paralyzing and sleep-inducing gases. They tell me the owner will sell you scrolls and any minor magic items he has on hand, tooif you ask quietly, and arent known to have any connections to the city watch or city guard. Phalantar Orivan, a man of soft, smooth movements, who always seems to be gently smiling, is the proprietor. He is said to deal with adventurers and mages regularly and to be fabulously rich. 
Very large selection of potions at standard prices
Large selection of components
Dragon blood, ettercap's silk glands, skeleton knuckles, bodak teeth, firebeetle bellies, slaad tongues
Fairy dust, rakshasa eyes, garlic, gargoyle skulls, quartz crystals, and belladonna
Adamantine, alchemist fire, acid flasks, holy water and medicine bags
Empty bottles, pen and ink, paper and rags</t>
  </si>
  <si>
    <t>Tchozal’s Race</t>
  </si>
  <si>
    <t>The Old Monster Shop</t>
  </si>
  <si>
    <t>Closed due to damage sustained during the Wailing Years, the Garrulous Grocer was a favorite of Open Lord Laeral's from the last time she lived in Waterdeep, and made it a point to help re-open it once she returned. Now everyone knows the Palace sends its cooks to shop here for choice ingredients, and many in the city have started doing likewise. The place can sometimes seem more like a cautious melee, full of shoppers eyeing one another warily, and looking to pounce on coveted spices or goods before their neighbors can. The prices are precious (although the Palace pays a pittance, out of gratitude).
Tea, water, milk and nectar
Pipe and pipe weed
Torches and brooms
Eggs, flowers, fish, meats, peppers, nuts, bread, greens, berries, almonds and cheese
Tea, water, milk and nectar
Pipe and pipe weed
Torches and brooms
Eggs, flowers, fish, meats, peppers, nuts, bread, greens, berries, almonds and cheese</t>
  </si>
  <si>
    <t>A Waukeenar general shop run by the Vault of Glory (the local temple to Waukeen), Located on Grocer's Lane is a small moneylenders and pawn shop with an old copper sign of Waukeen swinging in the breeze out front. Within is a cluttered, hopelessly disorganized (to all but the owner) shop of curios, trinkets, and some valuable items pawned for quick sums of pocket money. The proprietor, a bald little human by the name of Alek Lenter, is a hyperactive, skinny fellow who can't sit still for more than 10 seconds at a time. He is more than happy to accept nearly anything of value and pay up to 70% of what it's worth; of course, the interest fees are 12% per tenday to buy back the same item, and few return to pick up their goods.After four months, items are for sale at 90-100% of their value to all but the original seller. Despite Alek's apparent harmlessness, people who cheated him have never been seen after they've left his shop.
Second hand merchandise (cheaper but with -1 adjustment)</t>
  </si>
  <si>
    <t>Mundane armor, cloaks, shields, belts and helms
Mundane melee and missle weapons of most types
Potions: healing
Miscellaneous items including torches, lanterns and oil flasks, canteens, ropes, wooden carvings, plates, mugs, medicine bags and bedrolls</t>
  </si>
  <si>
    <t>Waterdeep city map</t>
  </si>
  <si>
    <t>While tales tell of heroes rich and famous, few are told of those who dare the dungeons and lose, with even fewer told of those they leave behind. Kiber Ederick, an aged paladin of Helm, lost his wife and eldest son to assassins twenty years ago while he was off on a quest, and he doesn’t know to this day what happened to his youngest children, boy and girl twins. This turned his duty to protecting the weak and watching over those who are forgotten or lost due to misplaced heroism. He takes many orphans off Waterdeep’s streets and feeds and clothes them. Together with the help of various temples throughout the city, Kiber teaches the children basic reading, writing, and the history of the Realms. Many of the children ten and over are either apprenticed or working with the Lamplighters’ Guild at night, though they must show the ability to ply a trade before leaving Helm’s Hall at age 15. At the current time, Kiber runs the orphanage with four other helpers, and there are 30 children at Helm’s Hall (12 girls, 18 boys).
QUEST: Find orphans in sewers
May rest here for free</t>
  </si>
  <si>
    <t xml:space="preserve"> A seedy dive frequented by caravan drovers and noted for all-too-frequent brawls.
Ale, wine and spirits
</t>
  </si>
  <si>
    <t>Healing services
Alters to Milil and Lliira</t>
  </si>
  <si>
    <t>Long term room and board (DM required)</t>
  </si>
  <si>
    <t>Watchpost
Work:</t>
  </si>
  <si>
    <t>An inn of tremendous size that caters mostly to wealth merchants and their caravans, the Cliffwatch is the beating heart of its neighborhood. Though blown up in the 1370s sometime, the Spindrivver family rebuilt it taller and grander than before. Under reconstruction due to an old event:
The Cliffwatch Inn was recently engulfed in multiple magical explosions that sent gouts of flame far into the air overhead.. Since that night, the area has been surrounded by a high wooden fence and kept under constant observation by guard and watch patrols. The owner, Felstan Spindriver, has not been seen since the destruction of his property and is believed dead. Offers to purchase the land have been denied until a full investigation by the Lords has been completed.</t>
  </si>
  <si>
    <t>With the close boarding houses, clothiers, and inns nearby, Amrani and her small staff of young girls are kept constantly busy with laundry. Payment is set at the standard guild rates (2 sp per garment while you wait, 1 sp for overnight washing), but additional money gets special treatment for one’s clothes such as perfumed soaps (an additional 5 cp), new embroidery or fresh dyes to brighten the cloth (1-5 additional sp) or minor stitching and repairs (an additional 1 sp). Amrani and Madame Garah are old friends and are often found out on the curbsides chatting.
Cleaning service (1 gp)</t>
  </si>
  <si>
    <t>This combo brewery and beer garden is staffed solely by a kenku wizard who magically animates kegs to serve his clientele. The main attraction is a 40 ft tall brass golem at the center of the garden which serves as both fermentation tank and tap system. The golem’s lower half, hidden in the cool, keg filled basement, pumps beer up through copper tubes and out of the its fingers. The animated kegs deliver the craft brews to dozens of patrons snacking on fresh pretzels at the tables scattered throughout the grounds.  
Ale, wine, and spirits
Pipe and pipe weed
Owlbear stew, bread, cheese, chicken and potatoes</t>
  </si>
  <si>
    <t>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Ale, wine and spirits
Bread and cheeses
Modestly priced rooms (2 gp)</t>
  </si>
  <si>
    <t>Mounts and related gear. Stables</t>
  </si>
  <si>
    <t>A stables run by the fourth Hemmerem to own the place, these stables not only care for horse, but they also rent them out. The owners claim that they have the easy means of finding and retrieving their horses, although they decline to mention what that method might be.
Work:</t>
  </si>
  <si>
    <t xml:space="preserve">Printer (Broadsheets) </t>
  </si>
  <si>
    <t>In operation for well over a hundred years, the Daily Trumpet has a large host of writers and investigators, all with a single purpose: to find out the most interesting information, as word-fodder for their many clients.
Post messages (5 gp)</t>
  </si>
  <si>
    <t>Lantarh's Emporium and Moneychanger</t>
  </si>
  <si>
    <t>Converts coins to trade bars (5 % fee)</t>
  </si>
  <si>
    <t>Store (General Goods)</t>
  </si>
  <si>
    <t>An overpriced shop filled with rare imports from across (and under, some say) the Realms, with a major side business in authentic costuming for nobles' parties.
option #1 - includes miscellaneous mundane items, including weapons, drinks, tobacco, etc. Inventory
option #3 - includes second hand items [including cloaks that provide Fire or Cold bonuses if you’re willing to incur a CON or ATT penalty], mundane and masterwork weapons [Katana, Kukri, Kama, and Scimitar], drinks [including Evermead], and miscellaneous items.</t>
  </si>
  <si>
    <t>Magic items. Aurora was an adventurer sorceress who quested the globe before retiring to Westgate to found a lucrative business in exotic goods. Teleportation circles connected her Emporium to outlets across Faerûn, including this one in the Dock Ward of Waterdeep
Mundane clothes, cloaks, boots and belts
Larges selection of wines and ales
Rings, holy symbols (good, evil, neutral), necklaces, pipes
Torches, lanterns, medical supplies, tracking kits, and pipe weed.</t>
  </si>
  <si>
    <t>One of the seediest drinking holes in Waterdeep, this battered place is used by bad-tempered drovers and carters.</t>
  </si>
  <si>
    <t xml:space="preserve">The Guild of Apothecaries &amp; Physicians. This guildhall functions as an emergency hospital, potion shop and minor school for student physicians. </t>
  </si>
  <si>
    <t xml:space="preserve">A wondrous bakery run by a family long of the Bakers' Guild, with constant crowds forming when the smells of new pastries roll out into the streets. Its meat and vegetable meal loaf is a savory meal for those on the go.  </t>
  </si>
  <si>
    <t>Crypt of Chauntea</t>
  </si>
  <si>
    <t>Vault of Fallen Stars</t>
  </si>
  <si>
    <t>Dungeon of the Crypt</t>
  </si>
  <si>
    <t>Ilvastarr Vault</t>
  </si>
  <si>
    <t>Like most Waterdhavian noble families, the Ilvastarr clan has at least one secret vault hidden within the City of Splendors. Such vaults serve to hold family heirlooms, records, and hard currency savings. They also prove useful for hiding embarrassing secrets and covering up the misdeeds of the past. The Ilvastarr Vault is typical of such repositories. As such, it can be
easily adapted to serve as the vault of any other noble family.
Below N53</t>
  </si>
  <si>
    <t>Catacombs of Yintros</t>
  </si>
  <si>
    <t>Citadel of the Bloody Hand</t>
  </si>
  <si>
    <t>Waterdeep Palace</t>
  </si>
  <si>
    <t>White marble Palace and main office location for many city officials, the majority of which are dedicated to the administration of city services, such as the Watch, the Guard, and the Loyal Order of Street Laborers. Though not quite as large as the castle, the palace is far more comfortable and lavishly decorated, with many halls used by government officials, guildmasters, and nobles for meetings and court proceedings. If you have reason to be invited (not compelled, I should hope!) to meet with the Masked Lords or the Open Lord of Waterdeep, it will likely take place in the audience chamber of the palace. There, you can witness the ancient and humble throne that Ahghairon first sat upon so long ago.
Built in the Year of the Smoky Moon (1287 DR), the white marble Palace of Waterdeep, now commonly known as Waterdeep Palace, still stands as a shining symbol of the Lords’ Rule, unblemished by corruption. The Palace is the main office location for many city offi cials, the majority of which are dedicated to the administration of city services, such as the Watch, the Guard, city clerks, and the Loyal Order of Street Laborers. The Lords’ Court meets in a large chamber on the second fl oor, just up the grand staircase from the echoing, open entry hall.
There are also embassies here from many other countries and cities, although such embassies need not be located in the Palace.
The most elaborate embassy in the Palace is the Silverymoon Embassy, with a portal to Alustriel’s Court.
Open Lord's lodgings occupy the two northern towers of the northern wing of the Palace. Also in the northern wing are various guest quarters for visiting dignitaries without a separate embassy in the city. Secret tunnels run from Open Lord's chambers to all the private meeting places of the Lords, including Blackstaff Tower (C6).</t>
  </si>
  <si>
    <t xml:space="preserve">Thick-walled stronghold that broods over Castle Ward from the flanks of Mount Waterdeep. Pennants and banners are often hung and flown from its battlements to signal the arrival of diplomats or the commencement of ceremonies. It stands above the city on a great bluff that extends out from the mountain, its towers soaring hundreds of feet into the sky. It surprises many to learn that this isn’t where Waterdeep’s rulers reside, nor from where the city is governed. The castle was and is a redoubt of last defense should the city be attacked, but for well over a century, the ruler of Waterdeep has occupied the Palace of Waterdeep — also known as Waterdeep Palace, and still called that by elderly and long-lived citizens (including many elves).
Waterdeep’s great fortress is a thick-walled stronghold that  broods over Castle Ward from the fl anks of Mount Waterdeep. Pennants and banners are often hung and fl own from its battlements to signal the arrival of diplomats or the commencement of ceremonies. The great height of the castle walls makes such signs readily visible in the southern half of the city. The castle’s walls average sixty feet thick, with rooms and passages tunneled out of their great bulk.
 The castle can house approximately three thousand Mediumsize creatures in comfort, and three times that number if every corner is used for accommodation and storage. The normal garrison is fourteen hundred city guards. Dungeon levels beneath the city hold ninety cells in total, each capable of holding up to six prisoners. By edict of the Lords, the castle’s larder must contain an emergency food supply large enough to feed fi fty thousand people for a tenday. The castle courtyard is used for training members of the Guard and the Watch. The main stables, containing seventy or so fully trained and equipped warhorses
</t>
  </si>
  <si>
    <t>This is a 60-foot-high impressive stone sculpture depicting a circle of three men and two women striking down trolls, orcs, hobgoblins, bugbears, and barbarians, all of whom are falling backward—outward—all around them. Seven years ago, the statue was renovated and magically altered to add a griffon-rider flying above the other warriors and spearing a minion of Myrkul (to commemorate those warriors who perished against the onslaught of Myrkul's invasion during the Godswar).
This intricate, sixty-foot-high sculpture depicts a circle of women and men striking down trolls, orcs, hobgoblins, bugbears, and barbarians, all of which are falling backward and outward around the warriors. Above all of them, a flying griffon rider spears a skeletal knight whose breastplate bears the symbol of Myrkul, god of the dead. But this statue is also a fountain, and the wounds on these combatants gush water!</t>
  </si>
  <si>
    <t>Kylynne Silmerhelve</t>
  </si>
  <si>
    <t>Astute Carver</t>
  </si>
  <si>
    <t xml:space="preserve"> (Leaplow, Runewright and Sophraea’s father, a giant of a man, bushy beard, master stonecarver) (CotD 7-9, 15-16)</t>
  </si>
  <si>
    <t>Uld Brandath</t>
  </si>
  <si>
    <t>lawful neutral.a handsome, eloquent, and fair-minded half-elf in his thirties. He's known for his finely-honed sense of poetic justice and for meting out unconventional punishments.</t>
  </si>
  <si>
    <t>a City Guard-run labor camp among the farms of Undercliff.</t>
  </si>
  <si>
    <t>courthouse magister LG female Turami human acolyte with Insight +4), a petite woman in her seventies.</t>
  </si>
  <si>
    <t>Vorondar Levelstone</t>
  </si>
  <si>
    <t>a dwarf magister stationed at the South Gate.</t>
  </si>
  <si>
    <t>Magisters</t>
  </si>
  <si>
    <t>Bromas Sultlue</t>
  </si>
  <si>
    <t>of a large and well-protected training camp for the City Guard</t>
  </si>
  <si>
    <t> Snobeedle Orchard and Meadery, owned and run by the Snobeedle halflings. They have a delightful drinking hall and a shop sized for larger patrons, and you can pick your own fruit when it is in season.</t>
  </si>
  <si>
    <t>AMCATHRA ESTATE IN UNDERCLIFF</t>
  </si>
  <si>
    <t>The Amcathra estate is used for the housing and final training of horses bred in the town of Amphail, many of which are sold to the City Guard.</t>
  </si>
  <si>
    <t>Hothemer undercliff estate</t>
  </si>
  <si>
    <t>The Hothemer noble house has an estate where its members conduct business in overland trade-beyond the reach of Waterdeep's auditors.</t>
  </si>
  <si>
    <t>Cuttle's Meat Pies</t>
  </si>
  <si>
    <t>zhentarim safe houe</t>
  </si>
  <si>
    <t>dungeon</t>
  </si>
  <si>
    <t>broadsheet</t>
  </si>
  <si>
    <t>settlement</t>
  </si>
  <si>
    <t>The Water Club was known to have been owned by a consortium of shadowy investors, now commonly believed to have been a front used by either the Knights of the Shield or agents of Luskan, to meet with and recruit the city's minor nobility and rising merchant-barons. The public face for the Club was the socialite Hanzsrael, a short, slender man with greying hair, penetrating eyes and voice, and a flair for the dramatic. He disappeared in the chaos of the spellbattle, but not before displaying at least three magical wands and a surprising mastery of throwing knives.</t>
  </si>
  <si>
    <t>Baershin Talnu. [ See "Who's Who in Waterdeep," p.92, City of Splendors. ]</t>
  </si>
  <si>
    <t>Blue Sail</t>
  </si>
  <si>
    <t>Starry Jack</t>
  </si>
  <si>
    <t>Emmerlund "Brighthands," a retired adventurer-turned-wine merchant. Emmerlund is darkly handsome, with a close-trimmed moustache and an ever-present half-smile. He is often rumored to be allied with either the Harpers or the Red Sashes.</t>
  </si>
  <si>
    <t>The "Mouths on Melshar's Street" is a colorful, commonly used nickname for the building on the corner of Melshar's Street and Trader's Way. "The Mouths" refers to the many hand-sized faces carved into the roofline of the building. Local legends say the faces are enchanted and seem to shift from time to time. Also, if one stands underneath a face and utters the right password, it is said that the statuary may disgorge a key, cryptic note, wardtoken, or other bauble left there by someone.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The owner of the building, a retired warrior named Emmerlund "Brighthands," has repeatedly denied the rumors of the faces, insisting that they are "simple statuary, not some sort of bizarre ball-and-shell game." He lives in the building, in comfortable, yet not ostentatious, surroundings. Emmerlund's prized posession is his "Hall of Blades," a room in the upper floor of the building whose walls are almost covered with the various swords, daggers, spears, and other bladed weapons the adventurer has collected on his travels. From the broad-bladed whaling spears of the Ice Hunters of the Far North, to the razor-thin "Courteasan's Nails" used by the houris of southern Tashluta, almost every type of blade can be found here.
Proprietor: Emmerlund "Brighthands," a retired adventurer-turned-wine merchant. Emmerlund is darkly handsome, with a close-trimmed moustache and an ever-present half-smile. He is often rumored to be allied with either the Harpers or the Red Sashes.</t>
  </si>
  <si>
    <t>Net Street</t>
  </si>
  <si>
    <t>Murghan Strom spent much of his youth aboard vessels plying the sealanes of the Trackless Sea and the northern Sword Coast. A vicious thigh wound suffered in a drunken brawl while in port one night effectively ended his days in the rigging, stranding him in Waterdeep. He worked as a longshoreman for a time, until he had enough coin saved to open his tavern. Originally christening his establishment "Murghan's Mug," Strom soon changed the name to reflect its' new "mascot." The original signboard, a foaming mug tipped to the dexter, now hangs behind the bar, where the old seadog and his four "lasses" (his daughters Daela, Mureene, Phandra, and Isaelya) serve customers.</t>
  </si>
  <si>
    <t>The "Blue Olly" (as the establishment is commonly called by locals) takes its' name from the chipped and battered fifteen-foot tall ceramic statue that stands outside the Ship Street door. The proprietor of the Olyphont, Murghan Strom, bought the statue off a down-on-his-luck seacaptain who had just returned from a trip to the far southern port of Shiertalar. "Olly" has since recieved quite a bruising in its' new home, especially from knife-wielding drunks and local bravos (who took such delight in using the statue for throwing practice or as a place to carve their names and boastings that Murghan was soon forced to hire a local tough to sit outside the tavern door, cudgel in hand, to discourage such acts of vandalism). The recent invasion of creatures from the depths of the Trackless Sea saw further damage to Olly, as one of its' massive tusks was broken off and used by a visiting Uthgardt barbarian to clear the taproom of sahuagin raiders. The barbarian, Rundegar, has taken to carrying the tusk as a sign of his prowess as a warrior, so much so that he has gained the nickname of "Bluefang." Murghan would like the tusk back, but can't see any way to relieve the hulking warrior of his "totem" without an excessive amount of bloodshed and property damage.
      Inside, the tavern caters to hard-working longshoremen and sailors in port, and the decor reflects that. Harpoons, ship's wheels, trolling nets and other such gear hangs on the walls, and the tables and chairs are of the rough plank-and-board variety. The ales and zzar are surprisingly good though, as Murghan doesn't believe in watering down his spirits, and basic fare such as loaves of bread and wheels of sharp cheese can also be had.</t>
  </si>
  <si>
    <t>CLERGY</t>
  </si>
  <si>
    <t>Eltalon Vaundrar</t>
  </si>
  <si>
    <t>Silvery Glory</t>
  </si>
  <si>
    <t>Sometimes referred to as the "Guardsman's Delight," the Silmerhelves like to joke that the Silvery Glory is their way of thanking the Guard and the Watch for their service. A simple establishment with a large and welcoming taproom, the Glory's proximity to the Guard barracks ensures that it sees a lot of custom from them – a fact that seems to suit their leadership just fine, as they know the Silmerhelves run an honest house. The Silver Glory specializes in homey, welcoming rooms with lots of creature comforts: many of the Guards miss such things living in the barracks. Indeed, it's common enough that some Guards will simply rent one of the rooms for the evening, eschewing the soft-trader's work entirely, whether just to get a decent, comfortable night's sleep, or for a private assignation (often with another member of the Guard) of their own.</t>
  </si>
  <si>
    <t>The Welcoming Hand</t>
  </si>
  <si>
    <t>ocated near the gates to the city, the Welcoming Hand is generally an establishment frequented by visitors to Waterdeep, especially merchants and caravan-folk. Its delights are down-to-earth, with just the slightest hint of urban exoticity: just enough to intrigue rather than frighten off the yokels, as it were. The performances in the Welcoming Hand festhall focus on country tunes that are familiar to a good many of those who frequent the place, helping to make them feel at home.</t>
  </si>
  <si>
    <t>The Diamond Dreams (Design House)</t>
  </si>
  <si>
    <t>Gondalim's Court</t>
  </si>
  <si>
    <t>A large two-story building divided into workshops with attached apartments, the Diamond Dreams household is where Albu Talmost's pet designers live and work. Servants serve meals in the dining hall, and the designers frequently spend quiet evenings there socializing or entertaining guests. Albu Talmost is a frequent visitor, as are noble patrons seeking something fine and unique. The ground floor boasts a well-lit show-room where the designers can show off their best works; indeed, there is pressure to have the best and newest goods there, for Albu awards a prize purse to the designer with the best entry on the 15th of each month. The competition to get rooms here is incredible, as being able to claim one had rooms at the Diamond Dreams is practically a gateway to guaranteed success in tailory.</t>
  </si>
  <si>
    <t>Magicaly connected to similar locations in Baldur's Gate and Daggerford) (SCAG 47-48)
** probably supervised or owned by House Anteos, probably located in South or Trade Ward 
A relatively recent endeavor sponsored by Lord Urbezsath some twenty years ago, the business model for the Bank is simple: in addition to serving as a normal bank, providing loans and wealth-keeping services, the Bank is also capable of taking in coin in one of its three locations (Waterdeep, Baldur's Gate, and Daggerford), and communicating those numbers to any of its other branches magically, almost instantaneously. Rather than risking transporting coin on caravan or shipping routes, merchants moving between one of these three sites may simply place coin in their keeping in one spot, and come by to withdraw it from another (for a modest fee). The branches are each run by a member of the family, with Lord Urbezsath running the Waterdhavian branch, a cousin named Belinda (Rank 7) running it in Daggerford, and an uncle named Indar in Baldur's Gate. So far, the business has met with modest success, which Lord Urbezsath wishes to reinvest into more branches (aiming for one in Athkatla and another in Silverymoon).</t>
  </si>
  <si>
    <t>The Grand Salle</t>
  </si>
  <si>
    <t>Hassantyr's street</t>
  </si>
  <si>
    <t>School</t>
  </si>
  <si>
    <t>The Grand Salle of the Agundarhalls is an incredibly highly respected school of sword-work. The building consists of a long gallery along its southern edge, with a passageway that cuts all the way across and the southern wall divided into a number of smaller two-person practice salles. The northern wing of the building features a large-melee hall, most often used for demonstrations where the school's student body is gathered, or for the occasional mass-melee exercises (which are as likely to take place in the cobbled courtyard to the west of the building, or in the small section of the gardens just outside the school). The upper stories have living spaces for instructors who are retainers of the House, and for those members of the House who prefer to live here. The third floor is entirely given over to the Sallemaster, with ample living quarters, a private salle, armory, and library. The portion of the floor that faces the street outside ends in a rooftop patio where the master frequently practices.
Though the building itself is part of the House's villa, the Grand Salle is also the Agundar's school of the fighting arts, and it is not merely members of the House who are trained there. The Grand Salle's students – sometimes called "salle-swords" in a bit of Waterdhavian punning – who reach a notable place within the school are given purple-and-silver half-capes to wear as markers of their membership. It is not uncommon for these purple-clad groups of young bravos and bravas to roam the streets between nightlife venues looking to challenge the duelists of other schools – or anyone else wearing a blade they like the look of – to duels (usually to first blood). Though the Sallemaster frowns on this sort of nonsense, the masters at the Grand Salle don't go out of their way to inhibit their students. Swordfolk are going to fight, they say with a shrug.</t>
  </si>
  <si>
    <t>Slaads</t>
  </si>
  <si>
    <t>Rogues</t>
  </si>
  <si>
    <t>Duergars</t>
  </si>
  <si>
    <t>Other name (if exist)</t>
  </si>
  <si>
    <t>Bullywugs</t>
  </si>
  <si>
    <t>Typical speakers</t>
  </si>
  <si>
    <t xml:space="preserve">Uthgardt barbarians, </t>
  </si>
  <si>
    <t>Aaracokras</t>
  </si>
  <si>
    <t>Illusionists</t>
  </si>
  <si>
    <t>Druids</t>
  </si>
  <si>
    <t>Shadow thieves</t>
  </si>
  <si>
    <t>Zhents</t>
  </si>
  <si>
    <t>regional</t>
  </si>
  <si>
    <t>giants</t>
  </si>
  <si>
    <t>elves</t>
  </si>
  <si>
    <t>dwarves</t>
  </si>
  <si>
    <t>Yipyak</t>
  </si>
  <si>
    <t>Regional</t>
  </si>
  <si>
    <t>trade</t>
  </si>
  <si>
    <t xml:space="preserve"> Amendsfarm</t>
  </si>
  <si>
    <r>
      <t xml:space="preserve"> • (2c)</t>
    </r>
    <r>
      <rPr>
        <sz val="10"/>
        <rFont val="Calibri"/>
        <family val="2"/>
        <charset val="204"/>
        <scheme val="minor"/>
      </rPr>
      <t> A habidasher that has seen better days, most of what is in here is second-hand goods, and the original pieces are somewhat shabby, sad to say.</t>
    </r>
  </si>
  <si>
    <t> Gem Street</t>
  </si>
  <si>
    <r>
      <t>Tavern (3c•3p)</t>
    </r>
    <r>
      <rPr>
        <sz val="10"/>
        <rFont val="Calibri"/>
        <family val="2"/>
        <charset val="204"/>
        <scheme val="minor"/>
      </rPr>
      <t> A comfortable, unimpressive local ale-house that is a favorite of the average Waterdhavian locals, well-loved for its cheap ale and heavily spiced coast chowder.</t>
    </r>
    <r>
      <rPr>
        <i/>
        <sz val="10"/>
        <rFont val="Calibri"/>
        <family val="2"/>
        <charset val="204"/>
        <scheme val="minor"/>
      </rPr>
      <t xml:space="preserve"> This is the closest thing Waterdeep has to a Calishite silks-boudoir. Its lavender silk draperies and gauzy hangings are heavily perfumed. Everything is cushions, soft carpets, music, and purple-tinted, spiced wine.
Companionship is expensive and (reputedly) very good. Some of the most famous are Naneethil of the Sword Tattoo and Dessra of the Dark Desires.</t>
    </r>
  </si>
  <si>
    <r>
      <t>Tavern (4c•3p)</t>
    </r>
    <r>
      <rPr>
        <sz val="10"/>
        <rFont val="Calibri"/>
        <family val="2"/>
        <charset val="204"/>
        <scheme val="minor"/>
      </rPr>
      <t> A popular tavern for visitors to Waterdeep, featuring </t>
    </r>
    <r>
      <rPr>
        <i/>
        <sz val="10"/>
        <rFont val="Calibri"/>
        <family val="2"/>
        <charset val="204"/>
        <scheme val="minor"/>
      </rPr>
      <t>driftglobe</t>
    </r>
    <r>
      <rPr>
        <sz val="10"/>
        <rFont val="Calibri"/>
        <family val="2"/>
        <charset val="204"/>
        <scheme val="minor"/>
      </rPr>
      <t> lights and scantily clad waitstaff dressed as fairies</t>
    </r>
  </si>
  <si>
    <r>
      <t>Tavern (3c•2p)</t>
    </r>
    <r>
      <rPr>
        <sz val="10"/>
        <rFont val="Calibri"/>
        <family val="2"/>
        <charset val="204"/>
        <scheme val="minor"/>
      </rPr>
      <t> A crowded, dark, and dirty sailor's dive bar.</t>
    </r>
  </si>
  <si>
    <r>
      <t>Ornliir Lalthlussz. [ </t>
    </r>
    <r>
      <rPr>
        <i/>
        <sz val="10"/>
        <rFont val="Calibri"/>
        <family val="2"/>
        <charset val="204"/>
        <scheme val="minor"/>
      </rPr>
      <t>See "Who's Who in Waterdeep," p.92, City of Splendors.</t>
    </r>
    <r>
      <rPr>
        <sz val="10"/>
        <rFont val="Calibri"/>
        <family val="2"/>
        <charset val="204"/>
        <scheme val="minor"/>
      </rPr>
      <t> ]</t>
    </r>
  </si>
  <si>
    <r>
      <t> </t>
    </r>
    <r>
      <rPr>
        <i/>
        <sz val="10"/>
        <rFont val="Calibri"/>
        <family val="2"/>
        <charset val="204"/>
        <scheme val="minor"/>
      </rPr>
      <t>Inn (2c•2p•3a)</t>
    </r>
  </si>
  <si>
    <r>
      <t>, squat white building with quaint Old Cormyrean wall merlons atop it’s roof. (</t>
    </r>
    <r>
      <rPr>
        <b/>
        <sz val="10"/>
        <rFont val="Calibri"/>
        <family val="2"/>
        <charset val="204"/>
        <scheme val="minor"/>
      </rPr>
      <t>BT 18</t>
    </r>
    <r>
      <rPr>
        <sz val="10"/>
        <rFont val="Calibri"/>
        <family val="2"/>
        <charset val="204"/>
        <scheme val="minor"/>
      </rPr>
      <t>)
Gems
Diamonds, rubies and emeralds
Garnets, alexandrites, small topazes, small sapphires, diamond shards, sapphires, blessed diamond shards and fire opals
Malachites, fire agates, phenalopes, aventurines, amethysts, small rubies, small garnets and flouspars
Jewelry
Sharktooth, copper , silver, gold, emerald, and pearl necklaces
copper, silver and gold rings
various magical rings
Slashers Bane (+2 vs slashing)    Dwarven Bone (+1 STR)
Protection from Evil (+2 vs evil)    Intelligence (+1 INT, -1 WIS)
Serpent Ring (+3 vs poison)    Quickfingers (+1 DEX)
the Crusader (+1 AC, +1 WIS)    Resistance +1 (Universal saves)
Resistance +2 (Universal saves)    Strength (+1 STR, -1 DEX)
Terror (Fear, 50 chgs, 16 uses)    the Bull (+1 STR)
the Wood (Barkskin, 50 uses)    Withered Hate (+1 STR)
Thex (+1 Fort, +1 Reflex saves)    Protection from Crusaders (+2 vs LG)
Protection from Thugs (+2 vs Bludgeoning)    Protection from Villains (+2 vs CE)
Blessings (Bless (2), once per day)    the Slayer (+2 vs Dragons)</t>
    </r>
  </si>
  <si>
    <r>
      <t>Marbel Four-story grandhouse, owned by Raenar Neverember (</t>
    </r>
    <r>
      <rPr>
        <b/>
        <sz val="10"/>
        <rFont val="Calibri"/>
        <family val="2"/>
        <charset val="204"/>
        <scheme val="minor"/>
      </rPr>
      <t>BT</t>
    </r>
    <r>
      <rPr>
        <sz val="10"/>
        <rFont val="Calibri"/>
        <family val="2"/>
        <charset val="204"/>
        <scheme val="minor"/>
      </rPr>
      <t>)</t>
    </r>
  </si>
  <si>
    <r>
      <t>Shop, Street of Silks, over a century old, sells oddities, antiques and chapbooks (including Arita's 'Silver Fox' Series) (</t>
    </r>
    <r>
      <rPr>
        <b/>
        <sz val="10"/>
        <rFont val="Calibri"/>
        <family val="2"/>
        <charset val="204"/>
        <scheme val="minor"/>
      </rPr>
      <t>DS 86-87</t>
    </r>
    <r>
      <rPr>
        <sz val="10"/>
        <rFont val="Calibri"/>
        <family val="2"/>
        <charset val="204"/>
        <scheme val="minor"/>
      </rPr>
      <t>)</t>
    </r>
  </si>
  <si>
    <r>
      <t>Beauty/dress salon, owned by Lady Ilira Nathalan, (</t>
    </r>
    <r>
      <rPr>
        <b/>
        <sz val="10"/>
        <rFont val="Calibri"/>
        <family val="2"/>
        <charset val="204"/>
        <scheme val="minor"/>
      </rPr>
      <t>DS 139-145</t>
    </r>
    <r>
      <rPr>
        <sz val="10"/>
        <rFont val="Calibri"/>
        <family val="2"/>
        <charset val="204"/>
        <scheme val="minor"/>
      </rPr>
      <t>)</t>
    </r>
  </si>
  <si>
    <r>
      <t>Hearth-house (i.e. restaurant) with good, plentiful, moderately expensive food (</t>
    </r>
    <r>
      <rPr>
        <b/>
        <sz val="10"/>
        <rFont val="Calibri"/>
        <family val="2"/>
        <charset val="204"/>
        <scheme val="minor"/>
      </rPr>
      <t>DS 219</t>
    </r>
    <r>
      <rPr>
        <sz val="10"/>
        <rFont val="Calibri"/>
        <family val="2"/>
        <charset val="204"/>
        <scheme val="minor"/>
      </rPr>
      <t>)</t>
    </r>
  </si>
  <si>
    <r>
      <t>School (Grace, Etiquette, Comportment) • (5c)</t>
    </r>
    <r>
      <rPr>
        <sz val="10"/>
        <rFont val="Calibri"/>
        <family val="2"/>
        <charset val="204"/>
        <scheme val="minor"/>
      </rPr>
      <t> A "finishing school" that caters to young ladies of ambitious families, being taught how to wash and groom themselves, how to develop a fashion sense and how to keep a wardrobe looking fresh (including washing and sewing for repairs), etiquette and carriage (how to walk, sit, hold one's hands, etc), how to write polite messages, how to politely and with dignity encourage or discourage social entreaties, dancing and the right things to say in difficult situations.</t>
    </r>
  </si>
  <si>
    <r>
      <t>Seller of maps, charts and books, knows much of the last century of seafaring activity in Waterdeep vicinity; doesn't do Skullport or Seacaves. (</t>
    </r>
    <r>
      <rPr>
        <b/>
        <sz val="10"/>
        <rFont val="Calibri"/>
        <family val="2"/>
        <charset val="204"/>
        <scheme val="minor"/>
      </rPr>
      <t>ED</t>
    </r>
    <r>
      <rPr>
        <sz val="10"/>
        <rFont val="Calibri"/>
        <family val="2"/>
        <charset val="204"/>
        <scheme val="minor"/>
      </rPr>
      <t>)</t>
    </r>
  </si>
  <si>
    <r>
      <t>Moneylender on Rainrun Street (</t>
    </r>
    <r>
      <rPr>
        <b/>
        <sz val="10"/>
        <rFont val="Calibri"/>
        <family val="2"/>
        <charset val="204"/>
        <scheme val="minor"/>
      </rPr>
      <t>ED)</t>
    </r>
  </si>
  <si>
    <r>
      <t>far from the first choice of people in need of a loan (</t>
    </r>
    <r>
      <rPr>
        <b/>
        <sz val="10"/>
        <rFont val="Calibri"/>
        <family val="2"/>
        <charset val="204"/>
        <scheme val="minor"/>
      </rPr>
      <t>E:DM 306</t>
    </r>
    <r>
      <rPr>
        <sz val="10"/>
        <rFont val="Calibri"/>
        <family val="2"/>
        <charset val="204"/>
        <scheme val="minor"/>
      </rPr>
      <t>)</t>
    </r>
  </si>
  <si>
    <r>
      <t>Meldar Merammon (</t>
    </r>
    <r>
      <rPr>
        <b/>
        <sz val="10"/>
        <rFont val="Calibri"/>
        <family val="2"/>
        <charset val="204"/>
        <scheme val="minor"/>
      </rPr>
      <t>E:DM 37</t>
    </r>
    <r>
      <rPr>
        <sz val="10"/>
        <rFont val="Calibri"/>
        <family val="2"/>
        <charset val="204"/>
        <scheme val="minor"/>
      </rPr>
      <t>)</t>
    </r>
  </si>
  <si>
    <r>
      <t>Urdreath Telfeather, sells and repairs coaches (</t>
    </r>
    <r>
      <rPr>
        <b/>
        <sz val="10"/>
        <rFont val="Calibri"/>
        <family val="2"/>
        <charset val="204"/>
        <scheme val="minor"/>
      </rPr>
      <t>E:DM 37</t>
    </r>
    <r>
      <rPr>
        <sz val="10"/>
        <rFont val="Calibri"/>
        <family val="2"/>
        <charset val="204"/>
        <scheme val="minor"/>
      </rPr>
      <t>)</t>
    </r>
  </si>
  <si>
    <r>
      <t>Caxlant Wintertal, merchant of paint and dye (</t>
    </r>
    <r>
      <rPr>
        <b/>
        <sz val="10"/>
        <rFont val="Calibri"/>
        <family val="2"/>
        <charset val="204"/>
        <scheme val="minor"/>
      </rPr>
      <t>E:DM 37</t>
    </r>
    <r>
      <rPr>
        <sz val="10"/>
        <rFont val="Calibri"/>
        <family val="2"/>
        <charset val="204"/>
        <scheme val="minor"/>
      </rPr>
      <t>)</t>
    </r>
  </si>
  <si>
    <r>
      <t>proud owner of five sausage and savory pie shops (</t>
    </r>
    <r>
      <rPr>
        <b/>
        <sz val="10"/>
        <rFont val="Calibri"/>
        <family val="2"/>
        <charset val="204"/>
        <scheme val="minor"/>
      </rPr>
      <t>E:DM 36</t>
    </r>
    <r>
      <rPr>
        <sz val="10"/>
        <rFont val="Calibri"/>
        <family val="2"/>
        <charset val="204"/>
        <scheme val="minor"/>
      </rPr>
      <t>)</t>
    </r>
  </si>
  <si>
    <r>
      <t>Newly opened, massage and wellness parlor (</t>
    </r>
    <r>
      <rPr>
        <b/>
        <sz val="10"/>
        <rFont val="Calibri"/>
        <family val="2"/>
        <charset val="204"/>
        <scheme val="minor"/>
      </rPr>
      <t>E:DM 75</t>
    </r>
    <r>
      <rPr>
        <sz val="10"/>
        <rFont val="Calibri"/>
        <family val="2"/>
        <charset val="204"/>
        <scheme val="minor"/>
      </rPr>
      <t>)</t>
    </r>
  </si>
  <si>
    <r>
      <t>(3c)</t>
    </r>
    <r>
      <rPr>
        <sz val="10"/>
        <rFont val="Calibri"/>
        <family val="2"/>
        <charset val="204"/>
        <scheme val="minor"/>
      </rPr>
      <t> Though a bit spendier than most caravans and mercenary companies are usually willing to entertain, Velstrode's is a good place to get high quality goods for adventuring companies and individual sellswords looking to make an impression.</t>
    </r>
  </si>
  <si>
    <r>
      <t>Tavern (3c•2p)</t>
    </r>
    <r>
      <rPr>
        <sz val="10"/>
        <rFont val="Calibri"/>
        <family val="2"/>
        <charset val="204"/>
        <scheme val="minor"/>
      </rPr>
      <t> A modest but comfortable tavern; a favorite among the clerks, bureaucrats, and visitors of nearby Castle Waterdeep.</t>
    </r>
  </si>
  <si>
    <r>
      <t>Tavern (2c•2p)</t>
    </r>
    <r>
      <rPr>
        <sz val="10"/>
        <rFont val="Calibri"/>
        <family val="2"/>
        <charset val="204"/>
        <scheme val="minor"/>
      </rPr>
      <t> A rough-and-tumble beer-hall. Later in the eve, it often sees visits from some of the unattached ladies from Mother Salinka's next door, looking to lure some of the drinkers back to their boudoirs.</t>
    </r>
  </si>
  <si>
    <r>
      <t>Festhall (2c•1p)</t>
    </r>
    <r>
      <rPr>
        <sz val="10"/>
        <rFont val="Calibri"/>
        <family val="2"/>
        <charset val="204"/>
        <scheme val="minor"/>
      </rPr>
      <t> A bawdy burlesque palace with two floors of small, cheap, stinking rooms above its taphall, Genmura's sees plenty of seedy sorts, criminals, dock hands, and sailors just come a'shore.</t>
    </r>
    <r>
      <rPr>
        <i/>
        <sz val="10"/>
        <rFont val="Calibri"/>
        <family val="2"/>
        <charset val="204"/>
        <scheme val="minor"/>
      </rPr>
      <t xml:space="preserve">
</t>
    </r>
  </si>
  <si>
    <r>
      <t> </t>
    </r>
    <r>
      <rPr>
        <i/>
        <sz val="10"/>
        <rFont val="Calibri"/>
        <family val="2"/>
        <charset val="204"/>
        <scheme val="minor"/>
      </rPr>
      <t>Festhall (3c)</t>
    </r>
    <r>
      <rPr>
        <sz val="10"/>
        <rFont val="Calibri"/>
        <family val="2"/>
        <charset val="204"/>
        <scheme val="minor"/>
      </rPr>
      <t> A shabby, low-coin festhall.</t>
    </r>
  </si>
  <si>
    <r>
      <t>Spa (4c)</t>
    </r>
    <r>
      <rPr>
        <sz val="10"/>
        <rFont val="Calibri"/>
        <family val="2"/>
        <charset val="204"/>
        <scheme val="minor"/>
      </rPr>
      <t> A surprisingly upscale spa that features relaxation luxuries for all discerning tastes, Mother Tathlorn (the name has evolved over the years into a title for the proprietress) is widely considered a bureaucrat's best friend, providing a discreet, comfortable, and relaxing environment for the political figures of the city large and small to enjoy themselves, unwind, and chat with one another in private.</t>
    </r>
  </si>
  <si>
    <r>
      <t xml:space="preserve"> and Warehouse • (4c)</t>
    </r>
    <r>
      <rPr>
        <sz val="10"/>
        <rFont val="Calibri"/>
        <family val="2"/>
        <charset val="204"/>
        <scheme val="minor"/>
      </rPr>
      <t>. A curio and coin shop owned by an expert on coins and military markings.</t>
    </r>
  </si>
  <si>
    <r>
      <t> </t>
    </r>
    <r>
      <rPr>
        <i/>
        <sz val="10"/>
        <rFont val="Calibri"/>
        <family val="2"/>
        <charset val="204"/>
        <scheme val="minor"/>
      </rPr>
      <t>Inn (5c•5a)</t>
    </r>
    <r>
      <rPr>
        <sz val="10"/>
        <rFont val="Calibri"/>
        <family val="2"/>
        <charset val="204"/>
        <scheme val="minor"/>
      </rPr>
      <t>. Waterdeep's plushest inn with luxury in every detail, and well worth the expensive price.</t>
    </r>
  </si>
  <si>
    <r>
      <t>Leads from Mhalsymber's Way into the City of the Dead, Haunted by an sobbing, unidentified ghost on the new moon (</t>
    </r>
    <r>
      <rPr>
        <b/>
        <sz val="10"/>
        <rFont val="Calibri"/>
        <family val="2"/>
        <charset val="204"/>
        <scheme val="minor"/>
      </rPr>
      <t>BT</t>
    </r>
    <r>
      <rPr>
        <sz val="10"/>
        <rFont val="Calibri"/>
        <family val="2"/>
        <charset val="204"/>
        <scheme val="minor"/>
      </rPr>
      <t>)</t>
    </r>
  </si>
  <si>
    <r>
      <t>Guarded by the Watch (</t>
    </r>
    <r>
      <rPr>
        <b/>
        <sz val="10"/>
        <rFont val="Calibri"/>
        <family val="2"/>
        <charset val="204"/>
        <scheme val="minor"/>
      </rPr>
      <t>CotD 40,58</t>
    </r>
    <r>
      <rPr>
        <sz val="10"/>
        <rFont val="Calibri"/>
        <family val="2"/>
        <charset val="204"/>
        <scheme val="minor"/>
      </rPr>
      <t>)</t>
    </r>
  </si>
  <si>
    <r>
      <t>Guarded by the Watch (</t>
    </r>
    <r>
      <rPr>
        <b/>
        <sz val="10"/>
        <rFont val="Calibri"/>
        <family val="2"/>
        <charset val="204"/>
        <scheme val="minor"/>
      </rPr>
      <t>CotD 40</t>
    </r>
    <r>
      <rPr>
        <sz val="10"/>
        <rFont val="Calibri"/>
        <family val="2"/>
        <charset val="204"/>
        <scheme val="minor"/>
      </rPr>
      <t>)</t>
    </r>
  </si>
  <si>
    <r>
      <t>Functions, (</t>
    </r>
    <r>
      <rPr>
        <b/>
        <sz val="10"/>
        <rFont val="Calibri"/>
        <family val="2"/>
        <charset val="204"/>
        <scheme val="minor"/>
      </rPr>
      <t>CotD 61</t>
    </r>
    <r>
      <rPr>
        <sz val="10"/>
        <rFont val="Calibri"/>
        <family val="2"/>
        <charset val="204"/>
        <scheme val="minor"/>
      </rPr>
      <t>)</t>
    </r>
  </si>
  <si>
    <r>
      <t>Carver family’s private Gate (</t>
    </r>
    <r>
      <rPr>
        <b/>
        <sz val="10"/>
        <rFont val="Calibri"/>
        <family val="2"/>
        <charset val="204"/>
        <scheme val="minor"/>
      </rPr>
      <t>CotD 9</t>
    </r>
    <r>
      <rPr>
        <sz val="10"/>
        <rFont val="Calibri"/>
        <family val="2"/>
        <charset val="204"/>
        <scheme val="minor"/>
      </rPr>
      <t>)</t>
    </r>
  </si>
  <si>
    <r>
      <t>Tavern (2c•2p). A ramshackle dive known for its massive tankards of cheap ale and its taproom full of quiet drinking men. Found on the corner of Candle Lane and Slut Street, this ramshackle assembly of wood amazes all by not fallen down. The tavern is crowded and dimly lit. The tables and chairs are bolted down. (</t>
    </r>
    <r>
      <rPr>
        <b/>
        <sz val="10"/>
        <rFont val="Calibri"/>
        <family val="2"/>
        <charset val="204"/>
        <scheme val="minor"/>
      </rPr>
      <t>WATE 1-1</t>
    </r>
    <r>
      <rPr>
        <sz val="10"/>
        <rFont val="Calibri"/>
        <family val="2"/>
        <charset val="204"/>
        <scheme val="minor"/>
      </rPr>
      <t>) Mercenaries.</t>
    </r>
  </si>
  <si>
    <r>
      <t>(3c•2p) The Blue Mermaid tavern is a respectable establishment with decent food at a good price whose clientele is normally sailors and dockworkers looking for a quiet place to eat. The manager is a man named Stevian. (</t>
    </r>
    <r>
      <rPr>
        <b/>
        <sz val="10"/>
        <rFont val="Calibri"/>
        <family val="2"/>
        <charset val="204"/>
        <scheme val="minor"/>
      </rPr>
      <t>WATE 1-5, 1-7</t>
    </r>
    <r>
      <rPr>
        <sz val="10"/>
        <rFont val="Calibri"/>
        <family val="2"/>
        <charset val="204"/>
        <scheme val="minor"/>
      </rPr>
      <t>)</t>
    </r>
  </si>
  <si>
    <r>
      <t>Glaerth Homblestaum. [ </t>
    </r>
    <r>
      <rPr>
        <i/>
        <sz val="10"/>
        <rFont val="Calibri"/>
        <family val="2"/>
        <charset val="204"/>
        <scheme val="minor"/>
      </rPr>
      <t>See "Who's Who in Waterdeep," p.92, City of Splendors.</t>
    </r>
    <r>
      <rPr>
        <sz val="10"/>
        <rFont val="Calibri"/>
        <family val="2"/>
        <charset val="204"/>
        <scheme val="minor"/>
      </rPr>
      <t> ]</t>
    </r>
  </si>
  <si>
    <r>
      <t>Shop, (</t>
    </r>
    <r>
      <rPr>
        <b/>
        <sz val="10"/>
        <rFont val="Calibri"/>
        <family val="2"/>
        <charset val="204"/>
        <scheme val="minor"/>
      </rPr>
      <t>MS 47</t>
    </r>
    <r>
      <rPr>
        <sz val="10"/>
        <rFont val="Calibri"/>
        <family val="2"/>
        <charset val="204"/>
        <scheme val="minor"/>
      </rPr>
      <t>)</t>
    </r>
  </si>
  <si>
    <r>
      <t>Tavern, on Snailstreet, (</t>
    </r>
    <r>
      <rPr>
        <b/>
        <sz val="10"/>
        <rFont val="Calibri"/>
        <family val="2"/>
        <charset val="204"/>
        <scheme val="minor"/>
      </rPr>
      <t>DS 74</t>
    </r>
    <r>
      <rPr>
        <sz val="10"/>
        <rFont val="Calibri"/>
        <family val="2"/>
        <charset val="204"/>
        <scheme val="minor"/>
      </rPr>
      <t>)</t>
    </r>
  </si>
  <si>
    <r>
      <t>Shop, on Snailstreet, (</t>
    </r>
    <r>
      <rPr>
        <b/>
        <sz val="10"/>
        <rFont val="Calibri"/>
        <family val="2"/>
        <charset val="204"/>
        <scheme val="minor"/>
      </rPr>
      <t>DS 74</t>
    </r>
    <r>
      <rPr>
        <sz val="10"/>
        <rFont val="Calibri"/>
        <family val="2"/>
        <charset val="204"/>
        <scheme val="minor"/>
      </rPr>
      <t>)</t>
    </r>
  </si>
  <si>
    <r>
      <t>Inn? Rowdy. (</t>
    </r>
    <r>
      <rPr>
        <b/>
        <sz val="10"/>
        <rFont val="Calibri"/>
        <family val="2"/>
        <charset val="204"/>
        <scheme val="minor"/>
      </rPr>
      <t>DS 146</t>
    </r>
    <r>
      <rPr>
        <sz val="10"/>
        <rFont val="Calibri"/>
        <family val="2"/>
        <charset val="204"/>
        <scheme val="minor"/>
      </rPr>
      <t>) The Skewered Dragon faces an alley that runs between Net Street and Fillet Lane in the Dock Ward, not far from the Old Xoblob Shop. The Skewered Dragon looks like a ruin. Both of its front facing windows are smashed, and a ship's anchor is lodged in the roof. The clientele was primarily made up of dock workers that were suspicious of strangers.</t>
    </r>
  </si>
  <si>
    <r>
      <t>On Ship Street, raw-fish-balls eatery, largely notorious for being owned by a mind flayer. (</t>
    </r>
    <r>
      <rPr>
        <b/>
        <sz val="10"/>
        <rFont val="Calibri"/>
        <family val="2"/>
        <charset val="204"/>
        <scheme val="minor"/>
      </rPr>
      <t>SAY</t>
    </r>
    <r>
      <rPr>
        <sz val="10"/>
        <rFont val="Calibri"/>
        <family val="2"/>
        <charset val="204"/>
        <scheme val="minor"/>
      </rPr>
      <t>)</t>
    </r>
  </si>
  <si>
    <r>
      <t>Tavern (</t>
    </r>
    <r>
      <rPr>
        <b/>
        <sz val="10"/>
        <rFont val="Calibri"/>
        <family val="2"/>
        <charset val="204"/>
        <scheme val="minor"/>
      </rPr>
      <t>SAY 5</t>
    </r>
    <r>
      <rPr>
        <sz val="10"/>
        <rFont val="Calibri"/>
        <family val="2"/>
        <charset val="204"/>
        <scheme val="minor"/>
      </rPr>
      <t>)</t>
    </r>
  </si>
  <si>
    <r>
      <t>A brothel on Ship street. (</t>
    </r>
    <r>
      <rPr>
        <b/>
        <sz val="10"/>
        <rFont val="Calibri"/>
        <family val="2"/>
        <charset val="204"/>
        <scheme val="minor"/>
      </rPr>
      <t>Du 184</t>
    </r>
    <r>
      <rPr>
        <sz val="10"/>
        <rFont val="Calibri"/>
        <family val="2"/>
        <charset val="204"/>
        <scheme val="minor"/>
      </rPr>
      <t>)</t>
    </r>
  </si>
  <si>
    <r>
      <t>On Sternpost Street. (</t>
    </r>
    <r>
      <rPr>
        <b/>
        <sz val="10"/>
        <rFont val="Calibri"/>
        <family val="2"/>
        <charset val="204"/>
        <scheme val="minor"/>
      </rPr>
      <t>ED</t>
    </r>
    <r>
      <rPr>
        <sz val="10"/>
        <rFont val="Calibri"/>
        <family val="2"/>
        <charset val="204"/>
        <scheme val="minor"/>
      </rPr>
      <t>)</t>
    </r>
  </si>
  <si>
    <r>
      <t>Turned into a fortress of sorts after being broken into. Three ground floor shops occupy the space beneath her living quarters. (</t>
    </r>
    <r>
      <rPr>
        <b/>
        <sz val="10"/>
        <rFont val="Calibri"/>
        <family val="2"/>
        <charset val="204"/>
        <scheme val="minor"/>
      </rPr>
      <t>ED</t>
    </r>
    <r>
      <rPr>
        <sz val="10"/>
        <rFont val="Calibri"/>
        <family val="2"/>
        <charset val="204"/>
        <scheme val="minor"/>
      </rPr>
      <t>)</t>
    </r>
  </si>
  <si>
    <r>
      <t>the largest and best store for books, charts, and maps in Waterdeep. Although Gannon is not a sage as such, he is reputed to be a follower of Oghma. Some believe Magpie travels and acquires rare books, but no one is really sure if that is all she does. (</t>
    </r>
    <r>
      <rPr>
        <b/>
        <sz val="10"/>
        <rFont val="Calibri"/>
        <family val="2"/>
        <charset val="204"/>
        <scheme val="minor"/>
      </rPr>
      <t>WATE 2-2</t>
    </r>
    <r>
      <rPr>
        <sz val="10"/>
        <rFont val="Calibri"/>
        <family val="2"/>
        <charset val="204"/>
        <scheme val="minor"/>
      </rPr>
      <t>)</t>
    </r>
  </si>
  <si>
    <r>
      <t>Tavern (</t>
    </r>
    <r>
      <rPr>
        <b/>
        <sz val="10"/>
        <rFont val="Calibri"/>
        <family val="2"/>
        <charset val="204"/>
        <scheme val="minor"/>
      </rPr>
      <t>WATE 1-4</t>
    </r>
    <r>
      <rPr>
        <sz val="10"/>
        <rFont val="Calibri"/>
        <family val="2"/>
        <charset val="204"/>
        <scheme val="minor"/>
      </rPr>
      <t>)</t>
    </r>
  </si>
  <si>
    <r>
      <t>sports a memorial in the dedicated to those captains who’ve died from sea wraiths attacking Waterdeep’s harbor. (</t>
    </r>
    <r>
      <rPr>
        <b/>
        <sz val="10"/>
        <rFont val="Calibri"/>
        <family val="2"/>
        <charset val="204"/>
        <scheme val="minor"/>
      </rPr>
      <t>WATE 1-4)</t>
    </r>
  </si>
  <si>
    <r>
      <t>(</t>
    </r>
    <r>
      <rPr>
        <b/>
        <sz val="10"/>
        <rFont val="Calibri"/>
        <family val="2"/>
        <charset val="204"/>
        <scheme val="minor"/>
      </rPr>
      <t>DS 272-276</t>
    </r>
    <r>
      <rPr>
        <sz val="10"/>
        <rFont val="Calibri"/>
        <family val="2"/>
        <charset val="204"/>
        <scheme val="minor"/>
      </rPr>
      <t>)</t>
    </r>
  </si>
  <si>
    <r>
      <t xml:space="preserve">Part of the Warrens. Home of Omphar Daegrech (see </t>
    </r>
    <r>
      <rPr>
        <b/>
        <sz val="10"/>
        <rFont val="Calibri"/>
        <family val="2"/>
        <charset val="204"/>
        <scheme val="minor"/>
      </rPr>
      <t>Folk of Waterdeep</t>
    </r>
    <r>
      <rPr>
        <sz val="10"/>
        <rFont val="Calibri"/>
        <family val="2"/>
        <charset val="204"/>
        <scheme val="minor"/>
      </rPr>
      <t xml:space="preserve">) </t>
    </r>
    <r>
      <rPr>
        <i/>
        <sz val="10"/>
        <rFont val="Calibri"/>
        <family val="2"/>
        <charset val="204"/>
        <scheme val="minor"/>
      </rPr>
      <t>** Probably was deserted like the rest of the Warrens</t>
    </r>
    <r>
      <rPr>
        <sz val="10"/>
        <rFont val="Calibri"/>
        <family val="2"/>
        <charset val="204"/>
        <scheme val="minor"/>
      </rPr>
      <t>. (</t>
    </r>
    <r>
      <rPr>
        <b/>
        <sz val="10"/>
        <rFont val="Calibri"/>
        <family val="2"/>
        <charset val="204"/>
        <scheme val="minor"/>
      </rPr>
      <t>BT</t>
    </r>
    <r>
      <rPr>
        <sz val="10"/>
        <rFont val="Calibri"/>
        <family val="2"/>
        <charset val="204"/>
        <scheme val="minor"/>
      </rPr>
      <t>)</t>
    </r>
  </si>
  <si>
    <r>
      <t>In Downshadow (</t>
    </r>
    <r>
      <rPr>
        <b/>
        <sz val="10"/>
        <rFont val="Calibri"/>
        <family val="2"/>
        <charset val="204"/>
        <scheme val="minor"/>
      </rPr>
      <t>HoU 80</t>
    </r>
    <r>
      <rPr>
        <sz val="10"/>
        <rFont val="Calibri"/>
        <family val="2"/>
        <charset val="204"/>
        <scheme val="minor"/>
      </rPr>
      <t>)</t>
    </r>
  </si>
  <si>
    <r>
      <t>Cursed place where all stray dogs gather at night and turn into a wild pack, no matter how good-natured the dogs might be at other times. (</t>
    </r>
    <r>
      <rPr>
        <b/>
        <sz val="10"/>
        <rFont val="Calibri"/>
        <family val="2"/>
        <charset val="204"/>
        <scheme val="minor"/>
      </rPr>
      <t>BT 176</t>
    </r>
    <r>
      <rPr>
        <sz val="10"/>
        <rFont val="Calibri"/>
        <family val="2"/>
        <charset val="204"/>
        <scheme val="minor"/>
      </rPr>
      <t>)</t>
    </r>
  </si>
  <si>
    <r>
      <t>A former Walking Statue, depicting a warrior, became a series of houses. (</t>
    </r>
    <r>
      <rPr>
        <b/>
        <sz val="10"/>
        <rFont val="Calibri"/>
        <family val="2"/>
        <charset val="204"/>
        <scheme val="minor"/>
      </rPr>
      <t>TGC 61</t>
    </r>
    <r>
      <rPr>
        <sz val="10"/>
        <rFont val="Calibri"/>
        <family val="2"/>
        <charset val="204"/>
        <scheme val="minor"/>
      </rPr>
      <t>)</t>
    </r>
  </si>
  <si>
    <r>
      <t>Bardic college, located in two Cliffside villas overlooking the sea near Waterdeep, can be reached via the Cliffride, a gravelpath up Mt. Waterdeeps northern spur or the Mount Melody Walk, a tunnel through the mountain itself. (</t>
    </r>
    <r>
      <rPr>
        <b/>
        <sz val="10"/>
        <rFont val="Calibri"/>
        <family val="2"/>
        <charset val="204"/>
        <scheme val="minor"/>
      </rPr>
      <t>SCAG 123</t>
    </r>
    <r>
      <rPr>
        <sz val="10"/>
        <rFont val="Calibri"/>
        <family val="2"/>
        <charset val="204"/>
        <scheme val="minor"/>
      </rPr>
      <t xml:space="preserve">) </t>
    </r>
  </si>
  <si>
    <r>
      <t>A raucous tavern favored by less adventurous young nobles who dare not visit the Dock Ward. Propriator Argupt, good food, favourite place of the Thongolirs (</t>
    </r>
    <r>
      <rPr>
        <b/>
        <sz val="10"/>
        <rFont val="Calibri"/>
        <family val="2"/>
        <charset val="204"/>
        <scheme val="minor"/>
      </rPr>
      <t>BT 16</t>
    </r>
    <r>
      <rPr>
        <sz val="10"/>
        <rFont val="Calibri"/>
        <family val="2"/>
        <charset val="204"/>
        <scheme val="minor"/>
      </rPr>
      <t>) A raucous tavern adorned with (mostly faked) battle trophies from all over Faerun, this tavern is where many of Waterdeep’s premier fools, storytellers, and bawdy comedians got their start. Travelers won’t find a quiet night here, with the stage still hosting many of Waterdeep’s finest bellybusters and some up-and-comers, hoping for a chance at court jester. An old joke claims that the Riven Shield Shop (T4) sends all shields beyond repair to hang on the walls of the Grinning Lion.
Propriator Argupt, good food, favourite place of the Thongolirs (BT 16)</t>
    </r>
  </si>
  <si>
    <r>
      <t>Inn, new and rather spartan (</t>
    </r>
    <r>
      <rPr>
        <b/>
        <sz val="10"/>
        <rFont val="Calibri"/>
        <family val="2"/>
        <charset val="204"/>
        <scheme val="minor"/>
      </rPr>
      <t>E:DM</t>
    </r>
    <r>
      <rPr>
        <sz val="10"/>
        <rFont val="Calibri"/>
        <family val="2"/>
        <charset val="204"/>
        <scheme val="minor"/>
      </rPr>
      <t>)</t>
    </r>
  </si>
  <si>
    <r>
      <t>Festhall? On Brondar’s Way. Has female dancers. (</t>
    </r>
    <r>
      <rPr>
        <b/>
        <sz val="10"/>
        <rFont val="Calibri"/>
        <family val="2"/>
        <charset val="204"/>
        <scheme val="minor"/>
      </rPr>
      <t>BT 82</t>
    </r>
    <r>
      <rPr>
        <sz val="10"/>
        <rFont val="Calibri"/>
        <family val="2"/>
        <charset val="204"/>
        <scheme val="minor"/>
      </rPr>
      <t>)</t>
    </r>
  </si>
  <si>
    <r>
      <t>Copper Street, linked through a footbridge with Breerdil’s Fine Wines, the stream below the bridge is enchanted to appear midnight blue. (</t>
    </r>
    <r>
      <rPr>
        <b/>
        <sz val="10"/>
        <rFont val="Calibri"/>
        <family val="2"/>
        <charset val="204"/>
        <scheme val="minor"/>
      </rPr>
      <t>MS 51</t>
    </r>
    <r>
      <rPr>
        <sz val="10"/>
        <rFont val="Calibri"/>
        <family val="2"/>
        <charset val="204"/>
        <scheme val="minor"/>
      </rPr>
      <t>)</t>
    </r>
  </si>
  <si>
    <r>
      <t>On Copper Street  (</t>
    </r>
    <r>
      <rPr>
        <b/>
        <sz val="10"/>
        <rFont val="Calibri"/>
        <family val="2"/>
        <charset val="204"/>
        <scheme val="minor"/>
      </rPr>
      <t>MS 51</t>
    </r>
    <r>
      <rPr>
        <sz val="10"/>
        <rFont val="Calibri"/>
        <family val="2"/>
        <charset val="204"/>
        <scheme val="minor"/>
      </rPr>
      <t>)</t>
    </r>
  </si>
  <si>
    <r>
      <t>Bookshop on Suldown Street, owned by Maranyuss, called Mara, a night hag exiled to live among mortals, who maintains an illusion of beauty among the citizens of Waterdeep (</t>
    </r>
    <r>
      <rPr>
        <b/>
        <sz val="10"/>
        <rFont val="Calibri"/>
        <family val="2"/>
        <charset val="204"/>
        <scheme val="minor"/>
      </rPr>
      <t>CoS 22-23,81</t>
    </r>
    <r>
      <rPr>
        <sz val="10"/>
        <rFont val="Calibri"/>
        <family val="2"/>
        <charset val="204"/>
        <scheme val="minor"/>
      </rPr>
      <t>)</t>
    </r>
  </si>
  <si>
    <r>
      <t>a former wealthy citizens private mansion, recently renovated, the third building in from the High Road, on the South side of Tarnath Street, secret hideout for the traitor Masked Lord Cozandur, was destroyed during the Open Lord's spell duel with two mages on the payroll of Braethan Cazondur (</t>
    </r>
    <r>
      <rPr>
        <b/>
        <sz val="10"/>
        <rFont val="Calibri"/>
        <family val="2"/>
        <charset val="204"/>
        <scheme val="minor"/>
      </rPr>
      <t>E:DM 334</t>
    </r>
    <r>
      <rPr>
        <sz val="10"/>
        <rFont val="Calibri"/>
        <family val="2"/>
        <charset val="204"/>
        <scheme val="minor"/>
      </rPr>
      <t xml:space="preserve">) </t>
    </r>
  </si>
  <si>
    <t>Tsathree's Comforts was located on Golden Serpent Street in the North Ward of Waterdeep circa the Year of Lightning Storms, 1374 DR</t>
  </si>
  <si>
    <r>
      <t>Slate-tilted, Khulzar’s Alley (</t>
    </r>
    <r>
      <rPr>
        <b/>
        <sz val="10"/>
        <rFont val="Calibri"/>
        <family val="2"/>
        <charset val="204"/>
        <scheme val="minor"/>
      </rPr>
      <t>BT 61</t>
    </r>
    <r>
      <rPr>
        <sz val="10"/>
        <rFont val="Calibri"/>
        <family val="2"/>
        <charset val="204"/>
        <scheme val="minor"/>
      </rPr>
      <t>)</t>
    </r>
  </si>
  <si>
    <r>
      <t>Has a certain irrepressible charm, owned by Mardin Eftnacost, a former adventurer and friend of Lady Tennora Hedare and her late mother Liferna (</t>
    </r>
    <r>
      <rPr>
        <b/>
        <sz val="10"/>
        <rFont val="Calibri"/>
        <family val="2"/>
        <charset val="204"/>
        <scheme val="minor"/>
      </rPr>
      <t>TGC 5,20,35</t>
    </r>
    <r>
      <rPr>
        <sz val="10"/>
        <rFont val="Calibri"/>
        <family val="2"/>
        <charset val="204"/>
        <scheme val="minor"/>
      </rPr>
      <t>)</t>
    </r>
  </si>
  <si>
    <r>
      <t>A song’s walk away from the God Catcher, clean, reputable and well run, but also terribly public. (</t>
    </r>
    <r>
      <rPr>
        <b/>
        <sz val="10"/>
        <rFont val="Calibri"/>
        <family val="2"/>
        <charset val="204"/>
        <scheme val="minor"/>
      </rPr>
      <t>TGC 73</t>
    </r>
    <r>
      <rPr>
        <sz val="10"/>
        <rFont val="Calibri"/>
        <family val="2"/>
        <charset val="204"/>
        <scheme val="minor"/>
      </rPr>
      <t>)</t>
    </r>
  </si>
  <si>
    <r>
      <t>To the north of the Godcatcher, a former Walking Statue, a tall and listing silhouette, it’s hawklike beak is illuminated by a line of magical lights (</t>
    </r>
    <r>
      <rPr>
        <b/>
        <sz val="10"/>
        <rFont val="Calibri"/>
        <family val="2"/>
        <charset val="204"/>
        <scheme val="minor"/>
      </rPr>
      <t>TGC 61</t>
    </r>
    <r>
      <rPr>
        <sz val="10"/>
        <rFont val="Calibri"/>
        <family val="2"/>
        <charset val="204"/>
        <scheme val="minor"/>
      </rPr>
      <t>)</t>
    </r>
  </si>
  <si>
    <r>
      <t>tavern, a popular gathering place for the young and wealthy, near the corner of Stormstar's Ride and Street of Glances, on northwestern corner (</t>
    </r>
    <r>
      <rPr>
        <b/>
        <sz val="10"/>
        <rFont val="Calibri"/>
        <family val="2"/>
        <charset val="204"/>
        <scheme val="minor"/>
      </rPr>
      <t>CoS 52-53</t>
    </r>
    <r>
      <rPr>
        <sz val="10"/>
        <rFont val="Calibri"/>
        <family val="2"/>
        <charset val="204"/>
        <scheme val="minor"/>
      </rPr>
      <t>) In 1480 DR, the Storm's Front Tavern was burned to the ground during a confrontation between the deva Jinnaoth Ir'Gadohn and the dark angel Sathariel (Sathariel was trying to summon Asmodeus, google First Flensing for more info).</t>
    </r>
  </si>
  <si>
    <r>
      <t>Located on the second floor of the first west-side Sul Street building north of Chanszobur's Manywares. (</t>
    </r>
    <r>
      <rPr>
        <b/>
        <sz val="10"/>
        <rFont val="Calibri"/>
        <family val="2"/>
        <charset val="204"/>
        <scheme val="minor"/>
      </rPr>
      <t>ED</t>
    </r>
    <r>
      <rPr>
        <sz val="10"/>
        <rFont val="Calibri"/>
        <family val="2"/>
        <charset val="204"/>
        <scheme val="minor"/>
      </rPr>
      <t>)</t>
    </r>
  </si>
  <si>
    <r>
      <t>On NW corner of Sul and Vondil Streets. Glittering and highly regarded store; favorite of nobles; expensive but superior merchandise. (</t>
    </r>
    <r>
      <rPr>
        <b/>
        <sz val="10"/>
        <rFont val="Calibri"/>
        <family val="2"/>
        <charset val="204"/>
        <scheme val="minor"/>
      </rPr>
      <t>ED</t>
    </r>
    <r>
      <rPr>
        <sz val="10"/>
        <rFont val="Calibri"/>
        <family val="2"/>
        <charset val="204"/>
        <scheme val="minor"/>
      </rPr>
      <t>)</t>
    </r>
  </si>
  <si>
    <r>
      <t>Run by Rhavilra Gryphonshar, whose teams clean many lodgings and polish many boots for laboring and shopkeeping Waterdhavians (</t>
    </r>
    <r>
      <rPr>
        <b/>
        <sz val="10"/>
        <rFont val="Calibri"/>
        <family val="2"/>
        <charset val="204"/>
        <scheme val="minor"/>
      </rPr>
      <t>ED</t>
    </r>
    <r>
      <rPr>
        <sz val="10"/>
        <rFont val="Calibri"/>
        <family val="2"/>
        <charset val="204"/>
        <scheme val="minor"/>
      </rPr>
      <t>)</t>
    </r>
  </si>
  <si>
    <t>Located off the Street of Lances, the building was in a constant state of disrepair. In the basement, there was a wooden door leading to a gate to Wyllowwood in Undermountain.</t>
  </si>
  <si>
    <r>
      <t xml:space="preserve">A place where monsters of all shapes, sizes and most states of being (no undead) can be procured. A place where monsters of all shapes, sizes and most states of being (no undead) can be procured. A favorite spot for those new to Waterdeep to visit, hoping to find a suitably strange keepsake to take home with them.
</t>
    </r>
    <r>
      <rPr>
        <b/>
        <sz val="10"/>
        <rFont val="Calibri"/>
        <family val="2"/>
        <charset val="204"/>
        <scheme val="minor"/>
      </rPr>
      <t>Monster parts:
Dragon blood, skeleton's knuckles, fire beetle bellies and ettercap silk glands, fairy dust, gargoyle skulls, slaad tongues, rakshasa eyes and bodak teeth
Monsters:
Umber hulks, troll, ettins and yaun-tis, shadow mastiffs, quasits and nymphs</t>
    </r>
  </si>
  <si>
    <r>
      <t>Sculptor's Shop (3c)</t>
    </r>
    <r>
      <rPr>
        <sz val="10"/>
        <rFont val="Calibri"/>
        <family val="2"/>
        <charset val="204"/>
        <scheme val="minor"/>
      </rPr>
      <t>. This shop has changed hands many times over the years. Today it is a place that provides carved goods on commission, with the sculptors working on projects that interest them between commissions. Their works find their way into that tier of homes who desperately wish to emulate the wealthy and fine, but don't quite have the shine of coin to do it.</t>
    </r>
  </si>
  <si>
    <r>
      <t>Tulmaster’s street, Two streets north of High road? (</t>
    </r>
    <r>
      <rPr>
        <b/>
        <sz val="10"/>
        <rFont val="Calibri"/>
        <family val="2"/>
        <charset val="204"/>
        <scheme val="minor"/>
      </rPr>
      <t>MS</t>
    </r>
    <r>
      <rPr>
        <sz val="10"/>
        <rFont val="Calibri"/>
        <family val="2"/>
        <charset val="204"/>
        <scheme val="minor"/>
      </rPr>
      <t>)</t>
    </r>
  </si>
  <si>
    <r>
      <t>Jastra Blynthard, a tiny woman of good humor, dancing green eyes, and a slowly fading fey beauty. Jastra has never been married, although not for lack of suitors. She is sometimes said to be a witch or feyspell, and her enemies often spread rumors that the candles she sells are enchanted to </t>
    </r>
    <r>
      <rPr>
        <i/>
        <sz val="10"/>
        <rFont val="Calibri"/>
        <family val="2"/>
        <charset val="204"/>
        <scheme val="minor"/>
      </rPr>
      <t>curse</t>
    </r>
    <r>
      <rPr>
        <sz val="10"/>
        <rFont val="Calibri"/>
        <family val="2"/>
        <charset val="204"/>
        <scheme val="minor"/>
      </rPr>
      <t> or enspell their owners. Nonetheless, she is well liked in the bazaars and back-alley markets of South and Trades Wards, which she visits daily. Any news or gossip she hears on her rounds is soon passed on to Jurisk Ulhammond, her contact with the Red Sashes. [ </t>
    </r>
    <r>
      <rPr>
        <i/>
        <sz val="10"/>
        <rFont val="Calibri"/>
        <family val="2"/>
        <charset val="204"/>
        <scheme val="minor"/>
      </rPr>
      <t>See "Who's Who in Waterdeep," p.92, City of Splendors. Additional detail by me.</t>
    </r>
    <r>
      <rPr>
        <sz val="10"/>
        <rFont val="Calibri"/>
        <family val="2"/>
        <charset val="204"/>
        <scheme val="minor"/>
      </rPr>
      <t> ]</t>
    </r>
  </si>
  <si>
    <r>
      <t>Temple to Waukeen</t>
    </r>
    <r>
      <rPr>
        <sz val="10"/>
        <rFont val="Calibri"/>
        <family val="2"/>
        <charset val="204"/>
        <scheme val="minor"/>
      </rPr>
      <t>. A large temple not quite fifty years old, one of Open Lord Dagult Neverember's first acts as Open Lord was to call for the founding of a Waukeenar temple, to honor the goddess in hopes that her favor might return Waterdeep to prosperity and safety. Lord Dagult arranged a competition between the noble Houses and the Guilds to pay for the temple, resulting in the erection of a truly opulent fane to her glory.</t>
    </r>
  </si>
  <si>
    <r>
      <t>Trading Company</t>
    </r>
    <r>
      <rPr>
        <sz val="10"/>
        <rFont val="Calibri"/>
        <family val="2"/>
        <charset val="204"/>
        <scheme val="minor"/>
      </rPr>
      <t>. The headquarters of the moderately-successful Orms Highbench trading company. They tend to manage short runs between Waterdeep and Neverwinter, and their years of greatest success were under the Open Lord Dagult. Some claim they maintain back-room deals with Dagult to this day.</t>
    </r>
  </si>
  <si>
    <r>
      <t>Order of Master Taylors, Glovers &amp; Mercers</t>
    </r>
    <r>
      <rPr>
        <sz val="10"/>
        <rFont val="Calibri"/>
        <family val="2"/>
        <charset val="204"/>
        <scheme val="minor"/>
      </rPr>
      <t>.</t>
    </r>
  </si>
  <si>
    <r>
      <t>Council of Musicians, Instrument-Makers &amp; Choristers</t>
    </r>
    <r>
      <rPr>
        <sz val="10"/>
        <rFont val="Calibri"/>
        <family val="2"/>
        <charset val="204"/>
        <scheme val="minor"/>
      </rPr>
      <t>.</t>
    </r>
  </si>
  <si>
    <r>
      <t>Scriveners, Scribes &amp; Clerks Guild</t>
    </r>
    <r>
      <rPr>
        <sz val="10"/>
        <rFont val="Calibri"/>
        <family val="2"/>
        <charset val="204"/>
        <scheme val="minor"/>
      </rPr>
      <t>. A</t>
    </r>
  </si>
  <si>
    <r>
      <t>Scriveners, Scribes &amp; Clerks Guild</t>
    </r>
    <r>
      <rPr>
        <sz val="10"/>
        <rFont val="Calibri"/>
        <family val="2"/>
        <charset val="204"/>
        <scheme val="minor"/>
      </rPr>
      <t>.  Guildhall, temple. The ever-busy headquarters of the Scriveners', Scribes', &amp; Clerks' Guild which enjoys constant crowds outside its windows looking in at displayed maps and charts (like a map of the city - useful for lost vistors - and an exotic map of the Maztican lands far to the west). An ever-busy site which enjoys a constant crowd outside its windows looking in at displayed maps and charts, including a constantly-displayed map of Waterdeep, including a helpful red glass-headed pin to mark where the Zoarstar is in the city.</t>
    </r>
  </si>
  <si>
    <r>
      <t>Chandlers' &amp; Lamplighters Guild</t>
    </r>
    <r>
      <rPr>
        <sz val="10"/>
        <rFont val="Calibri"/>
        <family val="2"/>
        <charset val="204"/>
        <scheme val="minor"/>
      </rPr>
      <t>. A constantly bright row house, complete with a huge four-foot candle out front that is lit at night. It is one of the brightest spots in the ward at night is easily found by the smell of lemony-scented wax.</t>
    </r>
    <r>
      <rPr>
        <i/>
        <sz val="10"/>
        <rFont val="Calibri"/>
        <family val="2"/>
        <charset val="204"/>
        <scheme val="minor"/>
      </rPr>
      <t xml:space="preserve"> The hall of the Guild of Chandlers and Lamplighters is noted for the mountainous heap of waxed candles that is kept lit outside the building at all hours.</t>
    </r>
  </si>
  <si>
    <r>
      <t>modest temple, formerly a streetshop and two floors ofliving suits, since 1372 DR (</t>
    </r>
    <r>
      <rPr>
        <b/>
        <sz val="10"/>
        <rFont val="Calibri"/>
        <family val="2"/>
        <charset val="204"/>
        <scheme val="minor"/>
      </rPr>
      <t>EFR 146</t>
    </r>
    <r>
      <rPr>
        <sz val="10"/>
        <rFont val="Calibri"/>
        <family val="2"/>
        <charset val="204"/>
        <scheme val="minor"/>
      </rPr>
      <t>)</t>
    </r>
  </si>
  <si>
    <r>
      <t>On Coffinmarch, wizard, old woman, some think she is a crazy mad witch, “never did much more than sell beauty charms to old maids and protections for young men with mischief on their minds”, most of Egetha’s stock is not for minors. (</t>
    </r>
    <r>
      <rPr>
        <b/>
        <sz val="10"/>
        <rFont val="Calibri"/>
        <family val="2"/>
        <charset val="204"/>
        <scheme val="minor"/>
      </rPr>
      <t>CotD 32</t>
    </r>
    <r>
      <rPr>
        <sz val="10"/>
        <rFont val="Calibri"/>
        <family val="2"/>
        <charset val="204"/>
        <scheme val="minor"/>
      </rPr>
      <t>)</t>
    </r>
  </si>
  <si>
    <r>
      <t>Tavern, somewhere midway of north front Ironpost Street (</t>
    </r>
    <r>
      <rPr>
        <b/>
        <sz val="10"/>
        <rFont val="Calibri"/>
        <family val="2"/>
        <charset val="204"/>
        <scheme val="minor"/>
      </rPr>
      <t>E:DM 308</t>
    </r>
    <r>
      <rPr>
        <sz val="10"/>
        <rFont val="Calibri"/>
        <family val="2"/>
        <charset val="204"/>
        <scheme val="minor"/>
      </rPr>
      <t xml:space="preserve">) </t>
    </r>
  </si>
  <si>
    <r>
      <t>(</t>
    </r>
    <r>
      <rPr>
        <b/>
        <sz val="10"/>
        <rFont val="Calibri"/>
        <family val="2"/>
        <charset val="204"/>
        <scheme val="minor"/>
      </rPr>
      <t>E:DM 335</t>
    </r>
    <r>
      <rPr>
        <sz val="10"/>
        <rFont val="Calibri"/>
        <family val="2"/>
        <charset val="204"/>
        <scheme val="minor"/>
      </rPr>
      <t xml:space="preserve">) </t>
    </r>
  </si>
  <si>
    <r>
      <t>Factors/trade agents; of Blackmul Street (</t>
    </r>
    <r>
      <rPr>
        <b/>
        <sz val="10"/>
        <rFont val="Calibri"/>
        <family val="2"/>
        <charset val="204"/>
        <scheme val="minor"/>
      </rPr>
      <t>ED</t>
    </r>
    <r>
      <rPr>
        <sz val="10"/>
        <rFont val="Calibri"/>
        <family val="2"/>
        <charset val="204"/>
        <scheme val="minor"/>
      </rPr>
      <t>)</t>
    </r>
  </si>
  <si>
    <r>
      <t>Brew-tavern; converted into festhall. Formerly known as 'The Foaming Tankard' (</t>
    </r>
    <r>
      <rPr>
        <b/>
        <sz val="10"/>
        <rFont val="Calibri"/>
        <family val="2"/>
        <charset val="204"/>
        <scheme val="minor"/>
      </rPr>
      <t>Du 184</t>
    </r>
    <r>
      <rPr>
        <sz val="10"/>
        <rFont val="Calibri"/>
        <family val="2"/>
        <charset val="204"/>
        <scheme val="minor"/>
      </rPr>
      <t>)</t>
    </r>
  </si>
  <si>
    <r>
      <t>A tavern in Trades Ward. Has named rooms such as the Brazen Doors room. (</t>
    </r>
    <r>
      <rPr>
        <b/>
        <sz val="10"/>
        <rFont val="Calibri"/>
        <family val="2"/>
        <charset val="204"/>
        <scheme val="minor"/>
      </rPr>
      <t>ED</t>
    </r>
    <r>
      <rPr>
        <sz val="10"/>
        <rFont val="Calibri"/>
        <family val="2"/>
        <charset val="204"/>
        <scheme val="minor"/>
      </rPr>
      <t>)</t>
    </r>
  </si>
  <si>
    <r>
      <t>Given to four younger sons so that Mrayvren's Bountiful Rest could be opened. (</t>
    </r>
    <r>
      <rPr>
        <b/>
        <sz val="10"/>
        <rFont val="Calibri"/>
        <family val="2"/>
        <charset val="204"/>
        <scheme val="minor"/>
      </rPr>
      <t>ED</t>
    </r>
    <r>
      <rPr>
        <sz val="10"/>
        <rFont val="Calibri"/>
        <family val="2"/>
        <charset val="204"/>
        <scheme val="minor"/>
      </rPr>
      <t>)</t>
    </r>
  </si>
  <si>
    <t> Weirdbottle's Concoctions</t>
  </si>
  <si>
    <t>Sentence type</t>
  </si>
  <si>
    <t>Court</t>
  </si>
  <si>
    <t>Open Lord</t>
  </si>
  <si>
    <t>5e change</t>
  </si>
  <si>
    <t>1492: Year of Three Ships Sailing</t>
  </si>
  <si>
    <t>From:</t>
  </si>
  <si>
    <t>http://archive.wizards.com/default.asp?x=dnd/frx/20050525x</t>
  </si>
  <si>
    <t>Day of year</t>
  </si>
  <si>
    <t>1
Wintershield, Full Moon</t>
  </si>
  <si>
    <t>8
Half moon</t>
  </si>
  <si>
    <t>16
New Moon</t>
  </si>
  <si>
    <t>23
Half Moon</t>
  </si>
  <si>
    <t>Cold Claws</t>
  </si>
  <si>
    <t>1
Full Moon</t>
  </si>
  <si>
    <t>14
Grand Revel</t>
  </si>
  <si>
    <t>15
New Moon</t>
  </si>
  <si>
    <t>30
Full Moon</t>
  </si>
  <si>
    <t>Claw of Sunsets</t>
  </si>
  <si>
    <t>1
Rhystertide</t>
  </si>
  <si>
    <t>19
Spring Equinox, Fay Day</t>
  </si>
  <si>
    <t>20
Fleetswake Starts</t>
  </si>
  <si>
    <t>30
Fleetswake Ends</t>
  </si>
  <si>
    <t>Stormclaw</t>
  </si>
  <si>
    <t>1
Waukeen -tide Starts, Caravance, Full Moon</t>
  </si>
  <si>
    <t>5
Goldenight</t>
  </si>
  <si>
    <t>7
Guildsmeet</t>
  </si>
  <si>
    <t>10
Waukeen -tide Ends, Leiruin</t>
  </si>
  <si>
    <t>24
Half moon</t>
  </si>
  <si>
    <t>6
The Plowing and the Running Starts</t>
  </si>
  <si>
    <t>9
The Plowing and the Running Ends</t>
  </si>
  <si>
    <t>Time of Flowers</t>
  </si>
  <si>
    <t>1
Trolltide, Full Moon</t>
  </si>
  <si>
    <t>14
Guildhall</t>
  </si>
  <si>
    <t>20
Summer Solstice, Dragondown</t>
  </si>
  <si>
    <t>24
New Moon</t>
  </si>
  <si>
    <t>1
Founders' Day, Full Moon</t>
  </si>
  <si>
    <t>3
Sornyn Starts</t>
  </si>
  <si>
    <t>5
Sornyn Ends</t>
  </si>
  <si>
    <t>7
Lliira's Night</t>
  </si>
  <si>
    <t>9
Half Moon</t>
  </si>
  <si>
    <t>Shieldmeet (once every 4 years)</t>
  </si>
  <si>
    <t>1
Ahghairon's Day, Full Moon</t>
  </si>
  <si>
    <t>7
Half Moon</t>
  </si>
  <si>
    <t>22
Half Moon</t>
  </si>
  <si>
    <t>21
Autumn Equinox, Brightswords</t>
  </si>
  <si>
    <t>Leafall</t>
  </si>
  <si>
    <t>3
Day of Wonders</t>
  </si>
  <si>
    <t>7
Stoneshar, Half Moon</t>
  </si>
  <si>
    <t>10
Reign of Misrule</t>
  </si>
  <si>
    <t>20
Gods' Day</t>
  </si>
  <si>
    <t>30
Liar's Night, Full Moon</t>
  </si>
  <si>
    <t>20
Winter Solstice</t>
  </si>
  <si>
    <t>Colors and Mascot</t>
  </si>
  <si>
    <t>Temples</t>
  </si>
  <si>
    <t>Sites</t>
  </si>
  <si>
    <t>Inns</t>
  </si>
  <si>
    <t>Taverns</t>
  </si>
  <si>
    <t>Residents</t>
  </si>
  <si>
    <t>Wizards</t>
  </si>
  <si>
    <t>Blue and purple, gold griffon.</t>
  </si>
  <si>
    <t>Sedarine, Lathander, Oghma, Tymora, Tyr</t>
  </si>
  <si>
    <t xml:space="preserve">City's military forces, courts, government, the Market, City Navy's docks, Mount Waterdeep, six walking statues. Castle Waterdeep (1400 city guards) guard and watch use it for training. Palace of Waterdeep (Piergeiron's Palace) is where the open lord lives, halls for officials, guildmasters, courts. Barracks of the city guard. Blackstaff Tower. Mirt's mansion. New Olamn's academy of music. Largest public library. Ahgharion's Tower. Fetlock court for mounted guards. </t>
  </si>
  <si>
    <t>The Pampered Traveller, The Jade Jug</t>
  </si>
  <si>
    <t>Silavene's Festhall (Cliffride), The Singing Sword, Smiling Siren festhall, The Mighty Manticore, The Crawling Spider, The Dragon's Head, The Asp's Strike, The Elfstone Tavern, The Blue Jack, Tathlorn's House of Pleasure festhall, Yawning Portal, The Red-Eyed Owl, The Sleepy Sylph, The Quaffing Quaggoth, The Sailors' Own</t>
  </si>
  <si>
    <t>Fair Winds Villa (rental on cliffride), Velstrode the Venturer, Shyrrhr Lady of the Court, Loene the Fighter, Lady Naneatha Lhaurilstar, Mirt's Mansion</t>
  </si>
  <si>
    <t>Cynosure, Belltower, Guard Smith (city buildings), Diloontier's Apothecary, Balthorr's Rare and Wondrous Treasures, Halls of Hilmer Master Armorer (and warehouse), Halambar Lutes and Harps, Golden Key Locksmiths, Olmhazan's Jewels, Rebeleigh's Elegant Headwear, Phalantar's Philters and Components, Crommor's Warehouse</t>
  </si>
  <si>
    <t>The Market Hall HQ: Council of Farmer-Grocers, Tower of the Order: HQ of Watchful Order of Magists and Protectors, The House of Fine Carvers HQ: Guild of Fine Carvers, Master Baker's Hall HQ: Baker's Guild, Pewterers' and Casters' Guild Hall HQ: Pewterers' and Casters' Guild, HQ Solemn Order of Recognized Furriers and Woolmen, HQ Fellowship of Innkeepers, The Map House HQ: Surveyors', Map- and Chart Makers' Guild, House of Gems HQ: Jewelers' Guild</t>
  </si>
  <si>
    <t>Burgundy and orange, green swordfish.</t>
  </si>
  <si>
    <t xml:space="preserve">Where poor reside. Warehouses, poorhouses, tenements. </t>
  </si>
  <si>
    <t>The Rearing Hippocampus, The Splintered Stair, The Blackstar Inn, The Ship's Prow, Skewered Dragon, Warm Beds Inn, Shipmaster's Hall</t>
  </si>
  <si>
    <t>The Gray Griffon, Selune's Smile, The Thirsty Sailor, The Thirsty Throat, The Bloody Fist, Three Pearls Nightclub festhall, Muleskull Tavern, Hanging Lantern festhall, Purple Palace festhall, Mermaid's Arms festhall, Blue Mermaid, The Hanged Man, The Blushing Mermaid festhall, The Sleeping Snake, Copper Cup Festhall</t>
  </si>
  <si>
    <t>Arnagus the Shipwright, Jemuril the Dwarf</t>
  </si>
  <si>
    <t>Turnstone Plumbing and Pipefitting, Dhaermos Storage, Whistling Blades, Serpentil Books and Folios, Helmstar Warehouse, Lanternmaker Zorth Ulmaril, Red Sails Warehouse, House of Tamargus warehouse, House of Pride Perfumes, Fellhaur's Fine Fish, Khostal Hannass fine Nuts, Nestaur the Ropemaker, Torpus the Tanner, Melgard's Fine Leathers, Thomm Storage, Telethar Leatherworks, Smokehouse, Gelfuril the Trader</t>
  </si>
  <si>
    <t>The Metal House of Wonders HQ: Splendid Order of Armorers, Locksmiths, and Finemiths, Shipwrights' House: HQ Order of Master Shipwrights, Muleskill Tavern: HQ Dungsweepers' Guild, Shippers' Hall HQ: Fellowship of Salters, Packers, and Joiners, Full Sails Hall HQ: Most Diligent League of Sail-Makers and Cordwainers, Seaswealth Hall HQ: Fishmongers' Fellowship, Watermens' Hall HQ: Guild of Watermen, Mariners' Hall HQ: Master Mariners' Guild, League Hall HQ: League of Skinners and Tanners, The Butchers' Guild Hall</t>
  </si>
  <si>
    <t>Green and orange, white flying dove.</t>
  </si>
  <si>
    <t>All deities, Ilmater</t>
  </si>
  <si>
    <t>Homes for nobles, reserved and polite. Cliffwatch has nice homes. Guard barracks</t>
  </si>
  <si>
    <t>The Raging Lion, The Gallping Minotaur</t>
  </si>
  <si>
    <t>A Maiden's Tears, Twilight Hunters, Gentle Mermaid Festhall, The Misty Beard, The Grinning Lion</t>
  </si>
  <si>
    <t>Brossfeather, Anteos, Phull, Snome, Crommor, Piiradost, Thunderstaff, Talmost, Thann, Hawkwinter (Hawkwinter House), Sultlue, Cragsmere, Massalan, Kothont, Maernos, Lanngolyn, Ulbrinter, Jardeth, Gralhund, Maerklos, Nandar, Stormweather, Durinbold family, Estelmer, Tarm, Majarra, Agundar, Amcathra, Hunnabar, Thorp, Lathkule, Kormallis, Adarbrent, Phylund, Margaster, Roaringhorn (High House of Roaringhorn), Zun, Hothemer, Ilvastarr, Wands, Gost, Helmfast, Husteem</t>
  </si>
  <si>
    <t>Rathgan Furriers, Meraedos Fine Furs, Sulmest's Splendid Shoes and Boots, Fallen Stars Fish, Downybeard Tobacconist, Hriiat Fine Pastries</t>
  </si>
  <si>
    <t>The House of Crystal HQ: Guild of Glassblowers, Glazers, and Speculum-Makers, The House of Healing HQ: Guild of Apothecaries and Physicians.</t>
  </si>
  <si>
    <t>Blue and yellow, sealion.</t>
  </si>
  <si>
    <t>Umberlee, Gond, Melikki, Silvanus, Mystra, Selûne, Sune, Tempus</t>
  </si>
  <si>
    <t>Homes of the rich and powerful, Field of Triumph amphitheater, Heroes' Garden park, Blue Alley. Sea's edge beach.</t>
  </si>
  <si>
    <t>Wyvern's Rest, Golden Harp Inn, Dacer's Inn, The Pilgrim's Rest, The Wandering Wemic, Maerghoun's Inn</t>
  </si>
  <si>
    <t>Sated Satyr, The Fiery Flagon, The Ship's Wheel, House of Purple Silks Festhall, Gounar's Tavern, The Broken Lance</t>
  </si>
  <si>
    <t>Emveolstone, Hiilgauntlet, Gauntyl, Brokengulf, Raventree, Rosznar, Jhansczil, Melshimber, Ilitul, Wavesilver, Eltrochul, Nesher, Gundwynd, Artemel, Ammakyl, Silmerhelve, Ruldegost, Husteem, Zulpair, Eirontalar, Tesper (Tespergates), Irlingstar, Manthar, Ilzimmer, Tchazzam, Umbrusk, Assumbar, Cassalanter, Thongolir, Eagleshield, Dezlentyr, Belabranta, Bladesemmer, Moonstar</t>
  </si>
  <si>
    <t>Naingate, Tessalar's Tower, Dragon Tower of Maaril</t>
  </si>
  <si>
    <t>Selchoun's Sundries, Aurora's Whole Realms Shop, Halazar's Fine Gems</t>
  </si>
  <si>
    <t>Red and white, pugnacious mule.</t>
  </si>
  <si>
    <t>Embassies, foreign ghettoes. Calashite. Halfling. Many caravanserai. Well off laborers and middle class. Moon Sphere in Dancing Court. Jade Dancer festhall, Waymoot Sign</t>
  </si>
  <si>
    <t>The Safehaven Inn</t>
  </si>
  <si>
    <t>The Swords' Rest, The Midnight Sun, The Full Cup, Jade Dancer festhall, The Spouting Fish, Nueth's Fine Nets, The Red Gauntlet, The Beer Golem</t>
  </si>
  <si>
    <t>Madam Garah's Boarding House, Row House: Temple of Good Cheer, Rokkek Ingerr, Phaulkonmere Villa</t>
  </si>
  <si>
    <t>Kappiyan Flurmastyr and Shalara Malarkkin, Tehmak's Coaches, Hlakken Stables, Kolat Towers</t>
  </si>
  <si>
    <t>Redbridle Stables, Brian the Swordmaster's Smithy, The Old Monster Shop, Nelkaush the Weaver, Pelauvir's Counter, Bellister's Hand, Orm's Highbench, Athal's Stables, Essimuth's Equipment, , Amrani's Laundry, Piatran's Clothiers, Hemmerem's Stables, The Garrulous Grocer, Krabbellor Silversmiths, Laran's Cartographers, Waukeen's Wares, Ingerr and Ingerr Warehouses, The Daily Trumpet</t>
  </si>
  <si>
    <t>The Stone House HQ: Carpenters' Roofers' and Plasterers' Guild, House of Good Spirits HQ: Vintners' Distillers' and Brewers' Guild, Coach and Wagon Hall HQ: Wagonmakers and Coach Builders' Guild, Saddlers' and Harness-Makers' Hall HQ: Saddlers' and Harness-Makers' Guild, Builders' Hall HQ: Guild of Stonecutters and Masons, The Road house HQ: Fellowship of Carters and Coachmen, The Metalmaster's Hall HQ: Most Careful Order of Skilled Smiths and Metalforgers</t>
  </si>
  <si>
    <t>Purple and Green, tankard mimic.</t>
  </si>
  <si>
    <t>Shopping, guildhalls, House of Light (Chandlers and Lamplighters HQ). Court of the White Bull.</t>
  </si>
  <si>
    <t>Inn of the Dripping Dagger, Gondalim's,  Maelstrom's Notch, The Unicorn's Horn, The Gentle Rest, The Gray Serpent</t>
  </si>
  <si>
    <t>The Underdark, The Golden Horn Gambling House Festhall, The Bowels of the Earth, Felzoun's Folly</t>
  </si>
  <si>
    <t>Myrmith Splendon House/The Snookery, Scirkhel Wands, Blackstone House</t>
  </si>
  <si>
    <t>Mhair's Tower</t>
  </si>
  <si>
    <t xml:space="preserve">Khammeral's Coins, The Riven Shield Shop, Saern's Fine Swords, Dunblast Roofing Company, Thentavva's Boots, Orsabba's Fine Imports, Riautar's Weaponry, Patient Fingers Finework, Belmonder's Meats, Thond Glass and Glazing Shop, Meiroth's Fine Silks, Surtlan's Metalwares, </t>
  </si>
  <si>
    <t>Citadel of the Arrow HQ: Fellowship of Boywers and Fletchers, Costumers' Hall HQ: Oder of master Taylors, Glovers, and Mercers, HQ: League of Basketmakers &amp; Wickerworkers, The House of Song HQ: Council of Musicians Instrument Makers and Choristers, The House of Cleanliness HQ: Launderers' Guild, The Zoarstar HQ: Scriveners' Scribes' and Clerks' Guild, The Old Guild Hall HQ: Cellarers' and Plumbers' Guild, The House of Textiles HQ: Most Excellent Order of Weavers and Dyers, The House of Light HQ: Guild of Chandlers and Lamplighters, Stationers' Hall HQ: Stationers' Guild, Guild Paddock HQ: Stablemasters' and Farriers' Guild, Wheel Hall HQ: Wheelwrights' Guild</t>
  </si>
  <si>
    <t>Hit f9 for a new set of names</t>
  </si>
  <si>
    <t>Aben</t>
  </si>
  <si>
    <t>Abnett</t>
  </si>
  <si>
    <t>Adinirahc</t>
  </si>
  <si>
    <t>Aird</t>
  </si>
  <si>
    <t>Akal</t>
  </si>
  <si>
    <t>Akordia</t>
  </si>
  <si>
    <t>Alak</t>
  </si>
  <si>
    <t>Alarcon</t>
  </si>
  <si>
    <t>Alauniira</t>
  </si>
  <si>
    <t>Alfwod</t>
  </si>
  <si>
    <t>Alim</t>
  </si>
  <si>
    <t>Allnutt</t>
  </si>
  <si>
    <t>Aloth</t>
  </si>
  <si>
    <t>Alpenward</t>
  </si>
  <si>
    <t>Alphona</t>
  </si>
  <si>
    <t>Alrette</t>
  </si>
  <si>
    <t>Alrus</t>
  </si>
  <si>
    <t>Alsinnara</t>
  </si>
  <si>
    <t>Alsta</t>
  </si>
  <si>
    <t>Altair</t>
  </si>
  <si>
    <t>Altani</t>
  </si>
  <si>
    <t>Altarinquë</t>
  </si>
  <si>
    <t>Althea</t>
  </si>
  <si>
    <t>Altier</t>
  </si>
  <si>
    <t>Aluriel</t>
  </si>
  <si>
    <t>Alurius</t>
  </si>
  <si>
    <t>Alussa</t>
  </si>
  <si>
    <t>Alwinar</t>
  </si>
  <si>
    <t>Alwyn</t>
  </si>
  <si>
    <t>Alya</t>
  </si>
  <si>
    <t>Alyn</t>
  </si>
  <si>
    <t>Alystin</t>
  </si>
  <si>
    <t>Amadee</t>
  </si>
  <si>
    <t>Amado</t>
  </si>
  <si>
    <t>Amael</t>
  </si>
  <si>
    <t>Amain</t>
  </si>
  <si>
    <t>Amalas</t>
  </si>
  <si>
    <t>Amali</t>
  </si>
  <si>
    <t>Amalica</t>
  </si>
  <si>
    <t>Amalina</t>
  </si>
  <si>
    <t>Amana</t>
  </si>
  <si>
    <t>Amanti</t>
  </si>
  <si>
    <t>Amarei</t>
  </si>
  <si>
    <t>Ambert</t>
  </si>
  <si>
    <t>Ambriel</t>
  </si>
  <si>
    <t>Ambros</t>
  </si>
  <si>
    <t>Amel</t>
  </si>
  <si>
    <t>Amelita</t>
  </si>
  <si>
    <t>Amerine</t>
  </si>
  <si>
    <t>Ameshe</t>
  </si>
  <si>
    <t>Ameskane</t>
  </si>
  <si>
    <t>Amfast</t>
  </si>
  <si>
    <t>Amir</t>
  </si>
  <si>
    <t>Amistain</t>
  </si>
  <si>
    <t>Amodun</t>
  </si>
  <si>
    <t>Amoret</t>
  </si>
  <si>
    <t>Amorian</t>
  </si>
  <si>
    <t>Ampelio</t>
  </si>
  <si>
    <t>Amphissa</t>
  </si>
  <si>
    <t>Amprei</t>
  </si>
  <si>
    <t>Amriath</t>
  </si>
  <si>
    <t>Amrienor</t>
  </si>
  <si>
    <t>Amusis</t>
  </si>
  <si>
    <t>Amywiel</t>
  </si>
  <si>
    <t>Anafiel</t>
  </si>
  <si>
    <t>Anaga</t>
  </si>
  <si>
    <t>Anaharath</t>
  </si>
  <si>
    <t>Anait</t>
  </si>
  <si>
    <t>Ananda</t>
  </si>
  <si>
    <t>Anapa</t>
  </si>
  <si>
    <t>Anaphia</t>
  </si>
  <si>
    <t>Anastria</t>
  </si>
  <si>
    <t>Anath</t>
  </si>
  <si>
    <t>Anatolia</t>
  </si>
  <si>
    <t>Anauria</t>
  </si>
  <si>
    <t>Ancasta</t>
  </si>
  <si>
    <t>Ancel</t>
  </si>
  <si>
    <t>Ancona</t>
  </si>
  <si>
    <t>Andakilsa</t>
  </si>
  <si>
    <t>Andalen</t>
  </si>
  <si>
    <t>Andalor</t>
  </si>
  <si>
    <t>Andalusa</t>
  </si>
  <si>
    <t>Andara</t>
  </si>
  <si>
    <t>Andarys</t>
  </si>
  <si>
    <t>Andeis</t>
  </si>
  <si>
    <t>Andel</t>
  </si>
  <si>
    <t>Andor</t>
  </si>
  <si>
    <t>Andrani</t>
  </si>
  <si>
    <t>Andreana</t>
  </si>
  <si>
    <t>Andrel</t>
  </si>
  <si>
    <t>Andrelion</t>
  </si>
  <si>
    <t>Andrelo</t>
  </si>
  <si>
    <t>Andres</t>
  </si>
  <si>
    <t>Andrilion</t>
  </si>
  <si>
    <t>Andris</t>
  </si>
  <si>
    <t>Andronel</t>
  </si>
  <si>
    <t>Andronus</t>
  </si>
  <si>
    <t>Anduin</t>
  </si>
  <si>
    <t>Andule</t>
  </si>
  <si>
    <t>Andvari</t>
  </si>
  <si>
    <t>Anentuilë</t>
  </si>
  <si>
    <t>Anezka</t>
  </si>
  <si>
    <t>Anfiel</t>
  </si>
  <si>
    <t>Angaste</t>
  </si>
  <si>
    <t>Angelar</t>
  </si>
  <si>
    <t>Angelo</t>
  </si>
  <si>
    <t>Angharad</t>
  </si>
  <si>
    <t>Angiris</t>
  </si>
  <si>
    <t>Anglean</t>
  </si>
  <si>
    <t>Angrael</t>
  </si>
  <si>
    <t>Angrar</t>
  </si>
  <si>
    <t>Angrule</t>
  </si>
  <si>
    <t>Angwil</t>
  </si>
  <si>
    <t>Anhaedra</t>
  </si>
  <si>
    <t>Anhardd</t>
  </si>
  <si>
    <t>Aniari</t>
  </si>
  <si>
    <t>Aniel</t>
  </si>
  <si>
    <t>Anindis</t>
  </si>
  <si>
    <t>Anishta</t>
  </si>
  <si>
    <t>Anitra</t>
  </si>
  <si>
    <t>Anjana</t>
  </si>
  <si>
    <t>Ankara</t>
  </si>
  <si>
    <t>Ankhus</t>
  </si>
  <si>
    <t>Annora</t>
  </si>
  <si>
    <t>Annulus</t>
  </si>
  <si>
    <t>Anokatos</t>
  </si>
  <si>
    <t>Anolda</t>
  </si>
  <si>
    <t>Anred</t>
  </si>
  <si>
    <t>Anrenui</t>
  </si>
  <si>
    <t>Anselm</t>
  </si>
  <si>
    <t>Ansgar</t>
  </si>
  <si>
    <t>Anshurr</t>
  </si>
  <si>
    <t>Answen</t>
  </si>
  <si>
    <t>Antal</t>
  </si>
  <si>
    <t>Antatlab</t>
  </si>
  <si>
    <t>Anteaus</t>
  </si>
  <si>
    <t>Antek</t>
  </si>
  <si>
    <t>Antigonus</t>
  </si>
  <si>
    <t>Antoria</t>
  </si>
  <si>
    <t>Antos</t>
  </si>
  <si>
    <t>Anuata</t>
  </si>
  <si>
    <t>Anui</t>
  </si>
  <si>
    <t>Anúril</t>
  </si>
  <si>
    <t>Anwon</t>
  </si>
  <si>
    <t>Anwyr</t>
  </si>
  <si>
    <t>Anzar</t>
  </si>
  <si>
    <t>Aothar</t>
  </si>
  <si>
    <t>Aowyr</t>
  </si>
  <si>
    <t>Aphrista</t>
  </si>
  <si>
    <t>Aporos</t>
  </si>
  <si>
    <t>Apule</t>
  </si>
  <si>
    <t>Arabel</t>
  </si>
  <si>
    <t>Arabella</t>
  </si>
  <si>
    <t>Arachin</t>
  </si>
  <si>
    <t>Araekor</t>
  </si>
  <si>
    <t>Arael</t>
  </si>
  <si>
    <t>Aragil</t>
  </si>
  <si>
    <t>Aramantus</t>
  </si>
  <si>
    <t>Aramite</t>
  </si>
  <si>
    <t>Arando</t>
  </si>
  <si>
    <t>Arandur</t>
  </si>
  <si>
    <t>Arathor</t>
  </si>
  <si>
    <t>Arava</t>
  </si>
  <si>
    <t>Araval</t>
  </si>
  <si>
    <t>Aravel</t>
  </si>
  <si>
    <t>Arawyn</t>
  </si>
  <si>
    <t>Arbalia</t>
  </si>
  <si>
    <t>Arbolyte</t>
  </si>
  <si>
    <t>Arbos</t>
  </si>
  <si>
    <t>Arcanod</t>
  </si>
  <si>
    <t>Arcas</t>
  </si>
  <si>
    <t>Arcë</t>
  </si>
  <si>
    <t>Arcen</t>
  </si>
  <si>
    <t>Archaenassa</t>
  </si>
  <si>
    <t>Archean</t>
  </si>
  <si>
    <t>Archidius</t>
  </si>
  <si>
    <t>Archveult</t>
  </si>
  <si>
    <t>Ardagundus</t>
  </si>
  <si>
    <t>Ardan</t>
  </si>
  <si>
    <t>Ardeen</t>
  </si>
  <si>
    <t>Ardella</t>
  </si>
  <si>
    <t>Ardemun</t>
  </si>
  <si>
    <t>Ardenor</t>
  </si>
  <si>
    <t>Arding</t>
  </si>
  <si>
    <t>Ardra</t>
  </si>
  <si>
    <t>Ardulace</t>
  </si>
  <si>
    <t>Areg</t>
  </si>
  <si>
    <t>Areiti</t>
  </si>
  <si>
    <t>Arella</t>
  </si>
  <si>
    <t>Arethi</t>
  </si>
  <si>
    <t>Arethusa</t>
  </si>
  <si>
    <t>Aretos</t>
  </si>
  <si>
    <t>Arezou</t>
  </si>
  <si>
    <t>Arezu</t>
  </si>
  <si>
    <t>Arfil</t>
  </si>
  <si>
    <t>Arfox</t>
  </si>
  <si>
    <t>Argante</t>
  </si>
  <si>
    <t>Argeia</t>
  </si>
  <si>
    <t>Argen</t>
  </si>
  <si>
    <t>Argine</t>
  </si>
  <si>
    <t>Argul</t>
  </si>
  <si>
    <t>Argyth</t>
  </si>
  <si>
    <t>Ari’i</t>
  </si>
  <si>
    <t>Aria</t>
  </si>
  <si>
    <t>Ariadne</t>
  </si>
  <si>
    <t>Ariandar</t>
  </si>
  <si>
    <t>Ariane</t>
  </si>
  <si>
    <t>Arick</t>
  </si>
  <si>
    <t>Arien</t>
  </si>
  <si>
    <t>Arigal</t>
  </si>
  <si>
    <t>Ariheiva</t>
  </si>
  <si>
    <t>Arilath</t>
  </si>
  <si>
    <t>Arim</t>
  </si>
  <si>
    <t>Arion</t>
  </si>
  <si>
    <t>Ariope</t>
  </si>
  <si>
    <t>Arismal</t>
  </si>
  <si>
    <t>Aristomachos</t>
  </si>
  <si>
    <t>Ariston</t>
  </si>
  <si>
    <t>Arkhod</t>
  </si>
  <si>
    <t>Arkhosia</t>
  </si>
  <si>
    <t>Arktos</t>
  </si>
  <si>
    <t>Arkwright</t>
  </si>
  <si>
    <t>Arkyn</t>
  </si>
  <si>
    <t>Arlana</t>
  </si>
  <si>
    <t>Arleand</t>
  </si>
  <si>
    <t>Arled</t>
  </si>
  <si>
    <t>Arlin</t>
  </si>
  <si>
    <t>Arlogh</t>
  </si>
  <si>
    <t>Armagan</t>
  </si>
  <si>
    <t>Armanci</t>
  </si>
  <si>
    <t>Armandek</t>
  </si>
  <si>
    <t>Armarius</t>
  </si>
  <si>
    <t>Armek</t>
  </si>
  <si>
    <t>Armida</t>
  </si>
  <si>
    <t>Armillius</t>
  </si>
  <si>
    <t>Arminta</t>
  </si>
  <si>
    <t>Armuna</t>
  </si>
  <si>
    <t>Arnan</t>
  </si>
  <si>
    <t>Arnthora</t>
  </si>
  <si>
    <t>Arny</t>
  </si>
  <si>
    <t>Arobar</t>
  </si>
  <si>
    <t>Aroden</t>
  </si>
  <si>
    <t>Arolinde</t>
  </si>
  <si>
    <t>Arolme</t>
  </si>
  <si>
    <t>Arrak</t>
  </si>
  <si>
    <t>Arridad</t>
  </si>
  <si>
    <t>Arrille</t>
  </si>
  <si>
    <t>Arromar</t>
  </si>
  <si>
    <t>Arshav</t>
  </si>
  <si>
    <t>Arsidus</t>
  </si>
  <si>
    <t>Arslan</t>
  </si>
  <si>
    <t>Artan</t>
  </si>
  <si>
    <t>Artego</t>
  </si>
  <si>
    <t>Artelas</t>
  </si>
  <si>
    <t>Arten</t>
  </si>
  <si>
    <t>Artha</t>
  </si>
  <si>
    <t>Arthagall</t>
  </si>
  <si>
    <t>Arthan</t>
  </si>
  <si>
    <t>Arthegal</t>
  </si>
  <si>
    <t>Artilia</t>
  </si>
  <si>
    <t>Artivio</t>
  </si>
  <si>
    <t>Artor</t>
  </si>
  <si>
    <t>Arumdina</t>
  </si>
  <si>
    <t>Arumil</t>
  </si>
  <si>
    <t>Arval</t>
  </si>
  <si>
    <t>Arvan</t>
  </si>
  <si>
    <t>Arvandor</t>
  </si>
  <si>
    <t>Arvel</t>
  </si>
  <si>
    <t>Arvia</t>
  </si>
  <si>
    <t>Arviden</t>
  </si>
  <si>
    <t>Arvin</t>
  </si>
  <si>
    <t>Aryllan</t>
  </si>
  <si>
    <t>Arzail</t>
  </si>
  <si>
    <t>Arzan</t>
  </si>
  <si>
    <t>Asalla</t>
  </si>
  <si>
    <t>Asdrorien</t>
  </si>
  <si>
    <t>Asenath</t>
  </si>
  <si>
    <t>Asfollen</t>
  </si>
  <si>
    <t>Ashakar</t>
  </si>
  <si>
    <t>Ashald</t>
  </si>
  <si>
    <t>Ashara</t>
  </si>
  <si>
    <t>Ashdod</t>
  </si>
  <si>
    <t>Ashdown</t>
  </si>
  <si>
    <t>Ashling</t>
  </si>
  <si>
    <t>Ashmeddai</t>
  </si>
  <si>
    <t>Ashralaam</t>
  </si>
  <si>
    <t>Askam</t>
  </si>
  <si>
    <t>Askel</t>
  </si>
  <si>
    <t>Asmiak</t>
  </si>
  <si>
    <t>Assaracus</t>
  </si>
  <si>
    <t>Assirari</t>
  </si>
  <si>
    <t>Astarra</t>
  </si>
  <si>
    <t>Asterion</t>
  </si>
  <si>
    <t>Asteron</t>
  </si>
  <si>
    <t>Astragalus</t>
  </si>
  <si>
    <t>Astron</t>
  </si>
  <si>
    <t>Aszkos</t>
  </si>
  <si>
    <t>Aszler</t>
  </si>
  <si>
    <t>Aszrad</t>
  </si>
  <si>
    <t>Atala</t>
  </si>
  <si>
    <t>Atalya</t>
  </si>
  <si>
    <t>Atemae</t>
  </si>
  <si>
    <t>Athchos</t>
  </si>
  <si>
    <t>Athelm</t>
  </si>
  <si>
    <t>Atherton</t>
  </si>
  <si>
    <t>Athorfin</t>
  </si>
  <si>
    <t>Athren</t>
  </si>
  <si>
    <t>Athrys</t>
  </si>
  <si>
    <t>Athtor</t>
  </si>
  <si>
    <t>Athyn</t>
  </si>
  <si>
    <t>Atieh</t>
  </si>
  <si>
    <t>Atielel</t>
  </si>
  <si>
    <t>Atlak</t>
  </si>
  <si>
    <t>Atrina</t>
  </si>
  <si>
    <t>Atrium</t>
  </si>
  <si>
    <t>Attaroa</t>
  </si>
  <si>
    <t>Aubaureer</t>
  </si>
  <si>
    <t>Auden</t>
  </si>
  <si>
    <t>Audern</t>
  </si>
  <si>
    <t>Audraine</t>
  </si>
  <si>
    <t>Audrianna</t>
  </si>
  <si>
    <t>Augornas</t>
  </si>
  <si>
    <t>Augra</t>
  </si>
  <si>
    <t>Auguhol</t>
  </si>
  <si>
    <t>Augustine</t>
  </si>
  <si>
    <t>Aulaire</t>
  </si>
  <si>
    <t>Aulunmar</t>
  </si>
  <si>
    <t>Aulwyr</t>
  </si>
  <si>
    <t>Aumanil</t>
  </si>
  <si>
    <t>Aunrae</t>
  </si>
  <si>
    <t>Aurek</t>
  </si>
  <si>
    <t>Aurelianus</t>
  </si>
  <si>
    <t>Aurelio</t>
  </si>
  <si>
    <t>Aurikallos</t>
  </si>
  <si>
    <t>Aurnic</t>
  </si>
  <si>
    <t>Auroch</t>
  </si>
  <si>
    <t>Aurolk</t>
  </si>
  <si>
    <t>Austilan</t>
  </si>
  <si>
    <t>Autorian</t>
  </si>
  <si>
    <t>Auvidarus</t>
  </si>
  <si>
    <t>Auxlan</t>
  </si>
  <si>
    <t>Auzerais</t>
  </si>
  <si>
    <t>Avahir</t>
  </si>
  <si>
    <t>Avaldamon</t>
  </si>
  <si>
    <t>Avamir</t>
  </si>
  <si>
    <t>Avanoa</t>
  </si>
  <si>
    <t>Avaron</t>
  </si>
  <si>
    <t>Avaxa</t>
  </si>
  <si>
    <t>Avel</t>
  </si>
  <si>
    <t>Avendera</t>
  </si>
  <si>
    <t>Avernus</t>
  </si>
  <si>
    <t>Aviatrix</t>
  </si>
  <si>
    <t>Avicenna</t>
  </si>
  <si>
    <t>Avilondra</t>
  </si>
  <si>
    <t>Avir</t>
  </si>
  <si>
    <t>Avramson</t>
  </si>
  <si>
    <t>Avrubel</t>
  </si>
  <si>
    <t>Axaran</t>
  </si>
  <si>
    <t>Axegrip</t>
  </si>
  <si>
    <t>Axelle</t>
  </si>
  <si>
    <t>Ayiana</t>
  </si>
  <si>
    <t>Aylara</t>
  </si>
  <si>
    <t>Aylomen</t>
  </si>
  <si>
    <t>Aylwin</t>
  </si>
  <si>
    <t>Ayrdra</t>
  </si>
  <si>
    <t>Ayrthwil</t>
  </si>
  <si>
    <t>Ayzle</t>
  </si>
  <si>
    <t>Azakour</t>
  </si>
  <si>
    <t>Azden</t>
  </si>
  <si>
    <t>Azgúk</t>
  </si>
  <si>
    <t>Azhure</t>
  </si>
  <si>
    <t>Azilos</t>
  </si>
  <si>
    <t>Azla</t>
  </si>
  <si>
    <t>Azlaer</t>
  </si>
  <si>
    <t>Azle</t>
  </si>
  <si>
    <t>Azmira</t>
  </si>
  <si>
    <t>Aznar</t>
  </si>
  <si>
    <t>Azonia</t>
  </si>
  <si>
    <t>Azoth</t>
  </si>
  <si>
    <t>Azra</t>
  </si>
  <si>
    <t>Azradî</t>
  </si>
  <si>
    <t>Azzedar</t>
  </si>
  <si>
    <t>Baatala</t>
  </si>
  <si>
    <t>Baccira</t>
  </si>
  <si>
    <t>Bacola</t>
  </si>
  <si>
    <t>Badem</t>
  </si>
  <si>
    <t>Badon</t>
  </si>
  <si>
    <t>Badria</t>
  </si>
  <si>
    <t>Baduv</t>
  </si>
  <si>
    <t>Baelnar</t>
  </si>
  <si>
    <t>Baeron</t>
  </si>
  <si>
    <t>Baetorys</t>
  </si>
  <si>
    <t>Bagg</t>
  </si>
  <si>
    <t>Baglub</t>
  </si>
  <si>
    <t>Bahar</t>
  </si>
  <si>
    <t>Bailey</t>
  </si>
  <si>
    <t>Baiyen</t>
  </si>
  <si>
    <t>Bakari</t>
  </si>
  <si>
    <t>Bakutis</t>
  </si>
  <si>
    <t>Balaam</t>
  </si>
  <si>
    <t>Baladi</t>
  </si>
  <si>
    <t>Balaena</t>
  </si>
  <si>
    <t>Balagarn</t>
  </si>
  <si>
    <t>Balamaon</t>
  </si>
  <si>
    <t>Balchae</t>
  </si>
  <si>
    <t>Baldomero</t>
  </si>
  <si>
    <t>Balefrost</t>
  </si>
  <si>
    <t>Baleth</t>
  </si>
  <si>
    <t>Balfam</t>
  </si>
  <si>
    <t>Bali</t>
  </si>
  <si>
    <t>Balian</t>
  </si>
  <si>
    <t>Baliel</t>
  </si>
  <si>
    <t>Balin</t>
  </si>
  <si>
    <t>Balithan</t>
  </si>
  <si>
    <t>Ballantine</t>
  </si>
  <si>
    <t>Ballantyne</t>
  </si>
  <si>
    <t>Ballard</t>
  </si>
  <si>
    <t>Balles</t>
  </si>
  <si>
    <t>Ballousek</t>
  </si>
  <si>
    <t>Balmoloch</t>
  </si>
  <si>
    <t>Balmund</t>
  </si>
  <si>
    <t>Balmundos</t>
  </si>
  <si>
    <t>Balochi</t>
  </si>
  <si>
    <t>Balogh</t>
  </si>
  <si>
    <t>Balok</t>
  </si>
  <si>
    <t>Balqis</t>
  </si>
  <si>
    <t>Baltana</t>
  </si>
  <si>
    <t>Balyn</t>
  </si>
  <si>
    <t>Bandor</t>
  </si>
  <si>
    <t>Banick</t>
  </si>
  <si>
    <t>Banor</t>
  </si>
  <si>
    <t>Banraun</t>
  </si>
  <si>
    <t>Banwell</t>
  </si>
  <si>
    <t>Baphyra</t>
  </si>
  <si>
    <t>Baradras</t>
  </si>
  <si>
    <t>Baragh</t>
  </si>
  <si>
    <t>Baragu</t>
  </si>
  <si>
    <t>Baram</t>
  </si>
  <si>
    <t>Baraskur</t>
  </si>
  <si>
    <t>Barbiel</t>
  </si>
  <si>
    <t>Barbul</t>
  </si>
  <si>
    <t>Bardak</t>
  </si>
  <si>
    <t>Bardan</t>
  </si>
  <si>
    <t>Bardsley</t>
  </si>
  <si>
    <t>Bardun</t>
  </si>
  <si>
    <t>Bardwell</t>
  </si>
  <si>
    <t>Baredena</t>
  </si>
  <si>
    <t>Barevont</t>
  </si>
  <si>
    <t>Bari</t>
  </si>
  <si>
    <t>Baridrel</t>
  </si>
  <si>
    <t>Barika</t>
  </si>
  <si>
    <t>Bariken</t>
  </si>
  <si>
    <t>Barin</t>
  </si>
  <si>
    <t>Barleyglory</t>
  </si>
  <si>
    <t>Barlithian</t>
  </si>
  <si>
    <t>Barlow</t>
  </si>
  <si>
    <t>Barono</t>
  </si>
  <si>
    <t>Barrelhelm</t>
  </si>
  <si>
    <t>Barsena</t>
  </si>
  <si>
    <t>Barten</t>
  </si>
  <si>
    <t>Baruk</t>
  </si>
  <si>
    <t>Barundar</t>
  </si>
  <si>
    <t>Barzal</t>
  </si>
  <si>
    <t>Barzula</t>
  </si>
  <si>
    <t>Bashal</t>
  </si>
  <si>
    <t>Basham</t>
  </si>
  <si>
    <t>Basilei</t>
  </si>
  <si>
    <t>Basona</t>
  </si>
  <si>
    <t>Basra</t>
  </si>
  <si>
    <t>Bassilus</t>
  </si>
  <si>
    <t>Bastian</t>
  </si>
  <si>
    <t>Batreans</t>
  </si>
  <si>
    <t>Battlestone</t>
  </si>
  <si>
    <t>Baumgartner</t>
  </si>
  <si>
    <t>Bawdewyn</t>
  </si>
  <si>
    <t>Baxor</t>
  </si>
  <si>
    <t>Bayless</t>
  </si>
  <si>
    <t>Bazullarith</t>
  </si>
  <si>
    <t>Beazor</t>
  </si>
  <si>
    <t>Beckry</t>
  </si>
  <si>
    <t>Bedaidus</t>
  </si>
  <si>
    <t>Bedal</t>
  </si>
  <si>
    <t>Bedarra</t>
  </si>
  <si>
    <t>Bedelda</t>
  </si>
  <si>
    <t>Bedlym</t>
  </si>
  <si>
    <t>Bedrich</t>
  </si>
  <si>
    <t>Bedwyck</t>
  </si>
  <si>
    <t>Bedwyr</t>
  </si>
  <si>
    <t>Beers</t>
  </si>
  <si>
    <t>Begris</t>
  </si>
  <si>
    <t>Begwynath</t>
  </si>
  <si>
    <t>Behjat</t>
  </si>
  <si>
    <t>Beirgis</t>
  </si>
  <si>
    <t>Beiris</t>
  </si>
  <si>
    <t>Beketa</t>
  </si>
  <si>
    <t>Belanie</t>
  </si>
  <si>
    <t>Belaquo</t>
  </si>
  <si>
    <t>Belarbreena</t>
  </si>
  <si>
    <t>Belarian</t>
  </si>
  <si>
    <t>Belaxarim</t>
  </si>
  <si>
    <t>Beld</t>
  </si>
  <si>
    <t>Beldon</t>
  </si>
  <si>
    <t>Belecthan</t>
  </si>
  <si>
    <t>Beledia</t>
  </si>
  <si>
    <t>Beledra</t>
  </si>
  <si>
    <t>Belegor</t>
  </si>
  <si>
    <t>Belen</t>
  </si>
  <si>
    <t>Beleriand</t>
  </si>
  <si>
    <t>Beless</t>
  </si>
  <si>
    <t>Beleth</t>
  </si>
  <si>
    <t>Belfarg</t>
  </si>
  <si>
    <t>Belgard</t>
  </si>
  <si>
    <t>Belgos</t>
  </si>
  <si>
    <t>Belia</t>
  </si>
  <si>
    <t>Belice</t>
  </si>
  <si>
    <t>Belierin</t>
  </si>
  <si>
    <t>Belim</t>
  </si>
  <si>
    <t>Belina</t>
  </si>
  <si>
    <t>Belionora</t>
  </si>
  <si>
    <t>Beliria</t>
  </si>
  <si>
    <t>Belirias</t>
  </si>
  <si>
    <t>Belisarius</t>
  </si>
  <si>
    <t>Belisma</t>
  </si>
  <si>
    <t>Belita</t>
  </si>
  <si>
    <t>Beljura</t>
  </si>
  <si>
    <t>Beljuril</t>
  </si>
  <si>
    <t>Bellario</t>
  </si>
  <si>
    <t>Bellinus</t>
  </si>
  <si>
    <t>Belmaid</t>
  </si>
  <si>
    <t>Belmara</t>
  </si>
  <si>
    <t>Belmina</t>
  </si>
  <si>
    <t>Belne</t>
  </si>
  <si>
    <t>Belonarra</t>
  </si>
  <si>
    <t>Belor</t>
  </si>
  <si>
    <t>Belzken</t>
  </si>
  <si>
    <t>Benante</t>
  </si>
  <si>
    <t>Benedetto</t>
  </si>
  <si>
    <t>Benedict</t>
  </si>
  <si>
    <t>Benelius</t>
  </si>
  <si>
    <t>Benelor</t>
  </si>
  <si>
    <t>Benesek</t>
  </si>
  <si>
    <t>Benito</t>
  </si>
  <si>
    <t>Benne</t>
  </si>
  <si>
    <t>Bennet</t>
  </si>
  <si>
    <t>Bennett</t>
  </si>
  <si>
    <t>Bennon</t>
  </si>
  <si>
    <t>Bentan</t>
  </si>
  <si>
    <t>Benthen</t>
  </si>
  <si>
    <t>Benuria</t>
  </si>
  <si>
    <t>Benvolio</t>
  </si>
  <si>
    <t>Benwick</t>
  </si>
  <si>
    <t>Beorn</t>
  </si>
  <si>
    <t>Beornegar</t>
  </si>
  <si>
    <t>Beornhelm</t>
  </si>
  <si>
    <t>Beornmund</t>
  </si>
  <si>
    <t>Bera</t>
  </si>
  <si>
    <t>Berach</t>
  </si>
  <si>
    <t>Beramedes</t>
  </si>
  <si>
    <t>Beramos</t>
  </si>
  <si>
    <t>Beran</t>
  </si>
  <si>
    <t>Beremere</t>
  </si>
  <si>
    <t>Berenike</t>
  </si>
  <si>
    <t>Beress</t>
  </si>
  <si>
    <t>Berethir</t>
  </si>
  <si>
    <t>Berg’inyon</t>
  </si>
  <si>
    <t>Bergaine</t>
  </si>
  <si>
    <t>Bergelas</t>
  </si>
  <si>
    <t>Bergwulf</t>
  </si>
  <si>
    <t>Berin</t>
  </si>
  <si>
    <t>Berinna</t>
  </si>
  <si>
    <t>Berronar</t>
  </si>
  <si>
    <t>Berrun</t>
  </si>
  <si>
    <t>Bertio</t>
  </si>
  <si>
    <t>Bertony</t>
  </si>
  <si>
    <t>Bertram</t>
  </si>
  <si>
    <t>Bertrand</t>
  </si>
  <si>
    <t>Berwyn</t>
  </si>
  <si>
    <t>Beshurza</t>
  </si>
  <si>
    <t>Besklen</t>
  </si>
  <si>
    <t>Besleth</t>
  </si>
  <si>
    <t>Besmal</t>
  </si>
  <si>
    <t>Besnik</t>
  </si>
  <si>
    <t>Besyran</t>
  </si>
  <si>
    <t>Beszrima</t>
  </si>
  <si>
    <t>Betanio</t>
  </si>
  <si>
    <t>Betharios</t>
  </si>
  <si>
    <t>Betharra</t>
  </si>
  <si>
    <t>Bethshan</t>
  </si>
  <si>
    <t>Bethurel</t>
  </si>
  <si>
    <t>Beticus</t>
  </si>
  <si>
    <t>Bevan</t>
  </si>
  <si>
    <t>Bevene</t>
  </si>
  <si>
    <t>Beyla</t>
  </si>
  <si>
    <t>Bezephaal</t>
  </si>
  <si>
    <t>Bhargava</t>
  </si>
  <si>
    <t>Bhaudach</t>
  </si>
  <si>
    <t>Bhavana</t>
  </si>
  <si>
    <t>Bhintel</t>
  </si>
  <si>
    <t>Biago</t>
  </si>
  <si>
    <t>Bifar</t>
  </si>
  <si>
    <t>Bijaya</t>
  </si>
  <si>
    <t>Bildor</t>
  </si>
  <si>
    <t>Bilger</t>
  </si>
  <si>
    <t>Billis</t>
  </si>
  <si>
    <t>Bilrentheus</t>
  </si>
  <si>
    <t>Biltis</t>
  </si>
  <si>
    <t>Binalfa</t>
  </si>
  <si>
    <t>Binns</t>
  </si>
  <si>
    <t>Binty</t>
  </si>
  <si>
    <t>Birrella</t>
  </si>
  <si>
    <t>Bislav</t>
  </si>
  <si>
    <t>Bissane</t>
  </si>
  <si>
    <t>Bisson</t>
  </si>
  <si>
    <t>Biviana</t>
  </si>
  <si>
    <t>Bizzait</t>
  </si>
  <si>
    <t>Bjornin</t>
  </si>
  <si>
    <t>Blackstrand</t>
  </si>
  <si>
    <t>Blackwater</t>
  </si>
  <si>
    <t>Bladebiter</t>
  </si>
  <si>
    <t>Bladecrusher</t>
  </si>
  <si>
    <t>Bladen’Kerst</t>
  </si>
  <si>
    <t>Bladud</t>
  </si>
  <si>
    <t>Blaera</t>
  </si>
  <si>
    <t>Blamira</t>
  </si>
  <si>
    <t>Blane</t>
  </si>
  <si>
    <t>Blangan</t>
  </si>
  <si>
    <t>Blanton</t>
  </si>
  <si>
    <t>Blazanar</t>
  </si>
  <si>
    <t>Bleddis</t>
  </si>
  <si>
    <t>Bleis</t>
  </si>
  <si>
    <t>Blesilda</t>
  </si>
  <si>
    <t>Blewitt</t>
  </si>
  <si>
    <t>Blonia</t>
  </si>
  <si>
    <t>Bloodbeard</t>
  </si>
  <si>
    <t>Bloodsworn</t>
  </si>
  <si>
    <t>Blopono</t>
  </si>
  <si>
    <t>Blubara</t>
  </si>
  <si>
    <t>Blundy</t>
  </si>
  <si>
    <t>Blundyth</t>
  </si>
  <si>
    <t>Boaz</t>
  </si>
  <si>
    <t>Bodari</t>
  </si>
  <si>
    <t>Boderill</t>
  </si>
  <si>
    <t>Bodo</t>
  </si>
  <si>
    <t>Bodog</t>
  </si>
  <si>
    <t>Bodorian</t>
  </si>
  <si>
    <t>Bogdan</t>
  </si>
  <si>
    <t>Bogram</t>
  </si>
  <si>
    <t>Boldbeard</t>
  </si>
  <si>
    <t>Boldblade</t>
  </si>
  <si>
    <t>Bolgreth</t>
  </si>
  <si>
    <t>Bolide</t>
  </si>
  <si>
    <t>Bollard</t>
  </si>
  <si>
    <t>Bolnor</t>
  </si>
  <si>
    <t>Bolontav</t>
  </si>
  <si>
    <t>Bomar</t>
  </si>
  <si>
    <t>Bomsteen</t>
  </si>
  <si>
    <t>Boole</t>
  </si>
  <si>
    <t>Boomsville</t>
  </si>
  <si>
    <t>Bopha</t>
  </si>
  <si>
    <t>Borean</t>
  </si>
  <si>
    <t>Borel</t>
  </si>
  <si>
    <t>Boretha</t>
  </si>
  <si>
    <t>Borgamot</t>
  </si>
  <si>
    <t>Borgol</t>
  </si>
  <si>
    <t>Borgstrum</t>
  </si>
  <si>
    <t>Borgul</t>
  </si>
  <si>
    <t>Bori</t>
  </si>
  <si>
    <t>Borias</t>
  </si>
  <si>
    <t>Borich</t>
  </si>
  <si>
    <t>Borkûl</t>
  </si>
  <si>
    <t>Borneheld</t>
  </si>
  <si>
    <t>Boroleas</t>
  </si>
  <si>
    <t>Boromar</t>
  </si>
  <si>
    <t>Borongil</t>
  </si>
  <si>
    <t>Borri</t>
  </si>
  <si>
    <t>Borwyn</t>
  </si>
  <si>
    <t>Bosero</t>
  </si>
  <si>
    <t>Bouldersun</t>
  </si>
  <si>
    <t>Bowler</t>
  </si>
  <si>
    <t>Boyd</t>
  </si>
  <si>
    <t>Bozen</t>
  </si>
  <si>
    <t>Bracken</t>
  </si>
  <si>
    <t>Brackley</t>
  </si>
  <si>
    <t>Bracton</t>
  </si>
  <si>
    <t>Brae</t>
  </si>
  <si>
    <t>Braelly</t>
  </si>
  <si>
    <t>Braethri</t>
  </si>
  <si>
    <t>Braga</t>
  </si>
  <si>
    <t>Brage</t>
  </si>
  <si>
    <t>Bragi</t>
  </si>
  <si>
    <t>Brakana</t>
  </si>
  <si>
    <t>Bralas</t>
  </si>
  <si>
    <t>Bram</t>
  </si>
  <si>
    <t>Bramly</t>
  </si>
  <si>
    <t>Bramwell</t>
  </si>
  <si>
    <t>Branchala</t>
  </si>
  <si>
    <t>Branda</t>
  </si>
  <si>
    <t>Brandach</t>
  </si>
  <si>
    <t>Brannagh</t>
  </si>
  <si>
    <t>Branwen</t>
  </si>
  <si>
    <t>Brasidas</t>
  </si>
  <si>
    <t>Brastias</t>
  </si>
  <si>
    <t>Brattigan</t>
  </si>
  <si>
    <t>Braxious</t>
  </si>
  <si>
    <t>Bray</t>
  </si>
  <si>
    <t>Brecie</t>
  </si>
  <si>
    <t>Bredda</t>
  </si>
  <si>
    <t>Bregor</t>
  </si>
  <si>
    <t>Breid</t>
  </si>
  <si>
    <t>Breluthkos</t>
  </si>
  <si>
    <t>Brencis</t>
  </si>
  <si>
    <t>Brenett</t>
  </si>
  <si>
    <t>Brennac</t>
  </si>
  <si>
    <t>Brenner</t>
  </si>
  <si>
    <t>Brenos</t>
  </si>
  <si>
    <t>Brevarr</t>
  </si>
  <si>
    <t>Brey</t>
  </si>
  <si>
    <t>Briah</t>
  </si>
  <si>
    <t>Briarfell</t>
  </si>
  <si>
    <t>Brictiue</t>
  </si>
  <si>
    <t>Brielbara</t>
  </si>
  <si>
    <t>Brielle</t>
  </si>
  <si>
    <t>Brienne</t>
  </si>
  <si>
    <t>Briente</t>
  </si>
  <si>
    <t>Brightbeard</t>
  </si>
  <si>
    <t>Brightblade</t>
  </si>
  <si>
    <t>Brightshield</t>
  </si>
  <si>
    <t>Brightwater</t>
  </si>
  <si>
    <t>Brilash</t>
  </si>
  <si>
    <t>Brilmara</t>
  </si>
  <si>
    <t>Brims</t>
  </si>
  <si>
    <t>Briniel</t>
  </si>
  <si>
    <t>Brinlemund</t>
  </si>
  <si>
    <t>Brinthia</t>
  </si>
  <si>
    <t>Briona</t>
  </si>
  <si>
    <t>Bristow</t>
  </si>
  <si>
    <t>Brithmaur</t>
  </si>
  <si>
    <t>Briza</t>
  </si>
  <si>
    <t>Brock</t>
  </si>
  <si>
    <t>Brodgar</t>
  </si>
  <si>
    <t>Brogach</t>
  </si>
  <si>
    <t>Brolla</t>
  </si>
  <si>
    <t>Brondarin</t>
  </si>
  <si>
    <t>Bronin</t>
  </si>
  <si>
    <t>Bronnia</t>
  </si>
  <si>
    <t>Bronwen</t>
  </si>
  <si>
    <t>Broton</t>
  </si>
  <si>
    <t>Brough</t>
  </si>
  <si>
    <t>Brouthod</t>
  </si>
  <si>
    <t>Browd</t>
  </si>
  <si>
    <t>Brug</t>
  </si>
  <si>
    <t>Brugar</t>
  </si>
  <si>
    <t>Bruherd</t>
  </si>
  <si>
    <t>Brullax</t>
  </si>
  <si>
    <t>Brunn</t>
  </si>
  <si>
    <t>Brunner</t>
  </si>
  <si>
    <t>Bruno</t>
  </si>
  <si>
    <t>Brurek</t>
  </si>
  <si>
    <t>Brusco</t>
  </si>
  <si>
    <t>Bruten</t>
  </si>
  <si>
    <t>Bruthwol</t>
  </si>
  <si>
    <t>Brynda</t>
  </si>
  <si>
    <t>Brynna</t>
  </si>
  <si>
    <t>Brynnlaw</t>
  </si>
  <si>
    <t>Brysa</t>
  </si>
  <si>
    <t>Búl</t>
  </si>
  <si>
    <t>Buleath</t>
  </si>
  <si>
    <t>Bunag</t>
  </si>
  <si>
    <t>Bunnag</t>
  </si>
  <si>
    <t>Burgell</t>
  </si>
  <si>
    <t>Burgrum</t>
  </si>
  <si>
    <t>Burguia</t>
  </si>
  <si>
    <t>Burhe</t>
  </si>
  <si>
    <t>Burnel</t>
  </si>
  <si>
    <t>Burryna</t>
  </si>
  <si>
    <t>Buscema</t>
  </si>
  <si>
    <t>Buthek</t>
  </si>
  <si>
    <t>Bvachan</t>
  </si>
  <si>
    <t>Byiak</t>
  </si>
  <si>
    <t>Bynarr</t>
  </si>
  <si>
    <t>Bynothas</t>
  </si>
  <si>
    <t>Byrne</t>
  </si>
  <si>
    <t>Cacia</t>
  </si>
  <si>
    <t>Cada</t>
  </si>
  <si>
    <t>Cadell</t>
  </si>
  <si>
    <t>Cadeltra</t>
  </si>
  <si>
    <t>Cadelyn</t>
  </si>
  <si>
    <t>Cadmar</t>
  </si>
  <si>
    <t>Cadmus</t>
  </si>
  <si>
    <t>Cadoc</t>
  </si>
  <si>
    <t>Cador</t>
  </si>
  <si>
    <t>Cadry</t>
  </si>
  <si>
    <t>Cadwaller</t>
  </si>
  <si>
    <t>Cadyr</t>
  </si>
  <si>
    <t>Caecil</t>
  </si>
  <si>
    <t>Caelia</t>
  </si>
  <si>
    <t>Caelkoth</t>
  </si>
  <si>
    <t>Caelum</t>
  </si>
  <si>
    <t>Caenis</t>
  </si>
  <si>
    <t>Caerfom</t>
  </si>
  <si>
    <t>Caerthann</t>
  </si>
  <si>
    <t>Caesin</t>
  </si>
  <si>
    <t>Cafal</t>
  </si>
  <si>
    <t>Cafferty</t>
  </si>
  <si>
    <t>Caffery</t>
  </si>
  <si>
    <t>Cahil</t>
  </si>
  <si>
    <t>Cahmir</t>
  </si>
  <si>
    <t>Cahulak</t>
  </si>
  <si>
    <t>Caia</t>
  </si>
  <si>
    <t>Caid</t>
  </si>
  <si>
    <t>Cailynn</t>
  </si>
  <si>
    <t>Caimael</t>
  </si>
  <si>
    <t>Cainus</t>
  </si>
  <si>
    <t>Caiphas</t>
  </si>
  <si>
    <t>Cairinn</t>
  </si>
  <si>
    <t>Calabaz</t>
  </si>
  <si>
    <t>Caladan</t>
  </si>
  <si>
    <t>Calandra</t>
  </si>
  <si>
    <t>Calantha</t>
  </si>
  <si>
    <t>Calastian</t>
  </si>
  <si>
    <t>Calathangas</t>
  </si>
  <si>
    <t>Calathra</t>
  </si>
  <si>
    <t>Calaurea</t>
  </si>
  <si>
    <t>Calbraith</t>
  </si>
  <si>
    <t>Calder</t>
  </si>
  <si>
    <t>Calderax</t>
  </si>
  <si>
    <t>Caldo</t>
  </si>
  <si>
    <t>Cale</t>
  </si>
  <si>
    <t>Caledus</t>
  </si>
  <si>
    <t>Calekoth</t>
  </si>
  <si>
    <t>Calence</t>
  </si>
  <si>
    <t>Calendor</t>
  </si>
  <si>
    <t>Caleotte</t>
  </si>
  <si>
    <t>Calesius</t>
  </si>
  <si>
    <t>Calessio</t>
  </si>
  <si>
    <t>Caletor</t>
  </si>
  <si>
    <t>Caliandros</t>
  </si>
  <si>
    <t>Caliastro</t>
  </si>
  <si>
    <t>Califax</t>
  </si>
  <si>
    <t>Caligarde</t>
  </si>
  <si>
    <t>Calimar</t>
  </si>
  <si>
    <t>Calin</t>
  </si>
  <si>
    <t>Calinda</t>
  </si>
  <si>
    <t>Calingnon</t>
  </si>
  <si>
    <t>Caliope</t>
  </si>
  <si>
    <t>Calira</t>
  </si>
  <si>
    <t>Calisa</t>
  </si>
  <si>
    <t>Calistria</t>
  </si>
  <si>
    <t>Calitha</t>
  </si>
  <si>
    <t>Calle</t>
  </si>
  <si>
    <t>Callianassa</t>
  </si>
  <si>
    <t>Calliel</t>
  </si>
  <si>
    <t>Callis</t>
  </si>
  <si>
    <t>Callistus</t>
  </si>
  <si>
    <t>Callor</t>
  </si>
  <si>
    <t>Callum</t>
  </si>
  <si>
    <t>Calse</t>
  </si>
  <si>
    <t>Caltha</t>
  </si>
  <si>
    <t>Calton</t>
  </si>
  <si>
    <t>Calum</t>
  </si>
  <si>
    <t>Calurin</t>
  </si>
  <si>
    <t>Calut</t>
  </si>
  <si>
    <t>Calvara</t>
  </si>
  <si>
    <t>Calvert</t>
  </si>
  <si>
    <t>Calwyn</t>
  </si>
  <si>
    <t>Calydon</t>
  </si>
  <si>
    <t>Calyr</t>
  </si>
  <si>
    <t>Camael</t>
  </si>
  <si>
    <t>Camara</t>
  </si>
  <si>
    <t>Camden</t>
  </si>
  <si>
    <t>Camille</t>
  </si>
  <si>
    <t>Caminda</t>
  </si>
  <si>
    <t>Camlo</t>
  </si>
  <si>
    <t>Camulus</t>
  </si>
  <si>
    <t>Cana</t>
  </si>
  <si>
    <t>Candra</t>
  </si>
  <si>
    <t>Candremi</t>
  </si>
  <si>
    <t>Candrian</t>
  </si>
  <si>
    <t>Canegoth</t>
  </si>
  <si>
    <t>Cangana</t>
  </si>
  <si>
    <t>Cannaur</t>
  </si>
  <si>
    <t>Canos</t>
  </si>
  <si>
    <t>Cant</t>
  </si>
  <si>
    <t>Cantaki</t>
  </si>
  <si>
    <t>Cantoria</t>
  </si>
  <si>
    <t>Canzon</t>
  </si>
  <si>
    <t>Capellanus</t>
  </si>
  <si>
    <t>Caperetto</t>
  </si>
  <si>
    <t>Capkun</t>
  </si>
  <si>
    <t>Caradas</t>
  </si>
  <si>
    <t>Carados</t>
  </si>
  <si>
    <t>Carasta</t>
  </si>
  <si>
    <t>Carbanero</t>
  </si>
  <si>
    <t>Carbos</t>
  </si>
  <si>
    <t>Carcera</t>
  </si>
  <si>
    <t>Cardell</t>
  </si>
  <si>
    <t>Cardolan</t>
  </si>
  <si>
    <t>Cardone</t>
  </si>
  <si>
    <t>Cardosh</t>
  </si>
  <si>
    <t>Cargwig</t>
  </si>
  <si>
    <t>Cárië</t>
  </si>
  <si>
    <t>Cariendar</t>
  </si>
  <si>
    <t>Carilindë</t>
  </si>
  <si>
    <t>Carilla</t>
  </si>
  <si>
    <t>Carlen</t>
  </si>
  <si>
    <t>Carmalis</t>
  </si>
  <si>
    <t>Carnago</t>
  </si>
  <si>
    <t>Carnavon</t>
  </si>
  <si>
    <t>Carnelian</t>
  </si>
  <si>
    <t>Carniel</t>
  </si>
  <si>
    <t>Carolio</t>
  </si>
  <si>
    <t>Carono</t>
  </si>
  <si>
    <t>Carrague</t>
  </si>
  <si>
    <t>Carrandra</t>
  </si>
  <si>
    <t>Carshena</t>
  </si>
  <si>
    <t>Carston</t>
  </si>
  <si>
    <t>Cartavius</t>
  </si>
  <si>
    <t>Cartery</t>
  </si>
  <si>
    <t>Carteya</t>
  </si>
  <si>
    <t>Carth</t>
  </si>
  <si>
    <t>Carus</t>
  </si>
  <si>
    <t>Carvel</t>
  </si>
  <si>
    <t>Carvin</t>
  </si>
  <si>
    <t>Carydion</t>
  </si>
  <si>
    <t>Caryn</t>
  </si>
  <si>
    <t>Cashgaraal</t>
  </si>
  <si>
    <t>Caskajaro</t>
  </si>
  <si>
    <t>Caspar</t>
  </si>
  <si>
    <t>Cassella</t>
  </si>
  <si>
    <t>Cassianus</t>
  </si>
  <si>
    <t>Cassius</t>
  </si>
  <si>
    <t>Castalia</t>
  </si>
  <si>
    <t>Castellan</t>
  </si>
  <si>
    <t>Castianira</t>
  </si>
  <si>
    <t>Castos</t>
  </si>
  <si>
    <t>Cataria</t>
  </si>
  <si>
    <t>Catessa</t>
  </si>
  <si>
    <t>Cathal</t>
  </si>
  <si>
    <t>Catharadomu</t>
  </si>
  <si>
    <t>Cather</t>
  </si>
  <si>
    <t>Cathera</t>
  </si>
  <si>
    <t>Cathria</t>
  </si>
  <si>
    <t>Caton</t>
  </si>
  <si>
    <t>Catraso</t>
  </si>
  <si>
    <t>Catreus</t>
  </si>
  <si>
    <t>Catterick</t>
  </si>
  <si>
    <t>Catyr</t>
  </si>
  <si>
    <t>Caughell</t>
  </si>
  <si>
    <t>Caulder</t>
  </si>
  <si>
    <t>Cavian</t>
  </si>
  <si>
    <t>Cavor</t>
  </si>
  <si>
    <t>Cazna</t>
  </si>
  <si>
    <t>Cean</t>
  </si>
  <si>
    <t>Cebus</t>
  </si>
  <si>
    <t>Cece</t>
  </si>
  <si>
    <t>Cecie</t>
  </si>
  <si>
    <t>Cedalion</t>
  </si>
  <si>
    <t>Ceese</t>
  </si>
  <si>
    <t>Cegilune</t>
  </si>
  <si>
    <t>Celad</t>
  </si>
  <si>
    <t>Celaeno</t>
  </si>
  <si>
    <t>Celcalab</t>
  </si>
  <si>
    <t>Celegon</t>
  </si>
  <si>
    <t>Celegorm</t>
  </si>
  <si>
    <t>Celegûr</t>
  </si>
  <si>
    <t>Celendra</t>
  </si>
  <si>
    <t>Celenwe</t>
  </si>
  <si>
    <t>Celeval</t>
  </si>
  <si>
    <t>Celevorn</t>
  </si>
  <si>
    <t>Celia</t>
  </si>
  <si>
    <t>Celian</t>
  </si>
  <si>
    <t>Celima</t>
  </si>
  <si>
    <t>Celinda</t>
  </si>
  <si>
    <t>Celinede</t>
  </si>
  <si>
    <t>Celise</t>
  </si>
  <si>
    <t>Celistian</t>
  </si>
  <si>
    <t>Cellador</t>
  </si>
  <si>
    <t>Cellarius</t>
  </si>
  <si>
    <t>Cellwair</t>
  </si>
  <si>
    <t>Celon</t>
  </si>
  <si>
    <t>Celosia</t>
  </si>
  <si>
    <t>Celski</t>
  </si>
  <si>
    <t>Celsus</t>
  </si>
  <si>
    <t>Celynnen</t>
  </si>
  <si>
    <t>Celynvian</t>
  </si>
  <si>
    <t>Cemal</t>
  </si>
  <si>
    <t>Cemarest</t>
  </si>
  <si>
    <t>Cemble</t>
  </si>
  <si>
    <t>Cemby</t>
  </si>
  <si>
    <t>Cemetra</t>
  </si>
  <si>
    <t>Cendran</t>
  </si>
  <si>
    <t>Cendrillon</t>
  </si>
  <si>
    <t>Cenedra</t>
  </si>
  <si>
    <t>Cenen</t>
  </si>
  <si>
    <t>Cener</t>
  </si>
  <si>
    <t>Cenereth</t>
  </si>
  <si>
    <t>Cenetra</t>
  </si>
  <si>
    <t>Cenis</t>
  </si>
  <si>
    <t>Cennetta</t>
  </si>
  <si>
    <t>Cenobio</t>
  </si>
  <si>
    <t>Cenodel</t>
  </si>
  <si>
    <t>Ceola</t>
  </si>
  <si>
    <t>Ceolwy</t>
  </si>
  <si>
    <t>Ceonna</t>
  </si>
  <si>
    <t>Cephas</t>
  </si>
  <si>
    <t>Cepheus</t>
  </si>
  <si>
    <t>Ceralde</t>
  </si>
  <si>
    <t>Ceratus</t>
  </si>
  <si>
    <t>Cerelia</t>
  </si>
  <si>
    <t>Cerelias</t>
  </si>
  <si>
    <t>Cerenna</t>
  </si>
  <si>
    <t>Cergos</t>
  </si>
  <si>
    <t>Cerigo</t>
  </si>
  <si>
    <t>Cerlito</t>
  </si>
  <si>
    <t>Cernum</t>
  </si>
  <si>
    <t>Cernus</t>
  </si>
  <si>
    <t>Ceros</t>
  </si>
  <si>
    <t>Cerrick</t>
  </si>
  <si>
    <t>Cerridwen</t>
  </si>
  <si>
    <t>Certes</t>
  </si>
  <si>
    <t>Cervando</t>
  </si>
  <si>
    <t>Cervelio</t>
  </si>
  <si>
    <t>Cesta</t>
  </si>
  <si>
    <t>Cestrella</t>
  </si>
  <si>
    <t>Cesya</t>
  </si>
  <si>
    <t>Cetheres</t>
  </si>
  <si>
    <t>Cethrassir</t>
  </si>
  <si>
    <t>Cethric</t>
  </si>
  <si>
    <t>Cethry</t>
  </si>
  <si>
    <t>Ceto</t>
  </si>
  <si>
    <t>Cevil</t>
  </si>
  <si>
    <t>Cevrus</t>
  </si>
  <si>
    <t>Cezria</t>
  </si>
  <si>
    <t>Chadalston</t>
  </si>
  <si>
    <t>Chadra</t>
  </si>
  <si>
    <t>Chadzina</t>
  </si>
  <si>
    <t>Chaitra</t>
  </si>
  <si>
    <t>Chaitram</t>
  </si>
  <si>
    <t>Chakos</t>
  </si>
  <si>
    <t>Chalavar</t>
  </si>
  <si>
    <t>Chalcie</t>
  </si>
  <si>
    <t>Chaldean</t>
  </si>
  <si>
    <t>Chaldir</t>
  </si>
  <si>
    <t>Chalen</t>
  </si>
  <si>
    <t>Chaleta</t>
  </si>
  <si>
    <t>Chalfauna</t>
  </si>
  <si>
    <t>Chalina</t>
  </si>
  <si>
    <t>Chalithra</t>
  </si>
  <si>
    <t>Chalon</t>
  </si>
  <si>
    <t>Chalono</t>
  </si>
  <si>
    <t>Chalt</t>
  </si>
  <si>
    <t>Chalyik</t>
  </si>
  <si>
    <t>Chamada</t>
  </si>
  <si>
    <t>Chambers</t>
  </si>
  <si>
    <t>Chamyel</t>
  </si>
  <si>
    <t>Chancellor</t>
  </si>
  <si>
    <t>Chandan</t>
  </si>
  <si>
    <t>Chandar</t>
  </si>
  <si>
    <t>Chandira</t>
  </si>
  <si>
    <t>Chanesta</t>
  </si>
  <si>
    <t>Chania</t>
  </si>
  <si>
    <t>Chanista</t>
  </si>
  <si>
    <t>Chanon</t>
  </si>
  <si>
    <t>Chansobal</t>
  </si>
  <si>
    <t>Chaona</t>
  </si>
  <si>
    <t>Charasel</t>
  </si>
  <si>
    <t>Charcemish</t>
  </si>
  <si>
    <t>Chardalyn</t>
  </si>
  <si>
    <t>Chardot</t>
  </si>
  <si>
    <t>Chardun</t>
  </si>
  <si>
    <t>Charien</t>
  </si>
  <si>
    <t>Charinida</t>
  </si>
  <si>
    <t>Charlena</t>
  </si>
  <si>
    <t>Charlton</t>
  </si>
  <si>
    <t>Charoli</t>
  </si>
  <si>
    <t>Charreen</t>
  </si>
  <si>
    <t>Charva</t>
  </si>
  <si>
    <t>Charys</t>
  </si>
  <si>
    <t>Chas</t>
  </si>
  <si>
    <t>Chasca</t>
  </si>
  <si>
    <t>Chasesk</t>
  </si>
  <si>
    <t>Chasghar</t>
  </si>
  <si>
    <t>Chastity</t>
  </si>
  <si>
    <t>Chaszmyr</t>
  </si>
  <si>
    <t>Chatara</t>
  </si>
  <si>
    <t>Chathin</t>
  </si>
  <si>
    <t>Chaulssin</t>
  </si>
  <si>
    <t>Chaya</t>
  </si>
  <si>
    <t>Chayle</t>
  </si>
  <si>
    <t>Chedena</t>
  </si>
  <si>
    <t>Cheladorn</t>
  </si>
  <si>
    <t>Chelan</t>
  </si>
  <si>
    <t>Cheliax</t>
  </si>
  <si>
    <t>Chelish</t>
  </si>
  <si>
    <t>Chemis</t>
  </si>
  <si>
    <t>Chemosh</t>
  </si>
  <si>
    <t>Chenzira</t>
  </si>
  <si>
    <t>Chergoua</t>
  </si>
  <si>
    <t>Chermosk</t>
  </si>
  <si>
    <t>Chernin</t>
  </si>
  <si>
    <t>Cheruu</t>
  </si>
  <si>
    <t>Chesagol</t>
  </si>
  <si>
    <t>Cheslav</t>
  </si>
  <si>
    <t>Chessintra</t>
  </si>
  <si>
    <t>Cheston</t>
  </si>
  <si>
    <t>Chevoor</t>
  </si>
  <si>
    <t>Chiara</t>
  </si>
  <si>
    <t>Chiedu</t>
  </si>
  <si>
    <t>Chilak</t>
  </si>
  <si>
    <t>Chilash</t>
  </si>
  <si>
    <t>Chione</t>
  </si>
  <si>
    <t>Chira</t>
  </si>
  <si>
    <t>Chiros</t>
  </si>
  <si>
    <t>Chirranirr</t>
  </si>
  <si>
    <t>Chiru</t>
  </si>
  <si>
    <t>Chitira</t>
  </si>
  <si>
    <t>Chiwetel</t>
  </si>
  <si>
    <t>Chlodalin</t>
  </si>
  <si>
    <t>Chora</t>
  </si>
  <si>
    <t>Chorum</t>
  </si>
  <si>
    <t>Chradon</t>
  </si>
  <si>
    <t>Chronias</t>
  </si>
  <si>
    <t>Chubbs</t>
  </si>
  <si>
    <t>Chuff</t>
  </si>
  <si>
    <t>Chuna</t>
  </si>
  <si>
    <t>Chuyo</t>
  </si>
  <si>
    <t>Chylaro</t>
  </si>
  <si>
    <t>Chyrk</t>
  </si>
  <si>
    <t>Chzandra</t>
  </si>
  <si>
    <t>Cianni</t>
  </si>
  <si>
    <t>Ciaran</t>
  </si>
  <si>
    <t>Ciba</t>
  </si>
  <si>
    <t>Cibald</t>
  </si>
  <si>
    <t>Cibant</t>
  </si>
  <si>
    <t>Cicerenna</t>
  </si>
  <si>
    <t>Cidulla</t>
  </si>
  <si>
    <t>Cielo</t>
  </si>
  <si>
    <t>Cileera</t>
  </si>
  <si>
    <t>Cilidarius</t>
  </si>
  <si>
    <t>Cillian</t>
  </si>
  <si>
    <t>Cily</t>
  </si>
  <si>
    <t>Cinadon</t>
  </si>
  <si>
    <t>Cíndor</t>
  </si>
  <si>
    <t>Cindra</t>
  </si>
  <si>
    <t>Cinerxes</t>
  </si>
  <si>
    <t>Cinnard</t>
  </si>
  <si>
    <t>Cinwyll</t>
  </si>
  <si>
    <t>Cinyras</t>
  </si>
  <si>
    <t>Cirdan</t>
  </si>
  <si>
    <t>Cirdire</t>
  </si>
  <si>
    <t>Cirelle</t>
  </si>
  <si>
    <t>Cirenzo</t>
  </si>
  <si>
    <t>Ciressa</t>
  </si>
  <si>
    <t>Cirollenus</t>
  </si>
  <si>
    <t>Cirvlon</t>
  </si>
  <si>
    <t>Cithaeron</t>
  </si>
  <si>
    <t>Citrine</t>
  </si>
  <si>
    <t>Clagius</t>
  </si>
  <si>
    <t>Clanguard</t>
  </si>
  <si>
    <t>Clappison</t>
  </si>
  <si>
    <t>Clariel</t>
  </si>
  <si>
    <t>Clava</t>
  </si>
  <si>
    <t>Clave</t>
  </si>
  <si>
    <t>Clawhell</t>
  </si>
  <si>
    <t>Clearreaver</t>
  </si>
  <si>
    <t>Cleas</t>
  </si>
  <si>
    <t>Clellister</t>
  </si>
  <si>
    <t>Clendon</t>
  </si>
  <si>
    <t>Cleona</t>
  </si>
  <si>
    <t>Cletayne</t>
  </si>
  <si>
    <t>Clibania</t>
  </si>
  <si>
    <t>Clithe</t>
  </si>
  <si>
    <t>Cloanne</t>
  </si>
  <si>
    <t>Clorinda</t>
  </si>
  <si>
    <t>Clotilda</t>
  </si>
  <si>
    <t>Clovaldo</t>
  </si>
  <si>
    <t>Clunwawl</t>
  </si>
  <si>
    <t>Clyton</t>
  </si>
  <si>
    <t>Codgan</t>
  </si>
  <si>
    <t>Codrus</t>
  </si>
  <si>
    <t>Coe</t>
  </si>
  <si>
    <t>Coel</t>
  </si>
  <si>
    <t>Cointaker</t>
  </si>
  <si>
    <t>Coldshore</t>
  </si>
  <si>
    <t>Coleth</t>
  </si>
  <si>
    <t>Colgomere</t>
  </si>
  <si>
    <t>Collazo</t>
  </si>
  <si>
    <t>Colm</t>
  </si>
  <si>
    <t>Colmarr</t>
  </si>
  <si>
    <t>Comerford</t>
  </si>
  <si>
    <t>Comitia</t>
  </si>
  <si>
    <t>Comnall</t>
  </si>
  <si>
    <t>Conemus</t>
  </si>
  <si>
    <t>Conga</t>
  </si>
  <si>
    <t>Connington</t>
  </si>
  <si>
    <t>Connors</t>
  </si>
  <si>
    <t>Connovar</t>
  </si>
  <si>
    <t>Conrad</t>
  </si>
  <si>
    <t>Constance</t>
  </si>
  <si>
    <t>Constantine</t>
  </si>
  <si>
    <t>Conti</t>
  </si>
  <si>
    <t>Convik</t>
  </si>
  <si>
    <t>Copperhearth</t>
  </si>
  <si>
    <t>Corabella</t>
  </si>
  <si>
    <t>Coran</t>
  </si>
  <si>
    <t>Corbray</t>
  </si>
  <si>
    <t>Corby</t>
  </si>
  <si>
    <t>Cordai</t>
  </si>
  <si>
    <t>Cordella</t>
  </si>
  <si>
    <t>Cordesh</t>
  </si>
  <si>
    <t>Corean</t>
  </si>
  <si>
    <t>Corend</t>
  </si>
  <si>
    <t>Coriana</t>
  </si>
  <si>
    <t>Corinth</t>
  </si>
  <si>
    <t>Corishali</t>
  </si>
  <si>
    <t>Coriss</t>
  </si>
  <si>
    <t>Corkaury</t>
  </si>
  <si>
    <t>Corlandrion</t>
  </si>
  <si>
    <t>Corley</t>
  </si>
  <si>
    <t>Corliss</t>
  </si>
  <si>
    <t>Cormac</t>
  </si>
  <si>
    <t>Cormyra</t>
  </si>
  <si>
    <t>Cornelius</t>
  </si>
  <si>
    <t>Coroleas</t>
  </si>
  <si>
    <t>Coronal</t>
  </si>
  <si>
    <t>Coros</t>
  </si>
  <si>
    <t>Corot</t>
  </si>
  <si>
    <t>Correg</t>
  </si>
  <si>
    <t>Corsini</t>
  </si>
  <si>
    <t>Corszen</t>
  </si>
  <si>
    <t>Corusk</t>
  </si>
  <si>
    <t>Corvis</t>
  </si>
  <si>
    <t>Corwon</t>
  </si>
  <si>
    <t>Corynax</t>
  </si>
  <si>
    <t>Coslan</t>
  </si>
  <si>
    <t>Cosme</t>
  </si>
  <si>
    <t>Cossey</t>
  </si>
  <si>
    <t>Costayne</t>
  </si>
  <si>
    <t>Coughlin</t>
  </si>
  <si>
    <t>Coulam</t>
  </si>
  <si>
    <t>Courdan</t>
  </si>
  <si>
    <t>Courynn</t>
  </si>
  <si>
    <t>Courynna</t>
  </si>
  <si>
    <t>Covelo</t>
  </si>
  <si>
    <t>Cowage</t>
  </si>
  <si>
    <t>Coxon</t>
  </si>
  <si>
    <t>Coyle</t>
  </si>
  <si>
    <t>Craemmol</t>
  </si>
  <si>
    <t>Craghunter</t>
  </si>
  <si>
    <t>Cragus</t>
  </si>
  <si>
    <t>Crand</t>
  </si>
  <si>
    <t>Cranwyn</t>
  </si>
  <si>
    <t>Cras</t>
  </si>
  <si>
    <t>Cray</t>
  </si>
  <si>
    <t>Creax</t>
  </si>
  <si>
    <t>Creb</t>
  </si>
  <si>
    <t>Credia</t>
  </si>
  <si>
    <t>Creighton</t>
  </si>
  <si>
    <t>Cremnain</t>
  </si>
  <si>
    <t>Crespo</t>
  </si>
  <si>
    <t>Cressa</t>
  </si>
  <si>
    <t>Cressen</t>
  </si>
  <si>
    <t>Cresthill</t>
  </si>
  <si>
    <t>Crestscar</t>
  </si>
  <si>
    <t>Creth</t>
  </si>
  <si>
    <t>Creylen</t>
  </si>
  <si>
    <t>Cridan</t>
  </si>
  <si>
    <t>Criet</t>
  </si>
  <si>
    <t>Crilgarin</t>
  </si>
  <si>
    <t>Crimmor</t>
  </si>
  <si>
    <t>Crinishod</t>
  </si>
  <si>
    <t>Crispin</t>
  </si>
  <si>
    <t>Cristiano</t>
  </si>
  <si>
    <t>Criston</t>
  </si>
  <si>
    <t>Critichety</t>
  </si>
  <si>
    <t>Crius</t>
  </si>
  <si>
    <t>Crobbel</t>
  </si>
  <si>
    <t>Crocus</t>
  </si>
  <si>
    <t>Crombie</t>
  </si>
  <si>
    <t>Crommach</t>
  </si>
  <si>
    <t>Cronan</t>
  </si>
  <si>
    <t>Cronberg</t>
  </si>
  <si>
    <t>Crosse</t>
  </si>
  <si>
    <t>Crowder</t>
  </si>
  <si>
    <t>Crowmist</t>
  </si>
  <si>
    <t>Crowther</t>
  </si>
  <si>
    <t>Crozie</t>
  </si>
  <si>
    <t>Csaba</t>
  </si>
  <si>
    <t>Csalan</t>
  </si>
  <si>
    <t>Csan</t>
  </si>
  <si>
    <t>Csarkos</t>
  </si>
  <si>
    <t>Csimbro</t>
  </si>
  <si>
    <t>Csindrila</t>
  </si>
  <si>
    <t>Csirvaldo</t>
  </si>
  <si>
    <t>Csittanko</t>
  </si>
  <si>
    <t>Cudzu</t>
  </si>
  <si>
    <t>Culd</t>
  </si>
  <si>
    <t>Cullen</t>
  </si>
  <si>
    <t>Cullum</t>
  </si>
  <si>
    <t>Culumaire</t>
  </si>
  <si>
    <t>Curdon</t>
  </si>
  <si>
    <t>Curia</t>
  </si>
  <si>
    <t>Curran</t>
  </si>
  <si>
    <t>Cutter</t>
  </si>
  <si>
    <t>Cuttlescar</t>
  </si>
  <si>
    <t>Cwell</t>
  </si>
  <si>
    <t>Cyf</t>
  </si>
  <si>
    <t>Cylethor</t>
  </si>
  <si>
    <t>Cyllene</t>
  </si>
  <si>
    <t>Cymnia</t>
  </si>
  <si>
    <t>Cymoril</t>
  </si>
  <si>
    <t>Cymrillian</t>
  </si>
  <si>
    <t>Cynara</t>
  </si>
  <si>
    <t>Cynesige</t>
  </si>
  <si>
    <t>Cynoora</t>
  </si>
  <si>
    <t>Cynric</t>
  </si>
  <si>
    <t>Cynthoria</t>
  </si>
  <si>
    <t>Cynyr</t>
  </si>
  <si>
    <t>Cyprian</t>
  </si>
  <si>
    <t>Cyra</t>
  </si>
  <si>
    <t>Cyrila</t>
  </si>
  <si>
    <t>Cyrillus</t>
  </si>
  <si>
    <t>Cythera</t>
  </si>
  <si>
    <t>Cytorak</t>
  </si>
  <si>
    <t>Cytos</t>
  </si>
  <si>
    <t>D’Anza</t>
  </si>
  <si>
    <t>D’Atra</t>
  </si>
  <si>
    <t>D’Avonni</t>
  </si>
  <si>
    <t>Daargen</t>
  </si>
  <si>
    <t>Daarina</t>
  </si>
  <si>
    <t>Dabir</t>
  </si>
  <si>
    <t>Dace</t>
  </si>
  <si>
    <t>Dacia</t>
  </si>
  <si>
    <t>Dacian</t>
  </si>
  <si>
    <t>Daecyn</t>
  </si>
  <si>
    <t>Daedeline</t>
  </si>
  <si>
    <t>Daedinnear</t>
  </si>
  <si>
    <t>Daeges</t>
  </si>
  <si>
    <t>Daegus</t>
  </si>
  <si>
    <t>Daelius</t>
  </si>
  <si>
    <t>Daellemar</t>
  </si>
  <si>
    <t>Daelomiel</t>
  </si>
  <si>
    <t>Daelric</t>
  </si>
  <si>
    <t>Daemar</t>
  </si>
  <si>
    <t>Daeos</t>
  </si>
  <si>
    <t>Daeraelon</t>
  </si>
  <si>
    <t>Daereth</t>
  </si>
  <si>
    <t>Daeron</t>
  </si>
  <si>
    <t>Daerondor</t>
  </si>
  <si>
    <t>Daersis</t>
  </si>
  <si>
    <t>Daerthane</t>
  </si>
  <si>
    <t>Daetra</t>
  </si>
  <si>
    <t>Daffron</t>
  </si>
  <si>
    <t>Dafna</t>
  </si>
  <si>
    <t>Dagan</t>
  </si>
  <si>
    <t>Dagania</t>
  </si>
  <si>
    <t>Daggersharp</t>
  </si>
  <si>
    <t>Dagmar</t>
  </si>
  <si>
    <t>Dagmer</t>
  </si>
  <si>
    <t>Dagorlad</t>
  </si>
  <si>
    <t>Dagory</t>
  </si>
  <si>
    <t>Dagos</t>
  </si>
  <si>
    <t>Dagrun</t>
  </si>
  <si>
    <t>Dahad</t>
  </si>
  <si>
    <t>Dahena</t>
  </si>
  <si>
    <t>Daigoro</t>
  </si>
  <si>
    <t>Dailan</t>
  </si>
  <si>
    <t>Daimos</t>
  </si>
  <si>
    <t>Dainan</t>
  </si>
  <si>
    <t>Dajauta</t>
  </si>
  <si>
    <t>Dakara</t>
  </si>
  <si>
    <t>Dakena</t>
  </si>
  <si>
    <t>Dakiema</t>
  </si>
  <si>
    <t>Daksha</t>
  </si>
  <si>
    <t>Dalabrac</t>
  </si>
  <si>
    <t>Dalairis</t>
  </si>
  <si>
    <t>Dalana</t>
  </si>
  <si>
    <t>Dalanis</t>
  </si>
  <si>
    <t>Dalarag</t>
  </si>
  <si>
    <t>Dalarie</t>
  </si>
  <si>
    <t>Dalavai</t>
  </si>
  <si>
    <t>Daleel</t>
  </si>
  <si>
    <t>Dalend</t>
  </si>
  <si>
    <t>Dalenna</t>
  </si>
  <si>
    <t>Dalibor</t>
  </si>
  <si>
    <t>Dalicarlia</t>
  </si>
  <si>
    <t>Dalicia</t>
  </si>
  <si>
    <t>Dalila</t>
  </si>
  <si>
    <t>Dalimar</t>
  </si>
  <si>
    <t>Dalinda</t>
  </si>
  <si>
    <t>Dalis</t>
  </si>
  <si>
    <t>Dalisa</t>
  </si>
  <si>
    <t>Daljeet</t>
  </si>
  <si>
    <t>Daljinder</t>
  </si>
  <si>
    <t>Dalkon</t>
  </si>
  <si>
    <t>Dallen</t>
  </si>
  <si>
    <t>Dalleska</t>
  </si>
  <si>
    <t>Dalma</t>
  </si>
  <si>
    <t>Dalmacio</t>
  </si>
  <si>
    <t>Dalomo</t>
  </si>
  <si>
    <t>Dalon</t>
  </si>
  <si>
    <t>Dalren</t>
  </si>
  <si>
    <t>Dalshorn</t>
  </si>
  <si>
    <t>Dalsor</t>
  </si>
  <si>
    <t>Dalston</t>
  </si>
  <si>
    <t>Daltan</t>
  </si>
  <si>
    <t>Dalton</t>
  </si>
  <si>
    <t>Dalva</t>
  </si>
  <si>
    <t>Dalvin</t>
  </si>
  <si>
    <t>Dalya</t>
  </si>
  <si>
    <t>Dalymar</t>
  </si>
  <si>
    <t>Dalyn</t>
  </si>
  <si>
    <t>Damaceus</t>
  </si>
  <si>
    <t>Damali</t>
  </si>
  <si>
    <t>Damara</t>
  </si>
  <si>
    <t>Damashar</t>
  </si>
  <si>
    <t>Damecos</t>
  </si>
  <si>
    <t>Damek</t>
  </si>
  <si>
    <t>Damesca</t>
  </si>
  <si>
    <t>Damia</t>
  </si>
  <si>
    <t>Damille</t>
  </si>
  <si>
    <t>Damita</t>
  </si>
  <si>
    <t>Damodar</t>
  </si>
  <si>
    <t>Danae</t>
  </si>
  <si>
    <t>Danaka</t>
  </si>
  <si>
    <t>Danalakshmi</t>
  </si>
  <si>
    <t>Danamark</t>
  </si>
  <si>
    <t>Danasha</t>
  </si>
  <si>
    <t>Danaus</t>
  </si>
  <si>
    <t>Danax</t>
  </si>
  <si>
    <t>Danby</t>
  </si>
  <si>
    <t>Dancan</t>
  </si>
  <si>
    <t>Dancarlo</t>
  </si>
  <si>
    <t>Dancil</t>
  </si>
  <si>
    <t>Dandera</t>
  </si>
  <si>
    <t>Daneco</t>
  </si>
  <si>
    <t>Danel</t>
  </si>
  <si>
    <t>Danelek</t>
  </si>
  <si>
    <t>Danesh</t>
  </si>
  <si>
    <t>Danford</t>
  </si>
  <si>
    <t>Dania</t>
  </si>
  <si>
    <t>Danifae</t>
  </si>
  <si>
    <t>Danira</t>
  </si>
  <si>
    <t>Dannodel</t>
  </si>
  <si>
    <t>Danomar</t>
  </si>
  <si>
    <t>Danorah</t>
  </si>
  <si>
    <t>Danore</t>
  </si>
  <si>
    <t>Danrick</t>
  </si>
  <si>
    <t>Dante</t>
  </si>
  <si>
    <t>Danton</t>
  </si>
  <si>
    <t>Dantrag</t>
  </si>
  <si>
    <t>Danuela</t>
  </si>
  <si>
    <t>Danuvian</t>
  </si>
  <si>
    <t>Danvia</t>
  </si>
  <si>
    <t>Danya</t>
  </si>
  <si>
    <t>Daoine</t>
  </si>
  <si>
    <t>Dar’Tan</t>
  </si>
  <si>
    <t>Darad</t>
  </si>
  <si>
    <t>Darakan</t>
  </si>
  <si>
    <t>Daramos</t>
  </si>
  <si>
    <t>Daramulum</t>
  </si>
  <si>
    <t>Darch</t>
  </si>
  <si>
    <t>Dardragon</t>
  </si>
  <si>
    <t>Dare</t>
  </si>
  <si>
    <t>Dareios</t>
  </si>
  <si>
    <t>Dareza</t>
  </si>
  <si>
    <t>Dargent</t>
  </si>
  <si>
    <t>Darghin</t>
  </si>
  <si>
    <t>Dariane</t>
  </si>
  <si>
    <t>Darice</t>
  </si>
  <si>
    <t>Darielle</t>
  </si>
  <si>
    <t>Darien</t>
  </si>
  <si>
    <t>Darif</t>
  </si>
  <si>
    <t>Darkith</t>
  </si>
  <si>
    <t>Darkon</t>
  </si>
  <si>
    <t>Darkûl</t>
  </si>
  <si>
    <t>Darless</t>
  </si>
  <si>
    <t>Darlessa</t>
  </si>
  <si>
    <t>Darlithia</t>
  </si>
  <si>
    <t>Darmendra</t>
  </si>
  <si>
    <t>Darnack</t>
  </si>
  <si>
    <t>Darota</t>
  </si>
  <si>
    <t>Darpan</t>
  </si>
  <si>
    <t>Darrana</t>
  </si>
  <si>
    <t>Darrett</t>
  </si>
  <si>
    <t>Darrow</t>
  </si>
  <si>
    <t>Darsidian</t>
  </si>
  <si>
    <t>Darsis</t>
  </si>
  <si>
    <t>Darsson</t>
  </si>
  <si>
    <t>Darsver</t>
  </si>
  <si>
    <t>Dartangana</t>
  </si>
  <si>
    <t>Daruma</t>
  </si>
  <si>
    <t>Darval</t>
  </si>
  <si>
    <t>Darvam</t>
  </si>
  <si>
    <t>Darvame</t>
  </si>
  <si>
    <t>Darvel</t>
  </si>
  <si>
    <t>Darvian</t>
  </si>
  <si>
    <t>Darvo</t>
  </si>
  <si>
    <t>Darwold</t>
  </si>
  <si>
    <t>Darys</t>
  </si>
  <si>
    <t>Darzal</t>
  </si>
  <si>
    <t>Dasan</t>
  </si>
  <si>
    <t>Dasara</t>
  </si>
  <si>
    <t>Dasselath</t>
  </si>
  <si>
    <t>Dassio</t>
  </si>
  <si>
    <t>Dastia</t>
  </si>
  <si>
    <t>Datha</t>
  </si>
  <si>
    <t>Dathan</t>
  </si>
  <si>
    <t>Dathanja</t>
  </si>
  <si>
    <t>Datharian</t>
  </si>
  <si>
    <t>Datura</t>
  </si>
  <si>
    <t>Daudir</t>
  </si>
  <si>
    <t>Davarus</t>
  </si>
  <si>
    <t>Davery</t>
  </si>
  <si>
    <t>Davina</t>
  </si>
  <si>
    <t>Davinder</t>
  </si>
  <si>
    <t>Davion</t>
  </si>
  <si>
    <t>Davius</t>
  </si>
  <si>
    <t>Davlyn</t>
  </si>
  <si>
    <t>Davos</t>
  </si>
  <si>
    <t>Daxsenca</t>
  </si>
  <si>
    <t>Daylen</t>
  </si>
  <si>
    <t>Daymar</t>
  </si>
  <si>
    <t>Daynes</t>
  </si>
  <si>
    <t>Dcarius</t>
  </si>
  <si>
    <t>Deandra</t>
  </si>
  <si>
    <t>Dearborn</t>
  </si>
  <si>
    <t>Deason</t>
  </si>
  <si>
    <t>Deathurga</t>
  </si>
  <si>
    <t>Debose</t>
  </si>
  <si>
    <t>Decanus</t>
  </si>
  <si>
    <t>Decimeth</t>
  </si>
  <si>
    <t>Decius</t>
  </si>
  <si>
    <t>Deckon</t>
  </si>
  <si>
    <t>Declan</t>
  </si>
  <si>
    <t>Deda</t>
  </si>
  <si>
    <t>Dedric</t>
  </si>
  <si>
    <t>Deegie</t>
  </si>
  <si>
    <t>Deepali</t>
  </si>
  <si>
    <t>Deepanshu</t>
  </si>
  <si>
    <t>Deepmiddens</t>
  </si>
  <si>
    <t>Deepstrider</t>
  </si>
  <si>
    <t>Deepwater</t>
  </si>
  <si>
    <t>Deetra</t>
  </si>
  <si>
    <t>Defnas</t>
  </si>
  <si>
    <t>Degaan</t>
  </si>
  <si>
    <t>Deianira</t>
  </si>
  <si>
    <t>Deidamia</t>
  </si>
  <si>
    <t>Deikov</t>
  </si>
  <si>
    <t>Deilzenar</t>
  </si>
  <si>
    <t>Deimas</t>
  </si>
  <si>
    <t>Deira</t>
  </si>
  <si>
    <t>Dejai</t>
  </si>
  <si>
    <t>Dejana</t>
  </si>
  <si>
    <t>Dekeldric</t>
  </si>
  <si>
    <t>Deketra</t>
  </si>
  <si>
    <t>Dekovan</t>
  </si>
  <si>
    <t>Del</t>
  </si>
  <si>
    <t>Delagoth</t>
  </si>
  <si>
    <t>Delain</t>
  </si>
  <si>
    <t>Delamico</t>
  </si>
  <si>
    <t>Delana</t>
  </si>
  <si>
    <t>Delarin</t>
  </si>
  <si>
    <t>Delcer</t>
  </si>
  <si>
    <t>Delcine</t>
  </si>
  <si>
    <t>Deldiira</t>
  </si>
  <si>
    <t>Delek</t>
  </si>
  <si>
    <t>Delena</t>
  </si>
  <si>
    <t>Delfric</t>
  </si>
  <si>
    <t>Delian</t>
  </si>
  <si>
    <t>Delio</t>
  </si>
  <si>
    <t>Delitha</t>
  </si>
  <si>
    <t>Deliz</t>
  </si>
  <si>
    <t>Delizan</t>
  </si>
  <si>
    <t>Delja</t>
  </si>
  <si>
    <t>Della</t>
  </si>
  <si>
    <t>Dellora</t>
  </si>
  <si>
    <t>Dellyn</t>
  </si>
  <si>
    <t>Delmac</t>
  </si>
  <si>
    <t>Delmario</t>
  </si>
  <si>
    <t>Delmas</t>
  </si>
  <si>
    <t>Delmer</t>
  </si>
  <si>
    <t>Delmira</t>
  </si>
  <si>
    <t>Delmis</t>
  </si>
  <si>
    <t>Deloma</t>
  </si>
  <si>
    <t>Delondra</t>
  </si>
  <si>
    <t>Delora</t>
  </si>
  <si>
    <t>Delos</t>
  </si>
  <si>
    <t>Delosar</t>
  </si>
  <si>
    <t>Delphine</t>
  </si>
  <si>
    <t>Delquiff</t>
  </si>
  <si>
    <t>Delryn</t>
  </si>
  <si>
    <t>Delsenia</t>
  </si>
  <si>
    <t>Delsenora</t>
  </si>
  <si>
    <t>Delsin</t>
  </si>
  <si>
    <t>Delton</t>
  </si>
  <si>
    <t>Deltric</t>
  </si>
  <si>
    <t>Delvert</t>
  </si>
  <si>
    <t>Delza</t>
  </si>
  <si>
    <t>Delzon</t>
  </si>
  <si>
    <t>Delzoun</t>
  </si>
  <si>
    <t>Delzy</t>
  </si>
  <si>
    <t>Demaris</t>
  </si>
  <si>
    <t>Demedor</t>
  </si>
  <si>
    <t>Demelza</t>
  </si>
  <si>
    <t>Demeres</t>
  </si>
  <si>
    <t>Demerian</t>
  </si>
  <si>
    <t>Demetria</t>
  </si>
  <si>
    <t>Demian</t>
  </si>
  <si>
    <t>Demianete</t>
  </si>
  <si>
    <t>Demirhan</t>
  </si>
  <si>
    <t>Demitra</t>
  </si>
  <si>
    <t>Demmeris</t>
  </si>
  <si>
    <t>Demophon</t>
  </si>
  <si>
    <t>Demos</t>
  </si>
  <si>
    <t>Demtra</t>
  </si>
  <si>
    <t>Denak</t>
  </si>
  <si>
    <t>Deneb</t>
  </si>
  <si>
    <t>Denestan</t>
  </si>
  <si>
    <t>Deneth</t>
  </si>
  <si>
    <t>Denin</t>
  </si>
  <si>
    <t>Denissa</t>
  </si>
  <si>
    <t>Denker</t>
  </si>
  <si>
    <t>Denley</t>
  </si>
  <si>
    <t>Dennett</t>
  </si>
  <si>
    <t>Denovaris</t>
  </si>
  <si>
    <t>Denric</t>
  </si>
  <si>
    <t>Denton</t>
  </si>
  <si>
    <t>Denya</t>
  </si>
  <si>
    <t>Deofrit</t>
  </si>
  <si>
    <t>Deola</t>
  </si>
  <si>
    <t>Deorwald</t>
  </si>
  <si>
    <t>Derathar</t>
  </si>
  <si>
    <t>Derek</t>
  </si>
  <si>
    <t>Derema</t>
  </si>
  <si>
    <t>Derenda</t>
  </si>
  <si>
    <t>Derestine</t>
  </si>
  <si>
    <t>Derex</t>
  </si>
  <si>
    <t>Derfel</t>
  </si>
  <si>
    <t>Dergin</t>
  </si>
  <si>
    <t>Deriel</t>
  </si>
  <si>
    <t>Dernhelm</t>
  </si>
  <si>
    <t>Dernis</t>
  </si>
  <si>
    <t>Derogna</t>
  </si>
  <si>
    <t>Derollan</t>
  </si>
  <si>
    <t>Derratikus</t>
  </si>
  <si>
    <t>Derthennes</t>
  </si>
  <si>
    <t>Dervala</t>
  </si>
  <si>
    <t>Dervich</t>
  </si>
  <si>
    <t>Desaivenkata</t>
  </si>
  <si>
    <t>Desala</t>
  </si>
  <si>
    <t>Desalen</t>
  </si>
  <si>
    <t>Desara</t>
  </si>
  <si>
    <t>Desba</t>
  </si>
  <si>
    <t>Desh</t>
  </si>
  <si>
    <t>Desimar</t>
  </si>
  <si>
    <t>Desley</t>
  </si>
  <si>
    <t>Desma</t>
  </si>
  <si>
    <t>Desmera</t>
  </si>
  <si>
    <t>Desna</t>
  </si>
  <si>
    <t>Despari</t>
  </si>
  <si>
    <t>Despina</t>
  </si>
  <si>
    <t>Desreta</t>
  </si>
  <si>
    <t>Dessa</t>
  </si>
  <si>
    <t>Dessetra</t>
  </si>
  <si>
    <t>Destan</t>
  </si>
  <si>
    <t>Destrios</t>
  </si>
  <si>
    <t>Dethas</t>
  </si>
  <si>
    <t>Detho</t>
  </si>
  <si>
    <t>Dethyra</t>
  </si>
  <si>
    <t>Detus</t>
  </si>
  <si>
    <t>Deucalion</t>
  </si>
  <si>
    <t>Devadarshan</t>
  </si>
  <si>
    <t>Devadatta</t>
  </si>
  <si>
    <t>Devae</t>
  </si>
  <si>
    <t>Devaia</t>
  </si>
  <si>
    <t>Devecia</t>
  </si>
  <si>
    <t>Deveny</t>
  </si>
  <si>
    <t>Deverin</t>
  </si>
  <si>
    <t>Devora</t>
  </si>
  <si>
    <t>Devries</t>
  </si>
  <si>
    <t>Dewara</t>
  </si>
  <si>
    <t>Dewbeam</t>
  </si>
  <si>
    <t>Dewbender</t>
  </si>
  <si>
    <t>Dexion</t>
  </si>
  <si>
    <t>Dexius</t>
  </si>
  <si>
    <t>Dexter</t>
  </si>
  <si>
    <t>Dhaivat</t>
  </si>
  <si>
    <t>Dhakos</t>
  </si>
  <si>
    <t>Dhalmass</t>
  </si>
  <si>
    <t>Dhaunae</t>
  </si>
  <si>
    <t>Dhulark</t>
  </si>
  <si>
    <t>Dhyana</t>
  </si>
  <si>
    <t>Dialia</t>
  </si>
  <si>
    <t>Diallah</t>
  </si>
  <si>
    <t>Diamabel</t>
  </si>
  <si>
    <t>Dian</t>
  </si>
  <si>
    <t>Dielle</t>
  </si>
  <si>
    <t>Diera</t>
  </si>
  <si>
    <t>Dilana</t>
  </si>
  <si>
    <t>Dilcia</t>
  </si>
  <si>
    <t>Dilmun</t>
  </si>
  <si>
    <t>Diltreth</t>
  </si>
  <si>
    <t>Dilynrae</t>
  </si>
  <si>
    <t>Dima</t>
  </si>
  <si>
    <t>Dimmu</t>
  </si>
  <si>
    <t>Dinain</t>
  </si>
  <si>
    <t>Dinarv</t>
  </si>
  <si>
    <t>Dindrane</t>
  </si>
  <si>
    <t>Dinin</t>
  </si>
  <si>
    <t>Dinoryn</t>
  </si>
  <si>
    <t>Diomedes</t>
  </si>
  <si>
    <t>Dipree</t>
  </si>
  <si>
    <t>Diralos</t>
  </si>
  <si>
    <t>Dirgereaper</t>
  </si>
  <si>
    <t>Dirinka</t>
  </si>
  <si>
    <t>Diriya</t>
  </si>
  <si>
    <t>Dirke</t>
  </si>
  <si>
    <t>Dismoja</t>
  </si>
  <si>
    <t>Disnov</t>
  </si>
  <si>
    <t>Ditko</t>
  </si>
  <si>
    <t>Divantia</t>
  </si>
  <si>
    <t>Divolg</t>
  </si>
  <si>
    <t>Dizon</t>
  </si>
  <si>
    <t>Djara</t>
  </si>
  <si>
    <t>Djaris</t>
  </si>
  <si>
    <t>Djavan</t>
  </si>
  <si>
    <t>Djemidor</t>
  </si>
  <si>
    <t>Dmeshia</t>
  </si>
  <si>
    <t>Doane</t>
  </si>
  <si>
    <t>Doban</t>
  </si>
  <si>
    <t>Dobin</t>
  </si>
  <si>
    <t>Dobner</t>
  </si>
  <si>
    <t>Dobson</t>
  </si>
  <si>
    <t>Dodd</t>
  </si>
  <si>
    <t>Dodek</t>
  </si>
  <si>
    <t>Dodona</t>
  </si>
  <si>
    <t>Dokiel</t>
  </si>
  <si>
    <t>Dolabria</t>
  </si>
  <si>
    <t>Dolendo</t>
  </si>
  <si>
    <t>Dolmed</t>
  </si>
  <si>
    <t>Dolmen</t>
  </si>
  <si>
    <t>Domago</t>
  </si>
  <si>
    <t>Dominic</t>
  </si>
  <si>
    <t>Domitia</t>
  </si>
  <si>
    <t>Donall</t>
  </si>
  <si>
    <t>Donatien</t>
  </si>
  <si>
    <t>Donato</t>
  </si>
  <si>
    <t>Doness</t>
  </si>
  <si>
    <t>Dongaill</t>
  </si>
  <si>
    <t>Doniphos</t>
  </si>
  <si>
    <t>Donnelar</t>
  </si>
  <si>
    <t>Donoagi</t>
  </si>
  <si>
    <t>Donoghan</t>
  </si>
  <si>
    <t>Dontos</t>
  </si>
  <si>
    <t>Dorala</t>
  </si>
  <si>
    <t>Doraldo</t>
  </si>
  <si>
    <t>Dorcorian</t>
  </si>
  <si>
    <t>Dordrien</t>
  </si>
  <si>
    <t>Dorethau</t>
  </si>
  <si>
    <t>Dorgan</t>
  </si>
  <si>
    <t>Dorisa</t>
  </si>
  <si>
    <t>Dorjan</t>
  </si>
  <si>
    <t>Dorna</t>
  </si>
  <si>
    <t>Dorothir</t>
  </si>
  <si>
    <t>Dorothis</t>
  </si>
  <si>
    <t>Dorough</t>
  </si>
  <si>
    <t>Doruzed</t>
  </si>
  <si>
    <t>Dorvayn</t>
  </si>
  <si>
    <t>Doschama</t>
  </si>
  <si>
    <t>Dosova</t>
  </si>
  <si>
    <t>Dotan</t>
  </si>
  <si>
    <t>Dottir</t>
  </si>
  <si>
    <t>Dovev</t>
  </si>
  <si>
    <t>Dowager</t>
  </si>
  <si>
    <t>Dower</t>
  </si>
  <si>
    <t>Dowthe</t>
  </si>
  <si>
    <t>Drachys</t>
  </si>
  <si>
    <t>Drada</t>
  </si>
  <si>
    <t>Drael</t>
  </si>
  <si>
    <t>Dragana</t>
  </si>
  <si>
    <t>Dragathil</t>
  </si>
  <si>
    <t>Dragonfallow</t>
  </si>
  <si>
    <t>Dragonrunner</t>
  </si>
  <si>
    <t>Dragonthorne</t>
  </si>
  <si>
    <t>Drakantal</t>
  </si>
  <si>
    <t>Drakar</t>
  </si>
  <si>
    <t>Drakin</t>
  </si>
  <si>
    <t>Drakov</t>
  </si>
  <si>
    <t>Dralas</t>
  </si>
  <si>
    <t>Dralasca</t>
  </si>
  <si>
    <t>Dranith</t>
  </si>
  <si>
    <t>Dranzorg</t>
  </si>
  <si>
    <t>Draren</t>
  </si>
  <si>
    <t>Drash</t>
  </si>
  <si>
    <t>Draskilion</t>
  </si>
  <si>
    <t>Drasus</t>
  </si>
  <si>
    <t>Draupnir</t>
  </si>
  <si>
    <t>Drava</t>
  </si>
  <si>
    <t>Draxan</t>
  </si>
  <si>
    <t>Draxgor</t>
  </si>
  <si>
    <t>Draylind</t>
  </si>
  <si>
    <t>Dreagus</t>
  </si>
  <si>
    <t>Dreayth</t>
  </si>
  <si>
    <t>Dreddle</t>
  </si>
  <si>
    <t>Drefan</t>
  </si>
  <si>
    <t>Drekkon</t>
  </si>
  <si>
    <t>Drel</t>
  </si>
  <si>
    <t>Drelaseth</t>
  </si>
  <si>
    <t>Drelb</t>
  </si>
  <si>
    <t>Drelik</t>
  </si>
  <si>
    <t>Drelsin</t>
  </si>
  <si>
    <t>Dremmeris</t>
  </si>
  <si>
    <t>Drendari</t>
  </si>
  <si>
    <t>Dresele</t>
  </si>
  <si>
    <t>Drevion</t>
  </si>
  <si>
    <t>Drevnar</t>
  </si>
  <si>
    <t>Drewet</t>
  </si>
  <si>
    <t>Drewy</t>
  </si>
  <si>
    <t>Drexel</t>
  </si>
  <si>
    <t>Driadore</t>
  </si>
  <si>
    <t>Driander</t>
  </si>
  <si>
    <t>Driend</t>
  </si>
  <si>
    <t>Drilenis</t>
  </si>
  <si>
    <t>Drille</t>
  </si>
  <si>
    <t>Drinar</t>
  </si>
  <si>
    <t>Dris</t>
  </si>
  <si>
    <t>Drisana</t>
  </si>
  <si>
    <t>Driscoll</t>
  </si>
  <si>
    <t>Drisinil</t>
  </si>
  <si>
    <t>Drisisnil</t>
  </si>
  <si>
    <t>Drivous</t>
  </si>
  <si>
    <t>Drizzt</t>
  </si>
  <si>
    <t>Drobert</t>
  </si>
  <si>
    <t>Drocia</t>
  </si>
  <si>
    <t>Drogo</t>
  </si>
  <si>
    <t>Drogoro</t>
  </si>
  <si>
    <t>Drokkus</t>
  </si>
  <si>
    <t>Drona</t>
  </si>
  <si>
    <t>Droncain</t>
  </si>
  <si>
    <t>Drost</t>
  </si>
  <si>
    <t>Druekin</t>
  </si>
  <si>
    <t>Druella</t>
  </si>
  <si>
    <t>Druena</t>
  </si>
  <si>
    <t>Drumwind</t>
  </si>
  <si>
    <t>Drunlo</t>
  </si>
  <si>
    <t>Druse</t>
  </si>
  <si>
    <t>Drusion</t>
  </si>
  <si>
    <t>Druuth</t>
  </si>
  <si>
    <t>Druxus</t>
  </si>
  <si>
    <t>Dryaalis</t>
  </si>
  <si>
    <t>Duagloth</t>
  </si>
  <si>
    <t>Duar</t>
  </si>
  <si>
    <t>Ducesca</t>
  </si>
  <si>
    <t>Duessa</t>
  </si>
  <si>
    <t>Dugald</t>
  </si>
  <si>
    <t>Dugbo</t>
  </si>
  <si>
    <t>Duinir</t>
  </si>
  <si>
    <t>Duiril</t>
  </si>
  <si>
    <t>Dukhar</t>
  </si>
  <si>
    <t>Duklos</t>
  </si>
  <si>
    <t>Dúl</t>
  </si>
  <si>
    <t>Dulama</t>
  </si>
  <si>
    <t>Dulan</t>
  </si>
  <si>
    <t>Dulcimae</t>
  </si>
  <si>
    <t>Dulnea</t>
  </si>
  <si>
    <t>Dulonar</t>
  </si>
  <si>
    <t>Dulonna</t>
  </si>
  <si>
    <t>Dulsaer</t>
  </si>
  <si>
    <t>Duluth</t>
  </si>
  <si>
    <t>Duma</t>
  </si>
  <si>
    <t>Dunaver</t>
  </si>
  <si>
    <t>Dunbar</t>
  </si>
  <si>
    <t>Dunbert</t>
  </si>
  <si>
    <t>Dúndor</t>
  </si>
  <si>
    <t>Dundragon</t>
  </si>
  <si>
    <t>Dungarth</t>
  </si>
  <si>
    <t>Dunhall</t>
  </si>
  <si>
    <t>Dunkley</t>
  </si>
  <si>
    <t>Dunrone</t>
  </si>
  <si>
    <t>Duprat</t>
  </si>
  <si>
    <t>Durbin</t>
  </si>
  <si>
    <t>Durclan</t>
  </si>
  <si>
    <t>Durdyn</t>
  </si>
  <si>
    <t>Dureel</t>
  </si>
  <si>
    <t>Durhan</t>
  </si>
  <si>
    <t>Duri</t>
  </si>
  <si>
    <t>Duril</t>
  </si>
  <si>
    <t>Durimal</t>
  </si>
  <si>
    <t>Durin</t>
  </si>
  <si>
    <t>Durkee</t>
  </si>
  <si>
    <t>Durkeep</t>
  </si>
  <si>
    <t>Durnik</t>
  </si>
  <si>
    <t>Durwood</t>
  </si>
  <si>
    <t>Dusan</t>
  </si>
  <si>
    <t>Dustshot</t>
  </si>
  <si>
    <t>Dustshout</t>
  </si>
  <si>
    <t>Dusya</t>
  </si>
  <si>
    <t>Duula</t>
  </si>
  <si>
    <t>Duvamil</t>
  </si>
  <si>
    <t>Duvessa</t>
  </si>
  <si>
    <t>Dvora</t>
  </si>
  <si>
    <t>Dvorak</t>
  </si>
  <si>
    <t>Dy’neer</t>
  </si>
  <si>
    <t>Dy’nesend</t>
  </si>
  <si>
    <t>Dydyn</t>
  </si>
  <si>
    <t>Dyerwaen</t>
  </si>
  <si>
    <t>Dynachus</t>
  </si>
  <si>
    <t>Dynaheir</t>
  </si>
  <si>
    <t>Dynnwel</t>
  </si>
  <si>
    <t>Dynos</t>
  </si>
  <si>
    <t>Dyrbos</t>
  </si>
  <si>
    <t>Dyren</t>
  </si>
  <si>
    <t>Dyrk</t>
  </si>
  <si>
    <t>Dyrnar</t>
  </si>
  <si>
    <t>Dyvim</t>
  </si>
  <si>
    <t>Dzaglaros</t>
  </si>
  <si>
    <t>Dzondria</t>
  </si>
  <si>
    <t>E’luaz</t>
  </si>
  <si>
    <t>E’zolva</t>
  </si>
  <si>
    <t>Eadwine</t>
  </si>
  <si>
    <t>Eadyth</t>
  </si>
  <si>
    <t>Eaglemore</t>
  </si>
  <si>
    <t>Ealdred</t>
  </si>
  <si>
    <t>Ealfhelm</t>
  </si>
  <si>
    <t>Ealfwig</t>
  </si>
  <si>
    <t>Ealuuald</t>
  </si>
  <si>
    <t>Eames</t>
  </si>
  <si>
    <t>Eänar</t>
  </si>
  <si>
    <t>Eändil</t>
  </si>
  <si>
    <t>Eandro</t>
  </si>
  <si>
    <t>Eandroth</t>
  </si>
  <si>
    <t>Earthbearer</t>
  </si>
  <si>
    <t>Earynn</t>
  </si>
  <si>
    <t>Easan</t>
  </si>
  <si>
    <t>Eathe</t>
  </si>
  <si>
    <t>Ebra</t>
  </si>
  <si>
    <t>Ebrigil</t>
  </si>
  <si>
    <t>Ebrin</t>
  </si>
  <si>
    <t>Ebrose</t>
  </si>
  <si>
    <t>Ebulan</t>
  </si>
  <si>
    <t>Eccelston</t>
  </si>
  <si>
    <t>Eclavdra</t>
  </si>
  <si>
    <t>Ecotana</t>
  </si>
  <si>
    <t>Ectorios</t>
  </si>
  <si>
    <t>Ectya</t>
  </si>
  <si>
    <t>Ectyna</t>
  </si>
  <si>
    <t>Ecub</t>
  </si>
  <si>
    <t>Edana</t>
  </si>
  <si>
    <t>Edarion</t>
  </si>
  <si>
    <t>Edelray</t>
  </si>
  <si>
    <t>Edessa</t>
  </si>
  <si>
    <t>Edina</t>
  </si>
  <si>
    <t>Edlyn</t>
  </si>
  <si>
    <t>Edmael</t>
  </si>
  <si>
    <t>Edman</t>
  </si>
  <si>
    <t>Edmondstone</t>
  </si>
  <si>
    <t>Edmure</t>
  </si>
  <si>
    <t>Edohm</t>
  </si>
  <si>
    <t>Edolia</t>
  </si>
  <si>
    <t>Edrea</t>
  </si>
  <si>
    <t>Edric</t>
  </si>
  <si>
    <t>Edus</t>
  </si>
  <si>
    <t>Edusascar</t>
  </si>
  <si>
    <t>Efina</t>
  </si>
  <si>
    <t>Efnisien</t>
  </si>
  <si>
    <t>Efyr</t>
  </si>
  <si>
    <t>Egalion</t>
  </si>
  <si>
    <t>Egan</t>
  </si>
  <si>
    <t>Egen</t>
  </si>
  <si>
    <t>Egest</t>
  </si>
  <si>
    <t>Eggins</t>
  </si>
  <si>
    <t>Ehith</t>
  </si>
  <si>
    <t>Ehlissa</t>
  </si>
  <si>
    <t>Eidolon</t>
  </si>
  <si>
    <t>Einar</t>
  </si>
  <si>
    <t>Eirone</t>
  </si>
  <si>
    <t>Eiruvan</t>
  </si>
  <si>
    <t>Eisenfeldt</t>
  </si>
  <si>
    <t>Eizena</t>
  </si>
  <si>
    <t>Ejnar</t>
  </si>
  <si>
    <t>Ekala</t>
  </si>
  <si>
    <t>Ekbir</t>
  </si>
  <si>
    <t>Ekkaia</t>
  </si>
  <si>
    <t>Eladio</t>
  </si>
  <si>
    <t>Elaera</t>
  </si>
  <si>
    <t>Elaide</t>
  </si>
  <si>
    <t>Elaminwë</t>
  </si>
  <si>
    <t>Elana</t>
  </si>
  <si>
    <t>Elandra</t>
  </si>
  <si>
    <t>Elandur</t>
  </si>
  <si>
    <t>Elanee</t>
  </si>
  <si>
    <t>Elanett</t>
  </si>
  <si>
    <t>Elango</t>
  </si>
  <si>
    <t>Elangonel</t>
  </si>
  <si>
    <t>Elanja</t>
  </si>
  <si>
    <t>Elara</t>
  </si>
  <si>
    <t>Elarahal</t>
  </si>
  <si>
    <t>Elarenia</t>
  </si>
  <si>
    <t>Elaxar</t>
  </si>
  <si>
    <t>Elayen</t>
  </si>
  <si>
    <t>Elazar</t>
  </si>
  <si>
    <t>Elba</t>
  </si>
  <si>
    <t>Eldafire</t>
  </si>
  <si>
    <t>Eldamar</t>
  </si>
  <si>
    <t>Eldana</t>
  </si>
  <si>
    <t>Eldas</t>
  </si>
  <si>
    <t>Elden</t>
  </si>
  <si>
    <t>Eldimúrë</t>
  </si>
  <si>
    <t>Eldoard</t>
  </si>
  <si>
    <t>Eldonor</t>
  </si>
  <si>
    <t>Eldora</t>
  </si>
  <si>
    <t>Eldoth</t>
  </si>
  <si>
    <t>Eldred</t>
  </si>
  <si>
    <t>Eldrionna</t>
  </si>
  <si>
    <t>Elegor</t>
  </si>
  <si>
    <t>Elellas</t>
  </si>
  <si>
    <t>Elelror</t>
  </si>
  <si>
    <t>Elenda</t>
  </si>
  <si>
    <t>Elenel</t>
  </si>
  <si>
    <t>Elentari</t>
  </si>
  <si>
    <t>Elenya</t>
  </si>
  <si>
    <t>Elerald</t>
  </si>
  <si>
    <t>Eleran</t>
  </si>
  <si>
    <t>Eleris</t>
  </si>
  <si>
    <t>Elesea</t>
  </si>
  <si>
    <t>Elevreth</t>
  </si>
  <si>
    <t>Elexa</t>
  </si>
  <si>
    <t>Elfbane</t>
  </si>
  <si>
    <t>Elgar</t>
  </si>
  <si>
    <t>Elgoth</t>
  </si>
  <si>
    <t>Elgroth</t>
  </si>
  <si>
    <t>Elholyn</t>
  </si>
  <si>
    <t>Eliam</t>
  </si>
  <si>
    <t>Eliana</t>
  </si>
  <si>
    <t>Eligos</t>
  </si>
  <si>
    <t>Elikana</t>
  </si>
  <si>
    <t>Elindasil</t>
  </si>
  <si>
    <t>Elindë</t>
  </si>
  <si>
    <t>Eliodoro</t>
  </si>
  <si>
    <t>Elioena</t>
  </si>
  <si>
    <t>Eliomar</t>
  </si>
  <si>
    <t>Eliora</t>
  </si>
  <si>
    <t>Elirvola</t>
  </si>
  <si>
    <t>Elisi</t>
  </si>
  <si>
    <t>Eliska</t>
  </si>
  <si>
    <t>Elismir</t>
  </si>
  <si>
    <t>Elissa</t>
  </si>
  <si>
    <t>Elix</t>
  </si>
  <si>
    <t>Elizain</t>
  </si>
  <si>
    <t>Elizama</t>
  </si>
  <si>
    <t>Elizur</t>
  </si>
  <si>
    <t>Elkantar</t>
  </si>
  <si>
    <t>Ellador</t>
  </si>
  <si>
    <t>Ellama</t>
  </si>
  <si>
    <t>Ellard</t>
  </si>
  <si>
    <t>Ellel</t>
  </si>
  <si>
    <t>Ellesmere</t>
  </si>
  <si>
    <t>Elliriel</t>
  </si>
  <si>
    <t>Ellister</t>
  </si>
  <si>
    <t>Ellomar</t>
  </si>
  <si>
    <t>Ellova</t>
  </si>
  <si>
    <t>Ellund</t>
  </si>
  <si>
    <t>Elmara</t>
  </si>
  <si>
    <t>Elmarin</t>
  </si>
  <si>
    <t>Elmes</t>
  </si>
  <si>
    <t>Elmorn</t>
  </si>
  <si>
    <t>Elna</t>
  </si>
  <si>
    <t>Elnam</t>
  </si>
  <si>
    <t>Elnora</t>
  </si>
  <si>
    <t>Eloann</t>
  </si>
  <si>
    <t>Elodan</t>
  </si>
  <si>
    <t>Eloise</t>
  </si>
  <si>
    <t>Elomar</t>
  </si>
  <si>
    <t>Elondrus</t>
  </si>
  <si>
    <t>Elone</t>
  </si>
  <si>
    <t>Eloren</t>
  </si>
  <si>
    <t>Eloysia</t>
  </si>
  <si>
    <t>Elpis</t>
  </si>
  <si>
    <t>Elqillar</t>
  </si>
  <si>
    <t>Elrana</t>
  </si>
  <si>
    <t>Elravien</t>
  </si>
  <si>
    <t>Elrod</t>
  </si>
  <si>
    <t>Elsara</t>
  </si>
  <si>
    <t>Elseone</t>
  </si>
  <si>
    <t>Eltherion</t>
  </si>
  <si>
    <t>Eltoora</t>
  </si>
  <si>
    <t>Elturel</t>
  </si>
  <si>
    <t>Elund</t>
  </si>
  <si>
    <t>Elvanshalee</t>
  </si>
  <si>
    <t>Elvidge</t>
  </si>
  <si>
    <t>Elvraema</t>
  </si>
  <si>
    <t>Elwa</t>
  </si>
  <si>
    <t>Elweniel</t>
  </si>
  <si>
    <t>Elwynd</t>
  </si>
  <si>
    <t>Elyas</t>
  </si>
  <si>
    <t>Elyn</t>
  </si>
  <si>
    <t>Elzenia</t>
  </si>
  <si>
    <t>Emathia</t>
  </si>
  <si>
    <t>Emberstoker</t>
  </si>
  <si>
    <t>Embertalon</t>
  </si>
  <si>
    <t>Embian</t>
  </si>
  <si>
    <t>Emeldir</t>
  </si>
  <si>
    <t>Emellion</t>
  </si>
  <si>
    <t>Emera</t>
  </si>
  <si>
    <t>Emiko</t>
  </si>
  <si>
    <t>Emily</t>
  </si>
  <si>
    <t>Emírië</t>
  </si>
  <si>
    <t>Emishar</t>
  </si>
  <si>
    <t>Emlyn</t>
  </si>
  <si>
    <t>Emmech</t>
  </si>
  <si>
    <t>Emmin</t>
  </si>
  <si>
    <t>Emmott</t>
  </si>
  <si>
    <t>Emra</t>
  </si>
  <si>
    <t>Emrick</t>
  </si>
  <si>
    <t>Emundas</t>
  </si>
  <si>
    <t>Enayla</t>
  </si>
  <si>
    <t>Enconeg</t>
  </si>
  <si>
    <t>Endelia</t>
  </si>
  <si>
    <t>Endicott</t>
  </si>
  <si>
    <t>Endring</t>
  </si>
  <si>
    <t>Endris</t>
  </si>
  <si>
    <t>Enelana</t>
  </si>
  <si>
    <t>Enelron</t>
  </si>
  <si>
    <t>Enesstrene</t>
  </si>
  <si>
    <t>Enevahr</t>
  </si>
  <si>
    <t>Enfries</t>
  </si>
  <si>
    <t>Enger</t>
  </si>
  <si>
    <t>Enildo</t>
  </si>
  <si>
    <t>Enim</t>
  </si>
  <si>
    <t>Enion</t>
  </si>
  <si>
    <t>Enlil</t>
  </si>
  <si>
    <t>Enmeshe</t>
  </si>
  <si>
    <t>Ennarea</t>
  </si>
  <si>
    <t>Ennea</t>
  </si>
  <si>
    <t>Ennet None</t>
  </si>
  <si>
    <t>Enollar</t>
  </si>
  <si>
    <t>Enor</t>
  </si>
  <si>
    <t>Enryn</t>
  </si>
  <si>
    <t>Enthra</t>
  </si>
  <si>
    <t>Entian</t>
  </si>
  <si>
    <t>Enuma</t>
  </si>
  <si>
    <t>Enushara</t>
  </si>
  <si>
    <t>Enye</t>
  </si>
  <si>
    <t>Eolwynn</t>
  </si>
  <si>
    <t>Eormen</t>
  </si>
  <si>
    <t>Eowyna</t>
  </si>
  <si>
    <t>Ephesus</t>
  </si>
  <si>
    <t>Ephiny</t>
  </si>
  <si>
    <t>Epim</t>
  </si>
  <si>
    <t>Epimall</t>
  </si>
  <si>
    <t>Epirus</t>
  </si>
  <si>
    <t>Epona</t>
  </si>
  <si>
    <t>Epudoa</t>
  </si>
  <si>
    <t>Erach</t>
  </si>
  <si>
    <t>Erag</t>
  </si>
  <si>
    <t>Eramel</t>
  </si>
  <si>
    <t>Eraste</t>
  </si>
  <si>
    <t>Erastil</t>
  </si>
  <si>
    <t>Erath</t>
  </si>
  <si>
    <t>Eravian</t>
  </si>
  <si>
    <t>Erawn</t>
  </si>
  <si>
    <t>Ered</t>
  </si>
  <si>
    <t>Ereghast</t>
  </si>
  <si>
    <t>Erehrt</t>
  </si>
  <si>
    <t>Erelda</t>
  </si>
  <si>
    <t>Eremal</t>
  </si>
  <si>
    <t>Eren</t>
  </si>
  <si>
    <t>Erendira</t>
  </si>
  <si>
    <t>Erene</t>
  </si>
  <si>
    <t>Erenia</t>
  </si>
  <si>
    <t>Eressa</t>
  </si>
  <si>
    <t>Ergoth</t>
  </si>
  <si>
    <t>Eri</t>
  </si>
  <si>
    <t>Eriad</t>
  </si>
  <si>
    <t>Erichthonius</t>
  </si>
  <si>
    <t>Ericuril</t>
  </si>
  <si>
    <t>Eridania</t>
  </si>
  <si>
    <t>Eridis</t>
  </si>
  <si>
    <t>Erielda</t>
  </si>
  <si>
    <t>Erik</t>
  </si>
  <si>
    <t>Erion</t>
  </si>
  <si>
    <t>Eris</t>
  </si>
  <si>
    <t>Erisan</t>
  </si>
  <si>
    <t>Erith</t>
  </si>
  <si>
    <t>Erjesko</t>
  </si>
  <si>
    <t>Erla</t>
  </si>
  <si>
    <t>Erlata</t>
  </si>
  <si>
    <t>Erlen</t>
  </si>
  <si>
    <t>Ernest</t>
  </si>
  <si>
    <t>Erobia</t>
  </si>
  <si>
    <t>Erolondra</t>
  </si>
  <si>
    <t>Erranil</t>
  </si>
  <si>
    <t>Errasa</t>
  </si>
  <si>
    <t>Erridon</t>
  </si>
  <si>
    <t>Erta</t>
  </si>
  <si>
    <t>Eruadan</t>
  </si>
  <si>
    <t>Erwen</t>
  </si>
  <si>
    <t>Eryn</t>
  </si>
  <si>
    <t>Erythos</t>
  </si>
  <si>
    <t>Esadoa</t>
  </si>
  <si>
    <t>Esbelle</t>
  </si>
  <si>
    <t>Escator</t>
  </si>
  <si>
    <t>Esdrecus</t>
  </si>
  <si>
    <t>Esheen</t>
  </si>
  <si>
    <t>Eshka</t>
  </si>
  <si>
    <t>Eshmun</t>
  </si>
  <si>
    <t>Eshunir</t>
  </si>
  <si>
    <t>Esklad</t>
  </si>
  <si>
    <t>Esme</t>
  </si>
  <si>
    <t>Esmeralle</t>
  </si>
  <si>
    <t>Esolva</t>
  </si>
  <si>
    <t>Esrom</t>
  </si>
  <si>
    <t>Essembra</t>
  </si>
  <si>
    <t>Essyon</t>
  </si>
  <si>
    <t>Estirdalin</t>
  </si>
  <si>
    <t>Eston</t>
  </si>
  <si>
    <t>Estoril</t>
  </si>
  <si>
    <t>Eswin</t>
  </si>
  <si>
    <t>Etain</t>
  </si>
  <si>
    <t>Etair</t>
  </si>
  <si>
    <t>Etanne</t>
  </si>
  <si>
    <t>Etelle</t>
  </si>
  <si>
    <t>Ethasi</t>
  </si>
  <si>
    <t>Ethehrt</t>
  </si>
  <si>
    <t>Ethell</t>
  </si>
  <si>
    <t>Ethemian</t>
  </si>
  <si>
    <t>Ethendard</t>
  </si>
  <si>
    <t>Ethennian</t>
  </si>
  <si>
    <t>Etherea</t>
  </si>
  <si>
    <t>Ethes</t>
  </si>
  <si>
    <t>Ethina</t>
  </si>
  <si>
    <t>Ethra</t>
  </si>
  <si>
    <t>Ethram</t>
  </si>
  <si>
    <t>Ethrion</t>
  </si>
  <si>
    <t>Ethrond</t>
  </si>
  <si>
    <t>Etienne</t>
  </si>
  <si>
    <t>Etrich</t>
  </si>
  <si>
    <t>Ettana</t>
  </si>
  <si>
    <t>Eunorites</t>
  </si>
  <si>
    <t>Eussilia</t>
  </si>
  <si>
    <t>Euteles</t>
  </si>
  <si>
    <t>Evaelathil</t>
  </si>
  <si>
    <t>Evailos</t>
  </si>
  <si>
    <t>Evaine</t>
  </si>
  <si>
    <t>Evaleen</t>
  </si>
  <si>
    <t>Evalla</t>
  </si>
  <si>
    <t>Evani</t>
  </si>
  <si>
    <t>Eveleigh</t>
  </si>
  <si>
    <t>Evenwind</t>
  </si>
  <si>
    <t>Evenwood</t>
  </si>
  <si>
    <t>Evereska</t>
  </si>
  <si>
    <t>Evermead</t>
  </si>
  <si>
    <t>Evin</t>
  </si>
  <si>
    <t>Evithyan</t>
  </si>
  <si>
    <t>Evzen</t>
  </si>
  <si>
    <t>Excellence</t>
  </si>
  <si>
    <t>Exton</t>
  </si>
  <si>
    <t>Eydis</t>
  </si>
  <si>
    <t>Ezegan</t>
  </si>
  <si>
    <t>Ezrella</t>
  </si>
  <si>
    <t>Fabian</t>
  </si>
  <si>
    <t>Fabrice</t>
  </si>
  <si>
    <t>Fadilah</t>
  </si>
  <si>
    <t>Fadrinne</t>
  </si>
  <si>
    <t>Faduma</t>
  </si>
  <si>
    <t>Faedowin</t>
  </si>
  <si>
    <t>Faellorn</t>
  </si>
  <si>
    <t>Faelon</t>
  </si>
  <si>
    <t>Faerindyl</t>
  </si>
  <si>
    <t>Faertala</t>
  </si>
  <si>
    <t>Faervian</t>
  </si>
  <si>
    <t>Faeryl</t>
  </si>
  <si>
    <t>Fafnir</t>
  </si>
  <si>
    <t>Fahad</t>
  </si>
  <si>
    <t>Fahren</t>
  </si>
  <si>
    <t>Failona</t>
  </si>
  <si>
    <t>Faino</t>
  </si>
  <si>
    <t>Fairese</t>
  </si>
  <si>
    <t>Faisal</t>
  </si>
  <si>
    <t>Faitir</t>
  </si>
  <si>
    <t>Faizal</t>
  </si>
  <si>
    <t>Falal</t>
  </si>
  <si>
    <t>Falana</t>
  </si>
  <si>
    <t>Falandil</t>
  </si>
  <si>
    <t>Falchion</t>
  </si>
  <si>
    <t>Falck</t>
  </si>
  <si>
    <t>Falda</t>
  </si>
  <si>
    <t>Faldorn</t>
  </si>
  <si>
    <t>Faldranafari</t>
  </si>
  <si>
    <t>Falean</t>
  </si>
  <si>
    <t>Faleeta</t>
  </si>
  <si>
    <t>Falencia</t>
  </si>
  <si>
    <t>Falesya</t>
  </si>
  <si>
    <t>Falguni</t>
  </si>
  <si>
    <t>Faline</t>
  </si>
  <si>
    <t>Falisa</t>
  </si>
  <si>
    <t>Faljinn</t>
  </si>
  <si>
    <t>Falk</t>
  </si>
  <si>
    <t>Falken</t>
  </si>
  <si>
    <t>Fallenbridge</t>
  </si>
  <si>
    <t>Falmari</t>
  </si>
  <si>
    <t>Falor</t>
  </si>
  <si>
    <t>Falrinn</t>
  </si>
  <si>
    <t>Falun</t>
  </si>
  <si>
    <t>Falvel</t>
  </si>
  <si>
    <t>Famal</t>
  </si>
  <si>
    <t>Famien</t>
  </si>
  <si>
    <t>Famulus</t>
  </si>
  <si>
    <t>Fanaxan</t>
  </si>
  <si>
    <t>Fandrice</t>
  </si>
  <si>
    <t>Fanette</t>
  </si>
  <si>
    <t>Fanitra</t>
  </si>
  <si>
    <t>Fansalia</t>
  </si>
  <si>
    <t>Fanshaw</t>
  </si>
  <si>
    <t>Fanya</t>
  </si>
  <si>
    <t>Faradun</t>
  </si>
  <si>
    <t>Faragoth</t>
  </si>
  <si>
    <t>Faranenya</t>
  </si>
  <si>
    <t>Farano</t>
  </si>
  <si>
    <t>Faranos</t>
  </si>
  <si>
    <t>Farazon</t>
  </si>
  <si>
    <t>Farbel</t>
  </si>
  <si>
    <t>Fardis</t>
  </si>
  <si>
    <t>Farduk</t>
  </si>
  <si>
    <t>Fares</t>
  </si>
  <si>
    <t>Fargill</t>
  </si>
  <si>
    <t>Fargoth</t>
  </si>
  <si>
    <t>Farhan</t>
  </si>
  <si>
    <t>Farhana</t>
  </si>
  <si>
    <t>Fari</t>
  </si>
  <si>
    <t>Farica</t>
  </si>
  <si>
    <t>Farid</t>
  </si>
  <si>
    <t>Fariel</t>
  </si>
  <si>
    <t>Faringray</t>
  </si>
  <si>
    <t>Farisa</t>
  </si>
  <si>
    <t>Farkas</t>
  </si>
  <si>
    <t>Farlien</t>
  </si>
  <si>
    <t>Farnak</t>
  </si>
  <si>
    <t>Farokh</t>
  </si>
  <si>
    <t>Farraglen</t>
  </si>
  <si>
    <t>Farrand</t>
  </si>
  <si>
    <t>Farrelyn</t>
  </si>
  <si>
    <t>Farshad</t>
  </si>
  <si>
    <t>Farzeen</t>
  </si>
  <si>
    <t>Fascienne</t>
  </si>
  <si>
    <t>Faston</t>
  </si>
  <si>
    <t>Fathusa</t>
  </si>
  <si>
    <t>Faulkas</t>
  </si>
  <si>
    <t>Faulkes</t>
  </si>
  <si>
    <t>Faun</t>
  </si>
  <si>
    <t>Faunce</t>
  </si>
  <si>
    <t>Faust</t>
  </si>
  <si>
    <t>Faustine</t>
  </si>
  <si>
    <t>Favian</t>
  </si>
  <si>
    <t>Favio</t>
  </si>
  <si>
    <t>Faxon</t>
  </si>
  <si>
    <t>Faxxon</t>
  </si>
  <si>
    <t>Fayal</t>
  </si>
  <si>
    <t>Fayas</t>
  </si>
  <si>
    <t>Fayina</t>
  </si>
  <si>
    <t>Fayralen</t>
  </si>
  <si>
    <t>Fazal</t>
  </si>
  <si>
    <t>Fazeel</t>
  </si>
  <si>
    <t>Fazeli</t>
  </si>
  <si>
    <t>Fazilsha</t>
  </si>
  <si>
    <t>Fazlur</t>
  </si>
  <si>
    <t>Feargus</t>
  </si>
  <si>
    <t>Featherstone</t>
  </si>
  <si>
    <t>Feben</t>
  </si>
  <si>
    <t>Feblone</t>
  </si>
  <si>
    <t>Feck</t>
  </si>
  <si>
    <t>Fedelia</t>
  </si>
  <si>
    <t>Fega</t>
  </si>
  <si>
    <t>Feilin</t>
  </si>
  <si>
    <t>Felegis</t>
  </si>
  <si>
    <t>Felenas</t>
  </si>
  <si>
    <t>Felgie</t>
  </si>
  <si>
    <t>Felicity</t>
  </si>
  <si>
    <t>Felina</t>
  </si>
  <si>
    <t>Felix</t>
  </si>
  <si>
    <t>Felizardo</t>
  </si>
  <si>
    <t>Felmar</t>
  </si>
  <si>
    <t>Felnette</t>
  </si>
  <si>
    <t>Felosia</t>
  </si>
  <si>
    <t>Felrose</t>
  </si>
  <si>
    <t>Felssie</t>
  </si>
  <si>
    <t>Felsur</t>
  </si>
  <si>
    <t>Felten</t>
  </si>
  <si>
    <t>Felyndiira</t>
  </si>
  <si>
    <t>Femi</t>
  </si>
  <si>
    <t>Fenan</t>
  </si>
  <si>
    <t>Fendar</t>
  </si>
  <si>
    <t>Fendick</t>
  </si>
  <si>
    <t>Fenella</t>
  </si>
  <si>
    <t>Fennicia</t>
  </si>
  <si>
    <t>Fennon</t>
  </si>
  <si>
    <t>Fenryl</t>
  </si>
  <si>
    <t>Fensalir</t>
  </si>
  <si>
    <t>Fenton</t>
  </si>
  <si>
    <t>Fenuku</t>
  </si>
  <si>
    <t>Fenwick</t>
  </si>
  <si>
    <t>Fenyra</t>
  </si>
  <si>
    <t>Feorus</t>
  </si>
  <si>
    <t>Feramuz</t>
  </si>
  <si>
    <t>Ferdinand</t>
  </si>
  <si>
    <t>Ferel</t>
  </si>
  <si>
    <t>Ferenzi</t>
  </si>
  <si>
    <t>Feride</t>
  </si>
  <si>
    <t>Ferik</t>
  </si>
  <si>
    <t>Ferinel</t>
  </si>
  <si>
    <t>Ferley</t>
  </si>
  <si>
    <t>Fernadel</t>
  </si>
  <si>
    <t>Fernell</t>
  </si>
  <si>
    <t>Fernshaper</t>
  </si>
  <si>
    <t>Ferol</t>
  </si>
  <si>
    <t>Ferolino</t>
  </si>
  <si>
    <t>Feronia</t>
  </si>
  <si>
    <t>Ferosario</t>
  </si>
  <si>
    <t>Feroz</t>
  </si>
  <si>
    <t>Ferozali</t>
  </si>
  <si>
    <t>Ferran</t>
  </si>
  <si>
    <t>Ferrandon</t>
  </si>
  <si>
    <t>Ferrek</t>
  </si>
  <si>
    <t>Ferretti</t>
  </si>
  <si>
    <t>Ferria</t>
  </si>
  <si>
    <t>Fersaith</t>
  </si>
  <si>
    <t>Ferson</t>
  </si>
  <si>
    <t>Ferund</t>
  </si>
  <si>
    <t>Fervira</t>
  </si>
  <si>
    <t>Feryn</t>
  </si>
  <si>
    <t>Ferzandra</t>
  </si>
  <si>
    <t>Festillard</t>
  </si>
  <si>
    <t>Festo</t>
  </si>
  <si>
    <t>Fetav</t>
  </si>
  <si>
    <t>Fetia</t>
  </si>
  <si>
    <t>Fetizza</t>
  </si>
  <si>
    <t>Fetrell</t>
  </si>
  <si>
    <t>Fetton</t>
  </si>
  <si>
    <t>Fexiana</t>
  </si>
  <si>
    <t>Fharl</t>
  </si>
  <si>
    <t>Fhely</t>
  </si>
  <si>
    <t>Fhydris</t>
  </si>
  <si>
    <t>Fiammetta</t>
  </si>
  <si>
    <t>Fidela</t>
  </si>
  <si>
    <t>Fideles</t>
  </si>
  <si>
    <t>Fidencio</t>
  </si>
  <si>
    <t>Fiera</t>
  </si>
  <si>
    <t>Fife</t>
  </si>
  <si>
    <t>Fildaris</t>
  </si>
  <si>
    <t>Filfaere</t>
  </si>
  <si>
    <t>Filippo</t>
  </si>
  <si>
    <t>Filonia</t>
  </si>
  <si>
    <t>Filoteo</t>
  </si>
  <si>
    <t>Filraen</t>
  </si>
  <si>
    <t>Filrion</t>
  </si>
  <si>
    <t>Filsane</t>
  </si>
  <si>
    <t>Filton</t>
  </si>
  <si>
    <t>Filverius</t>
  </si>
  <si>
    <t>Fimion</t>
  </si>
  <si>
    <t>Fincoll</t>
  </si>
  <si>
    <t>Findlaire</t>
  </si>
  <si>
    <t>Findlay</t>
  </si>
  <si>
    <t>Findocore</t>
  </si>
  <si>
    <t>Findolor</t>
  </si>
  <si>
    <t>Finduilye</t>
  </si>
  <si>
    <t>Fingund</t>
  </si>
  <si>
    <t>Fini’they</t>
  </si>
  <si>
    <t>Finius</t>
  </si>
  <si>
    <t>Finna</t>
  </si>
  <si>
    <t>Finore</t>
  </si>
  <si>
    <t>Fintira</t>
  </si>
  <si>
    <t>Finwë</t>
  </si>
  <si>
    <t>Fiona</t>
  </si>
  <si>
    <t>Fiorella</t>
  </si>
  <si>
    <t>Fiorwan</t>
  </si>
  <si>
    <t>Firdos</t>
  </si>
  <si>
    <t>Firisara</t>
  </si>
  <si>
    <t>Fisthell</t>
  </si>
  <si>
    <t>Fitzie</t>
  </si>
  <si>
    <t>Flaenia</t>
  </si>
  <si>
    <t>Flatgrip</t>
  </si>
  <si>
    <t>Flintwhirl</t>
  </si>
  <si>
    <t>Fliss</t>
  </si>
  <si>
    <t>Foebinder</t>
  </si>
  <si>
    <t>Folara</t>
  </si>
  <si>
    <t>Folcoerr</t>
  </si>
  <si>
    <t>Folema</t>
  </si>
  <si>
    <t>Folkshield</t>
  </si>
  <si>
    <t>Folmoric</t>
  </si>
  <si>
    <t>Foluso</t>
  </si>
  <si>
    <t>Folvys</t>
  </si>
  <si>
    <t>Fonya</t>
  </si>
  <si>
    <t>Foostus</t>
  </si>
  <si>
    <t>Forak</t>
  </si>
  <si>
    <t>Forehand</t>
  </si>
  <si>
    <t>Foriana</t>
  </si>
  <si>
    <t>Forice</t>
  </si>
  <si>
    <t>Foriloth</t>
  </si>
  <si>
    <t>Forshunna</t>
  </si>
  <si>
    <t>Forstid</t>
  </si>
  <si>
    <t>Fortuna</t>
  </si>
  <si>
    <t>Fortunato</t>
  </si>
  <si>
    <t>Foryn</t>
  </si>
  <si>
    <t>Fostengar</t>
  </si>
  <si>
    <t>Fournier</t>
  </si>
  <si>
    <t>Fraktar</t>
  </si>
  <si>
    <t>Framestone</t>
  </si>
  <si>
    <t>Francis</t>
  </si>
  <si>
    <t>Frangi</t>
  </si>
  <si>
    <t>Frantisek</t>
  </si>
  <si>
    <t>Frantresca</t>
  </si>
  <si>
    <t>Franulfo</t>
  </si>
  <si>
    <t>Franzel</t>
  </si>
  <si>
    <t>Franziska</t>
  </si>
  <si>
    <t>Frasanz</t>
  </si>
  <si>
    <t>Frathess</t>
  </si>
  <si>
    <t>Frea</t>
  </si>
  <si>
    <t>Frebec</t>
  </si>
  <si>
    <t>Frebelle</t>
  </si>
  <si>
    <t>Fredegar</t>
  </si>
  <si>
    <t>Fredland</t>
  </si>
  <si>
    <t>Frelan</t>
  </si>
  <si>
    <t>Frenn</t>
  </si>
  <si>
    <t>Frerek</t>
  </si>
  <si>
    <t>Freward</t>
  </si>
  <si>
    <t>Freyde</t>
  </si>
  <si>
    <t>Freynold</t>
  </si>
  <si>
    <t>Frikhesp</t>
  </si>
  <si>
    <t>Frinan</t>
  </si>
  <si>
    <t>Frisk</t>
  </si>
  <si>
    <t>Frocyn</t>
  </si>
  <si>
    <t>Froisson</t>
  </si>
  <si>
    <t>Froma</t>
  </si>
  <si>
    <t>Frostdale</t>
  </si>
  <si>
    <t>Frotak</t>
  </si>
  <si>
    <t>Frukar</t>
  </si>
  <si>
    <t>Fruma</t>
  </si>
  <si>
    <t>Fryft</t>
  </si>
  <si>
    <t>Fuamach</t>
  </si>
  <si>
    <t>Fulvia</t>
  </si>
  <si>
    <t>Fulvio</t>
  </si>
  <si>
    <t>Fumi</t>
  </si>
  <si>
    <t>Funjega</t>
  </si>
  <si>
    <t>Furst</t>
  </si>
  <si>
    <t>Fuxina</t>
  </si>
  <si>
    <t>Fynolt</t>
  </si>
  <si>
    <t>Fynwick</t>
  </si>
  <si>
    <t>Fyren</t>
  </si>
  <si>
    <t>Fyrose</t>
  </si>
  <si>
    <t>G’eldriia</t>
  </si>
  <si>
    <t>Gaben</t>
  </si>
  <si>
    <t>Gabirel</t>
  </si>
  <si>
    <t>Gaddis</t>
  </si>
  <si>
    <t>Gaderian</t>
  </si>
  <si>
    <t>Gadra</t>
  </si>
  <si>
    <t>Gaedynn</t>
  </si>
  <si>
    <t>Gaelle</t>
  </si>
  <si>
    <t>Gaera</t>
  </si>
  <si>
    <t>Gaerel</t>
  </si>
  <si>
    <t>Gaerlan</t>
  </si>
  <si>
    <t>Gaetan</t>
  </si>
  <si>
    <t>Gafna</t>
  </si>
  <si>
    <t>Gagnon</t>
  </si>
  <si>
    <t>Gaio</t>
  </si>
  <si>
    <t>Gairlie</t>
  </si>
  <si>
    <t>Gairwyn</t>
  </si>
  <si>
    <t>Gaitan</t>
  </si>
  <si>
    <t>Gaius</t>
  </si>
  <si>
    <t>Gaiyathri</t>
  </si>
  <si>
    <t>Gajanan</t>
  </si>
  <si>
    <t>Gajendra</t>
  </si>
  <si>
    <t>Galacito</t>
  </si>
  <si>
    <t>Galadaster</t>
  </si>
  <si>
    <t>Galadilion</t>
  </si>
  <si>
    <t>Galadir</t>
  </si>
  <si>
    <t>Galaduil</t>
  </si>
  <si>
    <t>Galambos</t>
  </si>
  <si>
    <t>Galath</t>
  </si>
  <si>
    <t>Galathorn</t>
  </si>
  <si>
    <t>Galathrath</t>
  </si>
  <si>
    <t>Galaunnis</t>
  </si>
  <si>
    <t>Galbedir</t>
  </si>
  <si>
    <t>Galbet</t>
  </si>
  <si>
    <t>Galdor</t>
  </si>
  <si>
    <t>Galeann</t>
  </si>
  <si>
    <t>Galeno</t>
  </si>
  <si>
    <t>Galenun</t>
  </si>
  <si>
    <t>Galgaliel</t>
  </si>
  <si>
    <t>Galia</t>
  </si>
  <si>
    <t>Galin</t>
  </si>
  <si>
    <t>Galina</t>
  </si>
  <si>
    <t>Gallanti</t>
  </si>
  <si>
    <t>Gallegos</t>
  </si>
  <si>
    <t>Gallus</t>
  </si>
  <si>
    <t>Gallyan</t>
  </si>
  <si>
    <t>Galoa</t>
  </si>
  <si>
    <t>Galogan</t>
  </si>
  <si>
    <t>Galros</t>
  </si>
  <si>
    <t>Galstak</t>
  </si>
  <si>
    <t>Galstian</t>
  </si>
  <si>
    <t>Galuk</t>
  </si>
  <si>
    <t>Galva</t>
  </si>
  <si>
    <t>Galvena</t>
  </si>
  <si>
    <t>Galya</t>
  </si>
  <si>
    <t>Gamaliel</t>
  </si>
  <si>
    <t>Gamalon</t>
  </si>
  <si>
    <t>Gamandril</t>
  </si>
  <si>
    <t>Gamar</t>
  </si>
  <si>
    <t>Gamia</t>
  </si>
  <si>
    <t>Gamilus</t>
  </si>
  <si>
    <t>Ganan</t>
  </si>
  <si>
    <t>Gancentia</t>
  </si>
  <si>
    <t>Ganderfal</t>
  </si>
  <si>
    <t>Gandolar</t>
  </si>
  <si>
    <t>Gandosa</t>
  </si>
  <si>
    <t>Gandt</t>
  </si>
  <si>
    <t>Ganece</t>
  </si>
  <si>
    <t>Ganefo</t>
  </si>
  <si>
    <t>Ganek</t>
  </si>
  <si>
    <t>Ganelle</t>
  </si>
  <si>
    <t>Ganelon</t>
  </si>
  <si>
    <t>Gannia</t>
  </si>
  <si>
    <t>Ganniele</t>
  </si>
  <si>
    <t>Gannon</t>
  </si>
  <si>
    <t>Gara</t>
  </si>
  <si>
    <t>Garafena</t>
  </si>
  <si>
    <t>Garami</t>
  </si>
  <si>
    <t>Garan</t>
  </si>
  <si>
    <t>Garaner</t>
  </si>
  <si>
    <t>Garano</t>
  </si>
  <si>
    <t>Garcelle</t>
  </si>
  <si>
    <t>Gardar</t>
  </si>
  <si>
    <t>Gareles</t>
  </si>
  <si>
    <t>Garian</t>
  </si>
  <si>
    <t>Garick</t>
  </si>
  <si>
    <t>Garides</t>
  </si>
  <si>
    <t>Garinda</t>
  </si>
  <si>
    <t>Garion</t>
  </si>
  <si>
    <t>Garisa</t>
  </si>
  <si>
    <t>Garius</t>
  </si>
  <si>
    <t>Garkalan</t>
  </si>
  <si>
    <t>Garlon</t>
  </si>
  <si>
    <t>Garmûl</t>
  </si>
  <si>
    <t>Garothrion</t>
  </si>
  <si>
    <t>Garrick</t>
  </si>
  <si>
    <t>Garridan</t>
  </si>
  <si>
    <t>Garron</t>
  </si>
  <si>
    <t>Garside</t>
  </si>
  <si>
    <t>Garsis</t>
  </si>
  <si>
    <t>Garvidala</t>
  </si>
  <si>
    <t>Garvin</t>
  </si>
  <si>
    <t>Garwood</t>
  </si>
  <si>
    <t>Garzuk</t>
  </si>
  <si>
    <t>Gauderis</t>
  </si>
  <si>
    <t>Gaukan</t>
  </si>
  <si>
    <t>Gaussra</t>
  </si>
  <si>
    <t>Gaut</t>
  </si>
  <si>
    <t>Gauward</t>
  </si>
  <si>
    <t>Gavaniel</t>
  </si>
  <si>
    <t>Gavestia</t>
  </si>
  <si>
    <t>Gavina</t>
  </si>
  <si>
    <t>Gavra</t>
  </si>
  <si>
    <t>Gavriel</t>
  </si>
  <si>
    <t>Gavril</t>
  </si>
  <si>
    <t>Gavroche</t>
  </si>
  <si>
    <t>Gaxx</t>
  </si>
  <si>
    <t>Gayathri</t>
  </si>
  <si>
    <t>Gayatri</t>
  </si>
  <si>
    <t>Gayomar</t>
  </si>
  <si>
    <t>Gazra</t>
  </si>
  <si>
    <t>Gedi</t>
  </si>
  <si>
    <t>Gedlee</t>
  </si>
  <si>
    <t>Gefroy</t>
  </si>
  <si>
    <t>Gehennora</t>
  </si>
  <si>
    <t>Gelaine</t>
  </si>
  <si>
    <t>Gelasia</t>
  </si>
  <si>
    <t>Gelduin</t>
  </si>
  <si>
    <t>Gelebras</t>
  </si>
  <si>
    <t>Gelion</t>
  </si>
  <si>
    <t>Gellana</t>
  </si>
  <si>
    <t>Gelmir</t>
  </si>
  <si>
    <t>Gelphyne</t>
  </si>
  <si>
    <t>Gelroos</t>
  </si>
  <si>
    <t>Gelsey</t>
  </si>
  <si>
    <t>Gelsomina</t>
  </si>
  <si>
    <t>Gelt</t>
  </si>
  <si>
    <t>Gelya</t>
  </si>
  <si>
    <t>Gemel</t>
  </si>
  <si>
    <t>Gemmala</t>
  </si>
  <si>
    <t>Gemshev</t>
  </si>
  <si>
    <t>Gendas</t>
  </si>
  <si>
    <t>Genista</t>
  </si>
  <si>
    <t>Gennus</t>
  </si>
  <si>
    <t>Genora</t>
  </si>
  <si>
    <t>Genotte</t>
  </si>
  <si>
    <t>Gent</t>
  </si>
  <si>
    <t>Genthore</t>
  </si>
  <si>
    <t>Genubath</t>
  </si>
  <si>
    <t>Genvissa</t>
  </si>
  <si>
    <t>Genwy</t>
  </si>
  <si>
    <t>Georenos</t>
  </si>
  <si>
    <t>Geranco</t>
  </si>
  <si>
    <t>Gerberga</t>
  </si>
  <si>
    <t>Geren</t>
  </si>
  <si>
    <t>Gerick</t>
  </si>
  <si>
    <t>Gerico</t>
  </si>
  <si>
    <t>Gerita</t>
  </si>
  <si>
    <t>Gernise</t>
  </si>
  <si>
    <t>Gero</t>
  </si>
  <si>
    <t>Gerona</t>
  </si>
  <si>
    <t>Gerrad</t>
  </si>
  <si>
    <t>Gerrimar</t>
  </si>
  <si>
    <t>Gerrit</t>
  </si>
  <si>
    <t>Gertern</t>
  </si>
  <si>
    <t>Gervacio</t>
  </si>
  <si>
    <t>Gervino</t>
  </si>
  <si>
    <t>Gervorio</t>
  </si>
  <si>
    <t>Gerwyn</t>
  </si>
  <si>
    <t>Geryon</t>
  </si>
  <si>
    <t>Gesen</t>
  </si>
  <si>
    <t>Geshardi</t>
  </si>
  <si>
    <t>Geshmark</t>
  </si>
  <si>
    <t>Gesholme</t>
  </si>
  <si>
    <t>Gesper</t>
  </si>
  <si>
    <t>Gessenia</t>
  </si>
  <si>
    <t>Gest</t>
  </si>
  <si>
    <t>Getara</t>
  </si>
  <si>
    <t>Gethrad</t>
  </si>
  <si>
    <t>Getulio</t>
  </si>
  <si>
    <t>Geven</t>
  </si>
  <si>
    <t>Gevona</t>
  </si>
  <si>
    <t>Gevork</t>
  </si>
  <si>
    <t>Gextas</t>
  </si>
  <si>
    <t>Ghaleb</t>
  </si>
  <si>
    <t>Ghaliss</t>
  </si>
  <si>
    <t>Ghanta</t>
  </si>
  <si>
    <t>Gharakh</t>
  </si>
  <si>
    <t>Gharn</t>
  </si>
  <si>
    <t>Gharoghol</t>
  </si>
  <si>
    <t>Ghassan</t>
  </si>
  <si>
    <t>Ghastar</t>
  </si>
  <si>
    <t>Ghastkill</t>
  </si>
  <si>
    <t>Ghaundan</t>
  </si>
  <si>
    <t>Ghaundar</t>
  </si>
  <si>
    <t>Ghazal</t>
  </si>
  <si>
    <t>Ghazala</t>
  </si>
  <si>
    <t>Ghed</t>
  </si>
  <si>
    <t>Gheina</t>
  </si>
  <si>
    <t>Ghelspad</t>
  </si>
  <si>
    <t>Ghemar</t>
  </si>
  <si>
    <t>Ghidant</t>
  </si>
  <si>
    <t>Ghislain</t>
  </si>
  <si>
    <t>Ghissa</t>
  </si>
  <si>
    <t>Ghizal</t>
  </si>
  <si>
    <t>Gholamreza</t>
  </si>
  <si>
    <t>Ghorak</t>
  </si>
  <si>
    <t>Ghorus</t>
  </si>
  <si>
    <t>Ghorvas</t>
  </si>
  <si>
    <t>Ghothmarn</t>
  </si>
  <si>
    <t>Ghuantel</t>
  </si>
  <si>
    <t>Ghulam</t>
  </si>
  <si>
    <t>Giandra</t>
  </si>
  <si>
    <t>Giantbiter</t>
  </si>
  <si>
    <t>Gib</t>
  </si>
  <si>
    <t>Gicela</t>
  </si>
  <si>
    <t>Giddel</t>
  </si>
  <si>
    <t>Gidrondell</t>
  </si>
  <si>
    <t>Gien</t>
  </si>
  <si>
    <t>Giffel</t>
  </si>
  <si>
    <t>Gifre</t>
  </si>
  <si>
    <t>Gihan</t>
  </si>
  <si>
    <t>Gilacio</t>
  </si>
  <si>
    <t>Gilada</t>
  </si>
  <si>
    <t>Gilda</t>
  </si>
  <si>
    <t>Gildan</t>
  </si>
  <si>
    <t>Giles</t>
  </si>
  <si>
    <t>Gileslia</t>
  </si>
  <si>
    <t>Giliean</t>
  </si>
  <si>
    <t>Gilila</t>
  </si>
  <si>
    <t>Gilim</t>
  </si>
  <si>
    <t>Giller</t>
  </si>
  <si>
    <t>Gillot</t>
  </si>
  <si>
    <t>Gilmar</t>
  </si>
  <si>
    <t>Gilmere</t>
  </si>
  <si>
    <t>Gilminye</t>
  </si>
  <si>
    <t>Gilnith</t>
  </si>
  <si>
    <t>Gilnor</t>
  </si>
  <si>
    <t>Giloch</t>
  </si>
  <si>
    <t>Gilola</t>
  </si>
  <si>
    <t>Gilpin</t>
  </si>
  <si>
    <t>Gilray</t>
  </si>
  <si>
    <t>Gilvan</t>
  </si>
  <si>
    <t>Gilyan</t>
  </si>
  <si>
    <t>Gimli</t>
  </si>
  <si>
    <t>Gimona</t>
  </si>
  <si>
    <t>Gimor</t>
  </si>
  <si>
    <t>Gimra</t>
  </si>
  <si>
    <t>Ginafae</t>
  </si>
  <si>
    <t>Ginda</t>
  </si>
  <si>
    <t>Gindrala</t>
  </si>
  <si>
    <t>Ginesa</t>
  </si>
  <si>
    <t>Ginitiis</t>
  </si>
  <si>
    <t>Ginzari</t>
  </si>
  <si>
    <t>Gioan</t>
  </si>
  <si>
    <t>Giora</t>
  </si>
  <si>
    <t>Giordano</t>
  </si>
  <si>
    <t>Gios</t>
  </si>
  <si>
    <t>Giovanni</t>
  </si>
  <si>
    <t>Gira</t>
  </si>
  <si>
    <t>Giraldus</t>
  </si>
  <si>
    <t>Giran</t>
  </si>
  <si>
    <t>Giravayne</t>
  </si>
  <si>
    <t>Girdhari</t>
  </si>
  <si>
    <t>Giris</t>
  </si>
  <si>
    <t>Girkar</t>
  </si>
  <si>
    <t>Girleen</t>
  </si>
  <si>
    <t>Girthan</t>
  </si>
  <si>
    <t>Gisel</t>
  </si>
  <si>
    <t>Giselle</t>
  </si>
  <si>
    <t>Gisette</t>
  </si>
  <si>
    <t>Gitendra</t>
  </si>
  <si>
    <t>Githa</t>
  </si>
  <si>
    <t>Githan</t>
  </si>
  <si>
    <t>Givlich</t>
  </si>
  <si>
    <t>Givos</t>
  </si>
  <si>
    <t>Givyn</t>
  </si>
  <si>
    <t>Gizzida</t>
  </si>
  <si>
    <t>Gjerrea</t>
  </si>
  <si>
    <t>Glaemril</t>
  </si>
  <si>
    <t>Glaenara</t>
  </si>
  <si>
    <t>Glaeros</t>
  </si>
  <si>
    <t>Glafira</t>
  </si>
  <si>
    <t>Glaicas</t>
  </si>
  <si>
    <t>Glaisa</t>
  </si>
  <si>
    <t>Glandar</t>
  </si>
  <si>
    <t>Glanvill</t>
  </si>
  <si>
    <t>Glanvyl</t>
  </si>
  <si>
    <t>Glareh</t>
  </si>
  <si>
    <t>Glasya</t>
  </si>
  <si>
    <t>Glaumros</t>
  </si>
  <si>
    <t>Glaurach</t>
  </si>
  <si>
    <t>Glaynes</t>
  </si>
  <si>
    <t>Glendaloth</t>
  </si>
  <si>
    <t>Glendower</t>
  </si>
  <si>
    <t>Glenia</t>
  </si>
  <si>
    <t>Glexa</t>
  </si>
  <si>
    <t>Glianal</t>
  </si>
  <si>
    <t>Glina</t>
  </si>
  <si>
    <t>Glinarv</t>
  </si>
  <si>
    <t>Glindir</t>
  </si>
  <si>
    <t>Glint</t>
  </si>
  <si>
    <t>Glitz</t>
  </si>
  <si>
    <t>Gloam</t>
  </si>
  <si>
    <t>Glonor</t>
  </si>
  <si>
    <t>Glórendil</t>
  </si>
  <si>
    <t>Glorindel</t>
  </si>
  <si>
    <t>Gloris</t>
  </si>
  <si>
    <t>Glorysoar</t>
  </si>
  <si>
    <t>Gluri</t>
  </si>
  <si>
    <t>Glyndowr</t>
  </si>
  <si>
    <t>Glyrddan</t>
  </si>
  <si>
    <t>Gnaash</t>
  </si>
  <si>
    <t>Gnaceus</t>
  </si>
  <si>
    <t>Gnarus</t>
  </si>
  <si>
    <t>Goblincrushe</t>
  </si>
  <si>
    <t>Godmenr</t>
  </si>
  <si>
    <t>Goeban</t>
  </si>
  <si>
    <t>Goerl</t>
  </si>
  <si>
    <t>Goetia</t>
  </si>
  <si>
    <t>Goewin</t>
  </si>
  <si>
    <t>Goffar</t>
  </si>
  <si>
    <t>Goibhnu</t>
  </si>
  <si>
    <t>Gokulnath</t>
  </si>
  <si>
    <t>Golarin</t>
  </si>
  <si>
    <t>Goldenbeard</t>
  </si>
  <si>
    <t>Goldenblade</t>
  </si>
  <si>
    <t>Goldenhamm</t>
  </si>
  <si>
    <t>Goldenshield</t>
  </si>
  <si>
    <t>Goldrudder</t>
  </si>
  <si>
    <t>Golenko</t>
  </si>
  <si>
    <t>Golenta</t>
  </si>
  <si>
    <t>Golfalas</t>
  </si>
  <si>
    <t>Golgomath</t>
  </si>
  <si>
    <t>Golgoti</t>
  </si>
  <si>
    <t>Golia</t>
  </si>
  <si>
    <t>Gollin</t>
  </si>
  <si>
    <t>Golora</t>
  </si>
  <si>
    <t>Golthain</t>
  </si>
  <si>
    <t>Golya</t>
  </si>
  <si>
    <t>Gomph</t>
  </si>
  <si>
    <t>Goonast</t>
  </si>
  <si>
    <t>Gopal</t>
  </si>
  <si>
    <t>Goqua</t>
  </si>
  <si>
    <t>Gordan</t>
  </si>
  <si>
    <t>Gordesh</t>
  </si>
  <si>
    <t>Goren</t>
  </si>
  <si>
    <t>Gorgrael</t>
  </si>
  <si>
    <t>Gorken</t>
  </si>
  <si>
    <t>Gorlas</t>
  </si>
  <si>
    <t>Gorlaung</t>
  </si>
  <si>
    <t>Gormagog</t>
  </si>
  <si>
    <t>Gorstalia</t>
  </si>
  <si>
    <t>Gortan</t>
  </si>
  <si>
    <t>Gorth</t>
  </si>
  <si>
    <t>Gorvon</t>
  </si>
  <si>
    <t>Gowron</t>
  </si>
  <si>
    <t>Gozal</t>
  </si>
  <si>
    <t>Grabthroat</t>
  </si>
  <si>
    <t>Gradwell</t>
  </si>
  <si>
    <t>Graelin</t>
  </si>
  <si>
    <t>Graff</t>
  </si>
  <si>
    <t>Grak</t>
  </si>
  <si>
    <t>Gramgrun</t>
  </si>
  <si>
    <t>Gramlin</t>
  </si>
  <si>
    <t>Grandstrider</t>
  </si>
  <si>
    <t>Grandtoe</t>
  </si>
  <si>
    <t>Grandy</t>
  </si>
  <si>
    <t>Grantham</t>
  </si>
  <si>
    <t>Grassi</t>
  </si>
  <si>
    <t>Grassus</t>
  </si>
  <si>
    <t>Grastagon</t>
  </si>
  <si>
    <t>Grastar</t>
  </si>
  <si>
    <t>Grastian</t>
  </si>
  <si>
    <t>Grati</t>
  </si>
  <si>
    <t>Gratian</t>
  </si>
  <si>
    <t>Graven</t>
  </si>
  <si>
    <t>Gravett</t>
  </si>
  <si>
    <t>Grawen</t>
  </si>
  <si>
    <t>Grax</t>
  </si>
  <si>
    <t>Graylock</t>
  </si>
  <si>
    <t>Graytrails</t>
  </si>
  <si>
    <t>Grazdan</t>
  </si>
  <si>
    <t>Graze</t>
  </si>
  <si>
    <t>Grazelle</t>
  </si>
  <si>
    <t>Greco</t>
  </si>
  <si>
    <t>Gregoric</t>
  </si>
  <si>
    <t>Gregos</t>
  </si>
  <si>
    <t>Grenenzel</t>
  </si>
  <si>
    <t>Gretek</t>
  </si>
  <si>
    <t>Grevo</t>
  </si>
  <si>
    <t>Grevonica</t>
  </si>
  <si>
    <t>Grex</t>
  </si>
  <si>
    <t>Greyanna</t>
  </si>
  <si>
    <t>Gribbon</t>
  </si>
  <si>
    <t>Griddlebone</t>
  </si>
  <si>
    <t>Gridhan</t>
  </si>
  <si>
    <t>Grigor</t>
  </si>
  <si>
    <t>Grildas</t>
  </si>
  <si>
    <t>Grima</t>
  </si>
  <si>
    <t>Grimlight</t>
  </si>
  <si>
    <t>Grimmalk</t>
  </si>
  <si>
    <t>Grimtor</t>
  </si>
  <si>
    <t>Grimtotem</t>
  </si>
  <si>
    <t>Grimwald</t>
  </si>
  <si>
    <t>Grist</t>
  </si>
  <si>
    <t>Griswold</t>
  </si>
  <si>
    <t>Gritha</t>
  </si>
  <si>
    <t>Grizzlycut</t>
  </si>
  <si>
    <t>Grolantor</t>
  </si>
  <si>
    <t>Groleo</t>
  </si>
  <si>
    <t>Grolshar</t>
  </si>
  <si>
    <t>Gromek</t>
  </si>
  <si>
    <t>Gronbeck</t>
  </si>
  <si>
    <t>Gruenwald</t>
  </si>
  <si>
    <t>Grulka</t>
  </si>
  <si>
    <t>Grundava</t>
  </si>
  <si>
    <t>Grunstand</t>
  </si>
  <si>
    <t>Gruunor</t>
  </si>
  <si>
    <t>Grybek</t>
  </si>
  <si>
    <t>Gryphero</t>
  </si>
  <si>
    <t>Guarionex</t>
  </si>
  <si>
    <t>Guarlan</t>
  </si>
  <si>
    <t>Gudelia</t>
  </si>
  <si>
    <t>Guenele</t>
  </si>
  <si>
    <t>Guido</t>
  </si>
  <si>
    <t>Guinery</t>
  </si>
  <si>
    <t>Gula</t>
  </si>
  <si>
    <t>Gulara</t>
  </si>
  <si>
    <t>Guldor</t>
  </si>
  <si>
    <t>Gulec</t>
  </si>
  <si>
    <t>Gullscream</t>
  </si>
  <si>
    <t>Gulshan</t>
  </si>
  <si>
    <t>Gumesindo</t>
  </si>
  <si>
    <t>Gundarak</t>
  </si>
  <si>
    <t>Gundluru</t>
  </si>
  <si>
    <t>Gundrel</t>
  </si>
  <si>
    <t>Gundron</t>
  </si>
  <si>
    <t>Gunn</t>
  </si>
  <si>
    <t>Gunnar</t>
  </si>
  <si>
    <t>Gunnarson</t>
  </si>
  <si>
    <t>Gunov</t>
  </si>
  <si>
    <t>Guntar</t>
  </si>
  <si>
    <t>Guntis</t>
  </si>
  <si>
    <t>Guntur</t>
  </si>
  <si>
    <t>Guoxia</t>
  </si>
  <si>
    <t>Guray</t>
  </si>
  <si>
    <t>Guriman</t>
  </si>
  <si>
    <t>Gurski</t>
  </si>
  <si>
    <t>Gurudath</t>
  </si>
  <si>
    <t>Gurza</t>
  </si>
  <si>
    <t>Gwali</t>
  </si>
  <si>
    <t>Gwange</t>
  </si>
  <si>
    <t>Gwastl</t>
  </si>
  <si>
    <t>Gweis</t>
  </si>
  <si>
    <t>Gwenna</t>
  </si>
  <si>
    <t>Gwindor</t>
  </si>
  <si>
    <t>Gwint</t>
  </si>
  <si>
    <t>Gwiraa</t>
  </si>
  <si>
    <t>Gwyn</t>
  </si>
  <si>
    <t>Gyerman</t>
  </si>
  <si>
    <t>Gymox</t>
  </si>
  <si>
    <t>Gytha</t>
  </si>
  <si>
    <t>Gythiom</t>
  </si>
  <si>
    <t>H’thana</t>
  </si>
  <si>
    <t>Habberstad</t>
  </si>
  <si>
    <t>Hacari</t>
  </si>
  <si>
    <t>Hackl</t>
  </si>
  <si>
    <t>Hackshield</t>
  </si>
  <si>
    <t>Hadden</t>
  </si>
  <si>
    <t>Hadem</t>
  </si>
  <si>
    <t>Hadiya</t>
  </si>
  <si>
    <t>Hadone</t>
  </si>
  <si>
    <t>Hadrion</t>
  </si>
  <si>
    <t>Hadrothil</t>
  </si>
  <si>
    <t>Haduma</t>
  </si>
  <si>
    <t>Haelra</t>
  </si>
  <si>
    <t>Haeltar</t>
  </si>
  <si>
    <t>Haelus</t>
  </si>
  <si>
    <t>Hafiza</t>
  </si>
  <si>
    <t>Hagan</t>
  </si>
  <si>
    <t>Hagar</t>
  </si>
  <si>
    <t>Hagni</t>
  </si>
  <si>
    <t>Hagrion</t>
  </si>
  <si>
    <t>Haila</t>
  </si>
  <si>
    <t>Haille</t>
  </si>
  <si>
    <t>Hain</t>
  </si>
  <si>
    <t>Haitea</t>
  </si>
  <si>
    <t>Hakima</t>
  </si>
  <si>
    <t>Haktla</t>
  </si>
  <si>
    <t>Halabant</t>
  </si>
  <si>
    <t>Halacan</t>
  </si>
  <si>
    <t>Halagmar</t>
  </si>
  <si>
    <t>Halav</t>
  </si>
  <si>
    <t>Halavin</t>
  </si>
  <si>
    <t>Halbrinn</t>
  </si>
  <si>
    <t>Halburon</t>
  </si>
  <si>
    <t>Haldameer</t>
  </si>
  <si>
    <t>Halemont</t>
  </si>
  <si>
    <t>Haleth</t>
  </si>
  <si>
    <t>Halevi</t>
  </si>
  <si>
    <t>Halian</t>
  </si>
  <si>
    <t>Halig</t>
  </si>
  <si>
    <t>Halina</t>
  </si>
  <si>
    <t>Halissta</t>
  </si>
  <si>
    <t>Halisstra</t>
  </si>
  <si>
    <t>Halius</t>
  </si>
  <si>
    <t>Hallam</t>
  </si>
  <si>
    <t>Hallan</t>
  </si>
  <si>
    <t>Halldorr</t>
  </si>
  <si>
    <t>Hallet</t>
  </si>
  <si>
    <t>Halloran</t>
  </si>
  <si>
    <t>Hallvor</t>
  </si>
  <si>
    <t>Halmir</t>
  </si>
  <si>
    <t>Halogil</t>
  </si>
  <si>
    <t>Halrond</t>
  </si>
  <si>
    <t>Haltharad</t>
  </si>
  <si>
    <t>Haluk</t>
  </si>
  <si>
    <t>Halzar</t>
  </si>
  <si>
    <t>Hamaszul</t>
  </si>
  <si>
    <t>Hamatiel</t>
  </si>
  <si>
    <t>Hamish</t>
  </si>
  <si>
    <t>Hamlin</t>
  </si>
  <si>
    <t>Hamoch</t>
  </si>
  <si>
    <t>Hanburi</t>
  </si>
  <si>
    <t>Hania</t>
  </si>
  <si>
    <t>Haniel</t>
  </si>
  <si>
    <t>Hanitra</t>
  </si>
  <si>
    <t>Haniya</t>
  </si>
  <si>
    <t>Hanner</t>
  </si>
  <si>
    <t>Hanodel</t>
  </si>
  <si>
    <t>Hanrik</t>
  </si>
  <si>
    <t>Hansmer</t>
  </si>
  <si>
    <t>Haraduk</t>
  </si>
  <si>
    <t>Harath</t>
  </si>
  <si>
    <t>Hardingdale</t>
  </si>
  <si>
    <t>Hardinger</t>
  </si>
  <si>
    <t>Hardrada</t>
  </si>
  <si>
    <t>Hardshot</t>
  </si>
  <si>
    <t>Hardsword</t>
  </si>
  <si>
    <t>Hardy</t>
  </si>
  <si>
    <t>Harghaz</t>
  </si>
  <si>
    <t>Haringad</t>
  </si>
  <si>
    <t>Harion</t>
  </si>
  <si>
    <t>Haristikyl</t>
  </si>
  <si>
    <t>Harkith</t>
  </si>
  <si>
    <t>Harkspell</t>
  </si>
  <si>
    <t>Harlise</t>
  </si>
  <si>
    <t>Harmen</t>
  </si>
  <si>
    <t>Harnath</t>
  </si>
  <si>
    <t>Harriset</t>
  </si>
  <si>
    <t>Harron</t>
  </si>
  <si>
    <t>Harrop</t>
  </si>
  <si>
    <t>Harrowdale</t>
  </si>
  <si>
    <t>Harrower</t>
  </si>
  <si>
    <t>Harthoan</t>
  </si>
  <si>
    <t>Hartman</t>
  </si>
  <si>
    <t>Harton</t>
  </si>
  <si>
    <t>Hartwen</t>
  </si>
  <si>
    <t>Harumaph</t>
  </si>
  <si>
    <t>Harzel</t>
  </si>
  <si>
    <t>Hasana</t>
  </si>
  <si>
    <t>Hasche</t>
  </si>
  <si>
    <t>Hashtur</t>
  </si>
  <si>
    <t>Hasina</t>
  </si>
  <si>
    <t>Hassell</t>
  </si>
  <si>
    <t>Hassia</t>
  </si>
  <si>
    <t>Hastaria</t>
  </si>
  <si>
    <t>Hastien</t>
  </si>
  <si>
    <t>Hatch’net</t>
  </si>
  <si>
    <t>Hatcher</t>
  </si>
  <si>
    <t>Hatiphas</t>
  </si>
  <si>
    <t>Havea</t>
  </si>
  <si>
    <t>Havelock</t>
  </si>
  <si>
    <t>Hawkcloud</t>
  </si>
  <si>
    <t>Hayaera</t>
  </si>
  <si>
    <t>Haystacks</t>
  </si>
  <si>
    <t>Hayward</t>
  </si>
  <si>
    <t>Hazlan</t>
  </si>
  <si>
    <t>Hazlik</t>
  </si>
  <si>
    <t>Hazzea</t>
  </si>
  <si>
    <t>Heavenstorm</t>
  </si>
  <si>
    <t>Hecina</t>
  </si>
  <si>
    <t>Hedef</t>
  </si>
  <si>
    <t>Hedin</t>
  </si>
  <si>
    <t>Hedrada</t>
  </si>
  <si>
    <t>Hefferman</t>
  </si>
  <si>
    <t>Hefiz</t>
  </si>
  <si>
    <t>Heimana</t>
  </si>
  <si>
    <t>Heimata</t>
  </si>
  <si>
    <t>Heipua</t>
  </si>
  <si>
    <t>Heiva</t>
  </si>
  <si>
    <t>Heki</t>
  </si>
  <si>
    <t>Helande</t>
  </si>
  <si>
    <t>Helbrea</t>
  </si>
  <si>
    <t>Heldath</t>
  </si>
  <si>
    <t>Helenor</t>
  </si>
  <si>
    <t>Heleph</t>
  </si>
  <si>
    <t>Helera</t>
  </si>
  <si>
    <t>Helevorn</t>
  </si>
  <si>
    <t>Heliodorus</t>
  </si>
  <si>
    <t>Helker</t>
  </si>
  <si>
    <t>Hellem</t>
  </si>
  <si>
    <t>Helliana</t>
  </si>
  <si>
    <t>Helmer</t>
  </si>
  <si>
    <t>Helmund</t>
  </si>
  <si>
    <t>Helmut</t>
  </si>
  <si>
    <t>Helthros</t>
  </si>
  <si>
    <t>Heluna</t>
  </si>
  <si>
    <t>Helvern</t>
  </si>
  <si>
    <t>Helviane</t>
  </si>
  <si>
    <t>Hely</t>
  </si>
  <si>
    <t>Hemia</t>
  </si>
  <si>
    <t>Hena</t>
  </si>
  <si>
    <t>Hendak</t>
  </si>
  <si>
    <t>Hendon</t>
  </si>
  <si>
    <t>Hendrick</t>
  </si>
  <si>
    <t>Hendry</t>
  </si>
  <si>
    <t>Henesh</t>
  </si>
  <si>
    <t>Hephis</t>
  </si>
  <si>
    <t>Herben</t>
  </si>
  <si>
    <t>Here</t>
  </si>
  <si>
    <t>Heredel</t>
  </si>
  <si>
    <t>Heregan</t>
  </si>
  <si>
    <t>Hereiti</t>
  </si>
  <si>
    <t>Herenui</t>
  </si>
  <si>
    <t>Heri</t>
  </si>
  <si>
    <t>Herise</t>
  </si>
  <si>
    <t>Hermokrates</t>
  </si>
  <si>
    <t>Herne</t>
  </si>
  <si>
    <t>Herodion</t>
  </si>
  <si>
    <t>Heron</t>
  </si>
  <si>
    <t>Hertris</t>
  </si>
  <si>
    <t>Herus</t>
  </si>
  <si>
    <t>Herve</t>
  </si>
  <si>
    <t>Herzl</t>
  </si>
  <si>
    <t>Hessa</t>
  </si>
  <si>
    <t>Hester</t>
  </si>
  <si>
    <t>Hesturiel</t>
  </si>
  <si>
    <t>Hetar</t>
  </si>
  <si>
    <t>Hetha</t>
  </si>
  <si>
    <t>Hew</t>
  </si>
  <si>
    <t>Hiatea</t>
  </si>
  <si>
    <t>Hiatel</t>
  </si>
  <si>
    <t>Hibbard</t>
  </si>
  <si>
    <t>Hicetaon</t>
  </si>
  <si>
    <t>Hiddukle</t>
  </si>
  <si>
    <t>Hilda</t>
  </si>
  <si>
    <t>Hildor</t>
  </si>
  <si>
    <t>Hildron</t>
  </si>
  <si>
    <t>Hilfred</t>
  </si>
  <si>
    <t>Hillark</t>
  </si>
  <si>
    <t>Hilltop</t>
  </si>
  <si>
    <t>Hiltroua</t>
  </si>
  <si>
    <t>Hina</t>
  </si>
  <si>
    <t>Hindergrass</t>
  </si>
  <si>
    <t>Hinnar</t>
  </si>
  <si>
    <t>Hiro</t>
  </si>
  <si>
    <t>Hiroen</t>
  </si>
  <si>
    <t>Hitaf</t>
  </si>
  <si>
    <t>Hiyal</t>
  </si>
  <si>
    <t>Hlant</t>
  </si>
  <si>
    <t>Hoanui</t>
  </si>
  <si>
    <t>Hoardebreaker</t>
  </si>
  <si>
    <t>Hoarmar</t>
  </si>
  <si>
    <t>Hobarth</t>
  </si>
  <si>
    <t>Hoddins</t>
  </si>
  <si>
    <t>Hoel</t>
  </si>
  <si>
    <t>Hogni</t>
  </si>
  <si>
    <t>Holdat</t>
  </si>
  <si>
    <t>Holgen</t>
  </si>
  <si>
    <t>Holleb</t>
  </si>
  <si>
    <t>Holli</t>
  </si>
  <si>
    <t>Hollowpot</t>
  </si>
  <si>
    <t>Holn</t>
  </si>
  <si>
    <t>Holnbe</t>
  </si>
  <si>
    <t>Holt</t>
  </si>
  <si>
    <t>Holte</t>
  </si>
  <si>
    <t>Hooten</t>
  </si>
  <si>
    <t>Hoppeton</t>
  </si>
  <si>
    <t>Hordak</t>
  </si>
  <si>
    <t>Horey</t>
  </si>
  <si>
    <t>Horgar</t>
  </si>
  <si>
    <t>Horiel</t>
  </si>
  <si>
    <t>Horik</t>
  </si>
  <si>
    <t>Horizakaul</t>
  </si>
  <si>
    <t>Horley</t>
  </si>
  <si>
    <t>Horne</t>
  </si>
  <si>
    <t>Horsfield</t>
  </si>
  <si>
    <t>Horvath</t>
  </si>
  <si>
    <t>Hoswig</t>
  </si>
  <si>
    <t>Houndaer</t>
  </si>
  <si>
    <t>Houte</t>
  </si>
  <si>
    <t>Howes</t>
  </si>
  <si>
    <t>Howland</t>
  </si>
  <si>
    <t>Hraedin</t>
  </si>
  <si>
    <t>Hrordis</t>
  </si>
  <si>
    <t>Huber</t>
  </si>
  <si>
    <t>Huckle</t>
  </si>
  <si>
    <t>Huey</t>
  </si>
  <si>
    <t>Hukir</t>
  </si>
  <si>
    <t>Hukra</t>
  </si>
  <si>
    <t>Humfrid</t>
  </si>
  <si>
    <t>Hummel</t>
  </si>
  <si>
    <t>Hunor</t>
  </si>
  <si>
    <t>Hunosel</t>
  </si>
  <si>
    <t>Huriza</t>
  </si>
  <si>
    <t>Hurst</t>
  </si>
  <si>
    <t>Hutchin</t>
  </si>
  <si>
    <t>Hutirel</t>
  </si>
  <si>
    <t>Huyana</t>
  </si>
  <si>
    <t>Hyden</t>
  </si>
  <si>
    <t>Hyeric</t>
  </si>
  <si>
    <t>Hylan</t>
  </si>
  <si>
    <t>Hymeria</t>
  </si>
  <si>
    <t>Hyne</t>
  </si>
  <si>
    <t>Hystis</t>
  </si>
  <si>
    <t>Hyzer</t>
  </si>
  <si>
    <t>Hyziel</t>
  </si>
  <si>
    <t>Iadara</t>
  </si>
  <si>
    <t>Iafalior</t>
  </si>
  <si>
    <t>Ibalida</t>
  </si>
  <si>
    <t>Ibaymma</t>
  </si>
  <si>
    <t>Ibbett</t>
  </si>
  <si>
    <t>Ibrech</t>
  </si>
  <si>
    <t>Iceni</t>
  </si>
  <si>
    <t>Icharyd</t>
  </si>
  <si>
    <t>Icob</t>
  </si>
  <si>
    <t>Icoxiri</t>
  </si>
  <si>
    <t>Idania</t>
  </si>
  <si>
    <t>Idrael</t>
  </si>
  <si>
    <t>Idris</t>
  </si>
  <si>
    <t>Idros</t>
  </si>
  <si>
    <t>Ifwin</t>
  </si>
  <si>
    <t>Igan</t>
  </si>
  <si>
    <t>Igerdrazaar</t>
  </si>
  <si>
    <t>Ignac</t>
  </si>
  <si>
    <t>Ikar</t>
  </si>
  <si>
    <t>Ikarthis</t>
  </si>
  <si>
    <t>Ikhen</t>
  </si>
  <si>
    <t>Ikshada</t>
  </si>
  <si>
    <t>Ilara</t>
  </si>
  <si>
    <t>Ilathriel</t>
  </si>
  <si>
    <t>Ilba</t>
  </si>
  <si>
    <t>Iletra</t>
  </si>
  <si>
    <t>Ilfalas</t>
  </si>
  <si>
    <t>Ilges</t>
  </si>
  <si>
    <t>Iliphel</t>
  </si>
  <si>
    <t>Ilivarra</t>
  </si>
  <si>
    <t>Illemis</t>
  </si>
  <si>
    <t>Illian</t>
  </si>
  <si>
    <t>Illykur</t>
  </si>
  <si>
    <t>Ilmari</t>
  </si>
  <si>
    <t>Ilmiriel</t>
  </si>
  <si>
    <t>Ilmiris</t>
  </si>
  <si>
    <t>Ilmis</t>
  </si>
  <si>
    <t>Ilmonish</t>
  </si>
  <si>
    <t>Ilmra</t>
  </si>
  <si>
    <t>Ilmryn</t>
  </si>
  <si>
    <t>Ilona</t>
  </si>
  <si>
    <t>Ilphrin</t>
  </si>
  <si>
    <t>Ilunda</t>
  </si>
  <si>
    <t>Ilurende</t>
  </si>
  <si>
    <t>Ilza</t>
  </si>
  <si>
    <t>Imala</t>
  </si>
  <si>
    <t>Imare</t>
  </si>
  <si>
    <t>Imas</t>
  </si>
  <si>
    <t>Imbros</t>
  </si>
  <si>
    <t>Imia</t>
  </si>
  <si>
    <t>Imladris</t>
  </si>
  <si>
    <t>Immizel</t>
  </si>
  <si>
    <t>Imogene</t>
  </si>
  <si>
    <t>Impale</t>
  </si>
  <si>
    <t>Imperia</t>
  </si>
  <si>
    <t>Imrabeth</t>
  </si>
  <si>
    <t>Imrae</t>
  </si>
  <si>
    <t>Imraloen</t>
  </si>
  <si>
    <t>Imran</t>
  </si>
  <si>
    <t>Imrathan</t>
  </si>
  <si>
    <t>Imrizân</t>
  </si>
  <si>
    <t>Imrunath</t>
  </si>
  <si>
    <t>Imvanie</t>
  </si>
  <si>
    <t>Imythedralen</t>
  </si>
  <si>
    <t>Inalchin</t>
  </si>
  <si>
    <t>Inalee</t>
  </si>
  <si>
    <t>Inaya</t>
  </si>
  <si>
    <t>Incirion</t>
  </si>
  <si>
    <t>Indanath</t>
  </si>
  <si>
    <t>Indilbar</t>
  </si>
  <si>
    <t>Indira</t>
  </si>
  <si>
    <t>Indolf</t>
  </si>
  <si>
    <t>Indrea</t>
  </si>
  <si>
    <t>Indrenna</t>
  </si>
  <si>
    <t>Induna</t>
  </si>
  <si>
    <t>Ineko</t>
  </si>
  <si>
    <t>Ineson</t>
  </si>
  <si>
    <t>Inessa</t>
  </si>
  <si>
    <t>Ingram</t>
  </si>
  <si>
    <t>Inidil</t>
  </si>
  <si>
    <t>Inix</t>
  </si>
  <si>
    <t>Innocent</t>
  </si>
  <si>
    <t>Innocentia</t>
  </si>
  <si>
    <t>Inok</t>
  </si>
  <si>
    <t>Inthaels</t>
  </si>
  <si>
    <t>Inthia</t>
  </si>
  <si>
    <t>Invarri</t>
  </si>
  <si>
    <t>Inzul</t>
  </si>
  <si>
    <t>Inzuri</t>
  </si>
  <si>
    <t>Ioakim</t>
  </si>
  <si>
    <t>Ioelera</t>
  </si>
  <si>
    <t>Iojad</t>
  </si>
  <si>
    <t>Iomedae</t>
  </si>
  <si>
    <t>Ionian</t>
  </si>
  <si>
    <t>Ioniva</t>
  </si>
  <si>
    <t>Iormas</t>
  </si>
  <si>
    <t>Irae</t>
  </si>
  <si>
    <t>Iraldur</t>
  </si>
  <si>
    <t>Irashalee</t>
  </si>
  <si>
    <t>Irdathin</t>
  </si>
  <si>
    <t>Ireana</t>
  </si>
  <si>
    <t>Ired</t>
  </si>
  <si>
    <t>Ireti</t>
  </si>
  <si>
    <t>Irezan</t>
  </si>
  <si>
    <t>Iriaebor</t>
  </si>
  <si>
    <t>Iriata</t>
  </si>
  <si>
    <t>Iridna</t>
  </si>
  <si>
    <t>Irik</t>
  </si>
  <si>
    <t>Irion</t>
  </si>
  <si>
    <t>Iritra</t>
  </si>
  <si>
    <t>Irmar</t>
  </si>
  <si>
    <t>Irolo</t>
  </si>
  <si>
    <t>Ironbeard</t>
  </si>
  <si>
    <t>Irongull</t>
  </si>
  <si>
    <t>Ironguts</t>
  </si>
  <si>
    <t>Ironshields</t>
  </si>
  <si>
    <t>Irruit</t>
  </si>
  <si>
    <t>Irulana</t>
  </si>
  <si>
    <t>Iruna</t>
  </si>
  <si>
    <t>Irunda</t>
  </si>
  <si>
    <t>Irva</t>
  </si>
  <si>
    <t>Isalis</t>
  </si>
  <si>
    <t>Isambard</t>
  </si>
  <si>
    <t>Iscalon</t>
  </si>
  <si>
    <t>Iscitan</t>
  </si>
  <si>
    <t>Isfrael</t>
  </si>
  <si>
    <t>Ishala</t>
  </si>
  <si>
    <t>Ishaporath</t>
  </si>
  <si>
    <t>Ishira</t>
  </si>
  <si>
    <t>Ishkur</t>
  </si>
  <si>
    <t>Isoke</t>
  </si>
  <si>
    <t>Isola</t>
  </si>
  <si>
    <t>Ispa</t>
  </si>
  <si>
    <t>Ispah</t>
  </si>
  <si>
    <t>Ispam</t>
  </si>
  <si>
    <t>Israkahn</t>
  </si>
  <si>
    <t>Issho</t>
  </si>
  <si>
    <t>Issini</t>
  </si>
  <si>
    <t>Istelyn</t>
  </si>
  <si>
    <t>Istiria</t>
  </si>
  <si>
    <t>Istolil</t>
  </si>
  <si>
    <t>Istorenil</t>
  </si>
  <si>
    <t>Istorvir</t>
  </si>
  <si>
    <t>Isvela</t>
  </si>
  <si>
    <t>Isztea</t>
  </si>
  <si>
    <t>Ithan</t>
  </si>
  <si>
    <t>Ithren</t>
  </si>
  <si>
    <t>Ithuriel</t>
  </si>
  <si>
    <t>Itran</t>
  </si>
  <si>
    <t>Iubadan</t>
  </si>
  <si>
    <t>Ivalas</t>
  </si>
  <si>
    <t>Ivera</t>
  </si>
  <si>
    <t>Ivistra</t>
  </si>
  <si>
    <t>Ivor</t>
  </si>
  <si>
    <t>Ivoros</t>
  </si>
  <si>
    <t>Ivory</t>
  </si>
  <si>
    <t>Ixion</t>
  </si>
  <si>
    <t>Ixxine</t>
  </si>
  <si>
    <t>Iymrauth</t>
  </si>
  <si>
    <t>Iymril</t>
  </si>
  <si>
    <t>Izanagi</t>
  </si>
  <si>
    <t>Izaura</t>
  </si>
  <si>
    <t>Izmur</t>
  </si>
  <si>
    <t>Izzali</t>
  </si>
  <si>
    <t>Jaafer</t>
  </si>
  <si>
    <t>Jaala</t>
  </si>
  <si>
    <t>Jaanu</t>
  </si>
  <si>
    <t>Jabari</t>
  </si>
  <si>
    <t>Jacenelle</t>
  </si>
  <si>
    <t>Jacerryl</t>
  </si>
  <si>
    <t>Jacinda</t>
  </si>
  <si>
    <t>Jadmek</t>
  </si>
  <si>
    <t>Jael</t>
  </si>
  <si>
    <t>Jaelryn</t>
  </si>
  <si>
    <t>Jaeron</t>
  </si>
  <si>
    <t>Jaezred</t>
  </si>
  <si>
    <t>Jagan</t>
  </si>
  <si>
    <t>Jagannath</t>
  </si>
  <si>
    <t>Jagat</t>
  </si>
  <si>
    <t>Jagdish</t>
  </si>
  <si>
    <t>Jago</t>
  </si>
  <si>
    <t>Jagreth</t>
  </si>
  <si>
    <t>Jahazeil</t>
  </si>
  <si>
    <t>Jaheira</t>
  </si>
  <si>
    <t>Jahke</t>
  </si>
  <si>
    <t>Jaia</t>
  </si>
  <si>
    <t>Jak</t>
  </si>
  <si>
    <t>Jakaya</t>
  </si>
  <si>
    <t>Jakielan</t>
  </si>
  <si>
    <t>Jakome</t>
  </si>
  <si>
    <t>Jakteth</t>
  </si>
  <si>
    <t>Jalana</t>
  </si>
  <si>
    <t>Jalandra</t>
  </si>
  <si>
    <t>Jalar</t>
  </si>
  <si>
    <t>Jalecia</t>
  </si>
  <si>
    <t>Jalek</t>
  </si>
  <si>
    <t>Jalpa</t>
  </si>
  <si>
    <t>Jalter</t>
  </si>
  <si>
    <t>Jalun</t>
  </si>
  <si>
    <t>Jamala</t>
  </si>
  <si>
    <t>Jamina</t>
  </si>
  <si>
    <t>Jamis</t>
  </si>
  <si>
    <t>Janak</t>
  </si>
  <si>
    <t>Janaldren</t>
  </si>
  <si>
    <t>Janard</t>
  </si>
  <si>
    <t>Jandisten</t>
  </si>
  <si>
    <t>Janeal</t>
  </si>
  <si>
    <t>Janeva</t>
  </si>
  <si>
    <t>Jania</t>
  </si>
  <si>
    <t>Jannali</t>
  </si>
  <si>
    <t>Jannic</t>
  </si>
  <si>
    <t>Janos</t>
  </si>
  <si>
    <t>Janszoon</t>
  </si>
  <si>
    <t>Jantavia</t>
  </si>
  <si>
    <t>Jantzen</t>
  </si>
  <si>
    <t>Janvel</t>
  </si>
  <si>
    <t>Janwin</t>
  </si>
  <si>
    <t>Janza</t>
  </si>
  <si>
    <t>Jaraznan</t>
  </si>
  <si>
    <t>Jardena</t>
  </si>
  <si>
    <t>Jarek</t>
  </si>
  <si>
    <t>Jarin</t>
  </si>
  <si>
    <t>Jaristan</t>
  </si>
  <si>
    <t>Jarlath</t>
  </si>
  <si>
    <t>Jarlaxle</t>
  </si>
  <si>
    <t>Jarmir</t>
  </si>
  <si>
    <t>Jarniman</t>
  </si>
  <si>
    <t>Jaroslav</t>
  </si>
  <si>
    <t>Jarren</t>
  </si>
  <si>
    <t>Jarthon</t>
  </si>
  <si>
    <t>Jarvis</t>
  </si>
  <si>
    <t>Jasin</t>
  </si>
  <si>
    <t>Jasmere</t>
  </si>
  <si>
    <t>Jasper</t>
  </si>
  <si>
    <t>Javed</t>
  </si>
  <si>
    <t>Javers</t>
  </si>
  <si>
    <t>Javitz</t>
  </si>
  <si>
    <t>Jaweau</t>
  </si>
  <si>
    <t>Jayani</t>
  </si>
  <si>
    <t>Jazene</t>
  </si>
  <si>
    <t>Jazmyndeera</t>
  </si>
  <si>
    <t>Jedda</t>
  </si>
  <si>
    <t>Jedrek</t>
  </si>
  <si>
    <t>Jeggred</t>
  </si>
  <si>
    <t>Jehoel</t>
  </si>
  <si>
    <t>Jeibir</t>
  </si>
  <si>
    <t>Jeirick</t>
  </si>
  <si>
    <t>Jelena</t>
  </si>
  <si>
    <t>Jelita</t>
  </si>
  <si>
    <t>Jelline</t>
  </si>
  <si>
    <t>Jelmira</t>
  </si>
  <si>
    <t>Jelvard</t>
  </si>
  <si>
    <t>Jemin</t>
  </si>
  <si>
    <t>Jemshev</t>
  </si>
  <si>
    <t>Jemson</t>
  </si>
  <si>
    <t>Jemyr</t>
  </si>
  <si>
    <t>Jen</t>
  </si>
  <si>
    <t>Jenara</t>
  </si>
  <si>
    <t>Jency</t>
  </si>
  <si>
    <t>Jendrellian</t>
  </si>
  <si>
    <t>Jenea</t>
  </si>
  <si>
    <t>Jenessa</t>
  </si>
  <si>
    <t>Jenleigh</t>
  </si>
  <si>
    <t>Jennery</t>
  </si>
  <si>
    <t>Jerak</t>
  </si>
  <si>
    <t>Jerana</t>
  </si>
  <si>
    <t>Jerandra</t>
  </si>
  <si>
    <t>Jeras</t>
  </si>
  <si>
    <t>Jerda</t>
  </si>
  <si>
    <t>Jeremos</t>
  </si>
  <si>
    <t>Jereni</t>
  </si>
  <si>
    <t>Jeresian</t>
  </si>
  <si>
    <t>Jeriah</t>
  </si>
  <si>
    <t>Jeriele</t>
  </si>
  <si>
    <t>Jeroen</t>
  </si>
  <si>
    <t>Jerol</t>
  </si>
  <si>
    <t>Jerrin</t>
  </si>
  <si>
    <t>Jervois</t>
  </si>
  <si>
    <t>Jeryl</t>
  </si>
  <si>
    <t>Jestin</t>
  </si>
  <si>
    <t>Jet</t>
  </si>
  <si>
    <t>Jetamil</t>
  </si>
  <si>
    <t>Jevan</t>
  </si>
  <si>
    <t>Jezzara</t>
  </si>
  <si>
    <t>Jhaelryna</t>
  </si>
  <si>
    <t>Jhago</t>
  </si>
  <si>
    <t>Jhaldrym</t>
  </si>
  <si>
    <t>Jhanki</t>
  </si>
  <si>
    <t>Jhanniss</t>
  </si>
  <si>
    <t>Jharineth</t>
  </si>
  <si>
    <t>Jharkor</t>
  </si>
  <si>
    <t>Jhasina</t>
  </si>
  <si>
    <t>Jhaznos</t>
  </si>
  <si>
    <t>Jhezane</t>
  </si>
  <si>
    <t>Jhia</t>
  </si>
  <si>
    <t>Jhirys</t>
  </si>
  <si>
    <t>Jhomar</t>
  </si>
  <si>
    <t>Jhulae</t>
  </si>
  <si>
    <t>Jiardem</t>
  </si>
  <si>
    <t>Jibrial</t>
  </si>
  <si>
    <t>Jicalyn</t>
  </si>
  <si>
    <t>Jienne</t>
  </si>
  <si>
    <t>Jiephen</t>
  </si>
  <si>
    <t>Jiermalu</t>
  </si>
  <si>
    <t>Jigor</t>
  </si>
  <si>
    <t>Jilith</t>
  </si>
  <si>
    <t>Jilran</t>
  </si>
  <si>
    <t>Jina</t>
  </si>
  <si>
    <t>Jinan</t>
  </si>
  <si>
    <t>Jindrich</t>
  </si>
  <si>
    <t>Jinorus</t>
  </si>
  <si>
    <t>Jinx</t>
  </si>
  <si>
    <t>Jiraz</t>
  </si>
  <si>
    <t>Jiri</t>
  </si>
  <si>
    <t>Jirina</t>
  </si>
  <si>
    <t>Jirlesa</t>
  </si>
  <si>
    <t>Jixy</t>
  </si>
  <si>
    <t>Jiya</t>
  </si>
  <si>
    <t>Joab</t>
  </si>
  <si>
    <t>Joachim</t>
  </si>
  <si>
    <t>Joales</t>
  </si>
  <si>
    <t>Jobert</t>
  </si>
  <si>
    <t>Jobin</t>
  </si>
  <si>
    <t>Jocasta</t>
  </si>
  <si>
    <t>Joconan</t>
  </si>
  <si>
    <t>Jodelle</t>
  </si>
  <si>
    <t>Joelen</t>
  </si>
  <si>
    <t>Jofflin</t>
  </si>
  <si>
    <t>Johan</t>
  </si>
  <si>
    <t>Johara</t>
  </si>
  <si>
    <t>Joharran</t>
  </si>
  <si>
    <t>Johen</t>
  </si>
  <si>
    <t>Joia</t>
  </si>
  <si>
    <t>Joinville</t>
  </si>
  <si>
    <t>Jolan</t>
  </si>
  <si>
    <t>Jolanta</t>
  </si>
  <si>
    <t>Jolliffe</t>
  </si>
  <si>
    <t>Joluch</t>
  </si>
  <si>
    <t>Jolus</t>
  </si>
  <si>
    <t>Jomara</t>
  </si>
  <si>
    <t>Jomel</t>
  </si>
  <si>
    <t>Jomond</t>
  </si>
  <si>
    <t>Jonay</t>
  </si>
  <si>
    <t>Jonell</t>
  </si>
  <si>
    <t>Jonna</t>
  </si>
  <si>
    <t>Jonsa</t>
  </si>
  <si>
    <t>Jonwine</t>
  </si>
  <si>
    <t>Jopesk</t>
  </si>
  <si>
    <t>Jopson</t>
  </si>
  <si>
    <t>Jora</t>
  </si>
  <si>
    <t>Jorah</t>
  </si>
  <si>
    <t>Jorgan</t>
  </si>
  <si>
    <t>Jori</t>
  </si>
  <si>
    <t>Jorin</t>
  </si>
  <si>
    <t>Jorlan</t>
  </si>
  <si>
    <t>Jorma</t>
  </si>
  <si>
    <t>Jorrell</t>
  </si>
  <si>
    <t>Jory</t>
  </si>
  <si>
    <t>Jorzoon</t>
  </si>
  <si>
    <t>Josen</t>
  </si>
  <si>
    <t>Joseran</t>
  </si>
  <si>
    <t>Josian</t>
  </si>
  <si>
    <t>Jovena</t>
  </si>
  <si>
    <t>Jovenne</t>
  </si>
  <si>
    <t>Jovetny</t>
  </si>
  <si>
    <t>Jovica</t>
  </si>
  <si>
    <t>Joy</t>
  </si>
  <si>
    <t>Jozeran</t>
  </si>
  <si>
    <t>Jubal</t>
  </si>
  <si>
    <t>Judelissa</t>
  </si>
  <si>
    <t>Judelka</t>
  </si>
  <si>
    <t>Juhniel</t>
  </si>
  <si>
    <t>Jujika</t>
  </si>
  <si>
    <t>Julgare</t>
  </si>
  <si>
    <t>Julhan</t>
  </si>
  <si>
    <t>Julissa</t>
  </si>
  <si>
    <t>Julius</t>
  </si>
  <si>
    <t>Julnar</t>
  </si>
  <si>
    <t>Juma</t>
  </si>
  <si>
    <t>Jumala</t>
  </si>
  <si>
    <t>Jumanah</t>
  </si>
  <si>
    <t>Junius</t>
  </si>
  <si>
    <t>Junlan</t>
  </si>
  <si>
    <t>Junya</t>
  </si>
  <si>
    <t>Jurdman</t>
  </si>
  <si>
    <t>Jurek</t>
  </si>
  <si>
    <t>Justus</t>
  </si>
  <si>
    <t>Jutoris</t>
  </si>
  <si>
    <t>Jylresa</t>
  </si>
  <si>
    <t>Jyotindra</t>
  </si>
  <si>
    <t>Jysla</t>
  </si>
  <si>
    <t>Jyslin</t>
  </si>
  <si>
    <t>Kabir</t>
  </si>
  <si>
    <t>Kabrina</t>
  </si>
  <si>
    <t>Kacia</t>
  </si>
  <si>
    <t>Kada</t>
  </si>
  <si>
    <t>Kaddok</t>
  </si>
  <si>
    <t>Kadra</t>
  </si>
  <si>
    <t>Kadrax</t>
  </si>
  <si>
    <t>Kadu</t>
  </si>
  <si>
    <t>Kadyx</t>
  </si>
  <si>
    <t>Kaelian</t>
  </si>
  <si>
    <t>Kaelthorn</t>
  </si>
  <si>
    <t>Kaggen</t>
  </si>
  <si>
    <t>Kaharine</t>
  </si>
  <si>
    <t>Kahlan</t>
  </si>
  <si>
    <t>Kaia</t>
  </si>
  <si>
    <t>Kailen</t>
  </si>
  <si>
    <t>Kailiwyn</t>
  </si>
  <si>
    <t>Kainne</t>
  </si>
  <si>
    <t>Kairn</t>
  </si>
  <si>
    <t>Kalamos</t>
  </si>
  <si>
    <t>Kalan</t>
  </si>
  <si>
    <t>Kalannar</t>
  </si>
  <si>
    <t>Kalaradian</t>
  </si>
  <si>
    <t>Kalas</t>
  </si>
  <si>
    <t>Kalavathi</t>
  </si>
  <si>
    <t>Kaleth</t>
  </si>
  <si>
    <t>Kalevi</t>
  </si>
  <si>
    <t>Kalia</t>
  </si>
  <si>
    <t>Kaliesh</t>
  </si>
  <si>
    <t>Kallico</t>
  </si>
  <si>
    <t>Kallos</t>
  </si>
  <si>
    <t>Kalna</t>
  </si>
  <si>
    <t>Kalnarima</t>
  </si>
  <si>
    <t>Kalos</t>
  </si>
  <si>
    <t>Kalyana</t>
  </si>
  <si>
    <t>Kalzir</t>
  </si>
  <si>
    <t>Kalzuss</t>
  </si>
  <si>
    <t>Kamaria</t>
  </si>
  <si>
    <t>Kamesh</t>
  </si>
  <si>
    <t>Kamien</t>
  </si>
  <si>
    <t>Kamishala</t>
  </si>
  <si>
    <t>Kanan</t>
  </si>
  <si>
    <t>Kandler</t>
  </si>
  <si>
    <t>Kanok</t>
  </si>
  <si>
    <t>Kanquan</t>
  </si>
  <si>
    <t>Kanya</t>
  </si>
  <si>
    <t>Kanzaz</t>
  </si>
  <si>
    <t>Karanwyn</t>
  </si>
  <si>
    <t>Karathis</t>
  </si>
  <si>
    <t>Karbos</t>
  </si>
  <si>
    <t>Karel</t>
  </si>
  <si>
    <t>Karesh</t>
  </si>
  <si>
    <t>Karglain</t>
  </si>
  <si>
    <t>Karis</t>
  </si>
  <si>
    <t>Kariya</t>
  </si>
  <si>
    <t>Karkus</t>
  </si>
  <si>
    <t>Karmandon</t>
  </si>
  <si>
    <t>Karmuk</t>
  </si>
  <si>
    <t>Karnitha</t>
  </si>
  <si>
    <t>Karse</t>
  </si>
  <si>
    <t>Kasaki</t>
  </si>
  <si>
    <t>Kasbeel</t>
  </si>
  <si>
    <t>Kaseir</t>
  </si>
  <si>
    <t>Kasha</t>
  </si>
  <si>
    <t>Kashundra</t>
  </si>
  <si>
    <t>Kasporio</t>
  </si>
  <si>
    <t>Kassius</t>
  </si>
  <si>
    <t>Kastek</t>
  </si>
  <si>
    <t>Kasuf</t>
  </si>
  <si>
    <t>Katania</t>
  </si>
  <si>
    <t>Kater</t>
  </si>
  <si>
    <t>Kathala</t>
  </si>
  <si>
    <t>Kathil Arard</t>
  </si>
  <si>
    <t>Kaupaer</t>
  </si>
  <si>
    <t>Kauvra</t>
  </si>
  <si>
    <t>Kavala</t>
  </si>
  <si>
    <t>Kavalech</t>
  </si>
  <si>
    <t>Kavaris</t>
  </si>
  <si>
    <t>Kavindra</t>
  </si>
  <si>
    <t>Kaxazas</t>
  </si>
  <si>
    <t>Kaya</t>
  </si>
  <si>
    <t>Kayann</t>
  </si>
  <si>
    <t>Kaylina</t>
  </si>
  <si>
    <t>Kaylon</t>
  </si>
  <si>
    <t>Kazgaroth</t>
  </si>
  <si>
    <t>Kazimir</t>
  </si>
  <si>
    <t>Kazoan</t>
  </si>
  <si>
    <t>Keelia</t>
  </si>
  <si>
    <t>Keeomi</t>
  </si>
  <si>
    <t>Keerthana</t>
  </si>
  <si>
    <t>Keerthi</t>
  </si>
  <si>
    <t>Keethan</t>
  </si>
  <si>
    <t>Keevan</t>
  </si>
  <si>
    <t>Keffen</t>
  </si>
  <si>
    <t>Keffiya</t>
  </si>
  <si>
    <t>Keflin</t>
  </si>
  <si>
    <t>Kehl</t>
  </si>
  <si>
    <t>Keiana</t>
  </si>
  <si>
    <t>Kelandra</t>
  </si>
  <si>
    <t>Kelby</t>
  </si>
  <si>
    <t>Kelcey</t>
  </si>
  <si>
    <t>Keldric</t>
  </si>
  <si>
    <t>Kelecia</t>
  </si>
  <si>
    <t>Kelgore</t>
  </si>
  <si>
    <t>Kells</t>
  </si>
  <si>
    <t>Kelnozz</t>
  </si>
  <si>
    <t>Kelrath</t>
  </si>
  <si>
    <t>Kelric</t>
  </si>
  <si>
    <t>Kelton</t>
  </si>
  <si>
    <t>Kelzeck</t>
  </si>
  <si>
    <t>Kemena</t>
  </si>
  <si>
    <t>Kemer</t>
  </si>
  <si>
    <t>Kemia</t>
  </si>
  <si>
    <t>Kemis</t>
  </si>
  <si>
    <t>Kene</t>
  </si>
  <si>
    <t>Kenerald</t>
  </si>
  <si>
    <t>Kenia</t>
  </si>
  <si>
    <t>Kenitra</t>
  </si>
  <si>
    <t>Kennos</t>
  </si>
  <si>
    <t>Kenseph</t>
  </si>
  <si>
    <t>Kenthel</t>
  </si>
  <si>
    <t>Kentira</t>
  </si>
  <si>
    <t>Keogh</t>
  </si>
  <si>
    <t>Keoki</t>
  </si>
  <si>
    <t>Keolish</t>
  </si>
  <si>
    <t>Keonna</t>
  </si>
  <si>
    <t>Kera</t>
  </si>
  <si>
    <t>Kerian</t>
  </si>
  <si>
    <t>Keris</t>
  </si>
  <si>
    <t>Kern</t>
  </si>
  <si>
    <t>Kerney</t>
  </si>
  <si>
    <t>Kerning</t>
  </si>
  <si>
    <t>Kerrin</t>
  </si>
  <si>
    <t>Kerrinan</t>
  </si>
  <si>
    <t>Kerubiel</t>
  </si>
  <si>
    <t>Keryvian</t>
  </si>
  <si>
    <t>Keshundra</t>
  </si>
  <si>
    <t>Keshyria</t>
  </si>
  <si>
    <t>Kesi</t>
  </si>
  <si>
    <t>Kesia</t>
  </si>
  <si>
    <t>Kesley</t>
  </si>
  <si>
    <t>Kester</t>
  </si>
  <si>
    <t>Keteel</t>
  </si>
  <si>
    <t>Kethemar</t>
  </si>
  <si>
    <t>Ketmos</t>
  </si>
  <si>
    <t>Ketta</t>
  </si>
  <si>
    <t>Keurig</t>
  </si>
  <si>
    <t>Kevaara</t>
  </si>
  <si>
    <t>Keveena</t>
  </si>
  <si>
    <t>Kevern</t>
  </si>
  <si>
    <t>Keyon</t>
  </si>
  <si>
    <t>Kezaf</t>
  </si>
  <si>
    <t>Khaalis</t>
  </si>
  <si>
    <t>Khabir</t>
  </si>
  <si>
    <t>Khadar</t>
  </si>
  <si>
    <t>Khadiga</t>
  </si>
  <si>
    <t>Khagra</t>
  </si>
  <si>
    <t>Khairi</t>
  </si>
  <si>
    <t>Khalas</t>
  </si>
  <si>
    <t>Khalk</t>
  </si>
  <si>
    <t>Khalli</t>
  </si>
  <si>
    <t>Khamedoost</t>
  </si>
  <si>
    <t>Khamet</t>
  </si>
  <si>
    <t>Khamsa</t>
  </si>
  <si>
    <t>Kharkon</t>
  </si>
  <si>
    <t>Khasso</t>
  </si>
  <si>
    <t>Khazar</t>
  </si>
  <si>
    <t>Khelan</t>
  </si>
  <si>
    <t>Khemed</t>
  </si>
  <si>
    <t>Khendar</t>
  </si>
  <si>
    <t>Khepira</t>
  </si>
  <si>
    <t>Kherris</t>
  </si>
  <si>
    <t>Khiraj</t>
  </si>
  <si>
    <t>Kholl</t>
  </si>
  <si>
    <t>Khondlo</t>
  </si>
  <si>
    <t>Khorshed</t>
  </si>
  <si>
    <t>Khortdad</t>
  </si>
  <si>
    <t>Khrazz</t>
  </si>
  <si>
    <t>Khushal</t>
  </si>
  <si>
    <t>Kiana</t>
  </si>
  <si>
    <t>Kiath</t>
  </si>
  <si>
    <t>Kibbul</t>
  </si>
  <si>
    <t>Kidaria</t>
  </si>
  <si>
    <t>Kidona</t>
  </si>
  <si>
    <t>Kiefer</t>
  </si>
  <si>
    <t>Kieondra</t>
  </si>
  <si>
    <t>Kier</t>
  </si>
  <si>
    <t>Kieran</t>
  </si>
  <si>
    <t>Kiira</t>
  </si>
  <si>
    <t>Kijafa</t>
  </si>
  <si>
    <t>Kilara</t>
  </si>
  <si>
    <t>Kildeen</t>
  </si>
  <si>
    <t>Kimora</t>
  </si>
  <si>
    <t>Kimserg</t>
  </si>
  <si>
    <t>Kinither</t>
  </si>
  <si>
    <t>Kinthar</t>
  </si>
  <si>
    <t>Kiomara</t>
  </si>
  <si>
    <t>Kiondra</t>
  </si>
  <si>
    <t>Kionea</t>
  </si>
  <si>
    <t>Kiplo</t>
  </si>
  <si>
    <t>Kiri</t>
  </si>
  <si>
    <t>Kirkwood</t>
  </si>
  <si>
    <t>Kissane</t>
  </si>
  <si>
    <t>Kjell</t>
  </si>
  <si>
    <t>Knue</t>
  </si>
  <si>
    <t>Komene</t>
  </si>
  <si>
    <t>Kornel</t>
  </si>
  <si>
    <t>Kosta</t>
  </si>
  <si>
    <t>Krenaste</t>
  </si>
  <si>
    <t>Krondorl</t>
  </si>
  <si>
    <t>Kullmark</t>
  </si>
  <si>
    <t>Kunain</t>
  </si>
  <si>
    <t>Kuroth</t>
  </si>
  <si>
    <t>Kurple</t>
  </si>
  <si>
    <t>Kurunna</t>
  </si>
  <si>
    <t>Kushagra</t>
  </si>
  <si>
    <t>Kuswanto</t>
  </si>
  <si>
    <t>Kwera</t>
  </si>
  <si>
    <t>Kyala</t>
  </si>
  <si>
    <t>Kyaris</t>
  </si>
  <si>
    <t>Kyelet</t>
  </si>
  <si>
    <t>Kyena</t>
  </si>
  <si>
    <t>Kyiana</t>
  </si>
  <si>
    <t>Kylem</t>
  </si>
  <si>
    <t>Kylira</t>
  </si>
  <si>
    <t>Kylona</t>
  </si>
  <si>
    <t>Kynt</t>
  </si>
  <si>
    <t>Kynthia</t>
  </si>
  <si>
    <t>Kyphanta</t>
  </si>
  <si>
    <t>Kypri</t>
  </si>
  <si>
    <t>Kyralyn</t>
  </si>
  <si>
    <t>Kyros</t>
  </si>
  <si>
    <t>Kyrran</t>
  </si>
  <si>
    <t>Kysus</t>
  </si>
  <si>
    <t>Kzandro</t>
  </si>
  <si>
    <t>LaBorde</t>
  </si>
  <si>
    <t>Lachere</t>
  </si>
  <si>
    <t>Lachira</t>
  </si>
  <si>
    <t>Ladion</t>
  </si>
  <si>
    <t>Laduni</t>
  </si>
  <si>
    <t>Laele</t>
  </si>
  <si>
    <t>Laera</t>
  </si>
  <si>
    <t>Laern</t>
  </si>
  <si>
    <t>Laertes</t>
  </si>
  <si>
    <t>Laertilus</t>
  </si>
  <si>
    <t>Laethan</t>
  </si>
  <si>
    <t>Laethis</t>
  </si>
  <si>
    <t>Laetita</t>
  </si>
  <si>
    <t>Lagmir</t>
  </si>
  <si>
    <t>Lahm</t>
  </si>
  <si>
    <t>Lain</t>
  </si>
  <si>
    <t>Laira</t>
  </si>
  <si>
    <t>Laitannen</t>
  </si>
  <si>
    <t>Laius</t>
  </si>
  <si>
    <t>Lakeisha</t>
  </si>
  <si>
    <t>Lakshmi</t>
  </si>
  <si>
    <t>Lalali</t>
  </si>
  <si>
    <t>Lalasa</t>
  </si>
  <si>
    <t>Laleh</t>
  </si>
  <si>
    <t>Lam</t>
  </si>
  <si>
    <t>Lamalha</t>
  </si>
  <si>
    <t>Lamarra</t>
  </si>
  <si>
    <t>Lamberto</t>
  </si>
  <si>
    <t>Lamek</t>
  </si>
  <si>
    <t>Lamia</t>
  </si>
  <si>
    <t>Lammas</t>
  </si>
  <si>
    <t>Lamordia</t>
  </si>
  <si>
    <t>Lamoth</t>
  </si>
  <si>
    <t>Landecker</t>
  </si>
  <si>
    <t>Landira</t>
  </si>
  <si>
    <t>Landon</t>
  </si>
  <si>
    <t>Laneren</t>
  </si>
  <si>
    <t>Langarlia</t>
  </si>
  <si>
    <t>Lanivel</t>
  </si>
  <si>
    <t>Lannilis</t>
  </si>
  <si>
    <t>Lannion</t>
  </si>
  <si>
    <t>Lannis</t>
  </si>
  <si>
    <t>Lanta</t>
  </si>
  <si>
    <t>Lantana</t>
  </si>
  <si>
    <t>Lantash</t>
  </si>
  <si>
    <t>Lantherval</t>
  </si>
  <si>
    <t>Lanthorn</t>
  </si>
  <si>
    <t>Larelis</t>
  </si>
  <si>
    <t>Lareth</t>
  </si>
  <si>
    <t>Larexis</t>
  </si>
  <si>
    <t>Larn</t>
  </si>
  <si>
    <t>Larnobov</t>
  </si>
  <si>
    <t>Larsa</t>
  </si>
  <si>
    <t>Larushe</t>
  </si>
  <si>
    <t>Larynda</t>
  </si>
  <si>
    <t>Lasala</t>
  </si>
  <si>
    <t>Lasca</t>
  </si>
  <si>
    <t>Lasha</t>
  </si>
  <si>
    <t>Lashela</t>
  </si>
  <si>
    <t>Lasky</t>
  </si>
  <si>
    <t>Lasla</t>
  </si>
  <si>
    <t>Lasselia</t>
  </si>
  <si>
    <t>Lassour</t>
  </si>
  <si>
    <t>Laswell</t>
  </si>
  <si>
    <t>Latonesh</t>
  </si>
  <si>
    <t>Latran</t>
  </si>
  <si>
    <t>Laudine</t>
  </si>
  <si>
    <t>Laueeda</t>
  </si>
  <si>
    <t>Laurence</t>
  </si>
  <si>
    <t>Lauzoril</t>
  </si>
  <si>
    <t>Lavado</t>
  </si>
  <si>
    <t>Lavant</t>
  </si>
  <si>
    <t>Lavarender</t>
  </si>
  <si>
    <t>Lavaryta</t>
  </si>
  <si>
    <t>Lavinia</t>
  </si>
  <si>
    <t>Lawton</t>
  </si>
  <si>
    <t>Layla</t>
  </si>
  <si>
    <t>Layne</t>
  </si>
  <si>
    <t>Lazaemon</t>
  </si>
  <si>
    <t>Lazett</t>
  </si>
  <si>
    <t>Leaina</t>
  </si>
  <si>
    <t>Leal</t>
  </si>
  <si>
    <t>Leandra</t>
  </si>
  <si>
    <t>Lebarisini</t>
  </si>
  <si>
    <t>Lecards</t>
  </si>
  <si>
    <t>Leda</t>
  </si>
  <si>
    <t>Ledbetter</t>
  </si>
  <si>
    <t>Leegora</t>
  </si>
  <si>
    <t>Leena</t>
  </si>
  <si>
    <t>Leenster</t>
  </si>
  <si>
    <t>Leerstrom</t>
  </si>
  <si>
    <t>Leetah</t>
  </si>
  <si>
    <t>Legodia</t>
  </si>
  <si>
    <t>Legyrd</t>
  </si>
  <si>
    <t>Leinad</t>
  </si>
  <si>
    <t>Leir</t>
  </si>
  <si>
    <t>Lejek</t>
  </si>
  <si>
    <t>Lelex</t>
  </si>
  <si>
    <t>Leliar</t>
  </si>
  <si>
    <t>Lelyrian</t>
  </si>
  <si>
    <t>Lembree</t>
  </si>
  <si>
    <t>Lemminkaen</t>
  </si>
  <si>
    <t>Lency</t>
  </si>
  <si>
    <t>Lendecia</t>
  </si>
  <si>
    <t>Lenka</t>
  </si>
  <si>
    <t>Lenodus</t>
  </si>
  <si>
    <t>Lentheus</t>
  </si>
  <si>
    <t>Lenusya</t>
  </si>
  <si>
    <t>Leoben</t>
  </si>
  <si>
    <t>Leodis</t>
  </si>
  <si>
    <t>Leodor</t>
  </si>
  <si>
    <t>Leops</t>
  </si>
  <si>
    <t>Leotitia</t>
  </si>
  <si>
    <t>Leovel</t>
  </si>
  <si>
    <t>Lephyrr</t>
  </si>
  <si>
    <t>Lerkara</t>
  </si>
  <si>
    <t>Lerostav</t>
  </si>
  <si>
    <t>Lesaonar</t>
  </si>
  <si>
    <t>Leskyn</t>
  </si>
  <si>
    <t>Lesot</t>
  </si>
  <si>
    <t>Lestus</t>
  </si>
  <si>
    <t>Lesya</t>
  </si>
  <si>
    <t>Leszek</t>
  </si>
  <si>
    <t>Leticia</t>
  </si>
  <si>
    <t>Letner</t>
  </si>
  <si>
    <t>Leuko</t>
  </si>
  <si>
    <t>Levana</t>
  </si>
  <si>
    <t>Levant</t>
  </si>
  <si>
    <t>Levas</t>
  </si>
  <si>
    <t>Levatra</t>
  </si>
  <si>
    <t>Leyten</t>
  </si>
  <si>
    <t>Leytra</t>
  </si>
  <si>
    <t>Lhorsteer</t>
  </si>
  <si>
    <t>Lhurdas</t>
  </si>
  <si>
    <t>Lhyl</t>
  </si>
  <si>
    <t>Lial</t>
  </si>
  <si>
    <t>Liandra</t>
  </si>
  <si>
    <t>Liannet</t>
  </si>
  <si>
    <t>Libo</t>
  </si>
  <si>
    <t>Lida</t>
  </si>
  <si>
    <t>Liefand</t>
  </si>
  <si>
    <t>Liemuai</t>
  </si>
  <si>
    <t>Lieryn</t>
  </si>
  <si>
    <t>Lilac</t>
  </si>
  <si>
    <t>Lilja</t>
  </si>
  <si>
    <t>Lilka</t>
  </si>
  <si>
    <t>Lillis</t>
  </si>
  <si>
    <t>Liloa</t>
  </si>
  <si>
    <t>Lily</t>
  </si>
  <si>
    <t>Limeira</t>
  </si>
  <si>
    <t>Lindsell</t>
  </si>
  <si>
    <t>LiNeerlay</t>
  </si>
  <si>
    <t>Lingol</t>
  </si>
  <si>
    <t>Linton</t>
  </si>
  <si>
    <t>Linvail</t>
  </si>
  <si>
    <t>Linxia</t>
  </si>
  <si>
    <t>Lionello</t>
  </si>
  <si>
    <t>Liptrot</t>
  </si>
  <si>
    <t>Lirdinna</t>
  </si>
  <si>
    <t>Lirdnolu</t>
  </si>
  <si>
    <t>Liremalda</t>
  </si>
  <si>
    <t>Lirienne</t>
  </si>
  <si>
    <t>Lirin</t>
  </si>
  <si>
    <t>Liron</t>
  </si>
  <si>
    <t>Lisanne</t>
  </si>
  <si>
    <t>Lischard</t>
  </si>
  <si>
    <t>Lisette</t>
  </si>
  <si>
    <t>Lissath</t>
  </si>
  <si>
    <t>Lissilma</t>
  </si>
  <si>
    <t>Listin</t>
  </si>
  <si>
    <t>Littlemore</t>
  </si>
  <si>
    <t>Livi</t>
  </si>
  <si>
    <t>Lixato</t>
  </si>
  <si>
    <t>Llaulmyn</t>
  </si>
  <si>
    <t>Lledrith</t>
  </si>
  <si>
    <t>Llendo</t>
  </si>
  <si>
    <t>Llenim</t>
  </si>
  <si>
    <t>Llonwyn</t>
  </si>
  <si>
    <t>Lloros</t>
  </si>
  <si>
    <t>Llyrbele</t>
  </si>
  <si>
    <t>Llyrgryf</t>
  </si>
  <si>
    <t>Lobee</t>
  </si>
  <si>
    <t>Locrinia</t>
  </si>
  <si>
    <t>Loddellas</t>
  </si>
  <si>
    <t>Loddins</t>
  </si>
  <si>
    <t>Loella</t>
  </si>
  <si>
    <t>Logesh</t>
  </si>
  <si>
    <t>Logorna</t>
  </si>
  <si>
    <t>Lohar</t>
  </si>
  <si>
    <t>Loimeriea</t>
  </si>
  <si>
    <t>Lokanath</t>
  </si>
  <si>
    <t>Lokara</t>
  </si>
  <si>
    <t>Lokeren</t>
  </si>
  <si>
    <t>Lokesh</t>
  </si>
  <si>
    <t>Loliondo</t>
  </si>
  <si>
    <t>Lolis</t>
  </si>
  <si>
    <t>Lolka</t>
  </si>
  <si>
    <t>Lombardi</t>
  </si>
  <si>
    <t>Lombro</t>
  </si>
  <si>
    <t>Lomela</t>
  </si>
  <si>
    <t>Lomys</t>
  </si>
  <si>
    <t>Lonaz</t>
  </si>
  <si>
    <t>Lonespark</t>
  </si>
  <si>
    <t>Loodra</t>
  </si>
  <si>
    <t>Lorach</t>
  </si>
  <si>
    <t>Lorak</t>
  </si>
  <si>
    <t>Loran</t>
  </si>
  <si>
    <t>Loray</t>
  </si>
  <si>
    <t>Lorbal</t>
  </si>
  <si>
    <t>Lorellan</t>
  </si>
  <si>
    <t>Lorelle</t>
  </si>
  <si>
    <t>Lorenzo</t>
  </si>
  <si>
    <t>Lorhalien</t>
  </si>
  <si>
    <t>Lorifir</t>
  </si>
  <si>
    <t>Lorik</t>
  </si>
  <si>
    <t>Lorinar</t>
  </si>
  <si>
    <t>Lorinda</t>
  </si>
  <si>
    <t>Lorl’vana</t>
  </si>
  <si>
    <t>Lorna</t>
  </si>
  <si>
    <t>Lortz</t>
  </si>
  <si>
    <t>Lorus</t>
  </si>
  <si>
    <t>Losadunai</t>
  </si>
  <si>
    <t>Lotatie</t>
  </si>
  <si>
    <t>Lotha</t>
  </si>
  <si>
    <t>Lothair</t>
  </si>
  <si>
    <t>Lothalia</t>
  </si>
  <si>
    <t>Lothario</t>
  </si>
  <si>
    <t>Lothriel</t>
  </si>
  <si>
    <t>Lourine</t>
  </si>
  <si>
    <t>Loutre</t>
  </si>
  <si>
    <t>Lovanna</t>
  </si>
  <si>
    <t>Lovita</t>
  </si>
  <si>
    <t>Lualyrr</t>
  </si>
  <si>
    <t>Lucasta</t>
  </si>
  <si>
    <t>Lucianus</t>
  </si>
  <si>
    <t>Lucilius</t>
  </si>
  <si>
    <t>Lucira</t>
  </si>
  <si>
    <t>Ludisa</t>
  </si>
  <si>
    <t>Ludru</t>
  </si>
  <si>
    <t>Lugardo</t>
  </si>
  <si>
    <t>Lugena</t>
  </si>
  <si>
    <t>Lugo</t>
  </si>
  <si>
    <t>Lugúr</t>
  </si>
  <si>
    <t>Luiren</t>
  </si>
  <si>
    <t>Lulea</t>
  </si>
  <si>
    <t>Lulthiss</t>
  </si>
  <si>
    <t>Luminitsa</t>
  </si>
  <si>
    <t>Lumley</t>
  </si>
  <si>
    <t>Lunasnarl</t>
  </si>
  <si>
    <t>Lundgren</t>
  </si>
  <si>
    <t>Lunzia</t>
  </si>
  <si>
    <t>Lurfalion</t>
  </si>
  <si>
    <t>Lurka</t>
  </si>
  <si>
    <t>Lurraiza</t>
  </si>
  <si>
    <t>Lurtrum</t>
  </si>
  <si>
    <t>Lusaka</t>
  </si>
  <si>
    <t>Lushka</t>
  </si>
  <si>
    <t>Lusia</t>
  </si>
  <si>
    <t>Lusselyn</t>
  </si>
  <si>
    <t>Lutherum</t>
  </si>
  <si>
    <t>Luthor</t>
  </si>
  <si>
    <t>Lutzaen</t>
  </si>
  <si>
    <t>Luxus</t>
  </si>
  <si>
    <t>Lya</t>
  </si>
  <si>
    <t>Lyfalia</t>
  </si>
  <si>
    <t>Lyme</t>
  </si>
  <si>
    <t>Lymond</t>
  </si>
  <si>
    <t>Lynal</t>
  </si>
  <si>
    <t>Lynchfield</t>
  </si>
  <si>
    <t>Lyndelendo</t>
  </si>
  <si>
    <t>Lyndrea</t>
  </si>
  <si>
    <t>Lyrice</t>
  </si>
  <si>
    <t>Lyrina</t>
  </si>
  <si>
    <t>Lyrune</t>
  </si>
  <si>
    <t>Lysirial</t>
  </si>
  <si>
    <t>Lythra</t>
  </si>
  <si>
    <t>Lythrana</t>
  </si>
  <si>
    <t>Lytsong</t>
  </si>
  <si>
    <t>Lyundra</t>
  </si>
  <si>
    <t>Mable</t>
  </si>
  <si>
    <t>Macaan</t>
  </si>
  <si>
    <t>Macarius</t>
  </si>
  <si>
    <t>Machem</t>
  </si>
  <si>
    <t>Macus</t>
  </si>
  <si>
    <t>Madenia</t>
  </si>
  <si>
    <t>Madhukar</t>
  </si>
  <si>
    <t>Madian</t>
  </si>
  <si>
    <t>Mador</t>
  </si>
  <si>
    <t>Madrale</t>
  </si>
  <si>
    <t>Madron</t>
  </si>
  <si>
    <t>Mads</t>
  </si>
  <si>
    <t>Madsen</t>
  </si>
  <si>
    <t>Madulara</t>
  </si>
  <si>
    <t>Maeglemmin</t>
  </si>
  <si>
    <t>Maelys</t>
  </si>
  <si>
    <t>Maenala</t>
  </si>
  <si>
    <t>Maerlus</t>
  </si>
  <si>
    <t>Maeros</t>
  </si>
  <si>
    <t>Maetheus</t>
  </si>
  <si>
    <t>Maeus</t>
  </si>
  <si>
    <t>Maeva</t>
  </si>
  <si>
    <t>Maevattana</t>
  </si>
  <si>
    <t>Mafindel</t>
  </si>
  <si>
    <t>Magal</t>
  </si>
  <si>
    <t>Magandar</t>
  </si>
  <si>
    <t>Magda</t>
  </si>
  <si>
    <t>Magessa</t>
  </si>
  <si>
    <t>Maginsa</t>
  </si>
  <si>
    <t>Magladuil</t>
  </si>
  <si>
    <t>Magnil</t>
  </si>
  <si>
    <t>Magnimar</t>
  </si>
  <si>
    <t>Magnus</t>
  </si>
  <si>
    <t>Maiana</t>
  </si>
  <si>
    <t>Maira</t>
  </si>
  <si>
    <t>Mairenui</t>
  </si>
  <si>
    <t>Mais</t>
  </si>
  <si>
    <t>Maitámo</t>
  </si>
  <si>
    <t>Maity</t>
  </si>
  <si>
    <t>Maiwen</t>
  </si>
  <si>
    <t>Majesta</t>
  </si>
  <si>
    <t>Majors</t>
  </si>
  <si>
    <t>Makili</t>
  </si>
  <si>
    <t>Malaergost</t>
  </si>
  <si>
    <t>Malaga</t>
  </si>
  <si>
    <t>Malagar</t>
  </si>
  <si>
    <t>Malaggar</t>
  </si>
  <si>
    <t>Malakith</t>
  </si>
  <si>
    <t>Malarak</t>
  </si>
  <si>
    <t>Malchor</t>
  </si>
  <si>
    <t>Malchus</t>
  </si>
  <si>
    <t>Maldirk</t>
  </si>
  <si>
    <t>Maldranthe</t>
  </si>
  <si>
    <t>Maledictor</t>
  </si>
  <si>
    <t>Malena</t>
  </si>
  <si>
    <t>Malenfant</t>
  </si>
  <si>
    <t>Malenti</t>
  </si>
  <si>
    <t>Malergos</t>
  </si>
  <si>
    <t>Malezar</t>
  </si>
  <si>
    <t>Malfias</t>
  </si>
  <si>
    <t>Malfier</t>
  </si>
  <si>
    <t>Malgen</t>
  </si>
  <si>
    <t>Malgor</t>
  </si>
  <si>
    <t>Malgreant</t>
  </si>
  <si>
    <t>Malice</t>
  </si>
  <si>
    <t>Malik</t>
  </si>
  <si>
    <t>Malinaldra</t>
  </si>
  <si>
    <t>Malingo</t>
  </si>
  <si>
    <t>Malith</t>
  </si>
  <si>
    <t>Malkadres</t>
  </si>
  <si>
    <t>Malnangar</t>
  </si>
  <si>
    <t>Malneus</t>
  </si>
  <si>
    <t>Malophoros</t>
  </si>
  <si>
    <t>Malouma</t>
  </si>
  <si>
    <t>Malto</t>
  </si>
  <si>
    <t>Malus</t>
  </si>
  <si>
    <t>Malva</t>
  </si>
  <si>
    <t>Malveret</t>
  </si>
  <si>
    <t>Malynya</t>
  </si>
  <si>
    <t>Mamanu</t>
  </si>
  <si>
    <t>Mana</t>
  </si>
  <si>
    <t>Manaigh</t>
  </si>
  <si>
    <t>Manakel</t>
  </si>
  <si>
    <t>Manalena</t>
  </si>
  <si>
    <t>Manarr</t>
  </si>
  <si>
    <t>Manava</t>
  </si>
  <si>
    <t>Mandorallen</t>
  </si>
  <si>
    <t>Mandt</t>
  </si>
  <si>
    <t>Manduria</t>
  </si>
  <si>
    <t>Maneira</t>
  </si>
  <si>
    <t>Manetho</t>
  </si>
  <si>
    <t>Manil</t>
  </si>
  <si>
    <t>Manira</t>
  </si>
  <si>
    <t>Manjoot</t>
  </si>
  <si>
    <t>Manjunath</t>
  </si>
  <si>
    <t>Manodra</t>
  </si>
  <si>
    <t>Manon</t>
  </si>
  <si>
    <t>Manteceros</t>
  </si>
  <si>
    <t>Mantella</t>
  </si>
  <si>
    <t>Mantinea</t>
  </si>
  <si>
    <t>Manton</t>
  </si>
  <si>
    <t>Manua</t>
  </si>
  <si>
    <t>Manuarii</t>
  </si>
  <si>
    <t>Mar</t>
  </si>
  <si>
    <t>Maralah</t>
  </si>
  <si>
    <t>Marallina</t>
  </si>
  <si>
    <t>Marasa</t>
  </si>
  <si>
    <t>Maratta</t>
  </si>
  <si>
    <t>Marayn</t>
  </si>
  <si>
    <t>Marblefall</t>
  </si>
  <si>
    <t>Marcellinus</t>
  </si>
  <si>
    <t>Marchion</t>
  </si>
  <si>
    <t>Mardakine</t>
  </si>
  <si>
    <t>Mardam</t>
  </si>
  <si>
    <t>Marden</t>
  </si>
  <si>
    <t>Mardocles</t>
  </si>
  <si>
    <t>Mardon</t>
  </si>
  <si>
    <t>Marelle</t>
  </si>
  <si>
    <t>Mareva</t>
  </si>
  <si>
    <t>Marfleet</t>
  </si>
  <si>
    <t>Marga</t>
  </si>
  <si>
    <t>Margalo</t>
  </si>
  <si>
    <t>Marget</t>
  </si>
  <si>
    <t>Marghaz</t>
  </si>
  <si>
    <t>Marianus</t>
  </si>
  <si>
    <t>Marilis</t>
  </si>
  <si>
    <t>Marinell</t>
  </si>
  <si>
    <t>Marino</t>
  </si>
  <si>
    <t>Marisal</t>
  </si>
  <si>
    <t>Mariska</t>
  </si>
  <si>
    <t>Marius</t>
  </si>
  <si>
    <t>Mariva</t>
  </si>
  <si>
    <t>Marjani</t>
  </si>
  <si>
    <t>Marjeta</t>
  </si>
  <si>
    <t>Marjora</t>
  </si>
  <si>
    <t>Mark</t>
  </si>
  <si>
    <t>Markala</t>
  </si>
  <si>
    <t>Markeno</t>
  </si>
  <si>
    <t>Markolak</t>
  </si>
  <si>
    <t>Markos</t>
  </si>
  <si>
    <t>Markus</t>
  </si>
  <si>
    <t>Marl</t>
  </si>
  <si>
    <t>Marley</t>
  </si>
  <si>
    <t>Marlona</t>
  </si>
  <si>
    <t>Marn</t>
  </si>
  <si>
    <t>Marnia</t>
  </si>
  <si>
    <t>Marozia</t>
  </si>
  <si>
    <t>Marphisa</t>
  </si>
  <si>
    <t>Marrad</t>
  </si>
  <si>
    <t>Marreno</t>
  </si>
  <si>
    <t>Marshcaller</t>
  </si>
  <si>
    <t>Maruata</t>
  </si>
  <si>
    <t>Maruk</t>
  </si>
  <si>
    <t>Marune</t>
  </si>
  <si>
    <t>Marvos</t>
  </si>
  <si>
    <t>Maryla</t>
  </si>
  <si>
    <t>Marzenia</t>
  </si>
  <si>
    <t>Marzikoth</t>
  </si>
  <si>
    <t>Masalinie</t>
  </si>
  <si>
    <t>Maschena</t>
  </si>
  <si>
    <t>Masheth</t>
  </si>
  <si>
    <t>Masoj</t>
  </si>
  <si>
    <t>Masrin</t>
  </si>
  <si>
    <t>Massah</t>
  </si>
  <si>
    <t>Massiel</t>
  </si>
  <si>
    <t>Massone</t>
  </si>
  <si>
    <t>Matahi</t>
  </si>
  <si>
    <t>Matahina</t>
  </si>
  <si>
    <t>Matasha</t>
  </si>
  <si>
    <t>Matej</t>
  </si>
  <si>
    <t>Mathaeyia</t>
  </si>
  <si>
    <t>Matheus</t>
  </si>
  <si>
    <t>Matresa</t>
  </si>
  <si>
    <t>Matrika</t>
  </si>
  <si>
    <t>Matrim</t>
  </si>
  <si>
    <t>Mattix</t>
  </si>
  <si>
    <t>Maulesh</t>
  </si>
  <si>
    <t>Maulik</t>
  </si>
  <si>
    <t>Maulnar</t>
  </si>
  <si>
    <t>Maun</t>
  </si>
  <si>
    <t>Mauncrah</t>
  </si>
  <si>
    <t>Maurice</t>
  </si>
  <si>
    <t>Mauritian</t>
  </si>
  <si>
    <t>Mauton</t>
  </si>
  <si>
    <t>Mavelle</t>
  </si>
  <si>
    <t>Mavheran</t>
  </si>
  <si>
    <t>Maximilian</t>
  </si>
  <si>
    <t>Maxpary</t>
  </si>
  <si>
    <t>Maxwell</t>
  </si>
  <si>
    <t>Maya</t>
  </si>
  <si>
    <t>Mayana</t>
  </si>
  <si>
    <t>Mayela</t>
  </si>
  <si>
    <t>Mayim</t>
  </si>
  <si>
    <t>Maylee</t>
  </si>
  <si>
    <t>Mayllen</t>
  </si>
  <si>
    <t>Maynardo</t>
  </si>
  <si>
    <t>Maynor</t>
  </si>
  <si>
    <t>Mazhar</t>
  </si>
  <si>
    <t>Meadowslayer</t>
  </si>
  <si>
    <t>Mealiden</t>
  </si>
  <si>
    <t>Meandarra</t>
  </si>
  <si>
    <t>Meara</t>
  </si>
  <si>
    <t>Mecretia</t>
  </si>
  <si>
    <t>Medar</t>
  </si>
  <si>
    <t>Medardo</t>
  </si>
  <si>
    <t>Medegian</t>
  </si>
  <si>
    <t>Medgar</t>
  </si>
  <si>
    <t>Medwick</t>
  </si>
  <si>
    <t>Medwyn</t>
  </si>
  <si>
    <t>Meekatharra</t>
  </si>
  <si>
    <t>Meellea</t>
  </si>
  <si>
    <t>Meenakshi</t>
  </si>
  <si>
    <t>Megan</t>
  </si>
  <si>
    <t>Mehak</t>
  </si>
  <si>
    <t>Meherio</t>
  </si>
  <si>
    <t>Mehl</t>
  </si>
  <si>
    <t>Mehmen</t>
  </si>
  <si>
    <t>Meiana</t>
  </si>
  <si>
    <t>Meilum</t>
  </si>
  <si>
    <t>Mekalah</t>
  </si>
  <si>
    <t>Meklan</t>
  </si>
  <si>
    <t>Melana</t>
  </si>
  <si>
    <t>Melancon</t>
  </si>
  <si>
    <t>Melando</t>
  </si>
  <si>
    <t>Melanio</t>
  </si>
  <si>
    <t>Melarn</t>
  </si>
  <si>
    <t>Melastirth</t>
  </si>
  <si>
    <t>Melcer</t>
  </si>
  <si>
    <t>Melchor</t>
  </si>
  <si>
    <t>Meldanen</t>
  </si>
  <si>
    <t>Meldon</t>
  </si>
  <si>
    <t>Meldrick</t>
  </si>
  <si>
    <t>Melea</t>
  </si>
  <si>
    <t>Melegaunt</t>
  </si>
  <si>
    <t>Meleghost</t>
  </si>
  <si>
    <t>Melek</t>
  </si>
  <si>
    <t>Melesca</t>
  </si>
  <si>
    <t>Melgar</t>
  </si>
  <si>
    <t>Melina</t>
  </si>
  <si>
    <t>Melindrea</t>
  </si>
  <si>
    <t>Melinshae</t>
  </si>
  <si>
    <t>Melisenda</t>
  </si>
  <si>
    <t>Melitain</t>
  </si>
  <si>
    <t>Melito</t>
  </si>
  <si>
    <t>Melkonis</t>
  </si>
  <si>
    <t>Mellasel</t>
  </si>
  <si>
    <t>Mellycott</t>
  </si>
  <si>
    <t>Melora</t>
  </si>
  <si>
    <t>Melosha</t>
  </si>
  <si>
    <t>Melosia</t>
  </si>
  <si>
    <t>Melotaph</t>
  </si>
  <si>
    <t>Melusina</t>
  </si>
  <si>
    <t>Meluzan</t>
  </si>
  <si>
    <t>Melza</t>
  </si>
  <si>
    <t>Membricus</t>
  </si>
  <si>
    <t>Memmess</t>
  </si>
  <si>
    <t>Mencel</t>
  </si>
  <si>
    <t>Mendoline</t>
  </si>
  <si>
    <t>Menelaus</t>
  </si>
  <si>
    <t>Menerus</t>
  </si>
  <si>
    <t>Menesant</t>
  </si>
  <si>
    <t>Menesta</t>
  </si>
  <si>
    <t>Menetrian</t>
  </si>
  <si>
    <t>Menor</t>
  </si>
  <si>
    <t>Mera</t>
  </si>
  <si>
    <t>Meradwyn</t>
  </si>
  <si>
    <t>Merald</t>
  </si>
  <si>
    <t>Merchel</t>
  </si>
  <si>
    <t>Mercia</t>
  </si>
  <si>
    <t>Merdigan</t>
  </si>
  <si>
    <t>Meredath</t>
  </si>
  <si>
    <t>Meren</t>
  </si>
  <si>
    <t>Merenui</t>
  </si>
  <si>
    <t>Mergoda</t>
  </si>
  <si>
    <t>Merian</t>
  </si>
  <si>
    <t>Merigo</t>
  </si>
  <si>
    <t>Merinid</t>
  </si>
  <si>
    <t>Meristaak</t>
  </si>
  <si>
    <t>Meriuset</t>
  </si>
  <si>
    <t>Merranyth</t>
  </si>
  <si>
    <t>Merredin</t>
  </si>
  <si>
    <t>Merrin</t>
  </si>
  <si>
    <t>Mervic</t>
  </si>
  <si>
    <t>Meserach</t>
  </si>
  <si>
    <t>Meshtinos</t>
  </si>
  <si>
    <t>Mesi</t>
  </si>
  <si>
    <t>Messakk</t>
  </si>
  <si>
    <t>Messalo</t>
  </si>
  <si>
    <t>Metetini</t>
  </si>
  <si>
    <t>Methena</t>
  </si>
  <si>
    <t>Methneen</t>
  </si>
  <si>
    <t>Methven</t>
  </si>
  <si>
    <t>Meyra</t>
  </si>
  <si>
    <t>Mezel</t>
  </si>
  <si>
    <t>Mezro</t>
  </si>
  <si>
    <t>Mezzara</t>
  </si>
  <si>
    <t>Mharcis</t>
  </si>
  <si>
    <t>Mholomi</t>
  </si>
  <si>
    <t>Micarlin</t>
  </si>
  <si>
    <t>Micheri</t>
  </si>
  <si>
    <t>Micon</t>
  </si>
  <si>
    <t>Miel</t>
  </si>
  <si>
    <t>Mierani</t>
  </si>
  <si>
    <t>Mierest</t>
  </si>
  <si>
    <t>Migan</t>
  </si>
  <si>
    <t>Miglett</t>
  </si>
  <si>
    <t>Mika</t>
  </si>
  <si>
    <t>Miklos</t>
  </si>
  <si>
    <t>Miktyr</t>
  </si>
  <si>
    <t>Milaine</t>
  </si>
  <si>
    <t>Mildarm</t>
  </si>
  <si>
    <t>Milduin</t>
  </si>
  <si>
    <t>Milena</t>
  </si>
  <si>
    <t>Mileria</t>
  </si>
  <si>
    <t>Mileth</t>
  </si>
  <si>
    <t>Milez</t>
  </si>
  <si>
    <t>Miliden</t>
  </si>
  <si>
    <t>Millicent</t>
  </si>
  <si>
    <t>Millig</t>
  </si>
  <si>
    <t>Milmar</t>
  </si>
  <si>
    <t>Milmilion</t>
  </si>
  <si>
    <t>Milos</t>
  </si>
  <si>
    <t>Milovan</t>
  </si>
  <si>
    <t>Milran</t>
  </si>
  <si>
    <t>Milvia</t>
  </si>
  <si>
    <t>Mimura</t>
  </si>
  <si>
    <t>Minaret</t>
  </si>
  <si>
    <t>Mindirae</t>
  </si>
  <si>
    <t>Minka</t>
  </si>
  <si>
    <t>Minolin</t>
  </si>
  <si>
    <t>Minoru</t>
  </si>
  <si>
    <t>Minos</t>
  </si>
  <si>
    <t>Minya</t>
  </si>
  <si>
    <t>Miodrag</t>
  </si>
  <si>
    <t>Mira</t>
  </si>
  <si>
    <t>Mirabel</t>
  </si>
  <si>
    <t>Miralem</t>
  </si>
  <si>
    <t>Mirdle</t>
  </si>
  <si>
    <t>Mirdor</t>
  </si>
  <si>
    <t>Mirdromel</t>
  </si>
  <si>
    <t>Mirdu</t>
  </si>
  <si>
    <t>Mirek</t>
  </si>
  <si>
    <t>Miren</t>
  </si>
  <si>
    <t>Mirendandra</t>
  </si>
  <si>
    <t>Mireya</t>
  </si>
  <si>
    <t>Miri</t>
  </si>
  <si>
    <t>Miriam</t>
  </si>
  <si>
    <t>Mirique</t>
  </si>
  <si>
    <t>Mirja</t>
  </si>
  <si>
    <t>Mirka</t>
  </si>
  <si>
    <t>Mirla</t>
  </si>
  <si>
    <t>Miro</t>
  </si>
  <si>
    <t>Mirta</t>
  </si>
  <si>
    <t>Mirthshard</t>
  </si>
  <si>
    <t>Mirza</t>
  </si>
  <si>
    <t>Mirzzen</t>
  </si>
  <si>
    <t>Misca</t>
  </si>
  <si>
    <t>Miska</t>
  </si>
  <si>
    <t>Missathac</t>
  </si>
  <si>
    <t>Mistelle</t>
  </si>
  <si>
    <t>Mistglade</t>
  </si>
  <si>
    <t>Mistrock</t>
  </si>
  <si>
    <t>Mitlosek</t>
  </si>
  <si>
    <t>Mittwoch</t>
  </si>
  <si>
    <t>Mitya</t>
  </si>
  <si>
    <t>Miyana</t>
  </si>
  <si>
    <t>Miyeritar</t>
  </si>
  <si>
    <t>Mlnron</t>
  </si>
  <si>
    <t>Moac</t>
  </si>
  <si>
    <t>Moadine</t>
  </si>
  <si>
    <t>Moana</t>
  </si>
  <si>
    <t>Moclyss</t>
  </si>
  <si>
    <t>Moddasir</t>
  </si>
  <si>
    <t>Modeko</t>
  </si>
  <si>
    <t>Modena</t>
  </si>
  <si>
    <t>Modesto</t>
  </si>
  <si>
    <t>Modestus</t>
  </si>
  <si>
    <t>Moea</t>
  </si>
  <si>
    <t>Moerani</t>
  </si>
  <si>
    <t>Moges</t>
  </si>
  <si>
    <t>Moglas</t>
  </si>
  <si>
    <t>Mohana</t>
  </si>
  <si>
    <t>Mohapatra</t>
  </si>
  <si>
    <t>Mohea</t>
  </si>
  <si>
    <t>Mojgan</t>
  </si>
  <si>
    <t>Mokagkt</t>
  </si>
  <si>
    <t>Mokrane</t>
  </si>
  <si>
    <t>Moktar</t>
  </si>
  <si>
    <t>Molkar</t>
  </si>
  <si>
    <t>Mollana</t>
  </si>
  <si>
    <t>Mollem</t>
  </si>
  <si>
    <t>Mollos</t>
  </si>
  <si>
    <t>Molorio</t>
  </si>
  <si>
    <t>Molowitch</t>
  </si>
  <si>
    <t>Moltenoak</t>
  </si>
  <si>
    <t>Molvar</t>
  </si>
  <si>
    <t>Molvayas</t>
  </si>
  <si>
    <t>Molydeus</t>
  </si>
  <si>
    <t>Momar</t>
  </si>
  <si>
    <t>Monali</t>
  </si>
  <si>
    <t>Mondraia</t>
  </si>
  <si>
    <t>Mondro</t>
  </si>
  <si>
    <t>Monford</t>
  </si>
  <si>
    <t>Monro</t>
  </si>
  <si>
    <t>Montavia</t>
  </si>
  <si>
    <t>Montaz</t>
  </si>
  <si>
    <t>Monteith</t>
  </si>
  <si>
    <t>Mooncairn</t>
  </si>
  <si>
    <t>Moonridge</t>
  </si>
  <si>
    <t>Mora</t>
  </si>
  <si>
    <t>Morain</t>
  </si>
  <si>
    <t>Morak</t>
  </si>
  <si>
    <t>Morcane</t>
  </si>
  <si>
    <t>Morcar</t>
  </si>
  <si>
    <t>Morciana</t>
  </si>
  <si>
    <t>Mordent</t>
  </si>
  <si>
    <t>Morelia</t>
  </si>
  <si>
    <t>Morenia</t>
  </si>
  <si>
    <t>Morevo</t>
  </si>
  <si>
    <t>Morg</t>
  </si>
  <si>
    <t>Morgance</t>
  </si>
  <si>
    <t>Morian</t>
  </si>
  <si>
    <t>Morieth</t>
  </si>
  <si>
    <t>Moriloth</t>
  </si>
  <si>
    <t>Morkan</t>
  </si>
  <si>
    <t>Morla</t>
  </si>
  <si>
    <t>Morley</t>
  </si>
  <si>
    <t>Morningsinger</t>
  </si>
  <si>
    <t>Moros</t>
  </si>
  <si>
    <t>Morriblu</t>
  </si>
  <si>
    <t>Morsallus</t>
  </si>
  <si>
    <t>Morthin</t>
  </si>
  <si>
    <t>Morthon</t>
  </si>
  <si>
    <t>Morvian</t>
  </si>
  <si>
    <t>Morvik</t>
  </si>
  <si>
    <t>Moryson</t>
  </si>
  <si>
    <t>Mosi</t>
  </si>
  <si>
    <t>Mosmira</t>
  </si>
  <si>
    <t>Mossglade</t>
  </si>
  <si>
    <t>Mottul</t>
  </si>
  <si>
    <t>Moughal</t>
  </si>
  <si>
    <t>Mountainpelt</t>
  </si>
  <si>
    <t>Mountainwound</t>
  </si>
  <si>
    <t>Mourgos</t>
  </si>
  <si>
    <t>Mourgram</t>
  </si>
  <si>
    <t>Mourningstrength</t>
  </si>
  <si>
    <t>Moxam</t>
  </si>
  <si>
    <t>Mudo</t>
  </si>
  <si>
    <t>Muhar</t>
  </si>
  <si>
    <t>Muhil</t>
  </si>
  <si>
    <t>Mukesh</t>
  </si>
  <si>
    <t>Multane</t>
  </si>
  <si>
    <t>Multrax</t>
  </si>
  <si>
    <t>Mulugeta</t>
  </si>
  <si>
    <t>Muluken</t>
  </si>
  <si>
    <t>Mungoria</t>
  </si>
  <si>
    <t>Munira</t>
  </si>
  <si>
    <t>Muntasir</t>
  </si>
  <si>
    <t>Munuren</t>
  </si>
  <si>
    <t>Munzer</t>
  </si>
  <si>
    <t>Murdaugh</t>
  </si>
  <si>
    <t>Murdoc</t>
  </si>
  <si>
    <t>Murex</t>
  </si>
  <si>
    <t>Murgol</t>
  </si>
  <si>
    <t>Murkle</t>
  </si>
  <si>
    <t>Mursal</t>
  </si>
  <si>
    <t>Murshed</t>
  </si>
  <si>
    <t>Murtosa</t>
  </si>
  <si>
    <t>Murunay</t>
  </si>
  <si>
    <t>Murville</t>
  </si>
  <si>
    <t>Murvoma</t>
  </si>
  <si>
    <t>Murya</t>
  </si>
  <si>
    <t>Mushatúl</t>
  </si>
  <si>
    <t>Musiri</t>
  </si>
  <si>
    <t>Muthanna</t>
  </si>
  <si>
    <t>Muxos</t>
  </si>
  <si>
    <t>Muya</t>
  </si>
  <si>
    <t>Myfa</t>
  </si>
  <si>
    <t>Myghal</t>
  </si>
  <si>
    <t>Mykret</t>
  </si>
  <si>
    <t>Mylene</t>
  </si>
  <si>
    <t>Myrdon</t>
  </si>
  <si>
    <t>Myrio</t>
  </si>
  <si>
    <t>Myristyl</t>
  </si>
  <si>
    <t>Myrka</t>
  </si>
  <si>
    <t>Myrmia</t>
  </si>
  <si>
    <t>Myrna</t>
  </si>
  <si>
    <t>Myrrha</t>
  </si>
  <si>
    <t>Myrrine</t>
  </si>
  <si>
    <t>Myrskyla</t>
  </si>
  <si>
    <t>Myrymma</t>
  </si>
  <si>
    <t>Myshella</t>
  </si>
  <si>
    <t>Mysia</t>
  </si>
  <si>
    <t>Mythany</t>
  </si>
  <si>
    <t>Mythrellaa</t>
  </si>
  <si>
    <t>Nadal</t>
  </si>
  <si>
    <t>Nadan</t>
  </si>
  <si>
    <t>Nadenka</t>
  </si>
  <si>
    <t>Nadezda</t>
  </si>
  <si>
    <t>Nadya</t>
  </si>
  <si>
    <t>Naek</t>
  </si>
  <si>
    <t>Naergoth</t>
  </si>
  <si>
    <t>Naeron</t>
  </si>
  <si>
    <t>Naevan</t>
  </si>
  <si>
    <t>Nafrayu</t>
  </si>
  <si>
    <t>Nagle</t>
  </si>
  <si>
    <t>Nahele</t>
  </si>
  <si>
    <t>Nahung</t>
  </si>
  <si>
    <t>Naiara</t>
  </si>
  <si>
    <t>Naiat</t>
  </si>
  <si>
    <t>Naila</t>
  </si>
  <si>
    <t>Nailo</t>
  </si>
  <si>
    <t>Nain</t>
  </si>
  <si>
    <t>Nainarv</t>
  </si>
  <si>
    <t>Naivasha</t>
  </si>
  <si>
    <t>Najera</t>
  </si>
  <si>
    <t>Nakar</t>
  </si>
  <si>
    <t>Nakase</t>
  </si>
  <si>
    <t>Nalambar</t>
  </si>
  <si>
    <t>Nalana</t>
  </si>
  <si>
    <t>Naldi</t>
  </si>
  <si>
    <t>Nalebranc</t>
  </si>
  <si>
    <t>Nalek</t>
  </si>
  <si>
    <t>Nalfeen</t>
  </si>
  <si>
    <t>Nalfein</t>
  </si>
  <si>
    <t>Nalo</t>
  </si>
  <si>
    <t>Nalri</t>
  </si>
  <si>
    <t>Nalvyna</t>
  </si>
  <si>
    <t>Namarra</t>
  </si>
  <si>
    <t>Namazeus</t>
  </si>
  <si>
    <t>Nameless</t>
  </si>
  <si>
    <t>Namen</t>
  </si>
  <si>
    <t>Namkor</t>
  </si>
  <si>
    <t>Namtar</t>
  </si>
  <si>
    <t>Nandana</t>
  </si>
  <si>
    <t>Nandel</t>
  </si>
  <si>
    <t>Nanelia</t>
  </si>
  <si>
    <t>Nanihi</t>
  </si>
  <si>
    <t>Nantar</t>
  </si>
  <si>
    <t>Nara</t>
  </si>
  <si>
    <t>Narana</t>
  </si>
  <si>
    <t>Narbon</t>
  </si>
  <si>
    <t>Narciso</t>
  </si>
  <si>
    <t>Naren</t>
  </si>
  <si>
    <t>Narga</t>
  </si>
  <si>
    <t>Nari</t>
  </si>
  <si>
    <t>Narile</t>
  </si>
  <si>
    <t>Narit</t>
  </si>
  <si>
    <t>Narlash</t>
  </si>
  <si>
    <t>Narlen</t>
  </si>
  <si>
    <t>Narma</t>
  </si>
  <si>
    <t>Narradel</t>
  </si>
  <si>
    <t>Narsil</t>
  </si>
  <si>
    <t>Narvin</t>
  </si>
  <si>
    <t>Narya</t>
  </si>
  <si>
    <t>Naryn</t>
  </si>
  <si>
    <t>Nashera</t>
  </si>
  <si>
    <t>Nashira</t>
  </si>
  <si>
    <t>Nasis</t>
  </si>
  <si>
    <t>Naspis</t>
  </si>
  <si>
    <t>Nasrin</t>
  </si>
  <si>
    <t>Nasya</t>
  </si>
  <si>
    <t>Natalie</t>
  </si>
  <si>
    <t>Natania</t>
  </si>
  <si>
    <t>Nathie</t>
  </si>
  <si>
    <t>Nathka</t>
  </si>
  <si>
    <t>Nathlum</t>
  </si>
  <si>
    <t>Nathode</t>
  </si>
  <si>
    <t>Nathrae</t>
  </si>
  <si>
    <t>Nauch</t>
  </si>
  <si>
    <t>Nauer</t>
  </si>
  <si>
    <t>Naulagak</t>
  </si>
  <si>
    <t>Nauthira</t>
  </si>
  <si>
    <t>Navaren</t>
  </si>
  <si>
    <t>Naya</t>
  </si>
  <si>
    <t>Nayalita</t>
  </si>
  <si>
    <t>Naytha</t>
  </si>
  <si>
    <t>Nazara</t>
  </si>
  <si>
    <t>Nazeen</t>
  </si>
  <si>
    <t>Nazir</t>
  </si>
  <si>
    <t>Nchaser</t>
  </si>
  <si>
    <t>Ndura</t>
  </si>
  <si>
    <t>Neaera</t>
  </si>
  <si>
    <t>Neaira</t>
  </si>
  <si>
    <t>Nebulon</t>
  </si>
  <si>
    <t>Neconda</t>
  </si>
  <si>
    <t>Necrom</t>
  </si>
  <si>
    <t>Nedam</t>
  </si>
  <si>
    <t>Nedylene</t>
  </si>
  <si>
    <t>Needra</t>
  </si>
  <si>
    <t>Neenal</t>
  </si>
  <si>
    <t>Neeshka</t>
  </si>
  <si>
    <t>Nefaratus</t>
  </si>
  <si>
    <t>Neff</t>
  </si>
  <si>
    <t>Nefzen</t>
  </si>
  <si>
    <t>Neimic</t>
  </si>
  <si>
    <t>Neira</t>
  </si>
  <si>
    <t>Nekhera</t>
  </si>
  <si>
    <t>Nekode</t>
  </si>
  <si>
    <t>Nelin</t>
  </si>
  <si>
    <t>Nelinderra</t>
  </si>
  <si>
    <t>Nelithia</t>
  </si>
  <si>
    <t>Nelmyne</t>
  </si>
  <si>
    <t>Nelur</t>
  </si>
  <si>
    <t>Nelushia</t>
  </si>
  <si>
    <t>Nelvine</t>
  </si>
  <si>
    <t>Nelwen</t>
  </si>
  <si>
    <t>Nemonanta</t>
  </si>
  <si>
    <t>Nemoraga</t>
  </si>
  <si>
    <t>Nemphre</t>
  </si>
  <si>
    <t>Nemuel</t>
  </si>
  <si>
    <t>Nendë</t>
  </si>
  <si>
    <t>Nenjassik</t>
  </si>
  <si>
    <t>Nennius</t>
  </si>
  <si>
    <t>Nensis</t>
  </si>
  <si>
    <t>Nenya</t>
  </si>
  <si>
    <t>Neophytos</t>
  </si>
  <si>
    <t>Nerence</t>
  </si>
  <si>
    <t>Nerenne</t>
  </si>
  <si>
    <t>Nereyda</t>
  </si>
  <si>
    <t>Nericia</t>
  </si>
  <si>
    <t>Nerissan</t>
  </si>
  <si>
    <t>Nerle</t>
  </si>
  <si>
    <t>Nero</t>
  </si>
  <si>
    <t>Neron</t>
  </si>
  <si>
    <t>Nerozel</t>
  </si>
  <si>
    <t>Nerthus</t>
  </si>
  <si>
    <t>Neshara</t>
  </si>
  <si>
    <t>Neshket</t>
  </si>
  <si>
    <t>Nesta</t>
  </si>
  <si>
    <t>Nestaria</t>
  </si>
  <si>
    <t>Nestor</t>
  </si>
  <si>
    <t>Neteru</t>
  </si>
  <si>
    <t>Netherem</t>
  </si>
  <si>
    <t>Netheridge</t>
  </si>
  <si>
    <t>Netosa</t>
  </si>
  <si>
    <t>Neurian</t>
  </si>
  <si>
    <t>Nevek</t>
  </si>
  <si>
    <t>Nevgiru</t>
  </si>
  <si>
    <t>Nevis</t>
  </si>
  <si>
    <t>Newbury</t>
  </si>
  <si>
    <t>Newirth</t>
  </si>
  <si>
    <t>Neyadis</t>
  </si>
  <si>
    <t>Neysa</t>
  </si>
  <si>
    <t>Neziel</t>
  </si>
  <si>
    <t>Nezin</t>
  </si>
  <si>
    <t>Nezram</t>
  </si>
  <si>
    <t>Nezzie</t>
  </si>
  <si>
    <t>Nezzin</t>
  </si>
  <si>
    <t>Ngona</t>
  </si>
  <si>
    <t>Nhagruul</t>
  </si>
  <si>
    <t>Nia</t>
  </si>
  <si>
    <t>Niah</t>
  </si>
  <si>
    <t>Niana</t>
  </si>
  <si>
    <t>Nibelongen</t>
  </si>
  <si>
    <t>Nicaea</t>
  </si>
  <si>
    <t>Nicandro</t>
  </si>
  <si>
    <t>Nichoria</t>
  </si>
  <si>
    <t>Nicola</t>
  </si>
  <si>
    <t>Nidrich</t>
  </si>
  <si>
    <t>Nidryn</t>
  </si>
  <si>
    <t>Nienna</t>
  </si>
  <si>
    <t>Niimad</t>
  </si>
  <si>
    <t>Nikos</t>
  </si>
  <si>
    <t>Nilah</t>
  </si>
  <si>
    <t>Nilchos</t>
  </si>
  <si>
    <t>Nilonim</t>
  </si>
  <si>
    <t>Nilus</t>
  </si>
  <si>
    <t>Nimah</t>
  </si>
  <si>
    <t>Nimar</t>
  </si>
  <si>
    <t>Nimath</t>
  </si>
  <si>
    <t>Nimicri</t>
  </si>
  <si>
    <t>Nimredhel</t>
  </si>
  <si>
    <t>Nimrilye</t>
  </si>
  <si>
    <t>Nimrime</t>
  </si>
  <si>
    <t>Nims</t>
  </si>
  <si>
    <t>Nimziki</t>
  </si>
  <si>
    <t>Ninaka</t>
  </si>
  <si>
    <t>Ningyan</t>
  </si>
  <si>
    <t>Ninsun</t>
  </si>
  <si>
    <t>Nintur</t>
  </si>
  <si>
    <t>Niobe</t>
  </si>
  <si>
    <t>Nircin</t>
  </si>
  <si>
    <t>Nircyn</t>
  </si>
  <si>
    <t>Nirdanath</t>
  </si>
  <si>
    <t>Niree</t>
  </si>
  <si>
    <t>Nirinath</t>
  </si>
  <si>
    <t>Nirion</t>
  </si>
  <si>
    <t>Nirresh</t>
  </si>
  <si>
    <t>Nirwen</t>
  </si>
  <si>
    <t>Nishrek</t>
  </si>
  <si>
    <t>Nishta</t>
  </si>
  <si>
    <t>Nismet</t>
  </si>
  <si>
    <t>Nisroc</t>
  </si>
  <si>
    <t>Nissa</t>
  </si>
  <si>
    <t>Nitara</t>
  </si>
  <si>
    <t>Nithryon</t>
  </si>
  <si>
    <t>Nitocris</t>
  </si>
  <si>
    <t>Nitosha</t>
  </si>
  <si>
    <t>Nitra</t>
  </si>
  <si>
    <t>Nitrilla</t>
  </si>
  <si>
    <t>Nittmann</t>
  </si>
  <si>
    <t>Nivetha</t>
  </si>
  <si>
    <t>Nivio</t>
  </si>
  <si>
    <t>Nivor</t>
  </si>
  <si>
    <t>Nixida</t>
  </si>
  <si>
    <t>Nixio</t>
  </si>
  <si>
    <t>Njorn</t>
  </si>
  <si>
    <t>Noanar</t>
  </si>
  <si>
    <t>Nobleflower</t>
  </si>
  <si>
    <t>Nobruzzal</t>
  </si>
  <si>
    <t>Nogano</t>
  </si>
  <si>
    <t>Noldor</t>
  </si>
  <si>
    <t>Noleta</t>
  </si>
  <si>
    <t>Nolimer</t>
  </si>
  <si>
    <t>Nolith</t>
  </si>
  <si>
    <t>Nolkus</t>
  </si>
  <si>
    <t>Nolzur</t>
  </si>
  <si>
    <t>Nomia</t>
  </si>
  <si>
    <t>Nomita</t>
  </si>
  <si>
    <t>Nona</t>
  </si>
  <si>
    <t>Nonnach</t>
  </si>
  <si>
    <t>Noora</t>
  </si>
  <si>
    <t>Nooriyah</t>
  </si>
  <si>
    <t>Noostoron.</t>
  </si>
  <si>
    <t>Norcia</t>
  </si>
  <si>
    <t>Nórë</t>
  </si>
  <si>
    <t>Norenna</t>
  </si>
  <si>
    <t>Norfeolt</t>
  </si>
  <si>
    <t>Noria</t>
  </si>
  <si>
    <t>Noriel</t>
  </si>
  <si>
    <t>Normund</t>
  </si>
  <si>
    <t>Nornagrym</t>
  </si>
  <si>
    <t>Noro</t>
  </si>
  <si>
    <t>Norona</t>
  </si>
  <si>
    <t>Norris</t>
  </si>
  <si>
    <t>Northover</t>
  </si>
  <si>
    <t>Norvella</t>
  </si>
  <si>
    <t>Norvin</t>
  </si>
  <si>
    <t>Norward</t>
  </si>
  <si>
    <t>Norwena</t>
  </si>
  <si>
    <t>Norzalhk</t>
  </si>
  <si>
    <t>Noshen</t>
  </si>
  <si>
    <t>Noster</t>
  </si>
  <si>
    <t>Nothnarg</t>
  </si>
  <si>
    <t>Noura</t>
  </si>
  <si>
    <t>Novine</t>
  </si>
  <si>
    <t>Novomira</t>
  </si>
  <si>
    <t>Nox</t>
  </si>
  <si>
    <t>Nozria</t>
  </si>
  <si>
    <t>Nu’utea</t>
  </si>
  <si>
    <t>Nuelavi</t>
  </si>
  <si>
    <t>Nuinqa</t>
  </si>
  <si>
    <t>Nulathae</t>
  </si>
  <si>
    <t>Nuleno</t>
  </si>
  <si>
    <t>Null</t>
  </si>
  <si>
    <t>Nulliira</t>
  </si>
  <si>
    <t>Numestra</t>
  </si>
  <si>
    <t>Nunui</t>
  </si>
  <si>
    <t>Nunzio</t>
  </si>
  <si>
    <t>Núr</t>
  </si>
  <si>
    <t>Nureldin</t>
  </si>
  <si>
    <t>Nurhaisa</t>
  </si>
  <si>
    <t>Nuri</t>
  </si>
  <si>
    <t>Nurintha</t>
  </si>
  <si>
    <t>Nurjehan</t>
  </si>
  <si>
    <t>Nuru</t>
  </si>
  <si>
    <t>Nurul</t>
  </si>
  <si>
    <t>Nurush</t>
  </si>
  <si>
    <t>Nutan</t>
  </si>
  <si>
    <t>Nvima</t>
  </si>
  <si>
    <t>Nyanza</t>
  </si>
  <si>
    <t>Nyask</t>
  </si>
  <si>
    <t>Nyatar</t>
  </si>
  <si>
    <t>Nybor</t>
  </si>
  <si>
    <t>Nycia</t>
  </si>
  <si>
    <t>Nydas</t>
  </si>
  <si>
    <t>Nydelthia</t>
  </si>
  <si>
    <t>Nyden</t>
  </si>
  <si>
    <t>Nydia</t>
  </si>
  <si>
    <t>Nygon</t>
  </si>
  <si>
    <t>Nygren</t>
  </si>
  <si>
    <t>Nyjala</t>
  </si>
  <si>
    <t>Nykemia</t>
  </si>
  <si>
    <t>Nyloth</t>
  </si>
  <si>
    <t>Nymar</t>
  </si>
  <si>
    <t>Nymella</t>
  </si>
  <si>
    <t>Nymyrra</t>
  </si>
  <si>
    <t>Nyota</t>
  </si>
  <si>
    <t>Nyra</t>
  </si>
  <si>
    <t>Nyralim</t>
  </si>
  <si>
    <t>Nyrria</t>
  </si>
  <si>
    <t>Nyson</t>
  </si>
  <si>
    <t>Nystrum</t>
  </si>
  <si>
    <t>Nytera</t>
  </si>
  <si>
    <t>Nyx</t>
  </si>
  <si>
    <t>Oakenheart</t>
  </si>
  <si>
    <t>Oanna</t>
  </si>
  <si>
    <t>Oannes</t>
  </si>
  <si>
    <t>Oathkeeper</t>
  </si>
  <si>
    <t>Oathslayer</t>
  </si>
  <si>
    <t>Obella</t>
  </si>
  <si>
    <t>Oberon</t>
  </si>
  <si>
    <t>Ocallian</t>
  </si>
  <si>
    <t>Ochdran</t>
  </si>
  <si>
    <t>Octienne</t>
  </si>
  <si>
    <t>Octovene</t>
  </si>
  <si>
    <t>Ocymos</t>
  </si>
  <si>
    <t>Oda</t>
  </si>
  <si>
    <t>Odach</t>
  </si>
  <si>
    <t>Oderic</t>
  </si>
  <si>
    <t>Odesseiron</t>
  </si>
  <si>
    <t>Odevan</t>
  </si>
  <si>
    <t>Odi</t>
  </si>
  <si>
    <t>Odo</t>
  </si>
  <si>
    <t>Odric</t>
  </si>
  <si>
    <t>Odriel</t>
  </si>
  <si>
    <t>Odrovir</t>
  </si>
  <si>
    <t>Odwyth</t>
  </si>
  <si>
    <t>Oerwurg</t>
  </si>
  <si>
    <t>Oestra</t>
  </si>
  <si>
    <t>Ofaniel</t>
  </si>
  <si>
    <t>Oflune</t>
  </si>
  <si>
    <t>Ogden</t>
  </si>
  <si>
    <t>Ogeeyin</t>
  </si>
  <si>
    <t>Oghar</t>
  </si>
  <si>
    <t>Ogrimph</t>
  </si>
  <si>
    <t>Okemah</t>
  </si>
  <si>
    <t>Okolona</t>
  </si>
  <si>
    <t>Oku</t>
  </si>
  <si>
    <t>Olaana</t>
  </si>
  <si>
    <t>Olarius</t>
  </si>
  <si>
    <t>Olbern</t>
  </si>
  <si>
    <t>Oldenburg</t>
  </si>
  <si>
    <t>Oldoin</t>
  </si>
  <si>
    <t>Oldrisa</t>
  </si>
  <si>
    <t>Oleander</t>
  </si>
  <si>
    <t>Oleran</t>
  </si>
  <si>
    <t>Olerijan</t>
  </si>
  <si>
    <t>Olesya</t>
  </si>
  <si>
    <t>Olethea</t>
  </si>
  <si>
    <t>Oleyn</t>
  </si>
  <si>
    <t>Oliana</t>
  </si>
  <si>
    <t>Olit</t>
  </si>
  <si>
    <t>Oljatt</t>
  </si>
  <si>
    <t>Ollam</t>
  </si>
  <si>
    <t>Olliax</t>
  </si>
  <si>
    <t>Ollusen</t>
  </si>
  <si>
    <t>Olma</t>
  </si>
  <si>
    <t>Oloizia</t>
  </si>
  <si>
    <t>Olorae</t>
  </si>
  <si>
    <t>Olostin</t>
  </si>
  <si>
    <t>Olphaunt</t>
  </si>
  <si>
    <t>Olukon</t>
  </si>
  <si>
    <t>Oluthir</t>
  </si>
  <si>
    <t>Olvan</t>
  </si>
  <si>
    <t>Olvori</t>
  </si>
  <si>
    <t>Olwyn</t>
  </si>
  <si>
    <t>Olympia</t>
  </si>
  <si>
    <t>Olys</t>
  </si>
  <si>
    <t>Olyvar</t>
  </si>
  <si>
    <t>Oma</t>
  </si>
  <si>
    <t>Omalen</t>
  </si>
  <si>
    <t>Omareth</t>
  </si>
  <si>
    <t>Omavol</t>
  </si>
  <si>
    <t>Ombert</t>
  </si>
  <si>
    <t>Ombrecht</t>
  </si>
  <si>
    <t>Omeca</t>
  </si>
  <si>
    <t>Omiya</t>
  </si>
  <si>
    <t>Omkar</t>
  </si>
  <si>
    <t>Ommer</t>
  </si>
  <si>
    <t>Omnesta</t>
  </si>
  <si>
    <t>Omoc</t>
  </si>
  <si>
    <t>Onalee</t>
  </si>
  <si>
    <t>Onali</t>
  </si>
  <si>
    <t>Onalidan</t>
  </si>
  <si>
    <t>Onamia</t>
  </si>
  <si>
    <t>Onata</t>
  </si>
  <si>
    <t>Ondath</t>
  </si>
  <si>
    <t>Ondi</t>
  </si>
  <si>
    <t>Ondine</t>
  </si>
  <si>
    <t>Ondres</t>
  </si>
  <si>
    <t>Ondria</t>
  </si>
  <si>
    <t>Ondrik</t>
  </si>
  <si>
    <t>Onesta</t>
  </si>
  <si>
    <t>Oneth</t>
  </si>
  <si>
    <t>Onfei</t>
  </si>
  <si>
    <t>Onnwal</t>
  </si>
  <si>
    <t>Onora</t>
  </si>
  <si>
    <t>Ontak</t>
  </si>
  <si>
    <t>Ontonkolos</t>
  </si>
  <si>
    <t>Onudith</t>
  </si>
  <si>
    <t>Onwig</t>
  </si>
  <si>
    <t>Onyekyere</t>
  </si>
  <si>
    <t>Opacalia</t>
  </si>
  <si>
    <t>Oplos</t>
  </si>
  <si>
    <t>Oracena</t>
  </si>
  <si>
    <t>Oralee</t>
  </si>
  <si>
    <t>Oralia</t>
  </si>
  <si>
    <t>Orana</t>
  </si>
  <si>
    <t>Oranos</t>
  </si>
  <si>
    <t>Orazond</t>
  </si>
  <si>
    <t>Orbakh</t>
  </si>
  <si>
    <t>Orban</t>
  </si>
  <si>
    <t>Orbog</t>
  </si>
  <si>
    <t>Orbus</t>
  </si>
  <si>
    <t>Orcha</t>
  </si>
  <si>
    <t>Orchid</t>
  </si>
  <si>
    <t>Orcslayer</t>
  </si>
  <si>
    <t>Ordaz</t>
  </si>
  <si>
    <t>Oreata</t>
  </si>
  <si>
    <t>Orellana</t>
  </si>
  <si>
    <t>Oren</t>
  </si>
  <si>
    <t>Orenda</t>
  </si>
  <si>
    <t>Orene</t>
  </si>
  <si>
    <t>Orestes</t>
  </si>
  <si>
    <t>Orethi</t>
  </si>
  <si>
    <t>Oreyn</t>
  </si>
  <si>
    <t>Oreza</t>
  </si>
  <si>
    <t>Orgnir</t>
  </si>
  <si>
    <t>Orgoloth</t>
  </si>
  <si>
    <t>Orhelm</t>
  </si>
  <si>
    <t>Oriana</t>
  </si>
  <si>
    <t>Orianna</t>
  </si>
  <si>
    <t>Orianos</t>
  </si>
  <si>
    <t>Oriantha</t>
  </si>
  <si>
    <t>Oriendram</t>
  </si>
  <si>
    <t>Orifiel</t>
  </si>
  <si>
    <t>Orishal</t>
  </si>
  <si>
    <t>Orithyia</t>
  </si>
  <si>
    <t>Orla</t>
  </si>
  <si>
    <t>Orland</t>
  </si>
  <si>
    <t>Orlanthia</t>
  </si>
  <si>
    <t>Orlen</t>
  </si>
  <si>
    <t>Orlenda</t>
  </si>
  <si>
    <t>Orlona</t>
  </si>
  <si>
    <t>Orlosh</t>
  </si>
  <si>
    <t>Orma</t>
  </si>
  <si>
    <t>Ormond</t>
  </si>
  <si>
    <t>Orne</t>
  </si>
  <si>
    <t>Ornora</t>
  </si>
  <si>
    <t>Ornska</t>
  </si>
  <si>
    <t>Ornulf</t>
  </si>
  <si>
    <t>Orobok</t>
  </si>
  <si>
    <t>Orrent</t>
  </si>
  <si>
    <t>Orsinian</t>
  </si>
  <si>
    <t>Orsmonder</t>
  </si>
  <si>
    <t>Orsolya</t>
  </si>
  <si>
    <t>Ortnit</t>
  </si>
  <si>
    <t>Ortonus</t>
  </si>
  <si>
    <t>Orwae</t>
  </si>
  <si>
    <t>Orwan</t>
  </si>
  <si>
    <t>Osayah</t>
  </si>
  <si>
    <t>Osduin</t>
  </si>
  <si>
    <t>Osgar</t>
  </si>
  <si>
    <t>Osken</t>
  </si>
  <si>
    <t>Ossam</t>
  </si>
  <si>
    <t>Otava</t>
  </si>
  <si>
    <t>Othalon</t>
  </si>
  <si>
    <t>Othel</t>
  </si>
  <si>
    <t>Othilla</t>
  </si>
  <si>
    <t>Othmok</t>
  </si>
  <si>
    <t>Othrambul</t>
  </si>
  <si>
    <t>Othrantar</t>
  </si>
  <si>
    <t>Othras</t>
  </si>
  <si>
    <t>Othreier</t>
  </si>
  <si>
    <t>Oton</t>
  </si>
  <si>
    <t>Otoniel</t>
  </si>
  <si>
    <t>Otonkolos</t>
  </si>
  <si>
    <t>Otran</t>
  </si>
  <si>
    <t>Ottavio</t>
  </si>
  <si>
    <t>Oulam</t>
  </si>
  <si>
    <t>Ourgath</t>
  </si>
  <si>
    <t>Owaenvan</t>
  </si>
  <si>
    <t>Owaiglyn</t>
  </si>
  <si>
    <t>Ozair</t>
  </si>
  <si>
    <t>Ozden</t>
  </si>
  <si>
    <t>Ozeliane</t>
  </si>
  <si>
    <t>Ozelina</t>
  </si>
  <si>
    <t>Ozella</t>
  </si>
  <si>
    <t>Oziel</t>
  </si>
  <si>
    <t>Ozioma</t>
  </si>
  <si>
    <t>Ozno</t>
  </si>
  <si>
    <t>Ozura</t>
  </si>
  <si>
    <t>Pacetor</t>
  </si>
  <si>
    <t>Paddin</t>
  </si>
  <si>
    <t>Paddy</t>
  </si>
  <si>
    <t>Padriac</t>
  </si>
  <si>
    <t>Paethiel</t>
  </si>
  <si>
    <t>Pagmar</t>
  </si>
  <si>
    <t>Pagus</t>
  </si>
  <si>
    <t>Pajon</t>
  </si>
  <si>
    <t>Paldeth</t>
  </si>
  <si>
    <t>Palenix</t>
  </si>
  <si>
    <t>Paline</t>
  </si>
  <si>
    <t>Palinus</t>
  </si>
  <si>
    <t>Pallonia</t>
  </si>
  <si>
    <t>Palmyra</t>
  </si>
  <si>
    <t>Palmys</t>
  </si>
  <si>
    <t>Palossar</t>
  </si>
  <si>
    <t>Pandarus</t>
  </si>
  <si>
    <t>Pandrasus</t>
  </si>
  <si>
    <t>Pandurima</t>
  </si>
  <si>
    <t>Pangar</t>
  </si>
  <si>
    <t>Pantelis</t>
  </si>
  <si>
    <t>Paolo</t>
  </si>
  <si>
    <t>Paphren</t>
  </si>
  <si>
    <t>Paradas</t>
  </si>
  <si>
    <t>Parallon</t>
  </si>
  <si>
    <t>Parelvas</t>
  </si>
  <si>
    <t>Pargus</t>
  </si>
  <si>
    <t>Parilda</t>
  </si>
  <si>
    <t>Parilius</t>
  </si>
  <si>
    <t>Parintar</t>
  </si>
  <si>
    <t>Parisa</t>
  </si>
  <si>
    <t>Parissa</t>
  </si>
  <si>
    <t>Parkal</t>
  </si>
  <si>
    <t>Parlamar</t>
  </si>
  <si>
    <t>Paros</t>
  </si>
  <si>
    <t>Parviz</t>
  </si>
  <si>
    <t>Parwen</t>
  </si>
  <si>
    <t>Pasko</t>
  </si>
  <si>
    <t>Pasqualina</t>
  </si>
  <si>
    <t>Passant</t>
  </si>
  <si>
    <t>Passolmo</t>
  </si>
  <si>
    <t>Patrelia</t>
  </si>
  <si>
    <t>Patrice</t>
  </si>
  <si>
    <t>Patricia</t>
  </si>
  <si>
    <t>Patroclus</t>
  </si>
  <si>
    <t>Paunoris</t>
  </si>
  <si>
    <t>Pavla</t>
  </si>
  <si>
    <t>Pax</t>
  </si>
  <si>
    <t>Paynan</t>
  </si>
  <si>
    <t>Pazia</t>
  </si>
  <si>
    <t>Pazit</t>
  </si>
  <si>
    <t>Pelcian</t>
  </si>
  <si>
    <t>Pelena</t>
  </si>
  <si>
    <t>Pelencia</t>
  </si>
  <si>
    <t>Peleus</t>
  </si>
  <si>
    <t>Peliel</t>
  </si>
  <si>
    <t>Pelinshae</t>
  </si>
  <si>
    <t>Pell</t>
  </si>
  <si>
    <t>Pellana</t>
  </si>
  <si>
    <t>Pellanistra</t>
  </si>
  <si>
    <t>Pelles</t>
  </si>
  <si>
    <t>Pellia</t>
  </si>
  <si>
    <t>Pellinore</t>
  </si>
  <si>
    <t>Pellozel</t>
  </si>
  <si>
    <t>Peltak</t>
  </si>
  <si>
    <t>Penartha</t>
  </si>
  <si>
    <t>Penda</t>
  </si>
  <si>
    <t>Pendron</t>
  </si>
  <si>
    <t>Penela</t>
  </si>
  <si>
    <t>Penella</t>
  </si>
  <si>
    <t>Penhale</t>
  </si>
  <si>
    <t>Pennian</t>
  </si>
  <si>
    <t>Pennycooke</t>
  </si>
  <si>
    <t>Penthea</t>
  </si>
  <si>
    <t>Pentheus</t>
  </si>
  <si>
    <t>Pentosha</t>
  </si>
  <si>
    <t>Peppard</t>
  </si>
  <si>
    <t>Perdita</t>
  </si>
  <si>
    <t>Perdix</t>
  </si>
  <si>
    <t>Peregrine</t>
  </si>
  <si>
    <t>Perelandra</t>
  </si>
  <si>
    <t>Perestan</t>
  </si>
  <si>
    <t>Perigum</t>
  </si>
  <si>
    <t>Peril</t>
  </si>
  <si>
    <t>Perimele</t>
  </si>
  <si>
    <t>Periopis</t>
  </si>
  <si>
    <t>Pernos</t>
  </si>
  <si>
    <t>Perrin</t>
  </si>
  <si>
    <t>Pervez</t>
  </si>
  <si>
    <t>Perzo</t>
  </si>
  <si>
    <t>Pesilda</t>
  </si>
  <si>
    <t>Peta</t>
  </si>
  <si>
    <t>Petra</t>
  </si>
  <si>
    <t>Petrila</t>
  </si>
  <si>
    <t>Petrine</t>
  </si>
  <si>
    <t>Petros</t>
  </si>
  <si>
    <t>Petrus</t>
  </si>
  <si>
    <t>Pettigrove</t>
  </si>
  <si>
    <t>Pevek</t>
  </si>
  <si>
    <t>Pevensey</t>
  </si>
  <si>
    <t>Phaenna</t>
  </si>
  <si>
    <t>Phaere</t>
  </si>
  <si>
    <t>Phaerelastra</t>
  </si>
  <si>
    <t>Phaeress</t>
  </si>
  <si>
    <t>Phamea</t>
  </si>
  <si>
    <t>Phana</t>
  </si>
  <si>
    <t>Phanazir</t>
  </si>
  <si>
    <t>Phandal</t>
  </si>
  <si>
    <t>Phandorl</t>
  </si>
  <si>
    <t>Phandrel</t>
  </si>
  <si>
    <t>Phane</t>
  </si>
  <si>
    <t>Phanna</t>
  </si>
  <si>
    <t>Pharana</t>
  </si>
  <si>
    <t>Pharasma</t>
  </si>
  <si>
    <t>Pharaun</t>
  </si>
  <si>
    <t>Pharaxes</t>
  </si>
  <si>
    <t>Pharazia</t>
  </si>
  <si>
    <t>Pharlos</t>
  </si>
  <si>
    <t>Phate</t>
  </si>
  <si>
    <t>Phedella</t>
  </si>
  <si>
    <t>Phell</t>
  </si>
  <si>
    <t>Phena</t>
  </si>
  <si>
    <t>Phenalyn</t>
  </si>
  <si>
    <t>Pherusa</t>
  </si>
  <si>
    <t>Phigalia</t>
  </si>
  <si>
    <t>Philana</t>
  </si>
  <si>
    <t>Philetus</t>
  </si>
  <si>
    <t>Philia Gare</t>
  </si>
  <si>
    <t>Philomela</t>
  </si>
  <si>
    <t>Philos</t>
  </si>
  <si>
    <t>Philytes</t>
  </si>
  <si>
    <t>Phinne</t>
  </si>
  <si>
    <t>Phinor</t>
  </si>
  <si>
    <t>Phoe</t>
  </si>
  <si>
    <t>Phova</t>
  </si>
  <si>
    <t>Phydran</t>
  </si>
  <si>
    <t>Phyrzene</t>
  </si>
  <si>
    <t>Piatra</t>
  </si>
  <si>
    <t>Pickthall</t>
  </si>
  <si>
    <t>Pierce</t>
  </si>
  <si>
    <t>Pietro</t>
  </si>
  <si>
    <t>Pilmer</t>
  </si>
  <si>
    <t>Pilton</t>
  </si>
  <si>
    <t>Pinder</t>
  </si>
  <si>
    <t>Piper</t>
  </si>
  <si>
    <t>Pipo</t>
  </si>
  <si>
    <t>Pir’Oront</t>
  </si>
  <si>
    <t>Piramo</t>
  </si>
  <si>
    <t>Piroska</t>
  </si>
  <si>
    <t>Pitarja</t>
  </si>
  <si>
    <t>Pith</t>
  </si>
  <si>
    <t>Pius</t>
  </si>
  <si>
    <t>Placido</t>
  </si>
  <si>
    <t>Plemena</t>
  </si>
  <si>
    <t>Plexor</t>
  </si>
  <si>
    <t>Plooy</t>
  </si>
  <si>
    <t>Poch</t>
  </si>
  <si>
    <t>Podarces</t>
  </si>
  <si>
    <t>Podrus</t>
  </si>
  <si>
    <t>Poe</t>
  </si>
  <si>
    <t>Poema</t>
  </si>
  <si>
    <t>Poirier</t>
  </si>
  <si>
    <t>Pokora</t>
  </si>
  <si>
    <t>Polgara</t>
  </si>
  <si>
    <t>Polira</t>
  </si>
  <si>
    <t>Poliris</t>
  </si>
  <si>
    <t>Pommy</t>
  </si>
  <si>
    <t>Pontelis</t>
  </si>
  <si>
    <t>Pontius</t>
  </si>
  <si>
    <t>Ponui</t>
  </si>
  <si>
    <t>Poraphia</t>
  </si>
  <si>
    <t>Poratha</t>
  </si>
  <si>
    <t>Porek</t>
  </si>
  <si>
    <t>Porris</t>
  </si>
  <si>
    <t>Poseides</t>
  </si>
  <si>
    <t>Postle</t>
  </si>
  <si>
    <t>Poulomi</t>
  </si>
  <si>
    <t>Prakla</t>
  </si>
  <si>
    <t>Prasanna</t>
  </si>
  <si>
    <t>Praveen</t>
  </si>
  <si>
    <t>Praxana</t>
  </si>
  <si>
    <t>Praxides</t>
  </si>
  <si>
    <t>Precious</t>
  </si>
  <si>
    <t>Prentis</t>
  </si>
  <si>
    <t>Preschard</t>
  </si>
  <si>
    <t>Presho</t>
  </si>
  <si>
    <t>Previn</t>
  </si>
  <si>
    <t>Prexa</t>
  </si>
  <si>
    <t>Priam</t>
  </si>
  <si>
    <t>Pridehammer</t>
  </si>
  <si>
    <t>Prima</t>
  </si>
  <si>
    <t>Prince</t>
  </si>
  <si>
    <t>Prismal</t>
  </si>
  <si>
    <t>Prismeus</t>
  </si>
  <si>
    <t>Proctor</t>
  </si>
  <si>
    <t>Proehn</t>
  </si>
  <si>
    <t>Pron</t>
  </si>
  <si>
    <t>Prospera</t>
  </si>
  <si>
    <t>Protik</t>
  </si>
  <si>
    <t>Proudfeather</t>
  </si>
  <si>
    <t>Proudpike</t>
  </si>
  <si>
    <t>Prydwen</t>
  </si>
  <si>
    <t>Pteryces</t>
  </si>
  <si>
    <t>Puddle</t>
  </si>
  <si>
    <t>Pumster</t>
  </si>
  <si>
    <t>Punch</t>
  </si>
  <si>
    <t>Purgali</t>
  </si>
  <si>
    <t>Pursglove</t>
  </si>
  <si>
    <t>Purta</t>
  </si>
  <si>
    <t>Pye</t>
  </si>
  <si>
    <t>Pylena</t>
  </si>
  <si>
    <t>Pylindra</t>
  </si>
  <si>
    <t>Pylos</t>
  </si>
  <si>
    <t>Pyncion</t>
  </si>
  <si>
    <t>Pyranikus</t>
  </si>
  <si>
    <t>Pyras</t>
  </si>
  <si>
    <t>Pyreblade</t>
  </si>
  <si>
    <t>Pyrma</t>
  </si>
  <si>
    <t>Pyrrulvia</t>
  </si>
  <si>
    <t>Pyxwell</t>
  </si>
  <si>
    <t>Q’orianka</t>
  </si>
  <si>
    <t>Qadria</t>
  </si>
  <si>
    <t>Qadriene</t>
  </si>
  <si>
    <t>Qara</t>
  </si>
  <si>
    <t>Qari</t>
  </si>
  <si>
    <t>Qarto</t>
  </si>
  <si>
    <t>Qasim</t>
  </si>
  <si>
    <t>Qeteb</t>
  </si>
  <si>
    <t>Qhuelon</t>
  </si>
  <si>
    <t>Qiana</t>
  </si>
  <si>
    <t>Qill</t>
  </si>
  <si>
    <t>Qilué</t>
  </si>
  <si>
    <t>Qirecia</t>
  </si>
  <si>
    <t>Qizhen</t>
  </si>
  <si>
    <t>Qora</t>
  </si>
  <si>
    <t>Qoras</t>
  </si>
  <si>
    <t>Qoriana</t>
  </si>
  <si>
    <t>Quaaron</t>
  </si>
  <si>
    <t>Quadri</t>
  </si>
  <si>
    <t>Quaiel</t>
  </si>
  <si>
    <t>Quaji</t>
  </si>
  <si>
    <t>Qualdo</t>
  </si>
  <si>
    <t>Qualora</t>
  </si>
  <si>
    <t>Quantoul</t>
  </si>
  <si>
    <t>Quarlous</t>
  </si>
  <si>
    <t>Quarn</t>
  </si>
  <si>
    <t>Quarra</t>
  </si>
  <si>
    <t>Quatril</t>
  </si>
  <si>
    <t>Quave</t>
  </si>
  <si>
    <t>Qudra</t>
  </si>
  <si>
    <t>Qudsia</t>
  </si>
  <si>
    <t>Quebez</t>
  </si>
  <si>
    <t>Quelnithna</t>
  </si>
  <si>
    <t>Quelurrion</t>
  </si>
  <si>
    <t>Quemma</t>
  </si>
  <si>
    <t>Quennell</t>
  </si>
  <si>
    <t>Quenthel</t>
  </si>
  <si>
    <t>Quentin</t>
  </si>
  <si>
    <t>Quetta</t>
  </si>
  <si>
    <t>Quewen</t>
  </si>
  <si>
    <t>Quezza</t>
  </si>
  <si>
    <t>Quiana</t>
  </si>
  <si>
    <t>Quiat</t>
  </si>
  <si>
    <t>Quiff</t>
  </si>
  <si>
    <t>Quild</t>
  </si>
  <si>
    <t>Quillee</t>
  </si>
  <si>
    <t>Quiller</t>
  </si>
  <si>
    <t>Quindrick</t>
  </si>
  <si>
    <t>Quinqrost</t>
  </si>
  <si>
    <t>Quinta</t>
  </si>
  <si>
    <t>Quintessa</t>
  </si>
  <si>
    <t>Quintus</t>
  </si>
  <si>
    <t>Quiona</t>
  </si>
  <si>
    <t>Quiselyn</t>
  </si>
  <si>
    <t>Quisia</t>
  </si>
  <si>
    <t>Quiwan</t>
  </si>
  <si>
    <t>Qunix</t>
  </si>
  <si>
    <t>Quryn</t>
  </si>
  <si>
    <t>Qusagna</t>
  </si>
  <si>
    <t>Qutab</t>
  </si>
  <si>
    <t>Quyen</t>
  </si>
  <si>
    <t>Qyburn</t>
  </si>
  <si>
    <t>Ra’anui</t>
  </si>
  <si>
    <t>Ra’iarii</t>
  </si>
  <si>
    <t>Ra’ihau</t>
  </si>
  <si>
    <t>Ra’imere</t>
  </si>
  <si>
    <t>Ra’inui</t>
  </si>
  <si>
    <t>Raastred</t>
  </si>
  <si>
    <t>Rabbit</t>
  </si>
  <si>
    <t>Rachna</t>
  </si>
  <si>
    <t>Radarys</t>
  </si>
  <si>
    <t>Radek</t>
  </si>
  <si>
    <t>Radella</t>
  </si>
  <si>
    <t>Raeburn</t>
  </si>
  <si>
    <t>Raesdic</t>
  </si>
  <si>
    <t>Raething</t>
  </si>
  <si>
    <t>Raevich</t>
  </si>
  <si>
    <t>Raezil</t>
  </si>
  <si>
    <t>Raff</t>
  </si>
  <si>
    <t>Raffaele</t>
  </si>
  <si>
    <t>Rafiq</t>
  </si>
  <si>
    <t>Raftmite</t>
  </si>
  <si>
    <t>Raggai</t>
  </si>
  <si>
    <t>Raghad</t>
  </si>
  <si>
    <t>Ragnar</t>
  </si>
  <si>
    <t>Ragon</t>
  </si>
  <si>
    <t>Ragrath</t>
  </si>
  <si>
    <t>Raguel</t>
  </si>
  <si>
    <t>Rahiti</t>
  </si>
  <si>
    <t>Rahkali</t>
  </si>
  <si>
    <t>Rahlet</t>
  </si>
  <si>
    <t>Rahmel</t>
  </si>
  <si>
    <t>Rahni</t>
  </si>
  <si>
    <t>Rahu</t>
  </si>
  <si>
    <t>Raina</t>
  </si>
  <si>
    <t>Rairun</t>
  </si>
  <si>
    <t>Raissa</t>
  </si>
  <si>
    <t>Raith</t>
  </si>
  <si>
    <t>Rajendra</t>
  </si>
  <si>
    <t>Rajni</t>
  </si>
  <si>
    <t>Rajula</t>
  </si>
  <si>
    <t>Rakario</t>
  </si>
  <si>
    <t>Raki</t>
  </si>
  <si>
    <t>Ralaal</t>
  </si>
  <si>
    <t>Ralda</t>
  </si>
  <si>
    <t>Ralee</t>
  </si>
  <si>
    <t>Ralf</t>
  </si>
  <si>
    <t>Ralfin</t>
  </si>
  <si>
    <t>Ralien</t>
  </si>
  <si>
    <t>Raluca</t>
  </si>
  <si>
    <t>Ralziman</t>
  </si>
  <si>
    <t>Ramcrown</t>
  </si>
  <si>
    <t>Ramila</t>
  </si>
  <si>
    <t>Ramla</t>
  </si>
  <si>
    <t>Ramllyn</t>
  </si>
  <si>
    <t>Ramnath</t>
  </si>
  <si>
    <t>Ramoran</t>
  </si>
  <si>
    <t>Ramshon</t>
  </si>
  <si>
    <t>Ranabel</t>
  </si>
  <si>
    <t>Ranaea</t>
  </si>
  <si>
    <t>Ranaghar</t>
  </si>
  <si>
    <t>Ranazar</t>
  </si>
  <si>
    <t>Randerford</t>
  </si>
  <si>
    <t>Ranec</t>
  </si>
  <si>
    <t>Ranike</t>
  </si>
  <si>
    <t>Ranis</t>
  </si>
  <si>
    <t>Ranjaka</t>
  </si>
  <si>
    <t>Rannulf</t>
  </si>
  <si>
    <t>Rao</t>
  </si>
  <si>
    <t>Rarahu</t>
  </si>
  <si>
    <t>Rarik</t>
  </si>
  <si>
    <t>Rasha</t>
  </si>
  <si>
    <t>Rashaam</t>
  </si>
  <si>
    <t>Rashne</t>
  </si>
  <si>
    <t>Rasiem</t>
  </si>
  <si>
    <t>Rasirus</t>
  </si>
  <si>
    <t>Raskin</t>
  </si>
  <si>
    <t>Raslam</t>
  </si>
  <si>
    <t>Rasour</t>
  </si>
  <si>
    <t>Rasp</t>
  </si>
  <si>
    <t>Raspu</t>
  </si>
  <si>
    <t>Rassamm</t>
  </si>
  <si>
    <t>Ratana</t>
  </si>
  <si>
    <t>Rath</t>
  </si>
  <si>
    <t>Rathdaen</t>
  </si>
  <si>
    <t>Rathena</t>
  </si>
  <si>
    <t>Ratley</t>
  </si>
  <si>
    <t>Ratofer</t>
  </si>
  <si>
    <t>Rauchard</t>
  </si>
  <si>
    <t>Raum</t>
  </si>
  <si>
    <t>Raumathar</t>
  </si>
  <si>
    <t>Rauthgog</t>
  </si>
  <si>
    <t>Rauva</t>
  </si>
  <si>
    <t>Rauvin</t>
  </si>
  <si>
    <t>Rauwen</t>
  </si>
  <si>
    <t>Ravana</t>
  </si>
  <si>
    <t>Ravaran</t>
  </si>
  <si>
    <t>Ravel</t>
  </si>
  <si>
    <t>Ravenswood</t>
  </si>
  <si>
    <t>Ravi</t>
  </si>
  <si>
    <t>Ravienne</t>
  </si>
  <si>
    <t>Ravindra</t>
  </si>
  <si>
    <t>Rawn</t>
  </si>
  <si>
    <t>Raxia</t>
  </si>
  <si>
    <t>Rayada</t>
  </si>
  <si>
    <t>Rayek</t>
  </si>
  <si>
    <t>Rayma</t>
  </si>
  <si>
    <t>Raynard</t>
  </si>
  <si>
    <t>Razaan</t>
  </si>
  <si>
    <t>Razo</t>
  </si>
  <si>
    <t>Razortail</t>
  </si>
  <si>
    <t>Recaldo</t>
  </si>
  <si>
    <t>Redaamor</t>
  </si>
  <si>
    <t>Reddle</t>
  </si>
  <si>
    <t>Redgem</t>
  </si>
  <si>
    <t>Redgleam</t>
  </si>
  <si>
    <t>Redraven</t>
  </si>
  <si>
    <t>Redwick</t>
  </si>
  <si>
    <t>Reen</t>
  </si>
  <si>
    <t>Reglar</t>
  </si>
  <si>
    <t>Regnalias</t>
  </si>
  <si>
    <t>Reia</t>
  </si>
  <si>
    <t>Rein</t>
  </si>
  <si>
    <t>Reipoc</t>
  </si>
  <si>
    <t>Reis</t>
  </si>
  <si>
    <t>Reissa</t>
  </si>
  <si>
    <t>Rekart</t>
  </si>
  <si>
    <t>Reldothor</t>
  </si>
  <si>
    <t>Reldresal</t>
  </si>
  <si>
    <t>Releth</t>
  </si>
  <si>
    <t>Relic</t>
  </si>
  <si>
    <t>Rella</t>
  </si>
  <si>
    <t>Relonda</t>
  </si>
  <si>
    <t>Relonor</t>
  </si>
  <si>
    <t>Reluhartis</t>
  </si>
  <si>
    <t>Relyn</t>
  </si>
  <si>
    <t>Remes</t>
  </si>
  <si>
    <t>Remina</t>
  </si>
  <si>
    <t>Remnil</t>
  </si>
  <si>
    <t>Remora</t>
  </si>
  <si>
    <t>Remus</t>
  </si>
  <si>
    <t>Remya</t>
  </si>
  <si>
    <t>Rena</t>
  </si>
  <si>
    <t>Renan</t>
  </si>
  <si>
    <t>Renata</t>
  </si>
  <si>
    <t>Renattida</t>
  </si>
  <si>
    <t>Rency</t>
  </si>
  <si>
    <t>Rengarth</t>
  </si>
  <si>
    <t>Renkin</t>
  </si>
  <si>
    <t>Rennier</t>
  </si>
  <si>
    <t>Renwick</t>
  </si>
  <si>
    <t>Rerente</t>
  </si>
  <si>
    <t>Rescha</t>
  </si>
  <si>
    <t>Resh</t>
  </si>
  <si>
    <t>Resurgam</t>
  </si>
  <si>
    <t>Retta</t>
  </si>
  <si>
    <t>Reut</t>
  </si>
  <si>
    <t>Revelation</t>
  </si>
  <si>
    <t>Revenmar</t>
  </si>
  <si>
    <t>Rewalt</t>
  </si>
  <si>
    <t>Rewen</t>
  </si>
  <si>
    <t>Reylamina</t>
  </si>
  <si>
    <t>Reylene</t>
  </si>
  <si>
    <t>Reylin</t>
  </si>
  <si>
    <t>Reznak</t>
  </si>
  <si>
    <t>Rezron</t>
  </si>
  <si>
    <t>Rezwal</t>
  </si>
  <si>
    <t>Rhab</t>
  </si>
  <si>
    <t>Rhaenys</t>
  </si>
  <si>
    <t>Rhaessa</t>
  </si>
  <si>
    <t>Rhaetia</t>
  </si>
  <si>
    <t>Rhagos</t>
  </si>
  <si>
    <t>Rhana</t>
  </si>
  <si>
    <t>Rhangnoble</t>
  </si>
  <si>
    <t>Rharda</t>
  </si>
  <si>
    <t>Rhaun</t>
  </si>
  <si>
    <t>Rheidarn</t>
  </si>
  <si>
    <t>Rhellmar</t>
  </si>
  <si>
    <t>Rhen</t>
  </si>
  <si>
    <t>Rhewani</t>
  </si>
  <si>
    <t>Rhin</t>
  </si>
  <si>
    <t>Rhinehart</t>
  </si>
  <si>
    <t>Rhistiel</t>
  </si>
  <si>
    <t>Rhode</t>
  </si>
  <si>
    <t>Rhodelyn</t>
  </si>
  <si>
    <t>Rhose</t>
  </si>
  <si>
    <t>Rhosher</t>
  </si>
  <si>
    <t>Rhovan</t>
  </si>
  <si>
    <t>Rhudlyn</t>
  </si>
  <si>
    <t>Rial</t>
  </si>
  <si>
    <t>Riathenor</t>
  </si>
  <si>
    <t>Riativan</t>
  </si>
  <si>
    <t>Riawin</t>
  </si>
  <si>
    <t>Richheart</t>
  </si>
  <si>
    <t>Richseeker</t>
  </si>
  <si>
    <t>Ridge</t>
  </si>
  <si>
    <t>Ridnir</t>
  </si>
  <si>
    <t>Ridwan</t>
  </si>
  <si>
    <t>Rielle</t>
  </si>
  <si>
    <t>Riertus</t>
  </si>
  <si>
    <t>Rig</t>
  </si>
  <si>
    <t>Rigauld</t>
  </si>
  <si>
    <t>Rigel</t>
  </si>
  <si>
    <t>Rigo</t>
  </si>
  <si>
    <t>Riklaunim</t>
  </si>
  <si>
    <t>Rilani</t>
  </si>
  <si>
    <t>Rile</t>
  </si>
  <si>
    <t>Rilindo</t>
  </si>
  <si>
    <t>Rilkin</t>
  </si>
  <si>
    <t>Rillifane</t>
  </si>
  <si>
    <t>Rilrae</t>
  </si>
  <si>
    <t>Rimhel</t>
  </si>
  <si>
    <t>Rimnir</t>
  </si>
  <si>
    <t>Rimranion</t>
  </si>
  <si>
    <t>Rimrus</t>
  </si>
  <si>
    <t>Rinaldo</t>
  </si>
  <si>
    <t>Rinna</t>
  </si>
  <si>
    <t>Rinnil</t>
  </si>
  <si>
    <t>Rinyarko</t>
  </si>
  <si>
    <t>Riolona</t>
  </si>
  <si>
    <t>Rippon</t>
  </si>
  <si>
    <t>Risberg</t>
  </si>
  <si>
    <t>Rismin</t>
  </si>
  <si>
    <t>Ristlos</t>
  </si>
  <si>
    <t>Riston</t>
  </si>
  <si>
    <t>Rithrop</t>
  </si>
  <si>
    <t>Ritiik</t>
  </si>
  <si>
    <t>Ritter</t>
  </si>
  <si>
    <t>Ritul</t>
  </si>
  <si>
    <t>Ritwik</t>
  </si>
  <si>
    <t>Rivenstone</t>
  </si>
  <si>
    <t>Riverclaw</t>
  </si>
  <si>
    <t>Riverwall</t>
  </si>
  <si>
    <t>Rivi</t>
  </si>
  <si>
    <t>Rivka</t>
  </si>
  <si>
    <t>Rivkah</t>
  </si>
  <si>
    <t>Riwaka</t>
  </si>
  <si>
    <t>Rixi</t>
  </si>
  <si>
    <t>Rixon</t>
  </si>
  <si>
    <t>Rizona</t>
  </si>
  <si>
    <t>Rizzen</t>
  </si>
  <si>
    <t>Roanna</t>
  </si>
  <si>
    <t>Robaire</t>
  </si>
  <si>
    <t>Robigus</t>
  </si>
  <si>
    <t>Rockharvest</t>
  </si>
  <si>
    <t>Rodric</t>
  </si>
  <si>
    <t>Roen</t>
  </si>
  <si>
    <t>Roendra</t>
  </si>
  <si>
    <t>Roesch</t>
  </si>
  <si>
    <t>Rogath</t>
  </si>
  <si>
    <t>Roham</t>
  </si>
  <si>
    <t>Rokel</t>
  </si>
  <si>
    <t>Roken</t>
  </si>
  <si>
    <t>Roksana</t>
  </si>
  <si>
    <t>Rolanda</t>
  </si>
  <si>
    <t>Rolasi</t>
  </si>
  <si>
    <t>Rolda</t>
  </si>
  <si>
    <t>Rolen</t>
  </si>
  <si>
    <t>Rolerick</t>
  </si>
  <si>
    <t>Rolkhun</t>
  </si>
  <si>
    <t>Rollo</t>
  </si>
  <si>
    <t>Rolo</t>
  </si>
  <si>
    <t>Rolstom</t>
  </si>
  <si>
    <t>Roman</t>
  </si>
  <si>
    <t>Romano</t>
  </si>
  <si>
    <t>Romazi</t>
  </si>
  <si>
    <t>Romita</t>
  </si>
  <si>
    <t>Rond</t>
  </si>
  <si>
    <t>Rondo</t>
  </si>
  <si>
    <t>Ronefel</t>
  </si>
  <si>
    <t>Roniran</t>
  </si>
  <si>
    <t>Rook</t>
  </si>
  <si>
    <t>Roquito</t>
  </si>
  <si>
    <t>Rorick</t>
  </si>
  <si>
    <t>Rortan</t>
  </si>
  <si>
    <t>Rortos</t>
  </si>
  <si>
    <t>Rosabelle</t>
  </si>
  <si>
    <t>Rosalyn</t>
  </si>
  <si>
    <t>Roscic</t>
  </si>
  <si>
    <t>Rosco</t>
  </si>
  <si>
    <t>Rosha</t>
  </si>
  <si>
    <t>Roshan</t>
  </si>
  <si>
    <t>Roshna</t>
  </si>
  <si>
    <t>Roshure</t>
  </si>
  <si>
    <t>Rosmer</t>
  </si>
  <si>
    <t>Rossan</t>
  </si>
  <si>
    <t>Rosskeen</t>
  </si>
  <si>
    <t>Rosstan</t>
  </si>
  <si>
    <t>Rotessa</t>
  </si>
  <si>
    <t>Rothar</t>
  </si>
  <si>
    <t>Rotwald</t>
  </si>
  <si>
    <t>Roubik</t>
  </si>
  <si>
    <t>Rouella</t>
  </si>
  <si>
    <t>Rouen</t>
  </si>
  <si>
    <t>Rove</t>
  </si>
  <si>
    <t>Roven</t>
  </si>
  <si>
    <t>Rovere</t>
  </si>
  <si>
    <t>Rovilla</t>
  </si>
  <si>
    <t>Rowland</t>
  </si>
  <si>
    <t>Rowyll</t>
  </si>
  <si>
    <t>Rox</t>
  </si>
  <si>
    <t>Roxana</t>
  </si>
  <si>
    <t>Roxley</t>
  </si>
  <si>
    <t>Royden</t>
  </si>
  <si>
    <t>Roynell</t>
  </si>
  <si>
    <t>Rozag</t>
  </si>
  <si>
    <t>Rudelle</t>
  </si>
  <si>
    <t>Rudolph</t>
  </si>
  <si>
    <t>Rudra</t>
  </si>
  <si>
    <t>Ruen</t>
  </si>
  <si>
    <t>Rufo</t>
  </si>
  <si>
    <t>Rulast</t>
  </si>
  <si>
    <t>Rulgin</t>
  </si>
  <si>
    <t>Rullena</t>
  </si>
  <si>
    <t>Rulman</t>
  </si>
  <si>
    <t>Rulonda</t>
  </si>
  <si>
    <t>Rumblestride</t>
  </si>
  <si>
    <t>Rumiko</t>
  </si>
  <si>
    <t>Runae</t>
  </si>
  <si>
    <t>Runcel</t>
  </si>
  <si>
    <t>Rundaulus</t>
  </si>
  <si>
    <t>Rune</t>
  </si>
  <si>
    <t>Runeshield</t>
  </si>
  <si>
    <t>Rurto</t>
  </si>
  <si>
    <t>Rusalgha</t>
  </si>
  <si>
    <t>Rusandra</t>
  </si>
  <si>
    <t>Rusheda</t>
  </si>
  <si>
    <t>Rushton</t>
  </si>
  <si>
    <t>Ruslan</t>
  </si>
  <si>
    <t>Rustan</t>
  </si>
  <si>
    <t>Rustona</t>
  </si>
  <si>
    <t>Rutana</t>
  </si>
  <si>
    <t>Rutesh</t>
  </si>
  <si>
    <t>Rutger</t>
  </si>
  <si>
    <t>Ruvelio</t>
  </si>
  <si>
    <t>Ruxton</t>
  </si>
  <si>
    <t>Ryba</t>
  </si>
  <si>
    <t>Rybrin</t>
  </si>
  <si>
    <t>Ryella</t>
  </si>
  <si>
    <t>Ryelly</t>
  </si>
  <si>
    <t>Ryfoss</t>
  </si>
  <si>
    <t>Rygel</t>
  </si>
  <si>
    <t>Ryla</t>
  </si>
  <si>
    <t>Rylan</t>
  </si>
  <si>
    <t>Rylance</t>
  </si>
  <si>
    <t>Ryld</t>
  </si>
  <si>
    <t>Rylef</t>
  </si>
  <si>
    <t>Rylock</t>
  </si>
  <si>
    <t>Ryltar</t>
  </si>
  <si>
    <t>Rylva</t>
  </si>
  <si>
    <t>Rynn</t>
  </si>
  <si>
    <t>Ryoka</t>
  </si>
  <si>
    <t>Rysanna</t>
  </si>
  <si>
    <t>Ryssa</t>
  </si>
  <si>
    <t>Rythorn</t>
  </si>
  <si>
    <t>Ryvin</t>
  </si>
  <si>
    <t>Sabakzar</t>
  </si>
  <si>
    <t>Sabal</t>
  </si>
  <si>
    <t>Saben</t>
  </si>
  <si>
    <t>Sabina</t>
  </si>
  <si>
    <t>Sabirine</t>
  </si>
  <si>
    <t>Sabra</t>
  </si>
  <si>
    <t>Sabrae</t>
  </si>
  <si>
    <t>Sabrar</t>
  </si>
  <si>
    <t>Sabretha</t>
  </si>
  <si>
    <t>Sachil</t>
  </si>
  <si>
    <t>Sadebreth</t>
  </si>
  <si>
    <t>Sadira</t>
  </si>
  <si>
    <t>Sadric</t>
  </si>
  <si>
    <t>Sadryn</t>
  </si>
  <si>
    <t>Saelyss</t>
  </si>
  <si>
    <t>Saerlg</t>
  </si>
  <si>
    <t>Saerodor</t>
  </si>
  <si>
    <t>Saerophil</t>
  </si>
  <si>
    <t>Safana</t>
  </si>
  <si>
    <t>Sagan</t>
  </si>
  <si>
    <t>Sagara</t>
  </si>
  <si>
    <t>Sagartus</t>
  </si>
  <si>
    <t>Sahin</t>
  </si>
  <si>
    <t>Sahriel</t>
  </si>
  <si>
    <t>Saidi</t>
  </si>
  <si>
    <t>Saigas</t>
  </si>
  <si>
    <t>Sajidah</t>
  </si>
  <si>
    <t>Sakeris</t>
  </si>
  <si>
    <t>Sakima</t>
  </si>
  <si>
    <t>Sakkrad</t>
  </si>
  <si>
    <t>Saladen</t>
  </si>
  <si>
    <t>Saldan</t>
  </si>
  <si>
    <t>Salders</t>
  </si>
  <si>
    <t>Saleas</t>
  </si>
  <si>
    <t>Saleet</t>
  </si>
  <si>
    <t>Saleos</t>
  </si>
  <si>
    <t>Salep</t>
  </si>
  <si>
    <t>Salia</t>
  </si>
  <si>
    <t>Salik</t>
  </si>
  <si>
    <t>Salinese</t>
  </si>
  <si>
    <t>Sallet</t>
  </si>
  <si>
    <t>Sallos</t>
  </si>
  <si>
    <t>Salmissra</t>
  </si>
  <si>
    <t>Salmo</t>
  </si>
  <si>
    <t>Salus</t>
  </si>
  <si>
    <t>Salvatore</t>
  </si>
  <si>
    <t>Samantia</t>
  </si>
  <si>
    <t>Samara</t>
  </si>
  <si>
    <t>Samarinda</t>
  </si>
  <si>
    <t>Sambril</t>
  </si>
  <si>
    <t>Samedan</t>
  </si>
  <si>
    <t>Sammoc</t>
  </si>
  <si>
    <t>Samock</t>
  </si>
  <si>
    <t>Samos</t>
  </si>
  <si>
    <t>Sampsa</t>
  </si>
  <si>
    <t>Samuel</t>
  </si>
  <si>
    <t>Sanat</t>
  </si>
  <si>
    <t>Sandalphon</t>
  </si>
  <si>
    <t>Sandata</t>
  </si>
  <si>
    <t>Sandir</t>
  </si>
  <si>
    <t>Sandirathue</t>
  </si>
  <si>
    <t>Sandrue</t>
  </si>
  <si>
    <t>Sanesha</t>
  </si>
  <si>
    <t>Sanidine</t>
  </si>
  <si>
    <t>Sanir</t>
  </si>
  <si>
    <t>Sanossen</t>
  </si>
  <si>
    <t>Sansen</t>
  </si>
  <si>
    <t>Santo</t>
  </si>
  <si>
    <t>Santosh</t>
  </si>
  <si>
    <t>Sanzagh</t>
  </si>
  <si>
    <t>Sanziana</t>
  </si>
  <si>
    <t>Sarad</t>
  </si>
  <si>
    <t>Sarax</t>
  </si>
  <si>
    <t>Sarcha</t>
  </si>
  <si>
    <t>Sareloth</t>
  </si>
  <si>
    <t>Sarenrae</t>
  </si>
  <si>
    <t>Sarevok</t>
  </si>
  <si>
    <t>Sargasso</t>
  </si>
  <si>
    <t>Sariah</t>
  </si>
  <si>
    <t>Saric</t>
  </si>
  <si>
    <t>Sariolen</t>
  </si>
  <si>
    <t>Sarisa</t>
  </si>
  <si>
    <t>Sarosh</t>
  </si>
  <si>
    <t>Sarothi</t>
  </si>
  <si>
    <t>Sarpedon</t>
  </si>
  <si>
    <t>Sarram</t>
  </si>
  <si>
    <t>Sarshim</t>
  </si>
  <si>
    <t>Sartan</t>
  </si>
  <si>
    <t>Sarzan</t>
  </si>
  <si>
    <t>Saslith</t>
  </si>
  <si>
    <t>Sassandra</t>
  </si>
  <si>
    <t>Satada</t>
  </si>
  <si>
    <t>Sathas</t>
  </si>
  <si>
    <t>Sativola</t>
  </si>
  <si>
    <t>Satna</t>
  </si>
  <si>
    <t>Saturnino</t>
  </si>
  <si>
    <t>Saturno</t>
  </si>
  <si>
    <t>Saturnyne</t>
  </si>
  <si>
    <t>Saugli</t>
  </si>
  <si>
    <t>Savagius</t>
  </si>
  <si>
    <t>Savaxis</t>
  </si>
  <si>
    <t>Saveta</t>
  </si>
  <si>
    <t>Savian</t>
  </si>
  <si>
    <t>Saviero</t>
  </si>
  <si>
    <t>Savila</t>
  </si>
  <si>
    <t>Savrian</t>
  </si>
  <si>
    <t>Savuri</t>
  </si>
  <si>
    <t>Savvis</t>
  </si>
  <si>
    <t>Sawtell</t>
  </si>
  <si>
    <t>Sayadar</t>
  </si>
  <si>
    <t>Sazevich</t>
  </si>
  <si>
    <t>Sazo</t>
  </si>
  <si>
    <t>Sazraen</t>
  </si>
  <si>
    <t>Scadra</t>
  </si>
  <si>
    <t>Sceona</t>
  </si>
  <si>
    <t>Schezalle</t>
  </si>
  <si>
    <t>Schimia</t>
  </si>
  <si>
    <t>Schnai</t>
  </si>
  <si>
    <t>Schott</t>
  </si>
  <si>
    <t>Scipio</t>
  </si>
  <si>
    <t>Sconn</t>
  </si>
  <si>
    <t>Scurlena</t>
  </si>
  <si>
    <t>Scyld</t>
  </si>
  <si>
    <t>Scythia</t>
  </si>
  <si>
    <t>Seatail</t>
  </si>
  <si>
    <t>Seawhirl</t>
  </si>
  <si>
    <t>Seawine</t>
  </si>
  <si>
    <t>Sebastian</t>
  </si>
  <si>
    <t>Sebastiana</t>
  </si>
  <si>
    <t>Sebesken</t>
  </si>
  <si>
    <t>Sebrilas</t>
  </si>
  <si>
    <t>Secandra</t>
  </si>
  <si>
    <t>Secunda</t>
  </si>
  <si>
    <t>Secundus</t>
  </si>
  <si>
    <t>Secus</t>
  </si>
  <si>
    <t>Sedalia</t>
  </si>
  <si>
    <t>Sedas</t>
  </si>
  <si>
    <t>Sedna</t>
  </si>
  <si>
    <t>Sedris</t>
  </si>
  <si>
    <t>Seestra.</t>
  </si>
  <si>
    <t>Seevis</t>
  </si>
  <si>
    <t>Seffrin</t>
  </si>
  <si>
    <t>Segai</t>
  </si>
  <si>
    <t>Segler</t>
  </si>
  <si>
    <t>Segnan</t>
  </si>
  <si>
    <t>Segori</t>
  </si>
  <si>
    <t>Sehal</t>
  </si>
  <si>
    <t>Seija</t>
  </si>
  <si>
    <t>Seila</t>
  </si>
  <si>
    <t>Seipora</t>
  </si>
  <si>
    <t>Sejanus</t>
  </si>
  <si>
    <t>Selandra</t>
  </si>
  <si>
    <t>Selaro</t>
  </si>
  <si>
    <t>Selathian</t>
  </si>
  <si>
    <t>Seldszar</t>
  </si>
  <si>
    <t>Sele</t>
  </si>
  <si>
    <t>Selenice</t>
  </si>
  <si>
    <t>Selise</t>
  </si>
  <si>
    <t>Seljuk</t>
  </si>
  <si>
    <t>Sell</t>
  </si>
  <si>
    <t>Sellasia</t>
  </si>
  <si>
    <t>Selmak</t>
  </si>
  <si>
    <t>Selmyra</t>
  </si>
  <si>
    <t>Selni</t>
  </si>
  <si>
    <t>Selnor</t>
  </si>
  <si>
    <t>Selthos</t>
  </si>
  <si>
    <t>Selvil</t>
  </si>
  <si>
    <t>Selwyn</t>
  </si>
  <si>
    <t>Semele</t>
  </si>
  <si>
    <t>Semil</t>
  </si>
  <si>
    <t>Semka</t>
  </si>
  <si>
    <t>Senas</t>
  </si>
  <si>
    <t>Senath</t>
  </si>
  <si>
    <t>Sendes</t>
  </si>
  <si>
    <t>Senedana</t>
  </si>
  <si>
    <t>Senga</t>
  </si>
  <si>
    <t>Senia</t>
  </si>
  <si>
    <t>Senlis</t>
  </si>
  <si>
    <t>Senn</t>
  </si>
  <si>
    <t>Senna</t>
  </si>
  <si>
    <t>Seorlam</t>
  </si>
  <si>
    <t>Sephrio</t>
  </si>
  <si>
    <t>Sepur</t>
  </si>
  <si>
    <t>Serabel</t>
  </si>
  <si>
    <t>Seran</t>
  </si>
  <si>
    <t>Seranon</t>
  </si>
  <si>
    <t>Seraphiel</t>
  </si>
  <si>
    <t>Seratolva</t>
  </si>
  <si>
    <t>Serechor</t>
  </si>
  <si>
    <t>Seregorm</t>
  </si>
  <si>
    <t>Sereja</t>
  </si>
  <si>
    <t>Seret</t>
  </si>
  <si>
    <t>Sergius</t>
  </si>
  <si>
    <t>Serian</t>
  </si>
  <si>
    <t>Seritram</t>
  </si>
  <si>
    <t>Serkos</t>
  </si>
  <si>
    <t>Serpentblossom</t>
  </si>
  <si>
    <t>Serpin</t>
  </si>
  <si>
    <t>Sessibi</t>
  </si>
  <si>
    <t>Setara</t>
  </si>
  <si>
    <t>Setareh</t>
  </si>
  <si>
    <t>Seterlu</t>
  </si>
  <si>
    <t>Sethra</t>
  </si>
  <si>
    <t>Setinka</t>
  </si>
  <si>
    <t>Setkoth</t>
  </si>
  <si>
    <t>Setter</t>
  </si>
  <si>
    <t>Sevenson</t>
  </si>
  <si>
    <t>Severian</t>
  </si>
  <si>
    <t>Severin</t>
  </si>
  <si>
    <t>Severino</t>
  </si>
  <si>
    <t>Severus</t>
  </si>
  <si>
    <t>Sextus</t>
  </si>
  <si>
    <t>Seyda</t>
  </si>
  <si>
    <t>Seylas</t>
  </si>
  <si>
    <t>Sezela</t>
  </si>
  <si>
    <t>Shaartael</t>
  </si>
  <si>
    <t>Shadelsin</t>
  </si>
  <si>
    <t>Shadowbranch</t>
  </si>
  <si>
    <t>Shadowhorn</t>
  </si>
  <si>
    <t>Shadowspell</t>
  </si>
  <si>
    <t>Shadworth</t>
  </si>
  <si>
    <t>Shaeroon</t>
  </si>
  <si>
    <t>Shagdúrul</t>
  </si>
  <si>
    <t>Shah</t>
  </si>
  <si>
    <t>Shahar</t>
  </si>
  <si>
    <t>Shahnaz</t>
  </si>
  <si>
    <t>Shaishach</t>
  </si>
  <si>
    <t>Shakar</t>
  </si>
  <si>
    <t>Shakes</t>
  </si>
  <si>
    <t>Shakl</t>
  </si>
  <si>
    <t>Shakran</t>
  </si>
  <si>
    <t>Shakziel</t>
  </si>
  <si>
    <t>Shalarein</t>
  </si>
  <si>
    <t>Shalbarain</t>
  </si>
  <si>
    <t>Shaldrissa</t>
  </si>
  <si>
    <t>Shallan</t>
  </si>
  <si>
    <t>Shalush</t>
  </si>
  <si>
    <t>Shandaril</t>
  </si>
  <si>
    <t>Shangalar</t>
  </si>
  <si>
    <t>Shanived</t>
  </si>
  <si>
    <t>Shanks</t>
  </si>
  <si>
    <t>Shanton</t>
  </si>
  <si>
    <t>Shara</t>
  </si>
  <si>
    <t>Sharak</t>
  </si>
  <si>
    <t>Sharanda</t>
  </si>
  <si>
    <t>Shargam</t>
  </si>
  <si>
    <t>Shari</t>
  </si>
  <si>
    <t>Sharmana</t>
  </si>
  <si>
    <t>Sharwyn</t>
  </si>
  <si>
    <t>Shaster</t>
  </si>
  <si>
    <t>Shattados</t>
  </si>
  <si>
    <t>Shattermast</t>
  </si>
  <si>
    <t>Shaulfer</t>
  </si>
  <si>
    <t>Shawcross</t>
  </si>
  <si>
    <t>Shaybara</t>
  </si>
  <si>
    <t>Shaydor</t>
  </si>
  <si>
    <t>Shayndel</t>
  </si>
  <si>
    <t>Shazzellim</t>
  </si>
  <si>
    <t>Shed</t>
  </si>
  <si>
    <t>Sheevis</t>
  </si>
  <si>
    <t>Shekinester</t>
  </si>
  <si>
    <t>Shela</t>
  </si>
  <si>
    <t>Shelandra</t>
  </si>
  <si>
    <t>Shelgarn</t>
  </si>
  <si>
    <t>Shelyn</t>
  </si>
  <si>
    <t>Shemesh</t>
  </si>
  <si>
    <t>Shemoskarn</t>
  </si>
  <si>
    <t>Shemov</t>
  </si>
  <si>
    <t>Sherra</t>
  </si>
  <si>
    <t>Sherudon</t>
  </si>
  <si>
    <t>Shesara</t>
  </si>
  <si>
    <t>Shestra</t>
  </si>
  <si>
    <t>Shevarra</t>
  </si>
  <si>
    <t>Shi’nayne</t>
  </si>
  <si>
    <t>Shidara</t>
  </si>
  <si>
    <t>Shieldsplitter</t>
  </si>
  <si>
    <t>Shiera</t>
  </si>
  <si>
    <t>Shilah</t>
  </si>
  <si>
    <t>Shinantra</t>
  </si>
  <si>
    <t>Shinare</t>
  </si>
  <si>
    <t>Shinkicker</t>
  </si>
  <si>
    <t>Shinoras</t>
  </si>
  <si>
    <t>Shirin</t>
  </si>
  <si>
    <t>Shiriq</t>
  </si>
  <si>
    <t>Shiroda</t>
  </si>
  <si>
    <t>Shirren</t>
  </si>
  <si>
    <t>Shivet</t>
  </si>
  <si>
    <t>Shohab</t>
  </si>
  <si>
    <t>Shomari</t>
  </si>
  <si>
    <t>Shona</t>
  </si>
  <si>
    <t>Shotheri</t>
  </si>
  <si>
    <t>Shotherra</t>
  </si>
  <si>
    <t>Shra</t>
  </si>
  <si>
    <t>Shreekah</t>
  </si>
  <si>
    <t>ShriNeerune</t>
  </si>
  <si>
    <t>Shug</t>
  </si>
  <si>
    <t>Shura</t>
  </si>
  <si>
    <t>Shurdriira</t>
  </si>
  <si>
    <t>Shurram</t>
  </si>
  <si>
    <t>Shuzgam</t>
  </si>
  <si>
    <t>Shyla</t>
  </si>
  <si>
    <t>Shyntlara</t>
  </si>
  <si>
    <t>Siamak</t>
  </si>
  <si>
    <t>Sian</t>
  </si>
  <si>
    <t>Siangar</t>
  </si>
  <si>
    <t>Sibervas</t>
  </si>
  <si>
    <t>Siccifus</t>
  </si>
  <si>
    <t>Siddal</t>
  </si>
  <si>
    <t>Sidimir</t>
  </si>
  <si>
    <t>Sidonia</t>
  </si>
  <si>
    <t>Sidonie</t>
  </si>
  <si>
    <t>Sierra</t>
  </si>
  <si>
    <t>Sigholt</t>
  </si>
  <si>
    <t>Sigra</t>
  </si>
  <si>
    <t>Sihtric</t>
  </si>
  <si>
    <t>Siina</t>
  </si>
  <si>
    <t>Silath</t>
  </si>
  <si>
    <t>Silett</t>
  </si>
  <si>
    <t>Siljan</t>
  </si>
  <si>
    <t>Silmathiel</t>
  </si>
  <si>
    <t>Silonar</t>
  </si>
  <si>
    <t>Siloros</t>
  </si>
  <si>
    <t>Silton</t>
  </si>
  <si>
    <t>Silussa</t>
  </si>
  <si>
    <t>Silverblade</t>
  </si>
  <si>
    <t>Silverfin</t>
  </si>
  <si>
    <t>Silvergraft</t>
  </si>
  <si>
    <t>Silverhorn</t>
  </si>
  <si>
    <t>Silvershield</t>
  </si>
  <si>
    <t>Silverstrike</t>
  </si>
  <si>
    <t>Silvertarn</t>
  </si>
  <si>
    <t>Simiris</t>
  </si>
  <si>
    <t>Simpleflare</t>
  </si>
  <si>
    <t>Simpletrap</t>
  </si>
  <si>
    <t>Simurgh</t>
  </si>
  <si>
    <t>SiNafay</t>
  </si>
  <si>
    <t>Sinariel</t>
  </si>
  <si>
    <t>Sindair</t>
  </si>
  <si>
    <t>Sindara</t>
  </si>
  <si>
    <t>Sinyalla</t>
  </si>
  <si>
    <t>Siobhan</t>
  </si>
  <si>
    <t>Siovron</t>
  </si>
  <si>
    <t>Sira</t>
  </si>
  <si>
    <t>Sirdan</t>
  </si>
  <si>
    <t>Siriendra</t>
  </si>
  <si>
    <t>Sirivistra</t>
  </si>
  <si>
    <t>Sirizan</t>
  </si>
  <si>
    <t>Sirothian</t>
  </si>
  <si>
    <t>Sirrion</t>
  </si>
  <si>
    <t>Sistoni</t>
  </si>
  <si>
    <t>Sivan</t>
  </si>
  <si>
    <t>Sivvlur</t>
  </si>
  <si>
    <t>Skain</t>
  </si>
  <si>
    <t>Skalanx</t>
  </si>
  <si>
    <t>Skandalor</t>
  </si>
  <si>
    <t>Skara</t>
  </si>
  <si>
    <t>Skawae</t>
  </si>
  <si>
    <t>Skeetul</t>
  </si>
  <si>
    <t>Skeld</t>
  </si>
  <si>
    <t>Skene</t>
  </si>
  <si>
    <t>Skiprock</t>
  </si>
  <si>
    <t>Skirrak</t>
  </si>
  <si>
    <t>Sklar</t>
  </si>
  <si>
    <t>Skoan</t>
  </si>
  <si>
    <t>Skoria</t>
  </si>
  <si>
    <t>Skoryx</t>
  </si>
  <si>
    <t>Skosana</t>
  </si>
  <si>
    <t>Skovli</t>
  </si>
  <si>
    <t>Skrael</t>
  </si>
  <si>
    <t>Skraeth</t>
  </si>
  <si>
    <t>Skullscar</t>
  </si>
  <si>
    <t>Slakthor</t>
  </si>
  <si>
    <t>Slatekeep</t>
  </si>
  <si>
    <t>Slatestriker</t>
  </si>
  <si>
    <t>Slatter</t>
  </si>
  <si>
    <t>Sleeba</t>
  </si>
  <si>
    <t>Sluttergut</t>
  </si>
  <si>
    <t>Smiff</t>
  </si>
  <si>
    <t>Smitesh</t>
  </si>
  <si>
    <t>Smytron</t>
  </si>
  <si>
    <t>Snakebait</t>
  </si>
  <si>
    <t>Snakesoar</t>
  </si>
  <si>
    <t>Snowspear</t>
  </si>
  <si>
    <t>Solan</t>
  </si>
  <si>
    <t>Solana</t>
  </si>
  <si>
    <t>Solaufein</t>
  </si>
  <si>
    <t>Solenzara</t>
  </si>
  <si>
    <t>Solis</t>
  </si>
  <si>
    <t>Sollio</t>
  </si>
  <si>
    <t>Solmish</t>
  </si>
  <si>
    <t>Solvadale</t>
  </si>
  <si>
    <t>Soma</t>
  </si>
  <si>
    <t>Somel</t>
  </si>
  <si>
    <t>Somos</t>
  </si>
  <si>
    <t>Sophaeno</t>
  </si>
  <si>
    <t>Sophronan</t>
  </si>
  <si>
    <t>Sopsek</t>
  </si>
  <si>
    <t>Soraya</t>
  </si>
  <si>
    <t>Sorby</t>
  </si>
  <si>
    <t>Soretyo</t>
  </si>
  <si>
    <t>Sorezen</t>
  </si>
  <si>
    <t>Sorion</t>
  </si>
  <si>
    <t>Soris</t>
  </si>
  <si>
    <t>Sorli</t>
  </si>
  <si>
    <t>Sorn</t>
  </si>
  <si>
    <t>Soros</t>
  </si>
  <si>
    <t>Sorsha</t>
  </si>
  <si>
    <t>Sorush</t>
  </si>
  <si>
    <t>Sos’Umptu</t>
  </si>
  <si>
    <t>Sotana</t>
  </si>
  <si>
    <t>Sottilde</t>
  </si>
  <si>
    <t>Soudana</t>
  </si>
  <si>
    <t>Sovann</t>
  </si>
  <si>
    <t>Sovor</t>
  </si>
  <si>
    <t>Sowki</t>
  </si>
  <si>
    <t>Sparte</t>
  </si>
  <si>
    <t>Spiderwhisk</t>
  </si>
  <si>
    <t>Sprek</t>
  </si>
  <si>
    <t>Spruce</t>
  </si>
  <si>
    <t>Ssapriina</t>
  </si>
  <si>
    <t>Ssrith</t>
  </si>
  <si>
    <t>Staciel</t>
  </si>
  <si>
    <t>Stagbrace</t>
  </si>
  <si>
    <t>Stalexia</t>
  </si>
  <si>
    <t>Stalos</t>
  </si>
  <si>
    <t>Stamey</t>
  </si>
  <si>
    <t>Starfeon</t>
  </si>
  <si>
    <t>Stavenger</t>
  </si>
  <si>
    <t>Stebic</t>
  </si>
  <si>
    <t>Steelshadow</t>
  </si>
  <si>
    <t>Steeltalon</t>
  </si>
  <si>
    <t>Steeple</t>
  </si>
  <si>
    <t>Stellan</t>
  </si>
  <si>
    <t>Stesha</t>
  </si>
  <si>
    <t>Steveren</t>
  </si>
  <si>
    <t>Stilloak</t>
  </si>
  <si>
    <t>Stillwind</t>
  </si>
  <si>
    <t>Stoan</t>
  </si>
  <si>
    <t>Stollos</t>
  </si>
  <si>
    <t>Stoneblade</t>
  </si>
  <si>
    <t>Stonecrusher</t>
  </si>
  <si>
    <t>Stoneflaw</t>
  </si>
  <si>
    <t>Stonethrower</t>
  </si>
  <si>
    <t>Stormchapel</t>
  </si>
  <si>
    <t>Stormwolf</t>
  </si>
  <si>
    <t>Strand</t>
  </si>
  <si>
    <t>Straton</t>
  </si>
  <si>
    <t>Strellop</t>
  </si>
  <si>
    <t>Stripp</t>
  </si>
  <si>
    <t>Strobel</t>
  </si>
  <si>
    <t>Strong</t>
  </si>
  <si>
    <t>Strongwound</t>
  </si>
  <si>
    <t>Struam</t>
  </si>
  <si>
    <t>Struth</t>
  </si>
  <si>
    <t>Strybele</t>
  </si>
  <si>
    <t>Sturla</t>
  </si>
  <si>
    <t>Stussy</t>
  </si>
  <si>
    <t>Stweeb</t>
  </si>
  <si>
    <t>Sudeik</t>
  </si>
  <si>
    <t>Sudi</t>
  </si>
  <si>
    <t>Sufana</t>
  </si>
  <si>
    <t>Suffer</t>
  </si>
  <si>
    <t>Sugorna</t>
  </si>
  <si>
    <t>Sula</t>
  </si>
  <si>
    <t>Suleiman</t>
  </si>
  <si>
    <t>Sulhaut</t>
  </si>
  <si>
    <t>Sulmish</t>
  </si>
  <si>
    <t>Sulward</t>
  </si>
  <si>
    <t>Súmë</t>
  </si>
  <si>
    <t>Summercut</t>
  </si>
  <si>
    <t>Summergale</t>
  </si>
  <si>
    <t>Suna</t>
  </si>
  <si>
    <t>Sunan</t>
  </si>
  <si>
    <t>Sungaea</t>
  </si>
  <si>
    <t>Sunhilda</t>
  </si>
  <si>
    <t>Sunitra</t>
  </si>
  <si>
    <t>Sunrunner</t>
  </si>
  <si>
    <t>Sunshadow</t>
  </si>
  <si>
    <t>Sunshine</t>
  </si>
  <si>
    <t>Suntrana</t>
  </si>
  <si>
    <t>Surdulica</t>
  </si>
  <si>
    <t>Suron</t>
  </si>
  <si>
    <t>Susprina</t>
  </si>
  <si>
    <t>Sustarre</t>
  </si>
  <si>
    <t>Svanhildur</t>
  </si>
  <si>
    <t>Svarog</t>
  </si>
  <si>
    <t>Svati</t>
  </si>
  <si>
    <t>Sveri</t>
  </si>
  <si>
    <t>Swe</t>
  </si>
  <si>
    <t>Swiller</t>
  </si>
  <si>
    <t>Swulfa</t>
  </si>
  <si>
    <t>Sydanus</t>
  </si>
  <si>
    <t>Sydri</t>
  </si>
  <si>
    <t>Syhana</t>
  </si>
  <si>
    <t>Syitheus</t>
  </si>
  <si>
    <t>Syken</t>
  </si>
  <si>
    <t>Syllareta</t>
  </si>
  <si>
    <t>Sylvana</t>
  </si>
  <si>
    <t>Symons</t>
  </si>
  <si>
    <t>Syndelle</t>
  </si>
  <si>
    <t>Synduil</t>
  </si>
  <si>
    <t>Syranita</t>
  </si>
  <si>
    <t>Syroth</t>
  </si>
  <si>
    <t>Syrus</t>
  </si>
  <si>
    <t>Sythsillis</t>
  </si>
  <si>
    <t>Szanto</t>
  </si>
  <si>
    <t>Szapora</t>
  </si>
  <si>
    <t>Szereban</t>
  </si>
  <si>
    <t>Szollos</t>
  </si>
  <si>
    <t>Szordrin</t>
  </si>
  <si>
    <t>Szuran</t>
  </si>
  <si>
    <t>T’risstree</t>
  </si>
  <si>
    <t>Taarnahm</t>
  </si>
  <si>
    <t>Tadita</t>
  </si>
  <si>
    <t>Tadrond</t>
  </si>
  <si>
    <t>Tadzi</t>
  </si>
  <si>
    <t>Taelin</t>
  </si>
  <si>
    <t>Taerl</t>
  </si>
  <si>
    <t>Taeron</t>
  </si>
  <si>
    <t>Taetra</t>
  </si>
  <si>
    <t>Taevius</t>
  </si>
  <si>
    <t>Tahitoa</t>
  </si>
  <si>
    <t>Taiana</t>
  </si>
  <si>
    <t>Tajan</t>
  </si>
  <si>
    <t>Takara</t>
  </si>
  <si>
    <t>Talabrina</t>
  </si>
  <si>
    <t>Talador</t>
  </si>
  <si>
    <t>Talandro</t>
  </si>
  <si>
    <t>Talara</t>
  </si>
  <si>
    <t>Talath</t>
  </si>
  <si>
    <t>Talea</t>
  </si>
  <si>
    <t>Talelia</t>
  </si>
  <si>
    <t>Talfen</t>
  </si>
  <si>
    <t>Talghaz</t>
  </si>
  <si>
    <t>Talia</t>
  </si>
  <si>
    <t>Talice</t>
  </si>
  <si>
    <t>Talindurum</t>
  </si>
  <si>
    <t>Talira</t>
  </si>
  <si>
    <t>Tallbane</t>
  </si>
  <si>
    <t>Tallcrag</t>
  </si>
  <si>
    <t>Tallin</t>
  </si>
  <si>
    <t>Talmen</t>
  </si>
  <si>
    <t>Talo</t>
  </si>
  <si>
    <t>Taloa</t>
  </si>
  <si>
    <t>Talonien</t>
  </si>
  <si>
    <t>Talonira</t>
  </si>
  <si>
    <t>Talus</t>
  </si>
  <si>
    <t>Talvelai</t>
  </si>
  <si>
    <t>Tamahere</t>
  </si>
  <si>
    <t>Tamajon</t>
  </si>
  <si>
    <t>Tamar</t>
  </si>
  <si>
    <t>Tamaranth</t>
  </si>
  <si>
    <t>Tamesis</t>
  </si>
  <si>
    <t>Tamiel</t>
  </si>
  <si>
    <t>Tamiir</t>
  </si>
  <si>
    <t>Tamika</t>
  </si>
  <si>
    <t>Tamond</t>
  </si>
  <si>
    <t>Tamzin</t>
  </si>
  <si>
    <t>Tanadar</t>
  </si>
  <si>
    <t>Tanar</t>
  </si>
  <si>
    <t>Tandon</t>
  </si>
  <si>
    <t>Tandram</t>
  </si>
  <si>
    <t>Tane</t>
  </si>
  <si>
    <t>Tanerdhir</t>
  </si>
  <si>
    <t>Tanglestrand</t>
  </si>
  <si>
    <t>Taniguar</t>
  </si>
  <si>
    <t>Tanika</t>
  </si>
  <si>
    <t>Tanil</t>
  </si>
  <si>
    <t>Tanith</t>
  </si>
  <si>
    <t>Tannemen</t>
  </si>
  <si>
    <t>Tano</t>
  </si>
  <si>
    <t>Tanra</t>
  </si>
  <si>
    <t>Tansaburon</t>
  </si>
  <si>
    <t>Tansand</t>
  </si>
  <si>
    <t>Tanzirk</t>
  </si>
  <si>
    <t>Tapheon</t>
  </si>
  <si>
    <t>Tappho</t>
  </si>
  <si>
    <t>Tapunui</t>
  </si>
  <si>
    <t>Taradale</t>
  </si>
  <si>
    <t>Taran</t>
  </si>
  <si>
    <t>Tarathi</t>
  </si>
  <si>
    <t>Tarca</t>
  </si>
  <si>
    <t>Tardisite</t>
  </si>
  <si>
    <t>Tardold</t>
  </si>
  <si>
    <t>Tarfen</t>
  </si>
  <si>
    <t>Targana</t>
  </si>
  <si>
    <t>Targash</t>
  </si>
  <si>
    <t>Tari</t>
  </si>
  <si>
    <t>Tariana</t>
  </si>
  <si>
    <t>Tariel</t>
  </si>
  <si>
    <t>Taris</t>
  </si>
  <si>
    <t>Tarithi</t>
  </si>
  <si>
    <t>Tark</t>
  </si>
  <si>
    <t>Tarkus</t>
  </si>
  <si>
    <t>Tarlin</t>
  </si>
  <si>
    <t>Tarlyn</t>
  </si>
  <si>
    <t>Tarnesh</t>
  </si>
  <si>
    <t>Tarrant</t>
  </si>
  <si>
    <t>Tarrick</t>
  </si>
  <si>
    <t>Tarshish</t>
  </si>
  <si>
    <t>Tarsoth</t>
  </si>
  <si>
    <t>Tarvin</t>
  </si>
  <si>
    <t>Tasakos</t>
  </si>
  <si>
    <t>Tasenka</t>
  </si>
  <si>
    <t>Tasina</t>
  </si>
  <si>
    <t>Tasmia</t>
  </si>
  <si>
    <t>Tasos</t>
  </si>
  <si>
    <t>Taston</t>
  </si>
  <si>
    <t>Tathlyn</t>
  </si>
  <si>
    <t>Tatiaina</t>
  </si>
  <si>
    <t>Tatius</t>
  </si>
  <si>
    <t>Tatyl</t>
  </si>
  <si>
    <t>Tauarii</t>
  </si>
  <si>
    <t>Tauni</t>
  </si>
  <si>
    <t>Tauren</t>
  </si>
  <si>
    <t>Taurua</t>
  </si>
  <si>
    <t>Tauryon</t>
  </si>
  <si>
    <t>Tavia</t>
  </si>
  <si>
    <t>Tavihr</t>
  </si>
  <si>
    <t>Tavira</t>
  </si>
  <si>
    <t>Tavish</t>
  </si>
  <si>
    <t>Tavon</t>
  </si>
  <si>
    <t>Tayan</t>
  </si>
  <si>
    <t>Tayside</t>
  </si>
  <si>
    <t>Tazadarus</t>
  </si>
  <si>
    <t>Tazian</t>
  </si>
  <si>
    <t>Tebryn</t>
  </si>
  <si>
    <t>Tedithrulia</t>
  </si>
  <si>
    <t>Tefroy</t>
  </si>
  <si>
    <t>Teg</t>
  </si>
  <si>
    <t>Tegan</t>
  </si>
  <si>
    <t>Tegles</t>
  </si>
  <si>
    <t>Tegvan</t>
  </si>
  <si>
    <t>Tehani</t>
  </si>
  <si>
    <t>Teiki</t>
  </si>
  <si>
    <t>Tekawai</t>
  </si>
  <si>
    <t>Tekir</t>
  </si>
  <si>
    <t>Tekla</t>
  </si>
  <si>
    <t>Telacil</t>
  </si>
  <si>
    <t>Telchal</t>
  </si>
  <si>
    <t>Teldeska</t>
  </si>
  <si>
    <t>Telephus</t>
  </si>
  <si>
    <t>Teleri</t>
  </si>
  <si>
    <t>Telette</t>
  </si>
  <si>
    <t>Telkoun</t>
  </si>
  <si>
    <t>Telthi</t>
  </si>
  <si>
    <t>Telthona</t>
  </si>
  <si>
    <t>Teluin</t>
  </si>
  <si>
    <t>Temarkhos</t>
  </si>
  <si>
    <t>Temperence</t>
  </si>
  <si>
    <t>Temphyr</t>
  </si>
  <si>
    <t>Tenahn</t>
  </si>
  <si>
    <t>Tendell</t>
  </si>
  <si>
    <t>Tendolle</t>
  </si>
  <si>
    <t>Tenerife</t>
  </si>
  <si>
    <t>Tenet</t>
  </si>
  <si>
    <t>Tengaia</t>
  </si>
  <si>
    <t>Tenhwa</t>
  </si>
  <si>
    <t>Tenshy</t>
  </si>
  <si>
    <t>Tenya</t>
  </si>
  <si>
    <t>Tephen</t>
  </si>
  <si>
    <t>Terane</t>
  </si>
  <si>
    <t>Terenia</t>
  </si>
  <si>
    <t>Teresina</t>
  </si>
  <si>
    <t>Teriaz</t>
  </si>
  <si>
    <t>Terios</t>
  </si>
  <si>
    <t>Terlin</t>
  </si>
  <si>
    <t>Terok</t>
  </si>
  <si>
    <t>Terrick</t>
  </si>
  <si>
    <t>Terrog</t>
  </si>
  <si>
    <t>Terrymont</t>
  </si>
  <si>
    <t>Tertia</t>
  </si>
  <si>
    <t>Teshella</t>
  </si>
  <si>
    <t>Tesidus</t>
  </si>
  <si>
    <t>Teslith</t>
  </si>
  <si>
    <t>Tethbec</t>
  </si>
  <si>
    <t>Tethema</t>
  </si>
  <si>
    <t>Tetran</t>
  </si>
  <si>
    <t>Tevandel</t>
  </si>
  <si>
    <t>Tevior</t>
  </si>
  <si>
    <t>Thaddeaus</t>
  </si>
  <si>
    <t>Thaemedra</t>
  </si>
  <si>
    <t>Thaine</t>
  </si>
  <si>
    <t>Thainstone</t>
  </si>
  <si>
    <t>Thairon</t>
  </si>
  <si>
    <t>Thalantyr</t>
  </si>
  <si>
    <t>Thalassa</t>
  </si>
  <si>
    <t>Thalassius</t>
  </si>
  <si>
    <t>Thalaver</t>
  </si>
  <si>
    <t>Thaler</t>
  </si>
  <si>
    <t>Thalered</t>
  </si>
  <si>
    <t>Thali</t>
  </si>
  <si>
    <t>Thalia</t>
  </si>
  <si>
    <t>Thalion</t>
  </si>
  <si>
    <t>Thalos</t>
  </si>
  <si>
    <t>Thamin</t>
  </si>
  <si>
    <t>Thammuz</t>
  </si>
  <si>
    <t>Thana</t>
  </si>
  <si>
    <t>Thanelen</t>
  </si>
  <si>
    <t>Thangar</t>
  </si>
  <si>
    <t>Thangardt</t>
  </si>
  <si>
    <t>Thanowayn</t>
  </si>
  <si>
    <t>Thar</t>
  </si>
  <si>
    <t>Tharadodus</t>
  </si>
  <si>
    <t>Tharag</t>
  </si>
  <si>
    <t>Tharaxus</t>
  </si>
  <si>
    <t>Thari</t>
  </si>
  <si>
    <t>Tharsis</t>
  </si>
  <si>
    <t>Thasean</t>
  </si>
  <si>
    <t>Thauglor</t>
  </si>
  <si>
    <t>Thaugrion</t>
  </si>
  <si>
    <t>Thaylinn</t>
  </si>
  <si>
    <t>Thazal</t>
  </si>
  <si>
    <t>Thazar</t>
  </si>
  <si>
    <t>The Cleaver</t>
  </si>
  <si>
    <t>Theah</t>
  </si>
  <si>
    <t>Thebeau</t>
  </si>
  <si>
    <t>Thedaric</t>
  </si>
  <si>
    <t>Theleb</t>
  </si>
  <si>
    <t>Thelgood</t>
  </si>
  <si>
    <t>Thelle</t>
  </si>
  <si>
    <t>Thelonn</t>
  </si>
  <si>
    <t>Thena</t>
  </si>
  <si>
    <t>Thendara</t>
  </si>
  <si>
    <t>Thendrik</t>
  </si>
  <si>
    <t>Thenemon</t>
  </si>
  <si>
    <t>Thensen</t>
  </si>
  <si>
    <t>Thensil</t>
  </si>
  <si>
    <t>Theodolite</t>
  </si>
  <si>
    <t>Theodulus</t>
  </si>
  <si>
    <t>Theonen</t>
  </si>
  <si>
    <t>Theophania</t>
  </si>
  <si>
    <t>Thera</t>
  </si>
  <si>
    <t>Therianaixius</t>
  </si>
  <si>
    <t>Therol</t>
  </si>
  <si>
    <t>Therosa</t>
  </si>
  <si>
    <t>Thersos</t>
  </si>
  <si>
    <t>Thesal</t>
  </si>
  <si>
    <t>Thessla</t>
  </si>
  <si>
    <t>Thetalia</t>
  </si>
  <si>
    <t>Thiandra</t>
  </si>
  <si>
    <t>Thiasus</t>
  </si>
  <si>
    <t>Thila</t>
  </si>
  <si>
    <t>Thilena</t>
  </si>
  <si>
    <t>Thilik</t>
  </si>
  <si>
    <t>Thillunrian</t>
  </si>
  <si>
    <t>Thiras</t>
  </si>
  <si>
    <t>Thirya</t>
  </si>
  <si>
    <t>Thirza</t>
  </si>
  <si>
    <t>Thocus</t>
  </si>
  <si>
    <t>Thola</t>
  </si>
  <si>
    <t>Tholan</t>
  </si>
  <si>
    <t>Tholdengild</t>
  </si>
  <si>
    <t>Tholie</t>
  </si>
  <si>
    <t>Thomolios</t>
  </si>
  <si>
    <t>Thonaeli</t>
  </si>
  <si>
    <t>Thongar</t>
  </si>
  <si>
    <t>Thonnac</t>
  </si>
  <si>
    <t>Thonolan</t>
  </si>
  <si>
    <t>Thonolia</t>
  </si>
  <si>
    <t>Thonwan</t>
  </si>
  <si>
    <t>Thordis</t>
  </si>
  <si>
    <t>Thori</t>
  </si>
  <si>
    <t>Thoricia</t>
  </si>
  <si>
    <t>Thorik</t>
  </si>
  <si>
    <t>Thorin</t>
  </si>
  <si>
    <t>Thornber</t>
  </si>
  <si>
    <t>Thorog</t>
  </si>
  <si>
    <t>Thorolf</t>
  </si>
  <si>
    <t>Thorona</t>
  </si>
  <si>
    <t>Thoronor</t>
  </si>
  <si>
    <t>Thoros</t>
  </si>
  <si>
    <t>Thorqua</t>
  </si>
  <si>
    <t>Thorsdottir</t>
  </si>
  <si>
    <t>Thoumma</t>
  </si>
  <si>
    <t>Thouria</t>
  </si>
  <si>
    <t>Thrasynos</t>
  </si>
  <si>
    <t>Three</t>
  </si>
  <si>
    <t>Threeflare</t>
  </si>
  <si>
    <t>Throme</t>
  </si>
  <si>
    <t>Thropo</t>
  </si>
  <si>
    <t>Throri</t>
  </si>
  <si>
    <t>Thuba</t>
  </si>
  <si>
    <t>Thulmarra</t>
  </si>
  <si>
    <t>Thulwar</t>
  </si>
  <si>
    <t>Thummim</t>
  </si>
  <si>
    <t>Thundaril</t>
  </si>
  <si>
    <t>Thurlfara</t>
  </si>
  <si>
    <t>Thurwin</t>
  </si>
  <si>
    <t>Thusha</t>
  </si>
  <si>
    <t>Thya</t>
  </si>
  <si>
    <t>Thymraeceus</t>
  </si>
  <si>
    <t>Thyrza</t>
  </si>
  <si>
    <t>Thystram</t>
  </si>
  <si>
    <t>Tiada</t>
  </si>
  <si>
    <t>Tiadaros</t>
  </si>
  <si>
    <t>Tian</t>
  </si>
  <si>
    <t>Tibbetts</t>
  </si>
  <si>
    <t>Tiberius</t>
  </si>
  <si>
    <t>Tiboneus</t>
  </si>
  <si>
    <t>Ticnerani</t>
  </si>
  <si>
    <t>Tiena</t>
  </si>
  <si>
    <t>Tifalius</t>
  </si>
  <si>
    <t>Tilera</t>
  </si>
  <si>
    <t>Tillip</t>
  </si>
  <si>
    <t>Tilly</t>
  </si>
  <si>
    <t>Tiloch</t>
  </si>
  <si>
    <t>Timaia</t>
  </si>
  <si>
    <t>Timandra</t>
  </si>
  <si>
    <t>Timor</t>
  </si>
  <si>
    <t>Timoteo</t>
  </si>
  <si>
    <t>Timoth</t>
  </si>
  <si>
    <t>Timozel</t>
  </si>
  <si>
    <t>Tinuviel</t>
  </si>
  <si>
    <t>Tionele</t>
  </si>
  <si>
    <t>Tiranoth</t>
  </si>
  <si>
    <t>Tiranuil</t>
  </si>
  <si>
    <t>Tiress</t>
  </si>
  <si>
    <t>Tirza</t>
  </si>
  <si>
    <t>Tisina</t>
  </si>
  <si>
    <t>Titan</t>
  </si>
  <si>
    <t>Titanmoon</t>
  </si>
  <si>
    <t>Titansword</t>
  </si>
  <si>
    <t>Titarion</t>
  </si>
  <si>
    <t>Titaua</t>
  </si>
  <si>
    <t>Titch</t>
  </si>
  <si>
    <t>Titus</t>
  </si>
  <si>
    <t>Tiva</t>
  </si>
  <si>
    <t>Tivona</t>
  </si>
  <si>
    <t>Tiyet</t>
  </si>
  <si>
    <t>Tizergha</t>
  </si>
  <si>
    <t>Tlaco</t>
  </si>
  <si>
    <t>Tlana</t>
  </si>
  <si>
    <t>Tluth</t>
  </si>
  <si>
    <t>Tobelo</t>
  </si>
  <si>
    <t>Togh</t>
  </si>
  <si>
    <t>Toira</t>
  </si>
  <si>
    <t>Tola</t>
  </si>
  <si>
    <t>Tolard</t>
  </si>
  <si>
    <t>Tolek</t>
  </si>
  <si>
    <t>Tolvise</t>
  </si>
  <si>
    <t>Tomar</t>
  </si>
  <si>
    <t>Tomasi</t>
  </si>
  <si>
    <t>Tomek</t>
  </si>
  <si>
    <t>Tomorast</t>
  </si>
  <si>
    <t>Tondriel</t>
  </si>
  <si>
    <t>Tonen</t>
  </si>
  <si>
    <t>Tonkin</t>
  </si>
  <si>
    <t>Toomey</t>
  </si>
  <si>
    <t>Toraq</t>
  </si>
  <si>
    <t>Torbett</t>
  </si>
  <si>
    <t>Tordan</t>
  </si>
  <si>
    <t>Torga</t>
  </si>
  <si>
    <t>Torima</t>
  </si>
  <si>
    <t>Torin</t>
  </si>
  <si>
    <t>Torisk</t>
  </si>
  <si>
    <t>Torlo</t>
  </si>
  <si>
    <t>Torloch</t>
  </si>
  <si>
    <t>Toros</t>
  </si>
  <si>
    <t>Torren</t>
  </si>
  <si>
    <t>Torretta</t>
  </si>
  <si>
    <t>Torshorak</t>
  </si>
  <si>
    <t>Torzalan</t>
  </si>
  <si>
    <t>Toslav</t>
  </si>
  <si>
    <t>Tosya</t>
  </si>
  <si>
    <t>Totnes</t>
  </si>
  <si>
    <t>Totugo</t>
  </si>
  <si>
    <t>Tounclare</t>
  </si>
  <si>
    <t>Tovar</t>
  </si>
  <si>
    <t>Towerfall</t>
  </si>
  <si>
    <t>Toxal</t>
  </si>
  <si>
    <t>Traetta</t>
  </si>
  <si>
    <t>Traian</t>
  </si>
  <si>
    <t>Traldar</t>
  </si>
  <si>
    <t>Tralen</t>
  </si>
  <si>
    <t>Tralulcora</t>
  </si>
  <si>
    <t>Tran</t>
  </si>
  <si>
    <t>Traya</t>
  </si>
  <si>
    <t>Treager</t>
  </si>
  <si>
    <t>Trelditha</t>
  </si>
  <si>
    <t>Trelenus</t>
  </si>
  <si>
    <t>Tremona</t>
  </si>
  <si>
    <t>Trendan</t>
  </si>
  <si>
    <t>Trevethor</t>
  </si>
  <si>
    <t>Trezzi</t>
  </si>
  <si>
    <t>Tricker</t>
  </si>
  <si>
    <t>Triel</t>
  </si>
  <si>
    <t>Trienn</t>
  </si>
  <si>
    <t>Triggoin</t>
  </si>
  <si>
    <t>Triglolys</t>
  </si>
  <si>
    <t>Trinette</t>
  </si>
  <si>
    <t>Troa</t>
  </si>
  <si>
    <t>Troppenribb</t>
  </si>
  <si>
    <t>Trotula</t>
  </si>
  <si>
    <t>Troven</t>
  </si>
  <si>
    <t>Trueaxe</t>
  </si>
  <si>
    <t>Trueblade</t>
  </si>
  <si>
    <t>Truehammer</t>
  </si>
  <si>
    <t>Trueshield</t>
  </si>
  <si>
    <t>Tryphon</t>
  </si>
  <si>
    <t>Tsabrak</t>
  </si>
  <si>
    <t>Tsitra</t>
  </si>
  <si>
    <t>Tsiya</t>
  </si>
  <si>
    <t>Tual</t>
  </si>
  <si>
    <t>Tuck</t>
  </si>
  <si>
    <t>Tuenna</t>
  </si>
  <si>
    <t>Tuiani</t>
  </si>
  <si>
    <t>Tuivoreth</t>
  </si>
  <si>
    <t>Tuka</t>
  </si>
  <si>
    <t>Tulah</t>
  </si>
  <si>
    <t>Tulie</t>
  </si>
  <si>
    <t>Tumata</t>
  </si>
  <si>
    <t>Tura</t>
  </si>
  <si>
    <t>Turantharaxus</t>
  </si>
  <si>
    <t>Turaquar</t>
  </si>
  <si>
    <t>Tureen</t>
  </si>
  <si>
    <t>Turghan</t>
  </si>
  <si>
    <t>Turgny</t>
  </si>
  <si>
    <t>Turon</t>
  </si>
  <si>
    <t>Turrelm</t>
  </si>
  <si>
    <t>Turros</t>
  </si>
  <si>
    <t>Tursla</t>
  </si>
  <si>
    <t>Turue</t>
  </si>
  <si>
    <t>Tuvinius</t>
  </si>
  <si>
    <t>Tvashtri</t>
  </si>
  <si>
    <t>Tverny</t>
  </si>
  <si>
    <t>Twilightmantle</t>
  </si>
  <si>
    <t>Twilightwood</t>
  </si>
  <si>
    <t>Twosky</t>
  </si>
  <si>
    <t>Tyburn</t>
  </si>
  <si>
    <t>Tyenganderil</t>
  </si>
  <si>
    <t>Tyranicus</t>
  </si>
  <si>
    <t>Tyravel</t>
  </si>
  <si>
    <t>Tyrisa</t>
  </si>
  <si>
    <t>Tyrre</t>
  </si>
  <si>
    <t>Tyrus</t>
  </si>
  <si>
    <t>Tzalice</t>
  </si>
  <si>
    <t>Tzaravich</t>
  </si>
  <si>
    <t>Tzegyr</t>
  </si>
  <si>
    <t>Uandras</t>
  </si>
  <si>
    <t>Ucobal</t>
  </si>
  <si>
    <t>Udalia</t>
  </si>
  <si>
    <t>Uhashnak</t>
  </si>
  <si>
    <t>Uhlbrecht</t>
  </si>
  <si>
    <t>Ukhlad</t>
  </si>
  <si>
    <t>Ulandórë</t>
  </si>
  <si>
    <t>Ulani</t>
  </si>
  <si>
    <t>Ulara</t>
  </si>
  <si>
    <t>Ulastel</t>
  </si>
  <si>
    <t>Ulcrun</t>
  </si>
  <si>
    <t>Ulda</t>
  </si>
  <si>
    <t>Uliana</t>
  </si>
  <si>
    <t>Ulima</t>
  </si>
  <si>
    <t>Ulkarien</t>
  </si>
  <si>
    <t>Ullin</t>
  </si>
  <si>
    <t>Ulodius</t>
  </si>
  <si>
    <t>Ulorian</t>
  </si>
  <si>
    <t>Ulrica</t>
  </si>
  <si>
    <t>Ulrich</t>
  </si>
  <si>
    <t>Ulsena</t>
  </si>
  <si>
    <t>Ultan</t>
  </si>
  <si>
    <t>Ultham</t>
  </si>
  <si>
    <t>Ulutor</t>
  </si>
  <si>
    <t>Ulviirala</t>
  </si>
  <si>
    <t>Ulzana</t>
  </si>
  <si>
    <t>Ulzy</t>
  </si>
  <si>
    <t>Umandiira</t>
  </si>
  <si>
    <t>Umbermoor</t>
  </si>
  <si>
    <t>Umbert</t>
  </si>
  <si>
    <t>Umedama</t>
  </si>
  <si>
    <t>Umrae</t>
  </si>
  <si>
    <t>Unai</t>
  </si>
  <si>
    <t>Unallara</t>
  </si>
  <si>
    <t>Unanthee</t>
  </si>
  <si>
    <t>Unavoa</t>
  </si>
  <si>
    <t>Undim</t>
  </si>
  <si>
    <t>Undiok</t>
  </si>
  <si>
    <t>Úngor</t>
  </si>
  <si>
    <t>Ungris</t>
  </si>
  <si>
    <t>Ungulisar</t>
  </si>
  <si>
    <t>Unhath</t>
  </si>
  <si>
    <t>Unnira</t>
  </si>
  <si>
    <t>Unsung</t>
  </si>
  <si>
    <t>Unutea</t>
  </si>
  <si>
    <t>Uovana.</t>
  </si>
  <si>
    <t>Uradriel</t>
  </si>
  <si>
    <t>Urai</t>
  </si>
  <si>
    <t>Urakh</t>
  </si>
  <si>
    <t>Uraloria</t>
  </si>
  <si>
    <t>Urarii</t>
  </si>
  <si>
    <t>Urathor</t>
  </si>
  <si>
    <t>Urban</t>
  </si>
  <si>
    <t>Urethani</t>
  </si>
  <si>
    <t>Urga</t>
  </si>
  <si>
    <t>Urgaan</t>
  </si>
  <si>
    <t>Urgathoa</t>
  </si>
  <si>
    <t>Urin</t>
  </si>
  <si>
    <t>Urlik</t>
  </si>
  <si>
    <t>Urlingwood</t>
  </si>
  <si>
    <t>Urlryn</t>
  </si>
  <si>
    <t>Urreth</t>
  </si>
  <si>
    <t>Ursula</t>
  </si>
  <si>
    <t>Urthad</t>
  </si>
  <si>
    <t>Urulan</t>
  </si>
  <si>
    <t>Urunthil</t>
  </si>
  <si>
    <t>Urvi</t>
  </si>
  <si>
    <t>Urzo</t>
  </si>
  <si>
    <t>Ushugha</t>
  </si>
  <si>
    <t>Usiisha</t>
  </si>
  <si>
    <t>Uskura</t>
  </si>
  <si>
    <t>Usoa</t>
  </si>
  <si>
    <t>Utaro</t>
  </si>
  <si>
    <t>Uther</t>
  </si>
  <si>
    <t>Uthros</t>
  </si>
  <si>
    <t>Uttara</t>
  </si>
  <si>
    <t>Utz</t>
  </si>
  <si>
    <t>Uvayn</t>
  </si>
  <si>
    <t>Uvelas</t>
  </si>
  <si>
    <t>Uzamaer</t>
  </si>
  <si>
    <t>Uzan</t>
  </si>
  <si>
    <t>Uzaras</t>
  </si>
  <si>
    <t>Uzoka</t>
  </si>
  <si>
    <t>Uzton</t>
  </si>
  <si>
    <t>Uzuma</t>
  </si>
  <si>
    <t>Uzziel</t>
  </si>
  <si>
    <t>Vacquiel</t>
  </si>
  <si>
    <t>Vadalma</t>
  </si>
  <si>
    <t>Vadena</t>
  </si>
  <si>
    <t>Vadim</t>
  </si>
  <si>
    <t>Vadu</t>
  </si>
  <si>
    <t>Vadusa</t>
  </si>
  <si>
    <t>Vaea</t>
  </si>
  <si>
    <t>Vaelahr</t>
  </si>
  <si>
    <t>Vaerlan</t>
  </si>
  <si>
    <t>Vaiana</t>
  </si>
  <si>
    <t>Vaianu</t>
  </si>
  <si>
    <t>Vaiata</t>
  </si>
  <si>
    <t>Vaihere</t>
  </si>
  <si>
    <t>Vaimiti</t>
  </si>
  <si>
    <t>Vairea</t>
  </si>
  <si>
    <t>Vaite</t>
  </si>
  <si>
    <t>Vaitiare</t>
  </si>
  <si>
    <t>Vaius</t>
  </si>
  <si>
    <t>Vakanga</t>
  </si>
  <si>
    <t>Vala</t>
  </si>
  <si>
    <t>Valachan</t>
  </si>
  <si>
    <t>Valarde</t>
  </si>
  <si>
    <t>Valarianus</t>
  </si>
  <si>
    <t>Valas</t>
  </si>
  <si>
    <t>Valathond</t>
  </si>
  <si>
    <t>Valda</t>
  </si>
  <si>
    <t>Valdick</t>
  </si>
  <si>
    <t>Valdis</t>
  </si>
  <si>
    <t>Valdivia</t>
  </si>
  <si>
    <t>Valdoria</t>
  </si>
  <si>
    <t>Valendra</t>
  </si>
  <si>
    <t>Valentina</t>
  </si>
  <si>
    <t>Valera</t>
  </si>
  <si>
    <t>Valeria</t>
  </si>
  <si>
    <t>Valerian</t>
  </si>
  <si>
    <t>Valeska</t>
  </si>
  <si>
    <t>Valgon</t>
  </si>
  <si>
    <t>Val'haren</t>
  </si>
  <si>
    <t>Valin</t>
  </si>
  <si>
    <t>Valisteroi</t>
  </si>
  <si>
    <t>Valka</t>
  </si>
  <si>
    <t>Valle</t>
  </si>
  <si>
    <t>Vallyn</t>
  </si>
  <si>
    <t>Valmay</t>
  </si>
  <si>
    <t>Valmung</t>
  </si>
  <si>
    <t>Valnedra</t>
  </si>
  <si>
    <t>Valora</t>
  </si>
  <si>
    <t>Valt</t>
  </si>
  <si>
    <t>Valtan</t>
  </si>
  <si>
    <t>Valter</t>
  </si>
  <si>
    <t>Valthrax</t>
  </si>
  <si>
    <t>Valton</t>
  </si>
  <si>
    <t>Valygar</t>
  </si>
  <si>
    <t>Van</t>
  </si>
  <si>
    <t>Vanan</t>
  </si>
  <si>
    <t>Vandala</t>
  </si>
  <si>
    <t>Vandlo</t>
  </si>
  <si>
    <t>Vane</t>
  </si>
  <si>
    <t>Vanendo</t>
  </si>
  <si>
    <t>Vangal</t>
  </si>
  <si>
    <t>Vanne</t>
  </si>
  <si>
    <t>Vantajar</t>
  </si>
  <si>
    <t>Vantur</t>
  </si>
  <si>
    <t>Vanya</t>
  </si>
  <si>
    <t>Vaphoron</t>
  </si>
  <si>
    <t>Varcona</t>
  </si>
  <si>
    <t>Varendil</t>
  </si>
  <si>
    <t>Vargus</t>
  </si>
  <si>
    <t>Varick</t>
  </si>
  <si>
    <t>Varik</t>
  </si>
  <si>
    <t>Varinius</t>
  </si>
  <si>
    <t>Varisia</t>
  </si>
  <si>
    <t>Varlae</t>
  </si>
  <si>
    <t>Varrakus</t>
  </si>
  <si>
    <t>Varuna</t>
  </si>
  <si>
    <t>Varundil</t>
  </si>
  <si>
    <t>Varus</t>
  </si>
  <si>
    <t>Varzand</t>
  </si>
  <si>
    <t>Vashay</t>
  </si>
  <si>
    <t>Vasilek</t>
  </si>
  <si>
    <t>Vasir</t>
  </si>
  <si>
    <t>Vaughak</t>
  </si>
  <si>
    <t>Vaughnan</t>
  </si>
  <si>
    <t>Vauldra</t>
  </si>
  <si>
    <t>Vaulkra</t>
  </si>
  <si>
    <t>Vauner</t>
  </si>
  <si>
    <t>Vaurgal</t>
  </si>
  <si>
    <t>Vedrana</t>
  </si>
  <si>
    <t>Veeranna</t>
  </si>
  <si>
    <t>Veeresh</t>
  </si>
  <si>
    <t>Vegolerrus</t>
  </si>
  <si>
    <t>Vekdan</t>
  </si>
  <si>
    <t>Veklani</t>
  </si>
  <si>
    <t>Velamo</t>
  </si>
  <si>
    <t>Velas</t>
  </si>
  <si>
    <t>Velasco</t>
  </si>
  <si>
    <t>Velasta</t>
  </si>
  <si>
    <t>Velavia</t>
  </si>
  <si>
    <t>Velene</t>
  </si>
  <si>
    <t>Velgess</t>
  </si>
  <si>
    <t>Velia</t>
  </si>
  <si>
    <t>Velië</t>
  </si>
  <si>
    <t>Veliira</t>
  </si>
  <si>
    <t>Velina</t>
  </si>
  <si>
    <t>Velodia</t>
  </si>
  <si>
    <t>Velonar</t>
  </si>
  <si>
    <t>Velorian</t>
  </si>
  <si>
    <t>Veltria</t>
  </si>
  <si>
    <t>Venable</t>
  </si>
  <si>
    <t>Vence</t>
  </si>
  <si>
    <t>Vencia</t>
  </si>
  <si>
    <t>Vendella</t>
  </si>
  <si>
    <t>Vendes</t>
  </si>
  <si>
    <t>Vendrona</t>
  </si>
  <si>
    <t>Venefiq</t>
  </si>
  <si>
    <t>Venetia</t>
  </si>
  <si>
    <t>Vennt</t>
  </si>
  <si>
    <t>Ventimiglia</t>
  </si>
  <si>
    <t>Ventinari</t>
  </si>
  <si>
    <t>Venya</t>
  </si>
  <si>
    <t>Vephar</t>
  </si>
  <si>
    <t>Veran</t>
  </si>
  <si>
    <t>Verbek</t>
  </si>
  <si>
    <t>Verchema</t>
  </si>
  <si>
    <t>Vere</t>
  </si>
  <si>
    <t>Veremund</t>
  </si>
  <si>
    <t>Veresa</t>
  </si>
  <si>
    <t>Vergis</t>
  </si>
  <si>
    <t>Verling</t>
  </si>
  <si>
    <t>Vernt</t>
  </si>
  <si>
    <t>Veroc</t>
  </si>
  <si>
    <t>Veronica</t>
  </si>
  <si>
    <t>Veronis</t>
  </si>
  <si>
    <t>Verovan</t>
  </si>
  <si>
    <t>Vertros</t>
  </si>
  <si>
    <t>Verulia</t>
  </si>
  <si>
    <t>Verushka</t>
  </si>
  <si>
    <t>Veshengo</t>
  </si>
  <si>
    <t>Veskalen</t>
  </si>
  <si>
    <t>Vetea</t>
  </si>
  <si>
    <t>Veth</t>
  </si>
  <si>
    <t>Vethis</t>
  </si>
  <si>
    <t>Vetra</t>
  </si>
  <si>
    <t>Vetrodarn</t>
  </si>
  <si>
    <t>Vexia</t>
  </si>
  <si>
    <t>Veyas</t>
  </si>
  <si>
    <t>Veyk</t>
  </si>
  <si>
    <t>Vhallain</t>
  </si>
  <si>
    <t>Vharkus</t>
  </si>
  <si>
    <t>Vhol</t>
  </si>
  <si>
    <t>Vhyridaan</t>
  </si>
  <si>
    <t>Vialora</t>
  </si>
  <si>
    <t>Viana</t>
  </si>
  <si>
    <t>Vianne</t>
  </si>
  <si>
    <t>Viconia</t>
  </si>
  <si>
    <t>Victor</t>
  </si>
  <si>
    <t>Vidal</t>
  </si>
  <si>
    <t>Vidonia</t>
  </si>
  <si>
    <t>Viera</t>
  </si>
  <si>
    <t>Vierna</t>
  </si>
  <si>
    <t>Vierto</t>
  </si>
  <si>
    <t>Vignesh</t>
  </si>
  <si>
    <t>Vikash</t>
  </si>
  <si>
    <t>Viktal</t>
  </si>
  <si>
    <t>Vil</t>
  </si>
  <si>
    <t>Vilfort</t>
  </si>
  <si>
    <t>Villamor</t>
  </si>
  <si>
    <t>Villanda</t>
  </si>
  <si>
    <t>Vilsar</t>
  </si>
  <si>
    <t>Vilvisurr</t>
  </si>
  <si>
    <t>Vilya</t>
  </si>
  <si>
    <t>Vimala</t>
  </si>
  <si>
    <t>Vinanti</t>
  </si>
  <si>
    <t>Vincent</t>
  </si>
  <si>
    <t>Vincentio</t>
  </si>
  <si>
    <t>Vindyne</t>
  </si>
  <si>
    <t>Vineetha</t>
  </si>
  <si>
    <t>Vinesh</t>
  </si>
  <si>
    <t>Vininornë</t>
  </si>
  <si>
    <t>Vinoth</t>
  </si>
  <si>
    <t>Vinsala</t>
  </si>
  <si>
    <t>Vinson</t>
  </si>
  <si>
    <t>Vintanique</t>
  </si>
  <si>
    <t>Virago</t>
  </si>
  <si>
    <t>Virak</t>
  </si>
  <si>
    <t>Virduk</t>
  </si>
  <si>
    <t>Vire</t>
  </si>
  <si>
    <t>Viridia</t>
  </si>
  <si>
    <t>Virion</t>
  </si>
  <si>
    <t>Virlyn</t>
  </si>
  <si>
    <t>Virman</t>
  </si>
  <si>
    <t>Viroj</t>
  </si>
  <si>
    <t>Vishal</t>
  </si>
  <si>
    <t>Vishnoor</t>
  </si>
  <si>
    <t>Vistan</t>
  </si>
  <si>
    <t>Vistethan</t>
  </si>
  <si>
    <t>Viszlo</t>
  </si>
  <si>
    <t>Vita</t>
  </si>
  <si>
    <t>Vitale</t>
  </si>
  <si>
    <t>Vithia</t>
  </si>
  <si>
    <t>Vithyra</t>
  </si>
  <si>
    <t>Vitigar</t>
  </si>
  <si>
    <t>Vito</t>
  </si>
  <si>
    <t>Vitonni</t>
  </si>
  <si>
    <t>Vittore</t>
  </si>
  <si>
    <t>Vivek</t>
  </si>
  <si>
    <t>Vivien</t>
  </si>
  <si>
    <t>Vix</t>
  </si>
  <si>
    <t>Vizemod</t>
  </si>
  <si>
    <t>Vladislav</t>
  </si>
  <si>
    <t>Vlondril</t>
  </si>
  <si>
    <t>Vodera</t>
  </si>
  <si>
    <t>Vogard</t>
  </si>
  <si>
    <t>Voggu</t>
  </si>
  <si>
    <t>Vohalath</t>
  </si>
  <si>
    <t>Volante</t>
  </si>
  <si>
    <t>Volantes</t>
  </si>
  <si>
    <t>Volene</t>
  </si>
  <si>
    <t>Voleta</t>
  </si>
  <si>
    <t>Volfango</t>
  </si>
  <si>
    <t>Volga</t>
  </si>
  <si>
    <t>Volkos</t>
  </si>
  <si>
    <t>Volmarrion</t>
  </si>
  <si>
    <t>Volney</t>
  </si>
  <si>
    <t>Volrath</t>
  </si>
  <si>
    <t>Voltruno</t>
  </si>
  <si>
    <t>Vonna</t>
  </si>
  <si>
    <t>Vonshay</t>
  </si>
  <si>
    <t>Vonzetta</t>
  </si>
  <si>
    <t>Voonek</t>
  </si>
  <si>
    <t>Voortham</t>
  </si>
  <si>
    <t>Vorgaad</t>
  </si>
  <si>
    <t>Vori</t>
  </si>
  <si>
    <t>Vorla</t>
  </si>
  <si>
    <t>Vorlino</t>
  </si>
  <si>
    <t>Vorn</t>
  </si>
  <si>
    <t>Vornath</t>
  </si>
  <si>
    <t>Vorstus</t>
  </si>
  <si>
    <t>Vossen</t>
  </si>
  <si>
    <t>Vosti</t>
  </si>
  <si>
    <t>Vrago.</t>
  </si>
  <si>
    <t>Vraliss</t>
  </si>
  <si>
    <t>Vrask</t>
  </si>
  <si>
    <t>Vronwe</t>
  </si>
  <si>
    <t>Vrumadi</t>
  </si>
  <si>
    <t>Vrushali</t>
  </si>
  <si>
    <t>Vrye</t>
  </si>
  <si>
    <t>Vunoon</t>
  </si>
  <si>
    <t>Vuzlyn</t>
  </si>
  <si>
    <t>Vyrania</t>
  </si>
  <si>
    <t>Vyrica</t>
  </si>
  <si>
    <t>Vyrmas</t>
  </si>
  <si>
    <t>Vyset</t>
  </si>
  <si>
    <t>Vzani</t>
  </si>
  <si>
    <t>Wace</t>
  </si>
  <si>
    <t>Waelina</t>
  </si>
  <si>
    <t>Waemerk</t>
  </si>
  <si>
    <t>Waera</t>
  </si>
  <si>
    <t>Waerva</t>
  </si>
  <si>
    <t>Walen</t>
  </si>
  <si>
    <t>Wallac</t>
  </si>
  <si>
    <t>Walmac</t>
  </si>
  <si>
    <t>Walvis</t>
  </si>
  <si>
    <t>Wareham</t>
  </si>
  <si>
    <t>Warrender</t>
  </si>
  <si>
    <t>Warrick</t>
  </si>
  <si>
    <t>Wartle</t>
  </si>
  <si>
    <t>Warworst</t>
  </si>
  <si>
    <t>Washio</t>
  </si>
  <si>
    <t>Wayan</t>
  </si>
  <si>
    <t>Waynolt</t>
  </si>
  <si>
    <t>Webb</t>
  </si>
  <si>
    <t>Weilen</t>
  </si>
  <si>
    <t>Welfer</t>
  </si>
  <si>
    <t>Welkirk</t>
  </si>
  <si>
    <t>Wellura</t>
  </si>
  <si>
    <t>Welverin</t>
  </si>
  <si>
    <t>Wencen</t>
  </si>
  <si>
    <t>Wendamyr</t>
  </si>
  <si>
    <t>Wendell</t>
  </si>
  <si>
    <t>Wendello</t>
  </si>
  <si>
    <t>Wenden</t>
  </si>
  <si>
    <t>Wenna</t>
  </si>
  <si>
    <t>Wenric</t>
  </si>
  <si>
    <t>Wenz</t>
  </si>
  <si>
    <t>Weoren</t>
  </si>
  <si>
    <t>Wermila</t>
  </si>
  <si>
    <t>Werrenir</t>
  </si>
  <si>
    <t>Wesche</t>
  </si>
  <si>
    <t>Weslyn</t>
  </si>
  <si>
    <t>Wesnon</t>
  </si>
  <si>
    <t>Wessex</t>
  </si>
  <si>
    <t>Westan</t>
  </si>
  <si>
    <t>Westwood</t>
  </si>
  <si>
    <t>Weydan</t>
  </si>
  <si>
    <t>Wharifin</t>
  </si>
  <si>
    <t>Wharnal</t>
  </si>
  <si>
    <t>Wheatchewer</t>
  </si>
  <si>
    <t>Wheeldin</t>
  </si>
  <si>
    <t>Whelan</t>
  </si>
  <si>
    <t>Whelm</t>
  </si>
  <si>
    <t>Whetter</t>
  </si>
  <si>
    <t>Whim</t>
  </si>
  <si>
    <t>Whistledowm</t>
  </si>
  <si>
    <t>Whitby</t>
  </si>
  <si>
    <t>Whitelocke</t>
  </si>
  <si>
    <t>Wicelind</t>
  </si>
  <si>
    <t>Wicklow</t>
  </si>
  <si>
    <t>Widfrond</t>
  </si>
  <si>
    <t>Wilcannia</t>
  </si>
  <si>
    <t>Wilding</t>
  </si>
  <si>
    <t>Wileen</t>
  </si>
  <si>
    <t>Wilek</t>
  </si>
  <si>
    <t>Wilhelmina</t>
  </si>
  <si>
    <t>Wilhye</t>
  </si>
  <si>
    <t>Wilian</t>
  </si>
  <si>
    <t>Willa</t>
  </si>
  <si>
    <t>Willandra</t>
  </si>
  <si>
    <t>Willona</t>
  </si>
  <si>
    <t>Willoughby</t>
  </si>
  <si>
    <t>Willowrush</t>
  </si>
  <si>
    <t>Wilmarth</t>
  </si>
  <si>
    <t>Wiltrice</t>
  </si>
  <si>
    <t>Wiltshire</t>
  </si>
  <si>
    <t>Wilund</t>
  </si>
  <si>
    <t>Wilxes</t>
  </si>
  <si>
    <t>Winda</t>
  </si>
  <si>
    <t>Windsplitter</t>
  </si>
  <si>
    <t>Winesa</t>
  </si>
  <si>
    <t>Winestock</t>
  </si>
  <si>
    <t>Winola</t>
  </si>
  <si>
    <t>Winterarm</t>
  </si>
  <si>
    <t>Winterbrace</t>
  </si>
  <si>
    <t>Wintermere</t>
  </si>
  <si>
    <t>Wisla</t>
  </si>
  <si>
    <t>Wismey</t>
  </si>
  <si>
    <t>Wispar</t>
  </si>
  <si>
    <t>Wisym</t>
  </si>
  <si>
    <t>Witan</t>
  </si>
  <si>
    <t>Wode</t>
  </si>
  <si>
    <t>Wolfram</t>
  </si>
  <si>
    <t>Wolgast</t>
  </si>
  <si>
    <t>Wolsey</t>
  </si>
  <si>
    <t>Woodenhawk</t>
  </si>
  <si>
    <t>Worch</t>
  </si>
  <si>
    <t>Woulstina</t>
  </si>
  <si>
    <t>Wroe</t>
  </si>
  <si>
    <t>Wulfa</t>
  </si>
  <si>
    <t>Wulflac</t>
  </si>
  <si>
    <t>Wulfstan</t>
  </si>
  <si>
    <t>Wulgreth</t>
  </si>
  <si>
    <t>Wuvok</t>
  </si>
  <si>
    <t>Wuyondra</t>
  </si>
  <si>
    <t>Wygarthe</t>
  </si>
  <si>
    <t>Wylene</t>
  </si>
  <si>
    <t>Wyliath</t>
  </si>
  <si>
    <t>Wyllan</t>
  </si>
  <si>
    <t>Wymez</t>
  </si>
  <si>
    <t>Wyndemere</t>
  </si>
  <si>
    <t>Wynema</t>
  </si>
  <si>
    <t>Wynhunb</t>
  </si>
  <si>
    <t>Wynna</t>
  </si>
  <si>
    <t>Wynton</t>
  </si>
  <si>
    <t>Wyshell</t>
  </si>
  <si>
    <t>Wyvernpunch</t>
  </si>
  <si>
    <t>Xactan</t>
  </si>
  <si>
    <t>Xaemarra</t>
  </si>
  <si>
    <t>Xafiq</t>
  </si>
  <si>
    <t>Xagova</t>
  </si>
  <si>
    <t>Xalana</t>
  </si>
  <si>
    <t>Xamaroth</t>
  </si>
  <si>
    <t>Xambria</t>
  </si>
  <si>
    <t>Xandrilla</t>
  </si>
  <si>
    <t>Xanon</t>
  </si>
  <si>
    <t>Xanti</t>
  </si>
  <si>
    <t>Xantiya</t>
  </si>
  <si>
    <t>Xaphan</t>
  </si>
  <si>
    <t>Xaralien</t>
  </si>
  <si>
    <t>Xaralyna</t>
  </si>
  <si>
    <t>Xathos</t>
  </si>
  <si>
    <t>Xavion</t>
  </si>
  <si>
    <t>Xaysana</t>
  </si>
  <si>
    <t>Xeeff</t>
  </si>
  <si>
    <t>Xelvar</t>
  </si>
  <si>
    <t>Xemitra</t>
  </si>
  <si>
    <t>Xenak</t>
  </si>
  <si>
    <t>Xenavee</t>
  </si>
  <si>
    <t>Xengsu</t>
  </si>
  <si>
    <t>Xenia</t>
  </si>
  <si>
    <t>Xeno</t>
  </si>
  <si>
    <t>Xerastos</t>
  </si>
  <si>
    <t>Xerek</t>
  </si>
  <si>
    <t>Xereya</t>
  </si>
  <si>
    <t>Xerlyn</t>
  </si>
  <si>
    <t>Xerxes</t>
  </si>
  <si>
    <t>Xhosm</t>
  </si>
  <si>
    <t>Ximena</t>
  </si>
  <si>
    <t>Ximun</t>
  </si>
  <si>
    <t>Xioli</t>
  </si>
  <si>
    <t>Xiomara</t>
  </si>
  <si>
    <t>Xippus</t>
  </si>
  <si>
    <t>Xithin</t>
  </si>
  <si>
    <t>Xogah</t>
  </si>
  <si>
    <t>Xola</t>
  </si>
  <si>
    <t>Xolondra</t>
  </si>
  <si>
    <t>Xondual</t>
  </si>
  <si>
    <t>Xoneras</t>
  </si>
  <si>
    <t>Xorgrael</t>
  </si>
  <si>
    <t>Xorosia</t>
  </si>
  <si>
    <t>Xullrae</t>
  </si>
  <si>
    <t>Xult</t>
  </si>
  <si>
    <t>Xune</t>
  </si>
  <si>
    <t>Xuri</t>
  </si>
  <si>
    <t>Xylone</t>
  </si>
  <si>
    <t>Xyomara</t>
  </si>
  <si>
    <t>Xzabria</t>
  </si>
  <si>
    <t>Xzar</t>
  </si>
  <si>
    <t>Yablik</t>
  </si>
  <si>
    <t>Yacheetes</t>
  </si>
  <si>
    <t>Yaimara</t>
  </si>
  <si>
    <t>Yakin</t>
  </si>
  <si>
    <t>Yakora</t>
  </si>
  <si>
    <t>Yaksha</t>
  </si>
  <si>
    <t>Yalena</t>
  </si>
  <si>
    <t>Yalina</t>
  </si>
  <si>
    <t>Yammas</t>
  </si>
  <si>
    <t>Yamos</t>
  </si>
  <si>
    <t>Yana</t>
  </si>
  <si>
    <t>Yanil</t>
  </si>
  <si>
    <t>Yanto</t>
  </si>
  <si>
    <t>Yara</t>
  </si>
  <si>
    <t>Yaras</t>
  </si>
  <si>
    <t>Yardos</t>
  </si>
  <si>
    <t>Yareli</t>
  </si>
  <si>
    <t>Yaromira</t>
  </si>
  <si>
    <t>Yarthin</t>
  </si>
  <si>
    <t>Yarumal</t>
  </si>
  <si>
    <t>Yasca</t>
  </si>
  <si>
    <t>Yash</t>
  </si>
  <si>
    <t>Yasheira</t>
  </si>
  <si>
    <t>Yasmin</t>
  </si>
  <si>
    <t>Yasmina</t>
  </si>
  <si>
    <t>Yasraena</t>
  </si>
  <si>
    <t>Yattara</t>
  </si>
  <si>
    <t>Yavanna</t>
  </si>
  <si>
    <t>Yavari</t>
  </si>
  <si>
    <t>Yavil</t>
  </si>
  <si>
    <t>Yazston</t>
  </si>
  <si>
    <t>Yeddikadar</t>
  </si>
  <si>
    <t>Yefar</t>
  </si>
  <si>
    <t>Yefim</t>
  </si>
  <si>
    <t>Yelentos</t>
  </si>
  <si>
    <t>Yellin</t>
  </si>
  <si>
    <t>Yellowcrane</t>
  </si>
  <si>
    <t>Yendari</t>
  </si>
  <si>
    <t>Yenka</t>
  </si>
  <si>
    <t>Yenli</t>
  </si>
  <si>
    <t>Yervich</t>
  </si>
  <si>
    <t>Yesgard</t>
  </si>
  <si>
    <t>Yevari</t>
  </si>
  <si>
    <t>Yevo</t>
  </si>
  <si>
    <t>Yilan</t>
  </si>
  <si>
    <t>Yip</t>
  </si>
  <si>
    <t>Yishana</t>
  </si>
  <si>
    <t>Yitek</t>
  </si>
  <si>
    <t>Yitti</t>
  </si>
  <si>
    <t>Ykkandri</t>
  </si>
  <si>
    <t>Ylvera</t>
  </si>
  <si>
    <t>Yogner</t>
  </si>
  <si>
    <t>Yohadric</t>
  </si>
  <si>
    <t>Yojana</t>
  </si>
  <si>
    <t>Yokesh</t>
  </si>
  <si>
    <t>Yoncalla</t>
  </si>
  <si>
    <t>Yorala</t>
  </si>
  <si>
    <t>Yorgos</t>
  </si>
  <si>
    <t>Yormwell</t>
  </si>
  <si>
    <t>Yosiro</t>
  </si>
  <si>
    <t>Yosvani</t>
  </si>
  <si>
    <t>Yovela</t>
  </si>
  <si>
    <t>Yrian</t>
  </si>
  <si>
    <t>Ysfalla</t>
  </si>
  <si>
    <t>Ysgrave</t>
  </si>
  <si>
    <t>Yshene</t>
  </si>
  <si>
    <t>Ysona</t>
  </si>
  <si>
    <t>Ythrial</t>
  </si>
  <si>
    <t>Yubo</t>
  </si>
  <si>
    <t>Yudmo</t>
  </si>
  <si>
    <t>Yuelan</t>
  </si>
  <si>
    <t>Yufel</t>
  </si>
  <si>
    <t>Yuldarra</t>
  </si>
  <si>
    <t>Yunta</t>
  </si>
  <si>
    <t>Yurbyn</t>
  </si>
  <si>
    <t>Yuriel</t>
  </si>
  <si>
    <t>Yursil</t>
  </si>
  <si>
    <t>Yusmena</t>
  </si>
  <si>
    <t>Yuzo</t>
  </si>
  <si>
    <t>Yvain</t>
  </si>
  <si>
    <t>Yyn</t>
  </si>
  <si>
    <t>Z’nyra</t>
  </si>
  <si>
    <t>Zabrze</t>
  </si>
  <si>
    <t>Zachan</t>
  </si>
  <si>
    <t>Zacharia</t>
  </si>
  <si>
    <t>Zadkiel</t>
  </si>
  <si>
    <t>Zaghak</t>
  </si>
  <si>
    <t>Zagros</t>
  </si>
  <si>
    <t>Zagya</t>
  </si>
  <si>
    <t>Zaharsian</t>
  </si>
  <si>
    <t>Zahra</t>
  </si>
  <si>
    <t>Zaidi</t>
  </si>
  <si>
    <t>Zaintiraris</t>
  </si>
  <si>
    <t>Zaira</t>
  </si>
  <si>
    <t>Zaisho</t>
  </si>
  <si>
    <t>Zajar</t>
  </si>
  <si>
    <t>Zakath</t>
  </si>
  <si>
    <t>Zakhara</t>
  </si>
  <si>
    <t>Zakhijin</t>
  </si>
  <si>
    <t>Zaknafein</t>
  </si>
  <si>
    <t>Zala</t>
  </si>
  <si>
    <t>Zalar</t>
  </si>
  <si>
    <t>Zald</t>
  </si>
  <si>
    <t>Zaleos</t>
  </si>
  <si>
    <t>Zallanora</t>
  </si>
  <si>
    <t>Zalmon</t>
  </si>
  <si>
    <t>Zaltana</t>
  </si>
  <si>
    <t>Zaltec</t>
  </si>
  <si>
    <t>Zalurit</t>
  </si>
  <si>
    <t>Zambi</t>
  </si>
  <si>
    <t>Zamithra</t>
  </si>
  <si>
    <t>Zamran</t>
  </si>
  <si>
    <t>Zanabeth</t>
  </si>
  <si>
    <t>Zandego</t>
  </si>
  <si>
    <t>Zandir</t>
  </si>
  <si>
    <t>Zandra</t>
  </si>
  <si>
    <t>Zandranto</t>
  </si>
  <si>
    <t>Zanela</t>
  </si>
  <si>
    <t>Zanepar</t>
  </si>
  <si>
    <t>Zanillo</t>
  </si>
  <si>
    <t>Zanoska</t>
  </si>
  <si>
    <t>Zanthe</t>
  </si>
  <si>
    <t>Zantus</t>
  </si>
  <si>
    <t>Zaquivir</t>
  </si>
  <si>
    <t>Zaranda</t>
  </si>
  <si>
    <t>Zarax</t>
  </si>
  <si>
    <t>Zardon</t>
  </si>
  <si>
    <t>Zardra</t>
  </si>
  <si>
    <t>Zargos</t>
  </si>
  <si>
    <t>Zaria</t>
  </si>
  <si>
    <t>Zarik</t>
  </si>
  <si>
    <t>Zarkanan</t>
  </si>
  <si>
    <t>Zarkhil</t>
  </si>
  <si>
    <t>Zarovun</t>
  </si>
  <si>
    <t>Zarra</t>
  </si>
  <si>
    <t>Zatchet</t>
  </si>
  <si>
    <t>Zava</t>
  </si>
  <si>
    <t>Zavalla</t>
  </si>
  <si>
    <t>Zavor</t>
  </si>
  <si>
    <t>Zaxim</t>
  </si>
  <si>
    <t>Zealot</t>
  </si>
  <si>
    <t>Zebel</t>
  </si>
  <si>
    <t>Zebeyana</t>
  </si>
  <si>
    <t>Zebul</t>
  </si>
  <si>
    <t>Zebulon</t>
  </si>
  <si>
    <t>Zedri</t>
  </si>
  <si>
    <t>Zefwyn</t>
  </si>
  <si>
    <t>Zelaya</t>
  </si>
  <si>
    <t>Zeldara</t>
  </si>
  <si>
    <t>Zeldon</t>
  </si>
  <si>
    <t>Zelfina</t>
  </si>
  <si>
    <t>Zelgana</t>
  </si>
  <si>
    <t>Zelsea</t>
  </si>
  <si>
    <t>Zelus</t>
  </si>
  <si>
    <t>Zembrata</t>
  </si>
  <si>
    <t>Zemetis</t>
  </si>
  <si>
    <t>Zemio</t>
  </si>
  <si>
    <t>Zemser</t>
  </si>
  <si>
    <t>Zenaida</t>
  </si>
  <si>
    <t>Zenda</t>
  </si>
  <si>
    <t>Zenovia</t>
  </si>
  <si>
    <t>Zentris</t>
  </si>
  <si>
    <t>Zephon</t>
  </si>
  <si>
    <t>Zephyrus</t>
  </si>
  <si>
    <t>Zerdali</t>
  </si>
  <si>
    <t>Zereni</t>
  </si>
  <si>
    <t>Zerielle</t>
  </si>
  <si>
    <t>Zerqan</t>
  </si>
  <si>
    <t>Zerushda</t>
  </si>
  <si>
    <t>Zesstra</t>
  </si>
  <si>
    <t>Zeth</t>
  </si>
  <si>
    <t>Zethaya</t>
  </si>
  <si>
    <t>Zethergyll</t>
  </si>
  <si>
    <t>Zeulenroda</t>
  </si>
  <si>
    <t>Zevenaar</t>
  </si>
  <si>
    <t>Zevilda</t>
  </si>
  <si>
    <t>Zevon</t>
  </si>
  <si>
    <t>Zhalimar</t>
  </si>
  <si>
    <t>Zharbroah</t>
  </si>
  <si>
    <t>Zharena</t>
  </si>
  <si>
    <t>Zhelluk</t>
  </si>
  <si>
    <t>Zhevitoli</t>
  </si>
  <si>
    <t>Zhukar</t>
  </si>
  <si>
    <t>Zhumadian</t>
  </si>
  <si>
    <t>Ziandela</t>
  </si>
  <si>
    <t>Zielona</t>
  </si>
  <si>
    <t>Zifta</t>
  </si>
  <si>
    <t>Zigam</t>
  </si>
  <si>
    <t>Zigiml</t>
  </si>
  <si>
    <t>Zigunkuros</t>
  </si>
  <si>
    <t>Zijelvet</t>
  </si>
  <si>
    <t>Zikaros</t>
  </si>
  <si>
    <t>Zilennora</t>
  </si>
  <si>
    <t>Zilka</t>
  </si>
  <si>
    <t>Zilora</t>
  </si>
  <si>
    <t>Zilvra</t>
  </si>
  <si>
    <t>Zimiar</t>
  </si>
  <si>
    <t>Zimnicea</t>
  </si>
  <si>
    <t>Zinara</t>
  </si>
  <si>
    <t>Zinata</t>
  </si>
  <si>
    <t>Zinâth</t>
  </si>
  <si>
    <t>Zindelo</t>
  </si>
  <si>
    <t>Zinzerena</t>
  </si>
  <si>
    <t>Ziolen</t>
  </si>
  <si>
    <t>Zipacna</t>
  </si>
  <si>
    <t>Zipaquira</t>
  </si>
  <si>
    <t>Zircon</t>
  </si>
  <si>
    <t>Ziv</t>
  </si>
  <si>
    <t>Zivaden</t>
  </si>
  <si>
    <t>Ziven</t>
  </si>
  <si>
    <t>Ziyad</t>
  </si>
  <si>
    <t>Ziza</t>
  </si>
  <si>
    <t>Zoblink</t>
  </si>
  <si>
    <t>Zofia</t>
  </si>
  <si>
    <t>Zogno</t>
  </si>
  <si>
    <t>Zohreh</t>
  </si>
  <si>
    <t>Zolena</t>
  </si>
  <si>
    <t>Zolerii</t>
  </si>
  <si>
    <t>Zolline</t>
  </si>
  <si>
    <t>Zollo</t>
  </si>
  <si>
    <t>Zolphas</t>
  </si>
  <si>
    <t>Zoltan</t>
  </si>
  <si>
    <t>Zona</t>
  </si>
  <si>
    <t>Zorbo</t>
  </si>
  <si>
    <t>Zordral</t>
  </si>
  <si>
    <t>Zoreta</t>
  </si>
  <si>
    <t>Zoretep</t>
  </si>
  <si>
    <t>Zorita</t>
  </si>
  <si>
    <t>Zorkeda</t>
  </si>
  <si>
    <t>Zorlus</t>
  </si>
  <si>
    <t>Zoroaster</t>
  </si>
  <si>
    <t>Zorratha</t>
  </si>
  <si>
    <t>Zorya</t>
  </si>
  <si>
    <t>Zotyas</t>
  </si>
  <si>
    <t>Zovra</t>
  </si>
  <si>
    <t>Zozzul</t>
  </si>
  <si>
    <t>Zsanett</t>
  </si>
  <si>
    <t>Zsasa</t>
  </si>
  <si>
    <t>Zsodosa</t>
  </si>
  <si>
    <t>Zuera</t>
  </si>
  <si>
    <t>Zuheyr</t>
  </si>
  <si>
    <t>Zulaaria</t>
  </si>
  <si>
    <t>Zuleika</t>
  </si>
  <si>
    <t>Zulema</t>
  </si>
  <si>
    <t>Zumbro</t>
  </si>
  <si>
    <t>Zumbrota</t>
  </si>
  <si>
    <t>Zuralion</t>
  </si>
  <si>
    <t>Zuri</t>
  </si>
  <si>
    <t>Zuriaa</t>
  </si>
  <si>
    <t>Zurishalen</t>
  </si>
  <si>
    <t>Zurn</t>
  </si>
  <si>
    <t>Zurvan</t>
  </si>
  <si>
    <t>Zusta</t>
  </si>
  <si>
    <t>Zuza</t>
  </si>
  <si>
    <t>Zuzana</t>
  </si>
  <si>
    <t>Zuzela</t>
  </si>
  <si>
    <t>Zvalana</t>
  </si>
  <si>
    <t>Zvarich</t>
  </si>
  <si>
    <t>Zvolen</t>
  </si>
  <si>
    <t>Zvornik</t>
  </si>
  <si>
    <t>Zylphan</t>
  </si>
  <si>
    <t>Zymot</t>
  </si>
  <si>
    <t>Zyn</t>
  </si>
  <si>
    <t>Zynovia</t>
  </si>
  <si>
    <t>Zyrine</t>
  </si>
  <si>
    <t>Zyrus</t>
  </si>
  <si>
    <t>Zywick</t>
  </si>
  <si>
    <t>Festhall (4c). A festhall famed for its stunning escorts and its skilled matchmakers, as well as a side business in costume rental.
The Hanging Lantern
Matchmaker &amp; Festhall
The Lantern, an escort service known for the stunning beauty of its workers, and for the skill of its matchmakers, is famous up and down the Sword Coast.
There are many tales of clients who found a long-lost sweetheart at the Lantern or met the girl or boy of their dreams there. Mer-chants and the lovelorn come from up and down the Sword Coast to visit the Lantern, which is tucked into a square of shops and warehouses bounded by Shrimp Street, Pressbow Lane, Oar Alley and Ship Street. 
The Place
The Lantern is a large, window¬less building that rises a full six floors above the street. Thanks to flooding and old sewer tunnels, it has no cellars. It's dim inside, and hushed —except for the constant, gentle flute and harp music. Both the music and the sound-eating, I'm told, are due to magic.
The Prospect
Folk come to the Lantern for just one purpose, slipping in any of its seven doors into small, inti¬mate rooms. In each room, a matchmaker waits.
There clients are interviewed, pay and are ushered into one of many narrow dark passages and stairs that leads to the room of their chosen. I'm told that not a few stabbings and stranglings occur in these dark passages when one patron lies in wait for another. Selected escorts can also meet clients by appointment. Yes, they make house calls.
The matchmakers seem expert at knowing exactly what clients want—even those who refuse to say. A wizard I met leaving the Lantern, in exchange for my promise not to name her, tells me they're not expert matchmakers, but really dopplegangers! They mind read to learn what folk like, and use their shapechanging to supply it, when their hired girls and boys can't.
The Watchful Order of Magists &amp; Protectors knows their secret, but preserves it, along with their lives and continued operation, in exchange for their solemn promise not to slay any guests. There are rumors of occasional evil outlander wizards disap¬pearing at the Lantern, though.
The People
No one, not even the Lanterns hired escorts, is sure how many matchmakers work at the Lan¬tern. I'm told there are actually six dopplegangers, but they shift their shapes often enough to baffle any exact accounting.
The spokeswoman for the Lantern is a dignified elderly lady of rich dress and cultured manners, but its not known if this is a real person, or a shape taken by more than one 'ganger.
The Prices
Escorts can be had for as little as 10 gp for on-the-arm service only. If acting is involved, such as playing a false part in a conversa¬tion meant to be overheard or pretending to wealth or identity in business dealings, the mini¬mum fee is 25 gp. If more is desired, fees rise from there to a high of around 75 gp. The match¬makers have an uncanny ability to know how much a client can pay. Discretion is assured.
If a client just wants to hire bodies — a group of folk to accom-pany her on a stroll or tavern crawl through Dock Ward, say as a bodyguard party, or to fool someone into thinking the client is part of a group or has lots of friends—they can be had for as little as 7 to 9 gp/head per eve¬ning. The Lantern has a call list of those down on their luck, and charges 3 gp for the trouble of sending a runner boy for them and providing suitable garb.
TraveLers' Lore
The business the Lantern do forces it to deal in a little-known sideline. Its the closest thing to a costume rental service Water- deep has, providing fooling clothing for many occasions. Costumes are sometimes rented out, typically for 1 gp per night. Renters must pay for replace¬ment of any damaged garments.
There are many many tales of finding long-lost heartmates here (thanks to the shapeshifting of the 'gangers), but there are also ru¬mors that drugged captives are kept here to await a slavers' ship or recovery by kidnap gangs. I saw no evidence of that—but I did see carried out the body of an unfor¬tunate merchant who'd met a creditor on the stairs and been a bit too slow with his dagger.
Helmstar Warehouse
Facing the full fury of winter sea storms howling across the har¬bor, this warehouse stands on Dock Street, on the northeast corner of its junction with Crookedclaw Alley.
The Place
This old, slightly leaning stone structure looks most impressive— in a worn, seedy way. Its carved harpies and wyverns, encrusted with white caps of bird drop¬pings, glare down endlessly on the bustle of the docks.
The Prospect
The Helmstar Warehouse is presently run by one of the third generation of Helmstars to trade on the docks of Waterdeep: Chuldan Helmstar.
Chuldan is one of the better- known fences of Waterdeep. He buys carvings and statuary of all sorts, no matter how recogniz¬able and hot, for 35% of the current new-made market price. No value is given for any en¬chantments on or magical pow¬ers of items, only on their material, size, and workmanship.
Chuldan is one of very few Waterdhavians allowed by the guilds involved to hold dual membership in guilds that are of ten competitors: the Fellowship of Salters, Packers, and Joiners and the Guild of Watermen. He maintains this rare position by handsome annual payments over and above his dues to both guilds. It allows him to carry on his illicit trade, which is the great majority of his business. Stolen goods find shipboard ways out of Waterdeep in a variety of inge¬nious packagings devised and constructed by Chuldan and his skilled, discreet staff of fourteen.
The People
Chuldan is a close-mouthed, bird-like, suspicious man with jet black eyes and hair. Always expecting double-dealing and betrayal, he is steps ahead of foes with contingency plans, escape routes, and surprises up one's sleeve—and seems satisfied when such deceits occur, as if they confirm his forethought and views on the true natures of all intelligent races.
The Prices
Chuldan deals in the handling of small cargo, from six barrels or a noble's coach to individual crates bound for friends and colleagues up and down the Sword Coast.
His rates are high (2 to 6 gp per container), and he guarantees only same-season delivery. How¬ever, he has a large clientele, because he is discreet, takes extra care in packing to ensure cargo safety and undertakes to threat¬en, trace, check on, and otherwise persuade hired carriers to make sure cargo they take coin from him to deliver is in fact delivered to the right party as soon as possible.
Travelers' Lore
Few bother Chuldan, his goods, or his staff-word of his defenses and means of vengeance has spread. The high-vaulted, crowded warehouse is guarded by a band of margoyles whose loyalty to Chuldan seems unshak¬able. No one knows exactly how many of these creatures are lurking around the warehouse and Chuldan's rooftop apart¬ments, or by what means he controls them. They hunt down any who molest him, trespass, or try to steal.
On occasions Chuldan has found it necessary to explain certain things to professionally curious men of the city watch. Usually his explanations concern a severed head, newly added to the end of a row of withered fellow trophies above Chuldan's front counter. Chuldan's words tend to reflect the view that this latest head, like the earlier ones, came in a recently unloaded cargo from far and barbarous lands, and has something to do, he understands, with barbarian beliefs about guardian spirits that watch over goods while they travel afar. That certain of the heads seem familiar, closely resembling recently vanished rogues and ruffians of the city is something that troubles, puzzles, and indeed mystifies Chuldan over and over again.
Chuldan invites all passersby to poke their noses into his warehouse to see the care he takes over cargo and the speed and volume of his business. He hopes (correctly) that many will be impressed—either to use his services or to refrain from trying to steal from him.
The lore of Dock Ward says the ghost of Chuldan's famous adven-turing father, the bearded and brawling warrior Thalagar, drifts around the warehouse—its sewer door, in particular—in tattered splint mail, battle axe in hands, defending Helmstar territory.
The ghost is said to have routed more than one thieving band who used magic to neutralize the margoyles. Thalagar especially hated lizard men, and on certain mist-shrouded nights, old sailors say he can be seen striding silently but speedily along the length of Dock Street, ^torm-like of visage, axe in hand. 
Some of the carvings on the second floor ledge and roof of the warehouse are crumbling away. A shattered, fallen harpy was recently found on Dock Street one morning below its customary perch. Under it was the flattened body of an unfortu¬nate thief, still clutching the climbing line that had pulled the carving down atop her. Chuldan Helmstar had the missing roof¬top carving replaced with a detailed carving that shows a crouching, terrified-looking human female in leathers hold¬ing one end of a climbing cord, and took great pleasure in pointing it out to visitors for the next few ri.des.
These are always nights when lizard men have come near the harbor (as crew, captives, passengers, or visitors—perhaps disguised—to the city).</t>
  </si>
  <si>
    <t>Selûne's Smile
EDIT
SHARE
The signboard of the inn.
Selûne's Smile
Aliases
Inn of the Crescent Moon
Type
Tavern, inn
Location
Dock Ward of Waterdeep.[1]
Services provided
Drinks
Patron deity
Selûne[1]
Owner History
Luna[2]	1357 DR –
Kyriani Agrivar[1]	1374 DR –
Inhabitants of Selûne's Smile
Organizations in Selûne's Smile
Selûne's Smile, also known as the Inn of the Crescent Moon, was a tavern and inn devoted to Selûne in the Dock Ward of Waterdeep in the mid–14th century DR.[1][2][3] Uniquely, it was established and run by an avatar of the goddess Selûne, the Moonmaiden. Named Luna, she had chosen to live her life as a mortal.[4][5] It was also the home of the famed adventurers Vajra Valmeyjar, Kyriani Agrivar, Timoth Eyesbright, and Onyx the Invincible.[4]
Contents[show]
ServicesEdit
The Church of Selûne in Waterdeep used the Smile as a base of operations.[6]
HistoryEdit
Original StructureEdit
In the 1350s DR, Selûne's Smile was a newly opened inn managed by Luna. Vajra Valmeyjar became its bouncer for a time and developed a good working relationship and friendship with Luna. It was quiet but known for its sociable and friendly atmosphere.[2][3]
However, by 1357 DR, it had grown rather rowdy—when next Vajra entered, she stepped into a brawl, but quelled it by her very presence. She'd been summoned by Luna to help with a task: Cybriana, Timoth Eyesbright, and Onyx the Invincible had been seeking the paladin Priam Agrivar, finally arriving at the Smile. Luna introduced them, and Vajra led them to Priam—the drunken beggar outside, whom they rescued from thugs. They all stayed in the tavern's common room that night.[2] Shortly after they left to find help for Priam, bounty seekers who'd pursued Vajra found and killed two of the thugs outside the Inn of the Crescent Moon.[3] Not long after, Conner and a young boy, who'd been traveling on a distant moor when they were beset by dire wolves, were transported by a shaft of moonlight to the street outside Selûne's Smile, where Luna greeted them.[3] Conner and the boy stayed at the inn.[7] After defeating the monstrous Imgig Zu and foiling his invasion of the Realms, the victorious adventurers Vajra, Priam, Timoth, Onyx, and Kyriani returned to the Selûne's Smile, where Luna placed the powerful Selûne's Eye gem on a shelf over the bar, then bestowed treasures on the heroes. Onyx, however, searched inside a cabinet, which turned out to be trapped with a spell that sent him to sleep[8] for two days.[9]
When bounty hunters kidnapped Vajra from the Smile, Timoth and Conner went after them. Meanwhile, more bounty hunters and a mage came. Their spells and a potion in the drinks left all the patrons unconscious, and they kidnapped the cat child. When Vajra, Timoth, and Conner returned and awoke her, Kyriani told them what had happened, and Vajra and Conner left to go after the boy.[10] Later, there was a celebration in the Smile for Vajra's return.[11]
Selune&amp;#039;s Smile destroyed
The companions shocked to find their home destroyed as a target of Shar's rage.
During the Time of Troubles in the Year of Shadows, 1358 DR, Kyriani's magic went awry, and she inadvertently unleashed magic missiles in Timoth's stall. One night, the heroes were relaxing in the tavern when Kyriani tried a simple bloom, but also created a monstrous flower monster inside the tavern; it was quickly burned up by Vajra. Then Onyx arrived and reported seeing an avatar of Selûne in Waterdeep. This was when the heroes admitted knowing all along that Luna was really Selûne. Luna told the truth about herself and tried to show her friends her inner room to prove it, but was shocked to find the whole room missing. Luna was later defeated and captured by the false avatar.[4] While she was missing, the heroes tried to manage the Selûne's Smile, but argued over chores and their worries. They vowed to rescue Luna from the House of the Moon.[4] However, afterward, the vengeful false avatar—revealed to be the goddess Shar—completely destroyed the Selûne's Smile. Standing atop the rubble, she confronted the heroes and tried to kill Luna with the Rod of Oblivion. Fortunately, Timoth and Vajra noticed that, although the physical doorway was gone, the dimensional doorway to Luna's inner room remained and now stood ajar, though some distance in the air. Timoth, Vajra, and Onyx stood on each other's backs to fully open the door and release Selûne's divine power to Luna, transforming her into the true avatar of Selûne.[9] Famously, Selûne battled Shar over the streets of Waterdeep and defeated her.[5][12][13][9] Afterward, Selûne became humble innkeeper Luna once more, and vowed to rebuild the Selûne's Smile.[9]
InterimEdit
Afterward, the companions briefly went their own ways, with Vajra and Timoth leaving to fight in a war. Onyx had promised to help Luna rebuild the tavern, but he went off drinking in other taverns where he could have more fun.[14]
Rebuilt StructureEdit
On the hottest day of summer later year, Vajra and Timoth arm-wrestled in the Smile as watched on and Onyx collected bets. Little did they know that their contest was magically enhanced, releasing Aviss and Fellandar from their extra-dimensional prison to wreak a path of destruction through the city, beginning and ending at the Smile. A stoneskin-protected Onyx was hurled through the Smile's wall. The villains were re-imprisoned and Vajra and Timoth broke off their match, leaving the winner unknown, an argument breaking out, and Onyx struggling to pay back his bets.[15]
By 1370 DR, Kyriani was proprietress of Selûne's Smile.[16]
FeaturesEdit
At the top of the stairs was a door with a crescent-moon handle. Behind this was Luna's special inner room,[4] though her friends thought it no more than a closet. It held a portal that Luna used to communicate with the outer planes. It was also where she stored her godly power. Its dimensional doorway remained in place even when the physical doorway and entire inn were destroyed.[9]
The Smile housed a "mystic nexus point". This allowed a door to be opened within the inn to an extra-dimensional prison holding Aviss and Fellandar.[15] [note 1]</t>
  </si>
  <si>
    <t>Shop (Perfume). A veritable glass jungle of bottles filled with exotic perfumes and other scents.</t>
  </si>
  <si>
    <t>Shop (Blades). A shop that specializes in daggers, blades and knives.</t>
  </si>
  <si>
    <t xml:space="preserve"> Rental Warehouse (was Alex Lenter's Storage).
Alek was a fence in Waterdeep before he was recruited by the Xanathar for his operations in Skullport. Alek, however, secretly spied on the Xanathar's Guild for his friends in the Shadow Thieves, who wanted know all that happened in "their" city. Alek hoped to use this situation to gain as much money as possible. If he was caught, he would be killed</t>
  </si>
  <si>
    <t>This curiosity shop is filled with lots of battle trophies and souvenirs from Undermountain. Worth a look to see the stuffed beholder for which the shop is named. The shopkeeper is a deep gnome.
(4c). A curio shop famous in the city for battle trophies from places far and near (especially Undermountain). Currently owned by a deep gnome who calls himself Xoblob, though the name certainly predates him.</t>
  </si>
  <si>
    <t>A veritable glass jungle of bottles filled with exotic perfumes and other scents. Located in a particularly run-down alley of the Dock Ward, the House of Pride is run by two sisters who escaped from a life of prostitution to become entrepreneurs. The shop is surprisingly well stocked, and carries strange scents such as the musk of a flail snail. An enchantment over the shop keeps its glass contents from breaking, which is a very real threat in that neighborhood. The shop is protected by two large, well-trained mastiffs.
 (4c). A veritable glass jungle of bottles filled with exotic perfumes and other scents.</t>
  </si>
  <si>
    <t>An exclusive and expensive shop that traffics in all manner of maps, charts and books, though not magical tomes for sale unless you've one to trade
Large selection of mundane books
Selection of arcane scrolls
Blank Scrolls (for scribing)
Sea Ward: 1st - A footstone marking the burial site of a long-dead Open Lord's faithful guard dog, Rivuryn, which is set into the turf just south of a small stand of trees that lies inside the city wall immediately south of Seaseyes Tower. Sometimes a portable wooden bench hides the footstone. 2nd - A stone half-hidden under a downspout, on the seaward side of the Fanebar, at the southernmost corner where a narrow passage leads through Kulzar's Alley.
An exclusive and expensive shop that traffics in all manner of maps, charts and books, though not magical tomes for sale unless you've one to trade.</t>
  </si>
  <si>
    <t>Adventuring gear. Shop (Rope)</t>
  </si>
  <si>
    <t>. As there is no guild in Waterdeep for ropemakers, Talnu works independently. You would think a gnome wouldn’t be able to earn a living by selling ropes and only ropes for his whole life, but here we are. Hempen Ropes? Talnu’s got em. Silk Ropes? Yup. Grappling hooks? No. Only ropes. Whatever you do, don’t mention Nestaur the Ropemaker in front of the proprietor. Proprietor: Baershin Talnu. [ See "Who's Who in Waterdeep," p.92, City of Splendors. ]</t>
  </si>
  <si>
    <t>You can buy lanterns pretty much anywhere, but this shop founded by Zorth Ulmaril (long dead) has the best selection in Waterdeep, featuring a wide array of cosmetic differences. Zorth’s great-great-granddaughter, Bryll, specializes in lanterns for ships, using mirrors and durable rust-resistant metal alloys to ensure effective and long-lasting tools for seafarers. If someone wants a lantern to hang on their wagon or explore a cave, she keeps plenty of those on hand as well.
Trades Ward: 1st - The huge, cracked, paving stone set into the eastern end of Ironpost Street, on its southern edge (right against the wall of the corner building). 2nd - On the rooftop of the Gray Serpent Inn, just at the head of the back stairway on the outside wall of the building.</t>
  </si>
  <si>
    <t>Fishgut Court</t>
  </si>
  <si>
    <t>Smuggler's Dock</t>
  </si>
  <si>
    <t>court</t>
  </si>
  <si>
    <t>Tavern (3c•3p). This tavern is a quieter, cheaper alternative to the Sleeping Snake (see above). There's still dancing on the tables and the cheaper sort of drink, but this place has a better class of clientele and background music (of the lutes and toots variety).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</si>
</sst>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0.00\ &quot;₽&quot;_-;\-* #,##0.00\ &quot;₽&quot;_-;_-* &quot;-&quot;??\ &quot;₽&quot;_-;_-@_-"/>
    <numFmt numFmtId="164" formatCode="&quot;$&quot;#,##0"/>
  </numFmts>
  <fonts count="243">
    <font>
      <sz val="11"/>
      <color theme="1"/>
      <name val="Calibri"/>
      <family val="2"/>
      <charset val="204"/>
      <scheme val="minor"/>
    </font>
    <font>
      <sz val="11"/>
      <color theme="0"/>
      <name val="Calibri"/>
      <family val="2"/>
      <charset val="204"/>
      <scheme val="minor"/>
    </font>
    <font>
      <sz val="10"/>
      <name val="Arial"/>
      <family val="2"/>
      <charset val="204"/>
    </font>
    <font>
      <b/>
      <sz val="10"/>
      <color theme="0"/>
      <name val="Arial"/>
      <family val="2"/>
      <charset val="204"/>
    </font>
    <font>
      <sz val="9"/>
      <color indexed="81"/>
      <name val="Tahoma"/>
      <family val="2"/>
      <charset val="204"/>
    </font>
    <font>
      <b/>
      <sz val="9"/>
      <color indexed="81"/>
      <name val="Tahoma"/>
      <family val="2"/>
      <charset val="204"/>
    </font>
    <font>
      <b/>
      <sz val="11"/>
      <color rgb="FFFFFFFF"/>
      <name val="Calibri"/>
      <family val="2"/>
      <charset val="204"/>
      <scheme val="minor"/>
    </font>
    <font>
      <sz val="11"/>
      <color rgb="FF000000"/>
      <name val="Calibri"/>
      <family val="2"/>
      <charset val="204"/>
      <scheme val="minor"/>
    </font>
    <font>
      <sz val="12"/>
      <color rgb="FF000000"/>
      <name val="Arial Unicode MS"/>
      <family val="2"/>
      <charset val="204"/>
    </font>
    <font>
      <sz val="12"/>
      <color rgb="FF000000"/>
      <name val="Trebuchet MS"/>
      <family val="2"/>
      <charset val="204"/>
    </font>
    <font>
      <sz val="12"/>
      <color theme="1"/>
      <name val="Calibri"/>
      <family val="2"/>
      <charset val="204"/>
      <scheme val="minor"/>
    </font>
    <font>
      <sz val="12"/>
      <color rgb="FFFFFFFF"/>
      <name val="Trebuchet MS"/>
      <family val="2"/>
      <charset val="204"/>
    </font>
    <font>
      <sz val="7"/>
      <color rgb="FF000000"/>
      <name val="Times New Roman"/>
      <family val="1"/>
      <charset val="204"/>
    </font>
    <font>
      <b/>
      <sz val="9.5"/>
      <color rgb="FF000000"/>
      <name val="Calibri"/>
      <family val="2"/>
      <charset val="204"/>
      <scheme val="minor"/>
    </font>
    <font>
      <u/>
      <sz val="11"/>
      <color theme="10"/>
      <name val="Calibri"/>
      <family val="2"/>
      <charset val="204"/>
      <scheme val="minor"/>
    </font>
    <font>
      <b/>
      <sz val="12"/>
      <color theme="0"/>
      <name val="Trebuchet MS"/>
      <family val="2"/>
      <charset val="204"/>
    </font>
    <font>
      <sz val="12"/>
      <color theme="0"/>
      <name val="Trebuchet MS"/>
      <family val="2"/>
      <charset val="204"/>
    </font>
    <font>
      <sz val="9"/>
      <color rgb="FF000000"/>
      <name val="Book Antiqua"/>
      <family val="1"/>
      <charset val="204"/>
    </font>
    <font>
      <vertAlign val="superscript"/>
      <sz val="9"/>
      <color rgb="FF000000"/>
      <name val="Book Antiqua"/>
      <family val="1"/>
      <charset val="204"/>
    </font>
    <font>
      <sz val="11"/>
      <color theme="1"/>
      <name val="Calibri"/>
      <family val="2"/>
      <charset val="204"/>
      <scheme val="minor"/>
    </font>
    <font>
      <b/>
      <sz val="11"/>
      <color theme="0"/>
      <name val="Calibri"/>
      <family val="2"/>
      <charset val="204"/>
      <scheme val="minor"/>
    </font>
    <font>
      <b/>
      <sz val="16"/>
      <color theme="0"/>
      <name val="Calibri"/>
      <family val="2"/>
      <charset val="204"/>
      <scheme val="minor"/>
    </font>
    <font>
      <sz val="14"/>
      <color theme="0"/>
      <name val="Calibri"/>
      <family val="2"/>
      <charset val="204"/>
      <scheme val="minor"/>
    </font>
    <font>
      <b/>
      <sz val="12"/>
      <color theme="0"/>
      <name val="Calibri"/>
      <family val="2"/>
      <charset val="204"/>
      <scheme val="minor"/>
    </font>
    <font>
      <sz val="16"/>
      <color theme="0"/>
      <name val="Algerian"/>
      <family val="5"/>
    </font>
    <font>
      <sz val="14"/>
      <color theme="0"/>
      <name val="Algerian"/>
      <family val="5"/>
    </font>
    <font>
      <b/>
      <sz val="16"/>
      <color theme="0"/>
      <name val="Algerian"/>
      <family val="5"/>
    </font>
    <font>
      <b/>
      <sz val="11"/>
      <color theme="1"/>
      <name val="Calibri"/>
      <family val="2"/>
      <charset val="204"/>
      <scheme val="minor"/>
    </font>
    <font>
      <sz val="10"/>
      <color theme="1"/>
      <name val="Times New Roman"/>
      <family val="1"/>
      <charset val="204"/>
    </font>
    <font>
      <sz val="12"/>
      <color rgb="FF000000"/>
      <name val="Calibri"/>
      <family val="2"/>
      <charset val="204"/>
      <scheme val="minor"/>
    </font>
    <font>
      <sz val="12"/>
      <color rgb="FF000000"/>
      <name val="Arial"/>
      <family val="2"/>
      <charset val="204"/>
    </font>
    <font>
      <sz val="11"/>
      <name val="Calibri"/>
      <family val="2"/>
      <charset val="204"/>
      <scheme val="minor"/>
    </font>
    <font>
      <b/>
      <sz val="14"/>
      <color theme="0"/>
      <name val="Calibri"/>
      <family val="2"/>
      <charset val="204"/>
      <scheme val="minor"/>
    </font>
    <font>
      <sz val="11"/>
      <color rgb="FF3F4244"/>
      <name val="Calibri"/>
      <family val="2"/>
      <charset val="204"/>
      <scheme val="minor"/>
    </font>
    <font>
      <sz val="36"/>
      <color theme="0"/>
      <name val="Algerian"/>
      <family val="5"/>
    </font>
    <font>
      <sz val="10"/>
      <color rgb="FF000000"/>
      <name val="Arial"/>
      <family val="2"/>
      <charset val="204"/>
    </font>
    <font>
      <sz val="12"/>
      <color rgb="FF000000"/>
      <name val="Verdana"/>
      <family val="2"/>
      <charset val="204"/>
    </font>
    <font>
      <b/>
      <sz val="11"/>
      <color rgb="FF000000"/>
      <name val="Calibri"/>
      <family val="2"/>
      <charset val="204"/>
      <scheme val="minor"/>
    </font>
    <font>
      <sz val="12"/>
      <color rgb="FF000000"/>
      <name val="Calibri"/>
      <family val="2"/>
      <charset val="204"/>
    </font>
    <font>
      <sz val="12"/>
      <color theme="1"/>
      <name val="Calibri"/>
      <family val="2"/>
      <charset val="204"/>
    </font>
    <font>
      <sz val="11"/>
      <color theme="0"/>
      <name val="Algerian"/>
      <family val="5"/>
    </font>
    <font>
      <b/>
      <sz val="11"/>
      <color rgb="FF000000"/>
      <name val="Verdana"/>
      <family val="2"/>
      <charset val="204"/>
    </font>
    <font>
      <sz val="8"/>
      <color rgb="FF000000"/>
      <name val="Verdana"/>
      <family val="2"/>
      <charset val="204"/>
    </font>
    <font>
      <i/>
      <sz val="8"/>
      <color rgb="FF000000"/>
      <name val="Verdana"/>
      <family val="2"/>
      <charset val="204"/>
    </font>
    <font>
      <i/>
      <sz val="11"/>
      <color rgb="FF000000"/>
      <name val="Calibri"/>
      <family val="2"/>
      <charset val="204"/>
      <scheme val="minor"/>
    </font>
    <font>
      <b/>
      <strike/>
      <u val="double"/>
      <sz val="12"/>
      <color theme="1"/>
      <name val="Calibri"/>
      <family val="2"/>
      <charset val="204"/>
      <scheme val="minor"/>
    </font>
    <font>
      <b/>
      <strike/>
      <u val="double"/>
      <sz val="11"/>
      <color theme="1"/>
      <name val="Calibri"/>
      <family val="2"/>
      <charset val="204"/>
      <scheme val="minor"/>
    </font>
    <font>
      <i/>
      <sz val="11"/>
      <color theme="1"/>
      <name val="Calibri"/>
      <family val="2"/>
      <charset val="204"/>
      <scheme val="minor"/>
    </font>
    <font>
      <sz val="11"/>
      <color rgb="FF333333"/>
      <name val="Calibri"/>
      <family val="2"/>
      <charset val="204"/>
      <scheme val="minor"/>
    </font>
    <font>
      <strike/>
      <sz val="11"/>
      <color theme="0"/>
      <name val="Calibri"/>
      <family val="2"/>
      <charset val="204"/>
      <scheme val="minor"/>
    </font>
    <font>
      <b/>
      <sz val="11"/>
      <name val="Calibri"/>
      <family val="2"/>
      <charset val="204"/>
      <scheme val="minor"/>
    </font>
    <font>
      <b/>
      <i/>
      <sz val="11"/>
      <color theme="0"/>
      <name val="Segoe UI"/>
      <family val="2"/>
      <charset val="204"/>
    </font>
    <font>
      <sz val="18"/>
      <color theme="0"/>
      <name val="Algerian"/>
      <family val="5"/>
    </font>
    <font>
      <b/>
      <sz val="12"/>
      <name val="Philosopher"/>
    </font>
    <font>
      <sz val="24"/>
      <name val="Marcellus SC"/>
    </font>
    <font>
      <sz val="12"/>
      <name val="Philosopher"/>
    </font>
    <font>
      <sz val="12"/>
      <name val="Marcellus SC"/>
    </font>
    <font>
      <sz val="11"/>
      <color rgb="FF0B5394"/>
      <name val="Philosopher"/>
    </font>
    <font>
      <sz val="10"/>
      <color rgb="FF999999"/>
      <name val="Philosopher"/>
    </font>
    <font>
      <sz val="11"/>
      <color rgb="FFB45F06"/>
      <name val="Philosopher"/>
    </font>
    <font>
      <i/>
      <sz val="11"/>
      <color rgb="FF666666"/>
      <name val="Philosopher"/>
    </font>
    <font>
      <sz val="18"/>
      <name val="Marcellus SC"/>
    </font>
    <font>
      <sz val="36"/>
      <name val="Marcellus SC"/>
    </font>
    <font>
      <sz val="11"/>
      <color rgb="FFBF9000"/>
      <name val="Philosopher"/>
    </font>
    <font>
      <sz val="11"/>
      <color rgb="FF38761D"/>
      <name val="Philosopher"/>
    </font>
    <font>
      <sz val="20"/>
      <color theme="1"/>
      <name val="Calibri Light"/>
      <family val="2"/>
      <charset val="204"/>
    </font>
    <font>
      <sz val="10"/>
      <color rgb="FF767676"/>
      <name val="Calibri"/>
      <family val="2"/>
      <charset val="204"/>
      <scheme val="minor"/>
    </font>
    <font>
      <b/>
      <sz val="10.5"/>
      <color rgb="FFFFFFFF"/>
      <name val="Calibri"/>
      <family val="2"/>
      <charset val="204"/>
      <scheme val="minor"/>
    </font>
    <font>
      <sz val="11"/>
      <color theme="1"/>
      <name val="Cambria Math"/>
      <family val="1"/>
      <charset val="204"/>
    </font>
    <font>
      <sz val="10"/>
      <color rgb="FF000000"/>
      <name val="Arial"/>
      <family val="2"/>
      <charset val="204"/>
    </font>
    <font>
      <i/>
      <sz val="11"/>
      <name val="Merriweather"/>
    </font>
    <font>
      <sz val="11"/>
      <name val="Merriweather"/>
    </font>
    <font>
      <i/>
      <sz val="11"/>
      <color rgb="FFE69138"/>
      <name val="Merriweather"/>
    </font>
    <font>
      <i/>
      <sz val="11"/>
      <color rgb="FFFF9900"/>
      <name val="Merriweather"/>
    </font>
    <font>
      <i/>
      <sz val="11"/>
      <color rgb="FF000000"/>
      <name val="Merriweather"/>
    </font>
    <font>
      <sz val="11"/>
      <color rgb="FF000000"/>
      <name val="Merriweather"/>
    </font>
    <font>
      <sz val="11"/>
      <color rgb="FF333333"/>
      <name val="Merriweather"/>
    </font>
    <font>
      <i/>
      <u/>
      <sz val="11"/>
      <color rgb="FF0000FF"/>
      <name val="Merriweather"/>
    </font>
    <font>
      <sz val="10"/>
      <name val="Merriweather"/>
    </font>
    <font>
      <sz val="10"/>
      <color rgb="FF6611CC"/>
      <name val="Arial"/>
      <family val="2"/>
      <charset val="204"/>
    </font>
    <font>
      <sz val="10"/>
      <name val="Arial"/>
      <family val="2"/>
      <charset val="204"/>
    </font>
    <font>
      <b/>
      <sz val="10"/>
      <name val="Arial"/>
      <family val="2"/>
      <charset val="204"/>
    </font>
    <font>
      <b/>
      <sz val="10"/>
      <color rgb="FF9900FF"/>
      <name val="Arial"/>
      <family val="2"/>
      <charset val="204"/>
    </font>
    <font>
      <u/>
      <sz val="11"/>
      <color rgb="FF000000"/>
      <name val="Merriweather"/>
    </font>
    <font>
      <i/>
      <sz val="10"/>
      <color rgb="FFE69138"/>
      <name val="Arial"/>
      <family val="2"/>
      <charset val="204"/>
    </font>
    <font>
      <b/>
      <u/>
      <sz val="11"/>
      <color rgb="FF38761D"/>
      <name val="Philosopher"/>
      <charset val="204"/>
    </font>
    <font>
      <b/>
      <u/>
      <sz val="11"/>
      <color rgb="FFB45F06"/>
      <name val="Philosopher"/>
      <charset val="204"/>
    </font>
    <font>
      <sz val="12"/>
      <name val="Calibri Light"/>
      <family val="2"/>
      <charset val="204"/>
    </font>
    <font>
      <i/>
      <sz val="12"/>
      <name val="Calibri"/>
      <family val="2"/>
      <charset val="204"/>
      <scheme val="minor"/>
    </font>
    <font>
      <sz val="12"/>
      <name val="Calibri"/>
      <family val="2"/>
      <charset val="204"/>
      <scheme val="minor"/>
    </font>
    <font>
      <vertAlign val="superscript"/>
      <sz val="12"/>
      <name val="Calibri"/>
      <family val="2"/>
      <charset val="204"/>
      <scheme val="minor"/>
    </font>
    <font>
      <u/>
      <sz val="12"/>
      <name val="Calibri"/>
      <family val="2"/>
      <charset val="204"/>
      <scheme val="minor"/>
    </font>
    <font>
      <b/>
      <sz val="11"/>
      <color theme="0"/>
      <name val="Cambria"/>
      <family val="1"/>
      <charset val="204"/>
    </font>
    <font>
      <b/>
      <sz val="16"/>
      <color theme="0"/>
      <name val="Cambria"/>
      <family val="1"/>
      <charset val="204"/>
    </font>
    <font>
      <sz val="11"/>
      <color theme="1"/>
      <name val="Segoe UI"/>
      <family val="2"/>
      <charset val="204"/>
    </font>
    <font>
      <sz val="8"/>
      <color theme="1"/>
      <name val="Verdana"/>
      <family val="2"/>
      <charset val="204"/>
    </font>
    <font>
      <b/>
      <sz val="8"/>
      <color theme="1"/>
      <name val="Verdana"/>
      <family val="2"/>
      <charset val="204"/>
    </font>
    <font>
      <b/>
      <sz val="10"/>
      <color rgb="FF000000"/>
      <name val="Verdana"/>
      <family val="2"/>
      <charset val="204"/>
    </font>
    <font>
      <b/>
      <sz val="8"/>
      <color rgb="FF000000"/>
      <name val="Verdana"/>
      <family val="2"/>
      <charset val="204"/>
    </font>
    <font>
      <b/>
      <i/>
      <sz val="11"/>
      <color theme="0"/>
      <name val="Calibri"/>
      <family val="2"/>
      <charset val="204"/>
      <scheme val="minor"/>
    </font>
    <font>
      <sz val="12"/>
      <color theme="0"/>
      <name val="Book Antiqua"/>
      <family val="1"/>
      <charset val="204"/>
    </font>
    <font>
      <strike/>
      <sz val="11"/>
      <color theme="1"/>
      <name val="Calibri"/>
      <family val="2"/>
      <charset val="204"/>
      <scheme val="minor"/>
    </font>
    <font>
      <u/>
      <sz val="11"/>
      <color theme="1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sz val="8"/>
      <color theme="0"/>
      <name val="Calibri"/>
      <family val="2"/>
      <charset val="204"/>
      <scheme val="minor"/>
    </font>
    <font>
      <b/>
      <u/>
      <sz val="14"/>
      <color theme="0"/>
      <name val="Calibri"/>
      <family val="2"/>
      <charset val="204"/>
      <scheme val="minor"/>
    </font>
    <font>
      <u/>
      <sz val="16"/>
      <color theme="0"/>
      <name val="Algerian"/>
      <family val="5"/>
    </font>
    <font>
      <u/>
      <sz val="16"/>
      <color theme="0"/>
      <name val="Segoe UI Emoji"/>
      <family val="2"/>
    </font>
    <font>
      <u/>
      <sz val="16"/>
      <color theme="0"/>
      <name val="Algerian"/>
      <family val="2"/>
    </font>
    <font>
      <b/>
      <u/>
      <sz val="16"/>
      <color theme="0"/>
      <name val="Calibri"/>
      <family val="2"/>
      <charset val="204"/>
      <scheme val="minor"/>
    </font>
    <font>
      <b/>
      <sz val="11"/>
      <name val="Calibri"/>
      <family val="2"/>
      <charset val="204"/>
    </font>
    <font>
      <sz val="11"/>
      <name val="Calibri"/>
      <family val="2"/>
      <charset val="204"/>
    </font>
    <font>
      <sz val="11"/>
      <color theme="1"/>
      <name val="Times New Roman"/>
      <family val="1"/>
      <charset val="204"/>
    </font>
    <font>
      <b/>
      <sz val="18"/>
      <color theme="1"/>
      <name val="Arial"/>
      <family val="2"/>
      <charset val="204"/>
    </font>
    <font>
      <b/>
      <sz val="10"/>
      <color theme="1"/>
      <name val="Arial"/>
      <family val="2"/>
      <charset val="204"/>
    </font>
    <font>
      <sz val="10"/>
      <color theme="1"/>
      <name val="Arial"/>
      <family val="2"/>
      <charset val="204"/>
    </font>
    <font>
      <sz val="7.5"/>
      <color theme="1"/>
      <name val="Arial"/>
      <family val="2"/>
      <charset val="204"/>
    </font>
    <font>
      <b/>
      <sz val="18"/>
      <color rgb="FFCC0000"/>
      <name val="Arial"/>
      <family val="2"/>
      <charset val="204"/>
    </font>
    <font>
      <sz val="14"/>
      <color rgb="FF000000"/>
      <name val="Times New Roman"/>
      <family val="1"/>
      <charset val="204"/>
    </font>
    <font>
      <b/>
      <sz val="14"/>
      <color rgb="FF000000"/>
      <name val="Times New Roman"/>
      <family val="1"/>
      <charset val="204"/>
    </font>
    <font>
      <b/>
      <i/>
      <sz val="14"/>
      <color rgb="FF000000"/>
      <name val="Times New Roman"/>
      <family val="1"/>
      <charset val="204"/>
    </font>
    <font>
      <b/>
      <i/>
      <u/>
      <sz val="14"/>
      <color rgb="FF000000"/>
      <name val="Times New Roman"/>
      <family val="1"/>
      <charset val="204"/>
    </font>
    <font>
      <i/>
      <sz val="14"/>
      <color rgb="FF000000"/>
      <name val="Times New Roman"/>
      <family val="1"/>
      <charset val="204"/>
    </font>
    <font>
      <sz val="10"/>
      <color theme="1"/>
      <name val="Segoe UI"/>
      <family val="2"/>
      <charset val="204"/>
    </font>
    <font>
      <b/>
      <u/>
      <sz val="10"/>
      <color theme="1"/>
      <name val="Segoe UI"/>
      <family val="2"/>
      <charset val="204"/>
    </font>
    <font>
      <u/>
      <sz val="11"/>
      <color theme="1"/>
      <name val="Segoe UI"/>
      <family val="2"/>
      <charset val="204"/>
    </font>
    <font>
      <i/>
      <sz val="9"/>
      <color theme="1"/>
      <name val="Segoe UI"/>
      <family val="2"/>
      <charset val="204"/>
    </font>
    <font>
      <sz val="12"/>
      <color theme="1"/>
      <name val="Segoe UI"/>
      <family val="2"/>
      <charset val="204"/>
    </font>
    <font>
      <b/>
      <sz val="11"/>
      <color theme="1"/>
      <name val="Segoe UI"/>
      <family val="2"/>
      <charset val="204"/>
    </font>
    <font>
      <b/>
      <sz val="14"/>
      <color theme="0"/>
      <name val="Algerian"/>
      <family val="5"/>
    </font>
    <font>
      <b/>
      <i/>
      <sz val="11"/>
      <color theme="1"/>
      <name val="Segoe UI"/>
      <family val="2"/>
      <charset val="204"/>
    </font>
    <font>
      <sz val="8.5"/>
      <color theme="1"/>
      <name val="Calibri"/>
      <family val="2"/>
      <charset val="204"/>
      <scheme val="minor"/>
    </font>
    <font>
      <sz val="12"/>
      <color theme="0"/>
      <name val="Calibri"/>
      <family val="2"/>
      <charset val="204"/>
      <scheme val="minor"/>
    </font>
    <font>
      <sz val="18"/>
      <color theme="0"/>
      <name val="Calibri"/>
      <family val="2"/>
      <charset val="204"/>
      <scheme val="minor"/>
    </font>
    <font>
      <u/>
      <sz val="18"/>
      <color theme="0"/>
      <name val="Algerian"/>
      <family val="5"/>
    </font>
    <font>
      <u/>
      <sz val="12"/>
      <color theme="0"/>
      <name val="Algerian"/>
      <family val="5"/>
    </font>
    <font>
      <i/>
      <sz val="10"/>
      <color rgb="FF000000"/>
      <name val="Arial"/>
      <family val="2"/>
      <charset val="204"/>
    </font>
    <font>
      <b/>
      <u/>
      <sz val="18"/>
      <color theme="0"/>
      <name val="Calibri"/>
      <family val="2"/>
      <charset val="204"/>
      <scheme val="minor"/>
    </font>
    <font>
      <u/>
      <sz val="12"/>
      <color theme="0"/>
      <name val="Calibri"/>
      <family val="2"/>
      <charset val="204"/>
      <scheme val="minor"/>
    </font>
    <font>
      <sz val="11"/>
      <color rgb="FF000000"/>
      <name val="Arial"/>
      <family val="2"/>
      <charset val="204"/>
    </font>
    <font>
      <b/>
      <sz val="18"/>
      <color theme="0"/>
      <name val="Algerian"/>
      <family val="5"/>
    </font>
    <font>
      <b/>
      <sz val="12"/>
      <color rgb="FF000000"/>
      <name val="Arial"/>
      <family val="2"/>
      <charset val="204"/>
    </font>
    <font>
      <sz val="12"/>
      <color rgb="FF000000"/>
      <name val="Microsoft Sans Serif"/>
      <family val="2"/>
      <charset val="204"/>
    </font>
    <font>
      <b/>
      <sz val="8.5"/>
      <color rgb="FF000000"/>
      <name val="Calibri"/>
      <family val="2"/>
      <charset val="204"/>
      <scheme val="minor"/>
    </font>
    <font>
      <u/>
      <sz val="18"/>
      <color theme="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1"/>
      <color theme="0"/>
      <name val="Calibri"/>
      <family val="2"/>
      <charset val="204"/>
      <scheme val="minor"/>
    </font>
    <font>
      <b/>
      <sz val="16"/>
      <color rgb="FF000000"/>
      <name val="Segoe UI"/>
      <family val="2"/>
      <charset val="204"/>
    </font>
    <font>
      <sz val="8"/>
      <color rgb="FF000000"/>
      <name val="Segoe UI"/>
      <family val="2"/>
      <charset val="204"/>
    </font>
    <font>
      <b/>
      <sz val="8"/>
      <color rgb="FF000000"/>
      <name val="Segoe UI"/>
      <family val="2"/>
      <charset val="204"/>
    </font>
    <font>
      <sz val="12"/>
      <color theme="0"/>
      <name val="Algerian"/>
      <family val="5"/>
    </font>
    <font>
      <sz val="9"/>
      <color rgb="FF000000"/>
      <name val="Arial"/>
      <family val="2"/>
      <charset val="204"/>
    </font>
    <font>
      <sz val="8"/>
      <color rgb="FF000000"/>
      <name val="Arial"/>
      <family val="2"/>
      <charset val="204"/>
    </font>
    <font>
      <sz val="11"/>
      <color rgb="FF000000"/>
      <name val="Cambria"/>
      <family val="1"/>
      <charset val="204"/>
    </font>
    <font>
      <b/>
      <sz val="11"/>
      <color rgb="FF000000"/>
      <name val="Corbel"/>
      <family val="2"/>
      <charset val="204"/>
    </font>
    <font>
      <sz val="11"/>
      <color rgb="FF000000"/>
      <name val="Microsoft Sans Serif"/>
      <family val="2"/>
      <charset val="204"/>
    </font>
    <font>
      <sz val="11"/>
      <color rgb="FF000000"/>
      <name val="Corbel"/>
      <family val="2"/>
      <charset val="204"/>
    </font>
    <font>
      <i/>
      <sz val="11"/>
      <color rgb="FF000000"/>
      <name val="Corbel"/>
      <family val="2"/>
      <charset val="204"/>
    </font>
    <font>
      <b/>
      <sz val="10.5"/>
      <color rgb="FF000000"/>
      <name val="Palatino Linotype"/>
      <family val="1"/>
      <charset val="204"/>
    </font>
    <font>
      <sz val="8"/>
      <color theme="1"/>
      <name val="Calibri"/>
      <family val="2"/>
      <charset val="204"/>
      <scheme val="minor"/>
    </font>
    <font>
      <b/>
      <sz val="8"/>
      <color rgb="FFFF0000"/>
      <name val="Calibri"/>
      <family val="2"/>
      <charset val="204"/>
      <scheme val="minor"/>
    </font>
    <font>
      <sz val="8"/>
      <color rgb="FFBFBFBF"/>
      <name val="Calibri"/>
      <family val="2"/>
      <charset val="204"/>
      <scheme val="minor"/>
    </font>
    <font>
      <sz val="11"/>
      <color rgb="FFFFC000"/>
      <name val="Calibri"/>
      <family val="2"/>
      <charset val="204"/>
      <scheme val="minor"/>
    </font>
    <font>
      <sz val="11"/>
      <color theme="2" tint="-0.89999084444715716"/>
      <name val="Calibri"/>
      <family val="2"/>
      <charset val="204"/>
      <scheme val="minor"/>
    </font>
    <font>
      <sz val="8"/>
      <color theme="1"/>
      <name val="Helvetica"/>
    </font>
    <font>
      <i/>
      <sz val="11"/>
      <color theme="1"/>
      <name val="Calibri"/>
      <family val="1"/>
      <charset val="204"/>
      <scheme val="minor"/>
    </font>
    <font>
      <sz val="11"/>
      <color theme="1"/>
      <name val="Calibri"/>
      <family val="1"/>
      <charset val="204"/>
      <scheme val="minor"/>
    </font>
    <font>
      <sz val="10"/>
      <color theme="0"/>
      <name val="Algerian"/>
      <family val="5"/>
    </font>
    <font>
      <sz val="8.5"/>
      <color theme="1"/>
      <name val="Book Antiqua"/>
      <family val="1"/>
      <charset val="204"/>
    </font>
    <font>
      <i/>
      <sz val="9"/>
      <color rgb="FF000000"/>
      <name val="Book Antiqua"/>
      <family val="1"/>
      <charset val="204"/>
    </font>
    <font>
      <b/>
      <sz val="13"/>
      <color rgb="FF3A3A3A"/>
      <name val="Arial"/>
      <family val="2"/>
      <charset val="204"/>
    </font>
    <font>
      <sz val="11"/>
      <color rgb="FF3A3A3A"/>
      <name val="Arial"/>
      <family val="2"/>
      <charset val="204"/>
    </font>
    <font>
      <vertAlign val="superscript"/>
      <sz val="8"/>
      <color rgb="FF3A3A3A"/>
      <name val="Arial"/>
      <family val="2"/>
      <charset val="204"/>
    </font>
    <font>
      <vertAlign val="superscript"/>
      <sz val="8"/>
      <color rgb="FF0148C2"/>
      <name val="Arial"/>
      <family val="2"/>
      <charset val="204"/>
    </font>
    <font>
      <sz val="11"/>
      <color rgb="FF0148C2"/>
      <name val="Arial"/>
      <family val="2"/>
      <charset val="204"/>
    </font>
    <font>
      <i/>
      <vertAlign val="superscript"/>
      <sz val="8"/>
      <color rgb="FF0148C2"/>
      <name val="Arial"/>
      <family val="2"/>
      <charset val="204"/>
    </font>
    <font>
      <sz val="11"/>
      <color rgb="FFCC2200"/>
      <name val="Arial"/>
      <family val="2"/>
      <charset val="204"/>
    </font>
    <font>
      <b/>
      <sz val="27"/>
      <color rgb="FF3A3A3A"/>
      <name val="Calibri"/>
      <family val="2"/>
      <charset val="204"/>
      <scheme val="minor"/>
    </font>
    <font>
      <sz val="11"/>
      <color rgb="FF0148C2"/>
      <name val="Calibri"/>
      <family val="2"/>
      <charset val="204"/>
      <scheme val="minor"/>
    </font>
    <font>
      <b/>
      <sz val="12"/>
      <color theme="1"/>
      <name val="Calibri"/>
      <family val="2"/>
      <charset val="204"/>
      <scheme val="minor"/>
    </font>
    <font>
      <b/>
      <sz val="9"/>
      <color theme="1"/>
      <name val="Calibri"/>
      <family val="2"/>
      <charset val="204"/>
      <scheme val="minor"/>
    </font>
    <font>
      <sz val="9"/>
      <color theme="1"/>
      <name val="Calibri"/>
      <family val="2"/>
      <charset val="204"/>
      <scheme val="minor"/>
    </font>
    <font>
      <vertAlign val="superscript"/>
      <sz val="8"/>
      <color rgb="FF0148C2"/>
      <name val="Calibri"/>
      <family val="2"/>
      <charset val="204"/>
      <scheme val="minor"/>
    </font>
    <font>
      <sz val="11"/>
      <color rgb="FFCC2200"/>
      <name val="Calibri"/>
      <family val="2"/>
      <charset val="204"/>
      <scheme val="minor"/>
    </font>
    <font>
      <b/>
      <sz val="11"/>
      <color rgb="FF3A3A3A"/>
      <name val="Arial"/>
      <family val="2"/>
      <charset val="204"/>
    </font>
    <font>
      <b/>
      <sz val="16"/>
      <color rgb="FF990033"/>
      <name val="Uncial ATT"/>
    </font>
    <font>
      <vertAlign val="superscript"/>
      <sz val="12"/>
      <color rgb="FF000000"/>
      <name val="Arial"/>
      <family val="2"/>
      <charset val="204"/>
    </font>
    <font>
      <sz val="8"/>
      <color rgb="FF000000"/>
      <name val="Calibri"/>
      <family val="2"/>
      <charset val="204"/>
      <scheme val="minor"/>
    </font>
    <font>
      <sz val="10"/>
      <color rgb="FF000000"/>
      <name val="Arial"/>
      <family val="2"/>
      <charset val="204"/>
    </font>
    <font>
      <sz val="10"/>
      <name val="Arial"/>
      <family val="2"/>
      <charset val="204"/>
    </font>
    <font>
      <b/>
      <sz val="10"/>
      <name val="Arial"/>
      <family val="2"/>
      <charset val="204"/>
    </font>
    <font>
      <sz val="10"/>
      <color theme="1"/>
      <name val="Calibri"/>
      <family val="2"/>
      <charset val="204"/>
      <scheme val="minor"/>
    </font>
    <font>
      <sz val="10"/>
      <color theme="0"/>
      <name val="Calibri"/>
      <family val="2"/>
      <charset val="204"/>
      <scheme val="minor"/>
    </font>
    <font>
      <b/>
      <sz val="11"/>
      <color rgb="FF000000"/>
      <name val="Arial"/>
      <family val="2"/>
      <charset val="204"/>
    </font>
    <font>
      <u/>
      <sz val="10"/>
      <color rgb="FF000000"/>
      <name val="Arial"/>
      <family val="2"/>
      <charset val="204"/>
    </font>
    <font>
      <u/>
      <sz val="10"/>
      <color rgb="FF0000FF"/>
      <name val="Arial"/>
      <family val="2"/>
      <charset val="204"/>
    </font>
    <font>
      <strike/>
      <sz val="10"/>
      <color rgb="FF000000"/>
      <name val="Arial"/>
      <family val="2"/>
      <charset val="204"/>
    </font>
    <font>
      <strike/>
      <sz val="10"/>
      <name val="Arial"/>
      <family val="2"/>
      <charset val="204"/>
    </font>
    <font>
      <u/>
      <sz val="10"/>
      <color theme="0"/>
      <name val="Calibri"/>
      <family val="2"/>
      <charset val="204"/>
      <scheme val="minor"/>
    </font>
    <font>
      <sz val="12"/>
      <color theme="1"/>
      <name val="Baldur"/>
    </font>
    <font>
      <sz val="12"/>
      <color theme="0"/>
      <name val="Baldur"/>
    </font>
    <font>
      <b/>
      <sz val="12"/>
      <color theme="0"/>
      <name val="Baldur"/>
    </font>
    <font>
      <b/>
      <u/>
      <sz val="12"/>
      <color theme="0"/>
      <name val="Baldur"/>
    </font>
    <font>
      <u/>
      <sz val="12"/>
      <color theme="0"/>
      <name val="Baldur"/>
    </font>
    <font>
      <b/>
      <sz val="10"/>
      <color rgb="FF000000"/>
      <name val="Arial"/>
      <family val="2"/>
      <charset val="204"/>
    </font>
    <font>
      <u/>
      <sz val="10"/>
      <color theme="10"/>
      <name val="Calibri"/>
      <family val="2"/>
      <charset val="204"/>
      <scheme val="minor"/>
    </font>
    <font>
      <i/>
      <sz val="10"/>
      <color rgb="FF000000"/>
      <name val="Segoe UI"/>
      <family val="2"/>
      <charset val="204"/>
    </font>
    <font>
      <sz val="10"/>
      <color rgb="FF000000"/>
      <name val="Segoe UI"/>
      <family val="2"/>
      <charset val="204"/>
    </font>
    <font>
      <sz val="10"/>
      <color rgb="FFCD853F"/>
      <name val="Verdana"/>
      <family val="2"/>
      <charset val="204"/>
    </font>
    <font>
      <b/>
      <sz val="10"/>
      <color rgb="FF000000"/>
      <name val="Segoe UI"/>
      <family val="2"/>
      <charset val="204"/>
    </font>
    <font>
      <strike/>
      <sz val="12"/>
      <color theme="0"/>
      <name val="Verdana"/>
      <family val="2"/>
      <charset val="204"/>
    </font>
    <font>
      <b/>
      <sz val="10"/>
      <color theme="0"/>
      <name val="Calibri"/>
      <family val="2"/>
      <charset val="204"/>
      <scheme val="minor"/>
    </font>
    <font>
      <sz val="12"/>
      <color theme="1"/>
      <name val="Calibri"/>
      <family val="2"/>
      <charset val="204"/>
      <scheme val="minor"/>
    </font>
    <font>
      <sz val="12"/>
      <color rgb="FF1E1E1E"/>
      <name val="Calibri"/>
      <family val="2"/>
      <charset val="204"/>
      <scheme val="minor"/>
    </font>
    <font>
      <sz val="11"/>
      <color rgb="FF00B0F0"/>
      <name val="Calibri"/>
      <family val="2"/>
      <charset val="204"/>
      <scheme val="minor"/>
    </font>
    <font>
      <sz val="11"/>
      <color theme="7" tint="0.79998168889431442"/>
      <name val="Calibri"/>
      <family val="2"/>
      <charset val="204"/>
      <scheme val="minor"/>
    </font>
    <font>
      <sz val="11"/>
      <color rgb="FFFFFF00"/>
      <name val="Calibri"/>
      <family val="2"/>
      <charset val="204"/>
      <scheme val="minor"/>
    </font>
    <font>
      <sz val="11"/>
      <color theme="9" tint="0.79998168889431442"/>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
      <b/>
      <sz val="10"/>
      <name val="Calibri"/>
      <family val="2"/>
      <charset val="204"/>
      <scheme val="minor"/>
    </font>
    <font>
      <strike/>
      <sz val="10"/>
      <name val="Calibri"/>
      <family val="2"/>
      <charset val="204"/>
      <scheme val="minor"/>
    </font>
    <font>
      <sz val="11"/>
      <color theme="1"/>
      <name val="Calibri"/>
      <family val="2"/>
      <scheme val="minor"/>
    </font>
    <font>
      <b/>
      <sz val="16"/>
      <color theme="1"/>
      <name val="Calibri"/>
      <family val="2"/>
      <scheme val="minor"/>
    </font>
    <font>
      <sz val="12"/>
      <color theme="1"/>
      <name val="Calibri"/>
      <family val="2"/>
      <scheme val="minor"/>
    </font>
    <font>
      <b/>
      <sz val="16"/>
      <color theme="1"/>
      <name val="Calibri"/>
      <family val="2"/>
      <charset val="204"/>
      <scheme val="minor"/>
    </font>
  </fonts>
  <fills count="81">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theme="7" tint="-0.499984740745262"/>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D8D8D8"/>
        <bgColor indexed="64"/>
      </patternFill>
    </fill>
    <fill>
      <patternFill patternType="solid">
        <fgColor rgb="FF0C0C0C"/>
        <bgColor indexed="64"/>
      </patternFill>
    </fill>
    <fill>
      <patternFill patternType="solid">
        <fgColor rgb="FFF2F2F2"/>
        <bgColor indexed="64"/>
      </patternFill>
    </fill>
    <fill>
      <patternFill patternType="solid">
        <fgColor rgb="FFEDF7FA"/>
        <bgColor rgb="FFEDF7FA"/>
      </patternFill>
    </fill>
    <fill>
      <patternFill patternType="solid">
        <fgColor rgb="FFFFFFFF"/>
        <bgColor rgb="FFFFFFFF"/>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EBEBEB"/>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rgb="FF002060"/>
        <bgColor indexed="64"/>
      </patternFill>
    </fill>
    <fill>
      <patternFill patternType="solid">
        <fgColor rgb="FFF6F1EA"/>
        <bgColor indexed="64"/>
      </patternFill>
    </fill>
    <fill>
      <patternFill patternType="solid">
        <fgColor rgb="FFA4C2F4"/>
        <bgColor rgb="FFA4C2F4"/>
      </patternFill>
    </fill>
    <fill>
      <patternFill patternType="solid">
        <fgColor theme="0" tint="-0.34998626667073579"/>
        <bgColor theme="0" tint="-0.34998626667073579"/>
      </patternFill>
    </fill>
    <fill>
      <patternFill patternType="solid">
        <fgColor theme="0" tint="-0.49998474074526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B45F06"/>
        <bgColor indexed="64"/>
      </patternFill>
    </fill>
    <fill>
      <patternFill patternType="solid">
        <fgColor rgb="FF38761D"/>
        <bgColor indexed="64"/>
      </patternFill>
    </fill>
    <fill>
      <patternFill patternType="solid">
        <fgColor rgb="FF00B0F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FF00"/>
        <bgColor rgb="FFFFFFFF"/>
      </patternFill>
    </fill>
    <fill>
      <patternFill patternType="solid">
        <fgColor theme="1"/>
        <bgColor theme="1"/>
      </patternFill>
    </fill>
    <fill>
      <patternFill patternType="solid">
        <fgColor theme="5"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CCFFFF"/>
        <bgColor indexed="64"/>
      </patternFill>
    </fill>
    <fill>
      <patternFill patternType="solid">
        <fgColor rgb="FFCCFFCC"/>
        <bgColor indexed="64"/>
      </patternFill>
    </fill>
    <fill>
      <patternFill patternType="solid">
        <fgColor rgb="FFFFD9B3"/>
        <bgColor indexed="64"/>
      </patternFill>
    </fill>
    <fill>
      <patternFill patternType="solid">
        <fgColor theme="7" tint="0.39997558519241921"/>
        <bgColor indexed="64"/>
      </patternFill>
    </fill>
  </fills>
  <borders count="10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A3A3A3"/>
      </left>
      <right/>
      <top style="medium">
        <color rgb="FFA3A3A3"/>
      </top>
      <bottom style="medium">
        <color rgb="FFA3A3A3"/>
      </bottom>
      <diagonal/>
    </border>
    <border>
      <left/>
      <right/>
      <top style="medium">
        <color rgb="FFA3A3A3"/>
      </top>
      <bottom style="medium">
        <color rgb="FFA3A3A3"/>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rgb="FF000000"/>
      </bottom>
      <diagonal/>
    </border>
    <border>
      <left style="medium">
        <color rgb="FF6AA84F"/>
      </left>
      <right style="medium">
        <color rgb="FF6AA84F"/>
      </right>
      <top style="medium">
        <color rgb="FF6AA84F"/>
      </top>
      <bottom style="medium">
        <color rgb="FF6AA84F"/>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D966"/>
      </left>
      <right style="medium">
        <color indexed="64"/>
      </right>
      <top style="medium">
        <color rgb="FFFFD966"/>
      </top>
      <bottom style="medium">
        <color rgb="FFFFD966"/>
      </bottom>
      <diagonal/>
    </border>
    <border>
      <left style="medium">
        <color indexed="64"/>
      </left>
      <right style="medium">
        <color rgb="FFE69138"/>
      </right>
      <top style="medium">
        <color rgb="FFE69138"/>
      </top>
      <bottom style="medium">
        <color rgb="FFE69138"/>
      </bottom>
      <diagonal/>
    </border>
    <border>
      <left/>
      <right/>
      <top/>
      <bottom style="medium">
        <color rgb="FFA3A3A3"/>
      </bottom>
      <diagonal/>
    </border>
    <border>
      <left style="double">
        <color rgb="FFFF0000"/>
      </left>
      <right/>
      <top/>
      <bottom style="medium">
        <color rgb="FFA3A3A3"/>
      </bottom>
      <diagonal/>
    </border>
    <border>
      <left/>
      <right style="double">
        <color rgb="FFFF0000"/>
      </right>
      <top/>
      <bottom style="medium">
        <color rgb="FFA3A3A3"/>
      </bottom>
      <diagonal/>
    </border>
    <border>
      <left style="double">
        <color rgb="FFFF0000"/>
      </left>
      <right style="medium">
        <color rgb="FFA3A3A3"/>
      </right>
      <top style="medium">
        <color rgb="FFA3A3A3"/>
      </top>
      <bottom/>
      <diagonal/>
    </border>
    <border>
      <left style="medium">
        <color rgb="FFA3A3A3"/>
      </left>
      <right style="double">
        <color rgb="FFFF0000"/>
      </right>
      <top style="medium">
        <color rgb="FFA3A3A3"/>
      </top>
      <bottom/>
      <diagonal/>
    </border>
    <border>
      <left style="double">
        <color rgb="FFFF0000"/>
      </left>
      <right style="medium">
        <color rgb="FFA3A3A3"/>
      </right>
      <top/>
      <bottom/>
      <diagonal/>
    </border>
    <border>
      <left style="medium">
        <color rgb="FFA3A3A3"/>
      </left>
      <right style="double">
        <color rgb="FFFF0000"/>
      </right>
      <top/>
      <bottom/>
      <diagonal/>
    </border>
    <border>
      <left style="double">
        <color rgb="FFFF0000"/>
      </left>
      <right style="medium">
        <color rgb="FFA3A3A3"/>
      </right>
      <top/>
      <bottom style="medium">
        <color rgb="FFA3A3A3"/>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double">
        <color rgb="FFFF0000"/>
      </bottom>
      <diagonal/>
    </border>
    <border>
      <left style="medium">
        <color rgb="FFA3A3A3"/>
      </left>
      <right style="medium">
        <color rgb="FFA3A3A3"/>
      </right>
      <top/>
      <bottom style="double">
        <color rgb="FFFF0000"/>
      </bottom>
      <diagonal/>
    </border>
    <border>
      <left style="medium">
        <color rgb="FFA3A3A3"/>
      </left>
      <right style="double">
        <color rgb="FFFF0000"/>
      </right>
      <top/>
      <bottom style="double">
        <color rgb="FFFF0000"/>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theme="1"/>
      </left>
      <right/>
      <top/>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top/>
      <bottom/>
      <diagonal/>
    </border>
    <border>
      <left/>
      <right style="dashed">
        <color auto="1"/>
      </right>
      <top/>
      <bottom/>
      <diagonal/>
    </border>
    <border>
      <left/>
      <right style="thin">
        <color indexed="64"/>
      </right>
      <top/>
      <bottom/>
      <diagonal/>
    </border>
    <border>
      <left style="thin">
        <color indexed="64"/>
      </left>
      <right/>
      <top/>
      <bottom/>
      <diagonal/>
    </border>
    <border>
      <left style="thick">
        <color theme="0"/>
      </left>
      <right style="thick">
        <color theme="0"/>
      </right>
      <top style="thick">
        <color theme="0"/>
      </top>
      <bottom style="thick">
        <color theme="0"/>
      </bottom>
      <diagonal/>
    </border>
    <border>
      <left style="thick">
        <color theme="0"/>
      </left>
      <right/>
      <top style="thin">
        <color indexed="64"/>
      </top>
      <bottom/>
      <diagonal/>
    </border>
    <border>
      <left style="thick">
        <color theme="0"/>
      </left>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top/>
      <bottom style="medium">
        <color rgb="FFAAAAAA"/>
      </bottom>
      <diagonal/>
    </border>
    <border>
      <left style="thin">
        <color rgb="FFA47944"/>
      </left>
      <right/>
      <top style="thin">
        <color rgb="FFA47944"/>
      </top>
      <bottom/>
      <diagonal/>
    </border>
    <border>
      <left/>
      <right/>
      <top style="thin">
        <color rgb="FFA47944"/>
      </top>
      <bottom/>
      <diagonal/>
    </border>
    <border>
      <left/>
      <right style="thin">
        <color rgb="FFA47944"/>
      </right>
      <top style="thin">
        <color rgb="FFA47944"/>
      </top>
      <bottom/>
      <diagonal/>
    </border>
    <border>
      <left style="thin">
        <color rgb="FFA47944"/>
      </left>
      <right/>
      <top/>
      <bottom/>
      <diagonal/>
    </border>
    <border>
      <left/>
      <right style="thin">
        <color rgb="FFA47944"/>
      </right>
      <top/>
      <bottom/>
      <diagonal/>
    </border>
    <border>
      <left style="thin">
        <color rgb="FFA47944"/>
      </left>
      <right/>
      <top/>
      <bottom style="thin">
        <color rgb="FFA47944"/>
      </bottom>
      <diagonal/>
    </border>
    <border>
      <left/>
      <right/>
      <top/>
      <bottom style="thin">
        <color rgb="FFA47944"/>
      </bottom>
      <diagonal/>
    </border>
    <border>
      <left/>
      <right style="thin">
        <color rgb="FFA47944"/>
      </right>
      <top/>
      <bottom style="thin">
        <color rgb="FFA47944"/>
      </bottom>
      <diagonal/>
    </border>
    <border>
      <left/>
      <right/>
      <top/>
      <bottom style="medium">
        <color theme="1"/>
      </bottom>
      <diagonal/>
    </border>
    <border>
      <left style="thin">
        <color theme="1"/>
      </left>
      <right style="thin">
        <color theme="1"/>
      </right>
      <top/>
      <bottom style="medium">
        <color theme="1"/>
      </bottom>
      <diagonal/>
    </border>
    <border>
      <left style="thin">
        <color rgb="FF000000"/>
      </left>
      <right style="thin">
        <color rgb="FF000000"/>
      </right>
      <top style="thin">
        <color rgb="FF000000"/>
      </top>
      <bottom style="thin">
        <color rgb="FF000000"/>
      </bottom>
      <diagonal/>
    </border>
    <border>
      <left style="thin">
        <color theme="1"/>
      </left>
      <right style="thin">
        <color theme="1"/>
      </right>
      <top style="thin">
        <color theme="1"/>
      </top>
      <bottom style="thin">
        <color theme="1"/>
      </bottom>
      <diagonal/>
    </border>
    <border>
      <left style="thin">
        <color theme="0"/>
      </left>
      <right style="thin">
        <color auto="1"/>
      </right>
      <top style="thin">
        <color indexed="64"/>
      </top>
      <bottom style="thin">
        <color auto="1"/>
      </bottom>
      <diagonal/>
    </border>
    <border>
      <left style="thin">
        <color theme="0"/>
      </left>
      <right style="thin">
        <color auto="1"/>
      </right>
      <top style="thin">
        <color auto="1"/>
      </top>
      <bottom style="thin">
        <color theme="0"/>
      </bottom>
      <diagonal/>
    </border>
    <border>
      <left style="thin">
        <color theme="1"/>
      </left>
      <right style="thin">
        <color theme="1"/>
      </right>
      <top/>
      <bottom style="thin">
        <color indexed="64"/>
      </bottom>
      <diagonal/>
    </border>
    <border>
      <left style="thick">
        <color theme="0"/>
      </left>
      <right/>
      <top/>
      <bottom/>
      <diagonal/>
    </border>
    <border>
      <left/>
      <right style="thin">
        <color theme="0"/>
      </right>
      <top/>
      <bottom style="thick">
        <color theme="0"/>
      </bottom>
      <diagonal/>
    </border>
    <border>
      <left style="thin">
        <color indexed="64"/>
      </left>
      <right style="thin">
        <color indexed="64"/>
      </right>
      <top/>
      <bottom/>
      <diagonal/>
    </border>
    <border>
      <left style="thick">
        <color rgb="FFFBFBFB"/>
      </left>
      <right style="thick">
        <color rgb="FFFBFBFB"/>
      </right>
      <top style="thick">
        <color rgb="FFFBFBFB"/>
      </top>
      <bottom/>
      <diagonal/>
    </border>
    <border>
      <left style="thick">
        <color rgb="FFFBFBFB"/>
      </left>
      <right style="thick">
        <color rgb="FFFBFBFB"/>
      </right>
      <top style="thick">
        <color rgb="FFFBFBFB"/>
      </top>
      <bottom style="thick">
        <color rgb="FFFBFBFB"/>
      </bottom>
      <diagonal/>
    </border>
    <border>
      <left/>
      <right/>
      <top/>
      <bottom style="medium">
        <color rgb="FFCCCCCC"/>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auto="1"/>
      </left>
      <right style="thin">
        <color theme="0"/>
      </right>
      <top style="thin">
        <color auto="1"/>
      </top>
      <bottom style="thin">
        <color indexed="64"/>
      </bottom>
      <diagonal/>
    </border>
    <border>
      <left style="thin">
        <color auto="1"/>
      </left>
      <right style="thin">
        <color theme="0"/>
      </right>
      <top/>
      <bottom style="thin">
        <color auto="1"/>
      </bottom>
      <diagonal/>
    </border>
  </borders>
  <cellStyleXfs count="51">
    <xf numFmtId="0" fontId="0" fillId="0" borderId="0"/>
    <xf numFmtId="0" fontId="14" fillId="0" borderId="0" applyNumberFormat="0" applyFill="0" applyBorder="0" applyAlignment="0" applyProtection="0"/>
    <xf numFmtId="9" fontId="19" fillId="0" borderId="0" applyFont="0" applyFill="0" applyBorder="0" applyAlignment="0" applyProtection="0"/>
    <xf numFmtId="0" fontId="35" fillId="0" borderId="0"/>
    <xf numFmtId="0" fontId="69" fillId="0" borderId="0"/>
    <xf numFmtId="44" fontId="19" fillId="0" borderId="0" applyFon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4" fillId="0" borderId="60" applyNumberFormat="0" applyFill="0" applyAlignment="0" applyProtection="0"/>
    <xf numFmtId="0" fontId="105" fillId="0" borderId="61" applyNumberFormat="0" applyFill="0" applyAlignment="0" applyProtection="0"/>
    <xf numFmtId="0" fontId="106" fillId="0" borderId="62" applyNumberFormat="0" applyFill="0" applyAlignment="0" applyProtection="0"/>
    <xf numFmtId="0" fontId="106" fillId="0" borderId="0" applyNumberFormat="0" applyFill="0" applyBorder="0" applyAlignment="0" applyProtection="0"/>
    <xf numFmtId="0" fontId="107" fillId="25" borderId="0" applyNumberFormat="0" applyBorder="0" applyAlignment="0" applyProtection="0"/>
    <xf numFmtId="0" fontId="108" fillId="26" borderId="0" applyNumberFormat="0" applyBorder="0" applyAlignment="0" applyProtection="0"/>
    <xf numFmtId="0" fontId="109" fillId="27" borderId="0" applyNumberFormat="0" applyBorder="0" applyAlignment="0" applyProtection="0"/>
    <xf numFmtId="0" fontId="110" fillId="28" borderId="63" applyNumberFormat="0" applyAlignment="0" applyProtection="0"/>
    <xf numFmtId="0" fontId="111" fillId="29" borderId="64" applyNumberFormat="0" applyAlignment="0" applyProtection="0"/>
    <xf numFmtId="0" fontId="112" fillId="29" borderId="63" applyNumberFormat="0" applyAlignment="0" applyProtection="0"/>
    <xf numFmtId="0" fontId="113" fillId="0" borderId="65" applyNumberFormat="0" applyFill="0" applyAlignment="0" applyProtection="0"/>
    <xf numFmtId="0" fontId="20" fillId="30" borderId="66" applyNumberFormat="0" applyAlignment="0" applyProtection="0"/>
    <xf numFmtId="0" fontId="114" fillId="0" borderId="0" applyNumberFormat="0" applyFill="0" applyBorder="0" applyAlignment="0" applyProtection="0"/>
    <xf numFmtId="0" fontId="19" fillId="31" borderId="67" applyNumberFormat="0" applyFont="0" applyAlignment="0" applyProtection="0"/>
    <xf numFmtId="0" fontId="115" fillId="0" borderId="0" applyNumberFormat="0" applyFill="0" applyBorder="0" applyAlignment="0" applyProtection="0"/>
    <xf numFmtId="0" fontId="27" fillId="0" borderId="68" applyNumberFormat="0" applyFill="0" applyAlignment="0" applyProtection="0"/>
    <xf numFmtId="0" fontId="1"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 fillId="40" borderId="0" applyNumberFormat="0" applyBorder="0" applyAlignment="0" applyProtection="0"/>
    <xf numFmtId="0" fontId="19" fillId="41"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 fillId="44" borderId="0" applyNumberFormat="0" applyBorder="0" applyAlignment="0" applyProtection="0"/>
    <xf numFmtId="0" fontId="19" fillId="45"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 fillId="48" borderId="0" applyNumberFormat="0" applyBorder="0" applyAlignment="0" applyProtection="0"/>
    <xf numFmtId="0" fontId="19" fillId="49"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 fillId="52" borderId="0" applyNumberFormat="0" applyBorder="0" applyAlignment="0" applyProtection="0"/>
    <xf numFmtId="0" fontId="19" fillId="53" borderId="0" applyNumberFormat="0" applyBorder="0" applyAlignment="0" applyProtection="0"/>
    <xf numFmtId="0" fontId="19" fillId="54" borderId="0" applyNumberFormat="0" applyBorder="0" applyAlignment="0" applyProtection="0"/>
    <xf numFmtId="0" fontId="19" fillId="55" borderId="0" applyNumberFormat="0" applyBorder="0" applyAlignment="0" applyProtection="0"/>
    <xf numFmtId="0" fontId="35" fillId="0" borderId="0"/>
    <xf numFmtId="0" fontId="204" fillId="0" borderId="0"/>
    <xf numFmtId="0" fontId="239" fillId="0" borderId="0"/>
  </cellStyleXfs>
  <cellXfs count="1047">
    <xf numFmtId="0" fontId="0" fillId="0" borderId="0" xfId="0"/>
    <xf numFmtId="0" fontId="0" fillId="0" borderId="1" xfId="0" applyBorder="1"/>
    <xf numFmtId="0" fontId="2" fillId="0" borderId="1" xfId="0" applyFont="1" applyBorder="1" applyAlignment="1">
      <alignment horizontal="left"/>
    </xf>
    <xf numFmtId="3" fontId="2" fillId="0" borderId="1" xfId="0" applyNumberFormat="1" applyFont="1" applyBorder="1" applyAlignment="1">
      <alignment horizontal="left"/>
    </xf>
    <xf numFmtId="164" fontId="2" fillId="0" borderId="1" xfId="0" applyNumberFormat="1" applyFont="1" applyBorder="1" applyAlignment="1">
      <alignment horizontal="left"/>
    </xf>
    <xf numFmtId="0" fontId="1" fillId="3" borderId="1" xfId="0" applyFont="1" applyFill="1" applyBorder="1"/>
    <xf numFmtId="0" fontId="1" fillId="3" borderId="0" xfId="0" applyFont="1" applyFill="1"/>
    <xf numFmtId="0" fontId="0" fillId="0" borderId="0" xfId="0" applyAlignment="1">
      <alignment vertical="center"/>
    </xf>
    <xf numFmtId="0" fontId="3" fillId="3" borderId="1" xfId="0" applyFont="1" applyFill="1" applyBorder="1" applyAlignment="1">
      <alignment horizontal="left"/>
    </xf>
    <xf numFmtId="3" fontId="3" fillId="3" borderId="1" xfId="0" applyNumberFormat="1" applyFont="1" applyFill="1" applyBorder="1" applyAlignment="1">
      <alignment horizontal="left"/>
    </xf>
    <xf numFmtId="0" fontId="0" fillId="0" borderId="0" xfId="0" applyAlignment="1">
      <alignment horizontal="left" vertical="center" indent="4"/>
    </xf>
    <xf numFmtId="0" fontId="0" fillId="0" borderId="0" xfId="0" applyAlignment="1">
      <alignment horizontal="left" vertical="center" indent="1"/>
    </xf>
    <xf numFmtId="0" fontId="14" fillId="0" borderId="0" xfId="1" applyAlignment="1">
      <alignment horizontal="left" vertical="center" indent="4"/>
    </xf>
    <xf numFmtId="0" fontId="13" fillId="0" borderId="0" xfId="0" applyFont="1" applyAlignment="1">
      <alignment horizontal="left" vertical="center" indent="1"/>
    </xf>
    <xf numFmtId="0" fontId="14" fillId="0" borderId="0" xfId="1" applyAlignment="1">
      <alignment vertical="center"/>
    </xf>
    <xf numFmtId="0" fontId="0" fillId="0" borderId="0" xfId="0" applyAlignment="1">
      <alignment horizontal="left" vertical="center" indent="12"/>
    </xf>
    <xf numFmtId="0" fontId="9" fillId="5" borderId="1" xfId="0" applyFont="1" applyFill="1" applyBorder="1" applyAlignment="1">
      <alignment vertical="center"/>
    </xf>
    <xf numFmtId="0" fontId="9" fillId="5" borderId="1" xfId="0" applyFont="1" applyFill="1" applyBorder="1" applyAlignment="1">
      <alignment horizontal="left" vertical="center"/>
    </xf>
    <xf numFmtId="0" fontId="1" fillId="6" borderId="0" xfId="0" applyFont="1" applyFill="1"/>
    <xf numFmtId="17" fontId="0" fillId="0" borderId="1" xfId="0" applyNumberFormat="1" applyBorder="1"/>
    <xf numFmtId="16" fontId="0" fillId="0" borderId="1" xfId="0" applyNumberFormat="1" applyBorder="1"/>
    <xf numFmtId="0" fontId="1" fillId="8" borderId="1" xfId="0" applyFont="1" applyFill="1" applyBorder="1"/>
    <xf numFmtId="0" fontId="7" fillId="0" borderId="1" xfId="0" applyFont="1" applyBorder="1" applyAlignment="1">
      <alignment horizontal="right" vertical="center"/>
    </xf>
    <xf numFmtId="0" fontId="1" fillId="9" borderId="1" xfId="0" applyFont="1" applyFill="1" applyBorder="1"/>
    <xf numFmtId="10" fontId="0" fillId="0" borderId="1" xfId="2" applyNumberFormat="1" applyFont="1" applyBorder="1"/>
    <xf numFmtId="10" fontId="1" fillId="9" borderId="1" xfId="0" applyNumberFormat="1" applyFont="1" applyFill="1" applyBorder="1"/>
    <xf numFmtId="0" fontId="23" fillId="8" borderId="1" xfId="0" applyFont="1" applyFill="1" applyBorder="1"/>
    <xf numFmtId="0" fontId="7" fillId="5" borderId="1" xfId="0" applyFont="1" applyFill="1" applyBorder="1" applyAlignment="1">
      <alignment vertical="center"/>
    </xf>
    <xf numFmtId="0" fontId="1" fillId="8" borderId="1" xfId="0" applyFont="1" applyFill="1" applyBorder="1" applyAlignment="1">
      <alignment vertical="center"/>
    </xf>
    <xf numFmtId="0" fontId="1" fillId="12" borderId="1" xfId="0" applyFont="1" applyFill="1" applyBorder="1" applyAlignment="1">
      <alignment vertical="center"/>
    </xf>
    <xf numFmtId="0" fontId="1" fillId="12" borderId="1" xfId="0" applyFont="1" applyFill="1" applyBorder="1"/>
    <xf numFmtId="0" fontId="23" fillId="8" borderId="1" xfId="0" applyFont="1" applyFill="1" applyBorder="1" applyAlignment="1">
      <alignment horizontal="center" vertical="center"/>
    </xf>
    <xf numFmtId="0" fontId="0" fillId="0" borderId="1" xfId="0" applyBorder="1" applyAlignment="1">
      <alignment vertical="center"/>
    </xf>
    <xf numFmtId="9" fontId="0" fillId="0" borderId="1" xfId="0" applyNumberFormat="1" applyBorder="1"/>
    <xf numFmtId="0" fontId="15" fillId="8" borderId="1" xfId="0" applyFont="1" applyFill="1" applyBorder="1" applyAlignment="1">
      <alignment horizontal="left" vertical="center"/>
    </xf>
    <xf numFmtId="0" fontId="16" fillId="8" borderId="1" xfId="0" applyFont="1" applyFill="1" applyBorder="1" applyAlignment="1">
      <alignment horizontal="left" vertical="center"/>
    </xf>
    <xf numFmtId="0" fontId="0" fillId="0" borderId="1" xfId="0" applyBorder="1" applyAlignment="1">
      <alignment wrapText="1"/>
    </xf>
    <xf numFmtId="0" fontId="0" fillId="0" borderId="1" xfId="0" quotePrefix="1" applyBorder="1"/>
    <xf numFmtId="0" fontId="27" fillId="0" borderId="0" xfId="0" applyFont="1"/>
    <xf numFmtId="0" fontId="28" fillId="0" borderId="1" xfId="0" applyFont="1" applyBorder="1"/>
    <xf numFmtId="0" fontId="0" fillId="0" borderId="0" xfId="0" applyAlignment="1">
      <alignment wrapText="1"/>
    </xf>
    <xf numFmtId="0" fontId="14" fillId="0" borderId="0" xfId="1"/>
    <xf numFmtId="0" fontId="31" fillId="0" borderId="0" xfId="0" applyFont="1"/>
    <xf numFmtId="0" fontId="0" fillId="0" borderId="2" xfId="0" applyBorder="1"/>
    <xf numFmtId="0" fontId="32" fillId="8" borderId="1" xfId="0" applyFont="1" applyFill="1" applyBorder="1" applyAlignment="1">
      <alignment horizontal="center"/>
    </xf>
    <xf numFmtId="0" fontId="32" fillId="8" borderId="1" xfId="0" applyFont="1" applyFill="1" applyBorder="1" applyAlignment="1">
      <alignment horizontal="left"/>
    </xf>
    <xf numFmtId="9" fontId="1" fillId="8" borderId="1" xfId="0" applyNumberFormat="1" applyFont="1" applyFill="1" applyBorder="1"/>
    <xf numFmtId="0" fontId="1" fillId="8" borderId="2" xfId="0" applyFont="1" applyFill="1" applyBorder="1"/>
    <xf numFmtId="0" fontId="23" fillId="8" borderId="1" xfId="0" applyFont="1" applyFill="1" applyBorder="1" applyAlignment="1">
      <alignment vertical="center"/>
    </xf>
    <xf numFmtId="0" fontId="33" fillId="0" borderId="1" xfId="0" applyFont="1" applyBorder="1" applyAlignment="1">
      <alignment horizontal="left" vertical="center" indent="1"/>
    </xf>
    <xf numFmtId="0" fontId="33" fillId="0" borderId="2" xfId="0" applyFont="1" applyBorder="1" applyAlignment="1">
      <alignment horizontal="left" vertical="center" indent="1"/>
    </xf>
    <xf numFmtId="0" fontId="1" fillId="4" borderId="0" xfId="0" applyFont="1" applyFill="1"/>
    <xf numFmtId="0" fontId="0" fillId="0" borderId="3" xfId="0" applyBorder="1"/>
    <xf numFmtId="0" fontId="1" fillId="4" borderId="1" xfId="0" applyFont="1" applyFill="1" applyBorder="1"/>
    <xf numFmtId="0" fontId="1" fillId="8" borderId="1" xfId="0" applyFont="1" applyFill="1" applyBorder="1" applyAlignment="1">
      <alignment horizontal="center" vertical="center"/>
    </xf>
    <xf numFmtId="0" fontId="36" fillId="0" borderId="0" xfId="0" applyFont="1"/>
    <xf numFmtId="0" fontId="0" fillId="0" borderId="1" xfId="0" applyBorder="1" applyAlignment="1">
      <alignment horizontal="left"/>
    </xf>
    <xf numFmtId="0" fontId="1" fillId="8"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0" fontId="7" fillId="0" borderId="0" xfId="0" applyFont="1"/>
    <xf numFmtId="0" fontId="7" fillId="0" borderId="1" xfId="0" applyFont="1" applyBorder="1"/>
    <xf numFmtId="0" fontId="10" fillId="0" borderId="1" xfId="0" applyFont="1" applyBorder="1"/>
    <xf numFmtId="0" fontId="7" fillId="0" borderId="1" xfId="0" applyFont="1" applyBorder="1" applyAlignment="1">
      <alignment horizontal="left" vertical="top"/>
    </xf>
    <xf numFmtId="0" fontId="29" fillId="0" borderId="1" xfId="0" applyFont="1" applyBorder="1"/>
    <xf numFmtId="0" fontId="20" fillId="8" borderId="1" xfId="0" applyFont="1" applyFill="1" applyBorder="1" applyAlignment="1">
      <alignment horizontal="left" vertical="top"/>
    </xf>
    <xf numFmtId="0" fontId="17" fillId="0" borderId="1" xfId="0" applyFont="1" applyBorder="1" applyAlignment="1">
      <alignment horizontal="left" vertical="top"/>
    </xf>
    <xf numFmtId="0" fontId="11" fillId="8" borderId="1" xfId="0" applyFont="1" applyFill="1" applyBorder="1" applyAlignment="1">
      <alignment horizontal="left" vertical="top"/>
    </xf>
    <xf numFmtId="0" fontId="9" fillId="5" borderId="1" xfId="0" applyFont="1" applyFill="1" applyBorder="1" applyAlignment="1">
      <alignment horizontal="left" vertical="top"/>
    </xf>
    <xf numFmtId="0" fontId="8" fillId="0" borderId="0" xfId="0" applyFont="1" applyAlignment="1">
      <alignment horizontal="left" vertical="top"/>
    </xf>
    <xf numFmtId="0" fontId="10" fillId="0" borderId="0" xfId="0" applyFont="1" applyAlignment="1">
      <alignment horizontal="left" vertical="top"/>
    </xf>
    <xf numFmtId="0" fontId="23" fillId="3" borderId="6" xfId="0" applyFont="1" applyFill="1" applyBorder="1" applyAlignment="1">
      <alignment vertical="center"/>
    </xf>
    <xf numFmtId="0" fontId="20" fillId="8" borderId="0" xfId="0" applyFont="1" applyFill="1" applyAlignment="1">
      <alignment horizontal="center" vertical="center"/>
    </xf>
    <xf numFmtId="0" fontId="31" fillId="0" borderId="1" xfId="0" applyFont="1" applyBorder="1"/>
    <xf numFmtId="0" fontId="42" fillId="0" borderId="0" xfId="0" applyFont="1" applyAlignment="1">
      <alignment horizontal="left" vertical="center" indent="1"/>
    </xf>
    <xf numFmtId="0" fontId="43" fillId="0" borderId="0" xfId="0" applyFont="1" applyAlignment="1">
      <alignment horizontal="left" vertical="center" indent="2"/>
    </xf>
    <xf numFmtId="0" fontId="0" fillId="2" borderId="1" xfId="0" applyFill="1" applyBorder="1" applyAlignment="1">
      <alignment horizontal="left" vertical="top"/>
    </xf>
    <xf numFmtId="0" fontId="14" fillId="0" borderId="1" xfId="1" applyBorder="1" applyAlignment="1">
      <alignment horizontal="left" vertical="top"/>
    </xf>
    <xf numFmtId="0" fontId="31" fillId="0" borderId="1" xfId="0" applyFont="1" applyBorder="1" applyAlignment="1">
      <alignment horizontal="left"/>
    </xf>
    <xf numFmtId="0" fontId="35" fillId="0" borderId="1" xfId="0" applyFont="1" applyBorder="1" applyAlignment="1">
      <alignment horizontal="left"/>
    </xf>
    <xf numFmtId="0" fontId="30" fillId="0" borderId="1" xfId="0" applyFont="1" applyBorder="1" applyAlignment="1">
      <alignment horizontal="left"/>
    </xf>
    <xf numFmtId="0" fontId="7" fillId="0" borderId="8" xfId="0" applyFont="1" applyBorder="1"/>
    <xf numFmtId="0" fontId="45" fillId="0" borderId="1" xfId="0" applyFont="1" applyBorder="1"/>
    <xf numFmtId="0" fontId="46" fillId="0" borderId="1" xfId="0" applyFont="1" applyBorder="1"/>
    <xf numFmtId="0" fontId="39" fillId="15" borderId="1" xfId="0" applyFont="1" applyFill="1" applyBorder="1" applyAlignment="1">
      <alignment horizontal="left" vertical="top"/>
    </xf>
    <xf numFmtId="0" fontId="38" fillId="15" borderId="1" xfId="0" applyFont="1" applyFill="1" applyBorder="1" applyAlignment="1">
      <alignment horizontal="left" vertical="top"/>
    </xf>
    <xf numFmtId="0" fontId="41" fillId="0" borderId="0" xfId="0" applyFont="1" applyAlignment="1">
      <alignment horizontal="left" vertical="center"/>
    </xf>
    <xf numFmtId="0" fontId="0" fillId="4" borderId="1" xfId="0" applyFill="1" applyBorder="1" applyAlignment="1">
      <alignment horizontal="left" vertical="top"/>
    </xf>
    <xf numFmtId="0" fontId="31" fillId="0" borderId="1" xfId="0" applyFont="1" applyBorder="1" applyAlignment="1">
      <alignment horizontal="left" vertical="top"/>
    </xf>
    <xf numFmtId="0" fontId="48" fillId="0" borderId="1" xfId="0" applyFont="1" applyBorder="1" applyAlignment="1">
      <alignment horizontal="left" vertical="top"/>
    </xf>
    <xf numFmtId="0" fontId="7" fillId="0" borderId="0" xfId="0" applyFont="1" applyAlignment="1">
      <alignment vertical="center"/>
    </xf>
    <xf numFmtId="0" fontId="0" fillId="0" borderId="1" xfId="0" applyBorder="1" applyAlignment="1">
      <alignment horizontal="right"/>
    </xf>
    <xf numFmtId="0" fontId="35" fillId="0" borderId="0" xfId="3"/>
    <xf numFmtId="0" fontId="53" fillId="0" borderId="0" xfId="3" applyFont="1"/>
    <xf numFmtId="0" fontId="2" fillId="0" borderId="0" xfId="3" applyFont="1"/>
    <xf numFmtId="0" fontId="54" fillId="0" borderId="0" xfId="3" applyFont="1"/>
    <xf numFmtId="0" fontId="58" fillId="0" borderId="0" xfId="3" applyFont="1"/>
    <xf numFmtId="0" fontId="66" fillId="0" borderId="0" xfId="0" applyFont="1" applyAlignment="1">
      <alignment vertical="center"/>
    </xf>
    <xf numFmtId="20" fontId="66" fillId="0" borderId="0" xfId="0" applyNumberFormat="1" applyFont="1" applyAlignment="1">
      <alignment vertical="center"/>
    </xf>
    <xf numFmtId="0" fontId="68" fillId="0" borderId="0" xfId="0" applyFont="1" applyAlignment="1">
      <alignment vertical="center"/>
    </xf>
    <xf numFmtId="0" fontId="1" fillId="3" borderId="1" xfId="0" applyFont="1" applyFill="1" applyBorder="1" applyAlignment="1">
      <alignment horizontal="left" vertical="top"/>
    </xf>
    <xf numFmtId="0" fontId="69" fillId="0" borderId="0" xfId="4"/>
    <xf numFmtId="0" fontId="57" fillId="0" borderId="24" xfId="3" applyFont="1" applyBorder="1" applyAlignment="1">
      <alignment horizontal="right"/>
    </xf>
    <xf numFmtId="0" fontId="57" fillId="0" borderId="0" xfId="3" applyFont="1" applyAlignment="1">
      <alignment horizontal="right"/>
    </xf>
    <xf numFmtId="0" fontId="57" fillId="0" borderId="25" xfId="3" applyFont="1" applyBorder="1" applyAlignment="1">
      <alignment horizontal="right"/>
    </xf>
    <xf numFmtId="0" fontId="57" fillId="0" borderId="24" xfId="3" applyFont="1" applyBorder="1"/>
    <xf numFmtId="0" fontId="57" fillId="0" borderId="0" xfId="3" applyFont="1"/>
    <xf numFmtId="0" fontId="57" fillId="0" borderId="25" xfId="3" applyFont="1" applyBorder="1"/>
    <xf numFmtId="0" fontId="56" fillId="0" borderId="24" xfId="3" applyFont="1" applyBorder="1" applyAlignment="1">
      <alignment horizontal="right"/>
    </xf>
    <xf numFmtId="0" fontId="56" fillId="0" borderId="0" xfId="3" applyFont="1" applyAlignment="1">
      <alignment horizontal="right"/>
    </xf>
    <xf numFmtId="0" fontId="56" fillId="0" borderId="25" xfId="3" applyFont="1" applyBorder="1" applyAlignment="1">
      <alignment horizontal="right"/>
    </xf>
    <xf numFmtId="0" fontId="35" fillId="0" borderId="26" xfId="3" applyBorder="1"/>
    <xf numFmtId="0" fontId="56" fillId="0" borderId="27" xfId="3" applyFont="1" applyBorder="1" applyAlignment="1">
      <alignment horizontal="right"/>
    </xf>
    <xf numFmtId="0" fontId="35" fillId="0" borderId="27" xfId="3" applyBorder="1"/>
    <xf numFmtId="0" fontId="55" fillId="0" borderId="27" xfId="3" applyFont="1" applyBorder="1" applyAlignment="1">
      <alignment horizontal="right"/>
    </xf>
    <xf numFmtId="0" fontId="35" fillId="0" borderId="24" xfId="3" applyBorder="1"/>
    <xf numFmtId="0" fontId="35" fillId="0" borderId="25" xfId="3" applyBorder="1"/>
    <xf numFmtId="0" fontId="35" fillId="0" borderId="28" xfId="3" applyBorder="1"/>
    <xf numFmtId="0" fontId="64" fillId="0" borderId="25" xfId="3" applyFont="1" applyBorder="1"/>
    <xf numFmtId="0" fontId="64" fillId="0" borderId="24" xfId="3" applyFont="1" applyBorder="1"/>
    <xf numFmtId="0" fontId="64" fillId="0" borderId="0" xfId="3" applyFont="1"/>
    <xf numFmtId="0" fontId="64" fillId="0" borderId="24" xfId="3" applyFont="1" applyBorder="1" applyAlignment="1">
      <alignment horizontal="right"/>
    </xf>
    <xf numFmtId="0" fontId="64" fillId="0" borderId="0" xfId="3" applyFont="1" applyAlignment="1">
      <alignment horizontal="right"/>
    </xf>
    <xf numFmtId="0" fontId="64" fillId="0" borderId="25" xfId="3" applyFont="1" applyBorder="1" applyAlignment="1">
      <alignment horizontal="right"/>
    </xf>
    <xf numFmtId="0" fontId="63" fillId="0" borderId="24" xfId="3" applyFont="1" applyBorder="1"/>
    <xf numFmtId="0" fontId="63" fillId="0" borderId="0" xfId="3" applyFont="1"/>
    <xf numFmtId="0" fontId="63" fillId="0" borderId="25" xfId="3" applyFont="1" applyBorder="1"/>
    <xf numFmtId="0" fontId="63" fillId="0" borderId="24" xfId="3" applyFont="1" applyBorder="1" applyAlignment="1">
      <alignment horizontal="right"/>
    </xf>
    <xf numFmtId="0" fontId="63" fillId="0" borderId="0" xfId="3" applyFont="1" applyAlignment="1">
      <alignment horizontal="right"/>
    </xf>
    <xf numFmtId="0" fontId="63" fillId="0" borderId="25" xfId="3" applyFont="1" applyBorder="1" applyAlignment="1">
      <alignment horizontal="right"/>
    </xf>
    <xf numFmtId="0" fontId="59" fillId="0" borderId="0" xfId="3" applyFont="1"/>
    <xf numFmtId="0" fontId="59" fillId="0" borderId="25" xfId="3" applyFont="1" applyBorder="1"/>
    <xf numFmtId="0" fontId="59" fillId="0" borderId="24" xfId="3" applyFont="1" applyBorder="1" applyAlignment="1">
      <alignment horizontal="right"/>
    </xf>
    <xf numFmtId="0" fontId="59" fillId="0" borderId="0" xfId="3" applyFont="1" applyAlignment="1">
      <alignment horizontal="right"/>
    </xf>
    <xf numFmtId="0" fontId="59" fillId="0" borderId="25" xfId="3" applyFont="1" applyBorder="1" applyAlignment="1">
      <alignment horizontal="right"/>
    </xf>
    <xf numFmtId="0" fontId="59" fillId="0" borderId="24" xfId="3" applyFont="1" applyBorder="1"/>
    <xf numFmtId="0" fontId="85" fillId="0" borderId="29" xfId="1" applyFont="1" applyBorder="1" applyAlignment="1">
      <alignment horizontal="right"/>
    </xf>
    <xf numFmtId="0" fontId="86" fillId="0" borderId="30" xfId="3" applyFont="1" applyBorder="1" applyAlignment="1">
      <alignment horizontal="right"/>
    </xf>
    <xf numFmtId="0" fontId="86" fillId="0" borderId="25" xfId="3" applyFont="1" applyBorder="1" applyAlignment="1">
      <alignment horizontal="right"/>
    </xf>
    <xf numFmtId="0" fontId="85" fillId="0" borderId="15" xfId="1" applyFont="1" applyBorder="1" applyAlignment="1">
      <alignment horizontal="right"/>
    </xf>
    <xf numFmtId="0" fontId="14" fillId="0" borderId="0" xfId="1" applyAlignment="1">
      <alignment horizontal="left" vertical="top"/>
    </xf>
    <xf numFmtId="0" fontId="65" fillId="0" borderId="0" xfId="0" applyFont="1" applyAlignment="1">
      <alignment horizontal="left" vertical="top"/>
    </xf>
    <xf numFmtId="0" fontId="66" fillId="0" borderId="0" xfId="0" applyFont="1" applyAlignment="1">
      <alignment horizontal="left" vertical="top"/>
    </xf>
    <xf numFmtId="20" fontId="66" fillId="0" borderId="0" xfId="0" applyNumberFormat="1" applyFont="1" applyAlignment="1">
      <alignment horizontal="left" vertical="top"/>
    </xf>
    <xf numFmtId="20" fontId="0" fillId="0" borderId="0" xfId="0" applyNumberFormat="1" applyAlignment="1">
      <alignment horizontal="left" vertical="top"/>
    </xf>
    <xf numFmtId="14" fontId="0" fillId="0" borderId="0" xfId="0" applyNumberFormat="1" applyAlignment="1">
      <alignment horizontal="left" vertical="top"/>
    </xf>
    <xf numFmtId="0" fontId="87" fillId="0" borderId="1" xfId="0" applyFont="1" applyBorder="1" applyAlignment="1">
      <alignment horizontal="left" vertical="top"/>
    </xf>
    <xf numFmtId="0" fontId="88" fillId="0" borderId="1" xfId="0" applyFont="1" applyBorder="1" applyAlignment="1">
      <alignment horizontal="left" vertical="top"/>
    </xf>
    <xf numFmtId="0" fontId="89" fillId="0" borderId="1" xfId="0" applyFont="1" applyBorder="1" applyAlignment="1">
      <alignment horizontal="left" vertical="top"/>
    </xf>
    <xf numFmtId="0" fontId="91" fillId="0" borderId="1" xfId="1" applyFont="1" applyBorder="1" applyAlignment="1">
      <alignment horizontal="left" vertical="top"/>
    </xf>
    <xf numFmtId="0" fontId="20" fillId="8" borderId="43" xfId="0" applyFont="1" applyFill="1" applyBorder="1" applyAlignment="1">
      <alignment horizontal="left" vertical="top"/>
    </xf>
    <xf numFmtId="0" fontId="20" fillId="8" borderId="44" xfId="0" applyFont="1" applyFill="1" applyBorder="1" applyAlignment="1">
      <alignment horizontal="left" vertical="top"/>
    </xf>
    <xf numFmtId="0" fontId="20" fillId="8" borderId="45" xfId="0" applyFont="1" applyFill="1" applyBorder="1" applyAlignment="1">
      <alignment horizontal="left" vertical="top"/>
    </xf>
    <xf numFmtId="0" fontId="71" fillId="0" borderId="3" xfId="4" applyFont="1" applyBorder="1" applyAlignment="1">
      <alignment wrapText="1"/>
    </xf>
    <xf numFmtId="0" fontId="71" fillId="0" borderId="1" xfId="4" applyFont="1" applyBorder="1" applyAlignment="1">
      <alignment wrapText="1"/>
    </xf>
    <xf numFmtId="0" fontId="83" fillId="20" borderId="1" xfId="4" applyFont="1" applyFill="1" applyBorder="1" applyAlignment="1">
      <alignment horizontal="left" wrapText="1"/>
    </xf>
    <xf numFmtId="0" fontId="80" fillId="0" borderId="1" xfId="4" applyFont="1" applyBorder="1"/>
    <xf numFmtId="0" fontId="71" fillId="0" borderId="2" xfId="4" applyFont="1" applyBorder="1" applyAlignment="1">
      <alignment wrapText="1"/>
    </xf>
    <xf numFmtId="2" fontId="71" fillId="0" borderId="1" xfId="4" applyNumberFormat="1" applyFont="1" applyBorder="1" applyAlignment="1">
      <alignment wrapText="1"/>
    </xf>
    <xf numFmtId="2" fontId="71" fillId="0" borderId="2" xfId="4" applyNumberFormat="1" applyFont="1" applyBorder="1" applyAlignment="1">
      <alignment wrapText="1"/>
    </xf>
    <xf numFmtId="0" fontId="72" fillId="0" borderId="1" xfId="4" applyFont="1" applyBorder="1" applyAlignment="1">
      <alignment wrapText="1"/>
    </xf>
    <xf numFmtId="0" fontId="70" fillId="0" borderId="1" xfId="4" applyFont="1" applyBorder="1" applyAlignment="1">
      <alignment wrapText="1"/>
    </xf>
    <xf numFmtId="2" fontId="70" fillId="0" borderId="1" xfId="4" applyNumberFormat="1" applyFont="1" applyBorder="1" applyAlignment="1">
      <alignment wrapText="1"/>
    </xf>
    <xf numFmtId="2" fontId="70" fillId="0" borderId="2" xfId="4" applyNumberFormat="1" applyFont="1" applyBorder="1" applyAlignment="1">
      <alignment wrapText="1"/>
    </xf>
    <xf numFmtId="0" fontId="72" fillId="19" borderId="1" xfId="4" applyFont="1" applyFill="1" applyBorder="1" applyAlignment="1">
      <alignment horizontal="left"/>
    </xf>
    <xf numFmtId="0" fontId="70" fillId="20" borderId="1" xfId="4" applyFont="1" applyFill="1" applyBorder="1" applyAlignment="1">
      <alignment horizontal="left" wrapText="1"/>
    </xf>
    <xf numFmtId="0" fontId="71" fillId="20" borderId="1" xfId="4" applyFont="1" applyFill="1" applyBorder="1" applyAlignment="1">
      <alignment horizontal="left" wrapText="1"/>
    </xf>
    <xf numFmtId="2" fontId="70" fillId="20" borderId="1" xfId="4" applyNumberFormat="1" applyFont="1" applyFill="1" applyBorder="1" applyAlignment="1">
      <alignment horizontal="center" wrapText="1"/>
    </xf>
    <xf numFmtId="0" fontId="80" fillId="0" borderId="1" xfId="4" applyFont="1" applyBorder="1" applyAlignment="1">
      <alignment wrapText="1"/>
    </xf>
    <xf numFmtId="2" fontId="80" fillId="0" borderId="1" xfId="4" applyNumberFormat="1" applyFont="1" applyBorder="1" applyAlignment="1">
      <alignment wrapText="1"/>
    </xf>
    <xf numFmtId="0" fontId="79" fillId="20" borderId="1" xfId="4" applyFont="1" applyFill="1" applyBorder="1" applyAlignment="1">
      <alignment horizontal="left" wrapText="1"/>
    </xf>
    <xf numFmtId="2" fontId="78" fillId="20" borderId="1" xfId="4" applyNumberFormat="1" applyFont="1" applyFill="1" applyBorder="1" applyAlignment="1">
      <alignment horizontal="center" wrapText="1"/>
    </xf>
    <xf numFmtId="0" fontId="75" fillId="0" borderId="1" xfId="4" applyFont="1" applyBorder="1" applyAlignment="1">
      <alignment horizontal="left"/>
    </xf>
    <xf numFmtId="0" fontId="71" fillId="19" borderId="3" xfId="4" applyFont="1" applyFill="1" applyBorder="1" applyAlignment="1">
      <alignment wrapText="1"/>
    </xf>
    <xf numFmtId="0" fontId="71" fillId="19" borderId="1" xfId="4" applyFont="1" applyFill="1" applyBorder="1" applyAlignment="1">
      <alignment wrapText="1"/>
    </xf>
    <xf numFmtId="0" fontId="74" fillId="19" borderId="1" xfId="4" applyFont="1" applyFill="1" applyBorder="1" applyAlignment="1">
      <alignment horizontal="left" wrapText="1"/>
    </xf>
    <xf numFmtId="0" fontId="75" fillId="20" borderId="1" xfId="4" applyFont="1" applyFill="1" applyBorder="1" applyAlignment="1">
      <alignment horizontal="left" wrapText="1"/>
    </xf>
    <xf numFmtId="2" fontId="75" fillId="20" borderId="1" xfId="4" applyNumberFormat="1" applyFont="1" applyFill="1" applyBorder="1" applyAlignment="1">
      <alignment horizontal="center" wrapText="1"/>
    </xf>
    <xf numFmtId="0" fontId="77" fillId="0" borderId="1" xfId="4" applyFont="1" applyBorder="1" applyAlignment="1">
      <alignment wrapText="1"/>
    </xf>
    <xf numFmtId="3" fontId="71" fillId="0" borderId="1" xfId="4" applyNumberFormat="1" applyFont="1" applyBorder="1" applyAlignment="1">
      <alignment wrapText="1"/>
    </xf>
    <xf numFmtId="0" fontId="76" fillId="20" borderId="1" xfId="4" applyFont="1" applyFill="1" applyBorder="1" applyAlignment="1">
      <alignment horizontal="left" wrapText="1"/>
    </xf>
    <xf numFmtId="2" fontId="76" fillId="20" borderId="1" xfId="4" applyNumberFormat="1" applyFont="1" applyFill="1" applyBorder="1" applyAlignment="1">
      <alignment horizontal="center" wrapText="1"/>
    </xf>
    <xf numFmtId="0" fontId="75" fillId="0" borderId="1" xfId="4" applyFont="1" applyBorder="1" applyAlignment="1">
      <alignment horizontal="left" wrapText="1"/>
    </xf>
    <xf numFmtId="2" fontId="75" fillId="0" borderId="1" xfId="4" applyNumberFormat="1" applyFont="1" applyBorder="1" applyAlignment="1">
      <alignment horizontal="center" wrapText="1"/>
    </xf>
    <xf numFmtId="0" fontId="73" fillId="0" borderId="1" xfId="4" applyFont="1" applyBorder="1" applyAlignment="1">
      <alignment wrapText="1"/>
    </xf>
    <xf numFmtId="0" fontId="71" fillId="0" borderId="46" xfId="4" applyFont="1" applyBorder="1" applyAlignment="1">
      <alignment wrapText="1"/>
    </xf>
    <xf numFmtId="0" fontId="72" fillId="0" borderId="47" xfId="4" applyFont="1" applyBorder="1" applyAlignment="1">
      <alignment wrapText="1"/>
    </xf>
    <xf numFmtId="0" fontId="71" fillId="0" borderId="47" xfId="4" applyFont="1" applyBorder="1" applyAlignment="1">
      <alignment wrapText="1"/>
    </xf>
    <xf numFmtId="0" fontId="70" fillId="0" borderId="47" xfId="4" applyFont="1" applyBorder="1" applyAlignment="1">
      <alignment wrapText="1"/>
    </xf>
    <xf numFmtId="2" fontId="70" fillId="0" borderId="47" xfId="4" applyNumberFormat="1" applyFont="1" applyBorder="1" applyAlignment="1">
      <alignment wrapText="1"/>
    </xf>
    <xf numFmtId="2" fontId="71" fillId="0" borderId="47" xfId="4" applyNumberFormat="1" applyFont="1" applyBorder="1" applyAlignment="1">
      <alignment wrapText="1"/>
    </xf>
    <xf numFmtId="2" fontId="70" fillId="0" borderId="48" xfId="4" applyNumberFormat="1" applyFont="1" applyBorder="1" applyAlignment="1">
      <alignment wrapText="1"/>
    </xf>
    <xf numFmtId="0" fontId="51" fillId="8" borderId="1" xfId="0" applyFont="1" applyFill="1" applyBorder="1" applyAlignment="1">
      <alignment horizontal="left" vertical="top"/>
    </xf>
    <xf numFmtId="0" fontId="1" fillId="12" borderId="2" xfId="0" applyFont="1" applyFill="1" applyBorder="1"/>
    <xf numFmtId="0" fontId="0" fillId="0" borderId="1" xfId="0" quotePrefix="1" applyBorder="1" applyAlignment="1">
      <alignment horizontal="left" vertical="top"/>
    </xf>
    <xf numFmtId="0" fontId="92" fillId="3" borderId="0" xfId="0" applyFont="1" applyFill="1" applyAlignment="1">
      <alignment horizontal="left" vertical="top"/>
    </xf>
    <xf numFmtId="14" fontId="0" fillId="0" borderId="0" xfId="0" applyNumberFormat="1"/>
    <xf numFmtId="0" fontId="93" fillId="3" borderId="0" xfId="0" applyFont="1" applyFill="1" applyAlignment="1">
      <alignment horizontal="left" vertical="top"/>
    </xf>
    <xf numFmtId="0" fontId="42" fillId="0" borderId="0" xfId="0" applyFont="1" applyAlignment="1">
      <alignment horizontal="left" vertical="center"/>
    </xf>
    <xf numFmtId="0" fontId="27" fillId="21" borderId="1" xfId="0" applyFont="1" applyFill="1" applyBorder="1"/>
    <xf numFmtId="0" fontId="50" fillId="22" borderId="7" xfId="0" applyFont="1" applyFill="1" applyBorder="1"/>
    <xf numFmtId="0" fontId="1" fillId="3" borderId="3" xfId="0" applyFont="1" applyFill="1" applyBorder="1" applyAlignment="1">
      <alignment horizontal="left" vertical="top"/>
    </xf>
    <xf numFmtId="0" fontId="1" fillId="3" borderId="2" xfId="0" applyFont="1" applyFill="1" applyBorder="1" applyAlignment="1">
      <alignment horizontal="left" vertical="top"/>
    </xf>
    <xf numFmtId="0" fontId="20" fillId="3" borderId="43" xfId="0" applyFont="1" applyFill="1" applyBorder="1" applyAlignment="1">
      <alignment horizontal="left" vertical="top"/>
    </xf>
    <xf numFmtId="0" fontId="20" fillId="3" borderId="45" xfId="0" applyFont="1" applyFill="1" applyBorder="1" applyAlignment="1">
      <alignment horizontal="left" vertical="top"/>
    </xf>
    <xf numFmtId="0" fontId="1" fillId="3" borderId="46" xfId="0" applyFont="1" applyFill="1" applyBorder="1" applyAlignment="1">
      <alignment horizontal="left" vertical="top"/>
    </xf>
    <xf numFmtId="0" fontId="0" fillId="0" borderId="47" xfId="0" applyBorder="1" applyAlignment="1">
      <alignment horizontal="left" vertical="top"/>
    </xf>
    <xf numFmtId="0" fontId="1" fillId="3" borderId="48" xfId="0" applyFont="1" applyFill="1" applyBorder="1" applyAlignment="1">
      <alignment horizontal="left" vertical="top"/>
    </xf>
    <xf numFmtId="0" fontId="0" fillId="0" borderId="46" xfId="0" applyBorder="1"/>
    <xf numFmtId="16" fontId="0" fillId="0" borderId="1" xfId="0" quotePrefix="1" applyNumberFormat="1" applyBorder="1"/>
    <xf numFmtId="0" fontId="0" fillId="23" borderId="1" xfId="0" applyFill="1" applyBorder="1"/>
    <xf numFmtId="0" fontId="23" fillId="8" borderId="0" xfId="0" applyFont="1" applyFill="1" applyAlignment="1">
      <alignment horizontal="center" vertical="center"/>
    </xf>
    <xf numFmtId="0" fontId="42" fillId="0" borderId="0" xfId="0" applyFont="1" applyAlignment="1">
      <alignment vertical="center"/>
    </xf>
    <xf numFmtId="0" fontId="94" fillId="0" borderId="0" xfId="0" applyFont="1" applyAlignment="1">
      <alignment vertical="center" readingOrder="1"/>
    </xf>
    <xf numFmtId="0" fontId="0" fillId="0" borderId="0" xfId="0" applyAlignment="1">
      <alignment vertical="center" readingOrder="1"/>
    </xf>
    <xf numFmtId="0" fontId="0" fillId="0" borderId="3" xfId="0" applyBorder="1" applyAlignment="1">
      <alignment horizontal="left" vertical="top"/>
    </xf>
    <xf numFmtId="0" fontId="0" fillId="2" borderId="3" xfId="0" applyFill="1" applyBorder="1" applyAlignment="1">
      <alignment horizontal="left" vertical="top"/>
    </xf>
    <xf numFmtId="0" fontId="7" fillId="0" borderId="3" xfId="0" applyFont="1" applyBorder="1" applyAlignment="1">
      <alignment horizontal="left" vertical="top"/>
    </xf>
    <xf numFmtId="0" fontId="0" fillId="0" borderId="2" xfId="0" applyBorder="1" applyAlignment="1">
      <alignment horizontal="left" vertical="top"/>
    </xf>
    <xf numFmtId="0" fontId="23" fillId="8" borderId="43" xfId="0" applyFont="1" applyFill="1" applyBorder="1" applyAlignment="1">
      <alignment horizontal="center" vertical="center"/>
    </xf>
    <xf numFmtId="0" fontId="23" fillId="8" borderId="44" xfId="0" applyFont="1" applyFill="1" applyBorder="1" applyAlignment="1">
      <alignment horizontal="left" vertical="center"/>
    </xf>
    <xf numFmtId="0" fontId="23" fillId="8" borderId="44" xfId="0" applyFont="1" applyFill="1" applyBorder="1" applyAlignment="1">
      <alignment horizontal="center" vertical="center"/>
    </xf>
    <xf numFmtId="0" fontId="23" fillId="8" borderId="44" xfId="0" applyFont="1" applyFill="1" applyBorder="1" applyAlignment="1">
      <alignment horizontal="left" vertical="top"/>
    </xf>
    <xf numFmtId="0" fontId="23" fillId="8" borderId="45" xfId="0" applyFont="1" applyFill="1" applyBorder="1" applyAlignment="1">
      <alignment horizontal="center" vertical="center"/>
    </xf>
    <xf numFmtId="0" fontId="0" fillId="0" borderId="47" xfId="0" applyBorder="1"/>
    <xf numFmtId="0" fontId="0" fillId="0" borderId="48" xfId="0" applyBorder="1"/>
    <xf numFmtId="0" fontId="39" fillId="15" borderId="3" xfId="0" applyFont="1" applyFill="1" applyBorder="1" applyAlignment="1">
      <alignment horizontal="left" vertical="top"/>
    </xf>
    <xf numFmtId="0" fontId="39" fillId="15" borderId="2" xfId="0" applyFont="1" applyFill="1" applyBorder="1" applyAlignment="1">
      <alignment horizontal="left" vertical="top"/>
    </xf>
    <xf numFmtId="0" fontId="38" fillId="15" borderId="2" xfId="0" applyFont="1" applyFill="1" applyBorder="1" applyAlignment="1">
      <alignment horizontal="left" vertical="top"/>
    </xf>
    <xf numFmtId="0" fontId="23" fillId="8" borderId="43" xfId="0" applyFont="1" applyFill="1" applyBorder="1" applyAlignment="1">
      <alignment horizontal="left" vertical="top"/>
    </xf>
    <xf numFmtId="0" fontId="23" fillId="11" borderId="44" xfId="0" applyFont="1" applyFill="1" applyBorder="1" applyAlignment="1">
      <alignment horizontal="left" vertical="top"/>
    </xf>
    <xf numFmtId="0" fontId="23" fillId="7" borderId="44" xfId="0" applyFont="1" applyFill="1" applyBorder="1" applyAlignment="1">
      <alignment horizontal="left" vertical="top"/>
    </xf>
    <xf numFmtId="0" fontId="23" fillId="7" borderId="44" xfId="0" applyFont="1" applyFill="1" applyBorder="1" applyAlignment="1">
      <alignment horizontal="left" vertical="top" wrapText="1"/>
    </xf>
    <xf numFmtId="0" fontId="23" fillId="7" borderId="45" xfId="0" applyFont="1" applyFill="1" applyBorder="1" applyAlignment="1">
      <alignment horizontal="left" vertical="top"/>
    </xf>
    <xf numFmtId="0" fontId="39" fillId="15" borderId="46" xfId="0" applyFont="1" applyFill="1" applyBorder="1" applyAlignment="1">
      <alignment horizontal="left" vertical="top"/>
    </xf>
    <xf numFmtId="0" fontId="39" fillId="15" borderId="47" xfId="0" applyFont="1" applyFill="1" applyBorder="1" applyAlignment="1">
      <alignment horizontal="left" vertical="top"/>
    </xf>
    <xf numFmtId="0" fontId="38" fillId="15" borderId="47" xfId="0" applyFont="1" applyFill="1" applyBorder="1" applyAlignment="1">
      <alignment horizontal="left" vertical="top"/>
    </xf>
    <xf numFmtId="0" fontId="38" fillId="15" borderId="48" xfId="0" applyFont="1" applyFill="1" applyBorder="1" applyAlignment="1">
      <alignment horizontal="left" vertical="top"/>
    </xf>
    <xf numFmtId="0" fontId="0" fillId="0" borderId="2" xfId="0" applyBorder="1" applyAlignment="1">
      <alignment horizontal="left" wrapText="1"/>
    </xf>
    <xf numFmtId="0" fontId="1" fillId="14" borderId="43" xfId="0" applyFont="1" applyFill="1" applyBorder="1"/>
    <xf numFmtId="0" fontId="1" fillId="14" borderId="44" xfId="0" applyFont="1" applyFill="1" applyBorder="1"/>
    <xf numFmtId="0" fontId="1" fillId="14" borderId="45" xfId="0" applyFont="1" applyFill="1" applyBorder="1"/>
    <xf numFmtId="0" fontId="28" fillId="0" borderId="47" xfId="0" applyFont="1" applyBorder="1"/>
    <xf numFmtId="0" fontId="0" fillId="0" borderId="48" xfId="0" applyBorder="1" applyAlignment="1">
      <alignment horizontal="left" wrapText="1"/>
    </xf>
    <xf numFmtId="0" fontId="20" fillId="8" borderId="43" xfId="0" applyFont="1" applyFill="1" applyBorder="1"/>
    <xf numFmtId="0" fontId="20" fillId="8" borderId="44" xfId="0" applyFont="1" applyFill="1" applyBorder="1"/>
    <xf numFmtId="0" fontId="20" fillId="12" borderId="44" xfId="0" applyFont="1" applyFill="1" applyBorder="1"/>
    <xf numFmtId="0" fontId="20" fillId="10" borderId="44" xfId="0" applyFont="1" applyFill="1" applyBorder="1" applyAlignment="1">
      <alignment vertical="center"/>
    </xf>
    <xf numFmtId="0" fontId="20" fillId="10" borderId="45" xfId="0" applyFont="1" applyFill="1" applyBorder="1" applyAlignment="1">
      <alignment vertical="center"/>
    </xf>
    <xf numFmtId="0" fontId="0" fillId="0" borderId="48" xfId="0" applyBorder="1" applyAlignment="1">
      <alignment horizontal="left" vertical="top"/>
    </xf>
    <xf numFmtId="0" fontId="1" fillId="24" borderId="0" xfId="0" applyFont="1" applyFill="1"/>
    <xf numFmtId="0" fontId="14" fillId="0" borderId="1" xfId="1" applyBorder="1"/>
    <xf numFmtId="0" fontId="31" fillId="0" borderId="3" xfId="0" applyFont="1" applyBorder="1"/>
    <xf numFmtId="0" fontId="95" fillId="0" borderId="2" xfId="0" applyFont="1" applyBorder="1"/>
    <xf numFmtId="0" fontId="31" fillId="0" borderId="2" xfId="0" applyFont="1" applyBorder="1"/>
    <xf numFmtId="0" fontId="42" fillId="0" borderId="2" xfId="0" applyFont="1" applyBorder="1" applyAlignment="1">
      <alignment vertical="center"/>
    </xf>
    <xf numFmtId="0" fontId="23" fillId="8" borderId="43" xfId="0" applyFont="1" applyFill="1" applyBorder="1" applyAlignment="1">
      <alignment horizontal="left" vertical="center"/>
    </xf>
    <xf numFmtId="0" fontId="23" fillId="8" borderId="45" xfId="0" applyFont="1" applyFill="1" applyBorder="1" applyAlignment="1">
      <alignment horizontal="left" vertical="center"/>
    </xf>
    <xf numFmtId="16" fontId="0" fillId="0" borderId="0" xfId="0" applyNumberFormat="1"/>
    <xf numFmtId="16" fontId="9" fillId="5" borderId="1" xfId="0" applyNumberFormat="1" applyFont="1" applyFill="1" applyBorder="1" applyAlignment="1">
      <alignment horizontal="left" vertical="top"/>
    </xf>
    <xf numFmtId="17" fontId="0" fillId="0" borderId="0" xfId="0" applyNumberFormat="1"/>
    <xf numFmtId="0" fontId="31" fillId="0" borderId="44" xfId="0" applyFont="1" applyBorder="1"/>
    <xf numFmtId="0" fontId="31" fillId="0" borderId="47" xfId="0" applyFont="1" applyBorder="1"/>
    <xf numFmtId="0" fontId="24" fillId="3" borderId="0" xfId="0" applyFont="1" applyFill="1" applyAlignment="1">
      <alignment horizontal="center"/>
    </xf>
    <xf numFmtId="0" fontId="14" fillId="0" borderId="2" xfId="1" applyBorder="1"/>
    <xf numFmtId="0" fontId="31" fillId="0" borderId="48" xfId="0" applyFont="1" applyBorder="1"/>
    <xf numFmtId="0" fontId="27" fillId="0" borderId="1" xfId="0" applyFont="1" applyBorder="1"/>
    <xf numFmtId="0" fontId="101" fillId="0" borderId="1" xfId="0" applyFont="1" applyBorder="1" applyAlignment="1">
      <alignment horizontal="left" vertical="top"/>
    </xf>
    <xf numFmtId="0" fontId="0" fillId="23" borderId="1" xfId="0" applyFill="1" applyBorder="1" applyAlignment="1">
      <alignment horizontal="left" vertical="top"/>
    </xf>
    <xf numFmtId="44" fontId="1" fillId="8" borderId="1" xfId="5" applyFont="1" applyFill="1" applyBorder="1"/>
    <xf numFmtId="0" fontId="122" fillId="0" borderId="0" xfId="0" applyFont="1" applyAlignment="1">
      <alignment horizontal="center" vertical="center"/>
    </xf>
    <xf numFmtId="0" fontId="122" fillId="0" borderId="0" xfId="0" applyFont="1" applyAlignment="1">
      <alignment horizontal="left" vertical="center"/>
    </xf>
    <xf numFmtId="0" fontId="123" fillId="0" borderId="0" xfId="0" applyFont="1" applyAlignment="1">
      <alignment horizontal="center" vertical="center"/>
    </xf>
    <xf numFmtId="0" fontId="123" fillId="0" borderId="0" xfId="0" applyFont="1" applyAlignment="1">
      <alignment vertical="center"/>
    </xf>
    <xf numFmtId="0" fontId="31" fillId="0" borderId="0" xfId="0" applyFont="1" applyAlignment="1">
      <alignment horizontal="left" vertical="center"/>
    </xf>
    <xf numFmtId="0" fontId="126" fillId="23" borderId="0" xfId="0" applyFont="1" applyFill="1" applyAlignment="1">
      <alignment vertical="center" wrapText="1"/>
    </xf>
    <xf numFmtId="0" fontId="126" fillId="23" borderId="0" xfId="0" applyFont="1" applyFill="1" applyAlignment="1">
      <alignment horizontal="center" vertical="center" wrapText="1"/>
    </xf>
    <xf numFmtId="0" fontId="0" fillId="5" borderId="0" xfId="0" applyFill="1" applyAlignment="1">
      <alignment vertical="center" wrapText="1"/>
    </xf>
    <xf numFmtId="0" fontId="127" fillId="5" borderId="0" xfId="0" applyFont="1" applyFill="1" applyAlignment="1">
      <alignment vertical="center" wrapText="1"/>
    </xf>
    <xf numFmtId="0" fontId="124" fillId="5" borderId="0" xfId="0" applyFont="1" applyFill="1" applyAlignment="1">
      <alignment horizontal="center" vertical="center" wrapText="1"/>
    </xf>
    <xf numFmtId="0" fontId="126" fillId="5" borderId="0" xfId="0" applyFont="1" applyFill="1" applyAlignment="1">
      <alignment vertical="center" wrapText="1"/>
    </xf>
    <xf numFmtId="0" fontId="133"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vertical="center" wrapText="1"/>
    </xf>
    <xf numFmtId="0" fontId="134" fillId="0" borderId="0" xfId="0" applyFont="1" applyAlignment="1">
      <alignment vertical="center" wrapText="1"/>
    </xf>
    <xf numFmtId="0" fontId="130" fillId="0" borderId="0" xfId="0" applyFont="1" applyAlignment="1">
      <alignment vertical="center" wrapText="1"/>
    </xf>
    <xf numFmtId="0" fontId="131" fillId="0" borderId="0" xfId="0" applyFont="1" applyAlignment="1">
      <alignment vertical="center" wrapText="1"/>
    </xf>
    <xf numFmtId="0" fontId="132" fillId="0" borderId="0" xfId="0" applyFont="1" applyAlignment="1">
      <alignment vertical="top" wrapText="1"/>
    </xf>
    <xf numFmtId="0" fontId="131" fillId="0" borderId="0" xfId="0" applyFont="1" applyAlignment="1">
      <alignment vertical="top" wrapText="1"/>
    </xf>
    <xf numFmtId="0" fontId="134" fillId="0" borderId="0" xfId="0" applyFont="1" applyAlignment="1">
      <alignment vertical="top" wrapText="1"/>
    </xf>
    <xf numFmtId="0" fontId="39" fillId="15" borderId="1" xfId="0" applyFont="1" applyFill="1" applyBorder="1" applyAlignment="1">
      <alignment horizontal="left" vertical="top" wrapText="1"/>
    </xf>
    <xf numFmtId="0" fontId="0" fillId="0" borderId="0" xfId="0" applyAlignment="1">
      <alignment vertical="center" wrapText="1"/>
    </xf>
    <xf numFmtId="0" fontId="136" fillId="0" borderId="53" xfId="0" applyFont="1" applyBorder="1" applyAlignment="1">
      <alignment horizontal="left" vertical="top"/>
    </xf>
    <xf numFmtId="0" fontId="136" fillId="0" borderId="54" xfId="0" applyFont="1" applyBorder="1" applyAlignment="1">
      <alignment horizontal="left" vertical="top"/>
    </xf>
    <xf numFmtId="0" fontId="136" fillId="0" borderId="55" xfId="0" applyFont="1" applyBorder="1" applyAlignment="1">
      <alignment horizontal="left" vertical="top"/>
    </xf>
    <xf numFmtId="0" fontId="135" fillId="0" borderId="51" xfId="0" applyFont="1" applyBorder="1" applyAlignment="1">
      <alignment horizontal="left" vertical="top"/>
    </xf>
    <xf numFmtId="0" fontId="94" fillId="0" borderId="50" xfId="0" applyFont="1" applyBorder="1" applyAlignment="1">
      <alignment horizontal="left" vertical="top"/>
    </xf>
    <xf numFmtId="0" fontId="94" fillId="0" borderId="52" xfId="0" applyFont="1" applyBorder="1" applyAlignment="1">
      <alignment horizontal="left" vertical="top"/>
    </xf>
    <xf numFmtId="0" fontId="135" fillId="0" borderId="56" xfId="0" applyFont="1" applyBorder="1" applyAlignment="1">
      <alignment horizontal="left" vertical="top"/>
    </xf>
    <xf numFmtId="0" fontId="135" fillId="0" borderId="50" xfId="0" applyFont="1" applyBorder="1" applyAlignment="1">
      <alignment horizontal="left" vertical="top"/>
    </xf>
    <xf numFmtId="0" fontId="137" fillId="0" borderId="52" xfId="1" applyFont="1" applyBorder="1" applyAlignment="1">
      <alignment horizontal="left" vertical="top"/>
    </xf>
    <xf numFmtId="0" fontId="94" fillId="0" borderId="51" xfId="0" applyFont="1" applyBorder="1" applyAlignment="1">
      <alignment horizontal="left" vertical="top"/>
    </xf>
    <xf numFmtId="0" fontId="137" fillId="0" borderId="58" xfId="1" applyFont="1" applyBorder="1" applyAlignment="1">
      <alignment horizontal="left" vertical="top"/>
    </xf>
    <xf numFmtId="0" fontId="94" fillId="0" borderId="0" xfId="0" applyFont="1" applyAlignment="1">
      <alignment horizontal="left" vertical="top"/>
    </xf>
    <xf numFmtId="0" fontId="94" fillId="0" borderId="56" xfId="0" applyFont="1" applyBorder="1" applyAlignment="1">
      <alignment horizontal="left" vertical="top"/>
    </xf>
    <xf numFmtId="0" fontId="138" fillId="0" borderId="50" xfId="0" applyFont="1" applyBorder="1"/>
    <xf numFmtId="0" fontId="94" fillId="0" borderId="57" xfId="0" applyFont="1" applyBorder="1" applyAlignment="1">
      <alignment horizontal="left" vertical="top"/>
    </xf>
    <xf numFmtId="0" fontId="94" fillId="0" borderId="58" xfId="0" applyFont="1" applyBorder="1" applyAlignment="1">
      <alignment horizontal="left" vertical="top"/>
    </xf>
    <xf numFmtId="0" fontId="140" fillId="0" borderId="56" xfId="0" applyFont="1" applyBorder="1"/>
    <xf numFmtId="0" fontId="135" fillId="0" borderId="57" xfId="0" applyFont="1" applyBorder="1" applyAlignment="1">
      <alignment horizontal="left" vertical="top"/>
    </xf>
    <xf numFmtId="0" fontId="138" fillId="0" borderId="57" xfId="0" applyFont="1" applyBorder="1"/>
    <xf numFmtId="0" fontId="94" fillId="0" borderId="69" xfId="0" applyFont="1" applyBorder="1" applyAlignment="1">
      <alignment horizontal="left" vertical="top"/>
    </xf>
    <xf numFmtId="0" fontId="135" fillId="0" borderId="70" xfId="0" applyFont="1" applyBorder="1" applyAlignment="1">
      <alignment horizontal="left" vertical="top"/>
    </xf>
    <xf numFmtId="0" fontId="137" fillId="0" borderId="69" xfId="1" applyFont="1" applyBorder="1" applyAlignment="1">
      <alignment horizontal="left" vertical="top"/>
    </xf>
    <xf numFmtId="0" fontId="94" fillId="0" borderId="70" xfId="0" applyFont="1" applyBorder="1" applyAlignment="1">
      <alignment horizontal="left" vertical="top"/>
    </xf>
    <xf numFmtId="0" fontId="140" fillId="0" borderId="70" xfId="0" applyFont="1" applyBorder="1" applyAlignment="1">
      <alignment horizontal="left" vertical="top"/>
    </xf>
    <xf numFmtId="0" fontId="139" fillId="0" borderId="57" xfId="0" applyFont="1" applyBorder="1"/>
    <xf numFmtId="0" fontId="94" fillId="0" borderId="57" xfId="0" applyFont="1" applyBorder="1" applyAlignment="1">
      <alignment vertical="center"/>
    </xf>
    <xf numFmtId="0" fontId="1" fillId="0" borderId="2" xfId="0" applyFont="1" applyBorder="1"/>
    <xf numFmtId="0" fontId="142" fillId="0" borderId="0" xfId="0" applyFont="1" applyAlignment="1">
      <alignment horizontal="left" vertical="top"/>
    </xf>
    <xf numFmtId="0" fontId="27" fillId="0" borderId="2" xfId="0" applyFont="1" applyBorder="1"/>
    <xf numFmtId="0" fontId="27" fillId="0" borderId="10" xfId="0" applyFont="1" applyBorder="1"/>
    <xf numFmtId="0" fontId="0" fillId="0" borderId="13" xfId="0" applyBorder="1"/>
    <xf numFmtId="0" fontId="0" fillId="0" borderId="11" xfId="0" applyBorder="1"/>
    <xf numFmtId="0" fontId="0" fillId="0" borderId="12" xfId="0" applyBorder="1"/>
    <xf numFmtId="0" fontId="0" fillId="0" borderId="0" xfId="0" applyAlignment="1">
      <alignment horizontal="left" indent="1"/>
    </xf>
    <xf numFmtId="0" fontId="31" fillId="0" borderId="0" xfId="0" applyFont="1" applyAlignment="1">
      <alignment horizontal="left" vertical="top"/>
    </xf>
    <xf numFmtId="0" fontId="1" fillId="11" borderId="48" xfId="0" applyFont="1" applyFill="1" applyBorder="1" applyAlignment="1">
      <alignment horizontal="center"/>
    </xf>
    <xf numFmtId="0" fontId="1" fillId="11" borderId="47" xfId="0" applyFont="1" applyFill="1" applyBorder="1" applyAlignment="1">
      <alignment horizontal="center"/>
    </xf>
    <xf numFmtId="0" fontId="0" fillId="58" borderId="48" xfId="0" applyFill="1" applyBorder="1"/>
    <xf numFmtId="0" fontId="0" fillId="58" borderId="47" xfId="0" applyFill="1" applyBorder="1"/>
    <xf numFmtId="0" fontId="1" fillId="10" borderId="48" xfId="0" applyFont="1" applyFill="1" applyBorder="1"/>
    <xf numFmtId="0" fontId="1" fillId="10" borderId="47" xfId="0" applyFont="1" applyFill="1" applyBorder="1"/>
    <xf numFmtId="0" fontId="31" fillId="0" borderId="47" xfId="0" applyFont="1" applyBorder="1" applyAlignment="1">
      <alignment horizontal="left" vertical="top"/>
    </xf>
    <xf numFmtId="0" fontId="0" fillId="0" borderId="47" xfId="0" quotePrefix="1" applyBorder="1"/>
    <xf numFmtId="0" fontId="0" fillId="58" borderId="47" xfId="0" quotePrefix="1" applyFill="1" applyBorder="1"/>
    <xf numFmtId="0" fontId="1" fillId="10" borderId="47" xfId="0" quotePrefix="1" applyFont="1" applyFill="1" applyBorder="1"/>
    <xf numFmtId="0" fontId="0" fillId="0" borderId="48" xfId="0" quotePrefix="1" applyBorder="1"/>
    <xf numFmtId="0" fontId="0" fillId="58" borderId="48" xfId="0" quotePrefix="1" applyFill="1" applyBorder="1"/>
    <xf numFmtId="0" fontId="1" fillId="10" borderId="48" xfId="0" quotePrefix="1" applyFont="1" applyFill="1" applyBorder="1"/>
    <xf numFmtId="0" fontId="32" fillId="14" borderId="0" xfId="0" applyFont="1" applyFill="1" applyAlignment="1">
      <alignment horizontal="center"/>
    </xf>
    <xf numFmtId="0" fontId="1" fillId="14" borderId="1" xfId="0" applyFont="1" applyFill="1" applyBorder="1" applyAlignment="1">
      <alignment horizontal="center"/>
    </xf>
    <xf numFmtId="0" fontId="1" fillId="14" borderId="0" xfId="0" applyFont="1" applyFill="1"/>
    <xf numFmtId="0" fontId="1" fillId="59" borderId="73" xfId="0" applyFont="1" applyFill="1" applyBorder="1"/>
    <xf numFmtId="0" fontId="1" fillId="8" borderId="43" xfId="0" applyFont="1" applyFill="1" applyBorder="1"/>
    <xf numFmtId="0" fontId="1" fillId="8" borderId="45" xfId="0" applyFont="1" applyFill="1" applyBorder="1" applyAlignment="1">
      <alignment wrapText="1"/>
    </xf>
    <xf numFmtId="0" fontId="0" fillId="0" borderId="0" xfId="0" applyAlignment="1">
      <alignment vertical="top" wrapText="1"/>
    </xf>
    <xf numFmtId="0" fontId="100" fillId="8" borderId="43" xfId="0" applyFont="1" applyFill="1" applyBorder="1"/>
    <xf numFmtId="0" fontId="100" fillId="8" borderId="44" xfId="0" applyFont="1" applyFill="1" applyBorder="1"/>
    <xf numFmtId="0" fontId="100" fillId="8" borderId="45" xfId="0" applyFont="1" applyFill="1" applyBorder="1"/>
    <xf numFmtId="0" fontId="1" fillId="3" borderId="44" xfId="0" applyFont="1" applyFill="1" applyBorder="1" applyAlignment="1">
      <alignment horizontal="left" vertical="top"/>
    </xf>
    <xf numFmtId="0" fontId="20" fillId="3" borderId="0" xfId="0" applyFont="1" applyFill="1" applyAlignment="1">
      <alignment horizontal="left" vertical="center" indent="4"/>
    </xf>
    <xf numFmtId="0" fontId="0" fillId="0" borderId="43" xfId="0" applyBorder="1" applyAlignment="1">
      <alignment wrapText="1"/>
    </xf>
    <xf numFmtId="0" fontId="1" fillId="14" borderId="45" xfId="0" applyFont="1" applyFill="1" applyBorder="1" applyAlignment="1">
      <alignment wrapText="1"/>
    </xf>
    <xf numFmtId="0" fontId="0" fillId="0" borderId="46" xfId="0" applyBorder="1" applyAlignment="1">
      <alignment horizontal="left" vertical="top"/>
    </xf>
    <xf numFmtId="0" fontId="33" fillId="0" borderId="0" xfId="0" applyFont="1" applyAlignment="1">
      <alignment horizontal="left" vertical="center" indent="1"/>
    </xf>
    <xf numFmtId="0" fontId="32" fillId="8" borderId="0" xfId="0" applyFont="1" applyFill="1" applyAlignment="1">
      <alignment horizontal="center"/>
    </xf>
    <xf numFmtId="0" fontId="20" fillId="8" borderId="71" xfId="0" applyFont="1" applyFill="1" applyBorder="1" applyAlignment="1">
      <alignment vertical="center"/>
    </xf>
    <xf numFmtId="0" fontId="1" fillId="3" borderId="2" xfId="0" applyFont="1" applyFill="1" applyBorder="1"/>
    <xf numFmtId="0" fontId="1" fillId="3" borderId="47" xfId="0" applyFont="1" applyFill="1" applyBorder="1"/>
    <xf numFmtId="0" fontId="99" fillId="11" borderId="0" xfId="1" applyFont="1" applyFill="1" applyAlignment="1">
      <alignment horizontal="left" vertical="top"/>
    </xf>
    <xf numFmtId="0" fontId="27" fillId="21" borderId="47" xfId="0" applyFont="1" applyFill="1" applyBorder="1"/>
    <xf numFmtId="0" fontId="7" fillId="0" borderId="76" xfId="0" applyFont="1" applyBorder="1"/>
    <xf numFmtId="0" fontId="50" fillId="22" borderId="77" xfId="0" applyFont="1" applyFill="1" applyBorder="1"/>
    <xf numFmtId="49" fontId="47" fillId="0" borderId="0" xfId="0" applyNumberFormat="1" applyFont="1" applyAlignment="1">
      <alignment horizontal="right"/>
    </xf>
    <xf numFmtId="0" fontId="1" fillId="8" borderId="0" xfId="0" applyFont="1" applyFill="1" applyAlignment="1">
      <alignment horizontal="left" vertical="top"/>
    </xf>
    <xf numFmtId="0" fontId="144" fillId="0" borderId="0" xfId="0" applyFont="1"/>
    <xf numFmtId="0" fontId="10" fillId="0" borderId="0" xfId="0" applyFont="1"/>
    <xf numFmtId="0" fontId="29" fillId="0" borderId="78" xfId="0" applyFont="1" applyBorder="1" applyAlignment="1">
      <alignment vertical="center"/>
    </xf>
    <xf numFmtId="0" fontId="29" fillId="0" borderId="0" xfId="0" applyFont="1"/>
    <xf numFmtId="0" fontId="29" fillId="0" borderId="0" xfId="0" applyFont="1" applyAlignment="1">
      <alignment horizontal="left" vertical="center"/>
    </xf>
    <xf numFmtId="0" fontId="29" fillId="0" borderId="0" xfId="0" applyFont="1" applyAlignment="1">
      <alignment vertical="center"/>
    </xf>
    <xf numFmtId="0" fontId="10" fillId="8" borderId="0" xfId="0" applyFont="1" applyFill="1"/>
    <xf numFmtId="0" fontId="153" fillId="5" borderId="79" xfId="0" applyFont="1" applyFill="1" applyBorder="1" applyAlignment="1">
      <alignment horizontal="left" vertical="center" indent="1"/>
    </xf>
    <xf numFmtId="0" fontId="153" fillId="5" borderId="80" xfId="0" applyFont="1" applyFill="1" applyBorder="1" applyAlignment="1">
      <alignment horizontal="left" vertical="center" indent="1"/>
    </xf>
    <xf numFmtId="0" fontId="153" fillId="5" borderId="81" xfId="0" applyFont="1" applyFill="1" applyBorder="1" applyAlignment="1">
      <alignment horizontal="left" vertical="center" indent="1"/>
    </xf>
    <xf numFmtId="0" fontId="30" fillId="61" borderId="82" xfId="0" applyFont="1" applyFill="1" applyBorder="1" applyAlignment="1">
      <alignment horizontal="left" vertical="center" indent="1"/>
    </xf>
    <xf numFmtId="0" fontId="30" fillId="61" borderId="0" xfId="0" applyFont="1" applyFill="1" applyAlignment="1">
      <alignment horizontal="left" vertical="center" indent="1"/>
    </xf>
    <xf numFmtId="0" fontId="30" fillId="61" borderId="83" xfId="0" applyFont="1" applyFill="1" applyBorder="1" applyAlignment="1">
      <alignment horizontal="left" vertical="center" indent="1"/>
    </xf>
    <xf numFmtId="0" fontId="30" fillId="5" borderId="82" xfId="0" applyFont="1" applyFill="1" applyBorder="1" applyAlignment="1">
      <alignment horizontal="left" vertical="center" indent="1"/>
    </xf>
    <xf numFmtId="0" fontId="30" fillId="5" borderId="0" xfId="0" applyFont="1" applyFill="1" applyAlignment="1">
      <alignment horizontal="left" vertical="center" indent="1"/>
    </xf>
    <xf numFmtId="0" fontId="30" fillId="5" borderId="83" xfId="0" applyFont="1" applyFill="1" applyBorder="1" applyAlignment="1">
      <alignment horizontal="left" vertical="center" indent="1"/>
    </xf>
    <xf numFmtId="0" fontId="30" fillId="61" borderId="84" xfId="0" applyFont="1" applyFill="1" applyBorder="1" applyAlignment="1">
      <alignment horizontal="left" vertical="center" indent="1"/>
    </xf>
    <xf numFmtId="0" fontId="30" fillId="61" borderId="85" xfId="0" applyFont="1" applyFill="1" applyBorder="1" applyAlignment="1">
      <alignment horizontal="left" vertical="center" indent="1"/>
    </xf>
    <xf numFmtId="0" fontId="30" fillId="61" borderId="86" xfId="0" applyFont="1" applyFill="1" applyBorder="1" applyAlignment="1">
      <alignment horizontal="left" vertical="center" indent="1"/>
    </xf>
    <xf numFmtId="0" fontId="35" fillId="0" borderId="0" xfId="48"/>
    <xf numFmtId="0" fontId="2" fillId="0" borderId="0" xfId="48" applyFont="1" applyAlignment="1">
      <alignment vertical="center"/>
    </xf>
    <xf numFmtId="0" fontId="81" fillId="62" borderId="89" xfId="0" applyFont="1" applyFill="1" applyBorder="1"/>
    <xf numFmtId="0" fontId="118" fillId="4" borderId="0" xfId="1" applyFont="1" applyFill="1" applyAlignment="1">
      <alignment horizontal="center"/>
    </xf>
    <xf numFmtId="0" fontId="52" fillId="3" borderId="0" xfId="0" applyFont="1" applyFill="1" applyAlignment="1">
      <alignment horizontal="center" vertical="center"/>
    </xf>
    <xf numFmtId="0" fontId="31" fillId="63" borderId="91" xfId="0" applyFont="1" applyFill="1" applyBorder="1"/>
    <xf numFmtId="0" fontId="31" fillId="58" borderId="91" xfId="0" applyFont="1" applyFill="1" applyBorder="1"/>
    <xf numFmtId="0" fontId="31" fillId="63" borderId="92" xfId="0" applyFont="1" applyFill="1" applyBorder="1"/>
    <xf numFmtId="0" fontId="27" fillId="0" borderId="48" xfId="0" applyFont="1" applyBorder="1"/>
    <xf numFmtId="0" fontId="0" fillId="0" borderId="72" xfId="0" applyBorder="1"/>
    <xf numFmtId="0" fontId="7" fillId="0" borderId="47" xfId="0" applyFont="1" applyBorder="1"/>
    <xf numFmtId="0" fontId="35" fillId="0" borderId="0" xfId="0" applyFont="1" applyAlignment="1">
      <alignment vertical="center"/>
    </xf>
    <xf numFmtId="0" fontId="148" fillId="0" borderId="0" xfId="0" applyFont="1" applyAlignment="1">
      <alignment horizontal="left" vertical="center"/>
    </xf>
    <xf numFmtId="0" fontId="32" fillId="8" borderId="6" xfId="0" applyFont="1" applyFill="1" applyBorder="1" applyAlignment="1">
      <alignment vertical="center" wrapText="1"/>
    </xf>
    <xf numFmtId="0" fontId="0" fillId="0" borderId="0" xfId="0" applyAlignment="1">
      <alignment vertical="top"/>
    </xf>
    <xf numFmtId="0" fontId="31" fillId="0" borderId="0" xfId="0" applyFont="1" applyAlignment="1">
      <alignment horizontal="left"/>
    </xf>
    <xf numFmtId="0" fontId="10" fillId="2" borderId="1" xfId="0" applyFont="1" applyFill="1" applyBorder="1"/>
    <xf numFmtId="0" fontId="89" fillId="0" borderId="1" xfId="0" applyFont="1" applyBorder="1"/>
    <xf numFmtId="0" fontId="10" fillId="0" borderId="47" xfId="0" applyFont="1" applyBorder="1"/>
    <xf numFmtId="0" fontId="29" fillId="58" borderId="90" xfId="0" applyFont="1" applyFill="1" applyBorder="1"/>
    <xf numFmtId="0" fontId="0" fillId="0" borderId="47" xfId="0" applyBorder="1" applyAlignment="1">
      <alignment horizontal="left" wrapText="1"/>
    </xf>
    <xf numFmtId="0" fontId="0" fillId="0" borderId="47" xfId="0" applyBorder="1" applyAlignment="1">
      <alignment horizontal="left"/>
    </xf>
    <xf numFmtId="0" fontId="23" fillId="8" borderId="3" xfId="0" applyFont="1" applyFill="1" applyBorder="1" applyAlignment="1">
      <alignment horizontal="center" vertical="center"/>
    </xf>
    <xf numFmtId="0" fontId="0" fillId="0" borderId="2" xfId="0" applyBorder="1" applyAlignment="1">
      <alignment horizontal="left"/>
    </xf>
    <xf numFmtId="0" fontId="0" fillId="0" borderId="48" xfId="0" applyBorder="1" applyAlignment="1">
      <alignment horizontal="left"/>
    </xf>
    <xf numFmtId="49" fontId="0" fillId="0" borderId="0" xfId="0" applyNumberFormat="1"/>
    <xf numFmtId="0" fontId="32" fillId="8" borderId="93" xfId="0" applyFont="1" applyFill="1" applyBorder="1" applyAlignment="1">
      <alignment vertical="center" wrapText="1"/>
    </xf>
    <xf numFmtId="0" fontId="0" fillId="0" borderId="44" xfId="0" applyBorder="1" applyAlignment="1">
      <alignment horizontal="left" vertical="top"/>
    </xf>
    <xf numFmtId="0" fontId="0" fillId="0" borderId="44" xfId="0" applyBorder="1"/>
    <xf numFmtId="0" fontId="31" fillId="0" borderId="47" xfId="0" applyFont="1" applyBorder="1" applyAlignment="1">
      <alignment horizontal="left"/>
    </xf>
    <xf numFmtId="0" fontId="1" fillId="3" borderId="43" xfId="0" applyFont="1" applyFill="1" applyBorder="1" applyAlignment="1">
      <alignment horizontal="left" vertical="top"/>
    </xf>
    <xf numFmtId="0" fontId="1" fillId="3" borderId="45" xfId="0" applyFont="1" applyFill="1" applyBorder="1" applyAlignment="1">
      <alignment horizontal="left" vertical="top"/>
    </xf>
    <xf numFmtId="0" fontId="1" fillId="8" borderId="43" xfId="0" applyFont="1" applyFill="1" applyBorder="1" applyAlignment="1">
      <alignment vertical="center"/>
    </xf>
    <xf numFmtId="0" fontId="1" fillId="8" borderId="44" xfId="0" applyFont="1" applyFill="1" applyBorder="1" applyAlignment="1">
      <alignment vertical="center"/>
    </xf>
    <xf numFmtId="0" fontId="1" fillId="8" borderId="45" xfId="0" applyFont="1" applyFill="1" applyBorder="1" applyAlignment="1">
      <alignment vertical="center"/>
    </xf>
    <xf numFmtId="0" fontId="20" fillId="8" borderId="44" xfId="0" applyFont="1" applyFill="1" applyBorder="1" applyAlignment="1">
      <alignment vertical="center"/>
    </xf>
    <xf numFmtId="0" fontId="10" fillId="0" borderId="44" xfId="0" applyFont="1" applyBorder="1"/>
    <xf numFmtId="0" fontId="14" fillId="0" borderId="47" xfId="1" applyBorder="1"/>
    <xf numFmtId="0" fontId="14" fillId="0" borderId="44" xfId="1" applyBorder="1" applyAlignment="1">
      <alignment horizontal="left" vertical="top"/>
    </xf>
    <xf numFmtId="0" fontId="14" fillId="0" borderId="47" xfId="1" applyBorder="1" applyAlignment="1">
      <alignment horizontal="left" vertical="top"/>
    </xf>
    <xf numFmtId="0" fontId="97" fillId="0" borderId="0" xfId="0" applyFont="1"/>
    <xf numFmtId="0" fontId="42" fillId="0" borderId="0" xfId="0" applyFont="1"/>
    <xf numFmtId="0" fontId="97" fillId="0" borderId="46" xfId="0" applyFont="1" applyBorder="1"/>
    <xf numFmtId="0" fontId="163" fillId="0" borderId="0" xfId="0" applyFont="1" applyAlignment="1">
      <alignment vertical="center"/>
    </xf>
    <xf numFmtId="0" fontId="164" fillId="0" borderId="0" xfId="0" applyFont="1" applyAlignment="1">
      <alignment vertical="center"/>
    </xf>
    <xf numFmtId="0" fontId="165" fillId="0" borderId="0" xfId="0" applyFont="1" applyAlignment="1">
      <alignment horizontal="justify" vertical="center"/>
    </xf>
    <xf numFmtId="0" fontId="164" fillId="0" borderId="0" xfId="0" applyFont="1" applyAlignment="1">
      <alignment horizontal="justify" vertical="center"/>
    </xf>
    <xf numFmtId="0" fontId="1" fillId="24" borderId="0" xfId="0" applyFont="1" applyFill="1" applyAlignment="1">
      <alignment horizontal="center" vertical="top"/>
    </xf>
    <xf numFmtId="0" fontId="20" fillId="8" borderId="95" xfId="0" applyFont="1" applyFill="1" applyBorder="1" applyAlignment="1">
      <alignment horizontal="center" vertical="center"/>
    </xf>
    <xf numFmtId="16" fontId="164" fillId="5" borderId="0" xfId="0" applyNumberFormat="1" applyFont="1" applyFill="1" applyAlignment="1">
      <alignment vertical="center"/>
    </xf>
    <xf numFmtId="0" fontId="164" fillId="5" borderId="0" xfId="0" applyFont="1" applyFill="1" applyAlignment="1">
      <alignment vertical="center"/>
    </xf>
    <xf numFmtId="0" fontId="151" fillId="0" borderId="0" xfId="0" applyFont="1"/>
    <xf numFmtId="0" fontId="164" fillId="5" borderId="0" xfId="0" applyFont="1" applyFill="1" applyAlignment="1">
      <alignment horizontal="left" vertical="center"/>
    </xf>
    <xf numFmtId="0" fontId="171" fillId="5" borderId="0" xfId="0" applyFont="1" applyFill="1" applyAlignment="1">
      <alignment vertical="center"/>
    </xf>
    <xf numFmtId="0" fontId="170" fillId="5" borderId="0" xfId="0" applyFont="1" applyFill="1" applyAlignment="1">
      <alignment horizontal="left" vertical="center"/>
    </xf>
    <xf numFmtId="0" fontId="170" fillId="5" borderId="0" xfId="0" applyFont="1" applyFill="1" applyAlignment="1">
      <alignment horizontal="center" vertical="center"/>
    </xf>
    <xf numFmtId="0" fontId="172" fillId="5" borderId="0" xfId="0" applyFont="1" applyFill="1" applyAlignment="1">
      <alignment vertical="center"/>
    </xf>
    <xf numFmtId="0" fontId="172" fillId="5" borderId="0" xfId="0" applyFont="1" applyFill="1" applyAlignment="1">
      <alignment horizontal="left" vertical="center"/>
    </xf>
    <xf numFmtId="0" fontId="172" fillId="5" borderId="0" xfId="0" applyFont="1" applyFill="1" applyAlignment="1">
      <alignment horizontal="center" vertical="center"/>
    </xf>
    <xf numFmtId="0" fontId="174" fillId="0" borderId="0" xfId="0" applyFont="1" applyAlignment="1">
      <alignment vertical="center"/>
    </xf>
    <xf numFmtId="0" fontId="0" fillId="18" borderId="16" xfId="0" applyFill="1" applyBorder="1" applyAlignment="1">
      <alignment horizontal="left" vertical="top" wrapText="1"/>
    </xf>
    <xf numFmtId="0" fontId="175" fillId="0" borderId="0" xfId="0" applyFont="1"/>
    <xf numFmtId="0" fontId="176" fillId="18" borderId="35" xfId="0" applyFont="1" applyFill="1" applyBorder="1" applyAlignment="1">
      <alignment vertical="center" wrapText="1"/>
    </xf>
    <xf numFmtId="0" fontId="175" fillId="18" borderId="37" xfId="0" applyFont="1" applyFill="1" applyBorder="1" applyAlignment="1">
      <alignment vertical="center" wrapText="1"/>
    </xf>
    <xf numFmtId="0" fontId="175" fillId="18" borderId="37" xfId="0" applyFont="1" applyFill="1" applyBorder="1" applyAlignment="1">
      <alignment vertical="top" wrapText="1"/>
    </xf>
    <xf numFmtId="0" fontId="175" fillId="18" borderId="42" xfId="0" applyFont="1" applyFill="1" applyBorder="1" applyAlignment="1">
      <alignment vertical="top" wrapText="1"/>
    </xf>
    <xf numFmtId="0" fontId="10" fillId="0" borderId="0" xfId="0" applyFont="1" applyAlignment="1">
      <alignment vertical="center"/>
    </xf>
    <xf numFmtId="0" fontId="144" fillId="0" borderId="0" xfId="0" applyFont="1" applyAlignment="1">
      <alignment vertical="center"/>
    </xf>
    <xf numFmtId="0" fontId="144" fillId="8" borderId="0" xfId="0" applyFont="1" applyFill="1" applyAlignment="1">
      <alignment vertical="center"/>
    </xf>
    <xf numFmtId="0" fontId="23" fillId="8" borderId="88" xfId="0" applyFont="1" applyFill="1" applyBorder="1" applyAlignment="1">
      <alignment vertical="center"/>
    </xf>
    <xf numFmtId="0" fontId="10" fillId="0" borderId="0" xfId="0" quotePrefix="1" applyFont="1" applyAlignment="1">
      <alignment vertical="center"/>
    </xf>
    <xf numFmtId="16" fontId="10" fillId="0" borderId="0" xfId="0" quotePrefix="1" applyNumberFormat="1" applyFont="1" applyAlignment="1">
      <alignment vertical="center"/>
    </xf>
    <xf numFmtId="49" fontId="10" fillId="5" borderId="0" xfId="0" applyNumberFormat="1" applyFont="1" applyFill="1" applyAlignment="1">
      <alignment vertical="center"/>
    </xf>
    <xf numFmtId="16" fontId="10" fillId="0" borderId="0" xfId="0" applyNumberFormat="1" applyFont="1" applyAlignment="1">
      <alignment vertical="center"/>
    </xf>
    <xf numFmtId="49" fontId="10" fillId="0" borderId="0" xfId="0" applyNumberFormat="1" applyFont="1" applyAlignment="1">
      <alignment vertical="center"/>
    </xf>
    <xf numFmtId="17" fontId="10" fillId="0" borderId="0" xfId="0" quotePrefix="1" applyNumberFormat="1" applyFont="1" applyAlignment="1">
      <alignment vertical="center"/>
    </xf>
    <xf numFmtId="17" fontId="10" fillId="0" borderId="0" xfId="0" applyNumberFormat="1" applyFont="1" applyAlignment="1">
      <alignment vertical="center"/>
    </xf>
    <xf numFmtId="0" fontId="154" fillId="0" borderId="0" xfId="0" applyFont="1"/>
    <xf numFmtId="0" fontId="143" fillId="0" borderId="0" xfId="0" applyFont="1" applyAlignment="1">
      <alignment horizontal="left" vertical="center"/>
    </xf>
    <xf numFmtId="0" fontId="143" fillId="0" borderId="0" xfId="0" applyFont="1" applyAlignment="1">
      <alignment vertical="center"/>
    </xf>
    <xf numFmtId="0" fontId="10" fillId="5" borderId="0" xfId="0" applyFont="1" applyFill="1" applyAlignment="1">
      <alignment vertical="center"/>
    </xf>
    <xf numFmtId="0" fontId="22" fillId="8" borderId="1" xfId="0" applyFont="1" applyFill="1" applyBorder="1" applyAlignment="1">
      <alignment horizontal="center" vertical="center"/>
    </xf>
    <xf numFmtId="0" fontId="1" fillId="60" borderId="1" xfId="0" applyFont="1" applyFill="1" applyBorder="1"/>
    <xf numFmtId="0" fontId="178" fillId="3" borderId="1" xfId="0" applyFont="1" applyFill="1" applyBorder="1"/>
    <xf numFmtId="0" fontId="1" fillId="64" borderId="1" xfId="0" applyFont="1" applyFill="1" applyBorder="1"/>
    <xf numFmtId="0" fontId="1" fillId="65" borderId="1" xfId="0" applyFont="1" applyFill="1" applyBorder="1"/>
    <xf numFmtId="0" fontId="179" fillId="66" borderId="1" xfId="0" applyFont="1" applyFill="1" applyBorder="1"/>
    <xf numFmtId="0" fontId="1" fillId="14" borderId="1" xfId="0" applyFont="1" applyFill="1" applyBorder="1"/>
    <xf numFmtId="0" fontId="1" fillId="6" borderId="1" xfId="0" applyFont="1" applyFill="1" applyBorder="1"/>
    <xf numFmtId="0" fontId="1" fillId="67" borderId="1" xfId="0" applyFont="1" applyFill="1" applyBorder="1"/>
    <xf numFmtId="0" fontId="1" fillId="8" borderId="0" xfId="0" applyFont="1" applyFill="1"/>
    <xf numFmtId="0" fontId="35" fillId="0" borderId="0" xfId="0" applyFont="1" applyAlignment="1">
      <alignment horizontal="left" vertical="top"/>
    </xf>
    <xf numFmtId="0" fontId="35" fillId="0" borderId="0" xfId="0" applyFont="1"/>
    <xf numFmtId="49" fontId="0" fillId="0" borderId="3" xfId="0" applyNumberFormat="1" applyBorder="1"/>
    <xf numFmtId="49" fontId="27" fillId="0" borderId="0" xfId="0" applyNumberFormat="1" applyFont="1"/>
    <xf numFmtId="49" fontId="0" fillId="0" borderId="46" xfId="0" applyNumberFormat="1" applyBorder="1"/>
    <xf numFmtId="0" fontId="0" fillId="0" borderId="1" xfId="0" applyBorder="1" applyAlignment="1">
      <alignment horizontal="right" vertical="top"/>
    </xf>
    <xf numFmtId="0" fontId="0" fillId="0" borderId="47" xfId="0" applyBorder="1" applyAlignment="1">
      <alignment horizontal="right" vertical="top"/>
    </xf>
    <xf numFmtId="0" fontId="1" fillId="14" borderId="1" xfId="0" applyFont="1" applyFill="1" applyBorder="1" applyAlignment="1">
      <alignment horizontal="left" vertical="top"/>
    </xf>
    <xf numFmtId="0" fontId="20" fillId="14" borderId="1" xfId="0" applyFont="1" applyFill="1" applyBorder="1" applyAlignment="1">
      <alignment horizontal="left" vertical="top"/>
    </xf>
    <xf numFmtId="0" fontId="1" fillId="14" borderId="1" xfId="0" applyFont="1" applyFill="1" applyBorder="1" applyAlignment="1">
      <alignment horizontal="right"/>
    </xf>
    <xf numFmtId="0" fontId="23" fillId="8" borderId="96" xfId="0" applyFont="1" applyFill="1" applyBorder="1" applyAlignment="1">
      <alignment horizontal="left" vertical="top"/>
    </xf>
    <xf numFmtId="0" fontId="23" fillId="8" borderId="44" xfId="0" applyFont="1" applyFill="1" applyBorder="1"/>
    <xf numFmtId="0" fontId="20" fillId="8" borderId="72" xfId="0" applyFont="1" applyFill="1" applyBorder="1"/>
    <xf numFmtId="0" fontId="157" fillId="62" borderId="89" xfId="0" applyFont="1" applyFill="1" applyBorder="1"/>
    <xf numFmtId="0" fontId="0" fillId="0" borderId="89" xfId="0" applyBorder="1" applyAlignment="1">
      <alignment vertical="center"/>
    </xf>
    <xf numFmtId="0" fontId="2" fillId="0" borderId="89" xfId="0" applyFont="1" applyBorder="1" applyAlignment="1">
      <alignment vertical="center"/>
    </xf>
    <xf numFmtId="0" fontId="0" fillId="20" borderId="89" xfId="0" applyFill="1" applyBorder="1" applyAlignment="1">
      <alignment vertical="center"/>
    </xf>
    <xf numFmtId="0" fontId="158" fillId="20" borderId="89" xfId="0" applyFont="1" applyFill="1" applyBorder="1" applyAlignment="1">
      <alignment vertical="center"/>
    </xf>
    <xf numFmtId="0" fontId="35" fillId="0" borderId="89" xfId="0" applyFont="1" applyBorder="1"/>
    <xf numFmtId="0" fontId="159" fillId="0" borderId="89" xfId="0" applyFont="1" applyBorder="1" applyAlignment="1">
      <alignment vertical="center"/>
    </xf>
    <xf numFmtId="0" fontId="2" fillId="0" borderId="0" xfId="0" applyFont="1" applyAlignment="1">
      <alignment vertical="center"/>
    </xf>
    <xf numFmtId="0" fontId="0" fillId="20" borderId="0" xfId="0" applyFill="1" applyAlignment="1">
      <alignment vertical="center"/>
    </xf>
    <xf numFmtId="0" fontId="2" fillId="0" borderId="89" xfId="0" applyFont="1" applyBorder="1"/>
    <xf numFmtId="0" fontId="160" fillId="0" borderId="89" xfId="0" applyFont="1" applyBorder="1" applyAlignment="1">
      <alignment vertical="center"/>
    </xf>
    <xf numFmtId="0" fontId="161" fillId="0" borderId="89" xfId="0" applyFont="1" applyBorder="1" applyAlignment="1">
      <alignment vertical="center"/>
    </xf>
    <xf numFmtId="9" fontId="10" fillId="0" borderId="0" xfId="0" applyNumberFormat="1" applyFont="1"/>
    <xf numFmtId="9" fontId="29" fillId="0" borderId="0" xfId="0" applyNumberFormat="1" applyFont="1" applyAlignment="1">
      <alignment vertical="center"/>
    </xf>
    <xf numFmtId="0" fontId="32" fillId="8" borderId="6" xfId="0" applyFont="1" applyFill="1" applyBorder="1" applyAlignment="1">
      <alignment vertical="center"/>
    </xf>
    <xf numFmtId="0" fontId="39" fillId="15" borderId="2" xfId="0" applyFont="1" applyFill="1" applyBorder="1" applyAlignment="1">
      <alignment horizontal="left" vertical="top" wrapText="1"/>
    </xf>
    <xf numFmtId="0" fontId="117" fillId="24" borderId="0" xfId="1" applyFont="1" applyFill="1" applyAlignment="1">
      <alignment horizontal="left" vertical="top"/>
    </xf>
    <xf numFmtId="0" fontId="49" fillId="6" borderId="3" xfId="0" applyFont="1" applyFill="1" applyBorder="1" applyAlignment="1">
      <alignment horizontal="left" vertical="top"/>
    </xf>
    <xf numFmtId="0" fontId="49" fillId="60" borderId="3" xfId="0" applyFont="1" applyFill="1" applyBorder="1" applyAlignment="1">
      <alignment horizontal="left" vertical="top"/>
    </xf>
    <xf numFmtId="0" fontId="49" fillId="56" borderId="3" xfId="0" applyFont="1" applyFill="1" applyBorder="1" applyAlignment="1">
      <alignment horizontal="left" vertical="top"/>
    </xf>
    <xf numFmtId="0" fontId="49" fillId="56" borderId="1" xfId="0" applyFont="1" applyFill="1" applyBorder="1" applyAlignment="1">
      <alignment horizontal="left" vertical="top"/>
    </xf>
    <xf numFmtId="0" fontId="49" fillId="56" borderId="2" xfId="0" applyFont="1" applyFill="1" applyBorder="1" applyAlignment="1">
      <alignment horizontal="left" vertical="top"/>
    </xf>
    <xf numFmtId="0" fontId="49" fillId="56" borderId="1" xfId="1" applyFont="1" applyFill="1" applyBorder="1" applyAlignment="1">
      <alignment horizontal="left" vertical="top"/>
    </xf>
    <xf numFmtId="0" fontId="20" fillId="68" borderId="3" xfId="0" applyFont="1" applyFill="1" applyBorder="1" applyAlignment="1">
      <alignment horizontal="left" vertical="top"/>
    </xf>
    <xf numFmtId="0" fontId="20" fillId="68" borderId="1" xfId="0" applyFont="1" applyFill="1" applyBorder="1" applyAlignment="1">
      <alignment horizontal="left" vertical="top"/>
    </xf>
    <xf numFmtId="0" fontId="20" fillId="68" borderId="2" xfId="0" applyFont="1" applyFill="1" applyBorder="1" applyAlignment="1">
      <alignment horizontal="left" vertical="top"/>
    </xf>
    <xf numFmtId="0" fontId="7" fillId="2" borderId="0" xfId="0" applyFont="1" applyFill="1"/>
    <xf numFmtId="0" fontId="31" fillId="2" borderId="1" xfId="0" applyFont="1" applyFill="1" applyBorder="1" applyAlignment="1">
      <alignment horizontal="left" vertical="top"/>
    </xf>
    <xf numFmtId="0" fontId="0" fillId="2" borderId="2" xfId="0" applyFill="1" applyBorder="1" applyAlignment="1">
      <alignment horizontal="left" vertical="top"/>
    </xf>
    <xf numFmtId="0" fontId="7" fillId="2" borderId="1" xfId="0" applyFont="1" applyFill="1" applyBorder="1" applyAlignment="1">
      <alignment horizontal="left" vertical="top"/>
    </xf>
    <xf numFmtId="0" fontId="0" fillId="2" borderId="46" xfId="0" applyFill="1" applyBorder="1" applyAlignment="1">
      <alignment horizontal="left" vertical="top"/>
    </xf>
    <xf numFmtId="0" fontId="0" fillId="2" borderId="47" xfId="0" applyFill="1" applyBorder="1" applyAlignment="1">
      <alignment horizontal="left" vertical="top"/>
    </xf>
    <xf numFmtId="0" fontId="0" fillId="2" borderId="48" xfId="0" applyFill="1" applyBorder="1" applyAlignment="1">
      <alignment horizontal="left" vertical="top"/>
    </xf>
    <xf numFmtId="0" fontId="0" fillId="2" borderId="0" xfId="0" applyFill="1"/>
    <xf numFmtId="0" fontId="0" fillId="2" borderId="0" xfId="0" applyFill="1" applyAlignment="1">
      <alignment horizontal="left" vertical="top"/>
    </xf>
    <xf numFmtId="0" fontId="49" fillId="3" borderId="3" xfId="0" applyFont="1" applyFill="1" applyBorder="1" applyAlignment="1">
      <alignment horizontal="left" vertical="top"/>
    </xf>
    <xf numFmtId="0" fontId="49" fillId="3" borderId="1" xfId="0" applyFont="1" applyFill="1" applyBorder="1" applyAlignment="1">
      <alignment horizontal="left" vertical="top"/>
    </xf>
    <xf numFmtId="0" fontId="49" fillId="3" borderId="2" xfId="0" applyFont="1" applyFill="1" applyBorder="1" applyAlignment="1">
      <alignment horizontal="left" vertical="top"/>
    </xf>
    <xf numFmtId="0" fontId="20" fillId="69" borderId="44" xfId="0" applyFont="1" applyFill="1" applyBorder="1"/>
    <xf numFmtId="0" fontId="20" fillId="69" borderId="1" xfId="0" applyFont="1" applyFill="1" applyBorder="1" applyAlignment="1">
      <alignment horizontal="left" vertical="top"/>
    </xf>
    <xf numFmtId="0" fontId="49" fillId="69" borderId="1" xfId="0" applyFont="1" applyFill="1" applyBorder="1" applyAlignment="1">
      <alignment horizontal="left" vertical="top"/>
    </xf>
    <xf numFmtId="0" fontId="49" fillId="69" borderId="3" xfId="0" applyFont="1" applyFill="1" applyBorder="1" applyAlignment="1">
      <alignment horizontal="left" vertical="top"/>
    </xf>
    <xf numFmtId="0" fontId="1" fillId="69" borderId="1" xfId="0" applyFont="1" applyFill="1" applyBorder="1" applyAlignment="1">
      <alignment horizontal="left" vertical="top"/>
    </xf>
    <xf numFmtId="0" fontId="1" fillId="69" borderId="0" xfId="0" applyFont="1" applyFill="1"/>
    <xf numFmtId="0" fontId="1" fillId="69" borderId="47" xfId="0" applyFont="1" applyFill="1" applyBorder="1" applyAlignment="1">
      <alignment horizontal="left" vertical="top"/>
    </xf>
    <xf numFmtId="0" fontId="32" fillId="12" borderId="44" xfId="0" applyFont="1" applyFill="1" applyBorder="1"/>
    <xf numFmtId="0" fontId="20" fillId="8" borderId="44" xfId="0" applyFont="1" applyFill="1" applyBorder="1" applyAlignment="1">
      <alignment horizontal="left"/>
    </xf>
    <xf numFmtId="0" fontId="20" fillId="12" borderId="44" xfId="0" applyFont="1" applyFill="1" applyBorder="1" applyAlignment="1">
      <alignment horizontal="left"/>
    </xf>
    <xf numFmtId="0" fontId="7" fillId="2" borderId="0" xfId="0" applyFont="1" applyFill="1" applyAlignment="1">
      <alignment horizontal="left"/>
    </xf>
    <xf numFmtId="0" fontId="7" fillId="2" borderId="0" xfId="0" applyFont="1" applyFill="1" applyAlignment="1">
      <alignment horizontal="left" vertical="center"/>
    </xf>
    <xf numFmtId="0" fontId="0" fillId="2" borderId="0" xfId="0" applyFill="1" applyAlignment="1">
      <alignment horizontal="left"/>
    </xf>
    <xf numFmtId="0" fontId="0" fillId="0" borderId="0" xfId="0" applyAlignment="1">
      <alignment horizontal="left"/>
    </xf>
    <xf numFmtId="0" fontId="10" fillId="2" borderId="44" xfId="0" applyFont="1" applyFill="1" applyBorder="1"/>
    <xf numFmtId="0" fontId="184" fillId="0" borderId="0" xfId="0" applyFont="1" applyAlignment="1">
      <alignment vertical="center" readingOrder="1"/>
    </xf>
    <xf numFmtId="0" fontId="10" fillId="0" borderId="1" xfId="0" applyFont="1" applyBorder="1" applyAlignment="1">
      <alignment vertical="top"/>
    </xf>
    <xf numFmtId="0" fontId="10" fillId="0" borderId="47" xfId="0" applyFont="1" applyBorder="1" applyAlignment="1">
      <alignment vertical="top"/>
    </xf>
    <xf numFmtId="0" fontId="49" fillId="6" borderId="9" xfId="0" applyFont="1" applyFill="1" applyBorder="1" applyAlignment="1">
      <alignment horizontal="left" vertical="top"/>
    </xf>
    <xf numFmtId="0" fontId="0" fillId="69" borderId="0" xfId="0" applyFill="1"/>
    <xf numFmtId="0" fontId="193" fillId="0" borderId="0" xfId="0" applyFont="1" applyAlignment="1">
      <alignment vertical="center"/>
    </xf>
    <xf numFmtId="0" fontId="194" fillId="0" borderId="0" xfId="0" applyFont="1" applyAlignment="1">
      <alignment vertical="center" readingOrder="1"/>
    </xf>
    <xf numFmtId="0" fontId="195" fillId="0" borderId="97" xfId="0" applyFont="1" applyBorder="1" applyAlignment="1">
      <alignment horizontal="center" vertical="center"/>
    </xf>
    <xf numFmtId="0" fontId="196" fillId="0" borderId="98" xfId="0" applyFont="1" applyBorder="1" applyAlignment="1">
      <alignment horizontal="center" vertical="center"/>
    </xf>
    <xf numFmtId="0" fontId="197" fillId="0" borderId="0" xfId="0" applyFont="1" applyAlignment="1">
      <alignment horizontal="left" vertical="top"/>
    </xf>
    <xf numFmtId="0" fontId="14" fillId="0" borderId="98" xfId="1" applyBorder="1" applyAlignment="1">
      <alignment horizontal="center" vertical="center"/>
    </xf>
    <xf numFmtId="0" fontId="0" fillId="0" borderId="0" xfId="0" applyAlignment="1">
      <alignment horizontal="center" vertical="center"/>
    </xf>
    <xf numFmtId="0" fontId="14" fillId="0" borderId="0" xfId="1" applyAlignment="1">
      <alignment horizontal="left" vertical="center"/>
    </xf>
    <xf numFmtId="0" fontId="27" fillId="0" borderId="0" xfId="0" applyFont="1" applyAlignment="1">
      <alignment vertical="center"/>
    </xf>
    <xf numFmtId="0" fontId="27" fillId="0" borderId="0" xfId="0" applyFont="1" applyAlignment="1">
      <alignment horizontal="center" vertical="center"/>
    </xf>
    <xf numFmtId="0" fontId="14" fillId="0" borderId="0" xfId="1" applyAlignment="1">
      <alignment horizontal="center" vertical="center" readingOrder="1"/>
    </xf>
    <xf numFmtId="0" fontId="14" fillId="0" borderId="99" xfId="1" applyBorder="1" applyAlignment="1">
      <alignment vertical="center"/>
    </xf>
    <xf numFmtId="0" fontId="190" fillId="0" borderId="0" xfId="0" applyFont="1" applyAlignment="1">
      <alignment horizontal="right" vertical="center"/>
    </xf>
    <xf numFmtId="0" fontId="30" fillId="5" borderId="82" xfId="0" applyFont="1" applyFill="1" applyBorder="1" applyAlignment="1">
      <alignment horizontal="left" vertical="center"/>
    </xf>
    <xf numFmtId="0" fontId="30" fillId="5" borderId="0" xfId="0" applyFont="1" applyFill="1" applyAlignment="1">
      <alignment horizontal="left" vertical="center"/>
    </xf>
    <xf numFmtId="0" fontId="30" fillId="5" borderId="83" xfId="0" applyFont="1" applyFill="1" applyBorder="1" applyAlignment="1">
      <alignment horizontal="left" vertical="center"/>
    </xf>
    <xf numFmtId="0" fontId="30" fillId="61" borderId="82" xfId="0" applyFont="1" applyFill="1" applyBorder="1" applyAlignment="1">
      <alignment horizontal="left" vertical="center"/>
    </xf>
    <xf numFmtId="0" fontId="30" fillId="61" borderId="0" xfId="0" applyFont="1" applyFill="1" applyAlignment="1">
      <alignment horizontal="left" vertical="center"/>
    </xf>
    <xf numFmtId="0" fontId="30" fillId="61" borderId="83" xfId="0" applyFont="1" applyFill="1" applyBorder="1" applyAlignment="1">
      <alignment horizontal="left" vertical="center"/>
    </xf>
    <xf numFmtId="0" fontId="14" fillId="0" borderId="0" xfId="1" applyAlignment="1">
      <alignment horizontal="right" vertical="center"/>
    </xf>
    <xf numFmtId="0" fontId="187" fillId="0" borderId="0" xfId="0" applyFont="1" applyAlignment="1">
      <alignment horizontal="right" vertical="center"/>
    </xf>
    <xf numFmtId="0" fontId="186" fillId="0" borderId="0" xfId="0" applyFont="1" applyAlignment="1">
      <alignment vertical="center"/>
    </xf>
    <xf numFmtId="0" fontId="0" fillId="0" borderId="0" xfId="0" applyAlignment="1">
      <alignment horizontal="right" vertical="center"/>
    </xf>
    <xf numFmtId="0" fontId="201" fillId="0" borderId="0" xfId="0" applyFont="1" applyAlignment="1">
      <alignment horizontal="center" vertical="center"/>
    </xf>
    <xf numFmtId="0" fontId="200" fillId="0" borderId="0" xfId="0" applyFont="1" applyAlignment="1">
      <alignment vertical="center"/>
    </xf>
    <xf numFmtId="0" fontId="190" fillId="0" borderId="0" xfId="0" applyFont="1"/>
    <xf numFmtId="0" fontId="1" fillId="14" borderId="47" xfId="0" applyFont="1" applyFill="1" applyBorder="1"/>
    <xf numFmtId="0" fontId="30" fillId="61" borderId="79" xfId="0" applyFont="1" applyFill="1" applyBorder="1" applyAlignment="1">
      <alignment horizontal="left" vertical="center"/>
    </xf>
    <xf numFmtId="0" fontId="30" fillId="61" borderId="80" xfId="0" applyFont="1" applyFill="1" applyBorder="1" applyAlignment="1">
      <alignment horizontal="left" vertical="center"/>
    </xf>
    <xf numFmtId="0" fontId="30" fillId="61" borderId="81" xfId="0" applyFont="1" applyFill="1" applyBorder="1" applyAlignment="1">
      <alignment horizontal="left" vertical="center"/>
    </xf>
    <xf numFmtId="0" fontId="202" fillId="5" borderId="82" xfId="0" applyFont="1" applyFill="1" applyBorder="1" applyAlignment="1">
      <alignment horizontal="left" vertical="center"/>
    </xf>
    <xf numFmtId="0" fontId="202" fillId="61" borderId="82" xfId="0" applyFont="1" applyFill="1" applyBorder="1" applyAlignment="1">
      <alignment horizontal="left" vertical="center"/>
    </xf>
    <xf numFmtId="0" fontId="42" fillId="0" borderId="47" xfId="0" applyFont="1" applyBorder="1"/>
    <xf numFmtId="0" fontId="98" fillId="0" borderId="48" xfId="0" applyFont="1" applyBorder="1"/>
    <xf numFmtId="0" fontId="1" fillId="4" borderId="47" xfId="0" applyFont="1" applyFill="1" applyBorder="1"/>
    <xf numFmtId="0" fontId="1" fillId="11" borderId="47" xfId="0" applyFont="1" applyFill="1" applyBorder="1"/>
    <xf numFmtId="0" fontId="203" fillId="0" borderId="1" xfId="0" applyFont="1" applyBorder="1" applyAlignment="1">
      <alignment wrapText="1"/>
    </xf>
    <xf numFmtId="0" fontId="175" fillId="0" borderId="1" xfId="0" applyFont="1" applyBorder="1" applyAlignment="1">
      <alignment wrapText="1"/>
    </xf>
    <xf numFmtId="0" fontId="204" fillId="0" borderId="0" xfId="49"/>
    <xf numFmtId="0" fontId="0" fillId="0" borderId="45" xfId="0" applyBorder="1"/>
    <xf numFmtId="0" fontId="0" fillId="0" borderId="43" xfId="0" applyBorder="1"/>
    <xf numFmtId="0" fontId="0" fillId="0" borderId="0" xfId="0" applyAlignment="1">
      <alignment horizontal="right" vertical="top"/>
    </xf>
    <xf numFmtId="0" fontId="20" fillId="8" borderId="45" xfId="0" applyFont="1" applyFill="1" applyBorder="1"/>
    <xf numFmtId="0" fontId="23" fillId="8" borderId="71" xfId="0" applyFont="1" applyFill="1" applyBorder="1" applyAlignment="1">
      <alignment horizontal="left" vertical="top"/>
    </xf>
    <xf numFmtId="0" fontId="0" fillId="0" borderId="71" xfId="0" applyBorder="1"/>
    <xf numFmtId="0" fontId="175" fillId="18" borderId="0" xfId="0" applyFont="1" applyFill="1" applyAlignment="1">
      <alignment horizontal="center" vertical="top" wrapText="1"/>
    </xf>
    <xf numFmtId="0" fontId="7" fillId="0" borderId="3" xfId="0" applyFont="1" applyBorder="1"/>
    <xf numFmtId="0" fontId="7" fillId="0" borderId="46" xfId="0" applyFont="1" applyBorder="1"/>
    <xf numFmtId="0" fontId="207" fillId="0" borderId="0" xfId="0" applyFont="1"/>
    <xf numFmtId="0" fontId="207" fillId="8" borderId="1" xfId="0" applyFont="1" applyFill="1" applyBorder="1" applyAlignment="1">
      <alignment horizontal="left" vertical="top"/>
    </xf>
    <xf numFmtId="0" fontId="207" fillId="8" borderId="0" xfId="0" applyFont="1" applyFill="1" applyAlignment="1">
      <alignment horizontal="left" vertical="top"/>
    </xf>
    <xf numFmtId="0" fontId="209" fillId="62" borderId="89" xfId="49" applyFont="1" applyFill="1" applyBorder="1"/>
    <xf numFmtId="0" fontId="206" fillId="62" borderId="89" xfId="49" applyFont="1" applyFill="1" applyBorder="1"/>
    <xf numFmtId="0" fontId="204" fillId="0" borderId="89" xfId="49" applyBorder="1" applyAlignment="1">
      <alignment vertical="center"/>
    </xf>
    <xf numFmtId="0" fontId="205" fillId="0" borderId="89" xfId="49" applyFont="1" applyBorder="1" applyAlignment="1">
      <alignment vertical="center"/>
    </xf>
    <xf numFmtId="0" fontId="204" fillId="20" borderId="89" xfId="49" applyFill="1" applyBorder="1" applyAlignment="1">
      <alignment vertical="center"/>
    </xf>
    <xf numFmtId="0" fontId="210" fillId="20" borderId="89" xfId="49" applyFont="1" applyFill="1" applyBorder="1" applyAlignment="1">
      <alignment vertical="center"/>
    </xf>
    <xf numFmtId="0" fontId="204" fillId="0" borderId="89" xfId="49" applyBorder="1"/>
    <xf numFmtId="0" fontId="205" fillId="0" borderId="0" xfId="49" applyFont="1" applyAlignment="1">
      <alignment vertical="center"/>
    </xf>
    <xf numFmtId="0" fontId="211" fillId="0" borderId="89" xfId="49" applyFont="1" applyBorder="1" applyAlignment="1">
      <alignment vertical="center"/>
    </xf>
    <xf numFmtId="0" fontId="212" fillId="0" borderId="89" xfId="49" applyFont="1" applyBorder="1" applyAlignment="1">
      <alignment vertical="center"/>
    </xf>
    <xf numFmtId="0" fontId="213" fillId="0" borderId="89" xfId="49" applyFont="1" applyBorder="1" applyAlignment="1">
      <alignment vertical="center"/>
    </xf>
    <xf numFmtId="0" fontId="205" fillId="0" borderId="89" xfId="49" applyFont="1" applyBorder="1"/>
    <xf numFmtId="0" fontId="206" fillId="0" borderId="0" xfId="49" applyFont="1" applyAlignment="1">
      <alignment vertical="top" wrapText="1"/>
    </xf>
    <xf numFmtId="3" fontId="206" fillId="0" borderId="0" xfId="49" applyNumberFormat="1" applyFont="1" applyAlignment="1">
      <alignment vertical="top" wrapText="1"/>
    </xf>
    <xf numFmtId="0" fontId="204" fillId="0" borderId="0" xfId="49" applyAlignment="1">
      <alignment wrapText="1"/>
    </xf>
    <xf numFmtId="0" fontId="205" fillId="0" borderId="0" xfId="49" applyFont="1" applyAlignment="1">
      <alignment vertical="top" wrapText="1"/>
    </xf>
    <xf numFmtId="3" fontId="205" fillId="0" borderId="0" xfId="49" applyNumberFormat="1" applyFont="1" applyAlignment="1">
      <alignment vertical="top" wrapText="1"/>
    </xf>
    <xf numFmtId="164" fontId="205" fillId="0" borderId="0" xfId="49" applyNumberFormat="1" applyFont="1" applyAlignment="1">
      <alignment vertical="top" wrapText="1"/>
    </xf>
    <xf numFmtId="0" fontId="207" fillId="70" borderId="0" xfId="0" applyFont="1" applyFill="1"/>
    <xf numFmtId="0" fontId="0" fillId="70" borderId="0" xfId="0" applyFill="1"/>
    <xf numFmtId="0" fontId="207" fillId="71" borderId="0" xfId="0" applyFont="1" applyFill="1"/>
    <xf numFmtId="0" fontId="0" fillId="71" borderId="0" xfId="0" applyFill="1"/>
    <xf numFmtId="0" fontId="0" fillId="0" borderId="3" xfId="0" applyBorder="1" applyAlignment="1">
      <alignment horizontal="left" vertical="top" wrapText="1"/>
    </xf>
    <xf numFmtId="0" fontId="207" fillId="0" borderId="1" xfId="0" applyFont="1" applyBorder="1"/>
    <xf numFmtId="0" fontId="144" fillId="3" borderId="1" xfId="0" applyFont="1" applyFill="1" applyBorder="1"/>
    <xf numFmtId="0" fontId="144" fillId="3" borderId="0" xfId="0" applyFont="1" applyFill="1"/>
    <xf numFmtId="0" fontId="23" fillId="12" borderId="1" xfId="0" applyFont="1" applyFill="1" applyBorder="1" applyAlignment="1">
      <alignment horizontal="left" vertical="top"/>
    </xf>
    <xf numFmtId="0" fontId="23" fillId="12" borderId="0" xfId="0" applyFont="1" applyFill="1" applyAlignment="1">
      <alignment horizontal="left" vertical="top"/>
    </xf>
    <xf numFmtId="0" fontId="23" fillId="59" borderId="73" xfId="0" applyFont="1" applyFill="1" applyBorder="1"/>
    <xf numFmtId="0" fontId="23" fillId="8" borderId="0" xfId="0" applyFont="1" applyFill="1"/>
    <xf numFmtId="0" fontId="215" fillId="0" borderId="0" xfId="0" applyFont="1"/>
    <xf numFmtId="0" fontId="215" fillId="0" borderId="0" xfId="0" applyFont="1" applyAlignment="1">
      <alignment horizontal="left" vertical="top"/>
    </xf>
    <xf numFmtId="0" fontId="216" fillId="11" borderId="0" xfId="0" applyFont="1" applyFill="1" applyAlignment="1">
      <alignment horizontal="center" vertical="center"/>
    </xf>
    <xf numFmtId="0" fontId="216" fillId="11" borderId="0" xfId="0" applyFont="1" applyFill="1" applyAlignment="1">
      <alignment horizontal="left" vertical="top"/>
    </xf>
    <xf numFmtId="0" fontId="217" fillId="59" borderId="73" xfId="0" applyFont="1" applyFill="1" applyBorder="1" applyAlignment="1">
      <alignment horizontal="center"/>
    </xf>
    <xf numFmtId="0" fontId="220" fillId="0" borderId="0" xfId="0" applyFont="1"/>
    <xf numFmtId="0" fontId="148" fillId="0" borderId="0" xfId="0" applyFont="1"/>
    <xf numFmtId="0" fontId="0" fillId="2" borderId="89" xfId="0" applyFill="1" applyBorder="1" applyAlignment="1">
      <alignment vertical="center"/>
    </xf>
    <xf numFmtId="0" fontId="2" fillId="2" borderId="89" xfId="0" applyFont="1" applyFill="1" applyBorder="1" applyAlignment="1">
      <alignment vertical="center"/>
    </xf>
    <xf numFmtId="0" fontId="0" fillId="72" borderId="89" xfId="0" applyFill="1" applyBorder="1" applyAlignment="1">
      <alignment vertical="center"/>
    </xf>
    <xf numFmtId="0" fontId="158" fillId="72" borderId="89" xfId="0" applyFont="1" applyFill="1" applyBorder="1" applyAlignment="1">
      <alignment vertical="center"/>
    </xf>
    <xf numFmtId="0" fontId="2" fillId="0" borderId="89" xfId="0" applyFont="1" applyBorder="1" applyAlignment="1">
      <alignment vertical="center" wrapText="1"/>
    </xf>
    <xf numFmtId="0" fontId="7" fillId="0" borderId="47" xfId="0" quotePrefix="1" applyFont="1" applyBorder="1"/>
    <xf numFmtId="0" fontId="221" fillId="0" borderId="0" xfId="1" applyFont="1"/>
    <xf numFmtId="0" fontId="222" fillId="0" borderId="0" xfId="0" applyFont="1"/>
    <xf numFmtId="0" fontId="223" fillId="0" borderId="0" xfId="0" applyFont="1"/>
    <xf numFmtId="0" fontId="207" fillId="5" borderId="0" xfId="0" applyFont="1" applyFill="1" applyAlignment="1">
      <alignment horizontal="center" vertical="center" wrapText="1"/>
    </xf>
    <xf numFmtId="0" fontId="224" fillId="0" borderId="0" xfId="0" applyFont="1"/>
    <xf numFmtId="0" fontId="225" fillId="0" borderId="0" xfId="0" applyFont="1" applyAlignment="1">
      <alignment horizontal="center" vertical="center" wrapText="1"/>
    </xf>
    <xf numFmtId="0" fontId="0" fillId="0" borderId="2" xfId="0" applyBorder="1" applyAlignment="1">
      <alignment horizontal="left" vertical="top" wrapText="1"/>
    </xf>
    <xf numFmtId="0" fontId="0" fillId="0" borderId="46" xfId="0" applyBorder="1" applyAlignment="1">
      <alignment horizontal="left" vertical="top" wrapText="1"/>
    </xf>
    <xf numFmtId="0" fontId="0" fillId="0" borderId="48" xfId="0" applyBorder="1" applyAlignment="1">
      <alignment horizontal="left" vertical="top" wrapText="1"/>
    </xf>
    <xf numFmtId="0" fontId="1" fillId="8" borderId="3" xfId="0" applyFont="1" applyFill="1" applyBorder="1" applyAlignment="1">
      <alignment horizontal="left" vertical="top"/>
    </xf>
    <xf numFmtId="0" fontId="1" fillId="8" borderId="2" xfId="0" applyFont="1" applyFill="1" applyBorder="1" applyAlignment="1">
      <alignment horizontal="left" vertical="top"/>
    </xf>
    <xf numFmtId="0" fontId="226" fillId="56" borderId="0" xfId="0" applyFont="1" applyFill="1"/>
    <xf numFmtId="0" fontId="31" fillId="0" borderId="46" xfId="0" applyFont="1" applyBorder="1"/>
    <xf numFmtId="0" fontId="187" fillId="0" borderId="1" xfId="0" applyFont="1" applyBorder="1"/>
    <xf numFmtId="0" fontId="97" fillId="0" borderId="0" xfId="0" applyFont="1" applyAlignment="1">
      <alignment vertical="center"/>
    </xf>
    <xf numFmtId="0" fontId="10" fillId="0" borderId="47" xfId="0" applyFont="1" applyBorder="1" applyAlignment="1">
      <alignment vertical="center"/>
    </xf>
    <xf numFmtId="0" fontId="227" fillId="3" borderId="1" xfId="0" applyFont="1" applyFill="1" applyBorder="1"/>
    <xf numFmtId="0" fontId="228" fillId="0" borderId="1" xfId="0" applyFont="1" applyBorder="1" applyAlignment="1">
      <alignment vertical="center"/>
    </xf>
    <xf numFmtId="0" fontId="229" fillId="0" borderId="1" xfId="0" applyFont="1" applyBorder="1"/>
    <xf numFmtId="0" fontId="230" fillId="3" borderId="1" xfId="0" applyFont="1" applyFill="1" applyBorder="1"/>
    <xf numFmtId="0" fontId="0" fillId="0" borderId="100" xfId="0" applyBorder="1"/>
    <xf numFmtId="0" fontId="1" fillId="11" borderId="48" xfId="0" applyFont="1" applyFill="1" applyBorder="1" applyAlignment="1">
      <alignment horizontal="left"/>
    </xf>
    <xf numFmtId="0" fontId="20" fillId="73" borderId="101" xfId="0" applyFont="1" applyFill="1" applyBorder="1"/>
    <xf numFmtId="0" fontId="20" fillId="73" borderId="100" xfId="0" applyFont="1" applyFill="1" applyBorder="1"/>
    <xf numFmtId="0" fontId="0" fillId="58" borderId="101" xfId="0" applyFill="1" applyBorder="1"/>
    <xf numFmtId="0" fontId="0" fillId="58" borderId="100" xfId="0" applyFill="1" applyBorder="1" applyAlignment="1">
      <alignment horizontal="right"/>
    </xf>
    <xf numFmtId="0" fontId="0" fillId="58" borderId="100" xfId="0" applyFill="1" applyBorder="1"/>
    <xf numFmtId="0" fontId="0" fillId="58" borderId="102" xfId="0" applyFill="1" applyBorder="1"/>
    <xf numFmtId="0" fontId="0" fillId="0" borderId="101" xfId="0" applyBorder="1"/>
    <xf numFmtId="0" fontId="0" fillId="0" borderId="100" xfId="0" applyBorder="1" applyAlignment="1">
      <alignment horizontal="right"/>
    </xf>
    <xf numFmtId="0" fontId="31" fillId="0" borderId="100" xfId="0" applyFont="1" applyBorder="1"/>
    <xf numFmtId="0" fontId="0" fillId="0" borderId="102" xfId="0" applyBorder="1"/>
    <xf numFmtId="0" fontId="0" fillId="2" borderId="100" xfId="0" applyFill="1" applyBorder="1"/>
    <xf numFmtId="0" fontId="0" fillId="0" borderId="101" xfId="0" applyBorder="1" applyAlignment="1">
      <alignment vertical="top"/>
    </xf>
    <xf numFmtId="0" fontId="0" fillId="0" borderId="100" xfId="0" applyBorder="1" applyAlignment="1">
      <alignment vertical="top"/>
    </xf>
    <xf numFmtId="0" fontId="0" fillId="0" borderId="102" xfId="0" applyBorder="1" applyAlignment="1">
      <alignment vertical="top"/>
    </xf>
    <xf numFmtId="0" fontId="20" fillId="73" borderId="102" xfId="0" applyFont="1" applyFill="1" applyBorder="1"/>
    <xf numFmtId="0" fontId="1" fillId="3" borderId="0" xfId="0" applyFont="1" applyFill="1" applyAlignment="1">
      <alignment vertical="top"/>
    </xf>
    <xf numFmtId="0" fontId="0" fillId="23" borderId="1" xfId="0" applyFill="1" applyBorder="1" applyAlignment="1">
      <alignment horizontal="right"/>
    </xf>
    <xf numFmtId="0" fontId="30" fillId="69" borderId="1" xfId="0" applyFont="1" applyFill="1" applyBorder="1"/>
    <xf numFmtId="0" fontId="231" fillId="11" borderId="1" xfId="0" applyFont="1" applyFill="1" applyBorder="1"/>
    <xf numFmtId="0" fontId="114" fillId="74" borderId="1" xfId="0" applyFont="1" applyFill="1" applyBorder="1"/>
    <xf numFmtId="0" fontId="232" fillId="14" borderId="1" xfId="0" applyFont="1" applyFill="1" applyBorder="1"/>
    <xf numFmtId="0" fontId="233" fillId="6" borderId="1" xfId="0" applyFont="1" applyFill="1" applyBorder="1"/>
    <xf numFmtId="0" fontId="1" fillId="24" borderId="1" xfId="0" applyFont="1" applyFill="1" applyBorder="1"/>
    <xf numFmtId="0" fontId="1" fillId="24" borderId="47" xfId="0" applyFont="1" applyFill="1" applyBorder="1"/>
    <xf numFmtId="0" fontId="42" fillId="0" borderId="3" xfId="0" applyFont="1" applyBorder="1"/>
    <xf numFmtId="0" fontId="0" fillId="23" borderId="47" xfId="0" applyFill="1" applyBorder="1"/>
    <xf numFmtId="0" fontId="230" fillId="3" borderId="47" xfId="0" applyFont="1" applyFill="1" applyBorder="1"/>
    <xf numFmtId="0" fontId="1" fillId="60" borderId="47" xfId="0" applyFont="1" applyFill="1" applyBorder="1"/>
    <xf numFmtId="0" fontId="178" fillId="3" borderId="47" xfId="0" applyFont="1" applyFill="1" applyBorder="1"/>
    <xf numFmtId="0" fontId="97" fillId="0" borderId="1" xfId="0" applyFont="1" applyBorder="1"/>
    <xf numFmtId="0" fontId="1" fillId="11" borderId="1" xfId="0" applyFont="1" applyFill="1" applyBorder="1"/>
    <xf numFmtId="0" fontId="1" fillId="6" borderId="47" xfId="0" applyFont="1" applyFill="1" applyBorder="1"/>
    <xf numFmtId="0" fontId="1" fillId="67" borderId="47" xfId="0" applyFont="1" applyFill="1" applyBorder="1"/>
    <xf numFmtId="0" fontId="1" fillId="64" borderId="47" xfId="0" applyFont="1" applyFill="1" applyBorder="1"/>
    <xf numFmtId="0" fontId="1" fillId="65" borderId="47" xfId="0" applyFont="1" applyFill="1" applyBorder="1"/>
    <xf numFmtId="0" fontId="42" fillId="0" borderId="1" xfId="0" applyFont="1" applyBorder="1"/>
    <xf numFmtId="0" fontId="168" fillId="0" borderId="47" xfId="0" applyFont="1" applyBorder="1"/>
    <xf numFmtId="0" fontId="42" fillId="0" borderId="1" xfId="0" applyFont="1" applyBorder="1" applyAlignment="1">
      <alignment vertical="center"/>
    </xf>
    <xf numFmtId="9" fontId="0" fillId="0" borderId="1" xfId="2" applyFont="1" applyBorder="1"/>
    <xf numFmtId="0" fontId="168" fillId="0" borderId="1" xfId="0" applyFont="1" applyBorder="1"/>
    <xf numFmtId="0" fontId="1" fillId="8" borderId="47" xfId="0" applyFont="1" applyFill="1" applyBorder="1"/>
    <xf numFmtId="0" fontId="187" fillId="0" borderId="47" xfId="0" applyFont="1" applyBorder="1"/>
    <xf numFmtId="0" fontId="14" fillId="0" borderId="48" xfId="1" applyBorder="1"/>
    <xf numFmtId="0" fontId="98" fillId="0" borderId="2" xfId="0" applyFont="1" applyBorder="1"/>
    <xf numFmtId="0" fontId="42" fillId="0" borderId="2" xfId="0" applyFont="1" applyBorder="1"/>
    <xf numFmtId="0" fontId="42" fillId="0" borderId="48" xfId="0" applyFont="1" applyBorder="1"/>
    <xf numFmtId="0" fontId="207" fillId="0" borderId="1" xfId="0" applyFont="1" applyBorder="1" applyAlignment="1"/>
    <xf numFmtId="0" fontId="117" fillId="24" borderId="0" xfId="1" applyFont="1" applyFill="1" applyAlignment="1">
      <alignment horizontal="left" vertical="top"/>
    </xf>
    <xf numFmtId="0" fontId="170" fillId="5" borderId="0" xfId="0" applyFont="1" applyFill="1" applyAlignment="1">
      <alignment vertical="center"/>
    </xf>
    <xf numFmtId="0" fontId="23" fillId="3" borderId="0" xfId="0" applyFont="1" applyFill="1" applyAlignment="1">
      <alignment horizontal="center"/>
    </xf>
    <xf numFmtId="0" fontId="216" fillId="11" borderId="0" xfId="0" applyFont="1" applyFill="1" applyAlignment="1">
      <alignment horizontal="center" vertical="center"/>
    </xf>
    <xf numFmtId="0" fontId="0" fillId="2" borderId="1" xfId="0" applyFont="1" applyFill="1" applyBorder="1" applyAlignment="1">
      <alignment horizontal="left" vertical="top"/>
    </xf>
    <xf numFmtId="0" fontId="0" fillId="75" borderId="1" xfId="0" applyFont="1" applyFill="1" applyBorder="1"/>
    <xf numFmtId="0" fontId="0" fillId="75" borderId="1" xfId="0" applyFont="1" applyFill="1" applyBorder="1" applyAlignment="1">
      <alignment horizontal="left" vertical="top"/>
    </xf>
    <xf numFmtId="0" fontId="0" fillId="75" borderId="103" xfId="0" applyFont="1" applyFill="1" applyBorder="1"/>
    <xf numFmtId="0" fontId="0" fillId="75" borderId="103" xfId="0" applyFont="1" applyFill="1" applyBorder="1" applyAlignment="1">
      <alignment horizontal="left" vertical="top"/>
    </xf>
    <xf numFmtId="0" fontId="0" fillId="76" borderId="1" xfId="0" applyFont="1" applyFill="1" applyBorder="1" applyAlignment="1">
      <alignment horizontal="left" vertical="top"/>
    </xf>
    <xf numFmtId="0" fontId="0" fillId="76" borderId="1" xfId="0" applyFont="1" applyFill="1" applyBorder="1"/>
    <xf numFmtId="0" fontId="0" fillId="76" borderId="103" xfId="0" applyFont="1" applyFill="1" applyBorder="1" applyAlignment="1">
      <alignment horizontal="left" vertical="top"/>
    </xf>
    <xf numFmtId="0" fontId="0" fillId="76" borderId="103" xfId="0" applyFont="1" applyFill="1" applyBorder="1"/>
    <xf numFmtId="0" fontId="94" fillId="0" borderId="0" xfId="0" applyFont="1" applyBorder="1" applyAlignment="1">
      <alignment horizontal="left" vertical="top"/>
    </xf>
    <xf numFmtId="0" fontId="135" fillId="0" borderId="0" xfId="0" applyFont="1" applyBorder="1" applyAlignment="1">
      <alignment horizontal="left" vertical="top"/>
    </xf>
    <xf numFmtId="0" fontId="94" fillId="0" borderId="0" xfId="0" applyFont="1" applyBorder="1"/>
    <xf numFmtId="0" fontId="169" fillId="0" borderId="57" xfId="0" applyFont="1" applyBorder="1"/>
    <xf numFmtId="0" fontId="137" fillId="0" borderId="0" xfId="1" applyFont="1" applyBorder="1" applyAlignment="1">
      <alignment horizontal="left" vertical="top"/>
    </xf>
    <xf numFmtId="0" fontId="207" fillId="0" borderId="0" xfId="0" applyFont="1" applyAlignment="1"/>
    <xf numFmtId="0" fontId="0" fillId="0" borderId="0" xfId="0" applyAlignment="1"/>
    <xf numFmtId="0" fontId="207" fillId="8" borderId="1" xfId="0" applyFont="1" applyFill="1" applyBorder="1" applyAlignment="1"/>
    <xf numFmtId="0" fontId="208" fillId="59" borderId="73" xfId="0" applyFont="1" applyFill="1" applyBorder="1" applyAlignment="1"/>
    <xf numFmtId="0" fontId="207" fillId="8" borderId="0" xfId="0" applyFont="1" applyFill="1" applyAlignment="1"/>
    <xf numFmtId="0" fontId="0" fillId="0" borderId="1" xfId="0" applyBorder="1" applyAlignment="1"/>
    <xf numFmtId="0" fontId="1" fillId="59" borderId="73" xfId="0" applyFont="1" applyFill="1" applyBorder="1" applyAlignment="1"/>
    <xf numFmtId="0" fontId="23" fillId="8" borderId="1" xfId="0" applyFont="1" applyFill="1" applyBorder="1" applyAlignment="1"/>
    <xf numFmtId="0" fontId="208" fillId="8" borderId="1" xfId="0" applyFont="1" applyFill="1" applyBorder="1" applyAlignment="1"/>
    <xf numFmtId="0" fontId="1" fillId="8" borderId="1" xfId="0" applyFont="1" applyFill="1" applyBorder="1" applyAlignment="1"/>
    <xf numFmtId="0" fontId="1" fillId="8" borderId="0" xfId="0" applyFont="1" applyFill="1" applyAlignment="1"/>
    <xf numFmtId="9" fontId="0" fillId="0" borderId="1" xfId="0" applyNumberFormat="1" applyBorder="1" applyAlignment="1"/>
    <xf numFmtId="9" fontId="0" fillId="0" borderId="0" xfId="0" applyNumberFormat="1" applyAlignment="1"/>
    <xf numFmtId="0" fontId="234" fillId="0" borderId="0" xfId="0" applyFont="1" applyFill="1" applyAlignment="1">
      <alignment horizontal="left"/>
    </xf>
    <xf numFmtId="0" fontId="234" fillId="0" borderId="1" xfId="0" applyFont="1" applyFill="1" applyBorder="1" applyAlignment="1">
      <alignment horizontal="left"/>
    </xf>
    <xf numFmtId="0" fontId="234" fillId="0" borderId="47" xfId="0" applyFont="1" applyFill="1" applyBorder="1" applyAlignment="1">
      <alignment horizontal="left" vertical="top"/>
    </xf>
    <xf numFmtId="0" fontId="234" fillId="0" borderId="0" xfId="0" applyFont="1" applyFill="1" applyAlignment="1">
      <alignment horizontal="left" vertical="center"/>
    </xf>
    <xf numFmtId="0" fontId="234" fillId="0" borderId="89" xfId="0" applyFont="1" applyFill="1" applyBorder="1" applyAlignment="1">
      <alignment horizontal="left" vertical="center"/>
    </xf>
    <xf numFmtId="0" fontId="234" fillId="0" borderId="1" xfId="0" applyFont="1" applyFill="1" applyBorder="1" applyAlignment="1">
      <alignment horizontal="left" vertical="center"/>
    </xf>
    <xf numFmtId="0" fontId="234" fillId="0" borderId="0" xfId="49" applyFont="1" applyFill="1" applyAlignment="1">
      <alignment horizontal="left"/>
    </xf>
    <xf numFmtId="0" fontId="234" fillId="0" borderId="1" xfId="49" applyFont="1" applyFill="1" applyBorder="1" applyAlignment="1">
      <alignment horizontal="left"/>
    </xf>
    <xf numFmtId="0" fontId="234" fillId="0" borderId="1" xfId="0" applyFont="1" applyFill="1" applyBorder="1" applyAlignment="1">
      <alignment horizontal="left" vertical="top"/>
    </xf>
    <xf numFmtId="0" fontId="234" fillId="0" borderId="0" xfId="0" applyFont="1" applyFill="1" applyAlignment="1">
      <alignment horizontal="left" vertical="top"/>
    </xf>
    <xf numFmtId="0" fontId="234" fillId="0" borderId="73" xfId="0" applyFont="1" applyFill="1" applyBorder="1" applyAlignment="1">
      <alignment horizontal="left"/>
    </xf>
    <xf numFmtId="0" fontId="234" fillId="0" borderId="3" xfId="0" applyFont="1" applyFill="1" applyBorder="1" applyAlignment="1">
      <alignment horizontal="left"/>
    </xf>
    <xf numFmtId="0" fontId="235" fillId="0" borderId="89" xfId="0" applyFont="1" applyFill="1" applyBorder="1" applyAlignment="1">
      <alignment horizontal="left" vertical="center"/>
    </xf>
    <xf numFmtId="0" fontId="234" fillId="0" borderId="1" xfId="0" quotePrefix="1" applyFont="1" applyFill="1" applyBorder="1" applyAlignment="1">
      <alignment horizontal="left"/>
    </xf>
    <xf numFmtId="0" fontId="236" fillId="0" borderId="0" xfId="0" applyFont="1" applyFill="1" applyAlignment="1">
      <alignment horizontal="left"/>
    </xf>
    <xf numFmtId="0" fontId="234" fillId="0" borderId="89" xfId="0" applyFont="1" applyFill="1" applyBorder="1" applyAlignment="1">
      <alignment horizontal="left"/>
    </xf>
    <xf numFmtId="0" fontId="235" fillId="0" borderId="1" xfId="1" applyFont="1" applyFill="1" applyBorder="1" applyAlignment="1">
      <alignment horizontal="left"/>
    </xf>
    <xf numFmtId="0" fontId="236" fillId="0" borderId="1" xfId="0" applyFont="1" applyFill="1" applyBorder="1" applyAlignment="1">
      <alignment horizontal="left"/>
    </xf>
    <xf numFmtId="0" fontId="234" fillId="0" borderId="89" xfId="0" applyFont="1" applyFill="1" applyBorder="1" applyAlignment="1">
      <alignment horizontal="left" vertical="top"/>
    </xf>
    <xf numFmtId="0" fontId="237" fillId="0" borderId="0" xfId="0" applyFont="1" applyFill="1" applyAlignment="1">
      <alignment horizontal="left"/>
    </xf>
    <xf numFmtId="0" fontId="235" fillId="0" borderId="1" xfId="1" applyFont="1" applyFill="1" applyBorder="1" applyAlignment="1">
      <alignment horizontal="left" vertical="center"/>
    </xf>
    <xf numFmtId="0" fontId="238" fillId="0" borderId="1" xfId="0" applyFont="1" applyFill="1" applyBorder="1" applyAlignment="1">
      <alignment horizontal="left" vertical="top"/>
    </xf>
    <xf numFmtId="0" fontId="237" fillId="0" borderId="1" xfId="0" applyFont="1" applyFill="1" applyBorder="1" applyAlignment="1">
      <alignment horizontal="left"/>
    </xf>
    <xf numFmtId="0" fontId="237" fillId="0" borderId="89" xfId="0" applyFont="1" applyFill="1" applyBorder="1" applyAlignment="1">
      <alignment horizontal="left"/>
    </xf>
    <xf numFmtId="0" fontId="235" fillId="0" borderId="1" xfId="0" applyFont="1" applyFill="1" applyBorder="1" applyAlignment="1">
      <alignment horizontal="left" vertical="center"/>
    </xf>
    <xf numFmtId="0" fontId="235" fillId="0" borderId="0" xfId="1" applyFont="1" applyFill="1" applyAlignment="1">
      <alignment horizontal="left"/>
    </xf>
    <xf numFmtId="0" fontId="234" fillId="0" borderId="78" xfId="0" applyFont="1" applyFill="1" applyBorder="1" applyAlignment="1">
      <alignment horizontal="left"/>
    </xf>
    <xf numFmtId="0" fontId="238" fillId="0" borderId="1" xfId="0" applyFont="1" applyFill="1" applyBorder="1" applyAlignment="1">
      <alignment horizontal="left" vertical="center"/>
    </xf>
    <xf numFmtId="0" fontId="234" fillId="0" borderId="89" xfId="49" applyFont="1" applyFill="1" applyBorder="1" applyAlignment="1">
      <alignment horizontal="left"/>
    </xf>
    <xf numFmtId="0" fontId="236" fillId="0" borderId="89" xfId="0" applyFont="1" applyFill="1" applyBorder="1" applyAlignment="1">
      <alignment horizontal="left"/>
    </xf>
    <xf numFmtId="0" fontId="234" fillId="0" borderId="0" xfId="49" applyFont="1" applyFill="1" applyAlignment="1">
      <alignment horizontal="left" vertical="top"/>
    </xf>
    <xf numFmtId="0" fontId="0" fillId="75" borderId="91" xfId="0" applyFont="1" applyFill="1" applyBorder="1"/>
    <xf numFmtId="0" fontId="0" fillId="76" borderId="91" xfId="0" applyFont="1" applyFill="1" applyBorder="1"/>
    <xf numFmtId="0" fontId="234" fillId="4" borderId="1" xfId="0" applyFont="1" applyFill="1" applyBorder="1" applyAlignment="1">
      <alignment horizontal="left"/>
    </xf>
    <xf numFmtId="0" fontId="234" fillId="64" borderId="0" xfId="0" applyFont="1" applyFill="1" applyAlignment="1">
      <alignment horizontal="left"/>
    </xf>
    <xf numFmtId="0" fontId="234" fillId="64" borderId="1" xfId="0" applyFont="1" applyFill="1" applyBorder="1" applyAlignment="1">
      <alignment horizontal="left"/>
    </xf>
    <xf numFmtId="0" fontId="234" fillId="4" borderId="0" xfId="0" applyFont="1" applyFill="1" applyAlignment="1">
      <alignment horizontal="left"/>
    </xf>
    <xf numFmtId="0" fontId="1" fillId="4" borderId="3" xfId="0" applyFont="1" applyFill="1" applyBorder="1"/>
    <xf numFmtId="0" fontId="1" fillId="4" borderId="2" xfId="0" applyFont="1" applyFill="1" applyBorder="1" applyAlignment="1">
      <alignment horizontal="left" wrapText="1"/>
    </xf>
    <xf numFmtId="0" fontId="1" fillId="4" borderId="2" xfId="0" applyFont="1" applyFill="1" applyBorder="1"/>
    <xf numFmtId="0" fontId="23" fillId="8" borderId="44" xfId="0" applyFont="1" applyFill="1" applyBorder="1" applyAlignment="1">
      <alignment horizontal="right" vertical="center"/>
    </xf>
    <xf numFmtId="0" fontId="1" fillId="3" borderId="1" xfId="0" applyFont="1" applyFill="1" applyBorder="1" applyAlignment="1">
      <alignment vertical="center"/>
    </xf>
    <xf numFmtId="0" fontId="1" fillId="4" borderId="1" xfId="0" applyFont="1" applyFill="1" applyBorder="1" applyAlignment="1">
      <alignment vertical="center"/>
    </xf>
    <xf numFmtId="0" fontId="31" fillId="0" borderId="1" xfId="0" applyFont="1" applyBorder="1" applyAlignment="1">
      <alignment vertical="center"/>
    </xf>
    <xf numFmtId="0" fontId="1" fillId="56" borderId="1" xfId="0" applyFont="1" applyFill="1" applyBorder="1" applyAlignment="1">
      <alignment vertical="center"/>
    </xf>
    <xf numFmtId="0" fontId="0" fillId="0" borderId="47" xfId="0" applyBorder="1" applyAlignment="1">
      <alignment vertical="center"/>
    </xf>
    <xf numFmtId="0" fontId="42" fillId="0" borderId="47" xfId="0" applyFont="1" applyBorder="1" applyAlignment="1">
      <alignment vertical="center"/>
    </xf>
    <xf numFmtId="0" fontId="31" fillId="0" borderId="47" xfId="0" applyFont="1" applyBorder="1" applyAlignment="1">
      <alignment vertical="center"/>
    </xf>
    <xf numFmtId="0" fontId="1" fillId="4" borderId="47" xfId="0" applyFont="1" applyFill="1" applyBorder="1" applyAlignment="1">
      <alignment vertical="center"/>
    </xf>
    <xf numFmtId="0" fontId="23" fillId="8" borderId="44" xfId="0" applyFont="1" applyFill="1" applyBorder="1" applyAlignment="1">
      <alignment horizontal="center"/>
    </xf>
    <xf numFmtId="0" fontId="51" fillId="8" borderId="96" xfId="0" applyFont="1" applyFill="1" applyBorder="1" applyAlignment="1">
      <alignment horizontal="left" vertical="top"/>
    </xf>
    <xf numFmtId="0" fontId="125" fillId="57" borderId="0" xfId="0" applyFont="1" applyFill="1" applyAlignment="1">
      <alignment horizontal="center" vertical="center" wrapText="1"/>
    </xf>
    <xf numFmtId="0" fontId="128" fillId="57" borderId="0" xfId="0" applyFont="1" applyFill="1" applyAlignment="1">
      <alignment horizontal="center" vertical="center" wrapText="1"/>
    </xf>
    <xf numFmtId="0" fontId="129" fillId="0" borderId="0" xfId="0" applyFont="1" applyAlignment="1">
      <alignment horizontal="center" vertical="center" wrapText="1"/>
    </xf>
    <xf numFmtId="0" fontId="117" fillId="24" borderId="0" xfId="1" applyFont="1" applyFill="1" applyAlignment="1">
      <alignment horizontal="center"/>
    </xf>
    <xf numFmtId="0" fontId="120" fillId="4" borderId="0" xfId="1" applyFont="1" applyFill="1" applyAlignment="1">
      <alignment horizontal="center"/>
    </xf>
    <xf numFmtId="0" fontId="118" fillId="4" borderId="0" xfId="1" applyFont="1" applyFill="1" applyAlignment="1">
      <alignment horizontal="center"/>
    </xf>
    <xf numFmtId="0" fontId="99" fillId="11" borderId="0" xfId="1" applyFont="1" applyFill="1" applyAlignment="1">
      <alignment horizontal="left" vertical="top"/>
    </xf>
    <xf numFmtId="0" fontId="1" fillId="11" borderId="0" xfId="0" applyFont="1" applyFill="1" applyAlignment="1">
      <alignment horizontal="center"/>
    </xf>
    <xf numFmtId="0" fontId="116" fillId="3" borderId="0" xfId="0" applyFont="1" applyFill="1" applyAlignment="1">
      <alignment horizontal="left" vertical="top" wrapText="1"/>
    </xf>
    <xf numFmtId="0" fontId="116" fillId="3" borderId="0" xfId="0" applyFont="1" applyFill="1" applyAlignment="1">
      <alignment horizontal="left" vertical="top"/>
    </xf>
    <xf numFmtId="0" fontId="121" fillId="56" borderId="0" xfId="1" applyFont="1" applyFill="1" applyAlignment="1">
      <alignment horizontal="center" vertical="center" wrapText="1"/>
    </xf>
    <xf numFmtId="0" fontId="121" fillId="4" borderId="0" xfId="1" applyFont="1" applyFill="1" applyAlignment="1">
      <alignment horizontal="center" vertical="top" wrapText="1"/>
    </xf>
    <xf numFmtId="0" fontId="0" fillId="0" borderId="0" xfId="0" applyAlignment="1">
      <alignment horizontal="center"/>
    </xf>
    <xf numFmtId="0" fontId="24" fillId="3" borderId="0" xfId="0" applyFont="1" applyFill="1" applyAlignment="1">
      <alignment horizontal="center" vertical="center"/>
    </xf>
    <xf numFmtId="0" fontId="34" fillId="3" borderId="0" xfId="0" applyFont="1" applyFill="1" applyAlignment="1">
      <alignment horizontal="center" vertical="center" wrapText="1"/>
    </xf>
    <xf numFmtId="0" fontId="34" fillId="3" borderId="0" xfId="0" applyFont="1" applyFill="1" applyAlignment="1">
      <alignment horizontal="center" vertical="center"/>
    </xf>
    <xf numFmtId="0" fontId="0" fillId="3" borderId="0" xfId="0" applyFill="1" applyAlignment="1">
      <alignment horizontal="center"/>
    </xf>
    <xf numFmtId="0" fontId="14" fillId="0" borderId="27" xfId="1" applyBorder="1" applyAlignment="1">
      <alignment horizontal="right"/>
    </xf>
    <xf numFmtId="0" fontId="35" fillId="0" borderId="27" xfId="3" applyBorder="1"/>
    <xf numFmtId="0" fontId="35" fillId="0" borderId="28" xfId="3" applyBorder="1"/>
    <xf numFmtId="0" fontId="62" fillId="0" borderId="0" xfId="3" applyFont="1" applyAlignment="1">
      <alignment horizontal="center"/>
    </xf>
    <xf numFmtId="0" fontId="35" fillId="0" borderId="0" xfId="3"/>
    <xf numFmtId="0" fontId="60" fillId="0" borderId="14" xfId="3" applyFont="1" applyBorder="1" applyAlignment="1">
      <alignment horizontal="right"/>
    </xf>
    <xf numFmtId="0" fontId="2" fillId="0" borderId="14" xfId="3" applyFont="1" applyBorder="1"/>
    <xf numFmtId="0" fontId="2" fillId="0" borderId="23" xfId="3" applyFont="1" applyBorder="1"/>
    <xf numFmtId="0" fontId="62" fillId="0" borderId="19" xfId="3" applyFont="1" applyBorder="1" applyAlignment="1">
      <alignment horizontal="left"/>
    </xf>
    <xf numFmtId="0" fontId="35" fillId="0" borderId="20" xfId="3" applyBorder="1"/>
    <xf numFmtId="0" fontId="2" fillId="0" borderId="22" xfId="3" applyFont="1" applyBorder="1"/>
    <xf numFmtId="0" fontId="61" fillId="0" borderId="20" xfId="3" applyFont="1" applyBorder="1" applyAlignment="1">
      <alignment horizontal="right"/>
    </xf>
    <xf numFmtId="0" fontId="35" fillId="0" borderId="21" xfId="3" applyBorder="1"/>
    <xf numFmtId="0" fontId="117" fillId="60" borderId="0" xfId="1" applyFont="1" applyFill="1" applyAlignment="1">
      <alignment horizontal="center"/>
    </xf>
    <xf numFmtId="0" fontId="175" fillId="18" borderId="17" xfId="0" applyFont="1" applyFill="1" applyBorder="1" applyAlignment="1">
      <alignment horizontal="center" vertical="top" wrapText="1"/>
    </xf>
    <xf numFmtId="0" fontId="175" fillId="18" borderId="41" xfId="0" applyFont="1" applyFill="1" applyBorder="1" applyAlignment="1">
      <alignment horizontal="center" vertical="top" wrapText="1"/>
    </xf>
    <xf numFmtId="0" fontId="175" fillId="18" borderId="18" xfId="0" applyFont="1" applyFill="1" applyBorder="1" applyAlignment="1">
      <alignment horizontal="center" vertical="top" wrapText="1"/>
    </xf>
    <xf numFmtId="0" fontId="0" fillId="18" borderId="17" xfId="0" applyFill="1" applyBorder="1" applyAlignment="1">
      <alignment horizontal="center" vertical="top" wrapText="1"/>
    </xf>
    <xf numFmtId="0" fontId="0" fillId="18" borderId="41" xfId="0" applyFill="1" applyBorder="1" applyAlignment="1">
      <alignment horizontal="center" vertical="top" wrapText="1"/>
    </xf>
    <xf numFmtId="0" fontId="26" fillId="12" borderId="32" xfId="0" applyFont="1" applyFill="1" applyBorder="1" applyAlignment="1">
      <alignment horizontal="left" vertical="top"/>
    </xf>
    <xf numFmtId="0" fontId="26" fillId="12" borderId="31" xfId="0" applyFont="1" applyFill="1" applyBorder="1" applyAlignment="1">
      <alignment horizontal="left" vertical="top"/>
    </xf>
    <xf numFmtId="0" fontId="26" fillId="12" borderId="33" xfId="0" applyFont="1" applyFill="1" applyBorder="1" applyAlignment="1">
      <alignment horizontal="left" vertical="top"/>
    </xf>
    <xf numFmtId="0" fontId="67" fillId="17" borderId="34" xfId="0" applyFont="1" applyFill="1" applyBorder="1" applyAlignment="1">
      <alignment horizontal="center" vertical="center" wrapText="1"/>
    </xf>
    <xf numFmtId="0" fontId="67" fillId="17" borderId="36" xfId="0" applyFont="1" applyFill="1" applyBorder="1" applyAlignment="1">
      <alignment horizontal="center" vertical="center" wrapText="1"/>
    </xf>
    <xf numFmtId="0" fontId="67" fillId="17" borderId="40" xfId="0" applyFont="1" applyFill="1" applyBorder="1" applyAlignment="1">
      <alignment horizontal="center" vertical="center" wrapText="1"/>
    </xf>
    <xf numFmtId="0" fontId="175" fillId="16" borderId="35" xfId="0" applyFont="1" applyFill="1" applyBorder="1" applyAlignment="1">
      <alignment vertical="center" wrapText="1"/>
    </xf>
    <xf numFmtId="0" fontId="175" fillId="16" borderId="37" xfId="0" applyFont="1" applyFill="1" applyBorder="1" applyAlignment="1">
      <alignment vertical="center" wrapText="1"/>
    </xf>
    <xf numFmtId="0" fontId="175" fillId="16" borderId="39" xfId="0" applyFont="1" applyFill="1" applyBorder="1" applyAlignment="1">
      <alignment vertical="center" wrapText="1"/>
    </xf>
    <xf numFmtId="0" fontId="67" fillId="17" borderId="38" xfId="0" applyFont="1" applyFill="1" applyBorder="1" applyAlignment="1">
      <alignment horizontal="center" vertical="center" wrapText="1"/>
    </xf>
    <xf numFmtId="0" fontId="177" fillId="16" borderId="35" xfId="0" applyFont="1" applyFill="1" applyBorder="1" applyAlignment="1">
      <alignment vertical="center" wrapText="1"/>
    </xf>
    <xf numFmtId="0" fontId="177" fillId="16" borderId="37" xfId="0" applyFont="1" applyFill="1" applyBorder="1" applyAlignment="1">
      <alignment vertical="center" wrapText="1"/>
    </xf>
    <xf numFmtId="0" fontId="177" fillId="16" borderId="42" xfId="0" applyFont="1" applyFill="1" applyBorder="1" applyAlignment="1">
      <alignment vertical="center" wrapText="1"/>
    </xf>
    <xf numFmtId="0" fontId="177" fillId="16" borderId="39" xfId="0" applyFont="1" applyFill="1" applyBorder="1" applyAlignment="1">
      <alignment vertical="center" wrapText="1"/>
    </xf>
    <xf numFmtId="0" fontId="175" fillId="16" borderId="42" xfId="0" applyFont="1" applyFill="1" applyBorder="1" applyAlignment="1">
      <alignment vertical="center" wrapText="1"/>
    </xf>
    <xf numFmtId="0" fontId="175" fillId="18" borderId="37" xfId="0" applyFont="1" applyFill="1" applyBorder="1" applyAlignment="1">
      <alignment horizontal="center" vertical="top" wrapText="1"/>
    </xf>
    <xf numFmtId="0" fontId="175" fillId="18" borderId="42" xfId="0" applyFont="1" applyFill="1" applyBorder="1" applyAlignment="1">
      <alignment horizontal="center" vertical="top" wrapText="1"/>
    </xf>
    <xf numFmtId="0" fontId="52" fillId="8" borderId="2" xfId="0" applyFont="1" applyFill="1" applyBorder="1" applyAlignment="1">
      <alignment horizontal="center"/>
    </xf>
    <xf numFmtId="0" fontId="52" fillId="8" borderId="9" xfId="0" applyFont="1" applyFill="1" applyBorder="1" applyAlignment="1">
      <alignment horizontal="center"/>
    </xf>
    <xf numFmtId="0" fontId="52" fillId="8" borderId="45" xfId="0" applyFont="1" applyFill="1" applyBorder="1" applyAlignment="1">
      <alignment horizontal="center"/>
    </xf>
    <xf numFmtId="0" fontId="52" fillId="8" borderId="6" xfId="0" applyFont="1" applyFill="1" applyBorder="1" applyAlignment="1">
      <alignment horizontal="center"/>
    </xf>
    <xf numFmtId="0" fontId="117" fillId="24" borderId="0" xfId="1" applyFont="1" applyFill="1" applyAlignment="1">
      <alignment horizontal="left" vertical="top"/>
    </xf>
    <xf numFmtId="0" fontId="147" fillId="3" borderId="0" xfId="0" applyFont="1" applyFill="1" applyAlignment="1">
      <alignment horizontal="center" vertical="center" wrapText="1"/>
    </xf>
    <xf numFmtId="0" fontId="117" fillId="11" borderId="0" xfId="0" applyFont="1" applyFill="1" applyAlignment="1">
      <alignment horizontal="left" vertical="top" wrapText="1"/>
    </xf>
    <xf numFmtId="0" fontId="0" fillId="0" borderId="48" xfId="0" applyBorder="1" applyAlignment="1">
      <alignment horizontal="center" vertical="center"/>
    </xf>
    <xf numFmtId="0" fontId="0" fillId="0" borderId="46" xfId="0" applyBorder="1" applyAlignment="1">
      <alignment horizontal="center" vertical="center"/>
    </xf>
    <xf numFmtId="0" fontId="0" fillId="0" borderId="72" xfId="0" applyBorder="1" applyAlignment="1">
      <alignment horizontal="center" vertical="center"/>
    </xf>
    <xf numFmtId="0" fontId="0" fillId="0" borderId="71" xfId="0" applyBorder="1" applyAlignment="1">
      <alignment horizontal="center" vertical="center"/>
    </xf>
    <xf numFmtId="0" fontId="0" fillId="0" borderId="45" xfId="0" applyBorder="1" applyAlignment="1">
      <alignment horizontal="center" vertical="center"/>
    </xf>
    <xf numFmtId="0" fontId="0" fillId="0" borderId="43" xfId="0" applyBorder="1" applyAlignment="1">
      <alignment horizontal="center" vertical="center"/>
    </xf>
    <xf numFmtId="0" fontId="0" fillId="0" borderId="47" xfId="0" applyBorder="1" applyAlignment="1">
      <alignment horizontal="center"/>
    </xf>
    <xf numFmtId="0" fontId="0" fillId="0" borderId="96" xfId="0" applyBorder="1" applyAlignment="1">
      <alignment horizontal="center"/>
    </xf>
    <xf numFmtId="0" fontId="0" fillId="0" borderId="44" xfId="0" applyBorder="1" applyAlignment="1">
      <alignment horizontal="center"/>
    </xf>
    <xf numFmtId="0" fontId="0" fillId="0" borderId="48" xfId="0" applyBorder="1" applyAlignment="1">
      <alignment horizontal="center"/>
    </xf>
    <xf numFmtId="0" fontId="0" fillId="0" borderId="46" xfId="0" applyBorder="1" applyAlignment="1">
      <alignment horizontal="center"/>
    </xf>
    <xf numFmtId="0" fontId="0" fillId="0" borderId="72" xfId="0" applyBorder="1" applyAlignment="1">
      <alignment horizontal="center"/>
    </xf>
    <xf numFmtId="0" fontId="0" fillId="0" borderId="71" xfId="0" applyBorder="1" applyAlignment="1">
      <alignment horizontal="center"/>
    </xf>
    <xf numFmtId="0" fontId="0" fillId="0" borderId="45" xfId="0" applyBorder="1" applyAlignment="1">
      <alignment horizontal="center"/>
    </xf>
    <xf numFmtId="0" fontId="0" fillId="0" borderId="43" xfId="0" applyBorder="1" applyAlignment="1">
      <alignment horizontal="center"/>
    </xf>
    <xf numFmtId="0" fontId="24" fillId="3" borderId="6" xfId="0" applyFont="1" applyFill="1" applyBorder="1" applyAlignment="1">
      <alignment horizontal="center" vertical="center"/>
    </xf>
    <xf numFmtId="0" fontId="24" fillId="3" borderId="6" xfId="0" applyFont="1" applyFill="1" applyBorder="1" applyAlignment="1">
      <alignment horizontal="center"/>
    </xf>
    <xf numFmtId="0" fontId="152" fillId="3" borderId="6" xfId="0" applyFont="1" applyFill="1" applyBorder="1" applyAlignment="1">
      <alignment horizontal="center"/>
    </xf>
    <xf numFmtId="0" fontId="52" fillId="3" borderId="0" xfId="0" applyFont="1" applyFill="1" applyAlignment="1">
      <alignment horizontal="center"/>
    </xf>
    <xf numFmtId="0" fontId="152" fillId="3" borderId="0" xfId="0" applyFont="1" applyFill="1" applyAlignment="1">
      <alignment horizontal="center"/>
    </xf>
    <xf numFmtId="0" fontId="1" fillId="56" borderId="0" xfId="0" applyFont="1" applyFill="1" applyAlignment="1">
      <alignment horizontal="center"/>
    </xf>
    <xf numFmtId="0" fontId="52" fillId="3" borderId="0" xfId="0" applyFont="1" applyFill="1" applyAlignment="1">
      <alignment horizontal="center" vertical="center"/>
    </xf>
    <xf numFmtId="0" fontId="26" fillId="3" borderId="6" xfId="0" applyFont="1" applyFill="1" applyBorder="1" applyAlignment="1">
      <alignment horizontal="center"/>
    </xf>
    <xf numFmtId="0" fontId="21" fillId="3" borderId="0" xfId="0" applyFont="1" applyFill="1" applyAlignment="1">
      <alignment horizontal="center"/>
    </xf>
    <xf numFmtId="0" fontId="25" fillId="3" borderId="6" xfId="0" applyFont="1" applyFill="1" applyBorder="1" applyAlignment="1">
      <alignment horizontal="center"/>
    </xf>
    <xf numFmtId="0" fontId="25" fillId="3" borderId="0" xfId="0" applyFont="1" applyFill="1" applyAlignment="1">
      <alignment horizontal="center"/>
    </xf>
    <xf numFmtId="0" fontId="20" fillId="3" borderId="0" xfId="0" applyFont="1" applyFill="1" applyAlignment="1">
      <alignment horizontal="center" vertical="center"/>
    </xf>
    <xf numFmtId="0" fontId="0" fillId="23" borderId="0" xfId="0" applyFill="1" applyAlignment="1">
      <alignment horizontal="center"/>
    </xf>
    <xf numFmtId="0" fontId="23" fillId="8" borderId="6" xfId="0" applyFont="1" applyFill="1" applyBorder="1" applyAlignment="1">
      <alignment horizontal="center" vertical="center" wrapText="1"/>
    </xf>
    <xf numFmtId="0" fontId="25" fillId="3" borderId="1" xfId="0" applyFont="1" applyFill="1" applyBorder="1" applyAlignment="1">
      <alignment horizontal="center"/>
    </xf>
    <xf numFmtId="0" fontId="0" fillId="0" borderId="1" xfId="0" applyBorder="1" applyAlignment="1">
      <alignment horizontal="center"/>
    </xf>
    <xf numFmtId="0" fontId="25" fillId="3" borderId="72" xfId="0" applyFont="1" applyFill="1" applyBorder="1" applyAlignment="1">
      <alignment horizontal="center"/>
    </xf>
    <xf numFmtId="0" fontId="0" fillId="0" borderId="2" xfId="0" applyBorder="1" applyAlignment="1">
      <alignment horizontal="center" wrapText="1"/>
    </xf>
    <xf numFmtId="0" fontId="0" fillId="0" borderId="3" xfId="0" applyBorder="1" applyAlignment="1">
      <alignment horizontal="center" wrapText="1"/>
    </xf>
    <xf numFmtId="0" fontId="175" fillId="0" borderId="2" xfId="0" applyFont="1" applyBorder="1" applyAlignment="1">
      <alignment horizontal="left" vertical="top"/>
    </xf>
    <xf numFmtId="0" fontId="175" fillId="0" borderId="3" xfId="0" applyFont="1" applyBorder="1" applyAlignment="1">
      <alignment horizontal="left" vertical="top"/>
    </xf>
    <xf numFmtId="0" fontId="10" fillId="23" borderId="0" xfId="0" applyFont="1" applyFill="1" applyAlignment="1">
      <alignment horizontal="left" wrapText="1"/>
    </xf>
    <xf numFmtId="0" fontId="10" fillId="23" borderId="0" xfId="0" applyFont="1" applyFill="1" applyAlignment="1">
      <alignment vertical="top" wrapText="1"/>
    </xf>
    <xf numFmtId="0" fontId="1" fillId="14" borderId="0" xfId="0" applyFont="1" applyFill="1" applyAlignment="1">
      <alignment horizontal="center"/>
    </xf>
    <xf numFmtId="0" fontId="26" fillId="3" borderId="6" xfId="0" applyFont="1" applyFill="1" applyBorder="1" applyAlignment="1">
      <alignment horizontal="left" vertical="top"/>
    </xf>
    <xf numFmtId="0" fontId="218" fillId="24" borderId="0" xfId="1" applyFont="1" applyFill="1" applyAlignment="1">
      <alignment horizontal="left" vertical="top"/>
    </xf>
    <xf numFmtId="0" fontId="219" fillId="4" borderId="0" xfId="1" applyFont="1" applyFill="1" applyAlignment="1">
      <alignment horizontal="center"/>
    </xf>
    <xf numFmtId="0" fontId="1" fillId="8" borderId="1" xfId="0" applyFont="1" applyFill="1" applyBorder="1" applyAlignment="1">
      <alignment horizontal="center"/>
    </xf>
    <xf numFmtId="0" fontId="217" fillId="13" borderId="0" xfId="0" applyFont="1" applyFill="1" applyAlignment="1">
      <alignment horizontal="center"/>
    </xf>
    <xf numFmtId="0" fontId="217" fillId="13" borderId="94" xfId="0" applyFont="1" applyFill="1" applyBorder="1" applyAlignment="1">
      <alignment horizontal="center"/>
    </xf>
    <xf numFmtId="0" fontId="216" fillId="11" borderId="0" xfId="0" applyFont="1" applyFill="1" applyAlignment="1">
      <alignment horizontal="center" vertical="center"/>
    </xf>
    <xf numFmtId="0" fontId="1" fillId="8" borderId="0" xfId="0" applyFont="1" applyFill="1" applyAlignment="1">
      <alignment horizontal="center"/>
    </xf>
    <xf numFmtId="0" fontId="214" fillId="3" borderId="0" xfId="0" applyFont="1" applyFill="1" applyAlignment="1">
      <alignment horizontal="center" vertical="center" wrapText="1"/>
    </xf>
    <xf numFmtId="0" fontId="214" fillId="11" borderId="0" xfId="0" applyFont="1" applyFill="1" applyAlignment="1">
      <alignment horizontal="left" vertical="top" wrapText="1"/>
    </xf>
    <xf numFmtId="0" fontId="170" fillId="5" borderId="0" xfId="0" applyFont="1" applyFill="1" applyAlignment="1">
      <alignment vertical="center"/>
    </xf>
    <xf numFmtId="0" fontId="214" fillId="70" borderId="0" xfId="0" applyFont="1" applyFill="1" applyAlignment="1">
      <alignment horizontal="left" vertical="top" wrapText="1"/>
    </xf>
    <xf numFmtId="0" fontId="214" fillId="71" borderId="0" xfId="0" applyFont="1" applyFill="1" applyAlignment="1">
      <alignment horizontal="left" vertical="top" wrapText="1"/>
    </xf>
    <xf numFmtId="0" fontId="23" fillId="3" borderId="0" xfId="0" applyFont="1" applyFill="1" applyAlignment="1">
      <alignment horizontal="center"/>
    </xf>
    <xf numFmtId="0" fontId="24" fillId="3" borderId="1" xfId="0" applyFont="1" applyFill="1" applyBorder="1" applyAlignment="1">
      <alignment horizontal="center"/>
    </xf>
    <xf numFmtId="0" fontId="23" fillId="3" borderId="6" xfId="0" applyFont="1" applyFill="1" applyBorder="1" applyAlignment="1">
      <alignment horizontal="center"/>
    </xf>
    <xf numFmtId="0" fontId="32" fillId="3" borderId="1" xfId="0" applyFont="1" applyFill="1" applyBorder="1" applyAlignment="1">
      <alignment horizontal="left" vertical="top"/>
    </xf>
    <xf numFmtId="0" fontId="1" fillId="8" borderId="6" xfId="0" applyFont="1" applyFill="1" applyBorder="1" applyAlignment="1">
      <alignment horizontal="center"/>
    </xf>
    <xf numFmtId="0" fontId="0" fillId="23" borderId="0" xfId="0" applyFill="1" applyAlignment="1">
      <alignment horizontal="left" vertical="top"/>
    </xf>
    <xf numFmtId="0" fontId="0" fillId="23" borderId="0" xfId="0" applyFill="1" applyAlignment="1">
      <alignment horizontal="left"/>
    </xf>
    <xf numFmtId="0" fontId="167" fillId="23" borderId="0" xfId="0" applyFont="1" applyFill="1"/>
    <xf numFmtId="0" fontId="168" fillId="23" borderId="0" xfId="0" applyFont="1" applyFill="1" applyAlignment="1">
      <alignment horizontal="left" vertical="top"/>
    </xf>
    <xf numFmtId="0" fontId="40" fillId="14" borderId="0" xfId="0" applyFont="1" applyFill="1" applyAlignment="1">
      <alignment horizontal="center"/>
    </xf>
    <xf numFmtId="0" fontId="0" fillId="0" borderId="0" xfId="0" applyAlignment="1">
      <alignment horizontal="center" wrapText="1"/>
    </xf>
    <xf numFmtId="0" fontId="52" fillId="8" borderId="0" xfId="0" applyFont="1" applyFill="1" applyAlignment="1">
      <alignment horizontal="center"/>
    </xf>
    <xf numFmtId="0" fontId="52" fillId="8" borderId="71" xfId="0" applyFont="1" applyFill="1" applyBorder="1" applyAlignment="1">
      <alignment horizontal="center"/>
    </xf>
    <xf numFmtId="0" fontId="25" fillId="8" borderId="0" xfId="0" applyFont="1" applyFill="1" applyAlignment="1">
      <alignment horizontal="center"/>
    </xf>
    <xf numFmtId="0" fontId="10" fillId="23" borderId="0" xfId="0" applyFont="1" applyFill="1" applyAlignment="1">
      <alignment horizontal="left" vertical="center" wrapText="1"/>
    </xf>
    <xf numFmtId="0" fontId="1" fillId="3" borderId="72" xfId="0" applyFont="1" applyFill="1" applyBorder="1" applyAlignment="1">
      <alignment horizontal="center"/>
    </xf>
    <xf numFmtId="0" fontId="1" fillId="3" borderId="0" xfId="0" applyFont="1" applyFill="1" applyAlignment="1">
      <alignment horizontal="center"/>
    </xf>
    <xf numFmtId="0" fontId="146" fillId="3" borderId="0" xfId="0" applyFont="1" applyFill="1" applyAlignment="1">
      <alignment horizontal="center" vertical="center"/>
    </xf>
    <xf numFmtId="0" fontId="0" fillId="23" borderId="0" xfId="0" applyFill="1" applyAlignment="1">
      <alignment horizontal="left" vertical="top" wrapText="1"/>
    </xf>
    <xf numFmtId="0" fontId="150" fillId="11" borderId="0" xfId="1" applyFont="1" applyFill="1" applyAlignment="1">
      <alignment horizontal="left" vertical="top" wrapText="1"/>
    </xf>
    <xf numFmtId="0" fontId="52" fillId="8" borderId="72" xfId="0" applyFont="1" applyFill="1" applyBorder="1" applyAlignment="1">
      <alignment horizontal="center"/>
    </xf>
    <xf numFmtId="0" fontId="20" fillId="11" borderId="0" xfId="0" applyFont="1" applyFill="1" applyAlignment="1">
      <alignment horizontal="center" vertical="center"/>
    </xf>
    <xf numFmtId="0" fontId="20" fillId="11" borderId="6" xfId="0" applyFont="1" applyFill="1" applyBorder="1" applyAlignment="1">
      <alignment horizontal="center" vertical="center"/>
    </xf>
    <xf numFmtId="0" fontId="10" fillId="23" borderId="0" xfId="0" applyFont="1" applyFill="1" applyAlignment="1">
      <alignment horizontal="left" vertical="top" wrapText="1"/>
    </xf>
    <xf numFmtId="0" fontId="117" fillId="11" borderId="0" xfId="0" applyFont="1" applyFill="1" applyAlignment="1">
      <alignment horizontal="left" vertical="top"/>
    </xf>
    <xf numFmtId="49" fontId="149" fillId="3" borderId="48" xfId="0" applyNumberFormat="1" applyFont="1" applyFill="1" applyBorder="1" applyAlignment="1">
      <alignment horizontal="center"/>
    </xf>
    <xf numFmtId="49" fontId="149" fillId="3" borderId="46" xfId="0" applyNumberFormat="1" applyFont="1" applyFill="1" applyBorder="1" applyAlignment="1">
      <alignment horizontal="center"/>
    </xf>
    <xf numFmtId="0" fontId="149" fillId="3" borderId="0" xfId="1" applyFont="1" applyFill="1" applyAlignment="1">
      <alignment horizontal="center" vertical="top"/>
    </xf>
    <xf numFmtId="0" fontId="149" fillId="3" borderId="71" xfId="1" applyFont="1" applyFill="1" applyBorder="1" applyAlignment="1">
      <alignment horizontal="center" vertical="top"/>
    </xf>
    <xf numFmtId="0" fontId="147" fillId="3" borderId="0" xfId="0" applyFont="1" applyFill="1" applyAlignment="1">
      <alignment horizontal="center" vertical="center"/>
    </xf>
    <xf numFmtId="0" fontId="153" fillId="61" borderId="79" xfId="0" applyFont="1" applyFill="1" applyBorder="1" applyAlignment="1">
      <alignment horizontal="left" vertical="center"/>
    </xf>
    <xf numFmtId="0" fontId="153" fillId="61" borderId="80" xfId="0" applyFont="1" applyFill="1" applyBorder="1" applyAlignment="1">
      <alignment horizontal="left" vertical="center"/>
    </xf>
    <xf numFmtId="0" fontId="153" fillId="61" borderId="81" xfId="0" applyFont="1" applyFill="1" applyBorder="1" applyAlignment="1">
      <alignment horizontal="left" vertical="center"/>
    </xf>
    <xf numFmtId="0" fontId="153" fillId="5" borderId="82" xfId="0" applyFont="1" applyFill="1" applyBorder="1" applyAlignment="1">
      <alignment horizontal="left" vertical="center"/>
    </xf>
    <xf numFmtId="0" fontId="153" fillId="5" borderId="0" xfId="0" applyFont="1" applyFill="1" applyAlignment="1">
      <alignment horizontal="left" vertical="center"/>
    </xf>
    <xf numFmtId="0" fontId="153" fillId="5" borderId="83" xfId="0" applyFont="1" applyFill="1" applyBorder="1" applyAlignment="1">
      <alignment horizontal="left" vertical="center"/>
    </xf>
    <xf numFmtId="0" fontId="157" fillId="5" borderId="84" xfId="0" applyFont="1" applyFill="1" applyBorder="1" applyAlignment="1">
      <alignment horizontal="left" vertical="center"/>
    </xf>
    <xf numFmtId="0" fontId="157" fillId="5" borderId="85" xfId="0" applyFont="1" applyFill="1" applyBorder="1" applyAlignment="1">
      <alignment horizontal="left" vertical="center"/>
    </xf>
    <xf numFmtId="0" fontId="157" fillId="5" borderId="86" xfId="0" applyFont="1" applyFill="1" applyBorder="1" applyAlignment="1">
      <alignment horizontal="left" vertical="center"/>
    </xf>
    <xf numFmtId="0" fontId="153" fillId="61" borderId="82" xfId="0" applyFont="1" applyFill="1" applyBorder="1" applyAlignment="1">
      <alignment horizontal="left" vertical="center"/>
    </xf>
    <xf numFmtId="0" fontId="153" fillId="61" borderId="0" xfId="0" applyFont="1" applyFill="1" applyAlignment="1">
      <alignment horizontal="left" vertical="center"/>
    </xf>
    <xf numFmtId="0" fontId="153" fillId="61" borderId="83" xfId="0" applyFont="1" applyFill="1" applyBorder="1" applyAlignment="1">
      <alignment horizontal="left" vertical="center"/>
    </xf>
    <xf numFmtId="0" fontId="157" fillId="61" borderId="84" xfId="0" applyFont="1" applyFill="1" applyBorder="1" applyAlignment="1">
      <alignment horizontal="left" vertical="center"/>
    </xf>
    <xf numFmtId="0" fontId="157" fillId="61" borderId="85" xfId="0" applyFont="1" applyFill="1" applyBorder="1" applyAlignment="1">
      <alignment horizontal="left" vertical="center"/>
    </xf>
    <xf numFmtId="0" fontId="157" fillId="61" borderId="86" xfId="0" applyFont="1" applyFill="1" applyBorder="1" applyAlignment="1">
      <alignment horizontal="left" vertical="center"/>
    </xf>
    <xf numFmtId="0" fontId="32" fillId="14" borderId="0" xfId="0" applyFont="1" applyFill="1" applyAlignment="1">
      <alignment horizontal="center"/>
    </xf>
    <xf numFmtId="0" fontId="32" fillId="14" borderId="74" xfId="0" applyFont="1" applyFill="1" applyBorder="1" applyAlignment="1">
      <alignment horizontal="center"/>
    </xf>
    <xf numFmtId="0" fontId="32" fillId="14" borderId="59" xfId="0" applyFont="1" applyFill="1" applyBorder="1" applyAlignment="1">
      <alignment horizontal="center"/>
    </xf>
    <xf numFmtId="0" fontId="32" fillId="14" borderId="46" xfId="0" applyFont="1" applyFill="1" applyBorder="1" applyAlignment="1">
      <alignment horizontal="center"/>
    </xf>
    <xf numFmtId="0" fontId="32" fillId="14" borderId="75" xfId="0" applyFont="1" applyFill="1" applyBorder="1" applyAlignment="1">
      <alignment horizontal="center"/>
    </xf>
    <xf numFmtId="0" fontId="32" fillId="14" borderId="6" xfId="0" applyFont="1" applyFill="1" applyBorder="1" applyAlignment="1">
      <alignment horizontal="center"/>
    </xf>
    <xf numFmtId="0" fontId="32" fillId="14" borderId="43" xfId="0" applyFont="1" applyFill="1" applyBorder="1" applyAlignment="1">
      <alignment horizontal="center"/>
    </xf>
    <xf numFmtId="0" fontId="32" fillId="14" borderId="48" xfId="0" applyFont="1" applyFill="1" applyBorder="1" applyAlignment="1">
      <alignment horizontal="center"/>
    </xf>
    <xf numFmtId="0" fontId="32" fillId="14" borderId="45" xfId="0" applyFont="1" applyFill="1" applyBorder="1" applyAlignment="1">
      <alignment horizontal="center"/>
    </xf>
    <xf numFmtId="0" fontId="20" fillId="8" borderId="59" xfId="0" applyFont="1" applyFill="1" applyBorder="1" applyAlignment="1">
      <alignment horizontal="left" vertical="top" wrapText="1"/>
    </xf>
    <xf numFmtId="0" fontId="20" fillId="8" borderId="0" xfId="0" applyFont="1" applyFill="1" applyAlignment="1">
      <alignment horizontal="left" vertical="top" wrapText="1"/>
    </xf>
    <xf numFmtId="0" fontId="31" fillId="23" borderId="0" xfId="0" applyFont="1" applyFill="1" applyAlignment="1">
      <alignment horizontal="center"/>
    </xf>
    <xf numFmtId="0" fontId="1" fillId="23" borderId="0" xfId="0" applyFont="1" applyFill="1" applyAlignment="1">
      <alignment horizontal="center"/>
    </xf>
    <xf numFmtId="0" fontId="32" fillId="14" borderId="1" xfId="0" applyFont="1" applyFill="1" applyBorder="1" applyAlignment="1">
      <alignment horizontal="center"/>
    </xf>
    <xf numFmtId="0" fontId="0" fillId="0" borderId="0" xfId="0" applyAlignment="1">
      <alignment horizontal="center" vertical="top"/>
    </xf>
    <xf numFmtId="0" fontId="0" fillId="0" borderId="6" xfId="0" applyBorder="1" applyAlignment="1">
      <alignment horizontal="center" vertical="top"/>
    </xf>
    <xf numFmtId="0" fontId="0" fillId="23" borderId="0" xfId="0" applyFill="1" applyAlignment="1">
      <alignment vertical="top"/>
    </xf>
    <xf numFmtId="0" fontId="0" fillId="23" borderId="6" xfId="0" applyFill="1" applyBorder="1" applyAlignment="1">
      <alignment vertical="top"/>
    </xf>
    <xf numFmtId="0" fontId="0" fillId="23" borderId="6" xfId="0" applyFill="1" applyBorder="1" applyAlignment="1">
      <alignment horizontal="left" vertical="top"/>
    </xf>
    <xf numFmtId="0" fontId="0" fillId="23" borderId="6" xfId="0" applyFill="1" applyBorder="1" applyAlignment="1">
      <alignment horizontal="center"/>
    </xf>
    <xf numFmtId="0" fontId="6" fillId="8" borderId="4" xfId="0" applyFont="1" applyFill="1" applyBorder="1" applyAlignment="1">
      <alignment horizontal="center" vertical="center"/>
    </xf>
    <xf numFmtId="0" fontId="6" fillId="8" borderId="5" xfId="0" applyFont="1" applyFill="1" applyBorder="1" applyAlignment="1">
      <alignment horizontal="center" vertical="center"/>
    </xf>
    <xf numFmtId="0" fontId="1" fillId="8" borderId="0" xfId="0" applyFont="1" applyFill="1" applyAlignment="1">
      <alignment horizontal="left" vertical="center"/>
    </xf>
    <xf numFmtId="0" fontId="0" fillId="23" borderId="0" xfId="0" applyFill="1" applyAlignment="1">
      <alignment horizontal="center" vertical="top"/>
    </xf>
    <xf numFmtId="0" fontId="0" fillId="23" borderId="6" xfId="0" applyFill="1" applyBorder="1" applyAlignment="1">
      <alignment horizontal="center" vertical="top"/>
    </xf>
    <xf numFmtId="0" fontId="0" fillId="23" borderId="6" xfId="0" applyFill="1" applyBorder="1" applyAlignment="1">
      <alignment horizontal="left"/>
    </xf>
    <xf numFmtId="0" fontId="31" fillId="23" borderId="0" xfId="0" applyFont="1" applyFill="1" applyAlignment="1">
      <alignment horizontal="center" vertical="center"/>
    </xf>
    <xf numFmtId="0" fontId="31" fillId="23" borderId="6" xfId="0" applyFont="1" applyFill="1" applyBorder="1" applyAlignment="1">
      <alignment horizontal="center" vertical="center"/>
    </xf>
    <xf numFmtId="0" fontId="0" fillId="0" borderId="6" xfId="0" applyBorder="1" applyAlignment="1">
      <alignment horizontal="center"/>
    </xf>
    <xf numFmtId="0" fontId="23" fillId="3" borderId="6" xfId="0" applyFont="1" applyFill="1" applyBorder="1" applyAlignment="1">
      <alignment horizontal="center" vertical="top"/>
    </xf>
    <xf numFmtId="0" fontId="23" fillId="3" borderId="0" xfId="0" applyFont="1" applyFill="1" applyAlignment="1">
      <alignment horizontal="left" vertical="top"/>
    </xf>
    <xf numFmtId="0" fontId="23" fillId="3" borderId="6" xfId="0" applyFont="1" applyFill="1" applyBorder="1" applyAlignment="1">
      <alignment horizontal="center" vertical="center"/>
    </xf>
    <xf numFmtId="0" fontId="0" fillId="2" borderId="1" xfId="0" applyFill="1" applyBorder="1" applyAlignment="1">
      <alignment horizontal="center" vertical="top"/>
    </xf>
    <xf numFmtId="0" fontId="0" fillId="23" borderId="59" xfId="0" applyFill="1" applyBorder="1" applyAlignment="1">
      <alignment horizontal="center"/>
    </xf>
    <xf numFmtId="0" fontId="1" fillId="14" borderId="6" xfId="0" applyFont="1" applyFill="1" applyBorder="1" applyAlignment="1">
      <alignment horizontal="center" vertical="top"/>
    </xf>
    <xf numFmtId="0" fontId="117" fillId="60" borderId="0" xfId="1" applyFont="1" applyFill="1" applyAlignment="1">
      <alignment horizontal="left" vertical="top"/>
    </xf>
    <xf numFmtId="0" fontId="1" fillId="24" borderId="0" xfId="0" applyFont="1" applyFill="1" applyAlignment="1">
      <alignment horizontal="center" vertical="top"/>
    </xf>
    <xf numFmtId="0" fontId="1" fillId="9" borderId="6" xfId="0" applyFont="1" applyFill="1" applyBorder="1" applyAlignment="1">
      <alignment horizontal="center"/>
    </xf>
    <xf numFmtId="0" fontId="1" fillId="3" borderId="0" xfId="0" applyFont="1" applyFill="1" applyAlignment="1">
      <alignment horizontal="center" vertical="top"/>
    </xf>
    <xf numFmtId="0" fontId="145" fillId="3" borderId="6" xfId="0" applyFont="1" applyFill="1" applyBorder="1" applyAlignment="1">
      <alignment horizontal="center" vertical="top"/>
    </xf>
    <xf numFmtId="0" fontId="162" fillId="11" borderId="0" xfId="1" applyFont="1" applyFill="1" applyAlignment="1">
      <alignment horizontal="left" vertical="top"/>
    </xf>
    <xf numFmtId="0" fontId="166" fillId="3" borderId="0" xfId="0" applyFont="1" applyFill="1" applyAlignment="1">
      <alignment vertical="center"/>
    </xf>
    <xf numFmtId="0" fontId="162" fillId="11" borderId="0" xfId="1" applyFont="1" applyFill="1" applyAlignment="1">
      <alignment vertical="center"/>
    </xf>
    <xf numFmtId="0" fontId="144" fillId="11" borderId="0" xfId="0" applyFont="1" applyFill="1" applyAlignment="1">
      <alignment vertical="center"/>
    </xf>
    <xf numFmtId="0" fontId="52" fillId="3" borderId="0" xfId="0" applyFont="1" applyFill="1" applyAlignment="1">
      <alignment vertical="center"/>
    </xf>
    <xf numFmtId="0" fontId="25" fillId="3" borderId="0" xfId="0" applyFont="1" applyFill="1" applyAlignment="1">
      <alignment horizontal="center" vertical="center"/>
    </xf>
    <xf numFmtId="0" fontId="25" fillId="3" borderId="87" xfId="0" applyFont="1" applyFill="1" applyBorder="1" applyAlignment="1">
      <alignment horizontal="center" vertical="center"/>
    </xf>
    <xf numFmtId="0" fontId="10" fillId="11" borderId="0" xfId="0" applyFont="1" applyFill="1" applyAlignment="1">
      <alignment vertical="center"/>
    </xf>
    <xf numFmtId="0" fontId="183" fillId="3" borderId="0" xfId="0" applyFont="1" applyFill="1" applyAlignment="1">
      <alignment horizontal="center" vertical="center"/>
    </xf>
    <xf numFmtId="0" fontId="156" fillId="56" borderId="0" xfId="1" applyFont="1" applyFill="1" applyAlignment="1">
      <alignment horizontal="center" vertical="center"/>
    </xf>
    <xf numFmtId="0" fontId="150" fillId="56" borderId="0" xfId="1" applyFont="1" applyFill="1" applyAlignment="1">
      <alignment horizontal="center" vertical="center"/>
    </xf>
    <xf numFmtId="0" fontId="141" fillId="8" borderId="49" xfId="0" applyFont="1" applyFill="1" applyBorder="1" applyAlignment="1">
      <alignment horizontal="center" vertical="center"/>
    </xf>
    <xf numFmtId="0" fontId="141" fillId="8" borderId="0" xfId="0" applyFont="1" applyFill="1" applyAlignment="1">
      <alignment horizontal="center" vertical="center"/>
    </xf>
    <xf numFmtId="0" fontId="1" fillId="3" borderId="1" xfId="0" applyFont="1" applyFill="1" applyBorder="1" applyAlignment="1">
      <alignment horizontal="center"/>
    </xf>
    <xf numFmtId="0" fontId="239" fillId="0" borderId="0" xfId="50"/>
    <xf numFmtId="0" fontId="239" fillId="0" borderId="0" xfId="50" applyBorder="1" applyAlignment="1">
      <alignment horizontal="center" vertical="center"/>
    </xf>
    <xf numFmtId="0" fontId="240" fillId="0" borderId="0" xfId="50" applyFont="1"/>
    <xf numFmtId="0" fontId="240" fillId="0" borderId="0" xfId="50" applyFont="1" applyBorder="1" applyAlignment="1">
      <alignment horizontal="center" vertical="center"/>
    </xf>
    <xf numFmtId="0" fontId="241" fillId="0" borderId="0" xfId="50" applyFont="1"/>
    <xf numFmtId="0" fontId="241" fillId="0" borderId="0" xfId="50" applyFont="1" applyFill="1" applyBorder="1" applyAlignment="1">
      <alignment horizontal="center" vertical="center"/>
    </xf>
    <xf numFmtId="0" fontId="239" fillId="0" borderId="0" xfId="50" applyFill="1" applyBorder="1" applyAlignment="1">
      <alignment horizontal="center" vertical="center"/>
    </xf>
    <xf numFmtId="0" fontId="239" fillId="0" borderId="1" xfId="50" applyBorder="1" applyAlignment="1">
      <alignment vertical="center" wrapText="1"/>
    </xf>
    <xf numFmtId="0" fontId="239" fillId="0" borderId="1" xfId="50" applyBorder="1"/>
    <xf numFmtId="0" fontId="239" fillId="0" borderId="3" xfId="50" applyBorder="1" applyAlignment="1">
      <alignment vertical="center" wrapText="1"/>
    </xf>
    <xf numFmtId="0" fontId="239" fillId="0" borderId="2" xfId="50" applyBorder="1" applyAlignment="1">
      <alignment vertical="center" wrapText="1"/>
    </xf>
    <xf numFmtId="0" fontId="239" fillId="0" borderId="43" xfId="50" applyBorder="1" applyAlignment="1">
      <alignment vertical="center"/>
    </xf>
    <xf numFmtId="0" fontId="239" fillId="0" borderId="44" xfId="50" applyBorder="1" applyAlignment="1">
      <alignment vertical="center" wrapText="1"/>
    </xf>
    <xf numFmtId="0" fontId="239" fillId="0" borderId="44" xfId="50" applyBorder="1" applyAlignment="1">
      <alignment vertical="center"/>
    </xf>
    <xf numFmtId="0" fontId="239" fillId="0" borderId="45" xfId="50" applyBorder="1" applyAlignment="1">
      <alignment vertical="center"/>
    </xf>
    <xf numFmtId="0" fontId="239" fillId="0" borderId="46" xfId="50" applyBorder="1" applyAlignment="1">
      <alignment vertical="center" wrapText="1"/>
    </xf>
    <xf numFmtId="0" fontId="239" fillId="0" borderId="47" xfId="50" applyBorder="1" applyAlignment="1">
      <alignment vertical="center" wrapText="1"/>
    </xf>
    <xf numFmtId="0" fontId="239" fillId="0" borderId="48" xfId="50" applyBorder="1" applyAlignment="1">
      <alignment vertical="center" wrapText="1"/>
    </xf>
    <xf numFmtId="0" fontId="215" fillId="77" borderId="1" xfId="50" applyFont="1" applyFill="1" applyBorder="1" applyAlignment="1">
      <alignment horizontal="center" vertical="center" wrapText="1"/>
    </xf>
    <xf numFmtId="0" fontId="215" fillId="77" borderId="1" xfId="50" applyFont="1" applyFill="1" applyBorder="1" applyAlignment="1">
      <alignment horizontal="center" vertical="center"/>
    </xf>
    <xf numFmtId="0" fontId="215" fillId="78" borderId="1" xfId="50" applyFont="1" applyFill="1" applyBorder="1" applyAlignment="1">
      <alignment horizontal="center" vertical="center" wrapText="1"/>
    </xf>
    <xf numFmtId="0" fontId="215" fillId="78" borderId="1" xfId="50" applyFont="1" applyFill="1" applyBorder="1" applyAlignment="1">
      <alignment horizontal="center" vertical="center"/>
    </xf>
    <xf numFmtId="0" fontId="215" fillId="23" borderId="1" xfId="50" applyFont="1" applyFill="1" applyBorder="1" applyAlignment="1">
      <alignment horizontal="center" vertical="center" wrapText="1"/>
    </xf>
    <xf numFmtId="0" fontId="215" fillId="23" borderId="1" xfId="50" applyFont="1" applyFill="1" applyBorder="1" applyAlignment="1">
      <alignment horizontal="center" vertical="center"/>
    </xf>
    <xf numFmtId="0" fontId="215" fillId="79" borderId="1" xfId="50" applyFont="1" applyFill="1" applyBorder="1" applyAlignment="1">
      <alignment horizontal="center" vertical="center" wrapText="1"/>
    </xf>
    <xf numFmtId="0" fontId="215" fillId="79" borderId="1" xfId="50" applyFont="1" applyFill="1" applyBorder="1" applyAlignment="1">
      <alignment horizontal="center" vertical="center"/>
    </xf>
    <xf numFmtId="0" fontId="10" fillId="0" borderId="1" xfId="50" applyFont="1" applyFill="1" applyBorder="1" applyAlignment="1">
      <alignment horizontal="center" vertical="center" wrapText="1"/>
    </xf>
    <xf numFmtId="0" fontId="19" fillId="0" borderId="0" xfId="50" applyFont="1" applyFill="1" applyAlignment="1">
      <alignment wrapText="1"/>
    </xf>
    <xf numFmtId="0" fontId="242" fillId="0" borderId="0" xfId="50" applyFont="1" applyFill="1" applyAlignment="1"/>
    <xf numFmtId="0" fontId="242" fillId="0" borderId="0" xfId="50" applyFont="1" applyFill="1" applyAlignment="1">
      <alignment wrapText="1"/>
    </xf>
    <xf numFmtId="0" fontId="216" fillId="56" borderId="1" xfId="50" applyFont="1" applyFill="1" applyBorder="1" applyAlignment="1">
      <alignment horizontal="center" vertical="center" wrapText="1"/>
    </xf>
    <xf numFmtId="0" fontId="216" fillId="8" borderId="1" xfId="50" applyFont="1" applyFill="1" applyBorder="1" applyAlignment="1">
      <alignment horizontal="center" vertical="center" wrapText="1"/>
    </xf>
    <xf numFmtId="0" fontId="215" fillId="80" borderId="1" xfId="50" applyFont="1" applyFill="1" applyBorder="1" applyAlignment="1">
      <alignment horizontal="center" vertical="center" wrapText="1"/>
    </xf>
    <xf numFmtId="0" fontId="216" fillId="3" borderId="1" xfId="50" applyFont="1" applyFill="1" applyBorder="1" applyAlignment="1">
      <alignment horizontal="center" vertical="center" wrapText="1"/>
    </xf>
    <xf numFmtId="0" fontId="216" fillId="10" borderId="1" xfId="50" applyFont="1" applyFill="1" applyBorder="1" applyAlignment="1">
      <alignment horizontal="center" vertical="center" wrapText="1"/>
    </xf>
    <xf numFmtId="0" fontId="216" fillId="64" borderId="1" xfId="50" applyFont="1" applyFill="1" applyBorder="1" applyAlignment="1">
      <alignment horizontal="center" vertical="center" wrapText="1"/>
    </xf>
    <xf numFmtId="0" fontId="234" fillId="80" borderId="1" xfId="0" applyFont="1" applyFill="1" applyBorder="1" applyAlignment="1">
      <alignment horizontal="left"/>
    </xf>
    <xf numFmtId="0" fontId="234" fillId="80" borderId="0" xfId="0" applyFont="1" applyFill="1" applyAlignment="1">
      <alignment horizontal="left"/>
    </xf>
    <xf numFmtId="0" fontId="215" fillId="0" borderId="0" xfId="0" applyFont="1" applyAlignment="1"/>
    <xf numFmtId="0" fontId="234" fillId="2" borderId="1" xfId="0" applyFont="1" applyFill="1" applyBorder="1" applyAlignment="1">
      <alignment horizontal="left"/>
    </xf>
    <xf numFmtId="0" fontId="235" fillId="0" borderId="3" xfId="1" applyFont="1" applyFill="1" applyBorder="1" applyAlignment="1">
      <alignment horizontal="left"/>
    </xf>
    <xf numFmtId="0" fontId="234" fillId="0" borderId="3" xfId="0" applyFont="1" applyFill="1" applyBorder="1" applyAlignment="1">
      <alignment horizontal="left" vertical="top"/>
    </xf>
    <xf numFmtId="0" fontId="23" fillId="8" borderId="104" xfId="0" applyFont="1" applyFill="1" applyBorder="1" applyAlignment="1">
      <alignment horizontal="center" vertical="center"/>
    </xf>
  </cellXfs>
  <cellStyles count="51">
    <cellStyle name="20% – колірна тема 1" xfId="25" builtinId="30" hidden="1"/>
    <cellStyle name="20% – колірна тема 2" xfId="29" builtinId="34" hidden="1"/>
    <cellStyle name="20% – колірна тема 3" xfId="33" builtinId="38" hidden="1"/>
    <cellStyle name="20% – колірна тема 4" xfId="37" builtinId="42" hidden="1"/>
    <cellStyle name="20% – колірна тема 5" xfId="41" builtinId="46" hidden="1"/>
    <cellStyle name="20% – колірна тема 6" xfId="45" builtinId="50" hidden="1"/>
    <cellStyle name="40% – колірна тема 1" xfId="26" builtinId="31" hidden="1"/>
    <cellStyle name="40% – колірна тема 2" xfId="30" builtinId="35" hidden="1"/>
    <cellStyle name="40% – колірна тема 3" xfId="34" builtinId="39" hidden="1"/>
    <cellStyle name="40% – колірна тема 4" xfId="38" builtinId="43" hidden="1"/>
    <cellStyle name="40% – колірна тема 5" xfId="42" builtinId="47" hidden="1"/>
    <cellStyle name="40% – колірна тема 6" xfId="46" builtinId="51" hidden="1"/>
    <cellStyle name="60% – колірна тема 1" xfId="27" builtinId="32" hidden="1"/>
    <cellStyle name="60% – колірна тема 2" xfId="31" builtinId="36" hidden="1"/>
    <cellStyle name="60% – колірна тема 3" xfId="35" builtinId="40" hidden="1"/>
    <cellStyle name="60% – колірна тема 4" xfId="39" builtinId="44" hidden="1"/>
    <cellStyle name="60% – колірна тема 5" xfId="43" builtinId="48" hidden="1"/>
    <cellStyle name="60% – колірна тема 6" xfId="47" builtinId="52" hidden="1"/>
    <cellStyle name="Ввід" xfId="15" builtinId="20" hidden="1"/>
    <cellStyle name="Відсотковий" xfId="2" builtinId="5"/>
    <cellStyle name="Гарний" xfId="12" builtinId="26" hidden="1"/>
    <cellStyle name="Гіперпосилання" xfId="1" builtinId="8"/>
    <cellStyle name="Грошовий" xfId="5" builtinId="4"/>
    <cellStyle name="Заголовок 1" xfId="8" builtinId="16" hidden="1"/>
    <cellStyle name="Заголовок 2" xfId="9" builtinId="17" hidden="1"/>
    <cellStyle name="Заголовок 3" xfId="10" builtinId="18" hidden="1"/>
    <cellStyle name="Заголовок 4" xfId="11" builtinId="19" hidden="1"/>
    <cellStyle name="Звичайний" xfId="0" builtinId="0"/>
    <cellStyle name="Звичайний 2" xfId="4" xr:uid="{00000000-0005-0000-0000-000022000000}"/>
    <cellStyle name="Звичайний 3" xfId="48" xr:uid="{00000000-0005-0000-0000-000023000000}"/>
    <cellStyle name="Звичайний 4" xfId="49" xr:uid="{00000000-0005-0000-0000-000024000000}"/>
    <cellStyle name="Звичайний 5" xfId="50" xr:uid="{270DA394-F158-4041-96E0-3818CC31530A}"/>
    <cellStyle name="Зв'язана клітинка" xfId="18" builtinId="24" hidden="1"/>
    <cellStyle name="Колірна тема 1" xfId="24" builtinId="29" hidden="1"/>
    <cellStyle name="Колірна тема 2" xfId="28" builtinId="33" hidden="1"/>
    <cellStyle name="Колірна тема 3" xfId="32" builtinId="37" hidden="1"/>
    <cellStyle name="Колірна тема 4" xfId="36" builtinId="41" hidden="1"/>
    <cellStyle name="Колірна тема 5" xfId="40" builtinId="45" hidden="1"/>
    <cellStyle name="Колірна тема 6" xfId="44" builtinId="49" hidden="1"/>
    <cellStyle name="Контрольна клітинка" xfId="19" builtinId="23" hidden="1"/>
    <cellStyle name="Назва" xfId="7" builtinId="15" hidden="1"/>
    <cellStyle name="Нейтральний" xfId="14" builtinId="28" hidden="1"/>
    <cellStyle name="Обчислення" xfId="17" builtinId="22" hidden="1"/>
    <cellStyle name="Обычный 2" xfId="3" xr:uid="{00000000-0005-0000-0000-00002A000000}"/>
    <cellStyle name="Переглянуте гіперпосилання" xfId="6" builtinId="9" hidden="1"/>
    <cellStyle name="Підсумок" xfId="23" builtinId="25" hidden="1"/>
    <cellStyle name="Поганий" xfId="13" builtinId="27" hidden="1"/>
    <cellStyle name="Примітка" xfId="21" builtinId="10" hidden="1"/>
    <cellStyle name="Результат" xfId="16" builtinId="21" hidden="1"/>
    <cellStyle name="Текст попередження" xfId="20" builtinId="11" hidden="1"/>
    <cellStyle name="Текст пояснення" xfId="22" builtinId="53" hidden="1"/>
  </cellStyles>
  <dxfs count="8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2"/>
        <color theme="0"/>
        <name val="Calibri"/>
        <family val="2"/>
        <charset val="204"/>
        <scheme val="minor"/>
      </font>
      <fill>
        <patternFill patternType="solid">
          <fgColor indexed="64"/>
          <bgColor theme="9" tint="-0.49998474074526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charset val="204"/>
        <scheme val="minor"/>
      </font>
    </dxf>
    <dxf>
      <font>
        <b val="0"/>
        <i val="0"/>
        <strike val="0"/>
        <condense val="0"/>
        <extend val="0"/>
        <outline val="0"/>
        <shadow val="0"/>
        <u val="none"/>
        <vertAlign val="baseline"/>
        <sz val="11"/>
        <color theme="1"/>
        <name val="Calibri"/>
        <family val="2"/>
        <charset val="204"/>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auto="1"/>
        </bottom>
      </border>
    </dxf>
    <dxf>
      <border outline="0">
        <top style="thin">
          <color indexed="64"/>
        </top>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style="thin">
          <color auto="1"/>
        </left>
        <right style="thin">
          <color auto="1"/>
        </right>
        <top/>
        <bottom/>
      </border>
    </dxf>
    <dxf>
      <alignment horizontal="general" vertical="center" textRotation="0" wrapText="1" indent="0" justifyLastLine="0" shrinkToFit="0" readingOrder="0"/>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bottom style="thin">
          <color auto="1"/>
        </bottom>
      </border>
    </dxf>
    <dxf>
      <border outline="0">
        <left style="thin">
          <color indexed="64"/>
        </left>
        <right style="thin">
          <color indexed="64"/>
        </right>
        <top style="thin">
          <color indexed="64"/>
        </top>
        <bottom style="thin">
          <color indexed="64"/>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family val="2"/>
        <charset val="204"/>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family val="2"/>
        <charset val="204"/>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top style="medium">
          <color theme="1"/>
        </top>
      </border>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border outline="0">
        <bottom style="medium">
          <color theme="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12"/>
        <color theme="1"/>
        <name val="Calibri"/>
        <scheme val="minor"/>
      </font>
      <numFmt numFmtId="30" formatCode="@"/>
      <fill>
        <patternFill patternType="solid">
          <fgColor indexed="64"/>
          <bgColor rgb="FFFFFFFF"/>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auto="1"/>
        </left>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1"/>
        <color auto="1"/>
        <name val="Merriweather"/>
        <scheme val="none"/>
      </font>
      <numFmt numFmtId="0" formatCode="Genera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style="thin">
          <color auto="1"/>
        </top>
        <bottom style="thin">
          <color auto="1"/>
        </bottom>
        <vertical style="thin">
          <color auto="1"/>
        </vertical>
        <horizontal style="thin">
          <color auto="1"/>
        </horizontal>
      </border>
    </dxf>
    <dxf>
      <border diagonalUp="0" diagonalDown="0">
        <left/>
        <right style="thin">
          <color auto="1"/>
        </right>
        <top style="thin">
          <color auto="1"/>
        </top>
        <bottom style="thin">
          <color auto="1"/>
        </bottom>
        <vertical style="thin">
          <color auto="1"/>
        </vertical>
        <horizontal style="thin">
          <color auto="1"/>
        </horizontal>
      </border>
    </dxf>
    <dxf>
      <border diagonalUp="0" diagonalDown="0">
        <left style="thin">
          <color auto="1"/>
        </left>
        <right style="thin">
          <color auto="1"/>
        </right>
        <top/>
        <bottom/>
        <vertical style="thin">
          <color auto="1"/>
        </vertical>
        <horizontal style="thin">
          <color auto="1"/>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left style="thin">
          <color auto="1"/>
        </left>
        <right style="thin">
          <color auto="1"/>
        </right>
        <top/>
        <bottom/>
        <vertical style="thin">
          <color auto="1"/>
        </vertical>
        <horizontal style="thin">
          <color auto="1"/>
        </horizontal>
      </border>
    </dxf>
    <dxf>
      <alignment horizontal="general" vertical="bottom" textRotation="0" wrapText="0" indent="0" justifyLastLine="0" shrinkToFit="0" readingOrder="0"/>
    </dxf>
    <dxf>
      <numFmt numFmtId="30" formatCode="@"/>
      <alignment textRotation="0" wrapText="0" indent="0" justifyLastLine="0" shrinkToFit="0" readingOrder="0"/>
    </dxf>
    <dxf>
      <border outline="0">
        <top style="thin">
          <color indexed="64"/>
        </top>
      </border>
    </dxf>
    <dxf>
      <alignment textRotation="0" wrapText="0" indent="0" justifyLastLine="0" shrinkToFit="0" readingOrder="0"/>
    </dxf>
    <dxf>
      <border outline="0">
        <bottom style="thin">
          <color auto="1"/>
        </bottom>
      </border>
    </dxf>
    <dxf>
      <alignment textRotation="0" wrapText="0" indent="0" justifyLastLine="0" shrinkToFit="0" readingOrder="0"/>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rder>
    </dxf>
    <dxf>
      <alignment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border diagonalUp="0" diagonalDown="0" outline="0">
        <left style="thin">
          <color auto="1"/>
        </left>
        <right style="thin">
          <color auto="1"/>
        </right>
        <top/>
        <bottom/>
      </border>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horizontal="general" vertical="bottom" textRotation="0" wrapText="0" indent="0" justifyLastLine="0" shrinkToFit="0" readingOrder="0"/>
    </dxf>
    <dxf>
      <alignment horizontal="left" vertical="top"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numFmt numFmtId="0" formatCode="Genera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none">
          <fgColor indexed="64"/>
          <bgColor auto="1"/>
        </patternFill>
      </fill>
      <border diagonalUp="0" diagonalDown="0" outline="0">
        <left style="thin">
          <color indexed="64"/>
        </left>
        <right/>
        <top style="thin">
          <color indexed="64"/>
        </top>
        <bottom style="thin">
          <color indexed="64"/>
        </bottom>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ill>
        <patternFill patternType="none">
          <fgColor indexed="64"/>
          <bgColor auto="1"/>
        </patternFill>
      </fill>
    </dxf>
    <dxf>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font>
      <fill>
        <patternFill patternType="none">
          <fgColor indexed="64"/>
          <bgColor auto="1"/>
        </patternFill>
      </fill>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color theme="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font>
      <fill>
        <patternFill patternType="none">
          <fgColor indexed="64"/>
          <bgColor auto="1"/>
        </patternFill>
      </fill>
    </dxf>
    <dxf>
      <font>
        <strike val="0"/>
        <outline val="0"/>
        <shadow val="0"/>
        <u val="none"/>
        <vertAlign val="baseline"/>
        <sz val="11"/>
        <color theme="1"/>
      </font>
      <fill>
        <patternFill patternType="none">
          <fgColor indexed="64"/>
          <bgColor auto="1"/>
        </patternFill>
      </fill>
    </dxf>
    <dxf>
      <font>
        <b/>
        <i/>
        <strike val="0"/>
        <condense val="0"/>
        <extend val="0"/>
        <outline val="0"/>
        <shadow val="0"/>
        <u val="none"/>
        <vertAlign val="baseline"/>
        <sz val="11"/>
        <color theme="1"/>
        <name val="Segoe UI"/>
        <scheme val="none"/>
      </font>
      <fill>
        <patternFill patternType="none">
          <fgColor indexed="64"/>
          <bgColor auto="1"/>
        </patternFill>
      </fill>
      <alignment horizontal="left" vertical="top" textRotation="0" wrapText="0" indent="0" justifyLastLine="0" shrinkToFit="0" readingOrder="0"/>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dxf>
    <dxf>
      <border outline="0">
        <bottom style="thin">
          <color auto="1"/>
        </bottom>
      </border>
    </dxf>
    <dxf>
      <alignment horizontal="left" vertical="bottom" textRotation="0" wrapText="1"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Times New Roman"/>
        <scheme val="none"/>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tint="4.9989318521683403E-2"/>
        </patternFill>
      </fill>
      <border diagonalUp="0" diagonalDown="0" outline="0">
        <left style="thin">
          <color auto="1"/>
        </left>
        <right style="thin">
          <color auto="1"/>
        </right>
        <top/>
        <bottom/>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strike val="0"/>
        <condense val="0"/>
        <extend val="0"/>
        <outline val="0"/>
        <shadow val="0"/>
        <u val="none"/>
        <vertAlign val="baseline"/>
        <sz val="10"/>
        <color rgb="FF000000"/>
        <name val="Arial"/>
        <scheme val="none"/>
      </font>
      <alignment horizontal="left" vertical="center" textRotation="0" wrapText="0" indent="0" justifyLastLine="0" shrinkToFit="0" readingOrder="0"/>
    </dxf>
    <dxf>
      <alignment horizontal="general"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rgb="FF000000"/>
        <name val="Calibri"/>
        <scheme val="minor"/>
      </font>
      <alignment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center" vertical="center" textRotation="0" wrapText="0" indent="0" justifyLastLine="0" shrinkToFit="0" readingOrder="0"/>
    </dxf>
    <dxf>
      <alignment textRotation="0" wrapText="0" indent="0" justifyLastLine="0" shrinkToFit="0" readingOrder="0"/>
    </dxf>
    <dxf>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scheme val="none"/>
      </font>
      <fill>
        <patternFill patternType="solid">
          <fgColor indexed="64"/>
          <bgColor theme="9"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outline val="0"/>
        <shadow val="0"/>
        <vertAlign val="baseline"/>
        <sz val="10"/>
        <name val="Calibri"/>
        <scheme val="minor"/>
      </font>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Calibri"/>
        <scheme val="minor"/>
      </font>
      <fill>
        <patternFill patternType="solid">
          <fgColor indexed="64"/>
          <bgColor theme="0"/>
        </patternFill>
      </fill>
      <alignment textRotation="0" wrapText="0" indent="0" justifyLastLine="0" shrinkToFit="0" readingOrder="0"/>
      <border diagonalUp="0" diagonalDown="0" outline="0">
        <left style="thick">
          <color theme="0"/>
        </left>
        <right style="thick">
          <color theme="0"/>
        </right>
        <top style="thick">
          <color theme="0"/>
        </top>
        <bottom style="thick">
          <color theme="0"/>
        </bottom>
      </border>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0" formatCode="General"/>
      <alignment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scheme val="minor"/>
      </font>
      <alignment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textRotation="0" wrapText="0" indent="0" justifyLastLine="0" shrinkToFit="0" readingOrder="0"/>
    </dxf>
    <dxf>
      <font>
        <outline val="0"/>
        <shadow val="0"/>
        <vertAlign val="baseline"/>
        <sz val="1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top style="medium">
          <color indexed="64"/>
        </top>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alignment horizontal="general"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minor"/>
      </font>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border diagonalUp="0" diagonalDown="0" outline="0">
        <left style="thin">
          <color auto="1"/>
        </left>
        <right style="thin">
          <color auto="1"/>
        </right>
        <top/>
        <bottom/>
      </border>
    </dxf>
    <dxf>
      <alignment horizontal="general" vertical="bottom" textRotation="0" wrapText="0" indent="0" justifyLastLine="0" shrinkToFit="0" readingOrder="0"/>
    </dxf>
    <dxf>
      <numFmt numFmtId="30" formatCode="@"/>
    </dxf>
    <dxf>
      <border outline="0">
        <top style="medium">
          <color theme="1"/>
        </top>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border diagonalUp="0" diagonalDown="0" outline="0">
        <left style="thin">
          <color theme="1"/>
        </left>
        <right style="thin">
          <color theme="1"/>
        </right>
        <top/>
        <bottom/>
      </border>
    </dxf>
    <dxf>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vertical="top" textRotation="0" wrapText="0" indent="0" justifyLastLine="0" shrinkToFit="0" readingOrder="0"/>
      <border diagonalUp="0" diagonalDown="0" outline="0">
        <left style="thin">
          <color auto="1"/>
        </left>
        <right style="thin">
          <color auto="1"/>
        </right>
        <top style="thin">
          <color auto="1"/>
        </top>
        <bottom/>
      </border>
    </dxf>
    <dxf>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bottom style="thin">
          <color indexed="64"/>
        </bottom>
      </border>
    </dxf>
    <dxf>
      <border outline="0">
        <bottom style="thin">
          <color indexed="64"/>
        </bottom>
      </border>
    </dxf>
    <dxf>
      <font>
        <b/>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general" vertical="center" textRotation="0" wrapText="1" indent="0" justifyLastLine="0" shrinkToFit="0" readingOrder="0"/>
    </dxf>
    <dxf>
      <numFmt numFmtId="0" formatCode="General"/>
      <border diagonalUp="0" diagonalDown="0" outline="0">
        <left style="thin">
          <color auto="1"/>
        </left>
        <right/>
        <top style="thin">
          <color auto="1"/>
        </top>
        <bottom/>
      </border>
    </dxf>
    <dxf>
      <numFmt numFmtId="0" formatCode="General"/>
      <border diagonalUp="0" diagonalDown="0">
        <left style="thin">
          <color indexed="64"/>
        </left>
        <right/>
        <top style="thin">
          <color indexed="64"/>
        </top>
        <bottom style="thin">
          <color indexed="64"/>
        </bottom>
        <vertical/>
        <horizontal/>
      </border>
    </dxf>
    <dxf>
      <border diagonalUp="0" diagonalDown="0" outline="0">
        <left style="thin">
          <color auto="1"/>
        </left>
        <right/>
        <top style="thin">
          <color auto="1"/>
        </top>
        <bottom/>
      </border>
    </dxf>
    <dxf>
      <border diagonalUp="0" diagonalDown="0">
        <left style="thin">
          <color indexed="64"/>
        </left>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auto="1"/>
        </left>
        <right style="thin">
          <color auto="1"/>
        </right>
        <top style="thin">
          <color auto="1"/>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auto="1"/>
        </right>
        <top style="thin">
          <color auto="1"/>
        </top>
        <bottom/>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4"/>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auto="1"/>
        <name val="Calibri"/>
        <scheme val="minor"/>
      </font>
      <fill>
        <patternFill patternType="solid">
          <fgColor indexed="64"/>
          <bgColor theme="7" tint="0.59999389629810485"/>
        </patternFill>
      </fill>
      <alignment horizontal="general"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minor"/>
      </font>
      <border diagonalUp="0" diagonalDown="0">
        <left style="thin">
          <color indexed="64"/>
        </left>
        <right style="medium">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charset val="204"/>
        <scheme val="minor"/>
      </font>
      <border diagonalUp="0" diagonalDown="0">
        <left/>
        <right style="thin">
          <color theme="1"/>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alignment horizontal="right" vertical="bottom" textRotation="0" wrapText="0"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charset val="204"/>
        <scheme val="minor"/>
      </font>
      <border diagonalUp="0" diagonalDown="0">
        <left style="thin">
          <color theme="1"/>
        </left>
        <right/>
        <top style="thin">
          <color theme="1"/>
        </top>
        <bottom/>
        <vertical/>
        <horizontal/>
      </border>
    </dxf>
    <dxf>
      <border outline="0">
        <bottom style="thin">
          <color theme="1"/>
        </bottom>
      </border>
    </dxf>
    <dxf>
      <font>
        <b val="0"/>
        <i val="0"/>
        <strike val="0"/>
        <condense val="0"/>
        <extend val="0"/>
        <outline val="0"/>
        <shadow val="0"/>
        <u val="none"/>
        <vertAlign val="baseline"/>
        <sz val="11"/>
        <color theme="1"/>
        <name val="Calibri"/>
        <family val="2"/>
        <charset val="204"/>
        <scheme val="minor"/>
      </font>
    </dxf>
    <dxf>
      <font>
        <b val="0"/>
        <i val="0"/>
        <strike val="0"/>
        <condense val="0"/>
        <extend val="0"/>
        <outline val="0"/>
        <shadow val="0"/>
        <u val="none"/>
        <vertAlign val="baseline"/>
        <sz val="12"/>
        <color theme="1"/>
        <name val="Calibri"/>
        <family val="2"/>
        <charset val="204"/>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indexed="64"/>
        </top>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2"/>
        <color theme="1"/>
        <name val="Calibri"/>
        <scheme val="minor"/>
      </font>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none"/>
      </font>
      <fill>
        <patternFill patternType="solid">
          <fgColor indexed="64"/>
          <bgColor theme="9" tint="0.79998168889431442"/>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7"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auto="1"/>
        </right>
        <top style="thin">
          <color auto="1"/>
        </top>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u val="none"/>
        <vertAlign val="baseline"/>
        <sz val="11"/>
        <color theme="0"/>
        <name val="Calibri"/>
        <scheme val="minor"/>
      </font>
      <fill>
        <patternFill>
          <fgColor indexed="64"/>
          <bgColor rgb="FF00B0F0"/>
        </patternFill>
      </fill>
      <alignment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left" vertical="top" textRotation="0" wrapText="0" indent="0" justifyLastLine="0" shrinkToFit="0" readingOrder="0"/>
      <border diagonalUp="0" diagonalDown="0" outline="0">
        <left style="thin">
          <color auto="1"/>
        </left>
        <right style="thin">
          <color auto="1"/>
        </right>
        <top style="thin">
          <color auto="1"/>
        </top>
        <bottom/>
      </border>
    </dxf>
    <dxf>
      <alignment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0" indent="0" justifyLastLine="0" shrinkToFit="0" readingOrder="0"/>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bottom" textRotation="0" wrapText="0" indent="0" justifyLastLine="0" shrinkToFit="0" readingOrder="0"/>
      <border diagonalUp="0" diagonalDown="0" outline="0">
        <left style="thin">
          <color auto="1"/>
        </left>
        <right style="thin">
          <color auto="1"/>
        </right>
        <top/>
        <bottom/>
      </border>
    </dxf>
    <dxf>
      <border outline="0">
        <top style="thin">
          <color indexed="64"/>
        </top>
      </border>
    </dxf>
    <dxf>
      <border outline="0">
        <bottom style="thin">
          <color auto="1"/>
        </bottom>
      </border>
    </dxf>
    <dxf>
      <font>
        <b/>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general"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general" vertical="center" textRotation="0" wrapText="0" indent="0" justifyLastLine="0" shrinkToFit="0" readingOrder="0"/>
      <border diagonalUp="0" diagonalDown="0">
        <left/>
        <right/>
        <top/>
        <bottom style="medium">
          <color rgb="FFAAAAAA"/>
        </bottom>
        <vertical/>
        <horizontal/>
      </border>
    </dxf>
    <dxf>
      <font>
        <b val="0"/>
        <i val="0"/>
        <strike val="0"/>
        <condense val="0"/>
        <extend val="0"/>
        <outline val="0"/>
        <shadow val="0"/>
        <u val="none"/>
        <vertAlign val="baseline"/>
        <sz val="12"/>
        <color theme="1"/>
        <name val="Calibri"/>
        <scheme val="minor"/>
      </font>
      <fill>
        <patternFill patternType="solid">
          <fgColor indexed="64"/>
          <bgColor theme="9" tint="-0.499984740745262"/>
        </patternFill>
      </fill>
      <alignment horizontal="general" vertical="bottom" textRotation="0" wrapText="0" indent="0" justifyLastLine="0" shrinkToFit="0" readingOrder="0"/>
    </dxf>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auto="1"/>
        </left>
        <right/>
        <top style="thin">
          <color auto="1"/>
        </top>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border diagonalUp="0" diagonalDown="0" outline="0">
        <left style="thin">
          <color auto="1"/>
        </left>
        <right style="thin">
          <color indexed="64"/>
        </right>
        <top style="thin">
          <color indexed="64"/>
        </top>
        <bottom style="thin">
          <color indexed="64"/>
        </bottom>
      </border>
    </dxf>
    <dxf>
      <fill>
        <patternFill patternType="solid">
          <fgColor indexed="64"/>
          <bgColor rgb="FFFFFFCC"/>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border diagonalUp="0" diagonalDown="0" outline="0">
        <left/>
        <right style="thin">
          <color auto="1"/>
        </right>
        <top style="thin">
          <color indexed="64"/>
        </top>
        <bottom style="thin">
          <color indexed="64"/>
        </bottom>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alignment horizontal="general"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0"/>
        <name val="Calibri"/>
        <scheme val="minor"/>
      </font>
      <fill>
        <patternFill patternType="solid">
          <fgColor indexed="64"/>
          <bgColor theme="9" tint="-0.499984740745262"/>
        </patternFill>
      </fill>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alignment horizontal="left" vertical="top" textRotation="0" wrapText="0" indent="0" justifyLastLine="0" shrinkToFit="0" readingOrder="0"/>
    </dxf>
    <dxf>
      <font>
        <b/>
        <i/>
        <strike val="0"/>
        <condense val="0"/>
        <extend val="0"/>
        <outline val="0"/>
        <shadow val="0"/>
        <u val="none"/>
        <vertAlign val="baseline"/>
        <sz val="11"/>
        <color theme="0"/>
        <name val="Segoe UI"/>
        <family val="2"/>
        <charset val="204"/>
        <scheme val="none"/>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EDF7FA"/>
          <bgColor rgb="FFEDF7FA"/>
        </patternFill>
      </fill>
    </dxf>
    <dxf>
      <fill>
        <patternFill patternType="solid">
          <fgColor rgb="FFFFFFFF"/>
          <bgColor rgb="FFFFFFFF"/>
        </patternFill>
      </fill>
    </dxf>
    <dxf>
      <fill>
        <patternFill patternType="solid">
          <fgColor rgb="FF4DD0E1"/>
          <bgColor rgb="FF4DD0E1"/>
        </patternFill>
      </fill>
    </dxf>
    <dxf>
      <fill>
        <patternFill patternType="solid">
          <fgColor rgb="FFFFE599"/>
          <bgColor rgb="FFFFE599"/>
        </patternFill>
      </fill>
    </dxf>
    <dxf>
      <fill>
        <patternFill patternType="solid">
          <fgColor rgb="FFFFFFFF"/>
          <bgColor rgb="FFFFFFFF"/>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
      <fill>
        <patternFill patternType="solid">
          <fgColor rgb="FFFFFFFF"/>
          <bgColor rgb="FFFFFFFF"/>
        </patternFill>
      </fill>
    </dxf>
    <dxf>
      <fill>
        <patternFill patternType="solid">
          <fgColor rgb="FFFFE599"/>
          <bgColor rgb="FFFFE599"/>
        </patternFill>
      </fill>
    </dxf>
    <dxf>
      <fill>
        <patternFill patternType="solid">
          <fgColor rgb="FFFFE599"/>
          <bgColor rgb="FFFFE599"/>
        </patternFill>
      </fill>
    </dxf>
    <dxf>
      <fill>
        <patternFill patternType="solid">
          <fgColor rgb="FFFFFFFF"/>
          <bgColor rgb="FFFFFFFF"/>
        </patternFill>
      </fill>
    </dxf>
    <dxf>
      <fill>
        <patternFill patternType="solid">
          <fgColor rgb="FFF7CB4D"/>
          <bgColor rgb="FFF7CB4D"/>
        </patternFill>
      </fill>
    </dxf>
  </dxfs>
  <tableStyles count="9" defaultTableStyle="TableStyleMedium2" defaultPivotStyle="PivotStyleLight16">
    <tableStyle name="Dock Ward-style" pivot="0" count="3" xr9:uid="{00000000-0011-0000-FFFF-FFFF00000000}">
      <tableStyleElement type="headerRow" dxfId="801"/>
      <tableStyleElement type="firstRowStripe" dxfId="800"/>
      <tableStyleElement type="secondRowStripe" dxfId="799"/>
    </tableStyle>
    <tableStyle name="Field Ward-style" pivot="0" count="2" xr9:uid="{00000000-0011-0000-FFFF-FFFF01000000}">
      <tableStyleElement type="firstRowStripe" dxfId="798"/>
      <tableStyleElement type="secondRowStripe" dxfId="797"/>
    </tableStyle>
    <tableStyle name="Locations In Waterdeep-style" pivot="0" count="3" xr9:uid="{00000000-0011-0000-FFFF-FFFF02000000}">
      <tableStyleElement type="headerRow" dxfId="796"/>
      <tableStyleElement type="firstRowStripe" dxfId="795"/>
      <tableStyleElement type="secondRowStripe" dxfId="794"/>
    </tableStyle>
    <tableStyle name="North Ward-style" pivot="0" count="2" xr9:uid="{00000000-0011-0000-FFFF-FFFF03000000}">
      <tableStyleElement type="firstRowStripe" dxfId="793"/>
      <tableStyleElement type="secondRowStripe" dxfId="792"/>
    </tableStyle>
    <tableStyle name="Outside City-style" pivot="0" count="2" xr9:uid="{00000000-0011-0000-FFFF-FFFF04000000}">
      <tableStyleElement type="firstRowStripe" dxfId="791"/>
      <tableStyleElement type="secondRowStripe" dxfId="790"/>
    </tableStyle>
    <tableStyle name="Sea Ward-style" pivot="0" count="2" xr9:uid="{00000000-0011-0000-FFFF-FFFF05000000}">
      <tableStyleElement type="firstRowStripe" dxfId="789"/>
      <tableStyleElement type="secondRowStripe" dxfId="788"/>
    </tableStyle>
    <tableStyle name="Sheet1-style" pivot="0" count="3" xr9:uid="{00000000-0011-0000-FFFF-FFFF06000000}">
      <tableStyleElement type="headerRow" dxfId="787"/>
      <tableStyleElement type="firstRowStripe" dxfId="786"/>
      <tableStyleElement type="secondRowStripe" dxfId="785"/>
    </tableStyle>
    <tableStyle name="Southern Ward-style" pivot="0" count="2" xr9:uid="{00000000-0011-0000-FFFF-FFFF07000000}">
      <tableStyleElement type="firstRowStripe" dxfId="784"/>
      <tableStyleElement type="secondRowStripe" dxfId="783"/>
    </tableStyle>
    <tableStyle name="Trades Ward-style" pivot="0" count="2" xr9:uid="{00000000-0011-0000-FFFF-FFFF08000000}">
      <tableStyleElement type="firstRowStripe" dxfId="782"/>
      <tableStyleElement type="secondRowStripe" dxfId="781"/>
    </tableStyle>
  </tableStyles>
  <colors>
    <mruColors>
      <color rgb="FF38761D"/>
      <color rgb="FFB45F0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jpg"/></Relationships>
</file>

<file path=xl/drawings/_rels/drawing6.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8.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32.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_rels/drawing10.xml.rels><?xml version="1.0" encoding="UTF-8" standalone="yes"?>
<Relationships xmlns="http://schemas.openxmlformats.org/package/2006/relationships"><Relationship Id="rId8" Type="http://schemas.openxmlformats.org/officeDocument/2006/relationships/image" Target="../media/image33.jpeg"/><Relationship Id="rId3" Type="http://schemas.openxmlformats.org/officeDocument/2006/relationships/hyperlink" Target="https://forgottenrealms.fandom.com/wiki/Wine?action=edit&amp;section=4" TargetMode="External"/><Relationship Id="rId7" Type="http://schemas.openxmlformats.org/officeDocument/2006/relationships/hyperlink" Target="https://vignette.wikia.nocookie.net/forgottenrealms/images/e/e2/Ale-2e.jpg/revision/latest?cb=20170305232054" TargetMode="External"/><Relationship Id="rId2" Type="http://schemas.openxmlformats.org/officeDocument/2006/relationships/hyperlink" Target="https://forgottenrealms.fandom.com/wiki/Wine?action=edit&amp;section=3" TargetMode="External"/><Relationship Id="rId1" Type="http://schemas.openxmlformats.org/officeDocument/2006/relationships/hyperlink" Target="https://forgottenrealms.fandom.com/wiki/Wine?action=edit&amp;section=2" TargetMode="External"/><Relationship Id="rId6" Type="http://schemas.openxmlformats.org/officeDocument/2006/relationships/hyperlink" Target="https://forgottenrealms.fandom.com/wiki/Wine?action=edit&amp;section=7" TargetMode="External"/><Relationship Id="rId5" Type="http://schemas.openxmlformats.org/officeDocument/2006/relationships/hyperlink" Target="https://forgottenrealms.fandom.com/wiki/Wine?action=edit&amp;section=6" TargetMode="External"/><Relationship Id="rId4" Type="http://schemas.openxmlformats.org/officeDocument/2006/relationships/hyperlink" Target="https://forgottenrealms.fandom.com/wiki/Wine?action=edit&amp;section=5" TargetMode="External"/><Relationship Id="rId9" Type="http://schemas.openxmlformats.org/officeDocument/2006/relationships/hyperlink" Target="https://forgottenrealms.fandom.com/wiki/Ale?action=edit&amp;section=1" TargetMode="Externa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171450</xdr:colOff>
      <xdr:row>5</xdr:row>
      <xdr:rowOff>171450</xdr:rowOff>
    </xdr:to>
    <xdr:pic>
      <xdr:nvPicPr>
        <xdr:cNvPr id="2" name="Рисунок 1" descr="http://archive.wizards.com/dnd/fc/moons/moon_1.jpg">
          <a:extLst>
            <a:ext uri="{FF2B5EF4-FFF2-40B4-BE49-F238E27FC236}">
              <a16:creationId xmlns:a16="http://schemas.microsoft.com/office/drawing/2014/main" id="{3CE41AF9-8415-4B18-A38D-CF7E21A4D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171450</xdr:colOff>
      <xdr:row>5</xdr:row>
      <xdr:rowOff>171450</xdr:rowOff>
    </xdr:to>
    <xdr:pic>
      <xdr:nvPicPr>
        <xdr:cNvPr id="3" name="Рисунок 2" descr="http://archive.wizards.com/dnd/fc/moons/moon_2.jpg">
          <a:extLst>
            <a:ext uri="{FF2B5EF4-FFF2-40B4-BE49-F238E27FC236}">
              <a16:creationId xmlns:a16="http://schemas.microsoft.com/office/drawing/2014/main" id="{8C152BDE-7D07-4F95-9A19-071BA4B1F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171450</xdr:colOff>
      <xdr:row>5</xdr:row>
      <xdr:rowOff>171450</xdr:rowOff>
    </xdr:to>
    <xdr:pic>
      <xdr:nvPicPr>
        <xdr:cNvPr id="4" name="Рисунок 3" descr="http://archive.wizards.com/dnd/fc/moons/moon_2.jpg">
          <a:extLst>
            <a:ext uri="{FF2B5EF4-FFF2-40B4-BE49-F238E27FC236}">
              <a16:creationId xmlns:a16="http://schemas.microsoft.com/office/drawing/2014/main" id="{9060CEE1-ACB2-45B5-A542-4E750AEABD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171450</xdr:colOff>
      <xdr:row>5</xdr:row>
      <xdr:rowOff>171450</xdr:rowOff>
    </xdr:to>
    <xdr:pic>
      <xdr:nvPicPr>
        <xdr:cNvPr id="5" name="Рисунок 4" descr="http://archive.wizards.com/dnd/fc/moons/moon_3.jpg">
          <a:extLst>
            <a:ext uri="{FF2B5EF4-FFF2-40B4-BE49-F238E27FC236}">
              <a16:creationId xmlns:a16="http://schemas.microsoft.com/office/drawing/2014/main" id="{F6262150-644A-40B6-AE47-E441876B52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0</xdr:rowOff>
    </xdr:from>
    <xdr:to>
      <xdr:col>8</xdr:col>
      <xdr:colOff>171450</xdr:colOff>
      <xdr:row>5</xdr:row>
      <xdr:rowOff>171450</xdr:rowOff>
    </xdr:to>
    <xdr:pic>
      <xdr:nvPicPr>
        <xdr:cNvPr id="6" name="Рисунок 5" descr="http://archive.wizards.com/dnd/fc/moons/moon_3.jpg">
          <a:extLst>
            <a:ext uri="{FF2B5EF4-FFF2-40B4-BE49-F238E27FC236}">
              <a16:creationId xmlns:a16="http://schemas.microsoft.com/office/drawing/2014/main" id="{D66FB312-1FC0-457F-AA38-1C3CF55485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171450</xdr:colOff>
      <xdr:row>5</xdr:row>
      <xdr:rowOff>171450</xdr:rowOff>
    </xdr:to>
    <xdr:pic>
      <xdr:nvPicPr>
        <xdr:cNvPr id="7" name="Рисунок 6" descr="http://archive.wizards.com/dnd/fc/moons/moon_4.jpg">
          <a:extLst>
            <a:ext uri="{FF2B5EF4-FFF2-40B4-BE49-F238E27FC236}">
              <a16:creationId xmlns:a16="http://schemas.microsoft.com/office/drawing/2014/main" id="{FAC8631E-E401-4CF9-A186-0989570817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171450</xdr:colOff>
      <xdr:row>5</xdr:row>
      <xdr:rowOff>171450</xdr:rowOff>
    </xdr:to>
    <xdr:pic>
      <xdr:nvPicPr>
        <xdr:cNvPr id="8" name="Рисунок 7" descr="http://archive.wizards.com/dnd/fc/moons/moon_4.jpg">
          <a:extLst>
            <a:ext uri="{FF2B5EF4-FFF2-40B4-BE49-F238E27FC236}">
              <a16:creationId xmlns:a16="http://schemas.microsoft.com/office/drawing/2014/main" id="{5630B079-F278-4728-8E50-1FF65E9BA3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xdr:row>
      <xdr:rowOff>0</xdr:rowOff>
    </xdr:from>
    <xdr:to>
      <xdr:col>11</xdr:col>
      <xdr:colOff>171450</xdr:colOff>
      <xdr:row>5</xdr:row>
      <xdr:rowOff>171450</xdr:rowOff>
    </xdr:to>
    <xdr:pic>
      <xdr:nvPicPr>
        <xdr:cNvPr id="9" name="Рисунок 8" descr="http://archive.wizards.com/dnd/fc/moons/moon_5.jpg">
          <a:extLst>
            <a:ext uri="{FF2B5EF4-FFF2-40B4-BE49-F238E27FC236}">
              <a16:creationId xmlns:a16="http://schemas.microsoft.com/office/drawing/2014/main" id="{65DE5656-E7C9-4A52-8257-6D457966CF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xdr:row>
      <xdr:rowOff>0</xdr:rowOff>
    </xdr:from>
    <xdr:to>
      <xdr:col>12</xdr:col>
      <xdr:colOff>171450</xdr:colOff>
      <xdr:row>5</xdr:row>
      <xdr:rowOff>171450</xdr:rowOff>
    </xdr:to>
    <xdr:pic>
      <xdr:nvPicPr>
        <xdr:cNvPr id="10" name="Рисунок 9" descr="http://archive.wizards.com/dnd/fc/moons/moon_6.jpg">
          <a:extLst>
            <a:ext uri="{FF2B5EF4-FFF2-40B4-BE49-F238E27FC236}">
              <a16:creationId xmlns:a16="http://schemas.microsoft.com/office/drawing/2014/main" id="{84EE5481-3534-4D01-9C45-90332ADAFB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0</xdr:rowOff>
    </xdr:from>
    <xdr:to>
      <xdr:col>13</xdr:col>
      <xdr:colOff>171450</xdr:colOff>
      <xdr:row>5</xdr:row>
      <xdr:rowOff>171450</xdr:rowOff>
    </xdr:to>
    <xdr:pic>
      <xdr:nvPicPr>
        <xdr:cNvPr id="11" name="Рисунок 10" descr="http://archive.wizards.com/dnd/fc/moons/moon_6.jpg">
          <a:extLst>
            <a:ext uri="{FF2B5EF4-FFF2-40B4-BE49-F238E27FC236}">
              <a16:creationId xmlns:a16="http://schemas.microsoft.com/office/drawing/2014/main" id="{6C6B6E56-787B-41E4-850C-1572CC7EB3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xdr:row>
      <xdr:rowOff>0</xdr:rowOff>
    </xdr:from>
    <xdr:to>
      <xdr:col>14</xdr:col>
      <xdr:colOff>171450</xdr:colOff>
      <xdr:row>5</xdr:row>
      <xdr:rowOff>171450</xdr:rowOff>
    </xdr:to>
    <xdr:pic>
      <xdr:nvPicPr>
        <xdr:cNvPr id="12" name="Рисунок 11" descr="http://archive.wizards.com/dnd/fc/moons/moon_7.jpg">
          <a:extLst>
            <a:ext uri="{FF2B5EF4-FFF2-40B4-BE49-F238E27FC236}">
              <a16:creationId xmlns:a16="http://schemas.microsoft.com/office/drawing/2014/main" id="{54336807-3B76-437D-A567-F4BBFEE1F4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xdr:row>
      <xdr:rowOff>0</xdr:rowOff>
    </xdr:from>
    <xdr:to>
      <xdr:col>15</xdr:col>
      <xdr:colOff>171450</xdr:colOff>
      <xdr:row>5</xdr:row>
      <xdr:rowOff>171450</xdr:rowOff>
    </xdr:to>
    <xdr:pic>
      <xdr:nvPicPr>
        <xdr:cNvPr id="13" name="Рисунок 12" descr="http://archive.wizards.com/dnd/fc/moons/moon_7.jpg">
          <a:extLst>
            <a:ext uri="{FF2B5EF4-FFF2-40B4-BE49-F238E27FC236}">
              <a16:creationId xmlns:a16="http://schemas.microsoft.com/office/drawing/2014/main" id="{366CA12D-436D-4E0E-9CC8-202F9F059E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0</xdr:rowOff>
    </xdr:from>
    <xdr:to>
      <xdr:col>16</xdr:col>
      <xdr:colOff>171450</xdr:colOff>
      <xdr:row>5</xdr:row>
      <xdr:rowOff>171450</xdr:rowOff>
    </xdr:to>
    <xdr:pic>
      <xdr:nvPicPr>
        <xdr:cNvPr id="14" name="Рисунок 13" descr="http://archive.wizards.com/dnd/fc/moons/moon_7.jpg">
          <a:extLst>
            <a:ext uri="{FF2B5EF4-FFF2-40B4-BE49-F238E27FC236}">
              <a16:creationId xmlns:a16="http://schemas.microsoft.com/office/drawing/2014/main" id="{5413AA95-0CBC-46D6-987E-D6988625A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xdr:row>
      <xdr:rowOff>0</xdr:rowOff>
    </xdr:from>
    <xdr:to>
      <xdr:col>17</xdr:col>
      <xdr:colOff>171450</xdr:colOff>
      <xdr:row>5</xdr:row>
      <xdr:rowOff>171450</xdr:rowOff>
    </xdr:to>
    <xdr:pic>
      <xdr:nvPicPr>
        <xdr:cNvPr id="15" name="Рисунок 14" descr="http://archive.wizards.com/dnd/fc/moons/moon_8.jpg">
          <a:extLst>
            <a:ext uri="{FF2B5EF4-FFF2-40B4-BE49-F238E27FC236}">
              <a16:creationId xmlns:a16="http://schemas.microsoft.com/office/drawing/2014/main" id="{E97D2279-73AB-465C-AE2A-9113EDF6BE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xdr:row>
      <xdr:rowOff>0</xdr:rowOff>
    </xdr:from>
    <xdr:to>
      <xdr:col>18</xdr:col>
      <xdr:colOff>171450</xdr:colOff>
      <xdr:row>5</xdr:row>
      <xdr:rowOff>171450</xdr:rowOff>
    </xdr:to>
    <xdr:pic>
      <xdr:nvPicPr>
        <xdr:cNvPr id="16" name="Рисунок 15" descr="http://archive.wizards.com/dnd/fc/moons/moon_8.jpg">
          <a:extLst>
            <a:ext uri="{FF2B5EF4-FFF2-40B4-BE49-F238E27FC236}">
              <a16:creationId xmlns:a16="http://schemas.microsoft.com/office/drawing/2014/main" id="{D9038FD7-6C91-45A8-B548-A3066887CA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xdr:row>
      <xdr:rowOff>0</xdr:rowOff>
    </xdr:from>
    <xdr:to>
      <xdr:col>19</xdr:col>
      <xdr:colOff>171450</xdr:colOff>
      <xdr:row>5</xdr:row>
      <xdr:rowOff>171450</xdr:rowOff>
    </xdr:to>
    <xdr:pic>
      <xdr:nvPicPr>
        <xdr:cNvPr id="17" name="Рисунок 16" descr="http://archive.wizards.com/dnd/fc/moons/moon_9.jpg">
          <a:extLst>
            <a:ext uri="{FF2B5EF4-FFF2-40B4-BE49-F238E27FC236}">
              <a16:creationId xmlns:a16="http://schemas.microsoft.com/office/drawing/2014/main" id="{D44F7630-9DA1-48FE-A59F-336B56FCC6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5</xdr:row>
      <xdr:rowOff>0</xdr:rowOff>
    </xdr:from>
    <xdr:to>
      <xdr:col>20</xdr:col>
      <xdr:colOff>171450</xdr:colOff>
      <xdr:row>5</xdr:row>
      <xdr:rowOff>171450</xdr:rowOff>
    </xdr:to>
    <xdr:pic>
      <xdr:nvPicPr>
        <xdr:cNvPr id="18" name="Рисунок 17" descr="http://archive.wizards.com/dnd/fc/moons/moon_10.jpg">
          <a:extLst>
            <a:ext uri="{FF2B5EF4-FFF2-40B4-BE49-F238E27FC236}">
              <a16:creationId xmlns:a16="http://schemas.microsoft.com/office/drawing/2014/main" id="{026816E8-A946-446E-AB73-A6DC611523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5</xdr:row>
      <xdr:rowOff>0</xdr:rowOff>
    </xdr:from>
    <xdr:to>
      <xdr:col>21</xdr:col>
      <xdr:colOff>171450</xdr:colOff>
      <xdr:row>5</xdr:row>
      <xdr:rowOff>171450</xdr:rowOff>
    </xdr:to>
    <xdr:pic>
      <xdr:nvPicPr>
        <xdr:cNvPr id="19" name="Рисунок 18" descr="http://archive.wizards.com/dnd/fc/moons/moon_10.jpg">
          <a:extLst>
            <a:ext uri="{FF2B5EF4-FFF2-40B4-BE49-F238E27FC236}">
              <a16:creationId xmlns:a16="http://schemas.microsoft.com/office/drawing/2014/main" id="{346C51D3-C5D0-485A-AD14-B59E8A485CB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5</xdr:row>
      <xdr:rowOff>0</xdr:rowOff>
    </xdr:from>
    <xdr:to>
      <xdr:col>22</xdr:col>
      <xdr:colOff>171450</xdr:colOff>
      <xdr:row>5</xdr:row>
      <xdr:rowOff>171450</xdr:rowOff>
    </xdr:to>
    <xdr:pic>
      <xdr:nvPicPr>
        <xdr:cNvPr id="20" name="Рисунок 19" descr="http://archive.wizards.com/dnd/fc/moons/moon_11.jpg">
          <a:extLst>
            <a:ext uri="{FF2B5EF4-FFF2-40B4-BE49-F238E27FC236}">
              <a16:creationId xmlns:a16="http://schemas.microsoft.com/office/drawing/2014/main" id="{75C548CB-ED8A-405A-9D36-112D81EDD3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5</xdr:row>
      <xdr:rowOff>0</xdr:rowOff>
    </xdr:from>
    <xdr:to>
      <xdr:col>23</xdr:col>
      <xdr:colOff>171450</xdr:colOff>
      <xdr:row>5</xdr:row>
      <xdr:rowOff>171450</xdr:rowOff>
    </xdr:to>
    <xdr:pic>
      <xdr:nvPicPr>
        <xdr:cNvPr id="21" name="Рисунок 20" descr="http://archive.wizards.com/dnd/fc/moons/moon_11.jpg">
          <a:extLst>
            <a:ext uri="{FF2B5EF4-FFF2-40B4-BE49-F238E27FC236}">
              <a16:creationId xmlns:a16="http://schemas.microsoft.com/office/drawing/2014/main" id="{AE618B76-F4BC-4D2F-A201-A117363900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xdr:row>
      <xdr:rowOff>0</xdr:rowOff>
    </xdr:from>
    <xdr:to>
      <xdr:col>24</xdr:col>
      <xdr:colOff>171450</xdr:colOff>
      <xdr:row>5</xdr:row>
      <xdr:rowOff>171450</xdr:rowOff>
    </xdr:to>
    <xdr:pic>
      <xdr:nvPicPr>
        <xdr:cNvPr id="22" name="Рисунок 21" descr="http://archive.wizards.com/dnd/fc/moons/moon_12.jpg">
          <a:extLst>
            <a:ext uri="{FF2B5EF4-FFF2-40B4-BE49-F238E27FC236}">
              <a16:creationId xmlns:a16="http://schemas.microsoft.com/office/drawing/2014/main" id="{C899E165-F1DE-4246-AB74-DA00892A38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5</xdr:row>
      <xdr:rowOff>0</xdr:rowOff>
    </xdr:from>
    <xdr:to>
      <xdr:col>25</xdr:col>
      <xdr:colOff>171450</xdr:colOff>
      <xdr:row>5</xdr:row>
      <xdr:rowOff>171450</xdr:rowOff>
    </xdr:to>
    <xdr:pic>
      <xdr:nvPicPr>
        <xdr:cNvPr id="23" name="Рисунок 22" descr="http://archive.wizards.com/dnd/fc/moons/moon_12.jpg">
          <a:extLst>
            <a:ext uri="{FF2B5EF4-FFF2-40B4-BE49-F238E27FC236}">
              <a16:creationId xmlns:a16="http://schemas.microsoft.com/office/drawing/2014/main" id="{4033C3DE-BB1A-43EE-B413-3CD01A2AE9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5</xdr:row>
      <xdr:rowOff>0</xdr:rowOff>
    </xdr:from>
    <xdr:to>
      <xdr:col>26</xdr:col>
      <xdr:colOff>171450</xdr:colOff>
      <xdr:row>5</xdr:row>
      <xdr:rowOff>171450</xdr:rowOff>
    </xdr:to>
    <xdr:pic>
      <xdr:nvPicPr>
        <xdr:cNvPr id="24" name="Рисунок 23" descr="http://archive.wizards.com/dnd/fc/moons/moon_13.jpg">
          <a:extLst>
            <a:ext uri="{FF2B5EF4-FFF2-40B4-BE49-F238E27FC236}">
              <a16:creationId xmlns:a16="http://schemas.microsoft.com/office/drawing/2014/main" id="{50EB8BE1-2FD8-4F3E-B494-17B83BE02A3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5</xdr:row>
      <xdr:rowOff>0</xdr:rowOff>
    </xdr:from>
    <xdr:to>
      <xdr:col>27</xdr:col>
      <xdr:colOff>171450</xdr:colOff>
      <xdr:row>5</xdr:row>
      <xdr:rowOff>171450</xdr:rowOff>
    </xdr:to>
    <xdr:pic>
      <xdr:nvPicPr>
        <xdr:cNvPr id="25" name="Рисунок 24" descr="http://archive.wizards.com/dnd/fc/moons/moon_14.jpg">
          <a:extLst>
            <a:ext uri="{FF2B5EF4-FFF2-40B4-BE49-F238E27FC236}">
              <a16:creationId xmlns:a16="http://schemas.microsoft.com/office/drawing/2014/main" id="{47F58608-379D-4378-B524-F6FB332CBA2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5</xdr:row>
      <xdr:rowOff>0</xdr:rowOff>
    </xdr:from>
    <xdr:to>
      <xdr:col>28</xdr:col>
      <xdr:colOff>171450</xdr:colOff>
      <xdr:row>5</xdr:row>
      <xdr:rowOff>171450</xdr:rowOff>
    </xdr:to>
    <xdr:pic>
      <xdr:nvPicPr>
        <xdr:cNvPr id="26" name="Рисунок 25" descr="http://archive.wizards.com/dnd/fc/moons/moon_14.jpg">
          <a:extLst>
            <a:ext uri="{FF2B5EF4-FFF2-40B4-BE49-F238E27FC236}">
              <a16:creationId xmlns:a16="http://schemas.microsoft.com/office/drawing/2014/main" id="{6AB69C00-26C8-4AC6-A78B-AF80DB555C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5</xdr:row>
      <xdr:rowOff>0</xdr:rowOff>
    </xdr:from>
    <xdr:to>
      <xdr:col>29</xdr:col>
      <xdr:colOff>171450</xdr:colOff>
      <xdr:row>5</xdr:row>
      <xdr:rowOff>171450</xdr:rowOff>
    </xdr:to>
    <xdr:pic>
      <xdr:nvPicPr>
        <xdr:cNvPr id="27" name="Рисунок 26" descr="http://archive.wizards.com/dnd/fc/moons/moon_14.jpg">
          <a:extLst>
            <a:ext uri="{FF2B5EF4-FFF2-40B4-BE49-F238E27FC236}">
              <a16:creationId xmlns:a16="http://schemas.microsoft.com/office/drawing/2014/main" id="{847F9861-7FEC-46F6-B3AA-30A7A765AE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5</xdr:row>
      <xdr:rowOff>0</xdr:rowOff>
    </xdr:from>
    <xdr:to>
      <xdr:col>30</xdr:col>
      <xdr:colOff>171450</xdr:colOff>
      <xdr:row>5</xdr:row>
      <xdr:rowOff>171450</xdr:rowOff>
    </xdr:to>
    <xdr:pic>
      <xdr:nvPicPr>
        <xdr:cNvPr id="28" name="Рисунок 27" descr="http://archive.wizards.com/dnd/fc/moons/moon_15.jpg">
          <a:extLst>
            <a:ext uri="{FF2B5EF4-FFF2-40B4-BE49-F238E27FC236}">
              <a16:creationId xmlns:a16="http://schemas.microsoft.com/office/drawing/2014/main" id="{72CAD47F-923F-4774-827A-7362B7D696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5</xdr:row>
      <xdr:rowOff>0</xdr:rowOff>
    </xdr:from>
    <xdr:to>
      <xdr:col>31</xdr:col>
      <xdr:colOff>171450</xdr:colOff>
      <xdr:row>5</xdr:row>
      <xdr:rowOff>171450</xdr:rowOff>
    </xdr:to>
    <xdr:pic>
      <xdr:nvPicPr>
        <xdr:cNvPr id="29" name="Рисунок 28" descr="http://archive.wizards.com/dnd/fc/moons/moon_15.jpg">
          <a:extLst>
            <a:ext uri="{FF2B5EF4-FFF2-40B4-BE49-F238E27FC236}">
              <a16:creationId xmlns:a16="http://schemas.microsoft.com/office/drawing/2014/main" id="{20490A00-4F12-436E-8F52-923E6B0875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5</xdr:row>
      <xdr:rowOff>0</xdr:rowOff>
    </xdr:from>
    <xdr:to>
      <xdr:col>32</xdr:col>
      <xdr:colOff>171450</xdr:colOff>
      <xdr:row>5</xdr:row>
      <xdr:rowOff>171450</xdr:rowOff>
    </xdr:to>
    <xdr:pic>
      <xdr:nvPicPr>
        <xdr:cNvPr id="30" name="Рисунок 29" descr="http://archive.wizards.com/dnd/fc/moons/moon_16.jpg">
          <a:extLst>
            <a:ext uri="{FF2B5EF4-FFF2-40B4-BE49-F238E27FC236}">
              <a16:creationId xmlns:a16="http://schemas.microsoft.com/office/drawing/2014/main" id="{0E1514AA-5FB0-4C11-B84A-BA03922B918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5</xdr:row>
      <xdr:rowOff>0</xdr:rowOff>
    </xdr:from>
    <xdr:to>
      <xdr:col>33</xdr:col>
      <xdr:colOff>171450</xdr:colOff>
      <xdr:row>5</xdr:row>
      <xdr:rowOff>171450</xdr:rowOff>
    </xdr:to>
    <xdr:pic>
      <xdr:nvPicPr>
        <xdr:cNvPr id="31" name="Рисунок 30" descr="http://archive.wizards.com/dnd/fc/moons/moon_16.jpg">
          <a:extLst>
            <a:ext uri="{FF2B5EF4-FFF2-40B4-BE49-F238E27FC236}">
              <a16:creationId xmlns:a16="http://schemas.microsoft.com/office/drawing/2014/main" id="{80897D60-18C9-44BB-A7EA-1CF5CA0078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5</xdr:row>
      <xdr:rowOff>0</xdr:rowOff>
    </xdr:from>
    <xdr:to>
      <xdr:col>34</xdr:col>
      <xdr:colOff>171450</xdr:colOff>
      <xdr:row>5</xdr:row>
      <xdr:rowOff>171450</xdr:rowOff>
    </xdr:to>
    <xdr:pic>
      <xdr:nvPicPr>
        <xdr:cNvPr id="32" name="Рисунок 31" descr="http://archive.wizards.com/dnd/fc/moons/moon_16.jpg">
          <a:extLst>
            <a:ext uri="{FF2B5EF4-FFF2-40B4-BE49-F238E27FC236}">
              <a16:creationId xmlns:a16="http://schemas.microsoft.com/office/drawing/2014/main" id="{4D904CCF-9D47-4FA5-B448-F25AD8C61C4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171450</xdr:colOff>
      <xdr:row>5</xdr:row>
      <xdr:rowOff>171450</xdr:rowOff>
    </xdr:to>
    <xdr:pic>
      <xdr:nvPicPr>
        <xdr:cNvPr id="33" name="Рисунок 32" descr="http://archive.wizards.com/dnd/fc/moons/moon_0.jpg">
          <a:extLst>
            <a:ext uri="{FF2B5EF4-FFF2-40B4-BE49-F238E27FC236}">
              <a16:creationId xmlns:a16="http://schemas.microsoft.com/office/drawing/2014/main" id="{D96504AE-2AEA-472D-A000-B0243CAB73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057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171450</xdr:colOff>
      <xdr:row>6</xdr:row>
      <xdr:rowOff>171450</xdr:rowOff>
    </xdr:to>
    <xdr:pic>
      <xdr:nvPicPr>
        <xdr:cNvPr id="34" name="Рисунок 33" descr="http://archive.wizards.com/dnd/fc/moons/moon_1.jpg">
          <a:extLst>
            <a:ext uri="{FF2B5EF4-FFF2-40B4-BE49-F238E27FC236}">
              <a16:creationId xmlns:a16="http://schemas.microsoft.com/office/drawing/2014/main" id="{DFABDF18-0FDB-4FD7-A1D6-435085C21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171450</xdr:colOff>
      <xdr:row>6</xdr:row>
      <xdr:rowOff>171450</xdr:rowOff>
    </xdr:to>
    <xdr:pic>
      <xdr:nvPicPr>
        <xdr:cNvPr id="35" name="Рисунок 34" descr="http://archive.wizards.com/dnd/fc/moons/moon_2.jpg">
          <a:extLst>
            <a:ext uri="{FF2B5EF4-FFF2-40B4-BE49-F238E27FC236}">
              <a16:creationId xmlns:a16="http://schemas.microsoft.com/office/drawing/2014/main" id="{22B77861-6DD4-4F7A-802F-9A0563278B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171450</xdr:colOff>
      <xdr:row>6</xdr:row>
      <xdr:rowOff>171450</xdr:rowOff>
    </xdr:to>
    <xdr:pic>
      <xdr:nvPicPr>
        <xdr:cNvPr id="36" name="Рисунок 35" descr="http://archive.wizards.com/dnd/fc/moons/moon_2.jpg">
          <a:extLst>
            <a:ext uri="{FF2B5EF4-FFF2-40B4-BE49-F238E27FC236}">
              <a16:creationId xmlns:a16="http://schemas.microsoft.com/office/drawing/2014/main" id="{374A4247-A441-43A8-B1A9-3F634AD0A4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171450</xdr:colOff>
      <xdr:row>6</xdr:row>
      <xdr:rowOff>171450</xdr:rowOff>
    </xdr:to>
    <xdr:pic>
      <xdr:nvPicPr>
        <xdr:cNvPr id="37" name="Рисунок 36" descr="http://archive.wizards.com/dnd/fc/moons/moon_3.jpg">
          <a:extLst>
            <a:ext uri="{FF2B5EF4-FFF2-40B4-BE49-F238E27FC236}">
              <a16:creationId xmlns:a16="http://schemas.microsoft.com/office/drawing/2014/main" id="{A0D94CB2-5B7D-44D4-B502-C56339E68A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0</xdr:rowOff>
    </xdr:from>
    <xdr:to>
      <xdr:col>8</xdr:col>
      <xdr:colOff>171450</xdr:colOff>
      <xdr:row>6</xdr:row>
      <xdr:rowOff>171450</xdr:rowOff>
    </xdr:to>
    <xdr:pic>
      <xdr:nvPicPr>
        <xdr:cNvPr id="38" name="Рисунок 37" descr="http://archive.wizards.com/dnd/fc/moons/moon_3.jpg">
          <a:extLst>
            <a:ext uri="{FF2B5EF4-FFF2-40B4-BE49-F238E27FC236}">
              <a16:creationId xmlns:a16="http://schemas.microsoft.com/office/drawing/2014/main" id="{EF0A40FB-FD69-4169-9734-45DE008539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171450</xdr:colOff>
      <xdr:row>6</xdr:row>
      <xdr:rowOff>171450</xdr:rowOff>
    </xdr:to>
    <xdr:pic>
      <xdr:nvPicPr>
        <xdr:cNvPr id="39" name="Рисунок 38" descr="http://archive.wizards.com/dnd/fc/moons/moon_4.jpg">
          <a:extLst>
            <a:ext uri="{FF2B5EF4-FFF2-40B4-BE49-F238E27FC236}">
              <a16:creationId xmlns:a16="http://schemas.microsoft.com/office/drawing/2014/main" id="{A70739E1-9A19-4742-921B-857181008D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171450</xdr:colOff>
      <xdr:row>6</xdr:row>
      <xdr:rowOff>171450</xdr:rowOff>
    </xdr:to>
    <xdr:pic>
      <xdr:nvPicPr>
        <xdr:cNvPr id="40" name="Рисунок 39" descr="http://archive.wizards.com/dnd/fc/moons/moon_4.jpg">
          <a:extLst>
            <a:ext uri="{FF2B5EF4-FFF2-40B4-BE49-F238E27FC236}">
              <a16:creationId xmlns:a16="http://schemas.microsoft.com/office/drawing/2014/main" id="{010E2B3D-4034-444E-A333-BF04A602AA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171450</xdr:colOff>
      <xdr:row>6</xdr:row>
      <xdr:rowOff>171450</xdr:rowOff>
    </xdr:to>
    <xdr:pic>
      <xdr:nvPicPr>
        <xdr:cNvPr id="41" name="Рисунок 40" descr="http://archive.wizards.com/dnd/fc/moons/moon_5.jpg">
          <a:extLst>
            <a:ext uri="{FF2B5EF4-FFF2-40B4-BE49-F238E27FC236}">
              <a16:creationId xmlns:a16="http://schemas.microsoft.com/office/drawing/2014/main" id="{AC9EBEE7-A990-4B73-8EC1-14FB797595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xdr:row>
      <xdr:rowOff>0</xdr:rowOff>
    </xdr:from>
    <xdr:to>
      <xdr:col>12</xdr:col>
      <xdr:colOff>171450</xdr:colOff>
      <xdr:row>6</xdr:row>
      <xdr:rowOff>171450</xdr:rowOff>
    </xdr:to>
    <xdr:pic>
      <xdr:nvPicPr>
        <xdr:cNvPr id="42" name="Рисунок 41" descr="http://archive.wizards.com/dnd/fc/moons/moon_6.jpg">
          <a:extLst>
            <a:ext uri="{FF2B5EF4-FFF2-40B4-BE49-F238E27FC236}">
              <a16:creationId xmlns:a16="http://schemas.microsoft.com/office/drawing/2014/main" id="{09BF3D60-50B9-475D-96DD-1DF6C3EEBE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xdr:row>
      <xdr:rowOff>0</xdr:rowOff>
    </xdr:from>
    <xdr:to>
      <xdr:col>13</xdr:col>
      <xdr:colOff>171450</xdr:colOff>
      <xdr:row>6</xdr:row>
      <xdr:rowOff>171450</xdr:rowOff>
    </xdr:to>
    <xdr:pic>
      <xdr:nvPicPr>
        <xdr:cNvPr id="43" name="Рисунок 42" descr="http://archive.wizards.com/dnd/fc/moons/moon_6.jpg">
          <a:extLst>
            <a:ext uri="{FF2B5EF4-FFF2-40B4-BE49-F238E27FC236}">
              <a16:creationId xmlns:a16="http://schemas.microsoft.com/office/drawing/2014/main" id="{90F12EDD-EBCE-4F85-91D3-4232FCA057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0</xdr:rowOff>
    </xdr:from>
    <xdr:to>
      <xdr:col>14</xdr:col>
      <xdr:colOff>171450</xdr:colOff>
      <xdr:row>6</xdr:row>
      <xdr:rowOff>171450</xdr:rowOff>
    </xdr:to>
    <xdr:pic>
      <xdr:nvPicPr>
        <xdr:cNvPr id="44" name="Рисунок 43" descr="http://archive.wizards.com/dnd/fc/moons/moon_7.jpg">
          <a:extLst>
            <a:ext uri="{FF2B5EF4-FFF2-40B4-BE49-F238E27FC236}">
              <a16:creationId xmlns:a16="http://schemas.microsoft.com/office/drawing/2014/main" id="{B3547D0B-38BC-46F7-B874-A2E21A94C6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xdr:row>
      <xdr:rowOff>0</xdr:rowOff>
    </xdr:from>
    <xdr:to>
      <xdr:col>15</xdr:col>
      <xdr:colOff>171450</xdr:colOff>
      <xdr:row>6</xdr:row>
      <xdr:rowOff>171450</xdr:rowOff>
    </xdr:to>
    <xdr:pic>
      <xdr:nvPicPr>
        <xdr:cNvPr id="45" name="Рисунок 44" descr="http://archive.wizards.com/dnd/fc/moons/moon_7.jpg">
          <a:extLst>
            <a:ext uri="{FF2B5EF4-FFF2-40B4-BE49-F238E27FC236}">
              <a16:creationId xmlns:a16="http://schemas.microsoft.com/office/drawing/2014/main" id="{CCFE3BDB-B214-433E-9605-56DA291B18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xdr:row>
      <xdr:rowOff>0</xdr:rowOff>
    </xdr:from>
    <xdr:to>
      <xdr:col>16</xdr:col>
      <xdr:colOff>171450</xdr:colOff>
      <xdr:row>6</xdr:row>
      <xdr:rowOff>171450</xdr:rowOff>
    </xdr:to>
    <xdr:pic>
      <xdr:nvPicPr>
        <xdr:cNvPr id="46" name="Рисунок 45" descr="http://archive.wizards.com/dnd/fc/moons/moon_8.jpg">
          <a:extLst>
            <a:ext uri="{FF2B5EF4-FFF2-40B4-BE49-F238E27FC236}">
              <a16:creationId xmlns:a16="http://schemas.microsoft.com/office/drawing/2014/main" id="{E8A5A133-6ECF-4C5C-89E4-482ED8B593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17</xdr:col>
      <xdr:colOff>171450</xdr:colOff>
      <xdr:row>6</xdr:row>
      <xdr:rowOff>171450</xdr:rowOff>
    </xdr:to>
    <xdr:pic>
      <xdr:nvPicPr>
        <xdr:cNvPr id="47" name="Рисунок 46" descr="http://archive.wizards.com/dnd/fc/moons/moon_8.jpg">
          <a:extLst>
            <a:ext uri="{FF2B5EF4-FFF2-40B4-BE49-F238E27FC236}">
              <a16:creationId xmlns:a16="http://schemas.microsoft.com/office/drawing/2014/main" id="{77A52CB2-F617-4A5A-9E3F-EF06C9FA1F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171450</xdr:colOff>
      <xdr:row>6</xdr:row>
      <xdr:rowOff>171450</xdr:rowOff>
    </xdr:to>
    <xdr:pic>
      <xdr:nvPicPr>
        <xdr:cNvPr id="48" name="Рисунок 47" descr="http://archive.wizards.com/dnd/fc/moons/moon_9.jpg">
          <a:extLst>
            <a:ext uri="{FF2B5EF4-FFF2-40B4-BE49-F238E27FC236}">
              <a16:creationId xmlns:a16="http://schemas.microsoft.com/office/drawing/2014/main" id="{DD55ABC8-E988-4662-B312-1CF580FE67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171450</xdr:colOff>
      <xdr:row>6</xdr:row>
      <xdr:rowOff>171450</xdr:rowOff>
    </xdr:to>
    <xdr:pic>
      <xdr:nvPicPr>
        <xdr:cNvPr id="49" name="Рисунок 48" descr="http://archive.wizards.com/dnd/fc/moons/moon_10.jpg">
          <a:extLst>
            <a:ext uri="{FF2B5EF4-FFF2-40B4-BE49-F238E27FC236}">
              <a16:creationId xmlns:a16="http://schemas.microsoft.com/office/drawing/2014/main" id="{8102DF77-909A-4A82-9E62-5BBEB71356C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6</xdr:row>
      <xdr:rowOff>0</xdr:rowOff>
    </xdr:from>
    <xdr:to>
      <xdr:col>20</xdr:col>
      <xdr:colOff>171450</xdr:colOff>
      <xdr:row>6</xdr:row>
      <xdr:rowOff>171450</xdr:rowOff>
    </xdr:to>
    <xdr:pic>
      <xdr:nvPicPr>
        <xdr:cNvPr id="50" name="Рисунок 49" descr="http://archive.wizards.com/dnd/fc/moons/moon_10.jpg">
          <a:extLst>
            <a:ext uri="{FF2B5EF4-FFF2-40B4-BE49-F238E27FC236}">
              <a16:creationId xmlns:a16="http://schemas.microsoft.com/office/drawing/2014/main" id="{446ECECB-660F-4880-84E5-3794DB28101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6</xdr:row>
      <xdr:rowOff>0</xdr:rowOff>
    </xdr:from>
    <xdr:to>
      <xdr:col>21</xdr:col>
      <xdr:colOff>171450</xdr:colOff>
      <xdr:row>6</xdr:row>
      <xdr:rowOff>171450</xdr:rowOff>
    </xdr:to>
    <xdr:pic>
      <xdr:nvPicPr>
        <xdr:cNvPr id="51" name="Рисунок 50" descr="http://archive.wizards.com/dnd/fc/moons/moon_11.jpg">
          <a:extLst>
            <a:ext uri="{FF2B5EF4-FFF2-40B4-BE49-F238E27FC236}">
              <a16:creationId xmlns:a16="http://schemas.microsoft.com/office/drawing/2014/main" id="{81446FAD-B13A-42F2-9FC5-499AD05D3D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6</xdr:row>
      <xdr:rowOff>0</xdr:rowOff>
    </xdr:from>
    <xdr:to>
      <xdr:col>22</xdr:col>
      <xdr:colOff>171450</xdr:colOff>
      <xdr:row>6</xdr:row>
      <xdr:rowOff>171450</xdr:rowOff>
    </xdr:to>
    <xdr:pic>
      <xdr:nvPicPr>
        <xdr:cNvPr id="52" name="Рисунок 51" descr="http://archive.wizards.com/dnd/fc/moons/moon_11.jpg">
          <a:extLst>
            <a:ext uri="{FF2B5EF4-FFF2-40B4-BE49-F238E27FC236}">
              <a16:creationId xmlns:a16="http://schemas.microsoft.com/office/drawing/2014/main" id="{BE0B3011-EA55-40BE-B611-2F946D25C9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6</xdr:row>
      <xdr:rowOff>0</xdr:rowOff>
    </xdr:from>
    <xdr:to>
      <xdr:col>23</xdr:col>
      <xdr:colOff>171450</xdr:colOff>
      <xdr:row>6</xdr:row>
      <xdr:rowOff>171450</xdr:rowOff>
    </xdr:to>
    <xdr:pic>
      <xdr:nvPicPr>
        <xdr:cNvPr id="53" name="Рисунок 52" descr="http://archive.wizards.com/dnd/fc/moons/moon_11.jpg">
          <a:extLst>
            <a:ext uri="{FF2B5EF4-FFF2-40B4-BE49-F238E27FC236}">
              <a16:creationId xmlns:a16="http://schemas.microsoft.com/office/drawing/2014/main" id="{4B051BF2-EEEC-43D8-A964-E828F3ED35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xdr:row>
      <xdr:rowOff>0</xdr:rowOff>
    </xdr:from>
    <xdr:to>
      <xdr:col>24</xdr:col>
      <xdr:colOff>171450</xdr:colOff>
      <xdr:row>6</xdr:row>
      <xdr:rowOff>171450</xdr:rowOff>
    </xdr:to>
    <xdr:pic>
      <xdr:nvPicPr>
        <xdr:cNvPr id="54" name="Рисунок 53" descr="http://archive.wizards.com/dnd/fc/moons/moon_12.jpg">
          <a:extLst>
            <a:ext uri="{FF2B5EF4-FFF2-40B4-BE49-F238E27FC236}">
              <a16:creationId xmlns:a16="http://schemas.microsoft.com/office/drawing/2014/main" id="{89B0F8D6-90D5-4BA9-A487-246329E4111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xdr:row>
      <xdr:rowOff>0</xdr:rowOff>
    </xdr:from>
    <xdr:to>
      <xdr:col>25</xdr:col>
      <xdr:colOff>171450</xdr:colOff>
      <xdr:row>6</xdr:row>
      <xdr:rowOff>171450</xdr:rowOff>
    </xdr:to>
    <xdr:pic>
      <xdr:nvPicPr>
        <xdr:cNvPr id="55" name="Рисунок 54" descr="http://archive.wizards.com/dnd/fc/moons/moon_12.jpg">
          <a:extLst>
            <a:ext uri="{FF2B5EF4-FFF2-40B4-BE49-F238E27FC236}">
              <a16:creationId xmlns:a16="http://schemas.microsoft.com/office/drawing/2014/main" id="{6D39A0FE-B5D7-43C8-981A-2BBC655968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6</xdr:row>
      <xdr:rowOff>0</xdr:rowOff>
    </xdr:from>
    <xdr:to>
      <xdr:col>26</xdr:col>
      <xdr:colOff>171450</xdr:colOff>
      <xdr:row>6</xdr:row>
      <xdr:rowOff>171450</xdr:rowOff>
    </xdr:to>
    <xdr:pic>
      <xdr:nvPicPr>
        <xdr:cNvPr id="56" name="Рисунок 55" descr="http://archive.wizards.com/dnd/fc/moons/moon_13.jpg">
          <a:extLst>
            <a:ext uri="{FF2B5EF4-FFF2-40B4-BE49-F238E27FC236}">
              <a16:creationId xmlns:a16="http://schemas.microsoft.com/office/drawing/2014/main" id="{C4A5FABE-49F8-4AC9-87B1-00005D3185C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6</xdr:row>
      <xdr:rowOff>0</xdr:rowOff>
    </xdr:from>
    <xdr:to>
      <xdr:col>27</xdr:col>
      <xdr:colOff>171450</xdr:colOff>
      <xdr:row>6</xdr:row>
      <xdr:rowOff>171450</xdr:rowOff>
    </xdr:to>
    <xdr:pic>
      <xdr:nvPicPr>
        <xdr:cNvPr id="57" name="Рисунок 56" descr="http://archive.wizards.com/dnd/fc/moons/moon_14.jpg">
          <a:extLst>
            <a:ext uri="{FF2B5EF4-FFF2-40B4-BE49-F238E27FC236}">
              <a16:creationId xmlns:a16="http://schemas.microsoft.com/office/drawing/2014/main" id="{71CF8D17-2D22-4E54-A170-B4377D6499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0</xdr:rowOff>
    </xdr:from>
    <xdr:to>
      <xdr:col>28</xdr:col>
      <xdr:colOff>171450</xdr:colOff>
      <xdr:row>6</xdr:row>
      <xdr:rowOff>171450</xdr:rowOff>
    </xdr:to>
    <xdr:pic>
      <xdr:nvPicPr>
        <xdr:cNvPr id="58" name="Рисунок 57" descr="http://archive.wizards.com/dnd/fc/moons/moon_14.jpg">
          <a:extLst>
            <a:ext uri="{FF2B5EF4-FFF2-40B4-BE49-F238E27FC236}">
              <a16:creationId xmlns:a16="http://schemas.microsoft.com/office/drawing/2014/main" id="{22A72AAC-1939-4A60-8B60-1B0A7908BD2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29</xdr:col>
      <xdr:colOff>171450</xdr:colOff>
      <xdr:row>6</xdr:row>
      <xdr:rowOff>171450</xdr:rowOff>
    </xdr:to>
    <xdr:pic>
      <xdr:nvPicPr>
        <xdr:cNvPr id="59" name="Рисунок 58" descr="http://archive.wizards.com/dnd/fc/moons/moon_15.jpg">
          <a:extLst>
            <a:ext uri="{FF2B5EF4-FFF2-40B4-BE49-F238E27FC236}">
              <a16:creationId xmlns:a16="http://schemas.microsoft.com/office/drawing/2014/main" id="{FE572B6F-4D57-4998-801F-14FD08D5AE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6</xdr:row>
      <xdr:rowOff>0</xdr:rowOff>
    </xdr:from>
    <xdr:to>
      <xdr:col>30</xdr:col>
      <xdr:colOff>171450</xdr:colOff>
      <xdr:row>6</xdr:row>
      <xdr:rowOff>171450</xdr:rowOff>
    </xdr:to>
    <xdr:pic>
      <xdr:nvPicPr>
        <xdr:cNvPr id="60" name="Рисунок 59" descr="http://archive.wizards.com/dnd/fc/moons/moon_15.jpg">
          <a:extLst>
            <a:ext uri="{FF2B5EF4-FFF2-40B4-BE49-F238E27FC236}">
              <a16:creationId xmlns:a16="http://schemas.microsoft.com/office/drawing/2014/main" id="{EAEB52A3-ED27-4965-8DCF-0EE4BE58277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6</xdr:row>
      <xdr:rowOff>0</xdr:rowOff>
    </xdr:from>
    <xdr:to>
      <xdr:col>31</xdr:col>
      <xdr:colOff>171450</xdr:colOff>
      <xdr:row>6</xdr:row>
      <xdr:rowOff>171450</xdr:rowOff>
    </xdr:to>
    <xdr:pic>
      <xdr:nvPicPr>
        <xdr:cNvPr id="61" name="Рисунок 60" descr="http://archive.wizards.com/dnd/fc/moons/moon_16.jpg">
          <a:extLst>
            <a:ext uri="{FF2B5EF4-FFF2-40B4-BE49-F238E27FC236}">
              <a16:creationId xmlns:a16="http://schemas.microsoft.com/office/drawing/2014/main" id="{CC96F8B1-DF02-473E-B75A-108D183B0F2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xdr:row>
      <xdr:rowOff>0</xdr:rowOff>
    </xdr:from>
    <xdr:to>
      <xdr:col>32</xdr:col>
      <xdr:colOff>171450</xdr:colOff>
      <xdr:row>6</xdr:row>
      <xdr:rowOff>171450</xdr:rowOff>
    </xdr:to>
    <xdr:pic>
      <xdr:nvPicPr>
        <xdr:cNvPr id="62" name="Рисунок 61" descr="http://archive.wizards.com/dnd/fc/moons/moon_16.jpg">
          <a:extLst>
            <a:ext uri="{FF2B5EF4-FFF2-40B4-BE49-F238E27FC236}">
              <a16:creationId xmlns:a16="http://schemas.microsoft.com/office/drawing/2014/main" id="{740B696F-A5EE-4D85-BA9B-89C072C9870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6</xdr:row>
      <xdr:rowOff>0</xdr:rowOff>
    </xdr:from>
    <xdr:to>
      <xdr:col>33</xdr:col>
      <xdr:colOff>171450</xdr:colOff>
      <xdr:row>6</xdr:row>
      <xdr:rowOff>171450</xdr:rowOff>
    </xdr:to>
    <xdr:pic>
      <xdr:nvPicPr>
        <xdr:cNvPr id="63" name="Рисунок 62" descr="http://archive.wizards.com/dnd/fc/moons/moon_1.jpg">
          <a:extLst>
            <a:ext uri="{FF2B5EF4-FFF2-40B4-BE49-F238E27FC236}">
              <a16:creationId xmlns:a16="http://schemas.microsoft.com/office/drawing/2014/main" id="{C351230E-F3BF-4ABE-8780-BEB3AE15E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6</xdr:row>
      <xdr:rowOff>0</xdr:rowOff>
    </xdr:from>
    <xdr:to>
      <xdr:col>34</xdr:col>
      <xdr:colOff>171450</xdr:colOff>
      <xdr:row>6</xdr:row>
      <xdr:rowOff>171450</xdr:rowOff>
    </xdr:to>
    <xdr:pic>
      <xdr:nvPicPr>
        <xdr:cNvPr id="64" name="Рисунок 63" descr="http://archive.wizards.com/dnd/fc/moons/moon_0.jpg">
          <a:extLst>
            <a:ext uri="{FF2B5EF4-FFF2-40B4-BE49-F238E27FC236}">
              <a16:creationId xmlns:a16="http://schemas.microsoft.com/office/drawing/2014/main" id="{ECE9958F-825C-4B7A-A3AC-AA39E958888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xdr:row>
      <xdr:rowOff>0</xdr:rowOff>
    </xdr:from>
    <xdr:to>
      <xdr:col>35</xdr:col>
      <xdr:colOff>171450</xdr:colOff>
      <xdr:row>6</xdr:row>
      <xdr:rowOff>171450</xdr:rowOff>
    </xdr:to>
    <xdr:pic>
      <xdr:nvPicPr>
        <xdr:cNvPr id="65" name="Рисунок 64" descr="http://archive.wizards.com/dnd/fc/moons/moon_0.jpg">
          <a:extLst>
            <a:ext uri="{FF2B5EF4-FFF2-40B4-BE49-F238E27FC236}">
              <a16:creationId xmlns:a16="http://schemas.microsoft.com/office/drawing/2014/main" id="{167FAE3D-BD6F-4346-8B5E-D51ACD1CA04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247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171450</xdr:colOff>
      <xdr:row>7</xdr:row>
      <xdr:rowOff>171450</xdr:rowOff>
    </xdr:to>
    <xdr:pic>
      <xdr:nvPicPr>
        <xdr:cNvPr id="66" name="Рисунок 65" descr="http://archive.wizards.com/dnd/fc/moons/moon_2.jpg">
          <a:extLst>
            <a:ext uri="{FF2B5EF4-FFF2-40B4-BE49-F238E27FC236}">
              <a16:creationId xmlns:a16="http://schemas.microsoft.com/office/drawing/2014/main" id="{A2DEBE80-BEE4-4172-8BEB-8F1ADD2C3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0</xdr:rowOff>
    </xdr:from>
    <xdr:to>
      <xdr:col>5</xdr:col>
      <xdr:colOff>171450</xdr:colOff>
      <xdr:row>7</xdr:row>
      <xdr:rowOff>171450</xdr:rowOff>
    </xdr:to>
    <xdr:pic>
      <xdr:nvPicPr>
        <xdr:cNvPr id="67" name="Рисунок 66" descr="http://archive.wizards.com/dnd/fc/moons/moon_2.jpg">
          <a:extLst>
            <a:ext uri="{FF2B5EF4-FFF2-40B4-BE49-F238E27FC236}">
              <a16:creationId xmlns:a16="http://schemas.microsoft.com/office/drawing/2014/main" id="{C0825BC6-15A2-4B3D-969B-5429134E8D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171450</xdr:colOff>
      <xdr:row>7</xdr:row>
      <xdr:rowOff>171450</xdr:rowOff>
    </xdr:to>
    <xdr:pic>
      <xdr:nvPicPr>
        <xdr:cNvPr id="68" name="Рисунок 67" descr="http://archive.wizards.com/dnd/fc/moons/moon_3.jpg">
          <a:extLst>
            <a:ext uri="{FF2B5EF4-FFF2-40B4-BE49-F238E27FC236}">
              <a16:creationId xmlns:a16="http://schemas.microsoft.com/office/drawing/2014/main" id="{16E09059-9F24-4997-AC97-61D2EAE82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171450</xdr:colOff>
      <xdr:row>7</xdr:row>
      <xdr:rowOff>171450</xdr:rowOff>
    </xdr:to>
    <xdr:pic>
      <xdr:nvPicPr>
        <xdr:cNvPr id="69" name="Рисунок 68" descr="http://archive.wizards.com/dnd/fc/moons/moon_3.jpg">
          <a:extLst>
            <a:ext uri="{FF2B5EF4-FFF2-40B4-BE49-F238E27FC236}">
              <a16:creationId xmlns:a16="http://schemas.microsoft.com/office/drawing/2014/main" id="{839B878C-7FB4-4E3D-96C2-2139D06C00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0</xdr:rowOff>
    </xdr:from>
    <xdr:to>
      <xdr:col>8</xdr:col>
      <xdr:colOff>171450</xdr:colOff>
      <xdr:row>7</xdr:row>
      <xdr:rowOff>171450</xdr:rowOff>
    </xdr:to>
    <xdr:pic>
      <xdr:nvPicPr>
        <xdr:cNvPr id="70" name="Рисунок 69" descr="http://archive.wizards.com/dnd/fc/moons/moon_3.jpg">
          <a:extLst>
            <a:ext uri="{FF2B5EF4-FFF2-40B4-BE49-F238E27FC236}">
              <a16:creationId xmlns:a16="http://schemas.microsoft.com/office/drawing/2014/main" id="{3301C4AF-9354-40CD-8614-42EAECBD93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171450</xdr:colOff>
      <xdr:row>7</xdr:row>
      <xdr:rowOff>171450</xdr:rowOff>
    </xdr:to>
    <xdr:pic>
      <xdr:nvPicPr>
        <xdr:cNvPr id="71" name="Рисунок 70" descr="http://archive.wizards.com/dnd/fc/moons/moon_4.jpg">
          <a:extLst>
            <a:ext uri="{FF2B5EF4-FFF2-40B4-BE49-F238E27FC236}">
              <a16:creationId xmlns:a16="http://schemas.microsoft.com/office/drawing/2014/main" id="{05934EAA-30DB-4F59-81D8-F159354C7D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0</xdr:rowOff>
    </xdr:from>
    <xdr:to>
      <xdr:col>10</xdr:col>
      <xdr:colOff>171450</xdr:colOff>
      <xdr:row>7</xdr:row>
      <xdr:rowOff>171450</xdr:rowOff>
    </xdr:to>
    <xdr:pic>
      <xdr:nvPicPr>
        <xdr:cNvPr id="72" name="Рисунок 71" descr="http://archive.wizards.com/dnd/fc/moons/moon_4.jpg">
          <a:extLst>
            <a:ext uri="{FF2B5EF4-FFF2-40B4-BE49-F238E27FC236}">
              <a16:creationId xmlns:a16="http://schemas.microsoft.com/office/drawing/2014/main" id="{DAD2BA1D-0E3A-40FE-9EDB-DC36721C8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xdr:row>
      <xdr:rowOff>0</xdr:rowOff>
    </xdr:from>
    <xdr:to>
      <xdr:col>11</xdr:col>
      <xdr:colOff>171450</xdr:colOff>
      <xdr:row>7</xdr:row>
      <xdr:rowOff>171450</xdr:rowOff>
    </xdr:to>
    <xdr:pic>
      <xdr:nvPicPr>
        <xdr:cNvPr id="73" name="Рисунок 72" descr="http://archive.wizards.com/dnd/fc/moons/moon_5.jpg">
          <a:extLst>
            <a:ext uri="{FF2B5EF4-FFF2-40B4-BE49-F238E27FC236}">
              <a16:creationId xmlns:a16="http://schemas.microsoft.com/office/drawing/2014/main" id="{F0B4C171-1A93-4117-BB7C-9DFC70DD11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xdr:row>
      <xdr:rowOff>0</xdr:rowOff>
    </xdr:from>
    <xdr:to>
      <xdr:col>12</xdr:col>
      <xdr:colOff>171450</xdr:colOff>
      <xdr:row>7</xdr:row>
      <xdr:rowOff>171450</xdr:rowOff>
    </xdr:to>
    <xdr:pic>
      <xdr:nvPicPr>
        <xdr:cNvPr id="74" name="Рисунок 73" descr="http://archive.wizards.com/dnd/fc/moons/moon_6.jpg">
          <a:extLst>
            <a:ext uri="{FF2B5EF4-FFF2-40B4-BE49-F238E27FC236}">
              <a16:creationId xmlns:a16="http://schemas.microsoft.com/office/drawing/2014/main" id="{38A38A87-B8B2-4EAB-A2CA-B62E304D27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xdr:row>
      <xdr:rowOff>0</xdr:rowOff>
    </xdr:from>
    <xdr:to>
      <xdr:col>13</xdr:col>
      <xdr:colOff>171450</xdr:colOff>
      <xdr:row>7</xdr:row>
      <xdr:rowOff>171450</xdr:rowOff>
    </xdr:to>
    <xdr:pic>
      <xdr:nvPicPr>
        <xdr:cNvPr id="75" name="Рисунок 74" descr="http://archive.wizards.com/dnd/fc/moons/moon_6.jpg">
          <a:extLst>
            <a:ext uri="{FF2B5EF4-FFF2-40B4-BE49-F238E27FC236}">
              <a16:creationId xmlns:a16="http://schemas.microsoft.com/office/drawing/2014/main" id="{09F3DAFE-2807-4898-9CA0-E279072326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xdr:row>
      <xdr:rowOff>0</xdr:rowOff>
    </xdr:from>
    <xdr:to>
      <xdr:col>14</xdr:col>
      <xdr:colOff>171450</xdr:colOff>
      <xdr:row>7</xdr:row>
      <xdr:rowOff>171450</xdr:rowOff>
    </xdr:to>
    <xdr:pic>
      <xdr:nvPicPr>
        <xdr:cNvPr id="76" name="Рисунок 75" descr="http://archive.wizards.com/dnd/fc/moons/moon_7.jpg">
          <a:extLst>
            <a:ext uri="{FF2B5EF4-FFF2-40B4-BE49-F238E27FC236}">
              <a16:creationId xmlns:a16="http://schemas.microsoft.com/office/drawing/2014/main" id="{4B7517B3-E409-4691-BC51-F1B25617C5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171450</xdr:colOff>
      <xdr:row>7</xdr:row>
      <xdr:rowOff>171450</xdr:rowOff>
    </xdr:to>
    <xdr:pic>
      <xdr:nvPicPr>
        <xdr:cNvPr id="77" name="Рисунок 76" descr="http://archive.wizards.com/dnd/fc/moons/moon_7.jpg">
          <a:extLst>
            <a:ext uri="{FF2B5EF4-FFF2-40B4-BE49-F238E27FC236}">
              <a16:creationId xmlns:a16="http://schemas.microsoft.com/office/drawing/2014/main" id="{84C78E50-9A69-443A-BD98-50A32BFCAE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7</xdr:row>
      <xdr:rowOff>0</xdr:rowOff>
    </xdr:from>
    <xdr:to>
      <xdr:col>16</xdr:col>
      <xdr:colOff>171450</xdr:colOff>
      <xdr:row>7</xdr:row>
      <xdr:rowOff>171450</xdr:rowOff>
    </xdr:to>
    <xdr:pic>
      <xdr:nvPicPr>
        <xdr:cNvPr id="78" name="Рисунок 77" descr="http://archive.wizards.com/dnd/fc/moons/moon_7.jpg">
          <a:extLst>
            <a:ext uri="{FF2B5EF4-FFF2-40B4-BE49-F238E27FC236}">
              <a16:creationId xmlns:a16="http://schemas.microsoft.com/office/drawing/2014/main" id="{8831A00A-49FC-4DF0-9DB3-0B5E4DFD12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xdr:row>
      <xdr:rowOff>0</xdr:rowOff>
    </xdr:from>
    <xdr:to>
      <xdr:col>17</xdr:col>
      <xdr:colOff>171450</xdr:colOff>
      <xdr:row>7</xdr:row>
      <xdr:rowOff>171450</xdr:rowOff>
    </xdr:to>
    <xdr:pic>
      <xdr:nvPicPr>
        <xdr:cNvPr id="79" name="Рисунок 78" descr="http://archive.wizards.com/dnd/fc/moons/moon_8.jpg">
          <a:extLst>
            <a:ext uri="{FF2B5EF4-FFF2-40B4-BE49-F238E27FC236}">
              <a16:creationId xmlns:a16="http://schemas.microsoft.com/office/drawing/2014/main" id="{14762C02-9290-4874-AF56-1C500A22324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xdr:row>
      <xdr:rowOff>0</xdr:rowOff>
    </xdr:from>
    <xdr:to>
      <xdr:col>18</xdr:col>
      <xdr:colOff>171450</xdr:colOff>
      <xdr:row>7</xdr:row>
      <xdr:rowOff>171450</xdr:rowOff>
    </xdr:to>
    <xdr:pic>
      <xdr:nvPicPr>
        <xdr:cNvPr id="80" name="Рисунок 79" descr="http://archive.wizards.com/dnd/fc/moons/moon_8.jpg">
          <a:extLst>
            <a:ext uri="{FF2B5EF4-FFF2-40B4-BE49-F238E27FC236}">
              <a16:creationId xmlns:a16="http://schemas.microsoft.com/office/drawing/2014/main" id="{6C114519-7565-431D-982C-4A4A9FF7DC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7</xdr:row>
      <xdr:rowOff>0</xdr:rowOff>
    </xdr:from>
    <xdr:to>
      <xdr:col>19</xdr:col>
      <xdr:colOff>171450</xdr:colOff>
      <xdr:row>7</xdr:row>
      <xdr:rowOff>171450</xdr:rowOff>
    </xdr:to>
    <xdr:pic>
      <xdr:nvPicPr>
        <xdr:cNvPr id="81" name="Рисунок 80" descr="http://archive.wizards.com/dnd/fc/moons/moon_9.jpg">
          <a:extLst>
            <a:ext uri="{FF2B5EF4-FFF2-40B4-BE49-F238E27FC236}">
              <a16:creationId xmlns:a16="http://schemas.microsoft.com/office/drawing/2014/main" id="{13F92D95-0157-4761-B027-C474CACC12C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xdr:row>
      <xdr:rowOff>0</xdr:rowOff>
    </xdr:from>
    <xdr:to>
      <xdr:col>20</xdr:col>
      <xdr:colOff>171450</xdr:colOff>
      <xdr:row>7</xdr:row>
      <xdr:rowOff>171450</xdr:rowOff>
    </xdr:to>
    <xdr:pic>
      <xdr:nvPicPr>
        <xdr:cNvPr id="82" name="Рисунок 81" descr="http://archive.wizards.com/dnd/fc/moons/moon_10.jpg">
          <a:extLst>
            <a:ext uri="{FF2B5EF4-FFF2-40B4-BE49-F238E27FC236}">
              <a16:creationId xmlns:a16="http://schemas.microsoft.com/office/drawing/2014/main" id="{9E23CB64-2129-4893-8BFF-72333199F3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7</xdr:row>
      <xdr:rowOff>0</xdr:rowOff>
    </xdr:from>
    <xdr:to>
      <xdr:col>21</xdr:col>
      <xdr:colOff>171450</xdr:colOff>
      <xdr:row>7</xdr:row>
      <xdr:rowOff>171450</xdr:rowOff>
    </xdr:to>
    <xdr:pic>
      <xdr:nvPicPr>
        <xdr:cNvPr id="83" name="Рисунок 82" descr="http://archive.wizards.com/dnd/fc/moons/moon_10.jpg">
          <a:extLst>
            <a:ext uri="{FF2B5EF4-FFF2-40B4-BE49-F238E27FC236}">
              <a16:creationId xmlns:a16="http://schemas.microsoft.com/office/drawing/2014/main" id="{CE6EDB80-8299-48CF-8278-CA56822D5F6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7</xdr:row>
      <xdr:rowOff>0</xdr:rowOff>
    </xdr:from>
    <xdr:to>
      <xdr:col>22</xdr:col>
      <xdr:colOff>171450</xdr:colOff>
      <xdr:row>7</xdr:row>
      <xdr:rowOff>171450</xdr:rowOff>
    </xdr:to>
    <xdr:pic>
      <xdr:nvPicPr>
        <xdr:cNvPr id="84" name="Рисунок 83" descr="http://archive.wizards.com/dnd/fc/moons/moon_11.jpg">
          <a:extLst>
            <a:ext uri="{FF2B5EF4-FFF2-40B4-BE49-F238E27FC236}">
              <a16:creationId xmlns:a16="http://schemas.microsoft.com/office/drawing/2014/main" id="{39013B09-AB6A-4A10-85D7-1B493A05F6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7</xdr:row>
      <xdr:rowOff>0</xdr:rowOff>
    </xdr:from>
    <xdr:to>
      <xdr:col>23</xdr:col>
      <xdr:colOff>171450</xdr:colOff>
      <xdr:row>7</xdr:row>
      <xdr:rowOff>171450</xdr:rowOff>
    </xdr:to>
    <xdr:pic>
      <xdr:nvPicPr>
        <xdr:cNvPr id="85" name="Рисунок 84" descr="http://archive.wizards.com/dnd/fc/moons/moon_11.jpg">
          <a:extLst>
            <a:ext uri="{FF2B5EF4-FFF2-40B4-BE49-F238E27FC236}">
              <a16:creationId xmlns:a16="http://schemas.microsoft.com/office/drawing/2014/main" id="{1EDB3B50-33C5-493F-ADD0-02569A7DB7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7</xdr:row>
      <xdr:rowOff>0</xdr:rowOff>
    </xdr:from>
    <xdr:to>
      <xdr:col>24</xdr:col>
      <xdr:colOff>171450</xdr:colOff>
      <xdr:row>7</xdr:row>
      <xdr:rowOff>171450</xdr:rowOff>
    </xdr:to>
    <xdr:pic>
      <xdr:nvPicPr>
        <xdr:cNvPr id="86" name="Рисунок 85" descr="http://archive.wizards.com/dnd/fc/moons/moon_12.jpg">
          <a:extLst>
            <a:ext uri="{FF2B5EF4-FFF2-40B4-BE49-F238E27FC236}">
              <a16:creationId xmlns:a16="http://schemas.microsoft.com/office/drawing/2014/main" id="{28826AD3-56F2-4B07-B3A0-4161D2BABE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7</xdr:row>
      <xdr:rowOff>0</xdr:rowOff>
    </xdr:from>
    <xdr:to>
      <xdr:col>25</xdr:col>
      <xdr:colOff>171450</xdr:colOff>
      <xdr:row>7</xdr:row>
      <xdr:rowOff>171450</xdr:rowOff>
    </xdr:to>
    <xdr:pic>
      <xdr:nvPicPr>
        <xdr:cNvPr id="87" name="Рисунок 86" descr="http://archive.wizards.com/dnd/fc/moons/moon_12.jpg">
          <a:extLst>
            <a:ext uri="{FF2B5EF4-FFF2-40B4-BE49-F238E27FC236}">
              <a16:creationId xmlns:a16="http://schemas.microsoft.com/office/drawing/2014/main" id="{753696FF-DD29-4565-8F21-87AEF5D659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7</xdr:row>
      <xdr:rowOff>0</xdr:rowOff>
    </xdr:from>
    <xdr:to>
      <xdr:col>26</xdr:col>
      <xdr:colOff>171450</xdr:colOff>
      <xdr:row>7</xdr:row>
      <xdr:rowOff>171450</xdr:rowOff>
    </xdr:to>
    <xdr:pic>
      <xdr:nvPicPr>
        <xdr:cNvPr id="88" name="Рисунок 87" descr="http://archive.wizards.com/dnd/fc/moons/moon_13.jpg">
          <a:extLst>
            <a:ext uri="{FF2B5EF4-FFF2-40B4-BE49-F238E27FC236}">
              <a16:creationId xmlns:a16="http://schemas.microsoft.com/office/drawing/2014/main" id="{85FBB0DD-16AC-4D74-BC6B-418BC4AC83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7</xdr:row>
      <xdr:rowOff>0</xdr:rowOff>
    </xdr:from>
    <xdr:to>
      <xdr:col>27</xdr:col>
      <xdr:colOff>171450</xdr:colOff>
      <xdr:row>7</xdr:row>
      <xdr:rowOff>171450</xdr:rowOff>
    </xdr:to>
    <xdr:pic>
      <xdr:nvPicPr>
        <xdr:cNvPr id="89" name="Рисунок 88" descr="http://archive.wizards.com/dnd/fc/moons/moon_14.jpg">
          <a:extLst>
            <a:ext uri="{FF2B5EF4-FFF2-40B4-BE49-F238E27FC236}">
              <a16:creationId xmlns:a16="http://schemas.microsoft.com/office/drawing/2014/main" id="{8F4945C3-D40A-4B9C-AB25-4366CC96148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0</xdr:rowOff>
    </xdr:from>
    <xdr:to>
      <xdr:col>28</xdr:col>
      <xdr:colOff>171450</xdr:colOff>
      <xdr:row>7</xdr:row>
      <xdr:rowOff>171450</xdr:rowOff>
    </xdr:to>
    <xdr:pic>
      <xdr:nvPicPr>
        <xdr:cNvPr id="90" name="Рисунок 89" descr="http://archive.wizards.com/dnd/fc/moons/moon_14.jpg">
          <a:extLst>
            <a:ext uri="{FF2B5EF4-FFF2-40B4-BE49-F238E27FC236}">
              <a16:creationId xmlns:a16="http://schemas.microsoft.com/office/drawing/2014/main" id="{FF78F8A0-36F7-4BB0-931D-3ED1543965D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xdr:row>
      <xdr:rowOff>0</xdr:rowOff>
    </xdr:from>
    <xdr:to>
      <xdr:col>29</xdr:col>
      <xdr:colOff>171450</xdr:colOff>
      <xdr:row>7</xdr:row>
      <xdr:rowOff>171450</xdr:rowOff>
    </xdr:to>
    <xdr:pic>
      <xdr:nvPicPr>
        <xdr:cNvPr id="91" name="Рисунок 90" descr="http://archive.wizards.com/dnd/fc/moons/moon_15.jpg">
          <a:extLst>
            <a:ext uri="{FF2B5EF4-FFF2-40B4-BE49-F238E27FC236}">
              <a16:creationId xmlns:a16="http://schemas.microsoft.com/office/drawing/2014/main" id="{134ACABC-B6D0-464A-8D27-8E1CAE6F8F7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7</xdr:row>
      <xdr:rowOff>0</xdr:rowOff>
    </xdr:from>
    <xdr:to>
      <xdr:col>30</xdr:col>
      <xdr:colOff>171450</xdr:colOff>
      <xdr:row>7</xdr:row>
      <xdr:rowOff>171450</xdr:rowOff>
    </xdr:to>
    <xdr:pic>
      <xdr:nvPicPr>
        <xdr:cNvPr id="92" name="Рисунок 91" descr="http://archive.wizards.com/dnd/fc/moons/moon_15.jpg">
          <a:extLst>
            <a:ext uri="{FF2B5EF4-FFF2-40B4-BE49-F238E27FC236}">
              <a16:creationId xmlns:a16="http://schemas.microsoft.com/office/drawing/2014/main" id="{8FC52FAD-7261-4BFA-BE11-E330C598D01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7</xdr:row>
      <xdr:rowOff>0</xdr:rowOff>
    </xdr:from>
    <xdr:to>
      <xdr:col>31</xdr:col>
      <xdr:colOff>171450</xdr:colOff>
      <xdr:row>7</xdr:row>
      <xdr:rowOff>171450</xdr:rowOff>
    </xdr:to>
    <xdr:pic>
      <xdr:nvPicPr>
        <xdr:cNvPr id="93" name="Рисунок 92" descr="http://archive.wizards.com/dnd/fc/moons/moon_15.jpg">
          <a:extLst>
            <a:ext uri="{FF2B5EF4-FFF2-40B4-BE49-F238E27FC236}">
              <a16:creationId xmlns:a16="http://schemas.microsoft.com/office/drawing/2014/main" id="{F76BBEE4-9D32-41D4-A6B2-55E2C1286CE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7</xdr:row>
      <xdr:rowOff>0</xdr:rowOff>
    </xdr:from>
    <xdr:to>
      <xdr:col>32</xdr:col>
      <xdr:colOff>171450</xdr:colOff>
      <xdr:row>7</xdr:row>
      <xdr:rowOff>171450</xdr:rowOff>
    </xdr:to>
    <xdr:pic>
      <xdr:nvPicPr>
        <xdr:cNvPr id="94" name="Рисунок 93" descr="http://archive.wizards.com/dnd/fc/moons/moon_16.jpg">
          <a:extLst>
            <a:ext uri="{FF2B5EF4-FFF2-40B4-BE49-F238E27FC236}">
              <a16:creationId xmlns:a16="http://schemas.microsoft.com/office/drawing/2014/main" id="{4A469521-5A0A-45D1-8018-90B6C1A09E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7</xdr:row>
      <xdr:rowOff>0</xdr:rowOff>
    </xdr:from>
    <xdr:to>
      <xdr:col>33</xdr:col>
      <xdr:colOff>171450</xdr:colOff>
      <xdr:row>7</xdr:row>
      <xdr:rowOff>171450</xdr:rowOff>
    </xdr:to>
    <xdr:pic>
      <xdr:nvPicPr>
        <xdr:cNvPr id="95" name="Рисунок 94" descr="http://archive.wizards.com/dnd/fc/moons/moon_16.jpg">
          <a:extLst>
            <a:ext uri="{FF2B5EF4-FFF2-40B4-BE49-F238E27FC236}">
              <a16:creationId xmlns:a16="http://schemas.microsoft.com/office/drawing/2014/main" id="{2BBC67C0-0AFC-42B5-B1E7-6E4263B8085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7</xdr:row>
      <xdr:rowOff>0</xdr:rowOff>
    </xdr:from>
    <xdr:to>
      <xdr:col>34</xdr:col>
      <xdr:colOff>171450</xdr:colOff>
      <xdr:row>7</xdr:row>
      <xdr:rowOff>171450</xdr:rowOff>
    </xdr:to>
    <xdr:pic>
      <xdr:nvPicPr>
        <xdr:cNvPr id="96" name="Рисунок 95" descr="http://archive.wizards.com/dnd/fc/moons/moon_0.jpg">
          <a:extLst>
            <a:ext uri="{FF2B5EF4-FFF2-40B4-BE49-F238E27FC236}">
              <a16:creationId xmlns:a16="http://schemas.microsoft.com/office/drawing/2014/main" id="{220F5D17-B391-47D8-BD2E-314586495A9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xdr:row>
      <xdr:rowOff>0</xdr:rowOff>
    </xdr:from>
    <xdr:to>
      <xdr:col>35</xdr:col>
      <xdr:colOff>171450</xdr:colOff>
      <xdr:row>7</xdr:row>
      <xdr:rowOff>171450</xdr:rowOff>
    </xdr:to>
    <xdr:pic>
      <xdr:nvPicPr>
        <xdr:cNvPr id="97" name="Рисунок 96" descr="http://archive.wizards.com/dnd/fc/moons/moon_0.jpg">
          <a:extLst>
            <a:ext uri="{FF2B5EF4-FFF2-40B4-BE49-F238E27FC236}">
              <a16:creationId xmlns:a16="http://schemas.microsoft.com/office/drawing/2014/main" id="{88BAA309-F36A-4561-BCE5-9EB268909A3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438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171450</xdr:colOff>
      <xdr:row>8</xdr:row>
      <xdr:rowOff>171450</xdr:rowOff>
    </xdr:to>
    <xdr:pic>
      <xdr:nvPicPr>
        <xdr:cNvPr id="98" name="Рисунок 97" descr="http://archive.wizards.com/dnd/fc/moons/moon_1.jpg">
          <a:extLst>
            <a:ext uri="{FF2B5EF4-FFF2-40B4-BE49-F238E27FC236}">
              <a16:creationId xmlns:a16="http://schemas.microsoft.com/office/drawing/2014/main" id="{DDCF2CE7-0BB0-43E7-B580-DC9FA2D95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171450</xdr:colOff>
      <xdr:row>8</xdr:row>
      <xdr:rowOff>171450</xdr:rowOff>
    </xdr:to>
    <xdr:pic>
      <xdr:nvPicPr>
        <xdr:cNvPr id="99" name="Рисунок 98" descr="http://archive.wizards.com/dnd/fc/moons/moon_2.jpg">
          <a:extLst>
            <a:ext uri="{FF2B5EF4-FFF2-40B4-BE49-F238E27FC236}">
              <a16:creationId xmlns:a16="http://schemas.microsoft.com/office/drawing/2014/main" id="{EB34BD62-1CCF-4AA8-B0D5-DAE45D46BE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xdr:row>
      <xdr:rowOff>0</xdr:rowOff>
    </xdr:from>
    <xdr:to>
      <xdr:col>6</xdr:col>
      <xdr:colOff>171450</xdr:colOff>
      <xdr:row>8</xdr:row>
      <xdr:rowOff>171450</xdr:rowOff>
    </xdr:to>
    <xdr:pic>
      <xdr:nvPicPr>
        <xdr:cNvPr id="100" name="Рисунок 99" descr="http://archive.wizards.com/dnd/fc/moons/moon_2.jpg">
          <a:extLst>
            <a:ext uri="{FF2B5EF4-FFF2-40B4-BE49-F238E27FC236}">
              <a16:creationId xmlns:a16="http://schemas.microsoft.com/office/drawing/2014/main" id="{02E821AE-94CB-479D-95CA-733B8F6983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171450</xdr:colOff>
      <xdr:row>8</xdr:row>
      <xdr:rowOff>171450</xdr:rowOff>
    </xdr:to>
    <xdr:pic>
      <xdr:nvPicPr>
        <xdr:cNvPr id="101" name="Рисунок 100" descr="http://archive.wizards.com/dnd/fc/moons/moon_3.jpg">
          <a:extLst>
            <a:ext uri="{FF2B5EF4-FFF2-40B4-BE49-F238E27FC236}">
              <a16:creationId xmlns:a16="http://schemas.microsoft.com/office/drawing/2014/main" id="{E91A65C6-C104-49B6-831E-FD6E9AAC40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171450</xdr:colOff>
      <xdr:row>8</xdr:row>
      <xdr:rowOff>171450</xdr:rowOff>
    </xdr:to>
    <xdr:pic>
      <xdr:nvPicPr>
        <xdr:cNvPr id="102" name="Рисунок 101" descr="http://archive.wizards.com/dnd/fc/moons/moon_3.jpg">
          <a:extLst>
            <a:ext uri="{FF2B5EF4-FFF2-40B4-BE49-F238E27FC236}">
              <a16:creationId xmlns:a16="http://schemas.microsoft.com/office/drawing/2014/main" id="{5542A81A-AB7E-4347-901E-8BAF8BD361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171450</xdr:colOff>
      <xdr:row>8</xdr:row>
      <xdr:rowOff>171450</xdr:rowOff>
    </xdr:to>
    <xdr:pic>
      <xdr:nvPicPr>
        <xdr:cNvPr id="103" name="Рисунок 102" descr="http://archive.wizards.com/dnd/fc/moons/moon_4.jpg">
          <a:extLst>
            <a:ext uri="{FF2B5EF4-FFF2-40B4-BE49-F238E27FC236}">
              <a16:creationId xmlns:a16="http://schemas.microsoft.com/office/drawing/2014/main" id="{11FF9D38-329B-4209-BD49-001F8985E3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171450</xdr:colOff>
      <xdr:row>8</xdr:row>
      <xdr:rowOff>171450</xdr:rowOff>
    </xdr:to>
    <xdr:pic>
      <xdr:nvPicPr>
        <xdr:cNvPr id="104" name="Рисунок 103" descr="http://archive.wizards.com/dnd/fc/moons/moon_4.jpg">
          <a:extLst>
            <a:ext uri="{FF2B5EF4-FFF2-40B4-BE49-F238E27FC236}">
              <a16:creationId xmlns:a16="http://schemas.microsoft.com/office/drawing/2014/main" id="{E77D68D8-534E-4B1F-9408-CCC44B7C3D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11</xdr:col>
      <xdr:colOff>171450</xdr:colOff>
      <xdr:row>8</xdr:row>
      <xdr:rowOff>171450</xdr:rowOff>
    </xdr:to>
    <xdr:pic>
      <xdr:nvPicPr>
        <xdr:cNvPr id="105" name="Рисунок 104" descr="http://archive.wizards.com/dnd/fc/moons/moon_5.jpg">
          <a:extLst>
            <a:ext uri="{FF2B5EF4-FFF2-40B4-BE49-F238E27FC236}">
              <a16:creationId xmlns:a16="http://schemas.microsoft.com/office/drawing/2014/main" id="{EBBE899C-159A-4AA4-8A2A-74A47DBCD7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xdr:row>
      <xdr:rowOff>0</xdr:rowOff>
    </xdr:from>
    <xdr:to>
      <xdr:col>12</xdr:col>
      <xdr:colOff>171450</xdr:colOff>
      <xdr:row>8</xdr:row>
      <xdr:rowOff>171450</xdr:rowOff>
    </xdr:to>
    <xdr:pic>
      <xdr:nvPicPr>
        <xdr:cNvPr id="106" name="Рисунок 105" descr="http://archive.wizards.com/dnd/fc/moons/moon_6.jpg">
          <a:extLst>
            <a:ext uri="{FF2B5EF4-FFF2-40B4-BE49-F238E27FC236}">
              <a16:creationId xmlns:a16="http://schemas.microsoft.com/office/drawing/2014/main" id="{ABD497AB-04CF-432E-827A-C0ECF0877D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xdr:row>
      <xdr:rowOff>0</xdr:rowOff>
    </xdr:from>
    <xdr:to>
      <xdr:col>13</xdr:col>
      <xdr:colOff>171450</xdr:colOff>
      <xdr:row>8</xdr:row>
      <xdr:rowOff>171450</xdr:rowOff>
    </xdr:to>
    <xdr:pic>
      <xdr:nvPicPr>
        <xdr:cNvPr id="107" name="Рисунок 106" descr="http://archive.wizards.com/dnd/fc/moons/moon_6.jpg">
          <a:extLst>
            <a:ext uri="{FF2B5EF4-FFF2-40B4-BE49-F238E27FC236}">
              <a16:creationId xmlns:a16="http://schemas.microsoft.com/office/drawing/2014/main" id="{9800C02D-0125-4F00-BF1A-6BC6891DCF2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xdr:row>
      <xdr:rowOff>0</xdr:rowOff>
    </xdr:from>
    <xdr:to>
      <xdr:col>14</xdr:col>
      <xdr:colOff>171450</xdr:colOff>
      <xdr:row>8</xdr:row>
      <xdr:rowOff>171450</xdr:rowOff>
    </xdr:to>
    <xdr:pic>
      <xdr:nvPicPr>
        <xdr:cNvPr id="108" name="Рисунок 107" descr="http://archive.wizards.com/dnd/fc/moons/moon_7.jpg">
          <a:extLst>
            <a:ext uri="{FF2B5EF4-FFF2-40B4-BE49-F238E27FC236}">
              <a16:creationId xmlns:a16="http://schemas.microsoft.com/office/drawing/2014/main" id="{2BD2D2B2-6604-4BDE-948B-2AAF8E6135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xdr:row>
      <xdr:rowOff>0</xdr:rowOff>
    </xdr:from>
    <xdr:to>
      <xdr:col>15</xdr:col>
      <xdr:colOff>171450</xdr:colOff>
      <xdr:row>8</xdr:row>
      <xdr:rowOff>171450</xdr:rowOff>
    </xdr:to>
    <xdr:pic>
      <xdr:nvPicPr>
        <xdr:cNvPr id="109" name="Рисунок 108" descr="http://archive.wizards.com/dnd/fc/moons/moon_7.jpg">
          <a:extLst>
            <a:ext uri="{FF2B5EF4-FFF2-40B4-BE49-F238E27FC236}">
              <a16:creationId xmlns:a16="http://schemas.microsoft.com/office/drawing/2014/main" id="{41917AD4-2480-484A-A9B2-2C87D3951F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8</xdr:row>
      <xdr:rowOff>0</xdr:rowOff>
    </xdr:from>
    <xdr:to>
      <xdr:col>16</xdr:col>
      <xdr:colOff>171450</xdr:colOff>
      <xdr:row>8</xdr:row>
      <xdr:rowOff>171450</xdr:rowOff>
    </xdr:to>
    <xdr:pic>
      <xdr:nvPicPr>
        <xdr:cNvPr id="110" name="Рисунок 109" descr="http://archive.wizards.com/dnd/fc/moons/moon_7.jpg">
          <a:extLst>
            <a:ext uri="{FF2B5EF4-FFF2-40B4-BE49-F238E27FC236}">
              <a16:creationId xmlns:a16="http://schemas.microsoft.com/office/drawing/2014/main" id="{4684E840-F6E9-475C-A157-0A5A44EE68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xdr:row>
      <xdr:rowOff>0</xdr:rowOff>
    </xdr:from>
    <xdr:to>
      <xdr:col>17</xdr:col>
      <xdr:colOff>171450</xdr:colOff>
      <xdr:row>8</xdr:row>
      <xdr:rowOff>171450</xdr:rowOff>
    </xdr:to>
    <xdr:pic>
      <xdr:nvPicPr>
        <xdr:cNvPr id="111" name="Рисунок 110" descr="http://archive.wizards.com/dnd/fc/moons/moon_8.jpg">
          <a:extLst>
            <a:ext uri="{FF2B5EF4-FFF2-40B4-BE49-F238E27FC236}">
              <a16:creationId xmlns:a16="http://schemas.microsoft.com/office/drawing/2014/main" id="{3D32BF56-D998-4CA0-B348-809AC41353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xdr:row>
      <xdr:rowOff>0</xdr:rowOff>
    </xdr:from>
    <xdr:to>
      <xdr:col>18</xdr:col>
      <xdr:colOff>171450</xdr:colOff>
      <xdr:row>8</xdr:row>
      <xdr:rowOff>171450</xdr:rowOff>
    </xdr:to>
    <xdr:pic>
      <xdr:nvPicPr>
        <xdr:cNvPr id="112" name="Рисунок 111" descr="http://archive.wizards.com/dnd/fc/moons/moon_8.jpg">
          <a:extLst>
            <a:ext uri="{FF2B5EF4-FFF2-40B4-BE49-F238E27FC236}">
              <a16:creationId xmlns:a16="http://schemas.microsoft.com/office/drawing/2014/main" id="{D56323D7-3B82-406D-88EF-6F87ED119C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8</xdr:row>
      <xdr:rowOff>0</xdr:rowOff>
    </xdr:from>
    <xdr:to>
      <xdr:col>19</xdr:col>
      <xdr:colOff>171450</xdr:colOff>
      <xdr:row>8</xdr:row>
      <xdr:rowOff>171450</xdr:rowOff>
    </xdr:to>
    <xdr:pic>
      <xdr:nvPicPr>
        <xdr:cNvPr id="113" name="Рисунок 112" descr="http://archive.wizards.com/dnd/fc/moons/moon_9.jpg">
          <a:extLst>
            <a:ext uri="{FF2B5EF4-FFF2-40B4-BE49-F238E27FC236}">
              <a16:creationId xmlns:a16="http://schemas.microsoft.com/office/drawing/2014/main" id="{00EDE55F-9812-435A-9A73-DF94BDF00E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8</xdr:row>
      <xdr:rowOff>0</xdr:rowOff>
    </xdr:from>
    <xdr:to>
      <xdr:col>20</xdr:col>
      <xdr:colOff>171450</xdr:colOff>
      <xdr:row>8</xdr:row>
      <xdr:rowOff>171450</xdr:rowOff>
    </xdr:to>
    <xdr:pic>
      <xdr:nvPicPr>
        <xdr:cNvPr id="114" name="Рисунок 113" descr="http://archive.wizards.com/dnd/fc/moons/moon_10.jpg">
          <a:extLst>
            <a:ext uri="{FF2B5EF4-FFF2-40B4-BE49-F238E27FC236}">
              <a16:creationId xmlns:a16="http://schemas.microsoft.com/office/drawing/2014/main" id="{DACC6479-3C16-463B-8A9F-73D54D7878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8</xdr:row>
      <xdr:rowOff>0</xdr:rowOff>
    </xdr:from>
    <xdr:to>
      <xdr:col>21</xdr:col>
      <xdr:colOff>171450</xdr:colOff>
      <xdr:row>8</xdr:row>
      <xdr:rowOff>171450</xdr:rowOff>
    </xdr:to>
    <xdr:pic>
      <xdr:nvPicPr>
        <xdr:cNvPr id="115" name="Рисунок 114" descr="http://archive.wizards.com/dnd/fc/moons/moon_10.jpg">
          <a:extLst>
            <a:ext uri="{FF2B5EF4-FFF2-40B4-BE49-F238E27FC236}">
              <a16:creationId xmlns:a16="http://schemas.microsoft.com/office/drawing/2014/main" id="{BE804C7D-2BE3-484C-B9C4-8E2891F6D0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8</xdr:row>
      <xdr:rowOff>0</xdr:rowOff>
    </xdr:from>
    <xdr:to>
      <xdr:col>22</xdr:col>
      <xdr:colOff>171450</xdr:colOff>
      <xdr:row>8</xdr:row>
      <xdr:rowOff>171450</xdr:rowOff>
    </xdr:to>
    <xdr:pic>
      <xdr:nvPicPr>
        <xdr:cNvPr id="116" name="Рисунок 115" descr="http://archive.wizards.com/dnd/fc/moons/moon_11.jpg">
          <a:extLst>
            <a:ext uri="{FF2B5EF4-FFF2-40B4-BE49-F238E27FC236}">
              <a16:creationId xmlns:a16="http://schemas.microsoft.com/office/drawing/2014/main" id="{5A205650-6FDB-45FA-9A5D-3BD86E5893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8</xdr:row>
      <xdr:rowOff>0</xdr:rowOff>
    </xdr:from>
    <xdr:to>
      <xdr:col>23</xdr:col>
      <xdr:colOff>171450</xdr:colOff>
      <xdr:row>8</xdr:row>
      <xdr:rowOff>171450</xdr:rowOff>
    </xdr:to>
    <xdr:pic>
      <xdr:nvPicPr>
        <xdr:cNvPr id="117" name="Рисунок 116" descr="http://archive.wizards.com/dnd/fc/moons/moon_11.jpg">
          <a:extLst>
            <a:ext uri="{FF2B5EF4-FFF2-40B4-BE49-F238E27FC236}">
              <a16:creationId xmlns:a16="http://schemas.microsoft.com/office/drawing/2014/main" id="{21304445-06DA-4FFE-BC32-B02158C0B0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8</xdr:row>
      <xdr:rowOff>0</xdr:rowOff>
    </xdr:from>
    <xdr:to>
      <xdr:col>24</xdr:col>
      <xdr:colOff>171450</xdr:colOff>
      <xdr:row>8</xdr:row>
      <xdr:rowOff>171450</xdr:rowOff>
    </xdr:to>
    <xdr:pic>
      <xdr:nvPicPr>
        <xdr:cNvPr id="118" name="Рисунок 117" descr="http://archive.wizards.com/dnd/fc/moons/moon_11.jpg">
          <a:extLst>
            <a:ext uri="{FF2B5EF4-FFF2-40B4-BE49-F238E27FC236}">
              <a16:creationId xmlns:a16="http://schemas.microsoft.com/office/drawing/2014/main" id="{160DBAE0-4674-4AAA-971E-7D56F4518BC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8</xdr:row>
      <xdr:rowOff>0</xdr:rowOff>
    </xdr:from>
    <xdr:to>
      <xdr:col>25</xdr:col>
      <xdr:colOff>171450</xdr:colOff>
      <xdr:row>8</xdr:row>
      <xdr:rowOff>171450</xdr:rowOff>
    </xdr:to>
    <xdr:pic>
      <xdr:nvPicPr>
        <xdr:cNvPr id="119" name="Рисунок 118" descr="http://archive.wizards.com/dnd/fc/moons/moon_12.jpg">
          <a:extLst>
            <a:ext uri="{FF2B5EF4-FFF2-40B4-BE49-F238E27FC236}">
              <a16:creationId xmlns:a16="http://schemas.microsoft.com/office/drawing/2014/main" id="{CFCA9EC6-3C34-4EC4-A8BC-E80896854C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8</xdr:row>
      <xdr:rowOff>0</xdr:rowOff>
    </xdr:from>
    <xdr:to>
      <xdr:col>26</xdr:col>
      <xdr:colOff>171450</xdr:colOff>
      <xdr:row>8</xdr:row>
      <xdr:rowOff>171450</xdr:rowOff>
    </xdr:to>
    <xdr:pic>
      <xdr:nvPicPr>
        <xdr:cNvPr id="120" name="Рисунок 119" descr="http://archive.wizards.com/dnd/fc/moons/moon_12.jpg">
          <a:extLst>
            <a:ext uri="{FF2B5EF4-FFF2-40B4-BE49-F238E27FC236}">
              <a16:creationId xmlns:a16="http://schemas.microsoft.com/office/drawing/2014/main" id="{AB61F662-98CD-4ACC-9D7A-D6F9D6E7B3A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8</xdr:row>
      <xdr:rowOff>0</xdr:rowOff>
    </xdr:from>
    <xdr:to>
      <xdr:col>27</xdr:col>
      <xdr:colOff>171450</xdr:colOff>
      <xdr:row>8</xdr:row>
      <xdr:rowOff>171450</xdr:rowOff>
    </xdr:to>
    <xdr:pic>
      <xdr:nvPicPr>
        <xdr:cNvPr id="121" name="Рисунок 120" descr="http://archive.wizards.com/dnd/fc/moons/moon_13.jpg">
          <a:extLst>
            <a:ext uri="{FF2B5EF4-FFF2-40B4-BE49-F238E27FC236}">
              <a16:creationId xmlns:a16="http://schemas.microsoft.com/office/drawing/2014/main" id="{963808F3-98E4-47BC-AF14-BD2BE9084AE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8</xdr:row>
      <xdr:rowOff>0</xdr:rowOff>
    </xdr:from>
    <xdr:to>
      <xdr:col>28</xdr:col>
      <xdr:colOff>171450</xdr:colOff>
      <xdr:row>8</xdr:row>
      <xdr:rowOff>171450</xdr:rowOff>
    </xdr:to>
    <xdr:pic>
      <xdr:nvPicPr>
        <xdr:cNvPr id="122" name="Рисунок 121" descr="http://archive.wizards.com/dnd/fc/moons/moon_14.jpg">
          <a:extLst>
            <a:ext uri="{FF2B5EF4-FFF2-40B4-BE49-F238E27FC236}">
              <a16:creationId xmlns:a16="http://schemas.microsoft.com/office/drawing/2014/main" id="{555839B9-B868-487A-BF55-2A533A5A8A9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xdr:row>
      <xdr:rowOff>0</xdr:rowOff>
    </xdr:from>
    <xdr:to>
      <xdr:col>29</xdr:col>
      <xdr:colOff>171450</xdr:colOff>
      <xdr:row>8</xdr:row>
      <xdr:rowOff>171450</xdr:rowOff>
    </xdr:to>
    <xdr:pic>
      <xdr:nvPicPr>
        <xdr:cNvPr id="123" name="Рисунок 122" descr="http://archive.wizards.com/dnd/fc/moons/moon_14.jpg">
          <a:extLst>
            <a:ext uri="{FF2B5EF4-FFF2-40B4-BE49-F238E27FC236}">
              <a16:creationId xmlns:a16="http://schemas.microsoft.com/office/drawing/2014/main" id="{65C5F7F4-253C-4EF4-A78B-5DD94247051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8</xdr:row>
      <xdr:rowOff>0</xdr:rowOff>
    </xdr:from>
    <xdr:to>
      <xdr:col>30</xdr:col>
      <xdr:colOff>171450</xdr:colOff>
      <xdr:row>8</xdr:row>
      <xdr:rowOff>171450</xdr:rowOff>
    </xdr:to>
    <xdr:pic>
      <xdr:nvPicPr>
        <xdr:cNvPr id="124" name="Рисунок 123" descr="http://archive.wizards.com/dnd/fc/moons/moon_15.jpg">
          <a:extLst>
            <a:ext uri="{FF2B5EF4-FFF2-40B4-BE49-F238E27FC236}">
              <a16:creationId xmlns:a16="http://schemas.microsoft.com/office/drawing/2014/main" id="{2A014D02-7588-47B8-838A-EFA232779C1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8</xdr:row>
      <xdr:rowOff>0</xdr:rowOff>
    </xdr:from>
    <xdr:to>
      <xdr:col>31</xdr:col>
      <xdr:colOff>171450</xdr:colOff>
      <xdr:row>8</xdr:row>
      <xdr:rowOff>171450</xdr:rowOff>
    </xdr:to>
    <xdr:pic>
      <xdr:nvPicPr>
        <xdr:cNvPr id="125" name="Рисунок 124" descr="http://archive.wizards.com/dnd/fc/moons/moon_15.jpg">
          <a:extLst>
            <a:ext uri="{FF2B5EF4-FFF2-40B4-BE49-F238E27FC236}">
              <a16:creationId xmlns:a16="http://schemas.microsoft.com/office/drawing/2014/main" id="{C8AB54C7-4B21-4AA0-BC69-7A55C040EE4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8</xdr:row>
      <xdr:rowOff>0</xdr:rowOff>
    </xdr:from>
    <xdr:to>
      <xdr:col>32</xdr:col>
      <xdr:colOff>171450</xdr:colOff>
      <xdr:row>8</xdr:row>
      <xdr:rowOff>171450</xdr:rowOff>
    </xdr:to>
    <xdr:pic>
      <xdr:nvPicPr>
        <xdr:cNvPr id="126" name="Рисунок 125" descr="http://archive.wizards.com/dnd/fc/moons/moon_15.jpg">
          <a:extLst>
            <a:ext uri="{FF2B5EF4-FFF2-40B4-BE49-F238E27FC236}">
              <a16:creationId xmlns:a16="http://schemas.microsoft.com/office/drawing/2014/main" id="{EA33F461-FB97-4CCF-8C7D-7F6CD90176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8</xdr:row>
      <xdr:rowOff>0</xdr:rowOff>
    </xdr:from>
    <xdr:to>
      <xdr:col>33</xdr:col>
      <xdr:colOff>171450</xdr:colOff>
      <xdr:row>8</xdr:row>
      <xdr:rowOff>171450</xdr:rowOff>
    </xdr:to>
    <xdr:pic>
      <xdr:nvPicPr>
        <xdr:cNvPr id="127" name="Рисунок 126" descr="http://archive.wizards.com/dnd/fc/moons/moon_16.jpg">
          <a:extLst>
            <a:ext uri="{FF2B5EF4-FFF2-40B4-BE49-F238E27FC236}">
              <a16:creationId xmlns:a16="http://schemas.microsoft.com/office/drawing/2014/main" id="{857E00C6-5A8E-4613-BD8D-B804A5C3183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8</xdr:row>
      <xdr:rowOff>0</xdr:rowOff>
    </xdr:from>
    <xdr:to>
      <xdr:col>34</xdr:col>
      <xdr:colOff>171450</xdr:colOff>
      <xdr:row>8</xdr:row>
      <xdr:rowOff>171450</xdr:rowOff>
    </xdr:to>
    <xdr:pic>
      <xdr:nvPicPr>
        <xdr:cNvPr id="128" name="Рисунок 127" descr="http://archive.wizards.com/dnd/fc/moons/moon_16.jpg">
          <a:extLst>
            <a:ext uri="{FF2B5EF4-FFF2-40B4-BE49-F238E27FC236}">
              <a16:creationId xmlns:a16="http://schemas.microsoft.com/office/drawing/2014/main" id="{57B615FC-D319-48A0-8C37-ACDE18BA0D5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8</xdr:row>
      <xdr:rowOff>0</xdr:rowOff>
    </xdr:from>
    <xdr:to>
      <xdr:col>35</xdr:col>
      <xdr:colOff>171450</xdr:colOff>
      <xdr:row>8</xdr:row>
      <xdr:rowOff>171450</xdr:rowOff>
    </xdr:to>
    <xdr:pic>
      <xdr:nvPicPr>
        <xdr:cNvPr id="129" name="Рисунок 128" descr="http://archive.wizards.com/dnd/fc/moons/moon_0.jpg">
          <a:extLst>
            <a:ext uri="{FF2B5EF4-FFF2-40B4-BE49-F238E27FC236}">
              <a16:creationId xmlns:a16="http://schemas.microsoft.com/office/drawing/2014/main" id="{6AA85A6E-DA4F-431A-8C6B-A8FB6376AD0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628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171450</xdr:colOff>
      <xdr:row>9</xdr:row>
      <xdr:rowOff>171450</xdr:rowOff>
    </xdr:to>
    <xdr:pic>
      <xdr:nvPicPr>
        <xdr:cNvPr id="130" name="Рисунок 129" descr="http://archive.wizards.com/dnd/fc/moons/moon_1.jpg">
          <a:extLst>
            <a:ext uri="{FF2B5EF4-FFF2-40B4-BE49-F238E27FC236}">
              <a16:creationId xmlns:a16="http://schemas.microsoft.com/office/drawing/2014/main" id="{23DA6675-75F9-4E73-8569-225876937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171450</xdr:colOff>
      <xdr:row>9</xdr:row>
      <xdr:rowOff>171450</xdr:rowOff>
    </xdr:to>
    <xdr:pic>
      <xdr:nvPicPr>
        <xdr:cNvPr id="131" name="Рисунок 130" descr="http://archive.wizards.com/dnd/fc/moons/moon_2.jpg">
          <a:extLst>
            <a:ext uri="{FF2B5EF4-FFF2-40B4-BE49-F238E27FC236}">
              <a16:creationId xmlns:a16="http://schemas.microsoft.com/office/drawing/2014/main" id="{7EBA5910-3314-45AE-A738-A7B8EF8AE8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171450</xdr:colOff>
      <xdr:row>9</xdr:row>
      <xdr:rowOff>171450</xdr:rowOff>
    </xdr:to>
    <xdr:pic>
      <xdr:nvPicPr>
        <xdr:cNvPr id="132" name="Рисунок 131" descr="http://archive.wizards.com/dnd/fc/moons/moon_2.jpg">
          <a:extLst>
            <a:ext uri="{FF2B5EF4-FFF2-40B4-BE49-F238E27FC236}">
              <a16:creationId xmlns:a16="http://schemas.microsoft.com/office/drawing/2014/main" id="{6BD86E4E-F8C1-4A8D-BF36-DE6781A858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171450</xdr:colOff>
      <xdr:row>9</xdr:row>
      <xdr:rowOff>171450</xdr:rowOff>
    </xdr:to>
    <xdr:pic>
      <xdr:nvPicPr>
        <xdr:cNvPr id="133" name="Рисунок 132" descr="http://archive.wizards.com/dnd/fc/moons/moon_3.jpg">
          <a:extLst>
            <a:ext uri="{FF2B5EF4-FFF2-40B4-BE49-F238E27FC236}">
              <a16:creationId xmlns:a16="http://schemas.microsoft.com/office/drawing/2014/main" id="{9AEE8459-292A-4FF4-B4CA-C11D1F126A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171450</xdr:colOff>
      <xdr:row>9</xdr:row>
      <xdr:rowOff>171450</xdr:rowOff>
    </xdr:to>
    <xdr:pic>
      <xdr:nvPicPr>
        <xdr:cNvPr id="134" name="Рисунок 133" descr="http://archive.wizards.com/dnd/fc/moons/moon_3.jpg">
          <a:extLst>
            <a:ext uri="{FF2B5EF4-FFF2-40B4-BE49-F238E27FC236}">
              <a16:creationId xmlns:a16="http://schemas.microsoft.com/office/drawing/2014/main" id="{44705FA4-01C4-4C7E-A143-06339FDEDD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171450</xdr:colOff>
      <xdr:row>9</xdr:row>
      <xdr:rowOff>171450</xdr:rowOff>
    </xdr:to>
    <xdr:pic>
      <xdr:nvPicPr>
        <xdr:cNvPr id="135" name="Рисунок 134" descr="http://archive.wizards.com/dnd/fc/moons/moon_4.jpg">
          <a:extLst>
            <a:ext uri="{FF2B5EF4-FFF2-40B4-BE49-F238E27FC236}">
              <a16:creationId xmlns:a16="http://schemas.microsoft.com/office/drawing/2014/main" id="{975674FF-1C9F-417C-9CCB-FFFE0D4189F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171450</xdr:colOff>
      <xdr:row>9</xdr:row>
      <xdr:rowOff>171450</xdr:rowOff>
    </xdr:to>
    <xdr:pic>
      <xdr:nvPicPr>
        <xdr:cNvPr id="136" name="Рисунок 135" descr="http://archive.wizards.com/dnd/fc/moons/moon_4.jpg">
          <a:extLst>
            <a:ext uri="{FF2B5EF4-FFF2-40B4-BE49-F238E27FC236}">
              <a16:creationId xmlns:a16="http://schemas.microsoft.com/office/drawing/2014/main" id="{A967C17F-F12F-4705-8A4D-B5865F48A6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171450</xdr:colOff>
      <xdr:row>9</xdr:row>
      <xdr:rowOff>171450</xdr:rowOff>
    </xdr:to>
    <xdr:pic>
      <xdr:nvPicPr>
        <xdr:cNvPr id="137" name="Рисунок 136" descr="http://archive.wizards.com/dnd/fc/moons/moon_5.jpg">
          <a:extLst>
            <a:ext uri="{FF2B5EF4-FFF2-40B4-BE49-F238E27FC236}">
              <a16:creationId xmlns:a16="http://schemas.microsoft.com/office/drawing/2014/main" id="{D5079EBF-6715-4A05-9F5A-BE2D848C4D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171450</xdr:colOff>
      <xdr:row>9</xdr:row>
      <xdr:rowOff>171450</xdr:rowOff>
    </xdr:to>
    <xdr:pic>
      <xdr:nvPicPr>
        <xdr:cNvPr id="138" name="Рисунок 137" descr="http://archive.wizards.com/dnd/fc/moons/moon_6.jpg">
          <a:extLst>
            <a:ext uri="{FF2B5EF4-FFF2-40B4-BE49-F238E27FC236}">
              <a16:creationId xmlns:a16="http://schemas.microsoft.com/office/drawing/2014/main" id="{AB6AE324-C05A-4BE3-83DA-015B487230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171450</xdr:colOff>
      <xdr:row>9</xdr:row>
      <xdr:rowOff>171450</xdr:rowOff>
    </xdr:to>
    <xdr:pic>
      <xdr:nvPicPr>
        <xdr:cNvPr id="139" name="Рисунок 138" descr="http://archive.wizards.com/dnd/fc/moons/moon_6.jpg">
          <a:extLst>
            <a:ext uri="{FF2B5EF4-FFF2-40B4-BE49-F238E27FC236}">
              <a16:creationId xmlns:a16="http://schemas.microsoft.com/office/drawing/2014/main" id="{7B68DAE7-57A5-43B1-9C3B-F53370C7DA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171450</xdr:colOff>
      <xdr:row>9</xdr:row>
      <xdr:rowOff>171450</xdr:rowOff>
    </xdr:to>
    <xdr:pic>
      <xdr:nvPicPr>
        <xdr:cNvPr id="140" name="Рисунок 139" descr="http://archive.wizards.com/dnd/fc/moons/moon_7.jpg">
          <a:extLst>
            <a:ext uri="{FF2B5EF4-FFF2-40B4-BE49-F238E27FC236}">
              <a16:creationId xmlns:a16="http://schemas.microsoft.com/office/drawing/2014/main" id="{D696C2F5-42E4-43D4-B356-59A386A3E7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171450</xdr:colOff>
      <xdr:row>9</xdr:row>
      <xdr:rowOff>171450</xdr:rowOff>
    </xdr:to>
    <xdr:pic>
      <xdr:nvPicPr>
        <xdr:cNvPr id="141" name="Рисунок 140" descr="http://archive.wizards.com/dnd/fc/moons/moon_7.jpg">
          <a:extLst>
            <a:ext uri="{FF2B5EF4-FFF2-40B4-BE49-F238E27FC236}">
              <a16:creationId xmlns:a16="http://schemas.microsoft.com/office/drawing/2014/main" id="{1F093897-FF72-4093-942E-CEB9C4E9BD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171450</xdr:colOff>
      <xdr:row>9</xdr:row>
      <xdr:rowOff>171450</xdr:rowOff>
    </xdr:to>
    <xdr:pic>
      <xdr:nvPicPr>
        <xdr:cNvPr id="142" name="Рисунок 141" descr="http://archive.wizards.com/dnd/fc/moons/moon_8.jpg">
          <a:extLst>
            <a:ext uri="{FF2B5EF4-FFF2-40B4-BE49-F238E27FC236}">
              <a16:creationId xmlns:a16="http://schemas.microsoft.com/office/drawing/2014/main" id="{F25F0FDF-09DF-4CBE-862B-70A7C064A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171450</xdr:colOff>
      <xdr:row>9</xdr:row>
      <xdr:rowOff>171450</xdr:rowOff>
    </xdr:to>
    <xdr:pic>
      <xdr:nvPicPr>
        <xdr:cNvPr id="143" name="Рисунок 142" descr="http://archive.wizards.com/dnd/fc/moons/moon_8.jpg">
          <a:extLst>
            <a:ext uri="{FF2B5EF4-FFF2-40B4-BE49-F238E27FC236}">
              <a16:creationId xmlns:a16="http://schemas.microsoft.com/office/drawing/2014/main" id="{82124BD4-9650-4F75-9F0B-BC12F412F1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9</xdr:row>
      <xdr:rowOff>0</xdr:rowOff>
    </xdr:from>
    <xdr:to>
      <xdr:col>18</xdr:col>
      <xdr:colOff>171450</xdr:colOff>
      <xdr:row>9</xdr:row>
      <xdr:rowOff>171450</xdr:rowOff>
    </xdr:to>
    <xdr:pic>
      <xdr:nvPicPr>
        <xdr:cNvPr id="144" name="Рисунок 143" descr="http://archive.wizards.com/dnd/fc/moons/moon_9.jpg">
          <a:extLst>
            <a:ext uri="{FF2B5EF4-FFF2-40B4-BE49-F238E27FC236}">
              <a16:creationId xmlns:a16="http://schemas.microsoft.com/office/drawing/2014/main" id="{F39BE235-AC39-439F-B70D-9E5E8F60C82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0</xdr:rowOff>
    </xdr:from>
    <xdr:to>
      <xdr:col>19</xdr:col>
      <xdr:colOff>171450</xdr:colOff>
      <xdr:row>9</xdr:row>
      <xdr:rowOff>171450</xdr:rowOff>
    </xdr:to>
    <xdr:pic>
      <xdr:nvPicPr>
        <xdr:cNvPr id="145" name="Рисунок 144" descr="http://archive.wizards.com/dnd/fc/moons/moon_10.jpg">
          <a:extLst>
            <a:ext uri="{FF2B5EF4-FFF2-40B4-BE49-F238E27FC236}">
              <a16:creationId xmlns:a16="http://schemas.microsoft.com/office/drawing/2014/main" id="{0CBE1DC6-909E-4CA8-B47F-82E3F23183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xdr:row>
      <xdr:rowOff>0</xdr:rowOff>
    </xdr:from>
    <xdr:to>
      <xdr:col>20</xdr:col>
      <xdr:colOff>171450</xdr:colOff>
      <xdr:row>9</xdr:row>
      <xdr:rowOff>171450</xdr:rowOff>
    </xdr:to>
    <xdr:pic>
      <xdr:nvPicPr>
        <xdr:cNvPr id="146" name="Рисунок 145" descr="http://archive.wizards.com/dnd/fc/moons/moon_10.jpg">
          <a:extLst>
            <a:ext uri="{FF2B5EF4-FFF2-40B4-BE49-F238E27FC236}">
              <a16:creationId xmlns:a16="http://schemas.microsoft.com/office/drawing/2014/main" id="{98E15A73-D2FB-43F0-A355-D0A28BFD5CC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21</xdr:col>
      <xdr:colOff>171450</xdr:colOff>
      <xdr:row>9</xdr:row>
      <xdr:rowOff>171450</xdr:rowOff>
    </xdr:to>
    <xdr:pic>
      <xdr:nvPicPr>
        <xdr:cNvPr id="147" name="Рисунок 146" descr="http://archive.wizards.com/dnd/fc/moons/moon_11.jpg">
          <a:extLst>
            <a:ext uri="{FF2B5EF4-FFF2-40B4-BE49-F238E27FC236}">
              <a16:creationId xmlns:a16="http://schemas.microsoft.com/office/drawing/2014/main" id="{739921EC-9AF6-4591-BE84-D667061A136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9</xdr:row>
      <xdr:rowOff>0</xdr:rowOff>
    </xdr:from>
    <xdr:to>
      <xdr:col>22</xdr:col>
      <xdr:colOff>171450</xdr:colOff>
      <xdr:row>9</xdr:row>
      <xdr:rowOff>171450</xdr:rowOff>
    </xdr:to>
    <xdr:pic>
      <xdr:nvPicPr>
        <xdr:cNvPr id="148" name="Рисунок 147" descr="http://archive.wizards.com/dnd/fc/moons/moon_11.jpg">
          <a:extLst>
            <a:ext uri="{FF2B5EF4-FFF2-40B4-BE49-F238E27FC236}">
              <a16:creationId xmlns:a16="http://schemas.microsoft.com/office/drawing/2014/main" id="{9B8F922E-9291-4722-BA6F-491AC23783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9</xdr:row>
      <xdr:rowOff>0</xdr:rowOff>
    </xdr:from>
    <xdr:to>
      <xdr:col>23</xdr:col>
      <xdr:colOff>171450</xdr:colOff>
      <xdr:row>9</xdr:row>
      <xdr:rowOff>171450</xdr:rowOff>
    </xdr:to>
    <xdr:pic>
      <xdr:nvPicPr>
        <xdr:cNvPr id="149" name="Рисунок 148" descr="http://archive.wizards.com/dnd/fc/moons/moon_11.jpg">
          <a:extLst>
            <a:ext uri="{FF2B5EF4-FFF2-40B4-BE49-F238E27FC236}">
              <a16:creationId xmlns:a16="http://schemas.microsoft.com/office/drawing/2014/main" id="{C405DF01-3E76-4CB8-866D-A07A76F29F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9</xdr:row>
      <xdr:rowOff>0</xdr:rowOff>
    </xdr:from>
    <xdr:to>
      <xdr:col>24</xdr:col>
      <xdr:colOff>171450</xdr:colOff>
      <xdr:row>9</xdr:row>
      <xdr:rowOff>171450</xdr:rowOff>
    </xdr:to>
    <xdr:pic>
      <xdr:nvPicPr>
        <xdr:cNvPr id="150" name="Рисунок 149" descr="http://archive.wizards.com/dnd/fc/moons/moon_12.jpg">
          <a:extLst>
            <a:ext uri="{FF2B5EF4-FFF2-40B4-BE49-F238E27FC236}">
              <a16:creationId xmlns:a16="http://schemas.microsoft.com/office/drawing/2014/main" id="{C8EDAA6A-2493-4D50-9301-D072BEE6EA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xdr:row>
      <xdr:rowOff>0</xdr:rowOff>
    </xdr:from>
    <xdr:to>
      <xdr:col>25</xdr:col>
      <xdr:colOff>171450</xdr:colOff>
      <xdr:row>9</xdr:row>
      <xdr:rowOff>171450</xdr:rowOff>
    </xdr:to>
    <xdr:pic>
      <xdr:nvPicPr>
        <xdr:cNvPr id="151" name="Рисунок 150" descr="http://archive.wizards.com/dnd/fc/moons/moon_12.jpg">
          <a:extLst>
            <a:ext uri="{FF2B5EF4-FFF2-40B4-BE49-F238E27FC236}">
              <a16:creationId xmlns:a16="http://schemas.microsoft.com/office/drawing/2014/main" id="{CB3B7691-3626-455C-80ED-83286CE4FE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9</xdr:row>
      <xdr:rowOff>0</xdr:rowOff>
    </xdr:from>
    <xdr:to>
      <xdr:col>26</xdr:col>
      <xdr:colOff>171450</xdr:colOff>
      <xdr:row>9</xdr:row>
      <xdr:rowOff>171450</xdr:rowOff>
    </xdr:to>
    <xdr:pic>
      <xdr:nvPicPr>
        <xdr:cNvPr id="152" name="Рисунок 151" descr="http://archive.wizards.com/dnd/fc/moons/moon_13.jpg">
          <a:extLst>
            <a:ext uri="{FF2B5EF4-FFF2-40B4-BE49-F238E27FC236}">
              <a16:creationId xmlns:a16="http://schemas.microsoft.com/office/drawing/2014/main" id="{F8E3A9F4-D90C-4014-B744-D8DB1BFB6E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9</xdr:row>
      <xdr:rowOff>0</xdr:rowOff>
    </xdr:from>
    <xdr:to>
      <xdr:col>27</xdr:col>
      <xdr:colOff>171450</xdr:colOff>
      <xdr:row>9</xdr:row>
      <xdr:rowOff>171450</xdr:rowOff>
    </xdr:to>
    <xdr:pic>
      <xdr:nvPicPr>
        <xdr:cNvPr id="153" name="Рисунок 152" descr="http://archive.wizards.com/dnd/fc/moons/moon_14.jpg">
          <a:extLst>
            <a:ext uri="{FF2B5EF4-FFF2-40B4-BE49-F238E27FC236}">
              <a16:creationId xmlns:a16="http://schemas.microsoft.com/office/drawing/2014/main" id="{A105EFB4-6DC7-413B-B6B8-E60ACB28CF1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9</xdr:row>
      <xdr:rowOff>0</xdr:rowOff>
    </xdr:from>
    <xdr:to>
      <xdr:col>28</xdr:col>
      <xdr:colOff>171450</xdr:colOff>
      <xdr:row>9</xdr:row>
      <xdr:rowOff>171450</xdr:rowOff>
    </xdr:to>
    <xdr:pic>
      <xdr:nvPicPr>
        <xdr:cNvPr id="154" name="Рисунок 153" descr="http://archive.wizards.com/dnd/fc/moons/moon_14.jpg">
          <a:extLst>
            <a:ext uri="{FF2B5EF4-FFF2-40B4-BE49-F238E27FC236}">
              <a16:creationId xmlns:a16="http://schemas.microsoft.com/office/drawing/2014/main" id="{084DF471-5ED5-448F-8689-DCA39DDF8C9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xdr:row>
      <xdr:rowOff>0</xdr:rowOff>
    </xdr:from>
    <xdr:to>
      <xdr:col>29</xdr:col>
      <xdr:colOff>171450</xdr:colOff>
      <xdr:row>9</xdr:row>
      <xdr:rowOff>171450</xdr:rowOff>
    </xdr:to>
    <xdr:pic>
      <xdr:nvPicPr>
        <xdr:cNvPr id="155" name="Рисунок 154" descr="http://archive.wizards.com/dnd/fc/moons/moon_15.jpg">
          <a:extLst>
            <a:ext uri="{FF2B5EF4-FFF2-40B4-BE49-F238E27FC236}">
              <a16:creationId xmlns:a16="http://schemas.microsoft.com/office/drawing/2014/main" id="{C8B04654-DD5D-49C7-BFE3-BC5E502A2E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9</xdr:row>
      <xdr:rowOff>0</xdr:rowOff>
    </xdr:from>
    <xdr:to>
      <xdr:col>30</xdr:col>
      <xdr:colOff>171450</xdr:colOff>
      <xdr:row>9</xdr:row>
      <xdr:rowOff>171450</xdr:rowOff>
    </xdr:to>
    <xdr:pic>
      <xdr:nvPicPr>
        <xdr:cNvPr id="156" name="Рисунок 155" descr="http://archive.wizards.com/dnd/fc/moons/moon_15.jpg">
          <a:extLst>
            <a:ext uri="{FF2B5EF4-FFF2-40B4-BE49-F238E27FC236}">
              <a16:creationId xmlns:a16="http://schemas.microsoft.com/office/drawing/2014/main" id="{FE360126-4E6C-4873-A7F9-19655322996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9</xdr:row>
      <xdr:rowOff>0</xdr:rowOff>
    </xdr:from>
    <xdr:to>
      <xdr:col>31</xdr:col>
      <xdr:colOff>171450</xdr:colOff>
      <xdr:row>9</xdr:row>
      <xdr:rowOff>171450</xdr:rowOff>
    </xdr:to>
    <xdr:pic>
      <xdr:nvPicPr>
        <xdr:cNvPr id="157" name="Рисунок 156" descr="http://archive.wizards.com/dnd/fc/moons/moon_15.jpg">
          <a:extLst>
            <a:ext uri="{FF2B5EF4-FFF2-40B4-BE49-F238E27FC236}">
              <a16:creationId xmlns:a16="http://schemas.microsoft.com/office/drawing/2014/main" id="{38777626-B5BE-4AE3-B823-1E9D26A33B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9</xdr:row>
      <xdr:rowOff>0</xdr:rowOff>
    </xdr:from>
    <xdr:to>
      <xdr:col>32</xdr:col>
      <xdr:colOff>171450</xdr:colOff>
      <xdr:row>9</xdr:row>
      <xdr:rowOff>171450</xdr:rowOff>
    </xdr:to>
    <xdr:pic>
      <xdr:nvPicPr>
        <xdr:cNvPr id="158" name="Рисунок 157" descr="http://archive.wizards.com/dnd/fc/moons/moon_16.jpg">
          <a:extLst>
            <a:ext uri="{FF2B5EF4-FFF2-40B4-BE49-F238E27FC236}">
              <a16:creationId xmlns:a16="http://schemas.microsoft.com/office/drawing/2014/main" id="{AF272A10-BB27-4AD4-AA77-5A5E1C12C2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9</xdr:row>
      <xdr:rowOff>0</xdr:rowOff>
    </xdr:from>
    <xdr:to>
      <xdr:col>33</xdr:col>
      <xdr:colOff>171450</xdr:colOff>
      <xdr:row>9</xdr:row>
      <xdr:rowOff>171450</xdr:rowOff>
    </xdr:to>
    <xdr:pic>
      <xdr:nvPicPr>
        <xdr:cNvPr id="159" name="Рисунок 158" descr="http://archive.wizards.com/dnd/fc/moons/moon_16.jpg">
          <a:extLst>
            <a:ext uri="{FF2B5EF4-FFF2-40B4-BE49-F238E27FC236}">
              <a16:creationId xmlns:a16="http://schemas.microsoft.com/office/drawing/2014/main" id="{8FF185D4-ABCA-48E7-B5A0-3E5BE920C6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xdr:row>
      <xdr:rowOff>0</xdr:rowOff>
    </xdr:from>
    <xdr:to>
      <xdr:col>34</xdr:col>
      <xdr:colOff>171450</xdr:colOff>
      <xdr:row>9</xdr:row>
      <xdr:rowOff>171450</xdr:rowOff>
    </xdr:to>
    <xdr:pic>
      <xdr:nvPicPr>
        <xdr:cNvPr id="160" name="Рисунок 159" descr="http://archive.wizards.com/dnd/fc/moons/moon_0.jpg">
          <a:extLst>
            <a:ext uri="{FF2B5EF4-FFF2-40B4-BE49-F238E27FC236}">
              <a16:creationId xmlns:a16="http://schemas.microsoft.com/office/drawing/2014/main" id="{AD484CAD-931E-4E70-A268-334C0A87F4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9</xdr:row>
      <xdr:rowOff>0</xdr:rowOff>
    </xdr:from>
    <xdr:to>
      <xdr:col>35</xdr:col>
      <xdr:colOff>171450</xdr:colOff>
      <xdr:row>9</xdr:row>
      <xdr:rowOff>171450</xdr:rowOff>
    </xdr:to>
    <xdr:pic>
      <xdr:nvPicPr>
        <xdr:cNvPr id="161" name="Рисунок 160" descr="http://archive.wizards.com/dnd/fc/moons/moon_0.jpg">
          <a:extLst>
            <a:ext uri="{FF2B5EF4-FFF2-40B4-BE49-F238E27FC236}">
              <a16:creationId xmlns:a16="http://schemas.microsoft.com/office/drawing/2014/main" id="{E5FA1B06-51F8-49C7-93BE-ECA691A7A10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1819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171450</xdr:colOff>
      <xdr:row>10</xdr:row>
      <xdr:rowOff>171450</xdr:rowOff>
    </xdr:to>
    <xdr:pic>
      <xdr:nvPicPr>
        <xdr:cNvPr id="162" name="Рисунок 161" descr="http://archive.wizards.com/dnd/fc/moons/moon_1.jpg">
          <a:extLst>
            <a:ext uri="{FF2B5EF4-FFF2-40B4-BE49-F238E27FC236}">
              <a16:creationId xmlns:a16="http://schemas.microsoft.com/office/drawing/2014/main" id="{2956348A-5E11-48EF-9A0E-FAA38280D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5</xdr:col>
      <xdr:colOff>171450</xdr:colOff>
      <xdr:row>10</xdr:row>
      <xdr:rowOff>171450</xdr:rowOff>
    </xdr:to>
    <xdr:pic>
      <xdr:nvPicPr>
        <xdr:cNvPr id="163" name="Рисунок 162" descr="http://archive.wizards.com/dnd/fc/moons/moon_2.jpg">
          <a:extLst>
            <a:ext uri="{FF2B5EF4-FFF2-40B4-BE49-F238E27FC236}">
              <a16:creationId xmlns:a16="http://schemas.microsoft.com/office/drawing/2014/main" id="{D8BB33A7-FBE5-4734-A60A-0A2C591EFA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171450</xdr:colOff>
      <xdr:row>10</xdr:row>
      <xdr:rowOff>171450</xdr:rowOff>
    </xdr:to>
    <xdr:pic>
      <xdr:nvPicPr>
        <xdr:cNvPr id="164" name="Рисунок 163" descr="http://archive.wizards.com/dnd/fc/moons/moon_2.jpg">
          <a:extLst>
            <a:ext uri="{FF2B5EF4-FFF2-40B4-BE49-F238E27FC236}">
              <a16:creationId xmlns:a16="http://schemas.microsoft.com/office/drawing/2014/main" id="{3C47045E-1CDF-49E8-B0C9-E27377D321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171450</xdr:colOff>
      <xdr:row>10</xdr:row>
      <xdr:rowOff>171450</xdr:rowOff>
    </xdr:to>
    <xdr:pic>
      <xdr:nvPicPr>
        <xdr:cNvPr id="165" name="Рисунок 164" descr="http://archive.wizards.com/dnd/fc/moons/moon_3.jpg">
          <a:extLst>
            <a:ext uri="{FF2B5EF4-FFF2-40B4-BE49-F238E27FC236}">
              <a16:creationId xmlns:a16="http://schemas.microsoft.com/office/drawing/2014/main" id="{9318D8D4-A8A4-4F6F-9F17-9698C50B6D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171450</xdr:colOff>
      <xdr:row>10</xdr:row>
      <xdr:rowOff>171450</xdr:rowOff>
    </xdr:to>
    <xdr:pic>
      <xdr:nvPicPr>
        <xdr:cNvPr id="166" name="Рисунок 165" descr="http://archive.wizards.com/dnd/fc/moons/moon_3.jpg">
          <a:extLst>
            <a:ext uri="{FF2B5EF4-FFF2-40B4-BE49-F238E27FC236}">
              <a16:creationId xmlns:a16="http://schemas.microsoft.com/office/drawing/2014/main" id="{9DB48946-7D25-41E0-B0A0-D6B25363DD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171450</xdr:colOff>
      <xdr:row>10</xdr:row>
      <xdr:rowOff>171450</xdr:rowOff>
    </xdr:to>
    <xdr:pic>
      <xdr:nvPicPr>
        <xdr:cNvPr id="167" name="Рисунок 166" descr="http://archive.wizards.com/dnd/fc/moons/moon_4.jpg">
          <a:extLst>
            <a:ext uri="{FF2B5EF4-FFF2-40B4-BE49-F238E27FC236}">
              <a16:creationId xmlns:a16="http://schemas.microsoft.com/office/drawing/2014/main" id="{BC220B24-C2CA-4A32-AFDB-8BE4A100BA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171450</xdr:colOff>
      <xdr:row>10</xdr:row>
      <xdr:rowOff>171450</xdr:rowOff>
    </xdr:to>
    <xdr:pic>
      <xdr:nvPicPr>
        <xdr:cNvPr id="168" name="Рисунок 167" descr="http://archive.wizards.com/dnd/fc/moons/moon_4.jpg">
          <a:extLst>
            <a:ext uri="{FF2B5EF4-FFF2-40B4-BE49-F238E27FC236}">
              <a16:creationId xmlns:a16="http://schemas.microsoft.com/office/drawing/2014/main" id="{860E7BC1-66D2-452D-8699-AC78BB0187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171450</xdr:colOff>
      <xdr:row>10</xdr:row>
      <xdr:rowOff>171450</xdr:rowOff>
    </xdr:to>
    <xdr:pic>
      <xdr:nvPicPr>
        <xdr:cNvPr id="169" name="Рисунок 168" descr="http://archive.wizards.com/dnd/fc/moons/moon_5.jpg">
          <a:extLst>
            <a:ext uri="{FF2B5EF4-FFF2-40B4-BE49-F238E27FC236}">
              <a16:creationId xmlns:a16="http://schemas.microsoft.com/office/drawing/2014/main" id="{EA499309-0402-41F9-9F2C-567E9F83DC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171450</xdr:colOff>
      <xdr:row>10</xdr:row>
      <xdr:rowOff>171450</xdr:rowOff>
    </xdr:to>
    <xdr:pic>
      <xdr:nvPicPr>
        <xdr:cNvPr id="170" name="Рисунок 169" descr="http://archive.wizards.com/dnd/fc/moons/moon_6.jpg">
          <a:extLst>
            <a:ext uri="{FF2B5EF4-FFF2-40B4-BE49-F238E27FC236}">
              <a16:creationId xmlns:a16="http://schemas.microsoft.com/office/drawing/2014/main" id="{E57401DF-CC18-4436-B63A-B49B0497832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171450</xdr:colOff>
      <xdr:row>10</xdr:row>
      <xdr:rowOff>171450</xdr:rowOff>
    </xdr:to>
    <xdr:pic>
      <xdr:nvPicPr>
        <xdr:cNvPr id="171" name="Рисунок 170" descr="http://archive.wizards.com/dnd/fc/moons/moon_6.jpg">
          <a:extLst>
            <a:ext uri="{FF2B5EF4-FFF2-40B4-BE49-F238E27FC236}">
              <a16:creationId xmlns:a16="http://schemas.microsoft.com/office/drawing/2014/main" id="{8FA0EFCF-1818-4A81-AB5E-2E8E8A8A8FF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171450</xdr:colOff>
      <xdr:row>10</xdr:row>
      <xdr:rowOff>171450</xdr:rowOff>
    </xdr:to>
    <xdr:pic>
      <xdr:nvPicPr>
        <xdr:cNvPr id="172" name="Рисунок 171" descr="http://archive.wizards.com/dnd/fc/moons/moon_7.jpg">
          <a:extLst>
            <a:ext uri="{FF2B5EF4-FFF2-40B4-BE49-F238E27FC236}">
              <a16:creationId xmlns:a16="http://schemas.microsoft.com/office/drawing/2014/main" id="{6F31CAAF-ED27-49DC-BBC5-BE41008B2B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xdr:row>
      <xdr:rowOff>0</xdr:rowOff>
    </xdr:from>
    <xdr:to>
      <xdr:col>15</xdr:col>
      <xdr:colOff>171450</xdr:colOff>
      <xdr:row>10</xdr:row>
      <xdr:rowOff>171450</xdr:rowOff>
    </xdr:to>
    <xdr:pic>
      <xdr:nvPicPr>
        <xdr:cNvPr id="173" name="Рисунок 172" descr="http://archive.wizards.com/dnd/fc/moons/moon_7.jpg">
          <a:extLst>
            <a:ext uri="{FF2B5EF4-FFF2-40B4-BE49-F238E27FC236}">
              <a16:creationId xmlns:a16="http://schemas.microsoft.com/office/drawing/2014/main" id="{21D5B8FD-6773-47D1-8E6F-09AFB89D0F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xdr:row>
      <xdr:rowOff>0</xdr:rowOff>
    </xdr:from>
    <xdr:to>
      <xdr:col>16</xdr:col>
      <xdr:colOff>171450</xdr:colOff>
      <xdr:row>10</xdr:row>
      <xdr:rowOff>171450</xdr:rowOff>
    </xdr:to>
    <xdr:pic>
      <xdr:nvPicPr>
        <xdr:cNvPr id="174" name="Рисунок 173" descr="http://archive.wizards.com/dnd/fc/moons/moon_7.jpg">
          <a:extLst>
            <a:ext uri="{FF2B5EF4-FFF2-40B4-BE49-F238E27FC236}">
              <a16:creationId xmlns:a16="http://schemas.microsoft.com/office/drawing/2014/main" id="{AC15076D-22EF-4D04-9D6B-9EC26C1FA0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xdr:row>
      <xdr:rowOff>0</xdr:rowOff>
    </xdr:from>
    <xdr:to>
      <xdr:col>17</xdr:col>
      <xdr:colOff>171450</xdr:colOff>
      <xdr:row>10</xdr:row>
      <xdr:rowOff>171450</xdr:rowOff>
    </xdr:to>
    <xdr:pic>
      <xdr:nvPicPr>
        <xdr:cNvPr id="175" name="Рисунок 174" descr="http://archive.wizards.com/dnd/fc/moons/moon_8.jpg">
          <a:extLst>
            <a:ext uri="{FF2B5EF4-FFF2-40B4-BE49-F238E27FC236}">
              <a16:creationId xmlns:a16="http://schemas.microsoft.com/office/drawing/2014/main" id="{81A9BD22-A43C-450A-A15E-51BC9E20E5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xdr:row>
      <xdr:rowOff>0</xdr:rowOff>
    </xdr:from>
    <xdr:to>
      <xdr:col>18</xdr:col>
      <xdr:colOff>171450</xdr:colOff>
      <xdr:row>10</xdr:row>
      <xdr:rowOff>171450</xdr:rowOff>
    </xdr:to>
    <xdr:pic>
      <xdr:nvPicPr>
        <xdr:cNvPr id="176" name="Рисунок 175" descr="http://archive.wizards.com/dnd/fc/moons/moon_8.jpg">
          <a:extLst>
            <a:ext uri="{FF2B5EF4-FFF2-40B4-BE49-F238E27FC236}">
              <a16:creationId xmlns:a16="http://schemas.microsoft.com/office/drawing/2014/main" id="{4BBCFE10-F7D2-4628-AB35-5D942FB46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10</xdr:row>
      <xdr:rowOff>0</xdr:rowOff>
    </xdr:from>
    <xdr:to>
      <xdr:col>19</xdr:col>
      <xdr:colOff>171450</xdr:colOff>
      <xdr:row>10</xdr:row>
      <xdr:rowOff>171450</xdr:rowOff>
    </xdr:to>
    <xdr:pic>
      <xdr:nvPicPr>
        <xdr:cNvPr id="177" name="Рисунок 176" descr="http://archive.wizards.com/dnd/fc/moons/moon_9.jpg">
          <a:extLst>
            <a:ext uri="{FF2B5EF4-FFF2-40B4-BE49-F238E27FC236}">
              <a16:creationId xmlns:a16="http://schemas.microsoft.com/office/drawing/2014/main" id="{DE6189FF-1328-40A2-B942-03178BAF52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xdr:row>
      <xdr:rowOff>0</xdr:rowOff>
    </xdr:from>
    <xdr:to>
      <xdr:col>20</xdr:col>
      <xdr:colOff>171450</xdr:colOff>
      <xdr:row>10</xdr:row>
      <xdr:rowOff>171450</xdr:rowOff>
    </xdr:to>
    <xdr:pic>
      <xdr:nvPicPr>
        <xdr:cNvPr id="178" name="Рисунок 177" descr="http://archive.wizards.com/dnd/fc/moons/moon_10.jpg">
          <a:extLst>
            <a:ext uri="{FF2B5EF4-FFF2-40B4-BE49-F238E27FC236}">
              <a16:creationId xmlns:a16="http://schemas.microsoft.com/office/drawing/2014/main" id="{F3A6E5FC-8725-40FE-BDDE-80B64BFE5D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10</xdr:row>
      <xdr:rowOff>0</xdr:rowOff>
    </xdr:from>
    <xdr:to>
      <xdr:col>21</xdr:col>
      <xdr:colOff>171450</xdr:colOff>
      <xdr:row>10</xdr:row>
      <xdr:rowOff>171450</xdr:rowOff>
    </xdr:to>
    <xdr:pic>
      <xdr:nvPicPr>
        <xdr:cNvPr id="179" name="Рисунок 178" descr="http://archive.wizards.com/dnd/fc/moons/moon_10.jpg">
          <a:extLst>
            <a:ext uri="{FF2B5EF4-FFF2-40B4-BE49-F238E27FC236}">
              <a16:creationId xmlns:a16="http://schemas.microsoft.com/office/drawing/2014/main" id="{15D203CC-2836-422A-857F-926C41765A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10</xdr:row>
      <xdr:rowOff>0</xdr:rowOff>
    </xdr:from>
    <xdr:to>
      <xdr:col>22</xdr:col>
      <xdr:colOff>171450</xdr:colOff>
      <xdr:row>10</xdr:row>
      <xdr:rowOff>171450</xdr:rowOff>
    </xdr:to>
    <xdr:pic>
      <xdr:nvPicPr>
        <xdr:cNvPr id="180" name="Рисунок 179" descr="http://archive.wizards.com/dnd/fc/moons/moon_11.jpg">
          <a:extLst>
            <a:ext uri="{FF2B5EF4-FFF2-40B4-BE49-F238E27FC236}">
              <a16:creationId xmlns:a16="http://schemas.microsoft.com/office/drawing/2014/main" id="{F2D162D9-E7FA-4DFA-911C-5BB0798657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10</xdr:row>
      <xdr:rowOff>0</xdr:rowOff>
    </xdr:from>
    <xdr:to>
      <xdr:col>23</xdr:col>
      <xdr:colOff>171450</xdr:colOff>
      <xdr:row>10</xdr:row>
      <xdr:rowOff>171450</xdr:rowOff>
    </xdr:to>
    <xdr:pic>
      <xdr:nvPicPr>
        <xdr:cNvPr id="181" name="Рисунок 180" descr="http://archive.wizards.com/dnd/fc/moons/moon_11.jpg">
          <a:extLst>
            <a:ext uri="{FF2B5EF4-FFF2-40B4-BE49-F238E27FC236}">
              <a16:creationId xmlns:a16="http://schemas.microsoft.com/office/drawing/2014/main" id="{9F410493-8703-42D3-A4BD-78623B8F09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10</xdr:row>
      <xdr:rowOff>0</xdr:rowOff>
    </xdr:from>
    <xdr:to>
      <xdr:col>24</xdr:col>
      <xdr:colOff>171450</xdr:colOff>
      <xdr:row>10</xdr:row>
      <xdr:rowOff>171450</xdr:rowOff>
    </xdr:to>
    <xdr:pic>
      <xdr:nvPicPr>
        <xdr:cNvPr id="182" name="Рисунок 181" descr="http://archive.wizards.com/dnd/fc/moons/moon_11.jpg">
          <a:extLst>
            <a:ext uri="{FF2B5EF4-FFF2-40B4-BE49-F238E27FC236}">
              <a16:creationId xmlns:a16="http://schemas.microsoft.com/office/drawing/2014/main" id="{84E46567-2D44-4376-8D82-8FA4FCDFE2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10</xdr:row>
      <xdr:rowOff>0</xdr:rowOff>
    </xdr:from>
    <xdr:to>
      <xdr:col>25</xdr:col>
      <xdr:colOff>171450</xdr:colOff>
      <xdr:row>10</xdr:row>
      <xdr:rowOff>171450</xdr:rowOff>
    </xdr:to>
    <xdr:pic>
      <xdr:nvPicPr>
        <xdr:cNvPr id="183" name="Рисунок 182" descr="http://archive.wizards.com/dnd/fc/moons/moon_12.jpg">
          <a:extLst>
            <a:ext uri="{FF2B5EF4-FFF2-40B4-BE49-F238E27FC236}">
              <a16:creationId xmlns:a16="http://schemas.microsoft.com/office/drawing/2014/main" id="{7CA3DD2C-D08D-4B4C-871B-7DB336A454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10</xdr:row>
      <xdr:rowOff>0</xdr:rowOff>
    </xdr:from>
    <xdr:to>
      <xdr:col>26</xdr:col>
      <xdr:colOff>171450</xdr:colOff>
      <xdr:row>10</xdr:row>
      <xdr:rowOff>171450</xdr:rowOff>
    </xdr:to>
    <xdr:pic>
      <xdr:nvPicPr>
        <xdr:cNvPr id="184" name="Рисунок 183" descr="http://archive.wizards.com/dnd/fc/moons/moon_12.jpg">
          <a:extLst>
            <a:ext uri="{FF2B5EF4-FFF2-40B4-BE49-F238E27FC236}">
              <a16:creationId xmlns:a16="http://schemas.microsoft.com/office/drawing/2014/main" id="{23E795AF-A0E5-4460-A3DD-32E3E6C5744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10</xdr:row>
      <xdr:rowOff>0</xdr:rowOff>
    </xdr:from>
    <xdr:to>
      <xdr:col>27</xdr:col>
      <xdr:colOff>171450</xdr:colOff>
      <xdr:row>10</xdr:row>
      <xdr:rowOff>171450</xdr:rowOff>
    </xdr:to>
    <xdr:pic>
      <xdr:nvPicPr>
        <xdr:cNvPr id="185" name="Рисунок 184" descr="http://archive.wizards.com/dnd/fc/moons/moon_13.jpg">
          <a:extLst>
            <a:ext uri="{FF2B5EF4-FFF2-40B4-BE49-F238E27FC236}">
              <a16:creationId xmlns:a16="http://schemas.microsoft.com/office/drawing/2014/main" id="{57C485C1-B1E2-4194-B48B-508E1980A72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xdr:row>
      <xdr:rowOff>0</xdr:rowOff>
    </xdr:from>
    <xdr:to>
      <xdr:col>28</xdr:col>
      <xdr:colOff>171450</xdr:colOff>
      <xdr:row>10</xdr:row>
      <xdr:rowOff>171450</xdr:rowOff>
    </xdr:to>
    <xdr:pic>
      <xdr:nvPicPr>
        <xdr:cNvPr id="186" name="Рисунок 185" descr="http://archive.wizards.com/dnd/fc/moons/moon_14.jpg">
          <a:extLst>
            <a:ext uri="{FF2B5EF4-FFF2-40B4-BE49-F238E27FC236}">
              <a16:creationId xmlns:a16="http://schemas.microsoft.com/office/drawing/2014/main" id="{7E78C3B8-607E-4ED9-8697-203225677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10</xdr:row>
      <xdr:rowOff>0</xdr:rowOff>
    </xdr:from>
    <xdr:to>
      <xdr:col>29</xdr:col>
      <xdr:colOff>171450</xdr:colOff>
      <xdr:row>10</xdr:row>
      <xdr:rowOff>171450</xdr:rowOff>
    </xdr:to>
    <xdr:pic>
      <xdr:nvPicPr>
        <xdr:cNvPr id="187" name="Рисунок 186" descr="http://archive.wizards.com/dnd/fc/moons/moon_14.jpg">
          <a:extLst>
            <a:ext uri="{FF2B5EF4-FFF2-40B4-BE49-F238E27FC236}">
              <a16:creationId xmlns:a16="http://schemas.microsoft.com/office/drawing/2014/main" id="{D32095C5-0F00-4568-B659-B36FCA361A8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10</xdr:row>
      <xdr:rowOff>0</xdr:rowOff>
    </xdr:from>
    <xdr:to>
      <xdr:col>30</xdr:col>
      <xdr:colOff>171450</xdr:colOff>
      <xdr:row>10</xdr:row>
      <xdr:rowOff>171450</xdr:rowOff>
    </xdr:to>
    <xdr:pic>
      <xdr:nvPicPr>
        <xdr:cNvPr id="188" name="Рисунок 187" descr="http://archive.wizards.com/dnd/fc/moons/moon_15.jpg">
          <a:extLst>
            <a:ext uri="{FF2B5EF4-FFF2-40B4-BE49-F238E27FC236}">
              <a16:creationId xmlns:a16="http://schemas.microsoft.com/office/drawing/2014/main" id="{20E784FB-AEE9-475E-AFD9-64195FF13EF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10</xdr:row>
      <xdr:rowOff>0</xdr:rowOff>
    </xdr:from>
    <xdr:to>
      <xdr:col>31</xdr:col>
      <xdr:colOff>171450</xdr:colOff>
      <xdr:row>10</xdr:row>
      <xdr:rowOff>171450</xdr:rowOff>
    </xdr:to>
    <xdr:pic>
      <xdr:nvPicPr>
        <xdr:cNvPr id="189" name="Рисунок 188" descr="http://archive.wizards.com/dnd/fc/moons/moon_15.jpg">
          <a:extLst>
            <a:ext uri="{FF2B5EF4-FFF2-40B4-BE49-F238E27FC236}">
              <a16:creationId xmlns:a16="http://schemas.microsoft.com/office/drawing/2014/main" id="{30CFF174-1CE2-4412-BB43-3B6CB88016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10</xdr:row>
      <xdr:rowOff>0</xdr:rowOff>
    </xdr:from>
    <xdr:to>
      <xdr:col>32</xdr:col>
      <xdr:colOff>171450</xdr:colOff>
      <xdr:row>10</xdr:row>
      <xdr:rowOff>171450</xdr:rowOff>
    </xdr:to>
    <xdr:pic>
      <xdr:nvPicPr>
        <xdr:cNvPr id="190" name="Рисунок 189" descr="http://archive.wizards.com/dnd/fc/moons/moon_16.jpg">
          <a:extLst>
            <a:ext uri="{FF2B5EF4-FFF2-40B4-BE49-F238E27FC236}">
              <a16:creationId xmlns:a16="http://schemas.microsoft.com/office/drawing/2014/main" id="{EA73FF6D-DE60-4B4E-ACD3-801A1A7017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10</xdr:row>
      <xdr:rowOff>0</xdr:rowOff>
    </xdr:from>
    <xdr:to>
      <xdr:col>33</xdr:col>
      <xdr:colOff>171450</xdr:colOff>
      <xdr:row>10</xdr:row>
      <xdr:rowOff>171450</xdr:rowOff>
    </xdr:to>
    <xdr:pic>
      <xdr:nvPicPr>
        <xdr:cNvPr id="191" name="Рисунок 190" descr="http://archive.wizards.com/dnd/fc/moons/moon_16.jpg">
          <a:extLst>
            <a:ext uri="{FF2B5EF4-FFF2-40B4-BE49-F238E27FC236}">
              <a16:creationId xmlns:a16="http://schemas.microsoft.com/office/drawing/2014/main" id="{7F45BD40-1E8A-4BE7-ADB5-BBDC9E5FC1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10</xdr:row>
      <xdr:rowOff>0</xdr:rowOff>
    </xdr:from>
    <xdr:to>
      <xdr:col>34</xdr:col>
      <xdr:colOff>171450</xdr:colOff>
      <xdr:row>10</xdr:row>
      <xdr:rowOff>171450</xdr:rowOff>
    </xdr:to>
    <xdr:pic>
      <xdr:nvPicPr>
        <xdr:cNvPr id="192" name="Рисунок 191" descr="http://archive.wizards.com/dnd/fc/moons/moon_0.jpg">
          <a:extLst>
            <a:ext uri="{FF2B5EF4-FFF2-40B4-BE49-F238E27FC236}">
              <a16:creationId xmlns:a16="http://schemas.microsoft.com/office/drawing/2014/main" id="{A2C62219-C2F6-468B-99E9-2CFB2DA0CA1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10</xdr:row>
      <xdr:rowOff>0</xdr:rowOff>
    </xdr:from>
    <xdr:to>
      <xdr:col>35</xdr:col>
      <xdr:colOff>171450</xdr:colOff>
      <xdr:row>10</xdr:row>
      <xdr:rowOff>171450</xdr:rowOff>
    </xdr:to>
    <xdr:pic>
      <xdr:nvPicPr>
        <xdr:cNvPr id="193" name="Рисунок 192" descr="http://archive.wizards.com/dnd/fc/moons/moon_0.jpg">
          <a:extLst>
            <a:ext uri="{FF2B5EF4-FFF2-40B4-BE49-F238E27FC236}">
              <a16:creationId xmlns:a16="http://schemas.microsoft.com/office/drawing/2014/main" id="{EE7D4084-25F2-437C-BF4C-E6853EB8D17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009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171450</xdr:colOff>
      <xdr:row>11</xdr:row>
      <xdr:rowOff>171450</xdr:rowOff>
    </xdr:to>
    <xdr:pic>
      <xdr:nvPicPr>
        <xdr:cNvPr id="194" name="Рисунок 193" descr="http://archive.wizards.com/dnd/fc/moons/moon_1.jpg">
          <a:extLst>
            <a:ext uri="{FF2B5EF4-FFF2-40B4-BE49-F238E27FC236}">
              <a16:creationId xmlns:a16="http://schemas.microsoft.com/office/drawing/2014/main" id="{7457DE3D-5761-48EC-A795-DD737521F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5</xdr:col>
      <xdr:colOff>171450</xdr:colOff>
      <xdr:row>11</xdr:row>
      <xdr:rowOff>171450</xdr:rowOff>
    </xdr:to>
    <xdr:pic>
      <xdr:nvPicPr>
        <xdr:cNvPr id="195" name="Рисунок 194" descr="http://archive.wizards.com/dnd/fc/moons/moon_2.jpg">
          <a:extLst>
            <a:ext uri="{FF2B5EF4-FFF2-40B4-BE49-F238E27FC236}">
              <a16:creationId xmlns:a16="http://schemas.microsoft.com/office/drawing/2014/main" id="{CC8CAE05-D46C-447E-B02C-8ACD97C5E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171450</xdr:colOff>
      <xdr:row>11</xdr:row>
      <xdr:rowOff>171450</xdr:rowOff>
    </xdr:to>
    <xdr:pic>
      <xdr:nvPicPr>
        <xdr:cNvPr id="196" name="Рисунок 195" descr="http://archive.wizards.com/dnd/fc/moons/moon_2.jpg">
          <a:extLst>
            <a:ext uri="{FF2B5EF4-FFF2-40B4-BE49-F238E27FC236}">
              <a16:creationId xmlns:a16="http://schemas.microsoft.com/office/drawing/2014/main" id="{C8F2F8F9-4C42-4DFA-ABE4-633309DAD9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171450</xdr:colOff>
      <xdr:row>11</xdr:row>
      <xdr:rowOff>171450</xdr:rowOff>
    </xdr:to>
    <xdr:pic>
      <xdr:nvPicPr>
        <xdr:cNvPr id="197" name="Рисунок 196" descr="http://archive.wizards.com/dnd/fc/moons/moon_3.jpg">
          <a:extLst>
            <a:ext uri="{FF2B5EF4-FFF2-40B4-BE49-F238E27FC236}">
              <a16:creationId xmlns:a16="http://schemas.microsoft.com/office/drawing/2014/main" id="{74BBD361-D1E6-47D6-A45F-D148ADCA44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171450</xdr:colOff>
      <xdr:row>11</xdr:row>
      <xdr:rowOff>171450</xdr:rowOff>
    </xdr:to>
    <xdr:pic>
      <xdr:nvPicPr>
        <xdr:cNvPr id="198" name="Рисунок 197" descr="http://archive.wizards.com/dnd/fc/moons/moon_3.jpg">
          <a:extLst>
            <a:ext uri="{FF2B5EF4-FFF2-40B4-BE49-F238E27FC236}">
              <a16:creationId xmlns:a16="http://schemas.microsoft.com/office/drawing/2014/main" id="{D089D97A-9243-412D-BE5C-F76DB9AE46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171450</xdr:colOff>
      <xdr:row>11</xdr:row>
      <xdr:rowOff>171450</xdr:rowOff>
    </xdr:to>
    <xdr:pic>
      <xdr:nvPicPr>
        <xdr:cNvPr id="199" name="Рисунок 198" descr="http://archive.wizards.com/dnd/fc/moons/moon_4.jpg">
          <a:extLst>
            <a:ext uri="{FF2B5EF4-FFF2-40B4-BE49-F238E27FC236}">
              <a16:creationId xmlns:a16="http://schemas.microsoft.com/office/drawing/2014/main" id="{BAE3FA0C-B1A7-46D6-AE3B-5E5F765B44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171450</xdr:colOff>
      <xdr:row>11</xdr:row>
      <xdr:rowOff>171450</xdr:rowOff>
    </xdr:to>
    <xdr:pic>
      <xdr:nvPicPr>
        <xdr:cNvPr id="200" name="Рисунок 199" descr="http://archive.wizards.com/dnd/fc/moons/moon_4.jpg">
          <a:extLst>
            <a:ext uri="{FF2B5EF4-FFF2-40B4-BE49-F238E27FC236}">
              <a16:creationId xmlns:a16="http://schemas.microsoft.com/office/drawing/2014/main" id="{488A6900-5256-49AF-B218-674424D738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171450</xdr:colOff>
      <xdr:row>11</xdr:row>
      <xdr:rowOff>171450</xdr:rowOff>
    </xdr:to>
    <xdr:pic>
      <xdr:nvPicPr>
        <xdr:cNvPr id="201" name="Рисунок 200" descr="http://archive.wizards.com/dnd/fc/moons/moon_4.jpg">
          <a:extLst>
            <a:ext uri="{FF2B5EF4-FFF2-40B4-BE49-F238E27FC236}">
              <a16:creationId xmlns:a16="http://schemas.microsoft.com/office/drawing/2014/main" id="{1137A925-90AE-49E1-B99A-E880821867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77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171450</xdr:colOff>
      <xdr:row>11</xdr:row>
      <xdr:rowOff>171450</xdr:rowOff>
    </xdr:to>
    <xdr:pic>
      <xdr:nvPicPr>
        <xdr:cNvPr id="202" name="Рисунок 201" descr="http://archive.wizards.com/dnd/fc/moons/moon_5.jpg">
          <a:extLst>
            <a:ext uri="{FF2B5EF4-FFF2-40B4-BE49-F238E27FC236}">
              <a16:creationId xmlns:a16="http://schemas.microsoft.com/office/drawing/2014/main" id="{1FC4DEDC-9C53-42B5-B9AE-06DBBCBDBD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87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171450</xdr:colOff>
      <xdr:row>11</xdr:row>
      <xdr:rowOff>171450</xdr:rowOff>
    </xdr:to>
    <xdr:pic>
      <xdr:nvPicPr>
        <xdr:cNvPr id="203" name="Рисунок 202" descr="http://archive.wizards.com/dnd/fc/moons/moon_6.jpg">
          <a:extLst>
            <a:ext uri="{FF2B5EF4-FFF2-40B4-BE49-F238E27FC236}">
              <a16:creationId xmlns:a16="http://schemas.microsoft.com/office/drawing/2014/main" id="{CC2D9042-61E7-41B0-BDC2-F4D9366A2B4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171450</xdr:colOff>
      <xdr:row>11</xdr:row>
      <xdr:rowOff>171450</xdr:rowOff>
    </xdr:to>
    <xdr:pic>
      <xdr:nvPicPr>
        <xdr:cNvPr id="204" name="Рисунок 203" descr="http://archive.wizards.com/dnd/fc/moons/moon_6.jpg">
          <a:extLst>
            <a:ext uri="{FF2B5EF4-FFF2-40B4-BE49-F238E27FC236}">
              <a16:creationId xmlns:a16="http://schemas.microsoft.com/office/drawing/2014/main" id="{76695C17-07AF-445D-A8E3-F39359642E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506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171450</xdr:colOff>
      <xdr:row>11</xdr:row>
      <xdr:rowOff>171450</xdr:rowOff>
    </xdr:to>
    <xdr:pic>
      <xdr:nvPicPr>
        <xdr:cNvPr id="205" name="Рисунок 204" descr="http://archive.wizards.com/dnd/fc/moons/moon_7.jpg">
          <a:extLst>
            <a:ext uri="{FF2B5EF4-FFF2-40B4-BE49-F238E27FC236}">
              <a16:creationId xmlns:a16="http://schemas.microsoft.com/office/drawing/2014/main" id="{3A529B42-F42B-4C84-B2A7-FA47301420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xdr:row>
      <xdr:rowOff>0</xdr:rowOff>
    </xdr:from>
    <xdr:to>
      <xdr:col>16</xdr:col>
      <xdr:colOff>171450</xdr:colOff>
      <xdr:row>11</xdr:row>
      <xdr:rowOff>171450</xdr:rowOff>
    </xdr:to>
    <xdr:pic>
      <xdr:nvPicPr>
        <xdr:cNvPr id="206" name="Рисунок 205" descr="http://archive.wizards.com/dnd/fc/moons/moon_7.jpg">
          <a:extLst>
            <a:ext uri="{FF2B5EF4-FFF2-40B4-BE49-F238E27FC236}">
              <a16:creationId xmlns:a16="http://schemas.microsoft.com/office/drawing/2014/main" id="{0D3220D0-C88D-4812-9B1E-87F90426FA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25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11</xdr:row>
      <xdr:rowOff>0</xdr:rowOff>
    </xdr:from>
    <xdr:to>
      <xdr:col>17</xdr:col>
      <xdr:colOff>171450</xdr:colOff>
      <xdr:row>11</xdr:row>
      <xdr:rowOff>171450</xdr:rowOff>
    </xdr:to>
    <xdr:pic>
      <xdr:nvPicPr>
        <xdr:cNvPr id="207" name="Рисунок 206" descr="http://archive.wizards.com/dnd/fc/moons/moon_8.jpg">
          <a:extLst>
            <a:ext uri="{FF2B5EF4-FFF2-40B4-BE49-F238E27FC236}">
              <a16:creationId xmlns:a16="http://schemas.microsoft.com/office/drawing/2014/main" id="{E2F4977F-F0B0-4D96-A756-8F82ACDBC2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11</xdr:row>
      <xdr:rowOff>0</xdr:rowOff>
    </xdr:from>
    <xdr:to>
      <xdr:col>18</xdr:col>
      <xdr:colOff>171450</xdr:colOff>
      <xdr:row>11</xdr:row>
      <xdr:rowOff>171450</xdr:rowOff>
    </xdr:to>
    <xdr:pic>
      <xdr:nvPicPr>
        <xdr:cNvPr id="208" name="Рисунок 207" descr="http://archive.wizards.com/dnd/fc/moons/moon_8.jpg">
          <a:extLst>
            <a:ext uri="{FF2B5EF4-FFF2-40B4-BE49-F238E27FC236}">
              <a16:creationId xmlns:a16="http://schemas.microsoft.com/office/drawing/2014/main" id="{60803339-6F22-4F54-ADB5-FBF26A85C3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944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11</xdr:row>
      <xdr:rowOff>0</xdr:rowOff>
    </xdr:from>
    <xdr:to>
      <xdr:col>19</xdr:col>
      <xdr:colOff>171450</xdr:colOff>
      <xdr:row>11</xdr:row>
      <xdr:rowOff>171450</xdr:rowOff>
    </xdr:to>
    <xdr:pic>
      <xdr:nvPicPr>
        <xdr:cNvPr id="209" name="Рисунок 208" descr="http://archive.wizards.com/dnd/fc/moons/moon_9.jpg">
          <a:extLst>
            <a:ext uri="{FF2B5EF4-FFF2-40B4-BE49-F238E27FC236}">
              <a16:creationId xmlns:a16="http://schemas.microsoft.com/office/drawing/2014/main" id="{88309C15-0245-4B9D-9240-73EE04AC69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554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11</xdr:row>
      <xdr:rowOff>0</xdr:rowOff>
    </xdr:from>
    <xdr:to>
      <xdr:col>20</xdr:col>
      <xdr:colOff>171450</xdr:colOff>
      <xdr:row>11</xdr:row>
      <xdr:rowOff>171450</xdr:rowOff>
    </xdr:to>
    <xdr:pic>
      <xdr:nvPicPr>
        <xdr:cNvPr id="210" name="Рисунок 209" descr="http://archive.wizards.com/dnd/fc/moons/moon_10.jpg">
          <a:extLst>
            <a:ext uri="{FF2B5EF4-FFF2-40B4-BE49-F238E27FC236}">
              <a16:creationId xmlns:a16="http://schemas.microsoft.com/office/drawing/2014/main" id="{BF295E44-5377-43FF-8A46-5465772E0E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11</xdr:row>
      <xdr:rowOff>0</xdr:rowOff>
    </xdr:from>
    <xdr:to>
      <xdr:col>21</xdr:col>
      <xdr:colOff>171450</xdr:colOff>
      <xdr:row>11</xdr:row>
      <xdr:rowOff>171450</xdr:rowOff>
    </xdr:to>
    <xdr:pic>
      <xdr:nvPicPr>
        <xdr:cNvPr id="211" name="Рисунок 210" descr="http://archive.wizards.com/dnd/fc/moons/moon_10.jpg">
          <a:extLst>
            <a:ext uri="{FF2B5EF4-FFF2-40B4-BE49-F238E27FC236}">
              <a16:creationId xmlns:a16="http://schemas.microsoft.com/office/drawing/2014/main" id="{C9B4BB66-F148-42AA-AF95-F131082C803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773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11</xdr:row>
      <xdr:rowOff>0</xdr:rowOff>
    </xdr:from>
    <xdr:to>
      <xdr:col>22</xdr:col>
      <xdr:colOff>171450</xdr:colOff>
      <xdr:row>11</xdr:row>
      <xdr:rowOff>171450</xdr:rowOff>
    </xdr:to>
    <xdr:pic>
      <xdr:nvPicPr>
        <xdr:cNvPr id="212" name="Рисунок 211" descr="http://archive.wizards.com/dnd/fc/moons/moon_11.jpg">
          <a:extLst>
            <a:ext uri="{FF2B5EF4-FFF2-40B4-BE49-F238E27FC236}">
              <a16:creationId xmlns:a16="http://schemas.microsoft.com/office/drawing/2014/main" id="{35B7724C-0253-4615-92D8-7011BBB3E4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11</xdr:row>
      <xdr:rowOff>0</xdr:rowOff>
    </xdr:from>
    <xdr:to>
      <xdr:col>23</xdr:col>
      <xdr:colOff>171450</xdr:colOff>
      <xdr:row>11</xdr:row>
      <xdr:rowOff>171450</xdr:rowOff>
    </xdr:to>
    <xdr:pic>
      <xdr:nvPicPr>
        <xdr:cNvPr id="213" name="Рисунок 212" descr="http://archive.wizards.com/dnd/fc/moons/moon_11.jpg">
          <a:extLst>
            <a:ext uri="{FF2B5EF4-FFF2-40B4-BE49-F238E27FC236}">
              <a16:creationId xmlns:a16="http://schemas.microsoft.com/office/drawing/2014/main" id="{D28370C7-C81E-43FC-BEF9-9CE1733B12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11</xdr:row>
      <xdr:rowOff>0</xdr:rowOff>
    </xdr:from>
    <xdr:to>
      <xdr:col>24</xdr:col>
      <xdr:colOff>171450</xdr:colOff>
      <xdr:row>11</xdr:row>
      <xdr:rowOff>171450</xdr:rowOff>
    </xdr:to>
    <xdr:pic>
      <xdr:nvPicPr>
        <xdr:cNvPr id="214" name="Рисунок 213" descr="http://archive.wizards.com/dnd/fc/moons/moon_11.jpg">
          <a:extLst>
            <a:ext uri="{FF2B5EF4-FFF2-40B4-BE49-F238E27FC236}">
              <a16:creationId xmlns:a16="http://schemas.microsoft.com/office/drawing/2014/main" id="{5D64F149-FF10-400F-9E59-30A438293F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602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11</xdr:row>
      <xdr:rowOff>0</xdr:rowOff>
    </xdr:from>
    <xdr:to>
      <xdr:col>25</xdr:col>
      <xdr:colOff>171450</xdr:colOff>
      <xdr:row>11</xdr:row>
      <xdr:rowOff>171450</xdr:rowOff>
    </xdr:to>
    <xdr:pic>
      <xdr:nvPicPr>
        <xdr:cNvPr id="215" name="Рисунок 214" descr="http://archive.wizards.com/dnd/fc/moons/moon_12.jpg">
          <a:extLst>
            <a:ext uri="{FF2B5EF4-FFF2-40B4-BE49-F238E27FC236}">
              <a16:creationId xmlns:a16="http://schemas.microsoft.com/office/drawing/2014/main" id="{5C00CACD-EDA5-471F-AC0F-63B56856BD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11</xdr:row>
      <xdr:rowOff>0</xdr:rowOff>
    </xdr:from>
    <xdr:to>
      <xdr:col>26</xdr:col>
      <xdr:colOff>171450</xdr:colOff>
      <xdr:row>11</xdr:row>
      <xdr:rowOff>171450</xdr:rowOff>
    </xdr:to>
    <xdr:pic>
      <xdr:nvPicPr>
        <xdr:cNvPr id="216" name="Рисунок 215" descr="http://archive.wizards.com/dnd/fc/moons/moon_12.jpg">
          <a:extLst>
            <a:ext uri="{FF2B5EF4-FFF2-40B4-BE49-F238E27FC236}">
              <a16:creationId xmlns:a16="http://schemas.microsoft.com/office/drawing/2014/main" id="{9B7F8590-6F45-4AAB-B284-DC51BAC8AD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821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11</xdr:row>
      <xdr:rowOff>0</xdr:rowOff>
    </xdr:from>
    <xdr:to>
      <xdr:col>27</xdr:col>
      <xdr:colOff>171450</xdr:colOff>
      <xdr:row>11</xdr:row>
      <xdr:rowOff>171450</xdr:rowOff>
    </xdr:to>
    <xdr:pic>
      <xdr:nvPicPr>
        <xdr:cNvPr id="217" name="Рисунок 216" descr="http://archive.wizards.com/dnd/fc/moons/moon_13.jpg">
          <a:extLst>
            <a:ext uri="{FF2B5EF4-FFF2-40B4-BE49-F238E27FC236}">
              <a16:creationId xmlns:a16="http://schemas.microsoft.com/office/drawing/2014/main" id="{EBCBB3BE-49AA-4081-BD87-DA2473232F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431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11</xdr:row>
      <xdr:rowOff>0</xdr:rowOff>
    </xdr:from>
    <xdr:to>
      <xdr:col>28</xdr:col>
      <xdr:colOff>171450</xdr:colOff>
      <xdr:row>11</xdr:row>
      <xdr:rowOff>171450</xdr:rowOff>
    </xdr:to>
    <xdr:pic>
      <xdr:nvPicPr>
        <xdr:cNvPr id="218" name="Рисунок 217" descr="http://archive.wizards.com/dnd/fc/moons/moon_14.jpg">
          <a:extLst>
            <a:ext uri="{FF2B5EF4-FFF2-40B4-BE49-F238E27FC236}">
              <a16:creationId xmlns:a16="http://schemas.microsoft.com/office/drawing/2014/main" id="{5364A22C-ACBB-46E6-91CD-E031EB872ED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11</xdr:row>
      <xdr:rowOff>0</xdr:rowOff>
    </xdr:from>
    <xdr:to>
      <xdr:col>29</xdr:col>
      <xdr:colOff>171450</xdr:colOff>
      <xdr:row>11</xdr:row>
      <xdr:rowOff>171450</xdr:rowOff>
    </xdr:to>
    <xdr:pic>
      <xdr:nvPicPr>
        <xdr:cNvPr id="219" name="Рисунок 218" descr="http://archive.wizards.com/dnd/fc/moons/moon_14.jpg">
          <a:extLst>
            <a:ext uri="{FF2B5EF4-FFF2-40B4-BE49-F238E27FC236}">
              <a16:creationId xmlns:a16="http://schemas.microsoft.com/office/drawing/2014/main" id="{C385EB2C-CA47-43DF-A946-996BB5D404C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650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11</xdr:row>
      <xdr:rowOff>0</xdr:rowOff>
    </xdr:from>
    <xdr:to>
      <xdr:col>30</xdr:col>
      <xdr:colOff>171450</xdr:colOff>
      <xdr:row>11</xdr:row>
      <xdr:rowOff>171450</xdr:rowOff>
    </xdr:to>
    <xdr:pic>
      <xdr:nvPicPr>
        <xdr:cNvPr id="220" name="Рисунок 219" descr="http://archive.wizards.com/dnd/fc/moons/moon_14.jpg">
          <a:extLst>
            <a:ext uri="{FF2B5EF4-FFF2-40B4-BE49-F238E27FC236}">
              <a16:creationId xmlns:a16="http://schemas.microsoft.com/office/drawing/2014/main" id="{5AC289FB-C717-4A90-93C3-E1289E33F46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259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xdr:row>
      <xdr:rowOff>0</xdr:rowOff>
    </xdr:from>
    <xdr:to>
      <xdr:col>31</xdr:col>
      <xdr:colOff>171450</xdr:colOff>
      <xdr:row>11</xdr:row>
      <xdr:rowOff>171450</xdr:rowOff>
    </xdr:to>
    <xdr:pic>
      <xdr:nvPicPr>
        <xdr:cNvPr id="221" name="Рисунок 220" descr="http://archive.wizards.com/dnd/fc/moons/moon_15.jpg">
          <a:extLst>
            <a:ext uri="{FF2B5EF4-FFF2-40B4-BE49-F238E27FC236}">
              <a16:creationId xmlns:a16="http://schemas.microsoft.com/office/drawing/2014/main" id="{CF4EA914-35BE-46D6-8861-6A352ED69CD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95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11</xdr:row>
      <xdr:rowOff>0</xdr:rowOff>
    </xdr:from>
    <xdr:to>
      <xdr:col>32</xdr:col>
      <xdr:colOff>171450</xdr:colOff>
      <xdr:row>11</xdr:row>
      <xdr:rowOff>171450</xdr:rowOff>
    </xdr:to>
    <xdr:pic>
      <xdr:nvPicPr>
        <xdr:cNvPr id="222" name="Рисунок 221" descr="http://archive.wizards.com/dnd/fc/moons/moon_15.jpg">
          <a:extLst>
            <a:ext uri="{FF2B5EF4-FFF2-40B4-BE49-F238E27FC236}">
              <a16:creationId xmlns:a16="http://schemas.microsoft.com/office/drawing/2014/main" id="{6EBF3E34-E8E2-41CC-8678-5ECDDD11842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4791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11</xdr:row>
      <xdr:rowOff>0</xdr:rowOff>
    </xdr:from>
    <xdr:to>
      <xdr:col>33</xdr:col>
      <xdr:colOff>171450</xdr:colOff>
      <xdr:row>11</xdr:row>
      <xdr:rowOff>171450</xdr:rowOff>
    </xdr:to>
    <xdr:pic>
      <xdr:nvPicPr>
        <xdr:cNvPr id="223" name="Рисунок 222" descr="http://archive.wizards.com/dnd/fc/moons/moon_16.jpg">
          <a:extLst>
            <a:ext uri="{FF2B5EF4-FFF2-40B4-BE49-F238E27FC236}">
              <a16:creationId xmlns:a16="http://schemas.microsoft.com/office/drawing/2014/main" id="{CAFCA0FB-204A-4B81-9F88-F43676C7E05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0887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34</xdr:col>
      <xdr:colOff>171450</xdr:colOff>
      <xdr:row>11</xdr:row>
      <xdr:rowOff>171450</xdr:rowOff>
    </xdr:to>
    <xdr:pic>
      <xdr:nvPicPr>
        <xdr:cNvPr id="224" name="Рисунок 223" descr="http://archive.wizards.com/dnd/fc/moons/moon_16.jpg">
          <a:extLst>
            <a:ext uri="{FF2B5EF4-FFF2-40B4-BE49-F238E27FC236}">
              <a16:creationId xmlns:a16="http://schemas.microsoft.com/office/drawing/2014/main" id="{FE0FB9CE-9BB3-4F9B-AC2C-27C7967D41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6983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11</xdr:row>
      <xdr:rowOff>0</xdr:rowOff>
    </xdr:from>
    <xdr:to>
      <xdr:col>35</xdr:col>
      <xdr:colOff>171450</xdr:colOff>
      <xdr:row>11</xdr:row>
      <xdr:rowOff>171450</xdr:rowOff>
    </xdr:to>
    <xdr:pic>
      <xdr:nvPicPr>
        <xdr:cNvPr id="225" name="Рисунок 224" descr="http://archive.wizards.com/dnd/fc/moons/moon_16.jpg">
          <a:extLst>
            <a:ext uri="{FF2B5EF4-FFF2-40B4-BE49-F238E27FC236}">
              <a16:creationId xmlns:a16="http://schemas.microsoft.com/office/drawing/2014/main" id="{5E09D6B5-712F-466D-AA27-F88771625DD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307925" y="2200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171450</xdr:colOff>
      <xdr:row>12</xdr:row>
      <xdr:rowOff>171450</xdr:rowOff>
    </xdr:to>
    <xdr:pic>
      <xdr:nvPicPr>
        <xdr:cNvPr id="226" name="Рисунок 225" descr="http://archive.wizards.com/dnd/fc/moons/moon_1.jpg">
          <a:extLst>
            <a:ext uri="{FF2B5EF4-FFF2-40B4-BE49-F238E27FC236}">
              <a16:creationId xmlns:a16="http://schemas.microsoft.com/office/drawing/2014/main" id="{A6389D20-F277-44D6-8623-AB984E942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171450</xdr:colOff>
      <xdr:row>12</xdr:row>
      <xdr:rowOff>171450</xdr:rowOff>
    </xdr:to>
    <xdr:pic>
      <xdr:nvPicPr>
        <xdr:cNvPr id="227" name="Рисунок 226" descr="http://archive.wizards.com/dnd/fc/moons/moon_2.jpg">
          <a:extLst>
            <a:ext uri="{FF2B5EF4-FFF2-40B4-BE49-F238E27FC236}">
              <a16:creationId xmlns:a16="http://schemas.microsoft.com/office/drawing/2014/main" id="{FFEE48A1-9E5A-4008-A476-B424814616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171450</xdr:colOff>
      <xdr:row>12</xdr:row>
      <xdr:rowOff>171450</xdr:rowOff>
    </xdr:to>
    <xdr:pic>
      <xdr:nvPicPr>
        <xdr:cNvPr id="228" name="Рисунок 227" descr="http://archive.wizards.com/dnd/fc/moons/moon_2.jpg">
          <a:extLst>
            <a:ext uri="{FF2B5EF4-FFF2-40B4-BE49-F238E27FC236}">
              <a16:creationId xmlns:a16="http://schemas.microsoft.com/office/drawing/2014/main" id="{2C3B41B8-FF53-4E45-9879-12D15FF018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171450</xdr:colOff>
      <xdr:row>12</xdr:row>
      <xdr:rowOff>171450</xdr:rowOff>
    </xdr:to>
    <xdr:pic>
      <xdr:nvPicPr>
        <xdr:cNvPr id="229" name="Рисунок 228" descr="http://archive.wizards.com/dnd/fc/moons/moon_3.jpg">
          <a:extLst>
            <a:ext uri="{FF2B5EF4-FFF2-40B4-BE49-F238E27FC236}">
              <a16:creationId xmlns:a16="http://schemas.microsoft.com/office/drawing/2014/main" id="{1756A320-DB9C-4F1A-A0C1-26A36BEDF3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171450</xdr:colOff>
      <xdr:row>12</xdr:row>
      <xdr:rowOff>171450</xdr:rowOff>
    </xdr:to>
    <xdr:pic>
      <xdr:nvPicPr>
        <xdr:cNvPr id="230" name="Рисунок 229" descr="http://archive.wizards.com/dnd/fc/moons/moon_4.jpg">
          <a:extLst>
            <a:ext uri="{FF2B5EF4-FFF2-40B4-BE49-F238E27FC236}">
              <a16:creationId xmlns:a16="http://schemas.microsoft.com/office/drawing/2014/main" id="{B2E614DD-E2F7-4A91-AF1B-AC33773CF1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0</xdr:rowOff>
    </xdr:from>
    <xdr:to>
      <xdr:col>9</xdr:col>
      <xdr:colOff>171450</xdr:colOff>
      <xdr:row>12</xdr:row>
      <xdr:rowOff>171450</xdr:rowOff>
    </xdr:to>
    <xdr:pic>
      <xdr:nvPicPr>
        <xdr:cNvPr id="231" name="Рисунок 230" descr="http://archive.wizards.com/dnd/fc/moons/moon_4.jpg">
          <a:extLst>
            <a:ext uri="{FF2B5EF4-FFF2-40B4-BE49-F238E27FC236}">
              <a16:creationId xmlns:a16="http://schemas.microsoft.com/office/drawing/2014/main" id="{ACF78211-302C-4F9A-AD21-DB2718B021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10</xdr:col>
      <xdr:colOff>171450</xdr:colOff>
      <xdr:row>12</xdr:row>
      <xdr:rowOff>171450</xdr:rowOff>
    </xdr:to>
    <xdr:pic>
      <xdr:nvPicPr>
        <xdr:cNvPr id="232" name="Рисунок 231" descr="http://archive.wizards.com/dnd/fc/moons/moon_5.jpg">
          <a:extLst>
            <a:ext uri="{FF2B5EF4-FFF2-40B4-BE49-F238E27FC236}">
              <a16:creationId xmlns:a16="http://schemas.microsoft.com/office/drawing/2014/main" id="{ABDCAEF1-6106-42C1-9997-064E20F5AAA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12</xdr:row>
      <xdr:rowOff>0</xdr:rowOff>
    </xdr:from>
    <xdr:to>
      <xdr:col>11</xdr:col>
      <xdr:colOff>171450</xdr:colOff>
      <xdr:row>12</xdr:row>
      <xdr:rowOff>171450</xdr:rowOff>
    </xdr:to>
    <xdr:pic>
      <xdr:nvPicPr>
        <xdr:cNvPr id="233" name="Рисунок 232" descr="http://archive.wizards.com/dnd/fc/moons/moon_6.jpg">
          <a:extLst>
            <a:ext uri="{FF2B5EF4-FFF2-40B4-BE49-F238E27FC236}">
              <a16:creationId xmlns:a16="http://schemas.microsoft.com/office/drawing/2014/main" id="{604ABF99-2CB8-4284-8993-E11594C72F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xdr:row>
      <xdr:rowOff>0</xdr:rowOff>
    </xdr:from>
    <xdr:to>
      <xdr:col>12</xdr:col>
      <xdr:colOff>171450</xdr:colOff>
      <xdr:row>12</xdr:row>
      <xdr:rowOff>171450</xdr:rowOff>
    </xdr:to>
    <xdr:pic>
      <xdr:nvPicPr>
        <xdr:cNvPr id="234" name="Рисунок 233" descr="http://archive.wizards.com/dnd/fc/moons/moon_6.jpg">
          <a:extLst>
            <a:ext uri="{FF2B5EF4-FFF2-40B4-BE49-F238E27FC236}">
              <a16:creationId xmlns:a16="http://schemas.microsoft.com/office/drawing/2014/main" id="{703E2169-8624-458B-8C65-ACB12C30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12</xdr:row>
      <xdr:rowOff>0</xdr:rowOff>
    </xdr:from>
    <xdr:to>
      <xdr:col>13</xdr:col>
      <xdr:colOff>171450</xdr:colOff>
      <xdr:row>12</xdr:row>
      <xdr:rowOff>171450</xdr:rowOff>
    </xdr:to>
    <xdr:pic>
      <xdr:nvPicPr>
        <xdr:cNvPr id="235" name="Рисунок 234" descr="http://archive.wizards.com/dnd/fc/moons/moon_7.jpg">
          <a:extLst>
            <a:ext uri="{FF2B5EF4-FFF2-40B4-BE49-F238E27FC236}">
              <a16:creationId xmlns:a16="http://schemas.microsoft.com/office/drawing/2014/main" id="{B908C022-B981-48ED-9799-B6A21FFBF1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171450</xdr:colOff>
      <xdr:row>12</xdr:row>
      <xdr:rowOff>171450</xdr:rowOff>
    </xdr:to>
    <xdr:pic>
      <xdr:nvPicPr>
        <xdr:cNvPr id="236" name="Рисунок 235" descr="http://archive.wizards.com/dnd/fc/moons/moon_7.jpg">
          <a:extLst>
            <a:ext uri="{FF2B5EF4-FFF2-40B4-BE49-F238E27FC236}">
              <a16:creationId xmlns:a16="http://schemas.microsoft.com/office/drawing/2014/main" id="{4661448A-1D9A-44E3-8813-AF0CB665AE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xdr:row>
      <xdr:rowOff>0</xdr:rowOff>
    </xdr:from>
    <xdr:to>
      <xdr:col>15</xdr:col>
      <xdr:colOff>171450</xdr:colOff>
      <xdr:row>12</xdr:row>
      <xdr:rowOff>171450</xdr:rowOff>
    </xdr:to>
    <xdr:pic>
      <xdr:nvPicPr>
        <xdr:cNvPr id="237" name="Рисунок 236" descr="http://archive.wizards.com/dnd/fc/moons/moon_7.jpg">
          <a:extLst>
            <a:ext uri="{FF2B5EF4-FFF2-40B4-BE49-F238E27FC236}">
              <a16:creationId xmlns:a16="http://schemas.microsoft.com/office/drawing/2014/main" id="{EFCD7ED4-F4D0-4451-9ABB-DE8FFB6000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12</xdr:row>
      <xdr:rowOff>0</xdr:rowOff>
    </xdr:from>
    <xdr:to>
      <xdr:col>16</xdr:col>
      <xdr:colOff>171450</xdr:colOff>
      <xdr:row>12</xdr:row>
      <xdr:rowOff>171450</xdr:rowOff>
    </xdr:to>
    <xdr:pic>
      <xdr:nvPicPr>
        <xdr:cNvPr id="238" name="Рисунок 237" descr="http://archive.wizards.com/dnd/fc/moons/moon_8.jpg">
          <a:extLst>
            <a:ext uri="{FF2B5EF4-FFF2-40B4-BE49-F238E27FC236}">
              <a16:creationId xmlns:a16="http://schemas.microsoft.com/office/drawing/2014/main" id="{04E78698-4685-47C2-8E6D-9104453F6E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12</xdr:row>
      <xdr:rowOff>0</xdr:rowOff>
    </xdr:from>
    <xdr:to>
      <xdr:col>17</xdr:col>
      <xdr:colOff>171450</xdr:colOff>
      <xdr:row>12</xdr:row>
      <xdr:rowOff>171450</xdr:rowOff>
    </xdr:to>
    <xdr:pic>
      <xdr:nvPicPr>
        <xdr:cNvPr id="239" name="Рисунок 238" descr="http://archive.wizards.com/dnd/fc/moons/moon_8.jpg">
          <a:extLst>
            <a:ext uri="{FF2B5EF4-FFF2-40B4-BE49-F238E27FC236}">
              <a16:creationId xmlns:a16="http://schemas.microsoft.com/office/drawing/2014/main" id="{25219AA6-0A75-4C21-831D-8121731194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xdr:row>
      <xdr:rowOff>0</xdr:rowOff>
    </xdr:from>
    <xdr:to>
      <xdr:col>18</xdr:col>
      <xdr:colOff>171450</xdr:colOff>
      <xdr:row>12</xdr:row>
      <xdr:rowOff>171450</xdr:rowOff>
    </xdr:to>
    <xdr:pic>
      <xdr:nvPicPr>
        <xdr:cNvPr id="240" name="Рисунок 239" descr="http://archive.wizards.com/dnd/fc/moons/moon_9.jpg">
          <a:extLst>
            <a:ext uri="{FF2B5EF4-FFF2-40B4-BE49-F238E27FC236}">
              <a16:creationId xmlns:a16="http://schemas.microsoft.com/office/drawing/2014/main" id="{7627D3AB-C0E5-4571-BCC0-D4061FF5D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12</xdr:row>
      <xdr:rowOff>0</xdr:rowOff>
    </xdr:from>
    <xdr:to>
      <xdr:col>19</xdr:col>
      <xdr:colOff>171450</xdr:colOff>
      <xdr:row>12</xdr:row>
      <xdr:rowOff>171450</xdr:rowOff>
    </xdr:to>
    <xdr:pic>
      <xdr:nvPicPr>
        <xdr:cNvPr id="241" name="Рисунок 240" descr="http://archive.wizards.com/dnd/fc/moons/moon_10.jpg">
          <a:extLst>
            <a:ext uri="{FF2B5EF4-FFF2-40B4-BE49-F238E27FC236}">
              <a16:creationId xmlns:a16="http://schemas.microsoft.com/office/drawing/2014/main" id="{3FE5CE07-E482-4B6A-8463-176968719AA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12</xdr:row>
      <xdr:rowOff>0</xdr:rowOff>
    </xdr:from>
    <xdr:to>
      <xdr:col>20</xdr:col>
      <xdr:colOff>171450</xdr:colOff>
      <xdr:row>12</xdr:row>
      <xdr:rowOff>171450</xdr:rowOff>
    </xdr:to>
    <xdr:pic>
      <xdr:nvPicPr>
        <xdr:cNvPr id="242" name="Рисунок 241" descr="http://archive.wizards.com/dnd/fc/moons/moon_10.jpg">
          <a:extLst>
            <a:ext uri="{FF2B5EF4-FFF2-40B4-BE49-F238E27FC236}">
              <a16:creationId xmlns:a16="http://schemas.microsoft.com/office/drawing/2014/main" id="{33F9179E-28AF-4322-BDB8-DB46E8950C8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12</xdr:row>
      <xdr:rowOff>0</xdr:rowOff>
    </xdr:from>
    <xdr:to>
      <xdr:col>21</xdr:col>
      <xdr:colOff>171450</xdr:colOff>
      <xdr:row>12</xdr:row>
      <xdr:rowOff>171450</xdr:rowOff>
    </xdr:to>
    <xdr:pic>
      <xdr:nvPicPr>
        <xdr:cNvPr id="243" name="Рисунок 242" descr="http://archive.wizards.com/dnd/fc/moons/moon_11.jpg">
          <a:extLst>
            <a:ext uri="{FF2B5EF4-FFF2-40B4-BE49-F238E27FC236}">
              <a16:creationId xmlns:a16="http://schemas.microsoft.com/office/drawing/2014/main" id="{9979ED69-A2DB-4D4B-8E51-FFA0FC62D4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12</xdr:row>
      <xdr:rowOff>0</xdr:rowOff>
    </xdr:from>
    <xdr:to>
      <xdr:col>22</xdr:col>
      <xdr:colOff>171450</xdr:colOff>
      <xdr:row>12</xdr:row>
      <xdr:rowOff>171450</xdr:rowOff>
    </xdr:to>
    <xdr:pic>
      <xdr:nvPicPr>
        <xdr:cNvPr id="244" name="Рисунок 243" descr="http://archive.wizards.com/dnd/fc/moons/moon_11.jpg">
          <a:extLst>
            <a:ext uri="{FF2B5EF4-FFF2-40B4-BE49-F238E27FC236}">
              <a16:creationId xmlns:a16="http://schemas.microsoft.com/office/drawing/2014/main" id="{9453D1DB-F717-425F-9818-560854F537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xdr:row>
      <xdr:rowOff>0</xdr:rowOff>
    </xdr:from>
    <xdr:to>
      <xdr:col>23</xdr:col>
      <xdr:colOff>171450</xdr:colOff>
      <xdr:row>12</xdr:row>
      <xdr:rowOff>171450</xdr:rowOff>
    </xdr:to>
    <xdr:pic>
      <xdr:nvPicPr>
        <xdr:cNvPr id="245" name="Рисунок 244" descr="http://archive.wizards.com/dnd/fc/moons/moon_12.jpg">
          <a:extLst>
            <a:ext uri="{FF2B5EF4-FFF2-40B4-BE49-F238E27FC236}">
              <a16:creationId xmlns:a16="http://schemas.microsoft.com/office/drawing/2014/main" id="{8F6D800D-A2C1-4969-90D8-CCC6B56BEB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24</xdr:col>
      <xdr:colOff>171450</xdr:colOff>
      <xdr:row>12</xdr:row>
      <xdr:rowOff>171450</xdr:rowOff>
    </xdr:to>
    <xdr:pic>
      <xdr:nvPicPr>
        <xdr:cNvPr id="246" name="Рисунок 245" descr="http://archive.wizards.com/dnd/fc/moons/moon_12.jpg">
          <a:extLst>
            <a:ext uri="{FF2B5EF4-FFF2-40B4-BE49-F238E27FC236}">
              <a16:creationId xmlns:a16="http://schemas.microsoft.com/office/drawing/2014/main" id="{E289E158-379C-470A-B47D-D823DF39F52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12</xdr:row>
      <xdr:rowOff>0</xdr:rowOff>
    </xdr:from>
    <xdr:to>
      <xdr:col>25</xdr:col>
      <xdr:colOff>171450</xdr:colOff>
      <xdr:row>12</xdr:row>
      <xdr:rowOff>171450</xdr:rowOff>
    </xdr:to>
    <xdr:pic>
      <xdr:nvPicPr>
        <xdr:cNvPr id="247" name="Рисунок 246" descr="http://archive.wizards.com/dnd/fc/moons/moon_13.jpg">
          <a:extLst>
            <a:ext uri="{FF2B5EF4-FFF2-40B4-BE49-F238E27FC236}">
              <a16:creationId xmlns:a16="http://schemas.microsoft.com/office/drawing/2014/main" id="{CD5CBD84-1F82-4862-A600-EAC0CD47C4C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12</xdr:row>
      <xdr:rowOff>0</xdr:rowOff>
    </xdr:from>
    <xdr:to>
      <xdr:col>26</xdr:col>
      <xdr:colOff>171450</xdr:colOff>
      <xdr:row>12</xdr:row>
      <xdr:rowOff>171450</xdr:rowOff>
    </xdr:to>
    <xdr:pic>
      <xdr:nvPicPr>
        <xdr:cNvPr id="248" name="Рисунок 247" descr="http://archive.wizards.com/dnd/fc/moons/moon_14.jpg">
          <a:extLst>
            <a:ext uri="{FF2B5EF4-FFF2-40B4-BE49-F238E27FC236}">
              <a16:creationId xmlns:a16="http://schemas.microsoft.com/office/drawing/2014/main" id="{32B86578-CF94-4539-B603-9AC5B77C40F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12</xdr:row>
      <xdr:rowOff>0</xdr:rowOff>
    </xdr:from>
    <xdr:to>
      <xdr:col>27</xdr:col>
      <xdr:colOff>171450</xdr:colOff>
      <xdr:row>12</xdr:row>
      <xdr:rowOff>171450</xdr:rowOff>
    </xdr:to>
    <xdr:pic>
      <xdr:nvPicPr>
        <xdr:cNvPr id="249" name="Рисунок 248" descr="http://archive.wizards.com/dnd/fc/moons/moon_14.jpg">
          <a:extLst>
            <a:ext uri="{FF2B5EF4-FFF2-40B4-BE49-F238E27FC236}">
              <a16:creationId xmlns:a16="http://schemas.microsoft.com/office/drawing/2014/main" id="{17E00C3E-02C5-4829-B795-2F519DB5D43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12</xdr:row>
      <xdr:rowOff>0</xdr:rowOff>
    </xdr:from>
    <xdr:to>
      <xdr:col>28</xdr:col>
      <xdr:colOff>171450</xdr:colOff>
      <xdr:row>12</xdr:row>
      <xdr:rowOff>171450</xdr:rowOff>
    </xdr:to>
    <xdr:pic>
      <xdr:nvPicPr>
        <xdr:cNvPr id="250" name="Рисунок 249" descr="http://archive.wizards.com/dnd/fc/moons/moon_15.jpg">
          <a:extLst>
            <a:ext uri="{FF2B5EF4-FFF2-40B4-BE49-F238E27FC236}">
              <a16:creationId xmlns:a16="http://schemas.microsoft.com/office/drawing/2014/main" id="{3D52426C-B84E-4B84-A867-171637373CB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12</xdr:row>
      <xdr:rowOff>0</xdr:rowOff>
    </xdr:from>
    <xdr:to>
      <xdr:col>29</xdr:col>
      <xdr:colOff>171450</xdr:colOff>
      <xdr:row>12</xdr:row>
      <xdr:rowOff>171450</xdr:rowOff>
    </xdr:to>
    <xdr:pic>
      <xdr:nvPicPr>
        <xdr:cNvPr id="251" name="Рисунок 250" descr="http://archive.wizards.com/dnd/fc/moons/moon_15.jpg">
          <a:extLst>
            <a:ext uri="{FF2B5EF4-FFF2-40B4-BE49-F238E27FC236}">
              <a16:creationId xmlns:a16="http://schemas.microsoft.com/office/drawing/2014/main" id="{CDD443E0-31AA-4483-B915-C0F112C4F9A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12</xdr:row>
      <xdr:rowOff>0</xdr:rowOff>
    </xdr:from>
    <xdr:to>
      <xdr:col>30</xdr:col>
      <xdr:colOff>171450</xdr:colOff>
      <xdr:row>12</xdr:row>
      <xdr:rowOff>171450</xdr:rowOff>
    </xdr:to>
    <xdr:pic>
      <xdr:nvPicPr>
        <xdr:cNvPr id="252" name="Рисунок 251" descr="http://archive.wizards.com/dnd/fc/moons/moon_15.jpg">
          <a:extLst>
            <a:ext uri="{FF2B5EF4-FFF2-40B4-BE49-F238E27FC236}">
              <a16:creationId xmlns:a16="http://schemas.microsoft.com/office/drawing/2014/main" id="{BF46DE41-92A7-4E58-ABBF-16F32B91C0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xdr:row>
      <xdr:rowOff>0</xdr:rowOff>
    </xdr:from>
    <xdr:to>
      <xdr:col>31</xdr:col>
      <xdr:colOff>171450</xdr:colOff>
      <xdr:row>12</xdr:row>
      <xdr:rowOff>171450</xdr:rowOff>
    </xdr:to>
    <xdr:pic>
      <xdr:nvPicPr>
        <xdr:cNvPr id="253" name="Рисунок 252" descr="http://archive.wizards.com/dnd/fc/moons/moon_16.jpg">
          <a:extLst>
            <a:ext uri="{FF2B5EF4-FFF2-40B4-BE49-F238E27FC236}">
              <a16:creationId xmlns:a16="http://schemas.microsoft.com/office/drawing/2014/main" id="{719D2478-A1A4-419B-A7FD-CAD7904B78C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12</xdr:row>
      <xdr:rowOff>0</xdr:rowOff>
    </xdr:from>
    <xdr:to>
      <xdr:col>32</xdr:col>
      <xdr:colOff>171450</xdr:colOff>
      <xdr:row>12</xdr:row>
      <xdr:rowOff>171450</xdr:rowOff>
    </xdr:to>
    <xdr:pic>
      <xdr:nvPicPr>
        <xdr:cNvPr id="254" name="Рисунок 253" descr="http://archive.wizards.com/dnd/fc/moons/moon_16.jpg">
          <a:extLst>
            <a:ext uri="{FF2B5EF4-FFF2-40B4-BE49-F238E27FC236}">
              <a16:creationId xmlns:a16="http://schemas.microsoft.com/office/drawing/2014/main" id="{2C79324C-93DD-4F9E-9E87-02E6CC6140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12</xdr:row>
      <xdr:rowOff>0</xdr:rowOff>
    </xdr:from>
    <xdr:to>
      <xdr:col>33</xdr:col>
      <xdr:colOff>171450</xdr:colOff>
      <xdr:row>12</xdr:row>
      <xdr:rowOff>171450</xdr:rowOff>
    </xdr:to>
    <xdr:pic>
      <xdr:nvPicPr>
        <xdr:cNvPr id="255" name="Рисунок 254" descr="http://archive.wizards.com/dnd/fc/moons/moon_1.jpg">
          <a:extLst>
            <a:ext uri="{FF2B5EF4-FFF2-40B4-BE49-F238E27FC236}">
              <a16:creationId xmlns:a16="http://schemas.microsoft.com/office/drawing/2014/main" id="{E2F469BE-784B-4D0B-81A4-F4B56D423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xdr:row>
      <xdr:rowOff>0</xdr:rowOff>
    </xdr:from>
    <xdr:to>
      <xdr:col>34</xdr:col>
      <xdr:colOff>171450</xdr:colOff>
      <xdr:row>12</xdr:row>
      <xdr:rowOff>171450</xdr:rowOff>
    </xdr:to>
    <xdr:pic>
      <xdr:nvPicPr>
        <xdr:cNvPr id="256" name="Рисунок 255" descr="http://archive.wizards.com/dnd/fc/moons/moon_0.jpg">
          <a:extLst>
            <a:ext uri="{FF2B5EF4-FFF2-40B4-BE49-F238E27FC236}">
              <a16:creationId xmlns:a16="http://schemas.microsoft.com/office/drawing/2014/main" id="{3C1FAFFE-F69F-40C5-A9E5-19F1B2E1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12</xdr:row>
      <xdr:rowOff>0</xdr:rowOff>
    </xdr:from>
    <xdr:to>
      <xdr:col>35</xdr:col>
      <xdr:colOff>171450</xdr:colOff>
      <xdr:row>12</xdr:row>
      <xdr:rowOff>171450</xdr:rowOff>
    </xdr:to>
    <xdr:pic>
      <xdr:nvPicPr>
        <xdr:cNvPr id="257" name="Рисунок 256" descr="http://archive.wizards.com/dnd/fc/moons/moon_0.jpg">
          <a:extLst>
            <a:ext uri="{FF2B5EF4-FFF2-40B4-BE49-F238E27FC236}">
              <a16:creationId xmlns:a16="http://schemas.microsoft.com/office/drawing/2014/main" id="{A75B5F8E-6757-472A-B49C-C7C598E7D72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390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171450</xdr:colOff>
      <xdr:row>13</xdr:row>
      <xdr:rowOff>171450</xdr:rowOff>
    </xdr:to>
    <xdr:pic>
      <xdr:nvPicPr>
        <xdr:cNvPr id="258" name="Рисунок 257" descr="http://archive.wizards.com/dnd/fc/moons/moon_2.jpg">
          <a:extLst>
            <a:ext uri="{FF2B5EF4-FFF2-40B4-BE49-F238E27FC236}">
              <a16:creationId xmlns:a16="http://schemas.microsoft.com/office/drawing/2014/main" id="{5106B719-0AAE-414C-A60A-8480413DC8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xdr:row>
      <xdr:rowOff>0</xdr:rowOff>
    </xdr:from>
    <xdr:to>
      <xdr:col>5</xdr:col>
      <xdr:colOff>171450</xdr:colOff>
      <xdr:row>13</xdr:row>
      <xdr:rowOff>171450</xdr:rowOff>
    </xdr:to>
    <xdr:pic>
      <xdr:nvPicPr>
        <xdr:cNvPr id="259" name="Рисунок 258" descr="http://archive.wizards.com/dnd/fc/moons/moon_2.jpg">
          <a:extLst>
            <a:ext uri="{FF2B5EF4-FFF2-40B4-BE49-F238E27FC236}">
              <a16:creationId xmlns:a16="http://schemas.microsoft.com/office/drawing/2014/main" id="{1B6BAB9B-731A-42AE-83EF-4E8EDE7E3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171450</xdr:colOff>
      <xdr:row>13</xdr:row>
      <xdr:rowOff>171450</xdr:rowOff>
    </xdr:to>
    <xdr:pic>
      <xdr:nvPicPr>
        <xdr:cNvPr id="260" name="Рисунок 259" descr="http://archive.wizards.com/dnd/fc/moons/moon_3.jpg">
          <a:extLst>
            <a:ext uri="{FF2B5EF4-FFF2-40B4-BE49-F238E27FC236}">
              <a16:creationId xmlns:a16="http://schemas.microsoft.com/office/drawing/2014/main" id="{8E8702B7-861F-4512-B845-60F9AE5A6D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171450</xdr:colOff>
      <xdr:row>13</xdr:row>
      <xdr:rowOff>171450</xdr:rowOff>
    </xdr:to>
    <xdr:pic>
      <xdr:nvPicPr>
        <xdr:cNvPr id="261" name="Рисунок 260" descr="http://archive.wizards.com/dnd/fc/moons/moon_3.jpg">
          <a:extLst>
            <a:ext uri="{FF2B5EF4-FFF2-40B4-BE49-F238E27FC236}">
              <a16:creationId xmlns:a16="http://schemas.microsoft.com/office/drawing/2014/main" id="{DF9EE26A-251C-4A78-B4E0-13049A41EC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xdr:row>
      <xdr:rowOff>0</xdr:rowOff>
    </xdr:from>
    <xdr:to>
      <xdr:col>8</xdr:col>
      <xdr:colOff>171450</xdr:colOff>
      <xdr:row>13</xdr:row>
      <xdr:rowOff>171450</xdr:rowOff>
    </xdr:to>
    <xdr:pic>
      <xdr:nvPicPr>
        <xdr:cNvPr id="262" name="Рисунок 261" descr="http://archive.wizards.com/dnd/fc/moons/moon_3.jpg">
          <a:extLst>
            <a:ext uri="{FF2B5EF4-FFF2-40B4-BE49-F238E27FC236}">
              <a16:creationId xmlns:a16="http://schemas.microsoft.com/office/drawing/2014/main" id="{77A8CF32-F779-4A47-9947-3E1F697BB0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13</xdr:row>
      <xdr:rowOff>0</xdr:rowOff>
    </xdr:from>
    <xdr:to>
      <xdr:col>9</xdr:col>
      <xdr:colOff>171450</xdr:colOff>
      <xdr:row>13</xdr:row>
      <xdr:rowOff>171450</xdr:rowOff>
    </xdr:to>
    <xdr:pic>
      <xdr:nvPicPr>
        <xdr:cNvPr id="263" name="Рисунок 262" descr="http://archive.wizards.com/dnd/fc/moons/moon_4.jpg">
          <a:extLst>
            <a:ext uri="{FF2B5EF4-FFF2-40B4-BE49-F238E27FC236}">
              <a16:creationId xmlns:a16="http://schemas.microsoft.com/office/drawing/2014/main" id="{03DCF9C7-6FBE-41C7-8DD6-A01B2C976B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0</xdr:rowOff>
    </xdr:from>
    <xdr:to>
      <xdr:col>10</xdr:col>
      <xdr:colOff>171450</xdr:colOff>
      <xdr:row>13</xdr:row>
      <xdr:rowOff>171450</xdr:rowOff>
    </xdr:to>
    <xdr:pic>
      <xdr:nvPicPr>
        <xdr:cNvPr id="264" name="Рисунок 263" descr="http://archive.wizards.com/dnd/fc/moons/moon_4.jpg">
          <a:extLst>
            <a:ext uri="{FF2B5EF4-FFF2-40B4-BE49-F238E27FC236}">
              <a16:creationId xmlns:a16="http://schemas.microsoft.com/office/drawing/2014/main" id="{E8292EFC-90F8-4B29-B022-301A84A18A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6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13</xdr:row>
      <xdr:rowOff>0</xdr:rowOff>
    </xdr:from>
    <xdr:to>
      <xdr:col>11</xdr:col>
      <xdr:colOff>171450</xdr:colOff>
      <xdr:row>13</xdr:row>
      <xdr:rowOff>171450</xdr:rowOff>
    </xdr:to>
    <xdr:pic>
      <xdr:nvPicPr>
        <xdr:cNvPr id="265" name="Рисунок 264" descr="http://archive.wizards.com/dnd/fc/moons/moon_5.jpg">
          <a:extLst>
            <a:ext uri="{FF2B5EF4-FFF2-40B4-BE49-F238E27FC236}">
              <a16:creationId xmlns:a16="http://schemas.microsoft.com/office/drawing/2014/main" id="{A5B0A93D-4D4C-4CF8-8A1D-FB8000430E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77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xdr:row>
      <xdr:rowOff>0</xdr:rowOff>
    </xdr:from>
    <xdr:to>
      <xdr:col>12</xdr:col>
      <xdr:colOff>171450</xdr:colOff>
      <xdr:row>13</xdr:row>
      <xdr:rowOff>171450</xdr:rowOff>
    </xdr:to>
    <xdr:pic>
      <xdr:nvPicPr>
        <xdr:cNvPr id="266" name="Рисунок 265" descr="http://archive.wizards.com/dnd/fc/moons/moon_6.jpg">
          <a:extLst>
            <a:ext uri="{FF2B5EF4-FFF2-40B4-BE49-F238E27FC236}">
              <a16:creationId xmlns:a16="http://schemas.microsoft.com/office/drawing/2014/main" id="{D61E4B5A-898D-44E6-8442-1260341B2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13</xdr:row>
      <xdr:rowOff>0</xdr:rowOff>
    </xdr:from>
    <xdr:to>
      <xdr:col>13</xdr:col>
      <xdr:colOff>171450</xdr:colOff>
      <xdr:row>13</xdr:row>
      <xdr:rowOff>171450</xdr:rowOff>
    </xdr:to>
    <xdr:pic>
      <xdr:nvPicPr>
        <xdr:cNvPr id="267" name="Рисунок 266" descr="http://archive.wizards.com/dnd/fc/moons/moon_6.jpg">
          <a:extLst>
            <a:ext uri="{FF2B5EF4-FFF2-40B4-BE49-F238E27FC236}">
              <a16:creationId xmlns:a16="http://schemas.microsoft.com/office/drawing/2014/main" id="{C5DB189A-060C-419D-938D-9EEE2F3233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96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xdr:row>
      <xdr:rowOff>0</xdr:rowOff>
    </xdr:from>
    <xdr:to>
      <xdr:col>14</xdr:col>
      <xdr:colOff>171450</xdr:colOff>
      <xdr:row>13</xdr:row>
      <xdr:rowOff>171450</xdr:rowOff>
    </xdr:to>
    <xdr:pic>
      <xdr:nvPicPr>
        <xdr:cNvPr id="268" name="Рисунок 267" descr="http://archive.wizards.com/dnd/fc/moons/moon_7.jpg">
          <a:extLst>
            <a:ext uri="{FF2B5EF4-FFF2-40B4-BE49-F238E27FC236}">
              <a16:creationId xmlns:a16="http://schemas.microsoft.com/office/drawing/2014/main" id="{616EE94D-15C0-4921-9AA9-4FFD76AA0A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13</xdr:row>
      <xdr:rowOff>0</xdr:rowOff>
    </xdr:from>
    <xdr:to>
      <xdr:col>15</xdr:col>
      <xdr:colOff>171450</xdr:colOff>
      <xdr:row>13</xdr:row>
      <xdr:rowOff>171450</xdr:rowOff>
    </xdr:to>
    <xdr:pic>
      <xdr:nvPicPr>
        <xdr:cNvPr id="269" name="Рисунок 268" descr="http://archive.wizards.com/dnd/fc/moons/moon_7.jpg">
          <a:extLst>
            <a:ext uri="{FF2B5EF4-FFF2-40B4-BE49-F238E27FC236}">
              <a16:creationId xmlns:a16="http://schemas.microsoft.com/office/drawing/2014/main" id="{6161D30B-826F-4FD7-904A-C30F2E57C13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13</xdr:row>
      <xdr:rowOff>0</xdr:rowOff>
    </xdr:from>
    <xdr:to>
      <xdr:col>16</xdr:col>
      <xdr:colOff>171450</xdr:colOff>
      <xdr:row>13</xdr:row>
      <xdr:rowOff>171450</xdr:rowOff>
    </xdr:to>
    <xdr:pic>
      <xdr:nvPicPr>
        <xdr:cNvPr id="270" name="Рисунок 269" descr="http://archive.wizards.com/dnd/fc/moons/moon_8.jpg">
          <a:extLst>
            <a:ext uri="{FF2B5EF4-FFF2-40B4-BE49-F238E27FC236}">
              <a16:creationId xmlns:a16="http://schemas.microsoft.com/office/drawing/2014/main" id="{6EE4E4C8-C2DD-400E-944B-89F69E12B2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xdr:row>
      <xdr:rowOff>0</xdr:rowOff>
    </xdr:from>
    <xdr:to>
      <xdr:col>17</xdr:col>
      <xdr:colOff>171450</xdr:colOff>
      <xdr:row>13</xdr:row>
      <xdr:rowOff>171450</xdr:rowOff>
    </xdr:to>
    <xdr:pic>
      <xdr:nvPicPr>
        <xdr:cNvPr id="271" name="Рисунок 270" descr="http://archive.wizards.com/dnd/fc/moons/moon_8.jpg">
          <a:extLst>
            <a:ext uri="{FF2B5EF4-FFF2-40B4-BE49-F238E27FC236}">
              <a16:creationId xmlns:a16="http://schemas.microsoft.com/office/drawing/2014/main" id="{A50A8791-B12A-4C18-8E7F-318661D66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xdr:row>
      <xdr:rowOff>0</xdr:rowOff>
    </xdr:from>
    <xdr:to>
      <xdr:col>18</xdr:col>
      <xdr:colOff>171450</xdr:colOff>
      <xdr:row>13</xdr:row>
      <xdr:rowOff>171450</xdr:rowOff>
    </xdr:to>
    <xdr:pic>
      <xdr:nvPicPr>
        <xdr:cNvPr id="272" name="Рисунок 271" descr="http://archive.wizards.com/dnd/fc/moons/moon_9.jpg">
          <a:extLst>
            <a:ext uri="{FF2B5EF4-FFF2-40B4-BE49-F238E27FC236}">
              <a16:creationId xmlns:a16="http://schemas.microsoft.com/office/drawing/2014/main" id="{9067F5B6-76EC-4686-961E-379288D038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13</xdr:row>
      <xdr:rowOff>0</xdr:rowOff>
    </xdr:from>
    <xdr:to>
      <xdr:col>19</xdr:col>
      <xdr:colOff>171450</xdr:colOff>
      <xdr:row>13</xdr:row>
      <xdr:rowOff>171450</xdr:rowOff>
    </xdr:to>
    <xdr:pic>
      <xdr:nvPicPr>
        <xdr:cNvPr id="273" name="Рисунок 272" descr="http://archive.wizards.com/dnd/fc/moons/moon_10.jpg">
          <a:extLst>
            <a:ext uri="{FF2B5EF4-FFF2-40B4-BE49-F238E27FC236}">
              <a16:creationId xmlns:a16="http://schemas.microsoft.com/office/drawing/2014/main" id="{DD4400E9-5172-49C0-9983-35B142567B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13</xdr:row>
      <xdr:rowOff>0</xdr:rowOff>
    </xdr:from>
    <xdr:to>
      <xdr:col>20</xdr:col>
      <xdr:colOff>171450</xdr:colOff>
      <xdr:row>13</xdr:row>
      <xdr:rowOff>171450</xdr:rowOff>
    </xdr:to>
    <xdr:pic>
      <xdr:nvPicPr>
        <xdr:cNvPr id="274" name="Рисунок 273" descr="http://archive.wizards.com/dnd/fc/moons/moon_10.jpg">
          <a:extLst>
            <a:ext uri="{FF2B5EF4-FFF2-40B4-BE49-F238E27FC236}">
              <a16:creationId xmlns:a16="http://schemas.microsoft.com/office/drawing/2014/main" id="{04B754C8-2FE2-4668-8A65-67C1582A999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13</xdr:row>
      <xdr:rowOff>0</xdr:rowOff>
    </xdr:from>
    <xdr:to>
      <xdr:col>21</xdr:col>
      <xdr:colOff>171450</xdr:colOff>
      <xdr:row>13</xdr:row>
      <xdr:rowOff>171450</xdr:rowOff>
    </xdr:to>
    <xdr:pic>
      <xdr:nvPicPr>
        <xdr:cNvPr id="275" name="Рисунок 274" descr="http://archive.wizards.com/dnd/fc/moons/moon_11.jpg">
          <a:extLst>
            <a:ext uri="{FF2B5EF4-FFF2-40B4-BE49-F238E27FC236}">
              <a16:creationId xmlns:a16="http://schemas.microsoft.com/office/drawing/2014/main" id="{C2F2AB41-ADBC-42F8-9E71-102450743D6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13</xdr:row>
      <xdr:rowOff>0</xdr:rowOff>
    </xdr:from>
    <xdr:to>
      <xdr:col>22</xdr:col>
      <xdr:colOff>171450</xdr:colOff>
      <xdr:row>13</xdr:row>
      <xdr:rowOff>171450</xdr:rowOff>
    </xdr:to>
    <xdr:pic>
      <xdr:nvPicPr>
        <xdr:cNvPr id="276" name="Рисунок 275" descr="http://archive.wizards.com/dnd/fc/moons/moon_11.jpg">
          <a:extLst>
            <a:ext uri="{FF2B5EF4-FFF2-40B4-BE49-F238E27FC236}">
              <a16:creationId xmlns:a16="http://schemas.microsoft.com/office/drawing/2014/main" id="{0D1A7871-C440-4611-A997-5EA579D49A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xdr:row>
      <xdr:rowOff>0</xdr:rowOff>
    </xdr:from>
    <xdr:to>
      <xdr:col>23</xdr:col>
      <xdr:colOff>171450</xdr:colOff>
      <xdr:row>13</xdr:row>
      <xdr:rowOff>171450</xdr:rowOff>
    </xdr:to>
    <xdr:pic>
      <xdr:nvPicPr>
        <xdr:cNvPr id="277" name="Рисунок 276" descr="http://archive.wizards.com/dnd/fc/moons/moon_11.jpg">
          <a:extLst>
            <a:ext uri="{FF2B5EF4-FFF2-40B4-BE49-F238E27FC236}">
              <a16:creationId xmlns:a16="http://schemas.microsoft.com/office/drawing/2014/main" id="{2EDF415E-1FB0-4ED4-B77A-FAF5C6ADDF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xdr:row>
      <xdr:rowOff>0</xdr:rowOff>
    </xdr:from>
    <xdr:to>
      <xdr:col>24</xdr:col>
      <xdr:colOff>171450</xdr:colOff>
      <xdr:row>13</xdr:row>
      <xdr:rowOff>171450</xdr:rowOff>
    </xdr:to>
    <xdr:pic>
      <xdr:nvPicPr>
        <xdr:cNvPr id="278" name="Рисунок 277" descr="http://archive.wizards.com/dnd/fc/moons/moon_12.jpg">
          <a:extLst>
            <a:ext uri="{FF2B5EF4-FFF2-40B4-BE49-F238E27FC236}">
              <a16:creationId xmlns:a16="http://schemas.microsoft.com/office/drawing/2014/main" id="{379D47CE-DFEF-43F9-BB9E-3D1C59154B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13</xdr:row>
      <xdr:rowOff>0</xdr:rowOff>
    </xdr:from>
    <xdr:to>
      <xdr:col>25</xdr:col>
      <xdr:colOff>171450</xdr:colOff>
      <xdr:row>13</xdr:row>
      <xdr:rowOff>171450</xdr:rowOff>
    </xdr:to>
    <xdr:pic>
      <xdr:nvPicPr>
        <xdr:cNvPr id="279" name="Рисунок 278" descr="http://archive.wizards.com/dnd/fc/moons/moon_12.jpg">
          <a:extLst>
            <a:ext uri="{FF2B5EF4-FFF2-40B4-BE49-F238E27FC236}">
              <a16:creationId xmlns:a16="http://schemas.microsoft.com/office/drawing/2014/main" id="{30B3029A-3A60-4C20-857C-97464B226A1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13</xdr:row>
      <xdr:rowOff>0</xdr:rowOff>
    </xdr:from>
    <xdr:to>
      <xdr:col>26</xdr:col>
      <xdr:colOff>171450</xdr:colOff>
      <xdr:row>13</xdr:row>
      <xdr:rowOff>171450</xdr:rowOff>
    </xdr:to>
    <xdr:pic>
      <xdr:nvPicPr>
        <xdr:cNvPr id="280" name="Рисунок 279" descr="http://archive.wizards.com/dnd/fc/moons/moon_13.jpg">
          <a:extLst>
            <a:ext uri="{FF2B5EF4-FFF2-40B4-BE49-F238E27FC236}">
              <a16:creationId xmlns:a16="http://schemas.microsoft.com/office/drawing/2014/main" id="{84DBB360-2F47-4024-96BE-85F4F641F2A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13</xdr:row>
      <xdr:rowOff>0</xdr:rowOff>
    </xdr:from>
    <xdr:to>
      <xdr:col>27</xdr:col>
      <xdr:colOff>171450</xdr:colOff>
      <xdr:row>13</xdr:row>
      <xdr:rowOff>171450</xdr:rowOff>
    </xdr:to>
    <xdr:pic>
      <xdr:nvPicPr>
        <xdr:cNvPr id="281" name="Рисунок 280" descr="http://archive.wizards.com/dnd/fc/moons/moon_14.jpg">
          <a:extLst>
            <a:ext uri="{FF2B5EF4-FFF2-40B4-BE49-F238E27FC236}">
              <a16:creationId xmlns:a16="http://schemas.microsoft.com/office/drawing/2014/main" id="{787BDCC8-4340-4E3B-B584-9C0BBAE108C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13</xdr:row>
      <xdr:rowOff>0</xdr:rowOff>
    </xdr:from>
    <xdr:to>
      <xdr:col>28</xdr:col>
      <xdr:colOff>171450</xdr:colOff>
      <xdr:row>13</xdr:row>
      <xdr:rowOff>171450</xdr:rowOff>
    </xdr:to>
    <xdr:pic>
      <xdr:nvPicPr>
        <xdr:cNvPr id="282" name="Рисунок 281" descr="http://archive.wizards.com/dnd/fc/moons/moon_14.jpg">
          <a:extLst>
            <a:ext uri="{FF2B5EF4-FFF2-40B4-BE49-F238E27FC236}">
              <a16:creationId xmlns:a16="http://schemas.microsoft.com/office/drawing/2014/main" id="{EF63DFF3-B103-451E-A5F1-D1D3CD69B9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13</xdr:row>
      <xdr:rowOff>0</xdr:rowOff>
    </xdr:from>
    <xdr:to>
      <xdr:col>29</xdr:col>
      <xdr:colOff>171450</xdr:colOff>
      <xdr:row>13</xdr:row>
      <xdr:rowOff>171450</xdr:rowOff>
    </xdr:to>
    <xdr:pic>
      <xdr:nvPicPr>
        <xdr:cNvPr id="283" name="Рисунок 282" descr="http://archive.wizards.com/dnd/fc/moons/moon_15.jpg">
          <a:extLst>
            <a:ext uri="{FF2B5EF4-FFF2-40B4-BE49-F238E27FC236}">
              <a16:creationId xmlns:a16="http://schemas.microsoft.com/office/drawing/2014/main" id="{093ECEAD-85D8-497A-9BC0-4DCCE3971A0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13</xdr:row>
      <xdr:rowOff>0</xdr:rowOff>
    </xdr:from>
    <xdr:to>
      <xdr:col>30</xdr:col>
      <xdr:colOff>171450</xdr:colOff>
      <xdr:row>13</xdr:row>
      <xdr:rowOff>171450</xdr:rowOff>
    </xdr:to>
    <xdr:pic>
      <xdr:nvPicPr>
        <xdr:cNvPr id="284" name="Рисунок 283" descr="http://archive.wizards.com/dnd/fc/moons/moon_15.jpg">
          <a:extLst>
            <a:ext uri="{FF2B5EF4-FFF2-40B4-BE49-F238E27FC236}">
              <a16:creationId xmlns:a16="http://schemas.microsoft.com/office/drawing/2014/main" id="{F12AE8DC-2012-4EEE-B14E-20B973CAD77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13</xdr:row>
      <xdr:rowOff>0</xdr:rowOff>
    </xdr:from>
    <xdr:to>
      <xdr:col>31</xdr:col>
      <xdr:colOff>171450</xdr:colOff>
      <xdr:row>13</xdr:row>
      <xdr:rowOff>171450</xdr:rowOff>
    </xdr:to>
    <xdr:pic>
      <xdr:nvPicPr>
        <xdr:cNvPr id="285" name="Рисунок 284" descr="http://archive.wizards.com/dnd/fc/moons/moon_16.jpg">
          <a:extLst>
            <a:ext uri="{FF2B5EF4-FFF2-40B4-BE49-F238E27FC236}">
              <a16:creationId xmlns:a16="http://schemas.microsoft.com/office/drawing/2014/main" id="{7C7B4BC9-2A0D-4AF3-A24E-EC0EAF37DB7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13</xdr:row>
      <xdr:rowOff>0</xdr:rowOff>
    </xdr:from>
    <xdr:to>
      <xdr:col>32</xdr:col>
      <xdr:colOff>171450</xdr:colOff>
      <xdr:row>13</xdr:row>
      <xdr:rowOff>171450</xdr:rowOff>
    </xdr:to>
    <xdr:pic>
      <xdr:nvPicPr>
        <xdr:cNvPr id="286" name="Рисунок 285" descr="http://archive.wizards.com/dnd/fc/moons/moon_16.jpg">
          <a:extLst>
            <a:ext uri="{FF2B5EF4-FFF2-40B4-BE49-F238E27FC236}">
              <a16:creationId xmlns:a16="http://schemas.microsoft.com/office/drawing/2014/main" id="{35245ED9-3DDF-4E6E-9D56-FED06F101F7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13</xdr:row>
      <xdr:rowOff>0</xdr:rowOff>
    </xdr:from>
    <xdr:to>
      <xdr:col>33</xdr:col>
      <xdr:colOff>171450</xdr:colOff>
      <xdr:row>13</xdr:row>
      <xdr:rowOff>171450</xdr:rowOff>
    </xdr:to>
    <xdr:pic>
      <xdr:nvPicPr>
        <xdr:cNvPr id="287" name="Рисунок 286" descr="http://archive.wizards.com/dnd/fc/moons/moon_1.jpg">
          <a:extLst>
            <a:ext uri="{FF2B5EF4-FFF2-40B4-BE49-F238E27FC236}">
              <a16:creationId xmlns:a16="http://schemas.microsoft.com/office/drawing/2014/main" id="{8F2EFD29-C529-475C-AE53-D643476DA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13</xdr:row>
      <xdr:rowOff>0</xdr:rowOff>
    </xdr:from>
    <xdr:to>
      <xdr:col>34</xdr:col>
      <xdr:colOff>171450</xdr:colOff>
      <xdr:row>13</xdr:row>
      <xdr:rowOff>171450</xdr:rowOff>
    </xdr:to>
    <xdr:pic>
      <xdr:nvPicPr>
        <xdr:cNvPr id="288" name="Рисунок 287" descr="http://archive.wizards.com/dnd/fc/moons/moon_2.jpg">
          <a:extLst>
            <a:ext uri="{FF2B5EF4-FFF2-40B4-BE49-F238E27FC236}">
              <a16:creationId xmlns:a16="http://schemas.microsoft.com/office/drawing/2014/main" id="{B9BFA2E7-2EBF-4A72-9362-A8D76958E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13</xdr:row>
      <xdr:rowOff>0</xdr:rowOff>
    </xdr:from>
    <xdr:to>
      <xdr:col>35</xdr:col>
      <xdr:colOff>171450</xdr:colOff>
      <xdr:row>13</xdr:row>
      <xdr:rowOff>171450</xdr:rowOff>
    </xdr:to>
    <xdr:pic>
      <xdr:nvPicPr>
        <xdr:cNvPr id="289" name="Рисунок 288" descr="http://archive.wizards.com/dnd/fc/moons/moon_0.jpg">
          <a:extLst>
            <a:ext uri="{FF2B5EF4-FFF2-40B4-BE49-F238E27FC236}">
              <a16:creationId xmlns:a16="http://schemas.microsoft.com/office/drawing/2014/main" id="{31739815-5B42-42AC-BE61-95B2795E50C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5812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171450</xdr:colOff>
      <xdr:row>14</xdr:row>
      <xdr:rowOff>171450</xdr:rowOff>
    </xdr:to>
    <xdr:pic>
      <xdr:nvPicPr>
        <xdr:cNvPr id="290" name="Рисунок 289" descr="http://archive.wizards.com/dnd/fc/moons/moon_2.jpg">
          <a:extLst>
            <a:ext uri="{FF2B5EF4-FFF2-40B4-BE49-F238E27FC236}">
              <a16:creationId xmlns:a16="http://schemas.microsoft.com/office/drawing/2014/main" id="{0F5D8924-0641-4032-8792-3AF5AD2863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xdr:row>
      <xdr:rowOff>0</xdr:rowOff>
    </xdr:from>
    <xdr:to>
      <xdr:col>5</xdr:col>
      <xdr:colOff>171450</xdr:colOff>
      <xdr:row>14</xdr:row>
      <xdr:rowOff>171450</xdr:rowOff>
    </xdr:to>
    <xdr:pic>
      <xdr:nvPicPr>
        <xdr:cNvPr id="291" name="Рисунок 290" descr="http://archive.wizards.com/dnd/fc/moons/moon_3.jpg">
          <a:extLst>
            <a:ext uri="{FF2B5EF4-FFF2-40B4-BE49-F238E27FC236}">
              <a16:creationId xmlns:a16="http://schemas.microsoft.com/office/drawing/2014/main" id="{9E24AC4A-C639-45DD-A8EE-EB7A09446E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xdr:row>
      <xdr:rowOff>0</xdr:rowOff>
    </xdr:from>
    <xdr:to>
      <xdr:col>6</xdr:col>
      <xdr:colOff>171450</xdr:colOff>
      <xdr:row>14</xdr:row>
      <xdr:rowOff>171450</xdr:rowOff>
    </xdr:to>
    <xdr:pic>
      <xdr:nvPicPr>
        <xdr:cNvPr id="292" name="Рисунок 291" descr="http://archive.wizards.com/dnd/fc/moons/moon_3.jpg">
          <a:extLst>
            <a:ext uri="{FF2B5EF4-FFF2-40B4-BE49-F238E27FC236}">
              <a16:creationId xmlns:a16="http://schemas.microsoft.com/office/drawing/2014/main" id="{C07540D7-D8E0-47D1-AF09-5B0E69D99A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171450</xdr:colOff>
      <xdr:row>14</xdr:row>
      <xdr:rowOff>171450</xdr:rowOff>
    </xdr:to>
    <xdr:pic>
      <xdr:nvPicPr>
        <xdr:cNvPr id="293" name="Рисунок 292" descr="http://archive.wizards.com/dnd/fc/moons/moon_3.jpg">
          <a:extLst>
            <a:ext uri="{FF2B5EF4-FFF2-40B4-BE49-F238E27FC236}">
              <a16:creationId xmlns:a16="http://schemas.microsoft.com/office/drawing/2014/main" id="{EF4FC7BF-8BE2-4E47-892C-1064D54198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xdr:row>
      <xdr:rowOff>0</xdr:rowOff>
    </xdr:from>
    <xdr:to>
      <xdr:col>8</xdr:col>
      <xdr:colOff>171450</xdr:colOff>
      <xdr:row>14</xdr:row>
      <xdr:rowOff>171450</xdr:rowOff>
    </xdr:to>
    <xdr:pic>
      <xdr:nvPicPr>
        <xdr:cNvPr id="294" name="Рисунок 293" descr="http://archive.wizards.com/dnd/fc/moons/moon_4.jpg">
          <a:extLst>
            <a:ext uri="{FF2B5EF4-FFF2-40B4-BE49-F238E27FC236}">
              <a16:creationId xmlns:a16="http://schemas.microsoft.com/office/drawing/2014/main" id="{EE10898C-1B57-4B8F-89E4-51690246AB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171450</xdr:colOff>
      <xdr:row>14</xdr:row>
      <xdr:rowOff>171450</xdr:rowOff>
    </xdr:to>
    <xdr:pic>
      <xdr:nvPicPr>
        <xdr:cNvPr id="295" name="Рисунок 294" descr="http://archive.wizards.com/dnd/fc/moons/moon_4.jpg">
          <a:extLst>
            <a:ext uri="{FF2B5EF4-FFF2-40B4-BE49-F238E27FC236}">
              <a16:creationId xmlns:a16="http://schemas.microsoft.com/office/drawing/2014/main" id="{4ECA110D-DA0D-4AC4-8024-017E44DA21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xdr:row>
      <xdr:rowOff>0</xdr:rowOff>
    </xdr:from>
    <xdr:to>
      <xdr:col>10</xdr:col>
      <xdr:colOff>171450</xdr:colOff>
      <xdr:row>14</xdr:row>
      <xdr:rowOff>171450</xdr:rowOff>
    </xdr:to>
    <xdr:pic>
      <xdr:nvPicPr>
        <xdr:cNvPr id="296" name="Рисунок 295" descr="http://archive.wizards.com/dnd/fc/moons/moon_5.jpg">
          <a:extLst>
            <a:ext uri="{FF2B5EF4-FFF2-40B4-BE49-F238E27FC236}">
              <a16:creationId xmlns:a16="http://schemas.microsoft.com/office/drawing/2014/main" id="{3F31606F-70F8-4EA6-A684-71B44F6A9F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14</xdr:row>
      <xdr:rowOff>0</xdr:rowOff>
    </xdr:from>
    <xdr:to>
      <xdr:col>11</xdr:col>
      <xdr:colOff>171450</xdr:colOff>
      <xdr:row>14</xdr:row>
      <xdr:rowOff>171450</xdr:rowOff>
    </xdr:to>
    <xdr:pic>
      <xdr:nvPicPr>
        <xdr:cNvPr id="297" name="Рисунок 296" descr="http://archive.wizards.com/dnd/fc/moons/moon_6.jpg">
          <a:extLst>
            <a:ext uri="{FF2B5EF4-FFF2-40B4-BE49-F238E27FC236}">
              <a16:creationId xmlns:a16="http://schemas.microsoft.com/office/drawing/2014/main" id="{8E701853-94DF-43B5-B589-26CDF14970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14</xdr:row>
      <xdr:rowOff>0</xdr:rowOff>
    </xdr:from>
    <xdr:to>
      <xdr:col>12</xdr:col>
      <xdr:colOff>171450</xdr:colOff>
      <xdr:row>14</xdr:row>
      <xdr:rowOff>171450</xdr:rowOff>
    </xdr:to>
    <xdr:pic>
      <xdr:nvPicPr>
        <xdr:cNvPr id="298" name="Рисунок 297" descr="http://archive.wizards.com/dnd/fc/moons/moon_6.jpg">
          <a:extLst>
            <a:ext uri="{FF2B5EF4-FFF2-40B4-BE49-F238E27FC236}">
              <a16:creationId xmlns:a16="http://schemas.microsoft.com/office/drawing/2014/main" id="{75B1EB77-CD0D-492E-A1D5-95CC1ADFC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0</xdr:rowOff>
    </xdr:from>
    <xdr:to>
      <xdr:col>13</xdr:col>
      <xdr:colOff>171450</xdr:colOff>
      <xdr:row>14</xdr:row>
      <xdr:rowOff>171450</xdr:rowOff>
    </xdr:to>
    <xdr:pic>
      <xdr:nvPicPr>
        <xdr:cNvPr id="299" name="Рисунок 298" descr="http://archive.wizards.com/dnd/fc/moons/moon_7.jpg">
          <a:extLst>
            <a:ext uri="{FF2B5EF4-FFF2-40B4-BE49-F238E27FC236}">
              <a16:creationId xmlns:a16="http://schemas.microsoft.com/office/drawing/2014/main" id="{791BA040-B1A6-4375-B45C-1B698E00D6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14</xdr:row>
      <xdr:rowOff>0</xdr:rowOff>
    </xdr:from>
    <xdr:to>
      <xdr:col>14</xdr:col>
      <xdr:colOff>171450</xdr:colOff>
      <xdr:row>14</xdr:row>
      <xdr:rowOff>171450</xdr:rowOff>
    </xdr:to>
    <xdr:pic>
      <xdr:nvPicPr>
        <xdr:cNvPr id="300" name="Рисунок 299" descr="http://archive.wizards.com/dnd/fc/moons/moon_7.jpg">
          <a:extLst>
            <a:ext uri="{FF2B5EF4-FFF2-40B4-BE49-F238E27FC236}">
              <a16:creationId xmlns:a16="http://schemas.microsoft.com/office/drawing/2014/main" id="{90D510F0-6AB0-4CF6-B798-A54B91DCEE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171450</xdr:colOff>
      <xdr:row>14</xdr:row>
      <xdr:rowOff>171450</xdr:rowOff>
    </xdr:to>
    <xdr:pic>
      <xdr:nvPicPr>
        <xdr:cNvPr id="301" name="Рисунок 300" descr="http://archive.wizards.com/dnd/fc/moons/moon_7.jpg">
          <a:extLst>
            <a:ext uri="{FF2B5EF4-FFF2-40B4-BE49-F238E27FC236}">
              <a16:creationId xmlns:a16="http://schemas.microsoft.com/office/drawing/2014/main" id="{C7A7DF96-A662-4EFD-9878-31F529D6F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14</xdr:row>
      <xdr:rowOff>0</xdr:rowOff>
    </xdr:from>
    <xdr:to>
      <xdr:col>16</xdr:col>
      <xdr:colOff>171450</xdr:colOff>
      <xdr:row>14</xdr:row>
      <xdr:rowOff>171450</xdr:rowOff>
    </xdr:to>
    <xdr:pic>
      <xdr:nvPicPr>
        <xdr:cNvPr id="302" name="Рисунок 301" descr="http://archive.wizards.com/dnd/fc/moons/moon_8.jpg">
          <a:extLst>
            <a:ext uri="{FF2B5EF4-FFF2-40B4-BE49-F238E27FC236}">
              <a16:creationId xmlns:a16="http://schemas.microsoft.com/office/drawing/2014/main" id="{50BAF122-1429-46F6-9A76-B03967E221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xdr:row>
      <xdr:rowOff>0</xdr:rowOff>
    </xdr:from>
    <xdr:to>
      <xdr:col>17</xdr:col>
      <xdr:colOff>171450</xdr:colOff>
      <xdr:row>14</xdr:row>
      <xdr:rowOff>171450</xdr:rowOff>
    </xdr:to>
    <xdr:pic>
      <xdr:nvPicPr>
        <xdr:cNvPr id="303" name="Рисунок 302" descr="http://archive.wizards.com/dnd/fc/moons/moon_8.jpg">
          <a:extLst>
            <a:ext uri="{FF2B5EF4-FFF2-40B4-BE49-F238E27FC236}">
              <a16:creationId xmlns:a16="http://schemas.microsoft.com/office/drawing/2014/main" id="{B75014F0-357F-4201-863D-1933D28A61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xdr:row>
      <xdr:rowOff>0</xdr:rowOff>
    </xdr:from>
    <xdr:to>
      <xdr:col>18</xdr:col>
      <xdr:colOff>171450</xdr:colOff>
      <xdr:row>14</xdr:row>
      <xdr:rowOff>171450</xdr:rowOff>
    </xdr:to>
    <xdr:pic>
      <xdr:nvPicPr>
        <xdr:cNvPr id="304" name="Рисунок 303" descr="http://archive.wizards.com/dnd/fc/moons/moon_9.jpg">
          <a:extLst>
            <a:ext uri="{FF2B5EF4-FFF2-40B4-BE49-F238E27FC236}">
              <a16:creationId xmlns:a16="http://schemas.microsoft.com/office/drawing/2014/main" id="{A352C703-EE0B-4742-81BA-F9A5865E4C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14</xdr:row>
      <xdr:rowOff>0</xdr:rowOff>
    </xdr:from>
    <xdr:to>
      <xdr:col>19</xdr:col>
      <xdr:colOff>171450</xdr:colOff>
      <xdr:row>14</xdr:row>
      <xdr:rowOff>171450</xdr:rowOff>
    </xdr:to>
    <xdr:pic>
      <xdr:nvPicPr>
        <xdr:cNvPr id="305" name="Рисунок 304" descr="http://archive.wizards.com/dnd/fc/moons/moon_10.jpg">
          <a:extLst>
            <a:ext uri="{FF2B5EF4-FFF2-40B4-BE49-F238E27FC236}">
              <a16:creationId xmlns:a16="http://schemas.microsoft.com/office/drawing/2014/main" id="{CF021A15-CEAE-49BB-AD99-97E2546A7A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14</xdr:row>
      <xdr:rowOff>0</xdr:rowOff>
    </xdr:from>
    <xdr:to>
      <xdr:col>20</xdr:col>
      <xdr:colOff>171450</xdr:colOff>
      <xdr:row>14</xdr:row>
      <xdr:rowOff>171450</xdr:rowOff>
    </xdr:to>
    <xdr:pic>
      <xdr:nvPicPr>
        <xdr:cNvPr id="306" name="Рисунок 305" descr="http://archive.wizards.com/dnd/fc/moons/moon_10.jpg">
          <a:extLst>
            <a:ext uri="{FF2B5EF4-FFF2-40B4-BE49-F238E27FC236}">
              <a16:creationId xmlns:a16="http://schemas.microsoft.com/office/drawing/2014/main" id="{28EE1F93-2260-44B8-B620-B583509A77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14</xdr:row>
      <xdr:rowOff>0</xdr:rowOff>
    </xdr:from>
    <xdr:to>
      <xdr:col>21</xdr:col>
      <xdr:colOff>171450</xdr:colOff>
      <xdr:row>14</xdr:row>
      <xdr:rowOff>171450</xdr:rowOff>
    </xdr:to>
    <xdr:pic>
      <xdr:nvPicPr>
        <xdr:cNvPr id="307" name="Рисунок 306" descr="http://archive.wizards.com/dnd/fc/moons/moon_11.jpg">
          <a:extLst>
            <a:ext uri="{FF2B5EF4-FFF2-40B4-BE49-F238E27FC236}">
              <a16:creationId xmlns:a16="http://schemas.microsoft.com/office/drawing/2014/main" id="{4271E4C9-4760-4640-BE5A-648D5B21D1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14</xdr:row>
      <xdr:rowOff>0</xdr:rowOff>
    </xdr:from>
    <xdr:to>
      <xdr:col>22</xdr:col>
      <xdr:colOff>171450</xdr:colOff>
      <xdr:row>14</xdr:row>
      <xdr:rowOff>171450</xdr:rowOff>
    </xdr:to>
    <xdr:pic>
      <xdr:nvPicPr>
        <xdr:cNvPr id="308" name="Рисунок 307" descr="http://archive.wizards.com/dnd/fc/moons/moon_11.jpg">
          <a:extLst>
            <a:ext uri="{FF2B5EF4-FFF2-40B4-BE49-F238E27FC236}">
              <a16:creationId xmlns:a16="http://schemas.microsoft.com/office/drawing/2014/main" id="{EBD9A318-30AD-4B7F-B11D-B49B37748F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14</xdr:row>
      <xdr:rowOff>0</xdr:rowOff>
    </xdr:from>
    <xdr:to>
      <xdr:col>23</xdr:col>
      <xdr:colOff>171450</xdr:colOff>
      <xdr:row>14</xdr:row>
      <xdr:rowOff>171450</xdr:rowOff>
    </xdr:to>
    <xdr:pic>
      <xdr:nvPicPr>
        <xdr:cNvPr id="309" name="Рисунок 308" descr="http://archive.wizards.com/dnd/fc/moons/moon_12.jpg">
          <a:extLst>
            <a:ext uri="{FF2B5EF4-FFF2-40B4-BE49-F238E27FC236}">
              <a16:creationId xmlns:a16="http://schemas.microsoft.com/office/drawing/2014/main" id="{C9A9879B-F772-43BD-ABE7-48E5ECACC3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14</xdr:row>
      <xdr:rowOff>0</xdr:rowOff>
    </xdr:from>
    <xdr:to>
      <xdr:col>24</xdr:col>
      <xdr:colOff>171450</xdr:colOff>
      <xdr:row>14</xdr:row>
      <xdr:rowOff>171450</xdr:rowOff>
    </xdr:to>
    <xdr:pic>
      <xdr:nvPicPr>
        <xdr:cNvPr id="310" name="Рисунок 309" descr="http://archive.wizards.com/dnd/fc/moons/moon_12.jpg">
          <a:extLst>
            <a:ext uri="{FF2B5EF4-FFF2-40B4-BE49-F238E27FC236}">
              <a16:creationId xmlns:a16="http://schemas.microsoft.com/office/drawing/2014/main" id="{17E43B12-1AA6-4B8C-9129-B72265721ED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14</xdr:row>
      <xdr:rowOff>0</xdr:rowOff>
    </xdr:from>
    <xdr:to>
      <xdr:col>25</xdr:col>
      <xdr:colOff>171450</xdr:colOff>
      <xdr:row>14</xdr:row>
      <xdr:rowOff>171450</xdr:rowOff>
    </xdr:to>
    <xdr:pic>
      <xdr:nvPicPr>
        <xdr:cNvPr id="311" name="Рисунок 310" descr="http://archive.wizards.com/dnd/fc/moons/moon_13.jpg">
          <a:extLst>
            <a:ext uri="{FF2B5EF4-FFF2-40B4-BE49-F238E27FC236}">
              <a16:creationId xmlns:a16="http://schemas.microsoft.com/office/drawing/2014/main" id="{9F427236-8971-4B96-B806-2FF7074174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14</xdr:row>
      <xdr:rowOff>0</xdr:rowOff>
    </xdr:from>
    <xdr:to>
      <xdr:col>26</xdr:col>
      <xdr:colOff>171450</xdr:colOff>
      <xdr:row>14</xdr:row>
      <xdr:rowOff>171450</xdr:rowOff>
    </xdr:to>
    <xdr:pic>
      <xdr:nvPicPr>
        <xdr:cNvPr id="312" name="Рисунок 311" descr="http://archive.wizards.com/dnd/fc/moons/moon_14.jpg">
          <a:extLst>
            <a:ext uri="{FF2B5EF4-FFF2-40B4-BE49-F238E27FC236}">
              <a16:creationId xmlns:a16="http://schemas.microsoft.com/office/drawing/2014/main" id="{EBD94EA0-C516-4DEC-91E2-1B620FD45A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14</xdr:row>
      <xdr:rowOff>0</xdr:rowOff>
    </xdr:from>
    <xdr:to>
      <xdr:col>27</xdr:col>
      <xdr:colOff>171450</xdr:colOff>
      <xdr:row>14</xdr:row>
      <xdr:rowOff>171450</xdr:rowOff>
    </xdr:to>
    <xdr:pic>
      <xdr:nvPicPr>
        <xdr:cNvPr id="313" name="Рисунок 312" descr="http://archive.wizards.com/dnd/fc/moons/moon_14.jpg">
          <a:extLst>
            <a:ext uri="{FF2B5EF4-FFF2-40B4-BE49-F238E27FC236}">
              <a16:creationId xmlns:a16="http://schemas.microsoft.com/office/drawing/2014/main" id="{1C49941E-2744-49F2-8A54-24B94CA2325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xdr:row>
      <xdr:rowOff>0</xdr:rowOff>
    </xdr:from>
    <xdr:to>
      <xdr:col>28</xdr:col>
      <xdr:colOff>171450</xdr:colOff>
      <xdr:row>14</xdr:row>
      <xdr:rowOff>171450</xdr:rowOff>
    </xdr:to>
    <xdr:pic>
      <xdr:nvPicPr>
        <xdr:cNvPr id="314" name="Рисунок 313" descr="http://archive.wizards.com/dnd/fc/moons/moon_15.jpg">
          <a:extLst>
            <a:ext uri="{FF2B5EF4-FFF2-40B4-BE49-F238E27FC236}">
              <a16:creationId xmlns:a16="http://schemas.microsoft.com/office/drawing/2014/main" id="{72DD3483-1208-4754-8B55-0DD692AA92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xdr:row>
      <xdr:rowOff>0</xdr:rowOff>
    </xdr:from>
    <xdr:to>
      <xdr:col>29</xdr:col>
      <xdr:colOff>171450</xdr:colOff>
      <xdr:row>14</xdr:row>
      <xdr:rowOff>171450</xdr:rowOff>
    </xdr:to>
    <xdr:pic>
      <xdr:nvPicPr>
        <xdr:cNvPr id="315" name="Рисунок 314" descr="http://archive.wizards.com/dnd/fc/moons/moon_15.jpg">
          <a:extLst>
            <a:ext uri="{FF2B5EF4-FFF2-40B4-BE49-F238E27FC236}">
              <a16:creationId xmlns:a16="http://schemas.microsoft.com/office/drawing/2014/main" id="{DB82EE21-C8D1-49EA-9F6C-4EAD00DA5CD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14</xdr:row>
      <xdr:rowOff>0</xdr:rowOff>
    </xdr:from>
    <xdr:to>
      <xdr:col>30</xdr:col>
      <xdr:colOff>171450</xdr:colOff>
      <xdr:row>14</xdr:row>
      <xdr:rowOff>171450</xdr:rowOff>
    </xdr:to>
    <xdr:pic>
      <xdr:nvPicPr>
        <xdr:cNvPr id="316" name="Рисунок 315" descr="http://archive.wizards.com/dnd/fc/moons/moon_15.jpg">
          <a:extLst>
            <a:ext uri="{FF2B5EF4-FFF2-40B4-BE49-F238E27FC236}">
              <a16:creationId xmlns:a16="http://schemas.microsoft.com/office/drawing/2014/main" id="{F2962272-346F-4D0B-935C-F52A84CC3AC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14</xdr:row>
      <xdr:rowOff>0</xdr:rowOff>
    </xdr:from>
    <xdr:to>
      <xdr:col>31</xdr:col>
      <xdr:colOff>171450</xdr:colOff>
      <xdr:row>14</xdr:row>
      <xdr:rowOff>171450</xdr:rowOff>
    </xdr:to>
    <xdr:pic>
      <xdr:nvPicPr>
        <xdr:cNvPr id="317" name="Рисунок 316" descr="http://archive.wizards.com/dnd/fc/moons/moon_16.jpg">
          <a:extLst>
            <a:ext uri="{FF2B5EF4-FFF2-40B4-BE49-F238E27FC236}">
              <a16:creationId xmlns:a16="http://schemas.microsoft.com/office/drawing/2014/main" id="{82391AB5-B188-4B97-9B89-0B07621935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14</xdr:row>
      <xdr:rowOff>0</xdr:rowOff>
    </xdr:from>
    <xdr:to>
      <xdr:col>32</xdr:col>
      <xdr:colOff>171450</xdr:colOff>
      <xdr:row>14</xdr:row>
      <xdr:rowOff>171450</xdr:rowOff>
    </xdr:to>
    <xdr:pic>
      <xdr:nvPicPr>
        <xdr:cNvPr id="318" name="Рисунок 317" descr="http://archive.wizards.com/dnd/fc/moons/moon_16.jpg">
          <a:extLst>
            <a:ext uri="{FF2B5EF4-FFF2-40B4-BE49-F238E27FC236}">
              <a16:creationId xmlns:a16="http://schemas.microsoft.com/office/drawing/2014/main" id="{C6DC0075-D714-4143-AA0F-CB40FCE8199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14</xdr:row>
      <xdr:rowOff>0</xdr:rowOff>
    </xdr:from>
    <xdr:to>
      <xdr:col>33</xdr:col>
      <xdr:colOff>171450</xdr:colOff>
      <xdr:row>14</xdr:row>
      <xdr:rowOff>171450</xdr:rowOff>
    </xdr:to>
    <xdr:pic>
      <xdr:nvPicPr>
        <xdr:cNvPr id="319" name="Рисунок 318" descr="http://archive.wizards.com/dnd/fc/moons/moon_1.jpg">
          <a:extLst>
            <a:ext uri="{FF2B5EF4-FFF2-40B4-BE49-F238E27FC236}">
              <a16:creationId xmlns:a16="http://schemas.microsoft.com/office/drawing/2014/main" id="{BF8F6D75-B7AB-4EB9-95D6-4CC44EA88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14</xdr:row>
      <xdr:rowOff>0</xdr:rowOff>
    </xdr:from>
    <xdr:to>
      <xdr:col>34</xdr:col>
      <xdr:colOff>171450</xdr:colOff>
      <xdr:row>14</xdr:row>
      <xdr:rowOff>171450</xdr:rowOff>
    </xdr:to>
    <xdr:pic>
      <xdr:nvPicPr>
        <xdr:cNvPr id="320" name="Рисунок 319" descr="http://archive.wizards.com/dnd/fc/moons/moon_0.jpg">
          <a:extLst>
            <a:ext uri="{FF2B5EF4-FFF2-40B4-BE49-F238E27FC236}">
              <a16:creationId xmlns:a16="http://schemas.microsoft.com/office/drawing/2014/main" id="{78232F6C-6DBA-485E-A7C6-BADC1FA9311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14</xdr:row>
      <xdr:rowOff>0</xdr:rowOff>
    </xdr:from>
    <xdr:to>
      <xdr:col>35</xdr:col>
      <xdr:colOff>171450</xdr:colOff>
      <xdr:row>14</xdr:row>
      <xdr:rowOff>171450</xdr:rowOff>
    </xdr:to>
    <xdr:pic>
      <xdr:nvPicPr>
        <xdr:cNvPr id="321" name="Рисунок 320" descr="http://archive.wizards.com/dnd/fc/moons/moon_0.jpg">
          <a:extLst>
            <a:ext uri="{FF2B5EF4-FFF2-40B4-BE49-F238E27FC236}">
              <a16:creationId xmlns:a16="http://schemas.microsoft.com/office/drawing/2014/main" id="{22A7386C-0361-44A6-A43C-7DF8AC5CF4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277177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171450</xdr:colOff>
      <xdr:row>15</xdr:row>
      <xdr:rowOff>171450</xdr:rowOff>
    </xdr:to>
    <xdr:pic>
      <xdr:nvPicPr>
        <xdr:cNvPr id="322" name="Рисунок 321" descr="http://archive.wizards.com/dnd/fc/moons/moon_2.jpg">
          <a:extLst>
            <a:ext uri="{FF2B5EF4-FFF2-40B4-BE49-F238E27FC236}">
              <a16:creationId xmlns:a16="http://schemas.microsoft.com/office/drawing/2014/main" id="{B49CFFC6-65F9-4C99-9F37-BF69F8B6C4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171450</xdr:colOff>
      <xdr:row>15</xdr:row>
      <xdr:rowOff>171450</xdr:rowOff>
    </xdr:to>
    <xdr:pic>
      <xdr:nvPicPr>
        <xdr:cNvPr id="323" name="Рисунок 322" descr="http://archive.wizards.com/dnd/fc/moons/moon_2.jpg">
          <a:extLst>
            <a:ext uri="{FF2B5EF4-FFF2-40B4-BE49-F238E27FC236}">
              <a16:creationId xmlns:a16="http://schemas.microsoft.com/office/drawing/2014/main" id="{BC215F37-A9E3-4748-8631-0B90F8FF63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xdr:row>
      <xdr:rowOff>0</xdr:rowOff>
    </xdr:from>
    <xdr:to>
      <xdr:col>6</xdr:col>
      <xdr:colOff>171450</xdr:colOff>
      <xdr:row>15</xdr:row>
      <xdr:rowOff>171450</xdr:rowOff>
    </xdr:to>
    <xdr:pic>
      <xdr:nvPicPr>
        <xdr:cNvPr id="324" name="Рисунок 323" descr="http://archive.wizards.com/dnd/fc/moons/moon_3.jpg">
          <a:extLst>
            <a:ext uri="{FF2B5EF4-FFF2-40B4-BE49-F238E27FC236}">
              <a16:creationId xmlns:a16="http://schemas.microsoft.com/office/drawing/2014/main" id="{F9F18AFA-201A-4843-9852-CAD9C65262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171450</xdr:colOff>
      <xdr:row>15</xdr:row>
      <xdr:rowOff>171450</xdr:rowOff>
    </xdr:to>
    <xdr:pic>
      <xdr:nvPicPr>
        <xdr:cNvPr id="325" name="Рисунок 324" descr="http://archive.wizards.com/dnd/fc/moons/moon_3.jpg">
          <a:extLst>
            <a:ext uri="{FF2B5EF4-FFF2-40B4-BE49-F238E27FC236}">
              <a16:creationId xmlns:a16="http://schemas.microsoft.com/office/drawing/2014/main" id="{CE3FBED0-06AE-471D-9570-EC22B5CD9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xdr:row>
      <xdr:rowOff>0</xdr:rowOff>
    </xdr:from>
    <xdr:to>
      <xdr:col>8</xdr:col>
      <xdr:colOff>171450</xdr:colOff>
      <xdr:row>15</xdr:row>
      <xdr:rowOff>171450</xdr:rowOff>
    </xdr:to>
    <xdr:pic>
      <xdr:nvPicPr>
        <xdr:cNvPr id="326" name="Рисунок 325" descr="http://archive.wizards.com/dnd/fc/moons/moon_4.jpg">
          <a:extLst>
            <a:ext uri="{FF2B5EF4-FFF2-40B4-BE49-F238E27FC236}">
              <a16:creationId xmlns:a16="http://schemas.microsoft.com/office/drawing/2014/main" id="{AE1B7383-D13E-4171-B51F-C8E79B8932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15</xdr:row>
      <xdr:rowOff>0</xdr:rowOff>
    </xdr:from>
    <xdr:to>
      <xdr:col>9</xdr:col>
      <xdr:colOff>171450</xdr:colOff>
      <xdr:row>15</xdr:row>
      <xdr:rowOff>171450</xdr:rowOff>
    </xdr:to>
    <xdr:pic>
      <xdr:nvPicPr>
        <xdr:cNvPr id="327" name="Рисунок 326" descr="http://archive.wizards.com/dnd/fc/moons/moon_4.jpg">
          <a:extLst>
            <a:ext uri="{FF2B5EF4-FFF2-40B4-BE49-F238E27FC236}">
              <a16:creationId xmlns:a16="http://schemas.microsoft.com/office/drawing/2014/main" id="{7BD7CABE-69F1-4D8E-BC55-795D2D8E83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0</xdr:rowOff>
    </xdr:from>
    <xdr:to>
      <xdr:col>10</xdr:col>
      <xdr:colOff>171450</xdr:colOff>
      <xdr:row>15</xdr:row>
      <xdr:rowOff>171450</xdr:rowOff>
    </xdr:to>
    <xdr:pic>
      <xdr:nvPicPr>
        <xdr:cNvPr id="328" name="Рисунок 327" descr="http://archive.wizards.com/dnd/fc/moons/moon_5.jpg">
          <a:extLst>
            <a:ext uri="{FF2B5EF4-FFF2-40B4-BE49-F238E27FC236}">
              <a16:creationId xmlns:a16="http://schemas.microsoft.com/office/drawing/2014/main" id="{409E7695-2C7C-4557-9951-6E7DF78AE0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15</xdr:row>
      <xdr:rowOff>0</xdr:rowOff>
    </xdr:from>
    <xdr:to>
      <xdr:col>11</xdr:col>
      <xdr:colOff>171450</xdr:colOff>
      <xdr:row>15</xdr:row>
      <xdr:rowOff>171450</xdr:rowOff>
    </xdr:to>
    <xdr:pic>
      <xdr:nvPicPr>
        <xdr:cNvPr id="329" name="Рисунок 328" descr="http://archive.wizards.com/dnd/fc/moons/moon_6.jpg">
          <a:extLst>
            <a:ext uri="{FF2B5EF4-FFF2-40B4-BE49-F238E27FC236}">
              <a16:creationId xmlns:a16="http://schemas.microsoft.com/office/drawing/2014/main" id="{344670BF-3E55-4A9C-8130-687BB87442B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15</xdr:row>
      <xdr:rowOff>0</xdr:rowOff>
    </xdr:from>
    <xdr:to>
      <xdr:col>12</xdr:col>
      <xdr:colOff>171450</xdr:colOff>
      <xdr:row>15</xdr:row>
      <xdr:rowOff>171450</xdr:rowOff>
    </xdr:to>
    <xdr:pic>
      <xdr:nvPicPr>
        <xdr:cNvPr id="330" name="Рисунок 329" descr="http://archive.wizards.com/dnd/fc/moons/moon_6.jpg">
          <a:extLst>
            <a:ext uri="{FF2B5EF4-FFF2-40B4-BE49-F238E27FC236}">
              <a16:creationId xmlns:a16="http://schemas.microsoft.com/office/drawing/2014/main" id="{77C12BDE-075B-44E0-9D36-57323829C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15</xdr:row>
      <xdr:rowOff>0</xdr:rowOff>
    </xdr:from>
    <xdr:to>
      <xdr:col>13</xdr:col>
      <xdr:colOff>171450</xdr:colOff>
      <xdr:row>15</xdr:row>
      <xdr:rowOff>171450</xdr:rowOff>
    </xdr:to>
    <xdr:pic>
      <xdr:nvPicPr>
        <xdr:cNvPr id="331" name="Рисунок 330" descr="http://archive.wizards.com/dnd/fc/moons/moon_7.jpg">
          <a:extLst>
            <a:ext uri="{FF2B5EF4-FFF2-40B4-BE49-F238E27FC236}">
              <a16:creationId xmlns:a16="http://schemas.microsoft.com/office/drawing/2014/main" id="{D51AC644-7F81-40FA-B1D7-BAC970C0C1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15</xdr:row>
      <xdr:rowOff>0</xdr:rowOff>
    </xdr:from>
    <xdr:to>
      <xdr:col>14</xdr:col>
      <xdr:colOff>171450</xdr:colOff>
      <xdr:row>15</xdr:row>
      <xdr:rowOff>171450</xdr:rowOff>
    </xdr:to>
    <xdr:pic>
      <xdr:nvPicPr>
        <xdr:cNvPr id="332" name="Рисунок 331" descr="http://archive.wizards.com/dnd/fc/moons/moon_7.jpg">
          <a:extLst>
            <a:ext uri="{FF2B5EF4-FFF2-40B4-BE49-F238E27FC236}">
              <a16:creationId xmlns:a16="http://schemas.microsoft.com/office/drawing/2014/main" id="{D360826F-61C3-4EAF-A3A2-C9142CCBF1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171450</xdr:colOff>
      <xdr:row>15</xdr:row>
      <xdr:rowOff>171450</xdr:rowOff>
    </xdr:to>
    <xdr:pic>
      <xdr:nvPicPr>
        <xdr:cNvPr id="333" name="Рисунок 332" descr="http://archive.wizards.com/dnd/fc/moons/moon_7.jpg">
          <a:extLst>
            <a:ext uri="{FF2B5EF4-FFF2-40B4-BE49-F238E27FC236}">
              <a16:creationId xmlns:a16="http://schemas.microsoft.com/office/drawing/2014/main" id="{33036C6B-4673-4CD1-92B2-6781F18FE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15</xdr:row>
      <xdr:rowOff>0</xdr:rowOff>
    </xdr:from>
    <xdr:to>
      <xdr:col>16</xdr:col>
      <xdr:colOff>171450</xdr:colOff>
      <xdr:row>15</xdr:row>
      <xdr:rowOff>171450</xdr:rowOff>
    </xdr:to>
    <xdr:pic>
      <xdr:nvPicPr>
        <xdr:cNvPr id="334" name="Рисунок 333" descr="http://archive.wizards.com/dnd/fc/moons/moon_8.jpg">
          <a:extLst>
            <a:ext uri="{FF2B5EF4-FFF2-40B4-BE49-F238E27FC236}">
              <a16:creationId xmlns:a16="http://schemas.microsoft.com/office/drawing/2014/main" id="{A7556919-28FF-42CD-9F80-A43CFF81788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xdr:row>
      <xdr:rowOff>0</xdr:rowOff>
    </xdr:from>
    <xdr:to>
      <xdr:col>17</xdr:col>
      <xdr:colOff>171450</xdr:colOff>
      <xdr:row>15</xdr:row>
      <xdr:rowOff>171450</xdr:rowOff>
    </xdr:to>
    <xdr:pic>
      <xdr:nvPicPr>
        <xdr:cNvPr id="335" name="Рисунок 334" descr="http://archive.wizards.com/dnd/fc/moons/moon_8.jpg">
          <a:extLst>
            <a:ext uri="{FF2B5EF4-FFF2-40B4-BE49-F238E27FC236}">
              <a16:creationId xmlns:a16="http://schemas.microsoft.com/office/drawing/2014/main" id="{F438F7DA-EF51-4B39-A177-36E5804FEF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xdr:row>
      <xdr:rowOff>0</xdr:rowOff>
    </xdr:from>
    <xdr:to>
      <xdr:col>18</xdr:col>
      <xdr:colOff>171450</xdr:colOff>
      <xdr:row>15</xdr:row>
      <xdr:rowOff>171450</xdr:rowOff>
    </xdr:to>
    <xdr:pic>
      <xdr:nvPicPr>
        <xdr:cNvPr id="336" name="Рисунок 335" descr="http://archive.wizards.com/dnd/fc/moons/moon_9.jpg">
          <a:extLst>
            <a:ext uri="{FF2B5EF4-FFF2-40B4-BE49-F238E27FC236}">
              <a16:creationId xmlns:a16="http://schemas.microsoft.com/office/drawing/2014/main" id="{9912A6B9-7802-4BC3-B8BA-14E9CDDD69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15</xdr:row>
      <xdr:rowOff>0</xdr:rowOff>
    </xdr:from>
    <xdr:to>
      <xdr:col>19</xdr:col>
      <xdr:colOff>171450</xdr:colOff>
      <xdr:row>15</xdr:row>
      <xdr:rowOff>171450</xdr:rowOff>
    </xdr:to>
    <xdr:pic>
      <xdr:nvPicPr>
        <xdr:cNvPr id="337" name="Рисунок 336" descr="http://archive.wizards.com/dnd/fc/moons/moon_10.jpg">
          <a:extLst>
            <a:ext uri="{FF2B5EF4-FFF2-40B4-BE49-F238E27FC236}">
              <a16:creationId xmlns:a16="http://schemas.microsoft.com/office/drawing/2014/main" id="{AC27C009-2763-445C-A76E-4A672296F0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15</xdr:row>
      <xdr:rowOff>0</xdr:rowOff>
    </xdr:from>
    <xdr:to>
      <xdr:col>20</xdr:col>
      <xdr:colOff>171450</xdr:colOff>
      <xdr:row>15</xdr:row>
      <xdr:rowOff>171450</xdr:rowOff>
    </xdr:to>
    <xdr:pic>
      <xdr:nvPicPr>
        <xdr:cNvPr id="338" name="Рисунок 337" descr="http://archive.wizards.com/dnd/fc/moons/moon_10.jpg">
          <a:extLst>
            <a:ext uri="{FF2B5EF4-FFF2-40B4-BE49-F238E27FC236}">
              <a16:creationId xmlns:a16="http://schemas.microsoft.com/office/drawing/2014/main" id="{59E4070A-1922-4CCB-9ADE-F172533B7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15</xdr:row>
      <xdr:rowOff>0</xdr:rowOff>
    </xdr:from>
    <xdr:to>
      <xdr:col>21</xdr:col>
      <xdr:colOff>171450</xdr:colOff>
      <xdr:row>15</xdr:row>
      <xdr:rowOff>171450</xdr:rowOff>
    </xdr:to>
    <xdr:pic>
      <xdr:nvPicPr>
        <xdr:cNvPr id="339" name="Рисунок 338" descr="http://archive.wizards.com/dnd/fc/moons/moon_11.jpg">
          <a:extLst>
            <a:ext uri="{FF2B5EF4-FFF2-40B4-BE49-F238E27FC236}">
              <a16:creationId xmlns:a16="http://schemas.microsoft.com/office/drawing/2014/main" id="{24ABA06A-4F3D-4D4F-A5B7-86470D9470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15</xdr:row>
      <xdr:rowOff>0</xdr:rowOff>
    </xdr:from>
    <xdr:to>
      <xdr:col>22</xdr:col>
      <xdr:colOff>171450</xdr:colOff>
      <xdr:row>15</xdr:row>
      <xdr:rowOff>171450</xdr:rowOff>
    </xdr:to>
    <xdr:pic>
      <xdr:nvPicPr>
        <xdr:cNvPr id="340" name="Рисунок 339" descr="http://archive.wizards.com/dnd/fc/moons/moon_11.jpg">
          <a:extLst>
            <a:ext uri="{FF2B5EF4-FFF2-40B4-BE49-F238E27FC236}">
              <a16:creationId xmlns:a16="http://schemas.microsoft.com/office/drawing/2014/main" id="{2A32EC80-099D-461A-8F16-56CADDA291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15</xdr:row>
      <xdr:rowOff>0</xdr:rowOff>
    </xdr:from>
    <xdr:to>
      <xdr:col>23</xdr:col>
      <xdr:colOff>171450</xdr:colOff>
      <xdr:row>15</xdr:row>
      <xdr:rowOff>171450</xdr:rowOff>
    </xdr:to>
    <xdr:pic>
      <xdr:nvPicPr>
        <xdr:cNvPr id="341" name="Рисунок 340" descr="http://archive.wizards.com/dnd/fc/moons/moon_11.jpg">
          <a:extLst>
            <a:ext uri="{FF2B5EF4-FFF2-40B4-BE49-F238E27FC236}">
              <a16:creationId xmlns:a16="http://schemas.microsoft.com/office/drawing/2014/main" id="{2BA5820D-1EF6-4DD9-BD17-101AEDA5020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992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15</xdr:row>
      <xdr:rowOff>0</xdr:rowOff>
    </xdr:from>
    <xdr:to>
      <xdr:col>24</xdr:col>
      <xdr:colOff>171450</xdr:colOff>
      <xdr:row>15</xdr:row>
      <xdr:rowOff>171450</xdr:rowOff>
    </xdr:to>
    <xdr:pic>
      <xdr:nvPicPr>
        <xdr:cNvPr id="342" name="Рисунок 341" descr="http://archive.wizards.com/dnd/fc/moons/moon_12.jpg">
          <a:extLst>
            <a:ext uri="{FF2B5EF4-FFF2-40B4-BE49-F238E27FC236}">
              <a16:creationId xmlns:a16="http://schemas.microsoft.com/office/drawing/2014/main" id="{D6DED97E-CD17-4EF9-9CAA-6309FB1A181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15</xdr:row>
      <xdr:rowOff>0</xdr:rowOff>
    </xdr:from>
    <xdr:to>
      <xdr:col>25</xdr:col>
      <xdr:colOff>171450</xdr:colOff>
      <xdr:row>15</xdr:row>
      <xdr:rowOff>171450</xdr:rowOff>
    </xdr:to>
    <xdr:pic>
      <xdr:nvPicPr>
        <xdr:cNvPr id="343" name="Рисунок 342" descr="http://archive.wizards.com/dnd/fc/moons/moon_12.jpg">
          <a:extLst>
            <a:ext uri="{FF2B5EF4-FFF2-40B4-BE49-F238E27FC236}">
              <a16:creationId xmlns:a16="http://schemas.microsoft.com/office/drawing/2014/main" id="{AAFA18AA-68A8-4BDF-9F93-34A96C37464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211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15</xdr:row>
      <xdr:rowOff>0</xdr:rowOff>
    </xdr:from>
    <xdr:to>
      <xdr:col>26</xdr:col>
      <xdr:colOff>171450</xdr:colOff>
      <xdr:row>15</xdr:row>
      <xdr:rowOff>171450</xdr:rowOff>
    </xdr:to>
    <xdr:pic>
      <xdr:nvPicPr>
        <xdr:cNvPr id="344" name="Рисунок 343" descr="http://archive.wizards.com/dnd/fc/moons/moon_13.jpg">
          <a:extLst>
            <a:ext uri="{FF2B5EF4-FFF2-40B4-BE49-F238E27FC236}">
              <a16:creationId xmlns:a16="http://schemas.microsoft.com/office/drawing/2014/main" id="{C2DAC18E-5E1D-4A0E-A5CE-771B7144079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21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15</xdr:row>
      <xdr:rowOff>0</xdr:rowOff>
    </xdr:from>
    <xdr:to>
      <xdr:col>27</xdr:col>
      <xdr:colOff>171450</xdr:colOff>
      <xdr:row>15</xdr:row>
      <xdr:rowOff>171450</xdr:rowOff>
    </xdr:to>
    <xdr:pic>
      <xdr:nvPicPr>
        <xdr:cNvPr id="345" name="Рисунок 344" descr="http://archive.wizards.com/dnd/fc/moons/moon_14.jpg">
          <a:extLst>
            <a:ext uri="{FF2B5EF4-FFF2-40B4-BE49-F238E27FC236}">
              <a16:creationId xmlns:a16="http://schemas.microsoft.com/office/drawing/2014/main" id="{D588D18B-AFA5-4170-A1AD-51C57B8E30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xdr:row>
      <xdr:rowOff>0</xdr:rowOff>
    </xdr:from>
    <xdr:to>
      <xdr:col>28</xdr:col>
      <xdr:colOff>171450</xdr:colOff>
      <xdr:row>15</xdr:row>
      <xdr:rowOff>171450</xdr:rowOff>
    </xdr:to>
    <xdr:pic>
      <xdr:nvPicPr>
        <xdr:cNvPr id="346" name="Рисунок 345" descr="http://archive.wizards.com/dnd/fc/moons/moon_14.jpg">
          <a:extLst>
            <a:ext uri="{FF2B5EF4-FFF2-40B4-BE49-F238E27FC236}">
              <a16:creationId xmlns:a16="http://schemas.microsoft.com/office/drawing/2014/main" id="{7E3BB69F-0B45-4728-993F-384521D9B1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040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15</xdr:row>
      <xdr:rowOff>0</xdr:rowOff>
    </xdr:from>
    <xdr:to>
      <xdr:col>29</xdr:col>
      <xdr:colOff>171450</xdr:colOff>
      <xdr:row>15</xdr:row>
      <xdr:rowOff>171450</xdr:rowOff>
    </xdr:to>
    <xdr:pic>
      <xdr:nvPicPr>
        <xdr:cNvPr id="347" name="Рисунок 346" descr="http://archive.wizards.com/dnd/fc/moons/moon_15.jpg">
          <a:extLst>
            <a:ext uri="{FF2B5EF4-FFF2-40B4-BE49-F238E27FC236}">
              <a16:creationId xmlns:a16="http://schemas.microsoft.com/office/drawing/2014/main" id="{FAFA9148-5073-43E2-8B9E-CFE2D7D41A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15</xdr:row>
      <xdr:rowOff>0</xdr:rowOff>
    </xdr:from>
    <xdr:to>
      <xdr:col>30</xdr:col>
      <xdr:colOff>171450</xdr:colOff>
      <xdr:row>15</xdr:row>
      <xdr:rowOff>171450</xdr:rowOff>
    </xdr:to>
    <xdr:pic>
      <xdr:nvPicPr>
        <xdr:cNvPr id="348" name="Рисунок 347" descr="http://archive.wizards.com/dnd/fc/moons/moon_15.jpg">
          <a:extLst>
            <a:ext uri="{FF2B5EF4-FFF2-40B4-BE49-F238E27FC236}">
              <a16:creationId xmlns:a16="http://schemas.microsoft.com/office/drawing/2014/main" id="{A701BD79-4FA1-4E76-B1A2-9F934C9C7C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15</xdr:row>
      <xdr:rowOff>0</xdr:rowOff>
    </xdr:from>
    <xdr:to>
      <xdr:col>31</xdr:col>
      <xdr:colOff>171450</xdr:colOff>
      <xdr:row>15</xdr:row>
      <xdr:rowOff>171450</xdr:rowOff>
    </xdr:to>
    <xdr:pic>
      <xdr:nvPicPr>
        <xdr:cNvPr id="349" name="Рисунок 348" descr="http://archive.wizards.com/dnd/fc/moons/moon_16.jpg">
          <a:extLst>
            <a:ext uri="{FF2B5EF4-FFF2-40B4-BE49-F238E27FC236}">
              <a16:creationId xmlns:a16="http://schemas.microsoft.com/office/drawing/2014/main" id="{E320AEA2-7E0C-4520-9F7E-64A37E0AB8F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15</xdr:row>
      <xdr:rowOff>0</xdr:rowOff>
    </xdr:from>
    <xdr:to>
      <xdr:col>32</xdr:col>
      <xdr:colOff>171450</xdr:colOff>
      <xdr:row>15</xdr:row>
      <xdr:rowOff>171450</xdr:rowOff>
    </xdr:to>
    <xdr:pic>
      <xdr:nvPicPr>
        <xdr:cNvPr id="350" name="Рисунок 349" descr="http://archive.wizards.com/dnd/fc/moons/moon_16.jpg">
          <a:extLst>
            <a:ext uri="{FF2B5EF4-FFF2-40B4-BE49-F238E27FC236}">
              <a16:creationId xmlns:a16="http://schemas.microsoft.com/office/drawing/2014/main" id="{E20FE2A2-2DDA-4DF6-B6D9-6645C1AC92A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15</xdr:row>
      <xdr:rowOff>0</xdr:rowOff>
    </xdr:from>
    <xdr:to>
      <xdr:col>33</xdr:col>
      <xdr:colOff>171450</xdr:colOff>
      <xdr:row>15</xdr:row>
      <xdr:rowOff>171450</xdr:rowOff>
    </xdr:to>
    <xdr:pic>
      <xdr:nvPicPr>
        <xdr:cNvPr id="351" name="Рисунок 350" descr="http://archive.wizards.com/dnd/fc/moons/moon_1.jpg">
          <a:extLst>
            <a:ext uri="{FF2B5EF4-FFF2-40B4-BE49-F238E27FC236}">
              <a16:creationId xmlns:a16="http://schemas.microsoft.com/office/drawing/2014/main" id="{AD20ACFE-A90A-490C-87BB-19F26710A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15</xdr:row>
      <xdr:rowOff>0</xdr:rowOff>
    </xdr:from>
    <xdr:to>
      <xdr:col>34</xdr:col>
      <xdr:colOff>171450</xdr:colOff>
      <xdr:row>15</xdr:row>
      <xdr:rowOff>171450</xdr:rowOff>
    </xdr:to>
    <xdr:pic>
      <xdr:nvPicPr>
        <xdr:cNvPr id="352" name="Рисунок 351" descr="http://archive.wizards.com/dnd/fc/moons/moon_2.jpg">
          <a:extLst>
            <a:ext uri="{FF2B5EF4-FFF2-40B4-BE49-F238E27FC236}">
              <a16:creationId xmlns:a16="http://schemas.microsoft.com/office/drawing/2014/main" id="{5F7CD9B2-38CF-4DCB-9EB4-51FFA8397C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6983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15</xdr:row>
      <xdr:rowOff>0</xdr:rowOff>
    </xdr:from>
    <xdr:to>
      <xdr:col>35</xdr:col>
      <xdr:colOff>171450</xdr:colOff>
      <xdr:row>15</xdr:row>
      <xdr:rowOff>171450</xdr:rowOff>
    </xdr:to>
    <xdr:pic>
      <xdr:nvPicPr>
        <xdr:cNvPr id="353" name="Рисунок 352" descr="http://archive.wizards.com/dnd/fc/moons/moon_0.jpg">
          <a:extLst>
            <a:ext uri="{FF2B5EF4-FFF2-40B4-BE49-F238E27FC236}">
              <a16:creationId xmlns:a16="http://schemas.microsoft.com/office/drawing/2014/main" id="{91419FA7-418F-40A5-808F-8A8299BFD9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0956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171450</xdr:colOff>
      <xdr:row>16</xdr:row>
      <xdr:rowOff>171450</xdr:rowOff>
    </xdr:to>
    <xdr:pic>
      <xdr:nvPicPr>
        <xdr:cNvPr id="354" name="Рисунок 353" descr="http://archive.wizards.com/dnd/fc/moons/moon_2.jpg">
          <a:extLst>
            <a:ext uri="{FF2B5EF4-FFF2-40B4-BE49-F238E27FC236}">
              <a16:creationId xmlns:a16="http://schemas.microsoft.com/office/drawing/2014/main" id="{1DF30419-EEC9-4833-A30B-AB9CE88B1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1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171450</xdr:colOff>
      <xdr:row>16</xdr:row>
      <xdr:rowOff>171450</xdr:rowOff>
    </xdr:to>
    <xdr:pic>
      <xdr:nvPicPr>
        <xdr:cNvPr id="355" name="Рисунок 354" descr="http://archive.wizards.com/dnd/fc/moons/moon_2.jpg">
          <a:extLst>
            <a:ext uri="{FF2B5EF4-FFF2-40B4-BE49-F238E27FC236}">
              <a16:creationId xmlns:a16="http://schemas.microsoft.com/office/drawing/2014/main" id="{410463E6-473C-44FC-977D-E5DD809261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xdr:row>
      <xdr:rowOff>0</xdr:rowOff>
    </xdr:from>
    <xdr:to>
      <xdr:col>6</xdr:col>
      <xdr:colOff>171450</xdr:colOff>
      <xdr:row>16</xdr:row>
      <xdr:rowOff>171450</xdr:rowOff>
    </xdr:to>
    <xdr:pic>
      <xdr:nvPicPr>
        <xdr:cNvPr id="356" name="Рисунок 355" descr="http://archive.wizards.com/dnd/fc/moons/moon_3.jpg">
          <a:extLst>
            <a:ext uri="{FF2B5EF4-FFF2-40B4-BE49-F238E27FC236}">
              <a16:creationId xmlns:a16="http://schemas.microsoft.com/office/drawing/2014/main" id="{732588B4-9B6D-40C4-B8BF-919E0EBF01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171450</xdr:colOff>
      <xdr:row>16</xdr:row>
      <xdr:rowOff>171450</xdr:rowOff>
    </xdr:to>
    <xdr:pic>
      <xdr:nvPicPr>
        <xdr:cNvPr id="357" name="Рисунок 356" descr="http://archive.wizards.com/dnd/fc/moons/moon_3.jpg">
          <a:extLst>
            <a:ext uri="{FF2B5EF4-FFF2-40B4-BE49-F238E27FC236}">
              <a16:creationId xmlns:a16="http://schemas.microsoft.com/office/drawing/2014/main" id="{64350D3B-B321-4A45-8F9C-07B49E6AD4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3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171450</xdr:colOff>
      <xdr:row>16</xdr:row>
      <xdr:rowOff>171450</xdr:rowOff>
    </xdr:to>
    <xdr:pic>
      <xdr:nvPicPr>
        <xdr:cNvPr id="358" name="Рисунок 357" descr="http://archive.wizards.com/dnd/fc/moons/moon_4.jpg">
          <a:extLst>
            <a:ext uri="{FF2B5EF4-FFF2-40B4-BE49-F238E27FC236}">
              <a16:creationId xmlns:a16="http://schemas.microsoft.com/office/drawing/2014/main" id="{A51702E8-8022-497E-A6BF-5C7359617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xdr:row>
      <xdr:rowOff>0</xdr:rowOff>
    </xdr:from>
    <xdr:to>
      <xdr:col>9</xdr:col>
      <xdr:colOff>171450</xdr:colOff>
      <xdr:row>16</xdr:row>
      <xdr:rowOff>171450</xdr:rowOff>
    </xdr:to>
    <xdr:pic>
      <xdr:nvPicPr>
        <xdr:cNvPr id="359" name="Рисунок 358" descr="http://archive.wizards.com/dnd/fc/moons/moon_4.jpg">
          <a:extLst>
            <a:ext uri="{FF2B5EF4-FFF2-40B4-BE49-F238E27FC236}">
              <a16:creationId xmlns:a16="http://schemas.microsoft.com/office/drawing/2014/main" id="{23AFCE5F-134A-4953-B376-928829A081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16</xdr:row>
      <xdr:rowOff>0</xdr:rowOff>
    </xdr:from>
    <xdr:to>
      <xdr:col>10</xdr:col>
      <xdr:colOff>171450</xdr:colOff>
      <xdr:row>16</xdr:row>
      <xdr:rowOff>171450</xdr:rowOff>
    </xdr:to>
    <xdr:pic>
      <xdr:nvPicPr>
        <xdr:cNvPr id="360" name="Рисунок 359" descr="http://archive.wizards.com/dnd/fc/moons/moon_5.jpg">
          <a:extLst>
            <a:ext uri="{FF2B5EF4-FFF2-40B4-BE49-F238E27FC236}">
              <a16:creationId xmlns:a16="http://schemas.microsoft.com/office/drawing/2014/main" id="{9D8D5160-CDA4-4EBC-B226-02B47B6B9C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6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171450</xdr:colOff>
      <xdr:row>16</xdr:row>
      <xdr:rowOff>171450</xdr:rowOff>
    </xdr:to>
    <xdr:pic>
      <xdr:nvPicPr>
        <xdr:cNvPr id="361" name="Рисунок 360" descr="http://archive.wizards.com/dnd/fc/moons/moon_6.jpg">
          <a:extLst>
            <a:ext uri="{FF2B5EF4-FFF2-40B4-BE49-F238E27FC236}">
              <a16:creationId xmlns:a16="http://schemas.microsoft.com/office/drawing/2014/main" id="{8B9AD5B4-246A-4D39-8C9C-353D05765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77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16</xdr:row>
      <xdr:rowOff>0</xdr:rowOff>
    </xdr:from>
    <xdr:to>
      <xdr:col>12</xdr:col>
      <xdr:colOff>171450</xdr:colOff>
      <xdr:row>16</xdr:row>
      <xdr:rowOff>171450</xdr:rowOff>
    </xdr:to>
    <xdr:pic>
      <xdr:nvPicPr>
        <xdr:cNvPr id="362" name="Рисунок 361" descr="http://archive.wizards.com/dnd/fc/moons/moon_6.jpg">
          <a:extLst>
            <a:ext uri="{FF2B5EF4-FFF2-40B4-BE49-F238E27FC236}">
              <a16:creationId xmlns:a16="http://schemas.microsoft.com/office/drawing/2014/main" id="{1CDB3429-546C-476C-B8CE-5B9B1A6B8C4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287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xdr:row>
      <xdr:rowOff>0</xdr:rowOff>
    </xdr:from>
    <xdr:to>
      <xdr:col>13</xdr:col>
      <xdr:colOff>171450</xdr:colOff>
      <xdr:row>16</xdr:row>
      <xdr:rowOff>171450</xdr:rowOff>
    </xdr:to>
    <xdr:pic>
      <xdr:nvPicPr>
        <xdr:cNvPr id="363" name="Рисунок 362" descr="http://archive.wizards.com/dnd/fc/moons/moon_7.jpg">
          <a:extLst>
            <a:ext uri="{FF2B5EF4-FFF2-40B4-BE49-F238E27FC236}">
              <a16:creationId xmlns:a16="http://schemas.microsoft.com/office/drawing/2014/main" id="{2A4E738C-F8D2-4EA0-9042-2BEF6101E8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96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16</xdr:row>
      <xdr:rowOff>0</xdr:rowOff>
    </xdr:from>
    <xdr:to>
      <xdr:col>14</xdr:col>
      <xdr:colOff>171450</xdr:colOff>
      <xdr:row>16</xdr:row>
      <xdr:rowOff>171450</xdr:rowOff>
    </xdr:to>
    <xdr:pic>
      <xdr:nvPicPr>
        <xdr:cNvPr id="364" name="Рисунок 363" descr="http://archive.wizards.com/dnd/fc/moons/moon_7.jpg">
          <a:extLst>
            <a:ext uri="{FF2B5EF4-FFF2-40B4-BE49-F238E27FC236}">
              <a16:creationId xmlns:a16="http://schemas.microsoft.com/office/drawing/2014/main" id="{0C1AC1AE-5B74-46CD-8CC1-08E6DE3EA0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06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171450</xdr:colOff>
      <xdr:row>16</xdr:row>
      <xdr:rowOff>171450</xdr:rowOff>
    </xdr:to>
    <xdr:pic>
      <xdr:nvPicPr>
        <xdr:cNvPr id="365" name="Рисунок 364" descr="http://archive.wizards.com/dnd/fc/moons/moon_7.jpg">
          <a:extLst>
            <a:ext uri="{FF2B5EF4-FFF2-40B4-BE49-F238E27FC236}">
              <a16:creationId xmlns:a16="http://schemas.microsoft.com/office/drawing/2014/main" id="{F9539A2C-AEE0-437E-AE3F-0C03E8E8AF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15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16</xdr:row>
      <xdr:rowOff>0</xdr:rowOff>
    </xdr:from>
    <xdr:to>
      <xdr:col>16</xdr:col>
      <xdr:colOff>171450</xdr:colOff>
      <xdr:row>16</xdr:row>
      <xdr:rowOff>171450</xdr:rowOff>
    </xdr:to>
    <xdr:pic>
      <xdr:nvPicPr>
        <xdr:cNvPr id="366" name="Рисунок 365" descr="http://archive.wizards.com/dnd/fc/moons/moon_8.jpg">
          <a:extLst>
            <a:ext uri="{FF2B5EF4-FFF2-40B4-BE49-F238E27FC236}">
              <a16:creationId xmlns:a16="http://schemas.microsoft.com/office/drawing/2014/main" id="{7AC60892-84F2-4FFF-99BD-4E8D2D6824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725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xdr:row>
      <xdr:rowOff>0</xdr:rowOff>
    </xdr:from>
    <xdr:to>
      <xdr:col>17</xdr:col>
      <xdr:colOff>171450</xdr:colOff>
      <xdr:row>16</xdr:row>
      <xdr:rowOff>171450</xdr:rowOff>
    </xdr:to>
    <xdr:pic>
      <xdr:nvPicPr>
        <xdr:cNvPr id="367" name="Рисунок 366" descr="http://archive.wizards.com/dnd/fc/moons/moon_8.jpg">
          <a:extLst>
            <a:ext uri="{FF2B5EF4-FFF2-40B4-BE49-F238E27FC236}">
              <a16:creationId xmlns:a16="http://schemas.microsoft.com/office/drawing/2014/main" id="{01D4D437-30CC-48F5-879F-E7F9AE9DFF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35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xdr:row>
      <xdr:rowOff>0</xdr:rowOff>
    </xdr:from>
    <xdr:to>
      <xdr:col>18</xdr:col>
      <xdr:colOff>171450</xdr:colOff>
      <xdr:row>16</xdr:row>
      <xdr:rowOff>171450</xdr:rowOff>
    </xdr:to>
    <xdr:pic>
      <xdr:nvPicPr>
        <xdr:cNvPr id="368" name="Рисунок 367" descr="http://archive.wizards.com/dnd/fc/moons/moon_9.jpg">
          <a:extLst>
            <a:ext uri="{FF2B5EF4-FFF2-40B4-BE49-F238E27FC236}">
              <a16:creationId xmlns:a16="http://schemas.microsoft.com/office/drawing/2014/main" id="{4B90BC22-2870-4C4D-9B37-F1230D382CF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944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16</xdr:row>
      <xdr:rowOff>0</xdr:rowOff>
    </xdr:from>
    <xdr:to>
      <xdr:col>19</xdr:col>
      <xdr:colOff>171450</xdr:colOff>
      <xdr:row>16</xdr:row>
      <xdr:rowOff>171450</xdr:rowOff>
    </xdr:to>
    <xdr:pic>
      <xdr:nvPicPr>
        <xdr:cNvPr id="369" name="Рисунок 368" descr="http://archive.wizards.com/dnd/fc/moons/moon_10.jpg">
          <a:extLst>
            <a:ext uri="{FF2B5EF4-FFF2-40B4-BE49-F238E27FC236}">
              <a16:creationId xmlns:a16="http://schemas.microsoft.com/office/drawing/2014/main" id="{75399937-201C-4BD3-894A-38439AF3A8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54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16</xdr:row>
      <xdr:rowOff>0</xdr:rowOff>
    </xdr:from>
    <xdr:to>
      <xdr:col>20</xdr:col>
      <xdr:colOff>171450</xdr:colOff>
      <xdr:row>16</xdr:row>
      <xdr:rowOff>171450</xdr:rowOff>
    </xdr:to>
    <xdr:pic>
      <xdr:nvPicPr>
        <xdr:cNvPr id="370" name="Рисунок 369" descr="http://archive.wizards.com/dnd/fc/moons/moon_10.jpg">
          <a:extLst>
            <a:ext uri="{FF2B5EF4-FFF2-40B4-BE49-F238E27FC236}">
              <a16:creationId xmlns:a16="http://schemas.microsoft.com/office/drawing/2014/main" id="{C1E268BA-6C28-468C-A2A9-FDAE0DBDF9D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63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16</xdr:row>
      <xdr:rowOff>0</xdr:rowOff>
    </xdr:from>
    <xdr:to>
      <xdr:col>21</xdr:col>
      <xdr:colOff>171450</xdr:colOff>
      <xdr:row>16</xdr:row>
      <xdr:rowOff>171450</xdr:rowOff>
    </xdr:to>
    <xdr:pic>
      <xdr:nvPicPr>
        <xdr:cNvPr id="371" name="Рисунок 370" descr="http://archive.wizards.com/dnd/fc/moons/moon_11.jpg">
          <a:extLst>
            <a:ext uri="{FF2B5EF4-FFF2-40B4-BE49-F238E27FC236}">
              <a16:creationId xmlns:a16="http://schemas.microsoft.com/office/drawing/2014/main" id="{9E12FF00-28FC-4700-B8A8-A388065BFB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773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16</xdr:row>
      <xdr:rowOff>0</xdr:rowOff>
    </xdr:from>
    <xdr:to>
      <xdr:col>22</xdr:col>
      <xdr:colOff>171450</xdr:colOff>
      <xdr:row>16</xdr:row>
      <xdr:rowOff>171450</xdr:rowOff>
    </xdr:to>
    <xdr:pic>
      <xdr:nvPicPr>
        <xdr:cNvPr id="372" name="Рисунок 371" descr="http://archive.wizards.com/dnd/fc/moons/moon_11.jpg">
          <a:extLst>
            <a:ext uri="{FF2B5EF4-FFF2-40B4-BE49-F238E27FC236}">
              <a16:creationId xmlns:a16="http://schemas.microsoft.com/office/drawing/2014/main" id="{6DB4436F-ABDD-4D0C-B058-A34078D063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383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16</xdr:row>
      <xdr:rowOff>0</xdr:rowOff>
    </xdr:from>
    <xdr:to>
      <xdr:col>23</xdr:col>
      <xdr:colOff>171450</xdr:colOff>
      <xdr:row>16</xdr:row>
      <xdr:rowOff>171450</xdr:rowOff>
    </xdr:to>
    <xdr:pic>
      <xdr:nvPicPr>
        <xdr:cNvPr id="373" name="Рисунок 372" descr="http://archive.wizards.com/dnd/fc/moons/moon_12.jpg">
          <a:extLst>
            <a:ext uri="{FF2B5EF4-FFF2-40B4-BE49-F238E27FC236}">
              <a16:creationId xmlns:a16="http://schemas.microsoft.com/office/drawing/2014/main" id="{BD631D94-A664-48CB-BED8-0551E605A4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992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16</xdr:row>
      <xdr:rowOff>0</xdr:rowOff>
    </xdr:from>
    <xdr:to>
      <xdr:col>24</xdr:col>
      <xdr:colOff>171450</xdr:colOff>
      <xdr:row>16</xdr:row>
      <xdr:rowOff>171450</xdr:rowOff>
    </xdr:to>
    <xdr:pic>
      <xdr:nvPicPr>
        <xdr:cNvPr id="374" name="Рисунок 373" descr="http://archive.wizards.com/dnd/fc/moons/moon_12.jpg">
          <a:extLst>
            <a:ext uri="{FF2B5EF4-FFF2-40B4-BE49-F238E27FC236}">
              <a16:creationId xmlns:a16="http://schemas.microsoft.com/office/drawing/2014/main" id="{EB6D1649-D5C5-4FC5-994A-B2E7FAB68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02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xdr:row>
      <xdr:rowOff>0</xdr:rowOff>
    </xdr:from>
    <xdr:to>
      <xdr:col>25</xdr:col>
      <xdr:colOff>171450</xdr:colOff>
      <xdr:row>16</xdr:row>
      <xdr:rowOff>171450</xdr:rowOff>
    </xdr:to>
    <xdr:pic>
      <xdr:nvPicPr>
        <xdr:cNvPr id="375" name="Рисунок 374" descr="http://archive.wizards.com/dnd/fc/moons/moon_13.jpg">
          <a:extLst>
            <a:ext uri="{FF2B5EF4-FFF2-40B4-BE49-F238E27FC236}">
              <a16:creationId xmlns:a16="http://schemas.microsoft.com/office/drawing/2014/main" id="{D5F5DDD4-8900-4D9D-A638-5D230C7FC28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11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0</xdr:colOff>
      <xdr:row>16</xdr:row>
      <xdr:rowOff>0</xdr:rowOff>
    </xdr:from>
    <xdr:to>
      <xdr:col>26</xdr:col>
      <xdr:colOff>171450</xdr:colOff>
      <xdr:row>16</xdr:row>
      <xdr:rowOff>171450</xdr:rowOff>
    </xdr:to>
    <xdr:pic>
      <xdr:nvPicPr>
        <xdr:cNvPr id="376" name="Рисунок 375" descr="http://archive.wizards.com/dnd/fc/moons/moon_14.jpg">
          <a:extLst>
            <a:ext uri="{FF2B5EF4-FFF2-40B4-BE49-F238E27FC236}">
              <a16:creationId xmlns:a16="http://schemas.microsoft.com/office/drawing/2014/main" id="{FD3B4220-5E4F-49D2-82B0-075861E88E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21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16</xdr:row>
      <xdr:rowOff>0</xdr:rowOff>
    </xdr:from>
    <xdr:to>
      <xdr:col>27</xdr:col>
      <xdr:colOff>171450</xdr:colOff>
      <xdr:row>16</xdr:row>
      <xdr:rowOff>171450</xdr:rowOff>
    </xdr:to>
    <xdr:pic>
      <xdr:nvPicPr>
        <xdr:cNvPr id="377" name="Рисунок 376" descr="http://archive.wizards.com/dnd/fc/moons/moon_14.jpg">
          <a:extLst>
            <a:ext uri="{FF2B5EF4-FFF2-40B4-BE49-F238E27FC236}">
              <a16:creationId xmlns:a16="http://schemas.microsoft.com/office/drawing/2014/main" id="{5A06F34B-FA99-4074-8CDB-B4CB5341F43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431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xdr:row>
      <xdr:rowOff>0</xdr:rowOff>
    </xdr:from>
    <xdr:to>
      <xdr:col>28</xdr:col>
      <xdr:colOff>171450</xdr:colOff>
      <xdr:row>16</xdr:row>
      <xdr:rowOff>171450</xdr:rowOff>
    </xdr:to>
    <xdr:pic>
      <xdr:nvPicPr>
        <xdr:cNvPr id="378" name="Рисунок 377" descr="http://archive.wizards.com/dnd/fc/moons/moon_15.jpg">
          <a:extLst>
            <a:ext uri="{FF2B5EF4-FFF2-40B4-BE49-F238E27FC236}">
              <a16:creationId xmlns:a16="http://schemas.microsoft.com/office/drawing/2014/main" id="{D247F3DE-189E-4975-824F-BD8660BA7C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040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16</xdr:row>
      <xdr:rowOff>0</xdr:rowOff>
    </xdr:from>
    <xdr:to>
      <xdr:col>29</xdr:col>
      <xdr:colOff>171450</xdr:colOff>
      <xdr:row>16</xdr:row>
      <xdr:rowOff>171450</xdr:rowOff>
    </xdr:to>
    <xdr:pic>
      <xdr:nvPicPr>
        <xdr:cNvPr id="379" name="Рисунок 378" descr="http://archive.wizards.com/dnd/fc/moons/moon_15.jpg">
          <a:extLst>
            <a:ext uri="{FF2B5EF4-FFF2-40B4-BE49-F238E27FC236}">
              <a16:creationId xmlns:a16="http://schemas.microsoft.com/office/drawing/2014/main" id="{D26E2A53-D68B-45DA-8323-7F6644ECB8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650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16</xdr:row>
      <xdr:rowOff>0</xdr:rowOff>
    </xdr:from>
    <xdr:to>
      <xdr:col>30</xdr:col>
      <xdr:colOff>171450</xdr:colOff>
      <xdr:row>16</xdr:row>
      <xdr:rowOff>171450</xdr:rowOff>
    </xdr:to>
    <xdr:pic>
      <xdr:nvPicPr>
        <xdr:cNvPr id="380" name="Рисунок 379" descr="http://archive.wizards.com/dnd/fc/moons/moon_15.jpg">
          <a:extLst>
            <a:ext uri="{FF2B5EF4-FFF2-40B4-BE49-F238E27FC236}">
              <a16:creationId xmlns:a16="http://schemas.microsoft.com/office/drawing/2014/main" id="{5CE2C791-250F-4F0A-9805-3A32F25837F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59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16</xdr:row>
      <xdr:rowOff>0</xdr:rowOff>
    </xdr:from>
    <xdr:to>
      <xdr:col>31</xdr:col>
      <xdr:colOff>171450</xdr:colOff>
      <xdr:row>16</xdr:row>
      <xdr:rowOff>171450</xdr:rowOff>
    </xdr:to>
    <xdr:pic>
      <xdr:nvPicPr>
        <xdr:cNvPr id="381" name="Рисунок 380" descr="http://archive.wizards.com/dnd/fc/moons/moon_16.jpg">
          <a:extLst>
            <a:ext uri="{FF2B5EF4-FFF2-40B4-BE49-F238E27FC236}">
              <a16:creationId xmlns:a16="http://schemas.microsoft.com/office/drawing/2014/main" id="{A82014CB-73EF-4930-ADAF-13787C7AF2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95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16</xdr:row>
      <xdr:rowOff>0</xdr:rowOff>
    </xdr:from>
    <xdr:to>
      <xdr:col>32</xdr:col>
      <xdr:colOff>171450</xdr:colOff>
      <xdr:row>16</xdr:row>
      <xdr:rowOff>171450</xdr:rowOff>
    </xdr:to>
    <xdr:pic>
      <xdr:nvPicPr>
        <xdr:cNvPr id="382" name="Рисунок 381" descr="http://archive.wizards.com/dnd/fc/moons/moon_16.jpg">
          <a:extLst>
            <a:ext uri="{FF2B5EF4-FFF2-40B4-BE49-F238E27FC236}">
              <a16:creationId xmlns:a16="http://schemas.microsoft.com/office/drawing/2014/main" id="{FF900011-74BE-4259-9D6B-E06247CC46A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34791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16</xdr:row>
      <xdr:rowOff>0</xdr:rowOff>
    </xdr:from>
    <xdr:to>
      <xdr:col>33</xdr:col>
      <xdr:colOff>171450</xdr:colOff>
      <xdr:row>16</xdr:row>
      <xdr:rowOff>171450</xdr:rowOff>
    </xdr:to>
    <xdr:pic>
      <xdr:nvPicPr>
        <xdr:cNvPr id="383" name="Рисунок 382" descr="http://archive.wizards.com/dnd/fc/moons/moon_1.jpg">
          <a:extLst>
            <a:ext uri="{FF2B5EF4-FFF2-40B4-BE49-F238E27FC236}">
              <a16:creationId xmlns:a16="http://schemas.microsoft.com/office/drawing/2014/main" id="{90DA3DB8-13F3-46C9-BB96-A31DB5269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0887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16</xdr:row>
      <xdr:rowOff>0</xdr:rowOff>
    </xdr:from>
    <xdr:to>
      <xdr:col>34</xdr:col>
      <xdr:colOff>171450</xdr:colOff>
      <xdr:row>16</xdr:row>
      <xdr:rowOff>171450</xdr:rowOff>
    </xdr:to>
    <xdr:pic>
      <xdr:nvPicPr>
        <xdr:cNvPr id="384" name="Рисунок 383" descr="http://archive.wizards.com/dnd/fc/moons/moon_0.jpg">
          <a:extLst>
            <a:ext uri="{FF2B5EF4-FFF2-40B4-BE49-F238E27FC236}">
              <a16:creationId xmlns:a16="http://schemas.microsoft.com/office/drawing/2014/main" id="{AFABF8C3-99AA-4DBF-B196-B7E52D0A84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6983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16</xdr:row>
      <xdr:rowOff>0</xdr:rowOff>
    </xdr:from>
    <xdr:to>
      <xdr:col>35</xdr:col>
      <xdr:colOff>171450</xdr:colOff>
      <xdr:row>16</xdr:row>
      <xdr:rowOff>171450</xdr:rowOff>
    </xdr:to>
    <xdr:pic>
      <xdr:nvPicPr>
        <xdr:cNvPr id="385" name="Рисунок 384" descr="http://archive.wizards.com/dnd/fc/moons/moon_0.jpg">
          <a:extLst>
            <a:ext uri="{FF2B5EF4-FFF2-40B4-BE49-F238E27FC236}">
              <a16:creationId xmlns:a16="http://schemas.microsoft.com/office/drawing/2014/main" id="{D1983300-2CDA-4CFF-AE12-989F615A5D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5307925" y="3286125"/>
          <a:ext cx="17145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600075</xdr:colOff>
      <xdr:row>19</xdr:row>
      <xdr:rowOff>609600</xdr:rowOff>
    </xdr:to>
    <xdr:pic>
      <xdr:nvPicPr>
        <xdr:cNvPr id="386" name="Рисунок 385" descr="http://cnc.bofthebb.com/html/fc/moons/Moon_x5.jpg">
          <a:extLst>
            <a:ext uri="{FF2B5EF4-FFF2-40B4-BE49-F238E27FC236}">
              <a16:creationId xmlns:a16="http://schemas.microsoft.com/office/drawing/2014/main" id="{261C15F9-64FF-42A4-9D5E-4DDF3FBAD3D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00725" y="42576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xdr:row>
      <xdr:rowOff>428625</xdr:rowOff>
    </xdr:from>
    <xdr:to>
      <xdr:col>3</xdr:col>
      <xdr:colOff>600075</xdr:colOff>
      <xdr:row>20</xdr:row>
      <xdr:rowOff>1038225</xdr:rowOff>
    </xdr:to>
    <xdr:pic>
      <xdr:nvPicPr>
        <xdr:cNvPr id="387" name="Рисунок 386" descr="http://cnc.bofthebb.com/html/fc/moons/Moon_x6.jpg">
          <a:extLst>
            <a:ext uri="{FF2B5EF4-FFF2-40B4-BE49-F238E27FC236}">
              <a16:creationId xmlns:a16="http://schemas.microsoft.com/office/drawing/2014/main" id="{EE5B3707-A5E6-4B81-939D-56DD1662B0E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800725" y="727710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xdr:row>
      <xdr:rowOff>857250</xdr:rowOff>
    </xdr:from>
    <xdr:to>
      <xdr:col>3</xdr:col>
      <xdr:colOff>600075</xdr:colOff>
      <xdr:row>21</xdr:row>
      <xdr:rowOff>1466850</xdr:rowOff>
    </xdr:to>
    <xdr:pic>
      <xdr:nvPicPr>
        <xdr:cNvPr id="388" name="Рисунок 387" descr="http://cnc.bofthebb.com/html/fc/moons/Moon_x7.jpg">
          <a:extLst>
            <a:ext uri="{FF2B5EF4-FFF2-40B4-BE49-F238E27FC236}">
              <a16:creationId xmlns:a16="http://schemas.microsoft.com/office/drawing/2014/main" id="{8059A7C1-390D-4631-91CD-DAA8C5C7F51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00725" y="112680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xdr:row>
      <xdr:rowOff>1285875</xdr:rowOff>
    </xdr:from>
    <xdr:to>
      <xdr:col>3</xdr:col>
      <xdr:colOff>600075</xdr:colOff>
      <xdr:row>22</xdr:row>
      <xdr:rowOff>1895475</xdr:rowOff>
    </xdr:to>
    <xdr:pic>
      <xdr:nvPicPr>
        <xdr:cNvPr id="389" name="Рисунок 388" descr="http://cnc.bofthebb.com/html/fc/moons/Moon_x8.jpg">
          <a:extLst>
            <a:ext uri="{FF2B5EF4-FFF2-40B4-BE49-F238E27FC236}">
              <a16:creationId xmlns:a16="http://schemas.microsoft.com/office/drawing/2014/main" id="{5C91385A-8BFF-44D0-8B52-FD396134686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800725" y="147732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xdr:row>
      <xdr:rowOff>1714500</xdr:rowOff>
    </xdr:from>
    <xdr:to>
      <xdr:col>3</xdr:col>
      <xdr:colOff>600075</xdr:colOff>
      <xdr:row>24</xdr:row>
      <xdr:rowOff>0</xdr:rowOff>
    </xdr:to>
    <xdr:pic>
      <xdr:nvPicPr>
        <xdr:cNvPr id="390" name="Рисунок 389" descr="http://cnc.bofthebb.com/html/fc/moons/Moon_x1.jpg">
          <a:extLst>
            <a:ext uri="{FF2B5EF4-FFF2-40B4-BE49-F238E27FC236}">
              <a16:creationId xmlns:a16="http://schemas.microsoft.com/office/drawing/2014/main" id="{98313DD1-D54F-4DBA-98D3-66EB6B9EDD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800725" y="1860232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xdr:row>
      <xdr:rowOff>2143125</xdr:rowOff>
    </xdr:from>
    <xdr:to>
      <xdr:col>3</xdr:col>
      <xdr:colOff>600075</xdr:colOff>
      <xdr:row>24</xdr:row>
      <xdr:rowOff>2752725</xdr:rowOff>
    </xdr:to>
    <xdr:pic>
      <xdr:nvPicPr>
        <xdr:cNvPr id="391" name="Рисунок 390" descr="http://cnc.bofthebb.com/html/fc/moons/Moon_x2.jpg">
          <a:extLst>
            <a:ext uri="{FF2B5EF4-FFF2-40B4-BE49-F238E27FC236}">
              <a16:creationId xmlns:a16="http://schemas.microsoft.com/office/drawing/2014/main" id="{A9445CAA-E08E-4E66-8F0A-BBD4129A868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800725" y="21135975"/>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xdr:row>
      <xdr:rowOff>2571750</xdr:rowOff>
    </xdr:from>
    <xdr:to>
      <xdr:col>3</xdr:col>
      <xdr:colOff>600075</xdr:colOff>
      <xdr:row>26</xdr:row>
      <xdr:rowOff>0</xdr:rowOff>
    </xdr:to>
    <xdr:pic>
      <xdr:nvPicPr>
        <xdr:cNvPr id="392" name="Рисунок 391" descr="http://cnc.bofthebb.com/html/fc/moons/Moon_x3.jpg">
          <a:extLst>
            <a:ext uri="{FF2B5EF4-FFF2-40B4-BE49-F238E27FC236}">
              <a16:creationId xmlns:a16="http://schemas.microsoft.com/office/drawing/2014/main" id="{46C8E5FB-CFB2-4983-B748-6EA3A244CC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800725" y="251269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xdr:row>
      <xdr:rowOff>3000375</xdr:rowOff>
    </xdr:from>
    <xdr:to>
      <xdr:col>3</xdr:col>
      <xdr:colOff>600075</xdr:colOff>
      <xdr:row>27</xdr:row>
      <xdr:rowOff>0</xdr:rowOff>
    </xdr:to>
    <xdr:pic>
      <xdr:nvPicPr>
        <xdr:cNvPr id="393" name="Рисунок 392" descr="http://cnc.bofthebb.com/html/fc/moons/Moon_x4.jpg">
          <a:extLst>
            <a:ext uri="{FF2B5EF4-FFF2-40B4-BE49-F238E27FC236}">
              <a16:creationId xmlns:a16="http://schemas.microsoft.com/office/drawing/2014/main" id="{07683BAC-85E1-43CE-92F8-A19CB9B02DB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00725" y="28632150"/>
          <a:ext cx="60007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2</xdr:col>
      <xdr:colOff>238125</xdr:colOff>
      <xdr:row>75</xdr:row>
      <xdr:rowOff>85725</xdr:rowOff>
    </xdr:to>
    <xdr:pic>
      <xdr:nvPicPr>
        <xdr:cNvPr id="394" name="Рисунок 393" descr="http://www.wizards.com/dnd/images/DnD_cb_line.jpg">
          <a:extLst>
            <a:ext uri="{FF2B5EF4-FFF2-40B4-BE49-F238E27FC236}">
              <a16:creationId xmlns:a16="http://schemas.microsoft.com/office/drawing/2014/main" id="{61E3E4C0-07CC-40BF-A52B-C3CABBB1ED7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7472600"/>
          <a:ext cx="54292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600075</xdr:colOff>
      <xdr:row>77</xdr:row>
      <xdr:rowOff>609600</xdr:rowOff>
    </xdr:to>
    <xdr:sp macro="" textlink="">
      <xdr:nvSpPr>
        <xdr:cNvPr id="1026" name="AutoShape 2" descr="http://www.wizards.com/forgottenrealms/images/moons/Moon_1.jpg">
          <a:extLst>
            <a:ext uri="{FF2B5EF4-FFF2-40B4-BE49-F238E27FC236}">
              <a16:creationId xmlns:a16="http://schemas.microsoft.com/office/drawing/2014/main" id="{10EF65B6-AF9D-4E7C-B02F-15A5AF88C64F}"/>
            </a:ext>
          </a:extLst>
        </xdr:cNvPr>
        <xdr:cNvSpPr>
          <a:spLocks noChangeAspect="1" noChangeArrowheads="1"/>
        </xdr:cNvSpPr>
      </xdr:nvSpPr>
      <xdr:spPr bwMode="auto">
        <a:xfrm>
          <a:off x="0" y="496633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600075</xdr:colOff>
      <xdr:row>78</xdr:row>
      <xdr:rowOff>609600</xdr:rowOff>
    </xdr:to>
    <xdr:sp macro="" textlink="">
      <xdr:nvSpPr>
        <xdr:cNvPr id="1027" name="AutoShape 3" descr="http://www.wizards.com/forgottenrealms/images/moons/Moon_2.jpg">
          <a:extLst>
            <a:ext uri="{FF2B5EF4-FFF2-40B4-BE49-F238E27FC236}">
              <a16:creationId xmlns:a16="http://schemas.microsoft.com/office/drawing/2014/main" id="{0BB65BBC-EE1F-402B-A8B9-932153392CE2}"/>
            </a:ext>
          </a:extLst>
        </xdr:cNvPr>
        <xdr:cNvSpPr>
          <a:spLocks noChangeAspect="1" noChangeArrowheads="1"/>
        </xdr:cNvSpPr>
      </xdr:nvSpPr>
      <xdr:spPr bwMode="auto">
        <a:xfrm>
          <a:off x="0" y="506539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600075</xdr:colOff>
      <xdr:row>79</xdr:row>
      <xdr:rowOff>609600</xdr:rowOff>
    </xdr:to>
    <xdr:sp macro="" textlink="">
      <xdr:nvSpPr>
        <xdr:cNvPr id="1028" name="AutoShape 4" descr="http://www.wizards.com/forgottenrealms/images/moons/Moon_3.jpg">
          <a:extLst>
            <a:ext uri="{FF2B5EF4-FFF2-40B4-BE49-F238E27FC236}">
              <a16:creationId xmlns:a16="http://schemas.microsoft.com/office/drawing/2014/main" id="{F829D369-F065-49D8-80BA-208DA673E5E7}"/>
            </a:ext>
          </a:extLst>
        </xdr:cNvPr>
        <xdr:cNvSpPr>
          <a:spLocks noChangeAspect="1" noChangeArrowheads="1"/>
        </xdr:cNvSpPr>
      </xdr:nvSpPr>
      <xdr:spPr bwMode="auto">
        <a:xfrm>
          <a:off x="0" y="516445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600075</xdr:colOff>
      <xdr:row>80</xdr:row>
      <xdr:rowOff>609600</xdr:rowOff>
    </xdr:to>
    <xdr:sp macro="" textlink="">
      <xdr:nvSpPr>
        <xdr:cNvPr id="1029" name="AutoShape 5" descr="http://www.wizards.com/forgottenrealms/images/moons/Moon_4.jpg">
          <a:extLst>
            <a:ext uri="{FF2B5EF4-FFF2-40B4-BE49-F238E27FC236}">
              <a16:creationId xmlns:a16="http://schemas.microsoft.com/office/drawing/2014/main" id="{9971C801-0C65-491A-A11C-5A0F56106EB2}"/>
            </a:ext>
          </a:extLst>
        </xdr:cNvPr>
        <xdr:cNvSpPr>
          <a:spLocks noChangeAspect="1" noChangeArrowheads="1"/>
        </xdr:cNvSpPr>
      </xdr:nvSpPr>
      <xdr:spPr bwMode="auto">
        <a:xfrm>
          <a:off x="0" y="526351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600075</xdr:colOff>
      <xdr:row>81</xdr:row>
      <xdr:rowOff>609600</xdr:rowOff>
    </xdr:to>
    <xdr:sp macro="" textlink="">
      <xdr:nvSpPr>
        <xdr:cNvPr id="1030" name="AutoShape 6" descr="http://www.wizards.com/forgottenrealms/images/moons/Moon_5.jpg">
          <a:extLst>
            <a:ext uri="{FF2B5EF4-FFF2-40B4-BE49-F238E27FC236}">
              <a16:creationId xmlns:a16="http://schemas.microsoft.com/office/drawing/2014/main" id="{8F4BB859-2866-4A95-95A4-F454542FDBFB}"/>
            </a:ext>
          </a:extLst>
        </xdr:cNvPr>
        <xdr:cNvSpPr>
          <a:spLocks noChangeAspect="1" noChangeArrowheads="1"/>
        </xdr:cNvSpPr>
      </xdr:nvSpPr>
      <xdr:spPr bwMode="auto">
        <a:xfrm>
          <a:off x="0" y="535876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600075</xdr:colOff>
      <xdr:row>82</xdr:row>
      <xdr:rowOff>609600</xdr:rowOff>
    </xdr:to>
    <xdr:sp macro="" textlink="">
      <xdr:nvSpPr>
        <xdr:cNvPr id="1031" name="AutoShape 7" descr="http://www.wizards.com/forgottenrealms/images/moons/Moon_6.jpg">
          <a:extLst>
            <a:ext uri="{FF2B5EF4-FFF2-40B4-BE49-F238E27FC236}">
              <a16:creationId xmlns:a16="http://schemas.microsoft.com/office/drawing/2014/main" id="{E2DED0AB-0B7C-4EC6-AE9D-D2CC38F5AFBF}"/>
            </a:ext>
          </a:extLst>
        </xdr:cNvPr>
        <xdr:cNvSpPr>
          <a:spLocks noChangeAspect="1" noChangeArrowheads="1"/>
        </xdr:cNvSpPr>
      </xdr:nvSpPr>
      <xdr:spPr bwMode="auto">
        <a:xfrm>
          <a:off x="0" y="5457825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600075</xdr:colOff>
      <xdr:row>86</xdr:row>
      <xdr:rowOff>38100</xdr:rowOff>
    </xdr:to>
    <xdr:sp macro="" textlink="">
      <xdr:nvSpPr>
        <xdr:cNvPr id="1032" name="AutoShape 8" descr="http://www.wizards.com/forgottenrealms/images/moons/Moon_7.jpg">
          <a:extLst>
            <a:ext uri="{FF2B5EF4-FFF2-40B4-BE49-F238E27FC236}">
              <a16:creationId xmlns:a16="http://schemas.microsoft.com/office/drawing/2014/main" id="{1C55E2D8-A033-4322-93F9-6338A4B4C5CF}"/>
            </a:ext>
          </a:extLst>
        </xdr:cNvPr>
        <xdr:cNvSpPr>
          <a:spLocks noChangeAspect="1" noChangeArrowheads="1"/>
        </xdr:cNvSpPr>
      </xdr:nvSpPr>
      <xdr:spPr bwMode="auto">
        <a:xfrm>
          <a:off x="0" y="563118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428625</xdr:rowOff>
    </xdr:from>
    <xdr:to>
      <xdr:col>0</xdr:col>
      <xdr:colOff>600075</xdr:colOff>
      <xdr:row>88</xdr:row>
      <xdr:rowOff>38100</xdr:rowOff>
    </xdr:to>
    <xdr:sp macro="" textlink="">
      <xdr:nvSpPr>
        <xdr:cNvPr id="1033" name="AutoShape 9" descr="http://www.wizards.com/forgottenrealms/images/moons/Moon_8.jpg">
          <a:extLst>
            <a:ext uri="{FF2B5EF4-FFF2-40B4-BE49-F238E27FC236}">
              <a16:creationId xmlns:a16="http://schemas.microsoft.com/office/drawing/2014/main" id="{B4CCF012-0AFC-4FE5-ADA3-76E3382F80FE}"/>
            </a:ext>
          </a:extLst>
        </xdr:cNvPr>
        <xdr:cNvSpPr>
          <a:spLocks noChangeAspect="1" noChangeArrowheads="1"/>
        </xdr:cNvSpPr>
      </xdr:nvSpPr>
      <xdr:spPr bwMode="auto">
        <a:xfrm>
          <a:off x="0" y="57226200"/>
          <a:ext cx="600075" cy="609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142908</xdr:colOff>
      <xdr:row>5</xdr:row>
      <xdr:rowOff>66680</xdr:rowOff>
    </xdr:from>
    <xdr:to>
      <xdr:col>3</xdr:col>
      <xdr:colOff>247239</xdr:colOff>
      <xdr:row>16</xdr:row>
      <xdr:rowOff>71783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908" y="828680"/>
          <a:ext cx="1999806" cy="2100603"/>
        </a:xfrm>
        <a:prstGeom prst="rect">
          <a:avLst/>
        </a:prstGeom>
        <a:ln w="76200">
          <a:solidFill>
            <a:srgbClr val="FF0000"/>
          </a:solidFill>
        </a:ln>
      </xdr:spPr>
    </xdr:pic>
    <xdr:clientData/>
  </xdr:twoCellAnchor>
  <xdr:twoCellAnchor editAs="oneCell">
    <xdr:from>
      <xdr:col>3</xdr:col>
      <xdr:colOff>590550</xdr:colOff>
      <xdr:row>5</xdr:row>
      <xdr:rowOff>114300</xdr:rowOff>
    </xdr:from>
    <xdr:to>
      <xdr:col>6</xdr:col>
      <xdr:colOff>157855</xdr:colOff>
      <xdr:row>12</xdr:row>
      <xdr:rowOff>134229</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19350" y="876300"/>
          <a:ext cx="1396105" cy="1353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589258</xdr:colOff>
      <xdr:row>1</xdr:row>
      <xdr:rowOff>274450</xdr:rowOff>
    </xdr:from>
    <xdr:to>
      <xdr:col>32</xdr:col>
      <xdr:colOff>471084</xdr:colOff>
      <xdr:row>32</xdr:row>
      <xdr:rowOff>162894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2648" y="573115"/>
          <a:ext cx="4789622" cy="625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9</xdr:row>
      <xdr:rowOff>0</xdr:rowOff>
    </xdr:from>
    <xdr:to>
      <xdr:col>27</xdr:col>
      <xdr:colOff>304800</xdr:colOff>
      <xdr:row>10</xdr:row>
      <xdr:rowOff>66675</xdr:rowOff>
    </xdr:to>
    <xdr:sp macro="" textlink="">
      <xdr:nvSpPr>
        <xdr:cNvPr id="37890" name="AutoShape 2" descr="http://oakthorne.net/wiki/images/Cycle-of-day.jpg">
          <a:extLst>
            <a:ext uri="{FF2B5EF4-FFF2-40B4-BE49-F238E27FC236}">
              <a16:creationId xmlns:a16="http://schemas.microsoft.com/office/drawing/2014/main" id="{00000000-0008-0000-0200-000002940000}"/>
            </a:ext>
          </a:extLst>
        </xdr:cNvPr>
        <xdr:cNvSpPr>
          <a:spLocks noChangeAspect="1" noChangeArrowheads="1"/>
        </xdr:cNvSpPr>
      </xdr:nvSpPr>
      <xdr:spPr bwMode="auto">
        <a:xfrm>
          <a:off x="914400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85724</xdr:colOff>
      <xdr:row>8</xdr:row>
      <xdr:rowOff>190499</xdr:rowOff>
    </xdr:from>
    <xdr:to>
      <xdr:col>32</xdr:col>
      <xdr:colOff>228599</xdr:colOff>
      <xdr:row>19</xdr:row>
      <xdr:rowOff>104774</xdr:rowOff>
    </xdr:to>
    <xdr:sp macro="" textlink="">
      <xdr:nvSpPr>
        <xdr:cNvPr id="37889" name="AutoShape 1" descr="http://oakthorne.net/wiki/images/Cycle-of-day.jpg">
          <a:extLst>
            <a:ext uri="{FF2B5EF4-FFF2-40B4-BE49-F238E27FC236}">
              <a16:creationId xmlns:a16="http://schemas.microsoft.com/office/drawing/2014/main" id="{00000000-0008-0000-0200-000001940000}"/>
            </a:ext>
          </a:extLst>
        </xdr:cNvPr>
        <xdr:cNvSpPr>
          <a:spLocks noChangeAspect="1" noChangeArrowheads="1"/>
        </xdr:cNvSpPr>
      </xdr:nvSpPr>
      <xdr:spPr bwMode="auto">
        <a:xfrm>
          <a:off x="17897474" y="914399"/>
          <a:ext cx="2581275" cy="2581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523874</xdr:colOff>
      <xdr:row>0</xdr:row>
      <xdr:rowOff>9524</xdr:rowOff>
    </xdr:from>
    <xdr:ext cx="2447925" cy="4210051"/>
    <xdr:sp macro="" textlink="">
      <xdr:nvSpPr>
        <xdr:cNvPr id="2" name="TextBox 1">
          <a:extLst>
            <a:ext uri="{FF2B5EF4-FFF2-40B4-BE49-F238E27FC236}">
              <a16:creationId xmlns:a16="http://schemas.microsoft.com/office/drawing/2014/main" id="{D4EB3575-32AA-4E9F-9AAE-A93E76E942F9}"/>
            </a:ext>
          </a:extLst>
        </xdr:cNvPr>
        <xdr:cNvSpPr txBox="1"/>
      </xdr:nvSpPr>
      <xdr:spPr>
        <a:xfrm>
          <a:off x="58426349" y="9524"/>
          <a:ext cx="2447925" cy="421005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en-US" sz="1100"/>
            <a:t>Optional rule.</a:t>
          </a:r>
        </a:p>
        <a:p>
          <a:r>
            <a:rPr lang="en-US" sz="1100"/>
            <a:t>Lore as Tools Proficiency. </a:t>
          </a:r>
          <a:endParaRPr lang="uk-UA"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99</xdr:row>
      <xdr:rowOff>0</xdr:rowOff>
    </xdr:from>
    <xdr:to>
      <xdr:col>8</xdr:col>
      <xdr:colOff>304800</xdr:colOff>
      <xdr:row>100</xdr:row>
      <xdr:rowOff>114300</xdr:rowOff>
    </xdr:to>
    <xdr:sp macro="" textlink="">
      <xdr:nvSpPr>
        <xdr:cNvPr id="9219" name="AutoShape 3" descr="http://oakthorne.net/wiki/images/Waterdeep-gangs1.jpg">
          <a:extLst>
            <a:ext uri="{FF2B5EF4-FFF2-40B4-BE49-F238E27FC236}">
              <a16:creationId xmlns:a16="http://schemas.microsoft.com/office/drawing/2014/main" id="{00000000-0008-0000-0E00-000003240000}"/>
            </a:ext>
          </a:extLst>
        </xdr:cNvPr>
        <xdr:cNvSpPr>
          <a:spLocks noChangeAspect="1" noChangeArrowheads="1"/>
        </xdr:cNvSpPr>
      </xdr:nvSpPr>
      <xdr:spPr bwMode="auto">
        <a:xfrm>
          <a:off x="7743825"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361950</xdr:colOff>
      <xdr:row>103</xdr:row>
      <xdr:rowOff>123825</xdr:rowOff>
    </xdr:from>
    <xdr:to>
      <xdr:col>49</xdr:col>
      <xdr:colOff>149088</xdr:colOff>
      <xdr:row>196</xdr:row>
      <xdr:rowOff>88828</xdr:rowOff>
    </xdr:to>
    <xdr:pic>
      <xdr:nvPicPr>
        <xdr:cNvPr id="4" name="Рисунок 3" descr="http://oakthorne.net/wiki/images/Watch-hierarchy.jpg">
          <a:extLst>
            <a:ext uri="{FF2B5EF4-FFF2-40B4-BE49-F238E27FC236}">
              <a16:creationId xmlns:a16="http://schemas.microsoft.com/office/drawing/2014/main" id="{FADA325E-33BB-4283-BFC3-79F3A9C06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36150" y="19326225"/>
          <a:ext cx="16097250" cy="17681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51</xdr:col>
      <xdr:colOff>38100</xdr:colOff>
      <xdr:row>16</xdr:row>
      <xdr:rowOff>152400</xdr:rowOff>
    </xdr:from>
    <xdr:to>
      <xdr:col>63</xdr:col>
      <xdr:colOff>495301</xdr:colOff>
      <xdr:row>63</xdr:row>
      <xdr:rowOff>132043</xdr:rowOff>
    </xdr:to>
    <xdr:pic>
      <xdr:nvPicPr>
        <xdr:cNvPr id="2" name="Рисунок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0" y="3086100"/>
          <a:ext cx="7772400" cy="92020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0</xdr:colOff>
      <xdr:row>8</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5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12</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3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0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895350</xdr:colOff>
      <xdr:row>87</xdr:row>
      <xdr:rowOff>152400</xdr:rowOff>
    </xdr:from>
    <xdr:ext cx="1364989" cy="553037"/>
    <xdr:sp macro="" textlink="">
      <xdr:nvSpPr>
        <xdr:cNvPr id="54274" name="Text Box 2">
          <a:extLst>
            <a:ext uri="{FF2B5EF4-FFF2-40B4-BE49-F238E27FC236}">
              <a16:creationId xmlns:a16="http://schemas.microsoft.com/office/drawing/2014/main" id="{A8A21208-3406-4CD7-855C-21254CEB3288}"/>
            </a:ext>
          </a:extLst>
        </xdr:cNvPr>
        <xdr:cNvSpPr txBox="1">
          <a:spLocks noChangeArrowheads="1"/>
        </xdr:cNvSpPr>
      </xdr:nvSpPr>
      <xdr:spPr bwMode="auto">
        <a:xfrm>
          <a:off x="3266747" y="22230693"/>
          <a:ext cx="1364989" cy="553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a:p>
          <a:pPr algn="l" rtl="0">
            <a:defRPr sz="1000"/>
          </a:pPr>
          <a:r>
            <a:rPr lang="ru-RU" sz="750" b="0" i="0" u="none" strike="noStrike" baseline="0">
              <a:solidFill>
                <a:srgbClr val="000000"/>
              </a:solidFill>
              <a:latin typeface="Arial"/>
              <a:cs typeface="Arial"/>
            </a:rPr>
            <a:t>Reiver’s Ve The Shark</a:t>
          </a:r>
        </a:p>
        <a:p>
          <a:pPr algn="l" rtl="0">
            <a:defRPr sz="1000"/>
          </a:pPr>
          <a:r>
            <a:rPr lang="ru-RU" sz="750" b="0" i="0" u="none" strike="noStrike" baseline="0">
              <a:solidFill>
                <a:srgbClr val="000000"/>
              </a:solidFill>
              <a:latin typeface="Arial"/>
              <a:cs typeface="Arial"/>
            </a:rPr>
            <a:t>Straight T; The Targe</a:t>
          </a:r>
        </a:p>
        <a:p>
          <a:pPr algn="l" rtl="0">
            <a:defRPr sz="1000"/>
          </a:pPr>
          <a:r>
            <a:rPr lang="ru-RU" sz="750" b="0" i="0" u="none" strike="noStrike" baseline="0">
              <a:solidFill>
                <a:srgbClr val="000000"/>
              </a:solidFill>
              <a:latin typeface="Arial"/>
              <a:cs typeface="Arial"/>
            </a:rPr>
            <a:t>The True N</a:t>
          </a:r>
        </a:p>
        <a:p>
          <a:pPr algn="l" rtl="0">
            <a:defRPr sz="1000"/>
          </a:pPr>
          <a:r>
            <a:rPr lang="ru-RU" sz="750" b="0" i="0" u="none" strike="noStrike" baseline="0">
              <a:solidFill>
                <a:srgbClr val="000000"/>
              </a:solidFill>
              <a:latin typeface="Arial"/>
              <a:cs typeface="Arial"/>
            </a:rPr>
            <a:t>The Vigila Waterdee| Waterdee|</a:t>
          </a:r>
        </a:p>
      </xdr:txBody>
    </xdr:sp>
    <xdr:clientData/>
  </xdr:oneCellAnchor>
  <xdr:oneCellAnchor>
    <xdr:from>
      <xdr:col>1</xdr:col>
      <xdr:colOff>1026319</xdr:colOff>
      <xdr:row>88</xdr:row>
      <xdr:rowOff>983456</xdr:rowOff>
    </xdr:from>
    <xdr:ext cx="256545" cy="110608"/>
    <xdr:sp macro="" textlink="">
      <xdr:nvSpPr>
        <xdr:cNvPr id="54273" name="Text Box 1">
          <a:extLst>
            <a:ext uri="{FF2B5EF4-FFF2-40B4-BE49-F238E27FC236}">
              <a16:creationId xmlns:a16="http://schemas.microsoft.com/office/drawing/2014/main" id="{E64FE231-2E44-4B82-9E8E-C06D4F55B3AE}"/>
            </a:ext>
          </a:extLst>
        </xdr:cNvPr>
        <xdr:cNvSpPr txBox="1">
          <a:spLocks noChangeArrowheads="1"/>
        </xdr:cNvSpPr>
      </xdr:nvSpPr>
      <xdr:spPr bwMode="auto">
        <a:xfrm>
          <a:off x="3395663" y="23295769"/>
          <a:ext cx="256545" cy="110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750" b="0" i="0" u="none" strike="noStrike" baseline="0">
              <a:solidFill>
                <a:srgbClr val="000000"/>
              </a:solidFill>
              <a:latin typeface="Arial"/>
              <a:cs typeface="Arial"/>
            </a:rPr>
            <a:t>Name</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112</xdr:row>
      <xdr:rowOff>0</xdr:rowOff>
    </xdr:from>
    <xdr:to>
      <xdr:col>3</xdr:col>
      <xdr:colOff>304800</xdr:colOff>
      <xdr:row>113</xdr:row>
      <xdr:rowOff>104775</xdr:rowOff>
    </xdr:to>
    <xdr:sp macro="" textlink="">
      <xdr:nvSpPr>
        <xdr:cNvPr id="58369" name="AutoShape 1" descr="data:image/gif;base64,R0lGODlhAQABAIABAAAAAP///yH5BAEAAAEALAAAAAABAAEAQAICTAEAOw%3D%3D">
          <a:hlinkClick xmlns:r="http://schemas.openxmlformats.org/officeDocument/2006/relationships" r:id="rId1" tooltip="Edit Red wines section"/>
          <a:extLst>
            <a:ext uri="{FF2B5EF4-FFF2-40B4-BE49-F238E27FC236}">
              <a16:creationId xmlns:a16="http://schemas.microsoft.com/office/drawing/2014/main" id="{D00D511D-C9E9-44A0-A3C0-4915A6A32FF3}"/>
            </a:ext>
          </a:extLst>
        </xdr:cNvPr>
        <xdr:cNvSpPr>
          <a:spLocks noChangeAspect="1" noChangeArrowheads="1"/>
        </xdr:cNvSpPr>
      </xdr:nvSpPr>
      <xdr:spPr bwMode="auto">
        <a:xfrm>
          <a:off x="3143250" y="2166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136</xdr:row>
      <xdr:rowOff>0</xdr:rowOff>
    </xdr:from>
    <xdr:to>
      <xdr:col>3</xdr:col>
      <xdr:colOff>304800</xdr:colOff>
      <xdr:row>137</xdr:row>
      <xdr:rowOff>114300</xdr:rowOff>
    </xdr:to>
    <xdr:sp macro="" textlink="">
      <xdr:nvSpPr>
        <xdr:cNvPr id="58370" name="AutoShape 2" descr="data:image/gif;base64,R0lGODlhAQABAIABAAAAAP///yH5BAEAAAEALAAAAAABAAEAQAICTAEAOw%3D%3D">
          <a:hlinkClick xmlns:r="http://schemas.openxmlformats.org/officeDocument/2006/relationships" r:id="rId2" tooltip="Edit White wines section"/>
          <a:extLst>
            <a:ext uri="{FF2B5EF4-FFF2-40B4-BE49-F238E27FC236}">
              <a16:creationId xmlns:a16="http://schemas.microsoft.com/office/drawing/2014/main" id="{1A7C529D-49F3-40AD-A588-21856B3C2FCA}"/>
            </a:ext>
          </a:extLst>
        </xdr:cNvPr>
        <xdr:cNvSpPr>
          <a:spLocks noChangeAspect="1" noChangeArrowheads="1"/>
        </xdr:cNvSpPr>
      </xdr:nvSpPr>
      <xdr:spPr bwMode="auto">
        <a:xfrm>
          <a:off x="3143250" y="3649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153</xdr:row>
      <xdr:rowOff>0</xdr:rowOff>
    </xdr:from>
    <xdr:to>
      <xdr:col>3</xdr:col>
      <xdr:colOff>304800</xdr:colOff>
      <xdr:row>154</xdr:row>
      <xdr:rowOff>114300</xdr:rowOff>
    </xdr:to>
    <xdr:sp macro="" textlink="">
      <xdr:nvSpPr>
        <xdr:cNvPr id="58371" name="AutoShape 3" descr="data:image/gif;base64,R0lGODlhAQABAIABAAAAAP///yH5BAEAAAEALAAAAAABAAEAQAICTAEAOw%3D%3D">
          <a:hlinkClick xmlns:r="http://schemas.openxmlformats.org/officeDocument/2006/relationships" r:id="rId3" tooltip="Edit Fortified wines section"/>
          <a:extLst>
            <a:ext uri="{FF2B5EF4-FFF2-40B4-BE49-F238E27FC236}">
              <a16:creationId xmlns:a16="http://schemas.microsoft.com/office/drawing/2014/main" id="{3950CEFA-CA77-46DF-87EC-FC38F38521C8}"/>
            </a:ext>
          </a:extLst>
        </xdr:cNvPr>
        <xdr:cNvSpPr>
          <a:spLocks noChangeAspect="1" noChangeArrowheads="1"/>
        </xdr:cNvSpPr>
      </xdr:nvSpPr>
      <xdr:spPr bwMode="auto">
        <a:xfrm>
          <a:off x="3143250" y="4703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161</xdr:row>
      <xdr:rowOff>0</xdr:rowOff>
    </xdr:from>
    <xdr:to>
      <xdr:col>3</xdr:col>
      <xdr:colOff>304800</xdr:colOff>
      <xdr:row>162</xdr:row>
      <xdr:rowOff>114300</xdr:rowOff>
    </xdr:to>
    <xdr:sp macro="" textlink="">
      <xdr:nvSpPr>
        <xdr:cNvPr id="58372" name="AutoShape 4" descr="data:image/gif;base64,R0lGODlhAQABAIABAAAAAP///yH5BAEAAAEALAAAAAABAAEAQAICTAEAOw%3D%3D">
          <a:hlinkClick xmlns:r="http://schemas.openxmlformats.org/officeDocument/2006/relationships" r:id="rId4" tooltip="Edit Mulled, spiced, or sweetened wines section"/>
          <a:extLst>
            <a:ext uri="{FF2B5EF4-FFF2-40B4-BE49-F238E27FC236}">
              <a16:creationId xmlns:a16="http://schemas.microsoft.com/office/drawing/2014/main" id="{E2430874-A463-45E7-9BBC-57159C90B479}"/>
            </a:ext>
          </a:extLst>
        </xdr:cNvPr>
        <xdr:cNvSpPr>
          <a:spLocks noChangeAspect="1" noChangeArrowheads="1"/>
        </xdr:cNvSpPr>
      </xdr:nvSpPr>
      <xdr:spPr bwMode="auto">
        <a:xfrm>
          <a:off x="3143250" y="5184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173</xdr:row>
      <xdr:rowOff>0</xdr:rowOff>
    </xdr:from>
    <xdr:to>
      <xdr:col>3</xdr:col>
      <xdr:colOff>304800</xdr:colOff>
      <xdr:row>174</xdr:row>
      <xdr:rowOff>114300</xdr:rowOff>
    </xdr:to>
    <xdr:sp macro="" textlink="">
      <xdr:nvSpPr>
        <xdr:cNvPr id="58373" name="AutoShape 5" descr="data:image/gif;base64,R0lGODlhAQABAIABAAAAAP///yH5BAEAAAEALAAAAAABAAEAQAICTAEAOw%3D%3D">
          <a:hlinkClick xmlns:r="http://schemas.openxmlformats.org/officeDocument/2006/relationships" r:id="rId5" tooltip="Edit Wines of unspecified type section"/>
          <a:extLst>
            <a:ext uri="{FF2B5EF4-FFF2-40B4-BE49-F238E27FC236}">
              <a16:creationId xmlns:a16="http://schemas.microsoft.com/office/drawing/2014/main" id="{77E34B25-1030-448F-993B-0BBE42EB3CC1}"/>
            </a:ext>
          </a:extLst>
        </xdr:cNvPr>
        <xdr:cNvSpPr>
          <a:spLocks noChangeAspect="1" noChangeArrowheads="1"/>
        </xdr:cNvSpPr>
      </xdr:nvSpPr>
      <xdr:spPr bwMode="auto">
        <a:xfrm>
          <a:off x="3143250" y="576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187</xdr:row>
      <xdr:rowOff>0</xdr:rowOff>
    </xdr:from>
    <xdr:to>
      <xdr:col>3</xdr:col>
      <xdr:colOff>304800</xdr:colOff>
      <xdr:row>188</xdr:row>
      <xdr:rowOff>114300</xdr:rowOff>
    </xdr:to>
    <xdr:sp macro="" textlink="">
      <xdr:nvSpPr>
        <xdr:cNvPr id="58374" name="AutoShape 6" descr="data:image/gif;base64,R0lGODlhAQABAIABAAAAAP///yH5BAEAAAEALAAAAAABAAEAQAICTAEAOw%3D%3D">
          <a:hlinkClick xmlns:r="http://schemas.openxmlformats.org/officeDocument/2006/relationships" r:id="rId6" tooltip="Edit Other wines section"/>
          <a:extLst>
            <a:ext uri="{FF2B5EF4-FFF2-40B4-BE49-F238E27FC236}">
              <a16:creationId xmlns:a16="http://schemas.microsoft.com/office/drawing/2014/main" id="{F808E883-77E0-4E82-B3F2-776228760D1B}"/>
            </a:ext>
          </a:extLst>
        </xdr:cNvPr>
        <xdr:cNvSpPr>
          <a:spLocks noChangeAspect="1" noChangeArrowheads="1"/>
        </xdr:cNvSpPr>
      </xdr:nvSpPr>
      <xdr:spPr bwMode="auto">
        <a:xfrm>
          <a:off x="3143250" y="6224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208</xdr:row>
      <xdr:rowOff>0</xdr:rowOff>
    </xdr:from>
    <xdr:to>
      <xdr:col>5</xdr:col>
      <xdr:colOff>419100</xdr:colOff>
      <xdr:row>219</xdr:row>
      <xdr:rowOff>38100</xdr:rowOff>
    </xdr:to>
    <xdr:pic>
      <xdr:nvPicPr>
        <xdr:cNvPr id="10" name="Рисунок 9" descr="https://vignette.wikia.nocookie.net/forgottenrealms/images/e/e2/Ale-2e.jpg/revision/latest?cb=20170305232054">
          <a:hlinkClick xmlns:r="http://schemas.openxmlformats.org/officeDocument/2006/relationships" r:id="rId7"/>
          <a:extLst>
            <a:ext uri="{FF2B5EF4-FFF2-40B4-BE49-F238E27FC236}">
              <a16:creationId xmlns:a16="http://schemas.microsoft.com/office/drawing/2014/main" id="{361AE03B-F1EE-4D43-BC5D-D236DD1D84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1837550"/>
          <a:ext cx="2028825" cy="2143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xdr:row>
      <xdr:rowOff>0</xdr:rowOff>
    </xdr:from>
    <xdr:to>
      <xdr:col>3</xdr:col>
      <xdr:colOff>304800</xdr:colOff>
      <xdr:row>253</xdr:row>
      <xdr:rowOff>104775</xdr:rowOff>
    </xdr:to>
    <xdr:sp macro="" textlink="">
      <xdr:nvSpPr>
        <xdr:cNvPr id="58378" name="AutoShape 10" descr="data:image/gif;base64,R0lGODlhAQABAIABAAAAAP///yH5BAEAAAEALAAAAAABAAEAQAICTAEAOw%3D%3D">
          <a:hlinkClick xmlns:r="http://schemas.openxmlformats.org/officeDocument/2006/relationships" r:id="rId9" tooltip="Edit Notable brews section"/>
          <a:extLst>
            <a:ext uri="{FF2B5EF4-FFF2-40B4-BE49-F238E27FC236}">
              <a16:creationId xmlns:a16="http://schemas.microsoft.com/office/drawing/2014/main" id="{5A26A367-C2DA-4718-B682-7FAB07665298}"/>
            </a:ext>
          </a:extLst>
        </xdr:cNvPr>
        <xdr:cNvSpPr>
          <a:spLocks noChangeAspect="1" noChangeArrowheads="1"/>
        </xdr:cNvSpPr>
      </xdr:nvSpPr>
      <xdr:spPr bwMode="auto">
        <a:xfrm>
          <a:off x="314325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oneCellAnchor>
    <xdr:from>
      <xdr:col>112</xdr:col>
      <xdr:colOff>485775</xdr:colOff>
      <xdr:row>13</xdr:row>
      <xdr:rowOff>590550</xdr:rowOff>
    </xdr:from>
    <xdr:ext cx="57150" cy="142875"/>
    <xdr:sp macro="" textlink="">
      <xdr:nvSpPr>
        <xdr:cNvPr id="32773" name="Text Box 5">
          <a:extLst>
            <a:ext uri="{FF2B5EF4-FFF2-40B4-BE49-F238E27FC236}">
              <a16:creationId xmlns:a16="http://schemas.microsoft.com/office/drawing/2014/main" id="{706B0261-E040-406F-A6DA-75D23972EB1B}"/>
            </a:ext>
          </a:extLst>
        </xdr:cNvPr>
        <xdr:cNvSpPr txBox="1">
          <a:spLocks noChangeArrowheads="1"/>
        </xdr:cNvSpPr>
      </xdr:nvSpPr>
      <xdr:spPr bwMode="auto">
        <a:xfrm>
          <a:off x="76742925" y="7429500"/>
          <a:ext cx="571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6</a:t>
          </a:r>
        </a:p>
      </xdr:txBody>
    </xdr:sp>
    <xdr:clientData/>
  </xdr:oneCellAnchor>
  <xdr:oneCellAnchor>
    <xdr:from>
      <xdr:col>112</xdr:col>
      <xdr:colOff>485775</xdr:colOff>
      <xdr:row>16</xdr:row>
      <xdr:rowOff>200025</xdr:rowOff>
    </xdr:from>
    <xdr:ext cx="57150" cy="152400"/>
    <xdr:sp macro="" textlink="">
      <xdr:nvSpPr>
        <xdr:cNvPr id="32771" name="Text Box 3">
          <a:extLst>
            <a:ext uri="{FF2B5EF4-FFF2-40B4-BE49-F238E27FC236}">
              <a16:creationId xmlns:a16="http://schemas.microsoft.com/office/drawing/2014/main" id="{D6D85CAF-7592-4DBB-A78D-16DAA563D0C7}"/>
            </a:ext>
          </a:extLst>
        </xdr:cNvPr>
        <xdr:cNvSpPr txBox="1">
          <a:spLocks noChangeArrowheads="1"/>
        </xdr:cNvSpPr>
      </xdr:nvSpPr>
      <xdr:spPr bwMode="auto">
        <a:xfrm>
          <a:off x="76742925" y="8639175"/>
          <a:ext cx="571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upright="1">
          <a:spAutoFit/>
        </a:bodyPr>
        <a:lstStyle/>
        <a:p>
          <a:pPr algn="l" rtl="0">
            <a:defRPr sz="1000"/>
          </a:pPr>
          <a:r>
            <a:rPr lang="ru-RU" sz="850" b="0" i="0" u="none" strike="noStrike" baseline="0">
              <a:solidFill>
                <a:srgbClr val="000000"/>
              </a:solidFill>
              <a:latin typeface="Calibri"/>
              <a:cs typeface="Calibri"/>
            </a:rPr>
            <a:t>5</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17</xdr:col>
      <xdr:colOff>19049</xdr:colOff>
      <xdr:row>11</xdr:row>
      <xdr:rowOff>28575</xdr:rowOff>
    </xdr:from>
    <xdr:ext cx="4680000" cy="1128706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712568" y="2585671"/>
          <a:ext cx="4680000" cy="1128706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uk-UA" sz="1100">
              <a:solidFill>
                <a:schemeClr val="dk1"/>
              </a:solidFill>
              <a:effectLst/>
              <a:latin typeface="+mn-lt"/>
              <a:ea typeface="+mn-ea"/>
              <a:cs typeface="+mn-cs"/>
            </a:rPr>
            <a:t>Choosing Languages</a:t>
          </a: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p>
        <a:p>
          <a:r>
            <a:rPr lang="uk-UA" sz="1100">
              <a:solidFill>
                <a:schemeClr val="dk1"/>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100" b="1">
              <a:solidFill>
                <a:schemeClr val="dk1"/>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100">
              <a:solidFill>
                <a:schemeClr val="dk1"/>
              </a:solidFill>
              <a:effectLst/>
              <a:latin typeface="+mn-lt"/>
              <a:ea typeface="+mn-ea"/>
              <a:cs typeface="+mn-cs"/>
            </a:rPr>
            <a:t>The Common Tongue</a:t>
          </a:r>
          <a:endParaRPr lang="ru-RU">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Alphabets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a:solidFill>
                <a:schemeClr val="dk1"/>
              </a:solidFill>
              <a:effectLst/>
              <a:latin typeface="+mn-lt"/>
              <a:ea typeface="+mn-ea"/>
              <a:cs typeface="+mn-cs"/>
            </a:rPr>
            <a:t>Thorass: Thorass is the direct ancestor of today's Common tongue as a spoken language. Though no one speaks Thorass anymore, its alphabet survives as the alphabet of Common and many other tongues.</a:t>
          </a:r>
          <a:endParaRPr lang="ru-RU">
            <a:effectLst/>
          </a:endParaRPr>
        </a:p>
        <a:p>
          <a:r>
            <a:rPr lang="en-US" sz="1100">
              <a:solidFill>
                <a:schemeClr val="dk1"/>
              </a:solidFill>
              <a:effectLst/>
              <a:latin typeface="+mn-lt"/>
              <a:ea typeface="+mn-ea"/>
              <a:cs typeface="+mn-cs"/>
            </a:rPr>
            <a:t>Espruar: Espruar is the moon elven alphabet. It was adopted by sun elves, drow, and the other elven peoples thousands of years ago.</a:t>
          </a:r>
          <a:endParaRPr lang="ru-RU">
            <a:effectLst/>
          </a:endParaRPr>
        </a:p>
        <a:p>
          <a:r>
            <a:rPr lang="en-US" sz="1100">
              <a:solidFill>
                <a:schemeClr val="dk1"/>
              </a:solidFill>
              <a:effectLst/>
              <a:latin typeface="+mn-lt"/>
              <a:ea typeface="+mn-ea"/>
              <a:cs typeface="+mn-cs"/>
            </a:rPr>
            <a:t>Dethek: 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endParaRPr lang="ru-RU">
            <a:effectLst/>
          </a:endParaRPr>
        </a:p>
        <a:p>
          <a:r>
            <a:rPr lang="en-US" sz="1100">
              <a:solidFill>
                <a:schemeClr val="dk1"/>
              </a:solidFill>
              <a:effectLst/>
              <a:latin typeface="+mn-lt"/>
              <a:ea typeface="+mn-ea"/>
              <a:cs typeface="+mn-cs"/>
            </a:rPr>
            <a:t>Others: There are also scripts for Draconic, Celestial, and Infernal.</a:t>
          </a:r>
          <a:endParaRPr lang="ru-RU">
            <a:effectLst/>
          </a:endParaRPr>
        </a:p>
        <a:p>
          <a:endParaRPr lang="uk-UA" sz="1100"/>
        </a:p>
      </xdr:txBody>
    </xdr:sp>
    <xdr:clientData/>
  </xdr:oneCellAnchor>
  <xdr:twoCellAnchor>
    <xdr:from>
      <xdr:col>24</xdr:col>
      <xdr:colOff>247650</xdr:colOff>
      <xdr:row>11</xdr:row>
      <xdr:rowOff>38099</xdr:rowOff>
    </xdr:from>
    <xdr:to>
      <xdr:col>32</xdr:col>
      <xdr:colOff>50850</xdr:colOff>
      <xdr:row>53</xdr:row>
      <xdr:rowOff>114300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497425" y="895349"/>
          <a:ext cx="4680000" cy="194310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uk-UA" sz="1100">
              <a:solidFill>
                <a:schemeClr val="dk1"/>
              </a:solidFill>
              <a:effectLst/>
              <a:latin typeface="+mn-lt"/>
              <a:ea typeface="+mn-ea"/>
              <a:cs typeface="+mn-cs"/>
            </a:rPr>
            <a:t>In Waterdeep, the most common spoken languages are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 followed by the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 and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 tongues, though they are considered rural and backwaterish. Many merchants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 as do a number of gnomes and halflings.</a:t>
          </a:r>
        </a:p>
        <a:p>
          <a:endParaRPr lang="uk-UA"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7CD81C79-0C07-4547-A224-0B8878F429DA}" name="Таблиця74" displayName="Таблиця74" ref="J7:R182" totalsRowShown="0" headerRowDxfId="780" dataDxfId="779" tableBorderDxfId="778">
  <autoFilter ref="J7:R182" xr:uid="{00000000-0009-0000-0000-000006000000}"/>
  <tableColumns count="9">
    <tableColumn id="1" xr3:uid="{F41C828B-346E-4418-A496-4B54E6BAD5BE}" name="TOTAL" dataDxfId="777"/>
    <tableColumn id="2" xr3:uid="{6D59BC62-A97E-4EC8-BD56-13DEF1F7D64E}" name="Стовпець1" dataDxfId="776"/>
    <tableColumn id="3" xr3:uid="{2BA96F3B-AC08-4592-8764-82901AD05480}" name="NAME" dataDxfId="775"/>
    <tableColumn id="4" xr3:uid="{5D7233A5-3AEC-4CA5-B618-2E444B5F49FB}" name="CHURCH / SOCIETY" dataDxfId="774"/>
    <tableColumn id="5" xr3:uid="{B16DB6A8-73E0-41FA-9809-1F8F80DF78D4}" name="DESCRIPTION" dataDxfId="773"/>
    <tableColumn id="6" xr3:uid="{F524EFAD-F9BD-406A-9158-FDEF198440D7}" name="REGULARITY / MONTH" dataDxfId="772"/>
    <tableColumn id="7" xr3:uid="{1F517C29-1181-41F4-8632-2E95FAE09F16}" name="DAY OF MONTH" dataDxfId="771"/>
    <tableColumn id="8" xr3:uid="{492B826D-101B-43A3-9967-707F903150B9}" name="MISC1" dataDxfId="770"/>
    <tableColumn id="9" xr3:uid="{E02F02EB-5882-4CF5-AAE7-0C3EA7644AC9}" name="TYPE" dataDxfId="76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FIGURES" displayName="FIGURES" ref="A2:M554" totalsRowShown="0" headerRowDxfId="768" dataDxfId="766" headerRowBorderDxfId="767" tableBorderDxfId="765" totalsRowBorderDxfId="764">
  <autoFilter ref="A2:M554" xr:uid="{00000000-0009-0000-0100-00000C000000}">
    <filterColumn colId="2">
      <filters>
        <filter val="Tarm"/>
      </filters>
    </filterColumn>
  </autoFilter>
  <sortState xmlns:xlrd2="http://schemas.microsoft.com/office/spreadsheetml/2017/richdata2" ref="A3:M554">
    <sortCondition ref="B554"/>
  </sortState>
  <tableColumns count="13">
    <tableColumn id="11" xr3:uid="{00000000-0010-0000-0000-00000B000000}" name="#" dataDxfId="763"/>
    <tableColumn id="1" xr3:uid="{00000000-0010-0000-0000-000001000000}" name="NAME" dataDxfId="762"/>
    <tableColumn id="2" xr3:uid="{00000000-0010-0000-0000-000002000000}" name="NOBLE HOUSE" dataDxfId="761"/>
    <tableColumn id="3" xr3:uid="{00000000-0010-0000-0000-000003000000}" name="HOUSE OR FAMILY" dataDxfId="760"/>
    <tableColumn id="4" xr3:uid="{00000000-0010-0000-0000-000004000000}" name="CLERGY" dataDxfId="759"/>
    <tableColumn id="5" xr3:uid="{00000000-0010-0000-0000-000005000000}" name="GUILD" dataDxfId="758"/>
    <tableColumn id="6" xr3:uid="{00000000-0010-0000-0000-000006000000}" name="ORGANIZATION" dataDxfId="757"/>
    <tableColumn id="7" xr3:uid="{00000000-0010-0000-0000-000007000000}" name="FACTION" dataDxfId="756"/>
    <tableColumn id="8" xr3:uid="{00000000-0010-0000-0000-000008000000}" name="Short Description" dataDxfId="755"/>
    <tableColumn id="9" xr3:uid="{00000000-0010-0000-0000-000009000000}" name="NOTES" dataDxfId="754"/>
    <tableColumn id="13" xr3:uid="{00000000-0010-0000-0000-00000D000000}" name="FR WIKI LINK" dataDxfId="753"/>
    <tableColumn id="12" xr3:uid="{00000000-0010-0000-0000-00000C000000}" name="DNDBEYOND LINK" dataDxfId="752"/>
    <tableColumn id="10" xr3:uid="{00000000-0010-0000-0000-00000A000000}" name="SOURCE" dataDxfId="751"/>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1000000}" name="Таблиця28" displayName="Таблиця28" ref="Y2:AD14" totalsRowShown="0" headerRowDxfId="750">
  <autoFilter ref="Y2:AD14" xr:uid="{00000000-0009-0000-0100-00001C000000}"/>
  <tableColumns count="6">
    <tableColumn id="1" xr3:uid="{00000000-0010-0000-0100-000001000000}" name="Name" dataDxfId="749"/>
    <tableColumn id="2" xr3:uid="{00000000-0010-0000-0100-000002000000}" name="Trade" dataDxfId="748"/>
    <tableColumn id="6" xr3:uid="{00000000-0010-0000-0100-000006000000}" name="Стовпець1" dataDxfId="747"/>
    <tableColumn id="3" xr3:uid="{00000000-0010-0000-0100-000003000000}" name="Contact" dataDxfId="746"/>
    <tableColumn id="4" xr3:uid="{00000000-0010-0000-0100-000004000000}" name="Contact Location" dataDxfId="745"/>
    <tableColumn id="5" xr3:uid="{00000000-0010-0000-0100-000005000000}" name="Location" dataDxfId="744"/>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02000000}" name="Таблиця68" displayName="Таблиця68" ref="AX2:AZ14" totalsRowShown="0" headerRowDxfId="743" headerRowBorderDxfId="742" tableBorderDxfId="741" totalsRowBorderDxfId="740">
  <autoFilter ref="AX2:AZ14" xr:uid="{00000000-0009-0000-0100-000044000000}"/>
  <tableColumns count="3">
    <tableColumn id="1" xr3:uid="{00000000-0010-0000-0200-000001000000}" name="LOREMASTER" dataDxfId="739"/>
    <tableColumn id="2" xr3:uid="{00000000-0010-0000-0200-000002000000}" name="FIELD OF LORE" dataDxfId="738"/>
    <tableColumn id="3" xr3:uid="{00000000-0010-0000-0200-000003000000}" name="BUILDING" dataDxfId="737"/>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03000000}" name="Таблиця69" displayName="Таблиця69" ref="AX20:BA25" totalsRowShown="0" headerRowDxfId="736" headerRowBorderDxfId="735" tableBorderDxfId="734">
  <autoFilter ref="AX20:BA25" xr:uid="{00000000-0009-0000-0100-000045000000}"/>
  <tableColumns count="4">
    <tableColumn id="1" xr3:uid="{00000000-0010-0000-0300-000001000000}" name="Name"/>
    <tableColumn id="2" xr3:uid="{00000000-0010-0000-0300-000002000000}" name="Location"/>
    <tableColumn id="3" xr3:uid="{00000000-0010-0000-0300-000003000000}" name="Appearance"/>
    <tableColumn id="4" xr3:uid="{00000000-0010-0000-0300-000004000000}" name="Descriptio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Таблиця11" displayName="Таблиця11" ref="A3:AQ116" totalsRowShown="0" headerRowDxfId="733" dataDxfId="731" headerRowBorderDxfId="732" tableBorderDxfId="730">
  <autoFilter ref="A3:AQ116" xr:uid="{00000000-0009-0000-0100-00000B000000}"/>
  <tableColumns count="43">
    <tableColumn id="1" xr3:uid="{00000000-0010-0000-0400-000001000000}" name="NOBLE HOUSE" dataDxfId="729"/>
    <tableColumn id="2" xr3:uid="{00000000-0010-0000-0400-000002000000}" name="STATUS 5E" dataDxfId="728"/>
    <tableColumn id="34" xr3:uid="{00000000-0010-0000-0400-000022000000}" name="Need additional info" dataDxfId="727"/>
    <tableColumn id="6" xr3:uid="{00000000-0010-0000-0400-000006000000}" name="ACTIVE" dataDxfId="726">
      <calculatedColumnFormula>IF(OR(Таблиця11[[#This Row],[STATUS 5E]]="Merged",Таблиця11[[#This Row],[STATUS 5E]]="Dead",Таблиця11[[#This Row],[STATUS 5E]]="Exiles"),"No","Yes")</calculatedColumnFormula>
    </tableColumn>
    <tableColumn id="42" xr3:uid="{00000000-0010-0000-0400-00002A000000}" name="On site (personal use)" dataDxfId="725"/>
    <tableColumn id="3" xr3:uid="{00000000-0010-0000-0400-000003000000}" name="HERALDRY" dataDxfId="724"/>
    <tableColumn id="4" xr3:uid="{00000000-0010-0000-0400-000004000000}" name="TRADE &amp; INTERESTS" dataDxfId="723"/>
    <tableColumn id="33" xr3:uid="{00000000-0010-0000-0400-000021000000}" name="Livery" dataDxfId="722"/>
    <tableColumn id="5" xr3:uid="{00000000-0010-0000-0400-000005000000}" name="ARMS" dataDxfId="721"/>
    <tableColumn id="7" xr3:uid="{00000000-0010-0000-0400-000007000000}" name="MOTTO" dataDxfId="720"/>
    <tableColumn id="8" xr3:uid="{00000000-0010-0000-0400-000008000000}" name="5E INFO UPDATED" dataDxfId="719"/>
    <tableColumn id="9" xr3:uid="{00000000-0010-0000-0400-000009000000}" name="Resource Limit (gp)*" dataDxfId="718"/>
    <tableColumn id="10" xr3:uid="{00000000-0010-0000-0400-00000A000000}" name="Patriarch 3e" dataDxfId="717">
      <calculatedColumnFormula>IFERROR(INDEX('NOBLES 3E'!$D$2:$D$76,MATCH(Таблиця11[[#This Row],[NOBLE HOUSE]],'NOBLES 3E'!$A$2:$A$76,0),1),"")</calculatedColumnFormula>
    </tableColumn>
    <tableColumn id="38" xr3:uid="{00000000-0010-0000-0400-000026000000}" name="Consort 3e" dataDxfId="716">
      <calculatedColumnFormula>IFERROR(INDEX('NOBLES 3E'!$E$2:$E$76,MATCH(Таблиця11[[#This Row],[NOBLE HOUSE]],'NOBLES 3E'!$A$2:$A$76,0),1),"")</calculatedColumnFormula>
    </tableColumn>
    <tableColumn id="37" xr3:uid="{00000000-0010-0000-0400-000025000000}" name="Heir 3e" dataDxfId="715">
      <calculatedColumnFormula>IFERROR(INDEX('NOBLES 3E'!$F$2:$F$76,MATCH(Таблиця11[[#This Row],[NOBLE HOUSE]],'NOBLES 3E'!$A$2:$A$76,0),1),"")</calculatedColumnFormula>
    </tableColumn>
    <tableColumn id="28" xr3:uid="{00000000-0010-0000-0400-00001C000000}" name="GAME** Rankings" dataDxfId="714"/>
    <tableColumn id="11" xr3:uid="{00000000-0010-0000-0400-00000B000000}" name="KNOWN MEMBERS (5E)" dataDxfId="713"/>
    <tableColumn id="41" xr3:uid="{00000000-0010-0000-0400-000029000000}" name="Patriarch 5e" dataDxfId="712"/>
    <tableColumn id="40" xr3:uid="{00000000-0010-0000-0400-000028000000}" name="Consort 5e" dataDxfId="711">
      <calculatedColumnFormula>S106&amp;CHAR(10)&amp;S16&amp;CHAR(10)&amp;S67</calculatedColumnFormula>
    </tableColumn>
    <tableColumn id="39" xr3:uid="{00000000-0010-0000-0400-000027000000}" name="Heir 5e" dataDxfId="710">
      <calculatedColumnFormula>T106&amp;CHAR(10)&amp;T16&amp;CHAR(10)&amp;T67</calculatedColumnFormula>
    </tableColumn>
    <tableColumn id="44" xr3:uid="{00000000-0010-0000-0400-00002C000000}" name="Стовпець1" dataDxfId="709"/>
    <tableColumn id="12" xr3:uid="{00000000-0010-0000-0400-00000C000000}" name="Secrets, cults etc" dataDxfId="708"/>
    <tableColumn id="13" xr3:uid="{00000000-0010-0000-0400-00000D000000}" name="Nobles*" dataDxfId="707"/>
    <tableColumn id="14" xr3:uid="{00000000-0010-0000-0400-00000E000000}" name="ALIGNMENT" dataDxfId="706"/>
    <tableColumn id="15" xr3:uid="{00000000-0010-0000-0400-00000F000000}" name="FAITH*" dataDxfId="705"/>
    <tableColumn id="32" xr3:uid="{00000000-0010-0000-0400-000020000000}" name="Primary Classes" dataDxfId="704"/>
    <tableColumn id="16" xr3:uid="{00000000-0010-0000-0400-000010000000}" name="Ethnicity*" dataDxfId="703"/>
    <tableColumn id="17" xr3:uid="{00000000-0010-0000-0400-000011000000}" name="Founder" dataDxfId="702"/>
    <tableColumn id="18" xr3:uid="{00000000-0010-0000-0400-000012000000}" name="Enobled" dataDxfId="701"/>
    <tableColumn id="35" xr3:uid="{00000000-0010-0000-0400-000023000000}" name="Criminal activity" dataDxfId="700"/>
    <tableColumn id="19" xr3:uid="{00000000-0010-0000-0400-000013000000}" name="Holdings*" dataDxfId="699"/>
    <tableColumn id="27" xr3:uid="{00000000-0010-0000-0400-00001B000000}" name="Holdings in Waterdeep" dataDxfId="698"/>
    <tableColumn id="29" xr3:uid="{00000000-0010-0000-0400-00001D000000}" name="Holdings Waterdeep Name" dataDxfId="697">
      <calculatedColumnFormula>IFERROR(INDEX('02BUILD'!$H$4:$H$576,MATCH(Таблиця11[[#This Row],[Holdings in Waterdeep]],'02BUILD'!$F$4:$F$576,0),1),"")</calculatedColumnFormula>
    </tableColumn>
    <tableColumn id="30" xr3:uid="{00000000-0010-0000-0400-00001E000000}" name="Ward of Holdings" dataDxfId="696">
      <calculatedColumnFormula>IFERROR(INDEX('02BUILD'!$I$4:$I$576,MATCH(Таблиця11[[#This Row],[Holdings in Waterdeep]],'02BUILD'!$F$4:$F$576,0),1),"")</calculatedColumnFormula>
    </tableColumn>
    <tableColumn id="31" xr3:uid="{00000000-0010-0000-0400-00001F000000}" name="Print Name" dataDxfId="695">
      <calculatedColumnFormula>IF(Таблиця11[[#This Row],[Holdings Waterdeep Name]]&lt;&gt;"",Таблиця11[[#This Row],[Holdings Waterdeep Name]]&amp;" ("&amp;Таблиця11[[#This Row],[Ward of Holdings]]&amp;" Ward)","")</calculatedColumnFormula>
    </tableColumn>
    <tableColumn id="22" xr3:uid="{00000000-0010-0000-0400-000016000000}" name="Holdings not in Waterdeep" dataDxfId="694"/>
    <tableColumn id="36" xr3:uid="{00000000-0010-0000-0400-000024000000}" name="Min profit per day" dataDxfId="693">
      <calculatedColumnFormula>Таблиця11[[#This Row],[Nobles*]]*2</calculatedColumnFormula>
    </tableColumn>
    <tableColumn id="20" xr3:uid="{00000000-0010-0000-0400-000014000000}" name="Noble's lifestyle day* (Resource Limit per tenday / Number of Nobles)" dataDxfId="692"/>
    <tableColumn id="21" xr3:uid="{00000000-0010-0000-0400-000015000000}" name="Noble's lifestyle*" dataDxfId="691"/>
    <tableColumn id="23" xr3:uid="{00000000-0010-0000-0400-000017000000}" name="FR WIKI LINK" dataDxfId="690"/>
    <tableColumn id="24" xr3:uid="{00000000-0010-0000-0400-000018000000}" name="OTHER WIKI LINK" dataDxfId="689"/>
    <tableColumn id="25" xr3:uid="{00000000-0010-0000-0400-000019000000}" name="SOURCE1" dataDxfId="688"/>
    <tableColumn id="26" xr3:uid="{00000000-0010-0000-0400-00001A000000}" name="SOURCE" dataDxfId="687"/>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05000000}" name="LANDMARKS" displayName="LANDMARKS" ref="E3:J23" totalsRowShown="0" headerRowDxfId="686" headerRowBorderDxfId="685" tableBorderDxfId="684" totalsRowBorderDxfId="683">
  <autoFilter ref="E3:J23" xr:uid="{00000000-0009-0000-0100-00003C000000}"/>
  <tableColumns count="6">
    <tableColumn id="1" xr3:uid="{00000000-0010-0000-0500-000001000000}" name="LANDMARK" dataDxfId="682"/>
    <tableColumn id="6" xr3:uid="{00000000-0010-0000-0500-000006000000}" name="Стовпець1" dataDxfId="681"/>
    <tableColumn id="2" xr3:uid="{00000000-0010-0000-0500-000002000000}" name="WARD" dataDxfId="680"/>
    <tableColumn id="3" xr3:uid="{00000000-0010-0000-0500-000003000000}" name="DESCRIPTION" dataDxfId="679"/>
    <tableColumn id="4" xr3:uid="{00000000-0010-0000-0500-000004000000}" name="FR WIKI LINK" dataDxfId="678"/>
    <tableColumn id="5" xr3:uid="{00000000-0010-0000-0500-000005000000}" name="OAKTHORNE WIKI LINK" dataDxfId="677"/>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Таблиця6" displayName="Таблиця6" ref="A3:U46" totalsRowShown="0" headerRowDxfId="676" dataDxfId="674" headerRowBorderDxfId="675" tableBorderDxfId="673" totalsRowBorderDxfId="672">
  <autoFilter ref="A3:U46" xr:uid="{00000000-0009-0000-0100-000006000000}"/>
  <tableColumns count="21">
    <tableColumn id="1" xr3:uid="{00000000-0010-0000-0600-000001000000}" name="№" dataDxfId="671"/>
    <tableColumn id="2" xr3:uid="{00000000-0010-0000-0600-000002000000}" name="GUILD" dataDxfId="670"/>
    <tableColumn id="3" xr3:uid="{00000000-0010-0000-0600-000003000000}" name="GUILD LIST 5E" dataDxfId="669"/>
    <tableColumn id="4" xr3:uid="{00000000-0010-0000-0600-000004000000}" name="HQ 3E" dataDxfId="668"/>
    <tableColumn id="5" xr3:uid="{00000000-0010-0000-0600-000005000000}" name="3E = 2E" dataDxfId="667"/>
    <tableColumn id="6" xr3:uid="{00000000-0010-0000-0600-000006000000}" name="HQ" dataDxfId="666"/>
    <tableColumn id="7" xr3:uid="{00000000-0010-0000-0600-000007000000}" name="TAG OF HQ" dataDxfId="665"/>
    <tableColumn id="8" xr3:uid="{00000000-0010-0000-0600-000008000000}" name="Livery " dataDxfId="664"/>
    <tableColumn id="9" xr3:uid="{00000000-0010-0000-0600-000009000000}" name="Entrance" dataDxfId="663"/>
    <tableColumn id="10" xr3:uid="{00000000-0010-0000-0600-00000A000000}" name="Dues" dataDxfId="662"/>
    <tableColumn id="11" xr3:uid="{00000000-0010-0000-0600-00000B000000}" name="CONTACT (CoF - BS)" dataDxfId="661"/>
    <tableColumn id="12" xr3:uid="{00000000-0010-0000-0600-00000C000000}" name="CONTACTS 5E" dataDxfId="660"/>
    <tableColumn id="13" xr3:uid="{00000000-0010-0000-0600-00000D000000}" name="MASTER" dataDxfId="659"/>
    <tableColumn id="14" xr3:uid="{00000000-0010-0000-0600-00000E000000}" name="NOTES" dataDxfId="658"/>
    <tableColumn id="15" xr3:uid="{00000000-0010-0000-0600-00000F000000}" name="MASTER 5E" dataDxfId="657"/>
    <tableColumn id="16" xr3:uid="{00000000-0010-0000-0600-000010000000}" name="MEMBERS 5E" dataDxfId="656"/>
    <tableColumn id="17" xr3:uid="{00000000-0010-0000-0600-000011000000}" name="DESCRIPTION" dataDxfId="655"/>
    <tableColumn id="18" xr3:uid="{00000000-0010-0000-0600-000012000000}" name="GOOD &amp; SERVICES" dataDxfId="654"/>
    <tableColumn id="19" xr3:uid="{00000000-0010-0000-0600-000013000000}" name="5E NOTES" dataDxfId="653"/>
    <tableColumn id="20" xr3:uid="{00000000-0010-0000-0600-000014000000}" name="GOALS" dataDxfId="652"/>
    <tableColumn id="22" xr3:uid="{00000000-0010-0000-0600-000016000000}" name="FR WIKI LINK" dataDxfId="651"/>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07000000}" name="Таблиця59" displayName="Таблиця59" ref="CG3:CQ101" totalsRowShown="0" headerRowDxfId="650" dataDxfId="648" headerRowBorderDxfId="649" tableBorderDxfId="647">
  <autoFilter ref="CG3:CQ101" xr:uid="{00000000-0009-0000-0100-00003B000000}"/>
  <tableColumns count="11">
    <tableColumn id="1" xr3:uid="{00000000-0010-0000-0700-000001000000}" name="NAME" dataDxfId="646"/>
    <tableColumn id="2" xr3:uid="{00000000-0010-0000-0700-000002000000}" name="TYPE" dataDxfId="645"/>
    <tableColumn id="9" xr3:uid="{00000000-0010-0000-0700-000009000000}" name="HQ" dataDxfId="644"/>
    <tableColumn id="3" xr3:uid="{00000000-0010-0000-0700-000003000000}" name="STATUS" dataDxfId="643"/>
    <tableColumn id="4" xr3:uid="{00000000-0010-0000-0700-000004000000}" name="MEMBERS" dataDxfId="642"/>
    <tableColumn id="5" xr3:uid="{00000000-0010-0000-0700-000005000000}" name="DUES, GP/MONTH" dataDxfId="641"/>
    <tableColumn id="8" xr3:uid="{00000000-0010-0000-0700-000008000000}" name="PAY TO JOIN" dataDxfId="640"/>
    <tableColumn id="6" xr3:uid="{00000000-0010-0000-0700-000006000000}" name="DESCRIPTION" dataDxfId="639"/>
    <tableColumn id="7" xr3:uid="{00000000-0010-0000-0700-000007000000}" name="SOURCE" dataDxfId="638"/>
    <tableColumn id="11" xr3:uid="{00000000-0010-0000-0700-00000B000000}" name="Стовпець1" dataDxfId="637"/>
    <tableColumn id="10" xr3:uid="{00000000-0010-0000-0700-00000A000000}" name="LINK" dataDxfId="636"/>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08000000}" name="Таблиця64" displayName="Таблиця64" ref="AM3:AS16" totalsRowShown="0" headerRowDxfId="635" headerRowBorderDxfId="634" tableBorderDxfId="633">
  <autoFilter ref="AM3:AS16" xr:uid="{00000000-0009-0000-0100-000040000000}"/>
  <tableColumns count="7">
    <tableColumn id="1" xr3:uid="{00000000-0010-0000-0800-000001000000}" name="GANG"/>
    <tableColumn id="2" xr3:uid="{00000000-0010-0000-0800-000002000000}" name="WARD"/>
    <tableColumn id="3" xr3:uid="{00000000-0010-0000-0800-000003000000}" name="DESCR"/>
    <tableColumn id="4" xr3:uid="{00000000-0010-0000-0800-000004000000}" name="BADGE"/>
    <tableColumn id="5" xr3:uid="{00000000-0010-0000-0800-000005000000}" name="ENEMIES"/>
    <tableColumn id="6" xr3:uid="{00000000-0010-0000-0800-000006000000}" name="ALLIES"/>
    <tableColumn id="7" xr3:uid="{00000000-0010-0000-0800-000007000000}" name="TREATIED"/>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09000000}" name="Таблиця65" displayName="Таблиця65" ref="W3:AE36" totalsRowShown="0" headerRowDxfId="632" headerRowBorderDxfId="631" tableBorderDxfId="630">
  <autoFilter ref="W3:AE36" xr:uid="{00000000-0009-0000-0100-000041000000}"/>
  <tableColumns count="9">
    <tableColumn id="1" xr3:uid="{00000000-0010-0000-0900-000001000000}" name="DEITY" dataDxfId="629"/>
    <tableColumn id="2" xr3:uid="{00000000-0010-0000-0900-000002000000}" name="CHURCH or ORGANIZATION" dataDxfId="628"/>
    <tableColumn id="3" xr3:uid="{00000000-0010-0000-0900-000003000000}" name="BUILDING"/>
    <tableColumn id="4" xr3:uid="{00000000-0010-0000-0900-000004000000}" name="DESCRIPTION"/>
    <tableColumn id="5" xr3:uid="{00000000-0010-0000-0900-000005000000}" name="WARD"/>
    <tableColumn id="6" xr3:uid="{00000000-0010-0000-0900-000006000000}" name="MEMBERSHIP"/>
    <tableColumn id="7" xr3:uid="{00000000-0010-0000-0900-000007000000}" name="DUES / MONTH"/>
    <tableColumn id="8" xr3:uid="{00000000-0010-0000-0900-000008000000}" name="Стовпець1"/>
    <tableColumn id="9" xr3:uid="{00000000-0010-0000-0900-000009000000}" name="NOTES"/>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0A000000}" name="Таблиця66" displayName="Таблиця66" ref="AH3:AK11" totalsRowShown="0" headerRowDxfId="627" tableBorderDxfId="626">
  <autoFilter ref="AH3:AK11" xr:uid="{00000000-0009-0000-0100-000042000000}"/>
  <tableColumns count="4">
    <tableColumn id="1" xr3:uid="{00000000-0010-0000-0A00-000001000000}" name="FACTION" dataDxfId="625"/>
    <tableColumn id="2" xr3:uid="{00000000-0010-0000-0A00-000002000000}" name="HQ" dataDxfId="624"/>
    <tableColumn id="3" xr3:uid="{00000000-0010-0000-0A00-000003000000}" name="ALLIES" dataDxfId="623"/>
    <tableColumn id="4" xr3:uid="{00000000-0010-0000-0A00-000004000000}" name="OTHER INFO"/>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336C11B4-08AA-4519-A59F-1C523B71BBAA}" name="Таблиця72" displayName="Таблиця72" ref="CZ1:ER192" totalsRowShown="0" headerRowDxfId="622" dataDxfId="621" tableBorderDxfId="620">
  <autoFilter ref="CZ1:ER192" xr:uid="{3D6CE9B0-76E5-4C48-98D1-419E27046BAD}"/>
  <tableColumns count="45">
    <tableColumn id="1" xr3:uid="{471C8C1D-2599-4EF8-98F6-DB6338ACA320}" name="Guild Portfolios - guilds relevant to goods &amp; services" dataDxfId="619"/>
    <tableColumn id="2" xr3:uid="{BFD9F8E7-041F-48D2-9D0D-BC398D88A8C1}" name="Стовпець1" dataDxfId="618"/>
    <tableColumn id="3" xr3:uid="{884F9C08-BB5C-40A8-ADEB-486E9322E7D6}" name="Baker's Guild" dataDxfId="617"/>
    <tableColumn id="4" xr3:uid="{37D56156-C408-48D9-85B5-FE4DB6011B2D}" name="Carpenters, Roofers &amp; Plasterers Guild" dataDxfId="616"/>
    <tableColumn id="5" xr3:uid="{8DDD5FD4-A473-43C0-9916-EE3FD17993CB}" name="Cellarers &amp; Plumbers Guild" dataDxfId="615"/>
    <tableColumn id="6" xr3:uid="{EBD74304-7C99-421C-B73F-B3A510E8984D}" name="Coopers' Guild" dataDxfId="614"/>
    <tableColumn id="7" xr3:uid="{271D2783-627D-4218-875D-16CCAE318B08}" name="Council of Farmer-Grocers" dataDxfId="613"/>
    <tableColumn id="8" xr3:uid="{234D0FE2-63DA-469B-9B32-6AC8895E1C42}" name="Council of Musicians, Instrument-Makers, &amp; Choristers" dataDxfId="612"/>
    <tableColumn id="9" xr3:uid="{BE32BBE0-6864-4A90-939B-55E7B85D4971}" name="Dungsweepers' Guild" dataDxfId="611"/>
    <tableColumn id="10" xr3:uid="{D0C05C04-2DD9-4DAA-872A-1ADCECB2A0C2}" name="Fellowship of Bowers &amp; Fletchers" dataDxfId="610"/>
    <tableColumn id="11" xr3:uid="{9326AB35-693C-424B-8C12-11E82B36BB06}" name="Fellowship of Carters &amp; Coachmen" dataDxfId="609"/>
    <tableColumn id="12" xr3:uid="{7B9CF3AB-FBDA-4A51-8D5B-FC7A32BCFC8D}" name="Fellowship of Innkeepers" dataDxfId="608"/>
    <tableColumn id="13" xr3:uid="{CB72E3AD-6502-4B4E-99EA-5DFD2DCAC3C7}" name="Fellowship of Salters, Packers, &amp; Joiners" dataDxfId="607"/>
    <tableColumn id="14" xr3:uid="{15850AD4-F13A-4BAA-A3AF-882F98410F19}" name="Fishmongers' Fellowship" dataDxfId="606"/>
    <tableColumn id="15" xr3:uid="{5341E1B0-0F91-4C92-B80F-F1276D5554C3}" name="Guild of Apothecaries &amp; Physicians" dataDxfId="605"/>
    <tableColumn id="16" xr3:uid="{2FF35651-B7DD-4943-9D16-ED7170FDEA5C}" name="Guild of Butchers" dataDxfId="604"/>
    <tableColumn id="17" xr3:uid="{F09DA8B8-818E-4D51-8416-5CB0BEC57C6C}" name="Guild of Chandlers &amp; Lamplighters" dataDxfId="603"/>
    <tableColumn id="18" xr3:uid="{450FF274-3688-4B01-98C2-F487B31A8E1B}" name="Guild of Fine Carvers" dataDxfId="602"/>
    <tableColumn id="19" xr3:uid="{1892B0A3-836B-4175-BA84-2B8225DFC05E}" name="Guild of Glassblowers, Glaziers, &amp; Speculum-makers" dataDxfId="601"/>
    <tableColumn id="20" xr3:uid="{D552B25B-21D0-4EE5-AD96-443CF636A37C}" name="Guild of Stonecutters, Masons, Potters, &amp; Tile-makers" dataDxfId="600"/>
    <tableColumn id="21" xr3:uid="{6A56B252-8254-4C25-8F2E-623489DC8097}" name="Guild of Trusted Pewterers &amp; Casters" dataDxfId="599"/>
    <tableColumn id="22" xr3:uid="{1E23AFA3-2E6F-4AF5-9027-0BEAE2D44693}" name="Guild of Watermen" dataDxfId="598"/>
    <tableColumn id="23" xr3:uid="{2EA20656-472F-4CF8-8A7B-91E13800515D}" name="Jewelers' Guild" dataDxfId="597"/>
    <tableColumn id="24" xr3:uid="{535B7643-D52D-4C1D-BC7B-859328E13480}" name="Launderers' Guild" dataDxfId="596"/>
    <tableColumn id="25" xr3:uid="{459D6023-1943-49E0-85EF-5A59B7F8F678}" name="League of Basketmakers &amp; Wickerworkers" dataDxfId="595"/>
    <tableColumn id="26" xr3:uid="{3908E5AB-1C6B-4CB0-9873-934DA8D6CEAB}" name="League of Skinners &amp; Tanners" dataDxfId="594"/>
    <tableColumn id="27" xr3:uid="{50C4D8C1-FD82-44E9-ABA7-C9AF127543D3}" name="Loyal Order of Street Laborers" dataDxfId="593"/>
    <tableColumn id="28" xr3:uid="{6865B880-4075-40E7-941D-283D04332B14}" name="Master Mariners' Guild" dataDxfId="592"/>
    <tableColumn id="29" xr3:uid="{7CE6CA96-8CF5-458F-8CA1-EE8CC6D957C6}" name="Most Careful Order of Skilled Smiths &amp; Metalforgers" dataDxfId="591"/>
    <tableColumn id="30" xr3:uid="{8DE121B2-4C06-4BEA-BB5E-DE4770B3E7CC}" name="Most Diligent League of Sail-makers &amp; Cordwainers" dataDxfId="590"/>
    <tableColumn id="31" xr3:uid="{99C377E2-DE87-4AE1-995F-CB2D848725CD}" name="Most Excellent Order of Weavers &amp; Dyers" dataDxfId="589"/>
    <tableColumn id="32" xr3:uid="{87E97E2D-1AB5-4961-AB45-FAFC4B17C09F}" name="Order of Cobblers &amp; Corvisers" dataDxfId="588"/>
    <tableColumn id="33" xr3:uid="{15E5A66B-8C4C-4280-BB8F-3EF170B25CB2}" name="Order of Master Shipwrights" dataDxfId="587"/>
    <tableColumn id="34" xr3:uid="{C7656370-8E72-48ED-8C89-061248E2F821}" name="Order of Master Tailors, Glovers, &amp; Mercers" dataDxfId="586"/>
    <tableColumn id="35" xr3:uid="{3FCF1229-DD29-498C-AD04-7103BBB411E8}" name="Saddlers &amp; Harness-Makers' Guild" dataDxfId="585"/>
    <tableColumn id="36" xr3:uid="{0FF5BB33-04E8-4915-B58A-49C5CA54FD3D}" name="Scriveners', Scribes', &amp; Clerks' Guild" dataDxfId="584"/>
    <tableColumn id="37" xr3:uid="{C603ABDF-842B-44C4-B730-9056830D7D3B}" name="Solemn Order of Recognized Furriers &amp; Woolmen" dataDxfId="583"/>
    <tableColumn id="38" xr3:uid="{B390B60B-6799-46CB-AE33-FE7710BFFCAB}" name="Splendid Order of Armorers, Locksmiths, &amp; Finesmiths" dataDxfId="582"/>
    <tableColumn id="39" xr3:uid="{F7452BCF-EE00-4BCF-8CE8-AB38B548AB73}" name="Stablemasters' &amp; Farriers' Guild" dataDxfId="581"/>
    <tableColumn id="40" xr3:uid="{66FB4B7A-CB77-47CC-9A9D-79EBCE5095BF}" name="Stationers' Guild" dataDxfId="580"/>
    <tableColumn id="41" xr3:uid="{E4F8C68C-E22B-4FA9-BE96-506ACA0089E8}" name="Surveyors', Map &amp; Chart-makers' Guild" dataDxfId="579"/>
    <tableColumn id="42" xr3:uid="{E0D6F1AA-1AE1-4BAA-955D-98AA072D04BA}" name="Vintners', Distillers', &amp; Brewers' Guild" dataDxfId="578"/>
    <tableColumn id="43" xr3:uid="{D6F7266C-763F-4B29-8E33-B0822F7F0DDF}" name="Wagonmakers' &amp; Coach Builders' Guild" dataDxfId="577"/>
    <tableColumn id="44" xr3:uid="{5898FD5A-0F96-435C-9B69-07F32F641E6E}" name="Watchful Order of Magists &amp; Protectors" dataDxfId="576"/>
    <tableColumn id="45" xr3:uid="{01600D07-2E16-47AB-9BA2-293802EA2666}" name=" The Wheelwrights' Guild" dataDxfId="575"/>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C000000}" name="CityGuardWatch_Ranks" displayName="CityGuardWatch_Ranks" ref="L16:S26" totalsRowShown="0" headerRowDxfId="574" headerRowBorderDxfId="573" tableBorderDxfId="572">
  <autoFilter ref="L16:S26" xr:uid="{00000000-0009-0000-0100-000016000000}"/>
  <tableColumns count="8">
    <tableColumn id="1" xr3:uid="{00000000-0010-0000-0C00-000001000000}" name="Rank" dataDxfId="571"/>
    <tableColumn id="2" xr3:uid="{00000000-0010-0000-0C00-000002000000}" name="Title (Watch)" dataDxfId="570"/>
    <tableColumn id="3" xr3:uid="{00000000-0010-0000-0C00-000003000000}" name="Functions (Watch)" dataDxfId="569"/>
    <tableColumn id="4" xr3:uid="{00000000-0010-0000-0C00-000004000000}" name="emblem" dataDxfId="568"/>
    <tableColumn id="5" xr3:uid="{00000000-0010-0000-0C00-000005000000}" name="Title (Guard)" dataDxfId="567"/>
    <tableColumn id="6" xr3:uid="{00000000-0010-0000-0C00-000006000000}" name="Functions (Guard)" dataDxfId="566"/>
    <tableColumn id="7" xr3:uid="{00000000-0010-0000-0C00-000007000000}" name="Watch numbers"/>
    <tableColumn id="8" xr3:uid="{00000000-0010-0000-0C00-000008000000}" name="Guard Numbers"/>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0D000000}" name="Таблиця61" displayName="Таблиця61" ref="A4:E12" totalsRowCount="1" headerRowDxfId="565" headerRowBorderDxfId="564" tableBorderDxfId="563" totalsRowBorderDxfId="562">
  <autoFilter ref="A4:E11" xr:uid="{00000000-0009-0000-0100-00003D000000}"/>
  <tableColumns count="5">
    <tableColumn id="1" xr3:uid="{00000000-0010-0000-0D00-000001000000}" name="NAME" dataDxfId="561" totalsRowDxfId="560"/>
    <tableColumn id="2" xr3:uid="{00000000-0010-0000-0D00-000002000000}" name="HQ" dataDxfId="559" totalsRowDxfId="558"/>
    <tableColumn id="3" xr3:uid="{00000000-0010-0000-0D00-000003000000}" name="QUANTITY" dataDxfId="557" totalsRowDxfId="556"/>
    <tableColumn id="4" xr3:uid="{00000000-0010-0000-0D00-000004000000}" name="DESCRIPTION" dataDxfId="555" totalsRowDxfId="554"/>
    <tableColumn id="5" xr3:uid="{00000000-0010-0000-0D00-000005000000}" name="COST" totalsRowFunction="custom" dataDxfId="553" totalsRowDxfId="552">
      <calculatedColumnFormula>N12</calculatedColumnFormula>
      <totalsRowFormula>SUM(E5:E11)</totalsRowFormula>
    </tableColumn>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0E000000}" name="Таблиця62" displayName="Таблиця62" ref="H42:Q89" totalsRowCount="1" headerRowDxfId="551" headerRowBorderDxfId="550" tableBorderDxfId="549" totalsRowBorderDxfId="548">
  <autoFilter ref="H42:Q88" xr:uid="{00000000-0009-0000-0100-00003E000000}"/>
  <tableColumns count="10">
    <tableColumn id="1" xr3:uid="{00000000-0010-0000-0E00-000001000000}" name="WARD" dataDxfId="547" totalsRowDxfId="546"/>
    <tableColumn id="2" xr3:uid="{00000000-0010-0000-0E00-000002000000}" name="WATCHPOST" dataDxfId="545" totalsRowDxfId="544"/>
    <tableColumn id="3" xr3:uid="{00000000-0010-0000-0E00-000003000000}" name="RANK, TITLE" dataDxfId="543" totalsRowDxfId="542"/>
    <tableColumn id="4" xr3:uid="{00000000-0010-0000-0E00-000004000000}" name="NAME OF COMMANDER" dataDxfId="541" totalsRowDxfId="540"/>
    <tableColumn id="5" xr3:uid="{00000000-0010-0000-0E00-000005000000}" name="LOCATION OF COMMANDER" dataDxfId="539" totalsRowDxfId="538"/>
    <tableColumn id="6" xr3:uid="{00000000-0010-0000-0E00-000006000000}" name="SECOND IN COMMAND" dataDxfId="537" totalsRowDxfId="536"/>
    <tableColumn id="7" xr3:uid="{00000000-0010-0000-0E00-000007000000}" name="NUMBER OF PATROLS" dataDxfId="535" totalsRowDxfId="534"/>
    <tableColumn id="8" xr3:uid="{00000000-0010-0000-0E00-000008000000}" name="Name of Patrols" dataDxfId="533" totalsRowDxfId="532"/>
    <tableColumn id="9" xr3:uid="{00000000-0010-0000-0E00-000009000000}" name="Average number of watchmens in patrol" dataDxfId="531" totalsRowDxfId="530"/>
    <tableColumn id="10" xr3:uid="{00000000-0010-0000-0E00-00000A000000}" name="Watchmens" totalsRowFunction="custom" dataDxfId="529" totalsRowDxfId="528">
      <calculatedColumnFormula>Таблиця62[[#This Row],[Average number of watchmens in patrol]]*Таблиця62[[#This Row],[NUMBER OF PATROLS]]</calculatedColumnFormula>
      <totalsRowFormula>Q85+Q76+Q73+Q69+Q62+Q58+Q51+Q43</totalsRowFormula>
    </tableColumn>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0F000000}" name="Таблиця63" displayName="Таблиця63" ref="H98:I102" totalsRowShown="0" headerRowDxfId="527" headerRowBorderDxfId="526" tableBorderDxfId="525">
  <autoFilter ref="H98:I102" xr:uid="{00000000-0009-0000-0100-00003F000000}"/>
  <tableColumns count="2">
    <tableColumn id="1" xr3:uid="{00000000-0010-0000-0F00-000001000000}" name="D10" dataDxfId="524"/>
    <tableColumn id="2" xr3:uid="{00000000-0010-0000-0F00-000002000000}" name="PATROL" dataDxfId="523"/>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10000000}" name="Таблиця81" displayName="Таблиця81" ref="AE42:AI54" totalsRowShown="0" headerRowDxfId="522" headerRowBorderDxfId="521" tableBorderDxfId="520" totalsRowBorderDxfId="519">
  <autoFilter ref="AE42:AI54" xr:uid="{00000000-0009-0000-0100-000051000000}"/>
  <tableColumns count="5">
    <tableColumn id="1" xr3:uid="{00000000-0010-0000-1000-000001000000}" name="Company" dataDxfId="518"/>
    <tableColumn id="2" xr3:uid="{00000000-0010-0000-1000-000002000000}" name="Commander" dataDxfId="517"/>
    <tableColumn id="3" xr3:uid="{00000000-0010-0000-1000-000003000000}" name="HQ" dataDxfId="516"/>
    <tableColumn id="4" xr3:uid="{00000000-0010-0000-1000-000004000000}" name="Type" dataDxfId="515"/>
    <tableColumn id="5" xr3:uid="{00000000-0010-0000-1000-000005000000}" name="Quantity" dataDxfId="514"/>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11000000}" name="Таблиця82" displayName="Таблиця82" ref="AE27:AI37" totalsRowShown="0" headerRowDxfId="513" dataDxfId="511" headerRowBorderDxfId="512" tableBorderDxfId="510" totalsRowBorderDxfId="509">
  <autoFilter ref="AE27:AI37" xr:uid="{00000000-0009-0000-0100-000052000000}"/>
  <tableColumns count="5">
    <tableColumn id="1" xr3:uid="{00000000-0010-0000-1100-000001000000}" name="SHIP" dataDxfId="508"/>
    <tableColumn id="2" xr3:uid="{00000000-0010-0000-1100-000002000000}" name="TYPE" dataDxfId="507"/>
    <tableColumn id="3" xr3:uid="{00000000-0010-0000-1100-000003000000}" name="Captain" dataDxfId="506"/>
    <tableColumn id="4" xr3:uid="{00000000-0010-0000-1100-000004000000}" name="Crew" dataDxfId="505"/>
    <tableColumn id="5" xr3:uid="{00000000-0010-0000-1100-000005000000}" name="DESCRIPTION" dataDxfId="504"/>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12000000}" name="Таблиця83" displayName="Таблиця83" ref="AE16:AK23" totalsRowShown="0" headerRowDxfId="503" headerRowBorderDxfId="502" tableBorderDxfId="501" totalsRowBorderDxfId="500">
  <autoFilter ref="AE16:AK23" xr:uid="{00000000-0009-0000-0100-000053000000}"/>
  <tableColumns count="7">
    <tableColumn id="1" xr3:uid="{00000000-0010-0000-1200-000001000000}" name="Type of shipes" dataDxfId="499"/>
    <tableColumn id="2" xr3:uid="{00000000-0010-0000-1200-000002000000}" name="Quantity" dataDxfId="498"/>
    <tableColumn id="3" xr3:uid="{00000000-0010-0000-1200-000003000000}" name="Analog" dataDxfId="497"/>
    <tableColumn id="4" xr3:uid="{00000000-0010-0000-1200-000004000000}" name="Crew" dataDxfId="496"/>
    <tableColumn id="5" xr3:uid="{00000000-0010-0000-1200-000005000000}" name="Cost, gp" dataDxfId="495"/>
    <tableColumn id="6" xr3:uid="{00000000-0010-0000-1200-000006000000}" name="Total crew" dataDxfId="494"/>
    <tableColumn id="7" xr3:uid="{00000000-0010-0000-1200-000007000000}" name="Total cost" dataDxfId="493"/>
  </tableColumns>
  <tableStyleInfo name="TableStyleMedium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13000000}" name="Таблиця84" displayName="Таблиця84" ref="AM16:AX23" totalsRowShown="0" headerRowDxfId="492">
  <autoFilter ref="AM16:AX23" xr:uid="{00000000-0009-0000-0100-000054000000}"/>
  <tableColumns count="12">
    <tableColumn id="1" xr3:uid="{00000000-0010-0000-1300-000001000000}" name="Ship"/>
    <tableColumn id="2" xr3:uid="{00000000-0010-0000-1300-000002000000}" name="Length"/>
    <tableColumn id="3" xr3:uid="{00000000-0010-0000-1300-000003000000}" name="width"/>
    <tableColumn id="4" xr3:uid="{00000000-0010-0000-1300-000004000000}" name="speedup"/>
    <tableColumn id="5" xr3:uid="{00000000-0010-0000-1300-000005000000}" name="crew"/>
    <tableColumn id="6" xr3:uid="{00000000-0010-0000-1300-000006000000}" name="speed1"/>
    <tableColumn id="7" xr3:uid="{00000000-0010-0000-1300-000007000000}" name="speed2"/>
    <tableColumn id="8" xr3:uid="{00000000-0010-0000-1300-000008000000}" name="speed3"/>
    <tableColumn id="9" xr3:uid="{00000000-0010-0000-1300-000009000000}" name="speed4"/>
    <tableColumn id="10" xr3:uid="{00000000-0010-0000-1300-00000A000000}" name="speed5"/>
    <tableColumn id="11" xr3:uid="{00000000-0010-0000-1300-00000B000000}" name="armaments"/>
    <tableColumn id="12" xr3:uid="{00000000-0010-0000-1300-00000C000000}" name="passengers"/>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14000000}" name="Таблиця86" displayName="Таблиця86" ref="E51:F59" totalsRowShown="0" headerRowDxfId="491" tableBorderDxfId="490">
  <autoFilter ref="E51:F59" xr:uid="{00000000-0009-0000-0100-000056000000}"/>
  <tableColumns count="2">
    <tableColumn id="1" xr3:uid="{00000000-0010-0000-1400-000001000000}" name="Ward" dataDxfId="489"/>
    <tableColumn id="2" xr3:uid="{00000000-0010-0000-1400-000002000000}" name="Number of Watchmen in patrol" dataDxfId="488"/>
  </tableColumns>
  <tableStyleInfo name="TableStyleMedium15"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5000000}" name="Таблиця5" displayName="Таблиця5" ref="A3:L310" totalsRowShown="0" headerRowDxfId="487" dataDxfId="485" headerRowBorderDxfId="486" tableBorderDxfId="484" totalsRowBorderDxfId="483">
  <autoFilter ref="A3:L310" xr:uid="{00000000-0009-0000-0100-000005000000}"/>
  <tableColumns count="12">
    <tableColumn id="1" xr3:uid="{00000000-0010-0000-1500-000001000000}" name="NAME" dataDxfId="482"/>
    <tableColumn id="2" xr3:uid="{00000000-0010-0000-1500-000002000000}" name="C - COINS - COST" dataDxfId="481"/>
    <tableColumn id="3" xr3:uid="{00000000-0010-0000-1500-000003000000}" name="A - TANKARDS - Drinks" dataDxfId="480"/>
    <tableColumn id="4" xr3:uid="{00000000-0010-0000-1500-000004000000}" name="P - PIPES - hospitality" dataDxfId="479"/>
    <tableColumn id="5" xr3:uid="{00000000-0010-0000-1500-000005000000}" name="D - DAGGERS - danger level" dataDxfId="478"/>
    <tableColumn id="12" xr3:uid="{00000000-0010-0000-1500-00000C000000}" name="Total" dataDxfId="477">
      <calculatedColumnFormula>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calculatedColumnFormula>
    </tableColumn>
    <tableColumn id="6" xr3:uid="{00000000-0010-0000-1500-000006000000}" name="TYPE" dataDxfId="476"/>
    <tableColumn id="11" xr3:uid="{00000000-0010-0000-1500-00000B000000}" name="DESCRIPTION" dataDxfId="475"/>
    <tableColumn id="7" xr3:uid="{00000000-0010-0000-1500-000007000000}" name="NOTES" dataDxfId="474"/>
    <tableColumn id="8" xr3:uid="{00000000-0010-0000-1500-000008000000}" name="LAYOUT " dataDxfId="473"/>
    <tableColumn id="10" xr3:uid="{00000000-0010-0000-1500-00000A000000}" name="ADDRESS" dataDxfId="472"/>
    <tableColumn id="9" xr3:uid="{00000000-0010-0000-1500-000009000000}" name="WARD" dataDxfId="471"/>
  </tableColumns>
  <tableStyleInfo name="TableStyleMedium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6871A346-17DC-48A0-90DF-F9B1F5AC2F6C}" name="Таблиця77" displayName="Таблиця77" ref="A1:J7" totalsRowShown="0" headerRowDxfId="13" dataDxfId="14" headerRowBorderDxfId="26" tableBorderDxfId="27" totalsRowBorderDxfId="25" headerRowCellStyle="Звичайний 5" dataCellStyle="Звичайний 5">
  <autoFilter ref="A1:J7" xr:uid="{E18F8BAD-A462-4EE8-97D9-B16E9592A76F}"/>
  <tableColumns count="10">
    <tableColumn id="1" xr3:uid="{9796668A-A419-45D0-9215-3B766E86F08B}" name="Ward" dataDxfId="24" dataCellStyle="Звичайний 5"/>
    <tableColumn id="2" xr3:uid="{315083A0-95C3-4161-89AF-6AAD54EFDF51}" name="Colors and Mascot" dataDxfId="23" dataCellStyle="Звичайний 5"/>
    <tableColumn id="3" xr3:uid="{4D519C97-C198-4F0D-BA07-53379D6D11AA}" name="Temples" dataDxfId="22" dataCellStyle="Звичайний 5"/>
    <tableColumn id="4" xr3:uid="{AA32BFEB-1240-4834-B633-15E84FF00031}" name="Sites" dataDxfId="21" dataCellStyle="Звичайний 5"/>
    <tableColumn id="5" xr3:uid="{8BFC663D-2F57-473B-A5A9-B29BA65586CE}" name="Inns" dataDxfId="20" dataCellStyle="Звичайний 5"/>
    <tableColumn id="6" xr3:uid="{D48DDD12-1D3E-4D60-A922-7B125885F9CC}" name="Taverns" dataDxfId="19" dataCellStyle="Звичайний 5"/>
    <tableColumn id="7" xr3:uid="{37F3EAA5-57DF-47D6-ABED-60F021B180DB}" name="Residents" dataDxfId="18" dataCellStyle="Звичайний 5"/>
    <tableColumn id="8" xr3:uid="{8CEF4C00-57D9-4B11-9577-6322C039F08C}" name="Wizards" dataDxfId="17" dataCellStyle="Звичайний 5"/>
    <tableColumn id="9" xr3:uid="{B910D1EC-9788-4697-BEF4-34BCC8CA4A20}" name="Business" dataDxfId="16" dataCellStyle="Звичайний 5"/>
    <tableColumn id="10" xr3:uid="{9F8FCFF0-8399-4975-B48C-638A61DB8769}" name="Guilds" dataDxfId="15" dataCellStyle="Звичайний 5"/>
  </tableColumns>
  <tableStyleInfo name="TableStyleMedium15"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16000000}" name="Таблиця4" displayName="Таблиця4" ref="A3:AS757" totalsRowShown="0" headerRowDxfId="470" dataDxfId="469">
  <autoFilter ref="A3:AS757" xr:uid="{00000000-0009-0000-0100-000004000000}"/>
  <sortState xmlns:xlrd2="http://schemas.microsoft.com/office/spreadsheetml/2017/richdata2" ref="A4:AS757">
    <sortCondition ref="I3"/>
  </sortState>
  <tableColumns count="45">
    <tableColumn id="1" xr3:uid="{00000000-0010-0000-1600-000001000000}" name="ALLTEXT" dataDxfId="468"/>
    <tableColumn id="2" xr3:uid="{00000000-0010-0000-1600-000002000000}" name="TAG" dataDxfId="467"/>
    <tableColumn id="3" xr3:uid="{00000000-0010-0000-1600-000003000000}" name="Building" dataDxfId="466"/>
    <tableColumn id="4" xr3:uid="{00000000-0010-0000-1600-000004000000}" name="TYPE" dataDxfId="465"/>
    <tableColumn id="5" xr3:uid="{00000000-0010-0000-1600-000005000000}" name="CLASS" dataDxfId="464"/>
    <tableColumn id="6" xr3:uid="{00000000-0010-0000-1600-000006000000}" name="TAG2" dataDxfId="463"/>
    <tableColumn id="7" xr3:uid="{00000000-0010-0000-1600-000007000000}" name="BUILDING3" dataDxfId="462"/>
    <tableColumn id="8" xr3:uid="{00000000-0010-0000-1600-000008000000}" name="BUILDING NAME" dataDxfId="461"/>
    <tableColumn id="9" xr3:uid="{00000000-0010-0000-1600-000009000000}" name="WARD" dataDxfId="460"/>
    <tableColumn id="44" xr3:uid="{00000000-0010-0000-1600-00002C000000}" name="ADDRESS" dataDxfId="459"/>
    <tableColumn id="10" xr3:uid="{00000000-0010-0000-1600-00000A000000}" name="USAGE" dataDxfId="458"/>
    <tableColumn id="11" xr3:uid="{00000000-0010-0000-1600-00000B000000}" name="BUILDING CLASS" dataDxfId="457"/>
    <tableColumn id="12" xr3:uid="{00000000-0010-0000-1600-00000C000000}" name="NUMBER OF FLOORS" dataDxfId="456"/>
    <tableColumn id="60" xr3:uid="{00000000-0010-0000-1600-00003C000000}" name="OWNER" dataDxfId="455"/>
    <tableColumn id="66" xr3:uid="{00000000-0010-0000-1600-000042000000}" name="C - COINS - COST" dataDxfId="454"/>
    <tableColumn id="65" xr3:uid="{00000000-0010-0000-1600-000041000000}" name="A - TANKARDS - Drinks" dataDxfId="453"/>
    <tableColumn id="64" xr3:uid="{00000000-0010-0000-1600-000040000000}" name="P - PIPES - hospitality" dataDxfId="452"/>
    <tableColumn id="63" xr3:uid="{00000000-0010-0000-1600-00003F000000}" name="D - DAGGERS - danger level" dataDxfId="451"/>
    <tableColumn id="62" xr3:uid="{00000000-0010-0000-1600-00003E000000}" name="Total" dataDxfId="450">
      <calculatedColumnFormula>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calculatedColumnFormula>
    </tableColumn>
    <tableColumn id="13" xr3:uid="{00000000-0010-0000-1600-00000D000000}" name="NOTES" dataDxfId="449"/>
    <tableColumn id="47" xr3:uid="{00000000-0010-0000-1600-00002F000000}" name="FR WIKI LINK" dataDxfId="448"/>
    <tableColumn id="45" xr3:uid="{00000000-0010-0000-1600-00002D000000}" name="business type" dataDxfId="12"/>
    <tableColumn id="35" xr3:uid="{00000000-0010-0000-1600-000023000000}" name="Markup " dataDxfId="447"/>
    <tableColumn id="34" xr3:uid="{00000000-0010-0000-1600-000022000000}" name="Resale Value" dataDxfId="446"/>
    <tableColumn id="14" xr3:uid="{00000000-0010-0000-1600-00000E000000}" name="DESCRIPTION2" dataDxfId="445"/>
    <tableColumn id="48" xr3:uid="{00000000-0010-0000-1600-000030000000}" name="WEALTH (IF APPLICABLE)" dataDxfId="444">
      <calculatedColumnFormula>Таблиця4[[#This Row],[WEALTH]]</calculatedColumnFormula>
    </tableColumn>
    <tableColumn id="49" xr3:uid="{00000000-0010-0000-1600-000031000000}" name="DM Notes" dataDxfId="443"/>
    <tableColumn id="54" xr3:uid="{00000000-0010-0000-1600-000036000000}" name="Descriptions" dataDxfId="442">
      <calculatedColumnFormula>Таблиця4[[#This Row],[Descriptions2]]</calculatedColumnFormula>
    </tableColumn>
    <tableColumn id="53" xr3:uid="{00000000-0010-0000-1600-000035000000}" name="Owner/Specific NPCs" dataDxfId="441">
      <calculatedColumnFormula>Таблиця4[[#This Row],[Owner/Specific NPCs3]]</calculatedColumnFormula>
    </tableColumn>
    <tableColumn id="52" xr3:uid="{00000000-0010-0000-1600-000034000000}" name="Additional Notes" dataDxfId="440"/>
    <tableColumn id="15" xr3:uid="{00000000-0010-0000-1600-00000F000000}" name="NOTES 5E" dataDxfId="439"/>
    <tableColumn id="57" xr3:uid="{00000000-0010-0000-1600-000039000000}" name="SOURCE" dataDxfId="438"/>
    <tableColumn id="24" xr3:uid="{00000000-0010-0000-1600-000018000000}" name="Стовпець194" dataDxfId="437"/>
    <tableColumn id="25" xr3:uid="{00000000-0010-0000-1600-000019000000}" name="GUILD" dataDxfId="436"/>
    <tableColumn id="26" xr3:uid="{00000000-0010-0000-1600-00001A000000}" name="Стовпець19" dataDxfId="435"/>
    <tableColumn id="27" xr3:uid="{00000000-0010-0000-1600-00001B000000}" name="LOREMASTER" dataDxfId="434"/>
    <tableColumn id="28" xr3:uid="{00000000-0010-0000-1600-00001C000000}" name="Стовпець1942" dataDxfId="433"/>
    <tableColumn id="39" xr3:uid="{00000000-0010-0000-1600-000027000000}" name="CONTRIBUTOR" dataDxfId="432">
      <calculatedColumnFormula>IFERROR(INDEX('02_LIVING_WATERDEEP'!$C$2:$C$200,MATCH(Таблиця4[[#This Row],[BUILDING NAME]],'02_LIVING_WATERDEEP'!$A$2:$A$200,0),1),"")</calculatedColumnFormula>
    </tableColumn>
    <tableColumn id="40" xr3:uid="{00000000-0010-0000-1600-000028000000}" name="WEALTH" dataDxfId="431">
      <calculatedColumnFormula>IFERROR(INDEX('02_LIVING_WATERDEEP'!$F$2:$F$200,MATCH(Таблиця4[[#This Row],[BUILDING NAME]],'02_LIVING_WATERDEEP'!$A$2:$A$200,0),1),"")</calculatedColumnFormula>
    </tableColumn>
    <tableColumn id="41" xr3:uid="{00000000-0010-0000-1600-000029000000}" name="DM NOTES LW" dataDxfId="430">
      <calculatedColumnFormula>IFERROR(INDEX('02_LIVING_WATERDEEP'!$I$2:$I$200,MATCH(Таблиця4[[#This Row],[BUILDING NAME]],'02_LIVING_WATERDEEP'!$A$2:$A$200,0),1),"")</calculatedColumnFormula>
    </tableColumn>
    <tableColumn id="59" xr3:uid="{00000000-0010-0000-1600-00003B000000}" name="Descriptions2" dataDxfId="429">
      <calculatedColumnFormula>IFERROR(INDEX('02_LIVING_WATERDEEP'!$J$2:$J$200,MATCH(Таблиця4[[#This Row],[BUILDING NAME]],'02_LIVING_WATERDEEP'!$A$2:$A$200,0),1),"")</calculatedColumnFormula>
    </tableColumn>
    <tableColumn id="58" xr3:uid="{00000000-0010-0000-1600-00003A000000}" name="Owner/Specific NPCs3" dataDxfId="428">
      <calculatedColumnFormula>IFERROR(INDEX('02_LIVING_WATERDEEP'!$K$2:$K$200,MATCH(Таблиця4[[#This Row],[BUILDING NAME]],'02_LIVING_WATERDEEP'!$A$2:$A$200,0),1),"")</calculatedColumnFormula>
    </tableColumn>
    <tableColumn id="56" xr3:uid="{00000000-0010-0000-1600-000038000000}" name="Additional Notes4" dataDxfId="427">
      <calculatedColumnFormula>IFERROR(INDEX('02_LIVING_WATERDEEP'!$L$2:$L$200,MATCH(Таблиця4[[#This Row],[BUILDING NAME]],'02_LIVING_WATERDEEP'!$A$2:$A$200,0),1),"")</calculatedColumnFormula>
    </tableColumn>
    <tableColumn id="42" xr3:uid="{00000000-0010-0000-1600-00002A000000}" name="Link5" dataDxfId="426">
      <calculatedColumnFormula>IFERROR(INDEX('02_LIVING_WATERDEEP'!$M$2:$M$200,MATCH(Таблиця4[[#This Row],[BUILDING NAME]],'02_LIVING_WATERDEEP'!$A$2:$A$200,0),1),"")</calculatedColumnFormula>
    </tableColumn>
    <tableColumn id="43" xr3:uid="{00000000-0010-0000-1600-00002B000000}" name="Стовпець24" dataDxfId="425"/>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17000000}" name="Таблиця71" displayName="Таблиця71" ref="BD3:BE15" totalsRowShown="0" headerRowDxfId="424" dataDxfId="423">
  <autoFilter ref="BD3:BE15" xr:uid="{00000000-0009-0000-0100-000047000000}"/>
  <tableColumns count="2">
    <tableColumn id="1" xr3:uid="{00000000-0010-0000-1700-000001000000}" name="Location Terms" dataDxfId="422"/>
    <tableColumn id="2" xr3:uid="{00000000-0010-0000-1700-000002000000}" name="Definitions" dataDxfId="421"/>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F9BF37D5-F439-40C1-90E6-73FA775D1980}" name="Таблиця79" displayName="Таблиця79" ref="A960:H1086" totalsRowShown="0" headerRowDxfId="7" headerRowBorderDxfId="10" tableBorderDxfId="11">
  <autoFilter ref="A960:H1086" xr:uid="{231BFB81-CE96-412A-999F-B5F26435CB73}"/>
  <tableColumns count="8">
    <tableColumn id="1" xr3:uid="{B579DBAB-A226-4897-A347-D24F1E4B5D5B}" name="NAME"/>
    <tableColumn id="2" xr3:uid="{73E4EC3A-CED6-496F-B50B-4A03ACD19F8A}" name="D - DAGGERS - danger level"/>
    <tableColumn id="3" xr3:uid="{0B7B62EC-B00A-425B-8474-E1EC7C3E85F6}" name="TYPE" dataDxfId="9"/>
    <tableColumn id="4" xr3:uid="{7E1D90E9-8A5C-4FD2-8437-4D6A5D906A05}" name="DESCRIPTION" dataDxfId="8"/>
    <tableColumn id="5" xr3:uid="{CEFA5100-D484-4384-9D6B-5A7CBEFA28DD}" name="NOTES"/>
    <tableColumn id="6" xr3:uid="{CD76A924-97CB-46BA-8512-DF1ABD31BBF7}" name="LAYOUT "/>
    <tableColumn id="7" xr3:uid="{18B39A57-F660-4DFD-8890-CB16535192AF}" name="ADDRESS"/>
    <tableColumn id="8" xr3:uid="{AB15F1CF-BFCC-44E2-A1E1-06BD13FADE34}" name="WARD"/>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8000000}" name="lifestyles" displayName="lifestyles" ref="A3:E10" totalsRowShown="0" headerRowDxfId="420" headerRowBorderDxfId="419" tableBorderDxfId="418" totalsRowBorderDxfId="417">
  <autoFilter ref="A3:E10" xr:uid="{00000000-0009-0000-0100-000011000000}"/>
  <tableColumns count="5">
    <tableColumn id="1" xr3:uid="{00000000-0010-0000-1800-000001000000}" name="Lifestyle" dataDxfId="416"/>
    <tableColumn id="2" xr3:uid="{00000000-0010-0000-1800-000002000000}" name="Cost per day" dataDxfId="415"/>
    <tableColumn id="3" xr3:uid="{00000000-0010-0000-1800-000003000000}" name="coins" dataDxfId="414"/>
    <tableColumn id="4" xr3:uid="{00000000-0010-0000-1800-000004000000}" name="Price/year" dataDxfId="413">
      <calculatedColumnFormula>365*B4</calculatedColumnFormula>
    </tableColumn>
    <tableColumn id="5" xr3:uid="{00000000-0010-0000-1800-000005000000}" name="Cost per day, gp" dataDxfId="412"/>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9000000}" name="ships" displayName="ships" ref="AG3:AL16" totalsRowShown="0" headerRowDxfId="411" headerRowBorderDxfId="410" tableBorderDxfId="409">
  <autoFilter ref="AG3:AL16" xr:uid="{00000000-0009-0000-0100-000012000000}"/>
  <tableColumns count="6">
    <tableColumn id="1" xr3:uid="{00000000-0010-0000-1900-000001000000}" name="SHIP"/>
    <tableColumn id="2" xr3:uid="{00000000-0010-0000-1900-000002000000}" name="CAPTAIN"/>
    <tableColumn id="3" xr3:uid="{00000000-0010-0000-1900-000003000000}" name="Description"/>
    <tableColumn id="4" xr3:uid="{00000000-0010-0000-1900-000004000000}" name="Activities"/>
    <tableColumn id="5" xr3:uid="{00000000-0010-0000-1900-000005000000}" name="CREW"/>
    <tableColumn id="6" xr3:uid="{00000000-0010-0000-1900-000006000000}" name="SOURCE"/>
  </tableColumns>
  <tableStyleInfo name="TableStyleMedium15"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1A000000}" name="Таблиця67" displayName="Таблиця67" ref="G3:J66" totalsRowShown="0" headerRowDxfId="408" dataDxfId="406" headerRowBorderDxfId="407" tableBorderDxfId="405" totalsRowBorderDxfId="404">
  <autoFilter ref="G3:J66" xr:uid="{00000000-0009-0000-0100-000043000000}"/>
  <tableColumns count="4">
    <tableColumn id="1" xr3:uid="{00000000-0010-0000-1A00-000001000000}" name="#" dataDxfId="403"/>
    <tableColumn id="2" xr3:uid="{00000000-0010-0000-1A00-000002000000}" name="Name" dataDxfId="402"/>
    <tableColumn id="3" xr3:uid="{00000000-0010-0000-1A00-000003000000}" name="Description" dataDxfId="401"/>
    <tableColumn id="4" xr3:uid="{00000000-0010-0000-1A00-000004000000}" name="Стовпець1" dataDxfId="400"/>
  </tableColumns>
  <tableStyleInfo name="TableStyleMedium15"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1B000000}" name="Таблиця73" displayName="Таблиця73" ref="AG23:AI42" totalsRowShown="0">
  <autoFilter ref="AG23:AI42" xr:uid="{00000000-0009-0000-0100-000049000000}"/>
  <tableColumns count="3">
    <tableColumn id="1" xr3:uid="{00000000-0010-0000-1B00-000001000000}" name="Play Title"/>
    <tableColumn id="2" xr3:uid="{00000000-0010-0000-1B00-000002000000}" name="Date Written"/>
    <tableColumn id="3" xr3:uid="{00000000-0010-0000-1B00-000003000000}" name="Author"/>
  </tableColumns>
  <tableStyleInfo name="TableStyleMedium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1C000000}" name="Таблиця75" displayName="Таблиця75" ref="AK23:AM74" totalsRowShown="0">
  <autoFilter ref="AK23:AM74" xr:uid="{00000000-0009-0000-0100-00004B000000}"/>
  <tableColumns count="3">
    <tableColumn id="1" xr3:uid="{00000000-0010-0000-1C00-000001000000}" name="Musical Title"/>
    <tableColumn id="2" xr3:uid="{00000000-0010-0000-1C00-000002000000}" name="Date Written"/>
    <tableColumn id="3" xr3:uid="{00000000-0010-0000-1C00-000003000000}" name="Songwriter \ Performer"/>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1D000000}" name="Таблиця76" displayName="Таблиця76" ref="AO23:AT311" totalsRowShown="0">
  <autoFilter ref="AO23:AT311" xr:uid="{00000000-0009-0000-0100-00004C000000}"/>
  <tableColumns count="6">
    <tableColumn id="1" xr3:uid="{00000000-0010-0000-1D00-000001000000}" name="Book Title"/>
    <tableColumn id="2" xr3:uid="{00000000-0010-0000-1D00-000002000000}" name="Стовпець1"/>
    <tableColumn id="3" xr3:uid="{00000000-0010-0000-1D00-000003000000}" name="Original [O]?"/>
    <tableColumn id="4" xr3:uid="{00000000-0010-0000-1D00-000004000000}" name="# of Volumes"/>
    <tableColumn id="5" xr3:uid="{00000000-0010-0000-1D00-000005000000}" name="Date Written"/>
    <tableColumn id="6" xr3:uid="{00000000-0010-0000-1D00-000006000000}" name="Author"/>
  </tableColumns>
  <tableStyleInfo name="TableStyleMedium15"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1E000000}" name="Таблиця78" displayName="Таблиця78" ref="AO319:AT604" totalsRowShown="0">
  <autoFilter ref="AO319:AT604" xr:uid="{00000000-0009-0000-0100-00004E000000}"/>
  <tableColumns count="6">
    <tableColumn id="1" xr3:uid="{00000000-0010-0000-1E00-000001000000}" name="Book Title"/>
    <tableColumn id="2" xr3:uid="{00000000-0010-0000-1E00-000002000000}" name="Original [O]?"/>
    <tableColumn id="3" xr3:uid="{00000000-0010-0000-1E00-000003000000}" name="Стовпець1"/>
    <tableColumn id="4" xr3:uid="{00000000-0010-0000-1E00-000004000000}" name="# of Volumes"/>
    <tableColumn id="5" xr3:uid="{00000000-0010-0000-1E00-000005000000}" name="Date Written?"/>
    <tableColumn id="6" xr3:uid="{00000000-0010-0000-1E00-000006000000}" name="Author"/>
  </tableColumns>
  <tableStyleInfo name="TableStyleMedium15"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F000000}" name="PRESS" displayName="PRESS" ref="A3:D31" totalsRowShown="0" headerRowDxfId="399" dataDxfId="398" tableBorderDxfId="397">
  <autoFilter ref="A3:D31" xr:uid="{00000000-0009-0000-0100-00000A000000}"/>
  <tableColumns count="4">
    <tableColumn id="1" xr3:uid="{00000000-0010-0000-1F00-000001000000}" name="BROADSHEET" dataDxfId="396"/>
    <tableColumn id="2" xr3:uid="{00000000-0010-0000-1F00-000002000000}" name="NOTES" dataDxfId="395"/>
    <tableColumn id="3" xr3:uid="{00000000-0010-0000-1F00-000003000000}" name="PUBLISHER" dataDxfId="394"/>
    <tableColumn id="4" xr3:uid="{00000000-0010-0000-1F00-000004000000}" name="SOURCE" dataDxfId="393"/>
  </tableColumns>
  <tableStyleInfo name="TableStyleMedium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20000000}" name="Таблиця70" displayName="Таблиця70" ref="A34:F54" totalsRowShown="0" headerRowDxfId="392" dataDxfId="390" headerRowBorderDxfId="391">
  <autoFilter ref="A34:F54" xr:uid="{00000000-0009-0000-0100-000046000000}"/>
  <tableColumns count="6">
    <tableColumn id="1" xr3:uid="{00000000-0010-0000-2000-000001000000}" name="Title" dataDxfId="389"/>
    <tableColumn id="2" xr3:uid="{00000000-0010-0000-2000-000002000000}" name="Description" dataDxfId="388"/>
    <tableColumn id="3" xr3:uid="{00000000-0010-0000-2000-000003000000}" name="Format" dataDxfId="387"/>
    <tableColumn id="4" xr3:uid="{00000000-0010-0000-2000-000004000000}" name="Typical Resale Price" dataDxfId="386"/>
    <tableColumn id="5" xr3:uid="{00000000-0010-0000-2000-000005000000}" name="Sample Passage" dataDxfId="385"/>
    <tableColumn id="6" xr3:uid="{00000000-0010-0000-2000-000006000000}" name="Typical Resale Price2" dataDxfId="384"/>
  </tableColumns>
  <tableStyleInfo name="TableStyleMedium15"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21000000}" name="code_legal" displayName="code_legal" ref="A2:H56" totalsRowShown="0" headerRowDxfId="383" headerRowBorderDxfId="382" tableBorderDxfId="381" totalsRowBorderDxfId="380">
  <autoFilter ref="A2:H56" xr:uid="{00000000-0009-0000-0100-000009000000}"/>
  <tableColumns count="8">
    <tableColumn id="1" xr3:uid="{00000000-0010-0000-2100-000001000000}" name="PLAINT #" dataDxfId="379"/>
    <tableColumn id="2" xr3:uid="{00000000-0010-0000-2100-000002000000}" name="PLAINT" dataDxfId="378"/>
    <tableColumn id="3" xr3:uid="{00000000-0010-0000-2100-000003000000}" name="OFFENSES" dataDxfId="377"/>
    <tableColumn id="4" xr3:uid="{00000000-0010-0000-2100-000004000000}" name="CRIME" dataDxfId="376"/>
    <tableColumn id="6" xr3:uid="{07050C22-8F1F-4F85-8BAF-D8758206C685}" name="Sentence type" dataDxfId="375"/>
    <tableColumn id="7" xr3:uid="{1154CE75-B15A-4226-9E72-35D0B397B844}" name="Court" dataDxfId="374"/>
    <tableColumn id="8" xr3:uid="{5AB053F0-0FF8-44CB-80E5-1CE071BE2367}" name="5e change" dataDxfId="373"/>
    <tableColumn id="5" xr3:uid="{00000000-0010-0000-2100-000005000000}" name="SENTENCE" dataDxfId="372"/>
  </tableColumns>
  <tableStyleInfo name="TableStyleMedium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2000000}" name="sentences" displayName="sentences" ref="A59:B69" totalsRowShown="0" dataDxfId="370" headerRowBorderDxfId="371" tableBorderDxfId="369" totalsRowBorderDxfId="368">
  <autoFilter ref="A59:B69" xr:uid="{00000000-0009-0000-0100-000014000000}"/>
  <tableColumns count="2">
    <tableColumn id="1" xr3:uid="{00000000-0010-0000-2200-000001000000}" name="Стовпець1" dataDxfId="367"/>
    <tableColumn id="2" xr3:uid="{00000000-0010-0000-2200-000002000000}" name="Sentences" dataDxfId="366"/>
  </tableColumns>
  <tableStyleInfo name="TableStyleMedium15"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3000000}" name="plaint" displayName="plaint" ref="A71:B75" totalsRowShown="0" headerRowDxfId="365" dataDxfId="363" headerRowBorderDxfId="364" tableBorderDxfId="362" totalsRowBorderDxfId="361">
  <autoFilter ref="A71:B75" xr:uid="{00000000-0009-0000-0100-000015000000}"/>
  <tableColumns count="2">
    <tableColumn id="1" xr3:uid="{00000000-0010-0000-2300-000001000000}" name="PLAINT" dataDxfId="360"/>
    <tableColumn id="2" xr3:uid="{00000000-0010-0000-2300-000002000000}" name="TYPICAL CRIMES" dataDxfId="359"/>
  </tableColumns>
  <tableStyleInfo name="TableStyleMedium15"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24000000}" name="Таблиця7" displayName="Таблиця7" ref="AE2:AK2840" totalsRowShown="0" headerRowDxfId="358" dataDxfId="357">
  <autoFilter ref="AE2:AK2840" xr:uid="{00000000-0009-0000-0100-000007000000}"/>
  <tableColumns count="7">
    <tableColumn id="1" xr3:uid="{00000000-0010-0000-2400-000001000000}" name="GROUP" dataDxfId="356"/>
    <tableColumn id="2" xr3:uid="{00000000-0010-0000-2400-000002000000}" name="TRADE GOODS2" dataDxfId="355"/>
    <tableColumn id="7" xr3:uid="{00000000-0010-0000-2400-000007000000}" name="DESCRIPTION" dataDxfId="354"/>
    <tableColumn id="3" xr3:uid="{00000000-0010-0000-2400-000003000000}" name="PRICE" dataDxfId="353"/>
    <tableColumn id="4" xr3:uid="{00000000-0010-0000-2400-000004000000}" name="WEIGHT" dataDxfId="352"/>
    <tableColumn id="5" xr3:uid="{00000000-0010-0000-2400-000005000000}" name="NUMBER" dataDxfId="351"/>
    <tableColumn id="6" xr3:uid="{00000000-0010-0000-2400-000006000000}" name="COST" dataDxfId="350">
      <calculatedColumnFormula>AJ3*AH3</calculatedColumnFormula>
    </tableColumn>
  </tableColumns>
  <tableStyleInfo name="TableStyleMedium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5000000}" name="Таблиця13" displayName="Таблиця13" ref="Q2:AC18" totalsRowShown="0" headerRowDxfId="349" dataDxfId="348">
  <autoFilter ref="Q2:AC18" xr:uid="{00000000-0009-0000-0100-00000D000000}"/>
  <tableColumns count="13">
    <tableColumn id="1" xr3:uid="{00000000-0010-0000-2500-000001000000}" name="NAME" dataDxfId="347"/>
    <tableColumn id="2" xr3:uid="{00000000-0010-0000-2500-000002000000}" name="CATEGORY" dataDxfId="346"/>
    <tableColumn id="3" xr3:uid="{00000000-0010-0000-2500-000003000000}" name="PRICE, gp per dose" dataDxfId="345"/>
    <tableColumn id="4" xr3:uid="{00000000-0010-0000-2500-000004000000}" name="DESCRIPTION" dataDxfId="344"/>
    <tableColumn id="5" xr3:uid="{00000000-0010-0000-2500-000005000000}" name="TYPE" dataDxfId="343"/>
    <tableColumn id="6" xr3:uid="{00000000-0010-0000-2500-000006000000}" name="SAVE &amp; DC" dataDxfId="342"/>
    <tableColumn id="7" xr3:uid="{00000000-0010-0000-2500-000007000000}" name="INTERVAL" dataDxfId="341"/>
    <tableColumn id="8" xr3:uid="{00000000-0010-0000-2500-000008000000}" name="EFFECT" dataDxfId="340"/>
    <tableColumn id="9" xr3:uid="{00000000-0010-0000-2500-000009000000}" name="SAVE" dataDxfId="339"/>
    <tableColumn id="10" xr3:uid="{00000000-0010-0000-2500-00000A000000}" name="OVERDOSE" dataDxfId="338"/>
    <tableColumn id="11" xr3:uid="{00000000-0010-0000-2500-00000B000000}" name="EFFECT2" dataDxfId="337"/>
    <tableColumn id="12" xr3:uid="{00000000-0010-0000-2500-00000C000000}" name="EFFECT3" dataDxfId="336"/>
    <tableColumn id="13" xr3:uid="{00000000-0010-0000-2500-00000D000000}" name="Стовпець4" dataDxfId="335"/>
  </tableColumns>
  <tableStyleInfo name="TableStyleMedium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6000000}" name="Таблиця14" displayName="Таблиця14" ref="AM2:AN108" totalsRowShown="0" headerRowDxfId="334" dataDxfId="333" tableBorderDxfId="332">
  <autoFilter ref="AM2:AN108" xr:uid="{00000000-0009-0000-0100-00000E000000}"/>
  <tableColumns count="2">
    <tableColumn id="1" xr3:uid="{00000000-0010-0000-2600-000001000000}" name="NAME" dataDxfId="331"/>
    <tableColumn id="2" xr3:uid="{00000000-0010-0000-2600-000002000000}" name="COST" dataDxfId="330"/>
  </tableColumns>
  <tableStyleInfo name="TableStyleMedium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7000000}" name="GOODS_N_SERVICES_2" displayName="GOODS_N_SERVICES_2" ref="BA2:BG342" totalsRowShown="0" tableBorderDxfId="329">
  <autoFilter ref="BA2:BG342" xr:uid="{00000000-0009-0000-0100-00000F000000}"/>
  <tableColumns count="7">
    <tableColumn id="1" xr3:uid="{00000000-0010-0000-2700-000001000000}" name="GROUP" dataDxfId="328"/>
    <tableColumn id="2" xr3:uid="{00000000-0010-0000-2700-000002000000}" name="GOOD / SERVICE"/>
    <tableColumn id="5" xr3:uid="{00000000-0010-0000-2700-000005000000}" name="GUILD"/>
    <tableColumn id="4" xr3:uid="{00000000-0010-0000-2700-000004000000}" name="PRICES"/>
    <tableColumn id="7" xr3:uid="{00000000-0010-0000-2700-000007000000}" name="Стовпець1"/>
    <tableColumn id="6" xr3:uid="{00000000-0010-0000-2700-000006000000}" name="ITEMS"/>
    <tableColumn id="3" xr3:uid="{00000000-0010-0000-2700-000003000000}" name="PRICE, GP" dataDxfId="327">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28000000}" name="Coins" displayName="Coins" ref="F4:G15" totalsRowShown="0" headerRowBorderDxfId="326" tableBorderDxfId="325" totalsRowBorderDxfId="324">
  <autoFilter ref="F4:G15" xr:uid="{00000000-0009-0000-0100-000008000000}"/>
  <tableColumns count="2">
    <tableColumn id="1" xr3:uid="{00000000-0010-0000-2800-000001000000}" name="COIN" dataDxfId="323"/>
    <tableColumn id="2" xr3:uid="{00000000-0010-0000-2800-000002000000}" name="VALUE" dataDxfId="322"/>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29000000}" name="WINES_OF_WATERDEEP" displayName="WINES_OF_WATERDEEP" ref="E3:L68" totalsRowShown="0" headerRowDxfId="321" dataDxfId="320">
  <autoFilter ref="E3:L68" xr:uid="{00000000-0009-0000-0100-000017000000}"/>
  <tableColumns count="8">
    <tableColumn id="1" xr3:uid="{00000000-0010-0000-2900-000001000000}" name="ORGANIZATION" dataDxfId="319"/>
    <tableColumn id="2" xr3:uid="{00000000-0010-0000-2900-000002000000}" name="DOMESTIC / IMPORT" dataDxfId="318"/>
    <tableColumn id="3" xr3:uid="{00000000-0010-0000-2900-000003000000}" name="NAME" dataDxfId="317"/>
    <tableColumn id="4" xr3:uid="{00000000-0010-0000-2900-000004000000}" name="DESCRIPTION" dataDxfId="316"/>
    <tableColumn id="8" xr3:uid="{00000000-0010-0000-2900-000008000000}" name="TYPE" dataDxfId="315"/>
    <tableColumn id="5" xr3:uid="{00000000-0010-0000-2900-000005000000}" name="QUALITY" dataDxfId="314"/>
    <tableColumn id="7" xr3:uid="{00000000-0010-0000-2900-000007000000}" name="VINEYARD" dataDxfId="313"/>
    <tableColumn id="6" xr3:uid="{00000000-0010-0000-2900-000006000000}" name="NOTES" dataDxfId="312"/>
  </tableColumns>
  <tableStyleInfo name="TableStyleMedium1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2A000000}" name="Таблиця26" displayName="Таблиця26" ref="N3:O19" totalsRowShown="0" headerRowDxfId="311" dataDxfId="309" headerRowBorderDxfId="310" tableBorderDxfId="308" totalsRowBorderDxfId="307">
  <autoFilter ref="N3:O19" xr:uid="{00000000-0009-0000-0100-00001A000000}"/>
  <tableColumns count="2">
    <tableColumn id="1" xr3:uid="{00000000-0010-0000-2A00-000001000000}" name="TYPE" dataDxfId="306"/>
    <tableColumn id="2" xr3:uid="{00000000-0010-0000-2A00-000002000000}" name="DESCRIPTION" dataDxfId="305"/>
  </tableColumns>
  <tableStyleInfo name="TableStyleMedium15"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B000000}" name="Таблиця27" displayName="Таблиця27" ref="Q3:R12" totalsRowShown="0" headerRowDxfId="304" dataDxfId="302" headerRowBorderDxfId="303" tableBorderDxfId="301">
  <autoFilter ref="Q3:R12" xr:uid="{00000000-0009-0000-0100-00001B000000}"/>
  <tableColumns count="2">
    <tableColumn id="1" xr3:uid="{00000000-0010-0000-2B00-000001000000}" name="TYPE" dataDxfId="300"/>
    <tableColumn id="2" xr3:uid="{00000000-0010-0000-2B00-000002000000}" name="DESCRIPTION" dataDxfId="299"/>
  </tableColumns>
  <tableStyleInfo name="TableStyleMedium15"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C000000}" name="SPELL_MATERIAL_COMPONENTS" displayName="SPELL_MATERIAL_COMPONENTS" ref="A2:R358" headerRowDxfId="298" totalsRowDxfId="295" headerRowBorderDxfId="297" tableBorderDxfId="296">
  <tableColumns count="18">
    <tableColumn id="1" xr3:uid="{00000000-0010-0000-2C00-000001000000}" name="COMPONENT" dataDxfId="294"/>
    <tableColumn id="2" xr3:uid="{00000000-0010-0000-2C00-000002000000}" name="VALUE" dataDxfId="293"/>
    <tableColumn id="3" xr3:uid="{00000000-0010-0000-2C00-000003000000}" name="SPELL NAME" dataDxfId="292"/>
    <tableColumn id="4" xr3:uid="{00000000-0010-0000-2C00-000004000000}" name="CONSUMABLE" dataDxfId="291"/>
    <tableColumn id="5" xr3:uid="{00000000-0010-0000-2C00-000005000000}" name="SOURCE" dataDxfId="290"/>
    <tableColumn id="6" xr3:uid="{00000000-0010-0000-2C00-000006000000}" name="PAGE" dataDxfId="289"/>
    <tableColumn id="7" xr3:uid="{00000000-0010-0000-2C00-000007000000}" name="LEVEL" dataDxfId="288"/>
    <tableColumn id="8" xr3:uid="{00000000-0010-0000-2C00-000008000000}" name="NOTES" dataDxfId="287"/>
    <tableColumn id="9" xr3:uid="{00000000-0010-0000-2C00-000009000000}" name="SCHOOL OF SPELL" dataDxfId="286"/>
    <tableColumn id="18" xr3:uid="{00000000-0010-0000-2C00-000012000000}" name="DIVINE OR ARCANE" dataDxfId="285" dataCellStyle="Звичайний 2">
      <calculatedColumnFormula>IF(OR(SPELL_MATERIAL_COMPONENTS[[#This Row],[Sorcerer]]=1,SPELL_MATERIAL_COMPONENTS[[#This Row],[Wizard]]=1),"ARCANE","DIVINE")</calculatedColumnFormula>
    </tableColumn>
    <tableColumn id="10" xr3:uid="{00000000-0010-0000-2C00-00000A000000}" name="Bard" dataDxfId="284"/>
    <tableColumn id="11" xr3:uid="{00000000-0010-0000-2C00-00000B000000}" name="Cleric" dataDxfId="283"/>
    <tableColumn id="12" xr3:uid="{00000000-0010-0000-2C00-00000C000000}" name="Druid" dataDxfId="282"/>
    <tableColumn id="13" xr3:uid="{00000000-0010-0000-2C00-00000D000000}" name="Paladin" dataDxfId="281"/>
    <tableColumn id="14" xr3:uid="{00000000-0010-0000-2C00-00000E000000}" name="Ranger" dataDxfId="280"/>
    <tableColumn id="15" xr3:uid="{00000000-0010-0000-2C00-00000F000000}" name="Sorcerer" dataDxfId="279"/>
    <tableColumn id="16" xr3:uid="{00000000-0010-0000-2C00-000010000000}" name="Warlock" dataDxfId="278"/>
    <tableColumn id="17" xr3:uid="{00000000-0010-0000-2C00-000011000000}" name="Wizard" dataDxfId="277"/>
  </tableColumns>
  <tableStyleInfo name="TableStyleLight13"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2D000000}" name="Таблиця3" displayName="Таблиця3" ref="F3:N123" totalsRowShown="0" headerRowDxfId="276" dataDxfId="274" headerRowBorderDxfId="275" tableBorderDxfId="273" totalsRowBorderDxfId="272">
  <autoFilter ref="F3:N123" xr:uid="{00000000-0009-0000-0100-000003000000}"/>
  <tableColumns count="9">
    <tableColumn id="1" xr3:uid="{00000000-0010-0000-2D00-000001000000}" name="#" dataDxfId="271"/>
    <tableColumn id="2" xr3:uid="{00000000-0010-0000-2D00-000002000000}" name="CASTLE WARD" dataDxfId="270"/>
    <tableColumn id="3" xr3:uid="{00000000-0010-0000-2D00-000003000000}" name="SEA WARD" dataDxfId="269"/>
    <tableColumn id="4" xr3:uid="{00000000-0010-0000-2D00-000004000000}" name="NORTH WARD" dataDxfId="268"/>
    <tableColumn id="5" xr3:uid="{00000000-0010-0000-2D00-000005000000}" name="TRADES WARD" dataDxfId="267"/>
    <tableColumn id="6" xr3:uid="{00000000-0010-0000-2D00-000006000000}" name="SOUTHERN WARD" dataDxfId="266"/>
    <tableColumn id="7" xr3:uid="{00000000-0010-0000-2D00-000007000000}" name="DOCK WARD" dataDxfId="265"/>
    <tableColumn id="8" xr3:uid="{00000000-0010-0000-2D00-000008000000}" name="CITY OF THE DEAD" dataDxfId="264"/>
    <tableColumn id="9" xr3:uid="{00000000-0010-0000-2D00-000009000000}" name="#2" dataDxfId="263"/>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E000000}" name="Durnan_BusinessResults" displayName="Durnan_BusinessResults" ref="E4:K13" totalsRowShown="0" headerRowDxfId="262" dataDxfId="261">
  <autoFilter ref="E4:K13" xr:uid="{00000000-0009-0000-0100-000010000000}"/>
  <tableColumns count="7">
    <tableColumn id="1" xr3:uid="{00000000-0010-0000-2E00-000001000000}" name="d100" dataDxfId="260"/>
    <tableColumn id="2" xr3:uid="{00000000-0010-0000-2E00-000002000000}" name="Squalid" dataDxfId="259"/>
    <tableColumn id="3" xr3:uid="{00000000-0010-0000-2E00-000003000000}" name="Poor" dataDxfId="258"/>
    <tableColumn id="4" xr3:uid="{00000000-0010-0000-2E00-000004000000}" name="Modest" dataDxfId="257"/>
    <tableColumn id="5" xr3:uid="{00000000-0010-0000-2E00-000005000000}" name="Comfortable" dataDxfId="256"/>
    <tableColumn id="6" xr3:uid="{00000000-0010-0000-2E00-000006000000}" name="Wealthy" dataDxfId="255"/>
    <tableColumn id="7" xr3:uid="{00000000-0010-0000-2E00-000007000000}" name="Aristocratic" dataDxfId="254"/>
  </tableColumns>
  <tableStyleInfo name="TableStyleMedium15"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2F000000}" name="Durnan_Tavern_Events" displayName="Durnan_Tavern_Events" ref="M4:N104" totalsRowShown="0" headerRowDxfId="253" dataDxfId="252">
  <autoFilter ref="M4:N104" xr:uid="{00000000-0009-0000-0100-000018000000}"/>
  <tableColumns count="2">
    <tableColumn id="1" xr3:uid="{00000000-0010-0000-2F00-000001000000}" name="d100" dataDxfId="251"/>
    <tableColumn id="2" xr3:uid="{00000000-0010-0000-2F00-000002000000}" name="Result" dataDxfId="250"/>
  </tableColumns>
  <tableStyleInfo name="TableStyleMedium1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30000000}" name="Durnan_Business_Valuation" displayName="Durnan_Business_Valuation" ref="P4:Q10" totalsRowShown="0" headerRowDxfId="249" dataDxfId="248">
  <autoFilter ref="P4:Q10" xr:uid="{00000000-0009-0000-0100-000019000000}"/>
  <tableColumns count="2">
    <tableColumn id="1" xr3:uid="{00000000-0010-0000-3000-000001000000}" name="Total Valuation" dataDxfId="247"/>
    <tableColumn id="2" xr3:uid="{00000000-0010-0000-3000-000002000000}" name="Quality" dataDxfId="246"/>
  </tableColumns>
  <tableStyleInfo name="TableStyleMedium15"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31000000}" name="Durnan_Tavern_Uprgrades" displayName="Durnan_Tavern_Uprgrades" ref="S4:W22" totalsRowShown="0" headerRowDxfId="245" dataDxfId="244">
  <autoFilter ref="S4:W22" xr:uid="{00000000-0009-0000-0100-00001D000000}"/>
  <tableColumns count="5">
    <tableColumn id="1" xr3:uid="{00000000-0010-0000-3100-000001000000}" name="Feature" dataDxfId="243"/>
    <tableColumn id="2" xr3:uid="{00000000-0010-0000-3100-000002000000}" name="Prerequisite" dataDxfId="242"/>
    <tableColumn id="3" xr3:uid="{00000000-0010-0000-3100-000003000000}" name="Downtime Activities" dataDxfId="241"/>
    <tableColumn id="4" xr3:uid="{00000000-0010-0000-3100-000004000000}" name="Cost (gp)" dataDxfId="240"/>
    <tableColumn id="5" xr3:uid="{00000000-0010-0000-3100-000005000000}" name="Valuation (based on cost)" dataDxfId="239"/>
  </tableColumns>
  <tableStyleInfo name="TableStyleMedium15"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32000000}" name="Таблиця30" displayName="Таблиця30" ref="Y4:Z10" totalsRowShown="0" headerRowDxfId="238" dataDxfId="236" headerRowBorderDxfId="237" tableBorderDxfId="235">
  <autoFilter ref="Y4:Z10" xr:uid="{00000000-0009-0000-0100-00001E000000}"/>
  <tableColumns count="2">
    <tableColumn id="1" xr3:uid="{00000000-0010-0000-3200-000001000000}" name="d100" dataDxfId="234"/>
    <tableColumn id="2" xr3:uid="{00000000-0010-0000-3200-000002000000}" name="Result" dataDxfId="233"/>
  </tableColumns>
  <tableStyleInfo name="TableStyleMedium15"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33000000}" name="Таблиця31" displayName="Таблиця31" ref="AB4:AC10" totalsRowShown="0" headerRowDxfId="232" dataDxfId="230" headerRowBorderDxfId="231" tableBorderDxfId="229">
  <autoFilter ref="AB4:AC10" xr:uid="{00000000-0009-0000-0100-00001F000000}"/>
  <tableColumns count="2">
    <tableColumn id="1" xr3:uid="{00000000-0010-0000-3300-000001000000}" name="d100" dataDxfId="228"/>
    <tableColumn id="2" xr3:uid="{00000000-0010-0000-3300-000002000000}" name="Result" dataDxfId="227"/>
  </tableColumns>
  <tableStyleInfo name="TableStyleMedium15"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34000000}" name="Таблиця32" displayName="Таблиця32" ref="AE4:AF10" totalsRowShown="0" headerRowDxfId="226" dataDxfId="224" headerRowBorderDxfId="225" tableBorderDxfId="223">
  <autoFilter ref="AE4:AF10" xr:uid="{00000000-0009-0000-0100-000020000000}"/>
  <tableColumns count="2">
    <tableColumn id="1" xr3:uid="{00000000-0010-0000-3400-000001000000}" name="d100" dataDxfId="222"/>
    <tableColumn id="2" xr3:uid="{00000000-0010-0000-3400-000002000000}" name="Result" dataDxfId="221"/>
  </tableColumns>
  <tableStyleInfo name="TableStyleMedium15"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35000000}" name="Таблиця33" displayName="Таблиця33" ref="AH4:AI12" totalsRowShown="0" headerRowDxfId="220" dataDxfId="218" headerRowBorderDxfId="219" tableBorderDxfId="217">
  <autoFilter ref="AH4:AI12" xr:uid="{00000000-0009-0000-0100-000021000000}"/>
  <tableColumns count="2">
    <tableColumn id="1" xr3:uid="{00000000-0010-0000-3500-000001000000}" name="d100" dataDxfId="216"/>
    <tableColumn id="2" xr3:uid="{00000000-0010-0000-3500-000002000000}" name="Result" dataDxfId="215"/>
  </tableColumns>
  <tableStyleInfo name="TableStyleMedium15"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36000000}" name="Таблиця34" displayName="Таблиця34" ref="AK4:AL10" totalsRowShown="0" headerRowDxfId="214" dataDxfId="212" headerRowBorderDxfId="213" tableBorderDxfId="211">
  <autoFilter ref="AK4:AL10" xr:uid="{00000000-0009-0000-0100-000022000000}"/>
  <tableColumns count="2">
    <tableColumn id="1" xr3:uid="{00000000-0010-0000-3600-000001000000}" name="d100" dataDxfId="210"/>
    <tableColumn id="2" xr3:uid="{00000000-0010-0000-3600-000002000000}" name="Result" dataDxfId="209"/>
  </tableColumns>
  <tableStyleInfo name="TableStyleMedium15"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37000000}" name="Таблиця35" displayName="Таблиця35" ref="AN4:AO10" totalsRowShown="0" headerRowDxfId="208" dataDxfId="206" headerRowBorderDxfId="207" tableBorderDxfId="205">
  <autoFilter ref="AN4:AO10" xr:uid="{00000000-0009-0000-0100-000023000000}"/>
  <tableColumns count="2">
    <tableColumn id="1" xr3:uid="{00000000-0010-0000-3700-000001000000}" name="d100" dataDxfId="204"/>
    <tableColumn id="2" xr3:uid="{00000000-0010-0000-3700-000002000000}" name="Result" dataDxfId="203"/>
  </tableColumns>
  <tableStyleInfo name="TableStyleMedium15"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38000000}" name="Таблиця36" displayName="Таблиця36" ref="AQ4:AR10" totalsRowShown="0" headerRowDxfId="202" dataDxfId="200" headerRowBorderDxfId="201" tableBorderDxfId="199">
  <autoFilter ref="AQ4:AR10" xr:uid="{00000000-0009-0000-0100-000024000000}"/>
  <tableColumns count="2">
    <tableColumn id="1" xr3:uid="{00000000-0010-0000-3800-000001000000}" name="d100" dataDxfId="198"/>
    <tableColumn id="2" xr3:uid="{00000000-0010-0000-3800-000002000000}" name="Result" dataDxfId="197"/>
  </tableColumns>
  <tableStyleInfo name="TableStyleMedium15"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39000000}" name="Таблиця37" displayName="Таблиця37" ref="AT4:BA54" totalsRowShown="0" headerRowDxfId="196" dataDxfId="194" headerRowBorderDxfId="195" tableBorderDxfId="193">
  <autoFilter ref="AT4:BA54" xr:uid="{00000000-0009-0000-0100-000025000000}"/>
  <tableColumns count="8">
    <tableColumn id="1" xr3:uid="{00000000-0010-0000-3900-000001000000}" name="d100" dataDxfId="192"/>
    <tableColumn id="2" xr3:uid="{00000000-0010-0000-3900-000002000000}" name="Stem" dataDxfId="191"/>
    <tableColumn id="3" xr3:uid="{00000000-0010-0000-3900-000003000000}" name="d1002" dataDxfId="190"/>
    <tableColumn id="4" xr3:uid="{00000000-0010-0000-3900-000004000000}" name="Stem3" dataDxfId="189"/>
    <tableColumn id="5" xr3:uid="{00000000-0010-0000-3900-000005000000}" name="d1004" dataDxfId="188"/>
    <tableColumn id="6" xr3:uid="{00000000-0010-0000-3900-000006000000}" name="Stem5" dataDxfId="187"/>
    <tableColumn id="7" xr3:uid="{00000000-0010-0000-3900-000007000000}" name="d1006" dataDxfId="186"/>
    <tableColumn id="8" xr3:uid="{00000000-0010-0000-3900-000008000000}" name="Stem7" dataDxfId="185"/>
  </tableColumns>
  <tableStyleInfo name="TableStyleMedium15"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3A000000}" name="Таблиця38" displayName="Таблиця38" ref="BC4:BE10" totalsRowShown="0" headerRowDxfId="184" dataDxfId="182" headerRowBorderDxfId="183" tableBorderDxfId="181">
  <autoFilter ref="BC4:BE10" xr:uid="{00000000-0009-0000-0100-000026000000}"/>
  <tableColumns count="3">
    <tableColumn id="1" xr3:uid="{00000000-0010-0000-3A00-000001000000}" name="d6" dataDxfId="180"/>
    <tableColumn id="2" xr3:uid="{00000000-0010-0000-3A00-000002000000}" name="Quality" dataDxfId="179"/>
    <tableColumn id="3" xr3:uid="{00000000-0010-0000-3A00-000003000000}" name="Associated Lifestyle" dataDxfId="178"/>
  </tableColumns>
  <tableStyleInfo name="TableStyleMedium15"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3B000000}" name="Таблиця39" displayName="Таблиця39" ref="BG4:BH24" totalsRowShown="0" headerRowDxfId="177" dataDxfId="175" headerRowBorderDxfId="176" tableBorderDxfId="174">
  <autoFilter ref="BG4:BH24" xr:uid="{00000000-0009-0000-0100-000027000000}"/>
  <tableColumns count="2">
    <tableColumn id="1" xr3:uid="{00000000-0010-0000-3B00-000001000000}" name="d20" dataDxfId="173"/>
    <tableColumn id="2" xr3:uid="{00000000-0010-0000-3B00-000002000000}" name="Appearance" dataDxfId="172"/>
  </tableColumns>
  <tableStyleInfo name="TableStyleMedium15"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3C000000}" name="Таблиця40" displayName="Таблиця40" ref="BJ4:BK24" totalsRowShown="0" headerRowDxfId="171" dataDxfId="169" headerRowBorderDxfId="170" tableBorderDxfId="168">
  <autoFilter ref="BJ4:BK24" xr:uid="{00000000-0009-0000-0100-000028000000}"/>
  <tableColumns count="2">
    <tableColumn id="1" xr3:uid="{00000000-0010-0000-3C00-000001000000}" name="d20" dataDxfId="167"/>
    <tableColumn id="2" xr3:uid="{00000000-0010-0000-3C00-000002000000}" name="Appearance" dataDxfId="166"/>
  </tableColumns>
  <tableStyleInfo name="TableStyleMedium15"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3D000000}" name="Таблиця41" displayName="Таблиця41" ref="BM4:BN24" totalsRowShown="0" headerRowDxfId="165" dataDxfId="163" headerRowBorderDxfId="164" tableBorderDxfId="162">
  <autoFilter ref="BM4:BN24" xr:uid="{00000000-0009-0000-0100-000029000000}"/>
  <tableColumns count="2">
    <tableColumn id="1" xr3:uid="{00000000-0010-0000-3D00-000001000000}" name="d20" dataDxfId="161"/>
    <tableColumn id="2" xr3:uid="{00000000-0010-0000-3D00-000002000000}" name="Appearance" dataDxfId="160"/>
  </tableColumns>
  <tableStyleInfo name="TableStyleMedium15"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3E000000}" name="Таблиця42" displayName="Таблиця42" ref="BP4:BQ24" totalsRowShown="0" headerRowDxfId="159" dataDxfId="157" headerRowBorderDxfId="158" tableBorderDxfId="156">
  <autoFilter ref="BP4:BQ24" xr:uid="{00000000-0009-0000-0100-00002A000000}"/>
  <tableColumns count="2">
    <tableColumn id="1" xr3:uid="{00000000-0010-0000-3E00-000001000000}" name="d10" dataDxfId="155"/>
    <tableColumn id="2" xr3:uid="{00000000-0010-0000-3E00-000002000000}" name="Type" dataDxfId="154"/>
  </tableColumns>
  <tableStyleInfo name="TableStyleMedium15"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3F000000}" name="Таблиця43" displayName="Таблиця43" ref="BS4:BT24" totalsRowShown="0" headerRowDxfId="153" dataDxfId="151" headerRowBorderDxfId="152" tableBorderDxfId="150">
  <autoFilter ref="BS4:BT24" xr:uid="{00000000-0009-0000-0100-00002B000000}"/>
  <tableColumns count="2">
    <tableColumn id="1" xr3:uid="{00000000-0010-0000-3F00-000001000000}" name="d20" dataDxfId="149"/>
    <tableColumn id="2" xr3:uid="{00000000-0010-0000-3F00-000002000000}" name="Feature" dataDxfId="148"/>
  </tableColumns>
  <tableStyleInfo name="TableStyleMedium15"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40000000}" name="Таблиця44" displayName="Таблиця44" ref="BV4:BW24" totalsRowShown="0" headerRowDxfId="147" dataDxfId="145" headerRowBorderDxfId="146" tableBorderDxfId="144">
  <autoFilter ref="BV4:BW24" xr:uid="{00000000-0009-0000-0100-00002C000000}"/>
  <tableColumns count="2">
    <tableColumn id="1" xr3:uid="{00000000-0010-0000-4000-000001000000}" name="d20" dataDxfId="143"/>
    <tableColumn id="2" xr3:uid="{00000000-0010-0000-4000-000002000000}" name="Feature" dataDxfId="142"/>
  </tableColumns>
  <tableStyleInfo name="TableStyleMedium15"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41000000}" name="Таблиця45" displayName="Таблиця45" ref="BY4:BZ24" totalsRowShown="0" headerRowDxfId="141" dataDxfId="139" headerRowBorderDxfId="140" tableBorderDxfId="138">
  <autoFilter ref="BY4:BZ24" xr:uid="{00000000-0009-0000-0100-00002D000000}"/>
  <tableColumns count="2">
    <tableColumn id="1" xr3:uid="{00000000-0010-0000-4100-000001000000}" name="d20" dataDxfId="137"/>
    <tableColumn id="2" xr3:uid="{00000000-0010-0000-4100-000002000000}" name="Feature" dataDxfId="136"/>
  </tableColumns>
  <tableStyleInfo name="TableStyleMedium15"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42000000}" name="Таблиця46" displayName="Таблиця46" ref="CB4:CC24" totalsRowShown="0" headerRowDxfId="135" dataDxfId="133" headerRowBorderDxfId="134" tableBorderDxfId="132">
  <autoFilter ref="CB4:CC24" xr:uid="{00000000-0009-0000-0100-00002E000000}"/>
  <tableColumns count="2">
    <tableColumn id="1" xr3:uid="{00000000-0010-0000-4200-000001000000}" name="d20" dataDxfId="131"/>
    <tableColumn id="2" xr3:uid="{00000000-0010-0000-4200-000002000000}" name="Feature" dataDxfId="130"/>
  </tableColumns>
  <tableStyleInfo name="TableStyleMedium15"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43000000}" name="Таблиця47" displayName="Таблиця47" ref="CE4:CF24" totalsRowShown="0" headerRowDxfId="129" dataDxfId="127" headerRowBorderDxfId="128" tableBorderDxfId="126">
  <autoFilter ref="CE4:CF24" xr:uid="{00000000-0009-0000-0100-00002F000000}"/>
  <tableColumns count="2">
    <tableColumn id="1" xr3:uid="{00000000-0010-0000-4300-000001000000}" name="d20" dataDxfId="125"/>
    <tableColumn id="2" xr3:uid="{00000000-0010-0000-4300-000002000000}" name="Feature" dataDxfId="124"/>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44000000}" name="Таблиця48" displayName="Таблиця48" ref="CH4:CI14" totalsRowShown="0" headerRowDxfId="123" dataDxfId="121" headerRowBorderDxfId="122" tableBorderDxfId="120">
  <autoFilter ref="CH4:CI14" xr:uid="{00000000-0009-0000-0100-000030000000}"/>
  <tableColumns count="2">
    <tableColumn id="1" xr3:uid="{00000000-0010-0000-4400-000001000000}" name="d10" dataDxfId="119"/>
    <tableColumn id="2" xr3:uid="{00000000-0010-0000-4400-000002000000}" name="Act" dataDxfId="118"/>
  </tableColumns>
  <tableStyleInfo name="TableStyleMedium15"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45000000}" name="Таблиця49" displayName="Таблиця49" ref="CK4:CL24" totalsRowShown="0" headerRowDxfId="117" dataDxfId="115" headerRowBorderDxfId="116" tableBorderDxfId="114">
  <autoFilter ref="CK4:CL24" xr:uid="{00000000-0009-0000-0100-000031000000}"/>
  <tableColumns count="2">
    <tableColumn id="1" xr3:uid="{00000000-0010-0000-4500-000001000000}" name="d20" dataDxfId="113"/>
    <tableColumn id="2" xr3:uid="{00000000-0010-0000-4500-000002000000}" name="Dish" dataDxfId="112"/>
  </tableColumns>
  <tableStyleInfo name="TableStyleMedium15"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46000000}" name="Таблиця50" displayName="Таблиця50" ref="CN4:CO10" totalsRowShown="0" headerRowDxfId="111" dataDxfId="109" headerRowBorderDxfId="110" tableBorderDxfId="108">
  <autoFilter ref="CN4:CO10" xr:uid="{00000000-0009-0000-0100-000032000000}"/>
  <tableColumns count="2">
    <tableColumn id="1" xr3:uid="{00000000-0010-0000-4600-000001000000}" name="d6" dataDxfId="107"/>
    <tableColumn id="2" xr3:uid="{00000000-0010-0000-4600-000002000000}" name="Patron" dataDxfId="106"/>
  </tableColumns>
  <tableStyleInfo name="TableStyleMedium15"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47000000}" name="Таблиця51" displayName="Таблиця51" ref="CQ4:CR10" totalsRowShown="0" headerRowDxfId="105" dataDxfId="103" headerRowBorderDxfId="104" tableBorderDxfId="102">
  <autoFilter ref="CQ4:CR10" xr:uid="{00000000-0009-0000-0100-000033000000}"/>
  <tableColumns count="2">
    <tableColumn id="1" xr3:uid="{00000000-0010-0000-4700-000001000000}" name="d6" dataDxfId="101"/>
    <tableColumn id="2" xr3:uid="{00000000-0010-0000-4700-000002000000}" name="Patron" dataDxfId="100"/>
  </tableColumns>
  <tableStyleInfo name="TableStyleMedium15"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48000000}" name="Таблиця52" displayName="Таблиця52" ref="CT4:CU10" totalsRowShown="0" headerRowDxfId="99" dataDxfId="97" headerRowBorderDxfId="98" tableBorderDxfId="96">
  <autoFilter ref="CT4:CU10" xr:uid="{00000000-0009-0000-0100-000034000000}"/>
  <tableColumns count="2">
    <tableColumn id="1" xr3:uid="{00000000-0010-0000-4800-000001000000}" name="d6" dataDxfId="95"/>
    <tableColumn id="2" xr3:uid="{00000000-0010-0000-4800-000002000000}" name="Patron" dataDxfId="94"/>
  </tableColumns>
  <tableStyleInfo name="TableStyleMedium15"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49000000}" name="Таблиця53" displayName="Таблиця53" ref="CW4:CX10" totalsRowShown="0" headerRowDxfId="93" dataDxfId="91" headerRowBorderDxfId="92" tableBorderDxfId="90">
  <autoFilter ref="CW4:CX10" xr:uid="{00000000-0009-0000-0100-000035000000}"/>
  <tableColumns count="2">
    <tableColumn id="1" xr3:uid="{00000000-0010-0000-4900-000001000000}" name="d6" dataDxfId="89"/>
    <tableColumn id="2" xr3:uid="{00000000-0010-0000-4900-000002000000}" name="Patron" dataDxfId="88"/>
  </tableColumns>
  <tableStyleInfo name="TableStyleMedium15"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4A000000}" name="Таблиця54" displayName="Таблиця54" ref="CZ4:DA10" totalsRowShown="0" headerRowDxfId="87" dataDxfId="85" headerRowBorderDxfId="86" tableBorderDxfId="84">
  <autoFilter ref="CZ4:DA10" xr:uid="{00000000-0009-0000-0100-000036000000}"/>
  <tableColumns count="2">
    <tableColumn id="1" xr3:uid="{00000000-0010-0000-4A00-000001000000}" name="d6" dataDxfId="83"/>
    <tableColumn id="2" xr3:uid="{00000000-0010-0000-4A00-000002000000}" name="Patron" dataDxfId="82"/>
  </tableColumns>
  <tableStyleInfo name="TableStyleMedium15"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4B000000}" name="Таблиця55" displayName="Таблиця55" ref="DC4:DD10" totalsRowShown="0" headerRowDxfId="81" dataDxfId="79" headerRowBorderDxfId="80" tableBorderDxfId="78">
  <autoFilter ref="DC4:DD10" xr:uid="{00000000-0009-0000-0100-000037000000}"/>
  <tableColumns count="2">
    <tableColumn id="1" xr3:uid="{00000000-0010-0000-4B00-000001000000}" name="d6" dataDxfId="77"/>
    <tableColumn id="2" xr3:uid="{00000000-0010-0000-4B00-000002000000}" name="Patron" dataDxfId="76"/>
  </tableColumns>
  <tableStyleInfo name="TableStyleMedium15"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4C000000}" name="Таблиця56" displayName="Таблиця56" ref="DF4:DG24" totalsRowShown="0" headerRowDxfId="75" dataDxfId="73" headerRowBorderDxfId="74" tableBorderDxfId="72">
  <autoFilter ref="DF4:DG24" xr:uid="{00000000-0009-0000-0100-000038000000}"/>
  <tableColumns count="2">
    <tableColumn id="1" xr3:uid="{00000000-0010-0000-4C00-000001000000}" name="d20" dataDxfId="71"/>
    <tableColumn id="2" xr3:uid="{00000000-0010-0000-4C00-000002000000}" name="Event" dataDxfId="70"/>
  </tableColumns>
  <tableStyleInfo name="TableStyleMedium15"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4D000000}" name="Таблиця57" displayName="Таблиця57" ref="DI4:DJ54" totalsRowShown="0" headerRowDxfId="69" dataDxfId="67" headerRowBorderDxfId="68" tableBorderDxfId="66">
  <autoFilter ref="DI4:DJ54" xr:uid="{00000000-0009-0000-0100-000039000000}"/>
  <tableColumns count="2">
    <tableColumn id="1" xr3:uid="{00000000-0010-0000-4D00-000001000000}" name="d100" dataDxfId="65"/>
    <tableColumn id="2" xr3:uid="{00000000-0010-0000-4D00-000002000000}" name="Result" dataDxfId="64"/>
  </tableColumns>
  <tableStyleInfo name="TableStyleMedium15"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4E000000}" name="Таблиця58" displayName="Таблиця58" ref="DL4:DM24" totalsRowShown="0" headerRowDxfId="63" dataDxfId="61" headerRowBorderDxfId="62" tableBorderDxfId="60">
  <autoFilter ref="DL4:DM24" xr:uid="{00000000-0009-0000-0100-00003A000000}"/>
  <tableColumns count="2">
    <tableColumn id="1" xr3:uid="{00000000-0010-0000-4E00-000001000000}" name="d20" dataDxfId="59"/>
    <tableColumn id="2" xr3:uid="{00000000-0010-0000-4E00-000002000000}" name="Complications" dataDxfId="58"/>
  </tableColumns>
  <tableStyleInfo name="TableStyleMedium15"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4F000000}" name="Таблиця19" displayName="Таблиця19" ref="B5:R81" totalsRowShown="0">
  <autoFilter ref="B5:R81" xr:uid="{00000000-0009-0000-0100-000013000000}"/>
  <tableColumns count="17">
    <tableColumn id="1" xr3:uid="{00000000-0010-0000-4F00-000001000000}" name="Encounter " dataDxfId="57"/>
    <tableColumn id="2" xr3:uid="{00000000-0010-0000-4F00-000002000000}" name="CASTLE" dataDxfId="56"/>
    <tableColumn id="3" xr3:uid="{00000000-0010-0000-4F00-000003000000}" name="CITY OF DEAD" dataDxfId="55"/>
    <tableColumn id="4" xr3:uid="{00000000-0010-0000-4F00-000004000000}" name="DOCK" dataDxfId="54"/>
    <tableColumn id="5" xr3:uid="{00000000-0010-0000-4F00-000005000000}" name="FIELD" dataDxfId="53"/>
    <tableColumn id="6" xr3:uid="{00000000-0010-0000-4F00-000006000000}" name="NORTH" dataDxfId="52"/>
    <tableColumn id="7" xr3:uid="{00000000-0010-0000-4F00-000007000000}" name="SEA" dataDxfId="51"/>
    <tableColumn id="8" xr3:uid="{00000000-0010-0000-4F00-000008000000}" name="SOUTHERN" dataDxfId="50"/>
    <tableColumn id="9" xr3:uid="{00000000-0010-0000-4F00-000009000000}" name="TRADES" dataDxfId="49"/>
    <tableColumn id="10" xr3:uid="{00000000-0010-0000-4F00-00000A000000}" name="Стовпець1"/>
    <tableColumn id="11" xr3:uid="{00000000-0010-0000-4F00-00000B000000}" name="Стовпець2"/>
    <tableColumn id="12" xr3:uid="{00000000-0010-0000-4F00-00000C000000}" name="Стовпець3"/>
    <tableColumn id="13" xr3:uid="{00000000-0010-0000-4F00-00000D000000}" name="Стовпець4"/>
    <tableColumn id="14" xr3:uid="{00000000-0010-0000-4F00-00000E000000}" name="Стовпець5"/>
    <tableColumn id="15" xr3:uid="{00000000-0010-0000-4F00-00000F000000}" name="Стовпець6"/>
    <tableColumn id="16" xr3:uid="{00000000-0010-0000-4F00-000010000000}" name="Стовпець7"/>
    <tableColumn id="17" xr3:uid="{00000000-0010-0000-4F00-000011000000}" name="Стовпець8"/>
  </tableColumns>
  <tableStyleInfo name="TableStyleMedium15"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50000000}" name="LANGUAGES" displayName="LANGUAGES" ref="A3:P157" totalsRowShown="0" headerRowDxfId="48" dataDxfId="46" headerRowBorderDxfId="47" tableBorderDxfId="45" totalsRowBorderDxfId="44">
  <autoFilter ref="A3:P157" xr:uid="{00000000-0009-0000-0100-000002000000}"/>
  <sortState xmlns:xlrd2="http://schemas.microsoft.com/office/spreadsheetml/2017/richdata2" ref="A4:P157">
    <sortCondition ref="A3"/>
  </sortState>
  <tableColumns count="16">
    <tableColumn id="1" xr3:uid="{00000000-0010-0000-5000-000001000000}" name="LANGUAGE" dataDxfId="43"/>
    <tableColumn id="9" xr3:uid="{00000000-0010-0000-5000-000009000000}" name="NAME" dataDxfId="42"/>
    <tableColumn id="8" xr3:uid="{00000000-0010-0000-5000-000008000000}" name="GROUP" dataDxfId="41"/>
    <tableColumn id="11" xr3:uid="{00000000-0010-0000-5000-00000B000000}" name="FAMILY" dataDxfId="40"/>
    <tableColumn id="2" xr3:uid="{00000000-0010-0000-5000-000002000000}" name="TYPICAL SPEAKERS OR REGIONS" dataDxfId="39"/>
    <tableColumn id="15" xr3:uid="{59321B3D-10FF-4201-8E21-699043DD70C9}" name="Other name (if exist)" dataDxfId="38"/>
    <tableColumn id="14" xr3:uid="{00000000-0010-0000-5000-00000E000000}" name="language family" dataDxfId="37"/>
    <tableColumn id="13" xr3:uid="{00000000-0010-0000-5000-00000D000000}" name="language group" dataDxfId="36"/>
    <tableColumn id="3" xr3:uid="{00000000-0010-0000-5000-000003000000}" name="ALPHABET / Script" dataDxfId="35"/>
    <tableColumn id="16" xr3:uid="{C6589C59-C17F-4B7A-84DB-83D7BBBCB7F2}" name="Typical speakers" dataDxfId="34"/>
    <tableColumn id="12" xr3:uid="{00000000-0010-0000-5000-00000C000000}" name="region" dataDxfId="33"/>
    <tableColumn id="4" xr3:uid="{00000000-0010-0000-5000-000004000000}" name="DESCRIPTION" dataDxfId="32"/>
    <tableColumn id="5" xr3:uid="{00000000-0010-0000-5000-000005000000}" name="TYPE OF LANGUAGE*" dataDxfId="31"/>
    <tableColumn id="7" xr3:uid="{00000000-0010-0000-5000-000007000000}" name="RARITY**" dataDxfId="30"/>
    <tableColumn id="10" xr3:uid="{00000000-0010-0000-5000-00000A000000}" name="LINK" dataDxfId="29"/>
    <tableColumn id="6" xr3:uid="{00000000-0010-0000-5000-000006000000}" name="AL***" dataDxfId="28"/>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2">
    <wetp:webextensionref xmlns:r="http://schemas.openxmlformats.org/officeDocument/2006/relationships" r:id="rId1"/>
  </wetp:taskpane>
  <wetp:taskpane dockstate="right" visibility="0" width="350" row="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7A7C24C-EF4A-41E8-B3D5-0098EA10BF69}">
  <we:reference id="wa104379279" version="2.1.0.0" store="ru-RU"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4AB712FA-DBBA-4AF2-B7B8-F8D44E6BEEFF}">
  <we:reference id="wa104380263" version="1.1.3.0" store="uk-UA" storeType="OMEX"/>
  <we:alternateReferences>
    <we:reference id="WA104380263" version="1.1.3.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drive.google.com/file/d/1Q6qS80J0RX8lxTwv8PMc5x3WPB5fQDE9/view?usp=sharing" TargetMode="External"/><Relationship Id="rId13" Type="http://schemas.openxmlformats.org/officeDocument/2006/relationships/hyperlink" Target="http://oakthorne.net/wiki/index.php?title=Jade_Dancer" TargetMode="External"/><Relationship Id="rId18" Type="http://schemas.openxmlformats.org/officeDocument/2006/relationships/hyperlink" Target="http://forgottenrealms.wikia.com/wiki/Three_Towers" TargetMode="External"/><Relationship Id="rId3" Type="http://schemas.openxmlformats.org/officeDocument/2006/relationships/hyperlink" Target="http://forgottenrealms.wikia.com/wiki/Inn_of_the_Dripping_Dagger" TargetMode="External"/><Relationship Id="rId21" Type="http://schemas.openxmlformats.org/officeDocument/2006/relationships/hyperlink" Target="http://oakthorne.net/wiki/index.php?title=Warm_Beds_Inn" TargetMode="External"/><Relationship Id="rId7" Type="http://schemas.openxmlformats.org/officeDocument/2006/relationships/hyperlink" Target="http://oakthorne.net/wiki/index.php?title=Stormcloak_Inn" TargetMode="External"/><Relationship Id="rId12" Type="http://schemas.openxmlformats.org/officeDocument/2006/relationships/hyperlink" Target="http://forgottenrealms.wikia.com/wiki/Grinning_Lion" TargetMode="External"/><Relationship Id="rId17" Type="http://schemas.openxmlformats.org/officeDocument/2006/relationships/hyperlink" Target="http://oakthorne.net/wiki/index.php?title=Sumptuous_Masque" TargetMode="External"/><Relationship Id="rId2" Type="http://schemas.openxmlformats.org/officeDocument/2006/relationships/hyperlink" Target="http://wiki.bertball.com/bertball/The%20House%20of%20Good%20Spirits" TargetMode="External"/><Relationship Id="rId16" Type="http://schemas.openxmlformats.org/officeDocument/2006/relationships/hyperlink" Target="http://forgottenrealms.wikia.com/wiki/Smiling_Siren" TargetMode="External"/><Relationship Id="rId20" Type="http://schemas.openxmlformats.org/officeDocument/2006/relationships/hyperlink" Target="http://forgottenrealms.wikia.com/wiki/Tymora%27s_Fancy" TargetMode="External"/><Relationship Id="rId1" Type="http://schemas.openxmlformats.org/officeDocument/2006/relationships/hyperlink" Target="http://forgottenrealms.wikia.com/wiki/Friendly_Flounder" TargetMode="External"/><Relationship Id="rId6" Type="http://schemas.openxmlformats.org/officeDocument/2006/relationships/hyperlink" Target="http://forgottenrealms.wikia.com/wiki/Storm%27s_Front_Tavern" TargetMode="External"/><Relationship Id="rId11" Type="http://schemas.openxmlformats.org/officeDocument/2006/relationships/hyperlink" Target="http://forgottenrealms.wikia.com/wiki/Elfstone_Tavern" TargetMode="External"/><Relationship Id="rId5" Type="http://schemas.openxmlformats.org/officeDocument/2006/relationships/hyperlink" Target="http://forgottenrealms.wikia.com/wiki/Sapphire_House" TargetMode="External"/><Relationship Id="rId15" Type="http://schemas.openxmlformats.org/officeDocument/2006/relationships/hyperlink" Target="http://oakthorne.net/wiki/index.php?title=Sleeping_Snake" TargetMode="External"/><Relationship Id="rId10" Type="http://schemas.openxmlformats.org/officeDocument/2006/relationships/hyperlink" Target="http://beyond-there-be-dragons.blogspot.com/2014/03/the-crawling-spider-waterdeep-tavern.html" TargetMode="External"/><Relationship Id="rId19" Type="http://schemas.openxmlformats.org/officeDocument/2006/relationships/hyperlink" Target="http://forgottenrealms.wikia.com/wiki/Underdark_(tavern)" TargetMode="External"/><Relationship Id="rId4" Type="http://schemas.openxmlformats.org/officeDocument/2006/relationships/hyperlink" Target="http://forgottenrealms.wikia.com/wiki/Jhrual%27s_Dance" TargetMode="External"/><Relationship Id="rId9" Type="http://schemas.openxmlformats.org/officeDocument/2006/relationships/hyperlink" Target="http://oakthorne.net/wiki/index.php?title=Cliffwatch" TargetMode="External"/><Relationship Id="rId14" Type="http://schemas.openxmlformats.org/officeDocument/2006/relationships/hyperlink" Target="http://oakthorne.net/wiki/index.php?title=Lazy_Drago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msguild.com/product/247012/Waterdeep-in-tables?affiliate_id=75961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docs.google.com/document/d/1XAv2TVKykfuPU_G5lvkHcAxZHczH57kaCNlIsXR-QEY/edit?usp=sharing" TargetMode="External"/><Relationship Id="rId1" Type="http://schemas.openxmlformats.org/officeDocument/2006/relationships/hyperlink" Target="mailto:a.v.palikhov@outlook.co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dmsguild.com/product/247012/Waterdeep-in-tables?affiliate_id=759617"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8" Type="http://schemas.openxmlformats.org/officeDocument/2006/relationships/hyperlink" Target="https://forgottenrealms.fandom.com/wiki/Osco_Salibuck" TargetMode="External"/><Relationship Id="rId13" Type="http://schemas.openxmlformats.org/officeDocument/2006/relationships/drawing" Target="../drawings/drawing5.xml"/><Relationship Id="rId18" Type="http://schemas.openxmlformats.org/officeDocument/2006/relationships/table" Target="../tables/table5.xml"/><Relationship Id="rId3" Type="http://schemas.openxmlformats.org/officeDocument/2006/relationships/hyperlink" Target="https://www.dndbeyond.com/monsters/tashlyn-yafeera" TargetMode="External"/><Relationship Id="rId7" Type="http://schemas.openxmlformats.org/officeDocument/2006/relationships/hyperlink" Target="http://forgottenrealms.wikia.com/wiki/Remallia_Haventree" TargetMode="External"/><Relationship Id="rId12" Type="http://schemas.openxmlformats.org/officeDocument/2006/relationships/printerSettings" Target="../printerSettings/printerSettings7.bin"/><Relationship Id="rId17" Type="http://schemas.openxmlformats.org/officeDocument/2006/relationships/table" Target="../tables/table4.xml"/><Relationship Id="rId2" Type="http://schemas.openxmlformats.org/officeDocument/2006/relationships/hyperlink" Target="https://www.dndbeyond.com/monsters/skeemo-weirdbottle" TargetMode="External"/><Relationship Id="rId16" Type="http://schemas.openxmlformats.org/officeDocument/2006/relationships/table" Target="../tables/table3.xml"/><Relationship Id="rId1" Type="http://schemas.openxmlformats.org/officeDocument/2006/relationships/hyperlink" Target="http://forgottenrealms.wikia.com/wiki/Alaeros_Margaster" TargetMode="External"/><Relationship Id="rId6" Type="http://schemas.openxmlformats.org/officeDocument/2006/relationships/hyperlink" Target="https://www.dndbeyond.com/monsters/ammalia-cassalanter" TargetMode="External"/><Relationship Id="rId11" Type="http://schemas.openxmlformats.org/officeDocument/2006/relationships/hyperlink" Target="https://forgottenrealms.fandom.com/wiki/Vaelra_Kallo?veaction=edit&amp;redlink=1" TargetMode="External"/><Relationship Id="rId5" Type="http://schemas.openxmlformats.org/officeDocument/2006/relationships/hyperlink" Target="https://www.dndbeyond.com/monsters/istrid-horn" TargetMode="External"/><Relationship Id="rId15" Type="http://schemas.openxmlformats.org/officeDocument/2006/relationships/table" Target="../tables/table2.xml"/><Relationship Id="rId10" Type="http://schemas.openxmlformats.org/officeDocument/2006/relationships/hyperlink" Target="https://forgottenrealms.fandom.com/wiki/Thardouk_Starbuckler?veaction=edit&amp;redlink=1" TargetMode="External"/><Relationship Id="rId19" Type="http://schemas.openxmlformats.org/officeDocument/2006/relationships/comments" Target="../comments1.xml"/><Relationship Id="rId4" Type="http://schemas.openxmlformats.org/officeDocument/2006/relationships/hyperlink" Target="https://www.dndbeyond.com/monsters/jarlaxle-baenre" TargetMode="External"/><Relationship Id="rId9" Type="http://schemas.openxmlformats.org/officeDocument/2006/relationships/hyperlink" Target="https://forgottenrealms.fandom.com/wiki/Parlek_Lateriff" TargetMode="External"/><Relationship Id="rId14"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hyperlink" Target="http://forgottenrealms.wikia.com/wiki/Assumbar" TargetMode="External"/><Relationship Id="rId13" Type="http://schemas.openxmlformats.org/officeDocument/2006/relationships/hyperlink" Target="http://forgottenrealms.wikia.com/wiki/Cassalanter" TargetMode="External"/><Relationship Id="rId18" Type="http://schemas.openxmlformats.org/officeDocument/2006/relationships/hyperlink" Target="http://forgottenrealms.wikia.com/wiki/Jardeth" TargetMode="External"/><Relationship Id="rId26" Type="http://schemas.openxmlformats.org/officeDocument/2006/relationships/hyperlink" Target="http://forgottenrealms.wikia.com/wiki/Thongolir" TargetMode="External"/><Relationship Id="rId3" Type="http://schemas.openxmlformats.org/officeDocument/2006/relationships/hyperlink" Target="http://forgottenrealms.wikia.com/wiki/Agundar" TargetMode="External"/><Relationship Id="rId21" Type="http://schemas.openxmlformats.org/officeDocument/2006/relationships/hyperlink" Target="http://forgottenrealms.wikia.com/wiki/House_Phull" TargetMode="External"/><Relationship Id="rId7" Type="http://schemas.openxmlformats.org/officeDocument/2006/relationships/hyperlink" Target="http://forgottenrealms.wikia.com/wiki/Artemel" TargetMode="External"/><Relationship Id="rId12" Type="http://schemas.openxmlformats.org/officeDocument/2006/relationships/hyperlink" Target="http://forgottenrealms.wikia.com/wiki/Brossfeather" TargetMode="External"/><Relationship Id="rId17" Type="http://schemas.openxmlformats.org/officeDocument/2006/relationships/hyperlink" Target="http://forgottenrealms.wikia.com/wiki/House_Husteem" TargetMode="External"/><Relationship Id="rId25" Type="http://schemas.openxmlformats.org/officeDocument/2006/relationships/hyperlink" Target="http://forgottenrealms.wikia.com/wiki/Thann" TargetMode="External"/><Relationship Id="rId2" Type="http://schemas.openxmlformats.org/officeDocument/2006/relationships/hyperlink" Target="http://forgottenrealms.wikia.com/wiki/Adarbrent" TargetMode="External"/><Relationship Id="rId16" Type="http://schemas.openxmlformats.org/officeDocument/2006/relationships/hyperlink" Target="http://forgottenrealms.wikia.com/wiki/House_Hawkwinter" TargetMode="External"/><Relationship Id="rId20" Type="http://schemas.openxmlformats.org/officeDocument/2006/relationships/hyperlink" Target="http://forgottenrealms.wikia.com/wiki/Melshimber" TargetMode="External"/><Relationship Id="rId29" Type="http://schemas.openxmlformats.org/officeDocument/2006/relationships/printerSettings" Target="../printerSettings/printerSettings9.bin"/><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Anteos" TargetMode="External"/><Relationship Id="rId11" Type="http://schemas.openxmlformats.org/officeDocument/2006/relationships/hyperlink" Target="http://forgottenrealms.wikia.com/wiki/Brokengulf" TargetMode="External"/><Relationship Id="rId24" Type="http://schemas.openxmlformats.org/officeDocument/2006/relationships/hyperlink" Target="http://forgottenrealms.wikia.com/wiki/Tesper" TargetMode="External"/><Relationship Id="rId32" Type="http://schemas.openxmlformats.org/officeDocument/2006/relationships/comments" Target="../comments2.xml"/><Relationship Id="rId5" Type="http://schemas.openxmlformats.org/officeDocument/2006/relationships/hyperlink" Target="http://forgottenrealms.wikia.com/wiki/Ammakyl" TargetMode="External"/><Relationship Id="rId15" Type="http://schemas.openxmlformats.org/officeDocument/2006/relationships/hyperlink" Target="http://forgottenrealms.wikia.com/wiki/Estelmer" TargetMode="External"/><Relationship Id="rId23" Type="http://schemas.openxmlformats.org/officeDocument/2006/relationships/hyperlink" Target="http://forgottenrealms.wikia.com/wiki/Talmost" TargetMode="External"/><Relationship Id="rId28" Type="http://schemas.openxmlformats.org/officeDocument/2006/relationships/hyperlink" Target="http://forgottenrealms.wikia.com/wiki/Wands" TargetMode="External"/><Relationship Id="rId10" Type="http://schemas.openxmlformats.org/officeDocument/2006/relationships/hyperlink" Target="http://forgottenrealms.wikia.com/wiki/Bladesemmer" TargetMode="External"/><Relationship Id="rId19" Type="http://schemas.openxmlformats.org/officeDocument/2006/relationships/hyperlink" Target="http://forgottenrealms.wikia.com/wiki/Maernos" TargetMode="External"/><Relationship Id="rId31" Type="http://schemas.openxmlformats.org/officeDocument/2006/relationships/table" Target="../tables/table6.xml"/><Relationship Id="rId4" Type="http://schemas.openxmlformats.org/officeDocument/2006/relationships/hyperlink" Target="http://forgottenrealms.wikia.com/wiki/Amcathra" TargetMode="External"/><Relationship Id="rId9" Type="http://schemas.openxmlformats.org/officeDocument/2006/relationships/hyperlink" Target="http://forgottenrealms.wikia.com/wiki/Belabranta" TargetMode="External"/><Relationship Id="rId14" Type="http://schemas.openxmlformats.org/officeDocument/2006/relationships/hyperlink" Target="http://forgottenrealms.wikia.com/wiki/House_Eagleshield" TargetMode="External"/><Relationship Id="rId22" Type="http://schemas.openxmlformats.org/officeDocument/2006/relationships/hyperlink" Target="http://forgottenrealms.wikia.com/wiki/Roaringhorn_(Waterdeep)" TargetMode="External"/><Relationship Id="rId27" Type="http://schemas.openxmlformats.org/officeDocument/2006/relationships/hyperlink" Target="http://forgottenrealms.wikia.com/wiki/Ulbrinter" TargetMode="External"/><Relationship Id="rId30"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dmsguild.com/product/247012/Waterdeep-in-tables?affiliate_id=759617"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forgottenrealms.wikia.com/wiki/Kraken_Society" TargetMode="External"/><Relationship Id="rId13" Type="http://schemas.openxmlformats.org/officeDocument/2006/relationships/printerSettings" Target="../printerSettings/printerSettings11.bin"/><Relationship Id="rId18" Type="http://schemas.openxmlformats.org/officeDocument/2006/relationships/table" Target="../tables/table11.xml"/><Relationship Id="rId3" Type="http://schemas.openxmlformats.org/officeDocument/2006/relationships/hyperlink" Target="http://forgottenrealms.wikia.com/wiki/Shadow_Thieves" TargetMode="External"/><Relationship Id="rId21" Type="http://schemas.openxmlformats.org/officeDocument/2006/relationships/comments" Target="../comments3.xml"/><Relationship Id="rId7" Type="http://schemas.openxmlformats.org/officeDocument/2006/relationships/hyperlink" Target="http://forgottenrealms.wikia.com/wiki/Harpers" TargetMode="External"/><Relationship Id="rId12" Type="http://schemas.openxmlformats.org/officeDocument/2006/relationships/hyperlink" Target="http://forgottenrealms.wikia.com/wiki/New_Olamn" TargetMode="External"/><Relationship Id="rId17" Type="http://schemas.openxmlformats.org/officeDocument/2006/relationships/table" Target="../tables/table10.xml"/><Relationship Id="rId2" Type="http://schemas.openxmlformats.org/officeDocument/2006/relationships/hyperlink" Target="https://www.realmshelps.net/faerun/organizations/fistshextor.shtml" TargetMode="External"/><Relationship Id="rId16" Type="http://schemas.openxmlformats.org/officeDocument/2006/relationships/table" Target="../tables/table9.xml"/><Relationship Id="rId20" Type="http://schemas.openxmlformats.org/officeDocument/2006/relationships/table" Target="../tables/table13.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Harpers" TargetMode="External"/><Relationship Id="rId11" Type="http://schemas.openxmlformats.org/officeDocument/2006/relationships/hyperlink" Target="http://forgottenrealms.wikia.com/wiki/Enclave_of_Red_Magic" TargetMode="External"/><Relationship Id="rId5" Type="http://schemas.openxmlformats.org/officeDocument/2006/relationships/hyperlink" Target="http://forgottenrealms.wikia.com/wiki/Unseen" TargetMode="External"/><Relationship Id="rId15" Type="http://schemas.openxmlformats.org/officeDocument/2006/relationships/table" Target="../tables/table8.xml"/><Relationship Id="rId10" Type="http://schemas.openxmlformats.org/officeDocument/2006/relationships/hyperlink" Target="http://forgottenrealms.wikia.com/wiki/Moonstars" TargetMode="External"/><Relationship Id="rId19" Type="http://schemas.openxmlformats.org/officeDocument/2006/relationships/table" Target="../tables/table12.xml"/><Relationship Id="rId4" Type="http://schemas.openxmlformats.org/officeDocument/2006/relationships/hyperlink" Target="http://forgottenrealms.wikia.com/wiki/Xanathar%27s_Thieves%27_Guild" TargetMode="External"/><Relationship Id="rId9" Type="http://schemas.openxmlformats.org/officeDocument/2006/relationships/hyperlink" Target="http://forgottenrealms.wikia.com/wiki/Red_Sashes" TargetMode="External"/><Relationship Id="rId14"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8" Type="http://schemas.openxmlformats.org/officeDocument/2006/relationships/table" Target="../tables/table17.xml"/><Relationship Id="rId13" Type="http://schemas.openxmlformats.org/officeDocument/2006/relationships/table" Target="../tables/table22.xml"/><Relationship Id="rId3" Type="http://schemas.openxmlformats.org/officeDocument/2006/relationships/drawing" Target="../drawings/drawing6.xml"/><Relationship Id="rId7" Type="http://schemas.openxmlformats.org/officeDocument/2006/relationships/table" Target="../tables/table16.xml"/><Relationship Id="rId12" Type="http://schemas.openxmlformats.org/officeDocument/2006/relationships/table" Target="../tables/table21.xml"/><Relationship Id="rId2" Type="http://schemas.openxmlformats.org/officeDocument/2006/relationships/printerSettings" Target="../printerSettings/printerSettings12.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15.xml"/><Relationship Id="rId11" Type="http://schemas.openxmlformats.org/officeDocument/2006/relationships/table" Target="../tables/table20.xml"/><Relationship Id="rId5" Type="http://schemas.openxmlformats.org/officeDocument/2006/relationships/table" Target="../tables/table14.xml"/><Relationship Id="rId10" Type="http://schemas.openxmlformats.org/officeDocument/2006/relationships/table" Target="../tables/table19.xml"/><Relationship Id="rId4" Type="http://schemas.openxmlformats.org/officeDocument/2006/relationships/vmlDrawing" Target="../drawings/vmlDrawing4.vml"/><Relationship Id="rId9" Type="http://schemas.openxmlformats.org/officeDocument/2006/relationships/table" Target="../tables/table18.xml"/><Relationship Id="rId1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dmsguild.com/product/247012/Waterdeep-in-tables?affiliate_id=759617" TargetMode="External"/><Relationship Id="rId4" Type="http://schemas.openxmlformats.org/officeDocument/2006/relationships/table" Target="../tables/table23.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8" Type="http://schemas.openxmlformats.org/officeDocument/2006/relationships/hyperlink" Target="http://forgottenrealms.wikia.com/wiki/Tymora%27s_Fancy" TargetMode="External"/><Relationship Id="rId13" Type="http://schemas.openxmlformats.org/officeDocument/2006/relationships/hyperlink" Target="http://oakthorne.net/wiki/index.php?title=Cathalishaera%27s_Rooming_House" TargetMode="External"/><Relationship Id="rId18" Type="http://schemas.openxmlformats.org/officeDocument/2006/relationships/table" Target="../tables/table26.xml"/><Relationship Id="rId3" Type="http://schemas.openxmlformats.org/officeDocument/2006/relationships/hyperlink" Target="http://oakthorne.net/wiki/index.php?title=House_Melshimber" TargetMode="External"/><Relationship Id="rId7" Type="http://schemas.openxmlformats.org/officeDocument/2006/relationships/hyperlink" Target="http://forgottenrealms.wikia.com/wiki/Smiling_Siren" TargetMode="External"/><Relationship Id="rId12" Type="http://schemas.openxmlformats.org/officeDocument/2006/relationships/hyperlink" Target="http://oakthorne.net/wiki/index.php?title=Heroes%27_Rest" TargetMode="External"/><Relationship Id="rId17" Type="http://schemas.openxmlformats.org/officeDocument/2006/relationships/table" Target="../tables/table25.xml"/><Relationship Id="rId2" Type="http://schemas.openxmlformats.org/officeDocument/2006/relationships/hyperlink" Target="http://oakthorne.net/wiki/index.php?title=House_Tarm" TargetMode="External"/><Relationship Id="rId16" Type="http://schemas.openxmlformats.org/officeDocument/2006/relationships/vmlDrawing" Target="../drawings/vmlDrawing5.vml"/><Relationship Id="rId20" Type="http://schemas.openxmlformats.org/officeDocument/2006/relationships/comments" Target="../comments5.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Jhrual%27s_Dance" TargetMode="External"/><Relationship Id="rId11" Type="http://schemas.openxmlformats.org/officeDocument/2006/relationships/hyperlink" Target="http://forgottenrealms.wikia.com/wiki/Sel&#251;ne%27s_Smile" TargetMode="External"/><Relationship Id="rId5" Type="http://schemas.openxmlformats.org/officeDocument/2006/relationships/hyperlink" Target="https://forgottenrealms.fandom.com/wiki/Waterdeep" TargetMode="External"/><Relationship Id="rId15" Type="http://schemas.openxmlformats.org/officeDocument/2006/relationships/printerSettings" Target="../printerSettings/printerSettings15.bin"/><Relationship Id="rId10" Type="http://schemas.openxmlformats.org/officeDocument/2006/relationships/hyperlink" Target="http://oakthorne.net/wiki/index.php?title=Jade_Dancer" TargetMode="External"/><Relationship Id="rId19" Type="http://schemas.openxmlformats.org/officeDocument/2006/relationships/table" Target="../tables/table27.xml"/><Relationship Id="rId4" Type="http://schemas.openxmlformats.org/officeDocument/2006/relationships/hyperlink" Target="https://forgottenrealms.fandom.com/wiki/Jhamanthra_Tsathree" TargetMode="External"/><Relationship Id="rId9" Type="http://schemas.openxmlformats.org/officeDocument/2006/relationships/hyperlink" Target="http://wiki.bertball.com/bertball/The%20House%20of%20Good%20Spirits" TargetMode="External"/><Relationship Id="rId14" Type="http://schemas.openxmlformats.org/officeDocument/2006/relationships/hyperlink" Target="https://forgottenrealms.fandom.com/wiki/Frewn%27s_Brews?veaction=edit&amp;redlink=1"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forgottenrealms.wikia.com/wiki/Inn_of_the_Dripping_Dagger" TargetMode="External"/><Relationship Id="rId3" Type="http://schemas.openxmlformats.org/officeDocument/2006/relationships/hyperlink" Target="http://forgottenrealms.wikia.com/wiki/Elfstone_Tavern" TargetMode="External"/><Relationship Id="rId7" Type="http://schemas.openxmlformats.org/officeDocument/2006/relationships/hyperlink" Target="https://drive.google.com/file/d/1Q6qS80J0RX8lxTwv8PMc5x3WPB5fQDE9/view?usp=sharing" TargetMode="External"/><Relationship Id="rId2" Type="http://schemas.openxmlformats.org/officeDocument/2006/relationships/hyperlink" Target="http://beyond-there-be-dragons.blogspot.com/2014/03/the-crawling-spider-waterdeep-tavern.html" TargetMode="External"/><Relationship Id="rId1" Type="http://schemas.openxmlformats.org/officeDocument/2006/relationships/hyperlink" Target="http://forgottenrealms.wikia.com/wiki/Sapphire_House" TargetMode="External"/><Relationship Id="rId6" Type="http://schemas.openxmlformats.org/officeDocument/2006/relationships/hyperlink" Target="http://oakthorne.net/wiki/index.php?title=Stormcloak_Inn" TargetMode="External"/><Relationship Id="rId5" Type="http://schemas.openxmlformats.org/officeDocument/2006/relationships/hyperlink" Target="http://forgottenrealms.wikia.com/wiki/Friendly_Flounder" TargetMode="External"/><Relationship Id="rId4" Type="http://schemas.openxmlformats.org/officeDocument/2006/relationships/hyperlink" Target="http://forgottenrealms.wikia.com/wiki/Smiling_Siren" TargetMode="External"/><Relationship Id="rId9" Type="http://schemas.openxmlformats.org/officeDocument/2006/relationships/hyperlink" Target="http://forgottenrealms.wikia.com/wiki/Underdark_(tavern)" TargetMode="External"/></Relationships>
</file>

<file path=xl/worksheets/_rels/sheet21.xml.rels><?xml version="1.0" encoding="UTF-8" standalone="yes"?>
<Relationships xmlns="http://schemas.openxmlformats.org/package/2006/relationships"><Relationship Id="rId8" Type="http://schemas.openxmlformats.org/officeDocument/2006/relationships/table" Target="../tables/table31.xml"/><Relationship Id="rId3" Type="http://schemas.openxmlformats.org/officeDocument/2006/relationships/hyperlink" Target="https://forgottenrealms.fandom.com/wiki/House_of_Stone" TargetMode="External"/><Relationship Id="rId7" Type="http://schemas.openxmlformats.org/officeDocument/2006/relationships/table" Target="../tables/table30.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forgottenrealms.wikia.com/wiki/Bottom_Feeder_(ship)" TargetMode="External"/><Relationship Id="rId6" Type="http://schemas.openxmlformats.org/officeDocument/2006/relationships/table" Target="../tables/table29.xml"/><Relationship Id="rId11" Type="http://schemas.openxmlformats.org/officeDocument/2006/relationships/table" Target="../tables/table34.xml"/><Relationship Id="rId5" Type="http://schemas.openxmlformats.org/officeDocument/2006/relationships/table" Target="../tables/table28.xml"/><Relationship Id="rId10" Type="http://schemas.openxmlformats.org/officeDocument/2006/relationships/table" Target="../tables/table33.xml"/><Relationship Id="rId4" Type="http://schemas.openxmlformats.org/officeDocument/2006/relationships/drawing" Target="../drawings/drawing8.xml"/><Relationship Id="rId9" Type="http://schemas.openxmlformats.org/officeDocument/2006/relationships/table" Target="../tables/table32.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eb.archive.org/web/20030208021439/http:/members.ozemail.com.au/~bowley/mercs/events/elient.html"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36.xml"/><Relationship Id="rId5" Type="http://schemas.openxmlformats.org/officeDocument/2006/relationships/table" Target="../tables/table35.xml"/><Relationship Id="rId4"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printerSettings" Target="../printerSettings/printerSettings17.bin"/><Relationship Id="rId1" Type="http://schemas.openxmlformats.org/officeDocument/2006/relationships/hyperlink" Target="https://www.dmsguild.com/product/247012/Waterdeep-in-tables?affiliate_id=759617" TargetMode="External"/><Relationship Id="rId5" Type="http://schemas.openxmlformats.org/officeDocument/2006/relationships/table" Target="../tables/table39.xml"/><Relationship Id="rId4" Type="http://schemas.openxmlformats.org/officeDocument/2006/relationships/table" Target="../tables/table38.xml"/></Relationships>
</file>

<file path=xl/worksheets/_rels/sheet24.xml.rels><?xml version="1.0" encoding="UTF-8" standalone="yes"?>
<Relationships xmlns="http://schemas.openxmlformats.org/package/2006/relationships"><Relationship Id="rId8" Type="http://schemas.openxmlformats.org/officeDocument/2006/relationships/table" Target="../tables/table44.xml"/><Relationship Id="rId3" Type="http://schemas.openxmlformats.org/officeDocument/2006/relationships/printerSettings" Target="../printerSettings/printerSettings18.bin"/><Relationship Id="rId7" Type="http://schemas.openxmlformats.org/officeDocument/2006/relationships/table" Target="../tables/table43.xm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oakthorne.net/wiki/index.php?title=Waterdeep_Goods_and_Services" TargetMode="External"/><Relationship Id="rId6" Type="http://schemas.openxmlformats.org/officeDocument/2006/relationships/table" Target="../tables/table42.xml"/><Relationship Id="rId5" Type="http://schemas.openxmlformats.org/officeDocument/2006/relationships/table" Target="../tables/table41.xml"/><Relationship Id="rId4" Type="http://schemas.openxmlformats.org/officeDocument/2006/relationships/table" Target="../tables/table40.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s://forgottenrealms.fandom.com/wiki/Rootweal" TargetMode="External"/><Relationship Id="rId18" Type="http://schemas.openxmlformats.org/officeDocument/2006/relationships/hyperlink" Target="https://forgottenrealms.fandom.com/wiki/Wine" TargetMode="External"/><Relationship Id="rId26" Type="http://schemas.openxmlformats.org/officeDocument/2006/relationships/hyperlink" Target="https://forgottenrealms.fandom.com/wiki/Wine" TargetMode="External"/><Relationship Id="rId39" Type="http://schemas.openxmlformats.org/officeDocument/2006/relationships/hyperlink" Target="https://forgottenrealms.fandom.com/wiki/Spiced_wine" TargetMode="External"/><Relationship Id="rId21" Type="http://schemas.openxmlformats.org/officeDocument/2006/relationships/hyperlink" Target="https://forgottenrealms.fandom.com/wiki/Moktessa" TargetMode="External"/><Relationship Id="rId34" Type="http://schemas.openxmlformats.org/officeDocument/2006/relationships/hyperlink" Target="https://forgottenrealms.fandom.com/wiki/Wine?action=edit&amp;section=5" TargetMode="External"/><Relationship Id="rId42" Type="http://schemas.openxmlformats.org/officeDocument/2006/relationships/hyperlink" Target="https://forgottenrealms.fandom.com/wiki/Wine?action=edit&amp;section=6" TargetMode="External"/><Relationship Id="rId47" Type="http://schemas.openxmlformats.org/officeDocument/2006/relationships/hyperlink" Target="https://forgottenrealms.fandom.com/wiki/Manycherries_wine" TargetMode="External"/><Relationship Id="rId50" Type="http://schemas.openxmlformats.org/officeDocument/2006/relationships/hyperlink" Target="https://forgottenrealms.fandom.com/wiki/Wine?action=edit&amp;section=7" TargetMode="External"/><Relationship Id="rId55" Type="http://schemas.openxmlformats.org/officeDocument/2006/relationships/hyperlink" Target="https://forgottenrealms.fandom.com/wiki/Help:Citing_sources" TargetMode="External"/><Relationship Id="rId63" Type="http://schemas.openxmlformats.org/officeDocument/2006/relationships/hyperlink" Target="https://forgottenrealms.fandom.com/wiki/Ale" TargetMode="External"/><Relationship Id="rId68" Type="http://schemas.openxmlformats.org/officeDocument/2006/relationships/hyperlink" Target="https://forgottenrealms.fandom.com/wiki/Belbuck" TargetMode="External"/><Relationship Id="rId76" Type="http://schemas.openxmlformats.org/officeDocument/2006/relationships/hyperlink" Target="https://forgottenrealms.fandom.com/wiki/Night_ale" TargetMode="External"/><Relationship Id="rId84" Type="http://schemas.openxmlformats.org/officeDocument/2006/relationships/hyperlink" Target="https://forgottenrealms.fandom.com/wiki/Tanagyr%27s_Stout" TargetMode="External"/><Relationship Id="rId89" Type="http://schemas.openxmlformats.org/officeDocument/2006/relationships/table" Target="../tables/table45.xml"/><Relationship Id="rId7" Type="http://schemas.openxmlformats.org/officeDocument/2006/relationships/hyperlink" Target="https://forgottenrealms.fandom.com/wiki/Berduskan_Dark" TargetMode="External"/><Relationship Id="rId71" Type="http://schemas.openxmlformats.org/officeDocument/2006/relationships/hyperlink" Target="https://forgottenrealms.fandom.com/wiki/Dragon%27s_Breath_Beer" TargetMode="External"/><Relationship Id="rId2" Type="http://schemas.openxmlformats.org/officeDocument/2006/relationships/hyperlink" Target="https://docs.google.com/spreadsheets/d/1twzg_vsL3LDk9oCHXp3MqgqcOU34orNByBhRy40I3Ms/edit" TargetMode="External"/><Relationship Id="rId16" Type="http://schemas.openxmlformats.org/officeDocument/2006/relationships/hyperlink" Target="https://forgottenrealms.fandom.com/wiki/Utterdark" TargetMode="External"/><Relationship Id="rId29" Type="http://schemas.openxmlformats.org/officeDocument/2006/relationships/hyperlink" Target="https://forgottenrealms.fandom.com/wiki/Wine" TargetMode="External"/><Relationship Id="rId11" Type="http://schemas.openxmlformats.org/officeDocument/2006/relationships/hyperlink" Target="https://forgottenrealms.fandom.com/wiki/Fire_Wine" TargetMode="External"/><Relationship Id="rId24" Type="http://schemas.openxmlformats.org/officeDocument/2006/relationships/hyperlink" Target="https://forgottenrealms.fandom.com/wiki/Wine" TargetMode="External"/><Relationship Id="rId32" Type="http://schemas.openxmlformats.org/officeDocument/2006/relationships/hyperlink" Target="https://forgottenrealms.fandom.com/wiki/Heart_of_Wine" TargetMode="External"/><Relationship Id="rId37" Type="http://schemas.openxmlformats.org/officeDocument/2006/relationships/hyperlink" Target="https://forgottenrealms.fandom.com/wiki/Wine" TargetMode="External"/><Relationship Id="rId40" Type="http://schemas.openxmlformats.org/officeDocument/2006/relationships/hyperlink" Target="https://forgottenrealms.fandom.com/wiki/Tethyrian_tanagluth" TargetMode="External"/><Relationship Id="rId45" Type="http://schemas.openxmlformats.org/officeDocument/2006/relationships/hyperlink" Target="https://forgottenrealms.fandom.com/wiki/Dragondew" TargetMode="External"/><Relationship Id="rId53" Type="http://schemas.openxmlformats.org/officeDocument/2006/relationships/hyperlink" Target="https://forgottenrealms.fandom.com/wiki/Mead" TargetMode="External"/><Relationship Id="rId58" Type="http://schemas.openxmlformats.org/officeDocument/2006/relationships/hyperlink" Target="https://forgottenrealms.fandom.com/wiki/Ale?veaction=edit" TargetMode="External"/><Relationship Id="rId66" Type="http://schemas.openxmlformats.org/officeDocument/2006/relationships/hyperlink" Target="https://forgottenrealms.fandom.com/wiki/Ale" TargetMode="External"/><Relationship Id="rId74" Type="http://schemas.openxmlformats.org/officeDocument/2006/relationships/hyperlink" Target="https://forgottenrealms.fandom.com/wiki/Iriaeboran_North_Brew" TargetMode="External"/><Relationship Id="rId79" Type="http://schemas.openxmlformats.org/officeDocument/2006/relationships/hyperlink" Target="https://forgottenrealms.fandom.com/wiki/Shadowdark_ale" TargetMode="External"/><Relationship Id="rId87" Type="http://schemas.openxmlformats.org/officeDocument/2006/relationships/printerSettings" Target="../printerSettings/printerSettings19.bin"/><Relationship Id="rId5" Type="http://schemas.openxmlformats.org/officeDocument/2006/relationships/hyperlink" Target="https://forgottenrealms.fandom.com/wiki/Arabellan_Dry" TargetMode="External"/><Relationship Id="rId61" Type="http://schemas.openxmlformats.org/officeDocument/2006/relationships/hyperlink" Target="https://forgottenrealms.fandom.com/wiki/Cp" TargetMode="External"/><Relationship Id="rId82" Type="http://schemas.openxmlformats.org/officeDocument/2006/relationships/hyperlink" Target="https://forgottenrealms.fandom.com/wiki/Spruce_beer" TargetMode="External"/><Relationship Id="rId90" Type="http://schemas.openxmlformats.org/officeDocument/2006/relationships/table" Target="../tables/table46.xml"/><Relationship Id="rId19" Type="http://schemas.openxmlformats.org/officeDocument/2006/relationships/hyperlink" Target="https://forgottenrealms.fandom.com/wiki/Wine?action=edit&amp;section=3" TargetMode="External"/><Relationship Id="rId14" Type="http://schemas.openxmlformats.org/officeDocument/2006/relationships/hyperlink" Target="https://forgottenrealms.fandom.com/wiki/Saerloonian_Special_Vat" TargetMode="External"/><Relationship Id="rId22" Type="http://schemas.openxmlformats.org/officeDocument/2006/relationships/hyperlink" Target="https://forgottenrealms.fandom.com/wiki/Ondal%27s_wine" TargetMode="External"/><Relationship Id="rId27" Type="http://schemas.openxmlformats.org/officeDocument/2006/relationships/hyperlink" Target="https://forgottenrealms.fandom.com/wiki/Stonesulder_wine" TargetMode="External"/><Relationship Id="rId30" Type="http://schemas.openxmlformats.org/officeDocument/2006/relationships/hyperlink" Target="https://forgottenrealms.fandom.com/wiki/Wine?action=edit&amp;section=4" TargetMode="External"/><Relationship Id="rId35" Type="http://schemas.openxmlformats.org/officeDocument/2006/relationships/hyperlink" Target="https://forgottenrealms.fandom.com/wiki/Wine?action=edit&amp;section=5" TargetMode="External"/><Relationship Id="rId43" Type="http://schemas.openxmlformats.org/officeDocument/2006/relationships/hyperlink" Target="https://forgottenrealms.fandom.com/wiki/Wine?action=edit&amp;section=6" TargetMode="External"/><Relationship Id="rId48" Type="http://schemas.openxmlformats.org/officeDocument/2006/relationships/hyperlink" Target="https://forgottenrealms.fandom.com/wiki/Mint_wine" TargetMode="External"/><Relationship Id="rId56" Type="http://schemas.openxmlformats.org/officeDocument/2006/relationships/hyperlink" Target="https://forgottenrealms.fandom.com/wiki/Winter_Wine" TargetMode="External"/><Relationship Id="rId64" Type="http://schemas.openxmlformats.org/officeDocument/2006/relationships/hyperlink" Target="https://forgottenrealms.fandom.com/wiki/Ale?action=edit&amp;section=1" TargetMode="External"/><Relationship Id="rId69" Type="http://schemas.openxmlformats.org/officeDocument/2006/relationships/hyperlink" Target="https://forgottenrealms.fandom.com/wiki/Bitter_Black" TargetMode="External"/><Relationship Id="rId77" Type="http://schemas.openxmlformats.org/officeDocument/2006/relationships/hyperlink" Target="https://forgottenrealms.fandom.com/wiki/Old_One_Eye" TargetMode="External"/><Relationship Id="rId8" Type="http://schemas.openxmlformats.org/officeDocument/2006/relationships/hyperlink" Target="https://forgottenrealms.fandom.com/wiki/Wine" TargetMode="External"/><Relationship Id="rId51" Type="http://schemas.openxmlformats.org/officeDocument/2006/relationships/hyperlink" Target="https://forgottenrealms.fandom.com/wiki/Evermead" TargetMode="External"/><Relationship Id="rId72" Type="http://schemas.openxmlformats.org/officeDocument/2006/relationships/hyperlink" Target="https://forgottenrealms.fandom.com/wiki/Elminster%27s_Choice" TargetMode="External"/><Relationship Id="rId80" Type="http://schemas.openxmlformats.org/officeDocument/2006/relationships/hyperlink" Target="https://forgottenrealms.fandom.com/wiki/Sleeping_Dragon_dark" TargetMode="External"/><Relationship Id="rId85" Type="http://schemas.openxmlformats.org/officeDocument/2006/relationships/hyperlink" Target="https://forgottenrealms.fandom.com/wiki/Wizard%27s_Quaff" TargetMode="External"/><Relationship Id="rId3" Type="http://schemas.openxmlformats.org/officeDocument/2006/relationships/hyperlink" Target="https://forgottenrealms.fandom.com/wiki/Wine?action=edit&amp;section=2" TargetMode="External"/><Relationship Id="rId12" Type="http://schemas.openxmlformats.org/officeDocument/2006/relationships/hyperlink" Target="https://forgottenrealms.fandom.com/wiki/Lathander%27s_red" TargetMode="External"/><Relationship Id="rId17" Type="http://schemas.openxmlformats.org/officeDocument/2006/relationships/hyperlink" Target="https://forgottenrealms.fandom.com/wiki/Westgate_Ruby" TargetMode="External"/><Relationship Id="rId25" Type="http://schemas.openxmlformats.org/officeDocument/2006/relationships/hyperlink" Target="https://forgottenrealms.fandom.com/wiki/Saerloonian_Topaz" TargetMode="External"/><Relationship Id="rId33" Type="http://schemas.openxmlformats.org/officeDocument/2006/relationships/hyperlink" Target="https://forgottenrealms.fandom.com/wiki/Zzar" TargetMode="External"/><Relationship Id="rId38" Type="http://schemas.openxmlformats.org/officeDocument/2006/relationships/hyperlink" Target="https://forgottenrealms.fandom.com/wiki/Jhuild" TargetMode="External"/><Relationship Id="rId46" Type="http://schemas.openxmlformats.org/officeDocument/2006/relationships/hyperlink" Target="https://forgottenrealms.fandom.com/wiki/Firedrake_(wine)" TargetMode="External"/><Relationship Id="rId59" Type="http://schemas.openxmlformats.org/officeDocument/2006/relationships/hyperlink" Target="https://forgottenrealms.fandom.com/wiki/Ale" TargetMode="External"/><Relationship Id="rId67" Type="http://schemas.openxmlformats.org/officeDocument/2006/relationships/hyperlink" Target="https://forgottenrealms.fandom.com/wiki/Baldur%27s_Gate_Pale" TargetMode="External"/><Relationship Id="rId20" Type="http://schemas.openxmlformats.org/officeDocument/2006/relationships/hyperlink" Target="https://forgottenrealms.fandom.com/wiki/Wine?action=edit&amp;section=3" TargetMode="External"/><Relationship Id="rId41" Type="http://schemas.openxmlformats.org/officeDocument/2006/relationships/hyperlink" Target="https://forgottenrealms.fandom.com/wiki/Wine" TargetMode="External"/><Relationship Id="rId54" Type="http://schemas.openxmlformats.org/officeDocument/2006/relationships/hyperlink" Target="https://forgottenrealms.fandom.com/wiki/Wine" TargetMode="External"/><Relationship Id="rId62" Type="http://schemas.openxmlformats.org/officeDocument/2006/relationships/hyperlink" Target="https://forgottenrealms.fandom.com/wiki/Sp" TargetMode="External"/><Relationship Id="rId70" Type="http://schemas.openxmlformats.org/officeDocument/2006/relationships/hyperlink" Target="https://forgottenrealms.fandom.com/wiki/Black_Bottom" TargetMode="External"/><Relationship Id="rId75" Type="http://schemas.openxmlformats.org/officeDocument/2006/relationships/hyperlink" Target="https://forgottenrealms.fandom.com/wiki/Luiren%27s_Best" TargetMode="External"/><Relationship Id="rId83" Type="http://schemas.openxmlformats.org/officeDocument/2006/relationships/hyperlink" Target="https://forgottenrealms.fandom.com/wiki/Suzale" TargetMode="External"/><Relationship Id="rId88" Type="http://schemas.openxmlformats.org/officeDocument/2006/relationships/drawing" Target="../drawings/drawing10.xml"/><Relationship Id="rId91" Type="http://schemas.openxmlformats.org/officeDocument/2006/relationships/table" Target="../tables/table47.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forgottenrealms.fandom.com/wiki/Wine" TargetMode="External"/><Relationship Id="rId15" Type="http://schemas.openxmlformats.org/officeDocument/2006/relationships/hyperlink" Target="https://forgottenrealms.fandom.com/wiki/Wine" TargetMode="External"/><Relationship Id="rId23" Type="http://schemas.openxmlformats.org/officeDocument/2006/relationships/hyperlink" Target="https://forgottenrealms.fandom.com/wiki/Saerloonian_Glowfire" TargetMode="External"/><Relationship Id="rId28" Type="http://schemas.openxmlformats.org/officeDocument/2006/relationships/hyperlink" Target="https://forgottenrealms.fandom.com/wiki/Undermountain_Alurlyath" TargetMode="External"/><Relationship Id="rId36" Type="http://schemas.openxmlformats.org/officeDocument/2006/relationships/hyperlink" Target="https://forgottenrealms.fandom.com/wiki/Clarry" TargetMode="External"/><Relationship Id="rId49" Type="http://schemas.openxmlformats.org/officeDocument/2006/relationships/hyperlink" Target="https://forgottenrealms.fandom.com/wiki/Wine?action=edit&amp;section=7" TargetMode="External"/><Relationship Id="rId57" Type="http://schemas.openxmlformats.org/officeDocument/2006/relationships/hyperlink" Target="https://forgottenrealms.fandom.com/wiki/Wine" TargetMode="External"/><Relationship Id="rId10" Type="http://schemas.openxmlformats.org/officeDocument/2006/relationships/hyperlink" Target="https://forgottenrealms.fandom.com/wiki/Elverquisst" TargetMode="External"/><Relationship Id="rId31" Type="http://schemas.openxmlformats.org/officeDocument/2006/relationships/hyperlink" Target="https://forgottenrealms.fandom.com/wiki/Wine?action=edit&amp;section=4" TargetMode="External"/><Relationship Id="rId44" Type="http://schemas.openxmlformats.org/officeDocument/2006/relationships/hyperlink" Target="https://forgottenrealms.fandom.com/wiki/Arrhenish" TargetMode="External"/><Relationship Id="rId52" Type="http://schemas.openxmlformats.org/officeDocument/2006/relationships/hyperlink" Target="https://forgottenrealms.fandom.com/wiki/Gorgondy_wine" TargetMode="External"/><Relationship Id="rId60" Type="http://schemas.openxmlformats.org/officeDocument/2006/relationships/hyperlink" Target="https://forgottenrealms.fandom.com/wiki/Ale" TargetMode="External"/><Relationship Id="rId65" Type="http://schemas.openxmlformats.org/officeDocument/2006/relationships/hyperlink" Target="https://forgottenrealms.fandom.com/wiki/Ale?action=edit&amp;section=1" TargetMode="External"/><Relationship Id="rId73" Type="http://schemas.openxmlformats.org/officeDocument/2006/relationships/hyperlink" Target="https://forgottenrealms.fandom.com/wiki/Golden_Sands_Brews" TargetMode="External"/><Relationship Id="rId78" Type="http://schemas.openxmlformats.org/officeDocument/2006/relationships/hyperlink" Target="https://forgottenrealms.fandom.com/wiki/Samman" TargetMode="External"/><Relationship Id="rId81" Type="http://schemas.openxmlformats.org/officeDocument/2006/relationships/hyperlink" Target="https://forgottenrealms.fandom.com/wiki/Slow_Spout" TargetMode="External"/><Relationship Id="rId86" Type="http://schemas.openxmlformats.org/officeDocument/2006/relationships/hyperlink" Target="https://forgottenrealms.fandom.com/wiki/Bitter_Black" TargetMode="External"/><Relationship Id="rId4" Type="http://schemas.openxmlformats.org/officeDocument/2006/relationships/hyperlink" Target="https://forgottenrealms.fandom.com/wiki/Wine?action=edit&amp;section=2" TargetMode="External"/><Relationship Id="rId9" Type="http://schemas.openxmlformats.org/officeDocument/2006/relationships/hyperlink" Target="https://forgottenrealms.fandom.com/wiki/Blood_Wine"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ww.dmsguild.com/product/247012/Waterdeep-in-tables?affiliate_id=759617" TargetMode="External"/><Relationship Id="rId2" Type="http://schemas.openxmlformats.org/officeDocument/2006/relationships/hyperlink" Target="https://www.dmsguild.com/product/247012/Waterdeep-in-tables?affiliate_id=759617" TargetMode="External"/><Relationship Id="rId1" Type="http://schemas.openxmlformats.org/officeDocument/2006/relationships/hyperlink" Target="http://enneadgames.com/generators/urban-gang-details-generator/"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20.bin"/><Relationship Id="rId1" Type="http://schemas.openxmlformats.org/officeDocument/2006/relationships/hyperlink" Target="https://www.dmsguild.com/product/247012/Waterdeep-in-tables?affiliate_id=759617" TargetMode="External"/><Relationship Id="rId5" Type="http://schemas.openxmlformats.org/officeDocument/2006/relationships/comments" Target="../comments6.xml"/><Relationship Id="rId4" Type="http://schemas.openxmlformats.org/officeDocument/2006/relationships/table" Target="../tables/table48.xml"/></Relationships>
</file>

<file path=xl/worksheets/_rels/sheet30.xml.rels><?xml version="1.0" encoding="UTF-8" standalone="yes"?>
<Relationships xmlns="http://schemas.openxmlformats.org/package/2006/relationships"><Relationship Id="rId3" Type="http://schemas.openxmlformats.org/officeDocument/2006/relationships/hyperlink" Target="http://npcgenerator.azurewebsites.net/" TargetMode="External"/><Relationship Id="rId2" Type="http://schemas.openxmlformats.org/officeDocument/2006/relationships/hyperlink" Target="https://autorolltables.github.io/"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49.xml"/><Relationship Id="rId5" Type="http://schemas.openxmlformats.org/officeDocument/2006/relationships/printerSettings" Target="../printerSettings/printerSettings21.bin"/><Relationship Id="rId4" Type="http://schemas.openxmlformats.org/officeDocument/2006/relationships/hyperlink" Target="https://www.realmshelps.net/faerun/weather.shtml"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dmsguild.com/product/254715/Durnans-Guide-to-Tavernkeeping?affiliate_id=759617" TargetMode="External"/><Relationship Id="rId13" Type="http://schemas.openxmlformats.org/officeDocument/2006/relationships/drawing" Target="../drawings/drawing11.xml"/><Relationship Id="rId18" Type="http://schemas.openxmlformats.org/officeDocument/2006/relationships/table" Target="../tables/table54.xml"/><Relationship Id="rId26" Type="http://schemas.openxmlformats.org/officeDocument/2006/relationships/table" Target="../tables/table62.xml"/><Relationship Id="rId39" Type="http://schemas.openxmlformats.org/officeDocument/2006/relationships/table" Target="../tables/table75.xml"/><Relationship Id="rId3" Type="http://schemas.openxmlformats.org/officeDocument/2006/relationships/hyperlink" Target="https://www.dmsguild.com/product/254715/Durnans-Guide-to-Tavernkeeping?affiliate_id=759617" TargetMode="External"/><Relationship Id="rId21" Type="http://schemas.openxmlformats.org/officeDocument/2006/relationships/table" Target="../tables/table57.xml"/><Relationship Id="rId34" Type="http://schemas.openxmlformats.org/officeDocument/2006/relationships/table" Target="../tables/table70.xml"/><Relationship Id="rId42" Type="http://schemas.openxmlformats.org/officeDocument/2006/relationships/table" Target="../tables/table78.xml"/><Relationship Id="rId7" Type="http://schemas.openxmlformats.org/officeDocument/2006/relationships/hyperlink" Target="https://www.dmsguild.com/product/254715/Durnans-Guide-to-Tavernkeeping?affiliate_id=759617" TargetMode="External"/><Relationship Id="rId12" Type="http://schemas.openxmlformats.org/officeDocument/2006/relationships/printerSettings" Target="../printerSettings/printerSettings22.bin"/><Relationship Id="rId17" Type="http://schemas.openxmlformats.org/officeDocument/2006/relationships/table" Target="../tables/table53.xml"/><Relationship Id="rId25" Type="http://schemas.openxmlformats.org/officeDocument/2006/relationships/table" Target="../tables/table61.xml"/><Relationship Id="rId33" Type="http://schemas.openxmlformats.org/officeDocument/2006/relationships/table" Target="../tables/table69.xml"/><Relationship Id="rId38" Type="http://schemas.openxmlformats.org/officeDocument/2006/relationships/table" Target="../tables/table74.xml"/><Relationship Id="rId46" Type="http://schemas.openxmlformats.org/officeDocument/2006/relationships/table" Target="../tables/table82.xml"/><Relationship Id="rId2" Type="http://schemas.openxmlformats.org/officeDocument/2006/relationships/hyperlink" Target="https://docs.google.com/spreadsheets/d/1rDphwiRM5z7vVSGWJ6-TcxQeHvuqGaW3nFqqnwZJXF8/edit" TargetMode="External"/><Relationship Id="rId16" Type="http://schemas.openxmlformats.org/officeDocument/2006/relationships/table" Target="../tables/table52.xml"/><Relationship Id="rId20" Type="http://schemas.openxmlformats.org/officeDocument/2006/relationships/table" Target="../tables/table56.xml"/><Relationship Id="rId29" Type="http://schemas.openxmlformats.org/officeDocument/2006/relationships/table" Target="../tables/table65.xml"/><Relationship Id="rId41" Type="http://schemas.openxmlformats.org/officeDocument/2006/relationships/table" Target="../tables/table77.xm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s://www.dmsguild.com/product/254715/Durnans-Guide-to-Tavernkeeping?affiliate_id=759617" TargetMode="External"/><Relationship Id="rId11" Type="http://schemas.openxmlformats.org/officeDocument/2006/relationships/hyperlink" Target="https://www.dmsguild.com/product/254715/Durnans-Guide-to-Tavernkeeping?affiliate_id=759617" TargetMode="External"/><Relationship Id="rId24" Type="http://schemas.openxmlformats.org/officeDocument/2006/relationships/table" Target="../tables/table60.xml"/><Relationship Id="rId32" Type="http://schemas.openxmlformats.org/officeDocument/2006/relationships/table" Target="../tables/table68.xml"/><Relationship Id="rId37" Type="http://schemas.openxmlformats.org/officeDocument/2006/relationships/table" Target="../tables/table73.xml"/><Relationship Id="rId40" Type="http://schemas.openxmlformats.org/officeDocument/2006/relationships/table" Target="../tables/table76.xml"/><Relationship Id="rId45" Type="http://schemas.openxmlformats.org/officeDocument/2006/relationships/table" Target="../tables/table81.xml"/><Relationship Id="rId5" Type="http://schemas.openxmlformats.org/officeDocument/2006/relationships/hyperlink" Target="https://www.dmsguild.com/product/254715/Durnans-Guide-to-Tavernkeeping?affiliate_id=759617" TargetMode="External"/><Relationship Id="rId15" Type="http://schemas.openxmlformats.org/officeDocument/2006/relationships/table" Target="../tables/table51.xml"/><Relationship Id="rId23" Type="http://schemas.openxmlformats.org/officeDocument/2006/relationships/table" Target="../tables/table59.xml"/><Relationship Id="rId28" Type="http://schemas.openxmlformats.org/officeDocument/2006/relationships/table" Target="../tables/table64.xml"/><Relationship Id="rId36" Type="http://schemas.openxmlformats.org/officeDocument/2006/relationships/table" Target="../tables/table72.xml"/><Relationship Id="rId10" Type="http://schemas.openxmlformats.org/officeDocument/2006/relationships/hyperlink" Target="https://www.dmsguild.com/product/254715/Durnans-Guide-to-Tavernkeeping?affiliate_id=759617" TargetMode="External"/><Relationship Id="rId19" Type="http://schemas.openxmlformats.org/officeDocument/2006/relationships/table" Target="../tables/table55.xml"/><Relationship Id="rId31" Type="http://schemas.openxmlformats.org/officeDocument/2006/relationships/table" Target="../tables/table67.xml"/><Relationship Id="rId44" Type="http://schemas.openxmlformats.org/officeDocument/2006/relationships/table" Target="../tables/table80.xml"/><Relationship Id="rId4" Type="http://schemas.openxmlformats.org/officeDocument/2006/relationships/hyperlink" Target="https://www.dmsguild.com/product/254715/Durnans-Guide-to-Tavernkeeping?affiliate_id=759617" TargetMode="External"/><Relationship Id="rId9" Type="http://schemas.openxmlformats.org/officeDocument/2006/relationships/hyperlink" Target="https://www.dmsguild.com/product/254715/Durnans-Guide-to-Tavernkeeping?affiliate_id=759617" TargetMode="External"/><Relationship Id="rId14" Type="http://schemas.openxmlformats.org/officeDocument/2006/relationships/table" Target="../tables/table50.xml"/><Relationship Id="rId22" Type="http://schemas.openxmlformats.org/officeDocument/2006/relationships/table" Target="../tables/table58.xml"/><Relationship Id="rId27" Type="http://schemas.openxmlformats.org/officeDocument/2006/relationships/table" Target="../tables/table63.xml"/><Relationship Id="rId30" Type="http://schemas.openxmlformats.org/officeDocument/2006/relationships/table" Target="../tables/table66.xml"/><Relationship Id="rId35" Type="http://schemas.openxmlformats.org/officeDocument/2006/relationships/table" Target="../tables/table71.xml"/><Relationship Id="rId43" Type="http://schemas.openxmlformats.org/officeDocument/2006/relationships/table" Target="../tables/table79.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hyperlink" Target="https://www.dmsguild.com/product/247012/Waterdeep-in-tables?affiliate_id=759617"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dmsguild.com/product/247012/Waterdeep-in-tables?affiliate_id=759617"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forgottenrealms.wikia.com/wiki/Aglarondan_language" TargetMode="External"/><Relationship Id="rId13" Type="http://schemas.openxmlformats.org/officeDocument/2006/relationships/hyperlink" Target="http://forgottenrealms.wikia.com/wiki/Akalaic_languages" TargetMode="External"/><Relationship Id="rId18" Type="http://schemas.openxmlformats.org/officeDocument/2006/relationships/hyperlink" Target="http://forgottenrealms.wikia.com/wiki/Tharian" TargetMode="External"/><Relationship Id="rId26" Type="http://schemas.openxmlformats.org/officeDocument/2006/relationships/hyperlink" Target="http://forgottenrealms.wikia.com/wiki/Orc_language" TargetMode="External"/><Relationship Id="rId3" Type="http://schemas.openxmlformats.org/officeDocument/2006/relationships/hyperlink" Target="http://forgottenrealms.wikia.com/wiki/Reghedjic_language" TargetMode="External"/><Relationship Id="rId21" Type="http://schemas.openxmlformats.org/officeDocument/2006/relationships/hyperlink" Target="http://forgottenrealms.wikia.com/wiki/Kuong_language" TargetMode="External"/><Relationship Id="rId34" Type="http://schemas.openxmlformats.org/officeDocument/2006/relationships/printerSettings" Target="../printerSettings/printerSettings23.bin"/><Relationship Id="rId7" Type="http://schemas.openxmlformats.org/officeDocument/2006/relationships/hyperlink" Target="http://forgottenrealms.wikia.com/wiki/Jhaamdathan_language" TargetMode="External"/><Relationship Id="rId12" Type="http://schemas.openxmlformats.org/officeDocument/2006/relationships/hyperlink" Target="http://forgottenrealms.wikia.com/wiki/Auld_Chessic" TargetMode="External"/><Relationship Id="rId17" Type="http://schemas.openxmlformats.org/officeDocument/2006/relationships/hyperlink" Target="http://forgottenrealms.wikia.com/wiki/Maiden%27s_Tongue" TargetMode="External"/><Relationship Id="rId25" Type="http://schemas.openxmlformats.org/officeDocument/2006/relationships/hyperlink" Target="http://forgottenrealms.wikia.com/wiki/Lantanese_language" TargetMode="External"/><Relationship Id="rId33" Type="http://schemas.openxmlformats.org/officeDocument/2006/relationships/hyperlink" Target="http://forgottenrealms.wikia.com/wiki/Netherese_language" TargetMode="External"/><Relationship Id="rId2" Type="http://schemas.openxmlformats.org/officeDocument/2006/relationships/hyperlink" Target="http://forgottenrealms.wikia.com/wiki/Old_Illuskan" TargetMode="External"/><Relationship Id="rId16" Type="http://schemas.openxmlformats.org/officeDocument/2006/relationships/hyperlink" Target="http://forgottenrealms.wikia.com/wiki/Akalaic_languages" TargetMode="External"/><Relationship Id="rId20" Type="http://schemas.openxmlformats.org/officeDocument/2006/relationships/hyperlink" Target="http://forgottenrealms.wikia.com/wiki/Payit_language" TargetMode="External"/><Relationship Id="rId29" Type="http://schemas.openxmlformats.org/officeDocument/2006/relationships/hyperlink" Target="http://forgottenrealms.wikia.com/wiki/Amaese_languages"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hyperlink" Target="http://forgottenrealms.wikia.com/wiki/D%27tarig_language" TargetMode="External"/><Relationship Id="rId11" Type="http://schemas.openxmlformats.org/officeDocument/2006/relationships/hyperlink" Target="http://forgottenrealms.wikia.com/wiki/Alambit" TargetMode="External"/><Relationship Id="rId24" Type="http://schemas.openxmlformats.org/officeDocument/2006/relationships/hyperlink" Target="http://forgottenrealms.wikia.com/wiki/Yipyak" TargetMode="External"/><Relationship Id="rId32" Type="http://schemas.openxmlformats.org/officeDocument/2006/relationships/hyperlink" Target="http://forgottenrealms.wikia.com/wiki/Yuan-ti_language" TargetMode="External"/><Relationship Id="rId5" Type="http://schemas.openxmlformats.org/officeDocument/2006/relationships/hyperlink" Target="http://forgottenrealms.wikia.com/wiki/Naric" TargetMode="External"/><Relationship Id="rId15" Type="http://schemas.openxmlformats.org/officeDocument/2006/relationships/hyperlink" Target="http://forgottenrealms.wikia.com/wiki/Sespechian" TargetMode="External"/><Relationship Id="rId23" Type="http://schemas.openxmlformats.org/officeDocument/2006/relationships/hyperlink" Target="http://forgottenrealms.wikia.com/wiki/Abyssal_language" TargetMode="External"/><Relationship Id="rId28" Type="http://schemas.openxmlformats.org/officeDocument/2006/relationships/hyperlink" Target="http://forgottenrealms.wikia.com/wiki/Seldruin" TargetMode="External"/><Relationship Id="rId36" Type="http://schemas.openxmlformats.org/officeDocument/2006/relationships/table" Target="../tables/table84.xml"/><Relationship Id="rId10" Type="http://schemas.openxmlformats.org/officeDocument/2006/relationships/hyperlink" Target="http://forgottenrealms.wikia.com/wiki/Chessentic_languages" TargetMode="External"/><Relationship Id="rId19" Type="http://schemas.openxmlformats.org/officeDocument/2006/relationships/hyperlink" Target="http://forgottenrealms.wikia.com/wiki/Gnome_language" TargetMode="External"/><Relationship Id="rId31" Type="http://schemas.openxmlformats.org/officeDocument/2006/relationships/hyperlink" Target="http://forgottenrealms.wikia.com/wiki/Sylvan" TargetMode="External"/><Relationship Id="rId4" Type="http://schemas.openxmlformats.org/officeDocument/2006/relationships/hyperlink" Target="http://forgottenrealms.wikia.com/wiki/Andt"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haaran_language" TargetMode="External"/><Relationship Id="rId22" Type="http://schemas.openxmlformats.org/officeDocument/2006/relationships/hyperlink" Target="http://forgottenrealms.wikia.com/wiki/Chultan_language" TargetMode="External"/><Relationship Id="rId27" Type="http://schemas.openxmlformats.org/officeDocument/2006/relationships/hyperlink" Target="http://forgottenrealms.wikia.com/wiki/Noga" TargetMode="External"/><Relationship Id="rId30" Type="http://schemas.openxmlformats.org/officeDocument/2006/relationships/hyperlink" Target="http://forgottenrealms.wikia.com/wiki/Bavanese_language" TargetMode="External"/><Relationship Id="rId35" Type="http://schemas.openxmlformats.org/officeDocument/2006/relationships/drawing" Target="../drawings/drawing12.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www.kismetrose.com/dnd/MyCharacterNameList.html" TargetMode="External"/><Relationship Id="rId1" Type="http://schemas.openxmlformats.org/officeDocument/2006/relationships/hyperlink" Target="https://www.dmsguild.com/product/247012/Waterdeep-in-tables?affiliate_id=7596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19"/>
  <sheetViews>
    <sheetView workbookViewId="0">
      <pane xSplit="1" ySplit="1" topLeftCell="B26"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27.140625" style="586" customWidth="1"/>
    <col min="2" max="2" width="19.140625" style="586" customWidth="1"/>
    <col min="3" max="3" width="13.42578125" style="586" customWidth="1"/>
    <col min="4" max="4" width="8.85546875" style="586" customWidth="1"/>
    <col min="5" max="5" width="6.85546875" style="586" customWidth="1"/>
    <col min="6" max="6" width="11.28515625" style="586" customWidth="1"/>
    <col min="7" max="7" width="9.28515625" style="586" customWidth="1"/>
    <col min="8" max="8" width="8.85546875" style="586" customWidth="1"/>
    <col min="9" max="9" width="15.7109375" style="586" customWidth="1"/>
    <col min="10" max="10" width="19.42578125" style="586" customWidth="1"/>
    <col min="11" max="11" width="25.85546875" style="586" customWidth="1"/>
    <col min="12" max="12" width="15.85546875" style="586" customWidth="1"/>
    <col min="13" max="13" width="17.28515625" style="586" customWidth="1"/>
    <col min="14" max="16384" width="14.42578125" style="586"/>
  </cols>
  <sheetData>
    <row r="1" spans="1:13" ht="15">
      <c r="A1" s="599" t="s">
        <v>16183</v>
      </c>
      <c r="B1" s="600" t="s">
        <v>12363</v>
      </c>
      <c r="C1" s="600" t="s">
        <v>16184</v>
      </c>
      <c r="D1" s="600" t="s">
        <v>3831</v>
      </c>
      <c r="E1" s="600" t="s">
        <v>16185</v>
      </c>
      <c r="F1" s="600" t="s">
        <v>16186</v>
      </c>
      <c r="G1" s="600" t="s">
        <v>13185</v>
      </c>
      <c r="H1" s="600" t="s">
        <v>16187</v>
      </c>
      <c r="I1" s="600" t="s">
        <v>16188</v>
      </c>
      <c r="J1" s="600" t="s">
        <v>16189</v>
      </c>
      <c r="K1" s="600" t="s">
        <v>16190</v>
      </c>
      <c r="L1" s="600" t="s">
        <v>16191</v>
      </c>
      <c r="M1" s="600" t="s">
        <v>16192</v>
      </c>
    </row>
    <row r="2" spans="1:13" ht="15.75" customHeight="1">
      <c r="A2" s="601" t="s">
        <v>2154</v>
      </c>
      <c r="B2" s="602" t="s">
        <v>2701</v>
      </c>
      <c r="C2" s="602" t="s">
        <v>16193</v>
      </c>
      <c r="D2" s="602" t="s">
        <v>3966</v>
      </c>
      <c r="E2" s="602"/>
      <c r="F2" s="602" t="s">
        <v>237</v>
      </c>
      <c r="G2" s="602" t="s">
        <v>1232</v>
      </c>
      <c r="H2" s="602"/>
      <c r="I2" s="602"/>
      <c r="J2" s="602"/>
      <c r="K2" s="602"/>
      <c r="L2" s="602"/>
      <c r="M2" s="602"/>
    </row>
    <row r="3" spans="1:13" ht="15.75" customHeight="1">
      <c r="A3" s="602" t="s">
        <v>2305</v>
      </c>
      <c r="B3" s="602" t="s">
        <v>2701</v>
      </c>
      <c r="C3" s="602"/>
      <c r="D3" s="602" t="s">
        <v>3965</v>
      </c>
      <c r="E3" s="602"/>
      <c r="F3" s="602" t="s">
        <v>230</v>
      </c>
      <c r="G3" s="602" t="s">
        <v>16194</v>
      </c>
      <c r="H3" s="602"/>
      <c r="I3" s="602" t="s">
        <v>16195</v>
      </c>
      <c r="J3" s="602"/>
      <c r="K3" s="602"/>
      <c r="L3" s="602"/>
      <c r="M3" s="602"/>
    </row>
    <row r="4" spans="1:13" ht="15.75" customHeight="1">
      <c r="A4" s="601" t="s">
        <v>16196</v>
      </c>
      <c r="B4" s="602" t="s">
        <v>2674</v>
      </c>
      <c r="C4" s="602" t="s">
        <v>16193</v>
      </c>
      <c r="D4" s="602" t="s">
        <v>3970</v>
      </c>
      <c r="E4" s="602"/>
      <c r="F4" s="602" t="s">
        <v>237</v>
      </c>
      <c r="G4" s="602" t="s">
        <v>1427</v>
      </c>
      <c r="H4" s="602"/>
      <c r="I4" s="602"/>
      <c r="J4" s="602"/>
      <c r="K4" s="602"/>
      <c r="L4" s="602"/>
      <c r="M4" s="602"/>
    </row>
    <row r="5" spans="1:13" ht="15.75" customHeight="1">
      <c r="A5" s="601" t="s">
        <v>2311</v>
      </c>
      <c r="B5" s="602" t="s">
        <v>2670</v>
      </c>
      <c r="C5" s="602"/>
      <c r="D5" s="602" t="s">
        <v>3965</v>
      </c>
      <c r="E5" s="602"/>
      <c r="F5" s="602" t="s">
        <v>230</v>
      </c>
      <c r="G5" s="602" t="s">
        <v>1788</v>
      </c>
      <c r="H5" s="602"/>
      <c r="I5" s="602" t="s">
        <v>16197</v>
      </c>
      <c r="J5" s="602"/>
      <c r="K5" s="602"/>
      <c r="L5" s="602"/>
      <c r="M5" s="602"/>
    </row>
    <row r="6" spans="1:13" ht="15.75" customHeight="1">
      <c r="A6" s="602" t="s">
        <v>2413</v>
      </c>
      <c r="B6" s="602" t="s">
        <v>2701</v>
      </c>
      <c r="C6" s="602"/>
      <c r="D6" s="602" t="s">
        <v>3970</v>
      </c>
      <c r="E6" s="602"/>
      <c r="F6" s="602"/>
      <c r="G6" s="602" t="s">
        <v>1475</v>
      </c>
      <c r="H6" s="602"/>
      <c r="I6" s="602" t="s">
        <v>16198</v>
      </c>
      <c r="J6" s="602"/>
      <c r="K6" s="602"/>
      <c r="L6" s="602"/>
      <c r="M6" s="602"/>
    </row>
    <row r="7" spans="1:13" ht="15.75" customHeight="1">
      <c r="A7" s="601" t="s">
        <v>2225</v>
      </c>
      <c r="B7" s="602" t="s">
        <v>2674</v>
      </c>
      <c r="C7" s="602" t="s">
        <v>16193</v>
      </c>
      <c r="D7" s="602" t="s">
        <v>3967</v>
      </c>
      <c r="E7" s="602"/>
      <c r="F7" s="602" t="s">
        <v>237</v>
      </c>
      <c r="G7" s="602" t="s">
        <v>1280</v>
      </c>
      <c r="H7" s="602"/>
      <c r="I7" s="602"/>
      <c r="J7" s="602"/>
      <c r="K7" s="602"/>
      <c r="L7" s="602"/>
      <c r="M7" s="602"/>
    </row>
    <row r="8" spans="1:13" ht="15.75" customHeight="1">
      <c r="A8" s="601" t="s">
        <v>16199</v>
      </c>
      <c r="B8" s="602" t="s">
        <v>2701</v>
      </c>
      <c r="C8" s="602"/>
      <c r="D8" s="602" t="s">
        <v>3970</v>
      </c>
      <c r="E8" s="602"/>
      <c r="F8" s="602" t="s">
        <v>542</v>
      </c>
      <c r="G8" s="602" t="s">
        <v>1974</v>
      </c>
      <c r="H8" s="602"/>
      <c r="I8" s="602" t="s">
        <v>16200</v>
      </c>
      <c r="J8" s="602"/>
      <c r="K8" s="602"/>
      <c r="L8" s="602"/>
      <c r="M8" s="602"/>
    </row>
    <row r="9" spans="1:13" ht="15.75" customHeight="1">
      <c r="A9" s="601" t="s">
        <v>16201</v>
      </c>
      <c r="B9" s="602" t="s">
        <v>2701</v>
      </c>
      <c r="C9" s="602"/>
      <c r="D9" s="602" t="s">
        <v>16202</v>
      </c>
      <c r="E9" s="602"/>
      <c r="F9" s="602"/>
      <c r="G9" s="602" t="s">
        <v>16194</v>
      </c>
      <c r="H9" s="602"/>
      <c r="I9" s="602" t="s">
        <v>16203</v>
      </c>
      <c r="J9" s="602"/>
      <c r="K9" s="602"/>
      <c r="L9" s="602"/>
      <c r="M9" s="602"/>
    </row>
    <row r="10" spans="1:13" ht="15.75" customHeight="1">
      <c r="A10" s="601" t="s">
        <v>16204</v>
      </c>
      <c r="B10" s="602" t="s">
        <v>2701</v>
      </c>
      <c r="C10" s="602"/>
      <c r="D10" s="602" t="s">
        <v>3968</v>
      </c>
      <c r="E10" s="602"/>
      <c r="F10" s="602" t="s">
        <v>230</v>
      </c>
      <c r="G10" s="602" t="s">
        <v>1386</v>
      </c>
      <c r="H10" s="602"/>
      <c r="I10" s="602"/>
      <c r="J10" s="602"/>
      <c r="K10" s="602"/>
      <c r="L10" s="602"/>
      <c r="M10" s="602"/>
    </row>
    <row r="11" spans="1:13" ht="15.75" customHeight="1">
      <c r="A11" s="601" t="s">
        <v>16205</v>
      </c>
      <c r="B11" s="602" t="s">
        <v>2701</v>
      </c>
      <c r="C11" s="602"/>
      <c r="D11" s="602" t="s">
        <v>3970</v>
      </c>
      <c r="E11" s="602"/>
      <c r="F11" s="602" t="s">
        <v>230</v>
      </c>
      <c r="G11" s="602" t="s">
        <v>16194</v>
      </c>
      <c r="H11" s="602"/>
      <c r="I11" s="602" t="s">
        <v>5620</v>
      </c>
      <c r="J11" s="602"/>
      <c r="K11" s="603"/>
      <c r="L11" s="602"/>
      <c r="M11" s="604" t="s">
        <v>12909</v>
      </c>
    </row>
    <row r="12" spans="1:13" ht="15.75" customHeight="1">
      <c r="A12" s="601" t="s">
        <v>2396</v>
      </c>
      <c r="B12" s="602" t="s">
        <v>16206</v>
      </c>
      <c r="C12" s="602"/>
      <c r="D12" s="602" t="s">
        <v>3970</v>
      </c>
      <c r="E12" s="602"/>
      <c r="F12" s="602" t="s">
        <v>230</v>
      </c>
      <c r="G12" s="602" t="s">
        <v>1453</v>
      </c>
      <c r="H12" s="602"/>
      <c r="I12" s="602"/>
      <c r="J12" s="602"/>
      <c r="K12" s="602"/>
      <c r="L12" s="602"/>
      <c r="M12" s="602"/>
    </row>
    <row r="13" spans="1:13" ht="15.75" customHeight="1">
      <c r="A13" s="602" t="s">
        <v>5668</v>
      </c>
      <c r="B13" s="602" t="s">
        <v>2670</v>
      </c>
      <c r="C13" s="602"/>
      <c r="D13" s="602" t="s">
        <v>3965</v>
      </c>
      <c r="E13" s="602">
        <v>3</v>
      </c>
      <c r="F13" s="602" t="s">
        <v>223</v>
      </c>
      <c r="G13" s="602" t="s">
        <v>16194</v>
      </c>
      <c r="H13" s="602"/>
      <c r="I13" s="602" t="s">
        <v>16207</v>
      </c>
      <c r="J13" s="602"/>
      <c r="K13" s="602"/>
      <c r="L13" s="602"/>
      <c r="M13" s="602"/>
    </row>
    <row r="14" spans="1:13" ht="15.75" customHeight="1">
      <c r="A14" s="602" t="s">
        <v>2202</v>
      </c>
      <c r="B14" s="602" t="s">
        <v>2674</v>
      </c>
      <c r="C14" s="602" t="s">
        <v>16208</v>
      </c>
      <c r="D14" s="602" t="s">
        <v>3967</v>
      </c>
      <c r="E14" s="602">
        <v>2</v>
      </c>
      <c r="F14" s="602" t="s">
        <v>230</v>
      </c>
      <c r="G14" s="602" t="s">
        <v>1260</v>
      </c>
      <c r="H14" s="605" t="s">
        <v>16209</v>
      </c>
      <c r="I14" s="602" t="s">
        <v>16210</v>
      </c>
      <c r="J14" s="602" t="s">
        <v>16211</v>
      </c>
      <c r="K14" s="602" t="s">
        <v>16212</v>
      </c>
      <c r="L14" s="602" t="s">
        <v>16213</v>
      </c>
      <c r="M14" s="602"/>
    </row>
    <row r="15" spans="1:13" ht="15.75" customHeight="1">
      <c r="A15" s="601" t="s">
        <v>2334</v>
      </c>
      <c r="B15" s="602" t="s">
        <v>2670</v>
      </c>
      <c r="C15" s="602"/>
      <c r="D15" s="602" t="s">
        <v>3968</v>
      </c>
      <c r="E15" s="602"/>
      <c r="F15" s="602"/>
      <c r="G15" s="602" t="s">
        <v>1375</v>
      </c>
      <c r="H15" s="602"/>
      <c r="I15" s="602"/>
      <c r="J15" s="602"/>
      <c r="K15" s="602"/>
      <c r="L15" s="602"/>
      <c r="M15" s="602"/>
    </row>
    <row r="16" spans="1:13" ht="15.75" customHeight="1">
      <c r="A16" s="601" t="s">
        <v>2321</v>
      </c>
      <c r="B16" s="602" t="s">
        <v>2674</v>
      </c>
      <c r="C16" s="602"/>
      <c r="D16" s="602" t="s">
        <v>3968</v>
      </c>
      <c r="E16" s="602"/>
      <c r="F16" s="602" t="s">
        <v>230</v>
      </c>
      <c r="G16" s="602" t="s">
        <v>1355</v>
      </c>
      <c r="H16" s="602"/>
      <c r="I16" s="602" t="s">
        <v>16214</v>
      </c>
      <c r="J16" s="602"/>
      <c r="K16" s="602"/>
      <c r="L16" s="602"/>
      <c r="M16" s="602"/>
    </row>
    <row r="17" spans="1:13" ht="15.75" customHeight="1">
      <c r="A17" s="601" t="s">
        <v>2234</v>
      </c>
      <c r="B17" s="602" t="s">
        <v>2701</v>
      </c>
      <c r="C17" s="602" t="s">
        <v>16208</v>
      </c>
      <c r="D17" s="602" t="s">
        <v>3967</v>
      </c>
      <c r="E17" s="602"/>
      <c r="F17" s="602" t="s">
        <v>237</v>
      </c>
      <c r="G17" s="602" t="s">
        <v>1289</v>
      </c>
      <c r="H17" s="602" t="s">
        <v>16215</v>
      </c>
      <c r="I17" s="602" t="s">
        <v>16216</v>
      </c>
      <c r="J17" s="602" t="s">
        <v>16217</v>
      </c>
      <c r="K17" s="602" t="s">
        <v>16218</v>
      </c>
      <c r="L17" s="602" t="s">
        <v>16219</v>
      </c>
      <c r="M17" s="602"/>
    </row>
    <row r="18" spans="1:13" ht="15.75" customHeight="1">
      <c r="A18" s="602" t="s">
        <v>16220</v>
      </c>
      <c r="B18" s="602" t="s">
        <v>2701</v>
      </c>
      <c r="C18" s="602" t="s">
        <v>16208</v>
      </c>
      <c r="D18" s="602" t="s">
        <v>3965</v>
      </c>
      <c r="E18" s="602">
        <v>2</v>
      </c>
      <c r="F18" s="602"/>
      <c r="G18" s="602" t="s">
        <v>16221</v>
      </c>
      <c r="H18" s="602"/>
      <c r="I18" s="602" t="s">
        <v>16222</v>
      </c>
      <c r="J18" s="602"/>
      <c r="K18" s="602"/>
      <c r="L18" s="602"/>
      <c r="M18" s="602"/>
    </row>
    <row r="19" spans="1:13" ht="15.75" customHeight="1">
      <c r="A19" s="601" t="s">
        <v>16223</v>
      </c>
      <c r="B19" s="602" t="s">
        <v>16224</v>
      </c>
      <c r="C19" s="602" t="s">
        <v>16225</v>
      </c>
      <c r="D19" s="602" t="s">
        <v>3966</v>
      </c>
      <c r="E19" s="602">
        <v>5</v>
      </c>
      <c r="F19" s="602" t="s">
        <v>237</v>
      </c>
      <c r="G19" s="602" t="s">
        <v>1564</v>
      </c>
      <c r="H19" s="602"/>
      <c r="I19" s="602" t="s">
        <v>16226</v>
      </c>
      <c r="J19" s="602" t="s">
        <v>16227</v>
      </c>
      <c r="K19" s="602" t="s">
        <v>16228</v>
      </c>
      <c r="L19" s="602"/>
      <c r="M19" s="602"/>
    </row>
    <row r="20" spans="1:13" ht="15.75" customHeight="1">
      <c r="A20" s="601" t="s">
        <v>16229</v>
      </c>
      <c r="B20" s="602" t="s">
        <v>2701</v>
      </c>
      <c r="C20" s="602"/>
      <c r="D20" s="602" t="s">
        <v>3965</v>
      </c>
      <c r="E20" s="602"/>
      <c r="F20" s="602" t="s">
        <v>223</v>
      </c>
      <c r="G20" s="602" t="s">
        <v>16194</v>
      </c>
      <c r="H20" s="606"/>
      <c r="I20" s="602" t="s">
        <v>16230</v>
      </c>
      <c r="J20" s="602"/>
      <c r="K20" s="603"/>
      <c r="L20" s="602"/>
      <c r="M20" s="603" t="s">
        <v>16231</v>
      </c>
    </row>
    <row r="21" spans="1:13" ht="15.75" customHeight="1">
      <c r="A21" s="602" t="s">
        <v>2250</v>
      </c>
      <c r="B21" s="602" t="s">
        <v>2670</v>
      </c>
      <c r="C21" s="602"/>
      <c r="D21" s="602" t="s">
        <v>3967</v>
      </c>
      <c r="E21" s="602"/>
      <c r="F21" s="602" t="s">
        <v>237</v>
      </c>
      <c r="G21" s="602" t="s">
        <v>1677</v>
      </c>
      <c r="H21" s="602"/>
      <c r="I21" s="602"/>
      <c r="J21" s="602"/>
      <c r="K21" s="602"/>
      <c r="L21" s="602"/>
      <c r="M21" s="602"/>
    </row>
    <row r="22" spans="1:13" ht="15.75" customHeight="1">
      <c r="A22" s="602" t="s">
        <v>16232</v>
      </c>
      <c r="B22" s="602" t="s">
        <v>16233</v>
      </c>
      <c r="C22" s="602" t="s">
        <v>16234</v>
      </c>
      <c r="D22" s="602" t="s">
        <v>3966</v>
      </c>
      <c r="E22" s="602"/>
      <c r="F22" s="602" t="s">
        <v>16235</v>
      </c>
      <c r="G22" s="602" t="s">
        <v>1244</v>
      </c>
      <c r="H22" s="602"/>
      <c r="I22" s="602" t="s">
        <v>16236</v>
      </c>
      <c r="J22" s="601" t="s">
        <v>16237</v>
      </c>
      <c r="K22" s="602" t="s">
        <v>16238</v>
      </c>
      <c r="L22" s="602"/>
      <c r="M22" s="602"/>
    </row>
    <row r="23" spans="1:13" ht="15.75" customHeight="1">
      <c r="A23" s="602" t="s">
        <v>5660</v>
      </c>
      <c r="B23" s="602" t="s">
        <v>16239</v>
      </c>
      <c r="C23" s="602"/>
      <c r="D23" s="602" t="s">
        <v>3969</v>
      </c>
      <c r="E23" s="602"/>
      <c r="F23" s="602"/>
      <c r="G23" s="602" t="s">
        <v>1394</v>
      </c>
      <c r="H23" s="602" t="s">
        <v>16240</v>
      </c>
      <c r="I23" s="602" t="s">
        <v>16241</v>
      </c>
      <c r="J23" s="602"/>
      <c r="K23" s="602"/>
      <c r="L23" s="606"/>
      <c r="M23" s="607" t="s">
        <v>16242</v>
      </c>
    </row>
    <row r="24" spans="1:13" ht="15.75" customHeight="1">
      <c r="A24" s="601" t="s">
        <v>16243</v>
      </c>
      <c r="B24" s="602" t="s">
        <v>2674</v>
      </c>
      <c r="C24" s="602"/>
      <c r="D24" s="602" t="s">
        <v>3968</v>
      </c>
      <c r="E24" s="602"/>
      <c r="F24" s="602" t="s">
        <v>230</v>
      </c>
      <c r="G24" s="602" t="s">
        <v>1350</v>
      </c>
      <c r="H24" s="602"/>
      <c r="I24" s="602" t="s">
        <v>16244</v>
      </c>
      <c r="J24" s="602"/>
      <c r="K24" s="603"/>
      <c r="L24" s="603"/>
      <c r="M24" s="604" t="s">
        <v>16245</v>
      </c>
    </row>
    <row r="25" spans="1:13" ht="15.75" customHeight="1">
      <c r="A25" s="601" t="s">
        <v>2293</v>
      </c>
      <c r="B25" s="602" t="s">
        <v>2670</v>
      </c>
      <c r="C25" s="602"/>
      <c r="D25" s="602" t="s">
        <v>3965</v>
      </c>
      <c r="E25" s="602"/>
      <c r="F25" s="602" t="s">
        <v>237</v>
      </c>
      <c r="G25" s="602" t="s">
        <v>1744</v>
      </c>
      <c r="H25" s="602"/>
      <c r="I25" s="602" t="s">
        <v>16246</v>
      </c>
      <c r="J25" s="602"/>
      <c r="K25" s="603"/>
      <c r="L25" s="602"/>
      <c r="M25" s="604" t="s">
        <v>16247</v>
      </c>
    </row>
    <row r="26" spans="1:13" ht="15.75" customHeight="1">
      <c r="A26" s="601" t="s">
        <v>2325</v>
      </c>
      <c r="B26" s="602" t="s">
        <v>2674</v>
      </c>
      <c r="C26" s="602"/>
      <c r="D26" s="602" t="s">
        <v>3968</v>
      </c>
      <c r="E26" s="602"/>
      <c r="F26" s="602" t="s">
        <v>230</v>
      </c>
      <c r="G26" s="602" t="s">
        <v>1360</v>
      </c>
      <c r="H26" s="602" t="s">
        <v>16248</v>
      </c>
      <c r="I26" s="602" t="s">
        <v>16249</v>
      </c>
      <c r="J26" s="602"/>
      <c r="K26" s="602"/>
      <c r="L26" s="602"/>
      <c r="M26" s="602"/>
    </row>
    <row r="27" spans="1:13" ht="15.75" customHeight="1">
      <c r="A27" s="601" t="s">
        <v>2229</v>
      </c>
      <c r="B27" s="602" t="s">
        <v>2674</v>
      </c>
      <c r="C27" s="602"/>
      <c r="D27" s="602" t="s">
        <v>3967</v>
      </c>
      <c r="E27" s="602"/>
      <c r="F27" s="602" t="s">
        <v>237</v>
      </c>
      <c r="G27" s="602" t="s">
        <v>16250</v>
      </c>
      <c r="H27" s="602"/>
      <c r="I27" s="602"/>
      <c r="J27" s="602"/>
      <c r="K27" s="606"/>
      <c r="L27" s="602"/>
      <c r="M27" s="602"/>
    </row>
    <row r="28" spans="1:13" ht="15.75" customHeight="1">
      <c r="A28" s="601" t="s">
        <v>2431</v>
      </c>
      <c r="B28" s="602" t="s">
        <v>2701</v>
      </c>
      <c r="C28" s="602" t="s">
        <v>16193</v>
      </c>
      <c r="D28" s="602" t="s">
        <v>3969</v>
      </c>
      <c r="E28" s="602">
        <v>3</v>
      </c>
      <c r="F28" s="602" t="s">
        <v>223</v>
      </c>
      <c r="G28" s="602" t="s">
        <v>1400</v>
      </c>
      <c r="H28" s="602" t="s">
        <v>16251</v>
      </c>
      <c r="I28" s="602" t="s">
        <v>16252</v>
      </c>
      <c r="J28" s="602" t="s">
        <v>16253</v>
      </c>
      <c r="K28" s="602" t="s">
        <v>16254</v>
      </c>
      <c r="L28" s="602"/>
      <c r="M28" s="602"/>
    </row>
    <row r="29" spans="1:13" ht="15.75" customHeight="1">
      <c r="A29" s="601" t="s">
        <v>16255</v>
      </c>
      <c r="B29" s="602" t="s">
        <v>2701</v>
      </c>
      <c r="C29" s="602" t="s">
        <v>16225</v>
      </c>
      <c r="D29" s="602" t="s">
        <v>3965</v>
      </c>
      <c r="E29" s="602"/>
      <c r="F29" s="602" t="s">
        <v>223</v>
      </c>
      <c r="G29" s="602" t="s">
        <v>1306</v>
      </c>
      <c r="H29" s="602"/>
      <c r="I29" s="606" t="s">
        <v>16256</v>
      </c>
      <c r="J29" s="602"/>
      <c r="K29" s="602"/>
      <c r="L29" s="602"/>
      <c r="M29" s="602"/>
    </row>
    <row r="30" spans="1:13" ht="15.75" customHeight="1">
      <c r="A30" s="602" t="s">
        <v>5684</v>
      </c>
      <c r="B30" s="602" t="s">
        <v>2670</v>
      </c>
      <c r="C30" s="602"/>
      <c r="D30" s="602" t="s">
        <v>3970</v>
      </c>
      <c r="E30" s="602"/>
      <c r="F30" s="602" t="s">
        <v>223</v>
      </c>
      <c r="G30" s="602"/>
      <c r="H30" s="602"/>
      <c r="I30" s="602" t="s">
        <v>5685</v>
      </c>
      <c r="J30" s="602"/>
      <c r="K30" s="602"/>
      <c r="L30" s="602"/>
      <c r="M30" s="602"/>
    </row>
    <row r="31" spans="1:13" ht="15.75" customHeight="1">
      <c r="A31" s="602" t="s">
        <v>2418</v>
      </c>
      <c r="B31" s="602" t="s">
        <v>2670</v>
      </c>
      <c r="C31" s="602"/>
      <c r="D31" s="602" t="s">
        <v>3970</v>
      </c>
      <c r="E31" s="602"/>
      <c r="F31" s="602"/>
      <c r="G31" s="602" t="s">
        <v>1952</v>
      </c>
      <c r="H31" s="606"/>
      <c r="I31" s="602"/>
      <c r="J31" s="606"/>
      <c r="K31" s="606"/>
      <c r="L31" s="606"/>
      <c r="M31" s="602"/>
    </row>
    <row r="32" spans="1:13" ht="15.75" customHeight="1">
      <c r="A32" s="602" t="s">
        <v>16257</v>
      </c>
      <c r="B32" s="602" t="s">
        <v>2670</v>
      </c>
      <c r="C32" s="602"/>
      <c r="D32" s="602" t="s">
        <v>3965</v>
      </c>
      <c r="E32" s="602"/>
      <c r="F32" s="602" t="s">
        <v>542</v>
      </c>
      <c r="G32" s="602" t="s">
        <v>16194</v>
      </c>
      <c r="H32" s="602"/>
      <c r="I32" s="602" t="s">
        <v>5652</v>
      </c>
      <c r="J32" s="602"/>
      <c r="K32" s="602"/>
      <c r="L32" s="602"/>
      <c r="M32" s="602"/>
    </row>
    <row r="33" spans="1:13" ht="15.75" customHeight="1">
      <c r="A33" s="601" t="s">
        <v>16258</v>
      </c>
      <c r="B33" s="602" t="s">
        <v>2670</v>
      </c>
      <c r="C33" s="602"/>
      <c r="D33" s="602" t="s">
        <v>3965</v>
      </c>
      <c r="E33" s="602"/>
      <c r="F33" s="602"/>
      <c r="G33" s="602" t="s">
        <v>1336</v>
      </c>
      <c r="H33" s="602"/>
      <c r="I33" s="602" t="s">
        <v>16259</v>
      </c>
      <c r="J33" s="602"/>
      <c r="K33" s="602"/>
      <c r="L33" s="602"/>
      <c r="M33" s="602"/>
    </row>
    <row r="34" spans="1:13" ht="12.75">
      <c r="A34" s="601" t="s">
        <v>2384</v>
      </c>
      <c r="B34" s="602" t="s">
        <v>16260</v>
      </c>
      <c r="C34" s="602" t="s">
        <v>16208</v>
      </c>
      <c r="D34" s="602" t="s">
        <v>3970</v>
      </c>
      <c r="E34" s="602"/>
      <c r="F34" s="602" t="s">
        <v>223</v>
      </c>
      <c r="G34" s="602" t="s">
        <v>1439</v>
      </c>
      <c r="H34" s="602" t="s">
        <v>16261</v>
      </c>
      <c r="I34" s="602" t="s">
        <v>16262</v>
      </c>
      <c r="J34" s="602" t="s">
        <v>16263</v>
      </c>
      <c r="K34" s="605" t="s">
        <v>16264</v>
      </c>
      <c r="L34" s="602" t="s">
        <v>16265</v>
      </c>
      <c r="M34" s="602"/>
    </row>
    <row r="35" spans="1:13" ht="12.75">
      <c r="A35" s="601" t="s">
        <v>16266</v>
      </c>
      <c r="B35" s="602" t="s">
        <v>2674</v>
      </c>
      <c r="C35" s="602" t="s">
        <v>16193</v>
      </c>
      <c r="D35" s="602" t="s">
        <v>3969</v>
      </c>
      <c r="E35" s="602">
        <v>3</v>
      </c>
      <c r="F35" s="602" t="s">
        <v>16267</v>
      </c>
      <c r="G35" s="602" t="s">
        <v>2028</v>
      </c>
      <c r="H35" s="602"/>
      <c r="I35" s="602" t="s">
        <v>16268</v>
      </c>
      <c r="J35" s="602" t="s">
        <v>16269</v>
      </c>
      <c r="K35" s="602" t="s">
        <v>16270</v>
      </c>
      <c r="L35" s="602"/>
      <c r="M35" s="602"/>
    </row>
    <row r="36" spans="1:13" ht="12.75">
      <c r="A36" s="601" t="s">
        <v>2427</v>
      </c>
      <c r="B36" s="602" t="s">
        <v>2674</v>
      </c>
      <c r="C36" s="602"/>
      <c r="D36" s="602" t="s">
        <v>3970</v>
      </c>
      <c r="E36" s="602"/>
      <c r="F36" s="602"/>
      <c r="G36" s="602" t="s">
        <v>1972</v>
      </c>
      <c r="H36" s="602"/>
      <c r="I36" s="602"/>
      <c r="J36" s="602"/>
      <c r="K36" s="602"/>
      <c r="L36" s="602"/>
      <c r="M36" s="602"/>
    </row>
    <row r="37" spans="1:13" ht="12.75">
      <c r="A37" s="601" t="s">
        <v>16271</v>
      </c>
      <c r="B37" s="602" t="s">
        <v>2701</v>
      </c>
      <c r="C37" s="602" t="s">
        <v>16272</v>
      </c>
      <c r="D37" s="602" t="s">
        <v>3965</v>
      </c>
      <c r="E37" s="602"/>
      <c r="F37" s="602" t="s">
        <v>230</v>
      </c>
      <c r="G37" s="602" t="s">
        <v>1347</v>
      </c>
      <c r="H37" s="602"/>
      <c r="I37" s="602"/>
      <c r="J37" s="602" t="s">
        <v>16273</v>
      </c>
      <c r="K37" s="602" t="s">
        <v>16274</v>
      </c>
      <c r="L37" s="602"/>
      <c r="M37" s="602"/>
    </row>
    <row r="38" spans="1:13" ht="12.75">
      <c r="A38" s="601" t="s">
        <v>2295</v>
      </c>
      <c r="B38" s="602" t="s">
        <v>16275</v>
      </c>
      <c r="C38" s="602" t="s">
        <v>16225</v>
      </c>
      <c r="D38" s="602" t="s">
        <v>3965</v>
      </c>
      <c r="E38" s="602">
        <v>5</v>
      </c>
      <c r="F38" s="602" t="s">
        <v>237</v>
      </c>
      <c r="G38" s="602" t="s">
        <v>1748</v>
      </c>
      <c r="H38" s="602"/>
      <c r="I38" s="602" t="s">
        <v>16276</v>
      </c>
      <c r="J38" s="602" t="s">
        <v>16277</v>
      </c>
      <c r="K38" s="603" t="s">
        <v>16278</v>
      </c>
      <c r="L38" s="603"/>
      <c r="M38" s="604" t="s">
        <v>16279</v>
      </c>
    </row>
    <row r="39" spans="1:13" ht="12.75">
      <c r="A39" s="601" t="s">
        <v>2199</v>
      </c>
      <c r="B39" s="602" t="s">
        <v>2701</v>
      </c>
      <c r="C39" s="602"/>
      <c r="D39" s="602" t="s">
        <v>3967</v>
      </c>
      <c r="E39" s="602"/>
      <c r="F39" s="602" t="s">
        <v>230</v>
      </c>
      <c r="G39" s="602" t="s">
        <v>1257</v>
      </c>
      <c r="H39" s="602"/>
      <c r="I39" s="602"/>
      <c r="J39" s="602"/>
      <c r="K39" s="602"/>
      <c r="L39" s="602"/>
      <c r="M39" s="602"/>
    </row>
    <row r="40" spans="1:13" ht="12.75">
      <c r="A40" s="601" t="s">
        <v>16280</v>
      </c>
      <c r="B40" s="602" t="s">
        <v>2701</v>
      </c>
      <c r="C40" s="602"/>
      <c r="D40" s="602" t="s">
        <v>3970</v>
      </c>
      <c r="E40" s="602"/>
      <c r="F40" s="602"/>
      <c r="G40" s="602" t="s">
        <v>1424</v>
      </c>
      <c r="H40" s="602"/>
      <c r="I40" s="602"/>
      <c r="J40" s="602"/>
      <c r="K40" s="603"/>
      <c r="L40" s="602"/>
      <c r="M40" s="603" t="s">
        <v>16281</v>
      </c>
    </row>
    <row r="41" spans="1:13" ht="12.75">
      <c r="A41" s="601" t="s">
        <v>2402</v>
      </c>
      <c r="B41" s="602" t="s">
        <v>2674</v>
      </c>
      <c r="C41" s="602"/>
      <c r="D41" s="602" t="s">
        <v>3970</v>
      </c>
      <c r="E41" s="602"/>
      <c r="F41" s="602"/>
      <c r="G41" s="602" t="s">
        <v>1460</v>
      </c>
      <c r="H41" s="602"/>
      <c r="I41" s="602" t="s">
        <v>16282</v>
      </c>
      <c r="J41" s="602"/>
      <c r="K41" s="602"/>
      <c r="L41" s="602"/>
      <c r="M41" s="602"/>
    </row>
    <row r="42" spans="1:13" ht="12.75">
      <c r="A42" s="601" t="s">
        <v>2256</v>
      </c>
      <c r="B42" s="602" t="s">
        <v>2670</v>
      </c>
      <c r="C42" s="602"/>
      <c r="D42" s="602" t="s">
        <v>3965</v>
      </c>
      <c r="E42" s="602"/>
      <c r="F42" s="602"/>
      <c r="G42" s="602" t="s">
        <v>1298</v>
      </c>
      <c r="H42" s="602"/>
      <c r="I42" s="602"/>
      <c r="J42" s="602"/>
      <c r="K42" s="602"/>
      <c r="L42" s="602"/>
      <c r="M42" s="602"/>
    </row>
    <row r="43" spans="1:13" ht="12.75">
      <c r="A43" s="601" t="s">
        <v>2185</v>
      </c>
      <c r="B43" s="602" t="s">
        <v>16283</v>
      </c>
      <c r="C43" s="602"/>
      <c r="D43" s="602" t="s">
        <v>3966</v>
      </c>
      <c r="E43" s="602"/>
      <c r="F43" s="602"/>
      <c r="G43" s="602" t="s">
        <v>1552</v>
      </c>
      <c r="H43" s="602"/>
      <c r="I43" s="602"/>
      <c r="J43" s="602"/>
      <c r="K43" s="602"/>
      <c r="L43" s="602"/>
      <c r="M43" s="602"/>
    </row>
    <row r="44" spans="1:13" ht="12.75">
      <c r="A44" s="608" t="s">
        <v>16284</v>
      </c>
      <c r="B44" s="609" t="s">
        <v>2701</v>
      </c>
      <c r="C44" s="609"/>
      <c r="D44" s="609" t="s">
        <v>3967</v>
      </c>
      <c r="E44" s="609"/>
      <c r="F44" s="602" t="s">
        <v>16285</v>
      </c>
      <c r="G44" s="602" t="s">
        <v>16194</v>
      </c>
      <c r="H44" s="609"/>
      <c r="I44" s="602" t="s">
        <v>16286</v>
      </c>
      <c r="J44" s="602"/>
      <c r="K44" s="603"/>
      <c r="L44" s="602"/>
      <c r="M44" s="604" t="s">
        <v>12911</v>
      </c>
    </row>
    <row r="45" spans="1:13" ht="12.75">
      <c r="A45" s="602" t="s">
        <v>5610</v>
      </c>
      <c r="B45" s="602" t="s">
        <v>2674</v>
      </c>
      <c r="C45" s="602"/>
      <c r="D45" s="602" t="s">
        <v>3970</v>
      </c>
      <c r="E45" s="602">
        <v>3</v>
      </c>
      <c r="F45" s="602" t="s">
        <v>542</v>
      </c>
      <c r="G45" s="602" t="s">
        <v>16194</v>
      </c>
      <c r="H45" s="602"/>
      <c r="I45" s="602" t="s">
        <v>16287</v>
      </c>
      <c r="J45" s="602"/>
      <c r="K45" s="602"/>
      <c r="L45" s="602"/>
      <c r="M45" s="607" t="s">
        <v>16288</v>
      </c>
    </row>
    <row r="46" spans="1:13" ht="12.75">
      <c r="A46" s="601" t="s">
        <v>2294</v>
      </c>
      <c r="B46" s="602" t="s">
        <v>2701</v>
      </c>
      <c r="C46" s="602" t="s">
        <v>16289</v>
      </c>
      <c r="D46" s="602" t="s">
        <v>3965</v>
      </c>
      <c r="E46" s="602"/>
      <c r="F46" s="602" t="s">
        <v>223</v>
      </c>
      <c r="G46" s="602" t="s">
        <v>1746</v>
      </c>
      <c r="H46" s="602"/>
      <c r="I46" s="602" t="s">
        <v>16290</v>
      </c>
      <c r="J46" s="602"/>
      <c r="K46" s="603"/>
      <c r="L46" s="603" t="s">
        <v>16291</v>
      </c>
      <c r="M46" s="603" t="s">
        <v>16292</v>
      </c>
    </row>
    <row r="47" spans="1:13" ht="12.75">
      <c r="A47" s="601" t="s">
        <v>2422</v>
      </c>
      <c r="B47" s="602" t="s">
        <v>2701</v>
      </c>
      <c r="C47" s="602"/>
      <c r="D47" s="602" t="s">
        <v>3970</v>
      </c>
      <c r="E47" s="602"/>
      <c r="F47" s="602"/>
      <c r="G47" s="602" t="s">
        <v>1960</v>
      </c>
      <c r="H47" s="602"/>
      <c r="I47" s="602"/>
      <c r="J47" s="602"/>
      <c r="K47" s="602"/>
      <c r="L47" s="602"/>
      <c r="M47" s="602"/>
    </row>
    <row r="48" spans="1:13" ht="12.75">
      <c r="A48" s="601" t="s">
        <v>2273</v>
      </c>
      <c r="B48" s="602" t="s">
        <v>2701</v>
      </c>
      <c r="C48" s="602"/>
      <c r="D48" s="602" t="s">
        <v>3965</v>
      </c>
      <c r="E48" s="602"/>
      <c r="F48" s="602" t="s">
        <v>223</v>
      </c>
      <c r="G48" s="602" t="s">
        <v>1324</v>
      </c>
      <c r="H48" s="602"/>
      <c r="I48" s="602"/>
      <c r="J48" s="602"/>
      <c r="K48" s="602"/>
      <c r="L48" s="602"/>
      <c r="M48" s="602"/>
    </row>
    <row r="49" spans="1:13" ht="12.75">
      <c r="A49" s="601" t="s">
        <v>2460</v>
      </c>
      <c r="B49" s="602" t="s">
        <v>2701</v>
      </c>
      <c r="C49" s="602" t="s">
        <v>16208</v>
      </c>
      <c r="D49" s="602" t="s">
        <v>3969</v>
      </c>
      <c r="E49" s="602"/>
      <c r="F49" s="602"/>
      <c r="G49" s="602" t="s">
        <v>2032</v>
      </c>
      <c r="H49" s="602" t="s">
        <v>16293</v>
      </c>
      <c r="I49" s="602" t="s">
        <v>16294</v>
      </c>
      <c r="J49" s="602" t="s">
        <v>16295</v>
      </c>
      <c r="K49" s="602" t="s">
        <v>16296</v>
      </c>
      <c r="L49" s="605" t="s">
        <v>16297</v>
      </c>
      <c r="M49" s="602"/>
    </row>
    <row r="50" spans="1:13" ht="12.75">
      <c r="A50" s="601" t="s">
        <v>2380</v>
      </c>
      <c r="B50" s="602" t="s">
        <v>2701</v>
      </c>
      <c r="C50" s="602"/>
      <c r="D50" s="602" t="s">
        <v>3970</v>
      </c>
      <c r="E50" s="602"/>
      <c r="F50" s="602" t="s">
        <v>542</v>
      </c>
      <c r="G50" s="602" t="s">
        <v>1435</v>
      </c>
      <c r="H50" s="602"/>
      <c r="I50" s="602"/>
      <c r="J50" s="602"/>
      <c r="K50" s="602"/>
      <c r="L50" s="602"/>
      <c r="M50" s="602"/>
    </row>
    <row r="51" spans="1:13" ht="12.75">
      <c r="A51" s="601" t="s">
        <v>2278</v>
      </c>
      <c r="B51" s="602" t="s">
        <v>2701</v>
      </c>
      <c r="C51" s="602"/>
      <c r="D51" s="602" t="s">
        <v>3965</v>
      </c>
      <c r="E51" s="602"/>
      <c r="F51" s="602" t="s">
        <v>237</v>
      </c>
      <c r="G51" s="602" t="s">
        <v>1329</v>
      </c>
      <c r="H51" s="602"/>
      <c r="I51" s="602"/>
      <c r="J51" s="602"/>
      <c r="K51" s="602"/>
      <c r="L51" s="602"/>
      <c r="M51" s="602"/>
    </row>
    <row r="52" spans="1:13" ht="12.75">
      <c r="A52" s="601" t="s">
        <v>2390</v>
      </c>
      <c r="B52" s="602" t="s">
        <v>2701</v>
      </c>
      <c r="C52" s="602"/>
      <c r="D52" s="602" t="s">
        <v>3970</v>
      </c>
      <c r="E52" s="602"/>
      <c r="F52" s="602" t="s">
        <v>223</v>
      </c>
      <c r="G52" s="602" t="s">
        <v>1445</v>
      </c>
      <c r="H52" s="602"/>
      <c r="I52" s="602" t="s">
        <v>16298</v>
      </c>
      <c r="J52" s="602"/>
      <c r="K52" s="602"/>
      <c r="L52" s="602"/>
      <c r="M52" s="602"/>
    </row>
    <row r="53" spans="1:13" ht="12.75">
      <c r="A53" s="601" t="s">
        <v>2397</v>
      </c>
      <c r="B53" s="602" t="s">
        <v>16299</v>
      </c>
      <c r="C53" s="602" t="s">
        <v>16225</v>
      </c>
      <c r="D53" s="602" t="s">
        <v>3970</v>
      </c>
      <c r="E53" s="602"/>
      <c r="F53" s="602"/>
      <c r="G53" s="602" t="s">
        <v>16194</v>
      </c>
      <c r="H53" s="602"/>
      <c r="I53" s="601" t="s">
        <v>16300</v>
      </c>
      <c r="J53" s="602"/>
      <c r="K53" s="602"/>
      <c r="L53" s="602"/>
      <c r="M53" s="602"/>
    </row>
    <row r="54" spans="1:13" ht="12.75">
      <c r="A54" s="601" t="s">
        <v>2339</v>
      </c>
      <c r="B54" s="602" t="s">
        <v>2701</v>
      </c>
      <c r="C54" s="602" t="s">
        <v>16208</v>
      </c>
      <c r="D54" s="602" t="s">
        <v>3968</v>
      </c>
      <c r="E54" s="602"/>
      <c r="F54" s="602" t="s">
        <v>223</v>
      </c>
      <c r="G54" s="602" t="s">
        <v>1383</v>
      </c>
      <c r="H54" s="602" t="s">
        <v>16301</v>
      </c>
      <c r="I54" s="602" t="s">
        <v>16302</v>
      </c>
      <c r="J54" s="602" t="s">
        <v>16303</v>
      </c>
      <c r="K54" s="602" t="s">
        <v>16304</v>
      </c>
      <c r="L54" s="602" t="s">
        <v>16305</v>
      </c>
      <c r="M54" s="602"/>
    </row>
    <row r="55" spans="1:13" ht="12.75">
      <c r="A55" s="601" t="s">
        <v>2236</v>
      </c>
      <c r="B55" s="602" t="s">
        <v>2701</v>
      </c>
      <c r="C55" s="602" t="s">
        <v>16306</v>
      </c>
      <c r="D55" s="602" t="s">
        <v>3967</v>
      </c>
      <c r="E55" s="602">
        <v>2</v>
      </c>
      <c r="F55" s="602" t="s">
        <v>223</v>
      </c>
      <c r="G55" s="602" t="s">
        <v>1293</v>
      </c>
      <c r="H55" s="602" t="s">
        <v>16307</v>
      </c>
      <c r="I55" s="602" t="s">
        <v>16308</v>
      </c>
      <c r="J55" s="602" t="s">
        <v>16309</v>
      </c>
      <c r="K55" s="602"/>
      <c r="L55" s="602"/>
      <c r="M55" s="607" t="s">
        <v>16310</v>
      </c>
    </row>
    <row r="56" spans="1:13" ht="12.75">
      <c r="A56" s="602" t="s">
        <v>3771</v>
      </c>
      <c r="B56" s="602" t="s">
        <v>2674</v>
      </c>
      <c r="C56" s="602"/>
      <c r="D56" s="602" t="s">
        <v>3966</v>
      </c>
      <c r="E56" s="602">
        <v>3</v>
      </c>
      <c r="F56" s="602" t="s">
        <v>16311</v>
      </c>
      <c r="G56" s="602" t="s">
        <v>16194</v>
      </c>
      <c r="H56" s="602"/>
      <c r="I56" s="602" t="s">
        <v>16312</v>
      </c>
      <c r="J56" s="602"/>
      <c r="K56" s="602"/>
      <c r="L56" s="602"/>
      <c r="M56" s="607" t="s">
        <v>16313</v>
      </c>
    </row>
    <row r="57" spans="1:13" ht="12.75">
      <c r="A57" s="601" t="s">
        <v>2412</v>
      </c>
      <c r="B57" s="602" t="s">
        <v>16299</v>
      </c>
      <c r="C57" s="602"/>
      <c r="D57" s="602" t="s">
        <v>3970</v>
      </c>
      <c r="E57" s="602" t="s">
        <v>16314</v>
      </c>
      <c r="F57" s="602"/>
      <c r="G57" s="602" t="s">
        <v>16194</v>
      </c>
      <c r="H57" s="602"/>
      <c r="I57" s="602" t="s">
        <v>5681</v>
      </c>
      <c r="J57" s="602"/>
      <c r="K57" s="602"/>
      <c r="L57" s="602"/>
      <c r="M57" s="602"/>
    </row>
    <row r="58" spans="1:13" ht="12.75">
      <c r="A58" s="601" t="s">
        <v>2267</v>
      </c>
      <c r="B58" s="602" t="s">
        <v>2701</v>
      </c>
      <c r="C58" s="602" t="s">
        <v>16208</v>
      </c>
      <c r="D58" s="602" t="s">
        <v>3965</v>
      </c>
      <c r="E58" s="602"/>
      <c r="F58" s="602" t="s">
        <v>237</v>
      </c>
      <c r="G58" s="602" t="s">
        <v>1314</v>
      </c>
      <c r="H58" s="602" t="s">
        <v>16315</v>
      </c>
      <c r="I58" s="605" t="s">
        <v>16316</v>
      </c>
      <c r="J58" s="602" t="s">
        <v>16317</v>
      </c>
      <c r="K58" s="602" t="s">
        <v>16318</v>
      </c>
      <c r="L58" s="602" t="s">
        <v>16319</v>
      </c>
      <c r="M58" s="607" t="s">
        <v>16320</v>
      </c>
    </row>
    <row r="59" spans="1:13" ht="12.75">
      <c r="A59" s="602" t="s">
        <v>5628</v>
      </c>
      <c r="B59" s="602" t="s">
        <v>2701</v>
      </c>
      <c r="C59" s="602" t="s">
        <v>16225</v>
      </c>
      <c r="D59" s="602" t="s">
        <v>3967</v>
      </c>
      <c r="E59" s="602">
        <v>1</v>
      </c>
      <c r="F59" s="602" t="s">
        <v>16235</v>
      </c>
      <c r="G59" s="602" t="s">
        <v>16194</v>
      </c>
      <c r="H59" s="602" t="s">
        <v>16321</v>
      </c>
      <c r="I59" s="602" t="s">
        <v>16322</v>
      </c>
      <c r="J59" s="602"/>
      <c r="K59" s="602" t="s">
        <v>16323</v>
      </c>
      <c r="L59" s="602" t="s">
        <v>16324</v>
      </c>
      <c r="M59" s="602"/>
    </row>
    <row r="60" spans="1:13" ht="12.75">
      <c r="A60" s="601" t="s">
        <v>16325</v>
      </c>
      <c r="B60" s="602" t="s">
        <v>2701</v>
      </c>
      <c r="C60" s="602"/>
      <c r="D60" s="602" t="s">
        <v>3970</v>
      </c>
      <c r="E60" s="602"/>
      <c r="F60" s="602"/>
      <c r="G60" s="602" t="s">
        <v>16194</v>
      </c>
      <c r="H60" s="602"/>
      <c r="I60" s="602"/>
      <c r="J60" s="602"/>
      <c r="K60" s="602"/>
      <c r="L60" s="602"/>
      <c r="M60" s="602"/>
    </row>
    <row r="61" spans="1:13" ht="12.75">
      <c r="A61" s="601" t="s">
        <v>2270</v>
      </c>
      <c r="B61" s="602" t="s">
        <v>2701</v>
      </c>
      <c r="C61" s="602"/>
      <c r="D61" s="602" t="s">
        <v>3965</v>
      </c>
      <c r="E61" s="602"/>
      <c r="F61" s="602" t="s">
        <v>230</v>
      </c>
      <c r="G61" s="602" t="s">
        <v>1318</v>
      </c>
      <c r="H61" s="602"/>
      <c r="I61" s="602"/>
      <c r="J61" s="602"/>
      <c r="K61" s="602"/>
      <c r="L61" s="602"/>
      <c r="M61" s="602"/>
    </row>
    <row r="62" spans="1:13" ht="12.75">
      <c r="A62" s="601" t="s">
        <v>2275</v>
      </c>
      <c r="B62" s="602" t="s">
        <v>2701</v>
      </c>
      <c r="C62" s="602"/>
      <c r="D62" s="602" t="s">
        <v>3965</v>
      </c>
      <c r="E62" s="602"/>
      <c r="F62" s="602" t="s">
        <v>237</v>
      </c>
      <c r="G62" s="602" t="s">
        <v>1326</v>
      </c>
      <c r="H62" s="607" t="str">
        <f>HYPERLINK("http://forgottenrealms.wikia.com/wiki/Elverquisst","Elverquisst")</f>
        <v>Elverquisst</v>
      </c>
      <c r="I62" s="602" t="s">
        <v>16326</v>
      </c>
      <c r="J62" s="602"/>
      <c r="K62" s="603"/>
      <c r="L62" s="603"/>
      <c r="M62" s="604" t="s">
        <v>16327</v>
      </c>
    </row>
    <row r="63" spans="1:13" ht="12.75">
      <c r="A63" s="602" t="s">
        <v>16328</v>
      </c>
      <c r="B63" s="602" t="s">
        <v>2701</v>
      </c>
      <c r="C63" s="602"/>
      <c r="D63" s="602" t="s">
        <v>3965</v>
      </c>
      <c r="E63" s="602"/>
      <c r="F63" s="602" t="s">
        <v>223</v>
      </c>
      <c r="G63" s="602" t="s">
        <v>16329</v>
      </c>
      <c r="H63" s="602"/>
      <c r="I63" s="602" t="s">
        <v>16330</v>
      </c>
      <c r="J63" s="602"/>
      <c r="K63" s="602"/>
      <c r="L63" s="602"/>
      <c r="M63" s="602"/>
    </row>
    <row r="64" spans="1:13" ht="12.75">
      <c r="A64" s="601" t="s">
        <v>2223</v>
      </c>
      <c r="B64" s="602" t="s">
        <v>2701</v>
      </c>
      <c r="C64" s="602"/>
      <c r="D64" s="602" t="s">
        <v>3967</v>
      </c>
      <c r="E64" s="602"/>
      <c r="F64" s="602" t="s">
        <v>237</v>
      </c>
      <c r="G64" s="602" t="s">
        <v>1278</v>
      </c>
      <c r="H64" s="602"/>
      <c r="I64" s="602" t="s">
        <v>16331</v>
      </c>
      <c r="J64" s="602"/>
      <c r="K64" s="602"/>
      <c r="L64" s="602"/>
      <c r="M64" s="602"/>
    </row>
    <row r="65" spans="1:13" ht="12.75">
      <c r="A65" s="601" t="s">
        <v>2434</v>
      </c>
      <c r="B65" s="602" t="s">
        <v>2701</v>
      </c>
      <c r="C65" s="602"/>
      <c r="D65" s="602" t="s">
        <v>3969</v>
      </c>
      <c r="E65" s="602"/>
      <c r="F65" s="602" t="s">
        <v>223</v>
      </c>
      <c r="G65" s="602" t="s">
        <v>1405</v>
      </c>
      <c r="H65" s="602"/>
      <c r="I65" s="602"/>
      <c r="J65" s="602"/>
      <c r="K65" s="602"/>
      <c r="L65" s="602"/>
      <c r="M65" s="602"/>
    </row>
    <row r="66" spans="1:13" ht="12.75">
      <c r="A66" s="601" t="s">
        <v>2171</v>
      </c>
      <c r="B66" s="602" t="s">
        <v>2674</v>
      </c>
      <c r="C66" s="602"/>
      <c r="D66" s="602" t="s">
        <v>3966</v>
      </c>
      <c r="E66" s="602"/>
      <c r="F66" s="602" t="s">
        <v>237</v>
      </c>
      <c r="G66" s="602" t="s">
        <v>1245</v>
      </c>
      <c r="H66" s="602"/>
      <c r="I66" s="602" t="s">
        <v>5655</v>
      </c>
      <c r="J66" s="602"/>
      <c r="K66" s="602"/>
      <c r="L66" s="602"/>
      <c r="M66" s="602"/>
    </row>
    <row r="67" spans="1:13" ht="12.75">
      <c r="A67" s="601" t="s">
        <v>2156</v>
      </c>
      <c r="B67" s="602" t="s">
        <v>2670</v>
      </c>
      <c r="C67" s="602"/>
      <c r="D67" s="602" t="s">
        <v>3966</v>
      </c>
      <c r="E67" s="602"/>
      <c r="F67" s="602" t="s">
        <v>237</v>
      </c>
      <c r="G67" s="602" t="s">
        <v>16194</v>
      </c>
      <c r="H67" s="602"/>
      <c r="I67" s="602" t="s">
        <v>5659</v>
      </c>
      <c r="J67" s="602"/>
      <c r="K67" s="602"/>
      <c r="L67" s="602"/>
      <c r="M67" s="602"/>
    </row>
    <row r="68" spans="1:13" ht="12.75">
      <c r="A68" s="601" t="s">
        <v>2337</v>
      </c>
      <c r="B68" s="602" t="s">
        <v>2674</v>
      </c>
      <c r="C68" s="602"/>
      <c r="D68" s="602" t="s">
        <v>3968</v>
      </c>
      <c r="E68" s="602"/>
      <c r="F68" s="602" t="s">
        <v>237</v>
      </c>
      <c r="G68" s="602" t="s">
        <v>1379</v>
      </c>
      <c r="H68" s="602"/>
      <c r="I68" s="602"/>
      <c r="J68" s="602"/>
      <c r="K68" s="602"/>
      <c r="L68" s="602"/>
      <c r="M68" s="602"/>
    </row>
    <row r="69" spans="1:13" ht="12.75">
      <c r="A69" s="601" t="s">
        <v>2365</v>
      </c>
      <c r="B69" s="602" t="s">
        <v>2701</v>
      </c>
      <c r="C69" s="602"/>
      <c r="D69" s="602" t="s">
        <v>3970</v>
      </c>
      <c r="E69" s="602"/>
      <c r="F69" s="602"/>
      <c r="G69" s="602" t="s">
        <v>1419</v>
      </c>
      <c r="H69" s="602"/>
      <c r="I69" s="602"/>
      <c r="J69" s="602"/>
      <c r="K69" s="603"/>
      <c r="L69" s="602"/>
      <c r="M69" s="603"/>
    </row>
    <row r="70" spans="1:13" ht="12.75">
      <c r="A70" s="601" t="s">
        <v>2345</v>
      </c>
      <c r="B70" s="602" t="s">
        <v>2674</v>
      </c>
      <c r="C70" s="602"/>
      <c r="D70" s="602" t="s">
        <v>3968</v>
      </c>
      <c r="E70" s="602"/>
      <c r="F70" s="602" t="s">
        <v>237</v>
      </c>
      <c r="G70" s="602" t="s">
        <v>1390</v>
      </c>
      <c r="H70" s="602"/>
      <c r="I70" s="602"/>
      <c r="J70" s="602"/>
      <c r="K70" s="602"/>
      <c r="L70" s="602"/>
      <c r="M70" s="602"/>
    </row>
    <row r="71" spans="1:13" ht="12.75">
      <c r="A71" s="601" t="s">
        <v>2178</v>
      </c>
      <c r="B71" s="602" t="s">
        <v>2701</v>
      </c>
      <c r="C71" s="602" t="s">
        <v>16208</v>
      </c>
      <c r="D71" s="602" t="s">
        <v>3966</v>
      </c>
      <c r="E71" s="602"/>
      <c r="F71" s="602" t="s">
        <v>230</v>
      </c>
      <c r="G71" s="602" t="s">
        <v>1252</v>
      </c>
      <c r="H71" s="605" t="s">
        <v>16332</v>
      </c>
      <c r="I71" s="605" t="s">
        <v>16333</v>
      </c>
      <c r="J71" s="602" t="s">
        <v>16334</v>
      </c>
      <c r="K71" s="603" t="s">
        <v>16335</v>
      </c>
      <c r="L71" s="603" t="s">
        <v>16336</v>
      </c>
      <c r="M71" s="604" t="s">
        <v>16337</v>
      </c>
    </row>
    <row r="72" spans="1:13" ht="12.75">
      <c r="A72" s="602" t="s">
        <v>5679</v>
      </c>
      <c r="B72" s="602" t="s">
        <v>2701</v>
      </c>
      <c r="C72" s="602"/>
      <c r="D72" s="602" t="s">
        <v>3970</v>
      </c>
      <c r="E72" s="602"/>
      <c r="F72" s="602" t="s">
        <v>542</v>
      </c>
      <c r="G72" s="602"/>
      <c r="H72" s="602"/>
      <c r="I72" s="602" t="s">
        <v>5680</v>
      </c>
      <c r="J72" s="602"/>
      <c r="K72" s="602"/>
      <c r="L72" s="602"/>
      <c r="M72" s="602"/>
    </row>
    <row r="73" spans="1:13" ht="12.75">
      <c r="A73" s="601" t="s">
        <v>2394</v>
      </c>
      <c r="B73" s="602" t="s">
        <v>2701</v>
      </c>
      <c r="C73" s="602" t="s">
        <v>16338</v>
      </c>
      <c r="D73" s="602" t="s">
        <v>3970</v>
      </c>
      <c r="E73" s="602"/>
      <c r="F73" s="602" t="s">
        <v>230</v>
      </c>
      <c r="G73" s="602" t="s">
        <v>1450</v>
      </c>
      <c r="H73" s="602"/>
      <c r="I73" s="602"/>
      <c r="J73" s="602"/>
      <c r="K73" s="602"/>
      <c r="L73" s="602"/>
      <c r="M73" s="602"/>
    </row>
    <row r="74" spans="1:13" ht="12.75">
      <c r="A74" s="601" t="s">
        <v>2385</v>
      </c>
      <c r="B74" s="602" t="s">
        <v>2670</v>
      </c>
      <c r="C74" s="602" t="s">
        <v>16225</v>
      </c>
      <c r="D74" s="602" t="s">
        <v>3970</v>
      </c>
      <c r="E74" s="602"/>
      <c r="F74" s="602" t="s">
        <v>237</v>
      </c>
      <c r="G74" s="602" t="s">
        <v>16194</v>
      </c>
      <c r="H74" s="602"/>
      <c r="I74" s="602" t="s">
        <v>5686</v>
      </c>
      <c r="J74" s="602" t="s">
        <v>16339</v>
      </c>
      <c r="K74" s="602"/>
      <c r="L74" s="602"/>
      <c r="M74" s="602"/>
    </row>
    <row r="75" spans="1:13" ht="12.75">
      <c r="A75" s="601" t="s">
        <v>2233</v>
      </c>
      <c r="B75" s="602" t="s">
        <v>2670</v>
      </c>
      <c r="C75" s="602"/>
      <c r="D75" s="602" t="s">
        <v>3967</v>
      </c>
      <c r="E75" s="602"/>
      <c r="F75" s="602" t="s">
        <v>16235</v>
      </c>
      <c r="G75" s="602" t="s">
        <v>16194</v>
      </c>
      <c r="H75" s="602"/>
      <c r="I75" s="602"/>
      <c r="J75" s="602"/>
      <c r="K75" s="602"/>
      <c r="L75" s="602"/>
      <c r="M75" s="602"/>
    </row>
    <row r="76" spans="1:13" ht="12.75">
      <c r="A76" s="601" t="s">
        <v>2435</v>
      </c>
      <c r="B76" s="602" t="s">
        <v>2670</v>
      </c>
      <c r="C76" s="602"/>
      <c r="D76" s="602" t="s">
        <v>3969</v>
      </c>
      <c r="E76" s="602"/>
      <c r="F76" s="602" t="s">
        <v>237</v>
      </c>
      <c r="G76" s="602" t="s">
        <v>16194</v>
      </c>
      <c r="H76" s="602"/>
      <c r="I76" s="602" t="s">
        <v>16340</v>
      </c>
      <c r="J76" s="602"/>
      <c r="K76" s="602"/>
      <c r="L76" s="602"/>
      <c r="M76" s="607" t="s">
        <v>16341</v>
      </c>
    </row>
    <row r="77" spans="1:13" ht="12.75">
      <c r="A77" s="602" t="s">
        <v>3731</v>
      </c>
      <c r="B77" s="602" t="s">
        <v>2674</v>
      </c>
      <c r="C77" s="602" t="s">
        <v>16225</v>
      </c>
      <c r="D77" s="602" t="s">
        <v>3965</v>
      </c>
      <c r="E77" s="602">
        <v>4</v>
      </c>
      <c r="F77" s="602" t="s">
        <v>16235</v>
      </c>
      <c r="G77" s="602" t="s">
        <v>16194</v>
      </c>
      <c r="H77" s="602"/>
      <c r="I77" s="602" t="s">
        <v>16342</v>
      </c>
      <c r="J77" s="602"/>
      <c r="K77" s="602"/>
      <c r="L77" s="602"/>
      <c r="M77" s="602"/>
    </row>
    <row r="78" spans="1:13" ht="12.75">
      <c r="A78" s="602" t="s">
        <v>16343</v>
      </c>
      <c r="B78" s="602" t="s">
        <v>2674</v>
      </c>
      <c r="C78" s="602"/>
      <c r="D78" s="602" t="s">
        <v>3970</v>
      </c>
      <c r="E78" s="602">
        <v>3</v>
      </c>
      <c r="F78" s="602" t="s">
        <v>230</v>
      </c>
      <c r="G78" s="602" t="s">
        <v>16194</v>
      </c>
      <c r="H78" s="602"/>
      <c r="I78" s="602" t="s">
        <v>16344</v>
      </c>
      <c r="J78" s="602"/>
      <c r="K78" s="602"/>
      <c r="L78" s="602"/>
      <c r="M78" s="607" t="s">
        <v>16345</v>
      </c>
    </row>
    <row r="79" spans="1:13" ht="12.75">
      <c r="A79" s="601" t="s">
        <v>2389</v>
      </c>
      <c r="B79" s="602" t="s">
        <v>16299</v>
      </c>
      <c r="C79" s="602" t="s">
        <v>16234</v>
      </c>
      <c r="D79" s="602" t="s">
        <v>3970</v>
      </c>
      <c r="E79" s="602"/>
      <c r="F79" s="602" t="s">
        <v>230</v>
      </c>
      <c r="G79" s="602" t="s">
        <v>16194</v>
      </c>
      <c r="H79" s="602"/>
      <c r="I79" s="602"/>
      <c r="J79" s="602" t="s">
        <v>16346</v>
      </c>
      <c r="K79" s="602" t="s">
        <v>16347</v>
      </c>
      <c r="L79" s="602"/>
      <c r="M79" s="602"/>
    </row>
    <row r="80" spans="1:13" ht="12.75">
      <c r="A80" s="601" t="s">
        <v>2160</v>
      </c>
      <c r="B80" s="602" t="s">
        <v>2701</v>
      </c>
      <c r="C80" s="602" t="s">
        <v>16225</v>
      </c>
      <c r="D80" s="602" t="s">
        <v>3966</v>
      </c>
      <c r="E80" s="602">
        <v>4</v>
      </c>
      <c r="F80" s="602" t="s">
        <v>237</v>
      </c>
      <c r="G80" s="602" t="s">
        <v>1237</v>
      </c>
      <c r="H80" s="602" t="s">
        <v>16348</v>
      </c>
      <c r="I80" s="602" t="s">
        <v>16349</v>
      </c>
      <c r="J80" s="602"/>
      <c r="K80" s="602" t="s">
        <v>16350</v>
      </c>
      <c r="L80" s="602"/>
      <c r="M80" s="602"/>
    </row>
    <row r="81" spans="1:13" ht="12.75">
      <c r="A81" s="601" t="s">
        <v>2260</v>
      </c>
      <c r="B81" s="602" t="s">
        <v>2674</v>
      </c>
      <c r="C81" s="602"/>
      <c r="D81" s="602" t="s">
        <v>3965</v>
      </c>
      <c r="E81" s="602"/>
      <c r="F81" s="602" t="s">
        <v>237</v>
      </c>
      <c r="G81" s="602" t="s">
        <v>1305</v>
      </c>
      <c r="H81" s="602"/>
      <c r="I81" s="602"/>
      <c r="J81" s="602"/>
      <c r="K81" s="602"/>
      <c r="L81" s="602"/>
      <c r="M81" s="602"/>
    </row>
    <row r="82" spans="1:13" ht="12.75">
      <c r="A82" s="601" t="s">
        <v>2414</v>
      </c>
      <c r="B82" s="602" t="s">
        <v>2701</v>
      </c>
      <c r="C82" s="602"/>
      <c r="D82" s="602" t="s">
        <v>3970</v>
      </c>
      <c r="E82" s="602"/>
      <c r="F82" s="602"/>
      <c r="G82" s="602" t="s">
        <v>1942</v>
      </c>
      <c r="H82" s="602"/>
      <c r="I82" s="602"/>
      <c r="J82" s="602"/>
      <c r="K82" s="602"/>
      <c r="L82" s="602"/>
      <c r="M82" s="602"/>
    </row>
    <row r="83" spans="1:13" ht="12.75">
      <c r="A83" s="601" t="s">
        <v>2227</v>
      </c>
      <c r="B83" s="602" t="s">
        <v>2674</v>
      </c>
      <c r="C83" s="602"/>
      <c r="D83" s="602" t="s">
        <v>3967</v>
      </c>
      <c r="E83" s="602"/>
      <c r="F83" s="602" t="s">
        <v>230</v>
      </c>
      <c r="G83" s="602" t="s">
        <v>1283</v>
      </c>
      <c r="H83" s="602"/>
      <c r="I83" s="602" t="s">
        <v>5672</v>
      </c>
      <c r="J83" s="602"/>
      <c r="K83" s="602"/>
      <c r="L83" s="602"/>
      <c r="M83" s="602"/>
    </row>
    <row r="84" spans="1:13" ht="12.75">
      <c r="A84" s="601" t="s">
        <v>2388</v>
      </c>
      <c r="B84" s="602" t="s">
        <v>2670</v>
      </c>
      <c r="C84" s="602"/>
      <c r="D84" s="602" t="s">
        <v>3970</v>
      </c>
      <c r="E84" s="602"/>
      <c r="F84" s="602" t="s">
        <v>237</v>
      </c>
      <c r="G84" s="602" t="s">
        <v>16194</v>
      </c>
      <c r="H84" s="602"/>
      <c r="I84" s="602"/>
      <c r="J84" s="602"/>
      <c r="K84" s="602"/>
      <c r="L84" s="602"/>
      <c r="M84" s="602"/>
    </row>
    <row r="85" spans="1:13" ht="12.75">
      <c r="A85" s="601" t="s">
        <v>2289</v>
      </c>
      <c r="B85" s="602" t="s">
        <v>2701</v>
      </c>
      <c r="C85" s="602" t="s">
        <v>16208</v>
      </c>
      <c r="D85" s="602" t="s">
        <v>3965</v>
      </c>
      <c r="E85" s="602"/>
      <c r="F85" s="602" t="s">
        <v>230</v>
      </c>
      <c r="G85" s="602" t="s">
        <v>1346</v>
      </c>
      <c r="H85" s="602" t="s">
        <v>16351</v>
      </c>
      <c r="I85" s="602" t="s">
        <v>5647</v>
      </c>
      <c r="J85" s="602" t="s">
        <v>16352</v>
      </c>
      <c r="K85" s="602" t="s">
        <v>16353</v>
      </c>
      <c r="L85" s="602" t="s">
        <v>16354</v>
      </c>
      <c r="M85" s="602"/>
    </row>
    <row r="86" spans="1:13" ht="12.75">
      <c r="A86" s="601" t="s">
        <v>2151</v>
      </c>
      <c r="B86" s="602" t="s">
        <v>2674</v>
      </c>
      <c r="C86" s="602" t="s">
        <v>16208</v>
      </c>
      <c r="D86" s="602" t="s">
        <v>3966</v>
      </c>
      <c r="E86" s="602"/>
      <c r="F86" s="602" t="s">
        <v>237</v>
      </c>
      <c r="G86" s="602" t="s">
        <v>1231</v>
      </c>
      <c r="H86" s="605" t="s">
        <v>16355</v>
      </c>
      <c r="I86" s="602" t="s">
        <v>16356</v>
      </c>
      <c r="J86" s="602" t="s">
        <v>16357</v>
      </c>
      <c r="K86" s="602" t="s">
        <v>16358</v>
      </c>
      <c r="L86" s="602" t="s">
        <v>16359</v>
      </c>
      <c r="M86" s="602"/>
    </row>
    <row r="87" spans="1:13" ht="12.75">
      <c r="A87" s="601" t="s">
        <v>2370</v>
      </c>
      <c r="B87" s="602" t="s">
        <v>2674</v>
      </c>
      <c r="C87" s="602" t="s">
        <v>16208</v>
      </c>
      <c r="D87" s="602" t="s">
        <v>3970</v>
      </c>
      <c r="E87" s="602"/>
      <c r="F87" s="602" t="s">
        <v>237</v>
      </c>
      <c r="G87" s="602" t="s">
        <v>1425</v>
      </c>
      <c r="H87" s="610" t="s">
        <v>16360</v>
      </c>
      <c r="I87" s="610" t="s">
        <v>16361</v>
      </c>
      <c r="J87" s="610" t="s">
        <v>16362</v>
      </c>
      <c r="K87" s="610" t="s">
        <v>16363</v>
      </c>
      <c r="L87" s="610" t="s">
        <v>16364</v>
      </c>
      <c r="M87" s="602"/>
    </row>
    <row r="88" spans="1:13" ht="12.75">
      <c r="A88" s="601" t="s">
        <v>2442</v>
      </c>
      <c r="B88" s="602" t="s">
        <v>2701</v>
      </c>
      <c r="C88" s="602" t="s">
        <v>16338</v>
      </c>
      <c r="D88" s="602" t="s">
        <v>3969</v>
      </c>
      <c r="E88" s="602"/>
      <c r="F88" s="602" t="s">
        <v>223</v>
      </c>
      <c r="G88" s="602" t="s">
        <v>1413</v>
      </c>
      <c r="H88" s="602"/>
      <c r="I88" s="602" t="s">
        <v>16365</v>
      </c>
      <c r="J88" s="602"/>
      <c r="K88" s="602"/>
      <c r="L88" s="602"/>
      <c r="M88" s="602"/>
    </row>
    <row r="89" spans="1:13" ht="12.75">
      <c r="A89" s="601" t="s">
        <v>3728</v>
      </c>
      <c r="B89" s="602" t="s">
        <v>2701</v>
      </c>
      <c r="C89" s="602"/>
      <c r="D89" s="602" t="s">
        <v>3965</v>
      </c>
      <c r="E89" s="602"/>
      <c r="F89" s="602" t="s">
        <v>230</v>
      </c>
      <c r="G89" s="602" t="s">
        <v>1342</v>
      </c>
      <c r="H89" s="602"/>
      <c r="I89" s="602" t="s">
        <v>16366</v>
      </c>
      <c r="J89" s="602"/>
      <c r="K89" s="603"/>
      <c r="L89" s="603"/>
      <c r="M89" s="603" t="s">
        <v>16367</v>
      </c>
    </row>
    <row r="90" spans="1:13" ht="12.75">
      <c r="A90" s="601" t="s">
        <v>2374</v>
      </c>
      <c r="B90" s="602" t="s">
        <v>2674</v>
      </c>
      <c r="C90" s="602"/>
      <c r="D90" s="602" t="s">
        <v>3970</v>
      </c>
      <c r="E90" s="602"/>
      <c r="F90" s="602" t="s">
        <v>230</v>
      </c>
      <c r="G90" s="602" t="s">
        <v>1429</v>
      </c>
      <c r="H90" s="602"/>
      <c r="I90" s="602" t="s">
        <v>5666</v>
      </c>
      <c r="J90" s="602"/>
      <c r="K90" s="602"/>
      <c r="L90" s="602"/>
      <c r="M90" s="602"/>
    </row>
    <row r="91" spans="1:13" ht="12.75">
      <c r="A91" s="601" t="s">
        <v>2226</v>
      </c>
      <c r="B91" s="602" t="s">
        <v>2701</v>
      </c>
      <c r="C91" s="602"/>
      <c r="D91" s="602" t="s">
        <v>3967</v>
      </c>
      <c r="E91" s="602"/>
      <c r="F91" s="602" t="s">
        <v>237</v>
      </c>
      <c r="G91" s="602" t="s">
        <v>1282</v>
      </c>
      <c r="H91" s="602"/>
      <c r="I91" s="602"/>
      <c r="J91" s="602"/>
      <c r="K91" s="602"/>
      <c r="L91" s="602"/>
      <c r="M91" s="602"/>
    </row>
    <row r="92" spans="1:13" ht="12.75">
      <c r="A92" s="601" t="s">
        <v>5674</v>
      </c>
      <c r="B92" s="602" t="s">
        <v>16368</v>
      </c>
      <c r="C92" s="602"/>
      <c r="D92" s="602" t="s">
        <v>3967</v>
      </c>
      <c r="E92" s="602"/>
      <c r="F92" s="602" t="s">
        <v>16235</v>
      </c>
      <c r="G92" s="602" t="s">
        <v>1295</v>
      </c>
      <c r="H92" s="602"/>
      <c r="I92" s="602"/>
      <c r="J92" s="602"/>
      <c r="K92" s="602"/>
      <c r="L92" s="602"/>
      <c r="M92" s="602"/>
    </row>
    <row r="93" spans="1:13" ht="12.75">
      <c r="A93" s="601" t="s">
        <v>2351</v>
      </c>
      <c r="B93" s="602" t="s">
        <v>2701</v>
      </c>
      <c r="C93" s="602" t="s">
        <v>16193</v>
      </c>
      <c r="D93" s="602" t="s">
        <v>3968</v>
      </c>
      <c r="E93" s="602" t="s">
        <v>16369</v>
      </c>
      <c r="F93" s="602" t="s">
        <v>237</v>
      </c>
      <c r="G93" s="602" t="s">
        <v>1852</v>
      </c>
      <c r="H93" s="602"/>
      <c r="I93" s="602" t="s">
        <v>16370</v>
      </c>
      <c r="J93" s="602" t="s">
        <v>16371</v>
      </c>
      <c r="K93" s="602" t="s">
        <v>16372</v>
      </c>
      <c r="L93" s="602"/>
      <c r="M93" s="602"/>
    </row>
    <row r="94" spans="1:13" ht="12.75">
      <c r="A94" s="601" t="s">
        <v>2258</v>
      </c>
      <c r="B94" s="602" t="s">
        <v>2701</v>
      </c>
      <c r="C94" s="602" t="s">
        <v>16193</v>
      </c>
      <c r="D94" s="602" t="s">
        <v>3965</v>
      </c>
      <c r="E94" s="602">
        <v>2</v>
      </c>
      <c r="F94" s="602" t="s">
        <v>237</v>
      </c>
      <c r="G94" s="602" t="s">
        <v>1303</v>
      </c>
      <c r="H94" s="602" t="s">
        <v>16373</v>
      </c>
      <c r="I94" s="602" t="s">
        <v>16374</v>
      </c>
      <c r="J94" s="602" t="s">
        <v>16375</v>
      </c>
      <c r="K94" s="602" t="s">
        <v>16376</v>
      </c>
      <c r="L94" s="602"/>
      <c r="M94" s="602"/>
    </row>
    <row r="95" spans="1:13" ht="12.75">
      <c r="A95" s="601" t="s">
        <v>5589</v>
      </c>
      <c r="B95" s="602" t="s">
        <v>16368</v>
      </c>
      <c r="C95" s="602"/>
      <c r="D95" s="602" t="s">
        <v>3970</v>
      </c>
      <c r="E95" s="602"/>
      <c r="F95" s="602" t="s">
        <v>542</v>
      </c>
      <c r="G95" s="602"/>
      <c r="H95" s="602"/>
      <c r="I95" s="602" t="s">
        <v>16377</v>
      </c>
      <c r="J95" s="602" t="s">
        <v>16378</v>
      </c>
      <c r="K95" s="602"/>
      <c r="L95" s="602"/>
      <c r="M95" s="602"/>
    </row>
    <row r="96" spans="1:13" ht="12.75">
      <c r="A96" s="601" t="s">
        <v>2401</v>
      </c>
      <c r="B96" s="602" t="s">
        <v>2701</v>
      </c>
      <c r="C96" s="602"/>
      <c r="D96" s="602" t="s">
        <v>3970</v>
      </c>
      <c r="E96" s="602"/>
      <c r="F96" s="602"/>
      <c r="G96" s="602" t="s">
        <v>1459</v>
      </c>
      <c r="H96" s="602"/>
      <c r="I96" s="602" t="s">
        <v>16379</v>
      </c>
      <c r="J96" s="602"/>
      <c r="K96" s="602"/>
      <c r="L96" s="602"/>
      <c r="M96" s="607" t="s">
        <v>16380</v>
      </c>
    </row>
    <row r="97" spans="1:13" ht="12.75">
      <c r="A97" s="601" t="s">
        <v>2386</v>
      </c>
      <c r="B97" s="602" t="s">
        <v>2701</v>
      </c>
      <c r="C97" s="602"/>
      <c r="D97" s="602" t="s">
        <v>3970</v>
      </c>
      <c r="E97" s="602"/>
      <c r="F97" s="602" t="s">
        <v>230</v>
      </c>
      <c r="G97" s="602" t="s">
        <v>1441</v>
      </c>
      <c r="H97" s="602"/>
      <c r="I97" s="602"/>
      <c r="J97" s="602"/>
      <c r="K97" s="602"/>
      <c r="L97" s="602"/>
      <c r="M97" s="602"/>
    </row>
    <row r="98" spans="1:13" ht="12.75">
      <c r="A98" s="601" t="s">
        <v>3730</v>
      </c>
      <c r="B98" s="602" t="s">
        <v>2701</v>
      </c>
      <c r="C98" s="602"/>
      <c r="D98" s="602" t="s">
        <v>3965</v>
      </c>
      <c r="E98" s="602"/>
      <c r="F98" s="602" t="s">
        <v>237</v>
      </c>
      <c r="G98" s="602" t="s">
        <v>1343</v>
      </c>
      <c r="H98" s="602"/>
      <c r="I98" s="602" t="s">
        <v>16381</v>
      </c>
      <c r="J98" s="602"/>
      <c r="K98" s="602"/>
      <c r="L98" s="602" t="s">
        <v>16382</v>
      </c>
      <c r="M98" s="602"/>
    </row>
    <row r="99" spans="1:13" ht="12.75">
      <c r="A99" s="601" t="s">
        <v>2259</v>
      </c>
      <c r="B99" s="602" t="s">
        <v>2670</v>
      </c>
      <c r="C99" s="602"/>
      <c r="D99" s="602" t="s">
        <v>3965</v>
      </c>
      <c r="E99" s="602"/>
      <c r="F99" s="602" t="s">
        <v>237</v>
      </c>
      <c r="G99" s="602" t="s">
        <v>1304</v>
      </c>
      <c r="H99" s="602"/>
      <c r="I99" s="602" t="s">
        <v>16383</v>
      </c>
      <c r="J99" s="602"/>
      <c r="K99" s="603"/>
      <c r="L99" s="603"/>
      <c r="M99" s="604" t="s">
        <v>16384</v>
      </c>
    </row>
    <row r="100" spans="1:13" ht="12.75">
      <c r="A100" s="601" t="s">
        <v>2415</v>
      </c>
      <c r="B100" s="602" t="s">
        <v>2701</v>
      </c>
      <c r="C100" s="602"/>
      <c r="D100" s="602" t="s">
        <v>3970</v>
      </c>
      <c r="E100" s="602"/>
      <c r="F100" s="602"/>
      <c r="G100" s="602" t="s">
        <v>1944</v>
      </c>
      <c r="H100" s="602"/>
      <c r="I100" s="602"/>
      <c r="J100" s="602"/>
      <c r="K100" s="602"/>
      <c r="L100" s="602"/>
      <c r="M100" s="602"/>
    </row>
    <row r="101" spans="1:13" ht="12.75">
      <c r="A101" s="603" t="s">
        <v>2371</v>
      </c>
      <c r="B101" s="602" t="s">
        <v>2674</v>
      </c>
      <c r="C101" s="602"/>
      <c r="D101" s="602" t="s">
        <v>3970</v>
      </c>
      <c r="E101" s="602"/>
      <c r="F101" s="602" t="s">
        <v>230</v>
      </c>
      <c r="G101" s="602" t="s">
        <v>1426</v>
      </c>
      <c r="H101" s="602"/>
      <c r="I101" s="602" t="s">
        <v>16385</v>
      </c>
      <c r="J101" s="602"/>
      <c r="K101" s="602"/>
      <c r="L101" s="602"/>
      <c r="M101" s="602"/>
    </row>
    <row r="102" spans="1:13" ht="12.75">
      <c r="A102" s="601" t="s">
        <v>2438</v>
      </c>
      <c r="B102" s="602" t="s">
        <v>2701</v>
      </c>
      <c r="C102" s="602"/>
      <c r="D102" s="602" t="s">
        <v>3969</v>
      </c>
      <c r="E102" s="602"/>
      <c r="F102" s="602" t="s">
        <v>223</v>
      </c>
      <c r="G102" s="602" t="s">
        <v>1409</v>
      </c>
      <c r="H102" s="602"/>
      <c r="I102" s="602" t="s">
        <v>16386</v>
      </c>
      <c r="J102" s="602"/>
      <c r="K102" s="602"/>
      <c r="L102" s="602"/>
      <c r="M102" s="602"/>
    </row>
    <row r="103" spans="1:13" ht="12.75">
      <c r="A103" s="602" t="s">
        <v>16387</v>
      </c>
      <c r="B103" s="602" t="s">
        <v>2670</v>
      </c>
      <c r="C103" s="602"/>
      <c r="D103" s="602" t="s">
        <v>3968</v>
      </c>
      <c r="E103" s="602">
        <v>5</v>
      </c>
      <c r="F103" s="602" t="s">
        <v>230</v>
      </c>
      <c r="G103" s="602" t="s">
        <v>16194</v>
      </c>
      <c r="H103" s="602"/>
      <c r="I103" s="602" t="s">
        <v>16388</v>
      </c>
      <c r="J103" s="602"/>
      <c r="K103" s="602"/>
      <c r="L103" s="602"/>
      <c r="M103" s="607" t="s">
        <v>16389</v>
      </c>
    </row>
    <row r="104" spans="1:13" ht="12.75">
      <c r="A104" s="601" t="s">
        <v>2429</v>
      </c>
      <c r="B104" s="602" t="s">
        <v>2701</v>
      </c>
      <c r="C104" s="602"/>
      <c r="D104" s="602" t="s">
        <v>3969</v>
      </c>
      <c r="E104" s="602"/>
      <c r="F104" s="602" t="s">
        <v>230</v>
      </c>
      <c r="G104" s="602" t="s">
        <v>1392</v>
      </c>
      <c r="H104" s="602"/>
      <c r="I104" s="602" t="s">
        <v>16390</v>
      </c>
      <c r="J104" s="602"/>
      <c r="K104" s="602"/>
      <c r="L104" s="602"/>
      <c r="M104" s="602"/>
    </row>
    <row r="105" spans="1:13" ht="12.75">
      <c r="A105" s="601" t="s">
        <v>2375</v>
      </c>
      <c r="B105" s="602" t="s">
        <v>2701</v>
      </c>
      <c r="C105" s="602"/>
      <c r="D105" s="602" t="s">
        <v>3970</v>
      </c>
      <c r="E105" s="602"/>
      <c r="F105" s="602" t="s">
        <v>542</v>
      </c>
      <c r="G105" s="602" t="s">
        <v>1430</v>
      </c>
      <c r="H105" s="602" t="s">
        <v>16391</v>
      </c>
      <c r="I105" s="602" t="s">
        <v>16392</v>
      </c>
      <c r="J105" s="602"/>
      <c r="K105" s="602"/>
      <c r="L105" s="602"/>
      <c r="M105" s="602"/>
    </row>
    <row r="106" spans="1:13" ht="12.75">
      <c r="A106" s="601" t="s">
        <v>2376</v>
      </c>
      <c r="B106" s="602" t="s">
        <v>2701</v>
      </c>
      <c r="C106" s="602"/>
      <c r="D106" s="602" t="s">
        <v>3970</v>
      </c>
      <c r="E106" s="602"/>
      <c r="F106" s="602" t="s">
        <v>223</v>
      </c>
      <c r="G106" s="602" t="s">
        <v>1431</v>
      </c>
      <c r="H106" s="602"/>
      <c r="I106" s="602" t="s">
        <v>16393</v>
      </c>
      <c r="J106" s="602"/>
      <c r="K106" s="602"/>
      <c r="L106" s="602"/>
      <c r="M106" s="602"/>
    </row>
    <row r="107" spans="1:13" ht="12.75">
      <c r="A107" s="601" t="s">
        <v>16394</v>
      </c>
      <c r="B107" s="602" t="s">
        <v>2670</v>
      </c>
      <c r="C107" s="602"/>
      <c r="D107" s="602" t="s">
        <v>3970</v>
      </c>
      <c r="E107" s="602"/>
      <c r="F107" s="602"/>
      <c r="G107" s="602" t="s">
        <v>16194</v>
      </c>
      <c r="H107" s="602"/>
      <c r="I107" s="602"/>
      <c r="J107" s="602"/>
      <c r="K107" s="603"/>
      <c r="L107" s="602" t="s">
        <v>16395</v>
      </c>
      <c r="M107" s="604" t="s">
        <v>12910</v>
      </c>
    </row>
    <row r="108" spans="1:13" ht="12.75">
      <c r="A108" s="601" t="s">
        <v>2316</v>
      </c>
      <c r="B108" s="602" t="s">
        <v>2701</v>
      </c>
      <c r="C108" s="602"/>
      <c r="D108" s="602" t="s">
        <v>3968</v>
      </c>
      <c r="E108" s="602"/>
      <c r="F108" s="602" t="s">
        <v>230</v>
      </c>
      <c r="G108" s="602" t="s">
        <v>1348</v>
      </c>
      <c r="H108" s="602"/>
      <c r="I108" s="602" t="s">
        <v>16396</v>
      </c>
      <c r="J108" s="602"/>
      <c r="K108" s="603"/>
      <c r="L108" s="602"/>
      <c r="M108" s="604" t="s">
        <v>16397</v>
      </c>
    </row>
    <row r="109" spans="1:13" ht="12.75">
      <c r="A109" s="601" t="s">
        <v>2326</v>
      </c>
      <c r="B109" s="602" t="s">
        <v>2674</v>
      </c>
      <c r="C109" s="602"/>
      <c r="D109" s="602" t="s">
        <v>3968</v>
      </c>
      <c r="E109" s="602">
        <v>6</v>
      </c>
      <c r="F109" s="602" t="s">
        <v>16235</v>
      </c>
      <c r="G109" s="602" t="s">
        <v>1362</v>
      </c>
      <c r="H109" s="602"/>
      <c r="I109" s="602" t="s">
        <v>16398</v>
      </c>
      <c r="J109" s="602"/>
      <c r="K109" s="602"/>
      <c r="L109" s="602"/>
      <c r="M109" s="602"/>
    </row>
    <row r="110" spans="1:13" ht="12.75">
      <c r="A110" s="601" t="s">
        <v>2228</v>
      </c>
      <c r="B110" s="602" t="s">
        <v>2674</v>
      </c>
      <c r="C110" s="602" t="s">
        <v>16193</v>
      </c>
      <c r="D110" s="602" t="s">
        <v>3967</v>
      </c>
      <c r="E110" s="602">
        <v>3</v>
      </c>
      <c r="F110" s="602" t="s">
        <v>237</v>
      </c>
      <c r="G110" s="602" t="s">
        <v>1284</v>
      </c>
      <c r="H110" s="602"/>
      <c r="I110" s="602" t="s">
        <v>16399</v>
      </c>
      <c r="J110" s="602" t="s">
        <v>16400</v>
      </c>
      <c r="K110" s="602" t="s">
        <v>16401</v>
      </c>
      <c r="L110" s="602"/>
      <c r="M110" s="602"/>
    </row>
    <row r="111" spans="1:13" ht="12.75">
      <c r="A111" s="601" t="s">
        <v>16402</v>
      </c>
      <c r="B111" s="601"/>
      <c r="C111" s="601"/>
      <c r="D111" s="601"/>
      <c r="E111" s="601"/>
      <c r="F111" s="601"/>
      <c r="G111" s="601"/>
      <c r="H111" s="601"/>
      <c r="I111" s="601"/>
      <c r="J111" s="601"/>
      <c r="K111" s="601"/>
      <c r="L111" s="601"/>
      <c r="M111" s="601"/>
    </row>
    <row r="112" spans="1:13" ht="12.75">
      <c r="A112" s="601" t="s">
        <v>2381</v>
      </c>
      <c r="B112" s="602" t="s">
        <v>2670</v>
      </c>
      <c r="C112" s="602" t="s">
        <v>16338</v>
      </c>
      <c r="D112" s="602" t="s">
        <v>3970</v>
      </c>
      <c r="E112" s="602"/>
      <c r="F112" s="602" t="s">
        <v>237</v>
      </c>
      <c r="G112" s="602" t="s">
        <v>16194</v>
      </c>
      <c r="H112" s="602"/>
      <c r="I112" s="602" t="s">
        <v>16403</v>
      </c>
      <c r="J112" s="602"/>
      <c r="K112" s="602" t="s">
        <v>16404</v>
      </c>
      <c r="L112" s="602" t="s">
        <v>16405</v>
      </c>
      <c r="M112" s="602"/>
    </row>
    <row r="113" spans="1:13" ht="12.75">
      <c r="A113" s="601" t="s">
        <v>2155</v>
      </c>
      <c r="B113" s="602" t="s">
        <v>2701</v>
      </c>
      <c r="C113" s="602"/>
      <c r="D113" s="602" t="s">
        <v>3966</v>
      </c>
      <c r="E113" s="602"/>
      <c r="F113" s="602"/>
      <c r="G113" s="602" t="s">
        <v>1233</v>
      </c>
      <c r="H113" s="602"/>
      <c r="I113" s="602" t="s">
        <v>5656</v>
      </c>
      <c r="J113" s="602"/>
      <c r="K113" s="602"/>
      <c r="L113" s="602"/>
      <c r="M113" s="602"/>
    </row>
    <row r="114" spans="1:13" ht="12.75">
      <c r="A114" s="601" t="s">
        <v>2463</v>
      </c>
      <c r="B114" s="602" t="s">
        <v>2701</v>
      </c>
      <c r="C114" s="602"/>
      <c r="D114" s="602" t="s">
        <v>3969</v>
      </c>
      <c r="E114" s="602"/>
      <c r="F114" s="602"/>
      <c r="G114" s="602" t="s">
        <v>2039</v>
      </c>
      <c r="H114" s="602"/>
      <c r="I114" s="602" t="s">
        <v>5678</v>
      </c>
      <c r="J114" s="602"/>
      <c r="K114" s="602"/>
      <c r="L114" s="602"/>
      <c r="M114" s="602"/>
    </row>
    <row r="115" spans="1:13" ht="12.75">
      <c r="A115" s="601" t="s">
        <v>12915</v>
      </c>
      <c r="B115" s="602" t="s">
        <v>2670</v>
      </c>
      <c r="C115" s="602"/>
      <c r="D115" s="602" t="s">
        <v>3966</v>
      </c>
      <c r="E115" s="602">
        <v>1</v>
      </c>
      <c r="F115" s="602"/>
      <c r="G115" s="602"/>
      <c r="H115" s="602"/>
      <c r="I115" s="602"/>
      <c r="J115" s="602" t="s">
        <v>16406</v>
      </c>
      <c r="K115" s="603"/>
      <c r="L115" s="602" t="s">
        <v>16407</v>
      </c>
      <c r="M115" s="604" t="s">
        <v>12916</v>
      </c>
    </row>
    <row r="116" spans="1:13" ht="12.75">
      <c r="A116" s="601" t="s">
        <v>2378</v>
      </c>
      <c r="B116" s="602" t="s">
        <v>2674</v>
      </c>
      <c r="C116" s="602" t="s">
        <v>16208</v>
      </c>
      <c r="D116" s="602" t="s">
        <v>3970</v>
      </c>
      <c r="E116" s="602"/>
      <c r="F116" s="602" t="s">
        <v>223</v>
      </c>
      <c r="G116" s="602" t="s">
        <v>1433</v>
      </c>
      <c r="H116" s="602" t="s">
        <v>2378</v>
      </c>
      <c r="I116" s="602" t="s">
        <v>16408</v>
      </c>
      <c r="J116" s="602" t="s">
        <v>16409</v>
      </c>
      <c r="K116" s="602" t="s">
        <v>16410</v>
      </c>
      <c r="L116" s="602" t="s">
        <v>16411</v>
      </c>
      <c r="M116" s="607" t="s">
        <v>16412</v>
      </c>
    </row>
    <row r="117" spans="1:13" ht="12.75">
      <c r="A117" s="601" t="s">
        <v>2308</v>
      </c>
      <c r="B117" s="602" t="s">
        <v>2674</v>
      </c>
      <c r="C117" s="602" t="s">
        <v>16208</v>
      </c>
      <c r="D117" s="602" t="s">
        <v>3965</v>
      </c>
      <c r="E117" s="602">
        <v>2</v>
      </c>
      <c r="F117" s="602" t="s">
        <v>223</v>
      </c>
      <c r="G117" s="602" t="s">
        <v>1782</v>
      </c>
      <c r="H117" s="605" t="s">
        <v>16413</v>
      </c>
      <c r="I117" s="602" t="s">
        <v>16414</v>
      </c>
      <c r="J117" s="602" t="s">
        <v>16415</v>
      </c>
      <c r="K117" s="602" t="s">
        <v>16416</v>
      </c>
      <c r="L117" s="602" t="s">
        <v>16417</v>
      </c>
      <c r="M117" s="602"/>
    </row>
    <row r="118" spans="1:13" ht="12.75">
      <c r="A118" s="601" t="s">
        <v>2200</v>
      </c>
      <c r="B118" s="602" t="s">
        <v>2674</v>
      </c>
      <c r="C118" s="602"/>
      <c r="D118" s="602" t="s">
        <v>3967</v>
      </c>
      <c r="E118" s="602"/>
      <c r="F118" s="602" t="s">
        <v>223</v>
      </c>
      <c r="G118" s="602" t="s">
        <v>1258</v>
      </c>
      <c r="H118" s="602"/>
      <c r="I118" s="602" t="s">
        <v>16418</v>
      </c>
      <c r="J118" s="602"/>
      <c r="K118" s="602"/>
      <c r="L118" s="602"/>
      <c r="M118" s="602"/>
    </row>
    <row r="119" spans="1:13" ht="12.75">
      <c r="A119" s="606"/>
      <c r="B119" s="606"/>
      <c r="C119" s="606"/>
      <c r="D119" s="606"/>
      <c r="E119" s="606"/>
      <c r="F119" s="606"/>
      <c r="G119" s="606"/>
      <c r="H119" s="606"/>
      <c r="I119" s="606"/>
      <c r="J119" s="606"/>
      <c r="K119" s="606"/>
      <c r="L119" s="606"/>
      <c r="M119" s="606"/>
    </row>
  </sheetData>
  <hyperlinks>
    <hyperlink ref="M11" r:id="rId1" xr:uid="{00000000-0004-0000-0000-000000000000}"/>
    <hyperlink ref="M23" r:id="rId2" xr:uid="{00000000-0004-0000-0000-000001000000}"/>
    <hyperlink ref="M24" r:id="rId3" xr:uid="{00000000-0004-0000-0000-000002000000}"/>
    <hyperlink ref="M25" r:id="rId4" xr:uid="{00000000-0004-0000-0000-000003000000}"/>
    <hyperlink ref="M38" r:id="rId5" xr:uid="{00000000-0004-0000-0000-000004000000}"/>
    <hyperlink ref="M44" r:id="rId6" xr:uid="{00000000-0004-0000-0000-000005000000}"/>
    <hyperlink ref="M45" r:id="rId7" xr:uid="{00000000-0004-0000-0000-000006000000}"/>
    <hyperlink ref="M55" r:id="rId8" xr:uid="{00000000-0004-0000-0000-000007000000}"/>
    <hyperlink ref="M56" r:id="rId9" xr:uid="{00000000-0004-0000-0000-000008000000}"/>
    <hyperlink ref="M58" r:id="rId10" xr:uid="{00000000-0004-0000-0000-000009000000}"/>
    <hyperlink ref="M62" r:id="rId11" xr:uid="{00000000-0004-0000-0000-00000A000000}"/>
    <hyperlink ref="M71" r:id="rId12" xr:uid="{00000000-0004-0000-0000-00000B000000}"/>
    <hyperlink ref="M76" r:id="rId13" xr:uid="{00000000-0004-0000-0000-00000C000000}"/>
    <hyperlink ref="M78" r:id="rId14" xr:uid="{00000000-0004-0000-0000-00000D000000}"/>
    <hyperlink ref="M96" r:id="rId15" xr:uid="{00000000-0004-0000-0000-00000E000000}"/>
    <hyperlink ref="M99" r:id="rId16" xr:uid="{00000000-0004-0000-0000-00000F000000}"/>
    <hyperlink ref="M103" r:id="rId17" xr:uid="{00000000-0004-0000-0000-000010000000}"/>
    <hyperlink ref="M107" r:id="rId18" xr:uid="{00000000-0004-0000-0000-000011000000}"/>
    <hyperlink ref="M108" r:id="rId19" xr:uid="{00000000-0004-0000-0000-000012000000}"/>
    <hyperlink ref="M115" r:id="rId20" xr:uid="{00000000-0004-0000-0000-000013000000}"/>
    <hyperlink ref="M116" r:id="rId21" xr:uid="{00000000-0004-0000-0000-00001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Аркуш2"/>
  <dimension ref="A1:AJ85"/>
  <sheetViews>
    <sheetView workbookViewId="0">
      <selection activeCell="G81" sqref="G81"/>
    </sheetView>
  </sheetViews>
  <sheetFormatPr defaultRowHeight="15"/>
  <cols>
    <col min="1" max="1" width="34.140625" bestFit="1" customWidth="1"/>
    <col min="2" max="2" width="43.7109375" bestFit="1" customWidth="1"/>
  </cols>
  <sheetData>
    <row r="1" spans="1:36" ht="23.25">
      <c r="A1" s="796" t="s">
        <v>14028</v>
      </c>
      <c r="B1" s="796"/>
      <c r="C1" s="796"/>
      <c r="D1" s="796"/>
      <c r="E1" s="797" t="s">
        <v>14040</v>
      </c>
      <c r="F1" s="798"/>
      <c r="G1" s="798"/>
      <c r="H1" s="798"/>
    </row>
    <row r="4" spans="1:36" ht="23.25" customHeight="1">
      <c r="D4" s="793" t="s">
        <v>14195</v>
      </c>
      <c r="E4" s="793"/>
      <c r="F4" s="793"/>
      <c r="G4" s="793"/>
      <c r="H4" s="793"/>
      <c r="I4" s="793"/>
      <c r="J4" s="793"/>
      <c r="K4" s="793"/>
      <c r="L4" s="793"/>
      <c r="M4" s="793"/>
      <c r="N4" s="793"/>
      <c r="O4" s="793"/>
      <c r="P4" s="793"/>
      <c r="Q4" s="793"/>
      <c r="R4" s="793"/>
      <c r="S4" s="793"/>
      <c r="T4" s="793"/>
      <c r="U4" s="793"/>
      <c r="V4" s="793"/>
      <c r="W4" s="793"/>
      <c r="X4" s="793"/>
      <c r="Y4" s="793"/>
      <c r="Z4" s="793"/>
      <c r="AA4" s="793"/>
      <c r="AB4" s="793"/>
      <c r="AC4" s="793"/>
      <c r="AD4" s="793"/>
      <c r="AE4" s="793"/>
      <c r="AF4" s="793"/>
      <c r="AG4" s="793"/>
      <c r="AH4" s="793"/>
      <c r="AI4" s="793"/>
      <c r="AJ4" s="793"/>
    </row>
    <row r="5" spans="1:36">
      <c r="D5" s="276" t="s">
        <v>14196</v>
      </c>
      <c r="E5" s="277">
        <v>1</v>
      </c>
      <c r="F5" s="277">
        <v>2</v>
      </c>
      <c r="G5" s="277">
        <v>3</v>
      </c>
      <c r="H5" s="277">
        <v>4</v>
      </c>
      <c r="I5" s="277">
        <v>5</v>
      </c>
      <c r="J5" s="277">
        <v>6</v>
      </c>
      <c r="K5" s="277">
        <v>7</v>
      </c>
      <c r="L5" s="277">
        <v>8</v>
      </c>
      <c r="M5" s="277">
        <v>9</v>
      </c>
      <c r="N5" s="277">
        <v>10</v>
      </c>
      <c r="O5" s="277">
        <v>11</v>
      </c>
      <c r="P5" s="277">
        <v>12</v>
      </c>
      <c r="Q5" s="277">
        <v>13</v>
      </c>
      <c r="R5" s="277">
        <v>14</v>
      </c>
      <c r="S5" s="277">
        <v>15</v>
      </c>
      <c r="T5" s="277">
        <v>16</v>
      </c>
      <c r="U5" s="277">
        <v>17</v>
      </c>
      <c r="V5" s="277">
        <v>18</v>
      </c>
      <c r="W5" s="277">
        <v>19</v>
      </c>
      <c r="X5" s="277">
        <v>20</v>
      </c>
      <c r="Y5" s="277">
        <v>21</v>
      </c>
      <c r="Z5" s="277">
        <v>22</v>
      </c>
      <c r="AA5" s="277">
        <v>23</v>
      </c>
      <c r="AB5" s="277">
        <v>24</v>
      </c>
      <c r="AC5" s="277">
        <v>25</v>
      </c>
      <c r="AD5" s="277">
        <v>26</v>
      </c>
      <c r="AE5" s="277">
        <v>27</v>
      </c>
      <c r="AF5" s="277">
        <v>28</v>
      </c>
      <c r="AG5" s="277">
        <v>29</v>
      </c>
      <c r="AH5" s="277">
        <v>30</v>
      </c>
      <c r="AI5" s="277">
        <v>31</v>
      </c>
      <c r="AJ5" s="277">
        <v>32</v>
      </c>
    </row>
    <row r="6" spans="1:36">
      <c r="D6" s="279" t="s">
        <v>4593</v>
      </c>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0"/>
    </row>
    <row r="7" spans="1:36">
      <c r="D7" s="279" t="s">
        <v>6230</v>
      </c>
      <c r="E7" s="280"/>
      <c r="F7" s="280"/>
      <c r="G7" s="280"/>
      <c r="H7" s="280"/>
      <c r="I7" s="280"/>
      <c r="J7" s="280"/>
      <c r="K7" s="280"/>
      <c r="L7" s="280"/>
      <c r="M7" s="280"/>
      <c r="N7" s="280"/>
      <c r="O7" s="280"/>
      <c r="P7" s="280"/>
      <c r="Q7" s="280"/>
      <c r="R7" s="280"/>
      <c r="S7" s="280"/>
      <c r="T7" s="280"/>
      <c r="U7" s="280"/>
      <c r="V7" s="280"/>
      <c r="W7" s="280"/>
      <c r="X7" s="280"/>
      <c r="Y7" s="280"/>
      <c r="Z7" s="280"/>
      <c r="AA7" s="280"/>
      <c r="AB7" s="280"/>
      <c r="AC7" s="280"/>
      <c r="AD7" s="280"/>
      <c r="AE7" s="280"/>
      <c r="AF7" s="280"/>
      <c r="AG7" s="280"/>
      <c r="AH7" s="280"/>
      <c r="AI7" s="280"/>
      <c r="AJ7" s="280"/>
    </row>
    <row r="8" spans="1:36">
      <c r="D8" s="279" t="s">
        <v>6231</v>
      </c>
      <c r="E8" s="280"/>
      <c r="F8" s="280"/>
      <c r="G8" s="280"/>
      <c r="H8" s="280"/>
      <c r="I8" s="280"/>
      <c r="J8" s="280"/>
      <c r="K8" s="280"/>
      <c r="L8" s="280"/>
      <c r="M8" s="280"/>
      <c r="N8" s="280"/>
      <c r="O8" s="280"/>
      <c r="P8" s="280"/>
      <c r="Q8" s="280"/>
      <c r="R8" s="280"/>
      <c r="S8" s="280"/>
      <c r="T8" s="280"/>
      <c r="U8" s="280"/>
      <c r="V8" s="280"/>
      <c r="W8" s="280"/>
      <c r="X8" s="280"/>
      <c r="Y8" s="280"/>
      <c r="Z8" s="280"/>
      <c r="AA8" s="280"/>
      <c r="AB8" s="280"/>
      <c r="AC8" s="280"/>
      <c r="AD8" s="280"/>
      <c r="AE8" s="280"/>
      <c r="AF8" s="280"/>
      <c r="AG8" s="280"/>
      <c r="AH8" s="280"/>
      <c r="AI8" s="280"/>
      <c r="AJ8" s="280"/>
    </row>
    <row r="9" spans="1:36">
      <c r="D9" s="279" t="s">
        <v>6233</v>
      </c>
      <c r="E9" s="280"/>
      <c r="F9" s="280"/>
      <c r="G9" s="280"/>
      <c r="H9" s="280"/>
      <c r="I9" s="280"/>
      <c r="J9" s="280"/>
      <c r="K9" s="280"/>
      <c r="L9" s="280"/>
      <c r="M9" s="280"/>
      <c r="N9" s="280"/>
      <c r="O9" s="280"/>
      <c r="P9" s="280"/>
      <c r="Q9" s="280"/>
      <c r="R9" s="280"/>
      <c r="S9" s="280"/>
      <c r="T9" s="280"/>
      <c r="U9" s="280"/>
      <c r="V9" s="280"/>
      <c r="W9" s="280"/>
      <c r="X9" s="280"/>
      <c r="Y9" s="280"/>
      <c r="Z9" s="280"/>
      <c r="AA9" s="280"/>
      <c r="AB9" s="280"/>
      <c r="AC9" s="280"/>
      <c r="AD9" s="280"/>
      <c r="AE9" s="280"/>
      <c r="AF9" s="280"/>
      <c r="AG9" s="280"/>
      <c r="AH9" s="280"/>
      <c r="AI9" s="280"/>
      <c r="AJ9" s="280"/>
    </row>
    <row r="10" spans="1:36">
      <c r="D10" s="279" t="s">
        <v>6235</v>
      </c>
      <c r="E10" s="280"/>
      <c r="F10" s="280"/>
      <c r="G10" s="280"/>
      <c r="H10" s="280"/>
      <c r="I10" s="280"/>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row>
    <row r="11" spans="1:36">
      <c r="D11" s="279" t="s">
        <v>6240</v>
      </c>
      <c r="E11" s="280"/>
      <c r="F11" s="280"/>
      <c r="G11" s="280"/>
      <c r="H11" s="280"/>
      <c r="I11" s="280"/>
      <c r="J11" s="280"/>
      <c r="K11" s="280"/>
      <c r="L11" s="280"/>
      <c r="M11" s="280"/>
      <c r="N11" s="280"/>
      <c r="O11" s="280"/>
      <c r="P11" s="280"/>
      <c r="Q11" s="280"/>
      <c r="R11" s="280"/>
      <c r="S11" s="280"/>
      <c r="T11" s="280"/>
      <c r="U11" s="280"/>
      <c r="V11" s="280"/>
      <c r="W11" s="280"/>
      <c r="X11" s="280"/>
      <c r="Y11" s="280"/>
      <c r="Z11" s="280"/>
      <c r="AA11" s="280"/>
      <c r="AB11" s="280"/>
      <c r="AC11" s="280"/>
      <c r="AD11" s="280"/>
      <c r="AE11" s="280"/>
      <c r="AF11" s="280"/>
      <c r="AG11" s="280"/>
      <c r="AH11" s="280"/>
      <c r="AI11" s="280"/>
      <c r="AJ11" s="280"/>
    </row>
    <row r="12" spans="1:36">
      <c r="D12" s="279" t="s">
        <v>6253</v>
      </c>
      <c r="E12" s="280"/>
      <c r="F12" s="280"/>
      <c r="G12" s="280"/>
      <c r="H12" s="280"/>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row>
    <row r="13" spans="1:36">
      <c r="D13" s="279" t="s">
        <v>14197</v>
      </c>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row>
    <row r="14" spans="1:36">
      <c r="D14" s="279" t="s">
        <v>6300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row>
    <row r="15" spans="1:36" ht="25.5">
      <c r="D15" s="279" t="s">
        <v>6259</v>
      </c>
      <c r="E15" s="280"/>
      <c r="F15" s="280"/>
      <c r="G15" s="280"/>
      <c r="H15" s="280"/>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row>
    <row r="16" spans="1:36">
      <c r="D16" s="279" t="s">
        <v>6217</v>
      </c>
      <c r="E16" s="280"/>
      <c r="F16" s="280"/>
      <c r="G16" s="280"/>
      <c r="H16" s="280"/>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row>
    <row r="17" spans="4:36">
      <c r="D17" s="279" t="s">
        <v>6274</v>
      </c>
      <c r="E17" s="280"/>
      <c r="F17" s="280"/>
      <c r="G17" s="280"/>
      <c r="H17" s="280"/>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row>
    <row r="18" spans="4:36">
      <c r="D18" s="794" t="s">
        <v>14198</v>
      </c>
      <c r="E18" s="794"/>
      <c r="F18" s="794"/>
      <c r="G18" s="794"/>
      <c r="H18" s="794"/>
      <c r="I18" s="794"/>
      <c r="J18" s="794"/>
      <c r="K18" s="794"/>
      <c r="L18" s="794"/>
      <c r="M18" s="794"/>
      <c r="N18" s="794"/>
      <c r="O18" s="794"/>
      <c r="P18" s="794"/>
      <c r="Q18" s="794"/>
      <c r="R18" s="794"/>
      <c r="S18" s="794"/>
      <c r="T18" s="794"/>
      <c r="U18" s="794"/>
      <c r="V18" s="794"/>
      <c r="W18" s="794"/>
      <c r="X18" s="794"/>
      <c r="Y18" s="794"/>
      <c r="Z18" s="794"/>
      <c r="AA18" s="794"/>
      <c r="AB18" s="794"/>
      <c r="AC18" s="794"/>
      <c r="AD18" s="794"/>
      <c r="AE18" s="794"/>
      <c r="AF18" s="794"/>
      <c r="AG18" s="794"/>
      <c r="AH18" s="794"/>
      <c r="AI18" s="794"/>
      <c r="AJ18" s="794"/>
    </row>
    <row r="19" spans="4:36" ht="46.5" customHeight="1">
      <c r="D19" s="795" t="s">
        <v>14199</v>
      </c>
      <c r="E19" s="795"/>
    </row>
    <row r="20" spans="4:36" ht="204">
      <c r="D20" s="278"/>
      <c r="E20" s="281" t="s">
        <v>14200</v>
      </c>
    </row>
    <row r="21" spans="4:36" ht="280.5">
      <c r="D21" s="278"/>
      <c r="E21" s="281" t="s">
        <v>14201</v>
      </c>
    </row>
    <row r="22" spans="4:36" ht="242.25">
      <c r="D22" s="278"/>
      <c r="E22" s="281" t="s">
        <v>14202</v>
      </c>
    </row>
    <row r="23" spans="4:36" ht="267.75">
      <c r="D23" s="278"/>
      <c r="E23" s="281" t="s">
        <v>14203</v>
      </c>
    </row>
    <row r="24" spans="4:36" ht="165.75">
      <c r="D24" s="278"/>
      <c r="E24" s="281" t="s">
        <v>14204</v>
      </c>
    </row>
    <row r="25" spans="4:36" ht="280.5">
      <c r="D25" s="278"/>
      <c r="E25" s="281" t="s">
        <v>14205</v>
      </c>
    </row>
    <row r="26" spans="4:36" ht="242.25">
      <c r="D26" s="278"/>
      <c r="E26" s="281" t="s">
        <v>14206</v>
      </c>
    </row>
    <row r="27" spans="4:36" ht="280.5">
      <c r="D27" s="278"/>
      <c r="E27" s="281" t="s">
        <v>14207</v>
      </c>
    </row>
    <row r="49" spans="5:36">
      <c r="F49" t="s">
        <v>14208</v>
      </c>
      <c r="G49">
        <v>30</v>
      </c>
      <c r="H49">
        <v>10</v>
      </c>
      <c r="I49">
        <v>30</v>
      </c>
      <c r="K49">
        <f>10.5</f>
        <v>10.5</v>
      </c>
      <c r="L49">
        <f>K49/24</f>
        <v>0.4375</v>
      </c>
      <c r="M49">
        <f>G49+L49</f>
        <v>30.4375</v>
      </c>
    </row>
    <row r="52" spans="5:36">
      <c r="F52">
        <v>1</v>
      </c>
      <c r="G52">
        <v>2</v>
      </c>
      <c r="H52">
        <v>3</v>
      </c>
      <c r="I52">
        <v>4</v>
      </c>
      <c r="J52">
        <v>5</v>
      </c>
      <c r="K52">
        <v>6</v>
      </c>
      <c r="L52">
        <v>7</v>
      </c>
      <c r="M52">
        <v>8</v>
      </c>
      <c r="N52">
        <v>9</v>
      </c>
      <c r="O52">
        <v>10</v>
      </c>
      <c r="P52">
        <v>11</v>
      </c>
      <c r="Q52">
        <v>12</v>
      </c>
      <c r="R52">
        <v>13</v>
      </c>
      <c r="S52">
        <v>14</v>
      </c>
      <c r="T52">
        <v>15</v>
      </c>
      <c r="U52">
        <v>16</v>
      </c>
      <c r="V52">
        <v>17</v>
      </c>
      <c r="W52">
        <v>18</v>
      </c>
      <c r="X52">
        <v>19</v>
      </c>
      <c r="Y52">
        <v>20</v>
      </c>
      <c r="Z52">
        <v>21</v>
      </c>
      <c r="AA52">
        <v>22</v>
      </c>
      <c r="AB52">
        <v>23</v>
      </c>
      <c r="AC52">
        <v>24</v>
      </c>
      <c r="AD52">
        <v>25</v>
      </c>
      <c r="AE52">
        <v>26</v>
      </c>
      <c r="AF52">
        <v>27</v>
      </c>
      <c r="AG52">
        <v>28</v>
      </c>
      <c r="AH52">
        <v>29</v>
      </c>
      <c r="AI52">
        <v>30</v>
      </c>
      <c r="AJ52">
        <v>31</v>
      </c>
    </row>
    <row r="53" spans="5:36">
      <c r="E53" s="279" t="s">
        <v>4593</v>
      </c>
      <c r="F53">
        <v>0</v>
      </c>
      <c r="G53">
        <f>F53+1/$M$49</f>
        <v>3.2854209445585217E-2</v>
      </c>
      <c r="H53">
        <f t="shared" ref="H53:AI53" si="0">G53+1/$M$49</f>
        <v>6.5708418891170434E-2</v>
      </c>
      <c r="I53">
        <f t="shared" si="0"/>
        <v>9.856262833675565E-2</v>
      </c>
      <c r="J53">
        <f t="shared" si="0"/>
        <v>0.13141683778234087</v>
      </c>
      <c r="K53">
        <f t="shared" si="0"/>
        <v>0.16427104722792607</v>
      </c>
      <c r="L53">
        <f t="shared" si="0"/>
        <v>0.19712525667351127</v>
      </c>
      <c r="M53">
        <f t="shared" si="0"/>
        <v>0.22997946611909648</v>
      </c>
      <c r="N53">
        <f t="shared" si="0"/>
        <v>0.26283367556468168</v>
      </c>
      <c r="O53">
        <f t="shared" si="0"/>
        <v>0.29568788501026688</v>
      </c>
      <c r="P53">
        <f t="shared" ref="P53:P64" si="1">O53+1/$M$49</f>
        <v>0.32854209445585209</v>
      </c>
      <c r="Q53">
        <f t="shared" si="0"/>
        <v>0.36139630390143729</v>
      </c>
      <c r="R53">
        <f t="shared" si="0"/>
        <v>0.39425051334702249</v>
      </c>
      <c r="S53">
        <f t="shared" si="0"/>
        <v>0.42710472279260769</v>
      </c>
      <c r="T53">
        <f t="shared" si="0"/>
        <v>0.4599589322381929</v>
      </c>
      <c r="U53">
        <f t="shared" si="0"/>
        <v>0.4928131416837781</v>
      </c>
      <c r="V53">
        <f t="shared" si="0"/>
        <v>0.52566735112936336</v>
      </c>
      <c r="W53">
        <f t="shared" si="0"/>
        <v>0.55852156057494862</v>
      </c>
      <c r="X53">
        <f t="shared" si="0"/>
        <v>0.59137577002053388</v>
      </c>
      <c r="Y53">
        <f t="shared" si="0"/>
        <v>0.62422997946611913</v>
      </c>
      <c r="Z53">
        <f t="shared" si="0"/>
        <v>0.65708418891170439</v>
      </c>
      <c r="AA53">
        <f t="shared" si="0"/>
        <v>0.68993839835728965</v>
      </c>
      <c r="AB53">
        <f t="shared" si="0"/>
        <v>0.72279260780287491</v>
      </c>
      <c r="AC53">
        <f t="shared" si="0"/>
        <v>0.75564681724846017</v>
      </c>
      <c r="AD53">
        <f t="shared" si="0"/>
        <v>0.78850102669404543</v>
      </c>
      <c r="AE53">
        <f t="shared" si="0"/>
        <v>0.82135523613963068</v>
      </c>
      <c r="AF53">
        <f t="shared" si="0"/>
        <v>0.85420944558521594</v>
      </c>
      <c r="AG53">
        <f t="shared" si="0"/>
        <v>0.8870636550308012</v>
      </c>
      <c r="AH53">
        <f t="shared" si="0"/>
        <v>0.91991786447638646</v>
      </c>
      <c r="AI53">
        <f t="shared" si="0"/>
        <v>0.95277207392197172</v>
      </c>
    </row>
    <row r="54" spans="5:36">
      <c r="E54" s="279" t="s">
        <v>6230</v>
      </c>
      <c r="F54">
        <f t="shared" ref="F54:F59" si="2">AI53+1/$M$49</f>
        <v>0.98562628336755698</v>
      </c>
      <c r="G54">
        <f>F54+1/$M$49-1</f>
        <v>1.8480492813142124E-2</v>
      </c>
      <c r="H54">
        <f>G54+1/$M$49</f>
        <v>5.1334702258727341E-2</v>
      </c>
      <c r="I54">
        <f t="shared" ref="I54:AI54" si="3">H54+1/$M$49</f>
        <v>8.4188911704312558E-2</v>
      </c>
      <c r="J54">
        <f t="shared" si="3"/>
        <v>0.11704312114989777</v>
      </c>
      <c r="K54">
        <f t="shared" si="3"/>
        <v>0.14989733059548299</v>
      </c>
      <c r="L54">
        <f t="shared" si="3"/>
        <v>0.18275154004106819</v>
      </c>
      <c r="M54">
        <f t="shared" si="3"/>
        <v>0.2156057494866534</v>
      </c>
      <c r="N54">
        <f t="shared" si="3"/>
        <v>0.2484599589322386</v>
      </c>
      <c r="O54">
        <f t="shared" si="3"/>
        <v>0.2813141683778238</v>
      </c>
      <c r="P54">
        <f t="shared" si="1"/>
        <v>0.31416837782340901</v>
      </c>
      <c r="Q54">
        <f t="shared" si="3"/>
        <v>0.34702258726899421</v>
      </c>
      <c r="R54">
        <f t="shared" si="3"/>
        <v>0.37987679671457941</v>
      </c>
      <c r="S54">
        <f t="shared" si="3"/>
        <v>0.41273100616016462</v>
      </c>
      <c r="T54">
        <f t="shared" si="3"/>
        <v>0.44558521560574982</v>
      </c>
      <c r="U54">
        <f t="shared" si="3"/>
        <v>0.47843942505133502</v>
      </c>
      <c r="V54">
        <f t="shared" si="3"/>
        <v>0.51129363449692022</v>
      </c>
      <c r="W54">
        <f t="shared" si="3"/>
        <v>0.54414784394250548</v>
      </c>
      <c r="X54">
        <f t="shared" si="3"/>
        <v>0.57700205338809074</v>
      </c>
      <c r="Y54">
        <f t="shared" si="3"/>
        <v>0.609856262833676</v>
      </c>
      <c r="Z54">
        <f t="shared" si="3"/>
        <v>0.64271047227926126</v>
      </c>
      <c r="AA54">
        <f t="shared" si="3"/>
        <v>0.67556468172484652</v>
      </c>
      <c r="AB54">
        <f t="shared" si="3"/>
        <v>0.70841889117043177</v>
      </c>
      <c r="AC54">
        <f t="shared" si="3"/>
        <v>0.74127310061601703</v>
      </c>
      <c r="AD54">
        <f t="shared" si="3"/>
        <v>0.77412731006160229</v>
      </c>
      <c r="AE54">
        <f t="shared" si="3"/>
        <v>0.80698151950718755</v>
      </c>
      <c r="AF54">
        <f t="shared" si="3"/>
        <v>0.83983572895277281</v>
      </c>
      <c r="AG54">
        <f t="shared" si="3"/>
        <v>0.87268993839835807</v>
      </c>
      <c r="AH54">
        <f t="shared" si="3"/>
        <v>0.90554414784394333</v>
      </c>
      <c r="AI54">
        <f t="shared" si="3"/>
        <v>0.93839835728952858</v>
      </c>
    </row>
    <row r="55" spans="5:36">
      <c r="E55" s="279" t="s">
        <v>6231</v>
      </c>
      <c r="F55">
        <f>AI54+1/$M$49</f>
        <v>0.97125256673511384</v>
      </c>
      <c r="G55">
        <f>F55+1/$M$49-1</f>
        <v>4.10677618069899E-3</v>
      </c>
      <c r="H55">
        <f>G55+1/$M$49</f>
        <v>3.6960985626284207E-2</v>
      </c>
      <c r="I55">
        <f t="shared" ref="I55:AI57" si="4">H55+1/$M$49</f>
        <v>6.9815195071869424E-2</v>
      </c>
      <c r="J55">
        <f t="shared" si="4"/>
        <v>0.10266940451745464</v>
      </c>
      <c r="K55">
        <f t="shared" si="4"/>
        <v>0.13552361396303986</v>
      </c>
      <c r="L55">
        <f t="shared" si="4"/>
        <v>0.16837782340862506</v>
      </c>
      <c r="M55">
        <f t="shared" si="4"/>
        <v>0.20123203285421026</v>
      </c>
      <c r="N55">
        <f t="shared" si="4"/>
        <v>0.23408624229979547</v>
      </c>
      <c r="O55">
        <f t="shared" si="4"/>
        <v>0.26694045174538067</v>
      </c>
      <c r="P55">
        <f t="shared" si="1"/>
        <v>0.29979466119096587</v>
      </c>
      <c r="Q55">
        <f t="shared" si="4"/>
        <v>0.33264887063655108</v>
      </c>
      <c r="R55">
        <f t="shared" si="4"/>
        <v>0.36550308008213628</v>
      </c>
      <c r="S55">
        <f t="shared" si="4"/>
        <v>0.39835728952772148</v>
      </c>
      <c r="T55">
        <f t="shared" si="4"/>
        <v>0.43121149897330668</v>
      </c>
      <c r="U55">
        <f t="shared" si="4"/>
        <v>0.46406570841889189</v>
      </c>
      <c r="V55">
        <f t="shared" si="4"/>
        <v>0.49691991786447709</v>
      </c>
      <c r="W55">
        <f t="shared" si="4"/>
        <v>0.52977412731006235</v>
      </c>
      <c r="X55">
        <f t="shared" si="4"/>
        <v>0.56262833675564761</v>
      </c>
      <c r="Y55">
        <f t="shared" si="4"/>
        <v>0.59548254620123287</v>
      </c>
      <c r="Z55">
        <f t="shared" si="4"/>
        <v>0.62833675564681812</v>
      </c>
      <c r="AA55">
        <f t="shared" si="4"/>
        <v>0.66119096509240338</v>
      </c>
      <c r="AB55">
        <f t="shared" si="4"/>
        <v>0.69404517453798864</v>
      </c>
      <c r="AC55">
        <f t="shared" si="4"/>
        <v>0.7268993839835739</v>
      </c>
      <c r="AD55">
        <f t="shared" si="4"/>
        <v>0.75975359342915916</v>
      </c>
      <c r="AE55">
        <f t="shared" si="4"/>
        <v>0.79260780287474442</v>
      </c>
      <c r="AF55">
        <f t="shared" si="4"/>
        <v>0.82546201232032967</v>
      </c>
      <c r="AG55">
        <f t="shared" si="4"/>
        <v>0.85831622176591493</v>
      </c>
      <c r="AH55">
        <f t="shared" si="4"/>
        <v>0.89117043121150019</v>
      </c>
      <c r="AI55">
        <f t="shared" si="4"/>
        <v>0.92402464065708545</v>
      </c>
    </row>
    <row r="56" spans="5:36">
      <c r="E56" s="279" t="s">
        <v>6233</v>
      </c>
      <c r="F56">
        <f>AI55+1/$M$49</f>
        <v>0.95687885010267071</v>
      </c>
      <c r="G56">
        <f t="shared" ref="G56:G64" si="5">F56+1/$M$49</f>
        <v>0.98973305954825597</v>
      </c>
      <c r="H56">
        <f>G56+1/$M$49-1</f>
        <v>2.2587268993841114E-2</v>
      </c>
      <c r="I56">
        <f t="shared" si="4"/>
        <v>5.5441478439426331E-2</v>
      </c>
      <c r="J56">
        <f t="shared" si="4"/>
        <v>8.8295687885011548E-2</v>
      </c>
      <c r="K56">
        <f t="shared" si="4"/>
        <v>0.12114989733059676</v>
      </c>
      <c r="L56">
        <f t="shared" si="4"/>
        <v>0.15400410677618198</v>
      </c>
      <c r="M56">
        <f t="shared" si="4"/>
        <v>0.18685831622176718</v>
      </c>
      <c r="N56">
        <f t="shared" si="4"/>
        <v>0.21971252566735239</v>
      </c>
      <c r="O56">
        <f t="shared" si="4"/>
        <v>0.25256673511293759</v>
      </c>
      <c r="P56">
        <f t="shared" si="1"/>
        <v>0.28542094455852279</v>
      </c>
      <c r="Q56">
        <f t="shared" si="4"/>
        <v>0.318275154004108</v>
      </c>
      <c r="R56">
        <f t="shared" si="4"/>
        <v>0.3511293634496932</v>
      </c>
      <c r="S56">
        <f t="shared" si="4"/>
        <v>0.3839835728952784</v>
      </c>
      <c r="T56">
        <f t="shared" si="4"/>
        <v>0.41683778234086361</v>
      </c>
      <c r="U56">
        <f t="shared" si="4"/>
        <v>0.44969199178644881</v>
      </c>
      <c r="V56">
        <f t="shared" si="4"/>
        <v>0.48254620123203401</v>
      </c>
      <c r="W56">
        <f t="shared" si="4"/>
        <v>0.51540041067761921</v>
      </c>
      <c r="X56">
        <f t="shared" si="4"/>
        <v>0.54825462012320447</v>
      </c>
      <c r="Y56">
        <f t="shared" si="4"/>
        <v>0.58110882956878973</v>
      </c>
      <c r="Z56">
        <f t="shared" si="4"/>
        <v>0.61396303901437499</v>
      </c>
      <c r="AA56">
        <f t="shared" si="4"/>
        <v>0.64681724845996025</v>
      </c>
      <c r="AB56">
        <f t="shared" si="4"/>
        <v>0.67967145790554551</v>
      </c>
      <c r="AC56">
        <f t="shared" si="4"/>
        <v>0.71252566735113076</v>
      </c>
      <c r="AD56">
        <f t="shared" si="4"/>
        <v>0.74537987679671602</v>
      </c>
      <c r="AE56">
        <f t="shared" si="4"/>
        <v>0.77823408624230128</v>
      </c>
      <c r="AF56">
        <f t="shared" si="4"/>
        <v>0.81108829568788654</v>
      </c>
      <c r="AG56">
        <f t="shared" si="4"/>
        <v>0.8439425051334718</v>
      </c>
      <c r="AH56">
        <f t="shared" si="4"/>
        <v>0.87679671457905706</v>
      </c>
      <c r="AI56">
        <f t="shared" si="4"/>
        <v>0.90965092402464232</v>
      </c>
    </row>
    <row r="57" spans="5:36">
      <c r="E57" s="279" t="s">
        <v>6235</v>
      </c>
      <c r="F57">
        <f>AI56+1/$M$49</f>
        <v>0.94250513347022757</v>
      </c>
      <c r="G57">
        <f t="shared" si="5"/>
        <v>0.97535934291581283</v>
      </c>
      <c r="H57">
        <f>G57+1/$M$49-1</f>
        <v>8.21355236139798E-3</v>
      </c>
      <c r="I57">
        <f t="shared" si="4"/>
        <v>4.1067761806983197E-2</v>
      </c>
      <c r="J57">
        <f t="shared" si="4"/>
        <v>7.3921971252568414E-2</v>
      </c>
      <c r="K57">
        <f t="shared" si="4"/>
        <v>0.10677618069815363</v>
      </c>
      <c r="L57">
        <f t="shared" si="4"/>
        <v>0.13963039014373885</v>
      </c>
      <c r="M57">
        <f t="shared" si="4"/>
        <v>0.17248459958932405</v>
      </c>
      <c r="N57">
        <f t="shared" si="4"/>
        <v>0.20533880903490925</v>
      </c>
      <c r="O57">
        <f t="shared" si="4"/>
        <v>0.23819301848049446</v>
      </c>
      <c r="P57">
        <f t="shared" si="1"/>
        <v>0.27104722792607966</v>
      </c>
      <c r="Q57">
        <f t="shared" si="4"/>
        <v>0.30390143737166486</v>
      </c>
      <c r="R57">
        <f t="shared" si="4"/>
        <v>0.33675564681725006</v>
      </c>
      <c r="S57">
        <f t="shared" si="4"/>
        <v>0.36960985626283527</v>
      </c>
      <c r="T57">
        <f t="shared" si="4"/>
        <v>0.40246406570842047</v>
      </c>
      <c r="U57">
        <f t="shared" si="4"/>
        <v>0.43531827515400567</v>
      </c>
      <c r="V57">
        <f t="shared" si="4"/>
        <v>0.46817248459959088</v>
      </c>
      <c r="W57">
        <f t="shared" si="4"/>
        <v>0.50102669404517608</v>
      </c>
      <c r="X57">
        <f t="shared" si="4"/>
        <v>0.53388090349076134</v>
      </c>
      <c r="Y57">
        <f t="shared" si="4"/>
        <v>0.5667351129363466</v>
      </c>
      <c r="Z57">
        <f t="shared" si="4"/>
        <v>0.59958932238193186</v>
      </c>
      <c r="AA57">
        <f t="shared" si="4"/>
        <v>0.63244353182751711</v>
      </c>
      <c r="AB57">
        <f t="shared" si="4"/>
        <v>0.66529774127310237</v>
      </c>
      <c r="AC57">
        <f t="shared" si="4"/>
        <v>0.69815195071868763</v>
      </c>
      <c r="AD57">
        <f t="shared" si="4"/>
        <v>0.73100616016427289</v>
      </c>
      <c r="AE57">
        <f t="shared" si="4"/>
        <v>0.76386036960985815</v>
      </c>
      <c r="AF57">
        <f t="shared" si="4"/>
        <v>0.79671457905544341</v>
      </c>
      <c r="AG57">
        <f t="shared" si="4"/>
        <v>0.82956878850102866</v>
      </c>
      <c r="AH57">
        <f t="shared" si="4"/>
        <v>0.86242299794661392</v>
      </c>
      <c r="AI57">
        <f t="shared" si="4"/>
        <v>0.89527720739219918</v>
      </c>
    </row>
    <row r="58" spans="5:36">
      <c r="E58" s="279" t="s">
        <v>6240</v>
      </c>
      <c r="F58">
        <f t="shared" si="2"/>
        <v>0.92813141683778444</v>
      </c>
      <c r="G58">
        <f t="shared" si="5"/>
        <v>0.9609856262833697</v>
      </c>
      <c r="H58">
        <f t="shared" ref="H58:H64" si="6">G58+1/$M$49</f>
        <v>0.99383983572895496</v>
      </c>
      <c r="I58">
        <f>H58+1/$M$49-1</f>
        <v>2.6694045174540104E-2</v>
      </c>
      <c r="J58">
        <f t="shared" ref="J58:AI58" si="7">I58+1/$M$49</f>
        <v>5.9548254620125321E-2</v>
      </c>
      <c r="K58">
        <f t="shared" si="7"/>
        <v>9.2402464065710538E-2</v>
      </c>
      <c r="L58">
        <f t="shared" si="7"/>
        <v>0.12525667351129577</v>
      </c>
      <c r="M58">
        <f t="shared" si="7"/>
        <v>0.15811088295688097</v>
      </c>
      <c r="N58">
        <f t="shared" si="7"/>
        <v>0.19096509240246617</v>
      </c>
      <c r="O58">
        <f t="shared" si="7"/>
        <v>0.22381930184805138</v>
      </c>
      <c r="P58">
        <f t="shared" si="1"/>
        <v>0.25667351129363658</v>
      </c>
      <c r="Q58">
        <f t="shared" si="7"/>
        <v>0.28952772073922178</v>
      </c>
      <c r="R58">
        <f t="shared" si="7"/>
        <v>0.32238193018480699</v>
      </c>
      <c r="S58">
        <f t="shared" si="7"/>
        <v>0.35523613963039219</v>
      </c>
      <c r="T58">
        <f t="shared" si="7"/>
        <v>0.38809034907597739</v>
      </c>
      <c r="U58">
        <f t="shared" si="7"/>
        <v>0.4209445585215626</v>
      </c>
      <c r="V58">
        <f t="shared" si="7"/>
        <v>0.4537987679671478</v>
      </c>
      <c r="W58">
        <f t="shared" si="7"/>
        <v>0.486652977412733</v>
      </c>
      <c r="X58">
        <f t="shared" si="7"/>
        <v>0.5195071868583182</v>
      </c>
      <c r="Y58">
        <f t="shared" si="7"/>
        <v>0.55236139630390346</v>
      </c>
      <c r="Z58">
        <f t="shared" si="7"/>
        <v>0.58521560574948872</v>
      </c>
      <c r="AA58">
        <f t="shared" si="7"/>
        <v>0.61806981519507398</v>
      </c>
      <c r="AB58">
        <f t="shared" si="7"/>
        <v>0.65092402464065924</v>
      </c>
      <c r="AC58">
        <f t="shared" si="7"/>
        <v>0.6837782340862445</v>
      </c>
      <c r="AD58">
        <f t="shared" si="7"/>
        <v>0.71663244353182975</v>
      </c>
      <c r="AE58">
        <f t="shared" si="7"/>
        <v>0.74948665297741501</v>
      </c>
      <c r="AF58">
        <f t="shared" si="7"/>
        <v>0.78234086242300027</v>
      </c>
      <c r="AG58">
        <f t="shared" si="7"/>
        <v>0.81519507186858553</v>
      </c>
      <c r="AH58">
        <f t="shared" si="7"/>
        <v>0.84804928131417079</v>
      </c>
      <c r="AI58">
        <f t="shared" si="7"/>
        <v>0.88090349075975605</v>
      </c>
    </row>
    <row r="59" spans="5:36">
      <c r="E59" s="279" t="s">
        <v>6253</v>
      </c>
      <c r="F59">
        <f t="shared" si="2"/>
        <v>0.91375770020534131</v>
      </c>
      <c r="G59">
        <f t="shared" si="5"/>
        <v>0.94661190965092656</v>
      </c>
      <c r="H59">
        <f t="shared" si="6"/>
        <v>0.97946611909651182</v>
      </c>
      <c r="I59">
        <f>H59+1/$M$49-1</f>
        <v>1.232032854209697E-2</v>
      </c>
      <c r="J59">
        <f t="shared" ref="J59:AJ59" si="8">I59+1/$M$49</f>
        <v>4.5174537987682187E-2</v>
      </c>
      <c r="K59">
        <f t="shared" si="8"/>
        <v>7.8028747433267404E-2</v>
      </c>
      <c r="L59">
        <f t="shared" si="8"/>
        <v>0.11088295687885262</v>
      </c>
      <c r="M59">
        <f t="shared" si="8"/>
        <v>0.14373716632443784</v>
      </c>
      <c r="N59">
        <f t="shared" si="8"/>
        <v>0.17659137577002304</v>
      </c>
      <c r="O59">
        <f t="shared" si="8"/>
        <v>0.20944558521560824</v>
      </c>
      <c r="P59">
        <f t="shared" si="1"/>
        <v>0.24229979466119345</v>
      </c>
      <c r="Q59">
        <f t="shared" si="8"/>
        <v>0.27515400410677865</v>
      </c>
      <c r="R59">
        <f t="shared" si="8"/>
        <v>0.30800821355236385</v>
      </c>
      <c r="S59">
        <f t="shared" si="8"/>
        <v>0.34086242299794905</v>
      </c>
      <c r="T59">
        <f t="shared" si="8"/>
        <v>0.37371663244353426</v>
      </c>
      <c r="U59">
        <f t="shared" si="8"/>
        <v>0.40657084188911946</v>
      </c>
      <c r="V59">
        <f t="shared" si="8"/>
        <v>0.43942505133470466</v>
      </c>
      <c r="W59">
        <f t="shared" si="8"/>
        <v>0.47227926078028987</v>
      </c>
      <c r="X59">
        <f t="shared" si="8"/>
        <v>0.50513347022587507</v>
      </c>
      <c r="Y59">
        <f t="shared" si="8"/>
        <v>0.53798767967146033</v>
      </c>
      <c r="Z59">
        <f t="shared" si="8"/>
        <v>0.57084188911704559</v>
      </c>
      <c r="AA59">
        <f t="shared" si="8"/>
        <v>0.60369609856263085</v>
      </c>
      <c r="AB59">
        <f t="shared" si="8"/>
        <v>0.6365503080082161</v>
      </c>
      <c r="AC59">
        <f t="shared" si="8"/>
        <v>0.66940451745380136</v>
      </c>
      <c r="AD59">
        <f t="shared" si="8"/>
        <v>0.70225872689938662</v>
      </c>
      <c r="AE59">
        <f t="shared" si="8"/>
        <v>0.73511293634497188</v>
      </c>
      <c r="AF59">
        <f t="shared" si="8"/>
        <v>0.76796714579055714</v>
      </c>
      <c r="AG59">
        <f t="shared" si="8"/>
        <v>0.8008213552361424</v>
      </c>
      <c r="AH59">
        <f t="shared" si="8"/>
        <v>0.83367556468172765</v>
      </c>
      <c r="AI59">
        <f t="shared" si="8"/>
        <v>0.86652977412731291</v>
      </c>
      <c r="AJ59">
        <f t="shared" si="8"/>
        <v>0.89938398357289817</v>
      </c>
    </row>
    <row r="60" spans="5:36">
      <c r="E60" s="279" t="s">
        <v>14197</v>
      </c>
      <c r="F60">
        <f>1/$M$49+AJ59</f>
        <v>0.93223819301848343</v>
      </c>
      <c r="G60">
        <f t="shared" si="5"/>
        <v>0.96509240246406869</v>
      </c>
      <c r="H60">
        <f t="shared" si="6"/>
        <v>0.99794661190965395</v>
      </c>
      <c r="I60">
        <f>H60+1/$M$49-1</f>
        <v>3.0800821355239094E-2</v>
      </c>
      <c r="J60">
        <f>I60+1/$M$49</f>
        <v>6.3655030800824311E-2</v>
      </c>
      <c r="K60">
        <f t="shared" ref="K60:AI60" si="9">J60+1/$M$49</f>
        <v>9.6509240246409528E-2</v>
      </c>
      <c r="L60">
        <f t="shared" si="9"/>
        <v>0.12936344969199476</v>
      </c>
      <c r="M60">
        <f t="shared" si="9"/>
        <v>0.16221765913757996</v>
      </c>
      <c r="N60">
        <f t="shared" si="9"/>
        <v>0.19507186858316516</v>
      </c>
      <c r="O60">
        <f t="shared" si="9"/>
        <v>0.22792607802875037</v>
      </c>
      <c r="P60">
        <f t="shared" si="1"/>
        <v>0.26078028747433557</v>
      </c>
      <c r="Q60">
        <f t="shared" si="9"/>
        <v>0.29363449691992077</v>
      </c>
      <c r="R60">
        <f t="shared" si="9"/>
        <v>0.32648870636550598</v>
      </c>
      <c r="S60">
        <f t="shared" si="9"/>
        <v>0.35934291581109118</v>
      </c>
      <c r="T60">
        <f t="shared" si="9"/>
        <v>0.39219712525667638</v>
      </c>
      <c r="U60">
        <f t="shared" si="9"/>
        <v>0.42505133470226159</v>
      </c>
      <c r="V60">
        <f t="shared" si="9"/>
        <v>0.45790554414784679</v>
      </c>
      <c r="W60">
        <f t="shared" si="9"/>
        <v>0.49075975359343199</v>
      </c>
      <c r="X60">
        <f t="shared" si="9"/>
        <v>0.52361396303901719</v>
      </c>
      <c r="Y60">
        <f t="shared" si="9"/>
        <v>0.55646817248460245</v>
      </c>
      <c r="Z60">
        <f t="shared" si="9"/>
        <v>0.58932238193018771</v>
      </c>
      <c r="AA60">
        <f t="shared" si="9"/>
        <v>0.62217659137577297</v>
      </c>
      <c r="AB60">
        <f t="shared" si="9"/>
        <v>0.65503080082135823</v>
      </c>
      <c r="AC60">
        <f t="shared" si="9"/>
        <v>0.68788501026694349</v>
      </c>
      <c r="AD60">
        <f t="shared" si="9"/>
        <v>0.72073921971252874</v>
      </c>
      <c r="AE60">
        <f t="shared" si="9"/>
        <v>0.753593429158114</v>
      </c>
      <c r="AF60">
        <f t="shared" si="9"/>
        <v>0.78644763860369926</v>
      </c>
      <c r="AG60">
        <f t="shared" si="9"/>
        <v>0.81930184804928452</v>
      </c>
      <c r="AH60">
        <f t="shared" si="9"/>
        <v>0.85215605749486978</v>
      </c>
      <c r="AI60">
        <f t="shared" si="9"/>
        <v>0.88501026694045504</v>
      </c>
    </row>
    <row r="61" spans="5:36">
      <c r="E61" s="279" t="s">
        <v>6300</v>
      </c>
      <c r="F61">
        <f>AI60+1/$M$49</f>
        <v>0.9178644763860403</v>
      </c>
      <c r="G61">
        <f t="shared" si="5"/>
        <v>0.95071868583162555</v>
      </c>
      <c r="H61">
        <f t="shared" si="6"/>
        <v>0.98357289527721081</v>
      </c>
      <c r="I61">
        <f>H61+1/$M$49-1</f>
        <v>1.642710472279596E-2</v>
      </c>
      <c r="J61">
        <f>I61+1/$M$49</f>
        <v>4.9281314168381177E-2</v>
      </c>
      <c r="K61">
        <f t="shared" ref="K61:AI61" si="10">J61+1/$M$49</f>
        <v>8.2135523613966394E-2</v>
      </c>
      <c r="L61">
        <f t="shared" si="10"/>
        <v>0.11498973305955161</v>
      </c>
      <c r="M61">
        <f t="shared" si="10"/>
        <v>0.14784394250513683</v>
      </c>
      <c r="N61">
        <f t="shared" si="10"/>
        <v>0.18069815195072203</v>
      </c>
      <c r="O61">
        <f t="shared" si="10"/>
        <v>0.21355236139630723</v>
      </c>
      <c r="P61">
        <f t="shared" si="1"/>
        <v>0.24640657084189244</v>
      </c>
      <c r="Q61">
        <f t="shared" si="10"/>
        <v>0.27926078028747764</v>
      </c>
      <c r="R61">
        <f t="shared" si="10"/>
        <v>0.31211498973306284</v>
      </c>
      <c r="S61">
        <f t="shared" si="10"/>
        <v>0.34496919917864804</v>
      </c>
      <c r="T61">
        <f t="shared" si="10"/>
        <v>0.37782340862423325</v>
      </c>
      <c r="U61">
        <f t="shared" si="10"/>
        <v>0.41067761806981845</v>
      </c>
      <c r="V61">
        <f t="shared" si="10"/>
        <v>0.44353182751540365</v>
      </c>
      <c r="W61">
        <f t="shared" si="10"/>
        <v>0.47638603696098886</v>
      </c>
      <c r="X61">
        <f t="shared" si="10"/>
        <v>0.50924024640657406</v>
      </c>
      <c r="Y61">
        <f t="shared" si="10"/>
        <v>0.54209445585215932</v>
      </c>
      <c r="Z61">
        <f t="shared" si="10"/>
        <v>0.57494866529774458</v>
      </c>
      <c r="AA61">
        <f t="shared" si="10"/>
        <v>0.60780287474332984</v>
      </c>
      <c r="AB61">
        <f t="shared" si="10"/>
        <v>0.64065708418891509</v>
      </c>
      <c r="AC61">
        <f t="shared" si="10"/>
        <v>0.67351129363450035</v>
      </c>
      <c r="AD61">
        <f t="shared" si="10"/>
        <v>0.70636550308008561</v>
      </c>
      <c r="AE61">
        <f t="shared" si="10"/>
        <v>0.73921971252567087</v>
      </c>
      <c r="AF61">
        <f t="shared" si="10"/>
        <v>0.77207392197125613</v>
      </c>
      <c r="AG61">
        <f t="shared" si="10"/>
        <v>0.80492813141684139</v>
      </c>
      <c r="AH61">
        <f t="shared" si="10"/>
        <v>0.83778234086242664</v>
      </c>
      <c r="AI61">
        <f t="shared" si="10"/>
        <v>0.8706365503080119</v>
      </c>
    </row>
    <row r="62" spans="5:36" ht="25.5">
      <c r="E62" s="279" t="s">
        <v>6259</v>
      </c>
      <c r="F62">
        <f>AI61+1/$M$49</f>
        <v>0.90349075975359716</v>
      </c>
      <c r="G62">
        <f t="shared" si="5"/>
        <v>0.93634496919918242</v>
      </c>
      <c r="H62">
        <f t="shared" si="6"/>
        <v>0.96919917864476768</v>
      </c>
      <c r="I62">
        <f>H62+1/$M$49-1</f>
        <v>2.0533880903528257E-3</v>
      </c>
      <c r="J62">
        <f t="shared" ref="J62:AI62" si="11">I62+1/$M$49</f>
        <v>3.4907597535938042E-2</v>
      </c>
      <c r="K62">
        <f t="shared" si="11"/>
        <v>6.7761806981523259E-2</v>
      </c>
      <c r="L62">
        <f t="shared" si="11"/>
        <v>0.10061601642710848</v>
      </c>
      <c r="M62">
        <f t="shared" si="11"/>
        <v>0.13347022587269369</v>
      </c>
      <c r="N62">
        <f t="shared" si="11"/>
        <v>0.1663244353182789</v>
      </c>
      <c r="O62">
        <f t="shared" si="11"/>
        <v>0.1991786447638641</v>
      </c>
      <c r="P62">
        <f t="shared" si="1"/>
        <v>0.2320328542094493</v>
      </c>
      <c r="Q62">
        <f t="shared" si="11"/>
        <v>0.2648870636550345</v>
      </c>
      <c r="R62">
        <f t="shared" si="11"/>
        <v>0.29774127310061971</v>
      </c>
      <c r="S62">
        <f t="shared" si="11"/>
        <v>0.33059548254620491</v>
      </c>
      <c r="T62">
        <f t="shared" si="11"/>
        <v>0.36344969199179011</v>
      </c>
      <c r="U62">
        <f t="shared" si="11"/>
        <v>0.39630390143737532</v>
      </c>
      <c r="V62">
        <f t="shared" si="11"/>
        <v>0.42915811088296052</v>
      </c>
      <c r="W62">
        <f t="shared" si="11"/>
        <v>0.46201232032854572</v>
      </c>
      <c r="X62">
        <f t="shared" si="11"/>
        <v>0.49486652977413093</v>
      </c>
      <c r="Y62">
        <f t="shared" si="11"/>
        <v>0.52772073921971618</v>
      </c>
      <c r="Z62">
        <f t="shared" si="11"/>
        <v>0.56057494866530144</v>
      </c>
      <c r="AA62">
        <f t="shared" si="11"/>
        <v>0.5934291581108867</v>
      </c>
      <c r="AB62">
        <f t="shared" si="11"/>
        <v>0.62628336755647196</v>
      </c>
      <c r="AC62">
        <f t="shared" si="11"/>
        <v>0.65913757700205722</v>
      </c>
      <c r="AD62">
        <f t="shared" si="11"/>
        <v>0.69199178644764248</v>
      </c>
      <c r="AE62">
        <f t="shared" si="11"/>
        <v>0.72484599589322773</v>
      </c>
      <c r="AF62">
        <f t="shared" si="11"/>
        <v>0.75770020533881299</v>
      </c>
      <c r="AG62">
        <f t="shared" si="11"/>
        <v>0.79055441478439825</v>
      </c>
      <c r="AH62">
        <f t="shared" si="11"/>
        <v>0.82340862422998351</v>
      </c>
      <c r="AI62">
        <f t="shared" si="11"/>
        <v>0.85626283367556877</v>
      </c>
    </row>
    <row r="63" spans="5:36">
      <c r="E63" s="279" t="s">
        <v>6217</v>
      </c>
      <c r="F63">
        <f>AI62+1/$M$49</f>
        <v>0.88911704312115403</v>
      </c>
      <c r="G63">
        <f t="shared" si="5"/>
        <v>0.92197125256673929</v>
      </c>
      <c r="H63">
        <f t="shared" si="6"/>
        <v>0.95482546201232454</v>
      </c>
      <c r="I63">
        <f t="shared" ref="I63:AI63" si="12">H63+1/$M$49</f>
        <v>0.9876796714579098</v>
      </c>
      <c r="J63">
        <f>I63+1/$M$49-1</f>
        <v>2.053388090349495E-2</v>
      </c>
      <c r="K63">
        <f t="shared" si="12"/>
        <v>5.3388090349080167E-2</v>
      </c>
      <c r="L63">
        <f t="shared" si="12"/>
        <v>8.6242299794665384E-2</v>
      </c>
      <c r="M63">
        <f t="shared" si="12"/>
        <v>0.1190965092402506</v>
      </c>
      <c r="N63">
        <f t="shared" si="12"/>
        <v>0.15195071868583582</v>
      </c>
      <c r="O63">
        <f t="shared" si="12"/>
        <v>0.18480492813142102</v>
      </c>
      <c r="P63">
        <f t="shared" si="1"/>
        <v>0.21765913757700622</v>
      </c>
      <c r="Q63">
        <f t="shared" si="12"/>
        <v>0.25051334702259143</v>
      </c>
      <c r="R63">
        <f t="shared" si="12"/>
        <v>0.28336755646817663</v>
      </c>
      <c r="S63">
        <f t="shared" si="12"/>
        <v>0.31622176591376183</v>
      </c>
      <c r="T63">
        <f t="shared" si="12"/>
        <v>0.34907597535934703</v>
      </c>
      <c r="U63">
        <f t="shared" si="12"/>
        <v>0.38193018480493224</v>
      </c>
      <c r="V63">
        <f t="shared" si="12"/>
        <v>0.41478439425051744</v>
      </c>
      <c r="W63">
        <f t="shared" si="12"/>
        <v>0.44763860369610264</v>
      </c>
      <c r="X63">
        <f t="shared" si="12"/>
        <v>0.48049281314168785</v>
      </c>
      <c r="Y63">
        <f t="shared" si="12"/>
        <v>0.51334702258727305</v>
      </c>
      <c r="Z63">
        <f t="shared" si="12"/>
        <v>0.54620123203285831</v>
      </c>
      <c r="AA63">
        <f t="shared" si="12"/>
        <v>0.57905544147844357</v>
      </c>
      <c r="AB63">
        <f t="shared" si="12"/>
        <v>0.61190965092402883</v>
      </c>
      <c r="AC63">
        <f t="shared" si="12"/>
        <v>0.64476386036961408</v>
      </c>
      <c r="AD63">
        <f t="shared" si="12"/>
        <v>0.67761806981519934</v>
      </c>
      <c r="AE63">
        <f t="shared" si="12"/>
        <v>0.7104722792607846</v>
      </c>
      <c r="AF63">
        <f t="shared" si="12"/>
        <v>0.74332648870636986</v>
      </c>
      <c r="AG63">
        <f t="shared" si="12"/>
        <v>0.77618069815195512</v>
      </c>
      <c r="AH63">
        <f t="shared" si="12"/>
        <v>0.80903490759754038</v>
      </c>
      <c r="AI63">
        <f t="shared" si="12"/>
        <v>0.84188911704312563</v>
      </c>
    </row>
    <row r="64" spans="5:36">
      <c r="E64" s="279" t="s">
        <v>6274</v>
      </c>
      <c r="F64">
        <f>AI63+1/$M$49</f>
        <v>0.87474332648871089</v>
      </c>
      <c r="G64">
        <f t="shared" si="5"/>
        <v>0.90759753593429615</v>
      </c>
      <c r="H64">
        <f t="shared" si="6"/>
        <v>0.94045174537988141</v>
      </c>
      <c r="I64">
        <f t="shared" ref="I64:AI64" si="13">H64+1/$M$49</f>
        <v>0.97330595482546667</v>
      </c>
      <c r="J64">
        <f>I64+1/$M$49-1</f>
        <v>6.1601642710518156E-3</v>
      </c>
      <c r="K64">
        <f t="shared" si="13"/>
        <v>3.9014373716637032E-2</v>
      </c>
      <c r="L64">
        <f t="shared" si="13"/>
        <v>7.1868583162222249E-2</v>
      </c>
      <c r="M64">
        <f t="shared" si="13"/>
        <v>0.10472279260780747</v>
      </c>
      <c r="N64">
        <f t="shared" si="13"/>
        <v>0.13757700205339268</v>
      </c>
      <c r="O64">
        <f t="shared" si="13"/>
        <v>0.17043121149897789</v>
      </c>
      <c r="P64">
        <f t="shared" si="1"/>
        <v>0.20328542094456309</v>
      </c>
      <c r="Q64">
        <f t="shared" si="13"/>
        <v>0.23613963039014829</v>
      </c>
      <c r="R64">
        <f t="shared" si="13"/>
        <v>0.26899383983573349</v>
      </c>
      <c r="S64">
        <f t="shared" si="13"/>
        <v>0.3018480492813187</v>
      </c>
      <c r="T64">
        <f t="shared" si="13"/>
        <v>0.3347022587269039</v>
      </c>
      <c r="U64">
        <f t="shared" si="13"/>
        <v>0.3675564681724891</v>
      </c>
      <c r="V64">
        <f t="shared" si="13"/>
        <v>0.40041067761807431</v>
      </c>
      <c r="W64">
        <f t="shared" si="13"/>
        <v>0.43326488706365951</v>
      </c>
      <c r="X64">
        <f t="shared" si="13"/>
        <v>0.46611909650924471</v>
      </c>
      <c r="Y64">
        <f t="shared" si="13"/>
        <v>0.49897330595482992</v>
      </c>
      <c r="Z64">
        <f t="shared" si="13"/>
        <v>0.53182751540041517</v>
      </c>
      <c r="AA64">
        <f t="shared" si="13"/>
        <v>0.56468172484600043</v>
      </c>
      <c r="AB64">
        <f t="shared" si="13"/>
        <v>0.59753593429158569</v>
      </c>
      <c r="AC64">
        <f t="shared" si="13"/>
        <v>0.63039014373717095</v>
      </c>
      <c r="AD64">
        <f t="shared" si="13"/>
        <v>0.66324435318275621</v>
      </c>
      <c r="AE64">
        <f t="shared" si="13"/>
        <v>0.69609856262834147</v>
      </c>
      <c r="AF64">
        <f t="shared" si="13"/>
        <v>0.72895277207392672</v>
      </c>
      <c r="AG64">
        <f t="shared" si="13"/>
        <v>0.76180698151951198</v>
      </c>
      <c r="AH64">
        <f t="shared" si="13"/>
        <v>0.79466119096509724</v>
      </c>
      <c r="AI64">
        <f t="shared" si="13"/>
        <v>0.8275154004106825</v>
      </c>
    </row>
    <row r="67" spans="1:19" ht="78">
      <c r="E67" t="s">
        <v>14209</v>
      </c>
      <c r="F67" t="s">
        <v>14210</v>
      </c>
      <c r="G67" t="s">
        <v>14211</v>
      </c>
      <c r="H67" t="s">
        <v>14212</v>
      </c>
      <c r="M67" s="282" t="s">
        <v>14209</v>
      </c>
      <c r="N67" s="282" t="s">
        <v>14210</v>
      </c>
      <c r="O67" s="282" t="s">
        <v>14211</v>
      </c>
      <c r="P67" s="282" t="s">
        <v>14212</v>
      </c>
      <c r="Q67" s="283"/>
      <c r="R67" s="283"/>
    </row>
    <row r="68" spans="1:19" ht="97.5">
      <c r="F68" t="s">
        <v>14213</v>
      </c>
      <c r="G68" t="s">
        <v>14214</v>
      </c>
      <c r="I68" t="s">
        <v>14215</v>
      </c>
      <c r="M68" s="283"/>
      <c r="N68" s="284" t="s">
        <v>14213</v>
      </c>
      <c r="O68" s="285" t="s">
        <v>14214</v>
      </c>
      <c r="P68" s="283"/>
      <c r="Q68" s="286" t="s">
        <v>14215</v>
      </c>
      <c r="R68" s="283"/>
      <c r="S68" s="283"/>
    </row>
    <row r="69" spans="1:19" ht="78">
      <c r="H69" t="s">
        <v>14216</v>
      </c>
      <c r="I69" t="s">
        <v>14217</v>
      </c>
      <c r="M69" s="283"/>
      <c r="N69" s="283"/>
      <c r="O69" s="283"/>
      <c r="P69" s="284" t="s">
        <v>14216</v>
      </c>
      <c r="Q69" s="287" t="s">
        <v>14217</v>
      </c>
      <c r="R69" s="283"/>
      <c r="S69" s="283"/>
    </row>
    <row r="70" spans="1:19" ht="136.5">
      <c r="F70" t="s">
        <v>14218</v>
      </c>
      <c r="G70" t="s">
        <v>14219</v>
      </c>
      <c r="I70" t="s">
        <v>14220</v>
      </c>
      <c r="M70" s="283"/>
      <c r="N70" s="284" t="s">
        <v>14218</v>
      </c>
      <c r="O70" s="285" t="s">
        <v>14219</v>
      </c>
      <c r="P70" s="283"/>
      <c r="Q70" s="286" t="s">
        <v>14220</v>
      </c>
      <c r="R70" s="283"/>
      <c r="S70" s="283"/>
    </row>
    <row r="71" spans="1:19" ht="78">
      <c r="F71" t="s">
        <v>14221</v>
      </c>
      <c r="G71" t="s">
        <v>14222</v>
      </c>
      <c r="I71" t="s">
        <v>14223</v>
      </c>
      <c r="M71" s="286"/>
      <c r="N71" s="284" t="s">
        <v>14221</v>
      </c>
      <c r="O71" s="285" t="s">
        <v>14222</v>
      </c>
      <c r="P71" s="288"/>
      <c r="Q71" s="286" t="s">
        <v>14223</v>
      </c>
      <c r="R71" s="286"/>
      <c r="S71" s="286"/>
    </row>
    <row r="72" spans="1:19" ht="97.5">
      <c r="F72" t="s">
        <v>14224</v>
      </c>
      <c r="G72" t="s">
        <v>14225</v>
      </c>
      <c r="I72" t="s">
        <v>14226</v>
      </c>
      <c r="M72" s="286"/>
      <c r="N72" s="284" t="s">
        <v>14224</v>
      </c>
      <c r="O72" s="285" t="s">
        <v>14225</v>
      </c>
      <c r="P72" s="288"/>
      <c r="Q72" s="286" t="s">
        <v>14226</v>
      </c>
      <c r="R72" s="286"/>
      <c r="S72" s="286"/>
    </row>
    <row r="73" spans="1:19" ht="75">
      <c r="H73" t="s">
        <v>9330</v>
      </c>
      <c r="I73" t="s">
        <v>14227</v>
      </c>
      <c r="M73" s="286"/>
      <c r="N73" s="289"/>
      <c r="O73" s="286"/>
      <c r="P73" s="284" t="s">
        <v>9330</v>
      </c>
      <c r="Q73" s="287" t="s">
        <v>14227</v>
      </c>
      <c r="R73" s="286"/>
      <c r="S73" s="286"/>
    </row>
    <row r="74" spans="1:19" ht="78">
      <c r="A74" t="s">
        <v>14199</v>
      </c>
      <c r="F74" t="s">
        <v>14228</v>
      </c>
      <c r="G74" t="s">
        <v>14229</v>
      </c>
      <c r="I74" t="s">
        <v>14230</v>
      </c>
      <c r="M74" s="286"/>
      <c r="N74" s="284" t="s">
        <v>14228</v>
      </c>
      <c r="O74" s="285" t="s">
        <v>14229</v>
      </c>
      <c r="P74" s="288"/>
      <c r="Q74" s="286" t="s">
        <v>14230</v>
      </c>
      <c r="R74" s="286"/>
      <c r="S74" s="286"/>
    </row>
    <row r="75" spans="1:19" ht="117" customHeight="1">
      <c r="F75" t="s">
        <v>14231</v>
      </c>
      <c r="G75" t="s">
        <v>14232</v>
      </c>
      <c r="I75" t="s">
        <v>14233</v>
      </c>
      <c r="M75" s="286"/>
      <c r="N75" s="284" t="s">
        <v>14231</v>
      </c>
      <c r="O75" s="285" t="s">
        <v>14232</v>
      </c>
      <c r="P75" s="288"/>
      <c r="Q75" s="286" t="s">
        <v>14233</v>
      </c>
      <c r="R75" s="286"/>
      <c r="S75" s="286"/>
    </row>
    <row r="76" spans="1:19" ht="97.5">
      <c r="F76" t="s">
        <v>14234</v>
      </c>
      <c r="G76" t="s">
        <v>14235</v>
      </c>
      <c r="I76" t="s">
        <v>14236</v>
      </c>
      <c r="M76" s="286"/>
      <c r="N76" s="284" t="s">
        <v>14234</v>
      </c>
      <c r="O76" s="285" t="s">
        <v>14235</v>
      </c>
      <c r="P76" s="288"/>
      <c r="Q76" s="286" t="s">
        <v>14236</v>
      </c>
      <c r="R76" s="286"/>
      <c r="S76" s="286"/>
    </row>
    <row r="77" spans="1:19" ht="75">
      <c r="H77" t="s">
        <v>14237</v>
      </c>
      <c r="I77" t="s">
        <v>14238</v>
      </c>
      <c r="M77" s="286"/>
      <c r="N77" s="289"/>
      <c r="O77" s="286"/>
      <c r="P77" s="284" t="s">
        <v>14237</v>
      </c>
      <c r="Q77" s="287" t="s">
        <v>14238</v>
      </c>
      <c r="R77" s="286"/>
      <c r="S77" s="286"/>
    </row>
    <row r="78" spans="1:19" ht="78">
      <c r="B78" t="s">
        <v>19592</v>
      </c>
      <c r="F78" t="s">
        <v>14239</v>
      </c>
      <c r="G78" t="s">
        <v>14240</v>
      </c>
      <c r="I78" t="s">
        <v>14241</v>
      </c>
      <c r="M78" s="286"/>
      <c r="N78" s="284" t="s">
        <v>14239</v>
      </c>
      <c r="O78" s="285" t="s">
        <v>14240</v>
      </c>
      <c r="P78" s="288"/>
      <c r="Q78" s="286" t="s">
        <v>14241</v>
      </c>
      <c r="R78" s="286"/>
      <c r="S78" s="286"/>
    </row>
    <row r="79" spans="1:19" ht="78">
      <c r="B79" t="s">
        <v>19593</v>
      </c>
      <c r="F79" t="s">
        <v>14242</v>
      </c>
      <c r="G79" t="s">
        <v>14243</v>
      </c>
      <c r="I79" t="s">
        <v>14244</v>
      </c>
      <c r="M79" s="286"/>
      <c r="N79" s="284" t="s">
        <v>14242</v>
      </c>
      <c r="O79" s="285" t="s">
        <v>14243</v>
      </c>
      <c r="P79" s="288"/>
      <c r="Q79" s="286" t="s">
        <v>14244</v>
      </c>
      <c r="R79" s="286"/>
      <c r="S79" s="286"/>
    </row>
    <row r="80" spans="1:19" ht="78">
      <c r="B80" t="s">
        <v>19594</v>
      </c>
      <c r="F80" t="s">
        <v>14245</v>
      </c>
      <c r="G80" t="s">
        <v>14246</v>
      </c>
      <c r="I80" t="s">
        <v>14247</v>
      </c>
      <c r="M80" s="286"/>
      <c r="N80" s="284" t="s">
        <v>14245</v>
      </c>
      <c r="O80" s="285" t="s">
        <v>14246</v>
      </c>
      <c r="P80" s="288"/>
      <c r="Q80" s="286" t="s">
        <v>14247</v>
      </c>
      <c r="R80" s="286"/>
      <c r="S80" s="286"/>
    </row>
    <row r="81" spans="2:19" ht="75">
      <c r="B81" t="s">
        <v>19595</v>
      </c>
      <c r="H81" t="s">
        <v>14248</v>
      </c>
      <c r="I81" t="s">
        <v>14249</v>
      </c>
      <c r="M81" s="286"/>
      <c r="N81" s="289"/>
      <c r="O81" s="286"/>
      <c r="P81" s="284" t="s">
        <v>14248</v>
      </c>
      <c r="Q81" s="287" t="s">
        <v>14249</v>
      </c>
      <c r="R81" s="286"/>
      <c r="S81" s="286"/>
    </row>
    <row r="82" spans="2:19" ht="78">
      <c r="B82" t="s">
        <v>19596</v>
      </c>
      <c r="F82" t="s">
        <v>14250</v>
      </c>
      <c r="G82" t="s">
        <v>14251</v>
      </c>
      <c r="I82" t="s">
        <v>14252</v>
      </c>
      <c r="M82" s="286"/>
      <c r="N82" s="284" t="s">
        <v>14250</v>
      </c>
      <c r="O82" s="285" t="s">
        <v>14251</v>
      </c>
      <c r="P82" s="288"/>
      <c r="Q82" s="286" t="s">
        <v>14252</v>
      </c>
      <c r="R82" s="286"/>
      <c r="S82" s="286"/>
    </row>
    <row r="83" spans="2:19" ht="136.5">
      <c r="B83" t="s">
        <v>19597</v>
      </c>
      <c r="F83" t="s">
        <v>14253</v>
      </c>
      <c r="G83" t="s">
        <v>14254</v>
      </c>
      <c r="I83" t="s">
        <v>14255</v>
      </c>
      <c r="M83" s="286"/>
      <c r="N83" s="284" t="s">
        <v>14253</v>
      </c>
      <c r="O83" s="285" t="s">
        <v>14254</v>
      </c>
      <c r="P83" s="290"/>
      <c r="Q83" s="286" t="s">
        <v>14255</v>
      </c>
    </row>
    <row r="84" spans="2:19">
      <c r="B84" t="s">
        <v>19598</v>
      </c>
    </row>
    <row r="85" spans="2:19">
      <c r="B85" t="s">
        <v>19599</v>
      </c>
    </row>
  </sheetData>
  <mergeCells count="5">
    <mergeCell ref="D4:AJ4"/>
    <mergeCell ref="D18:AJ18"/>
    <mergeCell ref="D19:E19"/>
    <mergeCell ref="A1:D1"/>
    <mergeCell ref="E1:H1"/>
  </mergeCells>
  <hyperlinks>
    <hyperlink ref="A1" location="'0000'!A1" display="|🔝| To main page" xr:uid="{00000000-0004-0000-0100-000000000000}"/>
    <hyperlink ref="E1:H1" r:id="rId1" display="DONATE" xr:uid="{00000000-0004-0000-0100-000001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999"/>
  <sheetViews>
    <sheetView workbookViewId="0">
      <pane ySplit="1" topLeftCell="A68" activePane="bottomLeft" state="frozen"/>
      <selection pane="bottomLeft" activeCell="I91" sqref="I91"/>
    </sheetView>
  </sheetViews>
  <sheetFormatPr defaultColWidth="14.42578125" defaultRowHeight="15.75" customHeight="1"/>
  <cols>
    <col min="1" max="1" width="12.42578125" style="613" bestFit="1" customWidth="1"/>
    <col min="2" max="2" width="73.7109375" style="613" bestFit="1" customWidth="1"/>
    <col min="3" max="3" width="12" style="613" customWidth="1"/>
    <col min="4" max="4" width="17.5703125" style="613" customWidth="1"/>
    <col min="5" max="5" width="14.42578125" style="613"/>
    <col min="6" max="6" width="22.85546875" style="613" customWidth="1"/>
    <col min="7" max="7" width="7.140625" style="613" bestFit="1" customWidth="1"/>
    <col min="8" max="8" width="14.42578125" style="613"/>
    <col min="9" max="9" width="16.5703125" style="613" customWidth="1"/>
    <col min="10" max="10" width="10.85546875" style="613" bestFit="1" customWidth="1"/>
    <col min="11" max="11" width="8.140625" style="613" bestFit="1" customWidth="1"/>
    <col min="12" max="12" width="19.140625" style="613" customWidth="1"/>
    <col min="13" max="13" width="9.28515625" style="613" customWidth="1"/>
    <col min="14" max="16384" width="14.42578125" style="613"/>
  </cols>
  <sheetData>
    <row r="1" spans="1:28" ht="29.25" customHeight="1">
      <c r="A1" s="611" t="s">
        <v>204</v>
      </c>
      <c r="B1" s="611" t="s">
        <v>205</v>
      </c>
      <c r="C1" s="612" t="s">
        <v>206</v>
      </c>
      <c r="D1" s="611" t="s">
        <v>667</v>
      </c>
      <c r="E1" s="611" t="s">
        <v>207</v>
      </c>
      <c r="F1" s="611" t="s">
        <v>208</v>
      </c>
      <c r="G1" s="611" t="s">
        <v>209</v>
      </c>
      <c r="H1" s="611" t="s">
        <v>210</v>
      </c>
      <c r="I1" s="611" t="s">
        <v>211</v>
      </c>
      <c r="J1" s="611" t="s">
        <v>7</v>
      </c>
      <c r="K1" s="611" t="s">
        <v>8</v>
      </c>
      <c r="L1" s="611" t="s">
        <v>212</v>
      </c>
      <c r="M1" s="611" t="s">
        <v>213</v>
      </c>
      <c r="N1" s="611" t="s">
        <v>214</v>
      </c>
      <c r="O1" s="611"/>
      <c r="P1" s="611"/>
      <c r="Q1" s="611"/>
      <c r="R1" s="611"/>
      <c r="S1" s="611"/>
      <c r="T1" s="611"/>
      <c r="U1" s="611"/>
      <c r="V1" s="611"/>
      <c r="W1" s="611"/>
      <c r="X1" s="611"/>
      <c r="Y1" s="611"/>
      <c r="Z1" s="611"/>
      <c r="AA1" s="611"/>
      <c r="AB1" s="611"/>
    </row>
    <row r="2" spans="1:28" ht="12.75">
      <c r="A2" s="614" t="s">
        <v>10</v>
      </c>
      <c r="B2" s="614" t="s">
        <v>11</v>
      </c>
      <c r="C2" s="615">
        <v>15000</v>
      </c>
      <c r="D2" s="614" t="s">
        <v>215</v>
      </c>
      <c r="E2" s="614" t="s">
        <v>216</v>
      </c>
      <c r="F2" s="614" t="s">
        <v>217</v>
      </c>
      <c r="G2" s="614">
        <v>22</v>
      </c>
      <c r="H2" s="614" t="s">
        <v>218</v>
      </c>
      <c r="I2" s="614" t="s">
        <v>219</v>
      </c>
      <c r="J2" s="614" t="s">
        <v>220</v>
      </c>
      <c r="K2" s="614" t="s">
        <v>221</v>
      </c>
      <c r="L2" s="614" t="s">
        <v>222</v>
      </c>
      <c r="M2" s="614">
        <f>C2/(G2*365)</f>
        <v>1.8679950186799501</v>
      </c>
      <c r="N2" s="614" t="s">
        <v>223</v>
      </c>
      <c r="O2" s="614"/>
      <c r="P2" s="614"/>
      <c r="Q2" s="614"/>
      <c r="R2" s="614"/>
      <c r="S2" s="614"/>
      <c r="T2" s="614"/>
      <c r="U2" s="614"/>
      <c r="V2" s="614"/>
      <c r="W2" s="614"/>
      <c r="X2" s="614"/>
      <c r="Y2" s="614"/>
      <c r="Z2" s="614"/>
      <c r="AA2" s="614"/>
      <c r="AB2" s="614"/>
    </row>
    <row r="3" spans="1:28" ht="12.75">
      <c r="A3" s="614" t="s">
        <v>12</v>
      </c>
      <c r="B3" s="614" t="s">
        <v>13</v>
      </c>
      <c r="C3" s="615">
        <v>25000</v>
      </c>
      <c r="D3" s="614" t="s">
        <v>224</v>
      </c>
      <c r="E3" s="614"/>
      <c r="F3" s="614"/>
      <c r="G3" s="614">
        <v>29</v>
      </c>
      <c r="H3" s="614" t="s">
        <v>225</v>
      </c>
      <c r="I3" s="614" t="s">
        <v>226</v>
      </c>
      <c r="J3" s="614" t="s">
        <v>227</v>
      </c>
      <c r="K3" s="614" t="s">
        <v>228</v>
      </c>
      <c r="L3" s="614" t="s">
        <v>229</v>
      </c>
      <c r="M3" s="614">
        <f t="shared" ref="M3:M66" si="0">C3/(G3*365)</f>
        <v>2.3618327822390173</v>
      </c>
      <c r="N3" s="614" t="s">
        <v>230</v>
      </c>
      <c r="O3" s="614"/>
      <c r="P3" s="614"/>
      <c r="Q3" s="614"/>
      <c r="R3" s="614"/>
      <c r="S3" s="614"/>
      <c r="T3" s="614"/>
      <c r="U3" s="614"/>
      <c r="V3" s="614"/>
      <c r="W3" s="614"/>
      <c r="X3" s="614"/>
      <c r="Y3" s="614"/>
      <c r="Z3" s="614"/>
      <c r="AA3" s="614"/>
      <c r="AB3" s="614"/>
    </row>
    <row r="4" spans="1:28" ht="25.5">
      <c r="A4" s="614" t="s">
        <v>14</v>
      </c>
      <c r="B4" s="614" t="s">
        <v>15</v>
      </c>
      <c r="C4" s="615">
        <v>35000</v>
      </c>
      <c r="D4" s="614" t="s">
        <v>231</v>
      </c>
      <c r="E4" s="614" t="s">
        <v>216</v>
      </c>
      <c r="F4" s="614" t="s">
        <v>232</v>
      </c>
      <c r="G4" s="614">
        <v>17</v>
      </c>
      <c r="H4" s="614" t="s">
        <v>233</v>
      </c>
      <c r="I4" s="614" t="s">
        <v>234</v>
      </c>
      <c r="J4" s="614" t="s">
        <v>227</v>
      </c>
      <c r="K4" s="614" t="s">
        <v>235</v>
      </c>
      <c r="L4" s="614" t="s">
        <v>236</v>
      </c>
      <c r="M4" s="614">
        <f t="shared" si="0"/>
        <v>5.6406124093473009</v>
      </c>
      <c r="N4" s="614" t="s">
        <v>237</v>
      </c>
      <c r="O4" s="614"/>
      <c r="P4" s="614"/>
      <c r="Q4" s="614"/>
      <c r="R4" s="614"/>
      <c r="S4" s="614"/>
      <c r="T4" s="614"/>
      <c r="U4" s="614"/>
      <c r="V4" s="614"/>
      <c r="W4" s="614"/>
      <c r="X4" s="614"/>
      <c r="Y4" s="614"/>
      <c r="Z4" s="614"/>
      <c r="AA4" s="614"/>
      <c r="AB4" s="614"/>
    </row>
    <row r="5" spans="1:28" ht="15.75" customHeight="1">
      <c r="A5" s="614" t="s">
        <v>17</v>
      </c>
      <c r="B5" s="614" t="s">
        <v>18</v>
      </c>
      <c r="C5" s="615">
        <v>30000</v>
      </c>
      <c r="D5" s="614" t="s">
        <v>238</v>
      </c>
      <c r="E5" s="614" t="s">
        <v>239</v>
      </c>
      <c r="F5" s="614" t="s">
        <v>240</v>
      </c>
      <c r="G5" s="614">
        <v>45</v>
      </c>
      <c r="H5" s="614" t="s">
        <v>241</v>
      </c>
      <c r="I5" s="614" t="s">
        <v>242</v>
      </c>
      <c r="J5" s="614" t="s">
        <v>220</v>
      </c>
      <c r="K5" s="614" t="s">
        <v>243</v>
      </c>
      <c r="L5" s="614" t="s">
        <v>244</v>
      </c>
      <c r="M5" s="614">
        <f t="shared" si="0"/>
        <v>1.8264840182648401</v>
      </c>
      <c r="N5" s="614" t="s">
        <v>223</v>
      </c>
      <c r="O5" s="614"/>
      <c r="P5" s="614"/>
      <c r="Q5" s="614"/>
      <c r="R5" s="614"/>
      <c r="S5" s="614"/>
      <c r="T5" s="614"/>
      <c r="U5" s="614"/>
      <c r="V5" s="614"/>
      <c r="W5" s="614"/>
      <c r="X5" s="614"/>
      <c r="Y5" s="614"/>
      <c r="Z5" s="614"/>
      <c r="AA5" s="614"/>
      <c r="AB5" s="614"/>
    </row>
    <row r="6" spans="1:28" ht="15.75" customHeight="1">
      <c r="A6" s="614" t="s">
        <v>19</v>
      </c>
      <c r="B6" s="614" t="s">
        <v>20</v>
      </c>
      <c r="C6" s="615">
        <v>21000</v>
      </c>
      <c r="D6" s="614" t="s">
        <v>245</v>
      </c>
      <c r="E6" s="614" t="s">
        <v>246</v>
      </c>
      <c r="F6" s="614" t="s">
        <v>668</v>
      </c>
      <c r="G6" s="614">
        <v>28</v>
      </c>
      <c r="H6" s="614" t="s">
        <v>247</v>
      </c>
      <c r="I6" s="614" t="s">
        <v>248</v>
      </c>
      <c r="J6" s="614" t="s">
        <v>227</v>
      </c>
      <c r="K6" s="614" t="s">
        <v>243</v>
      </c>
      <c r="L6" s="614" t="s">
        <v>249</v>
      </c>
      <c r="M6" s="614">
        <f t="shared" si="0"/>
        <v>2.0547945205479454</v>
      </c>
      <c r="N6" s="614" t="s">
        <v>230</v>
      </c>
      <c r="O6" s="614"/>
      <c r="P6" s="614"/>
      <c r="Q6" s="614"/>
      <c r="R6" s="614"/>
      <c r="S6" s="614"/>
      <c r="T6" s="614"/>
      <c r="U6" s="614"/>
      <c r="V6" s="614"/>
      <c r="W6" s="614"/>
      <c r="X6" s="614"/>
      <c r="Y6" s="614"/>
      <c r="Z6" s="614"/>
      <c r="AA6" s="614"/>
      <c r="AB6" s="614"/>
    </row>
    <row r="7" spans="1:28" ht="15.75" customHeight="1">
      <c r="A7" s="614" t="s">
        <v>21</v>
      </c>
      <c r="B7" s="614" t="s">
        <v>22</v>
      </c>
      <c r="C7" s="615">
        <v>22000</v>
      </c>
      <c r="D7" s="614" t="s">
        <v>250</v>
      </c>
      <c r="E7" s="614" t="s">
        <v>251</v>
      </c>
      <c r="F7" s="614" t="s">
        <v>252</v>
      </c>
      <c r="G7" s="614">
        <v>31</v>
      </c>
      <c r="H7" s="614" t="s">
        <v>253</v>
      </c>
      <c r="I7" s="614" t="s">
        <v>254</v>
      </c>
      <c r="J7" s="614" t="s">
        <v>255</v>
      </c>
      <c r="K7" s="614" t="s">
        <v>256</v>
      </c>
      <c r="L7" s="616">
        <v>26</v>
      </c>
      <c r="M7" s="614">
        <f t="shared" si="0"/>
        <v>1.9443216968625718</v>
      </c>
      <c r="N7" s="614" t="s">
        <v>230</v>
      </c>
      <c r="O7" s="614"/>
      <c r="P7" s="614"/>
      <c r="Q7" s="614"/>
      <c r="R7" s="614"/>
      <c r="S7" s="614"/>
      <c r="T7" s="614"/>
      <c r="U7" s="614"/>
      <c r="V7" s="614"/>
      <c r="W7" s="614"/>
      <c r="X7" s="614"/>
      <c r="Y7" s="614"/>
      <c r="Z7" s="614"/>
      <c r="AA7" s="614"/>
      <c r="AB7" s="614"/>
    </row>
    <row r="8" spans="1:28" ht="15.75" customHeight="1">
      <c r="A8" s="614" t="s">
        <v>23</v>
      </c>
      <c r="B8" s="614" t="s">
        <v>24</v>
      </c>
      <c r="C8" s="615">
        <v>27000</v>
      </c>
      <c r="D8" s="614" t="s">
        <v>258</v>
      </c>
      <c r="E8" s="614" t="s">
        <v>259</v>
      </c>
      <c r="F8" s="614" t="s">
        <v>260</v>
      </c>
      <c r="G8" s="614">
        <v>19</v>
      </c>
      <c r="H8" s="614" t="s">
        <v>261</v>
      </c>
      <c r="I8" s="614" t="s">
        <v>262</v>
      </c>
      <c r="J8" s="614" t="s">
        <v>227</v>
      </c>
      <c r="K8" s="614" t="s">
        <v>263</v>
      </c>
      <c r="L8" s="616">
        <v>47</v>
      </c>
      <c r="M8" s="614">
        <f t="shared" si="0"/>
        <v>3.8932948810382118</v>
      </c>
      <c r="N8" s="614" t="s">
        <v>237</v>
      </c>
      <c r="O8" s="614"/>
      <c r="P8" s="614"/>
      <c r="Q8" s="614"/>
      <c r="R8" s="614"/>
      <c r="S8" s="614"/>
      <c r="T8" s="614"/>
      <c r="U8" s="614"/>
      <c r="V8" s="614"/>
      <c r="W8" s="614"/>
      <c r="X8" s="614"/>
      <c r="Y8" s="614"/>
      <c r="Z8" s="614"/>
      <c r="AA8" s="614"/>
      <c r="AB8" s="614"/>
    </row>
    <row r="9" spans="1:28" ht="15.75" customHeight="1">
      <c r="A9" s="614" t="s">
        <v>265</v>
      </c>
      <c r="B9" s="614" t="s">
        <v>266</v>
      </c>
      <c r="C9" s="615">
        <v>29000</v>
      </c>
      <c r="D9" s="614" t="s">
        <v>267</v>
      </c>
      <c r="E9" s="614" t="s">
        <v>268</v>
      </c>
      <c r="F9" s="614" t="s">
        <v>269</v>
      </c>
      <c r="G9" s="614">
        <v>21</v>
      </c>
      <c r="H9" s="614" t="s">
        <v>270</v>
      </c>
      <c r="I9" s="614" t="s">
        <v>271</v>
      </c>
      <c r="J9" s="614" t="s">
        <v>227</v>
      </c>
      <c r="K9" s="614" t="s">
        <v>272</v>
      </c>
      <c r="L9" s="616">
        <v>52</v>
      </c>
      <c r="M9" s="614">
        <f t="shared" si="0"/>
        <v>3.7834311806914545</v>
      </c>
      <c r="N9" s="614" t="s">
        <v>237</v>
      </c>
      <c r="O9" s="614"/>
      <c r="P9" s="614"/>
      <c r="Q9" s="614"/>
      <c r="R9" s="614"/>
      <c r="S9" s="614"/>
      <c r="T9" s="614"/>
      <c r="U9" s="614"/>
      <c r="V9" s="614"/>
      <c r="W9" s="614"/>
      <c r="X9" s="614"/>
      <c r="Y9" s="614"/>
      <c r="Z9" s="614"/>
      <c r="AA9" s="614"/>
      <c r="AB9" s="614"/>
    </row>
    <row r="10" spans="1:28" ht="15.75" customHeight="1">
      <c r="A10" s="614" t="s">
        <v>27</v>
      </c>
      <c r="B10" s="614" t="s">
        <v>28</v>
      </c>
      <c r="C10" s="615">
        <v>23000</v>
      </c>
      <c r="D10" s="614" t="s">
        <v>274</v>
      </c>
      <c r="E10" s="614" t="s">
        <v>275</v>
      </c>
      <c r="F10" s="614" t="s">
        <v>276</v>
      </c>
      <c r="G10" s="614">
        <v>22</v>
      </c>
      <c r="H10" s="614" t="s">
        <v>277</v>
      </c>
      <c r="I10" s="614" t="s">
        <v>278</v>
      </c>
      <c r="J10" s="614" t="s">
        <v>255</v>
      </c>
      <c r="K10" s="614" t="s">
        <v>279</v>
      </c>
      <c r="L10" s="616">
        <v>53</v>
      </c>
      <c r="M10" s="614">
        <f t="shared" si="0"/>
        <v>2.8642590286425902</v>
      </c>
      <c r="N10" s="614" t="s">
        <v>230</v>
      </c>
      <c r="O10" s="614"/>
      <c r="P10" s="614"/>
      <c r="Q10" s="614"/>
      <c r="R10" s="614"/>
      <c r="S10" s="614"/>
      <c r="T10" s="614"/>
      <c r="U10" s="614"/>
      <c r="V10" s="614"/>
      <c r="W10" s="614"/>
      <c r="X10" s="614"/>
      <c r="Y10" s="614"/>
      <c r="Z10" s="614"/>
      <c r="AA10" s="614"/>
      <c r="AB10" s="614"/>
    </row>
    <row r="11" spans="1:28" ht="15.75" customHeight="1">
      <c r="A11" s="614" t="s">
        <v>30</v>
      </c>
      <c r="B11" s="614" t="s">
        <v>31</v>
      </c>
      <c r="C11" s="615">
        <v>22000</v>
      </c>
      <c r="D11" s="614" t="s">
        <v>281</v>
      </c>
      <c r="E11" s="614" t="s">
        <v>216</v>
      </c>
      <c r="F11" s="614" t="s">
        <v>282</v>
      </c>
      <c r="G11" s="614">
        <v>17</v>
      </c>
      <c r="H11" s="614" t="s">
        <v>283</v>
      </c>
      <c r="I11" s="614"/>
      <c r="J11" s="614" t="s">
        <v>227</v>
      </c>
      <c r="K11" s="614" t="s">
        <v>243</v>
      </c>
      <c r="L11" s="616">
        <v>11</v>
      </c>
      <c r="M11" s="614">
        <f t="shared" si="0"/>
        <v>3.5455278001611603</v>
      </c>
      <c r="N11" s="614" t="s">
        <v>230</v>
      </c>
      <c r="O11" s="614"/>
      <c r="P11" s="614"/>
      <c r="Q11" s="614"/>
      <c r="R11" s="614"/>
      <c r="S11" s="614"/>
      <c r="T11" s="614"/>
      <c r="U11" s="614"/>
      <c r="V11" s="614"/>
      <c r="W11" s="614"/>
      <c r="X11" s="614"/>
      <c r="Y11" s="614"/>
      <c r="Z11" s="614"/>
      <c r="AA11" s="614"/>
      <c r="AB11" s="614"/>
    </row>
    <row r="12" spans="1:28" ht="15.75" customHeight="1">
      <c r="A12" s="614" t="s">
        <v>32</v>
      </c>
      <c r="B12" s="614" t="s">
        <v>33</v>
      </c>
      <c r="C12" s="615">
        <v>24000</v>
      </c>
      <c r="D12" s="614" t="s">
        <v>285</v>
      </c>
      <c r="E12" s="614" t="s">
        <v>286</v>
      </c>
      <c r="F12" s="614" t="s">
        <v>287</v>
      </c>
      <c r="G12" s="614">
        <v>29</v>
      </c>
      <c r="H12" s="614" t="s">
        <v>288</v>
      </c>
      <c r="I12" s="614" t="s">
        <v>289</v>
      </c>
      <c r="J12" s="614" t="s">
        <v>255</v>
      </c>
      <c r="K12" s="614" t="s">
        <v>290</v>
      </c>
      <c r="L12" s="614" t="s">
        <v>291</v>
      </c>
      <c r="M12" s="614">
        <f t="shared" si="0"/>
        <v>2.2673594709494567</v>
      </c>
      <c r="N12" s="614" t="s">
        <v>230</v>
      </c>
      <c r="O12" s="614"/>
      <c r="P12" s="614"/>
      <c r="Q12" s="614"/>
      <c r="R12" s="614"/>
      <c r="S12" s="614"/>
      <c r="T12" s="614"/>
      <c r="U12" s="614"/>
      <c r="V12" s="614"/>
      <c r="W12" s="614"/>
      <c r="X12" s="614"/>
      <c r="Y12" s="614"/>
      <c r="Z12" s="614"/>
      <c r="AA12" s="614"/>
      <c r="AB12" s="614"/>
    </row>
    <row r="13" spans="1:28" ht="15.75" customHeight="1">
      <c r="A13" s="614" t="s">
        <v>34</v>
      </c>
      <c r="B13" s="614" t="s">
        <v>35</v>
      </c>
      <c r="C13" s="615">
        <v>36000</v>
      </c>
      <c r="D13" s="614" t="s">
        <v>292</v>
      </c>
      <c r="E13" s="614" t="s">
        <v>293</v>
      </c>
      <c r="F13" s="614" t="s">
        <v>294</v>
      </c>
      <c r="G13" s="614">
        <v>34</v>
      </c>
      <c r="H13" s="614" t="s">
        <v>295</v>
      </c>
      <c r="I13" s="614" t="s">
        <v>296</v>
      </c>
      <c r="J13" s="614" t="s">
        <v>227</v>
      </c>
      <c r="K13" s="614" t="s">
        <v>243</v>
      </c>
      <c r="L13" s="614" t="s">
        <v>297</v>
      </c>
      <c r="M13" s="614">
        <f t="shared" si="0"/>
        <v>2.9008863819500403</v>
      </c>
      <c r="N13" s="614" t="s">
        <v>230</v>
      </c>
      <c r="O13" s="614"/>
      <c r="P13" s="614"/>
      <c r="Q13" s="614"/>
      <c r="R13" s="614"/>
      <c r="S13" s="614"/>
      <c r="T13" s="614"/>
      <c r="U13" s="614"/>
      <c r="V13" s="614"/>
      <c r="W13" s="614"/>
      <c r="X13" s="614"/>
      <c r="Y13" s="614"/>
      <c r="Z13" s="614"/>
      <c r="AA13" s="614"/>
      <c r="AB13" s="614"/>
    </row>
    <row r="14" spans="1:28" ht="15.75" customHeight="1">
      <c r="A14" s="614" t="s">
        <v>38</v>
      </c>
      <c r="B14" s="614" t="s">
        <v>39</v>
      </c>
      <c r="C14" s="615">
        <v>62000</v>
      </c>
      <c r="D14" s="614" t="s">
        <v>298</v>
      </c>
      <c r="E14" s="614" t="s">
        <v>299</v>
      </c>
      <c r="F14" s="614" t="s">
        <v>300</v>
      </c>
      <c r="G14" s="614">
        <v>34</v>
      </c>
      <c r="H14" s="614" t="s">
        <v>301</v>
      </c>
      <c r="I14" s="614" t="s">
        <v>234</v>
      </c>
      <c r="J14" s="614" t="s">
        <v>255</v>
      </c>
      <c r="K14" s="614" t="s">
        <v>243</v>
      </c>
      <c r="L14" s="614" t="s">
        <v>302</v>
      </c>
      <c r="M14" s="614">
        <f t="shared" si="0"/>
        <v>4.9959709911361809</v>
      </c>
      <c r="N14" s="614" t="s">
        <v>237</v>
      </c>
      <c r="O14" s="614"/>
      <c r="P14" s="614"/>
      <c r="Q14" s="614"/>
      <c r="R14" s="614"/>
      <c r="S14" s="614"/>
      <c r="T14" s="614"/>
      <c r="U14" s="614"/>
      <c r="V14" s="614"/>
      <c r="W14" s="614"/>
      <c r="X14" s="614"/>
      <c r="Y14" s="614"/>
      <c r="Z14" s="614"/>
      <c r="AA14" s="614"/>
      <c r="AB14" s="614"/>
    </row>
    <row r="15" spans="1:28" ht="15.75" customHeight="1">
      <c r="A15" s="614" t="s">
        <v>40</v>
      </c>
      <c r="B15" s="614" t="s">
        <v>41</v>
      </c>
      <c r="C15" s="615">
        <v>21000</v>
      </c>
      <c r="D15" s="614" t="s">
        <v>303</v>
      </c>
      <c r="E15" s="614" t="s">
        <v>304</v>
      </c>
      <c r="F15" s="614" t="s">
        <v>305</v>
      </c>
      <c r="G15" s="614">
        <v>19</v>
      </c>
      <c r="H15" s="614" t="s">
        <v>306</v>
      </c>
      <c r="I15" s="614" t="s">
        <v>307</v>
      </c>
      <c r="J15" s="614" t="s">
        <v>220</v>
      </c>
      <c r="K15" s="614" t="s">
        <v>308</v>
      </c>
      <c r="L15" s="614" t="s">
        <v>309</v>
      </c>
      <c r="M15" s="614">
        <f t="shared" si="0"/>
        <v>3.028118240807498</v>
      </c>
      <c r="N15" s="614" t="s">
        <v>230</v>
      </c>
      <c r="O15" s="614"/>
      <c r="P15" s="614"/>
      <c r="Q15" s="614"/>
      <c r="R15" s="614"/>
      <c r="S15" s="614"/>
      <c r="T15" s="614"/>
      <c r="U15" s="614"/>
      <c r="V15" s="614"/>
      <c r="W15" s="614"/>
      <c r="X15" s="614"/>
      <c r="Y15" s="614"/>
      <c r="Z15" s="614"/>
      <c r="AA15" s="614"/>
      <c r="AB15" s="614"/>
    </row>
    <row r="16" spans="1:28" ht="15.75" customHeight="1">
      <c r="A16" s="614" t="s">
        <v>43</v>
      </c>
      <c r="B16" s="614" t="s">
        <v>44</v>
      </c>
      <c r="C16" s="615">
        <v>38000</v>
      </c>
      <c r="D16" s="614" t="s">
        <v>310</v>
      </c>
      <c r="E16" s="614" t="s">
        <v>311</v>
      </c>
      <c r="F16" s="614" t="s">
        <v>312</v>
      </c>
      <c r="G16" s="614">
        <v>22</v>
      </c>
      <c r="H16" s="614" t="s">
        <v>313</v>
      </c>
      <c r="I16" s="614" t="s">
        <v>314</v>
      </c>
      <c r="J16" s="614" t="s">
        <v>227</v>
      </c>
      <c r="K16" s="614" t="s">
        <v>315</v>
      </c>
      <c r="L16" s="614" t="s">
        <v>316</v>
      </c>
      <c r="M16" s="614">
        <f t="shared" si="0"/>
        <v>4.7322540473225407</v>
      </c>
      <c r="N16" s="614" t="s">
        <v>237</v>
      </c>
      <c r="O16" s="614"/>
      <c r="P16" s="614"/>
      <c r="Q16" s="614"/>
      <c r="R16" s="614"/>
      <c r="S16" s="614"/>
      <c r="T16" s="614"/>
      <c r="U16" s="614"/>
      <c r="V16" s="614"/>
      <c r="W16" s="614"/>
      <c r="X16" s="614"/>
      <c r="Y16" s="614"/>
      <c r="Z16" s="614"/>
      <c r="AA16" s="614"/>
      <c r="AB16" s="614"/>
    </row>
    <row r="17" spans="1:28" ht="15.75" customHeight="1">
      <c r="A17" s="614" t="s">
        <v>45</v>
      </c>
      <c r="B17" s="614" t="s">
        <v>46</v>
      </c>
      <c r="C17" s="615">
        <v>19000</v>
      </c>
      <c r="D17" s="614" t="s">
        <v>317</v>
      </c>
      <c r="E17" s="614" t="s">
        <v>318</v>
      </c>
      <c r="F17" s="614" t="s">
        <v>319</v>
      </c>
      <c r="G17" s="614">
        <v>32</v>
      </c>
      <c r="H17" s="614" t="s">
        <v>320</v>
      </c>
      <c r="I17" s="614" t="s">
        <v>278</v>
      </c>
      <c r="J17" s="614" t="s">
        <v>255</v>
      </c>
      <c r="K17" s="614" t="s">
        <v>243</v>
      </c>
      <c r="L17" s="614" t="s">
        <v>321</v>
      </c>
      <c r="M17" s="614">
        <f t="shared" si="0"/>
        <v>1.6267123287671232</v>
      </c>
      <c r="N17" s="614" t="s">
        <v>223</v>
      </c>
      <c r="O17" s="614"/>
      <c r="P17" s="614"/>
      <c r="Q17" s="614"/>
      <c r="R17" s="614"/>
      <c r="S17" s="614"/>
      <c r="T17" s="614"/>
      <c r="U17" s="614"/>
      <c r="V17" s="614"/>
      <c r="W17" s="614"/>
      <c r="X17" s="614"/>
      <c r="Y17" s="614"/>
      <c r="Z17" s="614"/>
      <c r="AA17" s="614"/>
      <c r="AB17" s="614"/>
    </row>
    <row r="18" spans="1:28" ht="15.75" customHeight="1">
      <c r="A18" s="614" t="s">
        <v>47</v>
      </c>
      <c r="B18" s="614" t="s">
        <v>48</v>
      </c>
      <c r="C18" s="615">
        <v>26000</v>
      </c>
      <c r="D18" s="614" t="s">
        <v>322</v>
      </c>
      <c r="E18" s="614" t="s">
        <v>323</v>
      </c>
      <c r="F18" s="614" t="s">
        <v>324</v>
      </c>
      <c r="G18" s="614">
        <v>24</v>
      </c>
      <c r="H18" s="614" t="s">
        <v>325</v>
      </c>
      <c r="I18" s="614" t="s">
        <v>278</v>
      </c>
      <c r="J18" s="614" t="s">
        <v>227</v>
      </c>
      <c r="K18" s="614" t="s">
        <v>243</v>
      </c>
      <c r="L18" s="614" t="s">
        <v>326</v>
      </c>
      <c r="M18" s="614">
        <f t="shared" si="0"/>
        <v>2.9680365296803655</v>
      </c>
      <c r="N18" s="614" t="s">
        <v>230</v>
      </c>
      <c r="O18" s="614"/>
      <c r="P18" s="614"/>
      <c r="Q18" s="614"/>
      <c r="R18" s="614"/>
      <c r="S18" s="614"/>
      <c r="T18" s="614"/>
      <c r="U18" s="614"/>
      <c r="V18" s="614"/>
      <c r="W18" s="614"/>
      <c r="X18" s="614"/>
      <c r="Y18" s="614"/>
      <c r="Z18" s="614"/>
      <c r="AA18" s="614"/>
      <c r="AB18" s="614"/>
    </row>
    <row r="19" spans="1:28" ht="15.75" customHeight="1">
      <c r="A19" s="614" t="s">
        <v>50</v>
      </c>
      <c r="B19" s="614" t="s">
        <v>51</v>
      </c>
      <c r="C19" s="615">
        <v>22000</v>
      </c>
      <c r="D19" s="614" t="s">
        <v>327</v>
      </c>
      <c r="E19" s="614" t="s">
        <v>328</v>
      </c>
      <c r="F19" s="614" t="s">
        <v>329</v>
      </c>
      <c r="G19" s="614">
        <v>18</v>
      </c>
      <c r="H19" s="614" t="s">
        <v>330</v>
      </c>
      <c r="I19" s="614" t="s">
        <v>331</v>
      </c>
      <c r="J19" s="614" t="s">
        <v>255</v>
      </c>
      <c r="K19" s="614" t="s">
        <v>332</v>
      </c>
      <c r="L19" s="616">
        <v>33</v>
      </c>
      <c r="M19" s="614">
        <f t="shared" si="0"/>
        <v>3.3485540334855401</v>
      </c>
      <c r="N19" s="614" t="s">
        <v>230</v>
      </c>
      <c r="O19" s="614"/>
      <c r="P19" s="614"/>
      <c r="Q19" s="614"/>
      <c r="R19" s="614"/>
      <c r="S19" s="614"/>
      <c r="T19" s="614"/>
      <c r="U19" s="614"/>
      <c r="V19" s="614"/>
      <c r="W19" s="614"/>
      <c r="X19" s="614"/>
      <c r="Y19" s="614"/>
      <c r="Z19" s="614"/>
      <c r="AA19" s="614"/>
      <c r="AB19" s="614"/>
    </row>
    <row r="20" spans="1:28" ht="15.75" customHeight="1">
      <c r="A20" s="614" t="s">
        <v>52</v>
      </c>
      <c r="B20" s="614" t="s">
        <v>334</v>
      </c>
      <c r="C20" s="615">
        <v>15000</v>
      </c>
      <c r="D20" s="614" t="s">
        <v>335</v>
      </c>
      <c r="E20" s="614" t="s">
        <v>336</v>
      </c>
      <c r="F20" s="614" t="s">
        <v>337</v>
      </c>
      <c r="G20" s="614">
        <v>21</v>
      </c>
      <c r="H20" s="614" t="s">
        <v>338</v>
      </c>
      <c r="I20" s="614" t="s">
        <v>339</v>
      </c>
      <c r="J20" s="614" t="s">
        <v>227</v>
      </c>
      <c r="K20" s="614" t="s">
        <v>340</v>
      </c>
      <c r="L20" s="616">
        <v>22</v>
      </c>
      <c r="M20" s="614">
        <f t="shared" si="0"/>
        <v>1.9569471624266144</v>
      </c>
      <c r="N20" s="614" t="s">
        <v>223</v>
      </c>
      <c r="O20" s="614"/>
      <c r="P20" s="614"/>
      <c r="Q20" s="614"/>
      <c r="R20" s="614"/>
      <c r="S20" s="614"/>
      <c r="T20" s="614"/>
      <c r="U20" s="614"/>
      <c r="V20" s="614"/>
      <c r="W20" s="614"/>
      <c r="X20" s="614"/>
      <c r="Y20" s="614"/>
      <c r="Z20" s="614"/>
      <c r="AA20" s="614"/>
      <c r="AB20" s="614"/>
    </row>
    <row r="21" spans="1:28" ht="15.75" customHeight="1">
      <c r="A21" s="614" t="s">
        <v>53</v>
      </c>
      <c r="B21" s="614" t="s">
        <v>54</v>
      </c>
      <c r="C21" s="615">
        <v>21000</v>
      </c>
      <c r="D21" s="614" t="s">
        <v>342</v>
      </c>
      <c r="E21" s="614" t="s">
        <v>343</v>
      </c>
      <c r="F21" s="614" t="s">
        <v>344</v>
      </c>
      <c r="G21" s="614">
        <v>15</v>
      </c>
      <c r="H21" s="614" t="s">
        <v>345</v>
      </c>
      <c r="I21" s="614" t="s">
        <v>346</v>
      </c>
      <c r="J21" s="614" t="s">
        <v>227</v>
      </c>
      <c r="K21" s="614" t="s">
        <v>347</v>
      </c>
      <c r="L21" s="616">
        <v>6</v>
      </c>
      <c r="M21" s="614">
        <f t="shared" si="0"/>
        <v>3.8356164383561642</v>
      </c>
      <c r="N21" s="614" t="s">
        <v>230</v>
      </c>
      <c r="O21" s="614"/>
      <c r="P21" s="614"/>
      <c r="Q21" s="614"/>
      <c r="R21" s="614"/>
      <c r="S21" s="614"/>
      <c r="T21" s="614"/>
      <c r="U21" s="614"/>
      <c r="V21" s="614"/>
      <c r="W21" s="614"/>
      <c r="X21" s="614"/>
      <c r="Y21" s="614"/>
      <c r="Z21" s="614"/>
      <c r="AA21" s="614"/>
      <c r="AB21" s="614"/>
    </row>
    <row r="22" spans="1:28" ht="15.75" customHeight="1">
      <c r="A22" s="614" t="s">
        <v>55</v>
      </c>
      <c r="B22" s="614" t="s">
        <v>56</v>
      </c>
      <c r="C22" s="615">
        <v>28000</v>
      </c>
      <c r="D22" s="614" t="s">
        <v>349</v>
      </c>
      <c r="E22" s="614" t="s">
        <v>350</v>
      </c>
      <c r="F22" s="614" t="s">
        <v>351</v>
      </c>
      <c r="G22" s="614">
        <v>27</v>
      </c>
      <c r="H22" s="614" t="s">
        <v>270</v>
      </c>
      <c r="I22" s="614" t="s">
        <v>352</v>
      </c>
      <c r="J22" s="614" t="s">
        <v>227</v>
      </c>
      <c r="K22" s="614" t="s">
        <v>353</v>
      </c>
      <c r="L22" s="614" t="s">
        <v>354</v>
      </c>
      <c r="M22" s="614">
        <f t="shared" si="0"/>
        <v>2.8411973617453068</v>
      </c>
      <c r="N22" s="614" t="s">
        <v>230</v>
      </c>
      <c r="O22" s="614"/>
      <c r="P22" s="614"/>
      <c r="Q22" s="614"/>
      <c r="R22" s="614"/>
      <c r="S22" s="614"/>
      <c r="T22" s="614"/>
      <c r="U22" s="614"/>
      <c r="V22" s="614"/>
      <c r="W22" s="614"/>
      <c r="X22" s="614"/>
      <c r="Y22" s="614"/>
      <c r="Z22" s="614"/>
      <c r="AA22" s="614"/>
      <c r="AB22" s="614"/>
    </row>
    <row r="23" spans="1:28" ht="15.75" customHeight="1">
      <c r="A23" s="614" t="s">
        <v>57</v>
      </c>
      <c r="B23" s="614" t="s">
        <v>58</v>
      </c>
      <c r="C23" s="615">
        <v>34000</v>
      </c>
      <c r="D23" s="614" t="s">
        <v>355</v>
      </c>
      <c r="E23" s="614" t="s">
        <v>356</v>
      </c>
      <c r="F23" s="614" t="s">
        <v>357</v>
      </c>
      <c r="G23" s="614">
        <v>29</v>
      </c>
      <c r="H23" s="614" t="s">
        <v>247</v>
      </c>
      <c r="I23" s="614" t="s">
        <v>278</v>
      </c>
      <c r="J23" s="614" t="s">
        <v>255</v>
      </c>
      <c r="K23" s="614" t="s">
        <v>358</v>
      </c>
      <c r="L23" s="616">
        <v>9</v>
      </c>
      <c r="M23" s="614">
        <f t="shared" si="0"/>
        <v>3.2120925838450636</v>
      </c>
      <c r="N23" s="614" t="s">
        <v>230</v>
      </c>
      <c r="O23" s="614"/>
      <c r="P23" s="614"/>
      <c r="Q23" s="614"/>
      <c r="R23" s="614"/>
      <c r="S23" s="614"/>
      <c r="T23" s="614"/>
      <c r="U23" s="614"/>
      <c r="V23" s="614"/>
      <c r="W23" s="614"/>
      <c r="X23" s="614"/>
      <c r="Y23" s="614"/>
      <c r="Z23" s="614"/>
      <c r="AA23" s="614"/>
      <c r="AB23" s="614"/>
    </row>
    <row r="24" spans="1:28" ht="15.75" customHeight="1">
      <c r="A24" s="614" t="s">
        <v>59</v>
      </c>
      <c r="B24" s="614" t="s">
        <v>60</v>
      </c>
      <c r="C24" s="615">
        <v>27000</v>
      </c>
      <c r="D24" s="614" t="s">
        <v>360</v>
      </c>
      <c r="E24" s="614" t="s">
        <v>216</v>
      </c>
      <c r="F24" s="614" t="s">
        <v>361</v>
      </c>
      <c r="G24" s="614">
        <v>17</v>
      </c>
      <c r="H24" s="614" t="s">
        <v>362</v>
      </c>
      <c r="I24" s="614" t="s">
        <v>307</v>
      </c>
      <c r="J24" s="614" t="s">
        <v>255</v>
      </c>
      <c r="K24" s="614" t="s">
        <v>363</v>
      </c>
      <c r="L24" s="614" t="s">
        <v>364</v>
      </c>
      <c r="M24" s="614">
        <f t="shared" si="0"/>
        <v>4.3513295729250601</v>
      </c>
      <c r="N24" s="614" t="s">
        <v>237</v>
      </c>
      <c r="O24" s="614"/>
      <c r="P24" s="614"/>
      <c r="Q24" s="614"/>
      <c r="R24" s="614"/>
      <c r="S24" s="614"/>
      <c r="T24" s="614"/>
      <c r="U24" s="614"/>
      <c r="V24" s="614"/>
      <c r="W24" s="614"/>
      <c r="X24" s="614"/>
      <c r="Y24" s="614"/>
      <c r="Z24" s="614"/>
      <c r="AA24" s="614"/>
      <c r="AB24" s="614"/>
    </row>
    <row r="25" spans="1:28" ht="15.75" customHeight="1">
      <c r="A25" s="614" t="s">
        <v>62</v>
      </c>
      <c r="B25" s="614" t="s">
        <v>63</v>
      </c>
      <c r="C25" s="615">
        <v>39000</v>
      </c>
      <c r="D25" s="614" t="s">
        <v>365</v>
      </c>
      <c r="E25" s="614" t="s">
        <v>366</v>
      </c>
      <c r="F25" s="614" t="s">
        <v>367</v>
      </c>
      <c r="G25" s="614">
        <v>26</v>
      </c>
      <c r="H25" s="614" t="s">
        <v>247</v>
      </c>
      <c r="I25" s="614" t="s">
        <v>368</v>
      </c>
      <c r="J25" s="614" t="s">
        <v>227</v>
      </c>
      <c r="K25" s="614" t="s">
        <v>369</v>
      </c>
      <c r="L25" s="614" t="s">
        <v>370</v>
      </c>
      <c r="M25" s="614">
        <f t="shared" si="0"/>
        <v>4.1095890410958908</v>
      </c>
      <c r="N25" s="614" t="s">
        <v>237</v>
      </c>
      <c r="O25" s="614"/>
      <c r="P25" s="614"/>
      <c r="Q25" s="614"/>
      <c r="R25" s="614"/>
      <c r="S25" s="614"/>
      <c r="T25" s="614"/>
      <c r="U25" s="614"/>
      <c r="V25" s="614"/>
      <c r="W25" s="614"/>
      <c r="X25" s="614"/>
      <c r="Y25" s="614"/>
      <c r="Z25" s="614"/>
      <c r="AA25" s="614"/>
      <c r="AB25" s="614"/>
    </row>
    <row r="26" spans="1:28" ht="12.75">
      <c r="A26" s="614" t="s">
        <v>371</v>
      </c>
      <c r="B26" s="614" t="s">
        <v>372</v>
      </c>
      <c r="C26" s="615">
        <v>15000</v>
      </c>
      <c r="D26" s="614" t="s">
        <v>373</v>
      </c>
      <c r="E26" s="614" t="s">
        <v>374</v>
      </c>
      <c r="F26" s="614" t="s">
        <v>375</v>
      </c>
      <c r="G26" s="614">
        <v>35</v>
      </c>
      <c r="H26" s="614" t="s">
        <v>376</v>
      </c>
      <c r="I26" s="614" t="s">
        <v>377</v>
      </c>
      <c r="J26" s="614" t="s">
        <v>255</v>
      </c>
      <c r="K26" s="614" t="s">
        <v>378</v>
      </c>
      <c r="L26" s="616">
        <v>24</v>
      </c>
      <c r="M26" s="614">
        <f t="shared" si="0"/>
        <v>1.1741682974559686</v>
      </c>
      <c r="N26" s="614" t="s">
        <v>223</v>
      </c>
      <c r="O26" s="614"/>
      <c r="P26" s="614"/>
      <c r="Q26" s="614"/>
      <c r="R26" s="614"/>
      <c r="S26" s="614"/>
      <c r="T26" s="614"/>
      <c r="U26" s="614"/>
      <c r="V26" s="614"/>
      <c r="W26" s="614"/>
      <c r="X26" s="614"/>
      <c r="Y26" s="614"/>
      <c r="Z26" s="614"/>
      <c r="AA26" s="614"/>
      <c r="AB26" s="614"/>
    </row>
    <row r="27" spans="1:28" ht="12.75">
      <c r="A27" s="614" t="s">
        <v>69</v>
      </c>
      <c r="B27" s="614" t="s">
        <v>95</v>
      </c>
      <c r="C27" s="615">
        <v>35000</v>
      </c>
      <c r="D27" s="614" t="s">
        <v>380</v>
      </c>
      <c r="E27" s="614" t="s">
        <v>381</v>
      </c>
      <c r="F27" s="614" t="s">
        <v>382</v>
      </c>
      <c r="G27" s="614">
        <v>41</v>
      </c>
      <c r="H27" s="614" t="s">
        <v>383</v>
      </c>
      <c r="I27" s="614" t="s">
        <v>384</v>
      </c>
      <c r="J27" s="614" t="s">
        <v>227</v>
      </c>
      <c r="K27" s="614" t="s">
        <v>378</v>
      </c>
      <c r="L27" s="614" t="s">
        <v>385</v>
      </c>
      <c r="M27" s="614">
        <f t="shared" si="0"/>
        <v>2.3387905111927831</v>
      </c>
      <c r="N27" s="614" t="s">
        <v>230</v>
      </c>
      <c r="O27" s="614"/>
      <c r="P27" s="614"/>
      <c r="Q27" s="614"/>
      <c r="R27" s="614"/>
      <c r="S27" s="614"/>
      <c r="T27" s="614"/>
      <c r="U27" s="614"/>
      <c r="V27" s="614"/>
      <c r="W27" s="614"/>
      <c r="X27" s="614"/>
      <c r="Y27" s="614"/>
      <c r="Z27" s="614"/>
      <c r="AA27" s="614"/>
      <c r="AB27" s="614"/>
    </row>
    <row r="28" spans="1:28" ht="12.75">
      <c r="A28" s="614" t="s">
        <v>73</v>
      </c>
      <c r="B28" s="614" t="s">
        <v>74</v>
      </c>
      <c r="C28" s="615">
        <v>34000</v>
      </c>
      <c r="D28" s="614" t="s">
        <v>386</v>
      </c>
      <c r="E28" s="614" t="s">
        <v>387</v>
      </c>
      <c r="F28" s="614" t="s">
        <v>388</v>
      </c>
      <c r="G28" s="614">
        <v>32</v>
      </c>
      <c r="H28" s="614" t="s">
        <v>277</v>
      </c>
      <c r="I28" s="614" t="s">
        <v>314</v>
      </c>
      <c r="J28" s="614" t="s">
        <v>255</v>
      </c>
      <c r="K28" s="614" t="s">
        <v>389</v>
      </c>
      <c r="L28" s="614" t="s">
        <v>390</v>
      </c>
      <c r="M28" s="614">
        <f t="shared" si="0"/>
        <v>2.9109589041095889</v>
      </c>
      <c r="N28" s="614" t="s">
        <v>230</v>
      </c>
      <c r="O28" s="614"/>
      <c r="P28" s="614"/>
      <c r="Q28" s="614"/>
      <c r="R28" s="614"/>
      <c r="S28" s="614"/>
      <c r="T28" s="614"/>
      <c r="U28" s="614"/>
      <c r="V28" s="614"/>
      <c r="W28" s="614"/>
      <c r="X28" s="614"/>
      <c r="Y28" s="614"/>
      <c r="Z28" s="614"/>
      <c r="AA28" s="614"/>
      <c r="AB28" s="614"/>
    </row>
    <row r="29" spans="1:28" ht="12.75">
      <c r="A29" s="614" t="s">
        <v>76</v>
      </c>
      <c r="B29" s="614" t="s">
        <v>77</v>
      </c>
      <c r="C29" s="615">
        <v>28000</v>
      </c>
      <c r="D29" s="614" t="s">
        <v>391</v>
      </c>
      <c r="E29" s="614" t="s">
        <v>392</v>
      </c>
      <c r="F29" s="614" t="s">
        <v>393</v>
      </c>
      <c r="G29" s="614">
        <v>21</v>
      </c>
      <c r="H29" s="614" t="s">
        <v>394</v>
      </c>
      <c r="I29" s="614" t="s">
        <v>395</v>
      </c>
      <c r="J29" s="614" t="s">
        <v>255</v>
      </c>
      <c r="K29" s="614" t="s">
        <v>243</v>
      </c>
      <c r="L29" s="614" t="s">
        <v>396</v>
      </c>
      <c r="M29" s="614">
        <f t="shared" si="0"/>
        <v>3.6529680365296802</v>
      </c>
      <c r="N29" s="614" t="s">
        <v>230</v>
      </c>
      <c r="O29" s="614"/>
      <c r="P29" s="614"/>
      <c r="Q29" s="614"/>
      <c r="R29" s="614"/>
      <c r="S29" s="614"/>
      <c r="T29" s="614"/>
      <c r="U29" s="614"/>
      <c r="V29" s="614"/>
      <c r="W29" s="614"/>
      <c r="X29" s="614"/>
      <c r="Y29" s="614"/>
      <c r="Z29" s="614"/>
      <c r="AA29" s="614"/>
      <c r="AB29" s="614"/>
    </row>
    <row r="30" spans="1:28" ht="25.5">
      <c r="A30" s="614" t="s">
        <v>78</v>
      </c>
      <c r="B30" s="614" t="s">
        <v>79</v>
      </c>
      <c r="C30" s="615">
        <v>27000</v>
      </c>
      <c r="D30" s="614" t="s">
        <v>397</v>
      </c>
      <c r="E30" s="614" t="s">
        <v>398</v>
      </c>
      <c r="F30" s="614" t="s">
        <v>399</v>
      </c>
      <c r="G30" s="614">
        <v>17</v>
      </c>
      <c r="H30" s="614" t="s">
        <v>301</v>
      </c>
      <c r="I30" s="614" t="s">
        <v>400</v>
      </c>
      <c r="J30" s="614" t="s">
        <v>227</v>
      </c>
      <c r="K30" s="614" t="s">
        <v>243</v>
      </c>
      <c r="L30" s="614" t="s">
        <v>401</v>
      </c>
      <c r="M30" s="614">
        <f t="shared" si="0"/>
        <v>4.3513295729250601</v>
      </c>
      <c r="N30" s="614" t="s">
        <v>237</v>
      </c>
      <c r="O30" s="614"/>
      <c r="P30" s="614"/>
      <c r="Q30" s="614"/>
      <c r="R30" s="614"/>
      <c r="S30" s="614"/>
      <c r="T30" s="614"/>
      <c r="U30" s="614"/>
      <c r="V30" s="614"/>
      <c r="W30" s="614"/>
      <c r="X30" s="614"/>
      <c r="Y30" s="614"/>
      <c r="Z30" s="614"/>
      <c r="AA30" s="614"/>
      <c r="AB30" s="614"/>
    </row>
    <row r="31" spans="1:28" ht="12.75">
      <c r="A31" s="614" t="s">
        <v>80</v>
      </c>
      <c r="B31" s="614" t="s">
        <v>81</v>
      </c>
      <c r="C31" s="615">
        <v>29000</v>
      </c>
      <c r="D31" s="614" t="s">
        <v>402</v>
      </c>
      <c r="E31" s="614" t="s">
        <v>403</v>
      </c>
      <c r="F31" s="614" t="s">
        <v>404</v>
      </c>
      <c r="G31" s="614">
        <v>37</v>
      </c>
      <c r="H31" s="614" t="s">
        <v>405</v>
      </c>
      <c r="I31" s="614" t="s">
        <v>346</v>
      </c>
      <c r="J31" s="614" t="s">
        <v>227</v>
      </c>
      <c r="K31" s="614" t="s">
        <v>406</v>
      </c>
      <c r="L31" s="614" t="s">
        <v>407</v>
      </c>
      <c r="M31" s="614">
        <f t="shared" si="0"/>
        <v>2.1473528322843389</v>
      </c>
      <c r="N31" s="614" t="s">
        <v>230</v>
      </c>
      <c r="O31" s="614"/>
      <c r="P31" s="614"/>
      <c r="Q31" s="614"/>
      <c r="R31" s="614"/>
      <c r="S31" s="614"/>
      <c r="T31" s="614"/>
      <c r="U31" s="614"/>
      <c r="V31" s="614"/>
      <c r="W31" s="614"/>
      <c r="X31" s="614"/>
      <c r="Y31" s="614"/>
      <c r="Z31" s="614"/>
      <c r="AA31" s="614"/>
      <c r="AB31" s="614"/>
    </row>
    <row r="32" spans="1:28" ht="12.75">
      <c r="A32" s="614" t="s">
        <v>83</v>
      </c>
      <c r="B32" s="614" t="s">
        <v>84</v>
      </c>
      <c r="C32" s="615">
        <v>28000</v>
      </c>
      <c r="D32" s="614" t="s">
        <v>408</v>
      </c>
      <c r="E32" s="614" t="s">
        <v>409</v>
      </c>
      <c r="F32" s="614" t="s">
        <v>410</v>
      </c>
      <c r="G32" s="614">
        <v>19</v>
      </c>
      <c r="H32" s="614" t="s">
        <v>411</v>
      </c>
      <c r="I32" s="614" t="s">
        <v>248</v>
      </c>
      <c r="J32" s="614" t="s">
        <v>220</v>
      </c>
      <c r="K32" s="614" t="s">
        <v>243</v>
      </c>
      <c r="L32" s="614" t="s">
        <v>412</v>
      </c>
      <c r="M32" s="614">
        <f t="shared" si="0"/>
        <v>4.0374909877433307</v>
      </c>
      <c r="N32" s="614" t="s">
        <v>237</v>
      </c>
      <c r="O32" s="614"/>
      <c r="P32" s="614"/>
      <c r="Q32" s="614"/>
      <c r="R32" s="614"/>
      <c r="S32" s="614"/>
      <c r="T32" s="614"/>
      <c r="U32" s="614"/>
      <c r="V32" s="614"/>
      <c r="W32" s="614"/>
      <c r="X32" s="614"/>
      <c r="Y32" s="614"/>
      <c r="Z32" s="614"/>
      <c r="AA32" s="614"/>
      <c r="AB32" s="614"/>
    </row>
    <row r="33" spans="1:28" ht="12.75">
      <c r="A33" s="614" t="s">
        <v>85</v>
      </c>
      <c r="B33" s="614" t="s">
        <v>86</v>
      </c>
      <c r="C33" s="615">
        <v>16000</v>
      </c>
      <c r="D33" s="614" t="s">
        <v>373</v>
      </c>
      <c r="E33" s="614" t="s">
        <v>413</v>
      </c>
      <c r="F33" s="614" t="s">
        <v>414</v>
      </c>
      <c r="G33" s="614">
        <v>34</v>
      </c>
      <c r="H33" s="614" t="s">
        <v>415</v>
      </c>
      <c r="I33" s="614" t="s">
        <v>278</v>
      </c>
      <c r="J33" s="614" t="s">
        <v>220</v>
      </c>
      <c r="K33" s="614" t="s">
        <v>243</v>
      </c>
      <c r="L33" s="616">
        <v>17</v>
      </c>
      <c r="M33" s="614">
        <f t="shared" si="0"/>
        <v>1.2892828364222402</v>
      </c>
      <c r="N33" s="614" t="s">
        <v>223</v>
      </c>
      <c r="O33" s="614"/>
      <c r="P33" s="614"/>
      <c r="Q33" s="614"/>
      <c r="R33" s="614"/>
      <c r="S33" s="614"/>
      <c r="T33" s="614"/>
      <c r="U33" s="614"/>
      <c r="V33" s="614"/>
      <c r="W33" s="614"/>
      <c r="X33" s="614"/>
      <c r="Y33" s="614"/>
      <c r="Z33" s="614"/>
      <c r="AA33" s="614"/>
      <c r="AB33" s="614"/>
    </row>
    <row r="34" spans="1:28" ht="12.75">
      <c r="A34" s="614" t="s">
        <v>87</v>
      </c>
      <c r="B34" s="614" t="s">
        <v>88</v>
      </c>
      <c r="C34" s="615">
        <v>35000</v>
      </c>
      <c r="D34" s="614" t="s">
        <v>417</v>
      </c>
      <c r="E34" s="614" t="s">
        <v>418</v>
      </c>
      <c r="F34" s="614" t="s">
        <v>419</v>
      </c>
      <c r="G34" s="614">
        <v>23</v>
      </c>
      <c r="H34" s="614" t="s">
        <v>394</v>
      </c>
      <c r="I34" s="614" t="s">
        <v>234</v>
      </c>
      <c r="J34" s="614" t="s">
        <v>227</v>
      </c>
      <c r="K34" s="614" t="s">
        <v>243</v>
      </c>
      <c r="L34" s="614" t="s">
        <v>420</v>
      </c>
      <c r="M34" s="614">
        <f t="shared" si="0"/>
        <v>4.1691483025610481</v>
      </c>
      <c r="N34" s="614" t="s">
        <v>237</v>
      </c>
      <c r="O34" s="614"/>
      <c r="P34" s="614"/>
      <c r="Q34" s="614"/>
      <c r="R34" s="614"/>
      <c r="S34" s="614"/>
      <c r="T34" s="614"/>
      <c r="U34" s="614"/>
      <c r="V34" s="614"/>
      <c r="W34" s="614"/>
      <c r="X34" s="614"/>
      <c r="Y34" s="614"/>
      <c r="Z34" s="614"/>
      <c r="AA34" s="614"/>
      <c r="AB34" s="614"/>
    </row>
    <row r="35" spans="1:28" ht="25.5">
      <c r="A35" s="614" t="s">
        <v>89</v>
      </c>
      <c r="B35" s="614" t="s">
        <v>90</v>
      </c>
      <c r="C35" s="615">
        <v>32000</v>
      </c>
      <c r="D35" s="614" t="s">
        <v>421</v>
      </c>
      <c r="E35" s="614" t="s">
        <v>422</v>
      </c>
      <c r="F35" s="614" t="s">
        <v>423</v>
      </c>
      <c r="G35" s="614">
        <v>42</v>
      </c>
      <c r="H35" s="614" t="s">
        <v>424</v>
      </c>
      <c r="I35" s="614" t="s">
        <v>425</v>
      </c>
      <c r="J35" s="614" t="s">
        <v>220</v>
      </c>
      <c r="K35" s="614" t="s">
        <v>243</v>
      </c>
      <c r="L35" s="614" t="s">
        <v>426</v>
      </c>
      <c r="M35" s="614">
        <f t="shared" si="0"/>
        <v>2.0874103065883887</v>
      </c>
      <c r="N35" s="614" t="s">
        <v>230</v>
      </c>
      <c r="O35" s="614"/>
      <c r="P35" s="614"/>
      <c r="Q35" s="614"/>
      <c r="R35" s="614"/>
      <c r="S35" s="614"/>
      <c r="T35" s="614"/>
      <c r="U35" s="614"/>
      <c r="V35" s="614"/>
      <c r="W35" s="614"/>
      <c r="X35" s="614"/>
      <c r="Y35" s="614"/>
      <c r="Z35" s="614"/>
      <c r="AA35" s="614"/>
      <c r="AB35" s="614"/>
    </row>
    <row r="36" spans="1:28" ht="12.75">
      <c r="A36" s="614" t="s">
        <v>91</v>
      </c>
      <c r="B36" s="614" t="s">
        <v>427</v>
      </c>
      <c r="C36" s="615">
        <v>24000</v>
      </c>
      <c r="D36" s="614" t="s">
        <v>428</v>
      </c>
      <c r="E36" s="614" t="s">
        <v>429</v>
      </c>
      <c r="F36" s="614" t="s">
        <v>430</v>
      </c>
      <c r="G36" s="614">
        <v>17</v>
      </c>
      <c r="H36" s="614" t="s">
        <v>431</v>
      </c>
      <c r="I36" s="614" t="s">
        <v>314</v>
      </c>
      <c r="J36" s="614" t="s">
        <v>255</v>
      </c>
      <c r="K36" s="614" t="s">
        <v>243</v>
      </c>
      <c r="L36" s="614" t="s">
        <v>432</v>
      </c>
      <c r="M36" s="614">
        <f t="shared" si="0"/>
        <v>3.8678485092667203</v>
      </c>
      <c r="N36" s="614" t="s">
        <v>230</v>
      </c>
      <c r="O36" s="614"/>
      <c r="P36" s="614"/>
      <c r="Q36" s="614"/>
      <c r="R36" s="614"/>
      <c r="S36" s="614"/>
      <c r="T36" s="614"/>
      <c r="U36" s="614"/>
      <c r="V36" s="614"/>
      <c r="W36" s="614"/>
      <c r="X36" s="614"/>
      <c r="Y36" s="614"/>
      <c r="Z36" s="614"/>
      <c r="AA36" s="614"/>
      <c r="AB36" s="614"/>
    </row>
    <row r="37" spans="1:28" ht="12.75">
      <c r="A37" s="614" t="s">
        <v>94</v>
      </c>
      <c r="B37" s="614" t="s">
        <v>95</v>
      </c>
      <c r="C37" s="615">
        <v>23000</v>
      </c>
      <c r="D37" s="614" t="s">
        <v>433</v>
      </c>
      <c r="E37" s="614" t="s">
        <v>434</v>
      </c>
      <c r="F37" s="614" t="s">
        <v>435</v>
      </c>
      <c r="G37" s="614">
        <v>41</v>
      </c>
      <c r="H37" s="614" t="s">
        <v>436</v>
      </c>
      <c r="I37" s="614" t="s">
        <v>384</v>
      </c>
      <c r="J37" s="614" t="s">
        <v>220</v>
      </c>
      <c r="K37" s="614" t="s">
        <v>243</v>
      </c>
      <c r="L37" s="614" t="s">
        <v>437</v>
      </c>
      <c r="M37" s="614">
        <f t="shared" si="0"/>
        <v>1.536919478783829</v>
      </c>
      <c r="N37" s="614" t="s">
        <v>223</v>
      </c>
      <c r="O37" s="614"/>
      <c r="P37" s="614"/>
      <c r="Q37" s="614"/>
      <c r="R37" s="614"/>
      <c r="S37" s="614"/>
      <c r="T37" s="614"/>
      <c r="U37" s="614"/>
      <c r="V37" s="614"/>
      <c r="W37" s="614"/>
      <c r="X37" s="614"/>
      <c r="Y37" s="614"/>
      <c r="Z37" s="614"/>
      <c r="AA37" s="614"/>
      <c r="AB37" s="614"/>
    </row>
    <row r="38" spans="1:28" ht="12.75">
      <c r="A38" s="614" t="s">
        <v>96</v>
      </c>
      <c r="B38" s="614" t="s">
        <v>97</v>
      </c>
      <c r="C38" s="615">
        <v>22000</v>
      </c>
      <c r="D38" s="614" t="s">
        <v>438</v>
      </c>
      <c r="E38" s="614" t="s">
        <v>439</v>
      </c>
      <c r="F38" s="614" t="s">
        <v>440</v>
      </c>
      <c r="G38" s="614">
        <v>29</v>
      </c>
      <c r="H38" s="614" t="s">
        <v>441</v>
      </c>
      <c r="I38" s="614" t="s">
        <v>278</v>
      </c>
      <c r="J38" s="614" t="s">
        <v>227</v>
      </c>
      <c r="K38" s="614" t="s">
        <v>243</v>
      </c>
      <c r="L38" s="614" t="s">
        <v>442</v>
      </c>
      <c r="M38" s="614">
        <f t="shared" si="0"/>
        <v>2.0784128483703355</v>
      </c>
      <c r="N38" s="614" t="s">
        <v>230</v>
      </c>
      <c r="O38" s="614"/>
      <c r="P38" s="614"/>
      <c r="Q38" s="614"/>
      <c r="R38" s="614"/>
      <c r="S38" s="614"/>
      <c r="T38" s="614"/>
      <c r="U38" s="614"/>
      <c r="V38" s="614"/>
      <c r="W38" s="614"/>
      <c r="X38" s="614"/>
      <c r="Y38" s="614"/>
      <c r="Z38" s="614"/>
      <c r="AA38" s="614"/>
      <c r="AB38" s="614"/>
    </row>
    <row r="39" spans="1:28" ht="12.75">
      <c r="A39" s="614" t="s">
        <v>100</v>
      </c>
      <c r="B39" s="614" t="s">
        <v>101</v>
      </c>
      <c r="C39" s="615">
        <v>17000</v>
      </c>
      <c r="D39" s="614" t="s">
        <v>443</v>
      </c>
      <c r="E39" s="614" t="s">
        <v>374</v>
      </c>
      <c r="F39" s="614" t="s">
        <v>438</v>
      </c>
      <c r="G39" s="614">
        <v>14</v>
      </c>
      <c r="H39" s="614" t="s">
        <v>444</v>
      </c>
      <c r="I39" s="614" t="s">
        <v>445</v>
      </c>
      <c r="J39" s="614" t="s">
        <v>255</v>
      </c>
      <c r="K39" s="614" t="s">
        <v>446</v>
      </c>
      <c r="L39" s="614" t="s">
        <v>447</v>
      </c>
      <c r="M39" s="614">
        <f t="shared" si="0"/>
        <v>3.3268101761252447</v>
      </c>
      <c r="N39" s="614" t="s">
        <v>230</v>
      </c>
      <c r="O39" s="614"/>
      <c r="P39" s="614"/>
      <c r="Q39" s="614"/>
      <c r="R39" s="614"/>
      <c r="S39" s="614"/>
      <c r="T39" s="614"/>
      <c r="U39" s="614"/>
      <c r="V39" s="614"/>
      <c r="W39" s="614"/>
      <c r="X39" s="614"/>
      <c r="Y39" s="614"/>
      <c r="Z39" s="614"/>
      <c r="AA39" s="614"/>
      <c r="AB39" s="614"/>
    </row>
    <row r="40" spans="1:28" ht="25.5">
      <c r="A40" s="614" t="s">
        <v>102</v>
      </c>
      <c r="B40" s="614" t="s">
        <v>103</v>
      </c>
      <c r="C40" s="615">
        <v>21000</v>
      </c>
      <c r="D40" s="614" t="s">
        <v>448</v>
      </c>
      <c r="E40" s="614" t="s">
        <v>449</v>
      </c>
      <c r="F40" s="614" t="s">
        <v>450</v>
      </c>
      <c r="G40" s="614">
        <v>27</v>
      </c>
      <c r="H40" s="614" t="s">
        <v>247</v>
      </c>
      <c r="I40" s="614" t="s">
        <v>242</v>
      </c>
      <c r="J40" s="614" t="s">
        <v>255</v>
      </c>
      <c r="K40" s="614" t="s">
        <v>243</v>
      </c>
      <c r="L40" s="614" t="s">
        <v>451</v>
      </c>
      <c r="M40" s="614">
        <f t="shared" si="0"/>
        <v>2.1308980213089801</v>
      </c>
      <c r="N40" s="614" t="s">
        <v>230</v>
      </c>
      <c r="O40" s="614"/>
      <c r="P40" s="614"/>
      <c r="Q40" s="614"/>
      <c r="R40" s="614"/>
      <c r="S40" s="614"/>
      <c r="T40" s="614"/>
      <c r="U40" s="614"/>
      <c r="V40" s="614"/>
      <c r="W40" s="614"/>
      <c r="X40" s="614"/>
      <c r="Y40" s="614"/>
      <c r="Z40" s="614"/>
      <c r="AA40" s="614"/>
      <c r="AB40" s="614"/>
    </row>
    <row r="41" spans="1:28" ht="25.5">
      <c r="A41" s="614" t="s">
        <v>104</v>
      </c>
      <c r="B41" s="614" t="s">
        <v>105</v>
      </c>
      <c r="C41" s="615">
        <v>52000</v>
      </c>
      <c r="D41" s="614" t="s">
        <v>452</v>
      </c>
      <c r="E41" s="614" t="s">
        <v>453</v>
      </c>
      <c r="F41" s="614" t="s">
        <v>454</v>
      </c>
      <c r="G41" s="614">
        <v>12</v>
      </c>
      <c r="H41" s="614" t="s">
        <v>394</v>
      </c>
      <c r="I41" s="614" t="s">
        <v>346</v>
      </c>
      <c r="J41" s="614" t="s">
        <v>455</v>
      </c>
      <c r="K41" s="614" t="s">
        <v>456</v>
      </c>
      <c r="L41" s="614" t="s">
        <v>457</v>
      </c>
      <c r="M41" s="614">
        <f t="shared" si="0"/>
        <v>11.872146118721462</v>
      </c>
      <c r="N41" s="614" t="s">
        <v>458</v>
      </c>
      <c r="O41" s="614"/>
      <c r="P41" s="614"/>
      <c r="Q41" s="614"/>
      <c r="R41" s="614"/>
      <c r="S41" s="614"/>
      <c r="T41" s="614"/>
      <c r="U41" s="614"/>
      <c r="V41" s="614"/>
      <c r="W41" s="614"/>
      <c r="X41" s="614"/>
      <c r="Y41" s="614"/>
      <c r="Z41" s="614"/>
      <c r="AA41" s="614"/>
      <c r="AB41" s="614"/>
    </row>
    <row r="42" spans="1:28" ht="12.75">
      <c r="A42" s="614" t="s">
        <v>106</v>
      </c>
      <c r="B42" s="614" t="s">
        <v>107</v>
      </c>
      <c r="C42" s="615">
        <v>41000</v>
      </c>
      <c r="D42" s="614" t="s">
        <v>459</v>
      </c>
      <c r="E42" s="614" t="s">
        <v>460</v>
      </c>
      <c r="F42" s="614" t="s">
        <v>461</v>
      </c>
      <c r="G42" s="614">
        <v>25</v>
      </c>
      <c r="H42" s="614" t="s">
        <v>462</v>
      </c>
      <c r="I42" s="614" t="s">
        <v>346</v>
      </c>
      <c r="J42" s="614" t="s">
        <v>255</v>
      </c>
      <c r="K42" s="614" t="s">
        <v>243</v>
      </c>
      <c r="L42" s="614" t="s">
        <v>463</v>
      </c>
      <c r="M42" s="614">
        <f t="shared" si="0"/>
        <v>4.493150684931507</v>
      </c>
      <c r="N42" s="614" t="s">
        <v>237</v>
      </c>
      <c r="O42" s="614"/>
      <c r="P42" s="614"/>
      <c r="Q42" s="614"/>
      <c r="R42" s="614"/>
      <c r="S42" s="614"/>
      <c r="T42" s="614"/>
      <c r="U42" s="614"/>
      <c r="V42" s="614"/>
      <c r="W42" s="614"/>
      <c r="X42" s="614"/>
      <c r="Y42" s="614"/>
      <c r="Z42" s="614"/>
      <c r="AA42" s="614"/>
      <c r="AB42" s="614"/>
    </row>
    <row r="43" spans="1:28" ht="25.5">
      <c r="A43" s="614" t="s">
        <v>108</v>
      </c>
      <c r="B43" s="614" t="s">
        <v>109</v>
      </c>
      <c r="C43" s="615">
        <v>32000</v>
      </c>
      <c r="D43" s="614" t="s">
        <v>464</v>
      </c>
      <c r="E43" s="614" t="s">
        <v>465</v>
      </c>
      <c r="F43" s="614" t="s">
        <v>466</v>
      </c>
      <c r="G43" s="614">
        <v>36</v>
      </c>
      <c r="H43" s="614" t="s">
        <v>467</v>
      </c>
      <c r="I43" s="614" t="s">
        <v>468</v>
      </c>
      <c r="J43" s="614" t="s">
        <v>255</v>
      </c>
      <c r="K43" s="614" t="s">
        <v>469</v>
      </c>
      <c r="L43" s="614" t="s">
        <v>470</v>
      </c>
      <c r="M43" s="614">
        <f t="shared" si="0"/>
        <v>2.4353120243531201</v>
      </c>
      <c r="N43" s="614" t="s">
        <v>230</v>
      </c>
      <c r="O43" s="614"/>
      <c r="P43" s="614"/>
      <c r="Q43" s="614"/>
      <c r="R43" s="614"/>
      <c r="S43" s="614"/>
      <c r="T43" s="614"/>
      <c r="U43" s="614"/>
      <c r="V43" s="614"/>
      <c r="W43" s="614"/>
      <c r="X43" s="614"/>
      <c r="Y43" s="614"/>
      <c r="Z43" s="614"/>
      <c r="AA43" s="614"/>
      <c r="AB43" s="614"/>
    </row>
    <row r="44" spans="1:28" ht="38.25">
      <c r="A44" s="614" t="s">
        <v>110</v>
      </c>
      <c r="B44" s="614" t="s">
        <v>111</v>
      </c>
      <c r="C44" s="615">
        <v>41000</v>
      </c>
      <c r="D44" s="614" t="s">
        <v>471</v>
      </c>
      <c r="E44" s="614" t="s">
        <v>472</v>
      </c>
      <c r="F44" s="614" t="s">
        <v>473</v>
      </c>
      <c r="G44" s="614">
        <v>17</v>
      </c>
      <c r="H44" s="614" t="s">
        <v>474</v>
      </c>
      <c r="I44" s="614" t="s">
        <v>475</v>
      </c>
      <c r="J44" s="614" t="s">
        <v>227</v>
      </c>
      <c r="K44" s="614" t="s">
        <v>243</v>
      </c>
      <c r="L44" s="614" t="s">
        <v>476</v>
      </c>
      <c r="M44" s="614">
        <f t="shared" si="0"/>
        <v>6.6075745366639804</v>
      </c>
      <c r="N44" s="614" t="s">
        <v>237</v>
      </c>
      <c r="O44" s="614"/>
      <c r="P44" s="614"/>
      <c r="Q44" s="614"/>
      <c r="R44" s="614"/>
      <c r="S44" s="614"/>
      <c r="T44" s="614"/>
      <c r="U44" s="614"/>
      <c r="V44" s="614"/>
      <c r="W44" s="614"/>
      <c r="X44" s="614"/>
      <c r="Y44" s="614"/>
      <c r="Z44" s="614"/>
      <c r="AA44" s="614"/>
      <c r="AB44" s="614"/>
    </row>
    <row r="45" spans="1:28" ht="12.75">
      <c r="A45" s="614" t="s">
        <v>114</v>
      </c>
      <c r="B45" s="614" t="s">
        <v>477</v>
      </c>
      <c r="C45" s="615">
        <v>39000</v>
      </c>
      <c r="D45" s="614" t="s">
        <v>478</v>
      </c>
      <c r="E45" s="614" t="s">
        <v>479</v>
      </c>
      <c r="F45" s="614" t="s">
        <v>480</v>
      </c>
      <c r="G45" s="614">
        <v>41</v>
      </c>
      <c r="H45" s="614" t="s">
        <v>345</v>
      </c>
      <c r="I45" s="614"/>
      <c r="J45" s="614" t="s">
        <v>255</v>
      </c>
      <c r="K45" s="614" t="s">
        <v>481</v>
      </c>
      <c r="L45" s="616">
        <v>36</v>
      </c>
      <c r="M45" s="614">
        <f t="shared" si="0"/>
        <v>2.6060808553291013</v>
      </c>
      <c r="N45" s="614" t="s">
        <v>230</v>
      </c>
      <c r="O45" s="614"/>
      <c r="P45" s="614"/>
      <c r="Q45" s="614"/>
      <c r="R45" s="614"/>
      <c r="S45" s="614"/>
      <c r="T45" s="614"/>
      <c r="U45" s="614"/>
      <c r="V45" s="614"/>
      <c r="W45" s="614"/>
      <c r="X45" s="614"/>
      <c r="Y45" s="614"/>
      <c r="Z45" s="614"/>
      <c r="AA45" s="614"/>
      <c r="AB45" s="614"/>
    </row>
    <row r="46" spans="1:28" ht="25.5">
      <c r="A46" s="614" t="s">
        <v>118</v>
      </c>
      <c r="B46" s="614" t="s">
        <v>483</v>
      </c>
      <c r="C46" s="615">
        <v>22000</v>
      </c>
      <c r="D46" s="614" t="s">
        <v>484</v>
      </c>
      <c r="E46" s="614" t="s">
        <v>485</v>
      </c>
      <c r="F46" s="614" t="s">
        <v>486</v>
      </c>
      <c r="G46" s="614">
        <v>26</v>
      </c>
      <c r="H46" s="614" t="s">
        <v>325</v>
      </c>
      <c r="I46" s="614" t="s">
        <v>314</v>
      </c>
      <c r="J46" s="614" t="s">
        <v>255</v>
      </c>
      <c r="K46" s="614" t="s">
        <v>243</v>
      </c>
      <c r="L46" s="614" t="s">
        <v>487</v>
      </c>
      <c r="M46" s="614">
        <f t="shared" si="0"/>
        <v>2.3182297154899896</v>
      </c>
      <c r="N46" s="614" t="s">
        <v>230</v>
      </c>
      <c r="O46" s="614"/>
      <c r="P46" s="614"/>
      <c r="Q46" s="614"/>
      <c r="R46" s="614"/>
      <c r="S46" s="614"/>
      <c r="T46" s="614"/>
      <c r="U46" s="614"/>
      <c r="V46" s="614"/>
      <c r="W46" s="614"/>
      <c r="X46" s="614"/>
      <c r="Y46" s="614"/>
      <c r="Z46" s="614"/>
      <c r="AA46" s="614"/>
      <c r="AB46" s="614"/>
    </row>
    <row r="47" spans="1:28" ht="12.75">
      <c r="A47" s="614" t="s">
        <v>123</v>
      </c>
      <c r="B47" s="614" t="s">
        <v>124</v>
      </c>
      <c r="C47" s="615">
        <v>49000</v>
      </c>
      <c r="D47" s="614" t="s">
        <v>488</v>
      </c>
      <c r="E47" s="614" t="s">
        <v>374</v>
      </c>
      <c r="F47" s="614" t="s">
        <v>489</v>
      </c>
      <c r="G47" s="614">
        <v>52</v>
      </c>
      <c r="H47" s="614" t="s">
        <v>490</v>
      </c>
      <c r="I47" s="614" t="s">
        <v>346</v>
      </c>
      <c r="J47" s="614" t="s">
        <v>220</v>
      </c>
      <c r="K47" s="614" t="s">
        <v>243</v>
      </c>
      <c r="L47" s="614" t="s">
        <v>491</v>
      </c>
      <c r="M47" s="614">
        <f t="shared" si="0"/>
        <v>2.5816649104320337</v>
      </c>
      <c r="N47" s="614" t="s">
        <v>230</v>
      </c>
      <c r="O47" s="614"/>
      <c r="P47" s="614"/>
      <c r="Q47" s="614"/>
      <c r="R47" s="614"/>
      <c r="S47" s="614"/>
      <c r="T47" s="614"/>
      <c r="U47" s="614"/>
      <c r="V47" s="614"/>
      <c r="W47" s="614"/>
      <c r="X47" s="614"/>
      <c r="Y47" s="614"/>
      <c r="Z47" s="614"/>
      <c r="AA47" s="614"/>
      <c r="AB47" s="614"/>
    </row>
    <row r="48" spans="1:28" ht="25.5">
      <c r="A48" s="614" t="s">
        <v>125</v>
      </c>
      <c r="B48" s="614" t="s">
        <v>126</v>
      </c>
      <c r="C48" s="615">
        <v>35000</v>
      </c>
      <c r="D48" s="614" t="s">
        <v>492</v>
      </c>
      <c r="E48" s="614" t="s">
        <v>374</v>
      </c>
      <c r="F48" s="614" t="s">
        <v>493</v>
      </c>
      <c r="G48" s="614">
        <v>24</v>
      </c>
      <c r="H48" s="614" t="s">
        <v>494</v>
      </c>
      <c r="I48" s="614" t="s">
        <v>352</v>
      </c>
      <c r="J48" s="614" t="s">
        <v>227</v>
      </c>
      <c r="K48" s="614" t="s">
        <v>495</v>
      </c>
      <c r="L48" s="616">
        <v>16</v>
      </c>
      <c r="M48" s="614">
        <f t="shared" si="0"/>
        <v>3.9954337899543377</v>
      </c>
      <c r="N48" s="614" t="s">
        <v>230</v>
      </c>
      <c r="O48" s="614"/>
      <c r="P48" s="614"/>
      <c r="Q48" s="614"/>
      <c r="R48" s="614"/>
      <c r="S48" s="614"/>
      <c r="T48" s="614"/>
      <c r="U48" s="614"/>
      <c r="V48" s="614"/>
      <c r="W48" s="614"/>
      <c r="X48" s="614"/>
      <c r="Y48" s="614"/>
      <c r="Z48" s="614"/>
      <c r="AA48" s="614"/>
      <c r="AB48" s="614"/>
    </row>
    <row r="49" spans="1:28" ht="25.5">
      <c r="A49" s="614" t="s">
        <v>127</v>
      </c>
      <c r="B49" s="614" t="s">
        <v>128</v>
      </c>
      <c r="C49" s="615">
        <v>32000</v>
      </c>
      <c r="D49" s="614" t="s">
        <v>497</v>
      </c>
      <c r="E49" s="614" t="s">
        <v>498</v>
      </c>
      <c r="F49" s="614" t="s">
        <v>499</v>
      </c>
      <c r="G49" s="614">
        <v>33</v>
      </c>
      <c r="H49" s="614" t="s">
        <v>500</v>
      </c>
      <c r="I49" s="614" t="s">
        <v>501</v>
      </c>
      <c r="J49" s="614" t="s">
        <v>227</v>
      </c>
      <c r="K49" s="614" t="s">
        <v>502</v>
      </c>
      <c r="L49" s="614" t="s">
        <v>503</v>
      </c>
      <c r="M49" s="614">
        <f t="shared" si="0"/>
        <v>2.6567040265670401</v>
      </c>
      <c r="N49" s="614" t="s">
        <v>230</v>
      </c>
      <c r="O49" s="614"/>
      <c r="P49" s="614"/>
      <c r="Q49" s="614"/>
      <c r="R49" s="614"/>
      <c r="S49" s="614"/>
      <c r="T49" s="614"/>
      <c r="U49" s="614"/>
      <c r="V49" s="614"/>
      <c r="W49" s="614"/>
      <c r="X49" s="614"/>
      <c r="Y49" s="614"/>
      <c r="Z49" s="614"/>
      <c r="AA49" s="614"/>
      <c r="AB49" s="614"/>
    </row>
    <row r="50" spans="1:28" ht="12.75">
      <c r="A50" s="614" t="s">
        <v>129</v>
      </c>
      <c r="B50" s="614" t="s">
        <v>130</v>
      </c>
      <c r="C50" s="615">
        <v>19000</v>
      </c>
      <c r="D50" s="614" t="s">
        <v>504</v>
      </c>
      <c r="E50" s="614" t="s">
        <v>374</v>
      </c>
      <c r="F50" s="614" t="s">
        <v>505</v>
      </c>
      <c r="G50" s="614">
        <v>27</v>
      </c>
      <c r="H50" s="614" t="s">
        <v>506</v>
      </c>
      <c r="I50" s="614" t="s">
        <v>507</v>
      </c>
      <c r="J50" s="614" t="s">
        <v>255</v>
      </c>
      <c r="K50" s="614" t="s">
        <v>508</v>
      </c>
      <c r="L50" s="614" t="s">
        <v>509</v>
      </c>
      <c r="M50" s="614">
        <f t="shared" si="0"/>
        <v>1.9279553526128868</v>
      </c>
      <c r="N50" s="614" t="s">
        <v>223</v>
      </c>
      <c r="O50" s="614"/>
      <c r="P50" s="614"/>
      <c r="Q50" s="614"/>
      <c r="R50" s="614"/>
      <c r="S50" s="614"/>
      <c r="T50" s="614"/>
      <c r="U50" s="614"/>
      <c r="V50" s="614"/>
      <c r="W50" s="614"/>
      <c r="X50" s="614"/>
      <c r="Y50" s="614"/>
      <c r="Z50" s="614"/>
      <c r="AA50" s="614"/>
      <c r="AB50" s="614"/>
    </row>
    <row r="51" spans="1:28" ht="12.75">
      <c r="A51" s="614" t="s">
        <v>132</v>
      </c>
      <c r="B51" s="614" t="s">
        <v>510</v>
      </c>
      <c r="C51" s="615">
        <v>22000</v>
      </c>
      <c r="D51" s="614" t="s">
        <v>511</v>
      </c>
      <c r="E51" s="614" t="s">
        <v>512</v>
      </c>
      <c r="F51" s="614" t="s">
        <v>513</v>
      </c>
      <c r="G51" s="614">
        <v>31</v>
      </c>
      <c r="H51" s="614" t="s">
        <v>431</v>
      </c>
      <c r="I51" s="614" t="s">
        <v>271</v>
      </c>
      <c r="J51" s="614" t="s">
        <v>220</v>
      </c>
      <c r="K51" s="614" t="s">
        <v>514</v>
      </c>
      <c r="L51" s="616">
        <v>23</v>
      </c>
      <c r="M51" s="614">
        <f t="shared" si="0"/>
        <v>1.9443216968625718</v>
      </c>
      <c r="N51" s="614" t="s">
        <v>223</v>
      </c>
      <c r="O51" s="614"/>
      <c r="P51" s="614"/>
      <c r="Q51" s="614"/>
      <c r="R51" s="614"/>
      <c r="S51" s="614"/>
      <c r="T51" s="614"/>
      <c r="U51" s="614"/>
      <c r="V51" s="614"/>
      <c r="W51" s="614"/>
      <c r="X51" s="614"/>
      <c r="Y51" s="614"/>
      <c r="Z51" s="614"/>
      <c r="AA51" s="614"/>
      <c r="AB51" s="614"/>
    </row>
    <row r="52" spans="1:28" ht="12.75">
      <c r="A52" s="614" t="s">
        <v>135</v>
      </c>
      <c r="B52" s="614" t="s">
        <v>516</v>
      </c>
      <c r="C52" s="615">
        <v>17000</v>
      </c>
      <c r="D52" s="614" t="s">
        <v>517</v>
      </c>
      <c r="E52" s="614" t="s">
        <v>518</v>
      </c>
      <c r="F52" s="614" t="s">
        <v>519</v>
      </c>
      <c r="G52" s="614">
        <v>37</v>
      </c>
      <c r="H52" s="614" t="s">
        <v>301</v>
      </c>
      <c r="I52" s="614" t="s">
        <v>314</v>
      </c>
      <c r="J52" s="614" t="s">
        <v>255</v>
      </c>
      <c r="K52" s="614" t="s">
        <v>520</v>
      </c>
      <c r="L52" s="614" t="s">
        <v>521</v>
      </c>
      <c r="M52" s="614">
        <f t="shared" si="0"/>
        <v>1.2587930396149574</v>
      </c>
      <c r="N52" s="614" t="s">
        <v>223</v>
      </c>
      <c r="O52" s="614"/>
      <c r="P52" s="614"/>
      <c r="Q52" s="614"/>
      <c r="R52" s="614"/>
      <c r="S52" s="614"/>
      <c r="T52" s="614"/>
      <c r="U52" s="614"/>
      <c r="V52" s="614"/>
      <c r="W52" s="614"/>
      <c r="X52" s="614"/>
      <c r="Y52" s="614"/>
      <c r="Z52" s="614"/>
      <c r="AA52" s="614"/>
      <c r="AB52" s="614"/>
    </row>
    <row r="53" spans="1:28" ht="25.5">
      <c r="A53" s="614" t="s">
        <v>136</v>
      </c>
      <c r="B53" s="614" t="s">
        <v>137</v>
      </c>
      <c r="C53" s="615">
        <v>33000</v>
      </c>
      <c r="D53" s="614" t="s">
        <v>522</v>
      </c>
      <c r="E53" s="614" t="s">
        <v>523</v>
      </c>
      <c r="F53" s="614" t="s">
        <v>522</v>
      </c>
      <c r="G53" s="614">
        <v>14</v>
      </c>
      <c r="H53" s="614" t="s">
        <v>524</v>
      </c>
      <c r="I53" s="614" t="s">
        <v>384</v>
      </c>
      <c r="J53" s="614" t="s">
        <v>227</v>
      </c>
      <c r="K53" s="614" t="s">
        <v>525</v>
      </c>
      <c r="L53" s="614" t="s">
        <v>526</v>
      </c>
      <c r="M53" s="614">
        <f t="shared" si="0"/>
        <v>6.4579256360078281</v>
      </c>
      <c r="N53" s="614" t="s">
        <v>237</v>
      </c>
      <c r="O53" s="614"/>
      <c r="P53" s="614"/>
      <c r="Q53" s="614"/>
      <c r="R53" s="614"/>
      <c r="S53" s="614"/>
      <c r="T53" s="614"/>
      <c r="U53" s="614"/>
      <c r="V53" s="614"/>
      <c r="W53" s="614"/>
      <c r="X53" s="614"/>
      <c r="Y53" s="614"/>
      <c r="Z53" s="614"/>
      <c r="AA53" s="614"/>
      <c r="AB53" s="614"/>
    </row>
    <row r="54" spans="1:28" ht="12.75">
      <c r="A54" s="614" t="s">
        <v>139</v>
      </c>
      <c r="B54" s="614" t="s">
        <v>140</v>
      </c>
      <c r="C54" s="615">
        <v>19000</v>
      </c>
      <c r="D54" s="614" t="s">
        <v>527</v>
      </c>
      <c r="E54" s="614" t="s">
        <v>528</v>
      </c>
      <c r="F54" s="614" t="s">
        <v>529</v>
      </c>
      <c r="G54" s="614">
        <v>17</v>
      </c>
      <c r="H54" s="614" t="s">
        <v>441</v>
      </c>
      <c r="I54" s="614" t="s">
        <v>296</v>
      </c>
      <c r="J54" s="614" t="s">
        <v>227</v>
      </c>
      <c r="K54" s="614" t="s">
        <v>530</v>
      </c>
      <c r="L54" s="614" t="s">
        <v>531</v>
      </c>
      <c r="M54" s="614">
        <f t="shared" si="0"/>
        <v>3.0620467365028201</v>
      </c>
      <c r="N54" s="614" t="s">
        <v>230</v>
      </c>
      <c r="O54" s="614"/>
      <c r="P54" s="614"/>
      <c r="Q54" s="614"/>
      <c r="R54" s="614"/>
      <c r="S54" s="614"/>
      <c r="T54" s="614"/>
      <c r="U54" s="614"/>
      <c r="V54" s="614"/>
      <c r="W54" s="614"/>
      <c r="X54" s="614"/>
      <c r="Y54" s="614"/>
      <c r="Z54" s="614"/>
      <c r="AA54" s="614"/>
      <c r="AB54" s="614"/>
    </row>
    <row r="55" spans="1:28" ht="12.75">
      <c r="A55" s="614" t="s">
        <v>143</v>
      </c>
      <c r="B55" s="614" t="s">
        <v>144</v>
      </c>
      <c r="C55" s="615">
        <v>25000</v>
      </c>
      <c r="D55" s="614" t="s">
        <v>532</v>
      </c>
      <c r="E55" s="614" t="s">
        <v>533</v>
      </c>
      <c r="F55" s="614" t="s">
        <v>534</v>
      </c>
      <c r="G55" s="614">
        <v>24</v>
      </c>
      <c r="H55" s="614" t="s">
        <v>535</v>
      </c>
      <c r="I55" s="614" t="s">
        <v>314</v>
      </c>
      <c r="J55" s="614" t="s">
        <v>227</v>
      </c>
      <c r="K55" s="614" t="s">
        <v>243</v>
      </c>
      <c r="L55" s="614" t="s">
        <v>536</v>
      </c>
      <c r="M55" s="614">
        <f t="shared" si="0"/>
        <v>2.8538812785388128</v>
      </c>
      <c r="N55" s="614" t="s">
        <v>230</v>
      </c>
      <c r="O55" s="614"/>
      <c r="P55" s="614"/>
      <c r="Q55" s="614"/>
      <c r="R55" s="614"/>
      <c r="S55" s="614"/>
      <c r="T55" s="614"/>
      <c r="U55" s="614"/>
      <c r="V55" s="614"/>
      <c r="W55" s="614"/>
      <c r="X55" s="614"/>
      <c r="Y55" s="614"/>
      <c r="Z55" s="614"/>
      <c r="AA55" s="614"/>
      <c r="AB55" s="614"/>
    </row>
    <row r="56" spans="1:28" ht="25.5">
      <c r="A56" s="614" t="s">
        <v>145</v>
      </c>
      <c r="B56" s="614" t="s">
        <v>146</v>
      </c>
      <c r="C56" s="615">
        <v>29000</v>
      </c>
      <c r="D56" s="614" t="s">
        <v>537</v>
      </c>
      <c r="E56" s="614" t="s">
        <v>374</v>
      </c>
      <c r="F56" s="614" t="s">
        <v>538</v>
      </c>
      <c r="G56" s="614">
        <v>82</v>
      </c>
      <c r="H56" s="614" t="s">
        <v>539</v>
      </c>
      <c r="I56" s="614" t="s">
        <v>234</v>
      </c>
      <c r="J56" s="614" t="s">
        <v>220</v>
      </c>
      <c r="K56" s="614" t="s">
        <v>540</v>
      </c>
      <c r="L56" s="614" t="s">
        <v>541</v>
      </c>
      <c r="M56" s="614">
        <f t="shared" si="0"/>
        <v>0.96892749749415308</v>
      </c>
      <c r="N56" s="614" t="s">
        <v>542</v>
      </c>
      <c r="O56" s="614"/>
      <c r="P56" s="614"/>
      <c r="Q56" s="614"/>
      <c r="R56" s="614"/>
      <c r="S56" s="614"/>
      <c r="T56" s="614"/>
      <c r="U56" s="614"/>
      <c r="V56" s="614"/>
      <c r="W56" s="614"/>
      <c r="X56" s="614"/>
      <c r="Y56" s="614"/>
      <c r="Z56" s="614"/>
      <c r="AA56" s="614"/>
      <c r="AB56" s="614"/>
    </row>
    <row r="57" spans="1:28" ht="25.5">
      <c r="A57" s="614" t="s">
        <v>149</v>
      </c>
      <c r="B57" s="614" t="s">
        <v>150</v>
      </c>
      <c r="C57" s="615">
        <v>23000</v>
      </c>
      <c r="D57" s="614" t="s">
        <v>543</v>
      </c>
      <c r="E57" s="614" t="s">
        <v>544</v>
      </c>
      <c r="F57" s="614" t="s">
        <v>545</v>
      </c>
      <c r="G57" s="614">
        <v>15</v>
      </c>
      <c r="H57" s="614" t="s">
        <v>546</v>
      </c>
      <c r="I57" s="614" t="s">
        <v>425</v>
      </c>
      <c r="J57" s="614" t="s">
        <v>227</v>
      </c>
      <c r="K57" s="614" t="s">
        <v>547</v>
      </c>
      <c r="L57" s="614" t="s">
        <v>548</v>
      </c>
      <c r="M57" s="614">
        <f t="shared" si="0"/>
        <v>4.2009132420091326</v>
      </c>
      <c r="N57" s="614" t="s">
        <v>237</v>
      </c>
      <c r="O57" s="614"/>
      <c r="P57" s="614"/>
      <c r="Q57" s="614"/>
      <c r="R57" s="614"/>
      <c r="S57" s="614"/>
      <c r="T57" s="614"/>
      <c r="U57" s="614"/>
      <c r="V57" s="614"/>
      <c r="W57" s="614"/>
      <c r="X57" s="614"/>
      <c r="Y57" s="614"/>
      <c r="Z57" s="614"/>
      <c r="AA57" s="614"/>
      <c r="AB57" s="614"/>
    </row>
    <row r="58" spans="1:28" ht="25.5">
      <c r="A58" s="614" t="s">
        <v>152</v>
      </c>
      <c r="B58" s="614" t="s">
        <v>153</v>
      </c>
      <c r="C58" s="615">
        <v>38000</v>
      </c>
      <c r="D58" s="614" t="s">
        <v>549</v>
      </c>
      <c r="E58" s="614" t="s">
        <v>216</v>
      </c>
      <c r="F58" s="614" t="s">
        <v>550</v>
      </c>
      <c r="G58" s="614">
        <v>19</v>
      </c>
      <c r="H58" s="614" t="s">
        <v>345</v>
      </c>
      <c r="I58" s="614" t="s">
        <v>551</v>
      </c>
      <c r="J58" s="614" t="s">
        <v>255</v>
      </c>
      <c r="K58" s="614" t="s">
        <v>552</v>
      </c>
      <c r="L58" s="616">
        <v>29</v>
      </c>
      <c r="M58" s="614">
        <f t="shared" si="0"/>
        <v>5.4794520547945202</v>
      </c>
      <c r="N58" s="614" t="s">
        <v>237</v>
      </c>
      <c r="O58" s="614"/>
      <c r="P58" s="614"/>
      <c r="Q58" s="614"/>
      <c r="R58" s="614"/>
      <c r="S58" s="614"/>
      <c r="T58" s="614"/>
      <c r="U58" s="614"/>
      <c r="V58" s="614"/>
      <c r="W58" s="614"/>
      <c r="X58" s="614"/>
      <c r="Y58" s="614"/>
      <c r="Z58" s="614"/>
      <c r="AA58" s="614"/>
      <c r="AB58" s="614"/>
    </row>
    <row r="59" spans="1:28" ht="25.5">
      <c r="A59" s="614" t="s">
        <v>156</v>
      </c>
      <c r="B59" s="614" t="s">
        <v>157</v>
      </c>
      <c r="C59" s="615">
        <v>31000</v>
      </c>
      <c r="D59" s="614" t="s">
        <v>554</v>
      </c>
      <c r="E59" s="614" t="s">
        <v>555</v>
      </c>
      <c r="F59" s="614" t="s">
        <v>556</v>
      </c>
      <c r="G59" s="614">
        <v>34</v>
      </c>
      <c r="H59" s="614" t="s">
        <v>444</v>
      </c>
      <c r="I59" s="614" t="s">
        <v>384</v>
      </c>
      <c r="J59" s="614" t="s">
        <v>255</v>
      </c>
      <c r="K59" s="614" t="s">
        <v>557</v>
      </c>
      <c r="L59" s="614" t="s">
        <v>558</v>
      </c>
      <c r="M59" s="614">
        <f t="shared" si="0"/>
        <v>2.4979854955680905</v>
      </c>
      <c r="N59" s="614" t="s">
        <v>230</v>
      </c>
      <c r="O59" s="614"/>
      <c r="P59" s="614"/>
      <c r="Q59" s="614"/>
      <c r="R59" s="614"/>
      <c r="S59" s="614"/>
      <c r="T59" s="614"/>
      <c r="U59" s="614"/>
      <c r="V59" s="614"/>
      <c r="W59" s="614"/>
      <c r="X59" s="614"/>
      <c r="Y59" s="614"/>
      <c r="Z59" s="614"/>
      <c r="AA59" s="614"/>
      <c r="AB59" s="614"/>
    </row>
    <row r="60" spans="1:28" ht="12.75">
      <c r="A60" s="614" t="s">
        <v>158</v>
      </c>
      <c r="B60" s="614" t="s">
        <v>159</v>
      </c>
      <c r="C60" s="615">
        <v>24000</v>
      </c>
      <c r="D60" s="614" t="s">
        <v>559</v>
      </c>
      <c r="E60" s="614" t="s">
        <v>216</v>
      </c>
      <c r="F60" s="614" t="s">
        <v>560</v>
      </c>
      <c r="G60" s="614">
        <v>62</v>
      </c>
      <c r="H60" s="614" t="s">
        <v>561</v>
      </c>
      <c r="I60" s="614" t="s">
        <v>562</v>
      </c>
      <c r="J60" s="614" t="s">
        <v>255</v>
      </c>
      <c r="K60" s="614" t="s">
        <v>263</v>
      </c>
      <c r="L60" s="614" t="s">
        <v>563</v>
      </c>
      <c r="M60" s="614">
        <f t="shared" si="0"/>
        <v>1.0605391073795847</v>
      </c>
      <c r="N60" s="614" t="s">
        <v>223</v>
      </c>
      <c r="O60" s="614"/>
      <c r="P60" s="614"/>
      <c r="Q60" s="614"/>
      <c r="R60" s="614"/>
      <c r="S60" s="614"/>
      <c r="T60" s="614"/>
      <c r="U60" s="614"/>
      <c r="V60" s="614"/>
      <c r="W60" s="614"/>
      <c r="X60" s="614"/>
      <c r="Y60" s="614"/>
      <c r="Z60" s="614"/>
      <c r="AA60" s="614"/>
      <c r="AB60" s="614"/>
    </row>
    <row r="61" spans="1:28" ht="25.5">
      <c r="A61" s="614" t="s">
        <v>160</v>
      </c>
      <c r="B61" s="614" t="s">
        <v>161</v>
      </c>
      <c r="C61" s="615">
        <v>17000</v>
      </c>
      <c r="D61" s="614" t="s">
        <v>564</v>
      </c>
      <c r="E61" s="614" t="s">
        <v>374</v>
      </c>
      <c r="F61" s="614" t="s">
        <v>565</v>
      </c>
      <c r="G61" s="614">
        <v>28</v>
      </c>
      <c r="H61" s="614" t="s">
        <v>566</v>
      </c>
      <c r="I61" s="614" t="s">
        <v>567</v>
      </c>
      <c r="J61" s="614" t="s">
        <v>255</v>
      </c>
      <c r="K61" s="614" t="s">
        <v>378</v>
      </c>
      <c r="L61" s="614" t="s">
        <v>568</v>
      </c>
      <c r="M61" s="614">
        <f t="shared" si="0"/>
        <v>1.6634050880626223</v>
      </c>
      <c r="N61" s="614" t="s">
        <v>223</v>
      </c>
      <c r="O61" s="614"/>
      <c r="P61" s="614"/>
      <c r="Q61" s="614"/>
      <c r="R61" s="614"/>
      <c r="S61" s="614"/>
      <c r="T61" s="614"/>
      <c r="U61" s="614"/>
      <c r="V61" s="614"/>
      <c r="W61" s="614"/>
      <c r="X61" s="614"/>
      <c r="Y61" s="614"/>
      <c r="Z61" s="614"/>
      <c r="AA61" s="614"/>
      <c r="AB61" s="614"/>
    </row>
    <row r="62" spans="1:28" ht="25.5">
      <c r="A62" s="614" t="s">
        <v>162</v>
      </c>
      <c r="B62" s="614" t="s">
        <v>163</v>
      </c>
      <c r="C62" s="615">
        <v>29000</v>
      </c>
      <c r="D62" s="614" t="s">
        <v>569</v>
      </c>
      <c r="E62" s="614" t="s">
        <v>570</v>
      </c>
      <c r="F62" s="614" t="s">
        <v>571</v>
      </c>
      <c r="G62" s="614">
        <v>17</v>
      </c>
      <c r="H62" s="614" t="s">
        <v>572</v>
      </c>
      <c r="I62" s="614" t="s">
        <v>573</v>
      </c>
      <c r="J62" s="614" t="s">
        <v>574</v>
      </c>
      <c r="K62" s="614" t="s">
        <v>575</v>
      </c>
      <c r="L62" s="614" t="s">
        <v>576</v>
      </c>
      <c r="M62" s="614">
        <f t="shared" si="0"/>
        <v>4.6736502820306205</v>
      </c>
      <c r="N62" s="614" t="s">
        <v>237</v>
      </c>
      <c r="O62" s="614"/>
      <c r="P62" s="614"/>
      <c r="Q62" s="614"/>
      <c r="R62" s="614"/>
      <c r="S62" s="614"/>
      <c r="T62" s="614"/>
      <c r="U62" s="614"/>
      <c r="V62" s="614"/>
      <c r="W62" s="614"/>
      <c r="X62" s="614"/>
      <c r="Y62" s="614"/>
      <c r="Z62" s="614"/>
      <c r="AA62" s="614"/>
      <c r="AB62" s="614"/>
    </row>
    <row r="63" spans="1:28" ht="12.75">
      <c r="A63" s="614" t="s">
        <v>166</v>
      </c>
      <c r="B63" s="614" t="s">
        <v>577</v>
      </c>
      <c r="C63" s="615">
        <v>48000</v>
      </c>
      <c r="D63" s="614" t="s">
        <v>578</v>
      </c>
      <c r="E63" s="614" t="s">
        <v>374</v>
      </c>
      <c r="F63" s="614" t="s">
        <v>579</v>
      </c>
      <c r="G63" s="614">
        <v>23</v>
      </c>
      <c r="H63" s="614" t="s">
        <v>580</v>
      </c>
      <c r="I63" s="614" t="s">
        <v>581</v>
      </c>
      <c r="J63" s="614" t="s">
        <v>220</v>
      </c>
      <c r="K63" s="614" t="s">
        <v>582</v>
      </c>
      <c r="L63" s="614" t="s">
        <v>583</v>
      </c>
      <c r="M63" s="614">
        <f t="shared" si="0"/>
        <v>5.7176891006551518</v>
      </c>
      <c r="N63" s="614" t="s">
        <v>237</v>
      </c>
      <c r="O63" s="614"/>
      <c r="P63" s="614"/>
      <c r="Q63" s="614"/>
      <c r="R63" s="614"/>
      <c r="S63" s="614"/>
      <c r="T63" s="614"/>
      <c r="U63" s="614"/>
      <c r="V63" s="614"/>
      <c r="W63" s="614"/>
      <c r="X63" s="614"/>
      <c r="Y63" s="614"/>
      <c r="Z63" s="614"/>
      <c r="AA63" s="614"/>
      <c r="AB63" s="614"/>
    </row>
    <row r="64" spans="1:28" ht="12.75">
      <c r="A64" s="614" t="s">
        <v>169</v>
      </c>
      <c r="B64" s="614" t="s">
        <v>170</v>
      </c>
      <c r="C64" s="615">
        <v>27000</v>
      </c>
      <c r="D64" s="614" t="s">
        <v>584</v>
      </c>
      <c r="E64" s="614" t="s">
        <v>585</v>
      </c>
      <c r="F64" s="614" t="s">
        <v>586</v>
      </c>
      <c r="G64" s="614">
        <v>45</v>
      </c>
      <c r="H64" s="614" t="s">
        <v>587</v>
      </c>
      <c r="I64" s="614" t="s">
        <v>271</v>
      </c>
      <c r="J64" s="614" t="s">
        <v>227</v>
      </c>
      <c r="K64" s="614" t="s">
        <v>588</v>
      </c>
      <c r="L64" s="614" t="s">
        <v>589</v>
      </c>
      <c r="M64" s="614">
        <f t="shared" si="0"/>
        <v>1.6438356164383561</v>
      </c>
      <c r="N64" s="614" t="s">
        <v>223</v>
      </c>
      <c r="O64" s="614"/>
      <c r="P64" s="614"/>
      <c r="Q64" s="614"/>
      <c r="R64" s="614"/>
      <c r="S64" s="614"/>
      <c r="T64" s="614"/>
      <c r="U64" s="614"/>
      <c r="V64" s="614"/>
      <c r="W64" s="614"/>
      <c r="X64" s="614"/>
      <c r="Y64" s="614"/>
      <c r="Z64" s="614"/>
      <c r="AA64" s="614"/>
      <c r="AB64" s="614"/>
    </row>
    <row r="65" spans="1:28" ht="12.75">
      <c r="A65" s="614" t="s">
        <v>171</v>
      </c>
      <c r="B65" s="614" t="s">
        <v>172</v>
      </c>
      <c r="C65" s="615">
        <v>24000</v>
      </c>
      <c r="D65" s="614" t="s">
        <v>590</v>
      </c>
      <c r="E65" s="614" t="s">
        <v>591</v>
      </c>
      <c r="F65" s="614" t="s">
        <v>518</v>
      </c>
      <c r="G65" s="614">
        <v>22</v>
      </c>
      <c r="H65" s="614" t="s">
        <v>362</v>
      </c>
      <c r="I65" s="614" t="s">
        <v>271</v>
      </c>
      <c r="J65" s="614" t="s">
        <v>227</v>
      </c>
      <c r="K65" s="614" t="s">
        <v>592</v>
      </c>
      <c r="L65" s="616">
        <v>44</v>
      </c>
      <c r="M65" s="614">
        <f t="shared" si="0"/>
        <v>2.9887920298879203</v>
      </c>
      <c r="N65" s="614" t="s">
        <v>230</v>
      </c>
      <c r="O65" s="614"/>
      <c r="P65" s="614"/>
      <c r="Q65" s="614"/>
      <c r="R65" s="614"/>
      <c r="S65" s="614"/>
      <c r="T65" s="614"/>
      <c r="U65" s="614"/>
      <c r="V65" s="614"/>
      <c r="W65" s="614"/>
      <c r="X65" s="614"/>
      <c r="Y65" s="614"/>
      <c r="Z65" s="614"/>
      <c r="AA65" s="614"/>
      <c r="AB65" s="614"/>
    </row>
    <row r="66" spans="1:28" ht="12.75">
      <c r="A66" s="614" t="s">
        <v>173</v>
      </c>
      <c r="B66" s="614" t="s">
        <v>174</v>
      </c>
      <c r="C66" s="615">
        <v>24000</v>
      </c>
      <c r="D66" s="614" t="s">
        <v>594</v>
      </c>
      <c r="E66" s="614" t="s">
        <v>595</v>
      </c>
      <c r="F66" s="614" t="s">
        <v>596</v>
      </c>
      <c r="G66" s="614">
        <v>19</v>
      </c>
      <c r="H66" s="614" t="s">
        <v>233</v>
      </c>
      <c r="I66" s="614"/>
      <c r="J66" s="614" t="s">
        <v>255</v>
      </c>
      <c r="K66" s="614" t="s">
        <v>597</v>
      </c>
      <c r="L66" s="616">
        <v>34</v>
      </c>
      <c r="M66" s="614">
        <f t="shared" si="0"/>
        <v>3.4607065609228549</v>
      </c>
      <c r="N66" s="614" t="s">
        <v>230</v>
      </c>
      <c r="O66" s="614"/>
      <c r="P66" s="614"/>
      <c r="Q66" s="614"/>
      <c r="R66" s="614"/>
      <c r="S66" s="614"/>
      <c r="T66" s="614"/>
      <c r="U66" s="614"/>
      <c r="V66" s="614"/>
      <c r="W66" s="614"/>
      <c r="X66" s="614"/>
      <c r="Y66" s="614"/>
      <c r="Z66" s="614"/>
      <c r="AA66" s="614"/>
      <c r="AB66" s="614"/>
    </row>
    <row r="67" spans="1:28" ht="25.5">
      <c r="A67" s="614" t="s">
        <v>176</v>
      </c>
      <c r="B67" s="614" t="s">
        <v>177</v>
      </c>
      <c r="C67" s="615">
        <v>37000</v>
      </c>
      <c r="D67" s="614" t="s">
        <v>599</v>
      </c>
      <c r="E67" s="614" t="s">
        <v>600</v>
      </c>
      <c r="F67" s="614" t="s">
        <v>601</v>
      </c>
      <c r="G67" s="614">
        <v>25</v>
      </c>
      <c r="H67" s="614" t="s">
        <v>602</v>
      </c>
      <c r="I67" s="614"/>
      <c r="J67" s="614" t="s">
        <v>227</v>
      </c>
      <c r="K67" s="614" t="s">
        <v>243</v>
      </c>
      <c r="L67" s="614" t="s">
        <v>603</v>
      </c>
      <c r="M67" s="614">
        <f t="shared" ref="M67:M76" si="1">C67/(G67*365)</f>
        <v>4.0547945205479454</v>
      </c>
      <c r="N67" s="614" t="s">
        <v>237</v>
      </c>
      <c r="O67" s="614"/>
      <c r="P67" s="614"/>
      <c r="Q67" s="614"/>
      <c r="R67" s="614"/>
      <c r="S67" s="614"/>
      <c r="T67" s="614"/>
      <c r="U67" s="614"/>
      <c r="V67" s="614"/>
      <c r="W67" s="614"/>
      <c r="X67" s="614"/>
      <c r="Y67" s="614"/>
      <c r="Z67" s="614"/>
      <c r="AA67" s="614"/>
      <c r="AB67" s="614"/>
    </row>
    <row r="68" spans="1:28" ht="12.75">
      <c r="A68" s="614" t="s">
        <v>179</v>
      </c>
      <c r="B68" s="614" t="s">
        <v>180</v>
      </c>
      <c r="C68" s="615">
        <v>26000</v>
      </c>
      <c r="D68" s="614" t="s">
        <v>604</v>
      </c>
      <c r="E68" s="614" t="s">
        <v>605</v>
      </c>
      <c r="F68" s="614" t="s">
        <v>606</v>
      </c>
      <c r="G68" s="614">
        <v>37</v>
      </c>
      <c r="H68" s="614" t="s">
        <v>241</v>
      </c>
      <c r="I68" s="614" t="s">
        <v>607</v>
      </c>
      <c r="J68" s="614" t="s">
        <v>220</v>
      </c>
      <c r="K68" s="614" t="s">
        <v>243</v>
      </c>
      <c r="L68" s="616">
        <v>49</v>
      </c>
      <c r="M68" s="614">
        <f t="shared" si="1"/>
        <v>1.9252128841169938</v>
      </c>
      <c r="N68" s="614" t="s">
        <v>223</v>
      </c>
      <c r="O68" s="614"/>
      <c r="P68" s="614"/>
      <c r="Q68" s="614"/>
      <c r="R68" s="614"/>
      <c r="S68" s="614"/>
      <c r="T68" s="614"/>
      <c r="U68" s="614"/>
      <c r="V68" s="614"/>
      <c r="W68" s="614"/>
      <c r="X68" s="614"/>
      <c r="Y68" s="614"/>
      <c r="Z68" s="614"/>
      <c r="AA68" s="614"/>
      <c r="AB68" s="614"/>
    </row>
    <row r="69" spans="1:28" ht="12.75">
      <c r="A69" s="614" t="s">
        <v>181</v>
      </c>
      <c r="B69" s="614" t="s">
        <v>182</v>
      </c>
      <c r="C69" s="615">
        <v>19000</v>
      </c>
      <c r="D69" s="614" t="s">
        <v>609</v>
      </c>
      <c r="E69" s="614" t="s">
        <v>374</v>
      </c>
      <c r="F69" s="614" t="s">
        <v>610</v>
      </c>
      <c r="G69" s="614">
        <v>4</v>
      </c>
      <c r="H69" s="614" t="s">
        <v>345</v>
      </c>
      <c r="I69" s="614" t="s">
        <v>278</v>
      </c>
      <c r="J69" s="614" t="s">
        <v>220</v>
      </c>
      <c r="K69" s="614" t="s">
        <v>611</v>
      </c>
      <c r="L69" s="614" t="s">
        <v>612</v>
      </c>
      <c r="M69" s="614">
        <f t="shared" si="1"/>
        <v>13.013698630136986</v>
      </c>
      <c r="N69" s="614" t="s">
        <v>458</v>
      </c>
      <c r="O69" s="614"/>
      <c r="P69" s="614"/>
      <c r="Q69" s="614"/>
      <c r="R69" s="614"/>
      <c r="S69" s="614"/>
      <c r="T69" s="614"/>
      <c r="U69" s="614"/>
      <c r="V69" s="614"/>
      <c r="W69" s="614"/>
      <c r="X69" s="614"/>
      <c r="Y69" s="614"/>
      <c r="Z69" s="614"/>
      <c r="AA69" s="614"/>
      <c r="AB69" s="614"/>
    </row>
    <row r="70" spans="1:28" ht="12.75">
      <c r="A70" s="614" t="s">
        <v>183</v>
      </c>
      <c r="B70" s="614" t="s">
        <v>184</v>
      </c>
      <c r="C70" s="615">
        <v>36000</v>
      </c>
      <c r="D70" s="614" t="s">
        <v>613</v>
      </c>
      <c r="E70" s="614" t="s">
        <v>614</v>
      </c>
      <c r="F70" s="614" t="s">
        <v>615</v>
      </c>
      <c r="G70" s="614">
        <v>34</v>
      </c>
      <c r="H70" s="614" t="s">
        <v>561</v>
      </c>
      <c r="I70" s="614" t="s">
        <v>339</v>
      </c>
      <c r="J70" s="614" t="s">
        <v>227</v>
      </c>
      <c r="K70" s="614" t="s">
        <v>616</v>
      </c>
      <c r="L70" s="614" t="s">
        <v>617</v>
      </c>
      <c r="M70" s="614">
        <f t="shared" si="1"/>
        <v>2.9008863819500403</v>
      </c>
      <c r="N70" s="614" t="s">
        <v>230</v>
      </c>
      <c r="O70" s="614"/>
      <c r="P70" s="614"/>
      <c r="Q70" s="614"/>
      <c r="R70" s="614"/>
      <c r="S70" s="614"/>
      <c r="T70" s="614"/>
      <c r="U70" s="614"/>
      <c r="V70" s="614"/>
      <c r="W70" s="614"/>
      <c r="X70" s="614"/>
      <c r="Y70" s="614"/>
      <c r="Z70" s="614"/>
      <c r="AA70" s="614"/>
      <c r="AB70" s="614"/>
    </row>
    <row r="71" spans="1:28" ht="12.75">
      <c r="A71" s="614" t="s">
        <v>186</v>
      </c>
      <c r="B71" s="614" t="s">
        <v>74</v>
      </c>
      <c r="C71" s="615">
        <v>27000</v>
      </c>
      <c r="D71" s="614" t="s">
        <v>618</v>
      </c>
      <c r="E71" s="614" t="s">
        <v>619</v>
      </c>
      <c r="F71" s="614" t="s">
        <v>620</v>
      </c>
      <c r="G71" s="614">
        <v>28</v>
      </c>
      <c r="H71" s="614" t="s">
        <v>462</v>
      </c>
      <c r="I71" s="614" t="s">
        <v>296</v>
      </c>
      <c r="J71" s="614" t="s">
        <v>227</v>
      </c>
      <c r="K71" s="614" t="s">
        <v>621</v>
      </c>
      <c r="L71" s="614" t="s">
        <v>622</v>
      </c>
      <c r="M71" s="614">
        <f t="shared" si="1"/>
        <v>2.6418786692759295</v>
      </c>
      <c r="N71" s="614" t="s">
        <v>230</v>
      </c>
      <c r="O71" s="614"/>
      <c r="P71" s="614"/>
      <c r="Q71" s="614"/>
      <c r="R71" s="614"/>
      <c r="S71" s="614"/>
      <c r="T71" s="614"/>
      <c r="U71" s="614"/>
      <c r="V71" s="614"/>
      <c r="W71" s="614"/>
      <c r="X71" s="614"/>
      <c r="Y71" s="614"/>
      <c r="Z71" s="614"/>
      <c r="AA71" s="614"/>
      <c r="AB71" s="614"/>
    </row>
    <row r="72" spans="1:28" ht="12.75">
      <c r="A72" s="614" t="s">
        <v>188</v>
      </c>
      <c r="B72" s="614" t="s">
        <v>39</v>
      </c>
      <c r="C72" s="615">
        <v>33000</v>
      </c>
      <c r="D72" s="614" t="s">
        <v>623</v>
      </c>
      <c r="E72" s="614" t="s">
        <v>624</v>
      </c>
      <c r="F72" s="614" t="s">
        <v>625</v>
      </c>
      <c r="G72" s="614">
        <v>72</v>
      </c>
      <c r="H72" s="614" t="s">
        <v>626</v>
      </c>
      <c r="I72" s="614" t="s">
        <v>627</v>
      </c>
      <c r="J72" s="614" t="s">
        <v>255</v>
      </c>
      <c r="K72" s="614" t="s">
        <v>628</v>
      </c>
      <c r="L72" s="616">
        <v>46</v>
      </c>
      <c r="M72" s="614">
        <f t="shared" si="1"/>
        <v>1.2557077625570776</v>
      </c>
      <c r="N72" s="614" t="s">
        <v>223</v>
      </c>
      <c r="O72" s="614"/>
      <c r="P72" s="614"/>
      <c r="Q72" s="614"/>
      <c r="R72" s="614"/>
      <c r="S72" s="614"/>
      <c r="T72" s="614"/>
      <c r="U72" s="614"/>
      <c r="V72" s="614"/>
      <c r="W72" s="614"/>
      <c r="X72" s="614"/>
      <c r="Y72" s="614"/>
      <c r="Z72" s="614"/>
      <c r="AA72" s="614"/>
      <c r="AB72" s="614"/>
    </row>
    <row r="73" spans="1:28" ht="25.5">
      <c r="A73" s="614" t="s">
        <v>191</v>
      </c>
      <c r="B73" s="614" t="s">
        <v>192</v>
      </c>
      <c r="C73" s="615">
        <v>50000</v>
      </c>
      <c r="D73" s="614" t="s">
        <v>630</v>
      </c>
      <c r="E73" s="614" t="s">
        <v>631</v>
      </c>
      <c r="F73" s="614" t="s">
        <v>632</v>
      </c>
      <c r="G73" s="614">
        <v>22</v>
      </c>
      <c r="H73" s="614" t="s">
        <v>633</v>
      </c>
      <c r="I73" s="614"/>
      <c r="J73" s="614" t="s">
        <v>227</v>
      </c>
      <c r="K73" s="614" t="s">
        <v>634</v>
      </c>
      <c r="L73" s="614" t="s">
        <v>635</v>
      </c>
      <c r="M73" s="614">
        <f t="shared" si="1"/>
        <v>6.2266500622665006</v>
      </c>
      <c r="N73" s="614" t="s">
        <v>237</v>
      </c>
      <c r="O73" s="614"/>
      <c r="P73" s="614"/>
      <c r="Q73" s="614"/>
      <c r="R73" s="614"/>
      <c r="S73" s="614"/>
      <c r="T73" s="614"/>
      <c r="U73" s="614"/>
      <c r="V73" s="614"/>
      <c r="W73" s="614"/>
      <c r="X73" s="614"/>
      <c r="Y73" s="614"/>
      <c r="Z73" s="614"/>
      <c r="AA73" s="614"/>
      <c r="AB73" s="614"/>
    </row>
    <row r="74" spans="1:28" ht="12.75">
      <c r="A74" s="614" t="s">
        <v>193</v>
      </c>
      <c r="B74" s="614" t="s">
        <v>194</v>
      </c>
      <c r="C74" s="615">
        <v>22000</v>
      </c>
      <c r="D74" s="614" t="s">
        <v>636</v>
      </c>
      <c r="E74" s="614" t="s">
        <v>637</v>
      </c>
      <c r="F74" s="614" t="s">
        <v>638</v>
      </c>
      <c r="G74" s="614">
        <v>18</v>
      </c>
      <c r="H74" s="614" t="s">
        <v>277</v>
      </c>
      <c r="I74" s="614" t="s">
        <v>314</v>
      </c>
      <c r="J74" s="614" t="s">
        <v>220</v>
      </c>
      <c r="K74" s="614" t="s">
        <v>378</v>
      </c>
      <c r="L74" s="616">
        <v>20</v>
      </c>
      <c r="M74" s="614">
        <f t="shared" si="1"/>
        <v>3.3485540334855401</v>
      </c>
      <c r="N74" s="614" t="s">
        <v>230</v>
      </c>
      <c r="O74" s="614"/>
      <c r="P74" s="614"/>
      <c r="Q74" s="614"/>
      <c r="R74" s="614"/>
      <c r="S74" s="614"/>
      <c r="T74" s="614"/>
      <c r="U74" s="614"/>
      <c r="V74" s="614"/>
      <c r="W74" s="614"/>
      <c r="X74" s="614"/>
      <c r="Y74" s="614"/>
      <c r="Z74" s="614"/>
      <c r="AA74" s="614"/>
      <c r="AB74" s="614"/>
    </row>
    <row r="75" spans="1:28" ht="12.75">
      <c r="A75" s="614" t="s">
        <v>195</v>
      </c>
      <c r="B75" s="614" t="s">
        <v>194</v>
      </c>
      <c r="C75" s="615">
        <v>20000</v>
      </c>
      <c r="D75" s="614" t="s">
        <v>640</v>
      </c>
      <c r="E75" s="614" t="s">
        <v>641</v>
      </c>
      <c r="F75" s="614" t="s">
        <v>642</v>
      </c>
      <c r="G75" s="614">
        <v>27</v>
      </c>
      <c r="H75" s="614" t="s">
        <v>506</v>
      </c>
      <c r="I75" s="614" t="s">
        <v>643</v>
      </c>
      <c r="J75" s="614" t="s">
        <v>227</v>
      </c>
      <c r="K75" s="614" t="s">
        <v>520</v>
      </c>
      <c r="L75" s="616">
        <v>32</v>
      </c>
      <c r="M75" s="614">
        <f t="shared" si="1"/>
        <v>2.0294266869609334</v>
      </c>
      <c r="N75" s="614" t="s">
        <v>230</v>
      </c>
      <c r="O75" s="614"/>
      <c r="P75" s="614"/>
      <c r="Q75" s="614"/>
      <c r="R75" s="614"/>
      <c r="S75" s="614"/>
      <c r="T75" s="614"/>
      <c r="U75" s="614"/>
      <c r="V75" s="614"/>
      <c r="W75" s="614"/>
      <c r="X75" s="614"/>
      <c r="Y75" s="614"/>
      <c r="Z75" s="614"/>
      <c r="AA75" s="614"/>
      <c r="AB75" s="614"/>
    </row>
    <row r="76" spans="1:28" ht="12.75">
      <c r="A76" s="614" t="s">
        <v>196</v>
      </c>
      <c r="B76" s="614" t="s">
        <v>197</v>
      </c>
      <c r="C76" s="615">
        <v>25000</v>
      </c>
      <c r="D76" s="614" t="s">
        <v>645</v>
      </c>
      <c r="E76" s="614" t="s">
        <v>646</v>
      </c>
      <c r="F76" s="614" t="s">
        <v>647</v>
      </c>
      <c r="G76" s="614">
        <v>31</v>
      </c>
      <c r="H76" s="614" t="s">
        <v>648</v>
      </c>
      <c r="I76" s="614" t="s">
        <v>278</v>
      </c>
      <c r="J76" s="614" t="s">
        <v>227</v>
      </c>
      <c r="K76" s="614" t="s">
        <v>649</v>
      </c>
      <c r="L76" s="614" t="s">
        <v>650</v>
      </c>
      <c r="M76" s="614">
        <f t="shared" si="1"/>
        <v>2.2094564737074678</v>
      </c>
      <c r="N76" s="614" t="s">
        <v>230</v>
      </c>
      <c r="O76" s="614"/>
      <c r="P76" s="614"/>
      <c r="Q76" s="614"/>
      <c r="R76" s="614"/>
      <c r="S76" s="614"/>
      <c r="T76" s="614"/>
      <c r="U76" s="614"/>
      <c r="V76" s="614"/>
      <c r="W76" s="614"/>
      <c r="X76" s="614"/>
      <c r="Y76" s="614"/>
      <c r="Z76" s="614"/>
      <c r="AA76" s="614"/>
      <c r="AB76" s="614"/>
    </row>
    <row r="77" spans="1:28" ht="12.75">
      <c r="A77" s="614"/>
      <c r="B77" s="614"/>
      <c r="C77" s="615"/>
      <c r="D77" s="614"/>
      <c r="E77" s="614"/>
      <c r="F77" s="614"/>
      <c r="G77" s="614"/>
      <c r="H77" s="614"/>
      <c r="I77" s="614"/>
      <c r="J77" s="614"/>
      <c r="K77" s="614"/>
      <c r="L77" s="614"/>
      <c r="M77" s="614"/>
      <c r="N77" s="614"/>
      <c r="O77" s="614"/>
      <c r="P77" s="614"/>
      <c r="Q77" s="614"/>
      <c r="R77" s="614"/>
      <c r="S77" s="614"/>
      <c r="T77" s="614"/>
      <c r="U77" s="614"/>
      <c r="V77" s="614"/>
      <c r="W77" s="614"/>
      <c r="X77" s="614"/>
      <c r="Y77" s="614"/>
      <c r="Z77" s="614"/>
      <c r="AA77" s="614"/>
      <c r="AB77" s="614"/>
    </row>
    <row r="78" spans="1:28" ht="12.75">
      <c r="A78" s="614"/>
      <c r="B78" s="614"/>
      <c r="C78" s="615"/>
      <c r="D78" s="614"/>
      <c r="E78" s="614"/>
      <c r="F78" s="614"/>
      <c r="G78" s="614"/>
      <c r="H78" s="614"/>
      <c r="I78" s="614"/>
      <c r="J78" s="614"/>
      <c r="K78" s="614"/>
      <c r="L78" s="614"/>
      <c r="M78" s="614"/>
      <c r="N78" s="614"/>
      <c r="O78" s="614"/>
      <c r="P78" s="614"/>
      <c r="Q78" s="614"/>
      <c r="R78" s="614"/>
      <c r="S78" s="614"/>
      <c r="T78" s="614"/>
      <c r="U78" s="614"/>
      <c r="V78" s="614"/>
      <c r="W78" s="614"/>
      <c r="X78" s="614"/>
      <c r="Y78" s="614"/>
      <c r="Z78" s="614"/>
      <c r="AA78" s="614"/>
      <c r="AB78" s="614"/>
    </row>
    <row r="79" spans="1:28" ht="12.75">
      <c r="A79" s="614"/>
      <c r="B79" s="614"/>
      <c r="C79" s="615"/>
      <c r="D79" s="614"/>
      <c r="E79" s="614"/>
      <c r="F79" s="614"/>
      <c r="G79" s="614"/>
      <c r="H79" s="614"/>
      <c r="I79" s="614"/>
      <c r="J79" s="614"/>
      <c r="K79" s="614"/>
      <c r="L79" s="614"/>
      <c r="M79" s="614"/>
      <c r="N79" s="614"/>
      <c r="O79" s="614"/>
      <c r="P79" s="614"/>
      <c r="Q79" s="614"/>
      <c r="R79" s="614"/>
      <c r="S79" s="614"/>
      <c r="T79" s="614"/>
      <c r="U79" s="614"/>
      <c r="V79" s="614"/>
      <c r="W79" s="614"/>
      <c r="X79" s="614"/>
      <c r="Y79" s="614"/>
      <c r="Z79" s="614"/>
      <c r="AA79" s="614"/>
      <c r="AB79" s="614"/>
    </row>
    <row r="80" spans="1:28" ht="12.75">
      <c r="A80" s="614"/>
      <c r="B80" s="614"/>
      <c r="C80" s="615"/>
      <c r="D80" s="614"/>
      <c r="E80" s="614"/>
      <c r="F80" s="614"/>
      <c r="G80" s="614"/>
      <c r="H80" s="614"/>
      <c r="I80" s="614"/>
      <c r="J80" s="614"/>
      <c r="K80" s="614"/>
      <c r="L80" s="614"/>
      <c r="M80" s="614"/>
      <c r="N80" s="614"/>
      <c r="O80" s="614"/>
      <c r="P80" s="614"/>
      <c r="Q80" s="614"/>
      <c r="R80" s="614"/>
      <c r="S80" s="614"/>
      <c r="T80" s="614"/>
      <c r="U80" s="614"/>
      <c r="V80" s="614"/>
      <c r="W80" s="614"/>
      <c r="X80" s="614"/>
      <c r="Y80" s="614"/>
      <c r="Z80" s="614"/>
      <c r="AA80" s="614"/>
      <c r="AB80" s="614"/>
    </row>
    <row r="81" spans="1:28" ht="12.75">
      <c r="A81" s="614"/>
      <c r="B81" s="614"/>
      <c r="C81" s="615"/>
      <c r="D81" s="614"/>
      <c r="E81" s="614"/>
      <c r="F81" s="614"/>
      <c r="G81" s="614"/>
      <c r="H81" s="614"/>
      <c r="I81" s="614"/>
      <c r="J81" s="614"/>
      <c r="K81" s="614"/>
      <c r="L81" s="614"/>
      <c r="M81" s="614"/>
      <c r="N81" s="614"/>
      <c r="O81" s="614"/>
      <c r="P81" s="614"/>
      <c r="Q81" s="614"/>
      <c r="R81" s="614"/>
      <c r="S81" s="614"/>
      <c r="T81" s="614"/>
      <c r="U81" s="614"/>
      <c r="V81" s="614"/>
      <c r="W81" s="614"/>
      <c r="X81" s="614"/>
      <c r="Y81" s="614"/>
      <c r="Z81" s="614"/>
      <c r="AA81" s="614"/>
      <c r="AB81" s="614"/>
    </row>
    <row r="82" spans="1:28" ht="12.75">
      <c r="A82" s="614"/>
      <c r="B82" s="614"/>
      <c r="C82" s="615"/>
      <c r="D82" s="614"/>
      <c r="E82" s="614"/>
      <c r="F82" s="614"/>
      <c r="G82" s="614"/>
      <c r="H82" s="614"/>
      <c r="I82" s="614"/>
      <c r="J82" s="614"/>
      <c r="K82" s="614"/>
      <c r="L82" s="614"/>
      <c r="M82" s="614"/>
      <c r="N82" s="614"/>
      <c r="O82" s="614"/>
      <c r="P82" s="614"/>
      <c r="Q82" s="614"/>
      <c r="R82" s="614"/>
      <c r="S82" s="614"/>
      <c r="T82" s="614"/>
      <c r="U82" s="614"/>
      <c r="V82" s="614"/>
      <c r="W82" s="614"/>
      <c r="X82" s="614"/>
      <c r="Y82" s="614"/>
      <c r="Z82" s="614"/>
      <c r="AA82" s="614"/>
      <c r="AB82" s="614"/>
    </row>
    <row r="83" spans="1:28" ht="12.75">
      <c r="A83" s="614"/>
      <c r="B83" s="614"/>
      <c r="C83" s="615"/>
      <c r="D83" s="614"/>
      <c r="E83" s="614"/>
      <c r="F83" s="614"/>
      <c r="G83" s="614"/>
      <c r="H83" s="614"/>
      <c r="I83" s="614"/>
      <c r="J83" s="614"/>
      <c r="K83" s="614"/>
      <c r="L83" s="614"/>
      <c r="M83" s="614"/>
      <c r="N83" s="614"/>
      <c r="O83" s="614"/>
      <c r="P83" s="614"/>
      <c r="Q83" s="614"/>
      <c r="R83" s="614"/>
      <c r="S83" s="614"/>
      <c r="T83" s="614"/>
      <c r="U83" s="614"/>
      <c r="V83" s="614"/>
      <c r="W83" s="614"/>
      <c r="X83" s="614"/>
      <c r="Y83" s="614"/>
      <c r="Z83" s="614"/>
      <c r="AA83" s="614"/>
      <c r="AB83" s="614"/>
    </row>
    <row r="84" spans="1:28" ht="12.75">
      <c r="A84" s="614"/>
      <c r="B84" s="614"/>
      <c r="C84" s="615"/>
      <c r="D84" s="614"/>
      <c r="E84" s="614"/>
      <c r="F84" s="614"/>
      <c r="G84" s="614"/>
      <c r="H84" s="614"/>
      <c r="I84" s="614"/>
      <c r="J84" s="614"/>
      <c r="K84" s="614"/>
      <c r="L84" s="614"/>
      <c r="M84" s="614"/>
      <c r="N84" s="614"/>
      <c r="O84" s="614"/>
      <c r="P84" s="614"/>
      <c r="Q84" s="614"/>
      <c r="R84" s="614"/>
      <c r="S84" s="614"/>
      <c r="T84" s="614"/>
      <c r="U84" s="614"/>
      <c r="V84" s="614"/>
      <c r="W84" s="614"/>
      <c r="X84" s="614"/>
      <c r="Y84" s="614"/>
      <c r="Z84" s="614"/>
      <c r="AA84" s="614"/>
      <c r="AB84" s="614"/>
    </row>
    <row r="85" spans="1:28" ht="12.75">
      <c r="A85" s="614"/>
      <c r="B85" s="614"/>
      <c r="C85" s="615"/>
      <c r="D85" s="614"/>
      <c r="E85" s="614"/>
      <c r="F85" s="614"/>
      <c r="G85" s="614"/>
      <c r="H85" s="614"/>
      <c r="I85" s="614"/>
      <c r="J85" s="614"/>
      <c r="K85" s="614"/>
      <c r="L85" s="614"/>
      <c r="M85" s="614"/>
      <c r="N85" s="614"/>
      <c r="O85" s="614"/>
      <c r="P85" s="614"/>
      <c r="Q85" s="614"/>
      <c r="R85" s="614"/>
      <c r="S85" s="614"/>
      <c r="T85" s="614"/>
      <c r="U85" s="614"/>
      <c r="V85" s="614"/>
      <c r="W85" s="614"/>
      <c r="X85" s="614"/>
      <c r="Y85" s="614"/>
      <c r="Z85" s="614"/>
      <c r="AA85" s="614"/>
      <c r="AB85" s="614"/>
    </row>
    <row r="86" spans="1:28" ht="12.75">
      <c r="A86" s="614"/>
      <c r="B86" s="614"/>
      <c r="C86" s="615"/>
      <c r="D86" s="614"/>
      <c r="E86" s="614"/>
      <c r="F86" s="614"/>
      <c r="G86" s="614"/>
      <c r="H86" s="614"/>
      <c r="I86" s="614"/>
      <c r="J86" s="614"/>
      <c r="K86" s="614"/>
      <c r="L86" s="614"/>
      <c r="M86" s="614"/>
      <c r="N86" s="614"/>
      <c r="O86" s="614"/>
      <c r="P86" s="614"/>
      <c r="Q86" s="614"/>
      <c r="R86" s="614"/>
      <c r="S86" s="614"/>
      <c r="T86" s="614"/>
      <c r="U86" s="614"/>
      <c r="V86" s="614"/>
      <c r="W86" s="614"/>
      <c r="X86" s="614"/>
      <c r="Y86" s="614"/>
      <c r="Z86" s="614"/>
      <c r="AA86" s="614"/>
      <c r="AB86" s="614"/>
    </row>
    <row r="87" spans="1:28" ht="12.75">
      <c r="A87" s="614"/>
      <c r="B87" s="614"/>
      <c r="C87" s="615"/>
      <c r="D87" s="614"/>
      <c r="E87" s="614"/>
      <c r="F87" s="614"/>
      <c r="G87" s="614"/>
      <c r="H87" s="614"/>
      <c r="I87" s="614"/>
      <c r="J87" s="614"/>
      <c r="K87" s="614"/>
      <c r="L87" s="614"/>
      <c r="M87" s="614"/>
      <c r="N87" s="614"/>
      <c r="O87" s="614"/>
      <c r="P87" s="614"/>
      <c r="Q87" s="614"/>
      <c r="R87" s="614"/>
      <c r="S87" s="614"/>
      <c r="T87" s="614"/>
      <c r="U87" s="614"/>
      <c r="V87" s="614"/>
      <c r="W87" s="614"/>
      <c r="X87" s="614"/>
      <c r="Y87" s="614"/>
      <c r="Z87" s="614"/>
      <c r="AA87" s="614"/>
      <c r="AB87" s="614"/>
    </row>
    <row r="88" spans="1:28" ht="12.75">
      <c r="A88" s="614"/>
      <c r="B88" s="614"/>
      <c r="C88" s="615"/>
      <c r="D88" s="614"/>
      <c r="E88" s="614"/>
      <c r="F88" s="614"/>
      <c r="G88" s="614"/>
      <c r="H88" s="614"/>
      <c r="I88" s="614"/>
      <c r="J88" s="614"/>
      <c r="K88" s="614"/>
      <c r="L88" s="614"/>
      <c r="M88" s="614"/>
      <c r="N88" s="614"/>
      <c r="O88" s="614"/>
      <c r="P88" s="614"/>
      <c r="Q88" s="614"/>
      <c r="R88" s="614"/>
      <c r="S88" s="614"/>
      <c r="T88" s="614"/>
      <c r="U88" s="614"/>
      <c r="V88" s="614"/>
      <c r="W88" s="614"/>
      <c r="X88" s="614"/>
      <c r="Y88" s="614"/>
      <c r="Z88" s="614"/>
      <c r="AA88" s="614"/>
      <c r="AB88" s="614"/>
    </row>
    <row r="89" spans="1:28" ht="12.75">
      <c r="A89" s="614"/>
      <c r="B89" s="614"/>
      <c r="C89" s="615"/>
      <c r="D89" s="614"/>
      <c r="E89" s="614"/>
      <c r="F89" s="614"/>
      <c r="G89" s="614"/>
      <c r="H89" s="614"/>
      <c r="I89" s="614"/>
      <c r="J89" s="614"/>
      <c r="K89" s="614"/>
      <c r="L89" s="614"/>
      <c r="M89" s="614"/>
      <c r="N89" s="614"/>
      <c r="O89" s="614"/>
      <c r="P89" s="614"/>
      <c r="Q89" s="614"/>
      <c r="R89" s="614"/>
      <c r="S89" s="614"/>
      <c r="T89" s="614"/>
      <c r="U89" s="614"/>
      <c r="V89" s="614"/>
      <c r="W89" s="614"/>
      <c r="X89" s="614"/>
      <c r="Y89" s="614"/>
      <c r="Z89" s="614"/>
      <c r="AA89" s="614"/>
      <c r="AB89" s="614"/>
    </row>
    <row r="90" spans="1:28" ht="12.75">
      <c r="A90" s="614"/>
      <c r="B90" s="614"/>
      <c r="C90" s="615"/>
      <c r="D90" s="614"/>
      <c r="E90" s="614"/>
      <c r="F90" s="614"/>
      <c r="G90" s="614"/>
      <c r="H90" s="614"/>
      <c r="I90" s="614"/>
      <c r="J90" s="614"/>
      <c r="K90" s="614"/>
      <c r="L90" s="614"/>
      <c r="M90" s="614"/>
      <c r="N90" s="614"/>
      <c r="O90" s="614"/>
      <c r="P90" s="614"/>
      <c r="Q90" s="614"/>
      <c r="R90" s="614"/>
      <c r="S90" s="614"/>
      <c r="T90" s="614"/>
      <c r="U90" s="614"/>
      <c r="V90" s="614"/>
      <c r="W90" s="614"/>
      <c r="X90" s="614"/>
      <c r="Y90" s="614"/>
      <c r="Z90" s="614"/>
      <c r="AA90" s="614"/>
      <c r="AB90" s="614"/>
    </row>
    <row r="91" spans="1:28" ht="12.75">
      <c r="A91" s="614"/>
      <c r="B91" s="614"/>
      <c r="C91" s="615"/>
      <c r="D91" s="614"/>
      <c r="E91" s="614"/>
      <c r="F91" s="614"/>
      <c r="G91" s="614"/>
      <c r="H91" s="614"/>
      <c r="I91" s="614"/>
      <c r="J91" s="614"/>
      <c r="K91" s="614"/>
      <c r="L91" s="614"/>
      <c r="M91" s="614"/>
      <c r="N91" s="614"/>
      <c r="O91" s="614"/>
      <c r="P91" s="614"/>
      <c r="Q91" s="614"/>
      <c r="R91" s="614"/>
      <c r="S91" s="614"/>
      <c r="T91" s="614"/>
      <c r="U91" s="614"/>
      <c r="V91" s="614"/>
      <c r="W91" s="614"/>
      <c r="X91" s="614"/>
      <c r="Y91" s="614"/>
      <c r="Z91" s="614"/>
      <c r="AA91" s="614"/>
      <c r="AB91" s="614"/>
    </row>
    <row r="92" spans="1:28" ht="12.75">
      <c r="A92" s="614"/>
      <c r="B92" s="614"/>
      <c r="C92" s="615"/>
      <c r="D92" s="614"/>
      <c r="E92" s="614"/>
      <c r="F92" s="614"/>
      <c r="G92" s="614"/>
      <c r="H92" s="614"/>
      <c r="I92" s="614"/>
      <c r="J92" s="614"/>
      <c r="K92" s="614"/>
      <c r="L92" s="614"/>
      <c r="M92" s="614"/>
      <c r="N92" s="614"/>
      <c r="O92" s="614"/>
      <c r="P92" s="614"/>
      <c r="Q92" s="614"/>
      <c r="R92" s="614"/>
      <c r="S92" s="614"/>
      <c r="T92" s="614"/>
      <c r="U92" s="614"/>
      <c r="V92" s="614"/>
      <c r="W92" s="614"/>
      <c r="X92" s="614"/>
      <c r="Y92" s="614"/>
      <c r="Z92" s="614"/>
      <c r="AA92" s="614"/>
      <c r="AB92" s="614"/>
    </row>
    <row r="93" spans="1:28" ht="12.75">
      <c r="A93" s="614"/>
      <c r="B93" s="614"/>
      <c r="C93" s="615"/>
      <c r="D93" s="614"/>
      <c r="E93" s="614"/>
      <c r="F93" s="614"/>
      <c r="G93" s="614"/>
      <c r="H93" s="614"/>
      <c r="I93" s="614"/>
      <c r="J93" s="614"/>
      <c r="K93" s="614"/>
      <c r="L93" s="614"/>
      <c r="M93" s="614"/>
      <c r="N93" s="614"/>
      <c r="O93" s="614"/>
      <c r="P93" s="614"/>
      <c r="Q93" s="614"/>
      <c r="R93" s="614"/>
      <c r="S93" s="614"/>
      <c r="T93" s="614"/>
      <c r="U93" s="614"/>
      <c r="V93" s="614"/>
      <c r="W93" s="614"/>
      <c r="X93" s="614"/>
      <c r="Y93" s="614"/>
      <c r="Z93" s="614"/>
      <c r="AA93" s="614"/>
      <c r="AB93" s="614"/>
    </row>
    <row r="94" spans="1:28" ht="12.75">
      <c r="A94" s="614"/>
      <c r="B94" s="614"/>
      <c r="C94" s="615"/>
      <c r="D94" s="614"/>
      <c r="E94" s="614"/>
      <c r="F94" s="614"/>
      <c r="G94" s="614"/>
      <c r="H94" s="614"/>
      <c r="I94" s="614"/>
      <c r="J94" s="614"/>
      <c r="K94" s="614"/>
      <c r="L94" s="614"/>
      <c r="M94" s="614"/>
      <c r="N94" s="614"/>
      <c r="O94" s="614"/>
      <c r="P94" s="614"/>
      <c r="Q94" s="614"/>
      <c r="R94" s="614"/>
      <c r="S94" s="614"/>
      <c r="T94" s="614"/>
      <c r="U94" s="614"/>
      <c r="V94" s="614"/>
      <c r="W94" s="614"/>
      <c r="X94" s="614"/>
      <c r="Y94" s="614"/>
      <c r="Z94" s="614"/>
      <c r="AA94" s="614"/>
      <c r="AB94" s="614"/>
    </row>
    <row r="95" spans="1:28" ht="12.75">
      <c r="A95" s="614"/>
      <c r="B95" s="614"/>
      <c r="C95" s="615"/>
      <c r="D95" s="614"/>
      <c r="E95" s="614"/>
      <c r="F95" s="614"/>
      <c r="G95" s="614"/>
      <c r="H95" s="614"/>
      <c r="I95" s="614"/>
      <c r="J95" s="614"/>
      <c r="K95" s="614"/>
      <c r="L95" s="614"/>
      <c r="M95" s="614"/>
      <c r="N95" s="614"/>
      <c r="O95" s="614"/>
      <c r="P95" s="614"/>
      <c r="Q95" s="614"/>
      <c r="R95" s="614"/>
      <c r="S95" s="614"/>
      <c r="T95" s="614"/>
      <c r="U95" s="614"/>
      <c r="V95" s="614"/>
      <c r="W95" s="614"/>
      <c r="X95" s="614"/>
      <c r="Y95" s="614"/>
      <c r="Z95" s="614"/>
      <c r="AA95" s="614"/>
      <c r="AB95" s="614"/>
    </row>
    <row r="96" spans="1:28" ht="12.75">
      <c r="A96" s="614"/>
      <c r="B96" s="614"/>
      <c r="C96" s="615"/>
      <c r="D96" s="614"/>
      <c r="E96" s="614"/>
      <c r="F96" s="614"/>
      <c r="G96" s="614"/>
      <c r="H96" s="614"/>
      <c r="I96" s="614"/>
      <c r="J96" s="614"/>
      <c r="K96" s="614"/>
      <c r="L96" s="614"/>
      <c r="M96" s="614"/>
      <c r="N96" s="614"/>
      <c r="O96" s="614"/>
      <c r="P96" s="614"/>
      <c r="Q96" s="614"/>
      <c r="R96" s="614"/>
      <c r="S96" s="614"/>
      <c r="T96" s="614"/>
      <c r="U96" s="614"/>
      <c r="V96" s="614"/>
      <c r="W96" s="614"/>
      <c r="X96" s="614"/>
      <c r="Y96" s="614"/>
      <c r="Z96" s="614"/>
      <c r="AA96" s="614"/>
      <c r="AB96" s="614"/>
    </row>
    <row r="97" spans="1:28" ht="12.75">
      <c r="A97" s="614"/>
      <c r="B97" s="614"/>
      <c r="C97" s="615"/>
      <c r="D97" s="614"/>
      <c r="E97" s="614"/>
      <c r="F97" s="614"/>
      <c r="G97" s="614"/>
      <c r="H97" s="614"/>
      <c r="I97" s="614"/>
      <c r="J97" s="614"/>
      <c r="K97" s="614"/>
      <c r="L97" s="614"/>
      <c r="M97" s="614"/>
      <c r="N97" s="614"/>
      <c r="O97" s="614"/>
      <c r="P97" s="614"/>
      <c r="Q97" s="614"/>
      <c r="R97" s="614"/>
      <c r="S97" s="614"/>
      <c r="T97" s="614"/>
      <c r="U97" s="614"/>
      <c r="V97" s="614"/>
      <c r="W97" s="614"/>
      <c r="X97" s="614"/>
      <c r="Y97" s="614"/>
      <c r="Z97" s="614"/>
      <c r="AA97" s="614"/>
      <c r="AB97" s="614"/>
    </row>
    <row r="98" spans="1:28" ht="12.75">
      <c r="A98" s="614"/>
      <c r="B98" s="614"/>
      <c r="C98" s="615"/>
      <c r="D98" s="614"/>
      <c r="E98" s="614"/>
      <c r="F98" s="614"/>
      <c r="G98" s="614"/>
      <c r="H98" s="614"/>
      <c r="I98" s="614"/>
      <c r="J98" s="614"/>
      <c r="K98" s="614"/>
      <c r="L98" s="614"/>
      <c r="M98" s="614"/>
      <c r="N98" s="614"/>
      <c r="O98" s="614"/>
      <c r="P98" s="614"/>
      <c r="Q98" s="614"/>
      <c r="R98" s="614"/>
      <c r="S98" s="614"/>
      <c r="T98" s="614"/>
      <c r="U98" s="614"/>
      <c r="V98" s="614"/>
      <c r="W98" s="614"/>
      <c r="X98" s="614"/>
      <c r="Y98" s="614"/>
      <c r="Z98" s="614"/>
      <c r="AA98" s="614"/>
      <c r="AB98" s="614"/>
    </row>
    <row r="99" spans="1:28" ht="12.75">
      <c r="A99" s="614"/>
      <c r="B99" s="614"/>
      <c r="C99" s="615"/>
      <c r="D99" s="614"/>
      <c r="E99" s="614"/>
      <c r="F99" s="614"/>
      <c r="G99" s="614"/>
      <c r="H99" s="614"/>
      <c r="I99" s="614"/>
      <c r="J99" s="614"/>
      <c r="K99" s="614"/>
      <c r="L99" s="614"/>
      <c r="M99" s="614"/>
      <c r="N99" s="614"/>
      <c r="O99" s="614"/>
      <c r="P99" s="614"/>
      <c r="Q99" s="614"/>
      <c r="R99" s="614"/>
      <c r="S99" s="614"/>
      <c r="T99" s="614"/>
      <c r="U99" s="614"/>
      <c r="V99" s="614"/>
      <c r="W99" s="614"/>
      <c r="X99" s="614"/>
      <c r="Y99" s="614"/>
      <c r="Z99" s="614"/>
      <c r="AA99" s="614"/>
      <c r="AB99" s="614"/>
    </row>
    <row r="100" spans="1:28" ht="12.75">
      <c r="A100" s="614"/>
      <c r="B100" s="614"/>
      <c r="C100" s="615"/>
      <c r="D100" s="614"/>
      <c r="E100" s="614"/>
      <c r="F100" s="614"/>
      <c r="G100" s="614"/>
      <c r="H100" s="614"/>
      <c r="I100" s="614"/>
      <c r="J100" s="614"/>
      <c r="K100" s="614"/>
      <c r="L100" s="614"/>
      <c r="M100" s="614"/>
      <c r="N100" s="614"/>
      <c r="O100" s="614"/>
      <c r="P100" s="614"/>
      <c r="Q100" s="614"/>
      <c r="R100" s="614"/>
      <c r="S100" s="614"/>
      <c r="T100" s="614"/>
      <c r="U100" s="614"/>
      <c r="V100" s="614"/>
      <c r="W100" s="614"/>
      <c r="X100" s="614"/>
      <c r="Y100" s="614"/>
      <c r="Z100" s="614"/>
      <c r="AA100" s="614"/>
      <c r="AB100" s="614"/>
    </row>
    <row r="101" spans="1:28" ht="12.75">
      <c r="A101" s="614"/>
      <c r="B101" s="614"/>
      <c r="C101" s="615"/>
      <c r="D101" s="614"/>
      <c r="E101" s="614"/>
      <c r="F101" s="614"/>
      <c r="G101" s="614"/>
      <c r="H101" s="614"/>
      <c r="I101" s="614"/>
      <c r="J101" s="614"/>
      <c r="K101" s="614"/>
      <c r="L101" s="614"/>
      <c r="M101" s="614"/>
      <c r="N101" s="614"/>
      <c r="O101" s="614"/>
      <c r="P101" s="614"/>
      <c r="Q101" s="614"/>
      <c r="R101" s="614"/>
      <c r="S101" s="614"/>
      <c r="T101" s="614"/>
      <c r="U101" s="614"/>
      <c r="V101" s="614"/>
      <c r="W101" s="614"/>
      <c r="X101" s="614"/>
      <c r="Y101" s="614"/>
      <c r="Z101" s="614"/>
      <c r="AA101" s="614"/>
      <c r="AB101" s="614"/>
    </row>
    <row r="102" spans="1:28" ht="12.75">
      <c r="A102" s="614"/>
      <c r="B102" s="614"/>
      <c r="C102" s="615"/>
      <c r="D102" s="614"/>
      <c r="E102" s="614"/>
      <c r="F102" s="614"/>
      <c r="G102" s="614"/>
      <c r="H102" s="614"/>
      <c r="I102" s="614"/>
      <c r="J102" s="614"/>
      <c r="K102" s="614"/>
      <c r="L102" s="614"/>
      <c r="M102" s="614"/>
      <c r="N102" s="614"/>
      <c r="O102" s="614"/>
      <c r="P102" s="614"/>
      <c r="Q102" s="614"/>
      <c r="R102" s="614"/>
      <c r="S102" s="614"/>
      <c r="T102" s="614"/>
      <c r="U102" s="614"/>
      <c r="V102" s="614"/>
      <c r="W102" s="614"/>
      <c r="X102" s="614"/>
      <c r="Y102" s="614"/>
      <c r="Z102" s="614"/>
      <c r="AA102" s="614"/>
      <c r="AB102" s="614"/>
    </row>
    <row r="103" spans="1:28" ht="12.75">
      <c r="A103" s="614"/>
      <c r="B103" s="614"/>
      <c r="C103" s="615"/>
      <c r="D103" s="614"/>
      <c r="E103" s="614"/>
      <c r="F103" s="614"/>
      <c r="G103" s="614"/>
      <c r="H103" s="614"/>
      <c r="I103" s="614"/>
      <c r="J103" s="614"/>
      <c r="K103" s="614"/>
      <c r="L103" s="614"/>
      <c r="M103" s="614"/>
      <c r="N103" s="614"/>
      <c r="O103" s="614"/>
      <c r="P103" s="614"/>
      <c r="Q103" s="614"/>
      <c r="R103" s="614"/>
      <c r="S103" s="614"/>
      <c r="T103" s="614"/>
      <c r="U103" s="614"/>
      <c r="V103" s="614"/>
      <c r="W103" s="614"/>
      <c r="X103" s="614"/>
      <c r="Y103" s="614"/>
      <c r="Z103" s="614"/>
      <c r="AA103" s="614"/>
      <c r="AB103" s="614"/>
    </row>
    <row r="104" spans="1:28" ht="12.75">
      <c r="A104" s="614"/>
      <c r="B104" s="614"/>
      <c r="C104" s="615"/>
      <c r="D104" s="614"/>
      <c r="E104" s="614"/>
      <c r="F104" s="614"/>
      <c r="G104" s="614"/>
      <c r="H104" s="614"/>
      <c r="I104" s="614"/>
      <c r="J104" s="614"/>
      <c r="K104" s="614"/>
      <c r="L104" s="614"/>
      <c r="M104" s="614"/>
      <c r="N104" s="614"/>
      <c r="O104" s="614"/>
      <c r="P104" s="614"/>
      <c r="Q104" s="614"/>
      <c r="R104" s="614"/>
      <c r="S104" s="614"/>
      <c r="T104" s="614"/>
      <c r="U104" s="614"/>
      <c r="V104" s="614"/>
      <c r="W104" s="614"/>
      <c r="X104" s="614"/>
      <c r="Y104" s="614"/>
      <c r="Z104" s="614"/>
      <c r="AA104" s="614"/>
      <c r="AB104" s="614"/>
    </row>
    <row r="105" spans="1:28" ht="12.75">
      <c r="A105" s="614"/>
      <c r="B105" s="614"/>
      <c r="C105" s="615"/>
      <c r="D105" s="614"/>
      <c r="E105" s="614"/>
      <c r="F105" s="614"/>
      <c r="G105" s="614"/>
      <c r="H105" s="614"/>
      <c r="I105" s="614"/>
      <c r="J105" s="614"/>
      <c r="K105" s="614"/>
      <c r="L105" s="614"/>
      <c r="M105" s="614"/>
      <c r="N105" s="614"/>
      <c r="O105" s="614"/>
      <c r="P105" s="614"/>
      <c r="Q105" s="614"/>
      <c r="R105" s="614"/>
      <c r="S105" s="614"/>
      <c r="T105" s="614"/>
      <c r="U105" s="614"/>
      <c r="V105" s="614"/>
      <c r="W105" s="614"/>
      <c r="X105" s="614"/>
      <c r="Y105" s="614"/>
      <c r="Z105" s="614"/>
      <c r="AA105" s="614"/>
      <c r="AB105" s="614"/>
    </row>
    <row r="106" spans="1:28" ht="12.75">
      <c r="A106" s="614"/>
      <c r="B106" s="614"/>
      <c r="C106" s="615"/>
      <c r="D106" s="614"/>
      <c r="E106" s="614"/>
      <c r="F106" s="614"/>
      <c r="G106" s="614"/>
      <c r="H106" s="614"/>
      <c r="I106" s="614"/>
      <c r="J106" s="614"/>
      <c r="K106" s="614"/>
      <c r="L106" s="614"/>
      <c r="M106" s="614"/>
      <c r="N106" s="614"/>
      <c r="O106" s="614"/>
      <c r="P106" s="614"/>
      <c r="Q106" s="614"/>
      <c r="R106" s="614"/>
      <c r="S106" s="614"/>
      <c r="T106" s="614"/>
      <c r="U106" s="614"/>
      <c r="V106" s="614"/>
      <c r="W106" s="614"/>
      <c r="X106" s="614"/>
      <c r="Y106" s="614"/>
      <c r="Z106" s="614"/>
      <c r="AA106" s="614"/>
      <c r="AB106" s="614"/>
    </row>
    <row r="107" spans="1:28" ht="12.75">
      <c r="A107" s="614"/>
      <c r="B107" s="614"/>
      <c r="C107" s="615"/>
      <c r="D107" s="614"/>
      <c r="E107" s="614"/>
      <c r="F107" s="614"/>
      <c r="G107" s="614"/>
      <c r="H107" s="614"/>
      <c r="I107" s="614"/>
      <c r="J107" s="614"/>
      <c r="K107" s="614"/>
      <c r="L107" s="614"/>
      <c r="M107" s="614"/>
      <c r="N107" s="614"/>
      <c r="O107" s="614"/>
      <c r="P107" s="614"/>
      <c r="Q107" s="614"/>
      <c r="R107" s="614"/>
      <c r="S107" s="614"/>
      <c r="T107" s="614"/>
      <c r="U107" s="614"/>
      <c r="V107" s="614"/>
      <c r="W107" s="614"/>
      <c r="X107" s="614"/>
      <c r="Y107" s="614"/>
      <c r="Z107" s="614"/>
      <c r="AA107" s="614"/>
      <c r="AB107" s="614"/>
    </row>
    <row r="108" spans="1:28" ht="12.75">
      <c r="A108" s="614"/>
      <c r="B108" s="614"/>
      <c r="C108" s="615"/>
      <c r="D108" s="614"/>
      <c r="E108" s="614"/>
      <c r="F108" s="614"/>
      <c r="G108" s="614"/>
      <c r="H108" s="614"/>
      <c r="I108" s="614"/>
      <c r="J108" s="614"/>
      <c r="K108" s="614"/>
      <c r="L108" s="614"/>
      <c r="M108" s="614"/>
      <c r="N108" s="614"/>
      <c r="O108" s="614"/>
      <c r="P108" s="614"/>
      <c r="Q108" s="614"/>
      <c r="R108" s="614"/>
      <c r="S108" s="614"/>
      <c r="T108" s="614"/>
      <c r="U108" s="614"/>
      <c r="V108" s="614"/>
      <c r="W108" s="614"/>
      <c r="X108" s="614"/>
      <c r="Y108" s="614"/>
      <c r="Z108" s="614"/>
      <c r="AA108" s="614"/>
      <c r="AB108" s="614"/>
    </row>
    <row r="109" spans="1:28" ht="12.75">
      <c r="A109" s="614"/>
      <c r="B109" s="614"/>
      <c r="C109" s="615"/>
      <c r="D109" s="614"/>
      <c r="E109" s="614"/>
      <c r="F109" s="614"/>
      <c r="G109" s="614"/>
      <c r="H109" s="614"/>
      <c r="I109" s="614"/>
      <c r="J109" s="614"/>
      <c r="K109" s="614"/>
      <c r="L109" s="614"/>
      <c r="M109" s="614"/>
      <c r="N109" s="614"/>
      <c r="O109" s="614"/>
      <c r="P109" s="614"/>
      <c r="Q109" s="614"/>
      <c r="R109" s="614"/>
      <c r="S109" s="614"/>
      <c r="T109" s="614"/>
      <c r="U109" s="614"/>
      <c r="V109" s="614"/>
      <c r="W109" s="614"/>
      <c r="X109" s="614"/>
      <c r="Y109" s="614"/>
      <c r="Z109" s="614"/>
      <c r="AA109" s="614"/>
      <c r="AB109" s="614"/>
    </row>
    <row r="110" spans="1:28" ht="12.75">
      <c r="A110" s="614"/>
      <c r="B110" s="614"/>
      <c r="C110" s="615"/>
      <c r="D110" s="614"/>
      <c r="E110" s="614"/>
      <c r="F110" s="614"/>
      <c r="G110" s="614"/>
      <c r="H110" s="614"/>
      <c r="I110" s="614"/>
      <c r="J110" s="614"/>
      <c r="K110" s="614"/>
      <c r="L110" s="614"/>
      <c r="M110" s="614"/>
      <c r="N110" s="614"/>
      <c r="O110" s="614"/>
      <c r="P110" s="614"/>
      <c r="Q110" s="614"/>
      <c r="R110" s="614"/>
      <c r="S110" s="614"/>
      <c r="T110" s="614"/>
      <c r="U110" s="614"/>
      <c r="V110" s="614"/>
      <c r="W110" s="614"/>
      <c r="X110" s="614"/>
      <c r="Y110" s="614"/>
      <c r="Z110" s="614"/>
      <c r="AA110" s="614"/>
      <c r="AB110" s="614"/>
    </row>
    <row r="111" spans="1:28" ht="12.75">
      <c r="A111" s="614"/>
      <c r="B111" s="614"/>
      <c r="C111" s="615"/>
      <c r="D111" s="614"/>
      <c r="E111" s="614"/>
      <c r="F111" s="614"/>
      <c r="G111" s="614"/>
      <c r="H111" s="614"/>
      <c r="I111" s="614"/>
      <c r="J111" s="614"/>
      <c r="K111" s="614"/>
      <c r="L111" s="614"/>
      <c r="M111" s="614"/>
      <c r="N111" s="614"/>
      <c r="O111" s="614"/>
      <c r="P111" s="614"/>
      <c r="Q111" s="614"/>
      <c r="R111" s="614"/>
      <c r="S111" s="614"/>
      <c r="T111" s="614"/>
      <c r="U111" s="614"/>
      <c r="V111" s="614"/>
      <c r="W111" s="614"/>
      <c r="X111" s="614"/>
      <c r="Y111" s="614"/>
      <c r="Z111" s="614"/>
      <c r="AA111" s="614"/>
      <c r="AB111" s="614"/>
    </row>
    <row r="112" spans="1:28" ht="12.75">
      <c r="A112" s="614"/>
      <c r="B112" s="614"/>
      <c r="C112" s="615"/>
      <c r="D112" s="614"/>
      <c r="E112" s="614"/>
      <c r="F112" s="614"/>
      <c r="G112" s="614"/>
      <c r="H112" s="614"/>
      <c r="I112" s="614"/>
      <c r="J112" s="614"/>
      <c r="K112" s="614"/>
      <c r="L112" s="614"/>
      <c r="M112" s="614"/>
      <c r="N112" s="614"/>
      <c r="O112" s="614"/>
      <c r="P112" s="614"/>
      <c r="Q112" s="614"/>
      <c r="R112" s="614"/>
      <c r="S112" s="614"/>
      <c r="T112" s="614"/>
      <c r="U112" s="614"/>
      <c r="V112" s="614"/>
      <c r="W112" s="614"/>
      <c r="X112" s="614"/>
      <c r="Y112" s="614"/>
      <c r="Z112" s="614"/>
      <c r="AA112" s="614"/>
      <c r="AB112" s="614"/>
    </row>
    <row r="113" spans="1:28" ht="12.75">
      <c r="A113" s="614"/>
      <c r="B113" s="614"/>
      <c r="C113" s="615"/>
      <c r="D113" s="614"/>
      <c r="E113" s="614"/>
      <c r="F113" s="614"/>
      <c r="G113" s="614"/>
      <c r="H113" s="614"/>
      <c r="I113" s="614"/>
      <c r="J113" s="614"/>
      <c r="K113" s="614"/>
      <c r="L113" s="614"/>
      <c r="M113" s="614"/>
      <c r="N113" s="614"/>
      <c r="O113" s="614"/>
      <c r="P113" s="614"/>
      <c r="Q113" s="614"/>
      <c r="R113" s="614"/>
      <c r="S113" s="614"/>
      <c r="T113" s="614"/>
      <c r="U113" s="614"/>
      <c r="V113" s="614"/>
      <c r="W113" s="614"/>
      <c r="X113" s="614"/>
      <c r="Y113" s="614"/>
      <c r="Z113" s="614"/>
      <c r="AA113" s="614"/>
      <c r="AB113" s="614"/>
    </row>
    <row r="114" spans="1:28" ht="12.75">
      <c r="A114" s="614"/>
      <c r="B114" s="614"/>
      <c r="C114" s="615"/>
      <c r="D114" s="614"/>
      <c r="E114" s="614"/>
      <c r="F114" s="614"/>
      <c r="G114" s="614"/>
      <c r="H114" s="614"/>
      <c r="I114" s="614"/>
      <c r="J114" s="614"/>
      <c r="K114" s="614"/>
      <c r="L114" s="614"/>
      <c r="M114" s="614"/>
      <c r="N114" s="614"/>
      <c r="O114" s="614"/>
      <c r="P114" s="614"/>
      <c r="Q114" s="614"/>
      <c r="R114" s="614"/>
      <c r="S114" s="614"/>
      <c r="T114" s="614"/>
      <c r="U114" s="614"/>
      <c r="V114" s="614"/>
      <c r="W114" s="614"/>
      <c r="X114" s="614"/>
      <c r="Y114" s="614"/>
      <c r="Z114" s="614"/>
      <c r="AA114" s="614"/>
      <c r="AB114" s="614"/>
    </row>
    <row r="115" spans="1:28" ht="12.75">
      <c r="A115" s="614"/>
      <c r="B115" s="614"/>
      <c r="C115" s="615"/>
      <c r="D115" s="614"/>
      <c r="E115" s="614"/>
      <c r="F115" s="614"/>
      <c r="G115" s="614"/>
      <c r="H115" s="614"/>
      <c r="I115" s="614"/>
      <c r="J115" s="614"/>
      <c r="K115" s="614"/>
      <c r="L115" s="614"/>
      <c r="M115" s="614"/>
      <c r="N115" s="614"/>
      <c r="O115" s="614"/>
      <c r="P115" s="614"/>
      <c r="Q115" s="614"/>
      <c r="R115" s="614"/>
      <c r="S115" s="614"/>
      <c r="T115" s="614"/>
      <c r="U115" s="614"/>
      <c r="V115" s="614"/>
      <c r="W115" s="614"/>
      <c r="X115" s="614"/>
      <c r="Y115" s="614"/>
      <c r="Z115" s="614"/>
      <c r="AA115" s="614"/>
      <c r="AB115" s="614"/>
    </row>
    <row r="116" spans="1:28" ht="12.75">
      <c r="A116" s="614"/>
      <c r="B116" s="614"/>
      <c r="C116" s="615"/>
      <c r="D116" s="614"/>
      <c r="E116" s="614"/>
      <c r="F116" s="614"/>
      <c r="G116" s="614"/>
      <c r="H116" s="614"/>
      <c r="I116" s="614"/>
      <c r="J116" s="614"/>
      <c r="K116" s="614"/>
      <c r="L116" s="614"/>
      <c r="M116" s="614"/>
      <c r="N116" s="614"/>
      <c r="O116" s="614"/>
      <c r="P116" s="614"/>
      <c r="Q116" s="614"/>
      <c r="R116" s="614"/>
      <c r="S116" s="614"/>
      <c r="T116" s="614"/>
      <c r="U116" s="614"/>
      <c r="V116" s="614"/>
      <c r="W116" s="614"/>
      <c r="X116" s="614"/>
      <c r="Y116" s="614"/>
      <c r="Z116" s="614"/>
      <c r="AA116" s="614"/>
      <c r="AB116" s="614"/>
    </row>
    <row r="117" spans="1:28" ht="12.75">
      <c r="A117" s="614"/>
      <c r="B117" s="614"/>
      <c r="C117" s="615"/>
      <c r="D117" s="614"/>
      <c r="E117" s="614"/>
      <c r="F117" s="614"/>
      <c r="G117" s="614"/>
      <c r="H117" s="614"/>
      <c r="I117" s="614"/>
      <c r="J117" s="614"/>
      <c r="K117" s="614"/>
      <c r="L117" s="614"/>
      <c r="M117" s="614"/>
      <c r="N117" s="614"/>
      <c r="O117" s="614"/>
      <c r="P117" s="614"/>
      <c r="Q117" s="614"/>
      <c r="R117" s="614"/>
      <c r="S117" s="614"/>
      <c r="T117" s="614"/>
      <c r="U117" s="614"/>
      <c r="V117" s="614"/>
      <c r="W117" s="614"/>
      <c r="X117" s="614"/>
      <c r="Y117" s="614"/>
      <c r="Z117" s="614"/>
      <c r="AA117" s="614"/>
      <c r="AB117" s="614"/>
    </row>
    <row r="118" spans="1:28" ht="12.75">
      <c r="A118" s="614"/>
      <c r="B118" s="614"/>
      <c r="C118" s="615"/>
      <c r="D118" s="614"/>
      <c r="E118" s="614"/>
      <c r="F118" s="614"/>
      <c r="G118" s="614"/>
      <c r="H118" s="614"/>
      <c r="I118" s="614"/>
      <c r="J118" s="614"/>
      <c r="K118" s="614"/>
      <c r="L118" s="614"/>
      <c r="M118" s="614"/>
      <c r="N118" s="614"/>
      <c r="O118" s="614"/>
      <c r="P118" s="614"/>
      <c r="Q118" s="614"/>
      <c r="R118" s="614"/>
      <c r="S118" s="614"/>
      <c r="T118" s="614"/>
      <c r="U118" s="614"/>
      <c r="V118" s="614"/>
      <c r="W118" s="614"/>
      <c r="X118" s="614"/>
      <c r="Y118" s="614"/>
      <c r="Z118" s="614"/>
      <c r="AA118" s="614"/>
      <c r="AB118" s="614"/>
    </row>
    <row r="119" spans="1:28" ht="12.75">
      <c r="A119" s="614"/>
      <c r="B119" s="614"/>
      <c r="C119" s="615"/>
      <c r="D119" s="614"/>
      <c r="E119" s="614"/>
      <c r="F119" s="614"/>
      <c r="G119" s="614"/>
      <c r="H119" s="614"/>
      <c r="I119" s="614"/>
      <c r="J119" s="614"/>
      <c r="K119" s="614"/>
      <c r="L119" s="614"/>
      <c r="M119" s="614"/>
      <c r="N119" s="614"/>
      <c r="O119" s="614"/>
      <c r="P119" s="614"/>
      <c r="Q119" s="614"/>
      <c r="R119" s="614"/>
      <c r="S119" s="614"/>
      <c r="T119" s="614"/>
      <c r="U119" s="614"/>
      <c r="V119" s="614"/>
      <c r="W119" s="614"/>
      <c r="X119" s="614"/>
      <c r="Y119" s="614"/>
      <c r="Z119" s="614"/>
      <c r="AA119" s="614"/>
      <c r="AB119" s="614"/>
    </row>
    <row r="120" spans="1:28" ht="12.75">
      <c r="A120" s="614"/>
      <c r="B120" s="614"/>
      <c r="C120" s="615"/>
      <c r="D120" s="614"/>
      <c r="E120" s="614"/>
      <c r="F120" s="614"/>
      <c r="G120" s="614"/>
      <c r="H120" s="614"/>
      <c r="I120" s="614"/>
      <c r="J120" s="614"/>
      <c r="K120" s="614"/>
      <c r="L120" s="614"/>
      <c r="M120" s="614"/>
      <c r="N120" s="614"/>
      <c r="O120" s="614"/>
      <c r="P120" s="614"/>
      <c r="Q120" s="614"/>
      <c r="R120" s="614"/>
      <c r="S120" s="614"/>
      <c r="T120" s="614"/>
      <c r="U120" s="614"/>
      <c r="V120" s="614"/>
      <c r="W120" s="614"/>
      <c r="X120" s="614"/>
      <c r="Y120" s="614"/>
      <c r="Z120" s="614"/>
      <c r="AA120" s="614"/>
      <c r="AB120" s="614"/>
    </row>
    <row r="121" spans="1:28" ht="12.75">
      <c r="A121" s="614"/>
      <c r="B121" s="614"/>
      <c r="C121" s="615"/>
      <c r="D121" s="614"/>
      <c r="E121" s="614"/>
      <c r="F121" s="614"/>
      <c r="G121" s="614"/>
      <c r="H121" s="614"/>
      <c r="I121" s="614"/>
      <c r="J121" s="614"/>
      <c r="K121" s="614"/>
      <c r="L121" s="614"/>
      <c r="M121" s="614"/>
      <c r="N121" s="614"/>
      <c r="O121" s="614"/>
      <c r="P121" s="614"/>
      <c r="Q121" s="614"/>
      <c r="R121" s="614"/>
      <c r="S121" s="614"/>
      <c r="T121" s="614"/>
      <c r="U121" s="614"/>
      <c r="V121" s="614"/>
      <c r="W121" s="614"/>
      <c r="X121" s="614"/>
      <c r="Y121" s="614"/>
      <c r="Z121" s="614"/>
      <c r="AA121" s="614"/>
      <c r="AB121" s="614"/>
    </row>
    <row r="122" spans="1:28" ht="12.75">
      <c r="A122" s="614"/>
      <c r="B122" s="614"/>
      <c r="C122" s="615"/>
      <c r="D122" s="614"/>
      <c r="E122" s="614"/>
      <c r="F122" s="614"/>
      <c r="G122" s="614"/>
      <c r="H122" s="614"/>
      <c r="I122" s="614"/>
      <c r="J122" s="614"/>
      <c r="K122" s="614"/>
      <c r="L122" s="614"/>
      <c r="M122" s="614"/>
      <c r="N122" s="614"/>
      <c r="O122" s="614"/>
      <c r="P122" s="614"/>
      <c r="Q122" s="614"/>
      <c r="R122" s="614"/>
      <c r="S122" s="614"/>
      <c r="T122" s="614"/>
      <c r="U122" s="614"/>
      <c r="V122" s="614"/>
      <c r="W122" s="614"/>
      <c r="X122" s="614"/>
      <c r="Y122" s="614"/>
      <c r="Z122" s="614"/>
      <c r="AA122" s="614"/>
      <c r="AB122" s="614"/>
    </row>
    <row r="123" spans="1:28" ht="12.75">
      <c r="A123" s="614"/>
      <c r="B123" s="614"/>
      <c r="C123" s="615"/>
      <c r="D123" s="614"/>
      <c r="E123" s="614"/>
      <c r="F123" s="614"/>
      <c r="G123" s="614"/>
      <c r="H123" s="614"/>
      <c r="I123" s="614"/>
      <c r="J123" s="614"/>
      <c r="K123" s="614"/>
      <c r="L123" s="614"/>
      <c r="M123" s="614"/>
      <c r="N123" s="614"/>
      <c r="O123" s="614"/>
      <c r="P123" s="614"/>
      <c r="Q123" s="614"/>
      <c r="R123" s="614"/>
      <c r="S123" s="614"/>
      <c r="T123" s="614"/>
      <c r="U123" s="614"/>
      <c r="V123" s="614"/>
      <c r="W123" s="614"/>
      <c r="X123" s="614"/>
      <c r="Y123" s="614"/>
      <c r="Z123" s="614"/>
      <c r="AA123" s="614"/>
      <c r="AB123" s="614"/>
    </row>
    <row r="124" spans="1:28" ht="12.75">
      <c r="A124" s="614"/>
      <c r="B124" s="614"/>
      <c r="C124" s="615"/>
      <c r="D124" s="614"/>
      <c r="E124" s="614"/>
      <c r="F124" s="614"/>
      <c r="G124" s="614"/>
      <c r="H124" s="614"/>
      <c r="I124" s="614"/>
      <c r="J124" s="614"/>
      <c r="K124" s="614"/>
      <c r="L124" s="614"/>
      <c r="M124" s="614"/>
      <c r="N124" s="614"/>
      <c r="O124" s="614"/>
      <c r="P124" s="614"/>
      <c r="Q124" s="614"/>
      <c r="R124" s="614"/>
      <c r="S124" s="614"/>
      <c r="T124" s="614"/>
      <c r="U124" s="614"/>
      <c r="V124" s="614"/>
      <c r="W124" s="614"/>
      <c r="X124" s="614"/>
      <c r="Y124" s="614"/>
      <c r="Z124" s="614"/>
      <c r="AA124" s="614"/>
      <c r="AB124" s="614"/>
    </row>
    <row r="125" spans="1:28" ht="12.75">
      <c r="A125" s="614"/>
      <c r="B125" s="614"/>
      <c r="C125" s="615"/>
      <c r="D125" s="614"/>
      <c r="E125" s="614"/>
      <c r="F125" s="614"/>
      <c r="G125" s="614"/>
      <c r="H125" s="614"/>
      <c r="I125" s="614"/>
      <c r="J125" s="614"/>
      <c r="K125" s="614"/>
      <c r="L125" s="614"/>
      <c r="M125" s="614"/>
      <c r="N125" s="614"/>
      <c r="O125" s="614"/>
      <c r="P125" s="614"/>
      <c r="Q125" s="614"/>
      <c r="R125" s="614"/>
      <c r="S125" s="614"/>
      <c r="T125" s="614"/>
      <c r="U125" s="614"/>
      <c r="V125" s="614"/>
      <c r="W125" s="614"/>
      <c r="X125" s="614"/>
      <c r="Y125" s="614"/>
      <c r="Z125" s="614"/>
      <c r="AA125" s="614"/>
      <c r="AB125" s="614"/>
    </row>
    <row r="126" spans="1:28" ht="12.75">
      <c r="A126" s="614"/>
      <c r="B126" s="614"/>
      <c r="C126" s="615"/>
      <c r="D126" s="614"/>
      <c r="E126" s="614"/>
      <c r="F126" s="614"/>
      <c r="G126" s="614"/>
      <c r="H126" s="614"/>
      <c r="I126" s="614"/>
      <c r="J126" s="614"/>
      <c r="K126" s="614"/>
      <c r="L126" s="614"/>
      <c r="M126" s="614"/>
      <c r="N126" s="614"/>
      <c r="O126" s="614"/>
      <c r="P126" s="614"/>
      <c r="Q126" s="614"/>
      <c r="R126" s="614"/>
      <c r="S126" s="614"/>
      <c r="T126" s="614"/>
      <c r="U126" s="614"/>
      <c r="V126" s="614"/>
      <c r="W126" s="614"/>
      <c r="X126" s="614"/>
      <c r="Y126" s="614"/>
      <c r="Z126" s="614"/>
      <c r="AA126" s="614"/>
      <c r="AB126" s="614"/>
    </row>
    <row r="127" spans="1:28" ht="12.75">
      <c r="A127" s="614"/>
      <c r="B127" s="614"/>
      <c r="C127" s="615"/>
      <c r="D127" s="614"/>
      <c r="E127" s="614"/>
      <c r="F127" s="614"/>
      <c r="G127" s="614"/>
      <c r="H127" s="614"/>
      <c r="I127" s="614"/>
      <c r="J127" s="614"/>
      <c r="K127" s="614"/>
      <c r="L127" s="614"/>
      <c r="M127" s="614"/>
      <c r="N127" s="614"/>
      <c r="O127" s="614"/>
      <c r="P127" s="614"/>
      <c r="Q127" s="614"/>
      <c r="R127" s="614"/>
      <c r="S127" s="614"/>
      <c r="T127" s="614"/>
      <c r="U127" s="614"/>
      <c r="V127" s="614"/>
      <c r="W127" s="614"/>
      <c r="X127" s="614"/>
      <c r="Y127" s="614"/>
      <c r="Z127" s="614"/>
      <c r="AA127" s="614"/>
      <c r="AB127" s="614"/>
    </row>
    <row r="128" spans="1:28" ht="12.75">
      <c r="A128" s="614"/>
      <c r="B128" s="614"/>
      <c r="C128" s="615"/>
      <c r="D128" s="614"/>
      <c r="E128" s="614"/>
      <c r="F128" s="614"/>
      <c r="G128" s="614"/>
      <c r="H128" s="614"/>
      <c r="I128" s="614"/>
      <c r="J128" s="614"/>
      <c r="K128" s="614"/>
      <c r="L128" s="614"/>
      <c r="M128" s="614"/>
      <c r="N128" s="614"/>
      <c r="O128" s="614"/>
      <c r="P128" s="614"/>
      <c r="Q128" s="614"/>
      <c r="R128" s="614"/>
      <c r="S128" s="614"/>
      <c r="T128" s="614"/>
      <c r="U128" s="614"/>
      <c r="V128" s="614"/>
      <c r="W128" s="614"/>
      <c r="X128" s="614"/>
      <c r="Y128" s="614"/>
      <c r="Z128" s="614"/>
      <c r="AA128" s="614"/>
      <c r="AB128" s="614"/>
    </row>
    <row r="129" spans="1:28" ht="12.75">
      <c r="A129" s="614"/>
      <c r="B129" s="614"/>
      <c r="C129" s="615"/>
      <c r="D129" s="614"/>
      <c r="E129" s="614"/>
      <c r="F129" s="614"/>
      <c r="G129" s="614"/>
      <c r="H129" s="614"/>
      <c r="I129" s="614"/>
      <c r="J129" s="614"/>
      <c r="K129" s="614"/>
      <c r="L129" s="614"/>
      <c r="M129" s="614"/>
      <c r="N129" s="614"/>
      <c r="O129" s="614"/>
      <c r="P129" s="614"/>
      <c r="Q129" s="614"/>
      <c r="R129" s="614"/>
      <c r="S129" s="614"/>
      <c r="T129" s="614"/>
      <c r="U129" s="614"/>
      <c r="V129" s="614"/>
      <c r="W129" s="614"/>
      <c r="X129" s="614"/>
      <c r="Y129" s="614"/>
      <c r="Z129" s="614"/>
      <c r="AA129" s="614"/>
      <c r="AB129" s="614"/>
    </row>
    <row r="130" spans="1:28" ht="12.75">
      <c r="A130" s="614"/>
      <c r="B130" s="614"/>
      <c r="C130" s="615"/>
      <c r="D130" s="614"/>
      <c r="E130" s="614"/>
      <c r="F130" s="614"/>
      <c r="G130" s="614"/>
      <c r="H130" s="614"/>
      <c r="I130" s="614"/>
      <c r="J130" s="614"/>
      <c r="K130" s="614"/>
      <c r="L130" s="614"/>
      <c r="M130" s="614"/>
      <c r="N130" s="614"/>
      <c r="O130" s="614"/>
      <c r="P130" s="614"/>
      <c r="Q130" s="614"/>
      <c r="R130" s="614"/>
      <c r="S130" s="614"/>
      <c r="T130" s="614"/>
      <c r="U130" s="614"/>
      <c r="V130" s="614"/>
      <c r="W130" s="614"/>
      <c r="X130" s="614"/>
      <c r="Y130" s="614"/>
      <c r="Z130" s="614"/>
      <c r="AA130" s="614"/>
      <c r="AB130" s="614"/>
    </row>
    <row r="131" spans="1:28" ht="12.75">
      <c r="A131" s="614"/>
      <c r="B131" s="614"/>
      <c r="C131" s="615"/>
      <c r="D131" s="614"/>
      <c r="E131" s="614"/>
      <c r="F131" s="614"/>
      <c r="G131" s="614"/>
      <c r="H131" s="614"/>
      <c r="I131" s="614"/>
      <c r="J131" s="614"/>
      <c r="K131" s="614"/>
      <c r="L131" s="614"/>
      <c r="M131" s="614"/>
      <c r="N131" s="614"/>
      <c r="O131" s="614"/>
      <c r="P131" s="614"/>
      <c r="Q131" s="614"/>
      <c r="R131" s="614"/>
      <c r="S131" s="614"/>
      <c r="T131" s="614"/>
      <c r="U131" s="614"/>
      <c r="V131" s="614"/>
      <c r="W131" s="614"/>
      <c r="X131" s="614"/>
      <c r="Y131" s="614"/>
      <c r="Z131" s="614"/>
      <c r="AA131" s="614"/>
      <c r="AB131" s="614"/>
    </row>
    <row r="132" spans="1:28" ht="12.75">
      <c r="A132" s="614"/>
      <c r="B132" s="614"/>
      <c r="C132" s="615"/>
      <c r="D132" s="614"/>
      <c r="E132" s="614"/>
      <c r="F132" s="614"/>
      <c r="G132" s="614"/>
      <c r="H132" s="614"/>
      <c r="I132" s="614"/>
      <c r="J132" s="614"/>
      <c r="K132" s="614"/>
      <c r="L132" s="614"/>
      <c r="M132" s="614"/>
      <c r="N132" s="614"/>
      <c r="O132" s="614"/>
      <c r="P132" s="614"/>
      <c r="Q132" s="614"/>
      <c r="R132" s="614"/>
      <c r="S132" s="614"/>
      <c r="T132" s="614"/>
      <c r="U132" s="614"/>
      <c r="V132" s="614"/>
      <c r="W132" s="614"/>
      <c r="X132" s="614"/>
      <c r="Y132" s="614"/>
      <c r="Z132" s="614"/>
      <c r="AA132" s="614"/>
      <c r="AB132" s="614"/>
    </row>
    <row r="133" spans="1:28" ht="12.75">
      <c r="A133" s="614"/>
      <c r="B133" s="614"/>
      <c r="C133" s="615"/>
      <c r="D133" s="614"/>
      <c r="E133" s="614"/>
      <c r="F133" s="614"/>
      <c r="G133" s="614"/>
      <c r="H133" s="614"/>
      <c r="I133" s="614"/>
      <c r="J133" s="614"/>
      <c r="K133" s="614"/>
      <c r="L133" s="614"/>
      <c r="M133" s="614"/>
      <c r="N133" s="614"/>
      <c r="O133" s="614"/>
      <c r="P133" s="614"/>
      <c r="Q133" s="614"/>
      <c r="R133" s="614"/>
      <c r="S133" s="614"/>
      <c r="T133" s="614"/>
      <c r="U133" s="614"/>
      <c r="V133" s="614"/>
      <c r="W133" s="614"/>
      <c r="X133" s="614"/>
      <c r="Y133" s="614"/>
      <c r="Z133" s="614"/>
      <c r="AA133" s="614"/>
      <c r="AB133" s="614"/>
    </row>
    <row r="134" spans="1:28" ht="12.75">
      <c r="A134" s="614"/>
      <c r="B134" s="614"/>
      <c r="C134" s="615"/>
      <c r="D134" s="614"/>
      <c r="E134" s="614"/>
      <c r="F134" s="614"/>
      <c r="G134" s="614"/>
      <c r="H134" s="614"/>
      <c r="I134" s="614"/>
      <c r="J134" s="614"/>
      <c r="K134" s="614"/>
      <c r="L134" s="614"/>
      <c r="M134" s="614"/>
      <c r="N134" s="614"/>
      <c r="O134" s="614"/>
      <c r="P134" s="614"/>
      <c r="Q134" s="614"/>
      <c r="R134" s="614"/>
      <c r="S134" s="614"/>
      <c r="T134" s="614"/>
      <c r="U134" s="614"/>
      <c r="V134" s="614"/>
      <c r="W134" s="614"/>
      <c r="X134" s="614"/>
      <c r="Y134" s="614"/>
      <c r="Z134" s="614"/>
      <c r="AA134" s="614"/>
      <c r="AB134" s="614"/>
    </row>
    <row r="135" spans="1:28" ht="12.75">
      <c r="A135" s="614"/>
      <c r="B135" s="614"/>
      <c r="C135" s="615"/>
      <c r="D135" s="614"/>
      <c r="E135" s="614"/>
      <c r="F135" s="614"/>
      <c r="G135" s="614"/>
      <c r="H135" s="614"/>
      <c r="I135" s="614"/>
      <c r="J135" s="614"/>
      <c r="K135" s="614"/>
      <c r="L135" s="614"/>
      <c r="M135" s="614"/>
      <c r="N135" s="614"/>
      <c r="O135" s="614"/>
      <c r="P135" s="614"/>
      <c r="Q135" s="614"/>
      <c r="R135" s="614"/>
      <c r="S135" s="614"/>
      <c r="T135" s="614"/>
      <c r="U135" s="614"/>
      <c r="V135" s="614"/>
      <c r="W135" s="614"/>
      <c r="X135" s="614"/>
      <c r="Y135" s="614"/>
      <c r="Z135" s="614"/>
      <c r="AA135" s="614"/>
      <c r="AB135" s="614"/>
    </row>
    <row r="136" spans="1:28" ht="12.75">
      <c r="A136" s="614"/>
      <c r="B136" s="614"/>
      <c r="C136" s="615"/>
      <c r="D136" s="614"/>
      <c r="E136" s="614"/>
      <c r="F136" s="614"/>
      <c r="G136" s="614"/>
      <c r="H136" s="614"/>
      <c r="I136" s="614"/>
      <c r="J136" s="614"/>
      <c r="K136" s="614"/>
      <c r="L136" s="614"/>
      <c r="M136" s="614"/>
      <c r="N136" s="614"/>
      <c r="O136" s="614"/>
      <c r="P136" s="614"/>
      <c r="Q136" s="614"/>
      <c r="R136" s="614"/>
      <c r="S136" s="614"/>
      <c r="T136" s="614"/>
      <c r="U136" s="614"/>
      <c r="V136" s="614"/>
      <c r="W136" s="614"/>
      <c r="X136" s="614"/>
      <c r="Y136" s="614"/>
      <c r="Z136" s="614"/>
      <c r="AA136" s="614"/>
      <c r="AB136" s="614"/>
    </row>
    <row r="137" spans="1:28" ht="12.75">
      <c r="A137" s="614"/>
      <c r="B137" s="614"/>
      <c r="C137" s="615"/>
      <c r="D137" s="614"/>
      <c r="E137" s="614"/>
      <c r="F137" s="614"/>
      <c r="G137" s="614"/>
      <c r="H137" s="614"/>
      <c r="I137" s="614"/>
      <c r="J137" s="614"/>
      <c r="K137" s="614"/>
      <c r="L137" s="614"/>
      <c r="M137" s="614"/>
      <c r="N137" s="614"/>
      <c r="O137" s="614"/>
      <c r="P137" s="614"/>
      <c r="Q137" s="614"/>
      <c r="R137" s="614"/>
      <c r="S137" s="614"/>
      <c r="T137" s="614"/>
      <c r="U137" s="614"/>
      <c r="V137" s="614"/>
      <c r="W137" s="614"/>
      <c r="X137" s="614"/>
      <c r="Y137" s="614"/>
      <c r="Z137" s="614"/>
      <c r="AA137" s="614"/>
      <c r="AB137" s="614"/>
    </row>
    <row r="138" spans="1:28" ht="12.75">
      <c r="A138" s="614"/>
      <c r="B138" s="614"/>
      <c r="C138" s="615"/>
      <c r="D138" s="614"/>
      <c r="E138" s="614"/>
      <c r="F138" s="614"/>
      <c r="G138" s="614"/>
      <c r="H138" s="614"/>
      <c r="I138" s="614"/>
      <c r="J138" s="614"/>
      <c r="K138" s="614"/>
      <c r="L138" s="614"/>
      <c r="M138" s="614"/>
      <c r="N138" s="614"/>
      <c r="O138" s="614"/>
      <c r="P138" s="614"/>
      <c r="Q138" s="614"/>
      <c r="R138" s="614"/>
      <c r="S138" s="614"/>
      <c r="T138" s="614"/>
      <c r="U138" s="614"/>
      <c r="V138" s="614"/>
      <c r="W138" s="614"/>
      <c r="X138" s="614"/>
      <c r="Y138" s="614"/>
      <c r="Z138" s="614"/>
      <c r="AA138" s="614"/>
      <c r="AB138" s="614"/>
    </row>
    <row r="139" spans="1:28" ht="12.75">
      <c r="A139" s="614"/>
      <c r="B139" s="614"/>
      <c r="C139" s="615"/>
      <c r="D139" s="614"/>
      <c r="E139" s="614"/>
      <c r="F139" s="614"/>
      <c r="G139" s="614"/>
      <c r="H139" s="614"/>
      <c r="I139" s="614"/>
      <c r="J139" s="614"/>
      <c r="K139" s="614"/>
      <c r="L139" s="614"/>
      <c r="M139" s="614"/>
      <c r="N139" s="614"/>
      <c r="O139" s="614"/>
      <c r="P139" s="614"/>
      <c r="Q139" s="614"/>
      <c r="R139" s="614"/>
      <c r="S139" s="614"/>
      <c r="T139" s="614"/>
      <c r="U139" s="614"/>
      <c r="V139" s="614"/>
      <c r="W139" s="614"/>
      <c r="X139" s="614"/>
      <c r="Y139" s="614"/>
      <c r="Z139" s="614"/>
      <c r="AA139" s="614"/>
      <c r="AB139" s="614"/>
    </row>
    <row r="140" spans="1:28" ht="12.75">
      <c r="A140" s="614"/>
      <c r="B140" s="614"/>
      <c r="C140" s="615"/>
      <c r="D140" s="614"/>
      <c r="E140" s="614"/>
      <c r="F140" s="614"/>
      <c r="G140" s="614"/>
      <c r="H140" s="614"/>
      <c r="I140" s="614"/>
      <c r="J140" s="614"/>
      <c r="K140" s="614"/>
      <c r="L140" s="614"/>
      <c r="M140" s="614"/>
      <c r="N140" s="614"/>
      <c r="O140" s="614"/>
      <c r="P140" s="614"/>
      <c r="Q140" s="614"/>
      <c r="R140" s="614"/>
      <c r="S140" s="614"/>
      <c r="T140" s="614"/>
      <c r="U140" s="614"/>
      <c r="V140" s="614"/>
      <c r="W140" s="614"/>
      <c r="X140" s="614"/>
      <c r="Y140" s="614"/>
      <c r="Z140" s="614"/>
      <c r="AA140" s="614"/>
      <c r="AB140" s="614"/>
    </row>
    <row r="141" spans="1:28" ht="12.75">
      <c r="A141" s="614"/>
      <c r="B141" s="614"/>
      <c r="C141" s="615"/>
      <c r="D141" s="614"/>
      <c r="E141" s="614"/>
      <c r="F141" s="614"/>
      <c r="G141" s="614"/>
      <c r="H141" s="614"/>
      <c r="I141" s="614"/>
      <c r="J141" s="614"/>
      <c r="K141" s="614"/>
      <c r="L141" s="614"/>
      <c r="M141" s="614"/>
      <c r="N141" s="614"/>
      <c r="O141" s="614"/>
      <c r="P141" s="614"/>
      <c r="Q141" s="614"/>
      <c r="R141" s="614"/>
      <c r="S141" s="614"/>
      <c r="T141" s="614"/>
      <c r="U141" s="614"/>
      <c r="V141" s="614"/>
      <c r="W141" s="614"/>
      <c r="X141" s="614"/>
      <c r="Y141" s="614"/>
      <c r="Z141" s="614"/>
      <c r="AA141" s="614"/>
      <c r="AB141" s="614"/>
    </row>
    <row r="142" spans="1:28" ht="12.75">
      <c r="A142" s="614"/>
      <c r="B142" s="614"/>
      <c r="C142" s="615"/>
      <c r="D142" s="614"/>
      <c r="E142" s="614"/>
      <c r="F142" s="614"/>
      <c r="G142" s="614"/>
      <c r="H142" s="614"/>
      <c r="I142" s="614"/>
      <c r="J142" s="614"/>
      <c r="K142" s="614"/>
      <c r="L142" s="614"/>
      <c r="M142" s="614"/>
      <c r="N142" s="614"/>
      <c r="O142" s="614"/>
      <c r="P142" s="614"/>
      <c r="Q142" s="614"/>
      <c r="R142" s="614"/>
      <c r="S142" s="614"/>
      <c r="T142" s="614"/>
      <c r="U142" s="614"/>
      <c r="V142" s="614"/>
      <c r="W142" s="614"/>
      <c r="X142" s="614"/>
      <c r="Y142" s="614"/>
      <c r="Z142" s="614"/>
      <c r="AA142" s="614"/>
      <c r="AB142" s="614"/>
    </row>
    <row r="143" spans="1:28" ht="12.75">
      <c r="A143" s="614"/>
      <c r="B143" s="614"/>
      <c r="C143" s="615"/>
      <c r="D143" s="614"/>
      <c r="E143" s="614"/>
      <c r="F143" s="614"/>
      <c r="G143" s="614"/>
      <c r="H143" s="614"/>
      <c r="I143" s="614"/>
      <c r="J143" s="614"/>
      <c r="K143" s="614"/>
      <c r="L143" s="614"/>
      <c r="M143" s="614"/>
      <c r="N143" s="614"/>
      <c r="O143" s="614"/>
      <c r="P143" s="614"/>
      <c r="Q143" s="614"/>
      <c r="R143" s="614"/>
      <c r="S143" s="614"/>
      <c r="T143" s="614"/>
      <c r="U143" s="614"/>
      <c r="V143" s="614"/>
      <c r="W143" s="614"/>
      <c r="X143" s="614"/>
      <c r="Y143" s="614"/>
      <c r="Z143" s="614"/>
      <c r="AA143" s="614"/>
      <c r="AB143" s="614"/>
    </row>
    <row r="144" spans="1:28" ht="12.75">
      <c r="A144" s="614"/>
      <c r="B144" s="614"/>
      <c r="C144" s="615"/>
      <c r="D144" s="614"/>
      <c r="E144" s="614"/>
      <c r="F144" s="614"/>
      <c r="G144" s="614"/>
      <c r="H144" s="614"/>
      <c r="I144" s="614"/>
      <c r="J144" s="614"/>
      <c r="K144" s="614"/>
      <c r="L144" s="614"/>
      <c r="M144" s="614"/>
      <c r="N144" s="614"/>
      <c r="O144" s="614"/>
      <c r="P144" s="614"/>
      <c r="Q144" s="614"/>
      <c r="R144" s="614"/>
      <c r="S144" s="614"/>
      <c r="T144" s="614"/>
      <c r="U144" s="614"/>
      <c r="V144" s="614"/>
      <c r="W144" s="614"/>
      <c r="X144" s="614"/>
      <c r="Y144" s="614"/>
      <c r="Z144" s="614"/>
      <c r="AA144" s="614"/>
      <c r="AB144" s="614"/>
    </row>
    <row r="145" spans="1:28" ht="12.75">
      <c r="A145" s="614"/>
      <c r="B145" s="614"/>
      <c r="C145" s="615"/>
      <c r="D145" s="614"/>
      <c r="E145" s="614"/>
      <c r="F145" s="614"/>
      <c r="G145" s="614"/>
      <c r="H145" s="614"/>
      <c r="I145" s="614"/>
      <c r="J145" s="614"/>
      <c r="K145" s="614"/>
      <c r="L145" s="614"/>
      <c r="M145" s="614"/>
      <c r="N145" s="614"/>
      <c r="O145" s="614"/>
      <c r="P145" s="614"/>
      <c r="Q145" s="614"/>
      <c r="R145" s="614"/>
      <c r="S145" s="614"/>
      <c r="T145" s="614"/>
      <c r="U145" s="614"/>
      <c r="V145" s="614"/>
      <c r="W145" s="614"/>
      <c r="X145" s="614"/>
      <c r="Y145" s="614"/>
      <c r="Z145" s="614"/>
      <c r="AA145" s="614"/>
      <c r="AB145" s="614"/>
    </row>
    <row r="146" spans="1:28" ht="12.75">
      <c r="A146" s="614"/>
      <c r="B146" s="614"/>
      <c r="C146" s="615"/>
      <c r="D146" s="614"/>
      <c r="E146" s="614"/>
      <c r="F146" s="614"/>
      <c r="G146" s="614"/>
      <c r="H146" s="614"/>
      <c r="I146" s="614"/>
      <c r="J146" s="614"/>
      <c r="K146" s="614"/>
      <c r="L146" s="614"/>
      <c r="M146" s="614"/>
      <c r="N146" s="614"/>
      <c r="O146" s="614"/>
      <c r="P146" s="614"/>
      <c r="Q146" s="614"/>
      <c r="R146" s="614"/>
      <c r="S146" s="614"/>
      <c r="T146" s="614"/>
      <c r="U146" s="614"/>
      <c r="V146" s="614"/>
      <c r="W146" s="614"/>
      <c r="X146" s="614"/>
      <c r="Y146" s="614"/>
      <c r="Z146" s="614"/>
      <c r="AA146" s="614"/>
      <c r="AB146" s="614"/>
    </row>
    <row r="147" spans="1:28" ht="12.75">
      <c r="A147" s="614"/>
      <c r="B147" s="614"/>
      <c r="C147" s="615"/>
      <c r="D147" s="614"/>
      <c r="E147" s="614"/>
      <c r="F147" s="614"/>
      <c r="G147" s="614"/>
      <c r="H147" s="614"/>
      <c r="I147" s="614"/>
      <c r="J147" s="614"/>
      <c r="K147" s="614"/>
      <c r="L147" s="614"/>
      <c r="M147" s="614"/>
      <c r="N147" s="614"/>
      <c r="O147" s="614"/>
      <c r="P147" s="614"/>
      <c r="Q147" s="614"/>
      <c r="R147" s="614"/>
      <c r="S147" s="614"/>
      <c r="T147" s="614"/>
      <c r="U147" s="614"/>
      <c r="V147" s="614"/>
      <c r="W147" s="614"/>
      <c r="X147" s="614"/>
      <c r="Y147" s="614"/>
      <c r="Z147" s="614"/>
      <c r="AA147" s="614"/>
      <c r="AB147" s="614"/>
    </row>
    <row r="148" spans="1:28" ht="12.75">
      <c r="A148" s="614"/>
      <c r="B148" s="614"/>
      <c r="C148" s="615"/>
      <c r="D148" s="614"/>
      <c r="E148" s="614"/>
      <c r="F148" s="614"/>
      <c r="G148" s="614"/>
      <c r="H148" s="614"/>
      <c r="I148" s="614"/>
      <c r="J148" s="614"/>
      <c r="K148" s="614"/>
      <c r="L148" s="614"/>
      <c r="M148" s="614"/>
      <c r="N148" s="614"/>
      <c r="O148" s="614"/>
      <c r="P148" s="614"/>
      <c r="Q148" s="614"/>
      <c r="R148" s="614"/>
      <c r="S148" s="614"/>
      <c r="T148" s="614"/>
      <c r="U148" s="614"/>
      <c r="V148" s="614"/>
      <c r="W148" s="614"/>
      <c r="X148" s="614"/>
      <c r="Y148" s="614"/>
      <c r="Z148" s="614"/>
      <c r="AA148" s="614"/>
      <c r="AB148" s="614"/>
    </row>
    <row r="149" spans="1:28" ht="12.75">
      <c r="A149" s="614"/>
      <c r="B149" s="614"/>
      <c r="C149" s="615"/>
      <c r="D149" s="614"/>
      <c r="E149" s="614"/>
      <c r="F149" s="614"/>
      <c r="G149" s="614"/>
      <c r="H149" s="614"/>
      <c r="I149" s="614"/>
      <c r="J149" s="614"/>
      <c r="K149" s="614"/>
      <c r="L149" s="614"/>
      <c r="M149" s="614"/>
      <c r="N149" s="614"/>
      <c r="O149" s="614"/>
      <c r="P149" s="614"/>
      <c r="Q149" s="614"/>
      <c r="R149" s="614"/>
      <c r="S149" s="614"/>
      <c r="T149" s="614"/>
      <c r="U149" s="614"/>
      <c r="V149" s="614"/>
      <c r="W149" s="614"/>
      <c r="X149" s="614"/>
      <c r="Y149" s="614"/>
      <c r="Z149" s="614"/>
      <c r="AA149" s="614"/>
      <c r="AB149" s="614"/>
    </row>
    <row r="150" spans="1:28" ht="12.75">
      <c r="A150" s="614"/>
      <c r="B150" s="614"/>
      <c r="C150" s="615"/>
      <c r="D150" s="614"/>
      <c r="E150" s="614"/>
      <c r="F150" s="614"/>
      <c r="G150" s="614"/>
      <c r="H150" s="614"/>
      <c r="I150" s="614"/>
      <c r="J150" s="614"/>
      <c r="K150" s="614"/>
      <c r="L150" s="614"/>
      <c r="M150" s="614"/>
      <c r="N150" s="614"/>
      <c r="O150" s="614"/>
      <c r="P150" s="614"/>
      <c r="Q150" s="614"/>
      <c r="R150" s="614"/>
      <c r="S150" s="614"/>
      <c r="T150" s="614"/>
      <c r="U150" s="614"/>
      <c r="V150" s="614"/>
      <c r="W150" s="614"/>
      <c r="X150" s="614"/>
      <c r="Y150" s="614"/>
      <c r="Z150" s="614"/>
      <c r="AA150" s="614"/>
      <c r="AB150" s="614"/>
    </row>
    <row r="151" spans="1:28" ht="12.75">
      <c r="A151" s="614"/>
      <c r="B151" s="614"/>
      <c r="C151" s="615"/>
      <c r="D151" s="614"/>
      <c r="E151" s="614"/>
      <c r="F151" s="614"/>
      <c r="G151" s="614"/>
      <c r="H151" s="614"/>
      <c r="I151" s="614"/>
      <c r="J151" s="614"/>
      <c r="K151" s="614"/>
      <c r="L151" s="614"/>
      <c r="M151" s="614"/>
      <c r="N151" s="614"/>
      <c r="O151" s="614"/>
      <c r="P151" s="614"/>
      <c r="Q151" s="614"/>
      <c r="R151" s="614"/>
      <c r="S151" s="614"/>
      <c r="T151" s="614"/>
      <c r="U151" s="614"/>
      <c r="V151" s="614"/>
      <c r="W151" s="614"/>
      <c r="X151" s="614"/>
      <c r="Y151" s="614"/>
      <c r="Z151" s="614"/>
      <c r="AA151" s="614"/>
      <c r="AB151" s="614"/>
    </row>
    <row r="152" spans="1:28" ht="12.75">
      <c r="A152" s="614"/>
      <c r="B152" s="614"/>
      <c r="C152" s="615"/>
      <c r="D152" s="614"/>
      <c r="E152" s="614"/>
      <c r="F152" s="614"/>
      <c r="G152" s="614"/>
      <c r="H152" s="614"/>
      <c r="I152" s="614"/>
      <c r="J152" s="614"/>
      <c r="K152" s="614"/>
      <c r="L152" s="614"/>
      <c r="M152" s="614"/>
      <c r="N152" s="614"/>
      <c r="O152" s="614"/>
      <c r="P152" s="614"/>
      <c r="Q152" s="614"/>
      <c r="R152" s="614"/>
      <c r="S152" s="614"/>
      <c r="T152" s="614"/>
      <c r="U152" s="614"/>
      <c r="V152" s="614"/>
      <c r="W152" s="614"/>
      <c r="X152" s="614"/>
      <c r="Y152" s="614"/>
      <c r="Z152" s="614"/>
      <c r="AA152" s="614"/>
      <c r="AB152" s="614"/>
    </row>
    <row r="153" spans="1:28" ht="12.75">
      <c r="A153" s="614"/>
      <c r="B153" s="614"/>
      <c r="C153" s="615"/>
      <c r="D153" s="614"/>
      <c r="E153" s="614"/>
      <c r="F153" s="614"/>
      <c r="G153" s="614"/>
      <c r="H153" s="614"/>
      <c r="I153" s="614"/>
      <c r="J153" s="614"/>
      <c r="K153" s="614"/>
      <c r="L153" s="614"/>
      <c r="M153" s="614"/>
      <c r="N153" s="614"/>
      <c r="O153" s="614"/>
      <c r="P153" s="614"/>
      <c r="Q153" s="614"/>
      <c r="R153" s="614"/>
      <c r="S153" s="614"/>
      <c r="T153" s="614"/>
      <c r="U153" s="614"/>
      <c r="V153" s="614"/>
      <c r="W153" s="614"/>
      <c r="X153" s="614"/>
      <c r="Y153" s="614"/>
      <c r="Z153" s="614"/>
      <c r="AA153" s="614"/>
      <c r="AB153" s="614"/>
    </row>
    <row r="154" spans="1:28" ht="12.75">
      <c r="A154" s="614"/>
      <c r="B154" s="614"/>
      <c r="C154" s="615"/>
      <c r="D154" s="614"/>
      <c r="E154" s="614"/>
      <c r="F154" s="614"/>
      <c r="G154" s="614"/>
      <c r="H154" s="614"/>
      <c r="I154" s="614"/>
      <c r="J154" s="614"/>
      <c r="K154" s="614"/>
      <c r="L154" s="614"/>
      <c r="M154" s="614"/>
      <c r="N154" s="614"/>
      <c r="O154" s="614"/>
      <c r="P154" s="614"/>
      <c r="Q154" s="614"/>
      <c r="R154" s="614"/>
      <c r="S154" s="614"/>
      <c r="T154" s="614"/>
      <c r="U154" s="614"/>
      <c r="V154" s="614"/>
      <c r="W154" s="614"/>
      <c r="X154" s="614"/>
      <c r="Y154" s="614"/>
      <c r="Z154" s="614"/>
      <c r="AA154" s="614"/>
      <c r="AB154" s="614"/>
    </row>
    <row r="155" spans="1:28" ht="12.75">
      <c r="A155" s="614"/>
      <c r="B155" s="614"/>
      <c r="C155" s="615"/>
      <c r="D155" s="614"/>
      <c r="E155" s="614"/>
      <c r="F155" s="614"/>
      <c r="G155" s="614"/>
      <c r="H155" s="614"/>
      <c r="I155" s="614"/>
      <c r="J155" s="614"/>
      <c r="K155" s="614"/>
      <c r="L155" s="614"/>
      <c r="M155" s="614"/>
      <c r="N155" s="614"/>
      <c r="O155" s="614"/>
      <c r="P155" s="614"/>
      <c r="Q155" s="614"/>
      <c r="R155" s="614"/>
      <c r="S155" s="614"/>
      <c r="T155" s="614"/>
      <c r="U155" s="614"/>
      <c r="V155" s="614"/>
      <c r="W155" s="614"/>
      <c r="X155" s="614"/>
      <c r="Y155" s="614"/>
      <c r="Z155" s="614"/>
      <c r="AA155" s="614"/>
      <c r="AB155" s="614"/>
    </row>
    <row r="156" spans="1:28" ht="12.75">
      <c r="A156" s="614"/>
      <c r="B156" s="614"/>
      <c r="C156" s="615"/>
      <c r="D156" s="614"/>
      <c r="E156" s="614"/>
      <c r="F156" s="614"/>
      <c r="G156" s="614"/>
      <c r="H156" s="614"/>
      <c r="I156" s="614"/>
      <c r="J156" s="614"/>
      <c r="K156" s="614"/>
      <c r="L156" s="614"/>
      <c r="M156" s="614"/>
      <c r="N156" s="614"/>
      <c r="O156" s="614"/>
      <c r="P156" s="614"/>
      <c r="Q156" s="614"/>
      <c r="R156" s="614"/>
      <c r="S156" s="614"/>
      <c r="T156" s="614"/>
      <c r="U156" s="614"/>
      <c r="V156" s="614"/>
      <c r="W156" s="614"/>
      <c r="X156" s="614"/>
      <c r="Y156" s="614"/>
      <c r="Z156" s="614"/>
      <c r="AA156" s="614"/>
      <c r="AB156" s="614"/>
    </row>
    <row r="157" spans="1:28" ht="12.75">
      <c r="A157" s="614"/>
      <c r="B157" s="614"/>
      <c r="C157" s="615"/>
      <c r="D157" s="614"/>
      <c r="E157" s="614"/>
      <c r="F157" s="614"/>
      <c r="G157" s="614"/>
      <c r="H157" s="614"/>
      <c r="I157" s="614"/>
      <c r="J157" s="614"/>
      <c r="K157" s="614"/>
      <c r="L157" s="614"/>
      <c r="M157" s="614"/>
      <c r="N157" s="614"/>
      <c r="O157" s="614"/>
      <c r="P157" s="614"/>
      <c r="Q157" s="614"/>
      <c r="R157" s="614"/>
      <c r="S157" s="614"/>
      <c r="T157" s="614"/>
      <c r="U157" s="614"/>
      <c r="V157" s="614"/>
      <c r="W157" s="614"/>
      <c r="X157" s="614"/>
      <c r="Y157" s="614"/>
      <c r="Z157" s="614"/>
      <c r="AA157" s="614"/>
      <c r="AB157" s="614"/>
    </row>
    <row r="158" spans="1:28" ht="12.75">
      <c r="A158" s="614"/>
      <c r="B158" s="614"/>
      <c r="C158" s="615"/>
      <c r="D158" s="614"/>
      <c r="E158" s="614"/>
      <c r="F158" s="614"/>
      <c r="G158" s="614"/>
      <c r="H158" s="614"/>
      <c r="I158" s="614"/>
      <c r="J158" s="614"/>
      <c r="K158" s="614"/>
      <c r="L158" s="614"/>
      <c r="M158" s="614"/>
      <c r="N158" s="614"/>
      <c r="O158" s="614"/>
      <c r="P158" s="614"/>
      <c r="Q158" s="614"/>
      <c r="R158" s="614"/>
      <c r="S158" s="614"/>
      <c r="T158" s="614"/>
      <c r="U158" s="614"/>
      <c r="V158" s="614"/>
      <c r="W158" s="614"/>
      <c r="X158" s="614"/>
      <c r="Y158" s="614"/>
      <c r="Z158" s="614"/>
      <c r="AA158" s="614"/>
      <c r="AB158" s="614"/>
    </row>
    <row r="159" spans="1:28" ht="12.75">
      <c r="A159" s="614"/>
      <c r="B159" s="614"/>
      <c r="C159" s="615"/>
      <c r="D159" s="614"/>
      <c r="E159" s="614"/>
      <c r="F159" s="614"/>
      <c r="G159" s="614"/>
      <c r="H159" s="614"/>
      <c r="I159" s="614"/>
      <c r="J159" s="614"/>
      <c r="K159" s="614"/>
      <c r="L159" s="614"/>
      <c r="M159" s="614"/>
      <c r="N159" s="614"/>
      <c r="O159" s="614"/>
      <c r="P159" s="614"/>
      <c r="Q159" s="614"/>
      <c r="R159" s="614"/>
      <c r="S159" s="614"/>
      <c r="T159" s="614"/>
      <c r="U159" s="614"/>
      <c r="V159" s="614"/>
      <c r="W159" s="614"/>
      <c r="X159" s="614"/>
      <c r="Y159" s="614"/>
      <c r="Z159" s="614"/>
      <c r="AA159" s="614"/>
      <c r="AB159" s="614"/>
    </row>
    <row r="160" spans="1:28" ht="12.75">
      <c r="A160" s="614"/>
      <c r="B160" s="614"/>
      <c r="C160" s="615"/>
      <c r="D160" s="614"/>
      <c r="E160" s="614"/>
      <c r="F160" s="614"/>
      <c r="G160" s="614"/>
      <c r="H160" s="614"/>
      <c r="I160" s="614"/>
      <c r="J160" s="614"/>
      <c r="K160" s="614"/>
      <c r="L160" s="614"/>
      <c r="M160" s="614"/>
      <c r="N160" s="614"/>
      <c r="O160" s="614"/>
      <c r="P160" s="614"/>
      <c r="Q160" s="614"/>
      <c r="R160" s="614"/>
      <c r="S160" s="614"/>
      <c r="T160" s="614"/>
      <c r="U160" s="614"/>
      <c r="V160" s="614"/>
      <c r="W160" s="614"/>
      <c r="X160" s="614"/>
      <c r="Y160" s="614"/>
      <c r="Z160" s="614"/>
      <c r="AA160" s="614"/>
      <c r="AB160" s="614"/>
    </row>
    <row r="161" spans="1:28" ht="12.75">
      <c r="A161" s="614"/>
      <c r="B161" s="614"/>
      <c r="C161" s="615"/>
      <c r="D161" s="614"/>
      <c r="E161" s="614"/>
      <c r="F161" s="614"/>
      <c r="G161" s="614"/>
      <c r="H161" s="614"/>
      <c r="I161" s="614"/>
      <c r="J161" s="614"/>
      <c r="K161" s="614"/>
      <c r="L161" s="614"/>
      <c r="M161" s="614"/>
      <c r="N161" s="614"/>
      <c r="O161" s="614"/>
      <c r="P161" s="614"/>
      <c r="Q161" s="614"/>
      <c r="R161" s="614"/>
      <c r="S161" s="614"/>
      <c r="T161" s="614"/>
      <c r="U161" s="614"/>
      <c r="V161" s="614"/>
      <c r="W161" s="614"/>
      <c r="X161" s="614"/>
      <c r="Y161" s="614"/>
      <c r="Z161" s="614"/>
      <c r="AA161" s="614"/>
      <c r="AB161" s="614"/>
    </row>
    <row r="162" spans="1:28" ht="12.75">
      <c r="A162" s="614"/>
      <c r="B162" s="614"/>
      <c r="C162" s="615"/>
      <c r="D162" s="614"/>
      <c r="E162" s="614"/>
      <c r="F162" s="614"/>
      <c r="G162" s="614"/>
      <c r="H162" s="614"/>
      <c r="I162" s="614"/>
      <c r="J162" s="614"/>
      <c r="K162" s="614"/>
      <c r="L162" s="614"/>
      <c r="M162" s="614"/>
      <c r="N162" s="614"/>
      <c r="O162" s="614"/>
      <c r="P162" s="614"/>
      <c r="Q162" s="614"/>
      <c r="R162" s="614"/>
      <c r="S162" s="614"/>
      <c r="T162" s="614"/>
      <c r="U162" s="614"/>
      <c r="V162" s="614"/>
      <c r="W162" s="614"/>
      <c r="X162" s="614"/>
      <c r="Y162" s="614"/>
      <c r="Z162" s="614"/>
      <c r="AA162" s="614"/>
      <c r="AB162" s="614"/>
    </row>
    <row r="163" spans="1:28" ht="12.75">
      <c r="A163" s="614"/>
      <c r="B163" s="614"/>
      <c r="C163" s="615"/>
      <c r="D163" s="614"/>
      <c r="E163" s="614"/>
      <c r="F163" s="614"/>
      <c r="G163" s="614"/>
      <c r="H163" s="614"/>
      <c r="I163" s="614"/>
      <c r="J163" s="614"/>
      <c r="K163" s="614"/>
      <c r="L163" s="614"/>
      <c r="M163" s="614"/>
      <c r="N163" s="614"/>
      <c r="O163" s="614"/>
      <c r="P163" s="614"/>
      <c r="Q163" s="614"/>
      <c r="R163" s="614"/>
      <c r="S163" s="614"/>
      <c r="T163" s="614"/>
      <c r="U163" s="614"/>
      <c r="V163" s="614"/>
      <c r="W163" s="614"/>
      <c r="X163" s="614"/>
      <c r="Y163" s="614"/>
      <c r="Z163" s="614"/>
      <c r="AA163" s="614"/>
      <c r="AB163" s="614"/>
    </row>
    <row r="164" spans="1:28" ht="12.75">
      <c r="A164" s="614"/>
      <c r="B164" s="614"/>
      <c r="C164" s="615"/>
      <c r="D164" s="614"/>
      <c r="E164" s="614"/>
      <c r="F164" s="614"/>
      <c r="G164" s="614"/>
      <c r="H164" s="614"/>
      <c r="I164" s="614"/>
      <c r="J164" s="614"/>
      <c r="K164" s="614"/>
      <c r="L164" s="614"/>
      <c r="M164" s="614"/>
      <c r="N164" s="614"/>
      <c r="O164" s="614"/>
      <c r="P164" s="614"/>
      <c r="Q164" s="614"/>
      <c r="R164" s="614"/>
      <c r="S164" s="614"/>
      <c r="T164" s="614"/>
      <c r="U164" s="614"/>
      <c r="V164" s="614"/>
      <c r="W164" s="614"/>
      <c r="X164" s="614"/>
      <c r="Y164" s="614"/>
      <c r="Z164" s="614"/>
      <c r="AA164" s="614"/>
      <c r="AB164" s="614"/>
    </row>
    <row r="165" spans="1:28" ht="12.75">
      <c r="A165" s="614"/>
      <c r="B165" s="614"/>
      <c r="C165" s="615"/>
      <c r="D165" s="614"/>
      <c r="E165" s="614"/>
      <c r="F165" s="614"/>
      <c r="G165" s="614"/>
      <c r="H165" s="614"/>
      <c r="I165" s="614"/>
      <c r="J165" s="614"/>
      <c r="K165" s="614"/>
      <c r="L165" s="614"/>
      <c r="M165" s="614"/>
      <c r="N165" s="614"/>
      <c r="O165" s="614"/>
      <c r="P165" s="614"/>
      <c r="Q165" s="614"/>
      <c r="R165" s="614"/>
      <c r="S165" s="614"/>
      <c r="T165" s="614"/>
      <c r="U165" s="614"/>
      <c r="V165" s="614"/>
      <c r="W165" s="614"/>
      <c r="X165" s="614"/>
      <c r="Y165" s="614"/>
      <c r="Z165" s="614"/>
      <c r="AA165" s="614"/>
      <c r="AB165" s="614"/>
    </row>
    <row r="166" spans="1:28" ht="12.75">
      <c r="A166" s="614"/>
      <c r="B166" s="614"/>
      <c r="C166" s="615"/>
      <c r="D166" s="614"/>
      <c r="E166" s="614"/>
      <c r="F166" s="614"/>
      <c r="G166" s="614"/>
      <c r="H166" s="614"/>
      <c r="I166" s="614"/>
      <c r="J166" s="614"/>
      <c r="K166" s="614"/>
      <c r="L166" s="614"/>
      <c r="M166" s="614"/>
      <c r="N166" s="614"/>
      <c r="O166" s="614"/>
      <c r="P166" s="614"/>
      <c r="Q166" s="614"/>
      <c r="R166" s="614"/>
      <c r="S166" s="614"/>
      <c r="T166" s="614"/>
      <c r="U166" s="614"/>
      <c r="V166" s="614"/>
      <c r="W166" s="614"/>
      <c r="X166" s="614"/>
      <c r="Y166" s="614"/>
      <c r="Z166" s="614"/>
      <c r="AA166" s="614"/>
      <c r="AB166" s="614"/>
    </row>
    <row r="167" spans="1:28" ht="12.75">
      <c r="A167" s="614"/>
      <c r="B167" s="614"/>
      <c r="C167" s="615"/>
      <c r="D167" s="614"/>
      <c r="E167" s="614"/>
      <c r="F167" s="614"/>
      <c r="G167" s="614"/>
      <c r="H167" s="614"/>
      <c r="I167" s="614"/>
      <c r="J167" s="614"/>
      <c r="K167" s="614"/>
      <c r="L167" s="614"/>
      <c r="M167" s="614"/>
      <c r="N167" s="614"/>
      <c r="O167" s="614"/>
      <c r="P167" s="614"/>
      <c r="Q167" s="614"/>
      <c r="R167" s="614"/>
      <c r="S167" s="614"/>
      <c r="T167" s="614"/>
      <c r="U167" s="614"/>
      <c r="V167" s="614"/>
      <c r="W167" s="614"/>
      <c r="X167" s="614"/>
      <c r="Y167" s="614"/>
      <c r="Z167" s="614"/>
      <c r="AA167" s="614"/>
      <c r="AB167" s="614"/>
    </row>
    <row r="168" spans="1:28" ht="12.75">
      <c r="A168" s="614"/>
      <c r="B168" s="614"/>
      <c r="C168" s="615"/>
      <c r="D168" s="614"/>
      <c r="E168" s="614"/>
      <c r="F168" s="614"/>
      <c r="G168" s="614"/>
      <c r="H168" s="614"/>
      <c r="I168" s="614"/>
      <c r="J168" s="614"/>
      <c r="K168" s="614"/>
      <c r="L168" s="614"/>
      <c r="M168" s="614"/>
      <c r="N168" s="614"/>
      <c r="O168" s="614"/>
      <c r="P168" s="614"/>
      <c r="Q168" s="614"/>
      <c r="R168" s="614"/>
      <c r="S168" s="614"/>
      <c r="T168" s="614"/>
      <c r="U168" s="614"/>
      <c r="V168" s="614"/>
      <c r="W168" s="614"/>
      <c r="X168" s="614"/>
      <c r="Y168" s="614"/>
      <c r="Z168" s="614"/>
      <c r="AA168" s="614"/>
      <c r="AB168" s="614"/>
    </row>
    <row r="169" spans="1:28" ht="12.75">
      <c r="A169" s="614"/>
      <c r="B169" s="614"/>
      <c r="C169" s="615"/>
      <c r="D169" s="614"/>
      <c r="E169" s="614"/>
      <c r="F169" s="614"/>
      <c r="G169" s="614"/>
      <c r="H169" s="614"/>
      <c r="I169" s="614"/>
      <c r="J169" s="614"/>
      <c r="K169" s="614"/>
      <c r="L169" s="614"/>
      <c r="M169" s="614"/>
      <c r="N169" s="614"/>
      <c r="O169" s="614"/>
      <c r="P169" s="614"/>
      <c r="Q169" s="614"/>
      <c r="R169" s="614"/>
      <c r="S169" s="614"/>
      <c r="T169" s="614"/>
      <c r="U169" s="614"/>
      <c r="V169" s="614"/>
      <c r="W169" s="614"/>
      <c r="X169" s="614"/>
      <c r="Y169" s="614"/>
      <c r="Z169" s="614"/>
      <c r="AA169" s="614"/>
      <c r="AB169" s="614"/>
    </row>
    <row r="170" spans="1:28" ht="12.75">
      <c r="A170" s="614"/>
      <c r="B170" s="614"/>
      <c r="C170" s="615"/>
      <c r="D170" s="614"/>
      <c r="E170" s="614"/>
      <c r="F170" s="614"/>
      <c r="G170" s="614"/>
      <c r="H170" s="614"/>
      <c r="I170" s="614"/>
      <c r="J170" s="614"/>
      <c r="K170" s="614"/>
      <c r="L170" s="614"/>
      <c r="M170" s="614"/>
      <c r="N170" s="614"/>
      <c r="O170" s="614"/>
      <c r="P170" s="614"/>
      <c r="Q170" s="614"/>
      <c r="R170" s="614"/>
      <c r="S170" s="614"/>
      <c r="T170" s="614"/>
      <c r="U170" s="614"/>
      <c r="V170" s="614"/>
      <c r="W170" s="614"/>
      <c r="X170" s="614"/>
      <c r="Y170" s="614"/>
      <c r="Z170" s="614"/>
      <c r="AA170" s="614"/>
      <c r="AB170" s="614"/>
    </row>
    <row r="171" spans="1:28" ht="12.75">
      <c r="A171" s="614"/>
      <c r="B171" s="614"/>
      <c r="C171" s="615"/>
      <c r="D171" s="614"/>
      <c r="E171" s="614"/>
      <c r="F171" s="614"/>
      <c r="G171" s="614"/>
      <c r="H171" s="614"/>
      <c r="I171" s="614"/>
      <c r="J171" s="614"/>
      <c r="K171" s="614"/>
      <c r="L171" s="614"/>
      <c r="M171" s="614"/>
      <c r="N171" s="614"/>
      <c r="O171" s="614"/>
      <c r="P171" s="614"/>
      <c r="Q171" s="614"/>
      <c r="R171" s="614"/>
      <c r="S171" s="614"/>
      <c r="T171" s="614"/>
      <c r="U171" s="614"/>
      <c r="V171" s="614"/>
      <c r="W171" s="614"/>
      <c r="X171" s="614"/>
      <c r="Y171" s="614"/>
      <c r="Z171" s="614"/>
      <c r="AA171" s="614"/>
      <c r="AB171" s="614"/>
    </row>
    <row r="172" spans="1:28" ht="12.75">
      <c r="A172" s="614"/>
      <c r="B172" s="614"/>
      <c r="C172" s="615"/>
      <c r="D172" s="614"/>
      <c r="E172" s="614"/>
      <c r="F172" s="614"/>
      <c r="G172" s="614"/>
      <c r="H172" s="614"/>
      <c r="I172" s="614"/>
      <c r="J172" s="614"/>
      <c r="K172" s="614"/>
      <c r="L172" s="614"/>
      <c r="M172" s="614"/>
      <c r="N172" s="614"/>
      <c r="O172" s="614"/>
      <c r="P172" s="614"/>
      <c r="Q172" s="614"/>
      <c r="R172" s="614"/>
      <c r="S172" s="614"/>
      <c r="T172" s="614"/>
      <c r="U172" s="614"/>
      <c r="V172" s="614"/>
      <c r="W172" s="614"/>
      <c r="X172" s="614"/>
      <c r="Y172" s="614"/>
      <c r="Z172" s="614"/>
      <c r="AA172" s="614"/>
      <c r="AB172" s="614"/>
    </row>
    <row r="173" spans="1:28" ht="12.75">
      <c r="A173" s="614"/>
      <c r="B173" s="614"/>
      <c r="C173" s="615"/>
      <c r="D173" s="614"/>
      <c r="E173" s="614"/>
      <c r="F173" s="614"/>
      <c r="G173" s="614"/>
      <c r="H173" s="614"/>
      <c r="I173" s="614"/>
      <c r="J173" s="614"/>
      <c r="K173" s="614"/>
      <c r="L173" s="614"/>
      <c r="M173" s="614"/>
      <c r="N173" s="614"/>
      <c r="O173" s="614"/>
      <c r="P173" s="614"/>
      <c r="Q173" s="614"/>
      <c r="R173" s="614"/>
      <c r="S173" s="614"/>
      <c r="T173" s="614"/>
      <c r="U173" s="614"/>
      <c r="V173" s="614"/>
      <c r="W173" s="614"/>
      <c r="X173" s="614"/>
      <c r="Y173" s="614"/>
      <c r="Z173" s="614"/>
      <c r="AA173" s="614"/>
      <c r="AB173" s="614"/>
    </row>
    <row r="174" spans="1:28" ht="12.75">
      <c r="A174" s="614"/>
      <c r="B174" s="614"/>
      <c r="C174" s="615"/>
      <c r="D174" s="614"/>
      <c r="E174" s="614"/>
      <c r="F174" s="614"/>
      <c r="G174" s="614"/>
      <c r="H174" s="614"/>
      <c r="I174" s="614"/>
      <c r="J174" s="614"/>
      <c r="K174" s="614"/>
      <c r="L174" s="614"/>
      <c r="M174" s="614"/>
      <c r="N174" s="614"/>
      <c r="O174" s="614"/>
      <c r="P174" s="614"/>
      <c r="Q174" s="614"/>
      <c r="R174" s="614"/>
      <c r="S174" s="614"/>
      <c r="T174" s="614"/>
      <c r="U174" s="614"/>
      <c r="V174" s="614"/>
      <c r="W174" s="614"/>
      <c r="X174" s="614"/>
      <c r="Y174" s="614"/>
      <c r="Z174" s="614"/>
      <c r="AA174" s="614"/>
      <c r="AB174" s="614"/>
    </row>
    <row r="175" spans="1:28" ht="12.75">
      <c r="A175" s="614"/>
      <c r="B175" s="614"/>
      <c r="C175" s="615"/>
      <c r="D175" s="614"/>
      <c r="E175" s="614"/>
      <c r="F175" s="614"/>
      <c r="G175" s="614"/>
      <c r="H175" s="614"/>
      <c r="I175" s="614"/>
      <c r="J175" s="614"/>
      <c r="K175" s="614"/>
      <c r="L175" s="614"/>
      <c r="M175" s="614"/>
      <c r="N175" s="614"/>
      <c r="O175" s="614"/>
      <c r="P175" s="614"/>
      <c r="Q175" s="614"/>
      <c r="R175" s="614"/>
      <c r="S175" s="614"/>
      <c r="T175" s="614"/>
      <c r="U175" s="614"/>
      <c r="V175" s="614"/>
      <c r="W175" s="614"/>
      <c r="X175" s="614"/>
      <c r="Y175" s="614"/>
      <c r="Z175" s="614"/>
      <c r="AA175" s="614"/>
      <c r="AB175" s="614"/>
    </row>
    <row r="176" spans="1:28" ht="12.75">
      <c r="A176" s="614"/>
      <c r="B176" s="614"/>
      <c r="C176" s="615"/>
      <c r="D176" s="614"/>
      <c r="E176" s="614"/>
      <c r="F176" s="614"/>
      <c r="G176" s="614"/>
      <c r="H176" s="614"/>
      <c r="I176" s="614"/>
      <c r="J176" s="614"/>
      <c r="K176" s="614"/>
      <c r="L176" s="614"/>
      <c r="M176" s="614"/>
      <c r="N176" s="614"/>
      <c r="O176" s="614"/>
      <c r="P176" s="614"/>
      <c r="Q176" s="614"/>
      <c r="R176" s="614"/>
      <c r="S176" s="614"/>
      <c r="T176" s="614"/>
      <c r="U176" s="614"/>
      <c r="V176" s="614"/>
      <c r="W176" s="614"/>
      <c r="X176" s="614"/>
      <c r="Y176" s="614"/>
      <c r="Z176" s="614"/>
      <c r="AA176" s="614"/>
      <c r="AB176" s="614"/>
    </row>
    <row r="177" spans="1:28" ht="12.75">
      <c r="A177" s="614"/>
      <c r="B177" s="614"/>
      <c r="C177" s="615"/>
      <c r="D177" s="614"/>
      <c r="E177" s="614"/>
      <c r="F177" s="614"/>
      <c r="G177" s="614"/>
      <c r="H177" s="614"/>
      <c r="I177" s="614"/>
      <c r="J177" s="614"/>
      <c r="K177" s="614"/>
      <c r="L177" s="614"/>
      <c r="M177" s="614"/>
      <c r="N177" s="614"/>
      <c r="O177" s="614"/>
      <c r="P177" s="614"/>
      <c r="Q177" s="614"/>
      <c r="R177" s="614"/>
      <c r="S177" s="614"/>
      <c r="T177" s="614"/>
      <c r="U177" s="614"/>
      <c r="V177" s="614"/>
      <c r="W177" s="614"/>
      <c r="X177" s="614"/>
      <c r="Y177" s="614"/>
      <c r="Z177" s="614"/>
      <c r="AA177" s="614"/>
      <c r="AB177" s="614"/>
    </row>
    <row r="178" spans="1:28" ht="12.75">
      <c r="A178" s="614"/>
      <c r="B178" s="614"/>
      <c r="C178" s="615"/>
      <c r="D178" s="614"/>
      <c r="E178" s="614"/>
      <c r="F178" s="614"/>
      <c r="G178" s="614"/>
      <c r="H178" s="614"/>
      <c r="I178" s="614"/>
      <c r="J178" s="614"/>
      <c r="K178" s="614"/>
      <c r="L178" s="614"/>
      <c r="M178" s="614"/>
      <c r="N178" s="614"/>
      <c r="O178" s="614"/>
      <c r="P178" s="614"/>
      <c r="Q178" s="614"/>
      <c r="R178" s="614"/>
      <c r="S178" s="614"/>
      <c r="T178" s="614"/>
      <c r="U178" s="614"/>
      <c r="V178" s="614"/>
      <c r="W178" s="614"/>
      <c r="X178" s="614"/>
      <c r="Y178" s="614"/>
      <c r="Z178" s="614"/>
      <c r="AA178" s="614"/>
      <c r="AB178" s="614"/>
    </row>
    <row r="179" spans="1:28" ht="12.75">
      <c r="A179" s="614"/>
      <c r="B179" s="614"/>
      <c r="C179" s="615"/>
      <c r="D179" s="614"/>
      <c r="E179" s="614"/>
      <c r="F179" s="614"/>
      <c r="G179" s="614"/>
      <c r="H179" s="614"/>
      <c r="I179" s="614"/>
      <c r="J179" s="614"/>
      <c r="K179" s="614"/>
      <c r="L179" s="614"/>
      <c r="M179" s="614"/>
      <c r="N179" s="614"/>
      <c r="O179" s="614"/>
      <c r="P179" s="614"/>
      <c r="Q179" s="614"/>
      <c r="R179" s="614"/>
      <c r="S179" s="614"/>
      <c r="T179" s="614"/>
      <c r="U179" s="614"/>
      <c r="V179" s="614"/>
      <c r="W179" s="614"/>
      <c r="X179" s="614"/>
      <c r="Y179" s="614"/>
      <c r="Z179" s="614"/>
      <c r="AA179" s="614"/>
      <c r="AB179" s="614"/>
    </row>
    <row r="180" spans="1:28" ht="12.75">
      <c r="A180" s="614"/>
      <c r="B180" s="614"/>
      <c r="C180" s="615"/>
      <c r="D180" s="614"/>
      <c r="E180" s="614"/>
      <c r="F180" s="614"/>
      <c r="G180" s="614"/>
      <c r="H180" s="614"/>
      <c r="I180" s="614"/>
      <c r="J180" s="614"/>
      <c r="K180" s="614"/>
      <c r="L180" s="614"/>
      <c r="M180" s="614"/>
      <c r="N180" s="614"/>
      <c r="O180" s="614"/>
      <c r="P180" s="614"/>
      <c r="Q180" s="614"/>
      <c r="R180" s="614"/>
      <c r="S180" s="614"/>
      <c r="T180" s="614"/>
      <c r="U180" s="614"/>
      <c r="V180" s="614"/>
      <c r="W180" s="614"/>
      <c r="X180" s="614"/>
      <c r="Y180" s="614"/>
      <c r="Z180" s="614"/>
      <c r="AA180" s="614"/>
      <c r="AB180" s="614"/>
    </row>
    <row r="181" spans="1:28" ht="12.75">
      <c r="A181" s="614"/>
      <c r="B181" s="614"/>
      <c r="C181" s="615"/>
      <c r="D181" s="614"/>
      <c r="E181" s="614"/>
      <c r="F181" s="614"/>
      <c r="G181" s="614"/>
      <c r="H181" s="614"/>
      <c r="I181" s="614"/>
      <c r="J181" s="614"/>
      <c r="K181" s="614"/>
      <c r="L181" s="614"/>
      <c r="M181" s="614"/>
      <c r="N181" s="614"/>
      <c r="O181" s="614"/>
      <c r="P181" s="614"/>
      <c r="Q181" s="614"/>
      <c r="R181" s="614"/>
      <c r="S181" s="614"/>
      <c r="T181" s="614"/>
      <c r="U181" s="614"/>
      <c r="V181" s="614"/>
      <c r="W181" s="614"/>
      <c r="X181" s="614"/>
      <c r="Y181" s="614"/>
      <c r="Z181" s="614"/>
      <c r="AA181" s="614"/>
      <c r="AB181" s="614"/>
    </row>
    <row r="182" spans="1:28" ht="12.75">
      <c r="A182" s="614"/>
      <c r="B182" s="614"/>
      <c r="C182" s="615"/>
      <c r="D182" s="614"/>
      <c r="E182" s="614"/>
      <c r="F182" s="614"/>
      <c r="G182" s="614"/>
      <c r="H182" s="614"/>
      <c r="I182" s="614"/>
      <c r="J182" s="614"/>
      <c r="K182" s="614"/>
      <c r="L182" s="614"/>
      <c r="M182" s="614"/>
      <c r="N182" s="614"/>
      <c r="O182" s="614"/>
      <c r="P182" s="614"/>
      <c r="Q182" s="614"/>
      <c r="R182" s="614"/>
      <c r="S182" s="614"/>
      <c r="T182" s="614"/>
      <c r="U182" s="614"/>
      <c r="V182" s="614"/>
      <c r="W182" s="614"/>
      <c r="X182" s="614"/>
      <c r="Y182" s="614"/>
      <c r="Z182" s="614"/>
      <c r="AA182" s="614"/>
      <c r="AB182" s="614"/>
    </row>
    <row r="183" spans="1:28" ht="12.75">
      <c r="A183" s="614"/>
      <c r="B183" s="614"/>
      <c r="C183" s="615"/>
      <c r="D183" s="614"/>
      <c r="E183" s="614"/>
      <c r="F183" s="614"/>
      <c r="G183" s="614"/>
      <c r="H183" s="614"/>
      <c r="I183" s="614"/>
      <c r="J183" s="614"/>
      <c r="K183" s="614"/>
      <c r="L183" s="614"/>
      <c r="M183" s="614"/>
      <c r="N183" s="614"/>
      <c r="O183" s="614"/>
      <c r="P183" s="614"/>
      <c r="Q183" s="614"/>
      <c r="R183" s="614"/>
      <c r="S183" s="614"/>
      <c r="T183" s="614"/>
      <c r="U183" s="614"/>
      <c r="V183" s="614"/>
      <c r="W183" s="614"/>
      <c r="X183" s="614"/>
      <c r="Y183" s="614"/>
      <c r="Z183" s="614"/>
      <c r="AA183" s="614"/>
      <c r="AB183" s="614"/>
    </row>
    <row r="184" spans="1:28" ht="12.75">
      <c r="A184" s="614"/>
      <c r="B184" s="614"/>
      <c r="C184" s="615"/>
      <c r="D184" s="614"/>
      <c r="E184" s="614"/>
      <c r="F184" s="614"/>
      <c r="G184" s="614"/>
      <c r="H184" s="614"/>
      <c r="I184" s="614"/>
      <c r="J184" s="614"/>
      <c r="K184" s="614"/>
      <c r="L184" s="614"/>
      <c r="M184" s="614"/>
      <c r="N184" s="614"/>
      <c r="O184" s="614"/>
      <c r="P184" s="614"/>
      <c r="Q184" s="614"/>
      <c r="R184" s="614"/>
      <c r="S184" s="614"/>
      <c r="T184" s="614"/>
      <c r="U184" s="614"/>
      <c r="V184" s="614"/>
      <c r="W184" s="614"/>
      <c r="X184" s="614"/>
      <c r="Y184" s="614"/>
      <c r="Z184" s="614"/>
      <c r="AA184" s="614"/>
      <c r="AB184" s="614"/>
    </row>
    <row r="185" spans="1:28" ht="12.75">
      <c r="A185" s="614"/>
      <c r="B185" s="614"/>
      <c r="C185" s="615"/>
      <c r="D185" s="614"/>
      <c r="E185" s="614"/>
      <c r="F185" s="614"/>
      <c r="G185" s="614"/>
      <c r="H185" s="614"/>
      <c r="I185" s="614"/>
      <c r="J185" s="614"/>
      <c r="K185" s="614"/>
      <c r="L185" s="614"/>
      <c r="M185" s="614"/>
      <c r="N185" s="614"/>
      <c r="O185" s="614"/>
      <c r="P185" s="614"/>
      <c r="Q185" s="614"/>
      <c r="R185" s="614"/>
      <c r="S185" s="614"/>
      <c r="T185" s="614"/>
      <c r="U185" s="614"/>
      <c r="V185" s="614"/>
      <c r="W185" s="614"/>
      <c r="X185" s="614"/>
      <c r="Y185" s="614"/>
      <c r="Z185" s="614"/>
      <c r="AA185" s="614"/>
      <c r="AB185" s="614"/>
    </row>
    <row r="186" spans="1:28" ht="12.75">
      <c r="A186" s="614"/>
      <c r="B186" s="614"/>
      <c r="C186" s="615"/>
      <c r="D186" s="614"/>
      <c r="E186" s="614"/>
      <c r="F186" s="614"/>
      <c r="G186" s="614"/>
      <c r="H186" s="614"/>
      <c r="I186" s="614"/>
      <c r="J186" s="614"/>
      <c r="K186" s="614"/>
      <c r="L186" s="614"/>
      <c r="M186" s="614"/>
      <c r="N186" s="614"/>
      <c r="O186" s="614"/>
      <c r="P186" s="614"/>
      <c r="Q186" s="614"/>
      <c r="R186" s="614"/>
      <c r="S186" s="614"/>
      <c r="T186" s="614"/>
      <c r="U186" s="614"/>
      <c r="V186" s="614"/>
      <c r="W186" s="614"/>
      <c r="X186" s="614"/>
      <c r="Y186" s="614"/>
      <c r="Z186" s="614"/>
      <c r="AA186" s="614"/>
      <c r="AB186" s="614"/>
    </row>
    <row r="187" spans="1:28" ht="12.75">
      <c r="A187" s="614"/>
      <c r="B187" s="614"/>
      <c r="C187" s="615"/>
      <c r="D187" s="614"/>
      <c r="E187" s="614"/>
      <c r="F187" s="614"/>
      <c r="G187" s="614"/>
      <c r="H187" s="614"/>
      <c r="I187" s="614"/>
      <c r="J187" s="614"/>
      <c r="K187" s="614"/>
      <c r="L187" s="614"/>
      <c r="M187" s="614"/>
      <c r="N187" s="614"/>
      <c r="O187" s="614"/>
      <c r="P187" s="614"/>
      <c r="Q187" s="614"/>
      <c r="R187" s="614"/>
      <c r="S187" s="614"/>
      <c r="T187" s="614"/>
      <c r="U187" s="614"/>
      <c r="V187" s="614"/>
      <c r="W187" s="614"/>
      <c r="X187" s="614"/>
      <c r="Y187" s="614"/>
      <c r="Z187" s="614"/>
      <c r="AA187" s="614"/>
      <c r="AB187" s="614"/>
    </row>
    <row r="188" spans="1:28" ht="12.75">
      <c r="A188" s="614"/>
      <c r="B188" s="614"/>
      <c r="C188" s="615"/>
      <c r="D188" s="614"/>
      <c r="E188" s="614"/>
      <c r="F188" s="614"/>
      <c r="G188" s="614"/>
      <c r="H188" s="614"/>
      <c r="I188" s="614"/>
      <c r="J188" s="614"/>
      <c r="K188" s="614"/>
      <c r="L188" s="614"/>
      <c r="M188" s="614"/>
      <c r="N188" s="614"/>
      <c r="O188" s="614"/>
      <c r="P188" s="614"/>
      <c r="Q188" s="614"/>
      <c r="R188" s="614"/>
      <c r="S188" s="614"/>
      <c r="T188" s="614"/>
      <c r="U188" s="614"/>
      <c r="V188" s="614"/>
      <c r="W188" s="614"/>
      <c r="X188" s="614"/>
      <c r="Y188" s="614"/>
      <c r="Z188" s="614"/>
      <c r="AA188" s="614"/>
      <c r="AB188" s="614"/>
    </row>
    <row r="189" spans="1:28" ht="12.75">
      <c r="A189" s="614"/>
      <c r="B189" s="614"/>
      <c r="C189" s="615"/>
      <c r="D189" s="614"/>
      <c r="E189" s="614"/>
      <c r="F189" s="614"/>
      <c r="G189" s="614"/>
      <c r="H189" s="614"/>
      <c r="I189" s="614"/>
      <c r="J189" s="614"/>
      <c r="K189" s="614"/>
      <c r="L189" s="614"/>
      <c r="M189" s="614"/>
      <c r="N189" s="614"/>
      <c r="O189" s="614"/>
      <c r="P189" s="614"/>
      <c r="Q189" s="614"/>
      <c r="R189" s="614"/>
      <c r="S189" s="614"/>
      <c r="T189" s="614"/>
      <c r="U189" s="614"/>
      <c r="V189" s="614"/>
      <c r="W189" s="614"/>
      <c r="X189" s="614"/>
      <c r="Y189" s="614"/>
      <c r="Z189" s="614"/>
      <c r="AA189" s="614"/>
      <c r="AB189" s="614"/>
    </row>
    <row r="190" spans="1:28" ht="12.75">
      <c r="A190" s="614"/>
      <c r="B190" s="614"/>
      <c r="C190" s="615"/>
      <c r="D190" s="614"/>
      <c r="E190" s="614"/>
      <c r="F190" s="614"/>
      <c r="G190" s="614"/>
      <c r="H190" s="614"/>
      <c r="I190" s="614"/>
      <c r="J190" s="614"/>
      <c r="K190" s="614"/>
      <c r="L190" s="614"/>
      <c r="M190" s="614"/>
      <c r="N190" s="614"/>
      <c r="O190" s="614"/>
      <c r="P190" s="614"/>
      <c r="Q190" s="614"/>
      <c r="R190" s="614"/>
      <c r="S190" s="614"/>
      <c r="T190" s="614"/>
      <c r="U190" s="614"/>
      <c r="V190" s="614"/>
      <c r="W190" s="614"/>
      <c r="X190" s="614"/>
      <c r="Y190" s="614"/>
      <c r="Z190" s="614"/>
      <c r="AA190" s="614"/>
      <c r="AB190" s="614"/>
    </row>
    <row r="191" spans="1:28" ht="12.75">
      <c r="A191" s="614"/>
      <c r="B191" s="614"/>
      <c r="C191" s="615"/>
      <c r="D191" s="614"/>
      <c r="E191" s="614"/>
      <c r="F191" s="614"/>
      <c r="G191" s="614"/>
      <c r="H191" s="614"/>
      <c r="I191" s="614"/>
      <c r="J191" s="614"/>
      <c r="K191" s="614"/>
      <c r="L191" s="614"/>
      <c r="M191" s="614"/>
      <c r="N191" s="614"/>
      <c r="O191" s="614"/>
      <c r="P191" s="614"/>
      <c r="Q191" s="614"/>
      <c r="R191" s="614"/>
      <c r="S191" s="614"/>
      <c r="T191" s="614"/>
      <c r="U191" s="614"/>
      <c r="V191" s="614"/>
      <c r="W191" s="614"/>
      <c r="X191" s="614"/>
      <c r="Y191" s="614"/>
      <c r="Z191" s="614"/>
      <c r="AA191" s="614"/>
      <c r="AB191" s="614"/>
    </row>
    <row r="192" spans="1:28" ht="12.75">
      <c r="A192" s="614"/>
      <c r="B192" s="614"/>
      <c r="C192" s="615"/>
      <c r="D192" s="614"/>
      <c r="E192" s="614"/>
      <c r="F192" s="614"/>
      <c r="G192" s="614"/>
      <c r="H192" s="614"/>
      <c r="I192" s="614"/>
      <c r="J192" s="614"/>
      <c r="K192" s="614"/>
      <c r="L192" s="614"/>
      <c r="M192" s="614"/>
      <c r="N192" s="614"/>
      <c r="O192" s="614"/>
      <c r="P192" s="614"/>
      <c r="Q192" s="614"/>
      <c r="R192" s="614"/>
      <c r="S192" s="614"/>
      <c r="T192" s="614"/>
      <c r="U192" s="614"/>
      <c r="V192" s="614"/>
      <c r="W192" s="614"/>
      <c r="X192" s="614"/>
      <c r="Y192" s="614"/>
      <c r="Z192" s="614"/>
      <c r="AA192" s="614"/>
      <c r="AB192" s="614"/>
    </row>
    <row r="193" spans="1:28" ht="12.75">
      <c r="A193" s="614"/>
      <c r="B193" s="614"/>
      <c r="C193" s="615"/>
      <c r="D193" s="614"/>
      <c r="E193" s="614"/>
      <c r="F193" s="614"/>
      <c r="G193" s="614"/>
      <c r="H193" s="614"/>
      <c r="I193" s="614"/>
      <c r="J193" s="614"/>
      <c r="K193" s="614"/>
      <c r="L193" s="614"/>
      <c r="M193" s="614"/>
      <c r="N193" s="614"/>
      <c r="O193" s="614"/>
      <c r="P193" s="614"/>
      <c r="Q193" s="614"/>
      <c r="R193" s="614"/>
      <c r="S193" s="614"/>
      <c r="T193" s="614"/>
      <c r="U193" s="614"/>
      <c r="V193" s="614"/>
      <c r="W193" s="614"/>
      <c r="X193" s="614"/>
      <c r="Y193" s="614"/>
      <c r="Z193" s="614"/>
      <c r="AA193" s="614"/>
      <c r="AB193" s="614"/>
    </row>
    <row r="194" spans="1:28" ht="12.75">
      <c r="A194" s="614"/>
      <c r="B194" s="614"/>
      <c r="C194" s="615"/>
      <c r="D194" s="614"/>
      <c r="E194" s="614"/>
      <c r="F194" s="614"/>
      <c r="G194" s="614"/>
      <c r="H194" s="614"/>
      <c r="I194" s="614"/>
      <c r="J194" s="614"/>
      <c r="K194" s="614"/>
      <c r="L194" s="614"/>
      <c r="M194" s="614"/>
      <c r="N194" s="614"/>
      <c r="O194" s="614"/>
      <c r="P194" s="614"/>
      <c r="Q194" s="614"/>
      <c r="R194" s="614"/>
      <c r="S194" s="614"/>
      <c r="T194" s="614"/>
      <c r="U194" s="614"/>
      <c r="V194" s="614"/>
      <c r="W194" s="614"/>
      <c r="X194" s="614"/>
      <c r="Y194" s="614"/>
      <c r="Z194" s="614"/>
      <c r="AA194" s="614"/>
      <c r="AB194" s="614"/>
    </row>
    <row r="195" spans="1:28" ht="12.75">
      <c r="A195" s="614"/>
      <c r="B195" s="614"/>
      <c r="C195" s="615"/>
      <c r="D195" s="614"/>
      <c r="E195" s="614"/>
      <c r="F195" s="614"/>
      <c r="G195" s="614"/>
      <c r="H195" s="614"/>
      <c r="I195" s="614"/>
      <c r="J195" s="614"/>
      <c r="K195" s="614"/>
      <c r="L195" s="614"/>
      <c r="M195" s="614"/>
      <c r="N195" s="614"/>
      <c r="O195" s="614"/>
      <c r="P195" s="614"/>
      <c r="Q195" s="614"/>
      <c r="R195" s="614"/>
      <c r="S195" s="614"/>
      <c r="T195" s="614"/>
      <c r="U195" s="614"/>
      <c r="V195" s="614"/>
      <c r="W195" s="614"/>
      <c r="X195" s="614"/>
      <c r="Y195" s="614"/>
      <c r="Z195" s="614"/>
      <c r="AA195" s="614"/>
      <c r="AB195" s="614"/>
    </row>
    <row r="196" spans="1:28" ht="12.75">
      <c r="A196" s="614"/>
      <c r="B196" s="614"/>
      <c r="C196" s="615"/>
      <c r="D196" s="614"/>
      <c r="E196" s="614"/>
      <c r="F196" s="614"/>
      <c r="G196" s="614"/>
      <c r="H196" s="614"/>
      <c r="I196" s="614"/>
      <c r="J196" s="614"/>
      <c r="K196" s="614"/>
      <c r="L196" s="614"/>
      <c r="M196" s="614"/>
      <c r="N196" s="614"/>
      <c r="O196" s="614"/>
      <c r="P196" s="614"/>
      <c r="Q196" s="614"/>
      <c r="R196" s="614"/>
      <c r="S196" s="614"/>
      <c r="T196" s="614"/>
      <c r="U196" s="614"/>
      <c r="V196" s="614"/>
      <c r="W196" s="614"/>
      <c r="X196" s="614"/>
      <c r="Y196" s="614"/>
      <c r="Z196" s="614"/>
      <c r="AA196" s="614"/>
      <c r="AB196" s="614"/>
    </row>
    <row r="197" spans="1:28" ht="12.75">
      <c r="A197" s="614"/>
      <c r="B197" s="614"/>
      <c r="C197" s="615"/>
      <c r="D197" s="614"/>
      <c r="E197" s="614"/>
      <c r="F197" s="614"/>
      <c r="G197" s="614"/>
      <c r="H197" s="614"/>
      <c r="I197" s="614"/>
      <c r="J197" s="614"/>
      <c r="K197" s="614"/>
      <c r="L197" s="614"/>
      <c r="M197" s="614"/>
      <c r="N197" s="614"/>
      <c r="O197" s="614"/>
      <c r="P197" s="614"/>
      <c r="Q197" s="614"/>
      <c r="R197" s="614"/>
      <c r="S197" s="614"/>
      <c r="T197" s="614"/>
      <c r="U197" s="614"/>
      <c r="V197" s="614"/>
      <c r="W197" s="614"/>
      <c r="X197" s="614"/>
      <c r="Y197" s="614"/>
      <c r="Z197" s="614"/>
      <c r="AA197" s="614"/>
      <c r="AB197" s="614"/>
    </row>
    <row r="198" spans="1:28" ht="12.75">
      <c r="A198" s="614"/>
      <c r="B198" s="614"/>
      <c r="C198" s="615"/>
      <c r="D198" s="614"/>
      <c r="E198" s="614"/>
      <c r="F198" s="614"/>
      <c r="G198" s="614"/>
      <c r="H198" s="614"/>
      <c r="I198" s="614"/>
      <c r="J198" s="614"/>
      <c r="K198" s="614"/>
      <c r="L198" s="614"/>
      <c r="M198" s="614"/>
      <c r="N198" s="614"/>
      <c r="O198" s="614"/>
      <c r="P198" s="614"/>
      <c r="Q198" s="614"/>
      <c r="R198" s="614"/>
      <c r="S198" s="614"/>
      <c r="T198" s="614"/>
      <c r="U198" s="614"/>
      <c r="V198" s="614"/>
      <c r="W198" s="614"/>
      <c r="X198" s="614"/>
      <c r="Y198" s="614"/>
      <c r="Z198" s="614"/>
      <c r="AA198" s="614"/>
      <c r="AB198" s="614"/>
    </row>
    <row r="199" spans="1:28" ht="12.75">
      <c r="A199" s="614"/>
      <c r="B199" s="614"/>
      <c r="C199" s="615"/>
      <c r="D199" s="614"/>
      <c r="E199" s="614"/>
      <c r="F199" s="614"/>
      <c r="G199" s="614"/>
      <c r="H199" s="614"/>
      <c r="I199" s="614"/>
      <c r="J199" s="614"/>
      <c r="K199" s="614"/>
      <c r="L199" s="614"/>
      <c r="M199" s="614"/>
      <c r="N199" s="614"/>
      <c r="O199" s="614"/>
      <c r="P199" s="614"/>
      <c r="Q199" s="614"/>
      <c r="R199" s="614"/>
      <c r="S199" s="614"/>
      <c r="T199" s="614"/>
      <c r="U199" s="614"/>
      <c r="V199" s="614"/>
      <c r="W199" s="614"/>
      <c r="X199" s="614"/>
      <c r="Y199" s="614"/>
      <c r="Z199" s="614"/>
      <c r="AA199" s="614"/>
      <c r="AB199" s="614"/>
    </row>
    <row r="200" spans="1:28" ht="12.75">
      <c r="A200" s="614"/>
      <c r="B200" s="614"/>
      <c r="C200" s="615"/>
      <c r="D200" s="614"/>
      <c r="E200" s="614"/>
      <c r="F200" s="614"/>
      <c r="G200" s="614"/>
      <c r="H200" s="614"/>
      <c r="I200" s="614"/>
      <c r="J200" s="614"/>
      <c r="K200" s="614"/>
      <c r="L200" s="614"/>
      <c r="M200" s="614"/>
      <c r="N200" s="614"/>
      <c r="O200" s="614"/>
      <c r="P200" s="614"/>
      <c r="Q200" s="614"/>
      <c r="R200" s="614"/>
      <c r="S200" s="614"/>
      <c r="T200" s="614"/>
      <c r="U200" s="614"/>
      <c r="V200" s="614"/>
      <c r="W200" s="614"/>
      <c r="X200" s="614"/>
      <c r="Y200" s="614"/>
      <c r="Z200" s="614"/>
      <c r="AA200" s="614"/>
      <c r="AB200" s="614"/>
    </row>
    <row r="201" spans="1:28" ht="12.75">
      <c r="A201" s="614"/>
      <c r="B201" s="614"/>
      <c r="C201" s="615"/>
      <c r="D201" s="614"/>
      <c r="E201" s="614"/>
      <c r="F201" s="614"/>
      <c r="G201" s="614"/>
      <c r="H201" s="614"/>
      <c r="I201" s="614"/>
      <c r="J201" s="614"/>
      <c r="K201" s="614"/>
      <c r="L201" s="614"/>
      <c r="M201" s="614"/>
      <c r="N201" s="614"/>
      <c r="O201" s="614"/>
      <c r="P201" s="614"/>
      <c r="Q201" s="614"/>
      <c r="R201" s="614"/>
      <c r="S201" s="614"/>
      <c r="T201" s="614"/>
      <c r="U201" s="614"/>
      <c r="V201" s="614"/>
      <c r="W201" s="614"/>
      <c r="X201" s="614"/>
      <c r="Y201" s="614"/>
      <c r="Z201" s="614"/>
      <c r="AA201" s="614"/>
      <c r="AB201" s="614"/>
    </row>
    <row r="202" spans="1:28" ht="12.75">
      <c r="A202" s="614"/>
      <c r="B202" s="614"/>
      <c r="C202" s="615"/>
      <c r="D202" s="614"/>
      <c r="E202" s="614"/>
      <c r="F202" s="614"/>
      <c r="G202" s="614"/>
      <c r="H202" s="614"/>
      <c r="I202" s="614"/>
      <c r="J202" s="614"/>
      <c r="K202" s="614"/>
      <c r="L202" s="614"/>
      <c r="M202" s="614"/>
      <c r="N202" s="614"/>
      <c r="O202" s="614"/>
      <c r="P202" s="614"/>
      <c r="Q202" s="614"/>
      <c r="R202" s="614"/>
      <c r="S202" s="614"/>
      <c r="T202" s="614"/>
      <c r="U202" s="614"/>
      <c r="V202" s="614"/>
      <c r="W202" s="614"/>
      <c r="X202" s="614"/>
      <c r="Y202" s="614"/>
      <c r="Z202" s="614"/>
      <c r="AA202" s="614"/>
      <c r="AB202" s="614"/>
    </row>
    <row r="203" spans="1:28" ht="12.75">
      <c r="A203" s="614"/>
      <c r="B203" s="614"/>
      <c r="C203" s="615"/>
      <c r="D203" s="614"/>
      <c r="E203" s="614"/>
      <c r="F203" s="614"/>
      <c r="G203" s="614"/>
      <c r="H203" s="614"/>
      <c r="I203" s="614"/>
      <c r="J203" s="614"/>
      <c r="K203" s="614"/>
      <c r="L203" s="614"/>
      <c r="M203" s="614"/>
      <c r="N203" s="614"/>
      <c r="O203" s="614"/>
      <c r="P203" s="614"/>
      <c r="Q203" s="614"/>
      <c r="R203" s="614"/>
      <c r="S203" s="614"/>
      <c r="T203" s="614"/>
      <c r="U203" s="614"/>
      <c r="V203" s="614"/>
      <c r="W203" s="614"/>
      <c r="X203" s="614"/>
      <c r="Y203" s="614"/>
      <c r="Z203" s="614"/>
      <c r="AA203" s="614"/>
      <c r="AB203" s="614"/>
    </row>
    <row r="204" spans="1:28" ht="12.75">
      <c r="A204" s="614"/>
      <c r="B204" s="614"/>
      <c r="C204" s="615"/>
      <c r="D204" s="614"/>
      <c r="E204" s="614"/>
      <c r="F204" s="614"/>
      <c r="G204" s="614"/>
      <c r="H204" s="614"/>
      <c r="I204" s="614"/>
      <c r="J204" s="614"/>
      <c r="K204" s="614"/>
      <c r="L204" s="614"/>
      <c r="M204" s="614"/>
      <c r="N204" s="614"/>
      <c r="O204" s="614"/>
      <c r="P204" s="614"/>
      <c r="Q204" s="614"/>
      <c r="R204" s="614"/>
      <c r="S204" s="614"/>
      <c r="T204" s="614"/>
      <c r="U204" s="614"/>
      <c r="V204" s="614"/>
      <c r="W204" s="614"/>
      <c r="X204" s="614"/>
      <c r="Y204" s="614"/>
      <c r="Z204" s="614"/>
      <c r="AA204" s="614"/>
      <c r="AB204" s="614"/>
    </row>
    <row r="205" spans="1:28" ht="12.75">
      <c r="A205" s="614"/>
      <c r="B205" s="614"/>
      <c r="C205" s="615"/>
      <c r="D205" s="614"/>
      <c r="E205" s="614"/>
      <c r="F205" s="614"/>
      <c r="G205" s="614"/>
      <c r="H205" s="614"/>
      <c r="I205" s="614"/>
      <c r="J205" s="614"/>
      <c r="K205" s="614"/>
      <c r="L205" s="614"/>
      <c r="M205" s="614"/>
      <c r="N205" s="614"/>
      <c r="O205" s="614"/>
      <c r="P205" s="614"/>
      <c r="Q205" s="614"/>
      <c r="R205" s="614"/>
      <c r="S205" s="614"/>
      <c r="T205" s="614"/>
      <c r="U205" s="614"/>
      <c r="V205" s="614"/>
      <c r="W205" s="614"/>
      <c r="X205" s="614"/>
      <c r="Y205" s="614"/>
      <c r="Z205" s="614"/>
      <c r="AA205" s="614"/>
      <c r="AB205" s="614"/>
    </row>
    <row r="206" spans="1:28" ht="12.75">
      <c r="A206" s="614"/>
      <c r="B206" s="614"/>
      <c r="C206" s="615"/>
      <c r="D206" s="614"/>
      <c r="E206" s="614"/>
      <c r="F206" s="614"/>
      <c r="G206" s="614"/>
      <c r="H206" s="614"/>
      <c r="I206" s="614"/>
      <c r="J206" s="614"/>
      <c r="K206" s="614"/>
      <c r="L206" s="614"/>
      <c r="M206" s="614"/>
      <c r="N206" s="614"/>
      <c r="O206" s="614"/>
      <c r="P206" s="614"/>
      <c r="Q206" s="614"/>
      <c r="R206" s="614"/>
      <c r="S206" s="614"/>
      <c r="T206" s="614"/>
      <c r="U206" s="614"/>
      <c r="V206" s="614"/>
      <c r="W206" s="614"/>
      <c r="X206" s="614"/>
      <c r="Y206" s="614"/>
      <c r="Z206" s="614"/>
      <c r="AA206" s="614"/>
      <c r="AB206" s="614"/>
    </row>
    <row r="207" spans="1:28" ht="12.75">
      <c r="A207" s="614"/>
      <c r="B207" s="614"/>
      <c r="C207" s="615"/>
      <c r="D207" s="614"/>
      <c r="E207" s="614"/>
      <c r="F207" s="614"/>
      <c r="G207" s="614"/>
      <c r="H207" s="614"/>
      <c r="I207" s="614"/>
      <c r="J207" s="614"/>
      <c r="K207" s="614"/>
      <c r="L207" s="614"/>
      <c r="M207" s="614"/>
      <c r="N207" s="614"/>
      <c r="O207" s="614"/>
      <c r="P207" s="614"/>
      <c r="Q207" s="614"/>
      <c r="R207" s="614"/>
      <c r="S207" s="614"/>
      <c r="T207" s="614"/>
      <c r="U207" s="614"/>
      <c r="V207" s="614"/>
      <c r="W207" s="614"/>
      <c r="X207" s="614"/>
      <c r="Y207" s="614"/>
      <c r="Z207" s="614"/>
      <c r="AA207" s="614"/>
      <c r="AB207" s="614"/>
    </row>
    <row r="208" spans="1:28" ht="12.75">
      <c r="A208" s="614"/>
      <c r="B208" s="614"/>
      <c r="C208" s="615"/>
      <c r="D208" s="614"/>
      <c r="E208" s="614"/>
      <c r="F208" s="614"/>
      <c r="G208" s="614"/>
      <c r="H208" s="614"/>
      <c r="I208" s="614"/>
      <c r="J208" s="614"/>
      <c r="K208" s="614"/>
      <c r="L208" s="614"/>
      <c r="M208" s="614"/>
      <c r="N208" s="614"/>
      <c r="O208" s="614"/>
      <c r="P208" s="614"/>
      <c r="Q208" s="614"/>
      <c r="R208" s="614"/>
      <c r="S208" s="614"/>
      <c r="T208" s="614"/>
      <c r="U208" s="614"/>
      <c r="V208" s="614"/>
      <c r="W208" s="614"/>
      <c r="X208" s="614"/>
      <c r="Y208" s="614"/>
      <c r="Z208" s="614"/>
      <c r="AA208" s="614"/>
      <c r="AB208" s="614"/>
    </row>
    <row r="209" spans="1:28" ht="12.75">
      <c r="A209" s="614"/>
      <c r="B209" s="614"/>
      <c r="C209" s="615"/>
      <c r="D209" s="614"/>
      <c r="E209" s="614"/>
      <c r="F209" s="614"/>
      <c r="G209" s="614"/>
      <c r="H209" s="614"/>
      <c r="I209" s="614"/>
      <c r="J209" s="614"/>
      <c r="K209" s="614"/>
      <c r="L209" s="614"/>
      <c r="M209" s="614"/>
      <c r="N209" s="614"/>
      <c r="O209" s="614"/>
      <c r="P209" s="614"/>
      <c r="Q209" s="614"/>
      <c r="R209" s="614"/>
      <c r="S209" s="614"/>
      <c r="T209" s="614"/>
      <c r="U209" s="614"/>
      <c r="V209" s="614"/>
      <c r="W209" s="614"/>
      <c r="X209" s="614"/>
      <c r="Y209" s="614"/>
      <c r="Z209" s="614"/>
      <c r="AA209" s="614"/>
      <c r="AB209" s="614"/>
    </row>
    <row r="210" spans="1:28" ht="12.75">
      <c r="A210" s="614"/>
      <c r="B210" s="614"/>
      <c r="C210" s="615"/>
      <c r="D210" s="614"/>
      <c r="E210" s="614"/>
      <c r="F210" s="614"/>
      <c r="G210" s="614"/>
      <c r="H210" s="614"/>
      <c r="I210" s="614"/>
      <c r="J210" s="614"/>
      <c r="K210" s="614"/>
      <c r="L210" s="614"/>
      <c r="M210" s="614"/>
      <c r="N210" s="614"/>
      <c r="O210" s="614"/>
      <c r="P210" s="614"/>
      <c r="Q210" s="614"/>
      <c r="R210" s="614"/>
      <c r="S210" s="614"/>
      <c r="T210" s="614"/>
      <c r="U210" s="614"/>
      <c r="V210" s="614"/>
      <c r="W210" s="614"/>
      <c r="X210" s="614"/>
      <c r="Y210" s="614"/>
      <c r="Z210" s="614"/>
      <c r="AA210" s="614"/>
      <c r="AB210" s="614"/>
    </row>
    <row r="211" spans="1:28" ht="12.75">
      <c r="A211" s="614"/>
      <c r="B211" s="614"/>
      <c r="C211" s="615"/>
      <c r="D211" s="614"/>
      <c r="E211" s="614"/>
      <c r="F211" s="614"/>
      <c r="G211" s="614"/>
      <c r="H211" s="614"/>
      <c r="I211" s="614"/>
      <c r="J211" s="614"/>
      <c r="K211" s="614"/>
      <c r="L211" s="614"/>
      <c r="M211" s="614"/>
      <c r="N211" s="614"/>
      <c r="O211" s="614"/>
      <c r="P211" s="614"/>
      <c r="Q211" s="614"/>
      <c r="R211" s="614"/>
      <c r="S211" s="614"/>
      <c r="T211" s="614"/>
      <c r="U211" s="614"/>
      <c r="V211" s="614"/>
      <c r="W211" s="614"/>
      <c r="X211" s="614"/>
      <c r="Y211" s="614"/>
      <c r="Z211" s="614"/>
      <c r="AA211" s="614"/>
      <c r="AB211" s="614"/>
    </row>
    <row r="212" spans="1:28" ht="12.75">
      <c r="A212" s="614"/>
      <c r="B212" s="614"/>
      <c r="C212" s="615"/>
      <c r="D212" s="614"/>
      <c r="E212" s="614"/>
      <c r="F212" s="614"/>
      <c r="G212" s="614"/>
      <c r="H212" s="614"/>
      <c r="I212" s="614"/>
      <c r="J212" s="614"/>
      <c r="K212" s="614"/>
      <c r="L212" s="614"/>
      <c r="M212" s="614"/>
      <c r="N212" s="614"/>
      <c r="O212" s="614"/>
      <c r="P212" s="614"/>
      <c r="Q212" s="614"/>
      <c r="R212" s="614"/>
      <c r="S212" s="614"/>
      <c r="T212" s="614"/>
      <c r="U212" s="614"/>
      <c r="V212" s="614"/>
      <c r="W212" s="614"/>
      <c r="X212" s="614"/>
      <c r="Y212" s="614"/>
      <c r="Z212" s="614"/>
      <c r="AA212" s="614"/>
      <c r="AB212" s="614"/>
    </row>
    <row r="213" spans="1:28" ht="12.75">
      <c r="A213" s="614"/>
      <c r="B213" s="614"/>
      <c r="C213" s="615"/>
      <c r="D213" s="614"/>
      <c r="E213" s="614"/>
      <c r="F213" s="614"/>
      <c r="G213" s="614"/>
      <c r="H213" s="614"/>
      <c r="I213" s="614"/>
      <c r="J213" s="614"/>
      <c r="K213" s="614"/>
      <c r="L213" s="614"/>
      <c r="M213" s="614"/>
      <c r="N213" s="614"/>
      <c r="O213" s="614"/>
      <c r="P213" s="614"/>
      <c r="Q213" s="614"/>
      <c r="R213" s="614"/>
      <c r="S213" s="614"/>
      <c r="T213" s="614"/>
      <c r="U213" s="614"/>
      <c r="V213" s="614"/>
      <c r="W213" s="614"/>
      <c r="X213" s="614"/>
      <c r="Y213" s="614"/>
      <c r="Z213" s="614"/>
      <c r="AA213" s="614"/>
      <c r="AB213" s="614"/>
    </row>
    <row r="214" spans="1:28" ht="12.75">
      <c r="A214" s="614"/>
      <c r="B214" s="614"/>
      <c r="C214" s="615"/>
      <c r="D214" s="614"/>
      <c r="E214" s="614"/>
      <c r="F214" s="614"/>
      <c r="G214" s="614"/>
      <c r="H214" s="614"/>
      <c r="I214" s="614"/>
      <c r="J214" s="614"/>
      <c r="K214" s="614"/>
      <c r="L214" s="614"/>
      <c r="M214" s="614"/>
      <c r="N214" s="614"/>
      <c r="O214" s="614"/>
      <c r="P214" s="614"/>
      <c r="Q214" s="614"/>
      <c r="R214" s="614"/>
      <c r="S214" s="614"/>
      <c r="T214" s="614"/>
      <c r="U214" s="614"/>
      <c r="V214" s="614"/>
      <c r="W214" s="614"/>
      <c r="X214" s="614"/>
      <c r="Y214" s="614"/>
      <c r="Z214" s="614"/>
      <c r="AA214" s="614"/>
      <c r="AB214" s="614"/>
    </row>
    <row r="215" spans="1:28" ht="12.75">
      <c r="A215" s="614"/>
      <c r="B215" s="614"/>
      <c r="C215" s="615"/>
      <c r="D215" s="614"/>
      <c r="E215" s="614"/>
      <c r="F215" s="614"/>
      <c r="G215" s="614"/>
      <c r="H215" s="614"/>
      <c r="I215" s="614"/>
      <c r="J215" s="614"/>
      <c r="K215" s="614"/>
      <c r="L215" s="614"/>
      <c r="M215" s="614"/>
      <c r="N215" s="614"/>
      <c r="O215" s="614"/>
      <c r="P215" s="614"/>
      <c r="Q215" s="614"/>
      <c r="R215" s="614"/>
      <c r="S215" s="614"/>
      <c r="T215" s="614"/>
      <c r="U215" s="614"/>
      <c r="V215" s="614"/>
      <c r="W215" s="614"/>
      <c r="X215" s="614"/>
      <c r="Y215" s="614"/>
      <c r="Z215" s="614"/>
      <c r="AA215" s="614"/>
      <c r="AB215" s="614"/>
    </row>
    <row r="216" spans="1:28" ht="12.75">
      <c r="A216" s="614"/>
      <c r="B216" s="614"/>
      <c r="C216" s="615"/>
      <c r="D216" s="614"/>
      <c r="E216" s="614"/>
      <c r="F216" s="614"/>
      <c r="G216" s="614"/>
      <c r="H216" s="614"/>
      <c r="I216" s="614"/>
      <c r="J216" s="614"/>
      <c r="K216" s="614"/>
      <c r="L216" s="614"/>
      <c r="M216" s="614"/>
      <c r="N216" s="614"/>
      <c r="O216" s="614"/>
      <c r="P216" s="614"/>
      <c r="Q216" s="614"/>
      <c r="R216" s="614"/>
      <c r="S216" s="614"/>
      <c r="T216" s="614"/>
      <c r="U216" s="614"/>
      <c r="V216" s="614"/>
      <c r="W216" s="614"/>
      <c r="X216" s="614"/>
      <c r="Y216" s="614"/>
      <c r="Z216" s="614"/>
      <c r="AA216" s="614"/>
      <c r="AB216" s="614"/>
    </row>
    <row r="217" spans="1:28" ht="12.75">
      <c r="A217" s="614"/>
      <c r="B217" s="614"/>
      <c r="C217" s="615"/>
      <c r="D217" s="614"/>
      <c r="E217" s="614"/>
      <c r="F217" s="614"/>
      <c r="G217" s="614"/>
      <c r="H217" s="614"/>
      <c r="I217" s="614"/>
      <c r="J217" s="614"/>
      <c r="K217" s="614"/>
      <c r="L217" s="614"/>
      <c r="M217" s="614"/>
      <c r="N217" s="614"/>
      <c r="O217" s="614"/>
      <c r="P217" s="614"/>
      <c r="Q217" s="614"/>
      <c r="R217" s="614"/>
      <c r="S217" s="614"/>
      <c r="T217" s="614"/>
      <c r="U217" s="614"/>
      <c r="V217" s="614"/>
      <c r="W217" s="614"/>
      <c r="X217" s="614"/>
      <c r="Y217" s="614"/>
      <c r="Z217" s="614"/>
      <c r="AA217" s="614"/>
      <c r="AB217" s="614"/>
    </row>
    <row r="218" spans="1:28" ht="12.75">
      <c r="A218" s="614"/>
      <c r="B218" s="614"/>
      <c r="C218" s="615"/>
      <c r="D218" s="614"/>
      <c r="E218" s="614"/>
      <c r="F218" s="614"/>
      <c r="G218" s="614"/>
      <c r="H218" s="614"/>
      <c r="I218" s="614"/>
      <c r="J218" s="614"/>
      <c r="K218" s="614"/>
      <c r="L218" s="614"/>
      <c r="M218" s="614"/>
      <c r="N218" s="614"/>
      <c r="O218" s="614"/>
      <c r="P218" s="614"/>
      <c r="Q218" s="614"/>
      <c r="R218" s="614"/>
      <c r="S218" s="614"/>
      <c r="T218" s="614"/>
      <c r="U218" s="614"/>
      <c r="V218" s="614"/>
      <c r="W218" s="614"/>
      <c r="X218" s="614"/>
      <c r="Y218" s="614"/>
      <c r="Z218" s="614"/>
      <c r="AA218" s="614"/>
      <c r="AB218" s="614"/>
    </row>
    <row r="219" spans="1:28" ht="12.75">
      <c r="A219" s="614"/>
      <c r="B219" s="614"/>
      <c r="C219" s="615"/>
      <c r="D219" s="614"/>
      <c r="E219" s="614"/>
      <c r="F219" s="614"/>
      <c r="G219" s="614"/>
      <c r="H219" s="614"/>
      <c r="I219" s="614"/>
      <c r="J219" s="614"/>
      <c r="K219" s="614"/>
      <c r="L219" s="614"/>
      <c r="M219" s="614"/>
      <c r="N219" s="614"/>
      <c r="O219" s="614"/>
      <c r="P219" s="614"/>
      <c r="Q219" s="614"/>
      <c r="R219" s="614"/>
      <c r="S219" s="614"/>
      <c r="T219" s="614"/>
      <c r="U219" s="614"/>
      <c r="V219" s="614"/>
      <c r="W219" s="614"/>
      <c r="X219" s="614"/>
      <c r="Y219" s="614"/>
      <c r="Z219" s="614"/>
      <c r="AA219" s="614"/>
      <c r="AB219" s="614"/>
    </row>
    <row r="220" spans="1:28" ht="12.75">
      <c r="A220" s="614"/>
      <c r="B220" s="614"/>
      <c r="C220" s="615"/>
      <c r="D220" s="614"/>
      <c r="E220" s="614"/>
      <c r="F220" s="614"/>
      <c r="G220" s="614"/>
      <c r="H220" s="614"/>
      <c r="I220" s="614"/>
      <c r="J220" s="614"/>
      <c r="K220" s="614"/>
      <c r="L220" s="614"/>
      <c r="M220" s="614"/>
      <c r="N220" s="614"/>
      <c r="O220" s="614"/>
      <c r="P220" s="614"/>
      <c r="Q220" s="614"/>
      <c r="R220" s="614"/>
      <c r="S220" s="614"/>
      <c r="T220" s="614"/>
      <c r="U220" s="614"/>
      <c r="V220" s="614"/>
      <c r="W220" s="614"/>
      <c r="X220" s="614"/>
      <c r="Y220" s="614"/>
      <c r="Z220" s="614"/>
      <c r="AA220" s="614"/>
      <c r="AB220" s="614"/>
    </row>
    <row r="221" spans="1:28" ht="12.75">
      <c r="A221" s="614"/>
      <c r="B221" s="614"/>
      <c r="C221" s="615"/>
      <c r="D221" s="614"/>
      <c r="E221" s="614"/>
      <c r="F221" s="614"/>
      <c r="G221" s="614"/>
      <c r="H221" s="614"/>
      <c r="I221" s="614"/>
      <c r="J221" s="614"/>
      <c r="K221" s="614"/>
      <c r="L221" s="614"/>
      <c r="M221" s="614"/>
      <c r="N221" s="614"/>
      <c r="O221" s="614"/>
      <c r="P221" s="614"/>
      <c r="Q221" s="614"/>
      <c r="R221" s="614"/>
      <c r="S221" s="614"/>
      <c r="T221" s="614"/>
      <c r="U221" s="614"/>
      <c r="V221" s="614"/>
      <c r="W221" s="614"/>
      <c r="X221" s="614"/>
      <c r="Y221" s="614"/>
      <c r="Z221" s="614"/>
      <c r="AA221" s="614"/>
      <c r="AB221" s="614"/>
    </row>
    <row r="222" spans="1:28" ht="12.75">
      <c r="A222" s="614"/>
      <c r="B222" s="614"/>
      <c r="C222" s="615"/>
      <c r="D222" s="614"/>
      <c r="E222" s="614"/>
      <c r="F222" s="614"/>
      <c r="G222" s="614"/>
      <c r="H222" s="614"/>
      <c r="I222" s="614"/>
      <c r="J222" s="614"/>
      <c r="K222" s="614"/>
      <c r="L222" s="614"/>
      <c r="M222" s="614"/>
      <c r="N222" s="614"/>
      <c r="O222" s="614"/>
      <c r="P222" s="614"/>
      <c r="Q222" s="614"/>
      <c r="R222" s="614"/>
      <c r="S222" s="614"/>
      <c r="T222" s="614"/>
      <c r="U222" s="614"/>
      <c r="V222" s="614"/>
      <c r="W222" s="614"/>
      <c r="X222" s="614"/>
      <c r="Y222" s="614"/>
      <c r="Z222" s="614"/>
      <c r="AA222" s="614"/>
      <c r="AB222" s="614"/>
    </row>
    <row r="223" spans="1:28" ht="12.75">
      <c r="A223" s="614"/>
      <c r="B223" s="614"/>
      <c r="C223" s="615"/>
      <c r="D223" s="614"/>
      <c r="E223" s="614"/>
      <c r="F223" s="614"/>
      <c r="G223" s="614"/>
      <c r="H223" s="614"/>
      <c r="I223" s="614"/>
      <c r="J223" s="614"/>
      <c r="K223" s="614"/>
      <c r="L223" s="614"/>
      <c r="M223" s="614"/>
      <c r="N223" s="614"/>
      <c r="O223" s="614"/>
      <c r="P223" s="614"/>
      <c r="Q223" s="614"/>
      <c r="R223" s="614"/>
      <c r="S223" s="614"/>
      <c r="T223" s="614"/>
      <c r="U223" s="614"/>
      <c r="V223" s="614"/>
      <c r="W223" s="614"/>
      <c r="X223" s="614"/>
      <c r="Y223" s="614"/>
      <c r="Z223" s="614"/>
      <c r="AA223" s="614"/>
      <c r="AB223" s="614"/>
    </row>
    <row r="224" spans="1:28" ht="12.75">
      <c r="A224" s="614"/>
      <c r="B224" s="614"/>
      <c r="C224" s="615"/>
      <c r="D224" s="614"/>
      <c r="E224" s="614"/>
      <c r="F224" s="614"/>
      <c r="G224" s="614"/>
      <c r="H224" s="614"/>
      <c r="I224" s="614"/>
      <c r="J224" s="614"/>
      <c r="K224" s="614"/>
      <c r="L224" s="614"/>
      <c r="M224" s="614"/>
      <c r="N224" s="614"/>
      <c r="O224" s="614"/>
      <c r="P224" s="614"/>
      <c r="Q224" s="614"/>
      <c r="R224" s="614"/>
      <c r="S224" s="614"/>
      <c r="T224" s="614"/>
      <c r="U224" s="614"/>
      <c r="V224" s="614"/>
      <c r="W224" s="614"/>
      <c r="X224" s="614"/>
      <c r="Y224" s="614"/>
      <c r="Z224" s="614"/>
      <c r="AA224" s="614"/>
      <c r="AB224" s="614"/>
    </row>
    <row r="225" spans="1:28" ht="12.75">
      <c r="A225" s="614"/>
      <c r="B225" s="614"/>
      <c r="C225" s="615"/>
      <c r="D225" s="614"/>
      <c r="E225" s="614"/>
      <c r="F225" s="614"/>
      <c r="G225" s="614"/>
      <c r="H225" s="614"/>
      <c r="I225" s="614"/>
      <c r="J225" s="614"/>
      <c r="K225" s="614"/>
      <c r="L225" s="614"/>
      <c r="M225" s="614"/>
      <c r="N225" s="614"/>
      <c r="O225" s="614"/>
      <c r="P225" s="614"/>
      <c r="Q225" s="614"/>
      <c r="R225" s="614"/>
      <c r="S225" s="614"/>
      <c r="T225" s="614"/>
      <c r="U225" s="614"/>
      <c r="V225" s="614"/>
      <c r="W225" s="614"/>
      <c r="X225" s="614"/>
      <c r="Y225" s="614"/>
      <c r="Z225" s="614"/>
      <c r="AA225" s="614"/>
      <c r="AB225" s="614"/>
    </row>
    <row r="226" spans="1:28" ht="12.75">
      <c r="A226" s="614"/>
      <c r="B226" s="614"/>
      <c r="C226" s="615"/>
      <c r="D226" s="614"/>
      <c r="E226" s="614"/>
      <c r="F226" s="614"/>
      <c r="G226" s="614"/>
      <c r="H226" s="614"/>
      <c r="I226" s="614"/>
      <c r="J226" s="614"/>
      <c r="K226" s="614"/>
      <c r="L226" s="614"/>
      <c r="M226" s="614"/>
      <c r="N226" s="614"/>
      <c r="O226" s="614"/>
      <c r="P226" s="614"/>
      <c r="Q226" s="614"/>
      <c r="R226" s="614"/>
      <c r="S226" s="614"/>
      <c r="T226" s="614"/>
      <c r="U226" s="614"/>
      <c r="V226" s="614"/>
      <c r="W226" s="614"/>
      <c r="X226" s="614"/>
      <c r="Y226" s="614"/>
      <c r="Z226" s="614"/>
      <c r="AA226" s="614"/>
      <c r="AB226" s="614"/>
    </row>
    <row r="227" spans="1:28" ht="12.75">
      <c r="A227" s="614"/>
      <c r="B227" s="614"/>
      <c r="C227" s="615"/>
      <c r="D227" s="614"/>
      <c r="E227" s="614"/>
      <c r="F227" s="614"/>
      <c r="G227" s="614"/>
      <c r="H227" s="614"/>
      <c r="I227" s="614"/>
      <c r="J227" s="614"/>
      <c r="K227" s="614"/>
      <c r="L227" s="614"/>
      <c r="M227" s="614"/>
      <c r="N227" s="614"/>
      <c r="O227" s="614"/>
      <c r="P227" s="614"/>
      <c r="Q227" s="614"/>
      <c r="R227" s="614"/>
      <c r="S227" s="614"/>
      <c r="T227" s="614"/>
      <c r="U227" s="614"/>
      <c r="V227" s="614"/>
      <c r="W227" s="614"/>
      <c r="X227" s="614"/>
      <c r="Y227" s="614"/>
      <c r="Z227" s="614"/>
      <c r="AA227" s="614"/>
      <c r="AB227" s="614"/>
    </row>
    <row r="228" spans="1:28" ht="12.75">
      <c r="A228" s="614"/>
      <c r="B228" s="614"/>
      <c r="C228" s="615"/>
      <c r="D228" s="614"/>
      <c r="E228" s="614"/>
      <c r="F228" s="614"/>
      <c r="G228" s="614"/>
      <c r="H228" s="614"/>
      <c r="I228" s="614"/>
      <c r="J228" s="614"/>
      <c r="K228" s="614"/>
      <c r="L228" s="614"/>
      <c r="M228" s="614"/>
      <c r="N228" s="614"/>
      <c r="O228" s="614"/>
      <c r="P228" s="614"/>
      <c r="Q228" s="614"/>
      <c r="R228" s="614"/>
      <c r="S228" s="614"/>
      <c r="T228" s="614"/>
      <c r="U228" s="614"/>
      <c r="V228" s="614"/>
      <c r="W228" s="614"/>
      <c r="X228" s="614"/>
      <c r="Y228" s="614"/>
      <c r="Z228" s="614"/>
      <c r="AA228" s="614"/>
      <c r="AB228" s="614"/>
    </row>
    <row r="229" spans="1:28" ht="12.75">
      <c r="A229" s="614"/>
      <c r="B229" s="614"/>
      <c r="C229" s="615"/>
      <c r="D229" s="614"/>
      <c r="E229" s="614"/>
      <c r="F229" s="614"/>
      <c r="G229" s="614"/>
      <c r="H229" s="614"/>
      <c r="I229" s="614"/>
      <c r="J229" s="614"/>
      <c r="K229" s="614"/>
      <c r="L229" s="614"/>
      <c r="M229" s="614"/>
      <c r="N229" s="614"/>
      <c r="O229" s="614"/>
      <c r="P229" s="614"/>
      <c r="Q229" s="614"/>
      <c r="R229" s="614"/>
      <c r="S229" s="614"/>
      <c r="T229" s="614"/>
      <c r="U229" s="614"/>
      <c r="V229" s="614"/>
      <c r="W229" s="614"/>
      <c r="X229" s="614"/>
      <c r="Y229" s="614"/>
      <c r="Z229" s="614"/>
      <c r="AA229" s="614"/>
      <c r="AB229" s="614"/>
    </row>
    <row r="230" spans="1:28" ht="12.75">
      <c r="A230" s="614"/>
      <c r="B230" s="614"/>
      <c r="C230" s="615"/>
      <c r="D230" s="614"/>
      <c r="E230" s="614"/>
      <c r="F230" s="614"/>
      <c r="G230" s="614"/>
      <c r="H230" s="614"/>
      <c r="I230" s="614"/>
      <c r="J230" s="614"/>
      <c r="K230" s="614"/>
      <c r="L230" s="614"/>
      <c r="M230" s="614"/>
      <c r="N230" s="614"/>
      <c r="O230" s="614"/>
      <c r="P230" s="614"/>
      <c r="Q230" s="614"/>
      <c r="R230" s="614"/>
      <c r="S230" s="614"/>
      <c r="T230" s="614"/>
      <c r="U230" s="614"/>
      <c r="V230" s="614"/>
      <c r="W230" s="614"/>
      <c r="X230" s="614"/>
      <c r="Y230" s="614"/>
      <c r="Z230" s="614"/>
      <c r="AA230" s="614"/>
      <c r="AB230" s="614"/>
    </row>
    <row r="231" spans="1:28" ht="12.75">
      <c r="A231" s="614"/>
      <c r="B231" s="614"/>
      <c r="C231" s="615"/>
      <c r="D231" s="614"/>
      <c r="E231" s="614"/>
      <c r="F231" s="614"/>
      <c r="G231" s="614"/>
      <c r="H231" s="614"/>
      <c r="I231" s="614"/>
      <c r="J231" s="614"/>
      <c r="K231" s="614"/>
      <c r="L231" s="614"/>
      <c r="M231" s="614"/>
      <c r="N231" s="614"/>
      <c r="O231" s="614"/>
      <c r="P231" s="614"/>
      <c r="Q231" s="614"/>
      <c r="R231" s="614"/>
      <c r="S231" s="614"/>
      <c r="T231" s="614"/>
      <c r="U231" s="614"/>
      <c r="V231" s="614"/>
      <c r="W231" s="614"/>
      <c r="X231" s="614"/>
      <c r="Y231" s="614"/>
      <c r="Z231" s="614"/>
      <c r="AA231" s="614"/>
      <c r="AB231" s="614"/>
    </row>
    <row r="232" spans="1:28" ht="12.75">
      <c r="A232" s="614"/>
      <c r="B232" s="614"/>
      <c r="C232" s="615"/>
      <c r="D232" s="614"/>
      <c r="E232" s="614"/>
      <c r="F232" s="614"/>
      <c r="G232" s="614"/>
      <c r="H232" s="614"/>
      <c r="I232" s="614"/>
      <c r="J232" s="614"/>
      <c r="K232" s="614"/>
      <c r="L232" s="614"/>
      <c r="M232" s="614"/>
      <c r="N232" s="614"/>
      <c r="O232" s="614"/>
      <c r="P232" s="614"/>
      <c r="Q232" s="614"/>
      <c r="R232" s="614"/>
      <c r="S232" s="614"/>
      <c r="T232" s="614"/>
      <c r="U232" s="614"/>
      <c r="V232" s="614"/>
      <c r="W232" s="614"/>
      <c r="X232" s="614"/>
      <c r="Y232" s="614"/>
      <c r="Z232" s="614"/>
      <c r="AA232" s="614"/>
      <c r="AB232" s="614"/>
    </row>
    <row r="233" spans="1:28" ht="12.75">
      <c r="A233" s="614"/>
      <c r="B233" s="614"/>
      <c r="C233" s="615"/>
      <c r="D233" s="614"/>
      <c r="E233" s="614"/>
      <c r="F233" s="614"/>
      <c r="G233" s="614"/>
      <c r="H233" s="614"/>
      <c r="I233" s="614"/>
      <c r="J233" s="614"/>
      <c r="K233" s="614"/>
      <c r="L233" s="614"/>
      <c r="M233" s="614"/>
      <c r="N233" s="614"/>
      <c r="O233" s="614"/>
      <c r="P233" s="614"/>
      <c r="Q233" s="614"/>
      <c r="R233" s="614"/>
      <c r="S233" s="614"/>
      <c r="T233" s="614"/>
      <c r="U233" s="614"/>
      <c r="V233" s="614"/>
      <c r="W233" s="614"/>
      <c r="X233" s="614"/>
      <c r="Y233" s="614"/>
      <c r="Z233" s="614"/>
      <c r="AA233" s="614"/>
      <c r="AB233" s="614"/>
    </row>
    <row r="234" spans="1:28" ht="12.75">
      <c r="A234" s="614"/>
      <c r="B234" s="614"/>
      <c r="C234" s="615"/>
      <c r="D234" s="614"/>
      <c r="E234" s="614"/>
      <c r="F234" s="614"/>
      <c r="G234" s="614"/>
      <c r="H234" s="614"/>
      <c r="I234" s="614"/>
      <c r="J234" s="614"/>
      <c r="K234" s="614"/>
      <c r="L234" s="614"/>
      <c r="M234" s="614"/>
      <c r="N234" s="614"/>
      <c r="O234" s="614"/>
      <c r="P234" s="614"/>
      <c r="Q234" s="614"/>
      <c r="R234" s="614"/>
      <c r="S234" s="614"/>
      <c r="T234" s="614"/>
      <c r="U234" s="614"/>
      <c r="V234" s="614"/>
      <c r="W234" s="614"/>
      <c r="X234" s="614"/>
      <c r="Y234" s="614"/>
      <c r="Z234" s="614"/>
      <c r="AA234" s="614"/>
      <c r="AB234" s="614"/>
    </row>
    <row r="235" spans="1:28" ht="12.75">
      <c r="A235" s="614"/>
      <c r="B235" s="614"/>
      <c r="C235" s="615"/>
      <c r="D235" s="614"/>
      <c r="E235" s="614"/>
      <c r="F235" s="614"/>
      <c r="G235" s="614"/>
      <c r="H235" s="614"/>
      <c r="I235" s="614"/>
      <c r="J235" s="614"/>
      <c r="K235" s="614"/>
      <c r="L235" s="614"/>
      <c r="M235" s="614"/>
      <c r="N235" s="614"/>
      <c r="O235" s="614"/>
      <c r="P235" s="614"/>
      <c r="Q235" s="614"/>
      <c r="R235" s="614"/>
      <c r="S235" s="614"/>
      <c r="T235" s="614"/>
      <c r="U235" s="614"/>
      <c r="V235" s="614"/>
      <c r="W235" s="614"/>
      <c r="X235" s="614"/>
      <c r="Y235" s="614"/>
      <c r="Z235" s="614"/>
      <c r="AA235" s="614"/>
      <c r="AB235" s="614"/>
    </row>
    <row r="236" spans="1:28" ht="12.75">
      <c r="A236" s="614"/>
      <c r="B236" s="614"/>
      <c r="C236" s="615"/>
      <c r="D236" s="614"/>
      <c r="E236" s="614"/>
      <c r="F236" s="614"/>
      <c r="G236" s="614"/>
      <c r="H236" s="614"/>
      <c r="I236" s="614"/>
      <c r="J236" s="614"/>
      <c r="K236" s="614"/>
      <c r="L236" s="614"/>
      <c r="M236" s="614"/>
      <c r="N236" s="614"/>
      <c r="O236" s="614"/>
      <c r="P236" s="614"/>
      <c r="Q236" s="614"/>
      <c r="R236" s="614"/>
      <c r="S236" s="614"/>
      <c r="T236" s="614"/>
      <c r="U236" s="614"/>
      <c r="V236" s="614"/>
      <c r="W236" s="614"/>
      <c r="X236" s="614"/>
      <c r="Y236" s="614"/>
      <c r="Z236" s="614"/>
      <c r="AA236" s="614"/>
      <c r="AB236" s="614"/>
    </row>
    <row r="237" spans="1:28" ht="12.75">
      <c r="A237" s="614"/>
      <c r="B237" s="614"/>
      <c r="C237" s="615"/>
      <c r="D237" s="614"/>
      <c r="E237" s="614"/>
      <c r="F237" s="614"/>
      <c r="G237" s="614"/>
      <c r="H237" s="614"/>
      <c r="I237" s="614"/>
      <c r="J237" s="614"/>
      <c r="K237" s="614"/>
      <c r="L237" s="614"/>
      <c r="M237" s="614"/>
      <c r="N237" s="614"/>
      <c r="O237" s="614"/>
      <c r="P237" s="614"/>
      <c r="Q237" s="614"/>
      <c r="R237" s="614"/>
      <c r="S237" s="614"/>
      <c r="T237" s="614"/>
      <c r="U237" s="614"/>
      <c r="V237" s="614"/>
      <c r="W237" s="614"/>
      <c r="X237" s="614"/>
      <c r="Y237" s="614"/>
      <c r="Z237" s="614"/>
      <c r="AA237" s="614"/>
      <c r="AB237" s="614"/>
    </row>
    <row r="238" spans="1:28" ht="12.75">
      <c r="A238" s="614"/>
      <c r="B238" s="614"/>
      <c r="C238" s="615"/>
      <c r="D238" s="614"/>
      <c r="E238" s="614"/>
      <c r="F238" s="614"/>
      <c r="G238" s="614"/>
      <c r="H238" s="614"/>
      <c r="I238" s="614"/>
      <c r="J238" s="614"/>
      <c r="K238" s="614"/>
      <c r="L238" s="614"/>
      <c r="M238" s="614"/>
      <c r="N238" s="614"/>
      <c r="O238" s="614"/>
      <c r="P238" s="614"/>
      <c r="Q238" s="614"/>
      <c r="R238" s="614"/>
      <c r="S238" s="614"/>
      <c r="T238" s="614"/>
      <c r="U238" s="614"/>
      <c r="V238" s="614"/>
      <c r="W238" s="614"/>
      <c r="X238" s="614"/>
      <c r="Y238" s="614"/>
      <c r="Z238" s="614"/>
      <c r="AA238" s="614"/>
      <c r="AB238" s="614"/>
    </row>
    <row r="239" spans="1:28" ht="12.75">
      <c r="A239" s="614"/>
      <c r="B239" s="614"/>
      <c r="C239" s="615"/>
      <c r="D239" s="614"/>
      <c r="E239" s="614"/>
      <c r="F239" s="614"/>
      <c r="G239" s="614"/>
      <c r="H239" s="614"/>
      <c r="I239" s="614"/>
      <c r="J239" s="614"/>
      <c r="K239" s="614"/>
      <c r="L239" s="614"/>
      <c r="M239" s="614"/>
      <c r="N239" s="614"/>
      <c r="O239" s="614"/>
      <c r="P239" s="614"/>
      <c r="Q239" s="614"/>
      <c r="R239" s="614"/>
      <c r="S239" s="614"/>
      <c r="T239" s="614"/>
      <c r="U239" s="614"/>
      <c r="V239" s="614"/>
      <c r="W239" s="614"/>
      <c r="X239" s="614"/>
      <c r="Y239" s="614"/>
      <c r="Z239" s="614"/>
      <c r="AA239" s="614"/>
      <c r="AB239" s="614"/>
    </row>
    <row r="240" spans="1:28" ht="12.75">
      <c r="A240" s="614"/>
      <c r="B240" s="614"/>
      <c r="C240" s="615"/>
      <c r="D240" s="614"/>
      <c r="E240" s="614"/>
      <c r="F240" s="614"/>
      <c r="G240" s="614"/>
      <c r="H240" s="614"/>
      <c r="I240" s="614"/>
      <c r="J240" s="614"/>
      <c r="K240" s="614"/>
      <c r="L240" s="614"/>
      <c r="M240" s="614"/>
      <c r="N240" s="614"/>
      <c r="O240" s="614"/>
      <c r="P240" s="614"/>
      <c r="Q240" s="614"/>
      <c r="R240" s="614"/>
      <c r="S240" s="614"/>
      <c r="T240" s="614"/>
      <c r="U240" s="614"/>
      <c r="V240" s="614"/>
      <c r="W240" s="614"/>
      <c r="X240" s="614"/>
      <c r="Y240" s="614"/>
      <c r="Z240" s="614"/>
      <c r="AA240" s="614"/>
      <c r="AB240" s="614"/>
    </row>
    <row r="241" spans="1:28" ht="12.75">
      <c r="A241" s="614"/>
      <c r="B241" s="614"/>
      <c r="C241" s="615"/>
      <c r="D241" s="614"/>
      <c r="E241" s="614"/>
      <c r="F241" s="614"/>
      <c r="G241" s="614"/>
      <c r="H241" s="614"/>
      <c r="I241" s="614"/>
      <c r="J241" s="614"/>
      <c r="K241" s="614"/>
      <c r="L241" s="614"/>
      <c r="M241" s="614"/>
      <c r="N241" s="614"/>
      <c r="O241" s="614"/>
      <c r="P241" s="614"/>
      <c r="Q241" s="614"/>
      <c r="R241" s="614"/>
      <c r="S241" s="614"/>
      <c r="T241" s="614"/>
      <c r="U241" s="614"/>
      <c r="V241" s="614"/>
      <c r="W241" s="614"/>
      <c r="X241" s="614"/>
      <c r="Y241" s="614"/>
      <c r="Z241" s="614"/>
      <c r="AA241" s="614"/>
      <c r="AB241" s="614"/>
    </row>
    <row r="242" spans="1:28" ht="12.75">
      <c r="A242" s="614"/>
      <c r="B242" s="614"/>
      <c r="C242" s="615"/>
      <c r="D242" s="614"/>
      <c r="E242" s="614"/>
      <c r="F242" s="614"/>
      <c r="G242" s="614"/>
      <c r="H242" s="614"/>
      <c r="I242" s="614"/>
      <c r="J242" s="614"/>
      <c r="K242" s="614"/>
      <c r="L242" s="614"/>
      <c r="M242" s="614"/>
      <c r="N242" s="614"/>
      <c r="O242" s="614"/>
      <c r="P242" s="614"/>
      <c r="Q242" s="614"/>
      <c r="R242" s="614"/>
      <c r="S242" s="614"/>
      <c r="T242" s="614"/>
      <c r="U242" s="614"/>
      <c r="V242" s="614"/>
      <c r="W242" s="614"/>
      <c r="X242" s="614"/>
      <c r="Y242" s="614"/>
      <c r="Z242" s="614"/>
      <c r="AA242" s="614"/>
      <c r="AB242" s="614"/>
    </row>
    <row r="243" spans="1:28" ht="12.75">
      <c r="A243" s="614"/>
      <c r="B243" s="614"/>
      <c r="C243" s="615"/>
      <c r="D243" s="614"/>
      <c r="E243" s="614"/>
      <c r="F243" s="614"/>
      <c r="G243" s="614"/>
      <c r="H243" s="614"/>
      <c r="I243" s="614"/>
      <c r="J243" s="614"/>
      <c r="K243" s="614"/>
      <c r="L243" s="614"/>
      <c r="M243" s="614"/>
      <c r="N243" s="614"/>
      <c r="O243" s="614"/>
      <c r="P243" s="614"/>
      <c r="Q243" s="614"/>
      <c r="R243" s="614"/>
      <c r="S243" s="614"/>
      <c r="T243" s="614"/>
      <c r="U243" s="614"/>
      <c r="V243" s="614"/>
      <c r="W243" s="614"/>
      <c r="X243" s="614"/>
      <c r="Y243" s="614"/>
      <c r="Z243" s="614"/>
      <c r="AA243" s="614"/>
      <c r="AB243" s="614"/>
    </row>
    <row r="244" spans="1:28" ht="12.75">
      <c r="A244" s="614"/>
      <c r="B244" s="614"/>
      <c r="C244" s="615"/>
      <c r="D244" s="614"/>
      <c r="E244" s="614"/>
      <c r="F244" s="614"/>
      <c r="G244" s="614"/>
      <c r="H244" s="614"/>
      <c r="I244" s="614"/>
      <c r="J244" s="614"/>
      <c r="K244" s="614"/>
      <c r="L244" s="614"/>
      <c r="M244" s="614"/>
      <c r="N244" s="614"/>
      <c r="O244" s="614"/>
      <c r="P244" s="614"/>
      <c r="Q244" s="614"/>
      <c r="R244" s="614"/>
      <c r="S244" s="614"/>
      <c r="T244" s="614"/>
      <c r="U244" s="614"/>
      <c r="V244" s="614"/>
      <c r="W244" s="614"/>
      <c r="X244" s="614"/>
      <c r="Y244" s="614"/>
      <c r="Z244" s="614"/>
      <c r="AA244" s="614"/>
      <c r="AB244" s="614"/>
    </row>
    <row r="245" spans="1:28" ht="12.75">
      <c r="A245" s="614"/>
      <c r="B245" s="614"/>
      <c r="C245" s="615"/>
      <c r="D245" s="614"/>
      <c r="E245" s="614"/>
      <c r="F245" s="614"/>
      <c r="G245" s="614"/>
      <c r="H245" s="614"/>
      <c r="I245" s="614"/>
      <c r="J245" s="614"/>
      <c r="K245" s="614"/>
      <c r="L245" s="614"/>
      <c r="M245" s="614"/>
      <c r="N245" s="614"/>
      <c r="O245" s="614"/>
      <c r="P245" s="614"/>
      <c r="Q245" s="614"/>
      <c r="R245" s="614"/>
      <c r="S245" s="614"/>
      <c r="T245" s="614"/>
      <c r="U245" s="614"/>
      <c r="V245" s="614"/>
      <c r="W245" s="614"/>
      <c r="X245" s="614"/>
      <c r="Y245" s="614"/>
      <c r="Z245" s="614"/>
      <c r="AA245" s="614"/>
      <c r="AB245" s="614"/>
    </row>
    <row r="246" spans="1:28" ht="12.75">
      <c r="A246" s="614"/>
      <c r="B246" s="614"/>
      <c r="C246" s="615"/>
      <c r="D246" s="614"/>
      <c r="E246" s="614"/>
      <c r="F246" s="614"/>
      <c r="G246" s="614"/>
      <c r="H246" s="614"/>
      <c r="I246" s="614"/>
      <c r="J246" s="614"/>
      <c r="K246" s="614"/>
      <c r="L246" s="614"/>
      <c r="M246" s="614"/>
      <c r="N246" s="614"/>
      <c r="O246" s="614"/>
      <c r="P246" s="614"/>
      <c r="Q246" s="614"/>
      <c r="R246" s="614"/>
      <c r="S246" s="614"/>
      <c r="T246" s="614"/>
      <c r="U246" s="614"/>
      <c r="V246" s="614"/>
      <c r="W246" s="614"/>
      <c r="X246" s="614"/>
      <c r="Y246" s="614"/>
      <c r="Z246" s="614"/>
      <c r="AA246" s="614"/>
      <c r="AB246" s="614"/>
    </row>
    <row r="247" spans="1:28" ht="12.75">
      <c r="A247" s="614"/>
      <c r="B247" s="614"/>
      <c r="C247" s="615"/>
      <c r="D247" s="614"/>
      <c r="E247" s="614"/>
      <c r="F247" s="614"/>
      <c r="G247" s="614"/>
      <c r="H247" s="614"/>
      <c r="I247" s="614"/>
      <c r="J247" s="614"/>
      <c r="K247" s="614"/>
      <c r="L247" s="614"/>
      <c r="M247" s="614"/>
      <c r="N247" s="614"/>
      <c r="O247" s="614"/>
      <c r="P247" s="614"/>
      <c r="Q247" s="614"/>
      <c r="R247" s="614"/>
      <c r="S247" s="614"/>
      <c r="T247" s="614"/>
      <c r="U247" s="614"/>
      <c r="V247" s="614"/>
      <c r="W247" s="614"/>
      <c r="X247" s="614"/>
      <c r="Y247" s="614"/>
      <c r="Z247" s="614"/>
      <c r="AA247" s="614"/>
      <c r="AB247" s="614"/>
    </row>
    <row r="248" spans="1:28" ht="12.75">
      <c r="A248" s="614"/>
      <c r="B248" s="614"/>
      <c r="C248" s="615"/>
      <c r="D248" s="614"/>
      <c r="E248" s="614"/>
      <c r="F248" s="614"/>
      <c r="G248" s="614"/>
      <c r="H248" s="614"/>
      <c r="I248" s="614"/>
      <c r="J248" s="614"/>
      <c r="K248" s="614"/>
      <c r="L248" s="614"/>
      <c r="M248" s="614"/>
      <c r="N248" s="614"/>
      <c r="O248" s="614"/>
      <c r="P248" s="614"/>
      <c r="Q248" s="614"/>
      <c r="R248" s="614"/>
      <c r="S248" s="614"/>
      <c r="T248" s="614"/>
      <c r="U248" s="614"/>
      <c r="V248" s="614"/>
      <c r="W248" s="614"/>
      <c r="X248" s="614"/>
      <c r="Y248" s="614"/>
      <c r="Z248" s="614"/>
      <c r="AA248" s="614"/>
      <c r="AB248" s="614"/>
    </row>
    <row r="249" spans="1:28" ht="12.75">
      <c r="A249" s="614"/>
      <c r="B249" s="614"/>
      <c r="C249" s="615"/>
      <c r="D249" s="614"/>
      <c r="E249" s="614"/>
      <c r="F249" s="614"/>
      <c r="G249" s="614"/>
      <c r="H249" s="614"/>
      <c r="I249" s="614"/>
      <c r="J249" s="614"/>
      <c r="K249" s="614"/>
      <c r="L249" s="614"/>
      <c r="M249" s="614"/>
      <c r="N249" s="614"/>
      <c r="O249" s="614"/>
      <c r="P249" s="614"/>
      <c r="Q249" s="614"/>
      <c r="R249" s="614"/>
      <c r="S249" s="614"/>
      <c r="T249" s="614"/>
      <c r="U249" s="614"/>
      <c r="V249" s="614"/>
      <c r="W249" s="614"/>
      <c r="X249" s="614"/>
      <c r="Y249" s="614"/>
      <c r="Z249" s="614"/>
      <c r="AA249" s="614"/>
      <c r="AB249" s="614"/>
    </row>
    <row r="250" spans="1:28" ht="12.75">
      <c r="A250" s="614"/>
      <c r="B250" s="614"/>
      <c r="C250" s="615"/>
      <c r="D250" s="614"/>
      <c r="E250" s="614"/>
      <c r="F250" s="614"/>
      <c r="G250" s="614"/>
      <c r="H250" s="614"/>
      <c r="I250" s="614"/>
      <c r="J250" s="614"/>
      <c r="K250" s="614"/>
      <c r="L250" s="614"/>
      <c r="M250" s="614"/>
      <c r="N250" s="614"/>
      <c r="O250" s="614"/>
      <c r="P250" s="614"/>
      <c r="Q250" s="614"/>
      <c r="R250" s="614"/>
      <c r="S250" s="614"/>
      <c r="T250" s="614"/>
      <c r="U250" s="614"/>
      <c r="V250" s="614"/>
      <c r="W250" s="614"/>
      <c r="X250" s="614"/>
      <c r="Y250" s="614"/>
      <c r="Z250" s="614"/>
      <c r="AA250" s="614"/>
      <c r="AB250" s="614"/>
    </row>
    <row r="251" spans="1:28" ht="12.75">
      <c r="A251" s="614"/>
      <c r="B251" s="614"/>
      <c r="C251" s="615"/>
      <c r="D251" s="614"/>
      <c r="E251" s="614"/>
      <c r="F251" s="614"/>
      <c r="G251" s="614"/>
      <c r="H251" s="614"/>
      <c r="I251" s="614"/>
      <c r="J251" s="614"/>
      <c r="K251" s="614"/>
      <c r="L251" s="614"/>
      <c r="M251" s="614"/>
      <c r="N251" s="614"/>
      <c r="O251" s="614"/>
      <c r="P251" s="614"/>
      <c r="Q251" s="614"/>
      <c r="R251" s="614"/>
      <c r="S251" s="614"/>
      <c r="T251" s="614"/>
      <c r="U251" s="614"/>
      <c r="V251" s="614"/>
      <c r="W251" s="614"/>
      <c r="X251" s="614"/>
      <c r="Y251" s="614"/>
      <c r="Z251" s="614"/>
      <c r="AA251" s="614"/>
      <c r="AB251" s="614"/>
    </row>
    <row r="252" spans="1:28" ht="12.75">
      <c r="A252" s="614"/>
      <c r="B252" s="614"/>
      <c r="C252" s="615"/>
      <c r="D252" s="614"/>
      <c r="E252" s="614"/>
      <c r="F252" s="614"/>
      <c r="G252" s="614"/>
      <c r="H252" s="614"/>
      <c r="I252" s="614"/>
      <c r="J252" s="614"/>
      <c r="K252" s="614"/>
      <c r="L252" s="614"/>
      <c r="M252" s="614"/>
      <c r="N252" s="614"/>
      <c r="O252" s="614"/>
      <c r="P252" s="614"/>
      <c r="Q252" s="614"/>
      <c r="R252" s="614"/>
      <c r="S252" s="614"/>
      <c r="T252" s="614"/>
      <c r="U252" s="614"/>
      <c r="V252" s="614"/>
      <c r="W252" s="614"/>
      <c r="X252" s="614"/>
      <c r="Y252" s="614"/>
      <c r="Z252" s="614"/>
      <c r="AA252" s="614"/>
      <c r="AB252" s="614"/>
    </row>
    <row r="253" spans="1:28" ht="12.75">
      <c r="A253" s="614"/>
      <c r="B253" s="614"/>
      <c r="C253" s="615"/>
      <c r="D253" s="614"/>
      <c r="E253" s="614"/>
      <c r="F253" s="614"/>
      <c r="G253" s="614"/>
      <c r="H253" s="614"/>
      <c r="I253" s="614"/>
      <c r="J253" s="614"/>
      <c r="K253" s="614"/>
      <c r="L253" s="614"/>
      <c r="M253" s="614"/>
      <c r="N253" s="614"/>
      <c r="O253" s="614"/>
      <c r="P253" s="614"/>
      <c r="Q253" s="614"/>
      <c r="R253" s="614"/>
      <c r="S253" s="614"/>
      <c r="T253" s="614"/>
      <c r="U253" s="614"/>
      <c r="V253" s="614"/>
      <c r="W253" s="614"/>
      <c r="X253" s="614"/>
      <c r="Y253" s="614"/>
      <c r="Z253" s="614"/>
      <c r="AA253" s="614"/>
      <c r="AB253" s="614"/>
    </row>
    <row r="254" spans="1:28" ht="12.75">
      <c r="A254" s="614"/>
      <c r="B254" s="614"/>
      <c r="C254" s="615"/>
      <c r="D254" s="614"/>
      <c r="E254" s="614"/>
      <c r="F254" s="614"/>
      <c r="G254" s="614"/>
      <c r="H254" s="614"/>
      <c r="I254" s="614"/>
      <c r="J254" s="614"/>
      <c r="K254" s="614"/>
      <c r="L254" s="614"/>
      <c r="M254" s="614"/>
      <c r="N254" s="614"/>
      <c r="O254" s="614"/>
      <c r="P254" s="614"/>
      <c r="Q254" s="614"/>
      <c r="R254" s="614"/>
      <c r="S254" s="614"/>
      <c r="T254" s="614"/>
      <c r="U254" s="614"/>
      <c r="V254" s="614"/>
      <c r="W254" s="614"/>
      <c r="X254" s="614"/>
      <c r="Y254" s="614"/>
      <c r="Z254" s="614"/>
      <c r="AA254" s="614"/>
      <c r="AB254" s="614"/>
    </row>
    <row r="255" spans="1:28" ht="12.75">
      <c r="A255" s="614"/>
      <c r="B255" s="614"/>
      <c r="C255" s="615"/>
      <c r="D255" s="614"/>
      <c r="E255" s="614"/>
      <c r="F255" s="614"/>
      <c r="G255" s="614"/>
      <c r="H255" s="614"/>
      <c r="I255" s="614"/>
      <c r="J255" s="614"/>
      <c r="K255" s="614"/>
      <c r="L255" s="614"/>
      <c r="M255" s="614"/>
      <c r="N255" s="614"/>
      <c r="O255" s="614"/>
      <c r="P255" s="614"/>
      <c r="Q255" s="614"/>
      <c r="R255" s="614"/>
      <c r="S255" s="614"/>
      <c r="T255" s="614"/>
      <c r="U255" s="614"/>
      <c r="V255" s="614"/>
      <c r="W255" s="614"/>
      <c r="X255" s="614"/>
      <c r="Y255" s="614"/>
      <c r="Z255" s="614"/>
      <c r="AA255" s="614"/>
      <c r="AB255" s="614"/>
    </row>
    <row r="256" spans="1:28" ht="12.75">
      <c r="A256" s="614"/>
      <c r="B256" s="614"/>
      <c r="C256" s="615"/>
      <c r="D256" s="614"/>
      <c r="E256" s="614"/>
      <c r="F256" s="614"/>
      <c r="G256" s="614"/>
      <c r="H256" s="614"/>
      <c r="I256" s="614"/>
      <c r="J256" s="614"/>
      <c r="K256" s="614"/>
      <c r="L256" s="614"/>
      <c r="M256" s="614"/>
      <c r="N256" s="614"/>
      <c r="O256" s="614"/>
      <c r="P256" s="614"/>
      <c r="Q256" s="614"/>
      <c r="R256" s="614"/>
      <c r="S256" s="614"/>
      <c r="T256" s="614"/>
      <c r="U256" s="614"/>
      <c r="V256" s="614"/>
      <c r="W256" s="614"/>
      <c r="X256" s="614"/>
      <c r="Y256" s="614"/>
      <c r="Z256" s="614"/>
      <c r="AA256" s="614"/>
      <c r="AB256" s="614"/>
    </row>
    <row r="257" spans="1:28" ht="12.75">
      <c r="A257" s="614"/>
      <c r="B257" s="614"/>
      <c r="C257" s="615"/>
      <c r="D257" s="614"/>
      <c r="E257" s="614"/>
      <c r="F257" s="614"/>
      <c r="G257" s="614"/>
      <c r="H257" s="614"/>
      <c r="I257" s="614"/>
      <c r="J257" s="614"/>
      <c r="K257" s="614"/>
      <c r="L257" s="614"/>
      <c r="M257" s="614"/>
      <c r="N257" s="614"/>
      <c r="O257" s="614"/>
      <c r="P257" s="614"/>
      <c r="Q257" s="614"/>
      <c r="R257" s="614"/>
      <c r="S257" s="614"/>
      <c r="T257" s="614"/>
      <c r="U257" s="614"/>
      <c r="V257" s="614"/>
      <c r="W257" s="614"/>
      <c r="X257" s="614"/>
      <c r="Y257" s="614"/>
      <c r="Z257" s="614"/>
      <c r="AA257" s="614"/>
      <c r="AB257" s="614"/>
    </row>
    <row r="258" spans="1:28" ht="12.75">
      <c r="A258" s="614"/>
      <c r="B258" s="614"/>
      <c r="C258" s="615"/>
      <c r="D258" s="614"/>
      <c r="E258" s="614"/>
      <c r="F258" s="614"/>
      <c r="G258" s="614"/>
      <c r="H258" s="614"/>
      <c r="I258" s="614"/>
      <c r="J258" s="614"/>
      <c r="K258" s="614"/>
      <c r="L258" s="614"/>
      <c r="M258" s="614"/>
      <c r="N258" s="614"/>
      <c r="O258" s="614"/>
      <c r="P258" s="614"/>
      <c r="Q258" s="614"/>
      <c r="R258" s="614"/>
      <c r="S258" s="614"/>
      <c r="T258" s="614"/>
      <c r="U258" s="614"/>
      <c r="V258" s="614"/>
      <c r="W258" s="614"/>
      <c r="X258" s="614"/>
      <c r="Y258" s="614"/>
      <c r="Z258" s="614"/>
      <c r="AA258" s="614"/>
      <c r="AB258" s="614"/>
    </row>
    <row r="259" spans="1:28" ht="12.75">
      <c r="A259" s="614"/>
      <c r="B259" s="614"/>
      <c r="C259" s="615"/>
      <c r="D259" s="614"/>
      <c r="E259" s="614"/>
      <c r="F259" s="614"/>
      <c r="G259" s="614"/>
      <c r="H259" s="614"/>
      <c r="I259" s="614"/>
      <c r="J259" s="614"/>
      <c r="K259" s="614"/>
      <c r="L259" s="614"/>
      <c r="M259" s="614"/>
      <c r="N259" s="614"/>
      <c r="O259" s="614"/>
      <c r="P259" s="614"/>
      <c r="Q259" s="614"/>
      <c r="R259" s="614"/>
      <c r="S259" s="614"/>
      <c r="T259" s="614"/>
      <c r="U259" s="614"/>
      <c r="V259" s="614"/>
      <c r="W259" s="614"/>
      <c r="X259" s="614"/>
      <c r="Y259" s="614"/>
      <c r="Z259" s="614"/>
      <c r="AA259" s="614"/>
      <c r="AB259" s="614"/>
    </row>
    <row r="260" spans="1:28" ht="12.75">
      <c r="A260" s="614"/>
      <c r="B260" s="614"/>
      <c r="C260" s="615"/>
      <c r="D260" s="614"/>
      <c r="E260" s="614"/>
      <c r="F260" s="614"/>
      <c r="G260" s="614"/>
      <c r="H260" s="614"/>
      <c r="I260" s="614"/>
      <c r="J260" s="614"/>
      <c r="K260" s="614"/>
      <c r="L260" s="614"/>
      <c r="M260" s="614"/>
      <c r="N260" s="614"/>
      <c r="O260" s="614"/>
      <c r="P260" s="614"/>
      <c r="Q260" s="614"/>
      <c r="R260" s="614"/>
      <c r="S260" s="614"/>
      <c r="T260" s="614"/>
      <c r="U260" s="614"/>
      <c r="V260" s="614"/>
      <c r="W260" s="614"/>
      <c r="X260" s="614"/>
      <c r="Y260" s="614"/>
      <c r="Z260" s="614"/>
      <c r="AA260" s="614"/>
      <c r="AB260" s="614"/>
    </row>
    <row r="261" spans="1:28" ht="12.75">
      <c r="A261" s="614"/>
      <c r="B261" s="614"/>
      <c r="C261" s="615"/>
      <c r="D261" s="614"/>
      <c r="E261" s="614"/>
      <c r="F261" s="614"/>
      <c r="G261" s="614"/>
      <c r="H261" s="614"/>
      <c r="I261" s="614"/>
      <c r="J261" s="614"/>
      <c r="K261" s="614"/>
      <c r="L261" s="614"/>
      <c r="M261" s="614"/>
      <c r="N261" s="614"/>
      <c r="O261" s="614"/>
      <c r="P261" s="614"/>
      <c r="Q261" s="614"/>
      <c r="R261" s="614"/>
      <c r="S261" s="614"/>
      <c r="T261" s="614"/>
      <c r="U261" s="614"/>
      <c r="V261" s="614"/>
      <c r="W261" s="614"/>
      <c r="X261" s="614"/>
      <c r="Y261" s="614"/>
      <c r="Z261" s="614"/>
      <c r="AA261" s="614"/>
      <c r="AB261" s="614"/>
    </row>
    <row r="262" spans="1:28" ht="12.75">
      <c r="A262" s="614"/>
      <c r="B262" s="614"/>
      <c r="C262" s="615"/>
      <c r="D262" s="614"/>
      <c r="E262" s="614"/>
      <c r="F262" s="614"/>
      <c r="G262" s="614"/>
      <c r="H262" s="614"/>
      <c r="I262" s="614"/>
      <c r="J262" s="614"/>
      <c r="K262" s="614"/>
      <c r="L262" s="614"/>
      <c r="M262" s="614"/>
      <c r="N262" s="614"/>
      <c r="O262" s="614"/>
      <c r="P262" s="614"/>
      <c r="Q262" s="614"/>
      <c r="R262" s="614"/>
      <c r="S262" s="614"/>
      <c r="T262" s="614"/>
      <c r="U262" s="614"/>
      <c r="V262" s="614"/>
      <c r="W262" s="614"/>
      <c r="X262" s="614"/>
      <c r="Y262" s="614"/>
      <c r="Z262" s="614"/>
      <c r="AA262" s="614"/>
      <c r="AB262" s="614"/>
    </row>
    <row r="263" spans="1:28" ht="12.75">
      <c r="A263" s="614"/>
      <c r="B263" s="614"/>
      <c r="C263" s="615"/>
      <c r="D263" s="614"/>
      <c r="E263" s="614"/>
      <c r="F263" s="614"/>
      <c r="G263" s="614"/>
      <c r="H263" s="614"/>
      <c r="I263" s="614"/>
      <c r="J263" s="614"/>
      <c r="K263" s="614"/>
      <c r="L263" s="614"/>
      <c r="M263" s="614"/>
      <c r="N263" s="614"/>
      <c r="O263" s="614"/>
      <c r="P263" s="614"/>
      <c r="Q263" s="614"/>
      <c r="R263" s="614"/>
      <c r="S263" s="614"/>
      <c r="T263" s="614"/>
      <c r="U263" s="614"/>
      <c r="V263" s="614"/>
      <c r="W263" s="614"/>
      <c r="X263" s="614"/>
      <c r="Y263" s="614"/>
      <c r="Z263" s="614"/>
      <c r="AA263" s="614"/>
      <c r="AB263" s="614"/>
    </row>
    <row r="264" spans="1:28" ht="12.75">
      <c r="A264" s="614"/>
      <c r="B264" s="614"/>
      <c r="C264" s="615"/>
      <c r="D264" s="614"/>
      <c r="E264" s="614"/>
      <c r="F264" s="614"/>
      <c r="G264" s="614"/>
      <c r="H264" s="614"/>
      <c r="I264" s="614"/>
      <c r="J264" s="614"/>
      <c r="K264" s="614"/>
      <c r="L264" s="614"/>
      <c r="M264" s="614"/>
      <c r="N264" s="614"/>
      <c r="O264" s="614"/>
      <c r="P264" s="614"/>
      <c r="Q264" s="614"/>
      <c r="R264" s="614"/>
      <c r="S264" s="614"/>
      <c r="T264" s="614"/>
      <c r="U264" s="614"/>
      <c r="V264" s="614"/>
      <c r="W264" s="614"/>
      <c r="X264" s="614"/>
      <c r="Y264" s="614"/>
      <c r="Z264" s="614"/>
      <c r="AA264" s="614"/>
      <c r="AB264" s="614"/>
    </row>
    <row r="265" spans="1:28" ht="12.75">
      <c r="A265" s="614"/>
      <c r="B265" s="614"/>
      <c r="C265" s="615"/>
      <c r="D265" s="614"/>
      <c r="E265" s="614"/>
      <c r="F265" s="614"/>
      <c r="G265" s="614"/>
      <c r="H265" s="614"/>
      <c r="I265" s="614"/>
      <c r="J265" s="614"/>
      <c r="K265" s="614"/>
      <c r="L265" s="614"/>
      <c r="M265" s="614"/>
      <c r="N265" s="614"/>
      <c r="O265" s="614"/>
      <c r="P265" s="614"/>
      <c r="Q265" s="614"/>
      <c r="R265" s="614"/>
      <c r="S265" s="614"/>
      <c r="T265" s="614"/>
      <c r="U265" s="614"/>
      <c r="V265" s="614"/>
      <c r="W265" s="614"/>
      <c r="X265" s="614"/>
      <c r="Y265" s="614"/>
      <c r="Z265" s="614"/>
      <c r="AA265" s="614"/>
      <c r="AB265" s="614"/>
    </row>
    <row r="266" spans="1:28" ht="12.75">
      <c r="A266" s="614"/>
      <c r="B266" s="614"/>
      <c r="C266" s="615"/>
      <c r="D266" s="614"/>
      <c r="E266" s="614"/>
      <c r="F266" s="614"/>
      <c r="G266" s="614"/>
      <c r="H266" s="614"/>
      <c r="I266" s="614"/>
      <c r="J266" s="614"/>
      <c r="K266" s="614"/>
      <c r="L266" s="614"/>
      <c r="M266" s="614"/>
      <c r="N266" s="614"/>
      <c r="O266" s="614"/>
      <c r="P266" s="614"/>
      <c r="Q266" s="614"/>
      <c r="R266" s="614"/>
      <c r="S266" s="614"/>
      <c r="T266" s="614"/>
      <c r="U266" s="614"/>
      <c r="V266" s="614"/>
      <c r="W266" s="614"/>
      <c r="X266" s="614"/>
      <c r="Y266" s="614"/>
      <c r="Z266" s="614"/>
      <c r="AA266" s="614"/>
      <c r="AB266" s="614"/>
    </row>
    <row r="267" spans="1:28" ht="12.75">
      <c r="A267" s="614"/>
      <c r="B267" s="614"/>
      <c r="C267" s="615"/>
      <c r="D267" s="614"/>
      <c r="E267" s="614"/>
      <c r="F267" s="614"/>
      <c r="G267" s="614"/>
      <c r="H267" s="614"/>
      <c r="I267" s="614"/>
      <c r="J267" s="614"/>
      <c r="K267" s="614"/>
      <c r="L267" s="614"/>
      <c r="M267" s="614"/>
      <c r="N267" s="614"/>
      <c r="O267" s="614"/>
      <c r="P267" s="614"/>
      <c r="Q267" s="614"/>
      <c r="R267" s="614"/>
      <c r="S267" s="614"/>
      <c r="T267" s="614"/>
      <c r="U267" s="614"/>
      <c r="V267" s="614"/>
      <c r="W267" s="614"/>
      <c r="X267" s="614"/>
      <c r="Y267" s="614"/>
      <c r="Z267" s="614"/>
      <c r="AA267" s="614"/>
      <c r="AB267" s="614"/>
    </row>
    <row r="268" spans="1:28" ht="12.75">
      <c r="A268" s="614"/>
      <c r="B268" s="614"/>
      <c r="C268" s="615"/>
      <c r="D268" s="614"/>
      <c r="E268" s="614"/>
      <c r="F268" s="614"/>
      <c r="G268" s="614"/>
      <c r="H268" s="614"/>
      <c r="I268" s="614"/>
      <c r="J268" s="614"/>
      <c r="K268" s="614"/>
      <c r="L268" s="614"/>
      <c r="M268" s="614"/>
      <c r="N268" s="614"/>
      <c r="O268" s="614"/>
      <c r="P268" s="614"/>
      <c r="Q268" s="614"/>
      <c r="R268" s="614"/>
      <c r="S268" s="614"/>
      <c r="T268" s="614"/>
      <c r="U268" s="614"/>
      <c r="V268" s="614"/>
      <c r="W268" s="614"/>
      <c r="X268" s="614"/>
      <c r="Y268" s="614"/>
      <c r="Z268" s="614"/>
      <c r="AA268" s="614"/>
      <c r="AB268" s="614"/>
    </row>
    <row r="269" spans="1:28" ht="12.75">
      <c r="A269" s="614"/>
      <c r="B269" s="614"/>
      <c r="C269" s="615"/>
      <c r="D269" s="614"/>
      <c r="E269" s="614"/>
      <c r="F269" s="614"/>
      <c r="G269" s="614"/>
      <c r="H269" s="614"/>
      <c r="I269" s="614"/>
      <c r="J269" s="614"/>
      <c r="K269" s="614"/>
      <c r="L269" s="614"/>
      <c r="M269" s="614"/>
      <c r="N269" s="614"/>
      <c r="O269" s="614"/>
      <c r="P269" s="614"/>
      <c r="Q269" s="614"/>
      <c r="R269" s="614"/>
      <c r="S269" s="614"/>
      <c r="T269" s="614"/>
      <c r="U269" s="614"/>
      <c r="V269" s="614"/>
      <c r="W269" s="614"/>
      <c r="X269" s="614"/>
      <c r="Y269" s="614"/>
      <c r="Z269" s="614"/>
      <c r="AA269" s="614"/>
      <c r="AB269" s="614"/>
    </row>
    <row r="270" spans="1:28" ht="12.75">
      <c r="A270" s="614"/>
      <c r="B270" s="614"/>
      <c r="C270" s="615"/>
      <c r="D270" s="614"/>
      <c r="E270" s="614"/>
      <c r="F270" s="614"/>
      <c r="G270" s="614"/>
      <c r="H270" s="614"/>
      <c r="I270" s="614"/>
      <c r="J270" s="614"/>
      <c r="K270" s="614"/>
      <c r="L270" s="614"/>
      <c r="M270" s="614"/>
      <c r="N270" s="614"/>
      <c r="O270" s="614"/>
      <c r="P270" s="614"/>
      <c r="Q270" s="614"/>
      <c r="R270" s="614"/>
      <c r="S270" s="614"/>
      <c r="T270" s="614"/>
      <c r="U270" s="614"/>
      <c r="V270" s="614"/>
      <c r="W270" s="614"/>
      <c r="X270" s="614"/>
      <c r="Y270" s="614"/>
      <c r="Z270" s="614"/>
      <c r="AA270" s="614"/>
      <c r="AB270" s="614"/>
    </row>
    <row r="271" spans="1:28" ht="12.75">
      <c r="A271" s="614"/>
      <c r="B271" s="614"/>
      <c r="C271" s="615"/>
      <c r="D271" s="614"/>
      <c r="E271" s="614"/>
      <c r="F271" s="614"/>
      <c r="G271" s="614"/>
      <c r="H271" s="614"/>
      <c r="I271" s="614"/>
      <c r="J271" s="614"/>
      <c r="K271" s="614"/>
      <c r="L271" s="614"/>
      <c r="M271" s="614"/>
      <c r="N271" s="614"/>
      <c r="O271" s="614"/>
      <c r="P271" s="614"/>
      <c r="Q271" s="614"/>
      <c r="R271" s="614"/>
      <c r="S271" s="614"/>
      <c r="T271" s="614"/>
      <c r="U271" s="614"/>
      <c r="V271" s="614"/>
      <c r="W271" s="614"/>
      <c r="X271" s="614"/>
      <c r="Y271" s="614"/>
      <c r="Z271" s="614"/>
      <c r="AA271" s="614"/>
      <c r="AB271" s="614"/>
    </row>
    <row r="272" spans="1:28" ht="12.75">
      <c r="A272" s="614"/>
      <c r="B272" s="614"/>
      <c r="C272" s="615"/>
      <c r="D272" s="614"/>
      <c r="E272" s="614"/>
      <c r="F272" s="614"/>
      <c r="G272" s="614"/>
      <c r="H272" s="614"/>
      <c r="I272" s="614"/>
      <c r="J272" s="614"/>
      <c r="K272" s="614"/>
      <c r="L272" s="614"/>
      <c r="M272" s="614"/>
      <c r="N272" s="614"/>
      <c r="O272" s="614"/>
      <c r="P272" s="614"/>
      <c r="Q272" s="614"/>
      <c r="R272" s="614"/>
      <c r="S272" s="614"/>
      <c r="T272" s="614"/>
      <c r="U272" s="614"/>
      <c r="V272" s="614"/>
      <c r="W272" s="614"/>
      <c r="X272" s="614"/>
      <c r="Y272" s="614"/>
      <c r="Z272" s="614"/>
      <c r="AA272" s="614"/>
      <c r="AB272" s="614"/>
    </row>
    <row r="273" spans="1:28" ht="12.75">
      <c r="A273" s="614"/>
      <c r="B273" s="614"/>
      <c r="C273" s="615"/>
      <c r="D273" s="614"/>
      <c r="E273" s="614"/>
      <c r="F273" s="614"/>
      <c r="G273" s="614"/>
      <c r="H273" s="614"/>
      <c r="I273" s="614"/>
      <c r="J273" s="614"/>
      <c r="K273" s="614"/>
      <c r="L273" s="614"/>
      <c r="M273" s="614"/>
      <c r="N273" s="614"/>
      <c r="O273" s="614"/>
      <c r="P273" s="614"/>
      <c r="Q273" s="614"/>
      <c r="R273" s="614"/>
      <c r="S273" s="614"/>
      <c r="T273" s="614"/>
      <c r="U273" s="614"/>
      <c r="V273" s="614"/>
      <c r="W273" s="614"/>
      <c r="X273" s="614"/>
      <c r="Y273" s="614"/>
      <c r="Z273" s="614"/>
      <c r="AA273" s="614"/>
      <c r="AB273" s="614"/>
    </row>
    <row r="274" spans="1:28" ht="12.75">
      <c r="A274" s="614"/>
      <c r="B274" s="614"/>
      <c r="C274" s="615"/>
      <c r="D274" s="614"/>
      <c r="E274" s="614"/>
      <c r="F274" s="614"/>
      <c r="G274" s="614"/>
      <c r="H274" s="614"/>
      <c r="I274" s="614"/>
      <c r="J274" s="614"/>
      <c r="K274" s="614"/>
      <c r="L274" s="614"/>
      <c r="M274" s="614"/>
      <c r="N274" s="614"/>
      <c r="O274" s="614"/>
      <c r="P274" s="614"/>
      <c r="Q274" s="614"/>
      <c r="R274" s="614"/>
      <c r="S274" s="614"/>
      <c r="T274" s="614"/>
      <c r="U274" s="614"/>
      <c r="V274" s="614"/>
      <c r="W274" s="614"/>
      <c r="X274" s="614"/>
      <c r="Y274" s="614"/>
      <c r="Z274" s="614"/>
      <c r="AA274" s="614"/>
      <c r="AB274" s="614"/>
    </row>
    <row r="275" spans="1:28" ht="12.75">
      <c r="A275" s="614"/>
      <c r="B275" s="614"/>
      <c r="C275" s="615"/>
      <c r="D275" s="614"/>
      <c r="E275" s="614"/>
      <c r="F275" s="614"/>
      <c r="G275" s="614"/>
      <c r="H275" s="614"/>
      <c r="I275" s="614"/>
      <c r="J275" s="614"/>
      <c r="K275" s="614"/>
      <c r="L275" s="614"/>
      <c r="M275" s="614"/>
      <c r="N275" s="614"/>
      <c r="O275" s="614"/>
      <c r="P275" s="614"/>
      <c r="Q275" s="614"/>
      <c r="R275" s="614"/>
      <c r="S275" s="614"/>
      <c r="T275" s="614"/>
      <c r="U275" s="614"/>
      <c r="V275" s="614"/>
      <c r="W275" s="614"/>
      <c r="X275" s="614"/>
      <c r="Y275" s="614"/>
      <c r="Z275" s="614"/>
      <c r="AA275" s="614"/>
      <c r="AB275" s="614"/>
    </row>
    <row r="276" spans="1:28" ht="12.75">
      <c r="A276" s="614"/>
      <c r="B276" s="614"/>
      <c r="C276" s="615"/>
      <c r="D276" s="614"/>
      <c r="E276" s="614"/>
      <c r="F276" s="614"/>
      <c r="G276" s="614"/>
      <c r="H276" s="614"/>
      <c r="I276" s="614"/>
      <c r="J276" s="614"/>
      <c r="K276" s="614"/>
      <c r="L276" s="614"/>
      <c r="M276" s="614"/>
      <c r="N276" s="614"/>
      <c r="O276" s="614"/>
      <c r="P276" s="614"/>
      <c r="Q276" s="614"/>
      <c r="R276" s="614"/>
      <c r="S276" s="614"/>
      <c r="T276" s="614"/>
      <c r="U276" s="614"/>
      <c r="V276" s="614"/>
      <c r="W276" s="614"/>
      <c r="X276" s="614"/>
      <c r="Y276" s="614"/>
      <c r="Z276" s="614"/>
      <c r="AA276" s="614"/>
      <c r="AB276" s="614"/>
    </row>
    <row r="277" spans="1:28" ht="12.75">
      <c r="A277" s="614"/>
      <c r="B277" s="614"/>
      <c r="C277" s="615"/>
      <c r="D277" s="614"/>
      <c r="E277" s="614"/>
      <c r="F277" s="614"/>
      <c r="G277" s="614"/>
      <c r="H277" s="614"/>
      <c r="I277" s="614"/>
      <c r="J277" s="614"/>
      <c r="K277" s="614"/>
      <c r="L277" s="614"/>
      <c r="M277" s="614"/>
      <c r="N277" s="614"/>
      <c r="O277" s="614"/>
      <c r="P277" s="614"/>
      <c r="Q277" s="614"/>
      <c r="R277" s="614"/>
      <c r="S277" s="614"/>
      <c r="T277" s="614"/>
      <c r="U277" s="614"/>
      <c r="V277" s="614"/>
      <c r="W277" s="614"/>
      <c r="X277" s="614"/>
      <c r="Y277" s="614"/>
      <c r="Z277" s="614"/>
      <c r="AA277" s="614"/>
      <c r="AB277" s="614"/>
    </row>
    <row r="278" spans="1:28" ht="12.75">
      <c r="A278" s="614"/>
      <c r="B278" s="614"/>
      <c r="C278" s="615"/>
      <c r="D278" s="614"/>
      <c r="E278" s="614"/>
      <c r="F278" s="614"/>
      <c r="G278" s="614"/>
      <c r="H278" s="614"/>
      <c r="I278" s="614"/>
      <c r="J278" s="614"/>
      <c r="K278" s="614"/>
      <c r="L278" s="614"/>
      <c r="M278" s="614"/>
      <c r="N278" s="614"/>
      <c r="O278" s="614"/>
      <c r="P278" s="614"/>
      <c r="Q278" s="614"/>
      <c r="R278" s="614"/>
      <c r="S278" s="614"/>
      <c r="T278" s="614"/>
      <c r="U278" s="614"/>
      <c r="V278" s="614"/>
      <c r="W278" s="614"/>
      <c r="X278" s="614"/>
      <c r="Y278" s="614"/>
      <c r="Z278" s="614"/>
      <c r="AA278" s="614"/>
      <c r="AB278" s="614"/>
    </row>
    <row r="279" spans="1:28" ht="12.75">
      <c r="A279" s="614"/>
      <c r="B279" s="614"/>
      <c r="C279" s="615"/>
      <c r="D279" s="614"/>
      <c r="E279" s="614"/>
      <c r="F279" s="614"/>
      <c r="G279" s="614"/>
      <c r="H279" s="614"/>
      <c r="I279" s="614"/>
      <c r="J279" s="614"/>
      <c r="K279" s="614"/>
      <c r="L279" s="614"/>
      <c r="M279" s="614"/>
      <c r="N279" s="614"/>
      <c r="O279" s="614"/>
      <c r="P279" s="614"/>
      <c r="Q279" s="614"/>
      <c r="R279" s="614"/>
      <c r="S279" s="614"/>
      <c r="T279" s="614"/>
      <c r="U279" s="614"/>
      <c r="V279" s="614"/>
      <c r="W279" s="614"/>
      <c r="X279" s="614"/>
      <c r="Y279" s="614"/>
      <c r="Z279" s="614"/>
      <c r="AA279" s="614"/>
      <c r="AB279" s="614"/>
    </row>
    <row r="280" spans="1:28" ht="12.75">
      <c r="A280" s="614"/>
      <c r="B280" s="614"/>
      <c r="C280" s="615"/>
      <c r="D280" s="614"/>
      <c r="E280" s="614"/>
      <c r="F280" s="614"/>
      <c r="G280" s="614"/>
      <c r="H280" s="614"/>
      <c r="I280" s="614"/>
      <c r="J280" s="614"/>
      <c r="K280" s="614"/>
      <c r="L280" s="614"/>
      <c r="M280" s="614"/>
      <c r="N280" s="614"/>
      <c r="O280" s="614"/>
      <c r="P280" s="614"/>
      <c r="Q280" s="614"/>
      <c r="R280" s="614"/>
      <c r="S280" s="614"/>
      <c r="T280" s="614"/>
      <c r="U280" s="614"/>
      <c r="V280" s="614"/>
      <c r="W280" s="614"/>
      <c r="X280" s="614"/>
      <c r="Y280" s="614"/>
      <c r="Z280" s="614"/>
      <c r="AA280" s="614"/>
      <c r="AB280" s="614"/>
    </row>
    <row r="281" spans="1:28" ht="12.75">
      <c r="A281" s="614"/>
      <c r="B281" s="614"/>
      <c r="C281" s="615"/>
      <c r="D281" s="614"/>
      <c r="E281" s="614"/>
      <c r="F281" s="614"/>
      <c r="G281" s="614"/>
      <c r="H281" s="614"/>
      <c r="I281" s="614"/>
      <c r="J281" s="614"/>
      <c r="K281" s="614"/>
      <c r="L281" s="614"/>
      <c r="M281" s="614"/>
      <c r="N281" s="614"/>
      <c r="O281" s="614"/>
      <c r="P281" s="614"/>
      <c r="Q281" s="614"/>
      <c r="R281" s="614"/>
      <c r="S281" s="614"/>
      <c r="T281" s="614"/>
      <c r="U281" s="614"/>
      <c r="V281" s="614"/>
      <c r="W281" s="614"/>
      <c r="X281" s="614"/>
      <c r="Y281" s="614"/>
      <c r="Z281" s="614"/>
      <c r="AA281" s="614"/>
      <c r="AB281" s="614"/>
    </row>
    <row r="282" spans="1:28" ht="12.75">
      <c r="A282" s="614"/>
      <c r="B282" s="614"/>
      <c r="C282" s="615"/>
      <c r="D282" s="614"/>
      <c r="E282" s="614"/>
      <c r="F282" s="614"/>
      <c r="G282" s="614"/>
      <c r="H282" s="614"/>
      <c r="I282" s="614"/>
      <c r="J282" s="614"/>
      <c r="K282" s="614"/>
      <c r="L282" s="614"/>
      <c r="M282" s="614"/>
      <c r="N282" s="614"/>
      <c r="O282" s="614"/>
      <c r="P282" s="614"/>
      <c r="Q282" s="614"/>
      <c r="R282" s="614"/>
      <c r="S282" s="614"/>
      <c r="T282" s="614"/>
      <c r="U282" s="614"/>
      <c r="V282" s="614"/>
      <c r="W282" s="614"/>
      <c r="X282" s="614"/>
      <c r="Y282" s="614"/>
      <c r="Z282" s="614"/>
      <c r="AA282" s="614"/>
      <c r="AB282" s="614"/>
    </row>
    <row r="283" spans="1:28" ht="12.75">
      <c r="A283" s="614"/>
      <c r="B283" s="614"/>
      <c r="C283" s="615"/>
      <c r="D283" s="614"/>
      <c r="E283" s="614"/>
      <c r="F283" s="614"/>
      <c r="G283" s="614"/>
      <c r="H283" s="614"/>
      <c r="I283" s="614"/>
      <c r="J283" s="614"/>
      <c r="K283" s="614"/>
      <c r="L283" s="614"/>
      <c r="M283" s="614"/>
      <c r="N283" s="614"/>
      <c r="O283" s="614"/>
      <c r="P283" s="614"/>
      <c r="Q283" s="614"/>
      <c r="R283" s="614"/>
      <c r="S283" s="614"/>
      <c r="T283" s="614"/>
      <c r="U283" s="614"/>
      <c r="V283" s="614"/>
      <c r="W283" s="614"/>
      <c r="X283" s="614"/>
      <c r="Y283" s="614"/>
      <c r="Z283" s="614"/>
      <c r="AA283" s="614"/>
      <c r="AB283" s="614"/>
    </row>
    <row r="284" spans="1:28" ht="12.75">
      <c r="A284" s="614"/>
      <c r="B284" s="614"/>
      <c r="C284" s="615"/>
      <c r="D284" s="614"/>
      <c r="E284" s="614"/>
      <c r="F284" s="614"/>
      <c r="G284" s="614"/>
      <c r="H284" s="614"/>
      <c r="I284" s="614"/>
      <c r="J284" s="614"/>
      <c r="K284" s="614"/>
      <c r="L284" s="614"/>
      <c r="M284" s="614"/>
      <c r="N284" s="614"/>
      <c r="O284" s="614"/>
      <c r="P284" s="614"/>
      <c r="Q284" s="614"/>
      <c r="R284" s="614"/>
      <c r="S284" s="614"/>
      <c r="T284" s="614"/>
      <c r="U284" s="614"/>
      <c r="V284" s="614"/>
      <c r="W284" s="614"/>
      <c r="X284" s="614"/>
      <c r="Y284" s="614"/>
      <c r="Z284" s="614"/>
      <c r="AA284" s="614"/>
      <c r="AB284" s="614"/>
    </row>
    <row r="285" spans="1:28" ht="12.75">
      <c r="A285" s="614"/>
      <c r="B285" s="614"/>
      <c r="C285" s="615"/>
      <c r="D285" s="614"/>
      <c r="E285" s="614"/>
      <c r="F285" s="614"/>
      <c r="G285" s="614"/>
      <c r="H285" s="614"/>
      <c r="I285" s="614"/>
      <c r="J285" s="614"/>
      <c r="K285" s="614"/>
      <c r="L285" s="614"/>
      <c r="M285" s="614"/>
      <c r="N285" s="614"/>
      <c r="O285" s="614"/>
      <c r="P285" s="614"/>
      <c r="Q285" s="614"/>
      <c r="R285" s="614"/>
      <c r="S285" s="614"/>
      <c r="T285" s="614"/>
      <c r="U285" s="614"/>
      <c r="V285" s="614"/>
      <c r="W285" s="614"/>
      <c r="X285" s="614"/>
      <c r="Y285" s="614"/>
      <c r="Z285" s="614"/>
      <c r="AA285" s="614"/>
      <c r="AB285" s="614"/>
    </row>
    <row r="286" spans="1:28" ht="12.75">
      <c r="A286" s="614"/>
      <c r="B286" s="614"/>
      <c r="C286" s="615"/>
      <c r="D286" s="614"/>
      <c r="E286" s="614"/>
      <c r="F286" s="614"/>
      <c r="G286" s="614"/>
      <c r="H286" s="614"/>
      <c r="I286" s="614"/>
      <c r="J286" s="614"/>
      <c r="K286" s="614"/>
      <c r="L286" s="614"/>
      <c r="M286" s="614"/>
      <c r="N286" s="614"/>
      <c r="O286" s="614"/>
      <c r="P286" s="614"/>
      <c r="Q286" s="614"/>
      <c r="R286" s="614"/>
      <c r="S286" s="614"/>
      <c r="T286" s="614"/>
      <c r="U286" s="614"/>
      <c r="V286" s="614"/>
      <c r="W286" s="614"/>
      <c r="X286" s="614"/>
      <c r="Y286" s="614"/>
      <c r="Z286" s="614"/>
      <c r="AA286" s="614"/>
      <c r="AB286" s="614"/>
    </row>
    <row r="287" spans="1:28" ht="12.75">
      <c r="A287" s="614"/>
      <c r="B287" s="614"/>
      <c r="C287" s="615"/>
      <c r="D287" s="614"/>
      <c r="E287" s="614"/>
      <c r="F287" s="614"/>
      <c r="G287" s="614"/>
      <c r="H287" s="614"/>
      <c r="I287" s="614"/>
      <c r="J287" s="614"/>
      <c r="K287" s="614"/>
      <c r="L287" s="614"/>
      <c r="M287" s="614"/>
      <c r="N287" s="614"/>
      <c r="O287" s="614"/>
      <c r="P287" s="614"/>
      <c r="Q287" s="614"/>
      <c r="R287" s="614"/>
      <c r="S287" s="614"/>
      <c r="T287" s="614"/>
      <c r="U287" s="614"/>
      <c r="V287" s="614"/>
      <c r="W287" s="614"/>
      <c r="X287" s="614"/>
      <c r="Y287" s="614"/>
      <c r="Z287" s="614"/>
      <c r="AA287" s="614"/>
      <c r="AB287" s="614"/>
    </row>
    <row r="288" spans="1:28" ht="12.75">
      <c r="A288" s="614"/>
      <c r="B288" s="614"/>
      <c r="C288" s="615"/>
      <c r="D288" s="614"/>
      <c r="E288" s="614"/>
      <c r="F288" s="614"/>
      <c r="G288" s="614"/>
      <c r="H288" s="614"/>
      <c r="I288" s="614"/>
      <c r="J288" s="614"/>
      <c r="K288" s="614"/>
      <c r="L288" s="614"/>
      <c r="M288" s="614"/>
      <c r="N288" s="614"/>
      <c r="O288" s="614"/>
      <c r="P288" s="614"/>
      <c r="Q288" s="614"/>
      <c r="R288" s="614"/>
      <c r="S288" s="614"/>
      <c r="T288" s="614"/>
      <c r="U288" s="614"/>
      <c r="V288" s="614"/>
      <c r="W288" s="614"/>
      <c r="X288" s="614"/>
      <c r="Y288" s="614"/>
      <c r="Z288" s="614"/>
      <c r="AA288" s="614"/>
      <c r="AB288" s="614"/>
    </row>
    <row r="289" spans="1:28" ht="12.75">
      <c r="A289" s="614"/>
      <c r="B289" s="614"/>
      <c r="C289" s="615"/>
      <c r="D289" s="614"/>
      <c r="E289" s="614"/>
      <c r="F289" s="614"/>
      <c r="G289" s="614"/>
      <c r="H289" s="614"/>
      <c r="I289" s="614"/>
      <c r="J289" s="614"/>
      <c r="K289" s="614"/>
      <c r="L289" s="614"/>
      <c r="M289" s="614"/>
      <c r="N289" s="614"/>
      <c r="O289" s="614"/>
      <c r="P289" s="614"/>
      <c r="Q289" s="614"/>
      <c r="R289" s="614"/>
      <c r="S289" s="614"/>
      <c r="T289" s="614"/>
      <c r="U289" s="614"/>
      <c r="V289" s="614"/>
      <c r="W289" s="614"/>
      <c r="X289" s="614"/>
      <c r="Y289" s="614"/>
      <c r="Z289" s="614"/>
      <c r="AA289" s="614"/>
      <c r="AB289" s="614"/>
    </row>
    <row r="290" spans="1:28" ht="12.75">
      <c r="A290" s="614"/>
      <c r="B290" s="614"/>
      <c r="C290" s="615"/>
      <c r="D290" s="614"/>
      <c r="E290" s="614"/>
      <c r="F290" s="614"/>
      <c r="G290" s="614"/>
      <c r="H290" s="614"/>
      <c r="I290" s="614"/>
      <c r="J290" s="614"/>
      <c r="K290" s="614"/>
      <c r="L290" s="614"/>
      <c r="M290" s="614"/>
      <c r="N290" s="614"/>
      <c r="O290" s="614"/>
      <c r="P290" s="614"/>
      <c r="Q290" s="614"/>
      <c r="R290" s="614"/>
      <c r="S290" s="614"/>
      <c r="T290" s="614"/>
      <c r="U290" s="614"/>
      <c r="V290" s="614"/>
      <c r="W290" s="614"/>
      <c r="X290" s="614"/>
      <c r="Y290" s="614"/>
      <c r="Z290" s="614"/>
      <c r="AA290" s="614"/>
      <c r="AB290" s="614"/>
    </row>
    <row r="291" spans="1:28" ht="12.75">
      <c r="A291" s="614"/>
      <c r="B291" s="614"/>
      <c r="C291" s="615"/>
      <c r="D291" s="614"/>
      <c r="E291" s="614"/>
      <c r="F291" s="614"/>
      <c r="G291" s="614"/>
      <c r="H291" s="614"/>
      <c r="I291" s="614"/>
      <c r="J291" s="614"/>
      <c r="K291" s="614"/>
      <c r="L291" s="614"/>
      <c r="M291" s="614"/>
      <c r="N291" s="614"/>
      <c r="O291" s="614"/>
      <c r="P291" s="614"/>
      <c r="Q291" s="614"/>
      <c r="R291" s="614"/>
      <c r="S291" s="614"/>
      <c r="T291" s="614"/>
      <c r="U291" s="614"/>
      <c r="V291" s="614"/>
      <c r="W291" s="614"/>
      <c r="X291" s="614"/>
      <c r="Y291" s="614"/>
      <c r="Z291" s="614"/>
      <c r="AA291" s="614"/>
      <c r="AB291" s="614"/>
    </row>
    <row r="292" spans="1:28" ht="12.75">
      <c r="A292" s="614"/>
      <c r="B292" s="614"/>
      <c r="C292" s="615"/>
      <c r="D292" s="614"/>
      <c r="E292" s="614"/>
      <c r="F292" s="614"/>
      <c r="G292" s="614"/>
      <c r="H292" s="614"/>
      <c r="I292" s="614"/>
      <c r="J292" s="614"/>
      <c r="K292" s="614"/>
      <c r="L292" s="614"/>
      <c r="M292" s="614"/>
      <c r="N292" s="614"/>
      <c r="O292" s="614"/>
      <c r="P292" s="614"/>
      <c r="Q292" s="614"/>
      <c r="R292" s="614"/>
      <c r="S292" s="614"/>
      <c r="T292" s="614"/>
      <c r="U292" s="614"/>
      <c r="V292" s="614"/>
      <c r="W292" s="614"/>
      <c r="X292" s="614"/>
      <c r="Y292" s="614"/>
      <c r="Z292" s="614"/>
      <c r="AA292" s="614"/>
      <c r="AB292" s="614"/>
    </row>
    <row r="293" spans="1:28" ht="12.75">
      <c r="A293" s="614"/>
      <c r="B293" s="614"/>
      <c r="C293" s="615"/>
      <c r="D293" s="614"/>
      <c r="E293" s="614"/>
      <c r="F293" s="614"/>
      <c r="G293" s="614"/>
      <c r="H293" s="614"/>
      <c r="I293" s="614"/>
      <c r="J293" s="614"/>
      <c r="K293" s="614"/>
      <c r="L293" s="614"/>
      <c r="M293" s="614"/>
      <c r="N293" s="614"/>
      <c r="O293" s="614"/>
      <c r="P293" s="614"/>
      <c r="Q293" s="614"/>
      <c r="R293" s="614"/>
      <c r="S293" s="614"/>
      <c r="T293" s="614"/>
      <c r="U293" s="614"/>
      <c r="V293" s="614"/>
      <c r="W293" s="614"/>
      <c r="X293" s="614"/>
      <c r="Y293" s="614"/>
      <c r="Z293" s="614"/>
      <c r="AA293" s="614"/>
      <c r="AB293" s="614"/>
    </row>
    <row r="294" spans="1:28" ht="12.75">
      <c r="A294" s="614"/>
      <c r="B294" s="614"/>
      <c r="C294" s="615"/>
      <c r="D294" s="614"/>
      <c r="E294" s="614"/>
      <c r="F294" s="614"/>
      <c r="G294" s="614"/>
      <c r="H294" s="614"/>
      <c r="I294" s="614"/>
      <c r="J294" s="614"/>
      <c r="K294" s="614"/>
      <c r="L294" s="614"/>
      <c r="M294" s="614"/>
      <c r="N294" s="614"/>
      <c r="O294" s="614"/>
      <c r="P294" s="614"/>
      <c r="Q294" s="614"/>
      <c r="R294" s="614"/>
      <c r="S294" s="614"/>
      <c r="T294" s="614"/>
      <c r="U294" s="614"/>
      <c r="V294" s="614"/>
      <c r="W294" s="614"/>
      <c r="X294" s="614"/>
      <c r="Y294" s="614"/>
      <c r="Z294" s="614"/>
      <c r="AA294" s="614"/>
      <c r="AB294" s="614"/>
    </row>
    <row r="295" spans="1:28" ht="12.75">
      <c r="A295" s="614"/>
      <c r="B295" s="614"/>
      <c r="C295" s="615"/>
      <c r="D295" s="614"/>
      <c r="E295" s="614"/>
      <c r="F295" s="614"/>
      <c r="G295" s="614"/>
      <c r="H295" s="614"/>
      <c r="I295" s="614"/>
      <c r="J295" s="614"/>
      <c r="K295" s="614"/>
      <c r="L295" s="614"/>
      <c r="M295" s="614"/>
      <c r="N295" s="614"/>
      <c r="O295" s="614"/>
      <c r="P295" s="614"/>
      <c r="Q295" s="614"/>
      <c r="R295" s="614"/>
      <c r="S295" s="614"/>
      <c r="T295" s="614"/>
      <c r="U295" s="614"/>
      <c r="V295" s="614"/>
      <c r="W295" s="614"/>
      <c r="X295" s="614"/>
      <c r="Y295" s="614"/>
      <c r="Z295" s="614"/>
      <c r="AA295" s="614"/>
      <c r="AB295" s="614"/>
    </row>
    <row r="296" spans="1:28" ht="12.75">
      <c r="A296" s="614"/>
      <c r="B296" s="614"/>
      <c r="C296" s="615"/>
      <c r="D296" s="614"/>
      <c r="E296" s="614"/>
      <c r="F296" s="614"/>
      <c r="G296" s="614"/>
      <c r="H296" s="614"/>
      <c r="I296" s="614"/>
      <c r="J296" s="614"/>
      <c r="K296" s="614"/>
      <c r="L296" s="614"/>
      <c r="M296" s="614"/>
      <c r="N296" s="614"/>
      <c r="O296" s="614"/>
      <c r="P296" s="614"/>
      <c r="Q296" s="614"/>
      <c r="R296" s="614"/>
      <c r="S296" s="614"/>
      <c r="T296" s="614"/>
      <c r="U296" s="614"/>
      <c r="V296" s="614"/>
      <c r="W296" s="614"/>
      <c r="X296" s="614"/>
      <c r="Y296" s="614"/>
      <c r="Z296" s="614"/>
      <c r="AA296" s="614"/>
      <c r="AB296" s="614"/>
    </row>
    <row r="297" spans="1:28" ht="12.75">
      <c r="A297" s="614"/>
      <c r="B297" s="614"/>
      <c r="C297" s="615"/>
      <c r="D297" s="614"/>
      <c r="E297" s="614"/>
      <c r="F297" s="614"/>
      <c r="G297" s="614"/>
      <c r="H297" s="614"/>
      <c r="I297" s="614"/>
      <c r="J297" s="614"/>
      <c r="K297" s="614"/>
      <c r="L297" s="614"/>
      <c r="M297" s="614"/>
      <c r="N297" s="614"/>
      <c r="O297" s="614"/>
      <c r="P297" s="614"/>
      <c r="Q297" s="614"/>
      <c r="R297" s="614"/>
      <c r="S297" s="614"/>
      <c r="T297" s="614"/>
      <c r="U297" s="614"/>
      <c r="V297" s="614"/>
      <c r="W297" s="614"/>
      <c r="X297" s="614"/>
      <c r="Y297" s="614"/>
      <c r="Z297" s="614"/>
      <c r="AA297" s="614"/>
      <c r="AB297" s="614"/>
    </row>
    <row r="298" spans="1:28" ht="12.75">
      <c r="A298" s="614"/>
      <c r="B298" s="614"/>
      <c r="C298" s="615"/>
      <c r="D298" s="614"/>
      <c r="E298" s="614"/>
      <c r="F298" s="614"/>
      <c r="G298" s="614"/>
      <c r="H298" s="614"/>
      <c r="I298" s="614"/>
      <c r="J298" s="614"/>
      <c r="K298" s="614"/>
      <c r="L298" s="614"/>
      <c r="M298" s="614"/>
      <c r="N298" s="614"/>
      <c r="O298" s="614"/>
      <c r="P298" s="614"/>
      <c r="Q298" s="614"/>
      <c r="R298" s="614"/>
      <c r="S298" s="614"/>
      <c r="T298" s="614"/>
      <c r="U298" s="614"/>
      <c r="V298" s="614"/>
      <c r="W298" s="614"/>
      <c r="X298" s="614"/>
      <c r="Y298" s="614"/>
      <c r="Z298" s="614"/>
      <c r="AA298" s="614"/>
      <c r="AB298" s="614"/>
    </row>
    <row r="299" spans="1:28" ht="12.75">
      <c r="A299" s="614"/>
      <c r="B299" s="614"/>
      <c r="C299" s="615"/>
      <c r="D299" s="614"/>
      <c r="E299" s="614"/>
      <c r="F299" s="614"/>
      <c r="G299" s="614"/>
      <c r="H299" s="614"/>
      <c r="I299" s="614"/>
      <c r="J299" s="614"/>
      <c r="K299" s="614"/>
      <c r="L299" s="614"/>
      <c r="M299" s="614"/>
      <c r="N299" s="614"/>
      <c r="O299" s="614"/>
      <c r="P299" s="614"/>
      <c r="Q299" s="614"/>
      <c r="R299" s="614"/>
      <c r="S299" s="614"/>
      <c r="T299" s="614"/>
      <c r="U299" s="614"/>
      <c r="V299" s="614"/>
      <c r="W299" s="614"/>
      <c r="X299" s="614"/>
      <c r="Y299" s="614"/>
      <c r="Z299" s="614"/>
      <c r="AA299" s="614"/>
      <c r="AB299" s="614"/>
    </row>
    <row r="300" spans="1:28" ht="12.75">
      <c r="A300" s="614"/>
      <c r="B300" s="614"/>
      <c r="C300" s="615"/>
      <c r="D300" s="614"/>
      <c r="E300" s="614"/>
      <c r="F300" s="614"/>
      <c r="G300" s="614"/>
      <c r="H300" s="614"/>
      <c r="I300" s="614"/>
      <c r="J300" s="614"/>
      <c r="K300" s="614"/>
      <c r="L300" s="614"/>
      <c r="M300" s="614"/>
      <c r="N300" s="614"/>
      <c r="O300" s="614"/>
      <c r="P300" s="614"/>
      <c r="Q300" s="614"/>
      <c r="R300" s="614"/>
      <c r="S300" s="614"/>
      <c r="T300" s="614"/>
      <c r="U300" s="614"/>
      <c r="V300" s="614"/>
      <c r="W300" s="614"/>
      <c r="X300" s="614"/>
      <c r="Y300" s="614"/>
      <c r="Z300" s="614"/>
      <c r="AA300" s="614"/>
      <c r="AB300" s="614"/>
    </row>
    <row r="301" spans="1:28" ht="12.75">
      <c r="A301" s="614"/>
      <c r="B301" s="614"/>
      <c r="C301" s="615"/>
      <c r="D301" s="614"/>
      <c r="E301" s="614"/>
      <c r="F301" s="614"/>
      <c r="G301" s="614"/>
      <c r="H301" s="614"/>
      <c r="I301" s="614"/>
      <c r="J301" s="614"/>
      <c r="K301" s="614"/>
      <c r="L301" s="614"/>
      <c r="M301" s="614"/>
      <c r="N301" s="614"/>
      <c r="O301" s="614"/>
      <c r="P301" s="614"/>
      <c r="Q301" s="614"/>
      <c r="R301" s="614"/>
      <c r="S301" s="614"/>
      <c r="T301" s="614"/>
      <c r="U301" s="614"/>
      <c r="V301" s="614"/>
      <c r="W301" s="614"/>
      <c r="X301" s="614"/>
      <c r="Y301" s="614"/>
      <c r="Z301" s="614"/>
      <c r="AA301" s="614"/>
      <c r="AB301" s="614"/>
    </row>
    <row r="302" spans="1:28" ht="12.75">
      <c r="A302" s="614"/>
      <c r="B302" s="614"/>
      <c r="C302" s="615"/>
      <c r="D302" s="614"/>
      <c r="E302" s="614"/>
      <c r="F302" s="614"/>
      <c r="G302" s="614"/>
      <c r="H302" s="614"/>
      <c r="I302" s="614"/>
      <c r="J302" s="614"/>
      <c r="K302" s="614"/>
      <c r="L302" s="614"/>
      <c r="M302" s="614"/>
      <c r="N302" s="614"/>
      <c r="O302" s="614"/>
      <c r="P302" s="614"/>
      <c r="Q302" s="614"/>
      <c r="R302" s="614"/>
      <c r="S302" s="614"/>
      <c r="T302" s="614"/>
      <c r="U302" s="614"/>
      <c r="V302" s="614"/>
      <c r="W302" s="614"/>
      <c r="X302" s="614"/>
      <c r="Y302" s="614"/>
      <c r="Z302" s="614"/>
      <c r="AA302" s="614"/>
      <c r="AB302" s="614"/>
    </row>
    <row r="303" spans="1:28" ht="12.75">
      <c r="A303" s="614"/>
      <c r="B303" s="614"/>
      <c r="C303" s="615"/>
      <c r="D303" s="614"/>
      <c r="E303" s="614"/>
      <c r="F303" s="614"/>
      <c r="G303" s="614"/>
      <c r="H303" s="614"/>
      <c r="I303" s="614"/>
      <c r="J303" s="614"/>
      <c r="K303" s="614"/>
      <c r="L303" s="614"/>
      <c r="M303" s="614"/>
      <c r="N303" s="614"/>
      <c r="O303" s="614"/>
      <c r="P303" s="614"/>
      <c r="Q303" s="614"/>
      <c r="R303" s="614"/>
      <c r="S303" s="614"/>
      <c r="T303" s="614"/>
      <c r="U303" s="614"/>
      <c r="V303" s="614"/>
      <c r="W303" s="614"/>
      <c r="X303" s="614"/>
      <c r="Y303" s="614"/>
      <c r="Z303" s="614"/>
      <c r="AA303" s="614"/>
      <c r="AB303" s="614"/>
    </row>
    <row r="304" spans="1:28" ht="12.75">
      <c r="A304" s="614"/>
      <c r="B304" s="614"/>
      <c r="C304" s="615"/>
      <c r="D304" s="614"/>
      <c r="E304" s="614"/>
      <c r="F304" s="614"/>
      <c r="G304" s="614"/>
      <c r="H304" s="614"/>
      <c r="I304" s="614"/>
      <c r="J304" s="614"/>
      <c r="K304" s="614"/>
      <c r="L304" s="614"/>
      <c r="M304" s="614"/>
      <c r="N304" s="614"/>
      <c r="O304" s="614"/>
      <c r="P304" s="614"/>
      <c r="Q304" s="614"/>
      <c r="R304" s="614"/>
      <c r="S304" s="614"/>
      <c r="T304" s="614"/>
      <c r="U304" s="614"/>
      <c r="V304" s="614"/>
      <c r="W304" s="614"/>
      <c r="X304" s="614"/>
      <c r="Y304" s="614"/>
      <c r="Z304" s="614"/>
      <c r="AA304" s="614"/>
      <c r="AB304" s="614"/>
    </row>
    <row r="305" spans="1:28" ht="12.75">
      <c r="A305" s="614"/>
      <c r="B305" s="614"/>
      <c r="C305" s="615"/>
      <c r="D305" s="614"/>
      <c r="E305" s="614"/>
      <c r="F305" s="614"/>
      <c r="G305" s="614"/>
      <c r="H305" s="614"/>
      <c r="I305" s="614"/>
      <c r="J305" s="614"/>
      <c r="K305" s="614"/>
      <c r="L305" s="614"/>
      <c r="M305" s="614"/>
      <c r="N305" s="614"/>
      <c r="O305" s="614"/>
      <c r="P305" s="614"/>
      <c r="Q305" s="614"/>
      <c r="R305" s="614"/>
      <c r="S305" s="614"/>
      <c r="T305" s="614"/>
      <c r="U305" s="614"/>
      <c r="V305" s="614"/>
      <c r="W305" s="614"/>
      <c r="X305" s="614"/>
      <c r="Y305" s="614"/>
      <c r="Z305" s="614"/>
      <c r="AA305" s="614"/>
      <c r="AB305" s="614"/>
    </row>
    <row r="306" spans="1:28" ht="12.75">
      <c r="A306" s="614"/>
      <c r="B306" s="614"/>
      <c r="C306" s="615"/>
      <c r="D306" s="614"/>
      <c r="E306" s="614"/>
      <c r="F306" s="614"/>
      <c r="G306" s="614"/>
      <c r="H306" s="614"/>
      <c r="I306" s="614"/>
      <c r="J306" s="614"/>
      <c r="K306" s="614"/>
      <c r="L306" s="614"/>
      <c r="M306" s="614"/>
      <c r="N306" s="614"/>
      <c r="O306" s="614"/>
      <c r="P306" s="614"/>
      <c r="Q306" s="614"/>
      <c r="R306" s="614"/>
      <c r="S306" s="614"/>
      <c r="T306" s="614"/>
      <c r="U306" s="614"/>
      <c r="V306" s="614"/>
      <c r="W306" s="614"/>
      <c r="X306" s="614"/>
      <c r="Y306" s="614"/>
      <c r="Z306" s="614"/>
      <c r="AA306" s="614"/>
      <c r="AB306" s="614"/>
    </row>
    <row r="307" spans="1:28" ht="12.75">
      <c r="A307" s="614"/>
      <c r="B307" s="614"/>
      <c r="C307" s="615"/>
      <c r="D307" s="614"/>
      <c r="E307" s="614"/>
      <c r="F307" s="614"/>
      <c r="G307" s="614"/>
      <c r="H307" s="614"/>
      <c r="I307" s="614"/>
      <c r="J307" s="614"/>
      <c r="K307" s="614"/>
      <c r="L307" s="614"/>
      <c r="M307" s="614"/>
      <c r="N307" s="614"/>
      <c r="O307" s="614"/>
      <c r="P307" s="614"/>
      <c r="Q307" s="614"/>
      <c r="R307" s="614"/>
      <c r="S307" s="614"/>
      <c r="T307" s="614"/>
      <c r="U307" s="614"/>
      <c r="V307" s="614"/>
      <c r="W307" s="614"/>
      <c r="X307" s="614"/>
      <c r="Y307" s="614"/>
      <c r="Z307" s="614"/>
      <c r="AA307" s="614"/>
      <c r="AB307" s="614"/>
    </row>
    <row r="308" spans="1:28" ht="12.75">
      <c r="A308" s="614"/>
      <c r="B308" s="614"/>
      <c r="C308" s="615"/>
      <c r="D308" s="614"/>
      <c r="E308" s="614"/>
      <c r="F308" s="614"/>
      <c r="G308" s="614"/>
      <c r="H308" s="614"/>
      <c r="I308" s="614"/>
      <c r="J308" s="614"/>
      <c r="K308" s="614"/>
      <c r="L308" s="614"/>
      <c r="M308" s="614"/>
      <c r="N308" s="614"/>
      <c r="O308" s="614"/>
      <c r="P308" s="614"/>
      <c r="Q308" s="614"/>
      <c r="R308" s="614"/>
      <c r="S308" s="614"/>
      <c r="T308" s="614"/>
      <c r="U308" s="614"/>
      <c r="V308" s="614"/>
      <c r="W308" s="614"/>
      <c r="X308" s="614"/>
      <c r="Y308" s="614"/>
      <c r="Z308" s="614"/>
      <c r="AA308" s="614"/>
      <c r="AB308" s="614"/>
    </row>
    <row r="309" spans="1:28" ht="12.75">
      <c r="A309" s="614"/>
      <c r="B309" s="614"/>
      <c r="C309" s="615"/>
      <c r="D309" s="614"/>
      <c r="E309" s="614"/>
      <c r="F309" s="614"/>
      <c r="G309" s="614"/>
      <c r="H309" s="614"/>
      <c r="I309" s="614"/>
      <c r="J309" s="614"/>
      <c r="K309" s="614"/>
      <c r="L309" s="614"/>
      <c r="M309" s="614"/>
      <c r="N309" s="614"/>
      <c r="O309" s="614"/>
      <c r="P309" s="614"/>
      <c r="Q309" s="614"/>
      <c r="R309" s="614"/>
      <c r="S309" s="614"/>
      <c r="T309" s="614"/>
      <c r="U309" s="614"/>
      <c r="V309" s="614"/>
      <c r="W309" s="614"/>
      <c r="X309" s="614"/>
      <c r="Y309" s="614"/>
      <c r="Z309" s="614"/>
      <c r="AA309" s="614"/>
      <c r="AB309" s="614"/>
    </row>
    <row r="310" spans="1:28" ht="12.75">
      <c r="A310" s="614"/>
      <c r="B310" s="614"/>
      <c r="C310" s="615"/>
      <c r="D310" s="614"/>
      <c r="E310" s="614"/>
      <c r="F310" s="614"/>
      <c r="G310" s="614"/>
      <c r="H310" s="614"/>
      <c r="I310" s="614"/>
      <c r="J310" s="614"/>
      <c r="K310" s="614"/>
      <c r="L310" s="614"/>
      <c r="M310" s="614"/>
      <c r="N310" s="614"/>
      <c r="O310" s="614"/>
      <c r="P310" s="614"/>
      <c r="Q310" s="614"/>
      <c r="R310" s="614"/>
      <c r="S310" s="614"/>
      <c r="T310" s="614"/>
      <c r="U310" s="614"/>
      <c r="V310" s="614"/>
      <c r="W310" s="614"/>
      <c r="X310" s="614"/>
      <c r="Y310" s="614"/>
      <c r="Z310" s="614"/>
      <c r="AA310" s="614"/>
      <c r="AB310" s="614"/>
    </row>
    <row r="311" spans="1:28" ht="12.75">
      <c r="A311" s="614"/>
      <c r="B311" s="614"/>
      <c r="C311" s="615"/>
      <c r="D311" s="614"/>
      <c r="E311" s="614"/>
      <c r="F311" s="614"/>
      <c r="G311" s="614"/>
      <c r="H311" s="614"/>
      <c r="I311" s="614"/>
      <c r="J311" s="614"/>
      <c r="K311" s="614"/>
      <c r="L311" s="614"/>
      <c r="M311" s="614"/>
      <c r="N311" s="614"/>
      <c r="O311" s="614"/>
      <c r="P311" s="614"/>
      <c r="Q311" s="614"/>
      <c r="R311" s="614"/>
      <c r="S311" s="614"/>
      <c r="T311" s="614"/>
      <c r="U311" s="614"/>
      <c r="V311" s="614"/>
      <c r="W311" s="614"/>
      <c r="X311" s="614"/>
      <c r="Y311" s="614"/>
      <c r="Z311" s="614"/>
      <c r="AA311" s="614"/>
      <c r="AB311" s="614"/>
    </row>
    <row r="312" spans="1:28" ht="12.75">
      <c r="A312" s="614"/>
      <c r="B312" s="614"/>
      <c r="C312" s="615"/>
      <c r="D312" s="614"/>
      <c r="E312" s="614"/>
      <c r="F312" s="614"/>
      <c r="G312" s="614"/>
      <c r="H312" s="614"/>
      <c r="I312" s="614"/>
      <c r="J312" s="614"/>
      <c r="K312" s="614"/>
      <c r="L312" s="614"/>
      <c r="M312" s="614"/>
      <c r="N312" s="614"/>
      <c r="O312" s="614"/>
      <c r="P312" s="614"/>
      <c r="Q312" s="614"/>
      <c r="R312" s="614"/>
      <c r="S312" s="614"/>
      <c r="T312" s="614"/>
      <c r="U312" s="614"/>
      <c r="V312" s="614"/>
      <c r="W312" s="614"/>
      <c r="X312" s="614"/>
      <c r="Y312" s="614"/>
      <c r="Z312" s="614"/>
      <c r="AA312" s="614"/>
      <c r="AB312" s="614"/>
    </row>
    <row r="313" spans="1:28" ht="12.75">
      <c r="A313" s="614"/>
      <c r="B313" s="614"/>
      <c r="C313" s="615"/>
      <c r="D313" s="614"/>
      <c r="E313" s="614"/>
      <c r="F313" s="614"/>
      <c r="G313" s="614"/>
      <c r="H313" s="614"/>
      <c r="I313" s="614"/>
      <c r="J313" s="614"/>
      <c r="K313" s="614"/>
      <c r="L313" s="614"/>
      <c r="M313" s="614"/>
      <c r="N313" s="614"/>
      <c r="O313" s="614"/>
      <c r="P313" s="614"/>
      <c r="Q313" s="614"/>
      <c r="R313" s="614"/>
      <c r="S313" s="614"/>
      <c r="T313" s="614"/>
      <c r="U313" s="614"/>
      <c r="V313" s="614"/>
      <c r="W313" s="614"/>
      <c r="X313" s="614"/>
      <c r="Y313" s="614"/>
      <c r="Z313" s="614"/>
      <c r="AA313" s="614"/>
      <c r="AB313" s="614"/>
    </row>
    <row r="314" spans="1:28" ht="12.75">
      <c r="A314" s="614"/>
      <c r="B314" s="614"/>
      <c r="C314" s="615"/>
      <c r="D314" s="614"/>
      <c r="E314" s="614"/>
      <c r="F314" s="614"/>
      <c r="G314" s="614"/>
      <c r="H314" s="614"/>
      <c r="I314" s="614"/>
      <c r="J314" s="614"/>
      <c r="K314" s="614"/>
      <c r="L314" s="614"/>
      <c r="M314" s="614"/>
      <c r="N314" s="614"/>
      <c r="O314" s="614"/>
      <c r="P314" s="614"/>
      <c r="Q314" s="614"/>
      <c r="R314" s="614"/>
      <c r="S314" s="614"/>
      <c r="T314" s="614"/>
      <c r="U314" s="614"/>
      <c r="V314" s="614"/>
      <c r="W314" s="614"/>
      <c r="X314" s="614"/>
      <c r="Y314" s="614"/>
      <c r="Z314" s="614"/>
      <c r="AA314" s="614"/>
      <c r="AB314" s="614"/>
    </row>
    <row r="315" spans="1:28" ht="12.75">
      <c r="A315" s="614"/>
      <c r="B315" s="614"/>
      <c r="C315" s="615"/>
      <c r="D315" s="614"/>
      <c r="E315" s="614"/>
      <c r="F315" s="614"/>
      <c r="G315" s="614"/>
      <c r="H315" s="614"/>
      <c r="I315" s="614"/>
      <c r="J315" s="614"/>
      <c r="K315" s="614"/>
      <c r="L315" s="614"/>
      <c r="M315" s="614"/>
      <c r="N315" s="614"/>
      <c r="O315" s="614"/>
      <c r="P315" s="614"/>
      <c r="Q315" s="614"/>
      <c r="R315" s="614"/>
      <c r="S315" s="614"/>
      <c r="T315" s="614"/>
      <c r="U315" s="614"/>
      <c r="V315" s="614"/>
      <c r="W315" s="614"/>
      <c r="X315" s="614"/>
      <c r="Y315" s="614"/>
      <c r="Z315" s="614"/>
      <c r="AA315" s="614"/>
      <c r="AB315" s="614"/>
    </row>
    <row r="316" spans="1:28" ht="12.75">
      <c r="A316" s="614"/>
      <c r="B316" s="614"/>
      <c r="C316" s="615"/>
      <c r="D316" s="614"/>
      <c r="E316" s="614"/>
      <c r="F316" s="614"/>
      <c r="G316" s="614"/>
      <c r="H316" s="614"/>
      <c r="I316" s="614"/>
      <c r="J316" s="614"/>
      <c r="K316" s="614"/>
      <c r="L316" s="614"/>
      <c r="M316" s="614"/>
      <c r="N316" s="614"/>
      <c r="O316" s="614"/>
      <c r="P316" s="614"/>
      <c r="Q316" s="614"/>
      <c r="R316" s="614"/>
      <c r="S316" s="614"/>
      <c r="T316" s="614"/>
      <c r="U316" s="614"/>
      <c r="V316" s="614"/>
      <c r="W316" s="614"/>
      <c r="X316" s="614"/>
      <c r="Y316" s="614"/>
      <c r="Z316" s="614"/>
      <c r="AA316" s="614"/>
      <c r="AB316" s="614"/>
    </row>
    <row r="317" spans="1:28" ht="12.75">
      <c r="A317" s="614"/>
      <c r="B317" s="614"/>
      <c r="C317" s="615"/>
      <c r="D317" s="614"/>
      <c r="E317" s="614"/>
      <c r="F317" s="614"/>
      <c r="G317" s="614"/>
      <c r="H317" s="614"/>
      <c r="I317" s="614"/>
      <c r="J317" s="614"/>
      <c r="K317" s="614"/>
      <c r="L317" s="614"/>
      <c r="M317" s="614"/>
      <c r="N317" s="614"/>
      <c r="O317" s="614"/>
      <c r="P317" s="614"/>
      <c r="Q317" s="614"/>
      <c r="R317" s="614"/>
      <c r="S317" s="614"/>
      <c r="T317" s="614"/>
      <c r="U317" s="614"/>
      <c r="V317" s="614"/>
      <c r="W317" s="614"/>
      <c r="X317" s="614"/>
      <c r="Y317" s="614"/>
      <c r="Z317" s="614"/>
      <c r="AA317" s="614"/>
      <c r="AB317" s="614"/>
    </row>
    <row r="318" spans="1:28" ht="12.75">
      <c r="A318" s="614"/>
      <c r="B318" s="614"/>
      <c r="C318" s="615"/>
      <c r="D318" s="614"/>
      <c r="E318" s="614"/>
      <c r="F318" s="614"/>
      <c r="G318" s="614"/>
      <c r="H318" s="614"/>
      <c r="I318" s="614"/>
      <c r="J318" s="614"/>
      <c r="K318" s="614"/>
      <c r="L318" s="614"/>
      <c r="M318" s="614"/>
      <c r="N318" s="614"/>
      <c r="O318" s="614"/>
      <c r="P318" s="614"/>
      <c r="Q318" s="614"/>
      <c r="R318" s="614"/>
      <c r="S318" s="614"/>
      <c r="T318" s="614"/>
      <c r="U318" s="614"/>
      <c r="V318" s="614"/>
      <c r="W318" s="614"/>
      <c r="X318" s="614"/>
      <c r="Y318" s="614"/>
      <c r="Z318" s="614"/>
      <c r="AA318" s="614"/>
      <c r="AB318" s="614"/>
    </row>
    <row r="319" spans="1:28" ht="12.75">
      <c r="A319" s="614"/>
      <c r="B319" s="614"/>
      <c r="C319" s="615"/>
      <c r="D319" s="614"/>
      <c r="E319" s="614"/>
      <c r="F319" s="614"/>
      <c r="G319" s="614"/>
      <c r="H319" s="614"/>
      <c r="I319" s="614"/>
      <c r="J319" s="614"/>
      <c r="K319" s="614"/>
      <c r="L319" s="614"/>
      <c r="M319" s="614"/>
      <c r="N319" s="614"/>
      <c r="O319" s="614"/>
      <c r="P319" s="614"/>
      <c r="Q319" s="614"/>
      <c r="R319" s="614"/>
      <c r="S319" s="614"/>
      <c r="T319" s="614"/>
      <c r="U319" s="614"/>
      <c r="V319" s="614"/>
      <c r="W319" s="614"/>
      <c r="X319" s="614"/>
      <c r="Y319" s="614"/>
      <c r="Z319" s="614"/>
      <c r="AA319" s="614"/>
      <c r="AB319" s="614"/>
    </row>
    <row r="320" spans="1:28" ht="12.75">
      <c r="A320" s="614"/>
      <c r="B320" s="614"/>
      <c r="C320" s="615"/>
      <c r="D320" s="614"/>
      <c r="E320" s="614"/>
      <c r="F320" s="614"/>
      <c r="G320" s="614"/>
      <c r="H320" s="614"/>
      <c r="I320" s="614"/>
      <c r="J320" s="614"/>
      <c r="K320" s="614"/>
      <c r="L320" s="614"/>
      <c r="M320" s="614"/>
      <c r="N320" s="614"/>
      <c r="O320" s="614"/>
      <c r="P320" s="614"/>
      <c r="Q320" s="614"/>
      <c r="R320" s="614"/>
      <c r="S320" s="614"/>
      <c r="T320" s="614"/>
      <c r="U320" s="614"/>
      <c r="V320" s="614"/>
      <c r="W320" s="614"/>
      <c r="X320" s="614"/>
      <c r="Y320" s="614"/>
      <c r="Z320" s="614"/>
      <c r="AA320" s="614"/>
      <c r="AB320" s="614"/>
    </row>
    <row r="321" spans="1:28" ht="12.75">
      <c r="A321" s="614"/>
      <c r="B321" s="614"/>
      <c r="C321" s="615"/>
      <c r="D321" s="614"/>
      <c r="E321" s="614"/>
      <c r="F321" s="614"/>
      <c r="G321" s="614"/>
      <c r="H321" s="614"/>
      <c r="I321" s="614"/>
      <c r="J321" s="614"/>
      <c r="K321" s="614"/>
      <c r="L321" s="614"/>
      <c r="M321" s="614"/>
      <c r="N321" s="614"/>
      <c r="O321" s="614"/>
      <c r="P321" s="614"/>
      <c r="Q321" s="614"/>
      <c r="R321" s="614"/>
      <c r="S321" s="614"/>
      <c r="T321" s="614"/>
      <c r="U321" s="614"/>
      <c r="V321" s="614"/>
      <c r="W321" s="614"/>
      <c r="X321" s="614"/>
      <c r="Y321" s="614"/>
      <c r="Z321" s="614"/>
      <c r="AA321" s="614"/>
      <c r="AB321" s="614"/>
    </row>
    <row r="322" spans="1:28" ht="12.75">
      <c r="A322" s="614"/>
      <c r="B322" s="614"/>
      <c r="C322" s="615"/>
      <c r="D322" s="614"/>
      <c r="E322" s="614"/>
      <c r="F322" s="614"/>
      <c r="G322" s="614"/>
      <c r="H322" s="614"/>
      <c r="I322" s="614"/>
      <c r="J322" s="614"/>
      <c r="K322" s="614"/>
      <c r="L322" s="614"/>
      <c r="M322" s="614"/>
      <c r="N322" s="614"/>
      <c r="O322" s="614"/>
      <c r="P322" s="614"/>
      <c r="Q322" s="614"/>
      <c r="R322" s="614"/>
      <c r="S322" s="614"/>
      <c r="T322" s="614"/>
      <c r="U322" s="614"/>
      <c r="V322" s="614"/>
      <c r="W322" s="614"/>
      <c r="X322" s="614"/>
      <c r="Y322" s="614"/>
      <c r="Z322" s="614"/>
      <c r="AA322" s="614"/>
      <c r="AB322" s="614"/>
    </row>
    <row r="323" spans="1:28" ht="12.75">
      <c r="A323" s="614"/>
      <c r="B323" s="614"/>
      <c r="C323" s="615"/>
      <c r="D323" s="614"/>
      <c r="E323" s="614"/>
      <c r="F323" s="614"/>
      <c r="G323" s="614"/>
      <c r="H323" s="614"/>
      <c r="I323" s="614"/>
      <c r="J323" s="614"/>
      <c r="K323" s="614"/>
      <c r="L323" s="614"/>
      <c r="M323" s="614"/>
      <c r="N323" s="614"/>
      <c r="O323" s="614"/>
      <c r="P323" s="614"/>
      <c r="Q323" s="614"/>
      <c r="R323" s="614"/>
      <c r="S323" s="614"/>
      <c r="T323" s="614"/>
      <c r="U323" s="614"/>
      <c r="V323" s="614"/>
      <c r="W323" s="614"/>
      <c r="X323" s="614"/>
      <c r="Y323" s="614"/>
      <c r="Z323" s="614"/>
      <c r="AA323" s="614"/>
      <c r="AB323" s="614"/>
    </row>
    <row r="324" spans="1:28" ht="12.75">
      <c r="A324" s="614"/>
      <c r="B324" s="614"/>
      <c r="C324" s="615"/>
      <c r="D324" s="614"/>
      <c r="E324" s="614"/>
      <c r="F324" s="614"/>
      <c r="G324" s="614"/>
      <c r="H324" s="614"/>
      <c r="I324" s="614"/>
      <c r="J324" s="614"/>
      <c r="K324" s="614"/>
      <c r="L324" s="614"/>
      <c r="M324" s="614"/>
      <c r="N324" s="614"/>
      <c r="O324" s="614"/>
      <c r="P324" s="614"/>
      <c r="Q324" s="614"/>
      <c r="R324" s="614"/>
      <c r="S324" s="614"/>
      <c r="T324" s="614"/>
      <c r="U324" s="614"/>
      <c r="V324" s="614"/>
      <c r="W324" s="614"/>
      <c r="X324" s="614"/>
      <c r="Y324" s="614"/>
      <c r="Z324" s="614"/>
      <c r="AA324" s="614"/>
      <c r="AB324" s="614"/>
    </row>
    <row r="325" spans="1:28" ht="12.75">
      <c r="A325" s="614"/>
      <c r="B325" s="614"/>
      <c r="C325" s="615"/>
      <c r="D325" s="614"/>
      <c r="E325" s="614"/>
      <c r="F325" s="614"/>
      <c r="G325" s="614"/>
      <c r="H325" s="614"/>
      <c r="I325" s="614"/>
      <c r="J325" s="614"/>
      <c r="K325" s="614"/>
      <c r="L325" s="614"/>
      <c r="M325" s="614"/>
      <c r="N325" s="614"/>
      <c r="O325" s="614"/>
      <c r="P325" s="614"/>
      <c r="Q325" s="614"/>
      <c r="R325" s="614"/>
      <c r="S325" s="614"/>
      <c r="T325" s="614"/>
      <c r="U325" s="614"/>
      <c r="V325" s="614"/>
      <c r="W325" s="614"/>
      <c r="X325" s="614"/>
      <c r="Y325" s="614"/>
      <c r="Z325" s="614"/>
      <c r="AA325" s="614"/>
      <c r="AB325" s="614"/>
    </row>
    <row r="326" spans="1:28" ht="12.75">
      <c r="A326" s="614"/>
      <c r="B326" s="614"/>
      <c r="C326" s="615"/>
      <c r="D326" s="614"/>
      <c r="E326" s="614"/>
      <c r="F326" s="614"/>
      <c r="G326" s="614"/>
      <c r="H326" s="614"/>
      <c r="I326" s="614"/>
      <c r="J326" s="614"/>
      <c r="K326" s="614"/>
      <c r="L326" s="614"/>
      <c r="M326" s="614"/>
      <c r="N326" s="614"/>
      <c r="O326" s="614"/>
      <c r="P326" s="614"/>
      <c r="Q326" s="614"/>
      <c r="R326" s="614"/>
      <c r="S326" s="614"/>
      <c r="T326" s="614"/>
      <c r="U326" s="614"/>
      <c r="V326" s="614"/>
      <c r="W326" s="614"/>
      <c r="X326" s="614"/>
      <c r="Y326" s="614"/>
      <c r="Z326" s="614"/>
      <c r="AA326" s="614"/>
      <c r="AB326" s="614"/>
    </row>
    <row r="327" spans="1:28" ht="12.75">
      <c r="A327" s="614"/>
      <c r="B327" s="614"/>
      <c r="C327" s="615"/>
      <c r="D327" s="614"/>
      <c r="E327" s="614"/>
      <c r="F327" s="614"/>
      <c r="G327" s="614"/>
      <c r="H327" s="614"/>
      <c r="I327" s="614"/>
      <c r="J327" s="614"/>
      <c r="K327" s="614"/>
      <c r="L327" s="614"/>
      <c r="M327" s="614"/>
      <c r="N327" s="614"/>
      <c r="O327" s="614"/>
      <c r="P327" s="614"/>
      <c r="Q327" s="614"/>
      <c r="R327" s="614"/>
      <c r="S327" s="614"/>
      <c r="T327" s="614"/>
      <c r="U327" s="614"/>
      <c r="V327" s="614"/>
      <c r="W327" s="614"/>
      <c r="X327" s="614"/>
      <c r="Y327" s="614"/>
      <c r="Z327" s="614"/>
      <c r="AA327" s="614"/>
      <c r="AB327" s="614"/>
    </row>
    <row r="328" spans="1:28" ht="12.75">
      <c r="A328" s="614"/>
      <c r="B328" s="614"/>
      <c r="C328" s="615"/>
      <c r="D328" s="614"/>
      <c r="E328" s="614"/>
      <c r="F328" s="614"/>
      <c r="G328" s="614"/>
      <c r="H328" s="614"/>
      <c r="I328" s="614"/>
      <c r="J328" s="614"/>
      <c r="K328" s="614"/>
      <c r="L328" s="614"/>
      <c r="M328" s="614"/>
      <c r="N328" s="614"/>
      <c r="O328" s="614"/>
      <c r="P328" s="614"/>
      <c r="Q328" s="614"/>
      <c r="R328" s="614"/>
      <c r="S328" s="614"/>
      <c r="T328" s="614"/>
      <c r="U328" s="614"/>
      <c r="V328" s="614"/>
      <c r="W328" s="614"/>
      <c r="X328" s="614"/>
      <c r="Y328" s="614"/>
      <c r="Z328" s="614"/>
      <c r="AA328" s="614"/>
      <c r="AB328" s="614"/>
    </row>
    <row r="329" spans="1:28" ht="12.75">
      <c r="A329" s="614"/>
      <c r="B329" s="614"/>
      <c r="C329" s="615"/>
      <c r="D329" s="614"/>
      <c r="E329" s="614"/>
      <c r="F329" s="614"/>
      <c r="G329" s="614"/>
      <c r="H329" s="614"/>
      <c r="I329" s="614"/>
      <c r="J329" s="614"/>
      <c r="K329" s="614"/>
      <c r="L329" s="614"/>
      <c r="M329" s="614"/>
      <c r="N329" s="614"/>
      <c r="O329" s="614"/>
      <c r="P329" s="614"/>
      <c r="Q329" s="614"/>
      <c r="R329" s="614"/>
      <c r="S329" s="614"/>
      <c r="T329" s="614"/>
      <c r="U329" s="614"/>
      <c r="V329" s="614"/>
      <c r="W329" s="614"/>
      <c r="X329" s="614"/>
      <c r="Y329" s="614"/>
      <c r="Z329" s="614"/>
      <c r="AA329" s="614"/>
      <c r="AB329" s="614"/>
    </row>
    <row r="330" spans="1:28" ht="12.75">
      <c r="A330" s="614"/>
      <c r="B330" s="614"/>
      <c r="C330" s="615"/>
      <c r="D330" s="614"/>
      <c r="E330" s="614"/>
      <c r="F330" s="614"/>
      <c r="G330" s="614"/>
      <c r="H330" s="614"/>
      <c r="I330" s="614"/>
      <c r="J330" s="614"/>
      <c r="K330" s="614"/>
      <c r="L330" s="614"/>
      <c r="M330" s="614"/>
      <c r="N330" s="614"/>
      <c r="O330" s="614"/>
      <c r="P330" s="614"/>
      <c r="Q330" s="614"/>
      <c r="R330" s="614"/>
      <c r="S330" s="614"/>
      <c r="T330" s="614"/>
      <c r="U330" s="614"/>
      <c r="V330" s="614"/>
      <c r="W330" s="614"/>
      <c r="X330" s="614"/>
      <c r="Y330" s="614"/>
      <c r="Z330" s="614"/>
      <c r="AA330" s="614"/>
      <c r="AB330" s="614"/>
    </row>
    <row r="331" spans="1:28" ht="12.75">
      <c r="A331" s="614"/>
      <c r="B331" s="614"/>
      <c r="C331" s="615"/>
      <c r="D331" s="614"/>
      <c r="E331" s="614"/>
      <c r="F331" s="614"/>
      <c r="G331" s="614"/>
      <c r="H331" s="614"/>
      <c r="I331" s="614"/>
      <c r="J331" s="614"/>
      <c r="K331" s="614"/>
      <c r="L331" s="614"/>
      <c r="M331" s="614"/>
      <c r="N331" s="614"/>
      <c r="O331" s="614"/>
      <c r="P331" s="614"/>
      <c r="Q331" s="614"/>
      <c r="R331" s="614"/>
      <c r="S331" s="614"/>
      <c r="T331" s="614"/>
      <c r="U331" s="614"/>
      <c r="V331" s="614"/>
      <c r="W331" s="614"/>
      <c r="X331" s="614"/>
      <c r="Y331" s="614"/>
      <c r="Z331" s="614"/>
      <c r="AA331" s="614"/>
      <c r="AB331" s="614"/>
    </row>
    <row r="332" spans="1:28" ht="12.75">
      <c r="A332" s="614"/>
      <c r="B332" s="614"/>
      <c r="C332" s="615"/>
      <c r="D332" s="614"/>
      <c r="E332" s="614"/>
      <c r="F332" s="614"/>
      <c r="G332" s="614"/>
      <c r="H332" s="614"/>
      <c r="I332" s="614"/>
      <c r="J332" s="614"/>
      <c r="K332" s="614"/>
      <c r="L332" s="614"/>
      <c r="M332" s="614"/>
      <c r="N332" s="614"/>
      <c r="O332" s="614"/>
      <c r="P332" s="614"/>
      <c r="Q332" s="614"/>
      <c r="R332" s="614"/>
      <c r="S332" s="614"/>
      <c r="T332" s="614"/>
      <c r="U332" s="614"/>
      <c r="V332" s="614"/>
      <c r="W332" s="614"/>
      <c r="X332" s="614"/>
      <c r="Y332" s="614"/>
      <c r="Z332" s="614"/>
      <c r="AA332" s="614"/>
      <c r="AB332" s="614"/>
    </row>
    <row r="333" spans="1:28" ht="12.75">
      <c r="A333" s="614"/>
      <c r="B333" s="614"/>
      <c r="C333" s="615"/>
      <c r="D333" s="614"/>
      <c r="E333" s="614"/>
      <c r="F333" s="614"/>
      <c r="G333" s="614"/>
      <c r="H333" s="614"/>
      <c r="I333" s="614"/>
      <c r="J333" s="614"/>
      <c r="K333" s="614"/>
      <c r="L333" s="614"/>
      <c r="M333" s="614"/>
      <c r="N333" s="614"/>
      <c r="O333" s="614"/>
      <c r="P333" s="614"/>
      <c r="Q333" s="614"/>
      <c r="R333" s="614"/>
      <c r="S333" s="614"/>
      <c r="T333" s="614"/>
      <c r="U333" s="614"/>
      <c r="V333" s="614"/>
      <c r="W333" s="614"/>
      <c r="X333" s="614"/>
      <c r="Y333" s="614"/>
      <c r="Z333" s="614"/>
      <c r="AA333" s="614"/>
      <c r="AB333" s="614"/>
    </row>
    <row r="334" spans="1:28" ht="12.75">
      <c r="A334" s="614"/>
      <c r="B334" s="614"/>
      <c r="C334" s="615"/>
      <c r="D334" s="614"/>
      <c r="E334" s="614"/>
      <c r="F334" s="614"/>
      <c r="G334" s="614"/>
      <c r="H334" s="614"/>
      <c r="I334" s="614"/>
      <c r="J334" s="614"/>
      <c r="K334" s="614"/>
      <c r="L334" s="614"/>
      <c r="M334" s="614"/>
      <c r="N334" s="614"/>
      <c r="O334" s="614"/>
      <c r="P334" s="614"/>
      <c r="Q334" s="614"/>
      <c r="R334" s="614"/>
      <c r="S334" s="614"/>
      <c r="T334" s="614"/>
      <c r="U334" s="614"/>
      <c r="V334" s="614"/>
      <c r="W334" s="614"/>
      <c r="X334" s="614"/>
      <c r="Y334" s="614"/>
      <c r="Z334" s="614"/>
      <c r="AA334" s="614"/>
      <c r="AB334" s="614"/>
    </row>
    <row r="335" spans="1:28" ht="12.75">
      <c r="A335" s="614"/>
      <c r="B335" s="614"/>
      <c r="C335" s="615"/>
      <c r="D335" s="614"/>
      <c r="E335" s="614"/>
      <c r="F335" s="614"/>
      <c r="G335" s="614"/>
      <c r="H335" s="614"/>
      <c r="I335" s="614"/>
      <c r="J335" s="614"/>
      <c r="K335" s="614"/>
      <c r="L335" s="614"/>
      <c r="M335" s="614"/>
      <c r="N335" s="614"/>
      <c r="O335" s="614"/>
      <c r="P335" s="614"/>
      <c r="Q335" s="614"/>
      <c r="R335" s="614"/>
      <c r="S335" s="614"/>
      <c r="T335" s="614"/>
      <c r="U335" s="614"/>
      <c r="V335" s="614"/>
      <c r="W335" s="614"/>
      <c r="X335" s="614"/>
      <c r="Y335" s="614"/>
      <c r="Z335" s="614"/>
      <c r="AA335" s="614"/>
      <c r="AB335" s="614"/>
    </row>
    <row r="336" spans="1:28" ht="12.75">
      <c r="A336" s="614"/>
      <c r="B336" s="614"/>
      <c r="C336" s="615"/>
      <c r="D336" s="614"/>
      <c r="E336" s="614"/>
      <c r="F336" s="614"/>
      <c r="G336" s="614"/>
      <c r="H336" s="614"/>
      <c r="I336" s="614"/>
      <c r="J336" s="614"/>
      <c r="K336" s="614"/>
      <c r="L336" s="614"/>
      <c r="M336" s="614"/>
      <c r="N336" s="614"/>
      <c r="O336" s="614"/>
      <c r="P336" s="614"/>
      <c r="Q336" s="614"/>
      <c r="R336" s="614"/>
      <c r="S336" s="614"/>
      <c r="T336" s="614"/>
      <c r="U336" s="614"/>
      <c r="V336" s="614"/>
      <c r="W336" s="614"/>
      <c r="X336" s="614"/>
      <c r="Y336" s="614"/>
      <c r="Z336" s="614"/>
      <c r="AA336" s="614"/>
      <c r="AB336" s="614"/>
    </row>
    <row r="337" spans="1:28" ht="12.75">
      <c r="A337" s="614"/>
      <c r="B337" s="614"/>
      <c r="C337" s="615"/>
      <c r="D337" s="614"/>
      <c r="E337" s="614"/>
      <c r="F337" s="614"/>
      <c r="G337" s="614"/>
      <c r="H337" s="614"/>
      <c r="I337" s="614"/>
      <c r="J337" s="614"/>
      <c r="K337" s="614"/>
      <c r="L337" s="614"/>
      <c r="M337" s="614"/>
      <c r="N337" s="614"/>
      <c r="O337" s="614"/>
      <c r="P337" s="614"/>
      <c r="Q337" s="614"/>
      <c r="R337" s="614"/>
      <c r="S337" s="614"/>
      <c r="T337" s="614"/>
      <c r="U337" s="614"/>
      <c r="V337" s="614"/>
      <c r="W337" s="614"/>
      <c r="X337" s="614"/>
      <c r="Y337" s="614"/>
      <c r="Z337" s="614"/>
      <c r="AA337" s="614"/>
      <c r="AB337" s="614"/>
    </row>
    <row r="338" spans="1:28" ht="12.75">
      <c r="A338" s="614"/>
      <c r="B338" s="614"/>
      <c r="C338" s="615"/>
      <c r="D338" s="614"/>
      <c r="E338" s="614"/>
      <c r="F338" s="614"/>
      <c r="G338" s="614"/>
      <c r="H338" s="614"/>
      <c r="I338" s="614"/>
      <c r="J338" s="614"/>
      <c r="K338" s="614"/>
      <c r="L338" s="614"/>
      <c r="M338" s="614"/>
      <c r="N338" s="614"/>
      <c r="O338" s="614"/>
      <c r="P338" s="614"/>
      <c r="Q338" s="614"/>
      <c r="R338" s="614"/>
      <c r="S338" s="614"/>
      <c r="T338" s="614"/>
      <c r="U338" s="614"/>
      <c r="V338" s="614"/>
      <c r="W338" s="614"/>
      <c r="X338" s="614"/>
      <c r="Y338" s="614"/>
      <c r="Z338" s="614"/>
      <c r="AA338" s="614"/>
      <c r="AB338" s="614"/>
    </row>
    <row r="339" spans="1:28" ht="12.75">
      <c r="A339" s="614"/>
      <c r="B339" s="614"/>
      <c r="C339" s="615"/>
      <c r="D339" s="614"/>
      <c r="E339" s="614"/>
      <c r="F339" s="614"/>
      <c r="G339" s="614"/>
      <c r="H339" s="614"/>
      <c r="I339" s="614"/>
      <c r="J339" s="614"/>
      <c r="K339" s="614"/>
      <c r="L339" s="614"/>
      <c r="M339" s="614"/>
      <c r="N339" s="614"/>
      <c r="O339" s="614"/>
      <c r="P339" s="614"/>
      <c r="Q339" s="614"/>
      <c r="R339" s="614"/>
      <c r="S339" s="614"/>
      <c r="T339" s="614"/>
      <c r="U339" s="614"/>
      <c r="V339" s="614"/>
      <c r="W339" s="614"/>
      <c r="X339" s="614"/>
      <c r="Y339" s="614"/>
      <c r="Z339" s="614"/>
      <c r="AA339" s="614"/>
      <c r="AB339" s="614"/>
    </row>
    <row r="340" spans="1:28" ht="12.75">
      <c r="A340" s="614"/>
      <c r="B340" s="614"/>
      <c r="C340" s="615"/>
      <c r="D340" s="614"/>
      <c r="E340" s="614"/>
      <c r="F340" s="614"/>
      <c r="G340" s="614"/>
      <c r="H340" s="614"/>
      <c r="I340" s="614"/>
      <c r="J340" s="614"/>
      <c r="K340" s="614"/>
      <c r="L340" s="614"/>
      <c r="M340" s="614"/>
      <c r="N340" s="614"/>
      <c r="O340" s="614"/>
      <c r="P340" s="614"/>
      <c r="Q340" s="614"/>
      <c r="R340" s="614"/>
      <c r="S340" s="614"/>
      <c r="T340" s="614"/>
      <c r="U340" s="614"/>
      <c r="V340" s="614"/>
      <c r="W340" s="614"/>
      <c r="X340" s="614"/>
      <c r="Y340" s="614"/>
      <c r="Z340" s="614"/>
      <c r="AA340" s="614"/>
      <c r="AB340" s="614"/>
    </row>
    <row r="341" spans="1:28" ht="12.75">
      <c r="A341" s="614"/>
      <c r="B341" s="614"/>
      <c r="C341" s="615"/>
      <c r="D341" s="614"/>
      <c r="E341" s="614"/>
      <c r="F341" s="614"/>
      <c r="G341" s="614"/>
      <c r="H341" s="614"/>
      <c r="I341" s="614"/>
      <c r="J341" s="614"/>
      <c r="K341" s="614"/>
      <c r="L341" s="614"/>
      <c r="M341" s="614"/>
      <c r="N341" s="614"/>
      <c r="O341" s="614"/>
      <c r="P341" s="614"/>
      <c r="Q341" s="614"/>
      <c r="R341" s="614"/>
      <c r="S341" s="614"/>
      <c r="T341" s="614"/>
      <c r="U341" s="614"/>
      <c r="V341" s="614"/>
      <c r="W341" s="614"/>
      <c r="X341" s="614"/>
      <c r="Y341" s="614"/>
      <c r="Z341" s="614"/>
      <c r="AA341" s="614"/>
      <c r="AB341" s="614"/>
    </row>
    <row r="342" spans="1:28" ht="12.75">
      <c r="A342" s="614"/>
      <c r="B342" s="614"/>
      <c r="C342" s="615"/>
      <c r="D342" s="614"/>
      <c r="E342" s="614"/>
      <c r="F342" s="614"/>
      <c r="G342" s="614"/>
      <c r="H342" s="614"/>
      <c r="I342" s="614"/>
      <c r="J342" s="614"/>
      <c r="K342" s="614"/>
      <c r="L342" s="614"/>
      <c r="M342" s="614"/>
      <c r="N342" s="614"/>
      <c r="O342" s="614"/>
      <c r="P342" s="614"/>
      <c r="Q342" s="614"/>
      <c r="R342" s="614"/>
      <c r="S342" s="614"/>
      <c r="T342" s="614"/>
      <c r="U342" s="614"/>
      <c r="V342" s="614"/>
      <c r="W342" s="614"/>
      <c r="X342" s="614"/>
      <c r="Y342" s="614"/>
      <c r="Z342" s="614"/>
      <c r="AA342" s="614"/>
      <c r="AB342" s="614"/>
    </row>
    <row r="343" spans="1:28" ht="12.75">
      <c r="A343" s="614"/>
      <c r="B343" s="614"/>
      <c r="C343" s="615"/>
      <c r="D343" s="614"/>
      <c r="E343" s="614"/>
      <c r="F343" s="614"/>
      <c r="G343" s="614"/>
      <c r="H343" s="614"/>
      <c r="I343" s="614"/>
      <c r="J343" s="614"/>
      <c r="K343" s="614"/>
      <c r="L343" s="614"/>
      <c r="M343" s="614"/>
      <c r="N343" s="614"/>
      <c r="O343" s="614"/>
      <c r="P343" s="614"/>
      <c r="Q343" s="614"/>
      <c r="R343" s="614"/>
      <c r="S343" s="614"/>
      <c r="T343" s="614"/>
      <c r="U343" s="614"/>
      <c r="V343" s="614"/>
      <c r="W343" s="614"/>
      <c r="X343" s="614"/>
      <c r="Y343" s="614"/>
      <c r="Z343" s="614"/>
      <c r="AA343" s="614"/>
      <c r="AB343" s="614"/>
    </row>
    <row r="344" spans="1:28" ht="12.75">
      <c r="A344" s="614"/>
      <c r="B344" s="614"/>
      <c r="C344" s="615"/>
      <c r="D344" s="614"/>
      <c r="E344" s="614"/>
      <c r="F344" s="614"/>
      <c r="G344" s="614"/>
      <c r="H344" s="614"/>
      <c r="I344" s="614"/>
      <c r="J344" s="614"/>
      <c r="K344" s="614"/>
      <c r="L344" s="614"/>
      <c r="M344" s="614"/>
      <c r="N344" s="614"/>
      <c r="O344" s="614"/>
      <c r="P344" s="614"/>
      <c r="Q344" s="614"/>
      <c r="R344" s="614"/>
      <c r="S344" s="614"/>
      <c r="T344" s="614"/>
      <c r="U344" s="614"/>
      <c r="V344" s="614"/>
      <c r="W344" s="614"/>
      <c r="X344" s="614"/>
      <c r="Y344" s="614"/>
      <c r="Z344" s="614"/>
      <c r="AA344" s="614"/>
      <c r="AB344" s="614"/>
    </row>
    <row r="345" spans="1:28" ht="12.75">
      <c r="A345" s="614"/>
      <c r="B345" s="614"/>
      <c r="C345" s="615"/>
      <c r="D345" s="614"/>
      <c r="E345" s="614"/>
      <c r="F345" s="614"/>
      <c r="G345" s="614"/>
      <c r="H345" s="614"/>
      <c r="I345" s="614"/>
      <c r="J345" s="614"/>
      <c r="K345" s="614"/>
      <c r="L345" s="614"/>
      <c r="M345" s="614"/>
      <c r="N345" s="614"/>
      <c r="O345" s="614"/>
      <c r="P345" s="614"/>
      <c r="Q345" s="614"/>
      <c r="R345" s="614"/>
      <c r="S345" s="614"/>
      <c r="T345" s="614"/>
      <c r="U345" s="614"/>
      <c r="V345" s="614"/>
      <c r="W345" s="614"/>
      <c r="X345" s="614"/>
      <c r="Y345" s="614"/>
      <c r="Z345" s="614"/>
      <c r="AA345" s="614"/>
      <c r="AB345" s="614"/>
    </row>
    <row r="346" spans="1:28" ht="12.75">
      <c r="A346" s="614"/>
      <c r="B346" s="614"/>
      <c r="C346" s="615"/>
      <c r="D346" s="614"/>
      <c r="E346" s="614"/>
      <c r="F346" s="614"/>
      <c r="G346" s="614"/>
      <c r="H346" s="614"/>
      <c r="I346" s="614"/>
      <c r="J346" s="614"/>
      <c r="K346" s="614"/>
      <c r="L346" s="614"/>
      <c r="M346" s="614"/>
      <c r="N346" s="614"/>
      <c r="O346" s="614"/>
      <c r="P346" s="614"/>
      <c r="Q346" s="614"/>
      <c r="R346" s="614"/>
      <c r="S346" s="614"/>
      <c r="T346" s="614"/>
      <c r="U346" s="614"/>
      <c r="V346" s="614"/>
      <c r="W346" s="614"/>
      <c r="X346" s="614"/>
      <c r="Y346" s="614"/>
      <c r="Z346" s="614"/>
      <c r="AA346" s="614"/>
      <c r="AB346" s="614"/>
    </row>
    <row r="347" spans="1:28" ht="12.75">
      <c r="A347" s="614"/>
      <c r="B347" s="614"/>
      <c r="C347" s="615"/>
      <c r="D347" s="614"/>
      <c r="E347" s="614"/>
      <c r="F347" s="614"/>
      <c r="G347" s="614"/>
      <c r="H347" s="614"/>
      <c r="I347" s="614"/>
      <c r="J347" s="614"/>
      <c r="K347" s="614"/>
      <c r="L347" s="614"/>
      <c r="M347" s="614"/>
      <c r="N347" s="614"/>
      <c r="O347" s="614"/>
      <c r="P347" s="614"/>
      <c r="Q347" s="614"/>
      <c r="R347" s="614"/>
      <c r="S347" s="614"/>
      <c r="T347" s="614"/>
      <c r="U347" s="614"/>
      <c r="V347" s="614"/>
      <c r="W347" s="614"/>
      <c r="X347" s="614"/>
      <c r="Y347" s="614"/>
      <c r="Z347" s="614"/>
      <c r="AA347" s="614"/>
      <c r="AB347" s="614"/>
    </row>
    <row r="348" spans="1:28" ht="12.75">
      <c r="A348" s="614"/>
      <c r="B348" s="614"/>
      <c r="C348" s="615"/>
      <c r="D348" s="614"/>
      <c r="E348" s="614"/>
      <c r="F348" s="614"/>
      <c r="G348" s="614"/>
      <c r="H348" s="614"/>
      <c r="I348" s="614"/>
      <c r="J348" s="614"/>
      <c r="K348" s="614"/>
      <c r="L348" s="614"/>
      <c r="M348" s="614"/>
      <c r="N348" s="614"/>
      <c r="O348" s="614"/>
      <c r="P348" s="614"/>
      <c r="Q348" s="614"/>
      <c r="R348" s="614"/>
      <c r="S348" s="614"/>
      <c r="T348" s="614"/>
      <c r="U348" s="614"/>
      <c r="V348" s="614"/>
      <c r="W348" s="614"/>
      <c r="X348" s="614"/>
      <c r="Y348" s="614"/>
      <c r="Z348" s="614"/>
      <c r="AA348" s="614"/>
      <c r="AB348" s="614"/>
    </row>
    <row r="349" spans="1:28" ht="12.75">
      <c r="A349" s="614"/>
      <c r="B349" s="614"/>
      <c r="C349" s="615"/>
      <c r="D349" s="614"/>
      <c r="E349" s="614"/>
      <c r="F349" s="614"/>
      <c r="G349" s="614"/>
      <c r="H349" s="614"/>
      <c r="I349" s="614"/>
      <c r="J349" s="614"/>
      <c r="K349" s="614"/>
      <c r="L349" s="614"/>
      <c r="M349" s="614"/>
      <c r="N349" s="614"/>
      <c r="O349" s="614"/>
      <c r="P349" s="614"/>
      <c r="Q349" s="614"/>
      <c r="R349" s="614"/>
      <c r="S349" s="614"/>
      <c r="T349" s="614"/>
      <c r="U349" s="614"/>
      <c r="V349" s="614"/>
      <c r="W349" s="614"/>
      <c r="X349" s="614"/>
      <c r="Y349" s="614"/>
      <c r="Z349" s="614"/>
      <c r="AA349" s="614"/>
      <c r="AB349" s="614"/>
    </row>
    <row r="350" spans="1:28" ht="12.75">
      <c r="A350" s="614"/>
      <c r="B350" s="614"/>
      <c r="C350" s="615"/>
      <c r="D350" s="614"/>
      <c r="E350" s="614"/>
      <c r="F350" s="614"/>
      <c r="G350" s="614"/>
      <c r="H350" s="614"/>
      <c r="I350" s="614"/>
      <c r="J350" s="614"/>
      <c r="K350" s="614"/>
      <c r="L350" s="614"/>
      <c r="M350" s="614"/>
      <c r="N350" s="614"/>
      <c r="O350" s="614"/>
      <c r="P350" s="614"/>
      <c r="Q350" s="614"/>
      <c r="R350" s="614"/>
      <c r="S350" s="614"/>
      <c r="T350" s="614"/>
      <c r="U350" s="614"/>
      <c r="V350" s="614"/>
      <c r="W350" s="614"/>
      <c r="X350" s="614"/>
      <c r="Y350" s="614"/>
      <c r="Z350" s="614"/>
      <c r="AA350" s="614"/>
      <c r="AB350" s="614"/>
    </row>
    <row r="351" spans="1:28" ht="12.75">
      <c r="A351" s="614"/>
      <c r="B351" s="614"/>
      <c r="C351" s="615"/>
      <c r="D351" s="614"/>
      <c r="E351" s="614"/>
      <c r="F351" s="614"/>
      <c r="G351" s="614"/>
      <c r="H351" s="614"/>
      <c r="I351" s="614"/>
      <c r="J351" s="614"/>
      <c r="K351" s="614"/>
      <c r="L351" s="614"/>
      <c r="M351" s="614"/>
      <c r="N351" s="614"/>
      <c r="O351" s="614"/>
      <c r="P351" s="614"/>
      <c r="Q351" s="614"/>
      <c r="R351" s="614"/>
      <c r="S351" s="614"/>
      <c r="T351" s="614"/>
      <c r="U351" s="614"/>
      <c r="V351" s="614"/>
      <c r="W351" s="614"/>
      <c r="X351" s="614"/>
      <c r="Y351" s="614"/>
      <c r="Z351" s="614"/>
      <c r="AA351" s="614"/>
      <c r="AB351" s="614"/>
    </row>
    <row r="352" spans="1:28" ht="12.75">
      <c r="A352" s="614"/>
      <c r="B352" s="614"/>
      <c r="C352" s="615"/>
      <c r="D352" s="614"/>
      <c r="E352" s="614"/>
      <c r="F352" s="614"/>
      <c r="G352" s="614"/>
      <c r="H352" s="614"/>
      <c r="I352" s="614"/>
      <c r="J352" s="614"/>
      <c r="K352" s="614"/>
      <c r="L352" s="614"/>
      <c r="M352" s="614"/>
      <c r="N352" s="614"/>
      <c r="O352" s="614"/>
      <c r="P352" s="614"/>
      <c r="Q352" s="614"/>
      <c r="R352" s="614"/>
      <c r="S352" s="614"/>
      <c r="T352" s="614"/>
      <c r="U352" s="614"/>
      <c r="V352" s="614"/>
      <c r="W352" s="614"/>
      <c r="X352" s="614"/>
      <c r="Y352" s="614"/>
      <c r="Z352" s="614"/>
      <c r="AA352" s="614"/>
      <c r="AB352" s="614"/>
    </row>
    <row r="353" spans="1:28" ht="12.75">
      <c r="A353" s="614"/>
      <c r="B353" s="614"/>
      <c r="C353" s="615"/>
      <c r="D353" s="614"/>
      <c r="E353" s="614"/>
      <c r="F353" s="614"/>
      <c r="G353" s="614"/>
      <c r="H353" s="614"/>
      <c r="I353" s="614"/>
      <c r="J353" s="614"/>
      <c r="K353" s="614"/>
      <c r="L353" s="614"/>
      <c r="M353" s="614"/>
      <c r="N353" s="614"/>
      <c r="O353" s="614"/>
      <c r="P353" s="614"/>
      <c r="Q353" s="614"/>
      <c r="R353" s="614"/>
      <c r="S353" s="614"/>
      <c r="T353" s="614"/>
      <c r="U353" s="614"/>
      <c r="V353" s="614"/>
      <c r="W353" s="614"/>
      <c r="X353" s="614"/>
      <c r="Y353" s="614"/>
      <c r="Z353" s="614"/>
      <c r="AA353" s="614"/>
      <c r="AB353" s="614"/>
    </row>
    <row r="354" spans="1:28" ht="12.75">
      <c r="A354" s="614"/>
      <c r="B354" s="614"/>
      <c r="C354" s="615"/>
      <c r="D354" s="614"/>
      <c r="E354" s="614"/>
      <c r="F354" s="614"/>
      <c r="G354" s="614"/>
      <c r="H354" s="614"/>
      <c r="I354" s="614"/>
      <c r="J354" s="614"/>
      <c r="K354" s="614"/>
      <c r="L354" s="614"/>
      <c r="M354" s="614"/>
      <c r="N354" s="614"/>
      <c r="O354" s="614"/>
      <c r="P354" s="614"/>
      <c r="Q354" s="614"/>
      <c r="R354" s="614"/>
      <c r="S354" s="614"/>
      <c r="T354" s="614"/>
      <c r="U354" s="614"/>
      <c r="V354" s="614"/>
      <c r="W354" s="614"/>
      <c r="X354" s="614"/>
      <c r="Y354" s="614"/>
      <c r="Z354" s="614"/>
      <c r="AA354" s="614"/>
      <c r="AB354" s="614"/>
    </row>
    <row r="355" spans="1:28" ht="12.75">
      <c r="A355" s="614"/>
      <c r="B355" s="614"/>
      <c r="C355" s="615"/>
      <c r="D355" s="614"/>
      <c r="E355" s="614"/>
      <c r="F355" s="614"/>
      <c r="G355" s="614"/>
      <c r="H355" s="614"/>
      <c r="I355" s="614"/>
      <c r="J355" s="614"/>
      <c r="K355" s="614"/>
      <c r="L355" s="614"/>
      <c r="M355" s="614"/>
      <c r="N355" s="614"/>
      <c r="O355" s="614"/>
      <c r="P355" s="614"/>
      <c r="Q355" s="614"/>
      <c r="R355" s="614"/>
      <c r="S355" s="614"/>
      <c r="T355" s="614"/>
      <c r="U355" s="614"/>
      <c r="V355" s="614"/>
      <c r="W355" s="614"/>
      <c r="X355" s="614"/>
      <c r="Y355" s="614"/>
      <c r="Z355" s="614"/>
      <c r="AA355" s="614"/>
      <c r="AB355" s="614"/>
    </row>
    <row r="356" spans="1:28" ht="12.75">
      <c r="A356" s="614"/>
      <c r="B356" s="614"/>
      <c r="C356" s="615"/>
      <c r="D356" s="614"/>
      <c r="E356" s="614"/>
      <c r="F356" s="614"/>
      <c r="G356" s="614"/>
      <c r="H356" s="614"/>
      <c r="I356" s="614"/>
      <c r="J356" s="614"/>
      <c r="K356" s="614"/>
      <c r="L356" s="614"/>
      <c r="M356" s="614"/>
      <c r="N356" s="614"/>
      <c r="O356" s="614"/>
      <c r="P356" s="614"/>
      <c r="Q356" s="614"/>
      <c r="R356" s="614"/>
      <c r="S356" s="614"/>
      <c r="T356" s="614"/>
      <c r="U356" s="614"/>
      <c r="V356" s="614"/>
      <c r="W356" s="614"/>
      <c r="X356" s="614"/>
      <c r="Y356" s="614"/>
      <c r="Z356" s="614"/>
      <c r="AA356" s="614"/>
      <c r="AB356" s="614"/>
    </row>
    <row r="357" spans="1:28" ht="12.75">
      <c r="A357" s="614"/>
      <c r="B357" s="614"/>
      <c r="C357" s="615"/>
      <c r="D357" s="614"/>
      <c r="E357" s="614"/>
      <c r="F357" s="614"/>
      <c r="G357" s="614"/>
      <c r="H357" s="614"/>
      <c r="I357" s="614"/>
      <c r="J357" s="614"/>
      <c r="K357" s="614"/>
      <c r="L357" s="614"/>
      <c r="M357" s="614"/>
      <c r="N357" s="614"/>
      <c r="O357" s="614"/>
      <c r="P357" s="614"/>
      <c r="Q357" s="614"/>
      <c r="R357" s="614"/>
      <c r="S357" s="614"/>
      <c r="T357" s="614"/>
      <c r="U357" s="614"/>
      <c r="V357" s="614"/>
      <c r="W357" s="614"/>
      <c r="X357" s="614"/>
      <c r="Y357" s="614"/>
      <c r="Z357" s="614"/>
      <c r="AA357" s="614"/>
      <c r="AB357" s="614"/>
    </row>
    <row r="358" spans="1:28" ht="12.75">
      <c r="A358" s="614"/>
      <c r="B358" s="614"/>
      <c r="C358" s="615"/>
      <c r="D358" s="614"/>
      <c r="E358" s="614"/>
      <c r="F358" s="614"/>
      <c r="G358" s="614"/>
      <c r="H358" s="614"/>
      <c r="I358" s="614"/>
      <c r="J358" s="614"/>
      <c r="K358" s="614"/>
      <c r="L358" s="614"/>
      <c r="M358" s="614"/>
      <c r="N358" s="614"/>
      <c r="O358" s="614"/>
      <c r="P358" s="614"/>
      <c r="Q358" s="614"/>
      <c r="R358" s="614"/>
      <c r="S358" s="614"/>
      <c r="T358" s="614"/>
      <c r="U358" s="614"/>
      <c r="V358" s="614"/>
      <c r="W358" s="614"/>
      <c r="X358" s="614"/>
      <c r="Y358" s="614"/>
      <c r="Z358" s="614"/>
      <c r="AA358" s="614"/>
      <c r="AB358" s="614"/>
    </row>
    <row r="359" spans="1:28" ht="12.75">
      <c r="A359" s="614"/>
      <c r="B359" s="614"/>
      <c r="C359" s="615"/>
      <c r="D359" s="614"/>
      <c r="E359" s="614"/>
      <c r="F359" s="614"/>
      <c r="G359" s="614"/>
      <c r="H359" s="614"/>
      <c r="I359" s="614"/>
      <c r="J359" s="614"/>
      <c r="K359" s="614"/>
      <c r="L359" s="614"/>
      <c r="M359" s="614"/>
      <c r="N359" s="614"/>
      <c r="O359" s="614"/>
      <c r="P359" s="614"/>
      <c r="Q359" s="614"/>
      <c r="R359" s="614"/>
      <c r="S359" s="614"/>
      <c r="T359" s="614"/>
      <c r="U359" s="614"/>
      <c r="V359" s="614"/>
      <c r="W359" s="614"/>
      <c r="X359" s="614"/>
      <c r="Y359" s="614"/>
      <c r="Z359" s="614"/>
      <c r="AA359" s="614"/>
      <c r="AB359" s="614"/>
    </row>
    <row r="360" spans="1:28" ht="12.75">
      <c r="A360" s="614"/>
      <c r="B360" s="614"/>
      <c r="C360" s="615"/>
      <c r="D360" s="614"/>
      <c r="E360" s="614"/>
      <c r="F360" s="614"/>
      <c r="G360" s="614"/>
      <c r="H360" s="614"/>
      <c r="I360" s="614"/>
      <c r="J360" s="614"/>
      <c r="K360" s="614"/>
      <c r="L360" s="614"/>
      <c r="M360" s="614"/>
      <c r="N360" s="614"/>
      <c r="O360" s="614"/>
      <c r="P360" s="614"/>
      <c r="Q360" s="614"/>
      <c r="R360" s="614"/>
      <c r="S360" s="614"/>
      <c r="T360" s="614"/>
      <c r="U360" s="614"/>
      <c r="V360" s="614"/>
      <c r="W360" s="614"/>
      <c r="X360" s="614"/>
      <c r="Y360" s="614"/>
      <c r="Z360" s="614"/>
      <c r="AA360" s="614"/>
      <c r="AB360" s="614"/>
    </row>
    <row r="361" spans="1:28" ht="12.75">
      <c r="A361" s="614"/>
      <c r="B361" s="614"/>
      <c r="C361" s="615"/>
      <c r="D361" s="614"/>
      <c r="E361" s="614"/>
      <c r="F361" s="614"/>
      <c r="G361" s="614"/>
      <c r="H361" s="614"/>
      <c r="I361" s="614"/>
      <c r="J361" s="614"/>
      <c r="K361" s="614"/>
      <c r="L361" s="614"/>
      <c r="M361" s="614"/>
      <c r="N361" s="614"/>
      <c r="O361" s="614"/>
      <c r="P361" s="614"/>
      <c r="Q361" s="614"/>
      <c r="R361" s="614"/>
      <c r="S361" s="614"/>
      <c r="T361" s="614"/>
      <c r="U361" s="614"/>
      <c r="V361" s="614"/>
      <c r="W361" s="614"/>
      <c r="X361" s="614"/>
      <c r="Y361" s="614"/>
      <c r="Z361" s="614"/>
      <c r="AA361" s="614"/>
      <c r="AB361" s="614"/>
    </row>
    <row r="362" spans="1:28" ht="12.75">
      <c r="A362" s="614"/>
      <c r="B362" s="614"/>
      <c r="C362" s="615"/>
      <c r="D362" s="614"/>
      <c r="E362" s="614"/>
      <c r="F362" s="614"/>
      <c r="G362" s="614"/>
      <c r="H362" s="614"/>
      <c r="I362" s="614"/>
      <c r="J362" s="614"/>
      <c r="K362" s="614"/>
      <c r="L362" s="614"/>
      <c r="M362" s="614"/>
      <c r="N362" s="614"/>
      <c r="O362" s="614"/>
      <c r="P362" s="614"/>
      <c r="Q362" s="614"/>
      <c r="R362" s="614"/>
      <c r="S362" s="614"/>
      <c r="T362" s="614"/>
      <c r="U362" s="614"/>
      <c r="V362" s="614"/>
      <c r="W362" s="614"/>
      <c r="X362" s="614"/>
      <c r="Y362" s="614"/>
      <c r="Z362" s="614"/>
      <c r="AA362" s="614"/>
      <c r="AB362" s="614"/>
    </row>
    <row r="363" spans="1:28" ht="12.75">
      <c r="A363" s="614"/>
      <c r="B363" s="614"/>
      <c r="C363" s="615"/>
      <c r="D363" s="614"/>
      <c r="E363" s="614"/>
      <c r="F363" s="614"/>
      <c r="G363" s="614"/>
      <c r="H363" s="614"/>
      <c r="I363" s="614"/>
      <c r="J363" s="614"/>
      <c r="K363" s="614"/>
      <c r="L363" s="614"/>
      <c r="M363" s="614"/>
      <c r="N363" s="614"/>
      <c r="O363" s="614"/>
      <c r="P363" s="614"/>
      <c r="Q363" s="614"/>
      <c r="R363" s="614"/>
      <c r="S363" s="614"/>
      <c r="T363" s="614"/>
      <c r="U363" s="614"/>
      <c r="V363" s="614"/>
      <c r="W363" s="614"/>
      <c r="X363" s="614"/>
      <c r="Y363" s="614"/>
      <c r="Z363" s="614"/>
      <c r="AA363" s="614"/>
      <c r="AB363" s="614"/>
    </row>
    <row r="364" spans="1:28" ht="12.75">
      <c r="A364" s="614"/>
      <c r="B364" s="614"/>
      <c r="C364" s="615"/>
      <c r="D364" s="614"/>
      <c r="E364" s="614"/>
      <c r="F364" s="614"/>
      <c r="G364" s="614"/>
      <c r="H364" s="614"/>
      <c r="I364" s="614"/>
      <c r="J364" s="614"/>
      <c r="K364" s="614"/>
      <c r="L364" s="614"/>
      <c r="M364" s="614"/>
      <c r="N364" s="614"/>
      <c r="O364" s="614"/>
      <c r="P364" s="614"/>
      <c r="Q364" s="614"/>
      <c r="R364" s="614"/>
      <c r="S364" s="614"/>
      <c r="T364" s="614"/>
      <c r="U364" s="614"/>
      <c r="V364" s="614"/>
      <c r="W364" s="614"/>
      <c r="X364" s="614"/>
      <c r="Y364" s="614"/>
      <c r="Z364" s="614"/>
      <c r="AA364" s="614"/>
      <c r="AB364" s="614"/>
    </row>
    <row r="365" spans="1:28" ht="12.75">
      <c r="A365" s="614"/>
      <c r="B365" s="614"/>
      <c r="C365" s="615"/>
      <c r="D365" s="614"/>
      <c r="E365" s="614"/>
      <c r="F365" s="614"/>
      <c r="G365" s="614"/>
      <c r="H365" s="614"/>
      <c r="I365" s="614"/>
      <c r="J365" s="614"/>
      <c r="K365" s="614"/>
      <c r="L365" s="614"/>
      <c r="M365" s="614"/>
      <c r="N365" s="614"/>
      <c r="O365" s="614"/>
      <c r="P365" s="614"/>
      <c r="Q365" s="614"/>
      <c r="R365" s="614"/>
      <c r="S365" s="614"/>
      <c r="T365" s="614"/>
      <c r="U365" s="614"/>
      <c r="V365" s="614"/>
      <c r="W365" s="614"/>
      <c r="X365" s="614"/>
      <c r="Y365" s="614"/>
      <c r="Z365" s="614"/>
      <c r="AA365" s="614"/>
      <c r="AB365" s="614"/>
    </row>
    <row r="366" spans="1:28" ht="12.75">
      <c r="A366" s="614"/>
      <c r="B366" s="614"/>
      <c r="C366" s="615"/>
      <c r="D366" s="614"/>
      <c r="E366" s="614"/>
      <c r="F366" s="614"/>
      <c r="G366" s="614"/>
      <c r="H366" s="614"/>
      <c r="I366" s="614"/>
      <c r="J366" s="614"/>
      <c r="K366" s="614"/>
      <c r="L366" s="614"/>
      <c r="M366" s="614"/>
      <c r="N366" s="614"/>
      <c r="O366" s="614"/>
      <c r="P366" s="614"/>
      <c r="Q366" s="614"/>
      <c r="R366" s="614"/>
      <c r="S366" s="614"/>
      <c r="T366" s="614"/>
      <c r="U366" s="614"/>
      <c r="V366" s="614"/>
      <c r="W366" s="614"/>
      <c r="X366" s="614"/>
      <c r="Y366" s="614"/>
      <c r="Z366" s="614"/>
      <c r="AA366" s="614"/>
      <c r="AB366" s="614"/>
    </row>
    <row r="367" spans="1:28" ht="12.75">
      <c r="A367" s="614"/>
      <c r="B367" s="614"/>
      <c r="C367" s="615"/>
      <c r="D367" s="614"/>
      <c r="E367" s="614"/>
      <c r="F367" s="614"/>
      <c r="G367" s="614"/>
      <c r="H367" s="614"/>
      <c r="I367" s="614"/>
      <c r="J367" s="614"/>
      <c r="K367" s="614"/>
      <c r="L367" s="614"/>
      <c r="M367" s="614"/>
      <c r="N367" s="614"/>
      <c r="O367" s="614"/>
      <c r="P367" s="614"/>
      <c r="Q367" s="614"/>
      <c r="R367" s="614"/>
      <c r="S367" s="614"/>
      <c r="T367" s="614"/>
      <c r="U367" s="614"/>
      <c r="V367" s="614"/>
      <c r="W367" s="614"/>
      <c r="X367" s="614"/>
      <c r="Y367" s="614"/>
      <c r="Z367" s="614"/>
      <c r="AA367" s="614"/>
      <c r="AB367" s="614"/>
    </row>
    <row r="368" spans="1:28" ht="12.75">
      <c r="A368" s="614"/>
      <c r="B368" s="614"/>
      <c r="C368" s="615"/>
      <c r="D368" s="614"/>
      <c r="E368" s="614"/>
      <c r="F368" s="614"/>
      <c r="G368" s="614"/>
      <c r="H368" s="614"/>
      <c r="I368" s="614"/>
      <c r="J368" s="614"/>
      <c r="K368" s="614"/>
      <c r="L368" s="614"/>
      <c r="M368" s="614"/>
      <c r="N368" s="614"/>
      <c r="O368" s="614"/>
      <c r="P368" s="614"/>
      <c r="Q368" s="614"/>
      <c r="R368" s="614"/>
      <c r="S368" s="614"/>
      <c r="T368" s="614"/>
      <c r="U368" s="614"/>
      <c r="V368" s="614"/>
      <c r="W368" s="614"/>
      <c r="X368" s="614"/>
      <c r="Y368" s="614"/>
      <c r="Z368" s="614"/>
      <c r="AA368" s="614"/>
      <c r="AB368" s="614"/>
    </row>
    <row r="369" spans="1:28" ht="12.75">
      <c r="A369" s="614"/>
      <c r="B369" s="614"/>
      <c r="C369" s="615"/>
      <c r="D369" s="614"/>
      <c r="E369" s="614"/>
      <c r="F369" s="614"/>
      <c r="G369" s="614"/>
      <c r="H369" s="614"/>
      <c r="I369" s="614"/>
      <c r="J369" s="614"/>
      <c r="K369" s="614"/>
      <c r="L369" s="614"/>
      <c r="M369" s="614"/>
      <c r="N369" s="614"/>
      <c r="O369" s="614"/>
      <c r="P369" s="614"/>
      <c r="Q369" s="614"/>
      <c r="R369" s="614"/>
      <c r="S369" s="614"/>
      <c r="T369" s="614"/>
      <c r="U369" s="614"/>
      <c r="V369" s="614"/>
      <c r="W369" s="614"/>
      <c r="X369" s="614"/>
      <c r="Y369" s="614"/>
      <c r="Z369" s="614"/>
      <c r="AA369" s="614"/>
      <c r="AB369" s="614"/>
    </row>
    <row r="370" spans="1:28" ht="12.75">
      <c r="A370" s="614"/>
      <c r="B370" s="614"/>
      <c r="C370" s="615"/>
      <c r="D370" s="614"/>
      <c r="E370" s="614"/>
      <c r="F370" s="614"/>
      <c r="G370" s="614"/>
      <c r="H370" s="614"/>
      <c r="I370" s="614"/>
      <c r="J370" s="614"/>
      <c r="K370" s="614"/>
      <c r="L370" s="614"/>
      <c r="M370" s="614"/>
      <c r="N370" s="614"/>
      <c r="O370" s="614"/>
      <c r="P370" s="614"/>
      <c r="Q370" s="614"/>
      <c r="R370" s="614"/>
      <c r="S370" s="614"/>
      <c r="T370" s="614"/>
      <c r="U370" s="614"/>
      <c r="V370" s="614"/>
      <c r="W370" s="614"/>
      <c r="X370" s="614"/>
      <c r="Y370" s="614"/>
      <c r="Z370" s="614"/>
      <c r="AA370" s="614"/>
      <c r="AB370" s="614"/>
    </row>
    <row r="371" spans="1:28" ht="12.75">
      <c r="A371" s="614"/>
      <c r="B371" s="614"/>
      <c r="C371" s="615"/>
      <c r="D371" s="614"/>
      <c r="E371" s="614"/>
      <c r="F371" s="614"/>
      <c r="G371" s="614"/>
      <c r="H371" s="614"/>
      <c r="I371" s="614"/>
      <c r="J371" s="614"/>
      <c r="K371" s="614"/>
      <c r="L371" s="614"/>
      <c r="M371" s="614"/>
      <c r="N371" s="614"/>
      <c r="O371" s="614"/>
      <c r="P371" s="614"/>
      <c r="Q371" s="614"/>
      <c r="R371" s="614"/>
      <c r="S371" s="614"/>
      <c r="T371" s="614"/>
      <c r="U371" s="614"/>
      <c r="V371" s="614"/>
      <c r="W371" s="614"/>
      <c r="X371" s="614"/>
      <c r="Y371" s="614"/>
      <c r="Z371" s="614"/>
      <c r="AA371" s="614"/>
      <c r="AB371" s="614"/>
    </row>
    <row r="372" spans="1:28" ht="12.75">
      <c r="A372" s="614"/>
      <c r="B372" s="614"/>
      <c r="C372" s="615"/>
      <c r="D372" s="614"/>
      <c r="E372" s="614"/>
      <c r="F372" s="614"/>
      <c r="G372" s="614"/>
      <c r="H372" s="614"/>
      <c r="I372" s="614"/>
      <c r="J372" s="614"/>
      <c r="K372" s="614"/>
      <c r="L372" s="614"/>
      <c r="M372" s="614"/>
      <c r="N372" s="614"/>
      <c r="O372" s="614"/>
      <c r="P372" s="614"/>
      <c r="Q372" s="614"/>
      <c r="R372" s="614"/>
      <c r="S372" s="614"/>
      <c r="T372" s="614"/>
      <c r="U372" s="614"/>
      <c r="V372" s="614"/>
      <c r="W372" s="614"/>
      <c r="X372" s="614"/>
      <c r="Y372" s="614"/>
      <c r="Z372" s="614"/>
      <c r="AA372" s="614"/>
      <c r="AB372" s="614"/>
    </row>
    <row r="373" spans="1:28" ht="12.75">
      <c r="A373" s="614"/>
      <c r="B373" s="614"/>
      <c r="C373" s="615"/>
      <c r="D373" s="614"/>
      <c r="E373" s="614"/>
      <c r="F373" s="614"/>
      <c r="G373" s="614"/>
      <c r="H373" s="614"/>
      <c r="I373" s="614"/>
      <c r="J373" s="614"/>
      <c r="K373" s="614"/>
      <c r="L373" s="614"/>
      <c r="M373" s="614"/>
      <c r="N373" s="614"/>
      <c r="O373" s="614"/>
      <c r="P373" s="614"/>
      <c r="Q373" s="614"/>
      <c r="R373" s="614"/>
      <c r="S373" s="614"/>
      <c r="T373" s="614"/>
      <c r="U373" s="614"/>
      <c r="V373" s="614"/>
      <c r="W373" s="614"/>
      <c r="X373" s="614"/>
      <c r="Y373" s="614"/>
      <c r="Z373" s="614"/>
      <c r="AA373" s="614"/>
      <c r="AB373" s="614"/>
    </row>
    <row r="374" spans="1:28" ht="12.75">
      <c r="A374" s="614"/>
      <c r="B374" s="614"/>
      <c r="C374" s="615"/>
      <c r="D374" s="614"/>
      <c r="E374" s="614"/>
      <c r="F374" s="614"/>
      <c r="G374" s="614"/>
      <c r="H374" s="614"/>
      <c r="I374" s="614"/>
      <c r="J374" s="614"/>
      <c r="K374" s="614"/>
      <c r="L374" s="614"/>
      <c r="M374" s="614"/>
      <c r="N374" s="614"/>
      <c r="O374" s="614"/>
      <c r="P374" s="614"/>
      <c r="Q374" s="614"/>
      <c r="R374" s="614"/>
      <c r="S374" s="614"/>
      <c r="T374" s="614"/>
      <c r="U374" s="614"/>
      <c r="V374" s="614"/>
      <c r="W374" s="614"/>
      <c r="X374" s="614"/>
      <c r="Y374" s="614"/>
      <c r="Z374" s="614"/>
      <c r="AA374" s="614"/>
      <c r="AB374" s="614"/>
    </row>
    <row r="375" spans="1:28" ht="12.75">
      <c r="A375" s="614"/>
      <c r="B375" s="614"/>
      <c r="C375" s="615"/>
      <c r="D375" s="614"/>
      <c r="E375" s="614"/>
      <c r="F375" s="614"/>
      <c r="G375" s="614"/>
      <c r="H375" s="614"/>
      <c r="I375" s="614"/>
      <c r="J375" s="614"/>
      <c r="K375" s="614"/>
      <c r="L375" s="614"/>
      <c r="M375" s="614"/>
      <c r="N375" s="614"/>
      <c r="O375" s="614"/>
      <c r="P375" s="614"/>
      <c r="Q375" s="614"/>
      <c r="R375" s="614"/>
      <c r="S375" s="614"/>
      <c r="T375" s="614"/>
      <c r="U375" s="614"/>
      <c r="V375" s="614"/>
      <c r="W375" s="614"/>
      <c r="X375" s="614"/>
      <c r="Y375" s="614"/>
      <c r="Z375" s="614"/>
      <c r="AA375" s="614"/>
      <c r="AB375" s="614"/>
    </row>
    <row r="376" spans="1:28" ht="12.75">
      <c r="A376" s="614"/>
      <c r="B376" s="614"/>
      <c r="C376" s="615"/>
      <c r="D376" s="614"/>
      <c r="E376" s="614"/>
      <c r="F376" s="614"/>
      <c r="G376" s="614"/>
      <c r="H376" s="614"/>
      <c r="I376" s="614"/>
      <c r="J376" s="614"/>
      <c r="K376" s="614"/>
      <c r="L376" s="614"/>
      <c r="M376" s="614"/>
      <c r="N376" s="614"/>
      <c r="O376" s="614"/>
      <c r="P376" s="614"/>
      <c r="Q376" s="614"/>
      <c r="R376" s="614"/>
      <c r="S376" s="614"/>
      <c r="T376" s="614"/>
      <c r="U376" s="614"/>
      <c r="V376" s="614"/>
      <c r="W376" s="614"/>
      <c r="X376" s="614"/>
      <c r="Y376" s="614"/>
      <c r="Z376" s="614"/>
      <c r="AA376" s="614"/>
      <c r="AB376" s="614"/>
    </row>
    <row r="377" spans="1:28" ht="12.75">
      <c r="A377" s="614"/>
      <c r="B377" s="614"/>
      <c r="C377" s="615"/>
      <c r="D377" s="614"/>
      <c r="E377" s="614"/>
      <c r="F377" s="614"/>
      <c r="G377" s="614"/>
      <c r="H377" s="614"/>
      <c r="I377" s="614"/>
      <c r="J377" s="614"/>
      <c r="K377" s="614"/>
      <c r="L377" s="614"/>
      <c r="M377" s="614"/>
      <c r="N377" s="614"/>
      <c r="O377" s="614"/>
      <c r="P377" s="614"/>
      <c r="Q377" s="614"/>
      <c r="R377" s="614"/>
      <c r="S377" s="614"/>
      <c r="T377" s="614"/>
      <c r="U377" s="614"/>
      <c r="V377" s="614"/>
      <c r="W377" s="614"/>
      <c r="X377" s="614"/>
      <c r="Y377" s="614"/>
      <c r="Z377" s="614"/>
      <c r="AA377" s="614"/>
      <c r="AB377" s="614"/>
    </row>
    <row r="378" spans="1:28" ht="12.75">
      <c r="A378" s="614"/>
      <c r="B378" s="614"/>
      <c r="C378" s="615"/>
      <c r="D378" s="614"/>
      <c r="E378" s="614"/>
      <c r="F378" s="614"/>
      <c r="G378" s="614"/>
      <c r="H378" s="614"/>
      <c r="I378" s="614"/>
      <c r="J378" s="614"/>
      <c r="K378" s="614"/>
      <c r="L378" s="614"/>
      <c r="M378" s="614"/>
      <c r="N378" s="614"/>
      <c r="O378" s="614"/>
      <c r="P378" s="614"/>
      <c r="Q378" s="614"/>
      <c r="R378" s="614"/>
      <c r="S378" s="614"/>
      <c r="T378" s="614"/>
      <c r="U378" s="614"/>
      <c r="V378" s="614"/>
      <c r="W378" s="614"/>
      <c r="X378" s="614"/>
      <c r="Y378" s="614"/>
      <c r="Z378" s="614"/>
      <c r="AA378" s="614"/>
      <c r="AB378" s="614"/>
    </row>
    <row r="379" spans="1:28" ht="12.75">
      <c r="A379" s="614"/>
      <c r="B379" s="614"/>
      <c r="C379" s="615"/>
      <c r="D379" s="614"/>
      <c r="E379" s="614"/>
      <c r="F379" s="614"/>
      <c r="G379" s="614"/>
      <c r="H379" s="614"/>
      <c r="I379" s="614"/>
      <c r="J379" s="614"/>
      <c r="K379" s="614"/>
      <c r="L379" s="614"/>
      <c r="M379" s="614"/>
      <c r="N379" s="614"/>
      <c r="O379" s="614"/>
      <c r="P379" s="614"/>
      <c r="Q379" s="614"/>
      <c r="R379" s="614"/>
      <c r="S379" s="614"/>
      <c r="T379" s="614"/>
      <c r="U379" s="614"/>
      <c r="V379" s="614"/>
      <c r="W379" s="614"/>
      <c r="X379" s="614"/>
      <c r="Y379" s="614"/>
      <c r="Z379" s="614"/>
      <c r="AA379" s="614"/>
      <c r="AB379" s="614"/>
    </row>
    <row r="380" spans="1:28" ht="12.75">
      <c r="A380" s="614"/>
      <c r="B380" s="614"/>
      <c r="C380" s="615"/>
      <c r="D380" s="614"/>
      <c r="E380" s="614"/>
      <c r="F380" s="614"/>
      <c r="G380" s="614"/>
      <c r="H380" s="614"/>
      <c r="I380" s="614"/>
      <c r="J380" s="614"/>
      <c r="K380" s="614"/>
      <c r="L380" s="614"/>
      <c r="M380" s="614"/>
      <c r="N380" s="614"/>
      <c r="O380" s="614"/>
      <c r="P380" s="614"/>
      <c r="Q380" s="614"/>
      <c r="R380" s="614"/>
      <c r="S380" s="614"/>
      <c r="T380" s="614"/>
      <c r="U380" s="614"/>
      <c r="V380" s="614"/>
      <c r="W380" s="614"/>
      <c r="X380" s="614"/>
      <c r="Y380" s="614"/>
      <c r="Z380" s="614"/>
      <c r="AA380" s="614"/>
      <c r="AB380" s="614"/>
    </row>
    <row r="381" spans="1:28" ht="12.75">
      <c r="A381" s="614"/>
      <c r="B381" s="614"/>
      <c r="C381" s="615"/>
      <c r="D381" s="614"/>
      <c r="E381" s="614"/>
      <c r="F381" s="614"/>
      <c r="G381" s="614"/>
      <c r="H381" s="614"/>
      <c r="I381" s="614"/>
      <c r="J381" s="614"/>
      <c r="K381" s="614"/>
      <c r="L381" s="614"/>
      <c r="M381" s="614"/>
      <c r="N381" s="614"/>
      <c r="O381" s="614"/>
      <c r="P381" s="614"/>
      <c r="Q381" s="614"/>
      <c r="R381" s="614"/>
      <c r="S381" s="614"/>
      <c r="T381" s="614"/>
      <c r="U381" s="614"/>
      <c r="V381" s="614"/>
      <c r="W381" s="614"/>
      <c r="X381" s="614"/>
      <c r="Y381" s="614"/>
      <c r="Z381" s="614"/>
      <c r="AA381" s="614"/>
      <c r="AB381" s="614"/>
    </row>
    <row r="382" spans="1:28" ht="12.75">
      <c r="A382" s="614"/>
      <c r="B382" s="614"/>
      <c r="C382" s="615"/>
      <c r="D382" s="614"/>
      <c r="E382" s="614"/>
      <c r="F382" s="614"/>
      <c r="G382" s="614"/>
      <c r="H382" s="614"/>
      <c r="I382" s="614"/>
      <c r="J382" s="614"/>
      <c r="K382" s="614"/>
      <c r="L382" s="614"/>
      <c r="M382" s="614"/>
      <c r="N382" s="614"/>
      <c r="O382" s="614"/>
      <c r="P382" s="614"/>
      <c r="Q382" s="614"/>
      <c r="R382" s="614"/>
      <c r="S382" s="614"/>
      <c r="T382" s="614"/>
      <c r="U382" s="614"/>
      <c r="V382" s="614"/>
      <c r="W382" s="614"/>
      <c r="X382" s="614"/>
      <c r="Y382" s="614"/>
      <c r="Z382" s="614"/>
      <c r="AA382" s="614"/>
      <c r="AB382" s="614"/>
    </row>
    <row r="383" spans="1:28" ht="12.75">
      <c r="A383" s="614"/>
      <c r="B383" s="614"/>
      <c r="C383" s="615"/>
      <c r="D383" s="614"/>
      <c r="E383" s="614"/>
      <c r="F383" s="614"/>
      <c r="G383" s="614"/>
      <c r="H383" s="614"/>
      <c r="I383" s="614"/>
      <c r="J383" s="614"/>
      <c r="K383" s="614"/>
      <c r="L383" s="614"/>
      <c r="M383" s="614"/>
      <c r="N383" s="614"/>
      <c r="O383" s="614"/>
      <c r="P383" s="614"/>
      <c r="Q383" s="614"/>
      <c r="R383" s="614"/>
      <c r="S383" s="614"/>
      <c r="T383" s="614"/>
      <c r="U383" s="614"/>
      <c r="V383" s="614"/>
      <c r="W383" s="614"/>
      <c r="X383" s="614"/>
      <c r="Y383" s="614"/>
      <c r="Z383" s="614"/>
      <c r="AA383" s="614"/>
      <c r="AB383" s="614"/>
    </row>
    <row r="384" spans="1:28" ht="12.75">
      <c r="A384" s="614"/>
      <c r="B384" s="614"/>
      <c r="C384" s="615"/>
      <c r="D384" s="614"/>
      <c r="E384" s="614"/>
      <c r="F384" s="614"/>
      <c r="G384" s="614"/>
      <c r="H384" s="614"/>
      <c r="I384" s="614"/>
      <c r="J384" s="614"/>
      <c r="K384" s="614"/>
      <c r="L384" s="614"/>
      <c r="M384" s="614"/>
      <c r="N384" s="614"/>
      <c r="O384" s="614"/>
      <c r="P384" s="614"/>
      <c r="Q384" s="614"/>
      <c r="R384" s="614"/>
      <c r="S384" s="614"/>
      <c r="T384" s="614"/>
      <c r="U384" s="614"/>
      <c r="V384" s="614"/>
      <c r="W384" s="614"/>
      <c r="X384" s="614"/>
      <c r="Y384" s="614"/>
      <c r="Z384" s="614"/>
      <c r="AA384" s="614"/>
      <c r="AB384" s="614"/>
    </row>
    <row r="385" spans="1:28" ht="12.75">
      <c r="A385" s="614"/>
      <c r="B385" s="614"/>
      <c r="C385" s="615"/>
      <c r="D385" s="614"/>
      <c r="E385" s="614"/>
      <c r="F385" s="614"/>
      <c r="G385" s="614"/>
      <c r="H385" s="614"/>
      <c r="I385" s="614"/>
      <c r="J385" s="614"/>
      <c r="K385" s="614"/>
      <c r="L385" s="614"/>
      <c r="M385" s="614"/>
      <c r="N385" s="614"/>
      <c r="O385" s="614"/>
      <c r="P385" s="614"/>
      <c r="Q385" s="614"/>
      <c r="R385" s="614"/>
      <c r="S385" s="614"/>
      <c r="T385" s="614"/>
      <c r="U385" s="614"/>
      <c r="V385" s="614"/>
      <c r="W385" s="614"/>
      <c r="X385" s="614"/>
      <c r="Y385" s="614"/>
      <c r="Z385" s="614"/>
      <c r="AA385" s="614"/>
      <c r="AB385" s="614"/>
    </row>
    <row r="386" spans="1:28" ht="12.75">
      <c r="A386" s="614"/>
      <c r="B386" s="614"/>
      <c r="C386" s="615"/>
      <c r="D386" s="614"/>
      <c r="E386" s="614"/>
      <c r="F386" s="614"/>
      <c r="G386" s="614"/>
      <c r="H386" s="614"/>
      <c r="I386" s="614"/>
      <c r="J386" s="614"/>
      <c r="K386" s="614"/>
      <c r="L386" s="614"/>
      <c r="M386" s="614"/>
      <c r="N386" s="614"/>
      <c r="O386" s="614"/>
      <c r="P386" s="614"/>
      <c r="Q386" s="614"/>
      <c r="R386" s="614"/>
      <c r="S386" s="614"/>
      <c r="T386" s="614"/>
      <c r="U386" s="614"/>
      <c r="V386" s="614"/>
      <c r="W386" s="614"/>
      <c r="X386" s="614"/>
      <c r="Y386" s="614"/>
      <c r="Z386" s="614"/>
      <c r="AA386" s="614"/>
      <c r="AB386" s="614"/>
    </row>
    <row r="387" spans="1:28" ht="12.75">
      <c r="A387" s="614"/>
      <c r="B387" s="614"/>
      <c r="C387" s="615"/>
      <c r="D387" s="614"/>
      <c r="E387" s="614"/>
      <c r="F387" s="614"/>
      <c r="G387" s="614"/>
      <c r="H387" s="614"/>
      <c r="I387" s="614"/>
      <c r="J387" s="614"/>
      <c r="K387" s="614"/>
      <c r="L387" s="614"/>
      <c r="M387" s="614"/>
      <c r="N387" s="614"/>
      <c r="O387" s="614"/>
      <c r="P387" s="614"/>
      <c r="Q387" s="614"/>
      <c r="R387" s="614"/>
      <c r="S387" s="614"/>
      <c r="T387" s="614"/>
      <c r="U387" s="614"/>
      <c r="V387" s="614"/>
      <c r="W387" s="614"/>
      <c r="X387" s="614"/>
      <c r="Y387" s="614"/>
      <c r="Z387" s="614"/>
      <c r="AA387" s="614"/>
      <c r="AB387" s="614"/>
    </row>
    <row r="388" spans="1:28" ht="12.75">
      <c r="A388" s="614"/>
      <c r="B388" s="614"/>
      <c r="C388" s="615"/>
      <c r="D388" s="614"/>
      <c r="E388" s="614"/>
      <c r="F388" s="614"/>
      <c r="G388" s="614"/>
      <c r="H388" s="614"/>
      <c r="I388" s="614"/>
      <c r="J388" s="614"/>
      <c r="K388" s="614"/>
      <c r="L388" s="614"/>
      <c r="M388" s="614"/>
      <c r="N388" s="614"/>
      <c r="O388" s="614"/>
      <c r="P388" s="614"/>
      <c r="Q388" s="614"/>
      <c r="R388" s="614"/>
      <c r="S388" s="614"/>
      <c r="T388" s="614"/>
      <c r="U388" s="614"/>
      <c r="V388" s="614"/>
      <c r="W388" s="614"/>
      <c r="X388" s="614"/>
      <c r="Y388" s="614"/>
      <c r="Z388" s="614"/>
      <c r="AA388" s="614"/>
      <c r="AB388" s="614"/>
    </row>
    <row r="389" spans="1:28" ht="12.75">
      <c r="A389" s="614"/>
      <c r="B389" s="614"/>
      <c r="C389" s="615"/>
      <c r="D389" s="614"/>
      <c r="E389" s="614"/>
      <c r="F389" s="614"/>
      <c r="G389" s="614"/>
      <c r="H389" s="614"/>
      <c r="I389" s="614"/>
      <c r="J389" s="614"/>
      <c r="K389" s="614"/>
      <c r="L389" s="614"/>
      <c r="M389" s="614"/>
      <c r="N389" s="614"/>
      <c r="O389" s="614"/>
      <c r="P389" s="614"/>
      <c r="Q389" s="614"/>
      <c r="R389" s="614"/>
      <c r="S389" s="614"/>
      <c r="T389" s="614"/>
      <c r="U389" s="614"/>
      <c r="V389" s="614"/>
      <c r="W389" s="614"/>
      <c r="X389" s="614"/>
      <c r="Y389" s="614"/>
      <c r="Z389" s="614"/>
      <c r="AA389" s="614"/>
      <c r="AB389" s="614"/>
    </row>
    <row r="390" spans="1:28" ht="12.75">
      <c r="A390" s="614"/>
      <c r="B390" s="614"/>
      <c r="C390" s="615"/>
      <c r="D390" s="614"/>
      <c r="E390" s="614"/>
      <c r="F390" s="614"/>
      <c r="G390" s="614"/>
      <c r="H390" s="614"/>
      <c r="I390" s="614"/>
      <c r="J390" s="614"/>
      <c r="K390" s="614"/>
      <c r="L390" s="614"/>
      <c r="M390" s="614"/>
      <c r="N390" s="614"/>
      <c r="O390" s="614"/>
      <c r="P390" s="614"/>
      <c r="Q390" s="614"/>
      <c r="R390" s="614"/>
      <c r="S390" s="614"/>
      <c r="T390" s="614"/>
      <c r="U390" s="614"/>
      <c r="V390" s="614"/>
      <c r="W390" s="614"/>
      <c r="X390" s="614"/>
      <c r="Y390" s="614"/>
      <c r="Z390" s="614"/>
      <c r="AA390" s="614"/>
      <c r="AB390" s="614"/>
    </row>
    <row r="391" spans="1:28" ht="12.75">
      <c r="A391" s="614"/>
      <c r="B391" s="614"/>
      <c r="C391" s="615"/>
      <c r="D391" s="614"/>
      <c r="E391" s="614"/>
      <c r="F391" s="614"/>
      <c r="G391" s="614"/>
      <c r="H391" s="614"/>
      <c r="I391" s="614"/>
      <c r="J391" s="614"/>
      <c r="K391" s="614"/>
      <c r="L391" s="614"/>
      <c r="M391" s="614"/>
      <c r="N391" s="614"/>
      <c r="O391" s="614"/>
      <c r="P391" s="614"/>
      <c r="Q391" s="614"/>
      <c r="R391" s="614"/>
      <c r="S391" s="614"/>
      <c r="T391" s="614"/>
      <c r="U391" s="614"/>
      <c r="V391" s="614"/>
      <c r="W391" s="614"/>
      <c r="X391" s="614"/>
      <c r="Y391" s="614"/>
      <c r="Z391" s="614"/>
      <c r="AA391" s="614"/>
      <c r="AB391" s="614"/>
    </row>
    <row r="392" spans="1:28" ht="12.75">
      <c r="A392" s="614"/>
      <c r="B392" s="614"/>
      <c r="C392" s="615"/>
      <c r="D392" s="614"/>
      <c r="E392" s="614"/>
      <c r="F392" s="614"/>
      <c r="G392" s="614"/>
      <c r="H392" s="614"/>
      <c r="I392" s="614"/>
      <c r="J392" s="614"/>
      <c r="K392" s="614"/>
      <c r="L392" s="614"/>
      <c r="M392" s="614"/>
      <c r="N392" s="614"/>
      <c r="O392" s="614"/>
      <c r="P392" s="614"/>
      <c r="Q392" s="614"/>
      <c r="R392" s="614"/>
      <c r="S392" s="614"/>
      <c r="T392" s="614"/>
      <c r="U392" s="614"/>
      <c r="V392" s="614"/>
      <c r="W392" s="614"/>
      <c r="X392" s="614"/>
      <c r="Y392" s="614"/>
      <c r="Z392" s="614"/>
      <c r="AA392" s="614"/>
      <c r="AB392" s="614"/>
    </row>
    <row r="393" spans="1:28" ht="12.75">
      <c r="A393" s="614"/>
      <c r="B393" s="614"/>
      <c r="C393" s="615"/>
      <c r="D393" s="614"/>
      <c r="E393" s="614"/>
      <c r="F393" s="614"/>
      <c r="G393" s="614"/>
      <c r="H393" s="614"/>
      <c r="I393" s="614"/>
      <c r="J393" s="614"/>
      <c r="K393" s="614"/>
      <c r="L393" s="614"/>
      <c r="M393" s="614"/>
      <c r="N393" s="614"/>
      <c r="O393" s="614"/>
      <c r="P393" s="614"/>
      <c r="Q393" s="614"/>
      <c r="R393" s="614"/>
      <c r="S393" s="614"/>
      <c r="T393" s="614"/>
      <c r="U393" s="614"/>
      <c r="V393" s="614"/>
      <c r="W393" s="614"/>
      <c r="X393" s="614"/>
      <c r="Y393" s="614"/>
      <c r="Z393" s="614"/>
      <c r="AA393" s="614"/>
      <c r="AB393" s="614"/>
    </row>
    <row r="394" spans="1:28" ht="12.75">
      <c r="A394" s="614"/>
      <c r="B394" s="614"/>
      <c r="C394" s="615"/>
      <c r="D394" s="614"/>
      <c r="E394" s="614"/>
      <c r="F394" s="614"/>
      <c r="G394" s="614"/>
      <c r="H394" s="614"/>
      <c r="I394" s="614"/>
      <c r="J394" s="614"/>
      <c r="K394" s="614"/>
      <c r="L394" s="614"/>
      <c r="M394" s="614"/>
      <c r="N394" s="614"/>
      <c r="O394" s="614"/>
      <c r="P394" s="614"/>
      <c r="Q394" s="614"/>
      <c r="R394" s="614"/>
      <c r="S394" s="614"/>
      <c r="T394" s="614"/>
      <c r="U394" s="614"/>
      <c r="V394" s="614"/>
      <c r="W394" s="614"/>
      <c r="X394" s="614"/>
      <c r="Y394" s="614"/>
      <c r="Z394" s="614"/>
      <c r="AA394" s="614"/>
      <c r="AB394" s="614"/>
    </row>
    <row r="395" spans="1:28" ht="12.75">
      <c r="A395" s="614"/>
      <c r="B395" s="614"/>
      <c r="C395" s="615"/>
      <c r="D395" s="614"/>
      <c r="E395" s="614"/>
      <c r="F395" s="614"/>
      <c r="G395" s="614"/>
      <c r="H395" s="614"/>
      <c r="I395" s="614"/>
      <c r="J395" s="614"/>
      <c r="K395" s="614"/>
      <c r="L395" s="614"/>
      <c r="M395" s="614"/>
      <c r="N395" s="614"/>
      <c r="O395" s="614"/>
      <c r="P395" s="614"/>
      <c r="Q395" s="614"/>
      <c r="R395" s="614"/>
      <c r="S395" s="614"/>
      <c r="T395" s="614"/>
      <c r="U395" s="614"/>
      <c r="V395" s="614"/>
      <c r="W395" s="614"/>
      <c r="X395" s="614"/>
      <c r="Y395" s="614"/>
      <c r="Z395" s="614"/>
      <c r="AA395" s="614"/>
      <c r="AB395" s="614"/>
    </row>
    <row r="396" spans="1:28" ht="12.75">
      <c r="A396" s="614"/>
      <c r="B396" s="614"/>
      <c r="C396" s="615"/>
      <c r="D396" s="614"/>
      <c r="E396" s="614"/>
      <c r="F396" s="614"/>
      <c r="G396" s="614"/>
      <c r="H396" s="614"/>
      <c r="I396" s="614"/>
      <c r="J396" s="614"/>
      <c r="K396" s="614"/>
      <c r="L396" s="614"/>
      <c r="M396" s="614"/>
      <c r="N396" s="614"/>
      <c r="O396" s="614"/>
      <c r="P396" s="614"/>
      <c r="Q396" s="614"/>
      <c r="R396" s="614"/>
      <c r="S396" s="614"/>
      <c r="T396" s="614"/>
      <c r="U396" s="614"/>
      <c r="V396" s="614"/>
      <c r="W396" s="614"/>
      <c r="X396" s="614"/>
      <c r="Y396" s="614"/>
      <c r="Z396" s="614"/>
      <c r="AA396" s="614"/>
      <c r="AB396" s="614"/>
    </row>
    <row r="397" spans="1:28" ht="12.75">
      <c r="A397" s="614"/>
      <c r="B397" s="614"/>
      <c r="C397" s="615"/>
      <c r="D397" s="614"/>
      <c r="E397" s="614"/>
      <c r="F397" s="614"/>
      <c r="G397" s="614"/>
      <c r="H397" s="614"/>
      <c r="I397" s="614"/>
      <c r="J397" s="614"/>
      <c r="K397" s="614"/>
      <c r="L397" s="614"/>
      <c r="M397" s="614"/>
      <c r="N397" s="614"/>
      <c r="O397" s="614"/>
      <c r="P397" s="614"/>
      <c r="Q397" s="614"/>
      <c r="R397" s="614"/>
      <c r="S397" s="614"/>
      <c r="T397" s="614"/>
      <c r="U397" s="614"/>
      <c r="V397" s="614"/>
      <c r="W397" s="614"/>
      <c r="X397" s="614"/>
      <c r="Y397" s="614"/>
      <c r="Z397" s="614"/>
      <c r="AA397" s="614"/>
      <c r="AB397" s="614"/>
    </row>
    <row r="398" spans="1:28" ht="12.75">
      <c r="A398" s="614"/>
      <c r="B398" s="614"/>
      <c r="C398" s="615"/>
      <c r="D398" s="614"/>
      <c r="E398" s="614"/>
      <c r="F398" s="614"/>
      <c r="G398" s="614"/>
      <c r="H398" s="614"/>
      <c r="I398" s="614"/>
      <c r="J398" s="614"/>
      <c r="K398" s="614"/>
      <c r="L398" s="614"/>
      <c r="M398" s="614"/>
      <c r="N398" s="614"/>
      <c r="O398" s="614"/>
      <c r="P398" s="614"/>
      <c r="Q398" s="614"/>
      <c r="R398" s="614"/>
      <c r="S398" s="614"/>
      <c r="T398" s="614"/>
      <c r="U398" s="614"/>
      <c r="V398" s="614"/>
      <c r="W398" s="614"/>
      <c r="X398" s="614"/>
      <c r="Y398" s="614"/>
      <c r="Z398" s="614"/>
      <c r="AA398" s="614"/>
      <c r="AB398" s="614"/>
    </row>
    <row r="399" spans="1:28" ht="12.75">
      <c r="A399" s="614"/>
      <c r="B399" s="614"/>
      <c r="C399" s="615"/>
      <c r="D399" s="614"/>
      <c r="E399" s="614"/>
      <c r="F399" s="614"/>
      <c r="G399" s="614"/>
      <c r="H399" s="614"/>
      <c r="I399" s="614"/>
      <c r="J399" s="614"/>
      <c r="K399" s="614"/>
      <c r="L399" s="614"/>
      <c r="M399" s="614"/>
      <c r="N399" s="614"/>
      <c r="O399" s="614"/>
      <c r="P399" s="614"/>
      <c r="Q399" s="614"/>
      <c r="R399" s="614"/>
      <c r="S399" s="614"/>
      <c r="T399" s="614"/>
      <c r="U399" s="614"/>
      <c r="V399" s="614"/>
      <c r="W399" s="614"/>
      <c r="X399" s="614"/>
      <c r="Y399" s="614"/>
      <c r="Z399" s="614"/>
      <c r="AA399" s="614"/>
      <c r="AB399" s="614"/>
    </row>
    <row r="400" spans="1:28" ht="12.75">
      <c r="A400" s="614"/>
      <c r="B400" s="614"/>
      <c r="C400" s="615"/>
      <c r="D400" s="614"/>
      <c r="E400" s="614"/>
      <c r="F400" s="614"/>
      <c r="G400" s="614"/>
      <c r="H400" s="614"/>
      <c r="I400" s="614"/>
      <c r="J400" s="614"/>
      <c r="K400" s="614"/>
      <c r="L400" s="614"/>
      <c r="M400" s="614"/>
      <c r="N400" s="614"/>
      <c r="O400" s="614"/>
      <c r="P400" s="614"/>
      <c r="Q400" s="614"/>
      <c r="R400" s="614"/>
      <c r="S400" s="614"/>
      <c r="T400" s="614"/>
      <c r="U400" s="614"/>
      <c r="V400" s="614"/>
      <c r="W400" s="614"/>
      <c r="X400" s="614"/>
      <c r="Y400" s="614"/>
      <c r="Z400" s="614"/>
      <c r="AA400" s="614"/>
      <c r="AB400" s="614"/>
    </row>
    <row r="401" spans="1:28" ht="12.75">
      <c r="A401" s="614"/>
      <c r="B401" s="614"/>
      <c r="C401" s="615"/>
      <c r="D401" s="614"/>
      <c r="E401" s="614"/>
      <c r="F401" s="614"/>
      <c r="G401" s="614"/>
      <c r="H401" s="614"/>
      <c r="I401" s="614"/>
      <c r="J401" s="614"/>
      <c r="K401" s="614"/>
      <c r="L401" s="614"/>
      <c r="M401" s="614"/>
      <c r="N401" s="614"/>
      <c r="O401" s="614"/>
      <c r="P401" s="614"/>
      <c r="Q401" s="614"/>
      <c r="R401" s="614"/>
      <c r="S401" s="614"/>
      <c r="T401" s="614"/>
      <c r="U401" s="614"/>
      <c r="V401" s="614"/>
      <c r="W401" s="614"/>
      <c r="X401" s="614"/>
      <c r="Y401" s="614"/>
      <c r="Z401" s="614"/>
      <c r="AA401" s="614"/>
      <c r="AB401" s="614"/>
    </row>
    <row r="402" spans="1:28" ht="12.75">
      <c r="A402" s="614"/>
      <c r="B402" s="614"/>
      <c r="C402" s="615"/>
      <c r="D402" s="614"/>
      <c r="E402" s="614"/>
      <c r="F402" s="614"/>
      <c r="G402" s="614"/>
      <c r="H402" s="614"/>
      <c r="I402" s="614"/>
      <c r="J402" s="614"/>
      <c r="K402" s="614"/>
      <c r="L402" s="614"/>
      <c r="M402" s="614"/>
      <c r="N402" s="614"/>
      <c r="O402" s="614"/>
      <c r="P402" s="614"/>
      <c r="Q402" s="614"/>
      <c r="R402" s="614"/>
      <c r="S402" s="614"/>
      <c r="T402" s="614"/>
      <c r="U402" s="614"/>
      <c r="V402" s="614"/>
      <c r="W402" s="614"/>
      <c r="X402" s="614"/>
      <c r="Y402" s="614"/>
      <c r="Z402" s="614"/>
      <c r="AA402" s="614"/>
      <c r="AB402" s="614"/>
    </row>
    <row r="403" spans="1:28" ht="12.75">
      <c r="A403" s="614"/>
      <c r="B403" s="614"/>
      <c r="C403" s="615"/>
      <c r="D403" s="614"/>
      <c r="E403" s="614"/>
      <c r="F403" s="614"/>
      <c r="G403" s="614"/>
      <c r="H403" s="614"/>
      <c r="I403" s="614"/>
      <c r="J403" s="614"/>
      <c r="K403" s="614"/>
      <c r="L403" s="614"/>
      <c r="M403" s="614"/>
      <c r="N403" s="614"/>
      <c r="O403" s="614"/>
      <c r="P403" s="614"/>
      <c r="Q403" s="614"/>
      <c r="R403" s="614"/>
      <c r="S403" s="614"/>
      <c r="T403" s="614"/>
      <c r="U403" s="614"/>
      <c r="V403" s="614"/>
      <c r="W403" s="614"/>
      <c r="X403" s="614"/>
      <c r="Y403" s="614"/>
      <c r="Z403" s="614"/>
      <c r="AA403" s="614"/>
      <c r="AB403" s="614"/>
    </row>
    <row r="404" spans="1:28" ht="12.75">
      <c r="A404" s="614"/>
      <c r="B404" s="614"/>
      <c r="C404" s="615"/>
      <c r="D404" s="614"/>
      <c r="E404" s="614"/>
      <c r="F404" s="614"/>
      <c r="G404" s="614"/>
      <c r="H404" s="614"/>
      <c r="I404" s="614"/>
      <c r="J404" s="614"/>
      <c r="K404" s="614"/>
      <c r="L404" s="614"/>
      <c r="M404" s="614"/>
      <c r="N404" s="614"/>
      <c r="O404" s="614"/>
      <c r="P404" s="614"/>
      <c r="Q404" s="614"/>
      <c r="R404" s="614"/>
      <c r="S404" s="614"/>
      <c r="T404" s="614"/>
      <c r="U404" s="614"/>
      <c r="V404" s="614"/>
      <c r="W404" s="614"/>
      <c r="X404" s="614"/>
      <c r="Y404" s="614"/>
      <c r="Z404" s="614"/>
      <c r="AA404" s="614"/>
      <c r="AB404" s="614"/>
    </row>
    <row r="405" spans="1:28" ht="12.75">
      <c r="A405" s="614"/>
      <c r="B405" s="614"/>
      <c r="C405" s="615"/>
      <c r="D405" s="614"/>
      <c r="E405" s="614"/>
      <c r="F405" s="614"/>
      <c r="G405" s="614"/>
      <c r="H405" s="614"/>
      <c r="I405" s="614"/>
      <c r="J405" s="614"/>
      <c r="K405" s="614"/>
      <c r="L405" s="614"/>
      <c r="M405" s="614"/>
      <c r="N405" s="614"/>
      <c r="O405" s="614"/>
      <c r="P405" s="614"/>
      <c r="Q405" s="614"/>
      <c r="R405" s="614"/>
      <c r="S405" s="614"/>
      <c r="T405" s="614"/>
      <c r="U405" s="614"/>
      <c r="V405" s="614"/>
      <c r="W405" s="614"/>
      <c r="X405" s="614"/>
      <c r="Y405" s="614"/>
      <c r="Z405" s="614"/>
      <c r="AA405" s="614"/>
      <c r="AB405" s="614"/>
    </row>
    <row r="406" spans="1:28" ht="12.75">
      <c r="A406" s="614"/>
      <c r="B406" s="614"/>
      <c r="C406" s="615"/>
      <c r="D406" s="614"/>
      <c r="E406" s="614"/>
      <c r="F406" s="614"/>
      <c r="G406" s="614"/>
      <c r="H406" s="614"/>
      <c r="I406" s="614"/>
      <c r="J406" s="614"/>
      <c r="K406" s="614"/>
      <c r="L406" s="614"/>
      <c r="M406" s="614"/>
      <c r="N406" s="614"/>
      <c r="O406" s="614"/>
      <c r="P406" s="614"/>
      <c r="Q406" s="614"/>
      <c r="R406" s="614"/>
      <c r="S406" s="614"/>
      <c r="T406" s="614"/>
      <c r="U406" s="614"/>
      <c r="V406" s="614"/>
      <c r="W406" s="614"/>
      <c r="X406" s="614"/>
      <c r="Y406" s="614"/>
      <c r="Z406" s="614"/>
      <c r="AA406" s="614"/>
      <c r="AB406" s="614"/>
    </row>
    <row r="407" spans="1:28" ht="12.75">
      <c r="A407" s="614"/>
      <c r="B407" s="614"/>
      <c r="C407" s="615"/>
      <c r="D407" s="614"/>
      <c r="E407" s="614"/>
      <c r="F407" s="614"/>
      <c r="G407" s="614"/>
      <c r="H407" s="614"/>
      <c r="I407" s="614"/>
      <c r="J407" s="614"/>
      <c r="K407" s="614"/>
      <c r="L407" s="614"/>
      <c r="M407" s="614"/>
      <c r="N407" s="614"/>
      <c r="O407" s="614"/>
      <c r="P407" s="614"/>
      <c r="Q407" s="614"/>
      <c r="R407" s="614"/>
      <c r="S407" s="614"/>
      <c r="T407" s="614"/>
      <c r="U407" s="614"/>
      <c r="V407" s="614"/>
      <c r="W407" s="614"/>
      <c r="X407" s="614"/>
      <c r="Y407" s="614"/>
      <c r="Z407" s="614"/>
      <c r="AA407" s="614"/>
      <c r="AB407" s="614"/>
    </row>
    <row r="408" spans="1:28" ht="12.75">
      <c r="A408" s="614"/>
      <c r="B408" s="614"/>
      <c r="C408" s="615"/>
      <c r="D408" s="614"/>
      <c r="E408" s="614"/>
      <c r="F408" s="614"/>
      <c r="G408" s="614"/>
      <c r="H408" s="614"/>
      <c r="I408" s="614"/>
      <c r="J408" s="614"/>
      <c r="K408" s="614"/>
      <c r="L408" s="614"/>
      <c r="M408" s="614"/>
      <c r="N408" s="614"/>
      <c r="O408" s="614"/>
      <c r="P408" s="614"/>
      <c r="Q408" s="614"/>
      <c r="R408" s="614"/>
      <c r="S408" s="614"/>
      <c r="T408" s="614"/>
      <c r="U408" s="614"/>
      <c r="V408" s="614"/>
      <c r="W408" s="614"/>
      <c r="X408" s="614"/>
      <c r="Y408" s="614"/>
      <c r="Z408" s="614"/>
      <c r="AA408" s="614"/>
      <c r="AB408" s="614"/>
    </row>
    <row r="409" spans="1:28" ht="12.75">
      <c r="A409" s="614"/>
      <c r="B409" s="614"/>
      <c r="C409" s="615"/>
      <c r="D409" s="614"/>
      <c r="E409" s="614"/>
      <c r="F409" s="614"/>
      <c r="G409" s="614"/>
      <c r="H409" s="614"/>
      <c r="I409" s="614"/>
      <c r="J409" s="614"/>
      <c r="K409" s="614"/>
      <c r="L409" s="614"/>
      <c r="M409" s="614"/>
      <c r="N409" s="614"/>
      <c r="O409" s="614"/>
      <c r="P409" s="614"/>
      <c r="Q409" s="614"/>
      <c r="R409" s="614"/>
      <c r="S409" s="614"/>
      <c r="T409" s="614"/>
      <c r="U409" s="614"/>
      <c r="V409" s="614"/>
      <c r="W409" s="614"/>
      <c r="X409" s="614"/>
      <c r="Y409" s="614"/>
      <c r="Z409" s="614"/>
      <c r="AA409" s="614"/>
      <c r="AB409" s="614"/>
    </row>
    <row r="410" spans="1:28" ht="12.75">
      <c r="A410" s="614"/>
      <c r="B410" s="614"/>
      <c r="C410" s="615"/>
      <c r="D410" s="614"/>
      <c r="E410" s="614"/>
      <c r="F410" s="614"/>
      <c r="G410" s="614"/>
      <c r="H410" s="614"/>
      <c r="I410" s="614"/>
      <c r="J410" s="614"/>
      <c r="K410" s="614"/>
      <c r="L410" s="614"/>
      <c r="M410" s="614"/>
      <c r="N410" s="614"/>
      <c r="O410" s="614"/>
      <c r="P410" s="614"/>
      <c r="Q410" s="614"/>
      <c r="R410" s="614"/>
      <c r="S410" s="614"/>
      <c r="T410" s="614"/>
      <c r="U410" s="614"/>
      <c r="V410" s="614"/>
      <c r="W410" s="614"/>
      <c r="X410" s="614"/>
      <c r="Y410" s="614"/>
      <c r="Z410" s="614"/>
      <c r="AA410" s="614"/>
      <c r="AB410" s="614"/>
    </row>
    <row r="411" spans="1:28" ht="12.75">
      <c r="A411" s="614"/>
      <c r="B411" s="614"/>
      <c r="C411" s="615"/>
      <c r="D411" s="614"/>
      <c r="E411" s="614"/>
      <c r="F411" s="614"/>
      <c r="G411" s="614"/>
      <c r="H411" s="614"/>
      <c r="I411" s="614"/>
      <c r="J411" s="614"/>
      <c r="K411" s="614"/>
      <c r="L411" s="614"/>
      <c r="M411" s="614"/>
      <c r="N411" s="614"/>
      <c r="O411" s="614"/>
      <c r="P411" s="614"/>
      <c r="Q411" s="614"/>
      <c r="R411" s="614"/>
      <c r="S411" s="614"/>
      <c r="T411" s="614"/>
      <c r="U411" s="614"/>
      <c r="V411" s="614"/>
      <c r="W411" s="614"/>
      <c r="X411" s="614"/>
      <c r="Y411" s="614"/>
      <c r="Z411" s="614"/>
      <c r="AA411" s="614"/>
      <c r="AB411" s="614"/>
    </row>
    <row r="412" spans="1:28" ht="12.75">
      <c r="A412" s="614"/>
      <c r="B412" s="614"/>
      <c r="C412" s="615"/>
      <c r="D412" s="614"/>
      <c r="E412" s="614"/>
      <c r="F412" s="614"/>
      <c r="G412" s="614"/>
      <c r="H412" s="614"/>
      <c r="I412" s="614"/>
      <c r="J412" s="614"/>
      <c r="K412" s="614"/>
      <c r="L412" s="614"/>
      <c r="M412" s="614"/>
      <c r="N412" s="614"/>
      <c r="O412" s="614"/>
      <c r="P412" s="614"/>
      <c r="Q412" s="614"/>
      <c r="R412" s="614"/>
      <c r="S412" s="614"/>
      <c r="T412" s="614"/>
      <c r="U412" s="614"/>
      <c r="V412" s="614"/>
      <c r="W412" s="614"/>
      <c r="X412" s="614"/>
      <c r="Y412" s="614"/>
      <c r="Z412" s="614"/>
      <c r="AA412" s="614"/>
      <c r="AB412" s="614"/>
    </row>
    <row r="413" spans="1:28" ht="12.75">
      <c r="A413" s="614"/>
      <c r="B413" s="614"/>
      <c r="C413" s="615"/>
      <c r="D413" s="614"/>
      <c r="E413" s="614"/>
      <c r="F413" s="614"/>
      <c r="G413" s="614"/>
      <c r="H413" s="614"/>
      <c r="I413" s="614"/>
      <c r="J413" s="614"/>
      <c r="K413" s="614"/>
      <c r="L413" s="614"/>
      <c r="M413" s="614"/>
      <c r="N413" s="614"/>
      <c r="O413" s="614"/>
      <c r="P413" s="614"/>
      <c r="Q413" s="614"/>
      <c r="R413" s="614"/>
      <c r="S413" s="614"/>
      <c r="T413" s="614"/>
      <c r="U413" s="614"/>
      <c r="V413" s="614"/>
      <c r="W413" s="614"/>
      <c r="X413" s="614"/>
      <c r="Y413" s="614"/>
      <c r="Z413" s="614"/>
      <c r="AA413" s="614"/>
      <c r="AB413" s="614"/>
    </row>
    <row r="414" spans="1:28" ht="12.75">
      <c r="A414" s="614"/>
      <c r="B414" s="614"/>
      <c r="C414" s="615"/>
      <c r="D414" s="614"/>
      <c r="E414" s="614"/>
      <c r="F414" s="614"/>
      <c r="G414" s="614"/>
      <c r="H414" s="614"/>
      <c r="I414" s="614"/>
      <c r="J414" s="614"/>
      <c r="K414" s="614"/>
      <c r="L414" s="614"/>
      <c r="M414" s="614"/>
      <c r="N414" s="614"/>
      <c r="O414" s="614"/>
      <c r="P414" s="614"/>
      <c r="Q414" s="614"/>
      <c r="R414" s="614"/>
      <c r="S414" s="614"/>
      <c r="T414" s="614"/>
      <c r="U414" s="614"/>
      <c r="V414" s="614"/>
      <c r="W414" s="614"/>
      <c r="X414" s="614"/>
      <c r="Y414" s="614"/>
      <c r="Z414" s="614"/>
      <c r="AA414" s="614"/>
      <c r="AB414" s="614"/>
    </row>
    <row r="415" spans="1:28" ht="12.75">
      <c r="A415" s="614"/>
      <c r="B415" s="614"/>
      <c r="C415" s="615"/>
      <c r="D415" s="614"/>
      <c r="E415" s="614"/>
      <c r="F415" s="614"/>
      <c r="G415" s="614"/>
      <c r="H415" s="614"/>
      <c r="I415" s="614"/>
      <c r="J415" s="614"/>
      <c r="K415" s="614"/>
      <c r="L415" s="614"/>
      <c r="M415" s="614"/>
      <c r="N415" s="614"/>
      <c r="O415" s="614"/>
      <c r="P415" s="614"/>
      <c r="Q415" s="614"/>
      <c r="R415" s="614"/>
      <c r="S415" s="614"/>
      <c r="T415" s="614"/>
      <c r="U415" s="614"/>
      <c r="V415" s="614"/>
      <c r="W415" s="614"/>
      <c r="X415" s="614"/>
      <c r="Y415" s="614"/>
      <c r="Z415" s="614"/>
      <c r="AA415" s="614"/>
      <c r="AB415" s="614"/>
    </row>
    <row r="416" spans="1:28" ht="12.75">
      <c r="A416" s="614"/>
      <c r="B416" s="614"/>
      <c r="C416" s="615"/>
      <c r="D416" s="614"/>
      <c r="E416" s="614"/>
      <c r="F416" s="614"/>
      <c r="G416" s="614"/>
      <c r="H416" s="614"/>
      <c r="I416" s="614"/>
      <c r="J416" s="614"/>
      <c r="K416" s="614"/>
      <c r="L416" s="614"/>
      <c r="M416" s="614"/>
      <c r="N416" s="614"/>
      <c r="O416" s="614"/>
      <c r="P416" s="614"/>
      <c r="Q416" s="614"/>
      <c r="R416" s="614"/>
      <c r="S416" s="614"/>
      <c r="T416" s="614"/>
      <c r="U416" s="614"/>
      <c r="V416" s="614"/>
      <c r="W416" s="614"/>
      <c r="X416" s="614"/>
      <c r="Y416" s="614"/>
      <c r="Z416" s="614"/>
      <c r="AA416" s="614"/>
      <c r="AB416" s="614"/>
    </row>
    <row r="417" spans="1:28" ht="12.75">
      <c r="A417" s="614"/>
      <c r="B417" s="614"/>
      <c r="C417" s="615"/>
      <c r="D417" s="614"/>
      <c r="E417" s="614"/>
      <c r="F417" s="614"/>
      <c r="G417" s="614"/>
      <c r="H417" s="614"/>
      <c r="I417" s="614"/>
      <c r="J417" s="614"/>
      <c r="K417" s="614"/>
      <c r="L417" s="614"/>
      <c r="M417" s="614"/>
      <c r="N417" s="614"/>
      <c r="O417" s="614"/>
      <c r="P417" s="614"/>
      <c r="Q417" s="614"/>
      <c r="R417" s="614"/>
      <c r="S417" s="614"/>
      <c r="T417" s="614"/>
      <c r="U417" s="614"/>
      <c r="V417" s="614"/>
      <c r="W417" s="614"/>
      <c r="X417" s="614"/>
      <c r="Y417" s="614"/>
      <c r="Z417" s="614"/>
      <c r="AA417" s="614"/>
      <c r="AB417" s="614"/>
    </row>
    <row r="418" spans="1:28" ht="12.75">
      <c r="A418" s="614"/>
      <c r="B418" s="614"/>
      <c r="C418" s="615"/>
      <c r="D418" s="614"/>
      <c r="E418" s="614"/>
      <c r="F418" s="614"/>
      <c r="G418" s="614"/>
      <c r="H418" s="614"/>
      <c r="I418" s="614"/>
      <c r="J418" s="614"/>
      <c r="K418" s="614"/>
      <c r="L418" s="614"/>
      <c r="M418" s="614"/>
      <c r="N418" s="614"/>
      <c r="O418" s="614"/>
      <c r="P418" s="614"/>
      <c r="Q418" s="614"/>
      <c r="R418" s="614"/>
      <c r="S418" s="614"/>
      <c r="T418" s="614"/>
      <c r="U418" s="614"/>
      <c r="V418" s="614"/>
      <c r="W418" s="614"/>
      <c r="X418" s="614"/>
      <c r="Y418" s="614"/>
      <c r="Z418" s="614"/>
      <c r="AA418" s="614"/>
      <c r="AB418" s="614"/>
    </row>
    <row r="419" spans="1:28" ht="12.75">
      <c r="A419" s="614"/>
      <c r="B419" s="614"/>
      <c r="C419" s="615"/>
      <c r="D419" s="614"/>
      <c r="E419" s="614"/>
      <c r="F419" s="614"/>
      <c r="G419" s="614"/>
      <c r="H419" s="614"/>
      <c r="I419" s="614"/>
      <c r="J419" s="614"/>
      <c r="K419" s="614"/>
      <c r="L419" s="614"/>
      <c r="M419" s="614"/>
      <c r="N419" s="614"/>
      <c r="O419" s="614"/>
      <c r="P419" s="614"/>
      <c r="Q419" s="614"/>
      <c r="R419" s="614"/>
      <c r="S419" s="614"/>
      <c r="T419" s="614"/>
      <c r="U419" s="614"/>
      <c r="V419" s="614"/>
      <c r="W419" s="614"/>
      <c r="X419" s="614"/>
      <c r="Y419" s="614"/>
      <c r="Z419" s="614"/>
      <c r="AA419" s="614"/>
      <c r="AB419" s="614"/>
    </row>
    <row r="420" spans="1:28" ht="12.75">
      <c r="A420" s="614"/>
      <c r="B420" s="614"/>
      <c r="C420" s="615"/>
      <c r="D420" s="614"/>
      <c r="E420" s="614"/>
      <c r="F420" s="614"/>
      <c r="G420" s="614"/>
      <c r="H420" s="614"/>
      <c r="I420" s="614"/>
      <c r="J420" s="614"/>
      <c r="K420" s="614"/>
      <c r="L420" s="614"/>
      <c r="M420" s="614"/>
      <c r="N420" s="614"/>
      <c r="O420" s="614"/>
      <c r="P420" s="614"/>
      <c r="Q420" s="614"/>
      <c r="R420" s="614"/>
      <c r="S420" s="614"/>
      <c r="T420" s="614"/>
      <c r="U420" s="614"/>
      <c r="V420" s="614"/>
      <c r="W420" s="614"/>
      <c r="X420" s="614"/>
      <c r="Y420" s="614"/>
      <c r="Z420" s="614"/>
      <c r="AA420" s="614"/>
      <c r="AB420" s="614"/>
    </row>
    <row r="421" spans="1:28" ht="12.75">
      <c r="A421" s="614"/>
      <c r="B421" s="614"/>
      <c r="C421" s="615"/>
      <c r="D421" s="614"/>
      <c r="E421" s="614"/>
      <c r="F421" s="614"/>
      <c r="G421" s="614"/>
      <c r="H421" s="614"/>
      <c r="I421" s="614"/>
      <c r="J421" s="614"/>
      <c r="K421" s="614"/>
      <c r="L421" s="614"/>
      <c r="M421" s="614"/>
      <c r="N421" s="614"/>
      <c r="O421" s="614"/>
      <c r="P421" s="614"/>
      <c r="Q421" s="614"/>
      <c r="R421" s="614"/>
      <c r="S421" s="614"/>
      <c r="T421" s="614"/>
      <c r="U421" s="614"/>
      <c r="V421" s="614"/>
      <c r="W421" s="614"/>
      <c r="X421" s="614"/>
      <c r="Y421" s="614"/>
      <c r="Z421" s="614"/>
      <c r="AA421" s="614"/>
      <c r="AB421" s="614"/>
    </row>
    <row r="422" spans="1:28" ht="12.75">
      <c r="A422" s="614"/>
      <c r="B422" s="614"/>
      <c r="C422" s="615"/>
      <c r="D422" s="614"/>
      <c r="E422" s="614"/>
      <c r="F422" s="614"/>
      <c r="G422" s="614"/>
      <c r="H422" s="614"/>
      <c r="I422" s="614"/>
      <c r="J422" s="614"/>
      <c r="K422" s="614"/>
      <c r="L422" s="614"/>
      <c r="M422" s="614"/>
      <c r="N422" s="614"/>
      <c r="O422" s="614"/>
      <c r="P422" s="614"/>
      <c r="Q422" s="614"/>
      <c r="R422" s="614"/>
      <c r="S422" s="614"/>
      <c r="T422" s="614"/>
      <c r="U422" s="614"/>
      <c r="V422" s="614"/>
      <c r="W422" s="614"/>
      <c r="X422" s="614"/>
      <c r="Y422" s="614"/>
      <c r="Z422" s="614"/>
      <c r="AA422" s="614"/>
      <c r="AB422" s="614"/>
    </row>
    <row r="423" spans="1:28" ht="12.75">
      <c r="A423" s="614"/>
      <c r="B423" s="614"/>
      <c r="C423" s="615"/>
      <c r="D423" s="614"/>
      <c r="E423" s="614"/>
      <c r="F423" s="614"/>
      <c r="G423" s="614"/>
      <c r="H423" s="614"/>
      <c r="I423" s="614"/>
      <c r="J423" s="614"/>
      <c r="K423" s="614"/>
      <c r="L423" s="614"/>
      <c r="M423" s="614"/>
      <c r="N423" s="614"/>
      <c r="O423" s="614"/>
      <c r="P423" s="614"/>
      <c r="Q423" s="614"/>
      <c r="R423" s="614"/>
      <c r="S423" s="614"/>
      <c r="T423" s="614"/>
      <c r="U423" s="614"/>
      <c r="V423" s="614"/>
      <c r="W423" s="614"/>
      <c r="X423" s="614"/>
      <c r="Y423" s="614"/>
      <c r="Z423" s="614"/>
      <c r="AA423" s="614"/>
      <c r="AB423" s="614"/>
    </row>
    <row r="424" spans="1:28" ht="12.75">
      <c r="A424" s="614"/>
      <c r="B424" s="614"/>
      <c r="C424" s="615"/>
      <c r="D424" s="614"/>
      <c r="E424" s="614"/>
      <c r="F424" s="614"/>
      <c r="G424" s="614"/>
      <c r="H424" s="614"/>
      <c r="I424" s="614"/>
      <c r="J424" s="614"/>
      <c r="K424" s="614"/>
      <c r="L424" s="614"/>
      <c r="M424" s="614"/>
      <c r="N424" s="614"/>
      <c r="O424" s="614"/>
      <c r="P424" s="614"/>
      <c r="Q424" s="614"/>
      <c r="R424" s="614"/>
      <c r="S424" s="614"/>
      <c r="T424" s="614"/>
      <c r="U424" s="614"/>
      <c r="V424" s="614"/>
      <c r="W424" s="614"/>
      <c r="X424" s="614"/>
      <c r="Y424" s="614"/>
      <c r="Z424" s="614"/>
      <c r="AA424" s="614"/>
      <c r="AB424" s="614"/>
    </row>
    <row r="425" spans="1:28" ht="12.75">
      <c r="A425" s="614"/>
      <c r="B425" s="614"/>
      <c r="C425" s="615"/>
      <c r="D425" s="614"/>
      <c r="E425" s="614"/>
      <c r="F425" s="614"/>
      <c r="G425" s="614"/>
      <c r="H425" s="614"/>
      <c r="I425" s="614"/>
      <c r="J425" s="614"/>
      <c r="K425" s="614"/>
      <c r="L425" s="614"/>
      <c r="M425" s="614"/>
      <c r="N425" s="614"/>
      <c r="O425" s="614"/>
      <c r="P425" s="614"/>
      <c r="Q425" s="614"/>
      <c r="R425" s="614"/>
      <c r="S425" s="614"/>
      <c r="T425" s="614"/>
      <c r="U425" s="614"/>
      <c r="V425" s="614"/>
      <c r="W425" s="614"/>
      <c r="X425" s="614"/>
      <c r="Y425" s="614"/>
      <c r="Z425" s="614"/>
      <c r="AA425" s="614"/>
      <c r="AB425" s="614"/>
    </row>
    <row r="426" spans="1:28" ht="12.75">
      <c r="A426" s="614"/>
      <c r="B426" s="614"/>
      <c r="C426" s="615"/>
      <c r="D426" s="614"/>
      <c r="E426" s="614"/>
      <c r="F426" s="614"/>
      <c r="G426" s="614"/>
      <c r="H426" s="614"/>
      <c r="I426" s="614"/>
      <c r="J426" s="614"/>
      <c r="K426" s="614"/>
      <c r="L426" s="614"/>
      <c r="M426" s="614"/>
      <c r="N426" s="614"/>
      <c r="O426" s="614"/>
      <c r="P426" s="614"/>
      <c r="Q426" s="614"/>
      <c r="R426" s="614"/>
      <c r="S426" s="614"/>
      <c r="T426" s="614"/>
      <c r="U426" s="614"/>
      <c r="V426" s="614"/>
      <c r="W426" s="614"/>
      <c r="X426" s="614"/>
      <c r="Y426" s="614"/>
      <c r="Z426" s="614"/>
      <c r="AA426" s="614"/>
      <c r="AB426" s="614"/>
    </row>
    <row r="427" spans="1:28" ht="12.75">
      <c r="A427" s="614"/>
      <c r="B427" s="614"/>
      <c r="C427" s="615"/>
      <c r="D427" s="614"/>
      <c r="E427" s="614"/>
      <c r="F427" s="614"/>
      <c r="G427" s="614"/>
      <c r="H427" s="614"/>
      <c r="I427" s="614"/>
      <c r="J427" s="614"/>
      <c r="K427" s="614"/>
      <c r="L427" s="614"/>
      <c r="M427" s="614"/>
      <c r="N427" s="614"/>
      <c r="O427" s="614"/>
      <c r="P427" s="614"/>
      <c r="Q427" s="614"/>
      <c r="R427" s="614"/>
      <c r="S427" s="614"/>
      <c r="T427" s="614"/>
      <c r="U427" s="614"/>
      <c r="V427" s="614"/>
      <c r="W427" s="614"/>
      <c r="X427" s="614"/>
      <c r="Y427" s="614"/>
      <c r="Z427" s="614"/>
      <c r="AA427" s="614"/>
      <c r="AB427" s="614"/>
    </row>
    <row r="428" spans="1:28" ht="12.75">
      <c r="A428" s="614"/>
      <c r="B428" s="614"/>
      <c r="C428" s="615"/>
      <c r="D428" s="614"/>
      <c r="E428" s="614"/>
      <c r="F428" s="614"/>
      <c r="G428" s="614"/>
      <c r="H428" s="614"/>
      <c r="I428" s="614"/>
      <c r="J428" s="614"/>
      <c r="K428" s="614"/>
      <c r="L428" s="614"/>
      <c r="M428" s="614"/>
      <c r="N428" s="614"/>
      <c r="O428" s="614"/>
      <c r="P428" s="614"/>
      <c r="Q428" s="614"/>
      <c r="R428" s="614"/>
      <c r="S428" s="614"/>
      <c r="T428" s="614"/>
      <c r="U428" s="614"/>
      <c r="V428" s="614"/>
      <c r="W428" s="614"/>
      <c r="X428" s="614"/>
      <c r="Y428" s="614"/>
      <c r="Z428" s="614"/>
      <c r="AA428" s="614"/>
      <c r="AB428" s="614"/>
    </row>
    <row r="429" spans="1:28" ht="12.75">
      <c r="A429" s="614"/>
      <c r="B429" s="614"/>
      <c r="C429" s="615"/>
      <c r="D429" s="614"/>
      <c r="E429" s="614"/>
      <c r="F429" s="614"/>
      <c r="G429" s="614"/>
      <c r="H429" s="614"/>
      <c r="I429" s="614"/>
      <c r="J429" s="614"/>
      <c r="K429" s="614"/>
      <c r="L429" s="614"/>
      <c r="M429" s="614"/>
      <c r="N429" s="614"/>
      <c r="O429" s="614"/>
      <c r="P429" s="614"/>
      <c r="Q429" s="614"/>
      <c r="R429" s="614"/>
      <c r="S429" s="614"/>
      <c r="T429" s="614"/>
      <c r="U429" s="614"/>
      <c r="V429" s="614"/>
      <c r="W429" s="614"/>
      <c r="X429" s="614"/>
      <c r="Y429" s="614"/>
      <c r="Z429" s="614"/>
      <c r="AA429" s="614"/>
      <c r="AB429" s="614"/>
    </row>
    <row r="430" spans="1:28" ht="12.75">
      <c r="A430" s="614"/>
      <c r="B430" s="614"/>
      <c r="C430" s="615"/>
      <c r="D430" s="614"/>
      <c r="E430" s="614"/>
      <c r="F430" s="614"/>
      <c r="G430" s="614"/>
      <c r="H430" s="614"/>
      <c r="I430" s="614"/>
      <c r="J430" s="614"/>
      <c r="K430" s="614"/>
      <c r="L430" s="614"/>
      <c r="M430" s="614"/>
      <c r="N430" s="614"/>
      <c r="O430" s="614"/>
      <c r="P430" s="614"/>
      <c r="Q430" s="614"/>
      <c r="R430" s="614"/>
      <c r="S430" s="614"/>
      <c r="T430" s="614"/>
      <c r="U430" s="614"/>
      <c r="V430" s="614"/>
      <c r="W430" s="614"/>
      <c r="X430" s="614"/>
      <c r="Y430" s="614"/>
      <c r="Z430" s="614"/>
      <c r="AA430" s="614"/>
      <c r="AB430" s="614"/>
    </row>
    <row r="431" spans="1:28" ht="12.75">
      <c r="A431" s="614"/>
      <c r="B431" s="614"/>
      <c r="C431" s="615"/>
      <c r="D431" s="614"/>
      <c r="E431" s="614"/>
      <c r="F431" s="614"/>
      <c r="G431" s="614"/>
      <c r="H431" s="614"/>
      <c r="I431" s="614"/>
      <c r="J431" s="614"/>
      <c r="K431" s="614"/>
      <c r="L431" s="614"/>
      <c r="M431" s="614"/>
      <c r="N431" s="614"/>
      <c r="O431" s="614"/>
      <c r="P431" s="614"/>
      <c r="Q431" s="614"/>
      <c r="R431" s="614"/>
      <c r="S431" s="614"/>
      <c r="T431" s="614"/>
      <c r="U431" s="614"/>
      <c r="V431" s="614"/>
      <c r="W431" s="614"/>
      <c r="X431" s="614"/>
      <c r="Y431" s="614"/>
      <c r="Z431" s="614"/>
      <c r="AA431" s="614"/>
      <c r="AB431" s="614"/>
    </row>
    <row r="432" spans="1:28" ht="12.75">
      <c r="A432" s="614"/>
      <c r="B432" s="614"/>
      <c r="C432" s="615"/>
      <c r="D432" s="614"/>
      <c r="E432" s="614"/>
      <c r="F432" s="614"/>
      <c r="G432" s="614"/>
      <c r="H432" s="614"/>
      <c r="I432" s="614"/>
      <c r="J432" s="614"/>
      <c r="K432" s="614"/>
      <c r="L432" s="614"/>
      <c r="M432" s="614"/>
      <c r="N432" s="614"/>
      <c r="O432" s="614"/>
      <c r="P432" s="614"/>
      <c r="Q432" s="614"/>
      <c r="R432" s="614"/>
      <c r="S432" s="614"/>
      <c r="T432" s="614"/>
      <c r="U432" s="614"/>
      <c r="V432" s="614"/>
      <c r="W432" s="614"/>
      <c r="X432" s="614"/>
      <c r="Y432" s="614"/>
      <c r="Z432" s="614"/>
      <c r="AA432" s="614"/>
      <c r="AB432" s="614"/>
    </row>
    <row r="433" spans="1:28" ht="12.75">
      <c r="A433" s="614"/>
      <c r="B433" s="614"/>
      <c r="C433" s="615"/>
      <c r="D433" s="614"/>
      <c r="E433" s="614"/>
      <c r="F433" s="614"/>
      <c r="G433" s="614"/>
      <c r="H433" s="614"/>
      <c r="I433" s="614"/>
      <c r="J433" s="614"/>
      <c r="K433" s="614"/>
      <c r="L433" s="614"/>
      <c r="M433" s="614"/>
      <c r="N433" s="614"/>
      <c r="O433" s="614"/>
      <c r="P433" s="614"/>
      <c r="Q433" s="614"/>
      <c r="R433" s="614"/>
      <c r="S433" s="614"/>
      <c r="T433" s="614"/>
      <c r="U433" s="614"/>
      <c r="V433" s="614"/>
      <c r="W433" s="614"/>
      <c r="X433" s="614"/>
      <c r="Y433" s="614"/>
      <c r="Z433" s="614"/>
      <c r="AA433" s="614"/>
      <c r="AB433" s="614"/>
    </row>
    <row r="434" spans="1:28" ht="12.75">
      <c r="A434" s="614"/>
      <c r="B434" s="614"/>
      <c r="C434" s="615"/>
      <c r="D434" s="614"/>
      <c r="E434" s="614"/>
      <c r="F434" s="614"/>
      <c r="G434" s="614"/>
      <c r="H434" s="614"/>
      <c r="I434" s="614"/>
      <c r="J434" s="614"/>
      <c r="K434" s="614"/>
      <c r="L434" s="614"/>
      <c r="M434" s="614"/>
      <c r="N434" s="614"/>
      <c r="O434" s="614"/>
      <c r="P434" s="614"/>
      <c r="Q434" s="614"/>
      <c r="R434" s="614"/>
      <c r="S434" s="614"/>
      <c r="T434" s="614"/>
      <c r="U434" s="614"/>
      <c r="V434" s="614"/>
      <c r="W434" s="614"/>
      <c r="X434" s="614"/>
      <c r="Y434" s="614"/>
      <c r="Z434" s="614"/>
      <c r="AA434" s="614"/>
      <c r="AB434" s="614"/>
    </row>
    <row r="435" spans="1:28" ht="12.75">
      <c r="A435" s="614"/>
      <c r="B435" s="614"/>
      <c r="C435" s="615"/>
      <c r="D435" s="614"/>
      <c r="E435" s="614"/>
      <c r="F435" s="614"/>
      <c r="G435" s="614"/>
      <c r="H435" s="614"/>
      <c r="I435" s="614"/>
      <c r="J435" s="614"/>
      <c r="K435" s="614"/>
      <c r="L435" s="614"/>
      <c r="M435" s="614"/>
      <c r="N435" s="614"/>
      <c r="O435" s="614"/>
      <c r="P435" s="614"/>
      <c r="Q435" s="614"/>
      <c r="R435" s="614"/>
      <c r="S435" s="614"/>
      <c r="T435" s="614"/>
      <c r="U435" s="614"/>
      <c r="V435" s="614"/>
      <c r="W435" s="614"/>
      <c r="X435" s="614"/>
      <c r="Y435" s="614"/>
      <c r="Z435" s="614"/>
      <c r="AA435" s="614"/>
      <c r="AB435" s="614"/>
    </row>
    <row r="436" spans="1:28" ht="12.75">
      <c r="A436" s="614"/>
      <c r="B436" s="614"/>
      <c r="C436" s="615"/>
      <c r="D436" s="614"/>
      <c r="E436" s="614"/>
      <c r="F436" s="614"/>
      <c r="G436" s="614"/>
      <c r="H436" s="614"/>
      <c r="I436" s="614"/>
      <c r="J436" s="614"/>
      <c r="K436" s="614"/>
      <c r="L436" s="614"/>
      <c r="M436" s="614"/>
      <c r="N436" s="614"/>
      <c r="O436" s="614"/>
      <c r="P436" s="614"/>
      <c r="Q436" s="614"/>
      <c r="R436" s="614"/>
      <c r="S436" s="614"/>
      <c r="T436" s="614"/>
      <c r="U436" s="614"/>
      <c r="V436" s="614"/>
      <c r="W436" s="614"/>
      <c r="X436" s="614"/>
      <c r="Y436" s="614"/>
      <c r="Z436" s="614"/>
      <c r="AA436" s="614"/>
      <c r="AB436" s="614"/>
    </row>
    <row r="437" spans="1:28" ht="12.75">
      <c r="A437" s="614"/>
      <c r="B437" s="614"/>
      <c r="C437" s="615"/>
      <c r="D437" s="614"/>
      <c r="E437" s="614"/>
      <c r="F437" s="614"/>
      <c r="G437" s="614"/>
      <c r="H437" s="614"/>
      <c r="I437" s="614"/>
      <c r="J437" s="614"/>
      <c r="K437" s="614"/>
      <c r="L437" s="614"/>
      <c r="M437" s="614"/>
      <c r="N437" s="614"/>
      <c r="O437" s="614"/>
      <c r="P437" s="614"/>
      <c r="Q437" s="614"/>
      <c r="R437" s="614"/>
      <c r="S437" s="614"/>
      <c r="T437" s="614"/>
      <c r="U437" s="614"/>
      <c r="V437" s="614"/>
      <c r="W437" s="614"/>
      <c r="X437" s="614"/>
      <c r="Y437" s="614"/>
      <c r="Z437" s="614"/>
      <c r="AA437" s="614"/>
      <c r="AB437" s="614"/>
    </row>
    <row r="438" spans="1:28" ht="12.75">
      <c r="A438" s="614"/>
      <c r="B438" s="614"/>
      <c r="C438" s="615"/>
      <c r="D438" s="614"/>
      <c r="E438" s="614"/>
      <c r="F438" s="614"/>
      <c r="G438" s="614"/>
      <c r="H438" s="614"/>
      <c r="I438" s="614"/>
      <c r="J438" s="614"/>
      <c r="K438" s="614"/>
      <c r="L438" s="614"/>
      <c r="M438" s="614"/>
      <c r="N438" s="614"/>
      <c r="O438" s="614"/>
      <c r="P438" s="614"/>
      <c r="Q438" s="614"/>
      <c r="R438" s="614"/>
      <c r="S438" s="614"/>
      <c r="T438" s="614"/>
      <c r="U438" s="614"/>
      <c r="V438" s="614"/>
      <c r="W438" s="614"/>
      <c r="X438" s="614"/>
      <c r="Y438" s="614"/>
      <c r="Z438" s="614"/>
      <c r="AA438" s="614"/>
      <c r="AB438" s="614"/>
    </row>
    <row r="439" spans="1:28" ht="12.75">
      <c r="A439" s="614"/>
      <c r="B439" s="614"/>
      <c r="C439" s="615"/>
      <c r="D439" s="614"/>
      <c r="E439" s="614"/>
      <c r="F439" s="614"/>
      <c r="G439" s="614"/>
      <c r="H439" s="614"/>
      <c r="I439" s="614"/>
      <c r="J439" s="614"/>
      <c r="K439" s="614"/>
      <c r="L439" s="614"/>
      <c r="M439" s="614"/>
      <c r="N439" s="614"/>
      <c r="O439" s="614"/>
      <c r="P439" s="614"/>
      <c r="Q439" s="614"/>
      <c r="R439" s="614"/>
      <c r="S439" s="614"/>
      <c r="T439" s="614"/>
      <c r="U439" s="614"/>
      <c r="V439" s="614"/>
      <c r="W439" s="614"/>
      <c r="X439" s="614"/>
      <c r="Y439" s="614"/>
      <c r="Z439" s="614"/>
      <c r="AA439" s="614"/>
      <c r="AB439" s="614"/>
    </row>
    <row r="440" spans="1:28" ht="12.75">
      <c r="A440" s="614"/>
      <c r="B440" s="614"/>
      <c r="C440" s="615"/>
      <c r="D440" s="614"/>
      <c r="E440" s="614"/>
      <c r="F440" s="614"/>
      <c r="G440" s="614"/>
      <c r="H440" s="614"/>
      <c r="I440" s="614"/>
      <c r="J440" s="614"/>
      <c r="K440" s="614"/>
      <c r="L440" s="614"/>
      <c r="M440" s="614"/>
      <c r="N440" s="614"/>
      <c r="O440" s="614"/>
      <c r="P440" s="614"/>
      <c r="Q440" s="614"/>
      <c r="R440" s="614"/>
      <c r="S440" s="614"/>
      <c r="T440" s="614"/>
      <c r="U440" s="614"/>
      <c r="V440" s="614"/>
      <c r="W440" s="614"/>
      <c r="X440" s="614"/>
      <c r="Y440" s="614"/>
      <c r="Z440" s="614"/>
      <c r="AA440" s="614"/>
      <c r="AB440" s="614"/>
    </row>
    <row r="441" spans="1:28" ht="12.75">
      <c r="A441" s="614"/>
      <c r="B441" s="614"/>
      <c r="C441" s="615"/>
      <c r="D441" s="614"/>
      <c r="E441" s="614"/>
      <c r="F441" s="614"/>
      <c r="G441" s="614"/>
      <c r="H441" s="614"/>
      <c r="I441" s="614"/>
      <c r="J441" s="614"/>
      <c r="K441" s="614"/>
      <c r="L441" s="614"/>
      <c r="M441" s="614"/>
      <c r="N441" s="614"/>
      <c r="O441" s="614"/>
      <c r="P441" s="614"/>
      <c r="Q441" s="614"/>
      <c r="R441" s="614"/>
      <c r="S441" s="614"/>
      <c r="T441" s="614"/>
      <c r="U441" s="614"/>
      <c r="V441" s="614"/>
      <c r="W441" s="614"/>
      <c r="X441" s="614"/>
      <c r="Y441" s="614"/>
      <c r="Z441" s="614"/>
      <c r="AA441" s="614"/>
      <c r="AB441" s="614"/>
    </row>
    <row r="442" spans="1:28" ht="12.75">
      <c r="A442" s="614"/>
      <c r="B442" s="614"/>
      <c r="C442" s="615"/>
      <c r="D442" s="614"/>
      <c r="E442" s="614"/>
      <c r="F442" s="614"/>
      <c r="G442" s="614"/>
      <c r="H442" s="614"/>
      <c r="I442" s="614"/>
      <c r="J442" s="614"/>
      <c r="K442" s="614"/>
      <c r="L442" s="614"/>
      <c r="M442" s="614"/>
      <c r="N442" s="614"/>
      <c r="O442" s="614"/>
      <c r="P442" s="614"/>
      <c r="Q442" s="614"/>
      <c r="R442" s="614"/>
      <c r="S442" s="614"/>
      <c r="T442" s="614"/>
      <c r="U442" s="614"/>
      <c r="V442" s="614"/>
      <c r="W442" s="614"/>
      <c r="X442" s="614"/>
      <c r="Y442" s="614"/>
      <c r="Z442" s="614"/>
      <c r="AA442" s="614"/>
      <c r="AB442" s="614"/>
    </row>
    <row r="443" spans="1:28" ht="12.75">
      <c r="A443" s="614"/>
      <c r="B443" s="614"/>
      <c r="C443" s="615"/>
      <c r="D443" s="614"/>
      <c r="E443" s="614"/>
      <c r="F443" s="614"/>
      <c r="G443" s="614"/>
      <c r="H443" s="614"/>
      <c r="I443" s="614"/>
      <c r="J443" s="614"/>
      <c r="K443" s="614"/>
      <c r="L443" s="614"/>
      <c r="M443" s="614"/>
      <c r="N443" s="614"/>
      <c r="O443" s="614"/>
      <c r="P443" s="614"/>
      <c r="Q443" s="614"/>
      <c r="R443" s="614"/>
      <c r="S443" s="614"/>
      <c r="T443" s="614"/>
      <c r="U443" s="614"/>
      <c r="V443" s="614"/>
      <c r="W443" s="614"/>
      <c r="X443" s="614"/>
      <c r="Y443" s="614"/>
      <c r="Z443" s="614"/>
      <c r="AA443" s="614"/>
      <c r="AB443" s="614"/>
    </row>
    <row r="444" spans="1:28" ht="12.75">
      <c r="A444" s="614"/>
      <c r="B444" s="614"/>
      <c r="C444" s="615"/>
      <c r="D444" s="614"/>
      <c r="E444" s="614"/>
      <c r="F444" s="614"/>
      <c r="G444" s="614"/>
      <c r="H444" s="614"/>
      <c r="I444" s="614"/>
      <c r="J444" s="614"/>
      <c r="K444" s="614"/>
      <c r="L444" s="614"/>
      <c r="M444" s="614"/>
      <c r="N444" s="614"/>
      <c r="O444" s="614"/>
      <c r="P444" s="614"/>
      <c r="Q444" s="614"/>
      <c r="R444" s="614"/>
      <c r="S444" s="614"/>
      <c r="T444" s="614"/>
      <c r="U444" s="614"/>
      <c r="V444" s="614"/>
      <c r="W444" s="614"/>
      <c r="X444" s="614"/>
      <c r="Y444" s="614"/>
      <c r="Z444" s="614"/>
      <c r="AA444" s="614"/>
      <c r="AB444" s="614"/>
    </row>
    <row r="445" spans="1:28" ht="12.75">
      <c r="A445" s="614"/>
      <c r="B445" s="614"/>
      <c r="C445" s="615"/>
      <c r="D445" s="614"/>
      <c r="E445" s="614"/>
      <c r="F445" s="614"/>
      <c r="G445" s="614"/>
      <c r="H445" s="614"/>
      <c r="I445" s="614"/>
      <c r="J445" s="614"/>
      <c r="K445" s="614"/>
      <c r="L445" s="614"/>
      <c r="M445" s="614"/>
      <c r="N445" s="614"/>
      <c r="O445" s="614"/>
      <c r="P445" s="614"/>
      <c r="Q445" s="614"/>
      <c r="R445" s="614"/>
      <c r="S445" s="614"/>
      <c r="T445" s="614"/>
      <c r="U445" s="614"/>
      <c r="V445" s="614"/>
      <c r="W445" s="614"/>
      <c r="X445" s="614"/>
      <c r="Y445" s="614"/>
      <c r="Z445" s="614"/>
      <c r="AA445" s="614"/>
      <c r="AB445" s="614"/>
    </row>
    <row r="446" spans="1:28" ht="12.75">
      <c r="A446" s="614"/>
      <c r="B446" s="614"/>
      <c r="C446" s="615"/>
      <c r="D446" s="614"/>
      <c r="E446" s="614"/>
      <c r="F446" s="614"/>
      <c r="G446" s="614"/>
      <c r="H446" s="614"/>
      <c r="I446" s="614"/>
      <c r="J446" s="614"/>
      <c r="K446" s="614"/>
      <c r="L446" s="614"/>
      <c r="M446" s="614"/>
      <c r="N446" s="614"/>
      <c r="O446" s="614"/>
      <c r="P446" s="614"/>
      <c r="Q446" s="614"/>
      <c r="R446" s="614"/>
      <c r="S446" s="614"/>
      <c r="T446" s="614"/>
      <c r="U446" s="614"/>
      <c r="V446" s="614"/>
      <c r="W446" s="614"/>
      <c r="X446" s="614"/>
      <c r="Y446" s="614"/>
      <c r="Z446" s="614"/>
      <c r="AA446" s="614"/>
      <c r="AB446" s="614"/>
    </row>
    <row r="447" spans="1:28" ht="12.75">
      <c r="A447" s="614"/>
      <c r="B447" s="614"/>
      <c r="C447" s="615"/>
      <c r="D447" s="614"/>
      <c r="E447" s="614"/>
      <c r="F447" s="614"/>
      <c r="G447" s="614"/>
      <c r="H447" s="614"/>
      <c r="I447" s="614"/>
      <c r="J447" s="614"/>
      <c r="K447" s="614"/>
      <c r="L447" s="614"/>
      <c r="M447" s="614"/>
      <c r="N447" s="614"/>
      <c r="O447" s="614"/>
      <c r="P447" s="614"/>
      <c r="Q447" s="614"/>
      <c r="R447" s="614"/>
      <c r="S447" s="614"/>
      <c r="T447" s="614"/>
      <c r="U447" s="614"/>
      <c r="V447" s="614"/>
      <c r="W447" s="614"/>
      <c r="X447" s="614"/>
      <c r="Y447" s="614"/>
      <c r="Z447" s="614"/>
      <c r="AA447" s="614"/>
      <c r="AB447" s="614"/>
    </row>
    <row r="448" spans="1:28" ht="12.75">
      <c r="A448" s="614"/>
      <c r="B448" s="614"/>
      <c r="C448" s="615"/>
      <c r="D448" s="614"/>
      <c r="E448" s="614"/>
      <c r="F448" s="614"/>
      <c r="G448" s="614"/>
      <c r="H448" s="614"/>
      <c r="I448" s="614"/>
      <c r="J448" s="614"/>
      <c r="K448" s="614"/>
      <c r="L448" s="614"/>
      <c r="M448" s="614"/>
      <c r="N448" s="614"/>
      <c r="O448" s="614"/>
      <c r="P448" s="614"/>
      <c r="Q448" s="614"/>
      <c r="R448" s="614"/>
      <c r="S448" s="614"/>
      <c r="T448" s="614"/>
      <c r="U448" s="614"/>
      <c r="V448" s="614"/>
      <c r="W448" s="614"/>
      <c r="X448" s="614"/>
      <c r="Y448" s="614"/>
      <c r="Z448" s="614"/>
      <c r="AA448" s="614"/>
      <c r="AB448" s="614"/>
    </row>
    <row r="449" spans="1:28" ht="12.75">
      <c r="A449" s="614"/>
      <c r="B449" s="614"/>
      <c r="C449" s="615"/>
      <c r="D449" s="614"/>
      <c r="E449" s="614"/>
      <c r="F449" s="614"/>
      <c r="G449" s="614"/>
      <c r="H449" s="614"/>
      <c r="I449" s="614"/>
      <c r="J449" s="614"/>
      <c r="K449" s="614"/>
      <c r="L449" s="614"/>
      <c r="M449" s="614"/>
      <c r="N449" s="614"/>
      <c r="O449" s="614"/>
      <c r="P449" s="614"/>
      <c r="Q449" s="614"/>
      <c r="R449" s="614"/>
      <c r="S449" s="614"/>
      <c r="T449" s="614"/>
      <c r="U449" s="614"/>
      <c r="V449" s="614"/>
      <c r="W449" s="614"/>
      <c r="X449" s="614"/>
      <c r="Y449" s="614"/>
      <c r="Z449" s="614"/>
      <c r="AA449" s="614"/>
      <c r="AB449" s="614"/>
    </row>
    <row r="450" spans="1:28" ht="12.75">
      <c r="A450" s="614"/>
      <c r="B450" s="614"/>
      <c r="C450" s="615"/>
      <c r="D450" s="614"/>
      <c r="E450" s="614"/>
      <c r="F450" s="614"/>
      <c r="G450" s="614"/>
      <c r="H450" s="614"/>
      <c r="I450" s="614"/>
      <c r="J450" s="614"/>
      <c r="K450" s="614"/>
      <c r="L450" s="614"/>
      <c r="M450" s="614"/>
      <c r="N450" s="614"/>
      <c r="O450" s="614"/>
      <c r="P450" s="614"/>
      <c r="Q450" s="614"/>
      <c r="R450" s="614"/>
      <c r="S450" s="614"/>
      <c r="T450" s="614"/>
      <c r="U450" s="614"/>
      <c r="V450" s="614"/>
      <c r="W450" s="614"/>
      <c r="X450" s="614"/>
      <c r="Y450" s="614"/>
      <c r="Z450" s="614"/>
      <c r="AA450" s="614"/>
      <c r="AB450" s="614"/>
    </row>
    <row r="451" spans="1:28" ht="12.75">
      <c r="A451" s="614"/>
      <c r="B451" s="614"/>
      <c r="C451" s="615"/>
      <c r="D451" s="614"/>
      <c r="E451" s="614"/>
      <c r="F451" s="614"/>
      <c r="G451" s="614"/>
      <c r="H451" s="614"/>
      <c r="I451" s="614"/>
      <c r="J451" s="614"/>
      <c r="K451" s="614"/>
      <c r="L451" s="614"/>
      <c r="M451" s="614"/>
      <c r="N451" s="614"/>
      <c r="O451" s="614"/>
      <c r="P451" s="614"/>
      <c r="Q451" s="614"/>
      <c r="R451" s="614"/>
      <c r="S451" s="614"/>
      <c r="T451" s="614"/>
      <c r="U451" s="614"/>
      <c r="V451" s="614"/>
      <c r="W451" s="614"/>
      <c r="X451" s="614"/>
      <c r="Y451" s="614"/>
      <c r="Z451" s="614"/>
      <c r="AA451" s="614"/>
      <c r="AB451" s="614"/>
    </row>
    <row r="452" spans="1:28" ht="12.75">
      <c r="A452" s="614"/>
      <c r="B452" s="614"/>
      <c r="C452" s="615"/>
      <c r="D452" s="614"/>
      <c r="E452" s="614"/>
      <c r="F452" s="614"/>
      <c r="G452" s="614"/>
      <c r="H452" s="614"/>
      <c r="I452" s="614"/>
      <c r="J452" s="614"/>
      <c r="K452" s="614"/>
      <c r="L452" s="614"/>
      <c r="M452" s="614"/>
      <c r="N452" s="614"/>
      <c r="O452" s="614"/>
      <c r="P452" s="614"/>
      <c r="Q452" s="614"/>
      <c r="R452" s="614"/>
      <c r="S452" s="614"/>
      <c r="T452" s="614"/>
      <c r="U452" s="614"/>
      <c r="V452" s="614"/>
      <c r="W452" s="614"/>
      <c r="X452" s="614"/>
      <c r="Y452" s="614"/>
      <c r="Z452" s="614"/>
      <c r="AA452" s="614"/>
      <c r="AB452" s="614"/>
    </row>
    <row r="453" spans="1:28" ht="12.75">
      <c r="A453" s="614"/>
      <c r="B453" s="614"/>
      <c r="C453" s="615"/>
      <c r="D453" s="614"/>
      <c r="E453" s="614"/>
      <c r="F453" s="614"/>
      <c r="G453" s="614"/>
      <c r="H453" s="614"/>
      <c r="I453" s="614"/>
      <c r="J453" s="614"/>
      <c r="K453" s="614"/>
      <c r="L453" s="614"/>
      <c r="M453" s="614"/>
      <c r="N453" s="614"/>
      <c r="O453" s="614"/>
      <c r="P453" s="614"/>
      <c r="Q453" s="614"/>
      <c r="R453" s="614"/>
      <c r="S453" s="614"/>
      <c r="T453" s="614"/>
      <c r="U453" s="614"/>
      <c r="V453" s="614"/>
      <c r="W453" s="614"/>
      <c r="X453" s="614"/>
      <c r="Y453" s="614"/>
      <c r="Z453" s="614"/>
      <c r="AA453" s="614"/>
      <c r="AB453" s="614"/>
    </row>
    <row r="454" spans="1:28" ht="12.75">
      <c r="A454" s="614"/>
      <c r="B454" s="614"/>
      <c r="C454" s="615"/>
      <c r="D454" s="614"/>
      <c r="E454" s="614"/>
      <c r="F454" s="614"/>
      <c r="G454" s="614"/>
      <c r="H454" s="614"/>
      <c r="I454" s="614"/>
      <c r="J454" s="614"/>
      <c r="K454" s="614"/>
      <c r="L454" s="614"/>
      <c r="M454" s="614"/>
      <c r="N454" s="614"/>
      <c r="O454" s="614"/>
      <c r="P454" s="614"/>
      <c r="Q454" s="614"/>
      <c r="R454" s="614"/>
      <c r="S454" s="614"/>
      <c r="T454" s="614"/>
      <c r="U454" s="614"/>
      <c r="V454" s="614"/>
      <c r="W454" s="614"/>
      <c r="X454" s="614"/>
      <c r="Y454" s="614"/>
      <c r="Z454" s="614"/>
      <c r="AA454" s="614"/>
      <c r="AB454" s="614"/>
    </row>
    <row r="455" spans="1:28" ht="12.75">
      <c r="A455" s="614"/>
      <c r="B455" s="614"/>
      <c r="C455" s="615"/>
      <c r="D455" s="614"/>
      <c r="E455" s="614"/>
      <c r="F455" s="614"/>
      <c r="G455" s="614"/>
      <c r="H455" s="614"/>
      <c r="I455" s="614"/>
      <c r="J455" s="614"/>
      <c r="K455" s="614"/>
      <c r="L455" s="614"/>
      <c r="M455" s="614"/>
      <c r="N455" s="614"/>
      <c r="O455" s="614"/>
      <c r="P455" s="614"/>
      <c r="Q455" s="614"/>
      <c r="R455" s="614"/>
      <c r="S455" s="614"/>
      <c r="T455" s="614"/>
      <c r="U455" s="614"/>
      <c r="V455" s="614"/>
      <c r="W455" s="614"/>
      <c r="X455" s="614"/>
      <c r="Y455" s="614"/>
      <c r="Z455" s="614"/>
      <c r="AA455" s="614"/>
      <c r="AB455" s="614"/>
    </row>
    <row r="456" spans="1:28" ht="12.75">
      <c r="A456" s="614"/>
      <c r="B456" s="614"/>
      <c r="C456" s="615"/>
      <c r="D456" s="614"/>
      <c r="E456" s="614"/>
      <c r="F456" s="614"/>
      <c r="G456" s="614"/>
      <c r="H456" s="614"/>
      <c r="I456" s="614"/>
      <c r="J456" s="614"/>
      <c r="K456" s="614"/>
      <c r="L456" s="614"/>
      <c r="M456" s="614"/>
      <c r="N456" s="614"/>
      <c r="O456" s="614"/>
      <c r="P456" s="614"/>
      <c r="Q456" s="614"/>
      <c r="R456" s="614"/>
      <c r="S456" s="614"/>
      <c r="T456" s="614"/>
      <c r="U456" s="614"/>
      <c r="V456" s="614"/>
      <c r="W456" s="614"/>
      <c r="X456" s="614"/>
      <c r="Y456" s="614"/>
      <c r="Z456" s="614"/>
      <c r="AA456" s="614"/>
      <c r="AB456" s="614"/>
    </row>
    <row r="457" spans="1:28" ht="12.75">
      <c r="A457" s="614"/>
      <c r="B457" s="614"/>
      <c r="C457" s="615"/>
      <c r="D457" s="614"/>
      <c r="E457" s="614"/>
      <c r="F457" s="614"/>
      <c r="G457" s="614"/>
      <c r="H457" s="614"/>
      <c r="I457" s="614"/>
      <c r="J457" s="614"/>
      <c r="K457" s="614"/>
      <c r="L457" s="614"/>
      <c r="M457" s="614"/>
      <c r="N457" s="614"/>
      <c r="O457" s="614"/>
      <c r="P457" s="614"/>
      <c r="Q457" s="614"/>
      <c r="R457" s="614"/>
      <c r="S457" s="614"/>
      <c r="T457" s="614"/>
      <c r="U457" s="614"/>
      <c r="V457" s="614"/>
      <c r="W457" s="614"/>
      <c r="X457" s="614"/>
      <c r="Y457" s="614"/>
      <c r="Z457" s="614"/>
      <c r="AA457" s="614"/>
      <c r="AB457" s="614"/>
    </row>
    <row r="458" spans="1:28" ht="12.75">
      <c r="A458" s="614"/>
      <c r="B458" s="614"/>
      <c r="C458" s="615"/>
      <c r="D458" s="614"/>
      <c r="E458" s="614"/>
      <c r="F458" s="614"/>
      <c r="G458" s="614"/>
      <c r="H458" s="614"/>
      <c r="I458" s="614"/>
      <c r="J458" s="614"/>
      <c r="K458" s="614"/>
      <c r="L458" s="614"/>
      <c r="M458" s="614"/>
      <c r="N458" s="614"/>
      <c r="O458" s="614"/>
      <c r="P458" s="614"/>
      <c r="Q458" s="614"/>
      <c r="R458" s="614"/>
      <c r="S458" s="614"/>
      <c r="T458" s="614"/>
      <c r="U458" s="614"/>
      <c r="V458" s="614"/>
      <c r="W458" s="614"/>
      <c r="X458" s="614"/>
      <c r="Y458" s="614"/>
      <c r="Z458" s="614"/>
      <c r="AA458" s="614"/>
      <c r="AB458" s="614"/>
    </row>
    <row r="459" spans="1:28" ht="12.75">
      <c r="A459" s="614"/>
      <c r="B459" s="614"/>
      <c r="C459" s="615"/>
      <c r="D459" s="614"/>
      <c r="E459" s="614"/>
      <c r="F459" s="614"/>
      <c r="G459" s="614"/>
      <c r="H459" s="614"/>
      <c r="I459" s="614"/>
      <c r="J459" s="614"/>
      <c r="K459" s="614"/>
      <c r="L459" s="614"/>
      <c r="M459" s="614"/>
      <c r="N459" s="614"/>
      <c r="O459" s="614"/>
      <c r="P459" s="614"/>
      <c r="Q459" s="614"/>
      <c r="R459" s="614"/>
      <c r="S459" s="614"/>
      <c r="T459" s="614"/>
      <c r="U459" s="614"/>
      <c r="V459" s="614"/>
      <c r="W459" s="614"/>
      <c r="X459" s="614"/>
      <c r="Y459" s="614"/>
      <c r="Z459" s="614"/>
      <c r="AA459" s="614"/>
      <c r="AB459" s="614"/>
    </row>
    <row r="460" spans="1:28" ht="12.75">
      <c r="A460" s="614"/>
      <c r="B460" s="614"/>
      <c r="C460" s="615"/>
      <c r="D460" s="614"/>
      <c r="E460" s="614"/>
      <c r="F460" s="614"/>
      <c r="G460" s="614"/>
      <c r="H460" s="614"/>
      <c r="I460" s="614"/>
      <c r="J460" s="614"/>
      <c r="K460" s="614"/>
      <c r="L460" s="614"/>
      <c r="M460" s="614"/>
      <c r="N460" s="614"/>
      <c r="O460" s="614"/>
      <c r="P460" s="614"/>
      <c r="Q460" s="614"/>
      <c r="R460" s="614"/>
      <c r="S460" s="614"/>
      <c r="T460" s="614"/>
      <c r="U460" s="614"/>
      <c r="V460" s="614"/>
      <c r="W460" s="614"/>
      <c r="X460" s="614"/>
      <c r="Y460" s="614"/>
      <c r="Z460" s="614"/>
      <c r="AA460" s="614"/>
      <c r="AB460" s="614"/>
    </row>
    <row r="461" spans="1:28" ht="12.75">
      <c r="A461" s="614"/>
      <c r="B461" s="614"/>
      <c r="C461" s="615"/>
      <c r="D461" s="614"/>
      <c r="E461" s="614"/>
      <c r="F461" s="614"/>
      <c r="G461" s="614"/>
      <c r="H461" s="614"/>
      <c r="I461" s="614"/>
      <c r="J461" s="614"/>
      <c r="K461" s="614"/>
      <c r="L461" s="614"/>
      <c r="M461" s="614"/>
      <c r="N461" s="614"/>
      <c r="O461" s="614"/>
      <c r="P461" s="614"/>
      <c r="Q461" s="614"/>
      <c r="R461" s="614"/>
      <c r="S461" s="614"/>
      <c r="T461" s="614"/>
      <c r="U461" s="614"/>
      <c r="V461" s="614"/>
      <c r="W461" s="614"/>
      <c r="X461" s="614"/>
      <c r="Y461" s="614"/>
      <c r="Z461" s="614"/>
      <c r="AA461" s="614"/>
      <c r="AB461" s="614"/>
    </row>
    <row r="462" spans="1:28" ht="12.75">
      <c r="A462" s="614"/>
      <c r="B462" s="614"/>
      <c r="C462" s="615"/>
      <c r="D462" s="614"/>
      <c r="E462" s="614"/>
      <c r="F462" s="614"/>
      <c r="G462" s="614"/>
      <c r="H462" s="614"/>
      <c r="I462" s="614"/>
      <c r="J462" s="614"/>
      <c r="K462" s="614"/>
      <c r="L462" s="614"/>
      <c r="M462" s="614"/>
      <c r="N462" s="614"/>
      <c r="O462" s="614"/>
      <c r="P462" s="614"/>
      <c r="Q462" s="614"/>
      <c r="R462" s="614"/>
      <c r="S462" s="614"/>
      <c r="T462" s="614"/>
      <c r="U462" s="614"/>
      <c r="V462" s="614"/>
      <c r="W462" s="614"/>
      <c r="X462" s="614"/>
      <c r="Y462" s="614"/>
      <c r="Z462" s="614"/>
      <c r="AA462" s="614"/>
      <c r="AB462" s="614"/>
    </row>
    <row r="463" spans="1:28" ht="12.75">
      <c r="A463" s="614"/>
      <c r="B463" s="614"/>
      <c r="C463" s="615"/>
      <c r="D463" s="614"/>
      <c r="E463" s="614"/>
      <c r="F463" s="614"/>
      <c r="G463" s="614"/>
      <c r="H463" s="614"/>
      <c r="I463" s="614"/>
      <c r="J463" s="614"/>
      <c r="K463" s="614"/>
      <c r="L463" s="614"/>
      <c r="M463" s="614"/>
      <c r="N463" s="614"/>
      <c r="O463" s="614"/>
      <c r="P463" s="614"/>
      <c r="Q463" s="614"/>
      <c r="R463" s="614"/>
      <c r="S463" s="614"/>
      <c r="T463" s="614"/>
      <c r="U463" s="614"/>
      <c r="V463" s="614"/>
      <c r="W463" s="614"/>
      <c r="X463" s="614"/>
      <c r="Y463" s="614"/>
      <c r="Z463" s="614"/>
      <c r="AA463" s="614"/>
      <c r="AB463" s="614"/>
    </row>
    <row r="464" spans="1:28" ht="12.75">
      <c r="A464" s="614"/>
      <c r="B464" s="614"/>
      <c r="C464" s="615"/>
      <c r="D464" s="614"/>
      <c r="E464" s="614"/>
      <c r="F464" s="614"/>
      <c r="G464" s="614"/>
      <c r="H464" s="614"/>
      <c r="I464" s="614"/>
      <c r="J464" s="614"/>
      <c r="K464" s="614"/>
      <c r="L464" s="614"/>
      <c r="M464" s="614"/>
      <c r="N464" s="614"/>
      <c r="O464" s="614"/>
      <c r="P464" s="614"/>
      <c r="Q464" s="614"/>
      <c r="R464" s="614"/>
      <c r="S464" s="614"/>
      <c r="T464" s="614"/>
      <c r="U464" s="614"/>
      <c r="V464" s="614"/>
      <c r="W464" s="614"/>
      <c r="X464" s="614"/>
      <c r="Y464" s="614"/>
      <c r="Z464" s="614"/>
      <c r="AA464" s="614"/>
      <c r="AB464" s="614"/>
    </row>
    <row r="465" spans="1:28" ht="12.75">
      <c r="A465" s="614"/>
      <c r="B465" s="614"/>
      <c r="C465" s="615"/>
      <c r="D465" s="614"/>
      <c r="E465" s="614"/>
      <c r="F465" s="614"/>
      <c r="G465" s="614"/>
      <c r="H465" s="614"/>
      <c r="I465" s="614"/>
      <c r="J465" s="614"/>
      <c r="K465" s="614"/>
      <c r="L465" s="614"/>
      <c r="M465" s="614"/>
      <c r="N465" s="614"/>
      <c r="O465" s="614"/>
      <c r="P465" s="614"/>
      <c r="Q465" s="614"/>
      <c r="R465" s="614"/>
      <c r="S465" s="614"/>
      <c r="T465" s="614"/>
      <c r="U465" s="614"/>
      <c r="V465" s="614"/>
      <c r="W465" s="614"/>
      <c r="X465" s="614"/>
      <c r="Y465" s="614"/>
      <c r="Z465" s="614"/>
      <c r="AA465" s="614"/>
      <c r="AB465" s="614"/>
    </row>
    <row r="466" spans="1:28" ht="12.75">
      <c r="A466" s="614"/>
      <c r="B466" s="614"/>
      <c r="C466" s="615"/>
      <c r="D466" s="614"/>
      <c r="E466" s="614"/>
      <c r="F466" s="614"/>
      <c r="G466" s="614"/>
      <c r="H466" s="614"/>
      <c r="I466" s="614"/>
      <c r="J466" s="614"/>
      <c r="K466" s="614"/>
      <c r="L466" s="614"/>
      <c r="M466" s="614"/>
      <c r="N466" s="614"/>
      <c r="O466" s="614"/>
      <c r="P466" s="614"/>
      <c r="Q466" s="614"/>
      <c r="R466" s="614"/>
      <c r="S466" s="614"/>
      <c r="T466" s="614"/>
      <c r="U466" s="614"/>
      <c r="V466" s="614"/>
      <c r="W466" s="614"/>
      <c r="X466" s="614"/>
      <c r="Y466" s="614"/>
      <c r="Z466" s="614"/>
      <c r="AA466" s="614"/>
      <c r="AB466" s="614"/>
    </row>
    <row r="467" spans="1:28" ht="12.75">
      <c r="A467" s="614"/>
      <c r="B467" s="614"/>
      <c r="C467" s="615"/>
      <c r="D467" s="614"/>
      <c r="E467" s="614"/>
      <c r="F467" s="614"/>
      <c r="G467" s="614"/>
      <c r="H467" s="614"/>
      <c r="I467" s="614"/>
      <c r="J467" s="614"/>
      <c r="K467" s="614"/>
      <c r="L467" s="614"/>
      <c r="M467" s="614"/>
      <c r="N467" s="614"/>
      <c r="O467" s="614"/>
      <c r="P467" s="614"/>
      <c r="Q467" s="614"/>
      <c r="R467" s="614"/>
      <c r="S467" s="614"/>
      <c r="T467" s="614"/>
      <c r="U467" s="614"/>
      <c r="V467" s="614"/>
      <c r="W467" s="614"/>
      <c r="X467" s="614"/>
      <c r="Y467" s="614"/>
      <c r="Z467" s="614"/>
      <c r="AA467" s="614"/>
      <c r="AB467" s="614"/>
    </row>
    <row r="468" spans="1:28" ht="12.75">
      <c r="A468" s="614"/>
      <c r="B468" s="614"/>
      <c r="C468" s="615"/>
      <c r="D468" s="614"/>
      <c r="E468" s="614"/>
      <c r="F468" s="614"/>
      <c r="G468" s="614"/>
      <c r="H468" s="614"/>
      <c r="I468" s="614"/>
      <c r="J468" s="614"/>
      <c r="K468" s="614"/>
      <c r="L468" s="614"/>
      <c r="M468" s="614"/>
      <c r="N468" s="614"/>
      <c r="O468" s="614"/>
      <c r="P468" s="614"/>
      <c r="Q468" s="614"/>
      <c r="R468" s="614"/>
      <c r="S468" s="614"/>
      <c r="T468" s="614"/>
      <c r="U468" s="614"/>
      <c r="V468" s="614"/>
      <c r="W468" s="614"/>
      <c r="X468" s="614"/>
      <c r="Y468" s="614"/>
      <c r="Z468" s="614"/>
      <c r="AA468" s="614"/>
      <c r="AB468" s="614"/>
    </row>
    <row r="469" spans="1:28" ht="12.75">
      <c r="A469" s="614"/>
      <c r="B469" s="614"/>
      <c r="C469" s="615"/>
      <c r="D469" s="614"/>
      <c r="E469" s="614"/>
      <c r="F469" s="614"/>
      <c r="G469" s="614"/>
      <c r="H469" s="614"/>
      <c r="I469" s="614"/>
      <c r="J469" s="614"/>
      <c r="K469" s="614"/>
      <c r="L469" s="614"/>
      <c r="M469" s="614"/>
      <c r="N469" s="614"/>
      <c r="O469" s="614"/>
      <c r="P469" s="614"/>
      <c r="Q469" s="614"/>
      <c r="R469" s="614"/>
      <c r="S469" s="614"/>
      <c r="T469" s="614"/>
      <c r="U469" s="614"/>
      <c r="V469" s="614"/>
      <c r="W469" s="614"/>
      <c r="X469" s="614"/>
      <c r="Y469" s="614"/>
      <c r="Z469" s="614"/>
      <c r="AA469" s="614"/>
      <c r="AB469" s="614"/>
    </row>
    <row r="470" spans="1:28" ht="12.75">
      <c r="A470" s="614"/>
      <c r="B470" s="614"/>
      <c r="C470" s="615"/>
      <c r="D470" s="614"/>
      <c r="E470" s="614"/>
      <c r="F470" s="614"/>
      <c r="G470" s="614"/>
      <c r="H470" s="614"/>
      <c r="I470" s="614"/>
      <c r="J470" s="614"/>
      <c r="K470" s="614"/>
      <c r="L470" s="614"/>
      <c r="M470" s="614"/>
      <c r="N470" s="614"/>
      <c r="O470" s="614"/>
      <c r="P470" s="614"/>
      <c r="Q470" s="614"/>
      <c r="R470" s="614"/>
      <c r="S470" s="614"/>
      <c r="T470" s="614"/>
      <c r="U470" s="614"/>
      <c r="V470" s="614"/>
      <c r="W470" s="614"/>
      <c r="X470" s="614"/>
      <c r="Y470" s="614"/>
      <c r="Z470" s="614"/>
      <c r="AA470" s="614"/>
      <c r="AB470" s="614"/>
    </row>
    <row r="471" spans="1:28" ht="12.75">
      <c r="A471" s="614"/>
      <c r="B471" s="614"/>
      <c r="C471" s="615"/>
      <c r="D471" s="614"/>
      <c r="E471" s="614"/>
      <c r="F471" s="614"/>
      <c r="G471" s="614"/>
      <c r="H471" s="614"/>
      <c r="I471" s="614"/>
      <c r="J471" s="614"/>
      <c r="K471" s="614"/>
      <c r="L471" s="614"/>
      <c r="M471" s="614"/>
      <c r="N471" s="614"/>
      <c r="O471" s="614"/>
      <c r="P471" s="614"/>
      <c r="Q471" s="614"/>
      <c r="R471" s="614"/>
      <c r="S471" s="614"/>
      <c r="T471" s="614"/>
      <c r="U471" s="614"/>
      <c r="V471" s="614"/>
      <c r="W471" s="614"/>
      <c r="X471" s="614"/>
      <c r="Y471" s="614"/>
      <c r="Z471" s="614"/>
      <c r="AA471" s="614"/>
      <c r="AB471" s="614"/>
    </row>
    <row r="472" spans="1:28" ht="12.75">
      <c r="A472" s="614"/>
      <c r="B472" s="614"/>
      <c r="C472" s="615"/>
      <c r="D472" s="614"/>
      <c r="E472" s="614"/>
      <c r="F472" s="614"/>
      <c r="G472" s="614"/>
      <c r="H472" s="614"/>
      <c r="I472" s="614"/>
      <c r="J472" s="614"/>
      <c r="K472" s="614"/>
      <c r="L472" s="614"/>
      <c r="M472" s="614"/>
      <c r="N472" s="614"/>
      <c r="O472" s="614"/>
      <c r="P472" s="614"/>
      <c r="Q472" s="614"/>
      <c r="R472" s="614"/>
      <c r="S472" s="614"/>
      <c r="T472" s="614"/>
      <c r="U472" s="614"/>
      <c r="V472" s="614"/>
      <c r="W472" s="614"/>
      <c r="X472" s="614"/>
      <c r="Y472" s="614"/>
      <c r="Z472" s="614"/>
      <c r="AA472" s="614"/>
      <c r="AB472" s="614"/>
    </row>
    <row r="473" spans="1:28" ht="12.75">
      <c r="A473" s="614"/>
      <c r="B473" s="614"/>
      <c r="C473" s="615"/>
      <c r="D473" s="614"/>
      <c r="E473" s="614"/>
      <c r="F473" s="614"/>
      <c r="G473" s="614"/>
      <c r="H473" s="614"/>
      <c r="I473" s="614"/>
      <c r="J473" s="614"/>
      <c r="K473" s="614"/>
      <c r="L473" s="614"/>
      <c r="M473" s="614"/>
      <c r="N473" s="614"/>
      <c r="O473" s="614"/>
      <c r="P473" s="614"/>
      <c r="Q473" s="614"/>
      <c r="R473" s="614"/>
      <c r="S473" s="614"/>
      <c r="T473" s="614"/>
      <c r="U473" s="614"/>
      <c r="V473" s="614"/>
      <c r="W473" s="614"/>
      <c r="X473" s="614"/>
      <c r="Y473" s="614"/>
      <c r="Z473" s="614"/>
      <c r="AA473" s="614"/>
      <c r="AB473" s="614"/>
    </row>
    <row r="474" spans="1:28" ht="12.75">
      <c r="A474" s="614"/>
      <c r="B474" s="614"/>
      <c r="C474" s="615"/>
      <c r="D474" s="614"/>
      <c r="E474" s="614"/>
      <c r="F474" s="614"/>
      <c r="G474" s="614"/>
      <c r="H474" s="614"/>
      <c r="I474" s="614"/>
      <c r="J474" s="614"/>
      <c r="K474" s="614"/>
      <c r="L474" s="614"/>
      <c r="M474" s="614"/>
      <c r="N474" s="614"/>
      <c r="O474" s="614"/>
      <c r="P474" s="614"/>
      <c r="Q474" s="614"/>
      <c r="R474" s="614"/>
      <c r="S474" s="614"/>
      <c r="T474" s="614"/>
      <c r="U474" s="614"/>
      <c r="V474" s="614"/>
      <c r="W474" s="614"/>
      <c r="X474" s="614"/>
      <c r="Y474" s="614"/>
      <c r="Z474" s="614"/>
      <c r="AA474" s="614"/>
      <c r="AB474" s="614"/>
    </row>
    <row r="475" spans="1:28" ht="12.75">
      <c r="A475" s="614"/>
      <c r="B475" s="614"/>
      <c r="C475" s="615"/>
      <c r="D475" s="614"/>
      <c r="E475" s="614"/>
      <c r="F475" s="614"/>
      <c r="G475" s="614"/>
      <c r="H475" s="614"/>
      <c r="I475" s="614"/>
      <c r="J475" s="614"/>
      <c r="K475" s="614"/>
      <c r="L475" s="614"/>
      <c r="M475" s="614"/>
      <c r="N475" s="614"/>
      <c r="O475" s="614"/>
      <c r="P475" s="614"/>
      <c r="Q475" s="614"/>
      <c r="R475" s="614"/>
      <c r="S475" s="614"/>
      <c r="T475" s="614"/>
      <c r="U475" s="614"/>
      <c r="V475" s="614"/>
      <c r="W475" s="614"/>
      <c r="X475" s="614"/>
      <c r="Y475" s="614"/>
      <c r="Z475" s="614"/>
      <c r="AA475" s="614"/>
      <c r="AB475" s="614"/>
    </row>
    <row r="476" spans="1:28" ht="12.75">
      <c r="A476" s="614"/>
      <c r="B476" s="614"/>
      <c r="C476" s="615"/>
      <c r="D476" s="614"/>
      <c r="E476" s="614"/>
      <c r="F476" s="614"/>
      <c r="G476" s="614"/>
      <c r="H476" s="614"/>
      <c r="I476" s="614"/>
      <c r="J476" s="614"/>
      <c r="K476" s="614"/>
      <c r="L476" s="614"/>
      <c r="M476" s="614"/>
      <c r="N476" s="614"/>
      <c r="O476" s="614"/>
      <c r="P476" s="614"/>
      <c r="Q476" s="614"/>
      <c r="R476" s="614"/>
      <c r="S476" s="614"/>
      <c r="T476" s="614"/>
      <c r="U476" s="614"/>
      <c r="V476" s="614"/>
      <c r="W476" s="614"/>
      <c r="X476" s="614"/>
      <c r="Y476" s="614"/>
      <c r="Z476" s="614"/>
      <c r="AA476" s="614"/>
      <c r="AB476" s="614"/>
    </row>
    <row r="477" spans="1:28" ht="12.75">
      <c r="A477" s="614"/>
      <c r="B477" s="614"/>
      <c r="C477" s="615"/>
      <c r="D477" s="614"/>
      <c r="E477" s="614"/>
      <c r="F477" s="614"/>
      <c r="G477" s="614"/>
      <c r="H477" s="614"/>
      <c r="I477" s="614"/>
      <c r="J477" s="614"/>
      <c r="K477" s="614"/>
      <c r="L477" s="614"/>
      <c r="M477" s="614"/>
      <c r="N477" s="614"/>
      <c r="O477" s="614"/>
      <c r="P477" s="614"/>
      <c r="Q477" s="614"/>
      <c r="R477" s="614"/>
      <c r="S477" s="614"/>
      <c r="T477" s="614"/>
      <c r="U477" s="614"/>
      <c r="V477" s="614"/>
      <c r="W477" s="614"/>
      <c r="X477" s="614"/>
      <c r="Y477" s="614"/>
      <c r="Z477" s="614"/>
      <c r="AA477" s="614"/>
      <c r="AB477" s="614"/>
    </row>
    <row r="478" spans="1:28" ht="12.75">
      <c r="A478" s="614"/>
      <c r="B478" s="614"/>
      <c r="C478" s="615"/>
      <c r="D478" s="614"/>
      <c r="E478" s="614"/>
      <c r="F478" s="614"/>
      <c r="G478" s="614"/>
      <c r="H478" s="614"/>
      <c r="I478" s="614"/>
      <c r="J478" s="614"/>
      <c r="K478" s="614"/>
      <c r="L478" s="614"/>
      <c r="M478" s="614"/>
      <c r="N478" s="614"/>
      <c r="O478" s="614"/>
      <c r="P478" s="614"/>
      <c r="Q478" s="614"/>
      <c r="R478" s="614"/>
      <c r="S478" s="614"/>
      <c r="T478" s="614"/>
      <c r="U478" s="614"/>
      <c r="V478" s="614"/>
      <c r="W478" s="614"/>
      <c r="X478" s="614"/>
      <c r="Y478" s="614"/>
      <c r="Z478" s="614"/>
      <c r="AA478" s="614"/>
      <c r="AB478" s="614"/>
    </row>
    <row r="479" spans="1:28" ht="12.75">
      <c r="A479" s="614"/>
      <c r="B479" s="614"/>
      <c r="C479" s="615"/>
      <c r="D479" s="614"/>
      <c r="E479" s="614"/>
      <c r="F479" s="614"/>
      <c r="G479" s="614"/>
      <c r="H479" s="614"/>
      <c r="I479" s="614"/>
      <c r="J479" s="614"/>
      <c r="K479" s="614"/>
      <c r="L479" s="614"/>
      <c r="M479" s="614"/>
      <c r="N479" s="614"/>
      <c r="O479" s="614"/>
      <c r="P479" s="614"/>
      <c r="Q479" s="614"/>
      <c r="R479" s="614"/>
      <c r="S479" s="614"/>
      <c r="T479" s="614"/>
      <c r="U479" s="614"/>
      <c r="V479" s="614"/>
      <c r="W479" s="614"/>
      <c r="X479" s="614"/>
      <c r="Y479" s="614"/>
      <c r="Z479" s="614"/>
      <c r="AA479" s="614"/>
      <c r="AB479" s="614"/>
    </row>
    <row r="480" spans="1:28" ht="12.75">
      <c r="A480" s="614"/>
      <c r="B480" s="614"/>
      <c r="C480" s="615"/>
      <c r="D480" s="614"/>
      <c r="E480" s="614"/>
      <c r="F480" s="614"/>
      <c r="G480" s="614"/>
      <c r="H480" s="614"/>
      <c r="I480" s="614"/>
      <c r="J480" s="614"/>
      <c r="K480" s="614"/>
      <c r="L480" s="614"/>
      <c r="M480" s="614"/>
      <c r="N480" s="614"/>
      <c r="O480" s="614"/>
      <c r="P480" s="614"/>
      <c r="Q480" s="614"/>
      <c r="R480" s="614"/>
      <c r="S480" s="614"/>
      <c r="T480" s="614"/>
      <c r="U480" s="614"/>
      <c r="V480" s="614"/>
      <c r="W480" s="614"/>
      <c r="X480" s="614"/>
      <c r="Y480" s="614"/>
      <c r="Z480" s="614"/>
      <c r="AA480" s="614"/>
      <c r="AB480" s="614"/>
    </row>
    <row r="481" spans="1:28" ht="12.75">
      <c r="A481" s="614"/>
      <c r="B481" s="614"/>
      <c r="C481" s="615"/>
      <c r="D481" s="614"/>
      <c r="E481" s="614"/>
      <c r="F481" s="614"/>
      <c r="G481" s="614"/>
      <c r="H481" s="614"/>
      <c r="I481" s="614"/>
      <c r="J481" s="614"/>
      <c r="K481" s="614"/>
      <c r="L481" s="614"/>
      <c r="M481" s="614"/>
      <c r="N481" s="614"/>
      <c r="O481" s="614"/>
      <c r="P481" s="614"/>
      <c r="Q481" s="614"/>
      <c r="R481" s="614"/>
      <c r="S481" s="614"/>
      <c r="T481" s="614"/>
      <c r="U481" s="614"/>
      <c r="V481" s="614"/>
      <c r="W481" s="614"/>
      <c r="X481" s="614"/>
      <c r="Y481" s="614"/>
      <c r="Z481" s="614"/>
      <c r="AA481" s="614"/>
      <c r="AB481" s="614"/>
    </row>
    <row r="482" spans="1:28" ht="12.75">
      <c r="A482" s="614"/>
      <c r="B482" s="614"/>
      <c r="C482" s="615"/>
      <c r="D482" s="614"/>
      <c r="E482" s="614"/>
      <c r="F482" s="614"/>
      <c r="G482" s="614"/>
      <c r="H482" s="614"/>
      <c r="I482" s="614"/>
      <c r="J482" s="614"/>
      <c r="K482" s="614"/>
      <c r="L482" s="614"/>
      <c r="M482" s="614"/>
      <c r="N482" s="614"/>
      <c r="O482" s="614"/>
      <c r="P482" s="614"/>
      <c r="Q482" s="614"/>
      <c r="R482" s="614"/>
      <c r="S482" s="614"/>
      <c r="T482" s="614"/>
      <c r="U482" s="614"/>
      <c r="V482" s="614"/>
      <c r="W482" s="614"/>
      <c r="X482" s="614"/>
      <c r="Y482" s="614"/>
      <c r="Z482" s="614"/>
      <c r="AA482" s="614"/>
      <c r="AB482" s="614"/>
    </row>
    <row r="483" spans="1:28" ht="12.75">
      <c r="A483" s="614"/>
      <c r="B483" s="614"/>
      <c r="C483" s="615"/>
      <c r="D483" s="614"/>
      <c r="E483" s="614"/>
      <c r="F483" s="614"/>
      <c r="G483" s="614"/>
      <c r="H483" s="614"/>
      <c r="I483" s="614"/>
      <c r="J483" s="614"/>
      <c r="K483" s="614"/>
      <c r="L483" s="614"/>
      <c r="M483" s="614"/>
      <c r="N483" s="614"/>
      <c r="O483" s="614"/>
      <c r="P483" s="614"/>
      <c r="Q483" s="614"/>
      <c r="R483" s="614"/>
      <c r="S483" s="614"/>
      <c r="T483" s="614"/>
      <c r="U483" s="614"/>
      <c r="V483" s="614"/>
      <c r="W483" s="614"/>
      <c r="X483" s="614"/>
      <c r="Y483" s="614"/>
      <c r="Z483" s="614"/>
      <c r="AA483" s="614"/>
      <c r="AB483" s="614"/>
    </row>
    <row r="484" spans="1:28" ht="12.75">
      <c r="A484" s="614"/>
      <c r="B484" s="614"/>
      <c r="C484" s="615"/>
      <c r="D484" s="614"/>
      <c r="E484" s="614"/>
      <c r="F484" s="614"/>
      <c r="G484" s="614"/>
      <c r="H484" s="614"/>
      <c r="I484" s="614"/>
      <c r="J484" s="614"/>
      <c r="K484" s="614"/>
      <c r="L484" s="614"/>
      <c r="M484" s="614"/>
      <c r="N484" s="614"/>
      <c r="O484" s="614"/>
      <c r="P484" s="614"/>
      <c r="Q484" s="614"/>
      <c r="R484" s="614"/>
      <c r="S484" s="614"/>
      <c r="T484" s="614"/>
      <c r="U484" s="614"/>
      <c r="V484" s="614"/>
      <c r="W484" s="614"/>
      <c r="X484" s="614"/>
      <c r="Y484" s="614"/>
      <c r="Z484" s="614"/>
      <c r="AA484" s="614"/>
      <c r="AB484" s="614"/>
    </row>
    <row r="485" spans="1:28" ht="12.75">
      <c r="A485" s="614"/>
      <c r="B485" s="614"/>
      <c r="C485" s="615"/>
      <c r="D485" s="614"/>
      <c r="E485" s="614"/>
      <c r="F485" s="614"/>
      <c r="G485" s="614"/>
      <c r="H485" s="614"/>
      <c r="I485" s="614"/>
      <c r="J485" s="614"/>
      <c r="K485" s="614"/>
      <c r="L485" s="614"/>
      <c r="M485" s="614"/>
      <c r="N485" s="614"/>
      <c r="O485" s="614"/>
      <c r="P485" s="614"/>
      <c r="Q485" s="614"/>
      <c r="R485" s="614"/>
      <c r="S485" s="614"/>
      <c r="T485" s="614"/>
      <c r="U485" s="614"/>
      <c r="V485" s="614"/>
      <c r="W485" s="614"/>
      <c r="X485" s="614"/>
      <c r="Y485" s="614"/>
      <c r="Z485" s="614"/>
      <c r="AA485" s="614"/>
      <c r="AB485" s="614"/>
    </row>
    <row r="486" spans="1:28" ht="12.75">
      <c r="A486" s="614"/>
      <c r="B486" s="614"/>
      <c r="C486" s="615"/>
      <c r="D486" s="614"/>
      <c r="E486" s="614"/>
      <c r="F486" s="614"/>
      <c r="G486" s="614"/>
      <c r="H486" s="614"/>
      <c r="I486" s="614"/>
      <c r="J486" s="614"/>
      <c r="K486" s="614"/>
      <c r="L486" s="614"/>
      <c r="M486" s="614"/>
      <c r="N486" s="614"/>
      <c r="O486" s="614"/>
      <c r="P486" s="614"/>
      <c r="Q486" s="614"/>
      <c r="R486" s="614"/>
      <c r="S486" s="614"/>
      <c r="T486" s="614"/>
      <c r="U486" s="614"/>
      <c r="V486" s="614"/>
      <c r="W486" s="614"/>
      <c r="X486" s="614"/>
      <c r="Y486" s="614"/>
      <c r="Z486" s="614"/>
      <c r="AA486" s="614"/>
      <c r="AB486" s="614"/>
    </row>
    <row r="487" spans="1:28" ht="12.75">
      <c r="A487" s="614"/>
      <c r="B487" s="614"/>
      <c r="C487" s="615"/>
      <c r="D487" s="614"/>
      <c r="E487" s="614"/>
      <c r="F487" s="614"/>
      <c r="G487" s="614"/>
      <c r="H487" s="614"/>
      <c r="I487" s="614"/>
      <c r="J487" s="614"/>
      <c r="K487" s="614"/>
      <c r="L487" s="614"/>
      <c r="M487" s="614"/>
      <c r="N487" s="614"/>
      <c r="O487" s="614"/>
      <c r="P487" s="614"/>
      <c r="Q487" s="614"/>
      <c r="R487" s="614"/>
      <c r="S487" s="614"/>
      <c r="T487" s="614"/>
      <c r="U487" s="614"/>
      <c r="V487" s="614"/>
      <c r="W487" s="614"/>
      <c r="X487" s="614"/>
      <c r="Y487" s="614"/>
      <c r="Z487" s="614"/>
      <c r="AA487" s="614"/>
      <c r="AB487" s="614"/>
    </row>
    <row r="488" spans="1:28" ht="12.75">
      <c r="A488" s="614"/>
      <c r="B488" s="614"/>
      <c r="C488" s="615"/>
      <c r="D488" s="614"/>
      <c r="E488" s="614"/>
      <c r="F488" s="614"/>
      <c r="G488" s="614"/>
      <c r="H488" s="614"/>
      <c r="I488" s="614"/>
      <c r="J488" s="614"/>
      <c r="K488" s="614"/>
      <c r="L488" s="614"/>
      <c r="M488" s="614"/>
      <c r="N488" s="614"/>
      <c r="O488" s="614"/>
      <c r="P488" s="614"/>
      <c r="Q488" s="614"/>
      <c r="R488" s="614"/>
      <c r="S488" s="614"/>
      <c r="T488" s="614"/>
      <c r="U488" s="614"/>
      <c r="V488" s="614"/>
      <c r="W488" s="614"/>
      <c r="X488" s="614"/>
      <c r="Y488" s="614"/>
      <c r="Z488" s="614"/>
      <c r="AA488" s="614"/>
      <c r="AB488" s="614"/>
    </row>
    <row r="489" spans="1:28" ht="12.75">
      <c r="A489" s="614"/>
      <c r="B489" s="614"/>
      <c r="C489" s="615"/>
      <c r="D489" s="614"/>
      <c r="E489" s="614"/>
      <c r="F489" s="614"/>
      <c r="G489" s="614"/>
      <c r="H489" s="614"/>
      <c r="I489" s="614"/>
      <c r="J489" s="614"/>
      <c r="K489" s="614"/>
      <c r="L489" s="614"/>
      <c r="M489" s="614"/>
      <c r="N489" s="614"/>
      <c r="O489" s="614"/>
      <c r="P489" s="614"/>
      <c r="Q489" s="614"/>
      <c r="R489" s="614"/>
      <c r="S489" s="614"/>
      <c r="T489" s="614"/>
      <c r="U489" s="614"/>
      <c r="V489" s="614"/>
      <c r="W489" s="614"/>
      <c r="X489" s="614"/>
      <c r="Y489" s="614"/>
      <c r="Z489" s="614"/>
      <c r="AA489" s="614"/>
      <c r="AB489" s="614"/>
    </row>
    <row r="490" spans="1:28" ht="12.75">
      <c r="A490" s="614"/>
      <c r="B490" s="614"/>
      <c r="C490" s="615"/>
      <c r="D490" s="614"/>
      <c r="E490" s="614"/>
      <c r="F490" s="614"/>
      <c r="G490" s="614"/>
      <c r="H490" s="614"/>
      <c r="I490" s="614"/>
      <c r="J490" s="614"/>
      <c r="K490" s="614"/>
      <c r="L490" s="614"/>
      <c r="M490" s="614"/>
      <c r="N490" s="614"/>
      <c r="O490" s="614"/>
      <c r="P490" s="614"/>
      <c r="Q490" s="614"/>
      <c r="R490" s="614"/>
      <c r="S490" s="614"/>
      <c r="T490" s="614"/>
      <c r="U490" s="614"/>
      <c r="V490" s="614"/>
      <c r="W490" s="614"/>
      <c r="X490" s="614"/>
      <c r="Y490" s="614"/>
      <c r="Z490" s="614"/>
      <c r="AA490" s="614"/>
      <c r="AB490" s="614"/>
    </row>
    <row r="491" spans="1:28" ht="12.75">
      <c r="A491" s="614"/>
      <c r="B491" s="614"/>
      <c r="C491" s="615"/>
      <c r="D491" s="614"/>
      <c r="E491" s="614"/>
      <c r="F491" s="614"/>
      <c r="G491" s="614"/>
      <c r="H491" s="614"/>
      <c r="I491" s="614"/>
      <c r="J491" s="614"/>
      <c r="K491" s="614"/>
      <c r="L491" s="614"/>
      <c r="M491" s="614"/>
      <c r="N491" s="614"/>
      <c r="O491" s="614"/>
      <c r="P491" s="614"/>
      <c r="Q491" s="614"/>
      <c r="R491" s="614"/>
      <c r="S491" s="614"/>
      <c r="T491" s="614"/>
      <c r="U491" s="614"/>
      <c r="V491" s="614"/>
      <c r="W491" s="614"/>
      <c r="X491" s="614"/>
      <c r="Y491" s="614"/>
      <c r="Z491" s="614"/>
      <c r="AA491" s="614"/>
      <c r="AB491" s="614"/>
    </row>
    <row r="492" spans="1:28" ht="12.75">
      <c r="A492" s="614"/>
      <c r="B492" s="614"/>
      <c r="C492" s="615"/>
      <c r="D492" s="614"/>
      <c r="E492" s="614"/>
      <c r="F492" s="614"/>
      <c r="G492" s="614"/>
      <c r="H492" s="614"/>
      <c r="I492" s="614"/>
      <c r="J492" s="614"/>
      <c r="K492" s="614"/>
      <c r="L492" s="614"/>
      <c r="M492" s="614"/>
      <c r="N492" s="614"/>
      <c r="O492" s="614"/>
      <c r="P492" s="614"/>
      <c r="Q492" s="614"/>
      <c r="R492" s="614"/>
      <c r="S492" s="614"/>
      <c r="T492" s="614"/>
      <c r="U492" s="614"/>
      <c r="V492" s="614"/>
      <c r="W492" s="614"/>
      <c r="X492" s="614"/>
      <c r="Y492" s="614"/>
      <c r="Z492" s="614"/>
      <c r="AA492" s="614"/>
      <c r="AB492" s="614"/>
    </row>
    <row r="493" spans="1:28" ht="12.75">
      <c r="A493" s="614"/>
      <c r="B493" s="614"/>
      <c r="C493" s="615"/>
      <c r="D493" s="614"/>
      <c r="E493" s="614"/>
      <c r="F493" s="614"/>
      <c r="G493" s="614"/>
      <c r="H493" s="614"/>
      <c r="I493" s="614"/>
      <c r="J493" s="614"/>
      <c r="K493" s="614"/>
      <c r="L493" s="614"/>
      <c r="M493" s="614"/>
      <c r="N493" s="614"/>
      <c r="O493" s="614"/>
      <c r="P493" s="614"/>
      <c r="Q493" s="614"/>
      <c r="R493" s="614"/>
      <c r="S493" s="614"/>
      <c r="T493" s="614"/>
      <c r="U493" s="614"/>
      <c r="V493" s="614"/>
      <c r="W493" s="614"/>
      <c r="X493" s="614"/>
      <c r="Y493" s="614"/>
      <c r="Z493" s="614"/>
      <c r="AA493" s="614"/>
      <c r="AB493" s="614"/>
    </row>
    <row r="494" spans="1:28" ht="12.75">
      <c r="A494" s="614"/>
      <c r="B494" s="614"/>
      <c r="C494" s="615"/>
      <c r="D494" s="614"/>
      <c r="E494" s="614"/>
      <c r="F494" s="614"/>
      <c r="G494" s="614"/>
      <c r="H494" s="614"/>
      <c r="I494" s="614"/>
      <c r="J494" s="614"/>
      <c r="K494" s="614"/>
      <c r="L494" s="614"/>
      <c r="M494" s="614"/>
      <c r="N494" s="614"/>
      <c r="O494" s="614"/>
      <c r="P494" s="614"/>
      <c r="Q494" s="614"/>
      <c r="R494" s="614"/>
      <c r="S494" s="614"/>
      <c r="T494" s="614"/>
      <c r="U494" s="614"/>
      <c r="V494" s="614"/>
      <c r="W494" s="614"/>
      <c r="X494" s="614"/>
      <c r="Y494" s="614"/>
      <c r="Z494" s="614"/>
      <c r="AA494" s="614"/>
      <c r="AB494" s="614"/>
    </row>
    <row r="495" spans="1:28" ht="12.75">
      <c r="A495" s="614"/>
      <c r="B495" s="614"/>
      <c r="C495" s="615"/>
      <c r="D495" s="614"/>
      <c r="E495" s="614"/>
      <c r="F495" s="614"/>
      <c r="G495" s="614"/>
      <c r="H495" s="614"/>
      <c r="I495" s="614"/>
      <c r="J495" s="614"/>
      <c r="K495" s="614"/>
      <c r="L495" s="614"/>
      <c r="M495" s="614"/>
      <c r="N495" s="614"/>
      <c r="O495" s="614"/>
      <c r="P495" s="614"/>
      <c r="Q495" s="614"/>
      <c r="R495" s="614"/>
      <c r="S495" s="614"/>
      <c r="T495" s="614"/>
      <c r="U495" s="614"/>
      <c r="V495" s="614"/>
      <c r="W495" s="614"/>
      <c r="X495" s="614"/>
      <c r="Y495" s="614"/>
      <c r="Z495" s="614"/>
      <c r="AA495" s="614"/>
      <c r="AB495" s="614"/>
    </row>
    <row r="496" spans="1:28" ht="12.75">
      <c r="A496" s="614"/>
      <c r="B496" s="614"/>
      <c r="C496" s="615"/>
      <c r="D496" s="614"/>
      <c r="E496" s="614"/>
      <c r="F496" s="614"/>
      <c r="G496" s="614"/>
      <c r="H496" s="614"/>
      <c r="I496" s="614"/>
      <c r="J496" s="614"/>
      <c r="K496" s="614"/>
      <c r="L496" s="614"/>
      <c r="M496" s="614"/>
      <c r="N496" s="614"/>
      <c r="O496" s="614"/>
      <c r="P496" s="614"/>
      <c r="Q496" s="614"/>
      <c r="R496" s="614"/>
      <c r="S496" s="614"/>
      <c r="T496" s="614"/>
      <c r="U496" s="614"/>
      <c r="V496" s="614"/>
      <c r="W496" s="614"/>
      <c r="X496" s="614"/>
      <c r="Y496" s="614"/>
      <c r="Z496" s="614"/>
      <c r="AA496" s="614"/>
      <c r="AB496" s="614"/>
    </row>
    <row r="497" spans="1:28" ht="12.75">
      <c r="A497" s="614"/>
      <c r="B497" s="614"/>
      <c r="C497" s="615"/>
      <c r="D497" s="614"/>
      <c r="E497" s="614"/>
      <c r="F497" s="614"/>
      <c r="G497" s="614"/>
      <c r="H497" s="614"/>
      <c r="I497" s="614"/>
      <c r="J497" s="614"/>
      <c r="K497" s="614"/>
      <c r="L497" s="614"/>
      <c r="M497" s="614"/>
      <c r="N497" s="614"/>
      <c r="O497" s="614"/>
      <c r="P497" s="614"/>
      <c r="Q497" s="614"/>
      <c r="R497" s="614"/>
      <c r="S497" s="614"/>
      <c r="T497" s="614"/>
      <c r="U497" s="614"/>
      <c r="V497" s="614"/>
      <c r="W497" s="614"/>
      <c r="X497" s="614"/>
      <c r="Y497" s="614"/>
      <c r="Z497" s="614"/>
      <c r="AA497" s="614"/>
      <c r="AB497" s="614"/>
    </row>
    <row r="498" spans="1:28" ht="12.75">
      <c r="A498" s="614"/>
      <c r="B498" s="614"/>
      <c r="C498" s="615"/>
      <c r="D498" s="614"/>
      <c r="E498" s="614"/>
      <c r="F498" s="614"/>
      <c r="G498" s="614"/>
      <c r="H498" s="614"/>
      <c r="I498" s="614"/>
      <c r="J498" s="614"/>
      <c r="K498" s="614"/>
      <c r="L498" s="614"/>
      <c r="M498" s="614"/>
      <c r="N498" s="614"/>
      <c r="O498" s="614"/>
      <c r="P498" s="614"/>
      <c r="Q498" s="614"/>
      <c r="R498" s="614"/>
      <c r="S498" s="614"/>
      <c r="T498" s="614"/>
      <c r="U498" s="614"/>
      <c r="V498" s="614"/>
      <c r="W498" s="614"/>
      <c r="X498" s="614"/>
      <c r="Y498" s="614"/>
      <c r="Z498" s="614"/>
      <c r="AA498" s="614"/>
      <c r="AB498" s="614"/>
    </row>
    <row r="499" spans="1:28" ht="12.75">
      <c r="A499" s="614"/>
      <c r="B499" s="614"/>
      <c r="C499" s="615"/>
      <c r="D499" s="614"/>
      <c r="E499" s="614"/>
      <c r="F499" s="614"/>
      <c r="G499" s="614"/>
      <c r="H499" s="614"/>
      <c r="I499" s="614"/>
      <c r="J499" s="614"/>
      <c r="K499" s="614"/>
      <c r="L499" s="614"/>
      <c r="M499" s="614"/>
      <c r="N499" s="614"/>
      <c r="O499" s="614"/>
      <c r="P499" s="614"/>
      <c r="Q499" s="614"/>
      <c r="R499" s="614"/>
      <c r="S499" s="614"/>
      <c r="T499" s="614"/>
      <c r="U499" s="614"/>
      <c r="V499" s="614"/>
      <c r="W499" s="614"/>
      <c r="X499" s="614"/>
      <c r="Y499" s="614"/>
      <c r="Z499" s="614"/>
      <c r="AA499" s="614"/>
      <c r="AB499" s="614"/>
    </row>
    <row r="500" spans="1:28" ht="12.75">
      <c r="A500" s="614"/>
      <c r="B500" s="614"/>
      <c r="C500" s="615"/>
      <c r="D500" s="614"/>
      <c r="E500" s="614"/>
      <c r="F500" s="614"/>
      <c r="G500" s="614"/>
      <c r="H500" s="614"/>
      <c r="I500" s="614"/>
      <c r="J500" s="614"/>
      <c r="K500" s="614"/>
      <c r="L500" s="614"/>
      <c r="M500" s="614"/>
      <c r="N500" s="614"/>
      <c r="O500" s="614"/>
      <c r="P500" s="614"/>
      <c r="Q500" s="614"/>
      <c r="R500" s="614"/>
      <c r="S500" s="614"/>
      <c r="T500" s="614"/>
      <c r="U500" s="614"/>
      <c r="V500" s="614"/>
      <c r="W500" s="614"/>
      <c r="X500" s="614"/>
      <c r="Y500" s="614"/>
      <c r="Z500" s="614"/>
      <c r="AA500" s="614"/>
      <c r="AB500" s="614"/>
    </row>
    <row r="501" spans="1:28" ht="12.75">
      <c r="A501" s="614"/>
      <c r="B501" s="614"/>
      <c r="C501" s="615"/>
      <c r="D501" s="614"/>
      <c r="E501" s="614"/>
      <c r="F501" s="614"/>
      <c r="G501" s="614"/>
      <c r="H501" s="614"/>
      <c r="I501" s="614"/>
      <c r="J501" s="614"/>
      <c r="K501" s="614"/>
      <c r="L501" s="614"/>
      <c r="M501" s="614"/>
      <c r="N501" s="614"/>
      <c r="O501" s="614"/>
      <c r="P501" s="614"/>
      <c r="Q501" s="614"/>
      <c r="R501" s="614"/>
      <c r="S501" s="614"/>
      <c r="T501" s="614"/>
      <c r="U501" s="614"/>
      <c r="V501" s="614"/>
      <c r="W501" s="614"/>
      <c r="X501" s="614"/>
      <c r="Y501" s="614"/>
      <c r="Z501" s="614"/>
      <c r="AA501" s="614"/>
      <c r="AB501" s="614"/>
    </row>
    <row r="502" spans="1:28" ht="12.75">
      <c r="A502" s="614"/>
      <c r="B502" s="614"/>
      <c r="C502" s="615"/>
      <c r="D502" s="614"/>
      <c r="E502" s="614"/>
      <c r="F502" s="614"/>
      <c r="G502" s="614"/>
      <c r="H502" s="614"/>
      <c r="I502" s="614"/>
      <c r="J502" s="614"/>
      <c r="K502" s="614"/>
      <c r="L502" s="614"/>
      <c r="M502" s="614"/>
      <c r="N502" s="614"/>
      <c r="O502" s="614"/>
      <c r="P502" s="614"/>
      <c r="Q502" s="614"/>
      <c r="R502" s="614"/>
      <c r="S502" s="614"/>
      <c r="T502" s="614"/>
      <c r="U502" s="614"/>
      <c r="V502" s="614"/>
      <c r="W502" s="614"/>
      <c r="X502" s="614"/>
      <c r="Y502" s="614"/>
      <c r="Z502" s="614"/>
      <c r="AA502" s="614"/>
      <c r="AB502" s="614"/>
    </row>
    <row r="503" spans="1:28" ht="12.75">
      <c r="A503" s="614"/>
      <c r="B503" s="614"/>
      <c r="C503" s="615"/>
      <c r="D503" s="614"/>
      <c r="E503" s="614"/>
      <c r="F503" s="614"/>
      <c r="G503" s="614"/>
      <c r="H503" s="614"/>
      <c r="I503" s="614"/>
      <c r="J503" s="614"/>
      <c r="K503" s="614"/>
      <c r="L503" s="614"/>
      <c r="M503" s="614"/>
      <c r="N503" s="614"/>
      <c r="O503" s="614"/>
      <c r="P503" s="614"/>
      <c r="Q503" s="614"/>
      <c r="R503" s="614"/>
      <c r="S503" s="614"/>
      <c r="T503" s="614"/>
      <c r="U503" s="614"/>
      <c r="V503" s="614"/>
      <c r="W503" s="614"/>
      <c r="X503" s="614"/>
      <c r="Y503" s="614"/>
      <c r="Z503" s="614"/>
      <c r="AA503" s="614"/>
      <c r="AB503" s="614"/>
    </row>
    <row r="504" spans="1:28" ht="12.75">
      <c r="A504" s="614"/>
      <c r="B504" s="614"/>
      <c r="C504" s="615"/>
      <c r="D504" s="614"/>
      <c r="E504" s="614"/>
      <c r="F504" s="614"/>
      <c r="G504" s="614"/>
      <c r="H504" s="614"/>
      <c r="I504" s="614"/>
      <c r="J504" s="614"/>
      <c r="K504" s="614"/>
      <c r="L504" s="614"/>
      <c r="M504" s="614"/>
      <c r="N504" s="614"/>
      <c r="O504" s="614"/>
      <c r="P504" s="614"/>
      <c r="Q504" s="614"/>
      <c r="R504" s="614"/>
      <c r="S504" s="614"/>
      <c r="T504" s="614"/>
      <c r="U504" s="614"/>
      <c r="V504" s="614"/>
      <c r="W504" s="614"/>
      <c r="X504" s="614"/>
      <c r="Y504" s="614"/>
      <c r="Z504" s="614"/>
      <c r="AA504" s="614"/>
      <c r="AB504" s="614"/>
    </row>
    <row r="505" spans="1:28" ht="12.75">
      <c r="A505" s="614"/>
      <c r="B505" s="614"/>
      <c r="C505" s="615"/>
      <c r="D505" s="614"/>
      <c r="E505" s="614"/>
      <c r="F505" s="614"/>
      <c r="G505" s="614"/>
      <c r="H505" s="614"/>
      <c r="I505" s="614"/>
      <c r="J505" s="614"/>
      <c r="K505" s="614"/>
      <c r="L505" s="614"/>
      <c r="M505" s="614"/>
      <c r="N505" s="614"/>
      <c r="O505" s="614"/>
      <c r="P505" s="614"/>
      <c r="Q505" s="614"/>
      <c r="R505" s="614"/>
      <c r="S505" s="614"/>
      <c r="T505" s="614"/>
      <c r="U505" s="614"/>
      <c r="V505" s="614"/>
      <c r="W505" s="614"/>
      <c r="X505" s="614"/>
      <c r="Y505" s="614"/>
      <c r="Z505" s="614"/>
      <c r="AA505" s="614"/>
      <c r="AB505" s="614"/>
    </row>
    <row r="506" spans="1:28" ht="12.75">
      <c r="A506" s="614"/>
      <c r="B506" s="614"/>
      <c r="C506" s="615"/>
      <c r="D506" s="614"/>
      <c r="E506" s="614"/>
      <c r="F506" s="614"/>
      <c r="G506" s="614"/>
      <c r="H506" s="614"/>
      <c r="I506" s="614"/>
      <c r="J506" s="614"/>
      <c r="K506" s="614"/>
      <c r="L506" s="614"/>
      <c r="M506" s="614"/>
      <c r="N506" s="614"/>
      <c r="O506" s="614"/>
      <c r="P506" s="614"/>
      <c r="Q506" s="614"/>
      <c r="R506" s="614"/>
      <c r="S506" s="614"/>
      <c r="T506" s="614"/>
      <c r="U506" s="614"/>
      <c r="V506" s="614"/>
      <c r="W506" s="614"/>
      <c r="X506" s="614"/>
      <c r="Y506" s="614"/>
      <c r="Z506" s="614"/>
      <c r="AA506" s="614"/>
      <c r="AB506" s="614"/>
    </row>
    <row r="507" spans="1:28" ht="12.75">
      <c r="A507" s="614"/>
      <c r="B507" s="614"/>
      <c r="C507" s="615"/>
      <c r="D507" s="614"/>
      <c r="E507" s="614"/>
      <c r="F507" s="614"/>
      <c r="G507" s="614"/>
      <c r="H507" s="614"/>
      <c r="I507" s="614"/>
      <c r="J507" s="614"/>
      <c r="K507" s="614"/>
      <c r="L507" s="614"/>
      <c r="M507" s="614"/>
      <c r="N507" s="614"/>
      <c r="O507" s="614"/>
      <c r="P507" s="614"/>
      <c r="Q507" s="614"/>
      <c r="R507" s="614"/>
      <c r="S507" s="614"/>
      <c r="T507" s="614"/>
      <c r="U507" s="614"/>
      <c r="V507" s="614"/>
      <c r="W507" s="614"/>
      <c r="X507" s="614"/>
      <c r="Y507" s="614"/>
      <c r="Z507" s="614"/>
      <c r="AA507" s="614"/>
      <c r="AB507" s="614"/>
    </row>
    <row r="508" spans="1:28" ht="12.75">
      <c r="A508" s="614"/>
      <c r="B508" s="614"/>
      <c r="C508" s="615"/>
      <c r="D508" s="614"/>
      <c r="E508" s="614"/>
      <c r="F508" s="614"/>
      <c r="G508" s="614"/>
      <c r="H508" s="614"/>
      <c r="I508" s="614"/>
      <c r="J508" s="614"/>
      <c r="K508" s="614"/>
      <c r="L508" s="614"/>
      <c r="M508" s="614"/>
      <c r="N508" s="614"/>
      <c r="O508" s="614"/>
      <c r="P508" s="614"/>
      <c r="Q508" s="614"/>
      <c r="R508" s="614"/>
      <c r="S508" s="614"/>
      <c r="T508" s="614"/>
      <c r="U508" s="614"/>
      <c r="V508" s="614"/>
      <c r="W508" s="614"/>
      <c r="X508" s="614"/>
      <c r="Y508" s="614"/>
      <c r="Z508" s="614"/>
      <c r="AA508" s="614"/>
      <c r="AB508" s="614"/>
    </row>
    <row r="509" spans="1:28" ht="12.75">
      <c r="A509" s="614"/>
      <c r="B509" s="614"/>
      <c r="C509" s="615"/>
      <c r="D509" s="614"/>
      <c r="E509" s="614"/>
      <c r="F509" s="614"/>
      <c r="G509" s="614"/>
      <c r="H509" s="614"/>
      <c r="I509" s="614"/>
      <c r="J509" s="614"/>
      <c r="K509" s="614"/>
      <c r="L509" s="614"/>
      <c r="M509" s="614"/>
      <c r="N509" s="614"/>
      <c r="O509" s="614"/>
      <c r="P509" s="614"/>
      <c r="Q509" s="614"/>
      <c r="R509" s="614"/>
      <c r="S509" s="614"/>
      <c r="T509" s="614"/>
      <c r="U509" s="614"/>
      <c r="V509" s="614"/>
      <c r="W509" s="614"/>
      <c r="X509" s="614"/>
      <c r="Y509" s="614"/>
      <c r="Z509" s="614"/>
      <c r="AA509" s="614"/>
      <c r="AB509" s="614"/>
    </row>
    <row r="510" spans="1:28" ht="12.75">
      <c r="A510" s="614"/>
      <c r="B510" s="614"/>
      <c r="C510" s="615"/>
      <c r="D510" s="614"/>
      <c r="E510" s="614"/>
      <c r="F510" s="614"/>
      <c r="G510" s="614"/>
      <c r="H510" s="614"/>
      <c r="I510" s="614"/>
      <c r="J510" s="614"/>
      <c r="K510" s="614"/>
      <c r="L510" s="614"/>
      <c r="M510" s="614"/>
      <c r="N510" s="614"/>
      <c r="O510" s="614"/>
      <c r="P510" s="614"/>
      <c r="Q510" s="614"/>
      <c r="R510" s="614"/>
      <c r="S510" s="614"/>
      <c r="T510" s="614"/>
      <c r="U510" s="614"/>
      <c r="V510" s="614"/>
      <c r="W510" s="614"/>
      <c r="X510" s="614"/>
      <c r="Y510" s="614"/>
      <c r="Z510" s="614"/>
      <c r="AA510" s="614"/>
      <c r="AB510" s="614"/>
    </row>
    <row r="511" spans="1:28" ht="12.75">
      <c r="A511" s="614"/>
      <c r="B511" s="614"/>
      <c r="C511" s="615"/>
      <c r="D511" s="614"/>
      <c r="E511" s="614"/>
      <c r="F511" s="614"/>
      <c r="G511" s="614"/>
      <c r="H511" s="614"/>
      <c r="I511" s="614"/>
      <c r="J511" s="614"/>
      <c r="K511" s="614"/>
      <c r="L511" s="614"/>
      <c r="M511" s="614"/>
      <c r="N511" s="614"/>
      <c r="O511" s="614"/>
      <c r="P511" s="614"/>
      <c r="Q511" s="614"/>
      <c r="R511" s="614"/>
      <c r="S511" s="614"/>
      <c r="T511" s="614"/>
      <c r="U511" s="614"/>
      <c r="V511" s="614"/>
      <c r="W511" s="614"/>
      <c r="X511" s="614"/>
      <c r="Y511" s="614"/>
      <c r="Z511" s="614"/>
      <c r="AA511" s="614"/>
      <c r="AB511" s="614"/>
    </row>
    <row r="512" spans="1:28" ht="12.75">
      <c r="A512" s="614"/>
      <c r="B512" s="614"/>
      <c r="C512" s="615"/>
      <c r="D512" s="614"/>
      <c r="E512" s="614"/>
      <c r="F512" s="614"/>
      <c r="G512" s="614"/>
      <c r="H512" s="614"/>
      <c r="I512" s="614"/>
      <c r="J512" s="614"/>
      <c r="K512" s="614"/>
      <c r="L512" s="614"/>
      <c r="M512" s="614"/>
      <c r="N512" s="614"/>
      <c r="O512" s="614"/>
      <c r="P512" s="614"/>
      <c r="Q512" s="614"/>
      <c r="R512" s="614"/>
      <c r="S512" s="614"/>
      <c r="T512" s="614"/>
      <c r="U512" s="614"/>
      <c r="V512" s="614"/>
      <c r="W512" s="614"/>
      <c r="X512" s="614"/>
      <c r="Y512" s="614"/>
      <c r="Z512" s="614"/>
      <c r="AA512" s="614"/>
      <c r="AB512" s="614"/>
    </row>
    <row r="513" spans="1:28" ht="12.75">
      <c r="A513" s="614"/>
      <c r="B513" s="614"/>
      <c r="C513" s="615"/>
      <c r="D513" s="614"/>
      <c r="E513" s="614"/>
      <c r="F513" s="614"/>
      <c r="G513" s="614"/>
      <c r="H513" s="614"/>
      <c r="I513" s="614"/>
      <c r="J513" s="614"/>
      <c r="K513" s="614"/>
      <c r="L513" s="614"/>
      <c r="M513" s="614"/>
      <c r="N513" s="614"/>
      <c r="O513" s="614"/>
      <c r="P513" s="614"/>
      <c r="Q513" s="614"/>
      <c r="R513" s="614"/>
      <c r="S513" s="614"/>
      <c r="T513" s="614"/>
      <c r="U513" s="614"/>
      <c r="V513" s="614"/>
      <c r="W513" s="614"/>
      <c r="X513" s="614"/>
      <c r="Y513" s="614"/>
      <c r="Z513" s="614"/>
      <c r="AA513" s="614"/>
      <c r="AB513" s="614"/>
    </row>
    <row r="514" spans="1:28" ht="12.75">
      <c r="A514" s="614"/>
      <c r="B514" s="614"/>
      <c r="C514" s="615"/>
      <c r="D514" s="614"/>
      <c r="E514" s="614"/>
      <c r="F514" s="614"/>
      <c r="G514" s="614"/>
      <c r="H514" s="614"/>
      <c r="I514" s="614"/>
      <c r="J514" s="614"/>
      <c r="K514" s="614"/>
      <c r="L514" s="614"/>
      <c r="M514" s="614"/>
      <c r="N514" s="614"/>
      <c r="O514" s="614"/>
      <c r="P514" s="614"/>
      <c r="Q514" s="614"/>
      <c r="R514" s="614"/>
      <c r="S514" s="614"/>
      <c r="T514" s="614"/>
      <c r="U514" s="614"/>
      <c r="V514" s="614"/>
      <c r="W514" s="614"/>
      <c r="X514" s="614"/>
      <c r="Y514" s="614"/>
      <c r="Z514" s="614"/>
      <c r="AA514" s="614"/>
      <c r="AB514" s="614"/>
    </row>
    <row r="515" spans="1:28" ht="12.75">
      <c r="A515" s="614"/>
      <c r="B515" s="614"/>
      <c r="C515" s="615"/>
      <c r="D515" s="614"/>
      <c r="E515" s="614"/>
      <c r="F515" s="614"/>
      <c r="G515" s="614"/>
      <c r="H515" s="614"/>
      <c r="I515" s="614"/>
      <c r="J515" s="614"/>
      <c r="K515" s="614"/>
      <c r="L515" s="614"/>
      <c r="M515" s="614"/>
      <c r="N515" s="614"/>
      <c r="O515" s="614"/>
      <c r="P515" s="614"/>
      <c r="Q515" s="614"/>
      <c r="R515" s="614"/>
      <c r="S515" s="614"/>
      <c r="T515" s="614"/>
      <c r="U515" s="614"/>
      <c r="V515" s="614"/>
      <c r="W515" s="614"/>
      <c r="X515" s="614"/>
      <c r="Y515" s="614"/>
      <c r="Z515" s="614"/>
      <c r="AA515" s="614"/>
      <c r="AB515" s="614"/>
    </row>
    <row r="516" spans="1:28" ht="12.75">
      <c r="A516" s="614"/>
      <c r="B516" s="614"/>
      <c r="C516" s="615"/>
      <c r="D516" s="614"/>
      <c r="E516" s="614"/>
      <c r="F516" s="614"/>
      <c r="G516" s="614"/>
      <c r="H516" s="614"/>
      <c r="I516" s="614"/>
      <c r="J516" s="614"/>
      <c r="K516" s="614"/>
      <c r="L516" s="614"/>
      <c r="M516" s="614"/>
      <c r="N516" s="614"/>
      <c r="O516" s="614"/>
      <c r="P516" s="614"/>
      <c r="Q516" s="614"/>
      <c r="R516" s="614"/>
      <c r="S516" s="614"/>
      <c r="T516" s="614"/>
      <c r="U516" s="614"/>
      <c r="V516" s="614"/>
      <c r="W516" s="614"/>
      <c r="X516" s="614"/>
      <c r="Y516" s="614"/>
      <c r="Z516" s="614"/>
      <c r="AA516" s="614"/>
      <c r="AB516" s="614"/>
    </row>
    <row r="517" spans="1:28" ht="12.75">
      <c r="A517" s="614"/>
      <c r="B517" s="614"/>
      <c r="C517" s="615"/>
      <c r="D517" s="614"/>
      <c r="E517" s="614"/>
      <c r="F517" s="614"/>
      <c r="G517" s="614"/>
      <c r="H517" s="614"/>
      <c r="I517" s="614"/>
      <c r="J517" s="614"/>
      <c r="K517" s="614"/>
      <c r="L517" s="614"/>
      <c r="M517" s="614"/>
      <c r="N517" s="614"/>
      <c r="O517" s="614"/>
      <c r="P517" s="614"/>
      <c r="Q517" s="614"/>
      <c r="R517" s="614"/>
      <c r="S517" s="614"/>
      <c r="T517" s="614"/>
      <c r="U517" s="614"/>
      <c r="V517" s="614"/>
      <c r="W517" s="614"/>
      <c r="X517" s="614"/>
      <c r="Y517" s="614"/>
      <c r="Z517" s="614"/>
      <c r="AA517" s="614"/>
      <c r="AB517" s="614"/>
    </row>
    <row r="518" spans="1:28" ht="12.75">
      <c r="A518" s="614"/>
      <c r="B518" s="614"/>
      <c r="C518" s="615"/>
      <c r="D518" s="614"/>
      <c r="E518" s="614"/>
      <c r="F518" s="614"/>
      <c r="G518" s="614"/>
      <c r="H518" s="614"/>
      <c r="I518" s="614"/>
      <c r="J518" s="614"/>
      <c r="K518" s="614"/>
      <c r="L518" s="614"/>
      <c r="M518" s="614"/>
      <c r="N518" s="614"/>
      <c r="O518" s="614"/>
      <c r="P518" s="614"/>
      <c r="Q518" s="614"/>
      <c r="R518" s="614"/>
      <c r="S518" s="614"/>
      <c r="T518" s="614"/>
      <c r="U518" s="614"/>
      <c r="V518" s="614"/>
      <c r="W518" s="614"/>
      <c r="X518" s="614"/>
      <c r="Y518" s="614"/>
      <c r="Z518" s="614"/>
      <c r="AA518" s="614"/>
      <c r="AB518" s="614"/>
    </row>
    <row r="519" spans="1:28" ht="12.75">
      <c r="A519" s="614"/>
      <c r="B519" s="614"/>
      <c r="C519" s="615"/>
      <c r="D519" s="614"/>
      <c r="E519" s="614"/>
      <c r="F519" s="614"/>
      <c r="G519" s="614"/>
      <c r="H519" s="614"/>
      <c r="I519" s="614"/>
      <c r="J519" s="614"/>
      <c r="K519" s="614"/>
      <c r="L519" s="614"/>
      <c r="M519" s="614"/>
      <c r="N519" s="614"/>
      <c r="O519" s="614"/>
      <c r="P519" s="614"/>
      <c r="Q519" s="614"/>
      <c r="R519" s="614"/>
      <c r="S519" s="614"/>
      <c r="T519" s="614"/>
      <c r="U519" s="614"/>
      <c r="V519" s="614"/>
      <c r="W519" s="614"/>
      <c r="X519" s="614"/>
      <c r="Y519" s="614"/>
      <c r="Z519" s="614"/>
      <c r="AA519" s="614"/>
      <c r="AB519" s="614"/>
    </row>
    <row r="520" spans="1:28" ht="12.75">
      <c r="A520" s="614"/>
      <c r="B520" s="614"/>
      <c r="C520" s="615"/>
      <c r="D520" s="614"/>
      <c r="E520" s="614"/>
      <c r="F520" s="614"/>
      <c r="G520" s="614"/>
      <c r="H520" s="614"/>
      <c r="I520" s="614"/>
      <c r="J520" s="614"/>
      <c r="K520" s="614"/>
      <c r="L520" s="614"/>
      <c r="M520" s="614"/>
      <c r="N520" s="614"/>
      <c r="O520" s="614"/>
      <c r="P520" s="614"/>
      <c r="Q520" s="614"/>
      <c r="R520" s="614"/>
      <c r="S520" s="614"/>
      <c r="T520" s="614"/>
      <c r="U520" s="614"/>
      <c r="V520" s="614"/>
      <c r="W520" s="614"/>
      <c r="X520" s="614"/>
      <c r="Y520" s="614"/>
      <c r="Z520" s="614"/>
      <c r="AA520" s="614"/>
      <c r="AB520" s="614"/>
    </row>
    <row r="521" spans="1:28" ht="12.75">
      <c r="A521" s="614"/>
      <c r="B521" s="614"/>
      <c r="C521" s="615"/>
      <c r="D521" s="614"/>
      <c r="E521" s="614"/>
      <c r="F521" s="614"/>
      <c r="G521" s="614"/>
      <c r="H521" s="614"/>
      <c r="I521" s="614"/>
      <c r="J521" s="614"/>
      <c r="K521" s="614"/>
      <c r="L521" s="614"/>
      <c r="M521" s="614"/>
      <c r="N521" s="614"/>
      <c r="O521" s="614"/>
      <c r="P521" s="614"/>
      <c r="Q521" s="614"/>
      <c r="R521" s="614"/>
      <c r="S521" s="614"/>
      <c r="T521" s="614"/>
      <c r="U521" s="614"/>
      <c r="V521" s="614"/>
      <c r="W521" s="614"/>
      <c r="X521" s="614"/>
      <c r="Y521" s="614"/>
      <c r="Z521" s="614"/>
      <c r="AA521" s="614"/>
      <c r="AB521" s="614"/>
    </row>
    <row r="522" spans="1:28" ht="12.75">
      <c r="A522" s="614"/>
      <c r="B522" s="614"/>
      <c r="C522" s="615"/>
      <c r="D522" s="614"/>
      <c r="E522" s="614"/>
      <c r="F522" s="614"/>
      <c r="G522" s="614"/>
      <c r="H522" s="614"/>
      <c r="I522" s="614"/>
      <c r="J522" s="614"/>
      <c r="K522" s="614"/>
      <c r="L522" s="614"/>
      <c r="M522" s="614"/>
      <c r="N522" s="614"/>
      <c r="O522" s="614"/>
      <c r="P522" s="614"/>
      <c r="Q522" s="614"/>
      <c r="R522" s="614"/>
      <c r="S522" s="614"/>
      <c r="T522" s="614"/>
      <c r="U522" s="614"/>
      <c r="V522" s="614"/>
      <c r="W522" s="614"/>
      <c r="X522" s="614"/>
      <c r="Y522" s="614"/>
      <c r="Z522" s="614"/>
      <c r="AA522" s="614"/>
      <c r="AB522" s="614"/>
    </row>
    <row r="523" spans="1:28" ht="12.75">
      <c r="A523" s="614"/>
      <c r="B523" s="614"/>
      <c r="C523" s="615"/>
      <c r="D523" s="614"/>
      <c r="E523" s="614"/>
      <c r="F523" s="614"/>
      <c r="G523" s="614"/>
      <c r="H523" s="614"/>
      <c r="I523" s="614"/>
      <c r="J523" s="614"/>
      <c r="K523" s="614"/>
      <c r="L523" s="614"/>
      <c r="M523" s="614"/>
      <c r="N523" s="614"/>
      <c r="O523" s="614"/>
      <c r="P523" s="614"/>
      <c r="Q523" s="614"/>
      <c r="R523" s="614"/>
      <c r="S523" s="614"/>
      <c r="T523" s="614"/>
      <c r="U523" s="614"/>
      <c r="V523" s="614"/>
      <c r="W523" s="614"/>
      <c r="X523" s="614"/>
      <c r="Y523" s="614"/>
      <c r="Z523" s="614"/>
      <c r="AA523" s="614"/>
      <c r="AB523" s="614"/>
    </row>
    <row r="524" spans="1:28" ht="12.75">
      <c r="A524" s="614"/>
      <c r="B524" s="614"/>
      <c r="C524" s="615"/>
      <c r="D524" s="614"/>
      <c r="E524" s="614"/>
      <c r="F524" s="614"/>
      <c r="G524" s="614"/>
      <c r="H524" s="614"/>
      <c r="I524" s="614"/>
      <c r="J524" s="614"/>
      <c r="K524" s="614"/>
      <c r="L524" s="614"/>
      <c r="M524" s="614"/>
      <c r="N524" s="614"/>
      <c r="O524" s="614"/>
      <c r="P524" s="614"/>
      <c r="Q524" s="614"/>
      <c r="R524" s="614"/>
      <c r="S524" s="614"/>
      <c r="T524" s="614"/>
      <c r="U524" s="614"/>
      <c r="V524" s="614"/>
      <c r="W524" s="614"/>
      <c r="X524" s="614"/>
      <c r="Y524" s="614"/>
      <c r="Z524" s="614"/>
      <c r="AA524" s="614"/>
      <c r="AB524" s="614"/>
    </row>
    <row r="525" spans="1:28" ht="12.75">
      <c r="A525" s="614"/>
      <c r="B525" s="614"/>
      <c r="C525" s="615"/>
      <c r="D525" s="614"/>
      <c r="E525" s="614"/>
      <c r="F525" s="614"/>
      <c r="G525" s="614"/>
      <c r="H525" s="614"/>
      <c r="I525" s="614"/>
      <c r="J525" s="614"/>
      <c r="K525" s="614"/>
      <c r="L525" s="614"/>
      <c r="M525" s="614"/>
      <c r="N525" s="614"/>
      <c r="O525" s="614"/>
      <c r="P525" s="614"/>
      <c r="Q525" s="614"/>
      <c r="R525" s="614"/>
      <c r="S525" s="614"/>
      <c r="T525" s="614"/>
      <c r="U525" s="614"/>
      <c r="V525" s="614"/>
      <c r="W525" s="614"/>
      <c r="X525" s="614"/>
      <c r="Y525" s="614"/>
      <c r="Z525" s="614"/>
      <c r="AA525" s="614"/>
      <c r="AB525" s="614"/>
    </row>
    <row r="526" spans="1:28" ht="12.75">
      <c r="A526" s="614"/>
      <c r="B526" s="614"/>
      <c r="C526" s="615"/>
      <c r="D526" s="614"/>
      <c r="E526" s="614"/>
      <c r="F526" s="614"/>
      <c r="G526" s="614"/>
      <c r="H526" s="614"/>
      <c r="I526" s="614"/>
      <c r="J526" s="614"/>
      <c r="K526" s="614"/>
      <c r="L526" s="614"/>
      <c r="M526" s="614"/>
      <c r="N526" s="614"/>
      <c r="O526" s="614"/>
      <c r="P526" s="614"/>
      <c r="Q526" s="614"/>
      <c r="R526" s="614"/>
      <c r="S526" s="614"/>
      <c r="T526" s="614"/>
      <c r="U526" s="614"/>
      <c r="V526" s="614"/>
      <c r="W526" s="614"/>
      <c r="X526" s="614"/>
      <c r="Y526" s="614"/>
      <c r="Z526" s="614"/>
      <c r="AA526" s="614"/>
      <c r="AB526" s="614"/>
    </row>
    <row r="527" spans="1:28" ht="12.75">
      <c r="A527" s="614"/>
      <c r="B527" s="614"/>
      <c r="C527" s="615"/>
      <c r="D527" s="614"/>
      <c r="E527" s="614"/>
      <c r="F527" s="614"/>
      <c r="G527" s="614"/>
      <c r="H527" s="614"/>
      <c r="I527" s="614"/>
      <c r="J527" s="614"/>
      <c r="K527" s="614"/>
      <c r="L527" s="614"/>
      <c r="M527" s="614"/>
      <c r="N527" s="614"/>
      <c r="O527" s="614"/>
      <c r="P527" s="614"/>
      <c r="Q527" s="614"/>
      <c r="R527" s="614"/>
      <c r="S527" s="614"/>
      <c r="T527" s="614"/>
      <c r="U527" s="614"/>
      <c r="V527" s="614"/>
      <c r="W527" s="614"/>
      <c r="X527" s="614"/>
      <c r="Y527" s="614"/>
      <c r="Z527" s="614"/>
      <c r="AA527" s="614"/>
      <c r="AB527" s="614"/>
    </row>
    <row r="528" spans="1:28" ht="12.75">
      <c r="A528" s="614"/>
      <c r="B528" s="614"/>
      <c r="C528" s="615"/>
      <c r="D528" s="614"/>
      <c r="E528" s="614"/>
      <c r="F528" s="614"/>
      <c r="G528" s="614"/>
      <c r="H528" s="614"/>
      <c r="I528" s="614"/>
      <c r="J528" s="614"/>
      <c r="K528" s="614"/>
      <c r="L528" s="614"/>
      <c r="M528" s="614"/>
      <c r="N528" s="614"/>
      <c r="O528" s="614"/>
      <c r="P528" s="614"/>
      <c r="Q528" s="614"/>
      <c r="R528" s="614"/>
      <c r="S528" s="614"/>
      <c r="T528" s="614"/>
      <c r="U528" s="614"/>
      <c r="V528" s="614"/>
      <c r="W528" s="614"/>
      <c r="X528" s="614"/>
      <c r="Y528" s="614"/>
      <c r="Z528" s="614"/>
      <c r="AA528" s="614"/>
      <c r="AB528" s="614"/>
    </row>
    <row r="529" spans="1:28" ht="12.75">
      <c r="A529" s="614"/>
      <c r="B529" s="614"/>
      <c r="C529" s="615"/>
      <c r="D529" s="614"/>
      <c r="E529" s="614"/>
      <c r="F529" s="614"/>
      <c r="G529" s="614"/>
      <c r="H529" s="614"/>
      <c r="I529" s="614"/>
      <c r="J529" s="614"/>
      <c r="K529" s="614"/>
      <c r="L529" s="614"/>
      <c r="M529" s="614"/>
      <c r="N529" s="614"/>
      <c r="O529" s="614"/>
      <c r="P529" s="614"/>
      <c r="Q529" s="614"/>
      <c r="R529" s="614"/>
      <c r="S529" s="614"/>
      <c r="T529" s="614"/>
      <c r="U529" s="614"/>
      <c r="V529" s="614"/>
      <c r="W529" s="614"/>
      <c r="X529" s="614"/>
      <c r="Y529" s="614"/>
      <c r="Z529" s="614"/>
      <c r="AA529" s="614"/>
      <c r="AB529" s="614"/>
    </row>
    <row r="530" spans="1:28" ht="12.75">
      <c r="A530" s="614"/>
      <c r="B530" s="614"/>
      <c r="C530" s="615"/>
      <c r="D530" s="614"/>
      <c r="E530" s="614"/>
      <c r="F530" s="614"/>
      <c r="G530" s="614"/>
      <c r="H530" s="614"/>
      <c r="I530" s="614"/>
      <c r="J530" s="614"/>
      <c r="K530" s="614"/>
      <c r="L530" s="614"/>
      <c r="M530" s="614"/>
      <c r="N530" s="614"/>
      <c r="O530" s="614"/>
      <c r="P530" s="614"/>
      <c r="Q530" s="614"/>
      <c r="R530" s="614"/>
      <c r="S530" s="614"/>
      <c r="T530" s="614"/>
      <c r="U530" s="614"/>
      <c r="V530" s="614"/>
      <c r="W530" s="614"/>
      <c r="X530" s="614"/>
      <c r="Y530" s="614"/>
      <c r="Z530" s="614"/>
      <c r="AA530" s="614"/>
      <c r="AB530" s="614"/>
    </row>
    <row r="531" spans="1:28" ht="12.75">
      <c r="A531" s="614"/>
      <c r="B531" s="614"/>
      <c r="C531" s="615"/>
      <c r="D531" s="614"/>
      <c r="E531" s="614"/>
      <c r="F531" s="614"/>
      <c r="G531" s="614"/>
      <c r="H531" s="614"/>
      <c r="I531" s="614"/>
      <c r="J531" s="614"/>
      <c r="K531" s="614"/>
      <c r="L531" s="614"/>
      <c r="M531" s="614"/>
      <c r="N531" s="614"/>
      <c r="O531" s="614"/>
      <c r="P531" s="614"/>
      <c r="Q531" s="614"/>
      <c r="R531" s="614"/>
      <c r="S531" s="614"/>
      <c r="T531" s="614"/>
      <c r="U531" s="614"/>
      <c r="V531" s="614"/>
      <c r="W531" s="614"/>
      <c r="X531" s="614"/>
      <c r="Y531" s="614"/>
      <c r="Z531" s="614"/>
      <c r="AA531" s="614"/>
      <c r="AB531" s="614"/>
    </row>
    <row r="532" spans="1:28" ht="12.75">
      <c r="A532" s="614"/>
      <c r="B532" s="614"/>
      <c r="C532" s="615"/>
      <c r="D532" s="614"/>
      <c r="E532" s="614"/>
      <c r="F532" s="614"/>
      <c r="G532" s="614"/>
      <c r="H532" s="614"/>
      <c r="I532" s="614"/>
      <c r="J532" s="614"/>
      <c r="K532" s="614"/>
      <c r="L532" s="614"/>
      <c r="M532" s="614"/>
      <c r="N532" s="614"/>
      <c r="O532" s="614"/>
      <c r="P532" s="614"/>
      <c r="Q532" s="614"/>
      <c r="R532" s="614"/>
      <c r="S532" s="614"/>
      <c r="T532" s="614"/>
      <c r="U532" s="614"/>
      <c r="V532" s="614"/>
      <c r="W532" s="614"/>
      <c r="X532" s="614"/>
      <c r="Y532" s="614"/>
      <c r="Z532" s="614"/>
      <c r="AA532" s="614"/>
      <c r="AB532" s="614"/>
    </row>
    <row r="533" spans="1:28" ht="12.75">
      <c r="A533" s="614"/>
      <c r="B533" s="614"/>
      <c r="C533" s="615"/>
      <c r="D533" s="614"/>
      <c r="E533" s="614"/>
      <c r="F533" s="614"/>
      <c r="G533" s="614"/>
      <c r="H533" s="614"/>
      <c r="I533" s="614"/>
      <c r="J533" s="614"/>
      <c r="K533" s="614"/>
      <c r="L533" s="614"/>
      <c r="M533" s="614"/>
      <c r="N533" s="614"/>
      <c r="O533" s="614"/>
      <c r="P533" s="614"/>
      <c r="Q533" s="614"/>
      <c r="R533" s="614"/>
      <c r="S533" s="614"/>
      <c r="T533" s="614"/>
      <c r="U533" s="614"/>
      <c r="V533" s="614"/>
      <c r="W533" s="614"/>
      <c r="X533" s="614"/>
      <c r="Y533" s="614"/>
      <c r="Z533" s="614"/>
      <c r="AA533" s="614"/>
      <c r="AB533" s="614"/>
    </row>
    <row r="534" spans="1:28" ht="12.75">
      <c r="A534" s="614"/>
      <c r="B534" s="614"/>
      <c r="C534" s="615"/>
      <c r="D534" s="614"/>
      <c r="E534" s="614"/>
      <c r="F534" s="614"/>
      <c r="G534" s="614"/>
      <c r="H534" s="614"/>
      <c r="I534" s="614"/>
      <c r="J534" s="614"/>
      <c r="K534" s="614"/>
      <c r="L534" s="614"/>
      <c r="M534" s="614"/>
      <c r="N534" s="614"/>
      <c r="O534" s="614"/>
      <c r="P534" s="614"/>
      <c r="Q534" s="614"/>
      <c r="R534" s="614"/>
      <c r="S534" s="614"/>
      <c r="T534" s="614"/>
      <c r="U534" s="614"/>
      <c r="V534" s="614"/>
      <c r="W534" s="614"/>
      <c r="X534" s="614"/>
      <c r="Y534" s="614"/>
      <c r="Z534" s="614"/>
      <c r="AA534" s="614"/>
      <c r="AB534" s="614"/>
    </row>
    <row r="535" spans="1:28" ht="12.75">
      <c r="A535" s="614"/>
      <c r="B535" s="614"/>
      <c r="C535" s="615"/>
      <c r="D535" s="614"/>
      <c r="E535" s="614"/>
      <c r="F535" s="614"/>
      <c r="G535" s="614"/>
      <c r="H535" s="614"/>
      <c r="I535" s="614"/>
      <c r="J535" s="614"/>
      <c r="K535" s="614"/>
      <c r="L535" s="614"/>
      <c r="M535" s="614"/>
      <c r="N535" s="614"/>
      <c r="O535" s="614"/>
      <c r="P535" s="614"/>
      <c r="Q535" s="614"/>
      <c r="R535" s="614"/>
      <c r="S535" s="614"/>
      <c r="T535" s="614"/>
      <c r="U535" s="614"/>
      <c r="V535" s="614"/>
      <c r="W535" s="614"/>
      <c r="X535" s="614"/>
      <c r="Y535" s="614"/>
      <c r="Z535" s="614"/>
      <c r="AA535" s="614"/>
      <c r="AB535" s="614"/>
    </row>
    <row r="536" spans="1:28" ht="12.75">
      <c r="A536" s="614"/>
      <c r="B536" s="614"/>
      <c r="C536" s="615"/>
      <c r="D536" s="614"/>
      <c r="E536" s="614"/>
      <c r="F536" s="614"/>
      <c r="G536" s="614"/>
      <c r="H536" s="614"/>
      <c r="I536" s="614"/>
      <c r="J536" s="614"/>
      <c r="K536" s="614"/>
      <c r="L536" s="614"/>
      <c r="M536" s="614"/>
      <c r="N536" s="614"/>
      <c r="O536" s="614"/>
      <c r="P536" s="614"/>
      <c r="Q536" s="614"/>
      <c r="R536" s="614"/>
      <c r="S536" s="614"/>
      <c r="T536" s="614"/>
      <c r="U536" s="614"/>
      <c r="V536" s="614"/>
      <c r="W536" s="614"/>
      <c r="X536" s="614"/>
      <c r="Y536" s="614"/>
      <c r="Z536" s="614"/>
      <c r="AA536" s="614"/>
      <c r="AB536" s="614"/>
    </row>
    <row r="537" spans="1:28" ht="12.75">
      <c r="A537" s="614"/>
      <c r="B537" s="614"/>
      <c r="C537" s="615"/>
      <c r="D537" s="614"/>
      <c r="E537" s="614"/>
      <c r="F537" s="614"/>
      <c r="G537" s="614"/>
      <c r="H537" s="614"/>
      <c r="I537" s="614"/>
      <c r="J537" s="614"/>
      <c r="K537" s="614"/>
      <c r="L537" s="614"/>
      <c r="M537" s="614"/>
      <c r="N537" s="614"/>
      <c r="O537" s="614"/>
      <c r="P537" s="614"/>
      <c r="Q537" s="614"/>
      <c r="R537" s="614"/>
      <c r="S537" s="614"/>
      <c r="T537" s="614"/>
      <c r="U537" s="614"/>
      <c r="V537" s="614"/>
      <c r="W537" s="614"/>
      <c r="X537" s="614"/>
      <c r="Y537" s="614"/>
      <c r="Z537" s="614"/>
      <c r="AA537" s="614"/>
      <c r="AB537" s="614"/>
    </row>
    <row r="538" spans="1:28" ht="12.75">
      <c r="A538" s="614"/>
      <c r="B538" s="614"/>
      <c r="C538" s="615"/>
      <c r="D538" s="614"/>
      <c r="E538" s="614"/>
      <c r="F538" s="614"/>
      <c r="G538" s="614"/>
      <c r="H538" s="614"/>
      <c r="I538" s="614"/>
      <c r="J538" s="614"/>
      <c r="K538" s="614"/>
      <c r="L538" s="614"/>
      <c r="M538" s="614"/>
      <c r="N538" s="614"/>
      <c r="O538" s="614"/>
      <c r="P538" s="614"/>
      <c r="Q538" s="614"/>
      <c r="R538" s="614"/>
      <c r="S538" s="614"/>
      <c r="T538" s="614"/>
      <c r="U538" s="614"/>
      <c r="V538" s="614"/>
      <c r="W538" s="614"/>
      <c r="X538" s="614"/>
      <c r="Y538" s="614"/>
      <c r="Z538" s="614"/>
      <c r="AA538" s="614"/>
      <c r="AB538" s="614"/>
    </row>
    <row r="539" spans="1:28" ht="12.75">
      <c r="A539" s="614"/>
      <c r="B539" s="614"/>
      <c r="C539" s="615"/>
      <c r="D539" s="614"/>
      <c r="E539" s="614"/>
      <c r="F539" s="614"/>
      <c r="G539" s="614"/>
      <c r="H539" s="614"/>
      <c r="I539" s="614"/>
      <c r="J539" s="614"/>
      <c r="K539" s="614"/>
      <c r="L539" s="614"/>
      <c r="M539" s="614"/>
      <c r="N539" s="614"/>
      <c r="O539" s="614"/>
      <c r="P539" s="614"/>
      <c r="Q539" s="614"/>
      <c r="R539" s="614"/>
      <c r="S539" s="614"/>
      <c r="T539" s="614"/>
      <c r="U539" s="614"/>
      <c r="V539" s="614"/>
      <c r="W539" s="614"/>
      <c r="X539" s="614"/>
      <c r="Y539" s="614"/>
      <c r="Z539" s="614"/>
      <c r="AA539" s="614"/>
      <c r="AB539" s="614"/>
    </row>
    <row r="540" spans="1:28" ht="12.75">
      <c r="A540" s="614"/>
      <c r="B540" s="614"/>
      <c r="C540" s="615"/>
      <c r="D540" s="614"/>
      <c r="E540" s="614"/>
      <c r="F540" s="614"/>
      <c r="G540" s="614"/>
      <c r="H540" s="614"/>
      <c r="I540" s="614"/>
      <c r="J540" s="614"/>
      <c r="K540" s="614"/>
      <c r="L540" s="614"/>
      <c r="M540" s="614"/>
      <c r="N540" s="614"/>
      <c r="O540" s="614"/>
      <c r="P540" s="614"/>
      <c r="Q540" s="614"/>
      <c r="R540" s="614"/>
      <c r="S540" s="614"/>
      <c r="T540" s="614"/>
      <c r="U540" s="614"/>
      <c r="V540" s="614"/>
      <c r="W540" s="614"/>
      <c r="X540" s="614"/>
      <c r="Y540" s="614"/>
      <c r="Z540" s="614"/>
      <c r="AA540" s="614"/>
      <c r="AB540" s="614"/>
    </row>
    <row r="541" spans="1:28" ht="12.75">
      <c r="A541" s="614"/>
      <c r="B541" s="614"/>
      <c r="C541" s="615"/>
      <c r="D541" s="614"/>
      <c r="E541" s="614"/>
      <c r="F541" s="614"/>
      <c r="G541" s="614"/>
      <c r="H541" s="614"/>
      <c r="I541" s="614"/>
      <c r="J541" s="614"/>
      <c r="K541" s="614"/>
      <c r="L541" s="614"/>
      <c r="M541" s="614"/>
      <c r="N541" s="614"/>
      <c r="O541" s="614"/>
      <c r="P541" s="614"/>
      <c r="Q541" s="614"/>
      <c r="R541" s="614"/>
      <c r="S541" s="614"/>
      <c r="T541" s="614"/>
      <c r="U541" s="614"/>
      <c r="V541" s="614"/>
      <c r="W541" s="614"/>
      <c r="X541" s="614"/>
      <c r="Y541" s="614"/>
      <c r="Z541" s="614"/>
      <c r="AA541" s="614"/>
      <c r="AB541" s="614"/>
    </row>
    <row r="542" spans="1:28" ht="12.75">
      <c r="A542" s="614"/>
      <c r="B542" s="614"/>
      <c r="C542" s="615"/>
      <c r="D542" s="614"/>
      <c r="E542" s="614"/>
      <c r="F542" s="614"/>
      <c r="G542" s="614"/>
      <c r="H542" s="614"/>
      <c r="I542" s="614"/>
      <c r="J542" s="614"/>
      <c r="K542" s="614"/>
      <c r="L542" s="614"/>
      <c r="M542" s="614"/>
      <c r="N542" s="614"/>
      <c r="O542" s="614"/>
      <c r="P542" s="614"/>
      <c r="Q542" s="614"/>
      <c r="R542" s="614"/>
      <c r="S542" s="614"/>
      <c r="T542" s="614"/>
      <c r="U542" s="614"/>
      <c r="V542" s="614"/>
      <c r="W542" s="614"/>
      <c r="X542" s="614"/>
      <c r="Y542" s="614"/>
      <c r="Z542" s="614"/>
      <c r="AA542" s="614"/>
      <c r="AB542" s="614"/>
    </row>
    <row r="543" spans="1:28" ht="12.75">
      <c r="A543" s="614"/>
      <c r="B543" s="614"/>
      <c r="C543" s="615"/>
      <c r="D543" s="614"/>
      <c r="E543" s="614"/>
      <c r="F543" s="614"/>
      <c r="G543" s="614"/>
      <c r="H543" s="614"/>
      <c r="I543" s="614"/>
      <c r="J543" s="614"/>
      <c r="K543" s="614"/>
      <c r="L543" s="614"/>
      <c r="M543" s="614"/>
      <c r="N543" s="614"/>
      <c r="O543" s="614"/>
      <c r="P543" s="614"/>
      <c r="Q543" s="614"/>
      <c r="R543" s="614"/>
      <c r="S543" s="614"/>
      <c r="T543" s="614"/>
      <c r="U543" s="614"/>
      <c r="V543" s="614"/>
      <c r="W543" s="614"/>
      <c r="X543" s="614"/>
      <c r="Y543" s="614"/>
      <c r="Z543" s="614"/>
      <c r="AA543" s="614"/>
      <c r="AB543" s="614"/>
    </row>
    <row r="544" spans="1:28" ht="12.75">
      <c r="A544" s="614"/>
      <c r="B544" s="614"/>
      <c r="C544" s="615"/>
      <c r="D544" s="614"/>
      <c r="E544" s="614"/>
      <c r="F544" s="614"/>
      <c r="G544" s="614"/>
      <c r="H544" s="614"/>
      <c r="I544" s="614"/>
      <c r="J544" s="614"/>
      <c r="K544" s="614"/>
      <c r="L544" s="614"/>
      <c r="M544" s="614"/>
      <c r="N544" s="614"/>
      <c r="O544" s="614"/>
      <c r="P544" s="614"/>
      <c r="Q544" s="614"/>
      <c r="R544" s="614"/>
      <c r="S544" s="614"/>
      <c r="T544" s="614"/>
      <c r="U544" s="614"/>
      <c r="V544" s="614"/>
      <c r="W544" s="614"/>
      <c r="X544" s="614"/>
      <c r="Y544" s="614"/>
      <c r="Z544" s="614"/>
      <c r="AA544" s="614"/>
      <c r="AB544" s="614"/>
    </row>
    <row r="545" spans="1:28" ht="12.75">
      <c r="A545" s="614"/>
      <c r="B545" s="614"/>
      <c r="C545" s="615"/>
      <c r="D545" s="614"/>
      <c r="E545" s="614"/>
      <c r="F545" s="614"/>
      <c r="G545" s="614"/>
      <c r="H545" s="614"/>
      <c r="I545" s="614"/>
      <c r="J545" s="614"/>
      <c r="K545" s="614"/>
      <c r="L545" s="614"/>
      <c r="M545" s="614"/>
      <c r="N545" s="614"/>
      <c r="O545" s="614"/>
      <c r="P545" s="614"/>
      <c r="Q545" s="614"/>
      <c r="R545" s="614"/>
      <c r="S545" s="614"/>
      <c r="T545" s="614"/>
      <c r="U545" s="614"/>
      <c r="V545" s="614"/>
      <c r="W545" s="614"/>
      <c r="X545" s="614"/>
      <c r="Y545" s="614"/>
      <c r="Z545" s="614"/>
      <c r="AA545" s="614"/>
      <c r="AB545" s="614"/>
    </row>
    <row r="546" spans="1:28" ht="12.75">
      <c r="A546" s="614"/>
      <c r="B546" s="614"/>
      <c r="C546" s="615"/>
      <c r="D546" s="614"/>
      <c r="E546" s="614"/>
      <c r="F546" s="614"/>
      <c r="G546" s="614"/>
      <c r="H546" s="614"/>
      <c r="I546" s="614"/>
      <c r="J546" s="614"/>
      <c r="K546" s="614"/>
      <c r="L546" s="614"/>
      <c r="M546" s="614"/>
      <c r="N546" s="614"/>
      <c r="O546" s="614"/>
      <c r="P546" s="614"/>
      <c r="Q546" s="614"/>
      <c r="R546" s="614"/>
      <c r="S546" s="614"/>
      <c r="T546" s="614"/>
      <c r="U546" s="614"/>
      <c r="V546" s="614"/>
      <c r="W546" s="614"/>
      <c r="X546" s="614"/>
      <c r="Y546" s="614"/>
      <c r="Z546" s="614"/>
      <c r="AA546" s="614"/>
      <c r="AB546" s="614"/>
    </row>
    <row r="547" spans="1:28" ht="12.75">
      <c r="A547" s="614"/>
      <c r="B547" s="614"/>
      <c r="C547" s="615"/>
      <c r="D547" s="614"/>
      <c r="E547" s="614"/>
      <c r="F547" s="614"/>
      <c r="G547" s="614"/>
      <c r="H547" s="614"/>
      <c r="I547" s="614"/>
      <c r="J547" s="614"/>
      <c r="K547" s="614"/>
      <c r="L547" s="614"/>
      <c r="M547" s="614"/>
      <c r="N547" s="614"/>
      <c r="O547" s="614"/>
      <c r="P547" s="614"/>
      <c r="Q547" s="614"/>
      <c r="R547" s="614"/>
      <c r="S547" s="614"/>
      <c r="T547" s="614"/>
      <c r="U547" s="614"/>
      <c r="V547" s="614"/>
      <c r="W547" s="614"/>
      <c r="X547" s="614"/>
      <c r="Y547" s="614"/>
      <c r="Z547" s="614"/>
      <c r="AA547" s="614"/>
      <c r="AB547" s="614"/>
    </row>
    <row r="548" spans="1:28" ht="12.75">
      <c r="A548" s="614"/>
      <c r="B548" s="614"/>
      <c r="C548" s="615"/>
      <c r="D548" s="614"/>
      <c r="E548" s="614"/>
      <c r="F548" s="614"/>
      <c r="G548" s="614"/>
      <c r="H548" s="614"/>
      <c r="I548" s="614"/>
      <c r="J548" s="614"/>
      <c r="K548" s="614"/>
      <c r="L548" s="614"/>
      <c r="M548" s="614"/>
      <c r="N548" s="614"/>
      <c r="O548" s="614"/>
      <c r="P548" s="614"/>
      <c r="Q548" s="614"/>
      <c r="R548" s="614"/>
      <c r="S548" s="614"/>
      <c r="T548" s="614"/>
      <c r="U548" s="614"/>
      <c r="V548" s="614"/>
      <c r="W548" s="614"/>
      <c r="X548" s="614"/>
      <c r="Y548" s="614"/>
      <c r="Z548" s="614"/>
      <c r="AA548" s="614"/>
      <c r="AB548" s="614"/>
    </row>
    <row r="549" spans="1:28" ht="12.75">
      <c r="A549" s="614"/>
      <c r="B549" s="614"/>
      <c r="C549" s="615"/>
      <c r="D549" s="614"/>
      <c r="E549" s="614"/>
      <c r="F549" s="614"/>
      <c r="G549" s="614"/>
      <c r="H549" s="614"/>
      <c r="I549" s="614"/>
      <c r="J549" s="614"/>
      <c r="K549" s="614"/>
      <c r="L549" s="614"/>
      <c r="M549" s="614"/>
      <c r="N549" s="614"/>
      <c r="O549" s="614"/>
      <c r="P549" s="614"/>
      <c r="Q549" s="614"/>
      <c r="R549" s="614"/>
      <c r="S549" s="614"/>
      <c r="T549" s="614"/>
      <c r="U549" s="614"/>
      <c r="V549" s="614"/>
      <c r="W549" s="614"/>
      <c r="X549" s="614"/>
      <c r="Y549" s="614"/>
      <c r="Z549" s="614"/>
      <c r="AA549" s="614"/>
      <c r="AB549" s="614"/>
    </row>
    <row r="550" spans="1:28" ht="12.75">
      <c r="A550" s="614"/>
      <c r="B550" s="614"/>
      <c r="C550" s="615"/>
      <c r="D550" s="614"/>
      <c r="E550" s="614"/>
      <c r="F550" s="614"/>
      <c r="G550" s="614"/>
      <c r="H550" s="614"/>
      <c r="I550" s="614"/>
      <c r="J550" s="614"/>
      <c r="K550" s="614"/>
      <c r="L550" s="614"/>
      <c r="M550" s="614"/>
      <c r="N550" s="614"/>
      <c r="O550" s="614"/>
      <c r="P550" s="614"/>
      <c r="Q550" s="614"/>
      <c r="R550" s="614"/>
      <c r="S550" s="614"/>
      <c r="T550" s="614"/>
      <c r="U550" s="614"/>
      <c r="V550" s="614"/>
      <c r="W550" s="614"/>
      <c r="X550" s="614"/>
      <c r="Y550" s="614"/>
      <c r="Z550" s="614"/>
      <c r="AA550" s="614"/>
      <c r="AB550" s="614"/>
    </row>
    <row r="551" spans="1:28" ht="12.75">
      <c r="A551" s="614"/>
      <c r="B551" s="614"/>
      <c r="C551" s="615"/>
      <c r="D551" s="614"/>
      <c r="E551" s="614"/>
      <c r="F551" s="614"/>
      <c r="G551" s="614"/>
      <c r="H551" s="614"/>
      <c r="I551" s="614"/>
      <c r="J551" s="614"/>
      <c r="K551" s="614"/>
      <c r="L551" s="614"/>
      <c r="M551" s="614"/>
      <c r="N551" s="614"/>
      <c r="O551" s="614"/>
      <c r="P551" s="614"/>
      <c r="Q551" s="614"/>
      <c r="R551" s="614"/>
      <c r="S551" s="614"/>
      <c r="T551" s="614"/>
      <c r="U551" s="614"/>
      <c r="V551" s="614"/>
      <c r="W551" s="614"/>
      <c r="X551" s="614"/>
      <c r="Y551" s="614"/>
      <c r="Z551" s="614"/>
      <c r="AA551" s="614"/>
      <c r="AB551" s="614"/>
    </row>
    <row r="552" spans="1:28" ht="12.75">
      <c r="A552" s="614"/>
      <c r="B552" s="614"/>
      <c r="C552" s="615"/>
      <c r="D552" s="614"/>
      <c r="E552" s="614"/>
      <c r="F552" s="614"/>
      <c r="G552" s="614"/>
      <c r="H552" s="614"/>
      <c r="I552" s="614"/>
      <c r="J552" s="614"/>
      <c r="K552" s="614"/>
      <c r="L552" s="614"/>
      <c r="M552" s="614"/>
      <c r="N552" s="614"/>
      <c r="O552" s="614"/>
      <c r="P552" s="614"/>
      <c r="Q552" s="614"/>
      <c r="R552" s="614"/>
      <c r="S552" s="614"/>
      <c r="T552" s="614"/>
      <c r="U552" s="614"/>
      <c r="V552" s="614"/>
      <c r="W552" s="614"/>
      <c r="X552" s="614"/>
      <c r="Y552" s="614"/>
      <c r="Z552" s="614"/>
      <c r="AA552" s="614"/>
      <c r="AB552" s="614"/>
    </row>
    <row r="553" spans="1:28" ht="12.75">
      <c r="A553" s="614"/>
      <c r="B553" s="614"/>
      <c r="C553" s="615"/>
      <c r="D553" s="614"/>
      <c r="E553" s="614"/>
      <c r="F553" s="614"/>
      <c r="G553" s="614"/>
      <c r="H553" s="614"/>
      <c r="I553" s="614"/>
      <c r="J553" s="614"/>
      <c r="K553" s="614"/>
      <c r="L553" s="614"/>
      <c r="M553" s="614"/>
      <c r="N553" s="614"/>
      <c r="O553" s="614"/>
      <c r="P553" s="614"/>
      <c r="Q553" s="614"/>
      <c r="R553" s="614"/>
      <c r="S553" s="614"/>
      <c r="T553" s="614"/>
      <c r="U553" s="614"/>
      <c r="V553" s="614"/>
      <c r="W553" s="614"/>
      <c r="X553" s="614"/>
      <c r="Y553" s="614"/>
      <c r="Z553" s="614"/>
      <c r="AA553" s="614"/>
      <c r="AB553" s="614"/>
    </row>
    <row r="554" spans="1:28" ht="12.75">
      <c r="A554" s="614"/>
      <c r="B554" s="614"/>
      <c r="C554" s="615"/>
      <c r="D554" s="614"/>
      <c r="E554" s="614"/>
      <c r="F554" s="614"/>
      <c r="G554" s="614"/>
      <c r="H554" s="614"/>
      <c r="I554" s="614"/>
      <c r="J554" s="614"/>
      <c r="K554" s="614"/>
      <c r="L554" s="614"/>
      <c r="M554" s="614"/>
      <c r="N554" s="614"/>
      <c r="O554" s="614"/>
      <c r="P554" s="614"/>
      <c r="Q554" s="614"/>
      <c r="R554" s="614"/>
      <c r="S554" s="614"/>
      <c r="T554" s="614"/>
      <c r="U554" s="614"/>
      <c r="V554" s="614"/>
      <c r="W554" s="614"/>
      <c r="X554" s="614"/>
      <c r="Y554" s="614"/>
      <c r="Z554" s="614"/>
      <c r="AA554" s="614"/>
      <c r="AB554" s="614"/>
    </row>
    <row r="555" spans="1:28" ht="12.75">
      <c r="A555" s="614"/>
      <c r="B555" s="614"/>
      <c r="C555" s="615"/>
      <c r="D555" s="614"/>
      <c r="E555" s="614"/>
      <c r="F555" s="614"/>
      <c r="G555" s="614"/>
      <c r="H555" s="614"/>
      <c r="I555" s="614"/>
      <c r="J555" s="614"/>
      <c r="K555" s="614"/>
      <c r="L555" s="614"/>
      <c r="M555" s="614"/>
      <c r="N555" s="614"/>
      <c r="O555" s="614"/>
      <c r="P555" s="614"/>
      <c r="Q555" s="614"/>
      <c r="R555" s="614"/>
      <c r="S555" s="614"/>
      <c r="T555" s="614"/>
      <c r="U555" s="614"/>
      <c r="V555" s="614"/>
      <c r="W555" s="614"/>
      <c r="X555" s="614"/>
      <c r="Y555" s="614"/>
      <c r="Z555" s="614"/>
      <c r="AA555" s="614"/>
      <c r="AB555" s="614"/>
    </row>
    <row r="556" spans="1:28" ht="12.75">
      <c r="A556" s="614"/>
      <c r="B556" s="614"/>
      <c r="C556" s="615"/>
      <c r="D556" s="614"/>
      <c r="E556" s="614"/>
      <c r="F556" s="614"/>
      <c r="G556" s="614"/>
      <c r="H556" s="614"/>
      <c r="I556" s="614"/>
      <c r="J556" s="614"/>
      <c r="K556" s="614"/>
      <c r="L556" s="614"/>
      <c r="M556" s="614"/>
      <c r="N556" s="614"/>
      <c r="O556" s="614"/>
      <c r="P556" s="614"/>
      <c r="Q556" s="614"/>
      <c r="R556" s="614"/>
      <c r="S556" s="614"/>
      <c r="T556" s="614"/>
      <c r="U556" s="614"/>
      <c r="V556" s="614"/>
      <c r="W556" s="614"/>
      <c r="X556" s="614"/>
      <c r="Y556" s="614"/>
      <c r="Z556" s="614"/>
      <c r="AA556" s="614"/>
      <c r="AB556" s="614"/>
    </row>
    <row r="557" spans="1:28" ht="12.75">
      <c r="A557" s="614"/>
      <c r="B557" s="614"/>
      <c r="C557" s="615"/>
      <c r="D557" s="614"/>
      <c r="E557" s="614"/>
      <c r="F557" s="614"/>
      <c r="G557" s="614"/>
      <c r="H557" s="614"/>
      <c r="I557" s="614"/>
      <c r="J557" s="614"/>
      <c r="K557" s="614"/>
      <c r="L557" s="614"/>
      <c r="M557" s="614"/>
      <c r="N557" s="614"/>
      <c r="O557" s="614"/>
      <c r="P557" s="614"/>
      <c r="Q557" s="614"/>
      <c r="R557" s="614"/>
      <c r="S557" s="614"/>
      <c r="T557" s="614"/>
      <c r="U557" s="614"/>
      <c r="V557" s="614"/>
      <c r="W557" s="614"/>
      <c r="X557" s="614"/>
      <c r="Y557" s="614"/>
      <c r="Z557" s="614"/>
      <c r="AA557" s="614"/>
      <c r="AB557" s="614"/>
    </row>
    <row r="558" spans="1:28" ht="12.75">
      <c r="A558" s="614"/>
      <c r="B558" s="614"/>
      <c r="C558" s="615"/>
      <c r="D558" s="614"/>
      <c r="E558" s="614"/>
      <c r="F558" s="614"/>
      <c r="G558" s="614"/>
      <c r="H558" s="614"/>
      <c r="I558" s="614"/>
      <c r="J558" s="614"/>
      <c r="K558" s="614"/>
      <c r="L558" s="614"/>
      <c r="M558" s="614"/>
      <c r="N558" s="614"/>
      <c r="O558" s="614"/>
      <c r="P558" s="614"/>
      <c r="Q558" s="614"/>
      <c r="R558" s="614"/>
      <c r="S558" s="614"/>
      <c r="T558" s="614"/>
      <c r="U558" s="614"/>
      <c r="V558" s="614"/>
      <c r="W558" s="614"/>
      <c r="X558" s="614"/>
      <c r="Y558" s="614"/>
      <c r="Z558" s="614"/>
      <c r="AA558" s="614"/>
      <c r="AB558" s="614"/>
    </row>
    <row r="559" spans="1:28" ht="12.75">
      <c r="A559" s="614"/>
      <c r="B559" s="614"/>
      <c r="C559" s="615"/>
      <c r="D559" s="614"/>
      <c r="E559" s="614"/>
      <c r="F559" s="614"/>
      <c r="G559" s="614"/>
      <c r="H559" s="614"/>
      <c r="I559" s="614"/>
      <c r="J559" s="614"/>
      <c r="K559" s="614"/>
      <c r="L559" s="614"/>
      <c r="M559" s="614"/>
      <c r="N559" s="614"/>
      <c r="O559" s="614"/>
      <c r="P559" s="614"/>
      <c r="Q559" s="614"/>
      <c r="R559" s="614"/>
      <c r="S559" s="614"/>
      <c r="T559" s="614"/>
      <c r="U559" s="614"/>
      <c r="V559" s="614"/>
      <c r="W559" s="614"/>
      <c r="X559" s="614"/>
      <c r="Y559" s="614"/>
      <c r="Z559" s="614"/>
      <c r="AA559" s="614"/>
      <c r="AB559" s="614"/>
    </row>
    <row r="560" spans="1:28" ht="12.75">
      <c r="A560" s="614"/>
      <c r="B560" s="614"/>
      <c r="C560" s="615"/>
      <c r="D560" s="614"/>
      <c r="E560" s="614"/>
      <c r="F560" s="614"/>
      <c r="G560" s="614"/>
      <c r="H560" s="614"/>
      <c r="I560" s="614"/>
      <c r="J560" s="614"/>
      <c r="K560" s="614"/>
      <c r="L560" s="614"/>
      <c r="M560" s="614"/>
      <c r="N560" s="614"/>
      <c r="O560" s="614"/>
      <c r="P560" s="614"/>
      <c r="Q560" s="614"/>
      <c r="R560" s="614"/>
      <c r="S560" s="614"/>
      <c r="T560" s="614"/>
      <c r="U560" s="614"/>
      <c r="V560" s="614"/>
      <c r="W560" s="614"/>
      <c r="X560" s="614"/>
      <c r="Y560" s="614"/>
      <c r="Z560" s="614"/>
      <c r="AA560" s="614"/>
      <c r="AB560" s="614"/>
    </row>
    <row r="561" spans="1:28" ht="12.75">
      <c r="A561" s="614"/>
      <c r="B561" s="614"/>
      <c r="C561" s="615"/>
      <c r="D561" s="614"/>
      <c r="E561" s="614"/>
      <c r="F561" s="614"/>
      <c r="G561" s="614"/>
      <c r="H561" s="614"/>
      <c r="I561" s="614"/>
      <c r="J561" s="614"/>
      <c r="K561" s="614"/>
      <c r="L561" s="614"/>
      <c r="M561" s="614"/>
      <c r="N561" s="614"/>
      <c r="O561" s="614"/>
      <c r="P561" s="614"/>
      <c r="Q561" s="614"/>
      <c r="R561" s="614"/>
      <c r="S561" s="614"/>
      <c r="T561" s="614"/>
      <c r="U561" s="614"/>
      <c r="V561" s="614"/>
      <c r="W561" s="614"/>
      <c r="X561" s="614"/>
      <c r="Y561" s="614"/>
      <c r="Z561" s="614"/>
      <c r="AA561" s="614"/>
      <c r="AB561" s="614"/>
    </row>
    <row r="562" spans="1:28" ht="12.75">
      <c r="A562" s="614"/>
      <c r="B562" s="614"/>
      <c r="C562" s="615"/>
      <c r="D562" s="614"/>
      <c r="E562" s="614"/>
      <c r="F562" s="614"/>
      <c r="G562" s="614"/>
      <c r="H562" s="614"/>
      <c r="I562" s="614"/>
      <c r="J562" s="614"/>
      <c r="K562" s="614"/>
      <c r="L562" s="614"/>
      <c r="M562" s="614"/>
      <c r="N562" s="614"/>
      <c r="O562" s="614"/>
      <c r="P562" s="614"/>
      <c r="Q562" s="614"/>
      <c r="R562" s="614"/>
      <c r="S562" s="614"/>
      <c r="T562" s="614"/>
      <c r="U562" s="614"/>
      <c r="V562" s="614"/>
      <c r="W562" s="614"/>
      <c r="X562" s="614"/>
      <c r="Y562" s="614"/>
      <c r="Z562" s="614"/>
      <c r="AA562" s="614"/>
      <c r="AB562" s="614"/>
    </row>
    <row r="563" spans="1:28" ht="12.75">
      <c r="A563" s="614"/>
      <c r="B563" s="614"/>
      <c r="C563" s="615"/>
      <c r="D563" s="614"/>
      <c r="E563" s="614"/>
      <c r="F563" s="614"/>
      <c r="G563" s="614"/>
      <c r="H563" s="614"/>
      <c r="I563" s="614"/>
      <c r="J563" s="614"/>
      <c r="K563" s="614"/>
      <c r="L563" s="614"/>
      <c r="M563" s="614"/>
      <c r="N563" s="614"/>
      <c r="O563" s="614"/>
      <c r="P563" s="614"/>
      <c r="Q563" s="614"/>
      <c r="R563" s="614"/>
      <c r="S563" s="614"/>
      <c r="T563" s="614"/>
      <c r="U563" s="614"/>
      <c r="V563" s="614"/>
      <c r="W563" s="614"/>
      <c r="X563" s="614"/>
      <c r="Y563" s="614"/>
      <c r="Z563" s="614"/>
      <c r="AA563" s="614"/>
      <c r="AB563" s="614"/>
    </row>
    <row r="564" spans="1:28" ht="12.75">
      <c r="A564" s="614"/>
      <c r="B564" s="614"/>
      <c r="C564" s="615"/>
      <c r="D564" s="614"/>
      <c r="E564" s="614"/>
      <c r="F564" s="614"/>
      <c r="G564" s="614"/>
      <c r="H564" s="614"/>
      <c r="I564" s="614"/>
      <c r="J564" s="614"/>
      <c r="K564" s="614"/>
      <c r="L564" s="614"/>
      <c r="M564" s="614"/>
      <c r="N564" s="614"/>
      <c r="O564" s="614"/>
      <c r="P564" s="614"/>
      <c r="Q564" s="614"/>
      <c r="R564" s="614"/>
      <c r="S564" s="614"/>
      <c r="T564" s="614"/>
      <c r="U564" s="614"/>
      <c r="V564" s="614"/>
      <c r="W564" s="614"/>
      <c r="X564" s="614"/>
      <c r="Y564" s="614"/>
      <c r="Z564" s="614"/>
      <c r="AA564" s="614"/>
      <c r="AB564" s="614"/>
    </row>
    <row r="565" spans="1:28" ht="12.75">
      <c r="A565" s="614"/>
      <c r="B565" s="614"/>
      <c r="C565" s="615"/>
      <c r="D565" s="614"/>
      <c r="E565" s="614"/>
      <c r="F565" s="614"/>
      <c r="G565" s="614"/>
      <c r="H565" s="614"/>
      <c r="I565" s="614"/>
      <c r="J565" s="614"/>
      <c r="K565" s="614"/>
      <c r="L565" s="614"/>
      <c r="M565" s="614"/>
      <c r="N565" s="614"/>
      <c r="O565" s="614"/>
      <c r="P565" s="614"/>
      <c r="Q565" s="614"/>
      <c r="R565" s="614"/>
      <c r="S565" s="614"/>
      <c r="T565" s="614"/>
      <c r="U565" s="614"/>
      <c r="V565" s="614"/>
      <c r="W565" s="614"/>
      <c r="X565" s="614"/>
      <c r="Y565" s="614"/>
      <c r="Z565" s="614"/>
      <c r="AA565" s="614"/>
      <c r="AB565" s="614"/>
    </row>
    <row r="566" spans="1:28" ht="12.75">
      <c r="A566" s="614"/>
      <c r="B566" s="614"/>
      <c r="C566" s="615"/>
      <c r="D566" s="614"/>
      <c r="E566" s="614"/>
      <c r="F566" s="614"/>
      <c r="G566" s="614"/>
      <c r="H566" s="614"/>
      <c r="I566" s="614"/>
      <c r="J566" s="614"/>
      <c r="K566" s="614"/>
      <c r="L566" s="614"/>
      <c r="M566" s="614"/>
      <c r="N566" s="614"/>
      <c r="O566" s="614"/>
      <c r="P566" s="614"/>
      <c r="Q566" s="614"/>
      <c r="R566" s="614"/>
      <c r="S566" s="614"/>
      <c r="T566" s="614"/>
      <c r="U566" s="614"/>
      <c r="V566" s="614"/>
      <c r="W566" s="614"/>
      <c r="X566" s="614"/>
      <c r="Y566" s="614"/>
      <c r="Z566" s="614"/>
      <c r="AA566" s="614"/>
      <c r="AB566" s="614"/>
    </row>
    <row r="567" spans="1:28" ht="12.75">
      <c r="A567" s="614"/>
      <c r="B567" s="614"/>
      <c r="C567" s="615"/>
      <c r="D567" s="614"/>
      <c r="E567" s="614"/>
      <c r="F567" s="614"/>
      <c r="G567" s="614"/>
      <c r="H567" s="614"/>
      <c r="I567" s="614"/>
      <c r="J567" s="614"/>
      <c r="K567" s="614"/>
      <c r="L567" s="614"/>
      <c r="M567" s="614"/>
      <c r="N567" s="614"/>
      <c r="O567" s="614"/>
      <c r="P567" s="614"/>
      <c r="Q567" s="614"/>
      <c r="R567" s="614"/>
      <c r="S567" s="614"/>
      <c r="T567" s="614"/>
      <c r="U567" s="614"/>
      <c r="V567" s="614"/>
      <c r="W567" s="614"/>
      <c r="X567" s="614"/>
      <c r="Y567" s="614"/>
      <c r="Z567" s="614"/>
      <c r="AA567" s="614"/>
      <c r="AB567" s="614"/>
    </row>
    <row r="568" spans="1:28" ht="12.75">
      <c r="A568" s="614"/>
      <c r="B568" s="614"/>
      <c r="C568" s="615"/>
      <c r="D568" s="614"/>
      <c r="E568" s="614"/>
      <c r="F568" s="614"/>
      <c r="G568" s="614"/>
      <c r="H568" s="614"/>
      <c r="I568" s="614"/>
      <c r="J568" s="614"/>
      <c r="K568" s="614"/>
      <c r="L568" s="614"/>
      <c r="M568" s="614"/>
      <c r="N568" s="614"/>
      <c r="O568" s="614"/>
      <c r="P568" s="614"/>
      <c r="Q568" s="614"/>
      <c r="R568" s="614"/>
      <c r="S568" s="614"/>
      <c r="T568" s="614"/>
      <c r="U568" s="614"/>
      <c r="V568" s="614"/>
      <c r="W568" s="614"/>
      <c r="X568" s="614"/>
      <c r="Y568" s="614"/>
      <c r="Z568" s="614"/>
      <c r="AA568" s="614"/>
      <c r="AB568" s="614"/>
    </row>
    <row r="569" spans="1:28" ht="12.75">
      <c r="A569" s="614"/>
      <c r="B569" s="614"/>
      <c r="C569" s="615"/>
      <c r="D569" s="614"/>
      <c r="E569" s="614"/>
      <c r="F569" s="614"/>
      <c r="G569" s="614"/>
      <c r="H569" s="614"/>
      <c r="I569" s="614"/>
      <c r="J569" s="614"/>
      <c r="K569" s="614"/>
      <c r="L569" s="614"/>
      <c r="M569" s="614"/>
      <c r="N569" s="614"/>
      <c r="O569" s="614"/>
      <c r="P569" s="614"/>
      <c r="Q569" s="614"/>
      <c r="R569" s="614"/>
      <c r="S569" s="614"/>
      <c r="T569" s="614"/>
      <c r="U569" s="614"/>
      <c r="V569" s="614"/>
      <c r="W569" s="614"/>
      <c r="X569" s="614"/>
      <c r="Y569" s="614"/>
      <c r="Z569" s="614"/>
      <c r="AA569" s="614"/>
      <c r="AB569" s="614"/>
    </row>
    <row r="570" spans="1:28" ht="12.75">
      <c r="A570" s="614"/>
      <c r="B570" s="614"/>
      <c r="C570" s="615"/>
      <c r="D570" s="614"/>
      <c r="E570" s="614"/>
      <c r="F570" s="614"/>
      <c r="G570" s="614"/>
      <c r="H570" s="614"/>
      <c r="I570" s="614"/>
      <c r="J570" s="614"/>
      <c r="K570" s="614"/>
      <c r="L570" s="614"/>
      <c r="M570" s="614"/>
      <c r="N570" s="614"/>
      <c r="O570" s="614"/>
      <c r="P570" s="614"/>
      <c r="Q570" s="614"/>
      <c r="R570" s="614"/>
      <c r="S570" s="614"/>
      <c r="T570" s="614"/>
      <c r="U570" s="614"/>
      <c r="V570" s="614"/>
      <c r="W570" s="614"/>
      <c r="X570" s="614"/>
      <c r="Y570" s="614"/>
      <c r="Z570" s="614"/>
      <c r="AA570" s="614"/>
      <c r="AB570" s="614"/>
    </row>
    <row r="571" spans="1:28" ht="12.75">
      <c r="A571" s="614"/>
      <c r="B571" s="614"/>
      <c r="C571" s="615"/>
      <c r="D571" s="614"/>
      <c r="E571" s="614"/>
      <c r="F571" s="614"/>
      <c r="G571" s="614"/>
      <c r="H571" s="614"/>
      <c r="I571" s="614"/>
      <c r="J571" s="614"/>
      <c r="K571" s="614"/>
      <c r="L571" s="614"/>
      <c r="M571" s="614"/>
      <c r="N571" s="614"/>
      <c r="O571" s="614"/>
      <c r="P571" s="614"/>
      <c r="Q571" s="614"/>
      <c r="R571" s="614"/>
      <c r="S571" s="614"/>
      <c r="T571" s="614"/>
      <c r="U571" s="614"/>
      <c r="V571" s="614"/>
      <c r="W571" s="614"/>
      <c r="X571" s="614"/>
      <c r="Y571" s="614"/>
      <c r="Z571" s="614"/>
      <c r="AA571" s="614"/>
      <c r="AB571" s="614"/>
    </row>
    <row r="572" spans="1:28" ht="12.75">
      <c r="A572" s="614"/>
      <c r="B572" s="614"/>
      <c r="C572" s="615"/>
      <c r="D572" s="614"/>
      <c r="E572" s="614"/>
      <c r="F572" s="614"/>
      <c r="G572" s="614"/>
      <c r="H572" s="614"/>
      <c r="I572" s="614"/>
      <c r="J572" s="614"/>
      <c r="K572" s="614"/>
      <c r="L572" s="614"/>
      <c r="M572" s="614"/>
      <c r="N572" s="614"/>
      <c r="O572" s="614"/>
      <c r="P572" s="614"/>
      <c r="Q572" s="614"/>
      <c r="R572" s="614"/>
      <c r="S572" s="614"/>
      <c r="T572" s="614"/>
      <c r="U572" s="614"/>
      <c r="V572" s="614"/>
      <c r="W572" s="614"/>
      <c r="X572" s="614"/>
      <c r="Y572" s="614"/>
      <c r="Z572" s="614"/>
      <c r="AA572" s="614"/>
      <c r="AB572" s="614"/>
    </row>
    <row r="573" spans="1:28" ht="12.75">
      <c r="A573" s="614"/>
      <c r="B573" s="614"/>
      <c r="C573" s="615"/>
      <c r="D573" s="614"/>
      <c r="E573" s="614"/>
      <c r="F573" s="614"/>
      <c r="G573" s="614"/>
      <c r="H573" s="614"/>
      <c r="I573" s="614"/>
      <c r="J573" s="614"/>
      <c r="K573" s="614"/>
      <c r="L573" s="614"/>
      <c r="M573" s="614"/>
      <c r="N573" s="614"/>
      <c r="O573" s="614"/>
      <c r="P573" s="614"/>
      <c r="Q573" s="614"/>
      <c r="R573" s="614"/>
      <c r="S573" s="614"/>
      <c r="T573" s="614"/>
      <c r="U573" s="614"/>
      <c r="V573" s="614"/>
      <c r="W573" s="614"/>
      <c r="X573" s="614"/>
      <c r="Y573" s="614"/>
      <c r="Z573" s="614"/>
      <c r="AA573" s="614"/>
      <c r="AB573" s="614"/>
    </row>
    <row r="574" spans="1:28" ht="12.75">
      <c r="A574" s="614"/>
      <c r="B574" s="614"/>
      <c r="C574" s="615"/>
      <c r="D574" s="614"/>
      <c r="E574" s="614"/>
      <c r="F574" s="614"/>
      <c r="G574" s="614"/>
      <c r="H574" s="614"/>
      <c r="I574" s="614"/>
      <c r="J574" s="614"/>
      <c r="K574" s="614"/>
      <c r="L574" s="614"/>
      <c r="M574" s="614"/>
      <c r="N574" s="614"/>
      <c r="O574" s="614"/>
      <c r="P574" s="614"/>
      <c r="Q574" s="614"/>
      <c r="R574" s="614"/>
      <c r="S574" s="614"/>
      <c r="T574" s="614"/>
      <c r="U574" s="614"/>
      <c r="V574" s="614"/>
      <c r="W574" s="614"/>
      <c r="X574" s="614"/>
      <c r="Y574" s="614"/>
      <c r="Z574" s="614"/>
      <c r="AA574" s="614"/>
      <c r="AB574" s="614"/>
    </row>
    <row r="575" spans="1:28" ht="12.75">
      <c r="A575" s="614"/>
      <c r="B575" s="614"/>
      <c r="C575" s="615"/>
      <c r="D575" s="614"/>
      <c r="E575" s="614"/>
      <c r="F575" s="614"/>
      <c r="G575" s="614"/>
      <c r="H575" s="614"/>
      <c r="I575" s="614"/>
      <c r="J575" s="614"/>
      <c r="K575" s="614"/>
      <c r="L575" s="614"/>
      <c r="M575" s="614"/>
      <c r="N575" s="614"/>
      <c r="O575" s="614"/>
      <c r="P575" s="614"/>
      <c r="Q575" s="614"/>
      <c r="R575" s="614"/>
      <c r="S575" s="614"/>
      <c r="T575" s="614"/>
      <c r="U575" s="614"/>
      <c r="V575" s="614"/>
      <c r="W575" s="614"/>
      <c r="X575" s="614"/>
      <c r="Y575" s="614"/>
      <c r="Z575" s="614"/>
      <c r="AA575" s="614"/>
      <c r="AB575" s="614"/>
    </row>
    <row r="576" spans="1:28" ht="12.75">
      <c r="A576" s="614"/>
      <c r="B576" s="614"/>
      <c r="C576" s="615"/>
      <c r="D576" s="614"/>
      <c r="E576" s="614"/>
      <c r="F576" s="614"/>
      <c r="G576" s="614"/>
      <c r="H576" s="614"/>
      <c r="I576" s="614"/>
      <c r="J576" s="614"/>
      <c r="K576" s="614"/>
      <c r="L576" s="614"/>
      <c r="M576" s="614"/>
      <c r="N576" s="614"/>
      <c r="O576" s="614"/>
      <c r="P576" s="614"/>
      <c r="Q576" s="614"/>
      <c r="R576" s="614"/>
      <c r="S576" s="614"/>
      <c r="T576" s="614"/>
      <c r="U576" s="614"/>
      <c r="V576" s="614"/>
      <c r="W576" s="614"/>
      <c r="X576" s="614"/>
      <c r="Y576" s="614"/>
      <c r="Z576" s="614"/>
      <c r="AA576" s="614"/>
      <c r="AB576" s="614"/>
    </row>
    <row r="577" spans="1:28" ht="12.75">
      <c r="A577" s="614"/>
      <c r="B577" s="614"/>
      <c r="C577" s="615"/>
      <c r="D577" s="614"/>
      <c r="E577" s="614"/>
      <c r="F577" s="614"/>
      <c r="G577" s="614"/>
      <c r="H577" s="614"/>
      <c r="I577" s="614"/>
      <c r="J577" s="614"/>
      <c r="K577" s="614"/>
      <c r="L577" s="614"/>
      <c r="M577" s="614"/>
      <c r="N577" s="614"/>
      <c r="O577" s="614"/>
      <c r="P577" s="614"/>
      <c r="Q577" s="614"/>
      <c r="R577" s="614"/>
      <c r="S577" s="614"/>
      <c r="T577" s="614"/>
      <c r="U577" s="614"/>
      <c r="V577" s="614"/>
      <c r="W577" s="614"/>
      <c r="X577" s="614"/>
      <c r="Y577" s="614"/>
      <c r="Z577" s="614"/>
      <c r="AA577" s="614"/>
      <c r="AB577" s="614"/>
    </row>
    <row r="578" spans="1:28" ht="12.75">
      <c r="A578" s="614"/>
      <c r="B578" s="614"/>
      <c r="C578" s="615"/>
      <c r="D578" s="614"/>
      <c r="E578" s="614"/>
      <c r="F578" s="614"/>
      <c r="G578" s="614"/>
      <c r="H578" s="614"/>
      <c r="I578" s="614"/>
      <c r="J578" s="614"/>
      <c r="K578" s="614"/>
      <c r="L578" s="614"/>
      <c r="M578" s="614"/>
      <c r="N578" s="614"/>
      <c r="O578" s="614"/>
      <c r="P578" s="614"/>
      <c r="Q578" s="614"/>
      <c r="R578" s="614"/>
      <c r="S578" s="614"/>
      <c r="T578" s="614"/>
      <c r="U578" s="614"/>
      <c r="V578" s="614"/>
      <c r="W578" s="614"/>
      <c r="X578" s="614"/>
      <c r="Y578" s="614"/>
      <c r="Z578" s="614"/>
      <c r="AA578" s="614"/>
      <c r="AB578" s="614"/>
    </row>
    <row r="579" spans="1:28" ht="12.75">
      <c r="A579" s="614"/>
      <c r="B579" s="614"/>
      <c r="C579" s="615"/>
      <c r="D579" s="614"/>
      <c r="E579" s="614"/>
      <c r="F579" s="614"/>
      <c r="G579" s="614"/>
      <c r="H579" s="614"/>
      <c r="I579" s="614"/>
      <c r="J579" s="614"/>
      <c r="K579" s="614"/>
      <c r="L579" s="614"/>
      <c r="M579" s="614"/>
      <c r="N579" s="614"/>
      <c r="O579" s="614"/>
      <c r="P579" s="614"/>
      <c r="Q579" s="614"/>
      <c r="R579" s="614"/>
      <c r="S579" s="614"/>
      <c r="T579" s="614"/>
      <c r="U579" s="614"/>
      <c r="V579" s="614"/>
      <c r="W579" s="614"/>
      <c r="X579" s="614"/>
      <c r="Y579" s="614"/>
      <c r="Z579" s="614"/>
      <c r="AA579" s="614"/>
      <c r="AB579" s="614"/>
    </row>
    <row r="580" spans="1:28" ht="12.75">
      <c r="A580" s="614"/>
      <c r="B580" s="614"/>
      <c r="C580" s="615"/>
      <c r="D580" s="614"/>
      <c r="E580" s="614"/>
      <c r="F580" s="614"/>
      <c r="G580" s="614"/>
      <c r="H580" s="614"/>
      <c r="I580" s="614"/>
      <c r="J580" s="614"/>
      <c r="K580" s="614"/>
      <c r="L580" s="614"/>
      <c r="M580" s="614"/>
      <c r="N580" s="614"/>
      <c r="O580" s="614"/>
      <c r="P580" s="614"/>
      <c r="Q580" s="614"/>
      <c r="R580" s="614"/>
      <c r="S580" s="614"/>
      <c r="T580" s="614"/>
      <c r="U580" s="614"/>
      <c r="V580" s="614"/>
      <c r="W580" s="614"/>
      <c r="X580" s="614"/>
      <c r="Y580" s="614"/>
      <c r="Z580" s="614"/>
      <c r="AA580" s="614"/>
      <c r="AB580" s="614"/>
    </row>
    <row r="581" spans="1:28" ht="12.75">
      <c r="A581" s="614"/>
      <c r="B581" s="614"/>
      <c r="C581" s="615"/>
      <c r="D581" s="614"/>
      <c r="E581" s="614"/>
      <c r="F581" s="614"/>
      <c r="G581" s="614"/>
      <c r="H581" s="614"/>
      <c r="I581" s="614"/>
      <c r="J581" s="614"/>
      <c r="K581" s="614"/>
      <c r="L581" s="614"/>
      <c r="M581" s="614"/>
      <c r="N581" s="614"/>
      <c r="O581" s="614"/>
      <c r="P581" s="614"/>
      <c r="Q581" s="614"/>
      <c r="R581" s="614"/>
      <c r="S581" s="614"/>
      <c r="T581" s="614"/>
      <c r="U581" s="614"/>
      <c r="V581" s="614"/>
      <c r="W581" s="614"/>
      <c r="X581" s="614"/>
      <c r="Y581" s="614"/>
      <c r="Z581" s="614"/>
      <c r="AA581" s="614"/>
      <c r="AB581" s="614"/>
    </row>
    <row r="582" spans="1:28" ht="12.75">
      <c r="A582" s="614"/>
      <c r="B582" s="614"/>
      <c r="C582" s="615"/>
      <c r="D582" s="614"/>
      <c r="E582" s="614"/>
      <c r="F582" s="614"/>
      <c r="G582" s="614"/>
      <c r="H582" s="614"/>
      <c r="I582" s="614"/>
      <c r="J582" s="614"/>
      <c r="K582" s="614"/>
      <c r="L582" s="614"/>
      <c r="M582" s="614"/>
      <c r="N582" s="614"/>
      <c r="O582" s="614"/>
      <c r="P582" s="614"/>
      <c r="Q582" s="614"/>
      <c r="R582" s="614"/>
      <c r="S582" s="614"/>
      <c r="T582" s="614"/>
      <c r="U582" s="614"/>
      <c r="V582" s="614"/>
      <c r="W582" s="614"/>
      <c r="X582" s="614"/>
      <c r="Y582" s="614"/>
      <c r="Z582" s="614"/>
      <c r="AA582" s="614"/>
      <c r="AB582" s="614"/>
    </row>
    <row r="583" spans="1:28" ht="12.75">
      <c r="A583" s="614"/>
      <c r="B583" s="614"/>
      <c r="C583" s="615"/>
      <c r="D583" s="614"/>
      <c r="E583" s="614"/>
      <c r="F583" s="614"/>
      <c r="G583" s="614"/>
      <c r="H583" s="614"/>
      <c r="I583" s="614"/>
      <c r="J583" s="614"/>
      <c r="K583" s="614"/>
      <c r="L583" s="614"/>
      <c r="M583" s="614"/>
      <c r="N583" s="614"/>
      <c r="O583" s="614"/>
      <c r="P583" s="614"/>
      <c r="Q583" s="614"/>
      <c r="R583" s="614"/>
      <c r="S583" s="614"/>
      <c r="T583" s="614"/>
      <c r="U583" s="614"/>
      <c r="V583" s="614"/>
      <c r="W583" s="614"/>
      <c r="X583" s="614"/>
      <c r="Y583" s="614"/>
      <c r="Z583" s="614"/>
      <c r="AA583" s="614"/>
      <c r="AB583" s="614"/>
    </row>
    <row r="584" spans="1:28" ht="12.75">
      <c r="A584" s="614"/>
      <c r="B584" s="614"/>
      <c r="C584" s="615"/>
      <c r="D584" s="614"/>
      <c r="E584" s="614"/>
      <c r="F584" s="614"/>
      <c r="G584" s="614"/>
      <c r="H584" s="614"/>
      <c r="I584" s="614"/>
      <c r="J584" s="614"/>
      <c r="K584" s="614"/>
      <c r="L584" s="614"/>
      <c r="M584" s="614"/>
      <c r="N584" s="614"/>
      <c r="O584" s="614"/>
      <c r="P584" s="614"/>
      <c r="Q584" s="614"/>
      <c r="R584" s="614"/>
      <c r="S584" s="614"/>
      <c r="T584" s="614"/>
      <c r="U584" s="614"/>
      <c r="V584" s="614"/>
      <c r="W584" s="614"/>
      <c r="X584" s="614"/>
      <c r="Y584" s="614"/>
      <c r="Z584" s="614"/>
      <c r="AA584" s="614"/>
      <c r="AB584" s="614"/>
    </row>
    <row r="585" spans="1:28" ht="12.75">
      <c r="A585" s="614"/>
      <c r="B585" s="614"/>
      <c r="C585" s="615"/>
      <c r="D585" s="614"/>
      <c r="E585" s="614"/>
      <c r="F585" s="614"/>
      <c r="G585" s="614"/>
      <c r="H585" s="614"/>
      <c r="I585" s="614"/>
      <c r="J585" s="614"/>
      <c r="K585" s="614"/>
      <c r="L585" s="614"/>
      <c r="M585" s="614"/>
      <c r="N585" s="614"/>
      <c r="O585" s="614"/>
      <c r="P585" s="614"/>
      <c r="Q585" s="614"/>
      <c r="R585" s="614"/>
      <c r="S585" s="614"/>
      <c r="T585" s="614"/>
      <c r="U585" s="614"/>
      <c r="V585" s="614"/>
      <c r="W585" s="614"/>
      <c r="X585" s="614"/>
      <c r="Y585" s="614"/>
      <c r="Z585" s="614"/>
      <c r="AA585" s="614"/>
      <c r="AB585" s="614"/>
    </row>
    <row r="586" spans="1:28" ht="12.75">
      <c r="A586" s="614"/>
      <c r="B586" s="614"/>
      <c r="C586" s="615"/>
      <c r="D586" s="614"/>
      <c r="E586" s="614"/>
      <c r="F586" s="614"/>
      <c r="G586" s="614"/>
      <c r="H586" s="614"/>
      <c r="I586" s="614"/>
      <c r="J586" s="614"/>
      <c r="K586" s="614"/>
      <c r="L586" s="614"/>
      <c r="M586" s="614"/>
      <c r="N586" s="614"/>
      <c r="O586" s="614"/>
      <c r="P586" s="614"/>
      <c r="Q586" s="614"/>
      <c r="R586" s="614"/>
      <c r="S586" s="614"/>
      <c r="T586" s="614"/>
      <c r="U586" s="614"/>
      <c r="V586" s="614"/>
      <c r="W586" s="614"/>
      <c r="X586" s="614"/>
      <c r="Y586" s="614"/>
      <c r="Z586" s="614"/>
      <c r="AA586" s="614"/>
      <c r="AB586" s="614"/>
    </row>
    <row r="587" spans="1:28" ht="12.75">
      <c r="A587" s="614"/>
      <c r="B587" s="614"/>
      <c r="C587" s="615"/>
      <c r="D587" s="614"/>
      <c r="E587" s="614"/>
      <c r="F587" s="614"/>
      <c r="G587" s="614"/>
      <c r="H587" s="614"/>
      <c r="I587" s="614"/>
      <c r="J587" s="614"/>
      <c r="K587" s="614"/>
      <c r="L587" s="614"/>
      <c r="M587" s="614"/>
      <c r="N587" s="614"/>
      <c r="O587" s="614"/>
      <c r="P587" s="614"/>
      <c r="Q587" s="614"/>
      <c r="R587" s="614"/>
      <c r="S587" s="614"/>
      <c r="T587" s="614"/>
      <c r="U587" s="614"/>
      <c r="V587" s="614"/>
      <c r="W587" s="614"/>
      <c r="X587" s="614"/>
      <c r="Y587" s="614"/>
      <c r="Z587" s="614"/>
      <c r="AA587" s="614"/>
      <c r="AB587" s="614"/>
    </row>
    <row r="588" spans="1:28" ht="12.75">
      <c r="A588" s="614"/>
      <c r="B588" s="614"/>
      <c r="C588" s="615"/>
      <c r="D588" s="614"/>
      <c r="E588" s="614"/>
      <c r="F588" s="614"/>
      <c r="G588" s="614"/>
      <c r="H588" s="614"/>
      <c r="I588" s="614"/>
      <c r="J588" s="614"/>
      <c r="K588" s="614"/>
      <c r="L588" s="614"/>
      <c r="M588" s="614"/>
      <c r="N588" s="614"/>
      <c r="O588" s="614"/>
      <c r="P588" s="614"/>
      <c r="Q588" s="614"/>
      <c r="R588" s="614"/>
      <c r="S588" s="614"/>
      <c r="T588" s="614"/>
      <c r="U588" s="614"/>
      <c r="V588" s="614"/>
      <c r="W588" s="614"/>
      <c r="X588" s="614"/>
      <c r="Y588" s="614"/>
      <c r="Z588" s="614"/>
      <c r="AA588" s="614"/>
      <c r="AB588" s="614"/>
    </row>
    <row r="589" spans="1:28" ht="12.75">
      <c r="A589" s="614"/>
      <c r="B589" s="614"/>
      <c r="C589" s="615"/>
      <c r="D589" s="614"/>
      <c r="E589" s="614"/>
      <c r="F589" s="614"/>
      <c r="G589" s="614"/>
      <c r="H589" s="614"/>
      <c r="I589" s="614"/>
      <c r="J589" s="614"/>
      <c r="K589" s="614"/>
      <c r="L589" s="614"/>
      <c r="M589" s="614"/>
      <c r="N589" s="614"/>
      <c r="O589" s="614"/>
      <c r="P589" s="614"/>
      <c r="Q589" s="614"/>
      <c r="R589" s="614"/>
      <c r="S589" s="614"/>
      <c r="T589" s="614"/>
      <c r="U589" s="614"/>
      <c r="V589" s="614"/>
      <c r="W589" s="614"/>
      <c r="X589" s="614"/>
      <c r="Y589" s="614"/>
      <c r="Z589" s="614"/>
      <c r="AA589" s="614"/>
      <c r="AB589" s="614"/>
    </row>
    <row r="590" spans="1:28" ht="12.75">
      <c r="A590" s="614"/>
      <c r="B590" s="614"/>
      <c r="C590" s="615"/>
      <c r="D590" s="614"/>
      <c r="E590" s="614"/>
      <c r="F590" s="614"/>
      <c r="G590" s="614"/>
      <c r="H590" s="614"/>
      <c r="I590" s="614"/>
      <c r="J590" s="614"/>
      <c r="K590" s="614"/>
      <c r="L590" s="614"/>
      <c r="M590" s="614"/>
      <c r="N590" s="614"/>
      <c r="O590" s="614"/>
      <c r="P590" s="614"/>
      <c r="Q590" s="614"/>
      <c r="R590" s="614"/>
      <c r="S590" s="614"/>
      <c r="T590" s="614"/>
      <c r="U590" s="614"/>
      <c r="V590" s="614"/>
      <c r="W590" s="614"/>
      <c r="X590" s="614"/>
      <c r="Y590" s="614"/>
      <c r="Z590" s="614"/>
      <c r="AA590" s="614"/>
      <c r="AB590" s="614"/>
    </row>
    <row r="591" spans="1:28" ht="12.75">
      <c r="A591" s="614"/>
      <c r="B591" s="614"/>
      <c r="C591" s="615"/>
      <c r="D591" s="614"/>
      <c r="E591" s="614"/>
      <c r="F591" s="614"/>
      <c r="G591" s="614"/>
      <c r="H591" s="614"/>
      <c r="I591" s="614"/>
      <c r="J591" s="614"/>
      <c r="K591" s="614"/>
      <c r="L591" s="614"/>
      <c r="M591" s="614"/>
      <c r="N591" s="614"/>
      <c r="O591" s="614"/>
      <c r="P591" s="614"/>
      <c r="Q591" s="614"/>
      <c r="R591" s="614"/>
      <c r="S591" s="614"/>
      <c r="T591" s="614"/>
      <c r="U591" s="614"/>
      <c r="V591" s="614"/>
      <c r="W591" s="614"/>
      <c r="X591" s="614"/>
      <c r="Y591" s="614"/>
      <c r="Z591" s="614"/>
      <c r="AA591" s="614"/>
      <c r="AB591" s="614"/>
    </row>
    <row r="592" spans="1:28" ht="12.75">
      <c r="A592" s="614"/>
      <c r="B592" s="614"/>
      <c r="C592" s="615"/>
      <c r="D592" s="614"/>
      <c r="E592" s="614"/>
      <c r="F592" s="614"/>
      <c r="G592" s="614"/>
      <c r="H592" s="614"/>
      <c r="I592" s="614"/>
      <c r="J592" s="614"/>
      <c r="K592" s="614"/>
      <c r="L592" s="614"/>
      <c r="M592" s="614"/>
      <c r="N592" s="614"/>
      <c r="O592" s="614"/>
      <c r="P592" s="614"/>
      <c r="Q592" s="614"/>
      <c r="R592" s="614"/>
      <c r="S592" s="614"/>
      <c r="T592" s="614"/>
      <c r="U592" s="614"/>
      <c r="V592" s="614"/>
      <c r="W592" s="614"/>
      <c r="X592" s="614"/>
      <c r="Y592" s="614"/>
      <c r="Z592" s="614"/>
      <c r="AA592" s="614"/>
      <c r="AB592" s="614"/>
    </row>
    <row r="593" spans="1:28" ht="12.75">
      <c r="A593" s="614"/>
      <c r="B593" s="614"/>
      <c r="C593" s="615"/>
      <c r="D593" s="614"/>
      <c r="E593" s="614"/>
      <c r="F593" s="614"/>
      <c r="G593" s="614"/>
      <c r="H593" s="614"/>
      <c r="I593" s="614"/>
      <c r="J593" s="614"/>
      <c r="K593" s="614"/>
      <c r="L593" s="614"/>
      <c r="M593" s="614"/>
      <c r="N593" s="614"/>
      <c r="O593" s="614"/>
      <c r="P593" s="614"/>
      <c r="Q593" s="614"/>
      <c r="R593" s="614"/>
      <c r="S593" s="614"/>
      <c r="T593" s="614"/>
      <c r="U593" s="614"/>
      <c r="V593" s="614"/>
      <c r="W593" s="614"/>
      <c r="X593" s="614"/>
      <c r="Y593" s="614"/>
      <c r="Z593" s="614"/>
      <c r="AA593" s="614"/>
      <c r="AB593" s="614"/>
    </row>
    <row r="594" spans="1:28" ht="12.75">
      <c r="A594" s="614"/>
      <c r="B594" s="614"/>
      <c r="C594" s="615"/>
      <c r="D594" s="614"/>
      <c r="E594" s="614"/>
      <c r="F594" s="614"/>
      <c r="G594" s="614"/>
      <c r="H594" s="614"/>
      <c r="I594" s="614"/>
      <c r="J594" s="614"/>
      <c r="K594" s="614"/>
      <c r="L594" s="614"/>
      <c r="M594" s="614"/>
      <c r="N594" s="614"/>
      <c r="O594" s="614"/>
      <c r="P594" s="614"/>
      <c r="Q594" s="614"/>
      <c r="R594" s="614"/>
      <c r="S594" s="614"/>
      <c r="T594" s="614"/>
      <c r="U594" s="614"/>
      <c r="V594" s="614"/>
      <c r="W594" s="614"/>
      <c r="X594" s="614"/>
      <c r="Y594" s="614"/>
      <c r="Z594" s="614"/>
      <c r="AA594" s="614"/>
      <c r="AB594" s="614"/>
    </row>
    <row r="595" spans="1:28" ht="12.75">
      <c r="A595" s="614"/>
      <c r="B595" s="614"/>
      <c r="C595" s="615"/>
      <c r="D595" s="614"/>
      <c r="E595" s="614"/>
      <c r="F595" s="614"/>
      <c r="G595" s="614"/>
      <c r="H595" s="614"/>
      <c r="I595" s="614"/>
      <c r="J595" s="614"/>
      <c r="K595" s="614"/>
      <c r="L595" s="614"/>
      <c r="M595" s="614"/>
      <c r="N595" s="614"/>
      <c r="O595" s="614"/>
      <c r="P595" s="614"/>
      <c r="Q595" s="614"/>
      <c r="R595" s="614"/>
      <c r="S595" s="614"/>
      <c r="T595" s="614"/>
      <c r="U595" s="614"/>
      <c r="V595" s="614"/>
      <c r="W595" s="614"/>
      <c r="X595" s="614"/>
      <c r="Y595" s="614"/>
      <c r="Z595" s="614"/>
      <c r="AA595" s="614"/>
      <c r="AB595" s="614"/>
    </row>
    <row r="596" spans="1:28" ht="12.75">
      <c r="A596" s="614"/>
      <c r="B596" s="614"/>
      <c r="C596" s="615"/>
      <c r="D596" s="614"/>
      <c r="E596" s="614"/>
      <c r="F596" s="614"/>
      <c r="G596" s="614"/>
      <c r="H596" s="614"/>
      <c r="I596" s="614"/>
      <c r="J596" s="614"/>
      <c r="K596" s="614"/>
      <c r="L596" s="614"/>
      <c r="M596" s="614"/>
      <c r="N596" s="614"/>
      <c r="O596" s="614"/>
      <c r="P596" s="614"/>
      <c r="Q596" s="614"/>
      <c r="R596" s="614"/>
      <c r="S596" s="614"/>
      <c r="T596" s="614"/>
      <c r="U596" s="614"/>
      <c r="V596" s="614"/>
      <c r="W596" s="614"/>
      <c r="X596" s="614"/>
      <c r="Y596" s="614"/>
      <c r="Z596" s="614"/>
      <c r="AA596" s="614"/>
      <c r="AB596" s="614"/>
    </row>
    <row r="597" spans="1:28" ht="12.75">
      <c r="A597" s="614"/>
      <c r="B597" s="614"/>
      <c r="C597" s="615"/>
      <c r="D597" s="614"/>
      <c r="E597" s="614"/>
      <c r="F597" s="614"/>
      <c r="G597" s="614"/>
      <c r="H597" s="614"/>
      <c r="I597" s="614"/>
      <c r="J597" s="614"/>
      <c r="K597" s="614"/>
      <c r="L597" s="614"/>
      <c r="M597" s="614"/>
      <c r="N597" s="614"/>
      <c r="O597" s="614"/>
      <c r="P597" s="614"/>
      <c r="Q597" s="614"/>
      <c r="R597" s="614"/>
      <c r="S597" s="614"/>
      <c r="T597" s="614"/>
      <c r="U597" s="614"/>
      <c r="V597" s="614"/>
      <c r="W597" s="614"/>
      <c r="X597" s="614"/>
      <c r="Y597" s="614"/>
      <c r="Z597" s="614"/>
      <c r="AA597" s="614"/>
      <c r="AB597" s="614"/>
    </row>
    <row r="598" spans="1:28" ht="12.75">
      <c r="A598" s="614"/>
      <c r="B598" s="614"/>
      <c r="C598" s="615"/>
      <c r="D598" s="614"/>
      <c r="E598" s="614"/>
      <c r="F598" s="614"/>
      <c r="G598" s="614"/>
      <c r="H598" s="614"/>
      <c r="I598" s="614"/>
      <c r="J598" s="614"/>
      <c r="K598" s="614"/>
      <c r="L598" s="614"/>
      <c r="M598" s="614"/>
      <c r="N598" s="614"/>
      <c r="O598" s="614"/>
      <c r="P598" s="614"/>
      <c r="Q598" s="614"/>
      <c r="R598" s="614"/>
      <c r="S598" s="614"/>
      <c r="T598" s="614"/>
      <c r="U598" s="614"/>
      <c r="V598" s="614"/>
      <c r="W598" s="614"/>
      <c r="X598" s="614"/>
      <c r="Y598" s="614"/>
      <c r="Z598" s="614"/>
      <c r="AA598" s="614"/>
      <c r="AB598" s="614"/>
    </row>
    <row r="599" spans="1:28" ht="12.75">
      <c r="A599" s="614"/>
      <c r="B599" s="614"/>
      <c r="C599" s="615"/>
      <c r="D599" s="614"/>
      <c r="E599" s="614"/>
      <c r="F599" s="614"/>
      <c r="G599" s="614"/>
      <c r="H599" s="614"/>
      <c r="I599" s="614"/>
      <c r="J599" s="614"/>
      <c r="K599" s="614"/>
      <c r="L599" s="614"/>
      <c r="M599" s="614"/>
      <c r="N599" s="614"/>
      <c r="O599" s="614"/>
      <c r="P599" s="614"/>
      <c r="Q599" s="614"/>
      <c r="R599" s="614"/>
      <c r="S599" s="614"/>
      <c r="T599" s="614"/>
      <c r="U599" s="614"/>
      <c r="V599" s="614"/>
      <c r="W599" s="614"/>
      <c r="X599" s="614"/>
      <c r="Y599" s="614"/>
      <c r="Z599" s="614"/>
      <c r="AA599" s="614"/>
      <c r="AB599" s="614"/>
    </row>
    <row r="600" spans="1:28" ht="12.75">
      <c r="A600" s="614"/>
      <c r="B600" s="614"/>
      <c r="C600" s="615"/>
      <c r="D600" s="614"/>
      <c r="E600" s="614"/>
      <c r="F600" s="614"/>
      <c r="G600" s="614"/>
      <c r="H600" s="614"/>
      <c r="I600" s="614"/>
      <c r="J600" s="614"/>
      <c r="K600" s="614"/>
      <c r="L600" s="614"/>
      <c r="M600" s="614"/>
      <c r="N600" s="614"/>
      <c r="O600" s="614"/>
      <c r="P600" s="614"/>
      <c r="Q600" s="614"/>
      <c r="R600" s="614"/>
      <c r="S600" s="614"/>
      <c r="T600" s="614"/>
      <c r="U600" s="614"/>
      <c r="V600" s="614"/>
      <c r="W600" s="614"/>
      <c r="X600" s="614"/>
      <c r="Y600" s="614"/>
      <c r="Z600" s="614"/>
      <c r="AA600" s="614"/>
      <c r="AB600" s="614"/>
    </row>
    <row r="601" spans="1:28" ht="12.75">
      <c r="A601" s="614"/>
      <c r="B601" s="614"/>
      <c r="C601" s="615"/>
      <c r="D601" s="614"/>
      <c r="E601" s="614"/>
      <c r="F601" s="614"/>
      <c r="G601" s="614"/>
      <c r="H601" s="614"/>
      <c r="I601" s="614"/>
      <c r="J601" s="614"/>
      <c r="K601" s="614"/>
      <c r="L601" s="614"/>
      <c r="M601" s="614"/>
      <c r="N601" s="614"/>
      <c r="O601" s="614"/>
      <c r="P601" s="614"/>
      <c r="Q601" s="614"/>
      <c r="R601" s="614"/>
      <c r="S601" s="614"/>
      <c r="T601" s="614"/>
      <c r="U601" s="614"/>
      <c r="V601" s="614"/>
      <c r="W601" s="614"/>
      <c r="X601" s="614"/>
      <c r="Y601" s="614"/>
      <c r="Z601" s="614"/>
      <c r="AA601" s="614"/>
      <c r="AB601" s="614"/>
    </row>
    <row r="602" spans="1:28" ht="12.75">
      <c r="A602" s="614"/>
      <c r="B602" s="614"/>
      <c r="C602" s="615"/>
      <c r="D602" s="614"/>
      <c r="E602" s="614"/>
      <c r="F602" s="614"/>
      <c r="G602" s="614"/>
      <c r="H602" s="614"/>
      <c r="I602" s="614"/>
      <c r="J602" s="614"/>
      <c r="K602" s="614"/>
      <c r="L602" s="614"/>
      <c r="M602" s="614"/>
      <c r="N602" s="614"/>
      <c r="O602" s="614"/>
      <c r="P602" s="614"/>
      <c r="Q602" s="614"/>
      <c r="R602" s="614"/>
      <c r="S602" s="614"/>
      <c r="T602" s="614"/>
      <c r="U602" s="614"/>
      <c r="V602" s="614"/>
      <c r="W602" s="614"/>
      <c r="X602" s="614"/>
      <c r="Y602" s="614"/>
      <c r="Z602" s="614"/>
      <c r="AA602" s="614"/>
      <c r="AB602" s="614"/>
    </row>
    <row r="603" spans="1:28" ht="12.75">
      <c r="A603" s="614"/>
      <c r="B603" s="614"/>
      <c r="C603" s="615"/>
      <c r="D603" s="614"/>
      <c r="E603" s="614"/>
      <c r="F603" s="614"/>
      <c r="G603" s="614"/>
      <c r="H603" s="614"/>
      <c r="I603" s="614"/>
      <c r="J603" s="614"/>
      <c r="K603" s="614"/>
      <c r="L603" s="614"/>
      <c r="M603" s="614"/>
      <c r="N603" s="614"/>
      <c r="O603" s="614"/>
      <c r="P603" s="614"/>
      <c r="Q603" s="614"/>
      <c r="R603" s="614"/>
      <c r="S603" s="614"/>
      <c r="T603" s="614"/>
      <c r="U603" s="614"/>
      <c r="V603" s="614"/>
      <c r="W603" s="614"/>
      <c r="X603" s="614"/>
      <c r="Y603" s="614"/>
      <c r="Z603" s="614"/>
      <c r="AA603" s="614"/>
      <c r="AB603" s="614"/>
    </row>
    <row r="604" spans="1:28" ht="12.75">
      <c r="A604" s="614"/>
      <c r="B604" s="614"/>
      <c r="C604" s="615"/>
      <c r="D604" s="614"/>
      <c r="E604" s="614"/>
      <c r="F604" s="614"/>
      <c r="G604" s="614"/>
      <c r="H604" s="614"/>
      <c r="I604" s="614"/>
      <c r="J604" s="614"/>
      <c r="K604" s="614"/>
      <c r="L604" s="614"/>
      <c r="M604" s="614"/>
      <c r="N604" s="614"/>
      <c r="O604" s="614"/>
      <c r="P604" s="614"/>
      <c r="Q604" s="614"/>
      <c r="R604" s="614"/>
      <c r="S604" s="614"/>
      <c r="T604" s="614"/>
      <c r="U604" s="614"/>
      <c r="V604" s="614"/>
      <c r="W604" s="614"/>
      <c r="X604" s="614"/>
      <c r="Y604" s="614"/>
      <c r="Z604" s="614"/>
      <c r="AA604" s="614"/>
      <c r="AB604" s="614"/>
    </row>
    <row r="605" spans="1:28" ht="12.75">
      <c r="A605" s="614"/>
      <c r="B605" s="614"/>
      <c r="C605" s="615"/>
      <c r="D605" s="614"/>
      <c r="E605" s="614"/>
      <c r="F605" s="614"/>
      <c r="G605" s="614"/>
      <c r="H605" s="614"/>
      <c r="I605" s="614"/>
      <c r="J605" s="614"/>
      <c r="K605" s="614"/>
      <c r="L605" s="614"/>
      <c r="M605" s="614"/>
      <c r="N605" s="614"/>
      <c r="O605" s="614"/>
      <c r="P605" s="614"/>
      <c r="Q605" s="614"/>
      <c r="R605" s="614"/>
      <c r="S605" s="614"/>
      <c r="T605" s="614"/>
      <c r="U605" s="614"/>
      <c r="V605" s="614"/>
      <c r="W605" s="614"/>
      <c r="X605" s="614"/>
      <c r="Y605" s="614"/>
      <c r="Z605" s="614"/>
      <c r="AA605" s="614"/>
      <c r="AB605" s="614"/>
    </row>
    <row r="606" spans="1:28" ht="12.75">
      <c r="A606" s="614"/>
      <c r="B606" s="614"/>
      <c r="C606" s="615"/>
      <c r="D606" s="614"/>
      <c r="E606" s="614"/>
      <c r="F606" s="614"/>
      <c r="G606" s="614"/>
      <c r="H606" s="614"/>
      <c r="I606" s="614"/>
      <c r="J606" s="614"/>
      <c r="K606" s="614"/>
      <c r="L606" s="614"/>
      <c r="M606" s="614"/>
      <c r="N606" s="614"/>
      <c r="O606" s="614"/>
      <c r="P606" s="614"/>
      <c r="Q606" s="614"/>
      <c r="R606" s="614"/>
      <c r="S606" s="614"/>
      <c r="T606" s="614"/>
      <c r="U606" s="614"/>
      <c r="V606" s="614"/>
      <c r="W606" s="614"/>
      <c r="X606" s="614"/>
      <c r="Y606" s="614"/>
      <c r="Z606" s="614"/>
      <c r="AA606" s="614"/>
      <c r="AB606" s="614"/>
    </row>
    <row r="607" spans="1:28" ht="12.75">
      <c r="A607" s="614"/>
      <c r="B607" s="614"/>
      <c r="C607" s="615"/>
      <c r="D607" s="614"/>
      <c r="E607" s="614"/>
      <c r="F607" s="614"/>
      <c r="G607" s="614"/>
      <c r="H607" s="614"/>
      <c r="I607" s="614"/>
      <c r="J607" s="614"/>
      <c r="K607" s="614"/>
      <c r="L607" s="614"/>
      <c r="M607" s="614"/>
      <c r="N607" s="614"/>
      <c r="O607" s="614"/>
      <c r="P607" s="614"/>
      <c r="Q607" s="614"/>
      <c r="R607" s="614"/>
      <c r="S607" s="614"/>
      <c r="T607" s="614"/>
      <c r="U607" s="614"/>
      <c r="V607" s="614"/>
      <c r="W607" s="614"/>
      <c r="X607" s="614"/>
      <c r="Y607" s="614"/>
      <c r="Z607" s="614"/>
      <c r="AA607" s="614"/>
      <c r="AB607" s="614"/>
    </row>
    <row r="608" spans="1:28" ht="12.75">
      <c r="A608" s="614"/>
      <c r="B608" s="614"/>
      <c r="C608" s="615"/>
      <c r="D608" s="614"/>
      <c r="E608" s="614"/>
      <c r="F608" s="614"/>
      <c r="G608" s="614"/>
      <c r="H608" s="614"/>
      <c r="I608" s="614"/>
      <c r="J608" s="614"/>
      <c r="K608" s="614"/>
      <c r="L608" s="614"/>
      <c r="M608" s="614"/>
      <c r="N608" s="614"/>
      <c r="O608" s="614"/>
      <c r="P608" s="614"/>
      <c r="Q608" s="614"/>
      <c r="R608" s="614"/>
      <c r="S608" s="614"/>
      <c r="T608" s="614"/>
      <c r="U608" s="614"/>
      <c r="V608" s="614"/>
      <c r="W608" s="614"/>
      <c r="X608" s="614"/>
      <c r="Y608" s="614"/>
      <c r="Z608" s="614"/>
      <c r="AA608" s="614"/>
      <c r="AB608" s="614"/>
    </row>
    <row r="609" spans="1:28" ht="12.75">
      <c r="A609" s="614"/>
      <c r="B609" s="614"/>
      <c r="C609" s="615"/>
      <c r="D609" s="614"/>
      <c r="E609" s="614"/>
      <c r="F609" s="614"/>
      <c r="G609" s="614"/>
      <c r="H609" s="614"/>
      <c r="I609" s="614"/>
      <c r="J609" s="614"/>
      <c r="K609" s="614"/>
      <c r="L609" s="614"/>
      <c r="M609" s="614"/>
      <c r="N609" s="614"/>
      <c r="O609" s="614"/>
      <c r="P609" s="614"/>
      <c r="Q609" s="614"/>
      <c r="R609" s="614"/>
      <c r="S609" s="614"/>
      <c r="T609" s="614"/>
      <c r="U609" s="614"/>
      <c r="V609" s="614"/>
      <c r="W609" s="614"/>
      <c r="X609" s="614"/>
      <c r="Y609" s="614"/>
      <c r="Z609" s="614"/>
      <c r="AA609" s="614"/>
      <c r="AB609" s="614"/>
    </row>
    <row r="610" spans="1:28" ht="12.75">
      <c r="A610" s="614"/>
      <c r="B610" s="614"/>
      <c r="C610" s="615"/>
      <c r="D610" s="614"/>
      <c r="E610" s="614"/>
      <c r="F610" s="614"/>
      <c r="G610" s="614"/>
      <c r="H610" s="614"/>
      <c r="I610" s="614"/>
      <c r="J610" s="614"/>
      <c r="K610" s="614"/>
      <c r="L610" s="614"/>
      <c r="M610" s="614"/>
      <c r="N610" s="614"/>
      <c r="O610" s="614"/>
      <c r="P610" s="614"/>
      <c r="Q610" s="614"/>
      <c r="R610" s="614"/>
      <c r="S610" s="614"/>
      <c r="T610" s="614"/>
      <c r="U610" s="614"/>
      <c r="V610" s="614"/>
      <c r="W610" s="614"/>
      <c r="X610" s="614"/>
      <c r="Y610" s="614"/>
      <c r="Z610" s="614"/>
      <c r="AA610" s="614"/>
      <c r="AB610" s="614"/>
    </row>
    <row r="611" spans="1:28" ht="12.75">
      <c r="A611" s="614"/>
      <c r="B611" s="614"/>
      <c r="C611" s="615"/>
      <c r="D611" s="614"/>
      <c r="E611" s="614"/>
      <c r="F611" s="614"/>
      <c r="G611" s="614"/>
      <c r="H611" s="614"/>
      <c r="I611" s="614"/>
      <c r="J611" s="614"/>
      <c r="K611" s="614"/>
      <c r="L611" s="614"/>
      <c r="M611" s="614"/>
      <c r="N611" s="614"/>
      <c r="O611" s="614"/>
      <c r="P611" s="614"/>
      <c r="Q611" s="614"/>
      <c r="R611" s="614"/>
      <c r="S611" s="614"/>
      <c r="T611" s="614"/>
      <c r="U611" s="614"/>
      <c r="V611" s="614"/>
      <c r="W611" s="614"/>
      <c r="X611" s="614"/>
      <c r="Y611" s="614"/>
      <c r="Z611" s="614"/>
      <c r="AA611" s="614"/>
      <c r="AB611" s="614"/>
    </row>
    <row r="612" spans="1:28" ht="12.75">
      <c r="A612" s="614"/>
      <c r="B612" s="614"/>
      <c r="C612" s="615"/>
      <c r="D612" s="614"/>
      <c r="E612" s="614"/>
      <c r="F612" s="614"/>
      <c r="G612" s="614"/>
      <c r="H612" s="614"/>
      <c r="I612" s="614"/>
      <c r="J612" s="614"/>
      <c r="K612" s="614"/>
      <c r="L612" s="614"/>
      <c r="M612" s="614"/>
      <c r="N612" s="614"/>
      <c r="O612" s="614"/>
      <c r="P612" s="614"/>
      <c r="Q612" s="614"/>
      <c r="R612" s="614"/>
      <c r="S612" s="614"/>
      <c r="T612" s="614"/>
      <c r="U612" s="614"/>
      <c r="V612" s="614"/>
      <c r="W612" s="614"/>
      <c r="X612" s="614"/>
      <c r="Y612" s="614"/>
      <c r="Z612" s="614"/>
      <c r="AA612" s="614"/>
      <c r="AB612" s="614"/>
    </row>
    <row r="613" spans="1:28" ht="12.75">
      <c r="A613" s="614"/>
      <c r="B613" s="614"/>
      <c r="C613" s="615"/>
      <c r="D613" s="614"/>
      <c r="E613" s="614"/>
      <c r="F613" s="614"/>
      <c r="G613" s="614"/>
      <c r="H613" s="614"/>
      <c r="I613" s="614"/>
      <c r="J613" s="614"/>
      <c r="K613" s="614"/>
      <c r="L613" s="614"/>
      <c r="M613" s="614"/>
      <c r="N613" s="614"/>
      <c r="O613" s="614"/>
      <c r="P613" s="614"/>
      <c r="Q613" s="614"/>
      <c r="R613" s="614"/>
      <c r="S613" s="614"/>
      <c r="T613" s="614"/>
      <c r="U613" s="614"/>
      <c r="V613" s="614"/>
      <c r="W613" s="614"/>
      <c r="X613" s="614"/>
      <c r="Y613" s="614"/>
      <c r="Z613" s="614"/>
      <c r="AA613" s="614"/>
      <c r="AB613" s="614"/>
    </row>
    <row r="614" spans="1:28" ht="12.75">
      <c r="A614" s="614"/>
      <c r="B614" s="614"/>
      <c r="C614" s="615"/>
      <c r="D614" s="614"/>
      <c r="E614" s="614"/>
      <c r="F614" s="614"/>
      <c r="G614" s="614"/>
      <c r="H614" s="614"/>
      <c r="I614" s="614"/>
      <c r="J614" s="614"/>
      <c r="K614" s="614"/>
      <c r="L614" s="614"/>
      <c r="M614" s="614"/>
      <c r="N614" s="614"/>
      <c r="O614" s="614"/>
      <c r="P614" s="614"/>
      <c r="Q614" s="614"/>
      <c r="R614" s="614"/>
      <c r="S614" s="614"/>
      <c r="T614" s="614"/>
      <c r="U614" s="614"/>
      <c r="V614" s="614"/>
      <c r="W614" s="614"/>
      <c r="X614" s="614"/>
      <c r="Y614" s="614"/>
      <c r="Z614" s="614"/>
      <c r="AA614" s="614"/>
      <c r="AB614" s="614"/>
    </row>
    <row r="615" spans="1:28" ht="12.75">
      <c r="A615" s="614"/>
      <c r="B615" s="614"/>
      <c r="C615" s="615"/>
      <c r="D615" s="614"/>
      <c r="E615" s="614"/>
      <c r="F615" s="614"/>
      <c r="G615" s="614"/>
      <c r="H615" s="614"/>
      <c r="I615" s="614"/>
      <c r="J615" s="614"/>
      <c r="K615" s="614"/>
      <c r="L615" s="614"/>
      <c r="M615" s="614"/>
      <c r="N615" s="614"/>
      <c r="O615" s="614"/>
      <c r="P615" s="614"/>
      <c r="Q615" s="614"/>
      <c r="R615" s="614"/>
      <c r="S615" s="614"/>
      <c r="T615" s="614"/>
      <c r="U615" s="614"/>
      <c r="V615" s="614"/>
      <c r="W615" s="614"/>
      <c r="X615" s="614"/>
      <c r="Y615" s="614"/>
      <c r="Z615" s="614"/>
      <c r="AA615" s="614"/>
      <c r="AB615" s="614"/>
    </row>
    <row r="616" spans="1:28" ht="12.75">
      <c r="A616" s="614"/>
      <c r="B616" s="614"/>
      <c r="C616" s="615"/>
      <c r="D616" s="614"/>
      <c r="E616" s="614"/>
      <c r="F616" s="614"/>
      <c r="G616" s="614"/>
      <c r="H616" s="614"/>
      <c r="I616" s="614"/>
      <c r="J616" s="614"/>
      <c r="K616" s="614"/>
      <c r="L616" s="614"/>
      <c r="M616" s="614"/>
      <c r="N616" s="614"/>
      <c r="O616" s="614"/>
      <c r="P616" s="614"/>
      <c r="Q616" s="614"/>
      <c r="R616" s="614"/>
      <c r="S616" s="614"/>
      <c r="T616" s="614"/>
      <c r="U616" s="614"/>
      <c r="V616" s="614"/>
      <c r="W616" s="614"/>
      <c r="X616" s="614"/>
      <c r="Y616" s="614"/>
      <c r="Z616" s="614"/>
      <c r="AA616" s="614"/>
      <c r="AB616" s="614"/>
    </row>
    <row r="617" spans="1:28" ht="12.75">
      <c r="A617" s="614"/>
      <c r="B617" s="614"/>
      <c r="C617" s="615"/>
      <c r="D617" s="614"/>
      <c r="E617" s="614"/>
      <c r="F617" s="614"/>
      <c r="G617" s="614"/>
      <c r="H617" s="614"/>
      <c r="I617" s="614"/>
      <c r="J617" s="614"/>
      <c r="K617" s="614"/>
      <c r="L617" s="614"/>
      <c r="M617" s="614"/>
      <c r="N617" s="614"/>
      <c r="O617" s="614"/>
      <c r="P617" s="614"/>
      <c r="Q617" s="614"/>
      <c r="R617" s="614"/>
      <c r="S617" s="614"/>
      <c r="T617" s="614"/>
      <c r="U617" s="614"/>
      <c r="V617" s="614"/>
      <c r="W617" s="614"/>
      <c r="X617" s="614"/>
      <c r="Y617" s="614"/>
      <c r="Z617" s="614"/>
      <c r="AA617" s="614"/>
      <c r="AB617" s="614"/>
    </row>
    <row r="618" spans="1:28" ht="12.75">
      <c r="A618" s="614"/>
      <c r="B618" s="614"/>
      <c r="C618" s="615"/>
      <c r="D618" s="614"/>
      <c r="E618" s="614"/>
      <c r="F618" s="614"/>
      <c r="G618" s="614"/>
      <c r="H618" s="614"/>
      <c r="I618" s="614"/>
      <c r="J618" s="614"/>
      <c r="K618" s="614"/>
      <c r="L618" s="614"/>
      <c r="M618" s="614"/>
      <c r="N618" s="614"/>
      <c r="O618" s="614"/>
      <c r="P618" s="614"/>
      <c r="Q618" s="614"/>
      <c r="R618" s="614"/>
      <c r="S618" s="614"/>
      <c r="T618" s="614"/>
      <c r="U618" s="614"/>
      <c r="V618" s="614"/>
      <c r="W618" s="614"/>
      <c r="X618" s="614"/>
      <c r="Y618" s="614"/>
      <c r="Z618" s="614"/>
      <c r="AA618" s="614"/>
      <c r="AB618" s="614"/>
    </row>
    <row r="619" spans="1:28" ht="12.75">
      <c r="A619" s="614"/>
      <c r="B619" s="614"/>
      <c r="C619" s="615"/>
      <c r="D619" s="614"/>
      <c r="E619" s="614"/>
      <c r="F619" s="614"/>
      <c r="G619" s="614"/>
      <c r="H619" s="614"/>
      <c r="I619" s="614"/>
      <c r="J619" s="614"/>
      <c r="K619" s="614"/>
      <c r="L619" s="614"/>
      <c r="M619" s="614"/>
      <c r="N619" s="614"/>
      <c r="O619" s="614"/>
      <c r="P619" s="614"/>
      <c r="Q619" s="614"/>
      <c r="R619" s="614"/>
      <c r="S619" s="614"/>
      <c r="T619" s="614"/>
      <c r="U619" s="614"/>
      <c r="V619" s="614"/>
      <c r="W619" s="614"/>
      <c r="X619" s="614"/>
      <c r="Y619" s="614"/>
      <c r="Z619" s="614"/>
      <c r="AA619" s="614"/>
      <c r="AB619" s="614"/>
    </row>
    <row r="620" spans="1:28" ht="12.75">
      <c r="A620" s="614"/>
      <c r="B620" s="614"/>
      <c r="C620" s="615"/>
      <c r="D620" s="614"/>
      <c r="E620" s="614"/>
      <c r="F620" s="614"/>
      <c r="G620" s="614"/>
      <c r="H620" s="614"/>
      <c r="I620" s="614"/>
      <c r="J620" s="614"/>
      <c r="K620" s="614"/>
      <c r="L620" s="614"/>
      <c r="M620" s="614"/>
      <c r="N620" s="614"/>
      <c r="O620" s="614"/>
      <c r="P620" s="614"/>
      <c r="Q620" s="614"/>
      <c r="R620" s="614"/>
      <c r="S620" s="614"/>
      <c r="T620" s="614"/>
      <c r="U620" s="614"/>
      <c r="V620" s="614"/>
      <c r="W620" s="614"/>
      <c r="X620" s="614"/>
      <c r="Y620" s="614"/>
      <c r="Z620" s="614"/>
      <c r="AA620" s="614"/>
      <c r="AB620" s="614"/>
    </row>
    <row r="621" spans="1:28" ht="12.75">
      <c r="A621" s="614"/>
      <c r="B621" s="614"/>
      <c r="C621" s="615"/>
      <c r="D621" s="614"/>
      <c r="E621" s="614"/>
      <c r="F621" s="614"/>
      <c r="G621" s="614"/>
      <c r="H621" s="614"/>
      <c r="I621" s="614"/>
      <c r="J621" s="614"/>
      <c r="K621" s="614"/>
      <c r="L621" s="614"/>
      <c r="M621" s="614"/>
      <c r="N621" s="614"/>
      <c r="O621" s="614"/>
      <c r="P621" s="614"/>
      <c r="Q621" s="614"/>
      <c r="R621" s="614"/>
      <c r="S621" s="614"/>
      <c r="T621" s="614"/>
      <c r="U621" s="614"/>
      <c r="V621" s="614"/>
      <c r="W621" s="614"/>
      <c r="X621" s="614"/>
      <c r="Y621" s="614"/>
      <c r="Z621" s="614"/>
      <c r="AA621" s="614"/>
      <c r="AB621" s="614"/>
    </row>
    <row r="622" spans="1:28" ht="12.75">
      <c r="A622" s="614"/>
      <c r="B622" s="614"/>
      <c r="C622" s="615"/>
      <c r="D622" s="614"/>
      <c r="E622" s="614"/>
      <c r="F622" s="614"/>
      <c r="G622" s="614"/>
      <c r="H622" s="614"/>
      <c r="I622" s="614"/>
      <c r="J622" s="614"/>
      <c r="K622" s="614"/>
      <c r="L622" s="614"/>
      <c r="M622" s="614"/>
      <c r="N622" s="614"/>
      <c r="O622" s="614"/>
      <c r="P622" s="614"/>
      <c r="Q622" s="614"/>
      <c r="R622" s="614"/>
      <c r="S622" s="614"/>
      <c r="T622" s="614"/>
      <c r="U622" s="614"/>
      <c r="V622" s="614"/>
      <c r="W622" s="614"/>
      <c r="X622" s="614"/>
      <c r="Y622" s="614"/>
      <c r="Z622" s="614"/>
      <c r="AA622" s="614"/>
      <c r="AB622" s="614"/>
    </row>
    <row r="623" spans="1:28" ht="12.75">
      <c r="A623" s="614"/>
      <c r="B623" s="614"/>
      <c r="C623" s="615"/>
      <c r="D623" s="614"/>
      <c r="E623" s="614"/>
      <c r="F623" s="614"/>
      <c r="G623" s="614"/>
      <c r="H623" s="614"/>
      <c r="I623" s="614"/>
      <c r="J623" s="614"/>
      <c r="K623" s="614"/>
      <c r="L623" s="614"/>
      <c r="M623" s="614"/>
      <c r="N623" s="614"/>
      <c r="O623" s="614"/>
      <c r="P623" s="614"/>
      <c r="Q623" s="614"/>
      <c r="R623" s="614"/>
      <c r="S623" s="614"/>
      <c r="T623" s="614"/>
      <c r="U623" s="614"/>
      <c r="V623" s="614"/>
      <c r="W623" s="614"/>
      <c r="X623" s="614"/>
      <c r="Y623" s="614"/>
      <c r="Z623" s="614"/>
      <c r="AA623" s="614"/>
      <c r="AB623" s="614"/>
    </row>
    <row r="624" spans="1:28" ht="12.75">
      <c r="A624" s="614"/>
      <c r="B624" s="614"/>
      <c r="C624" s="615"/>
      <c r="D624" s="614"/>
      <c r="E624" s="614"/>
      <c r="F624" s="614"/>
      <c r="G624" s="614"/>
      <c r="H624" s="614"/>
      <c r="I624" s="614"/>
      <c r="J624" s="614"/>
      <c r="K624" s="614"/>
      <c r="L624" s="614"/>
      <c r="M624" s="614"/>
      <c r="N624" s="614"/>
      <c r="O624" s="614"/>
      <c r="P624" s="614"/>
      <c r="Q624" s="614"/>
      <c r="R624" s="614"/>
      <c r="S624" s="614"/>
      <c r="T624" s="614"/>
      <c r="U624" s="614"/>
      <c r="V624" s="614"/>
      <c r="W624" s="614"/>
      <c r="X624" s="614"/>
      <c r="Y624" s="614"/>
      <c r="Z624" s="614"/>
      <c r="AA624" s="614"/>
      <c r="AB624" s="614"/>
    </row>
    <row r="625" spans="1:28" ht="12.75">
      <c r="A625" s="614"/>
      <c r="B625" s="614"/>
      <c r="C625" s="615"/>
      <c r="D625" s="614"/>
      <c r="E625" s="614"/>
      <c r="F625" s="614"/>
      <c r="G625" s="614"/>
      <c r="H625" s="614"/>
      <c r="I625" s="614"/>
      <c r="J625" s="614"/>
      <c r="K625" s="614"/>
      <c r="L625" s="614"/>
      <c r="M625" s="614"/>
      <c r="N625" s="614"/>
      <c r="O625" s="614"/>
      <c r="P625" s="614"/>
      <c r="Q625" s="614"/>
      <c r="R625" s="614"/>
      <c r="S625" s="614"/>
      <c r="T625" s="614"/>
      <c r="U625" s="614"/>
      <c r="V625" s="614"/>
      <c r="W625" s="614"/>
      <c r="X625" s="614"/>
      <c r="Y625" s="614"/>
      <c r="Z625" s="614"/>
      <c r="AA625" s="614"/>
      <c r="AB625" s="614"/>
    </row>
    <row r="626" spans="1:28" ht="12.75">
      <c r="A626" s="614"/>
      <c r="B626" s="614"/>
      <c r="C626" s="615"/>
      <c r="D626" s="614"/>
      <c r="E626" s="614"/>
      <c r="F626" s="614"/>
      <c r="G626" s="614"/>
      <c r="H626" s="614"/>
      <c r="I626" s="614"/>
      <c r="J626" s="614"/>
      <c r="K626" s="614"/>
      <c r="L626" s="614"/>
      <c r="M626" s="614"/>
      <c r="N626" s="614"/>
      <c r="O626" s="614"/>
      <c r="P626" s="614"/>
      <c r="Q626" s="614"/>
      <c r="R626" s="614"/>
      <c r="S626" s="614"/>
      <c r="T626" s="614"/>
      <c r="U626" s="614"/>
      <c r="V626" s="614"/>
      <c r="W626" s="614"/>
      <c r="X626" s="614"/>
      <c r="Y626" s="614"/>
      <c r="Z626" s="614"/>
      <c r="AA626" s="614"/>
      <c r="AB626" s="614"/>
    </row>
    <row r="627" spans="1:28" ht="12.75">
      <c r="A627" s="614"/>
      <c r="B627" s="614"/>
      <c r="C627" s="615"/>
      <c r="D627" s="614"/>
      <c r="E627" s="614"/>
      <c r="F627" s="614"/>
      <c r="G627" s="614"/>
      <c r="H627" s="614"/>
      <c r="I627" s="614"/>
      <c r="J627" s="614"/>
      <c r="K627" s="614"/>
      <c r="L627" s="614"/>
      <c r="M627" s="614"/>
      <c r="N627" s="614"/>
      <c r="O627" s="614"/>
      <c r="P627" s="614"/>
      <c r="Q627" s="614"/>
      <c r="R627" s="614"/>
      <c r="S627" s="614"/>
      <c r="T627" s="614"/>
      <c r="U627" s="614"/>
      <c r="V627" s="614"/>
      <c r="W627" s="614"/>
      <c r="X627" s="614"/>
      <c r="Y627" s="614"/>
      <c r="Z627" s="614"/>
      <c r="AA627" s="614"/>
      <c r="AB627" s="614"/>
    </row>
    <row r="628" spans="1:28" ht="12.75">
      <c r="A628" s="614"/>
      <c r="B628" s="614"/>
      <c r="C628" s="615"/>
      <c r="D628" s="614"/>
      <c r="E628" s="614"/>
      <c r="F628" s="614"/>
      <c r="G628" s="614"/>
      <c r="H628" s="614"/>
      <c r="I628" s="614"/>
      <c r="J628" s="614"/>
      <c r="K628" s="614"/>
      <c r="L628" s="614"/>
      <c r="M628" s="614"/>
      <c r="N628" s="614"/>
      <c r="O628" s="614"/>
      <c r="P628" s="614"/>
      <c r="Q628" s="614"/>
      <c r="R628" s="614"/>
      <c r="S628" s="614"/>
      <c r="T628" s="614"/>
      <c r="U628" s="614"/>
      <c r="V628" s="614"/>
      <c r="W628" s="614"/>
      <c r="X628" s="614"/>
      <c r="Y628" s="614"/>
      <c r="Z628" s="614"/>
      <c r="AA628" s="614"/>
      <c r="AB628" s="614"/>
    </row>
    <row r="629" spans="1:28" ht="12.75">
      <c r="A629" s="614"/>
      <c r="B629" s="614"/>
      <c r="C629" s="615"/>
      <c r="D629" s="614"/>
      <c r="E629" s="614"/>
      <c r="F629" s="614"/>
      <c r="G629" s="614"/>
      <c r="H629" s="614"/>
      <c r="I629" s="614"/>
      <c r="J629" s="614"/>
      <c r="K629" s="614"/>
      <c r="L629" s="614"/>
      <c r="M629" s="614"/>
      <c r="N629" s="614"/>
      <c r="O629" s="614"/>
      <c r="P629" s="614"/>
      <c r="Q629" s="614"/>
      <c r="R629" s="614"/>
      <c r="S629" s="614"/>
      <c r="T629" s="614"/>
      <c r="U629" s="614"/>
      <c r="V629" s="614"/>
      <c r="W629" s="614"/>
      <c r="X629" s="614"/>
      <c r="Y629" s="614"/>
      <c r="Z629" s="614"/>
      <c r="AA629" s="614"/>
      <c r="AB629" s="614"/>
    </row>
    <row r="630" spans="1:28" ht="12.75">
      <c r="A630" s="614"/>
      <c r="B630" s="614"/>
      <c r="C630" s="615"/>
      <c r="D630" s="614"/>
      <c r="E630" s="614"/>
      <c r="F630" s="614"/>
      <c r="G630" s="614"/>
      <c r="H630" s="614"/>
      <c r="I630" s="614"/>
      <c r="J630" s="614"/>
      <c r="K630" s="614"/>
      <c r="L630" s="614"/>
      <c r="M630" s="614"/>
      <c r="N630" s="614"/>
      <c r="O630" s="614"/>
      <c r="P630" s="614"/>
      <c r="Q630" s="614"/>
      <c r="R630" s="614"/>
      <c r="S630" s="614"/>
      <c r="T630" s="614"/>
      <c r="U630" s="614"/>
      <c r="V630" s="614"/>
      <c r="W630" s="614"/>
      <c r="X630" s="614"/>
      <c r="Y630" s="614"/>
      <c r="Z630" s="614"/>
      <c r="AA630" s="614"/>
      <c r="AB630" s="614"/>
    </row>
    <row r="631" spans="1:28" ht="12.75">
      <c r="A631" s="614"/>
      <c r="B631" s="614"/>
      <c r="C631" s="615"/>
      <c r="D631" s="614"/>
      <c r="E631" s="614"/>
      <c r="F631" s="614"/>
      <c r="G631" s="614"/>
      <c r="H631" s="614"/>
      <c r="I631" s="614"/>
      <c r="J631" s="614"/>
      <c r="K631" s="614"/>
      <c r="L631" s="614"/>
      <c r="M631" s="614"/>
      <c r="N631" s="614"/>
      <c r="O631" s="614"/>
      <c r="P631" s="614"/>
      <c r="Q631" s="614"/>
      <c r="R631" s="614"/>
      <c r="S631" s="614"/>
      <c r="T631" s="614"/>
      <c r="U631" s="614"/>
      <c r="V631" s="614"/>
      <c r="W631" s="614"/>
      <c r="X631" s="614"/>
      <c r="Y631" s="614"/>
      <c r="Z631" s="614"/>
      <c r="AA631" s="614"/>
      <c r="AB631" s="614"/>
    </row>
    <row r="632" spans="1:28" ht="12.75">
      <c r="A632" s="614"/>
      <c r="B632" s="614"/>
      <c r="C632" s="615"/>
      <c r="D632" s="614"/>
      <c r="E632" s="614"/>
      <c r="F632" s="614"/>
      <c r="G632" s="614"/>
      <c r="H632" s="614"/>
      <c r="I632" s="614"/>
      <c r="J632" s="614"/>
      <c r="K632" s="614"/>
      <c r="L632" s="614"/>
      <c r="M632" s="614"/>
      <c r="N632" s="614"/>
      <c r="O632" s="614"/>
      <c r="P632" s="614"/>
      <c r="Q632" s="614"/>
      <c r="R632" s="614"/>
      <c r="S632" s="614"/>
      <c r="T632" s="614"/>
      <c r="U632" s="614"/>
      <c r="V632" s="614"/>
      <c r="W632" s="614"/>
      <c r="X632" s="614"/>
      <c r="Y632" s="614"/>
      <c r="Z632" s="614"/>
      <c r="AA632" s="614"/>
      <c r="AB632" s="614"/>
    </row>
    <row r="633" spans="1:28" ht="12.75">
      <c r="A633" s="614"/>
      <c r="B633" s="614"/>
      <c r="C633" s="615"/>
      <c r="D633" s="614"/>
      <c r="E633" s="614"/>
      <c r="F633" s="614"/>
      <c r="G633" s="614"/>
      <c r="H633" s="614"/>
      <c r="I633" s="614"/>
      <c r="J633" s="614"/>
      <c r="K633" s="614"/>
      <c r="L633" s="614"/>
      <c r="M633" s="614"/>
      <c r="N633" s="614"/>
      <c r="O633" s="614"/>
      <c r="P633" s="614"/>
      <c r="Q633" s="614"/>
      <c r="R633" s="614"/>
      <c r="S633" s="614"/>
      <c r="T633" s="614"/>
      <c r="U633" s="614"/>
      <c r="V633" s="614"/>
      <c r="W633" s="614"/>
      <c r="X633" s="614"/>
      <c r="Y633" s="614"/>
      <c r="Z633" s="614"/>
      <c r="AA633" s="614"/>
      <c r="AB633" s="614"/>
    </row>
    <row r="634" spans="1:28" ht="12.75">
      <c r="A634" s="614"/>
      <c r="B634" s="614"/>
      <c r="C634" s="615"/>
      <c r="D634" s="614"/>
      <c r="E634" s="614"/>
      <c r="F634" s="614"/>
      <c r="G634" s="614"/>
      <c r="H634" s="614"/>
      <c r="I634" s="614"/>
      <c r="J634" s="614"/>
      <c r="K634" s="614"/>
      <c r="L634" s="614"/>
      <c r="M634" s="614"/>
      <c r="N634" s="614"/>
      <c r="O634" s="614"/>
      <c r="P634" s="614"/>
      <c r="Q634" s="614"/>
      <c r="R634" s="614"/>
      <c r="S634" s="614"/>
      <c r="T634" s="614"/>
      <c r="U634" s="614"/>
      <c r="V634" s="614"/>
      <c r="W634" s="614"/>
      <c r="X634" s="614"/>
      <c r="Y634" s="614"/>
      <c r="Z634" s="614"/>
      <c r="AA634" s="614"/>
      <c r="AB634" s="614"/>
    </row>
    <row r="635" spans="1:28" ht="12.75">
      <c r="A635" s="614"/>
      <c r="B635" s="614"/>
      <c r="C635" s="615"/>
      <c r="D635" s="614"/>
      <c r="E635" s="614"/>
      <c r="F635" s="614"/>
      <c r="G635" s="614"/>
      <c r="H635" s="614"/>
      <c r="I635" s="614"/>
      <c r="J635" s="614"/>
      <c r="K635" s="614"/>
      <c r="L635" s="614"/>
      <c r="M635" s="614"/>
      <c r="N635" s="614"/>
      <c r="O635" s="614"/>
      <c r="P635" s="614"/>
      <c r="Q635" s="614"/>
      <c r="R635" s="614"/>
      <c r="S635" s="614"/>
      <c r="T635" s="614"/>
      <c r="U635" s="614"/>
      <c r="V635" s="614"/>
      <c r="W635" s="614"/>
      <c r="X635" s="614"/>
      <c r="Y635" s="614"/>
      <c r="Z635" s="614"/>
      <c r="AA635" s="614"/>
      <c r="AB635" s="614"/>
    </row>
    <row r="636" spans="1:28" ht="12.75">
      <c r="A636" s="614"/>
      <c r="B636" s="614"/>
      <c r="C636" s="615"/>
      <c r="D636" s="614"/>
      <c r="E636" s="614"/>
      <c r="F636" s="614"/>
      <c r="G636" s="614"/>
      <c r="H636" s="614"/>
      <c r="I636" s="614"/>
      <c r="J636" s="614"/>
      <c r="K636" s="614"/>
      <c r="L636" s="614"/>
      <c r="M636" s="614"/>
      <c r="N636" s="614"/>
      <c r="O636" s="614"/>
      <c r="P636" s="614"/>
      <c r="Q636" s="614"/>
      <c r="R636" s="614"/>
      <c r="S636" s="614"/>
      <c r="T636" s="614"/>
      <c r="U636" s="614"/>
      <c r="V636" s="614"/>
      <c r="W636" s="614"/>
      <c r="X636" s="614"/>
      <c r="Y636" s="614"/>
      <c r="Z636" s="614"/>
      <c r="AA636" s="614"/>
      <c r="AB636" s="614"/>
    </row>
    <row r="637" spans="1:28" ht="12.75">
      <c r="A637" s="614"/>
      <c r="B637" s="614"/>
      <c r="C637" s="615"/>
      <c r="D637" s="614"/>
      <c r="E637" s="614"/>
      <c r="F637" s="614"/>
      <c r="G637" s="614"/>
      <c r="H637" s="614"/>
      <c r="I637" s="614"/>
      <c r="J637" s="614"/>
      <c r="K637" s="614"/>
      <c r="L637" s="614"/>
      <c r="M637" s="614"/>
      <c r="N637" s="614"/>
      <c r="O637" s="614"/>
      <c r="P637" s="614"/>
      <c r="Q637" s="614"/>
      <c r="R637" s="614"/>
      <c r="S637" s="614"/>
      <c r="T637" s="614"/>
      <c r="U637" s="614"/>
      <c r="V637" s="614"/>
      <c r="W637" s="614"/>
      <c r="X637" s="614"/>
      <c r="Y637" s="614"/>
      <c r="Z637" s="614"/>
      <c r="AA637" s="614"/>
      <c r="AB637" s="614"/>
    </row>
    <row r="638" spans="1:28" ht="12.75">
      <c r="A638" s="614"/>
      <c r="B638" s="614"/>
      <c r="C638" s="615"/>
      <c r="D638" s="614"/>
      <c r="E638" s="614"/>
      <c r="F638" s="614"/>
      <c r="G638" s="614"/>
      <c r="H638" s="614"/>
      <c r="I638" s="614"/>
      <c r="J638" s="614"/>
      <c r="K638" s="614"/>
      <c r="L638" s="614"/>
      <c r="M638" s="614"/>
      <c r="N638" s="614"/>
      <c r="O638" s="614"/>
      <c r="P638" s="614"/>
      <c r="Q638" s="614"/>
      <c r="R638" s="614"/>
      <c r="S638" s="614"/>
      <c r="T638" s="614"/>
      <c r="U638" s="614"/>
      <c r="V638" s="614"/>
      <c r="W638" s="614"/>
      <c r="X638" s="614"/>
      <c r="Y638" s="614"/>
      <c r="Z638" s="614"/>
      <c r="AA638" s="614"/>
      <c r="AB638" s="614"/>
    </row>
    <row r="639" spans="1:28" ht="12.75">
      <c r="A639" s="614"/>
      <c r="B639" s="614"/>
      <c r="C639" s="615"/>
      <c r="D639" s="614"/>
      <c r="E639" s="614"/>
      <c r="F639" s="614"/>
      <c r="G639" s="614"/>
      <c r="H639" s="614"/>
      <c r="I639" s="614"/>
      <c r="J639" s="614"/>
      <c r="K639" s="614"/>
      <c r="L639" s="614"/>
      <c r="M639" s="614"/>
      <c r="N639" s="614"/>
      <c r="O639" s="614"/>
      <c r="P639" s="614"/>
      <c r="Q639" s="614"/>
      <c r="R639" s="614"/>
      <c r="S639" s="614"/>
      <c r="T639" s="614"/>
      <c r="U639" s="614"/>
      <c r="V639" s="614"/>
      <c r="W639" s="614"/>
      <c r="X639" s="614"/>
      <c r="Y639" s="614"/>
      <c r="Z639" s="614"/>
      <c r="AA639" s="614"/>
      <c r="AB639" s="614"/>
    </row>
    <row r="640" spans="1:28" ht="12.75">
      <c r="A640" s="614"/>
      <c r="B640" s="614"/>
      <c r="C640" s="615"/>
      <c r="D640" s="614"/>
      <c r="E640" s="614"/>
      <c r="F640" s="614"/>
      <c r="G640" s="614"/>
      <c r="H640" s="614"/>
      <c r="I640" s="614"/>
      <c r="J640" s="614"/>
      <c r="K640" s="614"/>
      <c r="L640" s="614"/>
      <c r="M640" s="614"/>
      <c r="N640" s="614"/>
      <c r="O640" s="614"/>
      <c r="P640" s="614"/>
      <c r="Q640" s="614"/>
      <c r="R640" s="614"/>
      <c r="S640" s="614"/>
      <c r="T640" s="614"/>
      <c r="U640" s="614"/>
      <c r="V640" s="614"/>
      <c r="W640" s="614"/>
      <c r="X640" s="614"/>
      <c r="Y640" s="614"/>
      <c r="Z640" s="614"/>
      <c r="AA640" s="614"/>
      <c r="AB640" s="614"/>
    </row>
    <row r="641" spans="1:28" ht="12.75">
      <c r="A641" s="614"/>
      <c r="B641" s="614"/>
      <c r="C641" s="615"/>
      <c r="D641" s="614"/>
      <c r="E641" s="614"/>
      <c r="F641" s="614"/>
      <c r="G641" s="614"/>
      <c r="H641" s="614"/>
      <c r="I641" s="614"/>
      <c r="J641" s="614"/>
      <c r="K641" s="614"/>
      <c r="L641" s="614"/>
      <c r="M641" s="614"/>
      <c r="N641" s="614"/>
      <c r="O641" s="614"/>
      <c r="P641" s="614"/>
      <c r="Q641" s="614"/>
      <c r="R641" s="614"/>
      <c r="S641" s="614"/>
      <c r="T641" s="614"/>
      <c r="U641" s="614"/>
      <c r="V641" s="614"/>
      <c r="W641" s="614"/>
      <c r="X641" s="614"/>
      <c r="Y641" s="614"/>
      <c r="Z641" s="614"/>
      <c r="AA641" s="614"/>
      <c r="AB641" s="614"/>
    </row>
    <row r="642" spans="1:28" ht="12.75">
      <c r="A642" s="614"/>
      <c r="B642" s="614"/>
      <c r="C642" s="615"/>
      <c r="D642" s="614"/>
      <c r="E642" s="614"/>
      <c r="F642" s="614"/>
      <c r="G642" s="614"/>
      <c r="H642" s="614"/>
      <c r="I642" s="614"/>
      <c r="J642" s="614"/>
      <c r="K642" s="614"/>
      <c r="L642" s="614"/>
      <c r="M642" s="614"/>
      <c r="N642" s="614"/>
      <c r="O642" s="614"/>
      <c r="P642" s="614"/>
      <c r="Q642" s="614"/>
      <c r="R642" s="614"/>
      <c r="S642" s="614"/>
      <c r="T642" s="614"/>
      <c r="U642" s="614"/>
      <c r="V642" s="614"/>
      <c r="W642" s="614"/>
      <c r="X642" s="614"/>
      <c r="Y642" s="614"/>
      <c r="Z642" s="614"/>
      <c r="AA642" s="614"/>
      <c r="AB642" s="614"/>
    </row>
    <row r="643" spans="1:28" ht="12.75">
      <c r="A643" s="614"/>
      <c r="B643" s="614"/>
      <c r="C643" s="615"/>
      <c r="D643" s="614"/>
      <c r="E643" s="614"/>
      <c r="F643" s="614"/>
      <c r="G643" s="614"/>
      <c r="H643" s="614"/>
      <c r="I643" s="614"/>
      <c r="J643" s="614"/>
      <c r="K643" s="614"/>
      <c r="L643" s="614"/>
      <c r="M643" s="614"/>
      <c r="N643" s="614"/>
      <c r="O643" s="614"/>
      <c r="P643" s="614"/>
      <c r="Q643" s="614"/>
      <c r="R643" s="614"/>
      <c r="S643" s="614"/>
      <c r="T643" s="614"/>
      <c r="U643" s="614"/>
      <c r="V643" s="614"/>
      <c r="W643" s="614"/>
      <c r="X643" s="614"/>
      <c r="Y643" s="614"/>
      <c r="Z643" s="614"/>
      <c r="AA643" s="614"/>
      <c r="AB643" s="614"/>
    </row>
    <row r="644" spans="1:28" ht="12.75">
      <c r="A644" s="614"/>
      <c r="B644" s="614"/>
      <c r="C644" s="615"/>
      <c r="D644" s="614"/>
      <c r="E644" s="614"/>
      <c r="F644" s="614"/>
      <c r="G644" s="614"/>
      <c r="H644" s="614"/>
      <c r="I644" s="614"/>
      <c r="J644" s="614"/>
      <c r="K644" s="614"/>
      <c r="L644" s="614"/>
      <c r="M644" s="614"/>
      <c r="N644" s="614"/>
      <c r="O644" s="614"/>
      <c r="P644" s="614"/>
      <c r="Q644" s="614"/>
      <c r="R644" s="614"/>
      <c r="S644" s="614"/>
      <c r="T644" s="614"/>
      <c r="U644" s="614"/>
      <c r="V644" s="614"/>
      <c r="W644" s="614"/>
      <c r="X644" s="614"/>
      <c r="Y644" s="614"/>
      <c r="Z644" s="614"/>
      <c r="AA644" s="614"/>
      <c r="AB644" s="614"/>
    </row>
    <row r="645" spans="1:28" ht="12.75">
      <c r="A645" s="614"/>
      <c r="B645" s="614"/>
      <c r="C645" s="615"/>
      <c r="D645" s="614"/>
      <c r="E645" s="614"/>
      <c r="F645" s="614"/>
      <c r="G645" s="614"/>
      <c r="H645" s="614"/>
      <c r="I645" s="614"/>
      <c r="J645" s="614"/>
      <c r="K645" s="614"/>
      <c r="L645" s="614"/>
      <c r="M645" s="614"/>
      <c r="N645" s="614"/>
      <c r="O645" s="614"/>
      <c r="P645" s="614"/>
      <c r="Q645" s="614"/>
      <c r="R645" s="614"/>
      <c r="S645" s="614"/>
      <c r="T645" s="614"/>
      <c r="U645" s="614"/>
      <c r="V645" s="614"/>
      <c r="W645" s="614"/>
      <c r="X645" s="614"/>
      <c r="Y645" s="614"/>
      <c r="Z645" s="614"/>
      <c r="AA645" s="614"/>
      <c r="AB645" s="614"/>
    </row>
    <row r="646" spans="1:28" ht="12.75">
      <c r="A646" s="614"/>
      <c r="B646" s="614"/>
      <c r="C646" s="615"/>
      <c r="D646" s="614"/>
      <c r="E646" s="614"/>
      <c r="F646" s="614"/>
      <c r="G646" s="614"/>
      <c r="H646" s="614"/>
      <c r="I646" s="614"/>
      <c r="J646" s="614"/>
      <c r="K646" s="614"/>
      <c r="L646" s="614"/>
      <c r="M646" s="614"/>
      <c r="N646" s="614"/>
      <c r="O646" s="614"/>
      <c r="P646" s="614"/>
      <c r="Q646" s="614"/>
      <c r="R646" s="614"/>
      <c r="S646" s="614"/>
      <c r="T646" s="614"/>
      <c r="U646" s="614"/>
      <c r="V646" s="614"/>
      <c r="W646" s="614"/>
      <c r="X646" s="614"/>
      <c r="Y646" s="614"/>
      <c r="Z646" s="614"/>
      <c r="AA646" s="614"/>
      <c r="AB646" s="614"/>
    </row>
    <row r="647" spans="1:28" ht="12.75">
      <c r="A647" s="614"/>
      <c r="B647" s="614"/>
      <c r="C647" s="615"/>
      <c r="D647" s="614"/>
      <c r="E647" s="614"/>
      <c r="F647" s="614"/>
      <c r="G647" s="614"/>
      <c r="H647" s="614"/>
      <c r="I647" s="614"/>
      <c r="J647" s="614"/>
      <c r="K647" s="614"/>
      <c r="L647" s="614"/>
      <c r="M647" s="614"/>
      <c r="N647" s="614"/>
      <c r="O647" s="614"/>
      <c r="P647" s="614"/>
      <c r="Q647" s="614"/>
      <c r="R647" s="614"/>
      <c r="S647" s="614"/>
      <c r="T647" s="614"/>
      <c r="U647" s="614"/>
      <c r="V647" s="614"/>
      <c r="W647" s="614"/>
      <c r="X647" s="614"/>
      <c r="Y647" s="614"/>
      <c r="Z647" s="614"/>
      <c r="AA647" s="614"/>
      <c r="AB647" s="614"/>
    </row>
    <row r="648" spans="1:28" ht="12.75">
      <c r="A648" s="614"/>
      <c r="B648" s="614"/>
      <c r="C648" s="615"/>
      <c r="D648" s="614"/>
      <c r="E648" s="614"/>
      <c r="F648" s="614"/>
      <c r="G648" s="614"/>
      <c r="H648" s="614"/>
      <c r="I648" s="614"/>
      <c r="J648" s="614"/>
      <c r="K648" s="614"/>
      <c r="L648" s="614"/>
      <c r="M648" s="614"/>
      <c r="N648" s="614"/>
      <c r="O648" s="614"/>
      <c r="P648" s="614"/>
      <c r="Q648" s="614"/>
      <c r="R648" s="614"/>
      <c r="S648" s="614"/>
      <c r="T648" s="614"/>
      <c r="U648" s="614"/>
      <c r="V648" s="614"/>
      <c r="W648" s="614"/>
      <c r="X648" s="614"/>
      <c r="Y648" s="614"/>
      <c r="Z648" s="614"/>
      <c r="AA648" s="614"/>
      <c r="AB648" s="614"/>
    </row>
    <row r="649" spans="1:28" ht="12.75">
      <c r="A649" s="614"/>
      <c r="B649" s="614"/>
      <c r="C649" s="615"/>
      <c r="D649" s="614"/>
      <c r="E649" s="614"/>
      <c r="F649" s="614"/>
      <c r="G649" s="614"/>
      <c r="H649" s="614"/>
      <c r="I649" s="614"/>
      <c r="J649" s="614"/>
      <c r="K649" s="614"/>
      <c r="L649" s="614"/>
      <c r="M649" s="614"/>
      <c r="N649" s="614"/>
      <c r="O649" s="614"/>
      <c r="P649" s="614"/>
      <c r="Q649" s="614"/>
      <c r="R649" s="614"/>
      <c r="S649" s="614"/>
      <c r="T649" s="614"/>
      <c r="U649" s="614"/>
      <c r="V649" s="614"/>
      <c r="W649" s="614"/>
      <c r="X649" s="614"/>
      <c r="Y649" s="614"/>
      <c r="Z649" s="614"/>
      <c r="AA649" s="614"/>
      <c r="AB649" s="614"/>
    </row>
    <row r="650" spans="1:28" ht="12.75">
      <c r="A650" s="614"/>
      <c r="B650" s="614"/>
      <c r="C650" s="615"/>
      <c r="D650" s="614"/>
      <c r="E650" s="614"/>
      <c r="F650" s="614"/>
      <c r="G650" s="614"/>
      <c r="H650" s="614"/>
      <c r="I650" s="614"/>
      <c r="J650" s="614"/>
      <c r="K650" s="614"/>
      <c r="L650" s="614"/>
      <c r="M650" s="614"/>
      <c r="N650" s="614"/>
      <c r="O650" s="614"/>
      <c r="P650" s="614"/>
      <c r="Q650" s="614"/>
      <c r="R650" s="614"/>
      <c r="S650" s="614"/>
      <c r="T650" s="614"/>
      <c r="U650" s="614"/>
      <c r="V650" s="614"/>
      <c r="W650" s="614"/>
      <c r="X650" s="614"/>
      <c r="Y650" s="614"/>
      <c r="Z650" s="614"/>
      <c r="AA650" s="614"/>
      <c r="AB650" s="614"/>
    </row>
    <row r="651" spans="1:28" ht="12.75">
      <c r="A651" s="614"/>
      <c r="B651" s="614"/>
      <c r="C651" s="615"/>
      <c r="D651" s="614"/>
      <c r="E651" s="614"/>
      <c r="F651" s="614"/>
      <c r="G651" s="614"/>
      <c r="H651" s="614"/>
      <c r="I651" s="614"/>
      <c r="J651" s="614"/>
      <c r="K651" s="614"/>
      <c r="L651" s="614"/>
      <c r="M651" s="614"/>
      <c r="N651" s="614"/>
      <c r="O651" s="614"/>
      <c r="P651" s="614"/>
      <c r="Q651" s="614"/>
      <c r="R651" s="614"/>
      <c r="S651" s="614"/>
      <c r="T651" s="614"/>
      <c r="U651" s="614"/>
      <c r="V651" s="614"/>
      <c r="W651" s="614"/>
      <c r="X651" s="614"/>
      <c r="Y651" s="614"/>
      <c r="Z651" s="614"/>
      <c r="AA651" s="614"/>
      <c r="AB651" s="614"/>
    </row>
    <row r="652" spans="1:28" ht="12.75">
      <c r="A652" s="614"/>
      <c r="B652" s="614"/>
      <c r="C652" s="615"/>
      <c r="D652" s="614"/>
      <c r="E652" s="614"/>
      <c r="F652" s="614"/>
      <c r="G652" s="614"/>
      <c r="H652" s="614"/>
      <c r="I652" s="614"/>
      <c r="J652" s="614"/>
      <c r="K652" s="614"/>
      <c r="L652" s="614"/>
      <c r="M652" s="614"/>
      <c r="N652" s="614"/>
      <c r="O652" s="614"/>
      <c r="P652" s="614"/>
      <c r="Q652" s="614"/>
      <c r="R652" s="614"/>
      <c r="S652" s="614"/>
      <c r="T652" s="614"/>
      <c r="U652" s="614"/>
      <c r="V652" s="614"/>
      <c r="W652" s="614"/>
      <c r="X652" s="614"/>
      <c r="Y652" s="614"/>
      <c r="Z652" s="614"/>
      <c r="AA652" s="614"/>
      <c r="AB652" s="614"/>
    </row>
    <row r="653" spans="1:28" ht="12.75">
      <c r="A653" s="614"/>
      <c r="B653" s="614"/>
      <c r="C653" s="615"/>
      <c r="D653" s="614"/>
      <c r="E653" s="614"/>
      <c r="F653" s="614"/>
      <c r="G653" s="614"/>
      <c r="H653" s="614"/>
      <c r="I653" s="614"/>
      <c r="J653" s="614"/>
      <c r="K653" s="614"/>
      <c r="L653" s="614"/>
      <c r="M653" s="614"/>
      <c r="N653" s="614"/>
      <c r="O653" s="614"/>
      <c r="P653" s="614"/>
      <c r="Q653" s="614"/>
      <c r="R653" s="614"/>
      <c r="S653" s="614"/>
      <c r="T653" s="614"/>
      <c r="U653" s="614"/>
      <c r="V653" s="614"/>
      <c r="W653" s="614"/>
      <c r="X653" s="614"/>
      <c r="Y653" s="614"/>
      <c r="Z653" s="614"/>
      <c r="AA653" s="614"/>
      <c r="AB653" s="614"/>
    </row>
    <row r="654" spans="1:28" ht="12.75">
      <c r="A654" s="614"/>
      <c r="B654" s="614"/>
      <c r="C654" s="615"/>
      <c r="D654" s="614"/>
      <c r="E654" s="614"/>
      <c r="F654" s="614"/>
      <c r="G654" s="614"/>
      <c r="H654" s="614"/>
      <c r="I654" s="614"/>
      <c r="J654" s="614"/>
      <c r="K654" s="614"/>
      <c r="L654" s="614"/>
      <c r="M654" s="614"/>
      <c r="N654" s="614"/>
      <c r="O654" s="614"/>
      <c r="P654" s="614"/>
      <c r="Q654" s="614"/>
      <c r="R654" s="614"/>
      <c r="S654" s="614"/>
      <c r="T654" s="614"/>
      <c r="U654" s="614"/>
      <c r="V654" s="614"/>
      <c r="W654" s="614"/>
      <c r="X654" s="614"/>
      <c r="Y654" s="614"/>
      <c r="Z654" s="614"/>
      <c r="AA654" s="614"/>
      <c r="AB654" s="614"/>
    </row>
    <row r="655" spans="1:28" ht="12.75">
      <c r="A655" s="614"/>
      <c r="B655" s="614"/>
      <c r="C655" s="615"/>
      <c r="D655" s="614"/>
      <c r="E655" s="614"/>
      <c r="F655" s="614"/>
      <c r="G655" s="614"/>
      <c r="H655" s="614"/>
      <c r="I655" s="614"/>
      <c r="J655" s="614"/>
      <c r="K655" s="614"/>
      <c r="L655" s="614"/>
      <c r="M655" s="614"/>
      <c r="N655" s="614"/>
      <c r="O655" s="614"/>
      <c r="P655" s="614"/>
      <c r="Q655" s="614"/>
      <c r="R655" s="614"/>
      <c r="S655" s="614"/>
      <c r="T655" s="614"/>
      <c r="U655" s="614"/>
      <c r="V655" s="614"/>
      <c r="W655" s="614"/>
      <c r="X655" s="614"/>
      <c r="Y655" s="614"/>
      <c r="Z655" s="614"/>
      <c r="AA655" s="614"/>
      <c r="AB655" s="614"/>
    </row>
    <row r="656" spans="1:28" ht="12.75">
      <c r="A656" s="614"/>
      <c r="B656" s="614"/>
      <c r="C656" s="615"/>
      <c r="D656" s="614"/>
      <c r="E656" s="614"/>
      <c r="F656" s="614"/>
      <c r="G656" s="614"/>
      <c r="H656" s="614"/>
      <c r="I656" s="614"/>
      <c r="J656" s="614"/>
      <c r="K656" s="614"/>
      <c r="L656" s="614"/>
      <c r="M656" s="614"/>
      <c r="N656" s="614"/>
      <c r="O656" s="614"/>
      <c r="P656" s="614"/>
      <c r="Q656" s="614"/>
      <c r="R656" s="614"/>
      <c r="S656" s="614"/>
      <c r="T656" s="614"/>
      <c r="U656" s="614"/>
      <c r="V656" s="614"/>
      <c r="W656" s="614"/>
      <c r="X656" s="614"/>
      <c r="Y656" s="614"/>
      <c r="Z656" s="614"/>
      <c r="AA656" s="614"/>
      <c r="AB656" s="614"/>
    </row>
    <row r="657" spans="1:28" ht="12.75">
      <c r="A657" s="614"/>
      <c r="B657" s="614"/>
      <c r="C657" s="615"/>
      <c r="D657" s="614"/>
      <c r="E657" s="614"/>
      <c r="F657" s="614"/>
      <c r="G657" s="614"/>
      <c r="H657" s="614"/>
      <c r="I657" s="614"/>
      <c r="J657" s="614"/>
      <c r="K657" s="614"/>
      <c r="L657" s="614"/>
      <c r="M657" s="614"/>
      <c r="N657" s="614"/>
      <c r="O657" s="614"/>
      <c r="P657" s="614"/>
      <c r="Q657" s="614"/>
      <c r="R657" s="614"/>
      <c r="S657" s="614"/>
      <c r="T657" s="614"/>
      <c r="U657" s="614"/>
      <c r="V657" s="614"/>
      <c r="W657" s="614"/>
      <c r="X657" s="614"/>
      <c r="Y657" s="614"/>
      <c r="Z657" s="614"/>
      <c r="AA657" s="614"/>
      <c r="AB657" s="614"/>
    </row>
    <row r="658" spans="1:28" ht="12.75">
      <c r="A658" s="614"/>
      <c r="B658" s="614"/>
      <c r="C658" s="615"/>
      <c r="D658" s="614"/>
      <c r="E658" s="614"/>
      <c r="F658" s="614"/>
      <c r="G658" s="614"/>
      <c r="H658" s="614"/>
      <c r="I658" s="614"/>
      <c r="J658" s="614"/>
      <c r="K658" s="614"/>
      <c r="L658" s="614"/>
      <c r="M658" s="614"/>
      <c r="N658" s="614"/>
      <c r="O658" s="614"/>
      <c r="P658" s="614"/>
      <c r="Q658" s="614"/>
      <c r="R658" s="614"/>
      <c r="S658" s="614"/>
      <c r="T658" s="614"/>
      <c r="U658" s="614"/>
      <c r="V658" s="614"/>
      <c r="W658" s="614"/>
      <c r="X658" s="614"/>
      <c r="Y658" s="614"/>
      <c r="Z658" s="614"/>
      <c r="AA658" s="614"/>
      <c r="AB658" s="614"/>
    </row>
    <row r="659" spans="1:28" ht="12.75">
      <c r="A659" s="614"/>
      <c r="B659" s="614"/>
      <c r="C659" s="615"/>
      <c r="D659" s="614"/>
      <c r="E659" s="614"/>
      <c r="F659" s="614"/>
      <c r="G659" s="614"/>
      <c r="H659" s="614"/>
      <c r="I659" s="614"/>
      <c r="J659" s="614"/>
      <c r="K659" s="614"/>
      <c r="L659" s="614"/>
      <c r="M659" s="614"/>
      <c r="N659" s="614"/>
      <c r="O659" s="614"/>
      <c r="P659" s="614"/>
      <c r="Q659" s="614"/>
      <c r="R659" s="614"/>
      <c r="S659" s="614"/>
      <c r="T659" s="614"/>
      <c r="U659" s="614"/>
      <c r="V659" s="614"/>
      <c r="W659" s="614"/>
      <c r="X659" s="614"/>
      <c r="Y659" s="614"/>
      <c r="Z659" s="614"/>
      <c r="AA659" s="614"/>
      <c r="AB659" s="614"/>
    </row>
    <row r="660" spans="1:28" ht="12.75">
      <c r="A660" s="614"/>
      <c r="B660" s="614"/>
      <c r="C660" s="615"/>
      <c r="D660" s="614"/>
      <c r="E660" s="614"/>
      <c r="F660" s="614"/>
      <c r="G660" s="614"/>
      <c r="H660" s="614"/>
      <c r="I660" s="614"/>
      <c r="J660" s="614"/>
      <c r="K660" s="614"/>
      <c r="L660" s="614"/>
      <c r="M660" s="614"/>
      <c r="N660" s="614"/>
      <c r="O660" s="614"/>
      <c r="P660" s="614"/>
      <c r="Q660" s="614"/>
      <c r="R660" s="614"/>
      <c r="S660" s="614"/>
      <c r="T660" s="614"/>
      <c r="U660" s="614"/>
      <c r="V660" s="614"/>
      <c r="W660" s="614"/>
      <c r="X660" s="614"/>
      <c r="Y660" s="614"/>
      <c r="Z660" s="614"/>
      <c r="AA660" s="614"/>
      <c r="AB660" s="614"/>
    </row>
    <row r="661" spans="1:28" ht="12.75">
      <c r="A661" s="614"/>
      <c r="B661" s="614"/>
      <c r="C661" s="615"/>
      <c r="D661" s="614"/>
      <c r="E661" s="614"/>
      <c r="F661" s="614"/>
      <c r="G661" s="614"/>
      <c r="H661" s="614"/>
      <c r="I661" s="614"/>
      <c r="J661" s="614"/>
      <c r="K661" s="614"/>
      <c r="L661" s="614"/>
      <c r="M661" s="614"/>
      <c r="N661" s="614"/>
      <c r="O661" s="614"/>
      <c r="P661" s="614"/>
      <c r="Q661" s="614"/>
      <c r="R661" s="614"/>
      <c r="S661" s="614"/>
      <c r="T661" s="614"/>
      <c r="U661" s="614"/>
      <c r="V661" s="614"/>
      <c r="W661" s="614"/>
      <c r="X661" s="614"/>
      <c r="Y661" s="614"/>
      <c r="Z661" s="614"/>
      <c r="AA661" s="614"/>
      <c r="AB661" s="614"/>
    </row>
    <row r="662" spans="1:28" ht="12.75">
      <c r="A662" s="614"/>
      <c r="B662" s="614"/>
      <c r="C662" s="615"/>
      <c r="D662" s="614"/>
      <c r="E662" s="614"/>
      <c r="F662" s="614"/>
      <c r="G662" s="614"/>
      <c r="H662" s="614"/>
      <c r="I662" s="614"/>
      <c r="J662" s="614"/>
      <c r="K662" s="614"/>
      <c r="L662" s="614"/>
      <c r="M662" s="614"/>
      <c r="N662" s="614"/>
      <c r="O662" s="614"/>
      <c r="P662" s="614"/>
      <c r="Q662" s="614"/>
      <c r="R662" s="614"/>
      <c r="S662" s="614"/>
      <c r="T662" s="614"/>
      <c r="U662" s="614"/>
      <c r="V662" s="614"/>
      <c r="W662" s="614"/>
      <c r="X662" s="614"/>
      <c r="Y662" s="614"/>
      <c r="Z662" s="614"/>
      <c r="AA662" s="614"/>
      <c r="AB662" s="614"/>
    </row>
    <row r="663" spans="1:28" ht="12.75">
      <c r="A663" s="614"/>
      <c r="B663" s="614"/>
      <c r="C663" s="615"/>
      <c r="D663" s="614"/>
      <c r="E663" s="614"/>
      <c r="F663" s="614"/>
      <c r="G663" s="614"/>
      <c r="H663" s="614"/>
      <c r="I663" s="614"/>
      <c r="J663" s="614"/>
      <c r="K663" s="614"/>
      <c r="L663" s="614"/>
      <c r="M663" s="614"/>
      <c r="N663" s="614"/>
      <c r="O663" s="614"/>
      <c r="P663" s="614"/>
      <c r="Q663" s="614"/>
      <c r="R663" s="614"/>
      <c r="S663" s="614"/>
      <c r="T663" s="614"/>
      <c r="U663" s="614"/>
      <c r="V663" s="614"/>
      <c r="W663" s="614"/>
      <c r="X663" s="614"/>
      <c r="Y663" s="614"/>
      <c r="Z663" s="614"/>
      <c r="AA663" s="614"/>
      <c r="AB663" s="614"/>
    </row>
    <row r="664" spans="1:28" ht="12.75">
      <c r="A664" s="614"/>
      <c r="B664" s="614"/>
      <c r="C664" s="615"/>
      <c r="D664" s="614"/>
      <c r="E664" s="614"/>
      <c r="F664" s="614"/>
      <c r="G664" s="614"/>
      <c r="H664" s="614"/>
      <c r="I664" s="614"/>
      <c r="J664" s="614"/>
      <c r="K664" s="614"/>
      <c r="L664" s="614"/>
      <c r="M664" s="614"/>
      <c r="N664" s="614"/>
      <c r="O664" s="614"/>
      <c r="P664" s="614"/>
      <c r="Q664" s="614"/>
      <c r="R664" s="614"/>
      <c r="S664" s="614"/>
      <c r="T664" s="614"/>
      <c r="U664" s="614"/>
      <c r="V664" s="614"/>
      <c r="W664" s="614"/>
      <c r="X664" s="614"/>
      <c r="Y664" s="614"/>
      <c r="Z664" s="614"/>
      <c r="AA664" s="614"/>
      <c r="AB664" s="614"/>
    </row>
    <row r="665" spans="1:28" ht="12.75">
      <c r="A665" s="614"/>
      <c r="B665" s="614"/>
      <c r="C665" s="615"/>
      <c r="D665" s="614"/>
      <c r="E665" s="614"/>
      <c r="F665" s="614"/>
      <c r="G665" s="614"/>
      <c r="H665" s="614"/>
      <c r="I665" s="614"/>
      <c r="J665" s="614"/>
      <c r="K665" s="614"/>
      <c r="L665" s="614"/>
      <c r="M665" s="614"/>
      <c r="N665" s="614"/>
      <c r="O665" s="614"/>
      <c r="P665" s="614"/>
      <c r="Q665" s="614"/>
      <c r="R665" s="614"/>
      <c r="S665" s="614"/>
      <c r="T665" s="614"/>
      <c r="U665" s="614"/>
      <c r="V665" s="614"/>
      <c r="W665" s="614"/>
      <c r="X665" s="614"/>
      <c r="Y665" s="614"/>
      <c r="Z665" s="614"/>
      <c r="AA665" s="614"/>
      <c r="AB665" s="614"/>
    </row>
    <row r="666" spans="1:28" ht="12.75">
      <c r="A666" s="614"/>
      <c r="B666" s="614"/>
      <c r="C666" s="615"/>
      <c r="D666" s="614"/>
      <c r="E666" s="614"/>
      <c r="F666" s="614"/>
      <c r="G666" s="614"/>
      <c r="H666" s="614"/>
      <c r="I666" s="614"/>
      <c r="J666" s="614"/>
      <c r="K666" s="614"/>
      <c r="L666" s="614"/>
      <c r="M666" s="614"/>
      <c r="N666" s="614"/>
      <c r="O666" s="614"/>
      <c r="P666" s="614"/>
      <c r="Q666" s="614"/>
      <c r="R666" s="614"/>
      <c r="S666" s="614"/>
      <c r="T666" s="614"/>
      <c r="U666" s="614"/>
      <c r="V666" s="614"/>
      <c r="W666" s="614"/>
      <c r="X666" s="614"/>
      <c r="Y666" s="614"/>
      <c r="Z666" s="614"/>
      <c r="AA666" s="614"/>
      <c r="AB666" s="614"/>
    </row>
    <row r="667" spans="1:28" ht="12.75">
      <c r="A667" s="614"/>
      <c r="B667" s="614"/>
      <c r="C667" s="615"/>
      <c r="D667" s="614"/>
      <c r="E667" s="614"/>
      <c r="F667" s="614"/>
      <c r="G667" s="614"/>
      <c r="H667" s="614"/>
      <c r="I667" s="614"/>
      <c r="J667" s="614"/>
      <c r="K667" s="614"/>
      <c r="L667" s="614"/>
      <c r="M667" s="614"/>
      <c r="N667" s="614"/>
      <c r="O667" s="614"/>
      <c r="P667" s="614"/>
      <c r="Q667" s="614"/>
      <c r="R667" s="614"/>
      <c r="S667" s="614"/>
      <c r="T667" s="614"/>
      <c r="U667" s="614"/>
      <c r="V667" s="614"/>
      <c r="W667" s="614"/>
      <c r="X667" s="614"/>
      <c r="Y667" s="614"/>
      <c r="Z667" s="614"/>
      <c r="AA667" s="614"/>
      <c r="AB667" s="614"/>
    </row>
    <row r="668" spans="1:28" ht="12.75">
      <c r="A668" s="614"/>
      <c r="B668" s="614"/>
      <c r="C668" s="615"/>
      <c r="D668" s="614"/>
      <c r="E668" s="614"/>
      <c r="F668" s="614"/>
      <c r="G668" s="614"/>
      <c r="H668" s="614"/>
      <c r="I668" s="614"/>
      <c r="J668" s="614"/>
      <c r="K668" s="614"/>
      <c r="L668" s="614"/>
      <c r="M668" s="614"/>
      <c r="N668" s="614"/>
      <c r="O668" s="614"/>
      <c r="P668" s="614"/>
      <c r="Q668" s="614"/>
      <c r="R668" s="614"/>
      <c r="S668" s="614"/>
      <c r="T668" s="614"/>
      <c r="U668" s="614"/>
      <c r="V668" s="614"/>
      <c r="W668" s="614"/>
      <c r="X668" s="614"/>
      <c r="Y668" s="614"/>
      <c r="Z668" s="614"/>
      <c r="AA668" s="614"/>
      <c r="AB668" s="614"/>
    </row>
    <row r="669" spans="1:28" ht="12.75">
      <c r="A669" s="614"/>
      <c r="B669" s="614"/>
      <c r="C669" s="615"/>
      <c r="D669" s="614"/>
      <c r="E669" s="614"/>
      <c r="F669" s="614"/>
      <c r="G669" s="614"/>
      <c r="H669" s="614"/>
      <c r="I669" s="614"/>
      <c r="J669" s="614"/>
      <c r="K669" s="614"/>
      <c r="L669" s="614"/>
      <c r="M669" s="614"/>
      <c r="N669" s="614"/>
      <c r="O669" s="614"/>
      <c r="P669" s="614"/>
      <c r="Q669" s="614"/>
      <c r="R669" s="614"/>
      <c r="S669" s="614"/>
      <c r="T669" s="614"/>
      <c r="U669" s="614"/>
      <c r="V669" s="614"/>
      <c r="W669" s="614"/>
      <c r="X669" s="614"/>
      <c r="Y669" s="614"/>
      <c r="Z669" s="614"/>
      <c r="AA669" s="614"/>
      <c r="AB669" s="614"/>
    </row>
    <row r="670" spans="1:28" ht="12.75">
      <c r="A670" s="614"/>
      <c r="B670" s="614"/>
      <c r="C670" s="615"/>
      <c r="D670" s="614"/>
      <c r="E670" s="614"/>
      <c r="F670" s="614"/>
      <c r="G670" s="614"/>
      <c r="H670" s="614"/>
      <c r="I670" s="614"/>
      <c r="J670" s="614"/>
      <c r="K670" s="614"/>
      <c r="L670" s="614"/>
      <c r="M670" s="614"/>
      <c r="N670" s="614"/>
      <c r="O670" s="614"/>
      <c r="P670" s="614"/>
      <c r="Q670" s="614"/>
      <c r="R670" s="614"/>
      <c r="S670" s="614"/>
      <c r="T670" s="614"/>
      <c r="U670" s="614"/>
      <c r="V670" s="614"/>
      <c r="W670" s="614"/>
      <c r="X670" s="614"/>
      <c r="Y670" s="614"/>
      <c r="Z670" s="614"/>
      <c r="AA670" s="614"/>
      <c r="AB670" s="614"/>
    </row>
    <row r="671" spans="1:28" ht="12.75">
      <c r="A671" s="614"/>
      <c r="B671" s="614"/>
      <c r="C671" s="615"/>
      <c r="D671" s="614"/>
      <c r="E671" s="614"/>
      <c r="F671" s="614"/>
      <c r="G671" s="614"/>
      <c r="H671" s="614"/>
      <c r="I671" s="614"/>
      <c r="J671" s="614"/>
      <c r="K671" s="614"/>
      <c r="L671" s="614"/>
      <c r="M671" s="614"/>
      <c r="N671" s="614"/>
      <c r="O671" s="614"/>
      <c r="P671" s="614"/>
      <c r="Q671" s="614"/>
      <c r="R671" s="614"/>
      <c r="S671" s="614"/>
      <c r="T671" s="614"/>
      <c r="U671" s="614"/>
      <c r="V671" s="614"/>
      <c r="W671" s="614"/>
      <c r="X671" s="614"/>
      <c r="Y671" s="614"/>
      <c r="Z671" s="614"/>
      <c r="AA671" s="614"/>
      <c r="AB671" s="614"/>
    </row>
    <row r="672" spans="1:28" ht="12.75">
      <c r="A672" s="614"/>
      <c r="B672" s="614"/>
      <c r="C672" s="615"/>
      <c r="D672" s="614"/>
      <c r="E672" s="614"/>
      <c r="F672" s="614"/>
      <c r="G672" s="614"/>
      <c r="H672" s="614"/>
      <c r="I672" s="614"/>
      <c r="J672" s="614"/>
      <c r="K672" s="614"/>
      <c r="L672" s="614"/>
      <c r="M672" s="614"/>
      <c r="N672" s="614"/>
      <c r="O672" s="614"/>
      <c r="P672" s="614"/>
      <c r="Q672" s="614"/>
      <c r="R672" s="614"/>
      <c r="S672" s="614"/>
      <c r="T672" s="614"/>
      <c r="U672" s="614"/>
      <c r="V672" s="614"/>
      <c r="W672" s="614"/>
      <c r="X672" s="614"/>
      <c r="Y672" s="614"/>
      <c r="Z672" s="614"/>
      <c r="AA672" s="614"/>
      <c r="AB672" s="614"/>
    </row>
    <row r="673" spans="1:28" ht="12.75">
      <c r="A673" s="614"/>
      <c r="B673" s="614"/>
      <c r="C673" s="615"/>
      <c r="D673" s="614"/>
      <c r="E673" s="614"/>
      <c r="F673" s="614"/>
      <c r="G673" s="614"/>
      <c r="H673" s="614"/>
      <c r="I673" s="614"/>
      <c r="J673" s="614"/>
      <c r="K673" s="614"/>
      <c r="L673" s="614"/>
      <c r="M673" s="614"/>
      <c r="N673" s="614"/>
      <c r="O673" s="614"/>
      <c r="P673" s="614"/>
      <c r="Q673" s="614"/>
      <c r="R673" s="614"/>
      <c r="S673" s="614"/>
      <c r="T673" s="614"/>
      <c r="U673" s="614"/>
      <c r="V673" s="614"/>
      <c r="W673" s="614"/>
      <c r="X673" s="614"/>
      <c r="Y673" s="614"/>
      <c r="Z673" s="614"/>
      <c r="AA673" s="614"/>
      <c r="AB673" s="614"/>
    </row>
    <row r="674" spans="1:28" ht="12.75">
      <c r="A674" s="614"/>
      <c r="B674" s="614"/>
      <c r="C674" s="615"/>
      <c r="D674" s="614"/>
      <c r="E674" s="614"/>
      <c r="F674" s="614"/>
      <c r="G674" s="614"/>
      <c r="H674" s="614"/>
      <c r="I674" s="614"/>
      <c r="J674" s="614"/>
      <c r="K674" s="614"/>
      <c r="L674" s="614"/>
      <c r="M674" s="614"/>
      <c r="N674" s="614"/>
      <c r="O674" s="614"/>
      <c r="P674" s="614"/>
      <c r="Q674" s="614"/>
      <c r="R674" s="614"/>
      <c r="S674" s="614"/>
      <c r="T674" s="614"/>
      <c r="U674" s="614"/>
      <c r="V674" s="614"/>
      <c r="W674" s="614"/>
      <c r="X674" s="614"/>
      <c r="Y674" s="614"/>
      <c r="Z674" s="614"/>
      <c r="AA674" s="614"/>
      <c r="AB674" s="614"/>
    </row>
    <row r="675" spans="1:28" ht="12.75">
      <c r="A675" s="614"/>
      <c r="B675" s="614"/>
      <c r="C675" s="615"/>
      <c r="D675" s="614"/>
      <c r="E675" s="614"/>
      <c r="F675" s="614"/>
      <c r="G675" s="614"/>
      <c r="H675" s="614"/>
      <c r="I675" s="614"/>
      <c r="J675" s="614"/>
      <c r="K675" s="614"/>
      <c r="L675" s="614"/>
      <c r="M675" s="614"/>
      <c r="N675" s="614"/>
      <c r="O675" s="614"/>
      <c r="P675" s="614"/>
      <c r="Q675" s="614"/>
      <c r="R675" s="614"/>
      <c r="S675" s="614"/>
      <c r="T675" s="614"/>
      <c r="U675" s="614"/>
      <c r="V675" s="614"/>
      <c r="W675" s="614"/>
      <c r="X675" s="614"/>
      <c r="Y675" s="614"/>
      <c r="Z675" s="614"/>
      <c r="AA675" s="614"/>
      <c r="AB675" s="614"/>
    </row>
    <row r="676" spans="1:28" ht="12.75">
      <c r="A676" s="614"/>
      <c r="B676" s="614"/>
      <c r="C676" s="615"/>
      <c r="D676" s="614"/>
      <c r="E676" s="614"/>
      <c r="F676" s="614"/>
      <c r="G676" s="614"/>
      <c r="H676" s="614"/>
      <c r="I676" s="614"/>
      <c r="J676" s="614"/>
      <c r="K676" s="614"/>
      <c r="L676" s="614"/>
      <c r="M676" s="614"/>
      <c r="N676" s="614"/>
      <c r="O676" s="614"/>
      <c r="P676" s="614"/>
      <c r="Q676" s="614"/>
      <c r="R676" s="614"/>
      <c r="S676" s="614"/>
      <c r="T676" s="614"/>
      <c r="U676" s="614"/>
      <c r="V676" s="614"/>
      <c r="W676" s="614"/>
      <c r="X676" s="614"/>
      <c r="Y676" s="614"/>
      <c r="Z676" s="614"/>
      <c r="AA676" s="614"/>
      <c r="AB676" s="614"/>
    </row>
    <row r="677" spans="1:28" ht="12.75">
      <c r="A677" s="614"/>
      <c r="B677" s="614"/>
      <c r="C677" s="615"/>
      <c r="D677" s="614"/>
      <c r="E677" s="614"/>
      <c r="F677" s="614"/>
      <c r="G677" s="614"/>
      <c r="H677" s="614"/>
      <c r="I677" s="614"/>
      <c r="J677" s="614"/>
      <c r="K677" s="614"/>
      <c r="L677" s="614"/>
      <c r="M677" s="614"/>
      <c r="N677" s="614"/>
      <c r="O677" s="614"/>
      <c r="P677" s="614"/>
      <c r="Q677" s="614"/>
      <c r="R677" s="614"/>
      <c r="S677" s="614"/>
      <c r="T677" s="614"/>
      <c r="U677" s="614"/>
      <c r="V677" s="614"/>
      <c r="W677" s="614"/>
      <c r="X677" s="614"/>
      <c r="Y677" s="614"/>
      <c r="Z677" s="614"/>
      <c r="AA677" s="614"/>
      <c r="AB677" s="614"/>
    </row>
    <row r="678" spans="1:28" ht="12.75">
      <c r="A678" s="614"/>
      <c r="B678" s="614"/>
      <c r="C678" s="615"/>
      <c r="D678" s="614"/>
      <c r="E678" s="614"/>
      <c r="F678" s="614"/>
      <c r="G678" s="614"/>
      <c r="H678" s="614"/>
      <c r="I678" s="614"/>
      <c r="J678" s="614"/>
      <c r="K678" s="614"/>
      <c r="L678" s="614"/>
      <c r="M678" s="614"/>
      <c r="N678" s="614"/>
      <c r="O678" s="614"/>
      <c r="P678" s="614"/>
      <c r="Q678" s="614"/>
      <c r="R678" s="614"/>
      <c r="S678" s="614"/>
      <c r="T678" s="614"/>
      <c r="U678" s="614"/>
      <c r="V678" s="614"/>
      <c r="W678" s="614"/>
      <c r="X678" s="614"/>
      <c r="Y678" s="614"/>
      <c r="Z678" s="614"/>
      <c r="AA678" s="614"/>
      <c r="AB678" s="614"/>
    </row>
    <row r="679" spans="1:28" ht="12.75">
      <c r="A679" s="614"/>
      <c r="B679" s="614"/>
      <c r="C679" s="615"/>
      <c r="D679" s="614"/>
      <c r="E679" s="614"/>
      <c r="F679" s="614"/>
      <c r="G679" s="614"/>
      <c r="H679" s="614"/>
      <c r="I679" s="614"/>
      <c r="J679" s="614"/>
      <c r="K679" s="614"/>
      <c r="L679" s="614"/>
      <c r="M679" s="614"/>
      <c r="N679" s="614"/>
      <c r="O679" s="614"/>
      <c r="P679" s="614"/>
      <c r="Q679" s="614"/>
      <c r="R679" s="614"/>
      <c r="S679" s="614"/>
      <c r="T679" s="614"/>
      <c r="U679" s="614"/>
      <c r="V679" s="614"/>
      <c r="W679" s="614"/>
      <c r="X679" s="614"/>
      <c r="Y679" s="614"/>
      <c r="Z679" s="614"/>
      <c r="AA679" s="614"/>
      <c r="AB679" s="614"/>
    </row>
    <row r="680" spans="1:28" ht="12.75">
      <c r="A680" s="614"/>
      <c r="B680" s="614"/>
      <c r="C680" s="615"/>
      <c r="D680" s="614"/>
      <c r="E680" s="614"/>
      <c r="F680" s="614"/>
      <c r="G680" s="614"/>
      <c r="H680" s="614"/>
      <c r="I680" s="614"/>
      <c r="J680" s="614"/>
      <c r="K680" s="614"/>
      <c r="L680" s="614"/>
      <c r="M680" s="614"/>
      <c r="N680" s="614"/>
      <c r="O680" s="614"/>
      <c r="P680" s="614"/>
      <c r="Q680" s="614"/>
      <c r="R680" s="614"/>
      <c r="S680" s="614"/>
      <c r="T680" s="614"/>
      <c r="U680" s="614"/>
      <c r="V680" s="614"/>
      <c r="W680" s="614"/>
      <c r="X680" s="614"/>
      <c r="Y680" s="614"/>
      <c r="Z680" s="614"/>
      <c r="AA680" s="614"/>
      <c r="AB680" s="614"/>
    </row>
    <row r="681" spans="1:28" ht="12.75">
      <c r="A681" s="614"/>
      <c r="B681" s="614"/>
      <c r="C681" s="615"/>
      <c r="D681" s="614"/>
      <c r="E681" s="614"/>
      <c r="F681" s="614"/>
      <c r="G681" s="614"/>
      <c r="H681" s="614"/>
      <c r="I681" s="614"/>
      <c r="J681" s="614"/>
      <c r="K681" s="614"/>
      <c r="L681" s="614"/>
      <c r="M681" s="614"/>
      <c r="N681" s="614"/>
      <c r="O681" s="614"/>
      <c r="P681" s="614"/>
      <c r="Q681" s="614"/>
      <c r="R681" s="614"/>
      <c r="S681" s="614"/>
      <c r="T681" s="614"/>
      <c r="U681" s="614"/>
      <c r="V681" s="614"/>
      <c r="W681" s="614"/>
      <c r="X681" s="614"/>
      <c r="Y681" s="614"/>
      <c r="Z681" s="614"/>
      <c r="AA681" s="614"/>
      <c r="AB681" s="614"/>
    </row>
    <row r="682" spans="1:28" ht="12.75">
      <c r="A682" s="614"/>
      <c r="B682" s="614"/>
      <c r="C682" s="615"/>
      <c r="D682" s="614"/>
      <c r="E682" s="614"/>
      <c r="F682" s="614"/>
      <c r="G682" s="614"/>
      <c r="H682" s="614"/>
      <c r="I682" s="614"/>
      <c r="J682" s="614"/>
      <c r="K682" s="614"/>
      <c r="L682" s="614"/>
      <c r="M682" s="614"/>
      <c r="N682" s="614"/>
      <c r="O682" s="614"/>
      <c r="P682" s="614"/>
      <c r="Q682" s="614"/>
      <c r="R682" s="614"/>
      <c r="S682" s="614"/>
      <c r="T682" s="614"/>
      <c r="U682" s="614"/>
      <c r="V682" s="614"/>
      <c r="W682" s="614"/>
      <c r="X682" s="614"/>
      <c r="Y682" s="614"/>
      <c r="Z682" s="614"/>
      <c r="AA682" s="614"/>
      <c r="AB682" s="614"/>
    </row>
    <row r="683" spans="1:28" ht="12.75">
      <c r="A683" s="614"/>
      <c r="B683" s="614"/>
      <c r="C683" s="615"/>
      <c r="D683" s="614"/>
      <c r="E683" s="614"/>
      <c r="F683" s="614"/>
      <c r="G683" s="614"/>
      <c r="H683" s="614"/>
      <c r="I683" s="614"/>
      <c r="J683" s="614"/>
      <c r="K683" s="614"/>
      <c r="L683" s="614"/>
      <c r="M683" s="614"/>
      <c r="N683" s="614"/>
      <c r="O683" s="614"/>
      <c r="P683" s="614"/>
      <c r="Q683" s="614"/>
      <c r="R683" s="614"/>
      <c r="S683" s="614"/>
      <c r="T683" s="614"/>
      <c r="U683" s="614"/>
      <c r="V683" s="614"/>
      <c r="W683" s="614"/>
      <c r="X683" s="614"/>
      <c r="Y683" s="614"/>
      <c r="Z683" s="614"/>
      <c r="AA683" s="614"/>
      <c r="AB683" s="614"/>
    </row>
    <row r="684" spans="1:28" ht="12.75">
      <c r="A684" s="614"/>
      <c r="B684" s="614"/>
      <c r="C684" s="615"/>
      <c r="D684" s="614"/>
      <c r="E684" s="614"/>
      <c r="F684" s="614"/>
      <c r="G684" s="614"/>
      <c r="H684" s="614"/>
      <c r="I684" s="614"/>
      <c r="J684" s="614"/>
      <c r="K684" s="614"/>
      <c r="L684" s="614"/>
      <c r="M684" s="614"/>
      <c r="N684" s="614"/>
      <c r="O684" s="614"/>
      <c r="P684" s="614"/>
      <c r="Q684" s="614"/>
      <c r="R684" s="614"/>
      <c r="S684" s="614"/>
      <c r="T684" s="614"/>
      <c r="U684" s="614"/>
      <c r="V684" s="614"/>
      <c r="W684" s="614"/>
      <c r="X684" s="614"/>
      <c r="Y684" s="614"/>
      <c r="Z684" s="614"/>
      <c r="AA684" s="614"/>
      <c r="AB684" s="614"/>
    </row>
    <row r="685" spans="1:28" ht="12.75">
      <c r="A685" s="614"/>
      <c r="B685" s="614"/>
      <c r="C685" s="615"/>
      <c r="D685" s="614"/>
      <c r="E685" s="614"/>
      <c r="F685" s="614"/>
      <c r="G685" s="614"/>
      <c r="H685" s="614"/>
      <c r="I685" s="614"/>
      <c r="J685" s="614"/>
      <c r="K685" s="614"/>
      <c r="L685" s="614"/>
      <c r="M685" s="614"/>
      <c r="N685" s="614"/>
      <c r="O685" s="614"/>
      <c r="P685" s="614"/>
      <c r="Q685" s="614"/>
      <c r="R685" s="614"/>
      <c r="S685" s="614"/>
      <c r="T685" s="614"/>
      <c r="U685" s="614"/>
      <c r="V685" s="614"/>
      <c r="W685" s="614"/>
      <c r="X685" s="614"/>
      <c r="Y685" s="614"/>
      <c r="Z685" s="614"/>
      <c r="AA685" s="614"/>
      <c r="AB685" s="614"/>
    </row>
    <row r="686" spans="1:28" ht="12.75">
      <c r="A686" s="614"/>
      <c r="B686" s="614"/>
      <c r="C686" s="615"/>
      <c r="D686" s="614"/>
      <c r="E686" s="614"/>
      <c r="F686" s="614"/>
      <c r="G686" s="614"/>
      <c r="H686" s="614"/>
      <c r="I686" s="614"/>
      <c r="J686" s="614"/>
      <c r="K686" s="614"/>
      <c r="L686" s="614"/>
      <c r="M686" s="614"/>
      <c r="N686" s="614"/>
      <c r="O686" s="614"/>
      <c r="P686" s="614"/>
      <c r="Q686" s="614"/>
      <c r="R686" s="614"/>
      <c r="S686" s="614"/>
      <c r="T686" s="614"/>
      <c r="U686" s="614"/>
      <c r="V686" s="614"/>
      <c r="W686" s="614"/>
      <c r="X686" s="614"/>
      <c r="Y686" s="614"/>
      <c r="Z686" s="614"/>
      <c r="AA686" s="614"/>
      <c r="AB686" s="614"/>
    </row>
    <row r="687" spans="1:28" ht="12.75">
      <c r="A687" s="614"/>
      <c r="B687" s="614"/>
      <c r="C687" s="615"/>
      <c r="D687" s="614"/>
      <c r="E687" s="614"/>
      <c r="F687" s="614"/>
      <c r="G687" s="614"/>
      <c r="H687" s="614"/>
      <c r="I687" s="614"/>
      <c r="J687" s="614"/>
      <c r="K687" s="614"/>
      <c r="L687" s="614"/>
      <c r="M687" s="614"/>
      <c r="N687" s="614"/>
      <c r="O687" s="614"/>
      <c r="P687" s="614"/>
      <c r="Q687" s="614"/>
      <c r="R687" s="614"/>
      <c r="S687" s="614"/>
      <c r="T687" s="614"/>
      <c r="U687" s="614"/>
      <c r="V687" s="614"/>
      <c r="W687" s="614"/>
      <c r="X687" s="614"/>
      <c r="Y687" s="614"/>
      <c r="Z687" s="614"/>
      <c r="AA687" s="614"/>
      <c r="AB687" s="614"/>
    </row>
    <row r="688" spans="1:28" ht="12.75">
      <c r="A688" s="614"/>
      <c r="B688" s="614"/>
      <c r="C688" s="615"/>
      <c r="D688" s="614"/>
      <c r="E688" s="614"/>
      <c r="F688" s="614"/>
      <c r="G688" s="614"/>
      <c r="H688" s="614"/>
      <c r="I688" s="614"/>
      <c r="J688" s="614"/>
      <c r="K688" s="614"/>
      <c r="L688" s="614"/>
      <c r="M688" s="614"/>
      <c r="N688" s="614"/>
      <c r="O688" s="614"/>
      <c r="P688" s="614"/>
      <c r="Q688" s="614"/>
      <c r="R688" s="614"/>
      <c r="S688" s="614"/>
      <c r="T688" s="614"/>
      <c r="U688" s="614"/>
      <c r="V688" s="614"/>
      <c r="W688" s="614"/>
      <c r="X688" s="614"/>
      <c r="Y688" s="614"/>
      <c r="Z688" s="614"/>
      <c r="AA688" s="614"/>
      <c r="AB688" s="614"/>
    </row>
    <row r="689" spans="1:28" ht="12.75">
      <c r="A689" s="614"/>
      <c r="B689" s="614"/>
      <c r="C689" s="615"/>
      <c r="D689" s="614"/>
      <c r="E689" s="614"/>
      <c r="F689" s="614"/>
      <c r="G689" s="614"/>
      <c r="H689" s="614"/>
      <c r="I689" s="614"/>
      <c r="J689" s="614"/>
      <c r="K689" s="614"/>
      <c r="L689" s="614"/>
      <c r="M689" s="614"/>
      <c r="N689" s="614"/>
      <c r="O689" s="614"/>
      <c r="P689" s="614"/>
      <c r="Q689" s="614"/>
      <c r="R689" s="614"/>
      <c r="S689" s="614"/>
      <c r="T689" s="614"/>
      <c r="U689" s="614"/>
      <c r="V689" s="614"/>
      <c r="W689" s="614"/>
      <c r="X689" s="614"/>
      <c r="Y689" s="614"/>
      <c r="Z689" s="614"/>
      <c r="AA689" s="614"/>
      <c r="AB689" s="614"/>
    </row>
    <row r="690" spans="1:28" ht="12.75">
      <c r="A690" s="614"/>
      <c r="B690" s="614"/>
      <c r="C690" s="615"/>
      <c r="D690" s="614"/>
      <c r="E690" s="614"/>
      <c r="F690" s="614"/>
      <c r="G690" s="614"/>
      <c r="H690" s="614"/>
      <c r="I690" s="614"/>
      <c r="J690" s="614"/>
      <c r="K690" s="614"/>
      <c r="L690" s="614"/>
      <c r="M690" s="614"/>
      <c r="N690" s="614"/>
      <c r="O690" s="614"/>
      <c r="P690" s="614"/>
      <c r="Q690" s="614"/>
      <c r="R690" s="614"/>
      <c r="S690" s="614"/>
      <c r="T690" s="614"/>
      <c r="U690" s="614"/>
      <c r="V690" s="614"/>
      <c r="W690" s="614"/>
      <c r="X690" s="614"/>
      <c r="Y690" s="614"/>
      <c r="Z690" s="614"/>
      <c r="AA690" s="614"/>
      <c r="AB690" s="614"/>
    </row>
    <row r="691" spans="1:28" ht="12.75">
      <c r="A691" s="614"/>
      <c r="B691" s="614"/>
      <c r="C691" s="615"/>
      <c r="D691" s="614"/>
      <c r="E691" s="614"/>
      <c r="F691" s="614"/>
      <c r="G691" s="614"/>
      <c r="H691" s="614"/>
      <c r="I691" s="614"/>
      <c r="J691" s="614"/>
      <c r="K691" s="614"/>
      <c r="L691" s="614"/>
      <c r="M691" s="614"/>
      <c r="N691" s="614"/>
      <c r="O691" s="614"/>
      <c r="P691" s="614"/>
      <c r="Q691" s="614"/>
      <c r="R691" s="614"/>
      <c r="S691" s="614"/>
      <c r="T691" s="614"/>
      <c r="U691" s="614"/>
      <c r="V691" s="614"/>
      <c r="W691" s="614"/>
      <c r="X691" s="614"/>
      <c r="Y691" s="614"/>
      <c r="Z691" s="614"/>
      <c r="AA691" s="614"/>
      <c r="AB691" s="614"/>
    </row>
    <row r="692" spans="1:28" ht="12.75">
      <c r="A692" s="614"/>
      <c r="B692" s="614"/>
      <c r="C692" s="615"/>
      <c r="D692" s="614"/>
      <c r="E692" s="614"/>
      <c r="F692" s="614"/>
      <c r="G692" s="614"/>
      <c r="H692" s="614"/>
      <c r="I692" s="614"/>
      <c r="J692" s="614"/>
      <c r="K692" s="614"/>
      <c r="L692" s="614"/>
      <c r="M692" s="614"/>
      <c r="N692" s="614"/>
      <c r="O692" s="614"/>
      <c r="P692" s="614"/>
      <c r="Q692" s="614"/>
      <c r="R692" s="614"/>
      <c r="S692" s="614"/>
      <c r="T692" s="614"/>
      <c r="U692" s="614"/>
      <c r="V692" s="614"/>
      <c r="W692" s="614"/>
      <c r="X692" s="614"/>
      <c r="Y692" s="614"/>
      <c r="Z692" s="614"/>
      <c r="AA692" s="614"/>
      <c r="AB692" s="614"/>
    </row>
    <row r="693" spans="1:28" ht="12.75">
      <c r="A693" s="614"/>
      <c r="B693" s="614"/>
      <c r="C693" s="615"/>
      <c r="D693" s="614"/>
      <c r="E693" s="614"/>
      <c r="F693" s="614"/>
      <c r="G693" s="614"/>
      <c r="H693" s="614"/>
      <c r="I693" s="614"/>
      <c r="J693" s="614"/>
      <c r="K693" s="614"/>
      <c r="L693" s="614"/>
      <c r="M693" s="614"/>
      <c r="N693" s="614"/>
      <c r="O693" s="614"/>
      <c r="P693" s="614"/>
      <c r="Q693" s="614"/>
      <c r="R693" s="614"/>
      <c r="S693" s="614"/>
      <c r="T693" s="614"/>
      <c r="U693" s="614"/>
      <c r="V693" s="614"/>
      <c r="W693" s="614"/>
      <c r="X693" s="614"/>
      <c r="Y693" s="614"/>
      <c r="Z693" s="614"/>
      <c r="AA693" s="614"/>
      <c r="AB693" s="614"/>
    </row>
    <row r="694" spans="1:28" ht="12.75">
      <c r="A694" s="614"/>
      <c r="B694" s="614"/>
      <c r="C694" s="615"/>
      <c r="D694" s="614"/>
      <c r="E694" s="614"/>
      <c r="F694" s="614"/>
      <c r="G694" s="614"/>
      <c r="H694" s="614"/>
      <c r="I694" s="614"/>
      <c r="J694" s="614"/>
      <c r="K694" s="614"/>
      <c r="L694" s="614"/>
      <c r="M694" s="614"/>
      <c r="N694" s="614"/>
      <c r="O694" s="614"/>
      <c r="P694" s="614"/>
      <c r="Q694" s="614"/>
      <c r="R694" s="614"/>
      <c r="S694" s="614"/>
      <c r="T694" s="614"/>
      <c r="U694" s="614"/>
      <c r="V694" s="614"/>
      <c r="W694" s="614"/>
      <c r="X694" s="614"/>
      <c r="Y694" s="614"/>
      <c r="Z694" s="614"/>
      <c r="AA694" s="614"/>
      <c r="AB694" s="614"/>
    </row>
    <row r="695" spans="1:28" ht="12.75">
      <c r="A695" s="614"/>
      <c r="B695" s="614"/>
      <c r="C695" s="615"/>
      <c r="D695" s="614"/>
      <c r="E695" s="614"/>
      <c r="F695" s="614"/>
      <c r="G695" s="614"/>
      <c r="H695" s="614"/>
      <c r="I695" s="614"/>
      <c r="J695" s="614"/>
      <c r="K695" s="614"/>
      <c r="L695" s="614"/>
      <c r="M695" s="614"/>
      <c r="N695" s="614"/>
      <c r="O695" s="614"/>
      <c r="P695" s="614"/>
      <c r="Q695" s="614"/>
      <c r="R695" s="614"/>
      <c r="S695" s="614"/>
      <c r="T695" s="614"/>
      <c r="U695" s="614"/>
      <c r="V695" s="614"/>
      <c r="W695" s="614"/>
      <c r="X695" s="614"/>
      <c r="Y695" s="614"/>
      <c r="Z695" s="614"/>
      <c r="AA695" s="614"/>
      <c r="AB695" s="614"/>
    </row>
    <row r="696" spans="1:28" ht="12.75">
      <c r="A696" s="614"/>
      <c r="B696" s="614"/>
      <c r="C696" s="615"/>
      <c r="D696" s="614"/>
      <c r="E696" s="614"/>
      <c r="F696" s="614"/>
      <c r="G696" s="614"/>
      <c r="H696" s="614"/>
      <c r="I696" s="614"/>
      <c r="J696" s="614"/>
      <c r="K696" s="614"/>
      <c r="L696" s="614"/>
      <c r="M696" s="614"/>
      <c r="N696" s="614"/>
      <c r="O696" s="614"/>
      <c r="P696" s="614"/>
      <c r="Q696" s="614"/>
      <c r="R696" s="614"/>
      <c r="S696" s="614"/>
      <c r="T696" s="614"/>
      <c r="U696" s="614"/>
      <c r="V696" s="614"/>
      <c r="W696" s="614"/>
      <c r="X696" s="614"/>
      <c r="Y696" s="614"/>
      <c r="Z696" s="614"/>
      <c r="AA696" s="614"/>
      <c r="AB696" s="614"/>
    </row>
    <row r="697" spans="1:28" ht="12.75">
      <c r="A697" s="614"/>
      <c r="B697" s="614"/>
      <c r="C697" s="615"/>
      <c r="D697" s="614"/>
      <c r="E697" s="614"/>
      <c r="F697" s="614"/>
      <c r="G697" s="614"/>
      <c r="H697" s="614"/>
      <c r="I697" s="614"/>
      <c r="J697" s="614"/>
      <c r="K697" s="614"/>
      <c r="L697" s="614"/>
      <c r="M697" s="614"/>
      <c r="N697" s="614"/>
      <c r="O697" s="614"/>
      <c r="P697" s="614"/>
      <c r="Q697" s="614"/>
      <c r="R697" s="614"/>
      <c r="S697" s="614"/>
      <c r="T697" s="614"/>
      <c r="U697" s="614"/>
      <c r="V697" s="614"/>
      <c r="W697" s="614"/>
      <c r="X697" s="614"/>
      <c r="Y697" s="614"/>
      <c r="Z697" s="614"/>
      <c r="AA697" s="614"/>
      <c r="AB697" s="614"/>
    </row>
    <row r="698" spans="1:28" ht="12.75">
      <c r="A698" s="614"/>
      <c r="B698" s="614"/>
      <c r="C698" s="615"/>
      <c r="D698" s="614"/>
      <c r="E698" s="614"/>
      <c r="F698" s="614"/>
      <c r="G698" s="614"/>
      <c r="H698" s="614"/>
      <c r="I698" s="614"/>
      <c r="J698" s="614"/>
      <c r="K698" s="614"/>
      <c r="L698" s="614"/>
      <c r="M698" s="614"/>
      <c r="N698" s="614"/>
      <c r="O698" s="614"/>
      <c r="P698" s="614"/>
      <c r="Q698" s="614"/>
      <c r="R698" s="614"/>
      <c r="S698" s="614"/>
      <c r="T698" s="614"/>
      <c r="U698" s="614"/>
      <c r="V698" s="614"/>
      <c r="W698" s="614"/>
      <c r="X698" s="614"/>
      <c r="Y698" s="614"/>
      <c r="Z698" s="614"/>
      <c r="AA698" s="614"/>
      <c r="AB698" s="614"/>
    </row>
    <row r="699" spans="1:28" ht="12.75">
      <c r="A699" s="614"/>
      <c r="B699" s="614"/>
      <c r="C699" s="615"/>
      <c r="D699" s="614"/>
      <c r="E699" s="614"/>
      <c r="F699" s="614"/>
      <c r="G699" s="614"/>
      <c r="H699" s="614"/>
      <c r="I699" s="614"/>
      <c r="J699" s="614"/>
      <c r="K699" s="614"/>
      <c r="L699" s="614"/>
      <c r="M699" s="614"/>
      <c r="N699" s="614"/>
      <c r="O699" s="614"/>
      <c r="P699" s="614"/>
      <c r="Q699" s="614"/>
      <c r="R699" s="614"/>
      <c r="S699" s="614"/>
      <c r="T699" s="614"/>
      <c r="U699" s="614"/>
      <c r="V699" s="614"/>
      <c r="W699" s="614"/>
      <c r="X699" s="614"/>
      <c r="Y699" s="614"/>
      <c r="Z699" s="614"/>
      <c r="AA699" s="614"/>
      <c r="AB699" s="614"/>
    </row>
    <row r="700" spans="1:28" ht="12.75">
      <c r="A700" s="614"/>
      <c r="B700" s="614"/>
      <c r="C700" s="615"/>
      <c r="D700" s="614"/>
      <c r="E700" s="614"/>
      <c r="F700" s="614"/>
      <c r="G700" s="614"/>
      <c r="H700" s="614"/>
      <c r="I700" s="614"/>
      <c r="J700" s="614"/>
      <c r="K700" s="614"/>
      <c r="L700" s="614"/>
      <c r="M700" s="614"/>
      <c r="N700" s="614"/>
      <c r="O700" s="614"/>
      <c r="P700" s="614"/>
      <c r="Q700" s="614"/>
      <c r="R700" s="614"/>
      <c r="S700" s="614"/>
      <c r="T700" s="614"/>
      <c r="U700" s="614"/>
      <c r="V700" s="614"/>
      <c r="W700" s="614"/>
      <c r="X700" s="614"/>
      <c r="Y700" s="614"/>
      <c r="Z700" s="614"/>
      <c r="AA700" s="614"/>
      <c r="AB700" s="614"/>
    </row>
    <row r="701" spans="1:28" ht="12.75">
      <c r="A701" s="614"/>
      <c r="B701" s="614"/>
      <c r="C701" s="615"/>
      <c r="D701" s="614"/>
      <c r="E701" s="614"/>
      <c r="F701" s="614"/>
      <c r="G701" s="614"/>
      <c r="H701" s="614"/>
      <c r="I701" s="614"/>
      <c r="J701" s="614"/>
      <c r="K701" s="614"/>
      <c r="L701" s="614"/>
      <c r="M701" s="614"/>
      <c r="N701" s="614"/>
      <c r="O701" s="614"/>
      <c r="P701" s="614"/>
      <c r="Q701" s="614"/>
      <c r="R701" s="614"/>
      <c r="S701" s="614"/>
      <c r="T701" s="614"/>
      <c r="U701" s="614"/>
      <c r="V701" s="614"/>
      <c r="W701" s="614"/>
      <c r="X701" s="614"/>
      <c r="Y701" s="614"/>
      <c r="Z701" s="614"/>
      <c r="AA701" s="614"/>
      <c r="AB701" s="614"/>
    </row>
    <row r="702" spans="1:28" ht="12.75">
      <c r="A702" s="614"/>
      <c r="B702" s="614"/>
      <c r="C702" s="615"/>
      <c r="D702" s="614"/>
      <c r="E702" s="614"/>
      <c r="F702" s="614"/>
      <c r="G702" s="614"/>
      <c r="H702" s="614"/>
      <c r="I702" s="614"/>
      <c r="J702" s="614"/>
      <c r="K702" s="614"/>
      <c r="L702" s="614"/>
      <c r="M702" s="614"/>
      <c r="N702" s="614"/>
      <c r="O702" s="614"/>
      <c r="P702" s="614"/>
      <c r="Q702" s="614"/>
      <c r="R702" s="614"/>
      <c r="S702" s="614"/>
      <c r="T702" s="614"/>
      <c r="U702" s="614"/>
      <c r="V702" s="614"/>
      <c r="W702" s="614"/>
      <c r="X702" s="614"/>
      <c r="Y702" s="614"/>
      <c r="Z702" s="614"/>
      <c r="AA702" s="614"/>
      <c r="AB702" s="614"/>
    </row>
    <row r="703" spans="1:28" ht="12.75">
      <c r="A703" s="614"/>
      <c r="B703" s="614"/>
      <c r="C703" s="615"/>
      <c r="D703" s="614"/>
      <c r="E703" s="614"/>
      <c r="F703" s="614"/>
      <c r="G703" s="614"/>
      <c r="H703" s="614"/>
      <c r="I703" s="614"/>
      <c r="J703" s="614"/>
      <c r="K703" s="614"/>
      <c r="L703" s="614"/>
      <c r="M703" s="614"/>
      <c r="N703" s="614"/>
      <c r="O703" s="614"/>
      <c r="P703" s="614"/>
      <c r="Q703" s="614"/>
      <c r="R703" s="614"/>
      <c r="S703" s="614"/>
      <c r="T703" s="614"/>
      <c r="U703" s="614"/>
      <c r="V703" s="614"/>
      <c r="W703" s="614"/>
      <c r="X703" s="614"/>
      <c r="Y703" s="614"/>
      <c r="Z703" s="614"/>
      <c r="AA703" s="614"/>
      <c r="AB703" s="614"/>
    </row>
    <row r="704" spans="1:28" ht="12.75">
      <c r="A704" s="614"/>
      <c r="B704" s="614"/>
      <c r="C704" s="615"/>
      <c r="D704" s="614"/>
      <c r="E704" s="614"/>
      <c r="F704" s="614"/>
      <c r="G704" s="614"/>
      <c r="H704" s="614"/>
      <c r="I704" s="614"/>
      <c r="J704" s="614"/>
      <c r="K704" s="614"/>
      <c r="L704" s="614"/>
      <c r="M704" s="614"/>
      <c r="N704" s="614"/>
      <c r="O704" s="614"/>
      <c r="P704" s="614"/>
      <c r="Q704" s="614"/>
      <c r="R704" s="614"/>
      <c r="S704" s="614"/>
      <c r="T704" s="614"/>
      <c r="U704" s="614"/>
      <c r="V704" s="614"/>
      <c r="W704" s="614"/>
      <c r="X704" s="614"/>
      <c r="Y704" s="614"/>
      <c r="Z704" s="614"/>
      <c r="AA704" s="614"/>
      <c r="AB704" s="614"/>
    </row>
    <row r="705" spans="1:28" ht="12.75">
      <c r="A705" s="614"/>
      <c r="B705" s="614"/>
      <c r="C705" s="615"/>
      <c r="D705" s="614"/>
      <c r="E705" s="614"/>
      <c r="F705" s="614"/>
      <c r="G705" s="614"/>
      <c r="H705" s="614"/>
      <c r="I705" s="614"/>
      <c r="J705" s="614"/>
      <c r="K705" s="614"/>
      <c r="L705" s="614"/>
      <c r="M705" s="614"/>
      <c r="N705" s="614"/>
      <c r="O705" s="614"/>
      <c r="P705" s="614"/>
      <c r="Q705" s="614"/>
      <c r="R705" s="614"/>
      <c r="S705" s="614"/>
      <c r="T705" s="614"/>
      <c r="U705" s="614"/>
      <c r="V705" s="614"/>
      <c r="W705" s="614"/>
      <c r="X705" s="614"/>
      <c r="Y705" s="614"/>
      <c r="Z705" s="614"/>
      <c r="AA705" s="614"/>
      <c r="AB705" s="614"/>
    </row>
    <row r="706" spans="1:28" ht="12.75">
      <c r="A706" s="614"/>
      <c r="B706" s="614"/>
      <c r="C706" s="615"/>
      <c r="D706" s="614"/>
      <c r="E706" s="614"/>
      <c r="F706" s="614"/>
      <c r="G706" s="614"/>
      <c r="H706" s="614"/>
      <c r="I706" s="614"/>
      <c r="J706" s="614"/>
      <c r="K706" s="614"/>
      <c r="L706" s="614"/>
      <c r="M706" s="614"/>
      <c r="N706" s="614"/>
      <c r="O706" s="614"/>
      <c r="P706" s="614"/>
      <c r="Q706" s="614"/>
      <c r="R706" s="614"/>
      <c r="S706" s="614"/>
      <c r="T706" s="614"/>
      <c r="U706" s="614"/>
      <c r="V706" s="614"/>
      <c r="W706" s="614"/>
      <c r="X706" s="614"/>
      <c r="Y706" s="614"/>
      <c r="Z706" s="614"/>
      <c r="AA706" s="614"/>
      <c r="AB706" s="614"/>
    </row>
    <row r="707" spans="1:28" ht="12.75">
      <c r="A707" s="614"/>
      <c r="B707" s="614"/>
      <c r="C707" s="615"/>
      <c r="D707" s="614"/>
      <c r="E707" s="614"/>
      <c r="F707" s="614"/>
      <c r="G707" s="614"/>
      <c r="H707" s="614"/>
      <c r="I707" s="614"/>
      <c r="J707" s="614"/>
      <c r="K707" s="614"/>
      <c r="L707" s="614"/>
      <c r="M707" s="614"/>
      <c r="N707" s="614"/>
      <c r="O707" s="614"/>
      <c r="P707" s="614"/>
      <c r="Q707" s="614"/>
      <c r="R707" s="614"/>
      <c r="S707" s="614"/>
      <c r="T707" s="614"/>
      <c r="U707" s="614"/>
      <c r="V707" s="614"/>
      <c r="W707" s="614"/>
      <c r="X707" s="614"/>
      <c r="Y707" s="614"/>
      <c r="Z707" s="614"/>
      <c r="AA707" s="614"/>
      <c r="AB707" s="614"/>
    </row>
    <row r="708" spans="1:28" ht="12.75">
      <c r="A708" s="614"/>
      <c r="B708" s="614"/>
      <c r="C708" s="615"/>
      <c r="D708" s="614"/>
      <c r="E708" s="614"/>
      <c r="F708" s="614"/>
      <c r="G708" s="614"/>
      <c r="H708" s="614"/>
      <c r="I708" s="614"/>
      <c r="J708" s="614"/>
      <c r="K708" s="614"/>
      <c r="L708" s="614"/>
      <c r="M708" s="614"/>
      <c r="N708" s="614"/>
      <c r="O708" s="614"/>
      <c r="P708" s="614"/>
      <c r="Q708" s="614"/>
      <c r="R708" s="614"/>
      <c r="S708" s="614"/>
      <c r="T708" s="614"/>
      <c r="U708" s="614"/>
      <c r="V708" s="614"/>
      <c r="W708" s="614"/>
      <c r="X708" s="614"/>
      <c r="Y708" s="614"/>
      <c r="Z708" s="614"/>
      <c r="AA708" s="614"/>
      <c r="AB708" s="614"/>
    </row>
    <row r="709" spans="1:28" ht="12.75">
      <c r="A709" s="614"/>
      <c r="B709" s="614"/>
      <c r="C709" s="615"/>
      <c r="D709" s="614"/>
      <c r="E709" s="614"/>
      <c r="F709" s="614"/>
      <c r="G709" s="614"/>
      <c r="H709" s="614"/>
      <c r="I709" s="614"/>
      <c r="J709" s="614"/>
      <c r="K709" s="614"/>
      <c r="L709" s="614"/>
      <c r="M709" s="614"/>
      <c r="N709" s="614"/>
      <c r="O709" s="614"/>
      <c r="P709" s="614"/>
      <c r="Q709" s="614"/>
      <c r="R709" s="614"/>
      <c r="S709" s="614"/>
      <c r="T709" s="614"/>
      <c r="U709" s="614"/>
      <c r="V709" s="614"/>
      <c r="W709" s="614"/>
      <c r="X709" s="614"/>
      <c r="Y709" s="614"/>
      <c r="Z709" s="614"/>
      <c r="AA709" s="614"/>
      <c r="AB709" s="614"/>
    </row>
    <row r="710" spans="1:28" ht="12.75">
      <c r="A710" s="614"/>
      <c r="B710" s="614"/>
      <c r="C710" s="615"/>
      <c r="D710" s="614"/>
      <c r="E710" s="614"/>
      <c r="F710" s="614"/>
      <c r="G710" s="614"/>
      <c r="H710" s="614"/>
      <c r="I710" s="614"/>
      <c r="J710" s="614"/>
      <c r="K710" s="614"/>
      <c r="L710" s="614"/>
      <c r="M710" s="614"/>
      <c r="N710" s="614"/>
      <c r="O710" s="614"/>
      <c r="P710" s="614"/>
      <c r="Q710" s="614"/>
      <c r="R710" s="614"/>
      <c r="S710" s="614"/>
      <c r="T710" s="614"/>
      <c r="U710" s="614"/>
      <c r="V710" s="614"/>
      <c r="W710" s="614"/>
      <c r="X710" s="614"/>
      <c r="Y710" s="614"/>
      <c r="Z710" s="614"/>
      <c r="AA710" s="614"/>
      <c r="AB710" s="614"/>
    </row>
    <row r="711" spans="1:28" ht="12.75">
      <c r="A711" s="614"/>
      <c r="B711" s="614"/>
      <c r="C711" s="615"/>
      <c r="D711" s="614"/>
      <c r="E711" s="614"/>
      <c r="F711" s="614"/>
      <c r="G711" s="614"/>
      <c r="H711" s="614"/>
      <c r="I711" s="614"/>
      <c r="J711" s="614"/>
      <c r="K711" s="614"/>
      <c r="L711" s="614"/>
      <c r="M711" s="614"/>
      <c r="N711" s="614"/>
      <c r="O711" s="614"/>
      <c r="P711" s="614"/>
      <c r="Q711" s="614"/>
      <c r="R711" s="614"/>
      <c r="S711" s="614"/>
      <c r="T711" s="614"/>
      <c r="U711" s="614"/>
      <c r="V711" s="614"/>
      <c r="W711" s="614"/>
      <c r="X711" s="614"/>
      <c r="Y711" s="614"/>
      <c r="Z711" s="614"/>
      <c r="AA711" s="614"/>
      <c r="AB711" s="614"/>
    </row>
    <row r="712" spans="1:28" ht="12.75">
      <c r="A712" s="614"/>
      <c r="B712" s="614"/>
      <c r="C712" s="615"/>
      <c r="D712" s="614"/>
      <c r="E712" s="614"/>
      <c r="F712" s="614"/>
      <c r="G712" s="614"/>
      <c r="H712" s="614"/>
      <c r="I712" s="614"/>
      <c r="J712" s="614"/>
      <c r="K712" s="614"/>
      <c r="L712" s="614"/>
      <c r="M712" s="614"/>
      <c r="N712" s="614"/>
      <c r="O712" s="614"/>
      <c r="P712" s="614"/>
      <c r="Q712" s="614"/>
      <c r="R712" s="614"/>
      <c r="S712" s="614"/>
      <c r="T712" s="614"/>
      <c r="U712" s="614"/>
      <c r="V712" s="614"/>
      <c r="W712" s="614"/>
      <c r="X712" s="614"/>
      <c r="Y712" s="614"/>
      <c r="Z712" s="614"/>
      <c r="AA712" s="614"/>
      <c r="AB712" s="614"/>
    </row>
    <row r="713" spans="1:28" ht="12.75">
      <c r="A713" s="614"/>
      <c r="B713" s="614"/>
      <c r="C713" s="615"/>
      <c r="D713" s="614"/>
      <c r="E713" s="614"/>
      <c r="F713" s="614"/>
      <c r="G713" s="614"/>
      <c r="H713" s="614"/>
      <c r="I713" s="614"/>
      <c r="J713" s="614"/>
      <c r="K713" s="614"/>
      <c r="L713" s="614"/>
      <c r="M713" s="614"/>
      <c r="N713" s="614"/>
      <c r="O713" s="614"/>
      <c r="P713" s="614"/>
      <c r="Q713" s="614"/>
      <c r="R713" s="614"/>
      <c r="S713" s="614"/>
      <c r="T713" s="614"/>
      <c r="U713" s="614"/>
      <c r="V713" s="614"/>
      <c r="W713" s="614"/>
      <c r="X713" s="614"/>
      <c r="Y713" s="614"/>
      <c r="Z713" s="614"/>
      <c r="AA713" s="614"/>
      <c r="AB713" s="614"/>
    </row>
    <row r="714" spans="1:28" ht="12.75">
      <c r="A714" s="614"/>
      <c r="B714" s="614"/>
      <c r="C714" s="615"/>
      <c r="D714" s="614"/>
      <c r="E714" s="614"/>
      <c r="F714" s="614"/>
      <c r="G714" s="614"/>
      <c r="H714" s="614"/>
      <c r="I714" s="614"/>
      <c r="J714" s="614"/>
      <c r="K714" s="614"/>
      <c r="L714" s="614"/>
      <c r="M714" s="614"/>
      <c r="N714" s="614"/>
      <c r="O714" s="614"/>
      <c r="P714" s="614"/>
      <c r="Q714" s="614"/>
      <c r="R714" s="614"/>
      <c r="S714" s="614"/>
      <c r="T714" s="614"/>
      <c r="U714" s="614"/>
      <c r="V714" s="614"/>
      <c r="W714" s="614"/>
      <c r="X714" s="614"/>
      <c r="Y714" s="614"/>
      <c r="Z714" s="614"/>
      <c r="AA714" s="614"/>
      <c r="AB714" s="614"/>
    </row>
    <row r="715" spans="1:28" ht="12.75">
      <c r="A715" s="614"/>
      <c r="B715" s="614"/>
      <c r="C715" s="615"/>
      <c r="D715" s="614"/>
      <c r="E715" s="614"/>
      <c r="F715" s="614"/>
      <c r="G715" s="614"/>
      <c r="H715" s="614"/>
      <c r="I715" s="614"/>
      <c r="J715" s="614"/>
      <c r="K715" s="614"/>
      <c r="L715" s="614"/>
      <c r="M715" s="614"/>
      <c r="N715" s="614"/>
      <c r="O715" s="614"/>
      <c r="P715" s="614"/>
      <c r="Q715" s="614"/>
      <c r="R715" s="614"/>
      <c r="S715" s="614"/>
      <c r="T715" s="614"/>
      <c r="U715" s="614"/>
      <c r="V715" s="614"/>
      <c r="W715" s="614"/>
      <c r="X715" s="614"/>
      <c r="Y715" s="614"/>
      <c r="Z715" s="614"/>
      <c r="AA715" s="614"/>
      <c r="AB715" s="614"/>
    </row>
    <row r="716" spans="1:28" ht="12.75">
      <c r="A716" s="614"/>
      <c r="B716" s="614"/>
      <c r="C716" s="615"/>
      <c r="D716" s="614"/>
      <c r="E716" s="614"/>
      <c r="F716" s="614"/>
      <c r="G716" s="614"/>
      <c r="H716" s="614"/>
      <c r="I716" s="614"/>
      <c r="J716" s="614"/>
      <c r="K716" s="614"/>
      <c r="L716" s="614"/>
      <c r="M716" s="614"/>
      <c r="N716" s="614"/>
      <c r="O716" s="614"/>
      <c r="P716" s="614"/>
      <c r="Q716" s="614"/>
      <c r="R716" s="614"/>
      <c r="S716" s="614"/>
      <c r="T716" s="614"/>
      <c r="U716" s="614"/>
      <c r="V716" s="614"/>
      <c r="W716" s="614"/>
      <c r="X716" s="614"/>
      <c r="Y716" s="614"/>
      <c r="Z716" s="614"/>
      <c r="AA716" s="614"/>
      <c r="AB716" s="614"/>
    </row>
    <row r="717" spans="1:28" ht="12.75">
      <c r="A717" s="614"/>
      <c r="B717" s="614"/>
      <c r="C717" s="615"/>
      <c r="D717" s="614"/>
      <c r="E717" s="614"/>
      <c r="F717" s="614"/>
      <c r="G717" s="614"/>
      <c r="H717" s="614"/>
      <c r="I717" s="614"/>
      <c r="J717" s="614"/>
      <c r="K717" s="614"/>
      <c r="L717" s="614"/>
      <c r="M717" s="614"/>
      <c r="N717" s="614"/>
      <c r="O717" s="614"/>
      <c r="P717" s="614"/>
      <c r="Q717" s="614"/>
      <c r="R717" s="614"/>
      <c r="S717" s="614"/>
      <c r="T717" s="614"/>
      <c r="U717" s="614"/>
      <c r="V717" s="614"/>
      <c r="W717" s="614"/>
      <c r="X717" s="614"/>
      <c r="Y717" s="614"/>
      <c r="Z717" s="614"/>
      <c r="AA717" s="614"/>
      <c r="AB717" s="614"/>
    </row>
    <row r="718" spans="1:28" ht="12.75">
      <c r="A718" s="614"/>
      <c r="B718" s="614"/>
      <c r="C718" s="615"/>
      <c r="D718" s="614"/>
      <c r="E718" s="614"/>
      <c r="F718" s="614"/>
      <c r="G718" s="614"/>
      <c r="H718" s="614"/>
      <c r="I718" s="614"/>
      <c r="J718" s="614"/>
      <c r="K718" s="614"/>
      <c r="L718" s="614"/>
      <c r="M718" s="614"/>
      <c r="N718" s="614"/>
      <c r="O718" s="614"/>
      <c r="P718" s="614"/>
      <c r="Q718" s="614"/>
      <c r="R718" s="614"/>
      <c r="S718" s="614"/>
      <c r="T718" s="614"/>
      <c r="U718" s="614"/>
      <c r="V718" s="614"/>
      <c r="W718" s="614"/>
      <c r="X718" s="614"/>
      <c r="Y718" s="614"/>
      <c r="Z718" s="614"/>
      <c r="AA718" s="614"/>
      <c r="AB718" s="614"/>
    </row>
    <row r="719" spans="1:28" ht="12.75">
      <c r="A719" s="614"/>
      <c r="B719" s="614"/>
      <c r="C719" s="615"/>
      <c r="D719" s="614"/>
      <c r="E719" s="614"/>
      <c r="F719" s="614"/>
      <c r="G719" s="614"/>
      <c r="H719" s="614"/>
      <c r="I719" s="614"/>
      <c r="J719" s="614"/>
      <c r="K719" s="614"/>
      <c r="L719" s="614"/>
      <c r="M719" s="614"/>
      <c r="N719" s="614"/>
      <c r="O719" s="614"/>
      <c r="P719" s="614"/>
      <c r="Q719" s="614"/>
      <c r="R719" s="614"/>
      <c r="S719" s="614"/>
      <c r="T719" s="614"/>
      <c r="U719" s="614"/>
      <c r="V719" s="614"/>
      <c r="W719" s="614"/>
      <c r="X719" s="614"/>
      <c r="Y719" s="614"/>
      <c r="Z719" s="614"/>
      <c r="AA719" s="614"/>
      <c r="AB719" s="614"/>
    </row>
    <row r="720" spans="1:28" ht="12.75">
      <c r="A720" s="614"/>
      <c r="B720" s="614"/>
      <c r="C720" s="615"/>
      <c r="D720" s="614"/>
      <c r="E720" s="614"/>
      <c r="F720" s="614"/>
      <c r="G720" s="614"/>
      <c r="H720" s="614"/>
      <c r="I720" s="614"/>
      <c r="J720" s="614"/>
      <c r="K720" s="614"/>
      <c r="L720" s="614"/>
      <c r="M720" s="614"/>
      <c r="N720" s="614"/>
      <c r="O720" s="614"/>
      <c r="P720" s="614"/>
      <c r="Q720" s="614"/>
      <c r="R720" s="614"/>
      <c r="S720" s="614"/>
      <c r="T720" s="614"/>
      <c r="U720" s="614"/>
      <c r="V720" s="614"/>
      <c r="W720" s="614"/>
      <c r="X720" s="614"/>
      <c r="Y720" s="614"/>
      <c r="Z720" s="614"/>
      <c r="AA720" s="614"/>
      <c r="AB720" s="614"/>
    </row>
    <row r="721" spans="1:28" ht="12.75">
      <c r="A721" s="614"/>
      <c r="B721" s="614"/>
      <c r="C721" s="615"/>
      <c r="D721" s="614"/>
      <c r="E721" s="614"/>
      <c r="F721" s="614"/>
      <c r="G721" s="614"/>
      <c r="H721" s="614"/>
      <c r="I721" s="614"/>
      <c r="J721" s="614"/>
      <c r="K721" s="614"/>
      <c r="L721" s="614"/>
      <c r="M721" s="614"/>
      <c r="N721" s="614"/>
      <c r="O721" s="614"/>
      <c r="P721" s="614"/>
      <c r="Q721" s="614"/>
      <c r="R721" s="614"/>
      <c r="S721" s="614"/>
      <c r="T721" s="614"/>
      <c r="U721" s="614"/>
      <c r="V721" s="614"/>
      <c r="W721" s="614"/>
      <c r="X721" s="614"/>
      <c r="Y721" s="614"/>
      <c r="Z721" s="614"/>
      <c r="AA721" s="614"/>
      <c r="AB721" s="614"/>
    </row>
    <row r="722" spans="1:28" ht="12.75">
      <c r="A722" s="614"/>
      <c r="B722" s="614"/>
      <c r="C722" s="615"/>
      <c r="D722" s="614"/>
      <c r="E722" s="614"/>
      <c r="F722" s="614"/>
      <c r="G722" s="614"/>
      <c r="H722" s="614"/>
      <c r="I722" s="614"/>
      <c r="J722" s="614"/>
      <c r="K722" s="614"/>
      <c r="L722" s="614"/>
      <c r="M722" s="614"/>
      <c r="N722" s="614"/>
      <c r="O722" s="614"/>
      <c r="P722" s="614"/>
      <c r="Q722" s="614"/>
      <c r="R722" s="614"/>
      <c r="S722" s="614"/>
      <c r="T722" s="614"/>
      <c r="U722" s="614"/>
      <c r="V722" s="614"/>
      <c r="W722" s="614"/>
      <c r="X722" s="614"/>
      <c r="Y722" s="614"/>
      <c r="Z722" s="614"/>
      <c r="AA722" s="614"/>
      <c r="AB722" s="614"/>
    </row>
    <row r="723" spans="1:28" ht="12.75">
      <c r="A723" s="614"/>
      <c r="B723" s="614"/>
      <c r="C723" s="615"/>
      <c r="D723" s="614"/>
      <c r="E723" s="614"/>
      <c r="F723" s="614"/>
      <c r="G723" s="614"/>
      <c r="H723" s="614"/>
      <c r="I723" s="614"/>
      <c r="J723" s="614"/>
      <c r="K723" s="614"/>
      <c r="L723" s="614"/>
      <c r="M723" s="614"/>
      <c r="N723" s="614"/>
      <c r="O723" s="614"/>
      <c r="P723" s="614"/>
      <c r="Q723" s="614"/>
      <c r="R723" s="614"/>
      <c r="S723" s="614"/>
      <c r="T723" s="614"/>
      <c r="U723" s="614"/>
      <c r="V723" s="614"/>
      <c r="W723" s="614"/>
      <c r="X723" s="614"/>
      <c r="Y723" s="614"/>
      <c r="Z723" s="614"/>
      <c r="AA723" s="614"/>
      <c r="AB723" s="614"/>
    </row>
    <row r="724" spans="1:28" ht="12.75">
      <c r="A724" s="614"/>
      <c r="B724" s="614"/>
      <c r="C724" s="615"/>
      <c r="D724" s="614"/>
      <c r="E724" s="614"/>
      <c r="F724" s="614"/>
      <c r="G724" s="614"/>
      <c r="H724" s="614"/>
      <c r="I724" s="614"/>
      <c r="J724" s="614"/>
      <c r="K724" s="614"/>
      <c r="L724" s="614"/>
      <c r="M724" s="614"/>
      <c r="N724" s="614"/>
      <c r="O724" s="614"/>
      <c r="P724" s="614"/>
      <c r="Q724" s="614"/>
      <c r="R724" s="614"/>
      <c r="S724" s="614"/>
      <c r="T724" s="614"/>
      <c r="U724" s="614"/>
      <c r="V724" s="614"/>
      <c r="W724" s="614"/>
      <c r="X724" s="614"/>
      <c r="Y724" s="614"/>
      <c r="Z724" s="614"/>
      <c r="AA724" s="614"/>
      <c r="AB724" s="614"/>
    </row>
    <row r="725" spans="1:28" ht="12.75">
      <c r="A725" s="614"/>
      <c r="B725" s="614"/>
      <c r="C725" s="615"/>
      <c r="D725" s="614"/>
      <c r="E725" s="614"/>
      <c r="F725" s="614"/>
      <c r="G725" s="614"/>
      <c r="H725" s="614"/>
      <c r="I725" s="614"/>
      <c r="J725" s="614"/>
      <c r="K725" s="614"/>
      <c r="L725" s="614"/>
      <c r="M725" s="614"/>
      <c r="N725" s="614"/>
      <c r="O725" s="614"/>
      <c r="P725" s="614"/>
      <c r="Q725" s="614"/>
      <c r="R725" s="614"/>
      <c r="S725" s="614"/>
      <c r="T725" s="614"/>
      <c r="U725" s="614"/>
      <c r="V725" s="614"/>
      <c r="W725" s="614"/>
      <c r="X725" s="614"/>
      <c r="Y725" s="614"/>
      <c r="Z725" s="614"/>
      <c r="AA725" s="614"/>
      <c r="AB725" s="614"/>
    </row>
    <row r="726" spans="1:28" ht="12.75">
      <c r="A726" s="614"/>
      <c r="B726" s="614"/>
      <c r="C726" s="615"/>
      <c r="D726" s="614"/>
      <c r="E726" s="614"/>
      <c r="F726" s="614"/>
      <c r="G726" s="614"/>
      <c r="H726" s="614"/>
      <c r="I726" s="614"/>
      <c r="J726" s="614"/>
      <c r="K726" s="614"/>
      <c r="L726" s="614"/>
      <c r="M726" s="614"/>
      <c r="N726" s="614"/>
      <c r="O726" s="614"/>
      <c r="P726" s="614"/>
      <c r="Q726" s="614"/>
      <c r="R726" s="614"/>
      <c r="S726" s="614"/>
      <c r="T726" s="614"/>
      <c r="U726" s="614"/>
      <c r="V726" s="614"/>
      <c r="W726" s="614"/>
      <c r="X726" s="614"/>
      <c r="Y726" s="614"/>
      <c r="Z726" s="614"/>
      <c r="AA726" s="614"/>
      <c r="AB726" s="614"/>
    </row>
    <row r="727" spans="1:28" ht="12.75">
      <c r="A727" s="614"/>
      <c r="B727" s="614"/>
      <c r="C727" s="615"/>
      <c r="D727" s="614"/>
      <c r="E727" s="614"/>
      <c r="F727" s="614"/>
      <c r="G727" s="614"/>
      <c r="H727" s="614"/>
      <c r="I727" s="614"/>
      <c r="J727" s="614"/>
      <c r="K727" s="614"/>
      <c r="L727" s="614"/>
      <c r="M727" s="614"/>
      <c r="N727" s="614"/>
      <c r="O727" s="614"/>
      <c r="P727" s="614"/>
      <c r="Q727" s="614"/>
      <c r="R727" s="614"/>
      <c r="S727" s="614"/>
      <c r="T727" s="614"/>
      <c r="U727" s="614"/>
      <c r="V727" s="614"/>
      <c r="W727" s="614"/>
      <c r="X727" s="614"/>
      <c r="Y727" s="614"/>
      <c r="Z727" s="614"/>
      <c r="AA727" s="614"/>
      <c r="AB727" s="614"/>
    </row>
    <row r="728" spans="1:28" ht="12.75">
      <c r="A728" s="614"/>
      <c r="B728" s="614"/>
      <c r="C728" s="615"/>
      <c r="D728" s="614"/>
      <c r="E728" s="614"/>
      <c r="F728" s="614"/>
      <c r="G728" s="614"/>
      <c r="H728" s="614"/>
      <c r="I728" s="614"/>
      <c r="J728" s="614"/>
      <c r="K728" s="614"/>
      <c r="L728" s="614"/>
      <c r="M728" s="614"/>
      <c r="N728" s="614"/>
      <c r="O728" s="614"/>
      <c r="P728" s="614"/>
      <c r="Q728" s="614"/>
      <c r="R728" s="614"/>
      <c r="S728" s="614"/>
      <c r="T728" s="614"/>
      <c r="U728" s="614"/>
      <c r="V728" s="614"/>
      <c r="W728" s="614"/>
      <c r="X728" s="614"/>
      <c r="Y728" s="614"/>
      <c r="Z728" s="614"/>
      <c r="AA728" s="614"/>
      <c r="AB728" s="614"/>
    </row>
    <row r="729" spans="1:28" ht="12.75">
      <c r="A729" s="614"/>
      <c r="B729" s="614"/>
      <c r="C729" s="615"/>
      <c r="D729" s="614"/>
      <c r="E729" s="614"/>
      <c r="F729" s="614"/>
      <c r="G729" s="614"/>
      <c r="H729" s="614"/>
      <c r="I729" s="614"/>
      <c r="J729" s="614"/>
      <c r="K729" s="614"/>
      <c r="L729" s="614"/>
      <c r="M729" s="614"/>
      <c r="N729" s="614"/>
      <c r="O729" s="614"/>
      <c r="P729" s="614"/>
      <c r="Q729" s="614"/>
      <c r="R729" s="614"/>
      <c r="S729" s="614"/>
      <c r="T729" s="614"/>
      <c r="U729" s="614"/>
      <c r="V729" s="614"/>
      <c r="W729" s="614"/>
      <c r="X729" s="614"/>
      <c r="Y729" s="614"/>
      <c r="Z729" s="614"/>
      <c r="AA729" s="614"/>
      <c r="AB729" s="614"/>
    </row>
    <row r="730" spans="1:28" ht="12.75">
      <c r="A730" s="614"/>
      <c r="B730" s="614"/>
      <c r="C730" s="615"/>
      <c r="D730" s="614"/>
      <c r="E730" s="614"/>
      <c r="F730" s="614"/>
      <c r="G730" s="614"/>
      <c r="H730" s="614"/>
      <c r="I730" s="614"/>
      <c r="J730" s="614"/>
      <c r="K730" s="614"/>
      <c r="L730" s="614"/>
      <c r="M730" s="614"/>
      <c r="N730" s="614"/>
      <c r="O730" s="614"/>
      <c r="P730" s="614"/>
      <c r="Q730" s="614"/>
      <c r="R730" s="614"/>
      <c r="S730" s="614"/>
      <c r="T730" s="614"/>
      <c r="U730" s="614"/>
      <c r="V730" s="614"/>
      <c r="W730" s="614"/>
      <c r="X730" s="614"/>
      <c r="Y730" s="614"/>
      <c r="Z730" s="614"/>
      <c r="AA730" s="614"/>
      <c r="AB730" s="614"/>
    </row>
    <row r="731" spans="1:28" ht="12.75">
      <c r="A731" s="614"/>
      <c r="B731" s="614"/>
      <c r="C731" s="615"/>
      <c r="D731" s="614"/>
      <c r="E731" s="614"/>
      <c r="F731" s="614"/>
      <c r="G731" s="614"/>
      <c r="H731" s="614"/>
      <c r="I731" s="614"/>
      <c r="J731" s="614"/>
      <c r="K731" s="614"/>
      <c r="L731" s="614"/>
      <c r="M731" s="614"/>
      <c r="N731" s="614"/>
      <c r="O731" s="614"/>
      <c r="P731" s="614"/>
      <c r="Q731" s="614"/>
      <c r="R731" s="614"/>
      <c r="S731" s="614"/>
      <c r="T731" s="614"/>
      <c r="U731" s="614"/>
      <c r="V731" s="614"/>
      <c r="W731" s="614"/>
      <c r="X731" s="614"/>
      <c r="Y731" s="614"/>
      <c r="Z731" s="614"/>
      <c r="AA731" s="614"/>
      <c r="AB731" s="614"/>
    </row>
    <row r="732" spans="1:28" ht="12.75">
      <c r="A732" s="614"/>
      <c r="B732" s="614"/>
      <c r="C732" s="615"/>
      <c r="D732" s="614"/>
      <c r="E732" s="614"/>
      <c r="F732" s="614"/>
      <c r="G732" s="614"/>
      <c r="H732" s="614"/>
      <c r="I732" s="614"/>
      <c r="J732" s="614"/>
      <c r="K732" s="614"/>
      <c r="L732" s="614"/>
      <c r="M732" s="614"/>
      <c r="N732" s="614"/>
      <c r="O732" s="614"/>
      <c r="P732" s="614"/>
      <c r="Q732" s="614"/>
      <c r="R732" s="614"/>
      <c r="S732" s="614"/>
      <c r="T732" s="614"/>
      <c r="U732" s="614"/>
      <c r="V732" s="614"/>
      <c r="W732" s="614"/>
      <c r="X732" s="614"/>
      <c r="Y732" s="614"/>
      <c r="Z732" s="614"/>
      <c r="AA732" s="614"/>
      <c r="AB732" s="614"/>
    </row>
    <row r="733" spans="1:28" ht="12.75">
      <c r="A733" s="614"/>
      <c r="B733" s="614"/>
      <c r="C733" s="615"/>
      <c r="D733" s="614"/>
      <c r="E733" s="614"/>
      <c r="F733" s="614"/>
      <c r="G733" s="614"/>
      <c r="H733" s="614"/>
      <c r="I733" s="614"/>
      <c r="J733" s="614"/>
      <c r="K733" s="614"/>
      <c r="L733" s="614"/>
      <c r="M733" s="614"/>
      <c r="N733" s="614"/>
      <c r="O733" s="614"/>
      <c r="P733" s="614"/>
      <c r="Q733" s="614"/>
      <c r="R733" s="614"/>
      <c r="S733" s="614"/>
      <c r="T733" s="614"/>
      <c r="U733" s="614"/>
      <c r="V733" s="614"/>
      <c r="W733" s="614"/>
      <c r="X733" s="614"/>
      <c r="Y733" s="614"/>
      <c r="Z733" s="614"/>
      <c r="AA733" s="614"/>
      <c r="AB733" s="614"/>
    </row>
    <row r="734" spans="1:28" ht="12.75">
      <c r="A734" s="614"/>
      <c r="B734" s="614"/>
      <c r="C734" s="615"/>
      <c r="D734" s="614"/>
      <c r="E734" s="614"/>
      <c r="F734" s="614"/>
      <c r="G734" s="614"/>
      <c r="H734" s="614"/>
      <c r="I734" s="614"/>
      <c r="J734" s="614"/>
      <c r="K734" s="614"/>
      <c r="L734" s="614"/>
      <c r="M734" s="614"/>
      <c r="N734" s="614"/>
      <c r="O734" s="614"/>
      <c r="P734" s="614"/>
      <c r="Q734" s="614"/>
      <c r="R734" s="614"/>
      <c r="S734" s="614"/>
      <c r="T734" s="614"/>
      <c r="U734" s="614"/>
      <c r="V734" s="614"/>
      <c r="W734" s="614"/>
      <c r="X734" s="614"/>
      <c r="Y734" s="614"/>
      <c r="Z734" s="614"/>
      <c r="AA734" s="614"/>
      <c r="AB734" s="614"/>
    </row>
    <row r="735" spans="1:28" ht="12.75">
      <c r="A735" s="614"/>
      <c r="B735" s="614"/>
      <c r="C735" s="615"/>
      <c r="D735" s="614"/>
      <c r="E735" s="614"/>
      <c r="F735" s="614"/>
      <c r="G735" s="614"/>
      <c r="H735" s="614"/>
      <c r="I735" s="614"/>
      <c r="J735" s="614"/>
      <c r="K735" s="614"/>
      <c r="L735" s="614"/>
      <c r="M735" s="614"/>
      <c r="N735" s="614"/>
      <c r="O735" s="614"/>
      <c r="P735" s="614"/>
      <c r="Q735" s="614"/>
      <c r="R735" s="614"/>
      <c r="S735" s="614"/>
      <c r="T735" s="614"/>
      <c r="U735" s="614"/>
      <c r="V735" s="614"/>
      <c r="W735" s="614"/>
      <c r="X735" s="614"/>
      <c r="Y735" s="614"/>
      <c r="Z735" s="614"/>
      <c r="AA735" s="614"/>
      <c r="AB735" s="614"/>
    </row>
    <row r="736" spans="1:28" ht="12.75">
      <c r="A736" s="614"/>
      <c r="B736" s="614"/>
      <c r="C736" s="615"/>
      <c r="D736" s="614"/>
      <c r="E736" s="614"/>
      <c r="F736" s="614"/>
      <c r="G736" s="614"/>
      <c r="H736" s="614"/>
      <c r="I736" s="614"/>
      <c r="J736" s="614"/>
      <c r="K736" s="614"/>
      <c r="L736" s="614"/>
      <c r="M736" s="614"/>
      <c r="N736" s="614"/>
      <c r="O736" s="614"/>
      <c r="P736" s="614"/>
      <c r="Q736" s="614"/>
      <c r="R736" s="614"/>
      <c r="S736" s="614"/>
      <c r="T736" s="614"/>
      <c r="U736" s="614"/>
      <c r="V736" s="614"/>
      <c r="W736" s="614"/>
      <c r="X736" s="614"/>
      <c r="Y736" s="614"/>
      <c r="Z736" s="614"/>
      <c r="AA736" s="614"/>
      <c r="AB736" s="614"/>
    </row>
    <row r="737" spans="1:28" ht="12.75">
      <c r="A737" s="614"/>
      <c r="B737" s="614"/>
      <c r="C737" s="615"/>
      <c r="D737" s="614"/>
      <c r="E737" s="614"/>
      <c r="F737" s="614"/>
      <c r="G737" s="614"/>
      <c r="H737" s="614"/>
      <c r="I737" s="614"/>
      <c r="J737" s="614"/>
      <c r="K737" s="614"/>
      <c r="L737" s="614"/>
      <c r="M737" s="614"/>
      <c r="N737" s="614"/>
      <c r="O737" s="614"/>
      <c r="P737" s="614"/>
      <c r="Q737" s="614"/>
      <c r="R737" s="614"/>
      <c r="S737" s="614"/>
      <c r="T737" s="614"/>
      <c r="U737" s="614"/>
      <c r="V737" s="614"/>
      <c r="W737" s="614"/>
      <c r="X737" s="614"/>
      <c r="Y737" s="614"/>
      <c r="Z737" s="614"/>
      <c r="AA737" s="614"/>
      <c r="AB737" s="614"/>
    </row>
    <row r="738" spans="1:28" ht="12.75">
      <c r="A738" s="614"/>
      <c r="B738" s="614"/>
      <c r="C738" s="615"/>
      <c r="D738" s="614"/>
      <c r="E738" s="614"/>
      <c r="F738" s="614"/>
      <c r="G738" s="614"/>
      <c r="H738" s="614"/>
      <c r="I738" s="614"/>
      <c r="J738" s="614"/>
      <c r="K738" s="614"/>
      <c r="L738" s="614"/>
      <c r="M738" s="614"/>
      <c r="N738" s="614"/>
      <c r="O738" s="614"/>
      <c r="P738" s="614"/>
      <c r="Q738" s="614"/>
      <c r="R738" s="614"/>
      <c r="S738" s="614"/>
      <c r="T738" s="614"/>
      <c r="U738" s="614"/>
      <c r="V738" s="614"/>
      <c r="W738" s="614"/>
      <c r="X738" s="614"/>
      <c r="Y738" s="614"/>
      <c r="Z738" s="614"/>
      <c r="AA738" s="614"/>
      <c r="AB738" s="614"/>
    </row>
    <row r="739" spans="1:28" ht="12.75">
      <c r="A739" s="614"/>
      <c r="B739" s="614"/>
      <c r="C739" s="615"/>
      <c r="D739" s="614"/>
      <c r="E739" s="614"/>
      <c r="F739" s="614"/>
      <c r="G739" s="614"/>
      <c r="H739" s="614"/>
      <c r="I739" s="614"/>
      <c r="J739" s="614"/>
      <c r="K739" s="614"/>
      <c r="L739" s="614"/>
      <c r="M739" s="614"/>
      <c r="N739" s="614"/>
      <c r="O739" s="614"/>
      <c r="P739" s="614"/>
      <c r="Q739" s="614"/>
      <c r="R739" s="614"/>
      <c r="S739" s="614"/>
      <c r="T739" s="614"/>
      <c r="U739" s="614"/>
      <c r="V739" s="614"/>
      <c r="W739" s="614"/>
      <c r="X739" s="614"/>
      <c r="Y739" s="614"/>
      <c r="Z739" s="614"/>
      <c r="AA739" s="614"/>
      <c r="AB739" s="614"/>
    </row>
    <row r="740" spans="1:28" ht="12.75">
      <c r="A740" s="614"/>
      <c r="B740" s="614"/>
      <c r="C740" s="615"/>
      <c r="D740" s="614"/>
      <c r="E740" s="614"/>
      <c r="F740" s="614"/>
      <c r="G740" s="614"/>
      <c r="H740" s="614"/>
      <c r="I740" s="614"/>
      <c r="J740" s="614"/>
      <c r="K740" s="614"/>
      <c r="L740" s="614"/>
      <c r="M740" s="614"/>
      <c r="N740" s="614"/>
      <c r="O740" s="614"/>
      <c r="P740" s="614"/>
      <c r="Q740" s="614"/>
      <c r="R740" s="614"/>
      <c r="S740" s="614"/>
      <c r="T740" s="614"/>
      <c r="U740" s="614"/>
      <c r="V740" s="614"/>
      <c r="W740" s="614"/>
      <c r="X740" s="614"/>
      <c r="Y740" s="614"/>
      <c r="Z740" s="614"/>
      <c r="AA740" s="614"/>
      <c r="AB740" s="614"/>
    </row>
    <row r="741" spans="1:28" ht="12.75">
      <c r="A741" s="614"/>
      <c r="B741" s="614"/>
      <c r="C741" s="615"/>
      <c r="D741" s="614"/>
      <c r="E741" s="614"/>
      <c r="F741" s="614"/>
      <c r="G741" s="614"/>
      <c r="H741" s="614"/>
      <c r="I741" s="614"/>
      <c r="J741" s="614"/>
      <c r="K741" s="614"/>
      <c r="L741" s="614"/>
      <c r="M741" s="614"/>
      <c r="N741" s="614"/>
      <c r="O741" s="614"/>
      <c r="P741" s="614"/>
      <c r="Q741" s="614"/>
      <c r="R741" s="614"/>
      <c r="S741" s="614"/>
      <c r="T741" s="614"/>
      <c r="U741" s="614"/>
      <c r="V741" s="614"/>
      <c r="W741" s="614"/>
      <c r="X741" s="614"/>
      <c r="Y741" s="614"/>
      <c r="Z741" s="614"/>
      <c r="AA741" s="614"/>
      <c r="AB741" s="614"/>
    </row>
    <row r="742" spans="1:28" ht="12.75">
      <c r="A742" s="614"/>
      <c r="B742" s="614"/>
      <c r="C742" s="615"/>
      <c r="D742" s="614"/>
      <c r="E742" s="614"/>
      <c r="F742" s="614"/>
      <c r="G742" s="614"/>
      <c r="H742" s="614"/>
      <c r="I742" s="614"/>
      <c r="J742" s="614"/>
      <c r="K742" s="614"/>
      <c r="L742" s="614"/>
      <c r="M742" s="614"/>
      <c r="N742" s="614"/>
      <c r="O742" s="614"/>
      <c r="P742" s="614"/>
      <c r="Q742" s="614"/>
      <c r="R742" s="614"/>
      <c r="S742" s="614"/>
      <c r="T742" s="614"/>
      <c r="U742" s="614"/>
      <c r="V742" s="614"/>
      <c r="W742" s="614"/>
      <c r="X742" s="614"/>
      <c r="Y742" s="614"/>
      <c r="Z742" s="614"/>
      <c r="AA742" s="614"/>
      <c r="AB742" s="614"/>
    </row>
    <row r="743" spans="1:28" ht="12.75">
      <c r="A743" s="614"/>
      <c r="B743" s="614"/>
      <c r="C743" s="615"/>
      <c r="D743" s="614"/>
      <c r="E743" s="614"/>
      <c r="F743" s="614"/>
      <c r="G743" s="614"/>
      <c r="H743" s="614"/>
      <c r="I743" s="614"/>
      <c r="J743" s="614"/>
      <c r="K743" s="614"/>
      <c r="L743" s="614"/>
      <c r="M743" s="614"/>
      <c r="N743" s="614"/>
      <c r="O743" s="614"/>
      <c r="P743" s="614"/>
      <c r="Q743" s="614"/>
      <c r="R743" s="614"/>
      <c r="S743" s="614"/>
      <c r="T743" s="614"/>
      <c r="U743" s="614"/>
      <c r="V743" s="614"/>
      <c r="W743" s="614"/>
      <c r="X743" s="614"/>
      <c r="Y743" s="614"/>
      <c r="Z743" s="614"/>
      <c r="AA743" s="614"/>
      <c r="AB743" s="614"/>
    </row>
    <row r="744" spans="1:28" ht="12.75">
      <c r="A744" s="614"/>
      <c r="B744" s="614"/>
      <c r="C744" s="615"/>
      <c r="D744" s="614"/>
      <c r="E744" s="614"/>
      <c r="F744" s="614"/>
      <c r="G744" s="614"/>
      <c r="H744" s="614"/>
      <c r="I744" s="614"/>
      <c r="J744" s="614"/>
      <c r="K744" s="614"/>
      <c r="L744" s="614"/>
      <c r="M744" s="614"/>
      <c r="N744" s="614"/>
      <c r="O744" s="614"/>
      <c r="P744" s="614"/>
      <c r="Q744" s="614"/>
      <c r="R744" s="614"/>
      <c r="S744" s="614"/>
      <c r="T744" s="614"/>
      <c r="U744" s="614"/>
      <c r="V744" s="614"/>
      <c r="W744" s="614"/>
      <c r="X744" s="614"/>
      <c r="Y744" s="614"/>
      <c r="Z744" s="614"/>
      <c r="AA744" s="614"/>
      <c r="AB744" s="614"/>
    </row>
    <row r="745" spans="1:28" ht="12.75">
      <c r="A745" s="614"/>
      <c r="B745" s="614"/>
      <c r="C745" s="615"/>
      <c r="D745" s="614"/>
      <c r="E745" s="614"/>
      <c r="F745" s="614"/>
      <c r="G745" s="614"/>
      <c r="H745" s="614"/>
      <c r="I745" s="614"/>
      <c r="J745" s="614"/>
      <c r="K745" s="614"/>
      <c r="L745" s="614"/>
      <c r="M745" s="614"/>
      <c r="N745" s="614"/>
      <c r="O745" s="614"/>
      <c r="P745" s="614"/>
      <c r="Q745" s="614"/>
      <c r="R745" s="614"/>
      <c r="S745" s="614"/>
      <c r="T745" s="614"/>
      <c r="U745" s="614"/>
      <c r="V745" s="614"/>
      <c r="W745" s="614"/>
      <c r="X745" s="614"/>
      <c r="Y745" s="614"/>
      <c r="Z745" s="614"/>
      <c r="AA745" s="614"/>
      <c r="AB745" s="614"/>
    </row>
    <row r="746" spans="1:28" ht="12.75">
      <c r="A746" s="614"/>
      <c r="B746" s="614"/>
      <c r="C746" s="615"/>
      <c r="D746" s="614"/>
      <c r="E746" s="614"/>
      <c r="F746" s="614"/>
      <c r="G746" s="614"/>
      <c r="H746" s="614"/>
      <c r="I746" s="614"/>
      <c r="J746" s="614"/>
      <c r="K746" s="614"/>
      <c r="L746" s="614"/>
      <c r="M746" s="614"/>
      <c r="N746" s="614"/>
      <c r="O746" s="614"/>
      <c r="P746" s="614"/>
      <c r="Q746" s="614"/>
      <c r="R746" s="614"/>
      <c r="S746" s="614"/>
      <c r="T746" s="614"/>
      <c r="U746" s="614"/>
      <c r="V746" s="614"/>
      <c r="W746" s="614"/>
      <c r="X746" s="614"/>
      <c r="Y746" s="614"/>
      <c r="Z746" s="614"/>
      <c r="AA746" s="614"/>
      <c r="AB746" s="614"/>
    </row>
    <row r="747" spans="1:28" ht="12.75">
      <c r="A747" s="614"/>
      <c r="B747" s="614"/>
      <c r="C747" s="615"/>
      <c r="D747" s="614"/>
      <c r="E747" s="614"/>
      <c r="F747" s="614"/>
      <c r="G747" s="614"/>
      <c r="H747" s="614"/>
      <c r="I747" s="614"/>
      <c r="J747" s="614"/>
      <c r="K747" s="614"/>
      <c r="L747" s="614"/>
      <c r="M747" s="614"/>
      <c r="N747" s="614"/>
      <c r="O747" s="614"/>
      <c r="P747" s="614"/>
      <c r="Q747" s="614"/>
      <c r="R747" s="614"/>
      <c r="S747" s="614"/>
      <c r="T747" s="614"/>
      <c r="U747" s="614"/>
      <c r="V747" s="614"/>
      <c r="W747" s="614"/>
      <c r="X747" s="614"/>
      <c r="Y747" s="614"/>
      <c r="Z747" s="614"/>
      <c r="AA747" s="614"/>
      <c r="AB747" s="614"/>
    </row>
    <row r="748" spans="1:28" ht="12.75">
      <c r="A748" s="614"/>
      <c r="B748" s="614"/>
      <c r="C748" s="615"/>
      <c r="D748" s="614"/>
      <c r="E748" s="614"/>
      <c r="F748" s="614"/>
      <c r="G748" s="614"/>
      <c r="H748" s="614"/>
      <c r="I748" s="614"/>
      <c r="J748" s="614"/>
      <c r="K748" s="614"/>
      <c r="L748" s="614"/>
      <c r="M748" s="614"/>
      <c r="N748" s="614"/>
      <c r="O748" s="614"/>
      <c r="P748" s="614"/>
      <c r="Q748" s="614"/>
      <c r="R748" s="614"/>
      <c r="S748" s="614"/>
      <c r="T748" s="614"/>
      <c r="U748" s="614"/>
      <c r="V748" s="614"/>
      <c r="W748" s="614"/>
      <c r="X748" s="614"/>
      <c r="Y748" s="614"/>
      <c r="Z748" s="614"/>
      <c r="AA748" s="614"/>
      <c r="AB748" s="614"/>
    </row>
    <row r="749" spans="1:28" ht="12.75">
      <c r="A749" s="614"/>
      <c r="B749" s="614"/>
      <c r="C749" s="615"/>
      <c r="D749" s="614"/>
      <c r="E749" s="614"/>
      <c r="F749" s="614"/>
      <c r="G749" s="614"/>
      <c r="H749" s="614"/>
      <c r="I749" s="614"/>
      <c r="J749" s="614"/>
      <c r="K749" s="614"/>
      <c r="L749" s="614"/>
      <c r="M749" s="614"/>
      <c r="N749" s="614"/>
      <c r="O749" s="614"/>
      <c r="P749" s="614"/>
      <c r="Q749" s="614"/>
      <c r="R749" s="614"/>
      <c r="S749" s="614"/>
      <c r="T749" s="614"/>
      <c r="U749" s="614"/>
      <c r="V749" s="614"/>
      <c r="W749" s="614"/>
      <c r="X749" s="614"/>
      <c r="Y749" s="614"/>
      <c r="Z749" s="614"/>
      <c r="AA749" s="614"/>
      <c r="AB749" s="614"/>
    </row>
    <row r="750" spans="1:28" ht="12.75">
      <c r="A750" s="614"/>
      <c r="B750" s="614"/>
      <c r="C750" s="615"/>
      <c r="D750" s="614"/>
      <c r="E750" s="614"/>
      <c r="F750" s="614"/>
      <c r="G750" s="614"/>
      <c r="H750" s="614"/>
      <c r="I750" s="614"/>
      <c r="J750" s="614"/>
      <c r="K750" s="614"/>
      <c r="L750" s="614"/>
      <c r="M750" s="614"/>
      <c r="N750" s="614"/>
      <c r="O750" s="614"/>
      <c r="P750" s="614"/>
      <c r="Q750" s="614"/>
      <c r="R750" s="614"/>
      <c r="S750" s="614"/>
      <c r="T750" s="614"/>
      <c r="U750" s="614"/>
      <c r="V750" s="614"/>
      <c r="W750" s="614"/>
      <c r="X750" s="614"/>
      <c r="Y750" s="614"/>
      <c r="Z750" s="614"/>
      <c r="AA750" s="614"/>
      <c r="AB750" s="614"/>
    </row>
    <row r="751" spans="1:28" ht="12.75">
      <c r="A751" s="614"/>
      <c r="B751" s="614"/>
      <c r="C751" s="615"/>
      <c r="D751" s="614"/>
      <c r="E751" s="614"/>
      <c r="F751" s="614"/>
      <c r="G751" s="614"/>
      <c r="H751" s="614"/>
      <c r="I751" s="614"/>
      <c r="J751" s="614"/>
      <c r="K751" s="614"/>
      <c r="L751" s="614"/>
      <c r="M751" s="614"/>
      <c r="N751" s="614"/>
      <c r="O751" s="614"/>
      <c r="P751" s="614"/>
      <c r="Q751" s="614"/>
      <c r="R751" s="614"/>
      <c r="S751" s="614"/>
      <c r="T751" s="614"/>
      <c r="U751" s="614"/>
      <c r="V751" s="614"/>
      <c r="W751" s="614"/>
      <c r="X751" s="614"/>
      <c r="Y751" s="614"/>
      <c r="Z751" s="614"/>
      <c r="AA751" s="614"/>
      <c r="AB751" s="614"/>
    </row>
    <row r="752" spans="1:28" ht="12.75">
      <c r="A752" s="614"/>
      <c r="B752" s="614"/>
      <c r="C752" s="615"/>
      <c r="D752" s="614"/>
      <c r="E752" s="614"/>
      <c r="F752" s="614"/>
      <c r="G752" s="614"/>
      <c r="H752" s="614"/>
      <c r="I752" s="614"/>
      <c r="J752" s="614"/>
      <c r="K752" s="614"/>
      <c r="L752" s="614"/>
      <c r="M752" s="614"/>
      <c r="N752" s="614"/>
      <c r="O752" s="614"/>
      <c r="P752" s="614"/>
      <c r="Q752" s="614"/>
      <c r="R752" s="614"/>
      <c r="S752" s="614"/>
      <c r="T752" s="614"/>
      <c r="U752" s="614"/>
      <c r="V752" s="614"/>
      <c r="W752" s="614"/>
      <c r="X752" s="614"/>
      <c r="Y752" s="614"/>
      <c r="Z752" s="614"/>
      <c r="AA752" s="614"/>
      <c r="AB752" s="614"/>
    </row>
    <row r="753" spans="1:28" ht="12.75">
      <c r="A753" s="614"/>
      <c r="B753" s="614"/>
      <c r="C753" s="615"/>
      <c r="D753" s="614"/>
      <c r="E753" s="614"/>
      <c r="F753" s="614"/>
      <c r="G753" s="614"/>
      <c r="H753" s="614"/>
      <c r="I753" s="614"/>
      <c r="J753" s="614"/>
      <c r="K753" s="614"/>
      <c r="L753" s="614"/>
      <c r="M753" s="614"/>
      <c r="N753" s="614"/>
      <c r="O753" s="614"/>
      <c r="P753" s="614"/>
      <c r="Q753" s="614"/>
      <c r="R753" s="614"/>
      <c r="S753" s="614"/>
      <c r="T753" s="614"/>
      <c r="U753" s="614"/>
      <c r="V753" s="614"/>
      <c r="W753" s="614"/>
      <c r="X753" s="614"/>
      <c r="Y753" s="614"/>
      <c r="Z753" s="614"/>
      <c r="AA753" s="614"/>
      <c r="AB753" s="614"/>
    </row>
    <row r="754" spans="1:28" ht="12.75">
      <c r="A754" s="614"/>
      <c r="B754" s="614"/>
      <c r="C754" s="615"/>
      <c r="D754" s="614"/>
      <c r="E754" s="614"/>
      <c r="F754" s="614"/>
      <c r="G754" s="614"/>
      <c r="H754" s="614"/>
      <c r="I754" s="614"/>
      <c r="J754" s="614"/>
      <c r="K754" s="614"/>
      <c r="L754" s="614"/>
      <c r="M754" s="614"/>
      <c r="N754" s="614"/>
      <c r="O754" s="614"/>
      <c r="P754" s="614"/>
      <c r="Q754" s="614"/>
      <c r="R754" s="614"/>
      <c r="S754" s="614"/>
      <c r="T754" s="614"/>
      <c r="U754" s="614"/>
      <c r="V754" s="614"/>
      <c r="W754" s="614"/>
      <c r="X754" s="614"/>
      <c r="Y754" s="614"/>
      <c r="Z754" s="614"/>
      <c r="AA754" s="614"/>
      <c r="AB754" s="614"/>
    </row>
    <row r="755" spans="1:28" ht="12.75">
      <c r="A755" s="614"/>
      <c r="B755" s="614"/>
      <c r="C755" s="615"/>
      <c r="D755" s="614"/>
      <c r="E755" s="614"/>
      <c r="F755" s="614"/>
      <c r="G755" s="614"/>
      <c r="H755" s="614"/>
      <c r="I755" s="614"/>
      <c r="J755" s="614"/>
      <c r="K755" s="614"/>
      <c r="L755" s="614"/>
      <c r="M755" s="614"/>
      <c r="N755" s="614"/>
      <c r="O755" s="614"/>
      <c r="P755" s="614"/>
      <c r="Q755" s="614"/>
      <c r="R755" s="614"/>
      <c r="S755" s="614"/>
      <c r="T755" s="614"/>
      <c r="U755" s="614"/>
      <c r="V755" s="614"/>
      <c r="W755" s="614"/>
      <c r="X755" s="614"/>
      <c r="Y755" s="614"/>
      <c r="Z755" s="614"/>
      <c r="AA755" s="614"/>
      <c r="AB755" s="614"/>
    </row>
    <row r="756" spans="1:28" ht="12.75">
      <c r="A756" s="614"/>
      <c r="B756" s="614"/>
      <c r="C756" s="615"/>
      <c r="D756" s="614"/>
      <c r="E756" s="614"/>
      <c r="F756" s="614"/>
      <c r="G756" s="614"/>
      <c r="H756" s="614"/>
      <c r="I756" s="614"/>
      <c r="J756" s="614"/>
      <c r="K756" s="614"/>
      <c r="L756" s="614"/>
      <c r="M756" s="614"/>
      <c r="N756" s="614"/>
      <c r="O756" s="614"/>
      <c r="P756" s="614"/>
      <c r="Q756" s="614"/>
      <c r="R756" s="614"/>
      <c r="S756" s="614"/>
      <c r="T756" s="614"/>
      <c r="U756" s="614"/>
      <c r="V756" s="614"/>
      <c r="W756" s="614"/>
      <c r="X756" s="614"/>
      <c r="Y756" s="614"/>
      <c r="Z756" s="614"/>
      <c r="AA756" s="614"/>
      <c r="AB756" s="614"/>
    </row>
    <row r="757" spans="1:28" ht="12.75">
      <c r="A757" s="614"/>
      <c r="B757" s="614"/>
      <c r="C757" s="615"/>
      <c r="D757" s="614"/>
      <c r="E757" s="614"/>
      <c r="F757" s="614"/>
      <c r="G757" s="614"/>
      <c r="H757" s="614"/>
      <c r="I757" s="614"/>
      <c r="J757" s="614"/>
      <c r="K757" s="614"/>
      <c r="L757" s="614"/>
      <c r="M757" s="614"/>
      <c r="N757" s="614"/>
      <c r="O757" s="614"/>
      <c r="P757" s="614"/>
      <c r="Q757" s="614"/>
      <c r="R757" s="614"/>
      <c r="S757" s="614"/>
      <c r="T757" s="614"/>
      <c r="U757" s="614"/>
      <c r="V757" s="614"/>
      <c r="W757" s="614"/>
      <c r="X757" s="614"/>
      <c r="Y757" s="614"/>
      <c r="Z757" s="614"/>
      <c r="AA757" s="614"/>
      <c r="AB757" s="614"/>
    </row>
    <row r="758" spans="1:28" ht="12.75">
      <c r="A758" s="614"/>
      <c r="B758" s="614"/>
      <c r="C758" s="615"/>
      <c r="D758" s="614"/>
      <c r="E758" s="614"/>
      <c r="F758" s="614"/>
      <c r="G758" s="614"/>
      <c r="H758" s="614"/>
      <c r="I758" s="614"/>
      <c r="J758" s="614"/>
      <c r="K758" s="614"/>
      <c r="L758" s="614"/>
      <c r="M758" s="614"/>
      <c r="N758" s="614"/>
      <c r="O758" s="614"/>
      <c r="P758" s="614"/>
      <c r="Q758" s="614"/>
      <c r="R758" s="614"/>
      <c r="S758" s="614"/>
      <c r="T758" s="614"/>
      <c r="U758" s="614"/>
      <c r="V758" s="614"/>
      <c r="W758" s="614"/>
      <c r="X758" s="614"/>
      <c r="Y758" s="614"/>
      <c r="Z758" s="614"/>
      <c r="AA758" s="614"/>
      <c r="AB758" s="614"/>
    </row>
    <row r="759" spans="1:28" ht="12.75">
      <c r="A759" s="614"/>
      <c r="B759" s="614"/>
      <c r="C759" s="615"/>
      <c r="D759" s="614"/>
      <c r="E759" s="614"/>
      <c r="F759" s="614"/>
      <c r="G759" s="614"/>
      <c r="H759" s="614"/>
      <c r="I759" s="614"/>
      <c r="J759" s="614"/>
      <c r="K759" s="614"/>
      <c r="L759" s="614"/>
      <c r="M759" s="614"/>
      <c r="N759" s="614"/>
      <c r="O759" s="614"/>
      <c r="P759" s="614"/>
      <c r="Q759" s="614"/>
      <c r="R759" s="614"/>
      <c r="S759" s="614"/>
      <c r="T759" s="614"/>
      <c r="U759" s="614"/>
      <c r="V759" s="614"/>
      <c r="W759" s="614"/>
      <c r="X759" s="614"/>
      <c r="Y759" s="614"/>
      <c r="Z759" s="614"/>
      <c r="AA759" s="614"/>
      <c r="AB759" s="614"/>
    </row>
    <row r="760" spans="1:28" ht="12.75">
      <c r="A760" s="614"/>
      <c r="B760" s="614"/>
      <c r="C760" s="615"/>
      <c r="D760" s="614"/>
      <c r="E760" s="614"/>
      <c r="F760" s="614"/>
      <c r="G760" s="614"/>
      <c r="H760" s="614"/>
      <c r="I760" s="614"/>
      <c r="J760" s="614"/>
      <c r="K760" s="614"/>
      <c r="L760" s="614"/>
      <c r="M760" s="614"/>
      <c r="N760" s="614"/>
      <c r="O760" s="614"/>
      <c r="P760" s="614"/>
      <c r="Q760" s="614"/>
      <c r="R760" s="614"/>
      <c r="S760" s="614"/>
      <c r="T760" s="614"/>
      <c r="U760" s="614"/>
      <c r="V760" s="614"/>
      <c r="W760" s="614"/>
      <c r="X760" s="614"/>
      <c r="Y760" s="614"/>
      <c r="Z760" s="614"/>
      <c r="AA760" s="614"/>
      <c r="AB760" s="614"/>
    </row>
    <row r="761" spans="1:28" ht="12.75">
      <c r="A761" s="614"/>
      <c r="B761" s="614"/>
      <c r="C761" s="615"/>
      <c r="D761" s="614"/>
      <c r="E761" s="614"/>
      <c r="F761" s="614"/>
      <c r="G761" s="614"/>
      <c r="H761" s="614"/>
      <c r="I761" s="614"/>
      <c r="J761" s="614"/>
      <c r="K761" s="614"/>
      <c r="L761" s="614"/>
      <c r="M761" s="614"/>
      <c r="N761" s="614"/>
      <c r="O761" s="614"/>
      <c r="P761" s="614"/>
      <c r="Q761" s="614"/>
      <c r="R761" s="614"/>
      <c r="S761" s="614"/>
      <c r="T761" s="614"/>
      <c r="U761" s="614"/>
      <c r="V761" s="614"/>
      <c r="W761" s="614"/>
      <c r="X761" s="614"/>
      <c r="Y761" s="614"/>
      <c r="Z761" s="614"/>
      <c r="AA761" s="614"/>
      <c r="AB761" s="614"/>
    </row>
    <row r="762" spans="1:28" ht="12.75">
      <c r="A762" s="614"/>
      <c r="B762" s="614"/>
      <c r="C762" s="615"/>
      <c r="D762" s="614"/>
      <c r="E762" s="614"/>
      <c r="F762" s="614"/>
      <c r="G762" s="614"/>
      <c r="H762" s="614"/>
      <c r="I762" s="614"/>
      <c r="J762" s="614"/>
      <c r="K762" s="614"/>
      <c r="L762" s="614"/>
      <c r="M762" s="614"/>
      <c r="N762" s="614"/>
      <c r="O762" s="614"/>
      <c r="P762" s="614"/>
      <c r="Q762" s="614"/>
      <c r="R762" s="614"/>
      <c r="S762" s="614"/>
      <c r="T762" s="614"/>
      <c r="U762" s="614"/>
      <c r="V762" s="614"/>
      <c r="W762" s="614"/>
      <c r="X762" s="614"/>
      <c r="Y762" s="614"/>
      <c r="Z762" s="614"/>
      <c r="AA762" s="614"/>
      <c r="AB762" s="614"/>
    </row>
    <row r="763" spans="1:28" ht="12.75">
      <c r="A763" s="614"/>
      <c r="B763" s="614"/>
      <c r="C763" s="615"/>
      <c r="D763" s="614"/>
      <c r="E763" s="614"/>
      <c r="F763" s="614"/>
      <c r="G763" s="614"/>
      <c r="H763" s="614"/>
      <c r="I763" s="614"/>
      <c r="J763" s="614"/>
      <c r="K763" s="614"/>
      <c r="L763" s="614"/>
      <c r="M763" s="614"/>
      <c r="N763" s="614"/>
      <c r="O763" s="614"/>
      <c r="P763" s="614"/>
      <c r="Q763" s="614"/>
      <c r="R763" s="614"/>
      <c r="S763" s="614"/>
      <c r="T763" s="614"/>
      <c r="U763" s="614"/>
      <c r="V763" s="614"/>
      <c r="W763" s="614"/>
      <c r="X763" s="614"/>
      <c r="Y763" s="614"/>
      <c r="Z763" s="614"/>
      <c r="AA763" s="614"/>
      <c r="AB763" s="614"/>
    </row>
    <row r="764" spans="1:28" ht="12.75">
      <c r="A764" s="614"/>
      <c r="B764" s="614"/>
      <c r="C764" s="615"/>
      <c r="D764" s="614"/>
      <c r="E764" s="614"/>
      <c r="F764" s="614"/>
      <c r="G764" s="614"/>
      <c r="H764" s="614"/>
      <c r="I764" s="614"/>
      <c r="J764" s="614"/>
      <c r="K764" s="614"/>
      <c r="L764" s="614"/>
      <c r="M764" s="614"/>
      <c r="N764" s="614"/>
      <c r="O764" s="614"/>
      <c r="P764" s="614"/>
      <c r="Q764" s="614"/>
      <c r="R764" s="614"/>
      <c r="S764" s="614"/>
      <c r="T764" s="614"/>
      <c r="U764" s="614"/>
      <c r="V764" s="614"/>
      <c r="W764" s="614"/>
      <c r="X764" s="614"/>
      <c r="Y764" s="614"/>
      <c r="Z764" s="614"/>
      <c r="AA764" s="614"/>
      <c r="AB764" s="614"/>
    </row>
    <row r="765" spans="1:28" ht="12.75">
      <c r="A765" s="614"/>
      <c r="B765" s="614"/>
      <c r="C765" s="615"/>
      <c r="D765" s="614"/>
      <c r="E765" s="614"/>
      <c r="F765" s="614"/>
      <c r="G765" s="614"/>
      <c r="H765" s="614"/>
      <c r="I765" s="614"/>
      <c r="J765" s="614"/>
      <c r="K765" s="614"/>
      <c r="L765" s="614"/>
      <c r="M765" s="614"/>
      <c r="N765" s="614"/>
      <c r="O765" s="614"/>
      <c r="P765" s="614"/>
      <c r="Q765" s="614"/>
      <c r="R765" s="614"/>
      <c r="S765" s="614"/>
      <c r="T765" s="614"/>
      <c r="U765" s="614"/>
      <c r="V765" s="614"/>
      <c r="W765" s="614"/>
      <c r="X765" s="614"/>
      <c r="Y765" s="614"/>
      <c r="Z765" s="614"/>
      <c r="AA765" s="614"/>
      <c r="AB765" s="614"/>
    </row>
    <row r="766" spans="1:28" ht="12.75">
      <c r="A766" s="614"/>
      <c r="B766" s="614"/>
      <c r="C766" s="615"/>
      <c r="D766" s="614"/>
      <c r="E766" s="614"/>
      <c r="F766" s="614"/>
      <c r="G766" s="614"/>
      <c r="H766" s="614"/>
      <c r="I766" s="614"/>
      <c r="J766" s="614"/>
      <c r="K766" s="614"/>
      <c r="L766" s="614"/>
      <c r="M766" s="614"/>
      <c r="N766" s="614"/>
      <c r="O766" s="614"/>
      <c r="P766" s="614"/>
      <c r="Q766" s="614"/>
      <c r="R766" s="614"/>
      <c r="S766" s="614"/>
      <c r="T766" s="614"/>
      <c r="U766" s="614"/>
      <c r="V766" s="614"/>
      <c r="W766" s="614"/>
      <c r="X766" s="614"/>
      <c r="Y766" s="614"/>
      <c r="Z766" s="614"/>
      <c r="AA766" s="614"/>
      <c r="AB766" s="614"/>
    </row>
    <row r="767" spans="1:28" ht="12.75">
      <c r="A767" s="614"/>
      <c r="B767" s="614"/>
      <c r="C767" s="615"/>
      <c r="D767" s="614"/>
      <c r="E767" s="614"/>
      <c r="F767" s="614"/>
      <c r="G767" s="614"/>
      <c r="H767" s="614"/>
      <c r="I767" s="614"/>
      <c r="J767" s="614"/>
      <c r="K767" s="614"/>
      <c r="L767" s="614"/>
      <c r="M767" s="614"/>
      <c r="N767" s="614"/>
      <c r="O767" s="614"/>
      <c r="P767" s="614"/>
      <c r="Q767" s="614"/>
      <c r="R767" s="614"/>
      <c r="S767" s="614"/>
      <c r="T767" s="614"/>
      <c r="U767" s="614"/>
      <c r="V767" s="614"/>
      <c r="W767" s="614"/>
      <c r="X767" s="614"/>
      <c r="Y767" s="614"/>
      <c r="Z767" s="614"/>
      <c r="AA767" s="614"/>
      <c r="AB767" s="614"/>
    </row>
    <row r="768" spans="1:28" ht="12.75">
      <c r="A768" s="614"/>
      <c r="B768" s="614"/>
      <c r="C768" s="615"/>
      <c r="D768" s="614"/>
      <c r="E768" s="614"/>
      <c r="F768" s="614"/>
      <c r="G768" s="614"/>
      <c r="H768" s="614"/>
      <c r="I768" s="614"/>
      <c r="J768" s="614"/>
      <c r="K768" s="614"/>
      <c r="L768" s="614"/>
      <c r="M768" s="614"/>
      <c r="N768" s="614"/>
      <c r="O768" s="614"/>
      <c r="P768" s="614"/>
      <c r="Q768" s="614"/>
      <c r="R768" s="614"/>
      <c r="S768" s="614"/>
      <c r="T768" s="614"/>
      <c r="U768" s="614"/>
      <c r="V768" s="614"/>
      <c r="W768" s="614"/>
      <c r="X768" s="614"/>
      <c r="Y768" s="614"/>
      <c r="Z768" s="614"/>
      <c r="AA768" s="614"/>
      <c r="AB768" s="614"/>
    </row>
    <row r="769" spans="1:28" ht="12.75">
      <c r="A769" s="614"/>
      <c r="B769" s="614"/>
      <c r="C769" s="615"/>
      <c r="D769" s="614"/>
      <c r="E769" s="614"/>
      <c r="F769" s="614"/>
      <c r="G769" s="614"/>
      <c r="H769" s="614"/>
      <c r="I769" s="614"/>
      <c r="J769" s="614"/>
      <c r="K769" s="614"/>
      <c r="L769" s="614"/>
      <c r="M769" s="614"/>
      <c r="N769" s="614"/>
      <c r="O769" s="614"/>
      <c r="P769" s="614"/>
      <c r="Q769" s="614"/>
      <c r="R769" s="614"/>
      <c r="S769" s="614"/>
      <c r="T769" s="614"/>
      <c r="U769" s="614"/>
      <c r="V769" s="614"/>
      <c r="W769" s="614"/>
      <c r="X769" s="614"/>
      <c r="Y769" s="614"/>
      <c r="Z769" s="614"/>
      <c r="AA769" s="614"/>
      <c r="AB769" s="614"/>
    </row>
    <row r="770" spans="1:28" ht="12.75">
      <c r="A770" s="614"/>
      <c r="B770" s="614"/>
      <c r="C770" s="615"/>
      <c r="D770" s="614"/>
      <c r="E770" s="614"/>
      <c r="F770" s="614"/>
      <c r="G770" s="614"/>
      <c r="H770" s="614"/>
      <c r="I770" s="614"/>
      <c r="J770" s="614"/>
      <c r="K770" s="614"/>
      <c r="L770" s="614"/>
      <c r="M770" s="614"/>
      <c r="N770" s="614"/>
      <c r="O770" s="614"/>
      <c r="P770" s="614"/>
      <c r="Q770" s="614"/>
      <c r="R770" s="614"/>
      <c r="S770" s="614"/>
      <c r="T770" s="614"/>
      <c r="U770" s="614"/>
      <c r="V770" s="614"/>
      <c r="W770" s="614"/>
      <c r="X770" s="614"/>
      <c r="Y770" s="614"/>
      <c r="Z770" s="614"/>
      <c r="AA770" s="614"/>
      <c r="AB770" s="614"/>
    </row>
    <row r="771" spans="1:28" ht="12.75">
      <c r="A771" s="614"/>
      <c r="B771" s="614"/>
      <c r="C771" s="615"/>
      <c r="D771" s="614"/>
      <c r="E771" s="614"/>
      <c r="F771" s="614"/>
      <c r="G771" s="614"/>
      <c r="H771" s="614"/>
      <c r="I771" s="614"/>
      <c r="J771" s="614"/>
      <c r="K771" s="614"/>
      <c r="L771" s="614"/>
      <c r="M771" s="614"/>
      <c r="N771" s="614"/>
      <c r="O771" s="614"/>
      <c r="P771" s="614"/>
      <c r="Q771" s="614"/>
      <c r="R771" s="614"/>
      <c r="S771" s="614"/>
      <c r="T771" s="614"/>
      <c r="U771" s="614"/>
      <c r="V771" s="614"/>
      <c r="W771" s="614"/>
      <c r="X771" s="614"/>
      <c r="Y771" s="614"/>
      <c r="Z771" s="614"/>
      <c r="AA771" s="614"/>
      <c r="AB771" s="614"/>
    </row>
    <row r="772" spans="1:28" ht="12.75">
      <c r="A772" s="614"/>
      <c r="B772" s="614"/>
      <c r="C772" s="615"/>
      <c r="D772" s="614"/>
      <c r="E772" s="614"/>
      <c r="F772" s="614"/>
      <c r="G772" s="614"/>
      <c r="H772" s="614"/>
      <c r="I772" s="614"/>
      <c r="J772" s="614"/>
      <c r="K772" s="614"/>
      <c r="L772" s="614"/>
      <c r="M772" s="614"/>
      <c r="N772" s="614"/>
      <c r="O772" s="614"/>
      <c r="P772" s="614"/>
      <c r="Q772" s="614"/>
      <c r="R772" s="614"/>
      <c r="S772" s="614"/>
      <c r="T772" s="614"/>
      <c r="U772" s="614"/>
      <c r="V772" s="614"/>
      <c r="W772" s="614"/>
      <c r="X772" s="614"/>
      <c r="Y772" s="614"/>
      <c r="Z772" s="614"/>
      <c r="AA772" s="614"/>
      <c r="AB772" s="614"/>
    </row>
    <row r="773" spans="1:28" ht="12.75">
      <c r="A773" s="614"/>
      <c r="B773" s="614"/>
      <c r="C773" s="615"/>
      <c r="D773" s="614"/>
      <c r="E773" s="614"/>
      <c r="F773" s="614"/>
      <c r="G773" s="614"/>
      <c r="H773" s="614"/>
      <c r="I773" s="614"/>
      <c r="J773" s="614"/>
      <c r="K773" s="614"/>
      <c r="L773" s="614"/>
      <c r="M773" s="614"/>
      <c r="N773" s="614"/>
      <c r="O773" s="614"/>
      <c r="P773" s="614"/>
      <c r="Q773" s="614"/>
      <c r="R773" s="614"/>
      <c r="S773" s="614"/>
      <c r="T773" s="614"/>
      <c r="U773" s="614"/>
      <c r="V773" s="614"/>
      <c r="W773" s="614"/>
      <c r="X773" s="614"/>
      <c r="Y773" s="614"/>
      <c r="Z773" s="614"/>
      <c r="AA773" s="614"/>
      <c r="AB773" s="614"/>
    </row>
    <row r="774" spans="1:28" ht="12.75">
      <c r="A774" s="614"/>
      <c r="B774" s="614"/>
      <c r="C774" s="615"/>
      <c r="D774" s="614"/>
      <c r="E774" s="614"/>
      <c r="F774" s="614"/>
      <c r="G774" s="614"/>
      <c r="H774" s="614"/>
      <c r="I774" s="614"/>
      <c r="J774" s="614"/>
      <c r="K774" s="614"/>
      <c r="L774" s="614"/>
      <c r="M774" s="614"/>
      <c r="N774" s="614"/>
      <c r="O774" s="614"/>
      <c r="P774" s="614"/>
      <c r="Q774" s="614"/>
      <c r="R774" s="614"/>
      <c r="S774" s="614"/>
      <c r="T774" s="614"/>
      <c r="U774" s="614"/>
      <c r="V774" s="614"/>
      <c r="W774" s="614"/>
      <c r="X774" s="614"/>
      <c r="Y774" s="614"/>
      <c r="Z774" s="614"/>
      <c r="AA774" s="614"/>
      <c r="AB774" s="614"/>
    </row>
    <row r="775" spans="1:28" ht="12.75">
      <c r="A775" s="614"/>
      <c r="B775" s="614"/>
      <c r="C775" s="615"/>
      <c r="D775" s="614"/>
      <c r="E775" s="614"/>
      <c r="F775" s="614"/>
      <c r="G775" s="614"/>
      <c r="H775" s="614"/>
      <c r="I775" s="614"/>
      <c r="J775" s="614"/>
      <c r="K775" s="614"/>
      <c r="L775" s="614"/>
      <c r="M775" s="614"/>
      <c r="N775" s="614"/>
      <c r="O775" s="614"/>
      <c r="P775" s="614"/>
      <c r="Q775" s="614"/>
      <c r="R775" s="614"/>
      <c r="S775" s="614"/>
      <c r="T775" s="614"/>
      <c r="U775" s="614"/>
      <c r="V775" s="614"/>
      <c r="W775" s="614"/>
      <c r="X775" s="614"/>
      <c r="Y775" s="614"/>
      <c r="Z775" s="614"/>
      <c r="AA775" s="614"/>
      <c r="AB775" s="614"/>
    </row>
    <row r="776" spans="1:28" ht="12.75">
      <c r="A776" s="614"/>
      <c r="B776" s="614"/>
      <c r="C776" s="615"/>
      <c r="D776" s="614"/>
      <c r="E776" s="614"/>
      <c r="F776" s="614"/>
      <c r="G776" s="614"/>
      <c r="H776" s="614"/>
      <c r="I776" s="614"/>
      <c r="J776" s="614"/>
      <c r="K776" s="614"/>
      <c r="L776" s="614"/>
      <c r="M776" s="614"/>
      <c r="N776" s="614"/>
      <c r="O776" s="614"/>
      <c r="P776" s="614"/>
      <c r="Q776" s="614"/>
      <c r="R776" s="614"/>
      <c r="S776" s="614"/>
      <c r="T776" s="614"/>
      <c r="U776" s="614"/>
      <c r="V776" s="614"/>
      <c r="W776" s="614"/>
      <c r="X776" s="614"/>
      <c r="Y776" s="614"/>
      <c r="Z776" s="614"/>
      <c r="AA776" s="614"/>
      <c r="AB776" s="614"/>
    </row>
    <row r="777" spans="1:28" ht="12.75">
      <c r="A777" s="614"/>
      <c r="B777" s="614"/>
      <c r="C777" s="615"/>
      <c r="D777" s="614"/>
      <c r="E777" s="614"/>
      <c r="F777" s="614"/>
      <c r="G777" s="614"/>
      <c r="H777" s="614"/>
      <c r="I777" s="614"/>
      <c r="J777" s="614"/>
      <c r="K777" s="614"/>
      <c r="L777" s="614"/>
      <c r="M777" s="614"/>
      <c r="N777" s="614"/>
      <c r="O777" s="614"/>
      <c r="P777" s="614"/>
      <c r="Q777" s="614"/>
      <c r="R777" s="614"/>
      <c r="S777" s="614"/>
      <c r="T777" s="614"/>
      <c r="U777" s="614"/>
      <c r="V777" s="614"/>
      <c r="W777" s="614"/>
      <c r="X777" s="614"/>
      <c r="Y777" s="614"/>
      <c r="Z777" s="614"/>
      <c r="AA777" s="614"/>
      <c r="AB777" s="614"/>
    </row>
    <row r="778" spans="1:28" ht="12.75">
      <c r="A778" s="614"/>
      <c r="B778" s="614"/>
      <c r="C778" s="615"/>
      <c r="D778" s="614"/>
      <c r="E778" s="614"/>
      <c r="F778" s="614"/>
      <c r="G778" s="614"/>
      <c r="H778" s="614"/>
      <c r="I778" s="614"/>
      <c r="J778" s="614"/>
      <c r="K778" s="614"/>
      <c r="L778" s="614"/>
      <c r="M778" s="614"/>
      <c r="N778" s="614"/>
      <c r="O778" s="614"/>
      <c r="P778" s="614"/>
      <c r="Q778" s="614"/>
      <c r="R778" s="614"/>
      <c r="S778" s="614"/>
      <c r="T778" s="614"/>
      <c r="U778" s="614"/>
      <c r="V778" s="614"/>
      <c r="W778" s="614"/>
      <c r="X778" s="614"/>
      <c r="Y778" s="614"/>
      <c r="Z778" s="614"/>
      <c r="AA778" s="614"/>
      <c r="AB778" s="614"/>
    </row>
    <row r="779" spans="1:28" ht="12.75">
      <c r="A779" s="614"/>
      <c r="B779" s="614"/>
      <c r="C779" s="615"/>
      <c r="D779" s="614"/>
      <c r="E779" s="614"/>
      <c r="F779" s="614"/>
      <c r="G779" s="614"/>
      <c r="H779" s="614"/>
      <c r="I779" s="614"/>
      <c r="J779" s="614"/>
      <c r="K779" s="614"/>
      <c r="L779" s="614"/>
      <c r="M779" s="614"/>
      <c r="N779" s="614"/>
      <c r="O779" s="614"/>
      <c r="P779" s="614"/>
      <c r="Q779" s="614"/>
      <c r="R779" s="614"/>
      <c r="S779" s="614"/>
      <c r="T779" s="614"/>
      <c r="U779" s="614"/>
      <c r="V779" s="614"/>
      <c r="W779" s="614"/>
      <c r="X779" s="614"/>
      <c r="Y779" s="614"/>
      <c r="Z779" s="614"/>
      <c r="AA779" s="614"/>
      <c r="AB779" s="614"/>
    </row>
    <row r="780" spans="1:28" ht="12.75">
      <c r="A780" s="614"/>
      <c r="B780" s="614"/>
      <c r="C780" s="615"/>
      <c r="D780" s="614"/>
      <c r="E780" s="614"/>
      <c r="F780" s="614"/>
      <c r="G780" s="614"/>
      <c r="H780" s="614"/>
      <c r="I780" s="614"/>
      <c r="J780" s="614"/>
      <c r="K780" s="614"/>
      <c r="L780" s="614"/>
      <c r="M780" s="614"/>
      <c r="N780" s="614"/>
      <c r="O780" s="614"/>
      <c r="P780" s="614"/>
      <c r="Q780" s="614"/>
      <c r="R780" s="614"/>
      <c r="S780" s="614"/>
      <c r="T780" s="614"/>
      <c r="U780" s="614"/>
      <c r="V780" s="614"/>
      <c r="W780" s="614"/>
      <c r="X780" s="614"/>
      <c r="Y780" s="614"/>
      <c r="Z780" s="614"/>
      <c r="AA780" s="614"/>
      <c r="AB780" s="614"/>
    </row>
    <row r="781" spans="1:28" ht="12.75">
      <c r="A781" s="614"/>
      <c r="B781" s="614"/>
      <c r="C781" s="615"/>
      <c r="D781" s="614"/>
      <c r="E781" s="614"/>
      <c r="F781" s="614"/>
      <c r="G781" s="614"/>
      <c r="H781" s="614"/>
      <c r="I781" s="614"/>
      <c r="J781" s="614"/>
      <c r="K781" s="614"/>
      <c r="L781" s="614"/>
      <c r="M781" s="614"/>
      <c r="N781" s="614"/>
      <c r="O781" s="614"/>
      <c r="P781" s="614"/>
      <c r="Q781" s="614"/>
      <c r="R781" s="614"/>
      <c r="S781" s="614"/>
      <c r="T781" s="614"/>
      <c r="U781" s="614"/>
      <c r="V781" s="614"/>
      <c r="W781" s="614"/>
      <c r="X781" s="614"/>
      <c r="Y781" s="614"/>
      <c r="Z781" s="614"/>
      <c r="AA781" s="614"/>
      <c r="AB781" s="614"/>
    </row>
    <row r="782" spans="1:28" ht="12.75">
      <c r="A782" s="614"/>
      <c r="B782" s="614"/>
      <c r="C782" s="615"/>
      <c r="D782" s="614"/>
      <c r="E782" s="614"/>
      <c r="F782" s="614"/>
      <c r="G782" s="614"/>
      <c r="H782" s="614"/>
      <c r="I782" s="614"/>
      <c r="J782" s="614"/>
      <c r="K782" s="614"/>
      <c r="L782" s="614"/>
      <c r="M782" s="614"/>
      <c r="N782" s="614"/>
      <c r="O782" s="614"/>
      <c r="P782" s="614"/>
      <c r="Q782" s="614"/>
      <c r="R782" s="614"/>
      <c r="S782" s="614"/>
      <c r="T782" s="614"/>
      <c r="U782" s="614"/>
      <c r="V782" s="614"/>
      <c r="W782" s="614"/>
      <c r="X782" s="614"/>
      <c r="Y782" s="614"/>
      <c r="Z782" s="614"/>
      <c r="AA782" s="614"/>
      <c r="AB782" s="614"/>
    </row>
    <row r="783" spans="1:28" ht="12.75">
      <c r="A783" s="614"/>
      <c r="B783" s="614"/>
      <c r="C783" s="615"/>
      <c r="D783" s="614"/>
      <c r="E783" s="614"/>
      <c r="F783" s="614"/>
      <c r="G783" s="614"/>
      <c r="H783" s="614"/>
      <c r="I783" s="614"/>
      <c r="J783" s="614"/>
      <c r="K783" s="614"/>
      <c r="L783" s="614"/>
      <c r="M783" s="614"/>
      <c r="N783" s="614"/>
      <c r="O783" s="614"/>
      <c r="P783" s="614"/>
      <c r="Q783" s="614"/>
      <c r="R783" s="614"/>
      <c r="S783" s="614"/>
      <c r="T783" s="614"/>
      <c r="U783" s="614"/>
      <c r="V783" s="614"/>
      <c r="W783" s="614"/>
      <c r="X783" s="614"/>
      <c r="Y783" s="614"/>
      <c r="Z783" s="614"/>
      <c r="AA783" s="614"/>
      <c r="AB783" s="614"/>
    </row>
    <row r="784" spans="1:28" ht="12.75">
      <c r="A784" s="614"/>
      <c r="B784" s="614"/>
      <c r="C784" s="615"/>
      <c r="D784" s="614"/>
      <c r="E784" s="614"/>
      <c r="F784" s="614"/>
      <c r="G784" s="614"/>
      <c r="H784" s="614"/>
      <c r="I784" s="614"/>
      <c r="J784" s="614"/>
      <c r="K784" s="614"/>
      <c r="L784" s="614"/>
      <c r="M784" s="614"/>
      <c r="N784" s="614"/>
      <c r="O784" s="614"/>
      <c r="P784" s="614"/>
      <c r="Q784" s="614"/>
      <c r="R784" s="614"/>
      <c r="S784" s="614"/>
      <c r="T784" s="614"/>
      <c r="U784" s="614"/>
      <c r="V784" s="614"/>
      <c r="W784" s="614"/>
      <c r="X784" s="614"/>
      <c r="Y784" s="614"/>
      <c r="Z784" s="614"/>
      <c r="AA784" s="614"/>
      <c r="AB784" s="614"/>
    </row>
    <row r="785" spans="1:28" ht="12.75">
      <c r="A785" s="614"/>
      <c r="B785" s="614"/>
      <c r="C785" s="615"/>
      <c r="D785" s="614"/>
      <c r="E785" s="614"/>
      <c r="F785" s="614"/>
      <c r="G785" s="614"/>
      <c r="H785" s="614"/>
      <c r="I785" s="614"/>
      <c r="J785" s="614"/>
      <c r="K785" s="614"/>
      <c r="L785" s="614"/>
      <c r="M785" s="614"/>
      <c r="N785" s="614"/>
      <c r="O785" s="614"/>
      <c r="P785" s="614"/>
      <c r="Q785" s="614"/>
      <c r="R785" s="614"/>
      <c r="S785" s="614"/>
      <c r="T785" s="614"/>
      <c r="U785" s="614"/>
      <c r="V785" s="614"/>
      <c r="W785" s="614"/>
      <c r="X785" s="614"/>
      <c r="Y785" s="614"/>
      <c r="Z785" s="614"/>
      <c r="AA785" s="614"/>
      <c r="AB785" s="614"/>
    </row>
    <row r="786" spans="1:28" ht="12.75">
      <c r="A786" s="614"/>
      <c r="B786" s="614"/>
      <c r="C786" s="615"/>
      <c r="D786" s="614"/>
      <c r="E786" s="614"/>
      <c r="F786" s="614"/>
      <c r="G786" s="614"/>
      <c r="H786" s="614"/>
      <c r="I786" s="614"/>
      <c r="J786" s="614"/>
      <c r="K786" s="614"/>
      <c r="L786" s="614"/>
      <c r="M786" s="614"/>
      <c r="N786" s="614"/>
      <c r="O786" s="614"/>
      <c r="P786" s="614"/>
      <c r="Q786" s="614"/>
      <c r="R786" s="614"/>
      <c r="S786" s="614"/>
      <c r="T786" s="614"/>
      <c r="U786" s="614"/>
      <c r="V786" s="614"/>
      <c r="W786" s="614"/>
      <c r="X786" s="614"/>
      <c r="Y786" s="614"/>
      <c r="Z786" s="614"/>
      <c r="AA786" s="614"/>
      <c r="AB786" s="614"/>
    </row>
    <row r="787" spans="1:28" ht="12.75">
      <c r="A787" s="614"/>
      <c r="B787" s="614"/>
      <c r="C787" s="615"/>
      <c r="D787" s="614"/>
      <c r="E787" s="614"/>
      <c r="F787" s="614"/>
      <c r="G787" s="614"/>
      <c r="H787" s="614"/>
      <c r="I787" s="614"/>
      <c r="J787" s="614"/>
      <c r="K787" s="614"/>
      <c r="L787" s="614"/>
      <c r="M787" s="614"/>
      <c r="N787" s="614"/>
      <c r="O787" s="614"/>
      <c r="P787" s="614"/>
      <c r="Q787" s="614"/>
      <c r="R787" s="614"/>
      <c r="S787" s="614"/>
      <c r="T787" s="614"/>
      <c r="U787" s="614"/>
      <c r="V787" s="614"/>
      <c r="W787" s="614"/>
      <c r="X787" s="614"/>
      <c r="Y787" s="614"/>
      <c r="Z787" s="614"/>
      <c r="AA787" s="614"/>
      <c r="AB787" s="614"/>
    </row>
    <row r="788" spans="1:28" ht="12.75">
      <c r="A788" s="614"/>
      <c r="B788" s="614"/>
      <c r="C788" s="615"/>
      <c r="D788" s="614"/>
      <c r="E788" s="614"/>
      <c r="F788" s="614"/>
      <c r="G788" s="614"/>
      <c r="H788" s="614"/>
      <c r="I788" s="614"/>
      <c r="J788" s="614"/>
      <c r="K788" s="614"/>
      <c r="L788" s="614"/>
      <c r="M788" s="614"/>
      <c r="N788" s="614"/>
      <c r="O788" s="614"/>
      <c r="P788" s="614"/>
      <c r="Q788" s="614"/>
      <c r="R788" s="614"/>
      <c r="S788" s="614"/>
      <c r="T788" s="614"/>
      <c r="U788" s="614"/>
      <c r="V788" s="614"/>
      <c r="W788" s="614"/>
      <c r="X788" s="614"/>
      <c r="Y788" s="614"/>
      <c r="Z788" s="614"/>
      <c r="AA788" s="614"/>
      <c r="AB788" s="614"/>
    </row>
    <row r="789" spans="1:28" ht="12.75">
      <c r="A789" s="614"/>
      <c r="B789" s="614"/>
      <c r="C789" s="615"/>
      <c r="D789" s="614"/>
      <c r="E789" s="614"/>
      <c r="F789" s="614"/>
      <c r="G789" s="614"/>
      <c r="H789" s="614"/>
      <c r="I789" s="614"/>
      <c r="J789" s="614"/>
      <c r="K789" s="614"/>
      <c r="L789" s="614"/>
      <c r="M789" s="614"/>
      <c r="N789" s="614"/>
      <c r="O789" s="614"/>
      <c r="P789" s="614"/>
      <c r="Q789" s="614"/>
      <c r="R789" s="614"/>
      <c r="S789" s="614"/>
      <c r="T789" s="614"/>
      <c r="U789" s="614"/>
      <c r="V789" s="614"/>
      <c r="W789" s="614"/>
      <c r="X789" s="614"/>
      <c r="Y789" s="614"/>
      <c r="Z789" s="614"/>
      <c r="AA789" s="614"/>
      <c r="AB789" s="614"/>
    </row>
    <row r="790" spans="1:28" ht="12.75">
      <c r="A790" s="614"/>
      <c r="B790" s="614"/>
      <c r="C790" s="615"/>
      <c r="D790" s="614"/>
      <c r="E790" s="614"/>
      <c r="F790" s="614"/>
      <c r="G790" s="614"/>
      <c r="H790" s="614"/>
      <c r="I790" s="614"/>
      <c r="J790" s="614"/>
      <c r="K790" s="614"/>
      <c r="L790" s="614"/>
      <c r="M790" s="614"/>
      <c r="N790" s="614"/>
      <c r="O790" s="614"/>
      <c r="P790" s="614"/>
      <c r="Q790" s="614"/>
      <c r="R790" s="614"/>
      <c r="S790" s="614"/>
      <c r="T790" s="614"/>
      <c r="U790" s="614"/>
      <c r="V790" s="614"/>
      <c r="W790" s="614"/>
      <c r="X790" s="614"/>
      <c r="Y790" s="614"/>
      <c r="Z790" s="614"/>
      <c r="AA790" s="614"/>
      <c r="AB790" s="614"/>
    </row>
    <row r="791" spans="1:28" ht="12.75">
      <c r="A791" s="614"/>
      <c r="B791" s="614"/>
      <c r="C791" s="615"/>
      <c r="D791" s="614"/>
      <c r="E791" s="614"/>
      <c r="F791" s="614"/>
      <c r="G791" s="614"/>
      <c r="H791" s="614"/>
      <c r="I791" s="614"/>
      <c r="J791" s="614"/>
      <c r="K791" s="614"/>
      <c r="L791" s="614"/>
      <c r="M791" s="614"/>
      <c r="N791" s="614"/>
      <c r="O791" s="614"/>
      <c r="P791" s="614"/>
      <c r="Q791" s="614"/>
      <c r="R791" s="614"/>
      <c r="S791" s="614"/>
      <c r="T791" s="614"/>
      <c r="U791" s="614"/>
      <c r="V791" s="614"/>
      <c r="W791" s="614"/>
      <c r="X791" s="614"/>
      <c r="Y791" s="614"/>
      <c r="Z791" s="614"/>
      <c r="AA791" s="614"/>
      <c r="AB791" s="614"/>
    </row>
    <row r="792" spans="1:28" ht="12.75">
      <c r="A792" s="614"/>
      <c r="B792" s="614"/>
      <c r="C792" s="615"/>
      <c r="D792" s="614"/>
      <c r="E792" s="614"/>
      <c r="F792" s="614"/>
      <c r="G792" s="614"/>
      <c r="H792" s="614"/>
      <c r="I792" s="614"/>
      <c r="J792" s="614"/>
      <c r="K792" s="614"/>
      <c r="L792" s="614"/>
      <c r="M792" s="614"/>
      <c r="N792" s="614"/>
      <c r="O792" s="614"/>
      <c r="P792" s="614"/>
      <c r="Q792" s="614"/>
      <c r="R792" s="614"/>
      <c r="S792" s="614"/>
      <c r="T792" s="614"/>
      <c r="U792" s="614"/>
      <c r="V792" s="614"/>
      <c r="W792" s="614"/>
      <c r="X792" s="614"/>
      <c r="Y792" s="614"/>
      <c r="Z792" s="614"/>
      <c r="AA792" s="614"/>
      <c r="AB792" s="614"/>
    </row>
    <row r="793" spans="1:28" ht="12.75">
      <c r="A793" s="614"/>
      <c r="B793" s="614"/>
      <c r="C793" s="615"/>
      <c r="D793" s="614"/>
      <c r="E793" s="614"/>
      <c r="F793" s="614"/>
      <c r="G793" s="614"/>
      <c r="H793" s="614"/>
      <c r="I793" s="614"/>
      <c r="J793" s="614"/>
      <c r="K793" s="614"/>
      <c r="L793" s="614"/>
      <c r="M793" s="614"/>
      <c r="N793" s="614"/>
      <c r="O793" s="614"/>
      <c r="P793" s="614"/>
      <c r="Q793" s="614"/>
      <c r="R793" s="614"/>
      <c r="S793" s="614"/>
      <c r="T793" s="614"/>
      <c r="U793" s="614"/>
      <c r="V793" s="614"/>
      <c r="W793" s="614"/>
      <c r="X793" s="614"/>
      <c r="Y793" s="614"/>
      <c r="Z793" s="614"/>
      <c r="AA793" s="614"/>
      <c r="AB793" s="614"/>
    </row>
    <row r="794" spans="1:28" ht="12.75">
      <c r="A794" s="614"/>
      <c r="B794" s="614"/>
      <c r="C794" s="615"/>
      <c r="D794" s="614"/>
      <c r="E794" s="614"/>
      <c r="F794" s="614"/>
      <c r="G794" s="614"/>
      <c r="H794" s="614"/>
      <c r="I794" s="614"/>
      <c r="J794" s="614"/>
      <c r="K794" s="614"/>
      <c r="L794" s="614"/>
      <c r="M794" s="614"/>
      <c r="N794" s="614"/>
      <c r="O794" s="614"/>
      <c r="P794" s="614"/>
      <c r="Q794" s="614"/>
      <c r="R794" s="614"/>
      <c r="S794" s="614"/>
      <c r="T794" s="614"/>
      <c r="U794" s="614"/>
      <c r="V794" s="614"/>
      <c r="W794" s="614"/>
      <c r="X794" s="614"/>
      <c r="Y794" s="614"/>
      <c r="Z794" s="614"/>
      <c r="AA794" s="614"/>
      <c r="AB794" s="614"/>
    </row>
    <row r="795" spans="1:28" ht="12.75">
      <c r="A795" s="614"/>
      <c r="B795" s="614"/>
      <c r="C795" s="615"/>
      <c r="D795" s="614"/>
      <c r="E795" s="614"/>
      <c r="F795" s="614"/>
      <c r="G795" s="614"/>
      <c r="H795" s="614"/>
      <c r="I795" s="614"/>
      <c r="J795" s="614"/>
      <c r="K795" s="614"/>
      <c r="L795" s="614"/>
      <c r="M795" s="614"/>
      <c r="N795" s="614"/>
      <c r="O795" s="614"/>
      <c r="P795" s="614"/>
      <c r="Q795" s="614"/>
      <c r="R795" s="614"/>
      <c r="S795" s="614"/>
      <c r="T795" s="614"/>
      <c r="U795" s="614"/>
      <c r="V795" s="614"/>
      <c r="W795" s="614"/>
      <c r="X795" s="614"/>
      <c r="Y795" s="614"/>
      <c r="Z795" s="614"/>
      <c r="AA795" s="614"/>
      <c r="AB795" s="614"/>
    </row>
    <row r="796" spans="1:28" ht="12.75">
      <c r="A796" s="614"/>
      <c r="B796" s="614"/>
      <c r="C796" s="615"/>
      <c r="D796" s="614"/>
      <c r="E796" s="614"/>
      <c r="F796" s="614"/>
      <c r="G796" s="614"/>
      <c r="H796" s="614"/>
      <c r="I796" s="614"/>
      <c r="J796" s="614"/>
      <c r="K796" s="614"/>
      <c r="L796" s="614"/>
      <c r="M796" s="614"/>
      <c r="N796" s="614"/>
      <c r="O796" s="614"/>
      <c r="P796" s="614"/>
      <c r="Q796" s="614"/>
      <c r="R796" s="614"/>
      <c r="S796" s="614"/>
      <c r="T796" s="614"/>
      <c r="U796" s="614"/>
      <c r="V796" s="614"/>
      <c r="W796" s="614"/>
      <c r="X796" s="614"/>
      <c r="Y796" s="614"/>
      <c r="Z796" s="614"/>
      <c r="AA796" s="614"/>
      <c r="AB796" s="614"/>
    </row>
    <row r="797" spans="1:28" ht="12.75">
      <c r="A797" s="614"/>
      <c r="B797" s="614"/>
      <c r="C797" s="615"/>
      <c r="D797" s="614"/>
      <c r="E797" s="614"/>
      <c r="F797" s="614"/>
      <c r="G797" s="614"/>
      <c r="H797" s="614"/>
      <c r="I797" s="614"/>
      <c r="J797" s="614"/>
      <c r="K797" s="614"/>
      <c r="L797" s="614"/>
      <c r="M797" s="614"/>
      <c r="N797" s="614"/>
      <c r="O797" s="614"/>
      <c r="P797" s="614"/>
      <c r="Q797" s="614"/>
      <c r="R797" s="614"/>
      <c r="S797" s="614"/>
      <c r="T797" s="614"/>
      <c r="U797" s="614"/>
      <c r="V797" s="614"/>
      <c r="W797" s="614"/>
      <c r="X797" s="614"/>
      <c r="Y797" s="614"/>
      <c r="Z797" s="614"/>
      <c r="AA797" s="614"/>
      <c r="AB797" s="614"/>
    </row>
    <row r="798" spans="1:28" ht="12.75">
      <c r="A798" s="614"/>
      <c r="B798" s="614"/>
      <c r="C798" s="615"/>
      <c r="D798" s="614"/>
      <c r="E798" s="614"/>
      <c r="F798" s="614"/>
      <c r="G798" s="614"/>
      <c r="H798" s="614"/>
      <c r="I798" s="614"/>
      <c r="J798" s="614"/>
      <c r="K798" s="614"/>
      <c r="L798" s="614"/>
      <c r="M798" s="614"/>
      <c r="N798" s="614"/>
      <c r="O798" s="614"/>
      <c r="P798" s="614"/>
      <c r="Q798" s="614"/>
      <c r="R798" s="614"/>
      <c r="S798" s="614"/>
      <c r="T798" s="614"/>
      <c r="U798" s="614"/>
      <c r="V798" s="614"/>
      <c r="W798" s="614"/>
      <c r="X798" s="614"/>
      <c r="Y798" s="614"/>
      <c r="Z798" s="614"/>
      <c r="AA798" s="614"/>
      <c r="AB798" s="614"/>
    </row>
    <row r="799" spans="1:28" ht="12.75">
      <c r="A799" s="614"/>
      <c r="B799" s="614"/>
      <c r="C799" s="615"/>
      <c r="D799" s="614"/>
      <c r="E799" s="614"/>
      <c r="F799" s="614"/>
      <c r="G799" s="614"/>
      <c r="H799" s="614"/>
      <c r="I799" s="614"/>
      <c r="J799" s="614"/>
      <c r="K799" s="614"/>
      <c r="L799" s="614"/>
      <c r="M799" s="614"/>
      <c r="N799" s="614"/>
      <c r="O799" s="614"/>
      <c r="P799" s="614"/>
      <c r="Q799" s="614"/>
      <c r="R799" s="614"/>
      <c r="S799" s="614"/>
      <c r="T799" s="614"/>
      <c r="U799" s="614"/>
      <c r="V799" s="614"/>
      <c r="W799" s="614"/>
      <c r="X799" s="614"/>
      <c r="Y799" s="614"/>
      <c r="Z799" s="614"/>
      <c r="AA799" s="614"/>
      <c r="AB799" s="614"/>
    </row>
    <row r="800" spans="1:28" ht="12.75">
      <c r="A800" s="614"/>
      <c r="B800" s="614"/>
      <c r="C800" s="615"/>
      <c r="D800" s="614"/>
      <c r="E800" s="614"/>
      <c r="F800" s="614"/>
      <c r="G800" s="614"/>
      <c r="H800" s="614"/>
      <c r="I800" s="614"/>
      <c r="J800" s="614"/>
      <c r="K800" s="614"/>
      <c r="L800" s="614"/>
      <c r="M800" s="614"/>
      <c r="N800" s="614"/>
      <c r="O800" s="614"/>
      <c r="P800" s="614"/>
      <c r="Q800" s="614"/>
      <c r="R800" s="614"/>
      <c r="S800" s="614"/>
      <c r="T800" s="614"/>
      <c r="U800" s="614"/>
      <c r="V800" s="614"/>
      <c r="W800" s="614"/>
      <c r="X800" s="614"/>
      <c r="Y800" s="614"/>
      <c r="Z800" s="614"/>
      <c r="AA800" s="614"/>
      <c r="AB800" s="614"/>
    </row>
    <row r="801" spans="1:28" ht="12.75">
      <c r="A801" s="614"/>
      <c r="B801" s="614"/>
      <c r="C801" s="615"/>
      <c r="D801" s="614"/>
      <c r="E801" s="614"/>
      <c r="F801" s="614"/>
      <c r="G801" s="614"/>
      <c r="H801" s="614"/>
      <c r="I801" s="614"/>
      <c r="J801" s="614"/>
      <c r="K801" s="614"/>
      <c r="L801" s="614"/>
      <c r="M801" s="614"/>
      <c r="N801" s="614"/>
      <c r="O801" s="614"/>
      <c r="P801" s="614"/>
      <c r="Q801" s="614"/>
      <c r="R801" s="614"/>
      <c r="S801" s="614"/>
      <c r="T801" s="614"/>
      <c r="U801" s="614"/>
      <c r="V801" s="614"/>
      <c r="W801" s="614"/>
      <c r="X801" s="614"/>
      <c r="Y801" s="614"/>
      <c r="Z801" s="614"/>
      <c r="AA801" s="614"/>
      <c r="AB801" s="614"/>
    </row>
    <row r="802" spans="1:28" ht="12.75">
      <c r="A802" s="614"/>
      <c r="B802" s="614"/>
      <c r="C802" s="615"/>
      <c r="D802" s="614"/>
      <c r="E802" s="614"/>
      <c r="F802" s="614"/>
      <c r="G802" s="614"/>
      <c r="H802" s="614"/>
      <c r="I802" s="614"/>
      <c r="J802" s="614"/>
      <c r="K802" s="614"/>
      <c r="L802" s="614"/>
      <c r="M802" s="614"/>
      <c r="N802" s="614"/>
      <c r="O802" s="614"/>
      <c r="P802" s="614"/>
      <c r="Q802" s="614"/>
      <c r="R802" s="614"/>
      <c r="S802" s="614"/>
      <c r="T802" s="614"/>
      <c r="U802" s="614"/>
      <c r="V802" s="614"/>
      <c r="W802" s="614"/>
      <c r="X802" s="614"/>
      <c r="Y802" s="614"/>
      <c r="Z802" s="614"/>
      <c r="AA802" s="614"/>
      <c r="AB802" s="614"/>
    </row>
    <row r="803" spans="1:28" ht="12.75">
      <c r="A803" s="614"/>
      <c r="B803" s="614"/>
      <c r="C803" s="615"/>
      <c r="D803" s="614"/>
      <c r="E803" s="614"/>
      <c r="F803" s="614"/>
      <c r="G803" s="614"/>
      <c r="H803" s="614"/>
      <c r="I803" s="614"/>
      <c r="J803" s="614"/>
      <c r="K803" s="614"/>
      <c r="L803" s="614"/>
      <c r="M803" s="614"/>
      <c r="N803" s="614"/>
      <c r="O803" s="614"/>
      <c r="P803" s="614"/>
      <c r="Q803" s="614"/>
      <c r="R803" s="614"/>
      <c r="S803" s="614"/>
      <c r="T803" s="614"/>
      <c r="U803" s="614"/>
      <c r="V803" s="614"/>
      <c r="W803" s="614"/>
      <c r="X803" s="614"/>
      <c r="Y803" s="614"/>
      <c r="Z803" s="614"/>
      <c r="AA803" s="614"/>
      <c r="AB803" s="614"/>
    </row>
    <row r="804" spans="1:28" ht="12.75">
      <c r="A804" s="614"/>
      <c r="B804" s="614"/>
      <c r="C804" s="615"/>
      <c r="D804" s="614"/>
      <c r="E804" s="614"/>
      <c r="F804" s="614"/>
      <c r="G804" s="614"/>
      <c r="H804" s="614"/>
      <c r="I804" s="614"/>
      <c r="J804" s="614"/>
      <c r="K804" s="614"/>
      <c r="L804" s="614"/>
      <c r="M804" s="614"/>
      <c r="N804" s="614"/>
      <c r="O804" s="614"/>
      <c r="P804" s="614"/>
      <c r="Q804" s="614"/>
      <c r="R804" s="614"/>
      <c r="S804" s="614"/>
      <c r="T804" s="614"/>
      <c r="U804" s="614"/>
      <c r="V804" s="614"/>
      <c r="W804" s="614"/>
      <c r="X804" s="614"/>
      <c r="Y804" s="614"/>
      <c r="Z804" s="614"/>
      <c r="AA804" s="614"/>
      <c r="AB804" s="614"/>
    </row>
    <row r="805" spans="1:28" ht="12.75">
      <c r="A805" s="614"/>
      <c r="B805" s="614"/>
      <c r="C805" s="615"/>
      <c r="D805" s="614"/>
      <c r="E805" s="614"/>
      <c r="F805" s="614"/>
      <c r="G805" s="614"/>
      <c r="H805" s="614"/>
      <c r="I805" s="614"/>
      <c r="J805" s="614"/>
      <c r="K805" s="614"/>
      <c r="L805" s="614"/>
      <c r="M805" s="614"/>
      <c r="N805" s="614"/>
      <c r="O805" s="614"/>
      <c r="P805" s="614"/>
      <c r="Q805" s="614"/>
      <c r="R805" s="614"/>
      <c r="S805" s="614"/>
      <c r="T805" s="614"/>
      <c r="U805" s="614"/>
      <c r="V805" s="614"/>
      <c r="W805" s="614"/>
      <c r="X805" s="614"/>
      <c r="Y805" s="614"/>
      <c r="Z805" s="614"/>
      <c r="AA805" s="614"/>
      <c r="AB805" s="614"/>
    </row>
    <row r="806" spans="1:28" ht="12.75">
      <c r="A806" s="614"/>
      <c r="B806" s="614"/>
      <c r="C806" s="615"/>
      <c r="D806" s="614"/>
      <c r="E806" s="614"/>
      <c r="F806" s="614"/>
      <c r="G806" s="614"/>
      <c r="H806" s="614"/>
      <c r="I806" s="614"/>
      <c r="J806" s="614"/>
      <c r="K806" s="614"/>
      <c r="L806" s="614"/>
      <c r="M806" s="614"/>
      <c r="N806" s="614"/>
      <c r="O806" s="614"/>
      <c r="P806" s="614"/>
      <c r="Q806" s="614"/>
      <c r="R806" s="614"/>
      <c r="S806" s="614"/>
      <c r="T806" s="614"/>
      <c r="U806" s="614"/>
      <c r="V806" s="614"/>
      <c r="W806" s="614"/>
      <c r="X806" s="614"/>
      <c r="Y806" s="614"/>
      <c r="Z806" s="614"/>
      <c r="AA806" s="614"/>
      <c r="AB806" s="614"/>
    </row>
    <row r="807" spans="1:28" ht="12.75">
      <c r="A807" s="614"/>
      <c r="B807" s="614"/>
      <c r="C807" s="615"/>
      <c r="D807" s="614"/>
      <c r="E807" s="614"/>
      <c r="F807" s="614"/>
      <c r="G807" s="614"/>
      <c r="H807" s="614"/>
      <c r="I807" s="614"/>
      <c r="J807" s="614"/>
      <c r="K807" s="614"/>
      <c r="L807" s="614"/>
      <c r="M807" s="614"/>
      <c r="N807" s="614"/>
      <c r="O807" s="614"/>
      <c r="P807" s="614"/>
      <c r="Q807" s="614"/>
      <c r="R807" s="614"/>
      <c r="S807" s="614"/>
      <c r="T807" s="614"/>
      <c r="U807" s="614"/>
      <c r="V807" s="614"/>
      <c r="W807" s="614"/>
      <c r="X807" s="614"/>
      <c r="Y807" s="614"/>
      <c r="Z807" s="614"/>
      <c r="AA807" s="614"/>
      <c r="AB807" s="614"/>
    </row>
    <row r="808" spans="1:28" ht="12.75">
      <c r="A808" s="614"/>
      <c r="B808" s="614"/>
      <c r="C808" s="615"/>
      <c r="D808" s="614"/>
      <c r="E808" s="614"/>
      <c r="F808" s="614"/>
      <c r="G808" s="614"/>
      <c r="H808" s="614"/>
      <c r="I808" s="614"/>
      <c r="J808" s="614"/>
      <c r="K808" s="614"/>
      <c r="L808" s="614"/>
      <c r="M808" s="614"/>
      <c r="N808" s="614"/>
      <c r="O808" s="614"/>
      <c r="P808" s="614"/>
      <c r="Q808" s="614"/>
      <c r="R808" s="614"/>
      <c r="S808" s="614"/>
      <c r="T808" s="614"/>
      <c r="U808" s="614"/>
      <c r="V808" s="614"/>
      <c r="W808" s="614"/>
      <c r="X808" s="614"/>
      <c r="Y808" s="614"/>
      <c r="Z808" s="614"/>
      <c r="AA808" s="614"/>
      <c r="AB808" s="614"/>
    </row>
    <row r="809" spans="1:28" ht="12.75">
      <c r="A809" s="614"/>
      <c r="B809" s="614"/>
      <c r="C809" s="615"/>
      <c r="D809" s="614"/>
      <c r="E809" s="614"/>
      <c r="F809" s="614"/>
      <c r="G809" s="614"/>
      <c r="H809" s="614"/>
      <c r="I809" s="614"/>
      <c r="J809" s="614"/>
      <c r="K809" s="614"/>
      <c r="L809" s="614"/>
      <c r="M809" s="614"/>
      <c r="N809" s="614"/>
      <c r="O809" s="614"/>
      <c r="P809" s="614"/>
      <c r="Q809" s="614"/>
      <c r="R809" s="614"/>
      <c r="S809" s="614"/>
      <c r="T809" s="614"/>
      <c r="U809" s="614"/>
      <c r="V809" s="614"/>
      <c r="W809" s="614"/>
      <c r="X809" s="614"/>
      <c r="Y809" s="614"/>
      <c r="Z809" s="614"/>
      <c r="AA809" s="614"/>
      <c r="AB809" s="614"/>
    </row>
    <row r="810" spans="1:28" ht="12.75">
      <c r="A810" s="614"/>
      <c r="B810" s="614"/>
      <c r="C810" s="615"/>
      <c r="D810" s="614"/>
      <c r="E810" s="614"/>
      <c r="F810" s="614"/>
      <c r="G810" s="614"/>
      <c r="H810" s="614"/>
      <c r="I810" s="614"/>
      <c r="J810" s="614"/>
      <c r="K810" s="614"/>
      <c r="L810" s="614"/>
      <c r="M810" s="614"/>
      <c r="N810" s="614"/>
      <c r="O810" s="614"/>
      <c r="P810" s="614"/>
      <c r="Q810" s="614"/>
      <c r="R810" s="614"/>
      <c r="S810" s="614"/>
      <c r="T810" s="614"/>
      <c r="U810" s="614"/>
      <c r="V810" s="614"/>
      <c r="W810" s="614"/>
      <c r="X810" s="614"/>
      <c r="Y810" s="614"/>
      <c r="Z810" s="614"/>
      <c r="AA810" s="614"/>
      <c r="AB810" s="614"/>
    </row>
    <row r="811" spans="1:28" ht="12.75">
      <c r="A811" s="614"/>
      <c r="B811" s="614"/>
      <c r="C811" s="615"/>
      <c r="D811" s="614"/>
      <c r="E811" s="614"/>
      <c r="F811" s="614"/>
      <c r="G811" s="614"/>
      <c r="H811" s="614"/>
      <c r="I811" s="614"/>
      <c r="J811" s="614"/>
      <c r="K811" s="614"/>
      <c r="L811" s="614"/>
      <c r="M811" s="614"/>
      <c r="N811" s="614"/>
      <c r="O811" s="614"/>
      <c r="P811" s="614"/>
      <c r="Q811" s="614"/>
      <c r="R811" s="614"/>
      <c r="S811" s="614"/>
      <c r="T811" s="614"/>
      <c r="U811" s="614"/>
      <c r="V811" s="614"/>
      <c r="W811" s="614"/>
      <c r="X811" s="614"/>
      <c r="Y811" s="614"/>
      <c r="Z811" s="614"/>
      <c r="AA811" s="614"/>
      <c r="AB811" s="614"/>
    </row>
    <row r="812" spans="1:28" ht="12.75">
      <c r="A812" s="614"/>
      <c r="B812" s="614"/>
      <c r="C812" s="615"/>
      <c r="D812" s="614"/>
      <c r="E812" s="614"/>
      <c r="F812" s="614"/>
      <c r="G812" s="614"/>
      <c r="H812" s="614"/>
      <c r="I812" s="614"/>
      <c r="J812" s="614"/>
      <c r="K812" s="614"/>
      <c r="L812" s="614"/>
      <c r="M812" s="614"/>
      <c r="N812" s="614"/>
      <c r="O812" s="614"/>
      <c r="P812" s="614"/>
      <c r="Q812" s="614"/>
      <c r="R812" s="614"/>
      <c r="S812" s="614"/>
      <c r="T812" s="614"/>
      <c r="U812" s="614"/>
      <c r="V812" s="614"/>
      <c r="W812" s="614"/>
      <c r="X812" s="614"/>
      <c r="Y812" s="614"/>
      <c r="Z812" s="614"/>
      <c r="AA812" s="614"/>
      <c r="AB812" s="614"/>
    </row>
    <row r="813" spans="1:28" ht="12.75">
      <c r="A813" s="614"/>
      <c r="B813" s="614"/>
      <c r="C813" s="615"/>
      <c r="D813" s="614"/>
      <c r="E813" s="614"/>
      <c r="F813" s="614"/>
      <c r="G813" s="614"/>
      <c r="H813" s="614"/>
      <c r="I813" s="614"/>
      <c r="J813" s="614"/>
      <c r="K813" s="614"/>
      <c r="L813" s="614"/>
      <c r="M813" s="614"/>
      <c r="N813" s="614"/>
      <c r="O813" s="614"/>
      <c r="P813" s="614"/>
      <c r="Q813" s="614"/>
      <c r="R813" s="614"/>
      <c r="S813" s="614"/>
      <c r="T813" s="614"/>
      <c r="U813" s="614"/>
      <c r="V813" s="614"/>
      <c r="W813" s="614"/>
      <c r="X813" s="614"/>
      <c r="Y813" s="614"/>
      <c r="Z813" s="614"/>
      <c r="AA813" s="614"/>
      <c r="AB813" s="614"/>
    </row>
    <row r="814" spans="1:28" ht="12.75">
      <c r="A814" s="614"/>
      <c r="B814" s="614"/>
      <c r="C814" s="615"/>
      <c r="D814" s="614"/>
      <c r="E814" s="614"/>
      <c r="F814" s="614"/>
      <c r="G814" s="614"/>
      <c r="H814" s="614"/>
      <c r="I814" s="614"/>
      <c r="J814" s="614"/>
      <c r="K814" s="614"/>
      <c r="L814" s="614"/>
      <c r="M814" s="614"/>
      <c r="N814" s="614"/>
      <c r="O814" s="614"/>
      <c r="P814" s="614"/>
      <c r="Q814" s="614"/>
      <c r="R814" s="614"/>
      <c r="S814" s="614"/>
      <c r="T814" s="614"/>
      <c r="U814" s="614"/>
      <c r="V814" s="614"/>
      <c r="W814" s="614"/>
      <c r="X814" s="614"/>
      <c r="Y814" s="614"/>
      <c r="Z814" s="614"/>
      <c r="AA814" s="614"/>
      <c r="AB814" s="614"/>
    </row>
    <row r="815" spans="1:28" ht="12.75">
      <c r="A815" s="614"/>
      <c r="B815" s="614"/>
      <c r="C815" s="615"/>
      <c r="D815" s="614"/>
      <c r="E815" s="614"/>
      <c r="F815" s="614"/>
      <c r="G815" s="614"/>
      <c r="H815" s="614"/>
      <c r="I815" s="614"/>
      <c r="J815" s="614"/>
      <c r="K815" s="614"/>
      <c r="L815" s="614"/>
      <c r="M815" s="614"/>
      <c r="N815" s="614"/>
      <c r="O815" s="614"/>
      <c r="P815" s="614"/>
      <c r="Q815" s="614"/>
      <c r="R815" s="614"/>
      <c r="S815" s="614"/>
      <c r="T815" s="614"/>
      <c r="U815" s="614"/>
      <c r="V815" s="614"/>
      <c r="W815" s="614"/>
      <c r="X815" s="614"/>
      <c r="Y815" s="614"/>
      <c r="Z815" s="614"/>
      <c r="AA815" s="614"/>
      <c r="AB815" s="614"/>
    </row>
    <row r="816" spans="1:28" ht="12.75">
      <c r="A816" s="614"/>
      <c r="B816" s="614"/>
      <c r="C816" s="615"/>
      <c r="D816" s="614"/>
      <c r="E816" s="614"/>
      <c r="F816" s="614"/>
      <c r="G816" s="614"/>
      <c r="H816" s="614"/>
      <c r="I816" s="614"/>
      <c r="J816" s="614"/>
      <c r="K816" s="614"/>
      <c r="L816" s="614"/>
      <c r="M816" s="614"/>
      <c r="N816" s="614"/>
      <c r="O816" s="614"/>
      <c r="P816" s="614"/>
      <c r="Q816" s="614"/>
      <c r="R816" s="614"/>
      <c r="S816" s="614"/>
      <c r="T816" s="614"/>
      <c r="U816" s="614"/>
      <c r="V816" s="614"/>
      <c r="W816" s="614"/>
      <c r="X816" s="614"/>
      <c r="Y816" s="614"/>
      <c r="Z816" s="614"/>
      <c r="AA816" s="614"/>
      <c r="AB816" s="614"/>
    </row>
    <row r="817" spans="1:28" ht="12.75">
      <c r="A817" s="614"/>
      <c r="B817" s="614"/>
      <c r="C817" s="615"/>
      <c r="D817" s="614"/>
      <c r="E817" s="614"/>
      <c r="F817" s="614"/>
      <c r="G817" s="614"/>
      <c r="H817" s="614"/>
      <c r="I817" s="614"/>
      <c r="J817" s="614"/>
      <c r="K817" s="614"/>
      <c r="L817" s="614"/>
      <c r="M817" s="614"/>
      <c r="N817" s="614"/>
      <c r="O817" s="614"/>
      <c r="P817" s="614"/>
      <c r="Q817" s="614"/>
      <c r="R817" s="614"/>
      <c r="S817" s="614"/>
      <c r="T817" s="614"/>
      <c r="U817" s="614"/>
      <c r="V817" s="614"/>
      <c r="W817" s="614"/>
      <c r="X817" s="614"/>
      <c r="Y817" s="614"/>
      <c r="Z817" s="614"/>
      <c r="AA817" s="614"/>
      <c r="AB817" s="614"/>
    </row>
    <row r="818" spans="1:28" ht="12.75">
      <c r="A818" s="614"/>
      <c r="B818" s="614"/>
      <c r="C818" s="615"/>
      <c r="D818" s="614"/>
      <c r="E818" s="614"/>
      <c r="F818" s="614"/>
      <c r="G818" s="614"/>
      <c r="H818" s="614"/>
      <c r="I818" s="614"/>
      <c r="J818" s="614"/>
      <c r="K818" s="614"/>
      <c r="L818" s="614"/>
      <c r="M818" s="614"/>
      <c r="N818" s="614"/>
      <c r="O818" s="614"/>
      <c r="P818" s="614"/>
      <c r="Q818" s="614"/>
      <c r="R818" s="614"/>
      <c r="S818" s="614"/>
      <c r="T818" s="614"/>
      <c r="U818" s="614"/>
      <c r="V818" s="614"/>
      <c r="W818" s="614"/>
      <c r="X818" s="614"/>
      <c r="Y818" s="614"/>
      <c r="Z818" s="614"/>
      <c r="AA818" s="614"/>
      <c r="AB818" s="614"/>
    </row>
    <row r="819" spans="1:28" ht="12.75">
      <c r="A819" s="614"/>
      <c r="B819" s="614"/>
      <c r="C819" s="615"/>
      <c r="D819" s="614"/>
      <c r="E819" s="614"/>
      <c r="F819" s="614"/>
      <c r="G819" s="614"/>
      <c r="H819" s="614"/>
      <c r="I819" s="614"/>
      <c r="J819" s="614"/>
      <c r="K819" s="614"/>
      <c r="L819" s="614"/>
      <c r="M819" s="614"/>
      <c r="N819" s="614"/>
      <c r="O819" s="614"/>
      <c r="P819" s="614"/>
      <c r="Q819" s="614"/>
      <c r="R819" s="614"/>
      <c r="S819" s="614"/>
      <c r="T819" s="614"/>
      <c r="U819" s="614"/>
      <c r="V819" s="614"/>
      <c r="W819" s="614"/>
      <c r="X819" s="614"/>
      <c r="Y819" s="614"/>
      <c r="Z819" s="614"/>
      <c r="AA819" s="614"/>
      <c r="AB819" s="614"/>
    </row>
    <row r="820" spans="1:28" ht="12.75">
      <c r="A820" s="614"/>
      <c r="B820" s="614"/>
      <c r="C820" s="615"/>
      <c r="D820" s="614"/>
      <c r="E820" s="614"/>
      <c r="F820" s="614"/>
      <c r="G820" s="614"/>
      <c r="H820" s="614"/>
      <c r="I820" s="614"/>
      <c r="J820" s="614"/>
      <c r="K820" s="614"/>
      <c r="L820" s="614"/>
      <c r="M820" s="614"/>
      <c r="N820" s="614"/>
      <c r="O820" s="614"/>
      <c r="P820" s="614"/>
      <c r="Q820" s="614"/>
      <c r="R820" s="614"/>
      <c r="S820" s="614"/>
      <c r="T820" s="614"/>
      <c r="U820" s="614"/>
      <c r="V820" s="614"/>
      <c r="W820" s="614"/>
      <c r="X820" s="614"/>
      <c r="Y820" s="614"/>
      <c r="Z820" s="614"/>
      <c r="AA820" s="614"/>
      <c r="AB820" s="614"/>
    </row>
    <row r="821" spans="1:28" ht="12.75">
      <c r="A821" s="614"/>
      <c r="B821" s="614"/>
      <c r="C821" s="615"/>
      <c r="D821" s="614"/>
      <c r="E821" s="614"/>
      <c r="F821" s="614"/>
      <c r="G821" s="614"/>
      <c r="H821" s="614"/>
      <c r="I821" s="614"/>
      <c r="J821" s="614"/>
      <c r="K821" s="614"/>
      <c r="L821" s="614"/>
      <c r="M821" s="614"/>
      <c r="N821" s="614"/>
      <c r="O821" s="614"/>
      <c r="P821" s="614"/>
      <c r="Q821" s="614"/>
      <c r="R821" s="614"/>
      <c r="S821" s="614"/>
      <c r="T821" s="614"/>
      <c r="U821" s="614"/>
      <c r="V821" s="614"/>
      <c r="W821" s="614"/>
      <c r="X821" s="614"/>
      <c r="Y821" s="614"/>
      <c r="Z821" s="614"/>
      <c r="AA821" s="614"/>
      <c r="AB821" s="614"/>
    </row>
    <row r="822" spans="1:28" ht="12.75">
      <c r="A822" s="614"/>
      <c r="B822" s="614"/>
      <c r="C822" s="615"/>
      <c r="D822" s="614"/>
      <c r="E822" s="614"/>
      <c r="F822" s="614"/>
      <c r="G822" s="614"/>
      <c r="H822" s="614"/>
      <c r="I822" s="614"/>
      <c r="J822" s="614"/>
      <c r="K822" s="614"/>
      <c r="L822" s="614"/>
      <c r="M822" s="614"/>
      <c r="N822" s="614"/>
      <c r="O822" s="614"/>
      <c r="P822" s="614"/>
      <c r="Q822" s="614"/>
      <c r="R822" s="614"/>
      <c r="S822" s="614"/>
      <c r="T822" s="614"/>
      <c r="U822" s="614"/>
      <c r="V822" s="614"/>
      <c r="W822" s="614"/>
      <c r="X822" s="614"/>
      <c r="Y822" s="614"/>
      <c r="Z822" s="614"/>
      <c r="AA822" s="614"/>
      <c r="AB822" s="614"/>
    </row>
    <row r="823" spans="1:28" ht="12.75">
      <c r="A823" s="614"/>
      <c r="B823" s="614"/>
      <c r="C823" s="615"/>
      <c r="D823" s="614"/>
      <c r="E823" s="614"/>
      <c r="F823" s="614"/>
      <c r="G823" s="614"/>
      <c r="H823" s="614"/>
      <c r="I823" s="614"/>
      <c r="J823" s="614"/>
      <c r="K823" s="614"/>
      <c r="L823" s="614"/>
      <c r="M823" s="614"/>
      <c r="N823" s="614"/>
      <c r="O823" s="614"/>
      <c r="P823" s="614"/>
      <c r="Q823" s="614"/>
      <c r="R823" s="614"/>
      <c r="S823" s="614"/>
      <c r="T823" s="614"/>
      <c r="U823" s="614"/>
      <c r="V823" s="614"/>
      <c r="W823" s="614"/>
      <c r="X823" s="614"/>
      <c r="Y823" s="614"/>
      <c r="Z823" s="614"/>
      <c r="AA823" s="614"/>
      <c r="AB823" s="614"/>
    </row>
    <row r="824" spans="1:28" ht="12.75">
      <c r="A824" s="614"/>
      <c r="B824" s="614"/>
      <c r="C824" s="615"/>
      <c r="D824" s="614"/>
      <c r="E824" s="614"/>
      <c r="F824" s="614"/>
      <c r="G824" s="614"/>
      <c r="H824" s="614"/>
      <c r="I824" s="614"/>
      <c r="J824" s="614"/>
      <c r="K824" s="614"/>
      <c r="L824" s="614"/>
      <c r="M824" s="614"/>
      <c r="N824" s="614"/>
      <c r="O824" s="614"/>
      <c r="P824" s="614"/>
      <c r="Q824" s="614"/>
      <c r="R824" s="614"/>
      <c r="S824" s="614"/>
      <c r="T824" s="614"/>
      <c r="U824" s="614"/>
      <c r="V824" s="614"/>
      <c r="W824" s="614"/>
      <c r="X824" s="614"/>
      <c r="Y824" s="614"/>
      <c r="Z824" s="614"/>
      <c r="AA824" s="614"/>
      <c r="AB824" s="614"/>
    </row>
    <row r="825" spans="1:28" ht="12.75">
      <c r="A825" s="614"/>
      <c r="B825" s="614"/>
      <c r="C825" s="615"/>
      <c r="D825" s="614"/>
      <c r="E825" s="614"/>
      <c r="F825" s="614"/>
      <c r="G825" s="614"/>
      <c r="H825" s="614"/>
      <c r="I825" s="614"/>
      <c r="J825" s="614"/>
      <c r="K825" s="614"/>
      <c r="L825" s="614"/>
      <c r="M825" s="614"/>
      <c r="N825" s="614"/>
      <c r="O825" s="614"/>
      <c r="P825" s="614"/>
      <c r="Q825" s="614"/>
      <c r="R825" s="614"/>
      <c r="S825" s="614"/>
      <c r="T825" s="614"/>
      <c r="U825" s="614"/>
      <c r="V825" s="614"/>
      <c r="W825" s="614"/>
      <c r="X825" s="614"/>
      <c r="Y825" s="614"/>
      <c r="Z825" s="614"/>
      <c r="AA825" s="614"/>
      <c r="AB825" s="614"/>
    </row>
    <row r="826" spans="1:28" ht="12.75">
      <c r="A826" s="614"/>
      <c r="B826" s="614"/>
      <c r="C826" s="615"/>
      <c r="D826" s="614"/>
      <c r="E826" s="614"/>
      <c r="F826" s="614"/>
      <c r="G826" s="614"/>
      <c r="H826" s="614"/>
      <c r="I826" s="614"/>
      <c r="J826" s="614"/>
      <c r="K826" s="614"/>
      <c r="L826" s="614"/>
      <c r="M826" s="614"/>
      <c r="N826" s="614"/>
      <c r="O826" s="614"/>
      <c r="P826" s="614"/>
      <c r="Q826" s="614"/>
      <c r="R826" s="614"/>
      <c r="S826" s="614"/>
      <c r="T826" s="614"/>
      <c r="U826" s="614"/>
      <c r="V826" s="614"/>
      <c r="W826" s="614"/>
      <c r="X826" s="614"/>
      <c r="Y826" s="614"/>
      <c r="Z826" s="614"/>
      <c r="AA826" s="614"/>
      <c r="AB826" s="614"/>
    </row>
    <row r="827" spans="1:28" ht="12.75">
      <c r="A827" s="614"/>
      <c r="B827" s="614"/>
      <c r="C827" s="615"/>
      <c r="D827" s="614"/>
      <c r="E827" s="614"/>
      <c r="F827" s="614"/>
      <c r="G827" s="614"/>
      <c r="H827" s="614"/>
      <c r="I827" s="614"/>
      <c r="J827" s="614"/>
      <c r="K827" s="614"/>
      <c r="L827" s="614"/>
      <c r="M827" s="614"/>
      <c r="N827" s="614"/>
      <c r="O827" s="614"/>
      <c r="P827" s="614"/>
      <c r="Q827" s="614"/>
      <c r="R827" s="614"/>
      <c r="S827" s="614"/>
      <c r="T827" s="614"/>
      <c r="U827" s="614"/>
      <c r="V827" s="614"/>
      <c r="W827" s="614"/>
      <c r="X827" s="614"/>
      <c r="Y827" s="614"/>
      <c r="Z827" s="614"/>
      <c r="AA827" s="614"/>
      <c r="AB827" s="614"/>
    </row>
    <row r="828" spans="1:28" ht="12.75">
      <c r="A828" s="614"/>
      <c r="B828" s="614"/>
      <c r="C828" s="615"/>
      <c r="D828" s="614"/>
      <c r="E828" s="614"/>
      <c r="F828" s="614"/>
      <c r="G828" s="614"/>
      <c r="H828" s="614"/>
      <c r="I828" s="614"/>
      <c r="J828" s="614"/>
      <c r="K828" s="614"/>
      <c r="L828" s="614"/>
      <c r="M828" s="614"/>
      <c r="N828" s="614"/>
      <c r="O828" s="614"/>
      <c r="P828" s="614"/>
      <c r="Q828" s="614"/>
      <c r="R828" s="614"/>
      <c r="S828" s="614"/>
      <c r="T828" s="614"/>
      <c r="U828" s="614"/>
      <c r="V828" s="614"/>
      <c r="W828" s="614"/>
      <c r="X828" s="614"/>
      <c r="Y828" s="614"/>
      <c r="Z828" s="614"/>
      <c r="AA828" s="614"/>
      <c r="AB828" s="614"/>
    </row>
    <row r="829" spans="1:28" ht="12.75">
      <c r="A829" s="614"/>
      <c r="B829" s="614"/>
      <c r="C829" s="615"/>
      <c r="D829" s="614"/>
      <c r="E829" s="614"/>
      <c r="F829" s="614"/>
      <c r="G829" s="614"/>
      <c r="H829" s="614"/>
      <c r="I829" s="614"/>
      <c r="J829" s="614"/>
      <c r="K829" s="614"/>
      <c r="L829" s="614"/>
      <c r="M829" s="614"/>
      <c r="N829" s="614"/>
      <c r="O829" s="614"/>
      <c r="P829" s="614"/>
      <c r="Q829" s="614"/>
      <c r="R829" s="614"/>
      <c r="S829" s="614"/>
      <c r="T829" s="614"/>
      <c r="U829" s="614"/>
      <c r="V829" s="614"/>
      <c r="W829" s="614"/>
      <c r="X829" s="614"/>
      <c r="Y829" s="614"/>
      <c r="Z829" s="614"/>
      <c r="AA829" s="614"/>
      <c r="AB829" s="614"/>
    </row>
    <row r="830" spans="1:28" ht="12.75">
      <c r="A830" s="614"/>
      <c r="B830" s="614"/>
      <c r="C830" s="615"/>
      <c r="D830" s="614"/>
      <c r="E830" s="614"/>
      <c r="F830" s="614"/>
      <c r="G830" s="614"/>
      <c r="H830" s="614"/>
      <c r="I830" s="614"/>
      <c r="J830" s="614"/>
      <c r="K830" s="614"/>
      <c r="L830" s="614"/>
      <c r="M830" s="614"/>
      <c r="N830" s="614"/>
      <c r="O830" s="614"/>
      <c r="P830" s="614"/>
      <c r="Q830" s="614"/>
      <c r="R830" s="614"/>
      <c r="S830" s="614"/>
      <c r="T830" s="614"/>
      <c r="U830" s="614"/>
      <c r="V830" s="614"/>
      <c r="W830" s="614"/>
      <c r="X830" s="614"/>
      <c r="Y830" s="614"/>
      <c r="Z830" s="614"/>
      <c r="AA830" s="614"/>
      <c r="AB830" s="614"/>
    </row>
    <row r="831" spans="1:28" ht="12.75">
      <c r="A831" s="614"/>
      <c r="B831" s="614"/>
      <c r="C831" s="615"/>
      <c r="D831" s="614"/>
      <c r="E831" s="614"/>
      <c r="F831" s="614"/>
      <c r="G831" s="614"/>
      <c r="H831" s="614"/>
      <c r="I831" s="614"/>
      <c r="J831" s="614"/>
      <c r="K831" s="614"/>
      <c r="L831" s="614"/>
      <c r="M831" s="614"/>
      <c r="N831" s="614"/>
      <c r="O831" s="614"/>
      <c r="P831" s="614"/>
      <c r="Q831" s="614"/>
      <c r="R831" s="614"/>
      <c r="S831" s="614"/>
      <c r="T831" s="614"/>
      <c r="U831" s="614"/>
      <c r="V831" s="614"/>
      <c r="W831" s="614"/>
      <c r="X831" s="614"/>
      <c r="Y831" s="614"/>
      <c r="Z831" s="614"/>
      <c r="AA831" s="614"/>
      <c r="AB831" s="614"/>
    </row>
    <row r="832" spans="1:28" ht="12.75">
      <c r="A832" s="614"/>
      <c r="B832" s="614"/>
      <c r="C832" s="615"/>
      <c r="D832" s="614"/>
      <c r="E832" s="614"/>
      <c r="F832" s="614"/>
      <c r="G832" s="614"/>
      <c r="H832" s="614"/>
      <c r="I832" s="614"/>
      <c r="J832" s="614"/>
      <c r="K832" s="614"/>
      <c r="L832" s="614"/>
      <c r="M832" s="614"/>
      <c r="N832" s="614"/>
      <c r="O832" s="614"/>
      <c r="P832" s="614"/>
      <c r="Q832" s="614"/>
      <c r="R832" s="614"/>
      <c r="S832" s="614"/>
      <c r="T832" s="614"/>
      <c r="U832" s="614"/>
      <c r="V832" s="614"/>
      <c r="W832" s="614"/>
      <c r="X832" s="614"/>
      <c r="Y832" s="614"/>
      <c r="Z832" s="614"/>
      <c r="AA832" s="614"/>
      <c r="AB832" s="614"/>
    </row>
    <row r="833" spans="1:28" ht="12.75">
      <c r="A833" s="614"/>
      <c r="B833" s="614"/>
      <c r="C833" s="615"/>
      <c r="D833" s="614"/>
      <c r="E833" s="614"/>
      <c r="F833" s="614"/>
      <c r="G833" s="614"/>
      <c r="H833" s="614"/>
      <c r="I833" s="614"/>
      <c r="J833" s="614"/>
      <c r="K833" s="614"/>
      <c r="L833" s="614"/>
      <c r="M833" s="614"/>
      <c r="N833" s="614"/>
      <c r="O833" s="614"/>
      <c r="P833" s="614"/>
      <c r="Q833" s="614"/>
      <c r="R833" s="614"/>
      <c r="S833" s="614"/>
      <c r="T833" s="614"/>
      <c r="U833" s="614"/>
      <c r="V833" s="614"/>
      <c r="W833" s="614"/>
      <c r="X833" s="614"/>
      <c r="Y833" s="614"/>
      <c r="Z833" s="614"/>
      <c r="AA833" s="614"/>
      <c r="AB833" s="614"/>
    </row>
    <row r="834" spans="1:28" ht="12.75">
      <c r="A834" s="614"/>
      <c r="B834" s="614"/>
      <c r="C834" s="615"/>
      <c r="D834" s="614"/>
      <c r="E834" s="614"/>
      <c r="F834" s="614"/>
      <c r="G834" s="614"/>
      <c r="H834" s="614"/>
      <c r="I834" s="614"/>
      <c r="J834" s="614"/>
      <c r="K834" s="614"/>
      <c r="L834" s="614"/>
      <c r="M834" s="614"/>
      <c r="N834" s="614"/>
      <c r="O834" s="614"/>
      <c r="P834" s="614"/>
      <c r="Q834" s="614"/>
      <c r="R834" s="614"/>
      <c r="S834" s="614"/>
      <c r="T834" s="614"/>
      <c r="U834" s="614"/>
      <c r="V834" s="614"/>
      <c r="W834" s="614"/>
      <c r="X834" s="614"/>
      <c r="Y834" s="614"/>
      <c r="Z834" s="614"/>
      <c r="AA834" s="614"/>
      <c r="AB834" s="614"/>
    </row>
    <row r="835" spans="1:28" ht="12.75">
      <c r="A835" s="614"/>
      <c r="B835" s="614"/>
      <c r="C835" s="615"/>
      <c r="D835" s="614"/>
      <c r="E835" s="614"/>
      <c r="F835" s="614"/>
      <c r="G835" s="614"/>
      <c r="H835" s="614"/>
      <c r="I835" s="614"/>
      <c r="J835" s="614"/>
      <c r="K835" s="614"/>
      <c r="L835" s="614"/>
      <c r="M835" s="614"/>
      <c r="N835" s="614"/>
      <c r="O835" s="614"/>
      <c r="P835" s="614"/>
      <c r="Q835" s="614"/>
      <c r="R835" s="614"/>
      <c r="S835" s="614"/>
      <c r="T835" s="614"/>
      <c r="U835" s="614"/>
      <c r="V835" s="614"/>
      <c r="W835" s="614"/>
      <c r="X835" s="614"/>
      <c r="Y835" s="614"/>
      <c r="Z835" s="614"/>
      <c r="AA835" s="614"/>
      <c r="AB835" s="614"/>
    </row>
    <row r="836" spans="1:28" ht="12.75">
      <c r="A836" s="614"/>
      <c r="B836" s="614"/>
      <c r="C836" s="615"/>
      <c r="D836" s="614"/>
      <c r="E836" s="614"/>
      <c r="F836" s="614"/>
      <c r="G836" s="614"/>
      <c r="H836" s="614"/>
      <c r="I836" s="614"/>
      <c r="J836" s="614"/>
      <c r="K836" s="614"/>
      <c r="L836" s="614"/>
      <c r="M836" s="614"/>
      <c r="N836" s="614"/>
      <c r="O836" s="614"/>
      <c r="P836" s="614"/>
      <c r="Q836" s="614"/>
      <c r="R836" s="614"/>
      <c r="S836" s="614"/>
      <c r="T836" s="614"/>
      <c r="U836" s="614"/>
      <c r="V836" s="614"/>
      <c r="W836" s="614"/>
      <c r="X836" s="614"/>
      <c r="Y836" s="614"/>
      <c r="Z836" s="614"/>
      <c r="AA836" s="614"/>
      <c r="AB836" s="614"/>
    </row>
    <row r="837" spans="1:28" ht="12.75">
      <c r="A837" s="614"/>
      <c r="B837" s="614"/>
      <c r="C837" s="615"/>
      <c r="D837" s="614"/>
      <c r="E837" s="614"/>
      <c r="F837" s="614"/>
      <c r="G837" s="614"/>
      <c r="H837" s="614"/>
      <c r="I837" s="614"/>
      <c r="J837" s="614"/>
      <c r="K837" s="614"/>
      <c r="L837" s="614"/>
      <c r="M837" s="614"/>
      <c r="N837" s="614"/>
      <c r="O837" s="614"/>
      <c r="P837" s="614"/>
      <c r="Q837" s="614"/>
      <c r="R837" s="614"/>
      <c r="S837" s="614"/>
      <c r="T837" s="614"/>
      <c r="U837" s="614"/>
      <c r="V837" s="614"/>
      <c r="W837" s="614"/>
      <c r="X837" s="614"/>
      <c r="Y837" s="614"/>
      <c r="Z837" s="614"/>
      <c r="AA837" s="614"/>
      <c r="AB837" s="614"/>
    </row>
    <row r="838" spans="1:28" ht="12.75">
      <c r="A838" s="614"/>
      <c r="B838" s="614"/>
      <c r="C838" s="615"/>
      <c r="D838" s="614"/>
      <c r="E838" s="614"/>
      <c r="F838" s="614"/>
      <c r="G838" s="614"/>
      <c r="H838" s="614"/>
      <c r="I838" s="614"/>
      <c r="J838" s="614"/>
      <c r="K838" s="614"/>
      <c r="L838" s="614"/>
      <c r="M838" s="614"/>
      <c r="N838" s="614"/>
      <c r="O838" s="614"/>
      <c r="P838" s="614"/>
      <c r="Q838" s="614"/>
      <c r="R838" s="614"/>
      <c r="S838" s="614"/>
      <c r="T838" s="614"/>
      <c r="U838" s="614"/>
      <c r="V838" s="614"/>
      <c r="W838" s="614"/>
      <c r="X838" s="614"/>
      <c r="Y838" s="614"/>
      <c r="Z838" s="614"/>
      <c r="AA838" s="614"/>
      <c r="AB838" s="614"/>
    </row>
    <row r="839" spans="1:28" ht="12.75">
      <c r="A839" s="614"/>
      <c r="B839" s="614"/>
      <c r="C839" s="615"/>
      <c r="D839" s="614"/>
      <c r="E839" s="614"/>
      <c r="F839" s="614"/>
      <c r="G839" s="614"/>
      <c r="H839" s="614"/>
      <c r="I839" s="614"/>
      <c r="J839" s="614"/>
      <c r="K839" s="614"/>
      <c r="L839" s="614"/>
      <c r="M839" s="614"/>
      <c r="N839" s="614"/>
      <c r="O839" s="614"/>
      <c r="P839" s="614"/>
      <c r="Q839" s="614"/>
      <c r="R839" s="614"/>
      <c r="S839" s="614"/>
      <c r="T839" s="614"/>
      <c r="U839" s="614"/>
      <c r="V839" s="614"/>
      <c r="W839" s="614"/>
      <c r="X839" s="614"/>
      <c r="Y839" s="614"/>
      <c r="Z839" s="614"/>
      <c r="AA839" s="614"/>
      <c r="AB839" s="614"/>
    </row>
    <row r="840" spans="1:28" ht="12.75">
      <c r="A840" s="614"/>
      <c r="B840" s="614"/>
      <c r="C840" s="615"/>
      <c r="D840" s="614"/>
      <c r="E840" s="614"/>
      <c r="F840" s="614"/>
      <c r="G840" s="614"/>
      <c r="H840" s="614"/>
      <c r="I840" s="614"/>
      <c r="J840" s="614"/>
      <c r="K840" s="614"/>
      <c r="L840" s="614"/>
      <c r="M840" s="614"/>
      <c r="N840" s="614"/>
      <c r="O840" s="614"/>
      <c r="P840" s="614"/>
      <c r="Q840" s="614"/>
      <c r="R840" s="614"/>
      <c r="S840" s="614"/>
      <c r="T840" s="614"/>
      <c r="U840" s="614"/>
      <c r="V840" s="614"/>
      <c r="W840" s="614"/>
      <c r="X840" s="614"/>
      <c r="Y840" s="614"/>
      <c r="Z840" s="614"/>
      <c r="AA840" s="614"/>
      <c r="AB840" s="614"/>
    </row>
    <row r="841" spans="1:28" ht="12.75">
      <c r="A841" s="614"/>
      <c r="B841" s="614"/>
      <c r="C841" s="615"/>
      <c r="D841" s="614"/>
      <c r="E841" s="614"/>
      <c r="F841" s="614"/>
      <c r="G841" s="614"/>
      <c r="H841" s="614"/>
      <c r="I841" s="614"/>
      <c r="J841" s="614"/>
      <c r="K841" s="614"/>
      <c r="L841" s="614"/>
      <c r="M841" s="614"/>
      <c r="N841" s="614"/>
      <c r="O841" s="614"/>
      <c r="P841" s="614"/>
      <c r="Q841" s="614"/>
      <c r="R841" s="614"/>
      <c r="S841" s="614"/>
      <c r="T841" s="614"/>
      <c r="U841" s="614"/>
      <c r="V841" s="614"/>
      <c r="W841" s="614"/>
      <c r="X841" s="614"/>
      <c r="Y841" s="614"/>
      <c r="Z841" s="614"/>
      <c r="AA841" s="614"/>
      <c r="AB841" s="614"/>
    </row>
    <row r="842" spans="1:28" ht="12.75">
      <c r="A842" s="614"/>
      <c r="B842" s="614"/>
      <c r="C842" s="615"/>
      <c r="D842" s="614"/>
      <c r="E842" s="614"/>
      <c r="F842" s="614"/>
      <c r="G842" s="614"/>
      <c r="H842" s="614"/>
      <c r="I842" s="614"/>
      <c r="J842" s="614"/>
      <c r="K842" s="614"/>
      <c r="L842" s="614"/>
      <c r="M842" s="614"/>
      <c r="N842" s="614"/>
      <c r="O842" s="614"/>
      <c r="P842" s="614"/>
      <c r="Q842" s="614"/>
      <c r="R842" s="614"/>
      <c r="S842" s="614"/>
      <c r="T842" s="614"/>
      <c r="U842" s="614"/>
      <c r="V842" s="614"/>
      <c r="W842" s="614"/>
      <c r="X842" s="614"/>
      <c r="Y842" s="614"/>
      <c r="Z842" s="614"/>
      <c r="AA842" s="614"/>
      <c r="AB842" s="614"/>
    </row>
    <row r="843" spans="1:28" ht="12.75">
      <c r="A843" s="614"/>
      <c r="B843" s="614"/>
      <c r="C843" s="615"/>
      <c r="D843" s="614"/>
      <c r="E843" s="614"/>
      <c r="F843" s="614"/>
      <c r="G843" s="614"/>
      <c r="H843" s="614"/>
      <c r="I843" s="614"/>
      <c r="J843" s="614"/>
      <c r="K843" s="614"/>
      <c r="L843" s="614"/>
      <c r="M843" s="614"/>
      <c r="N843" s="614"/>
      <c r="O843" s="614"/>
      <c r="P843" s="614"/>
      <c r="Q843" s="614"/>
      <c r="R843" s="614"/>
      <c r="S843" s="614"/>
      <c r="T843" s="614"/>
      <c r="U843" s="614"/>
      <c r="V843" s="614"/>
      <c r="W843" s="614"/>
      <c r="X843" s="614"/>
      <c r="Y843" s="614"/>
      <c r="Z843" s="614"/>
      <c r="AA843" s="614"/>
      <c r="AB843" s="614"/>
    </row>
    <row r="844" spans="1:28" ht="12.75">
      <c r="A844" s="614"/>
      <c r="B844" s="614"/>
      <c r="C844" s="615"/>
      <c r="D844" s="614"/>
      <c r="E844" s="614"/>
      <c r="F844" s="614"/>
      <c r="G844" s="614"/>
      <c r="H844" s="614"/>
      <c r="I844" s="614"/>
      <c r="J844" s="614"/>
      <c r="K844" s="614"/>
      <c r="L844" s="614"/>
      <c r="M844" s="614"/>
      <c r="N844" s="614"/>
      <c r="O844" s="614"/>
      <c r="P844" s="614"/>
      <c r="Q844" s="614"/>
      <c r="R844" s="614"/>
      <c r="S844" s="614"/>
      <c r="T844" s="614"/>
      <c r="U844" s="614"/>
      <c r="V844" s="614"/>
      <c r="W844" s="614"/>
      <c r="X844" s="614"/>
      <c r="Y844" s="614"/>
      <c r="Z844" s="614"/>
      <c r="AA844" s="614"/>
      <c r="AB844" s="614"/>
    </row>
    <row r="845" spans="1:28" ht="12.75">
      <c r="A845" s="614"/>
      <c r="B845" s="614"/>
      <c r="C845" s="615"/>
      <c r="D845" s="614"/>
      <c r="E845" s="614"/>
      <c r="F845" s="614"/>
      <c r="G845" s="614"/>
      <c r="H845" s="614"/>
      <c r="I845" s="614"/>
      <c r="J845" s="614"/>
      <c r="K845" s="614"/>
      <c r="L845" s="614"/>
      <c r="M845" s="614"/>
      <c r="N845" s="614"/>
      <c r="O845" s="614"/>
      <c r="P845" s="614"/>
      <c r="Q845" s="614"/>
      <c r="R845" s="614"/>
      <c r="S845" s="614"/>
      <c r="T845" s="614"/>
      <c r="U845" s="614"/>
      <c r="V845" s="614"/>
      <c r="W845" s="614"/>
      <c r="X845" s="614"/>
      <c r="Y845" s="614"/>
      <c r="Z845" s="614"/>
      <c r="AA845" s="614"/>
      <c r="AB845" s="614"/>
    </row>
    <row r="846" spans="1:28" ht="12.75">
      <c r="A846" s="614"/>
      <c r="B846" s="614"/>
      <c r="C846" s="615"/>
      <c r="D846" s="614"/>
      <c r="E846" s="614"/>
      <c r="F846" s="614"/>
      <c r="G846" s="614"/>
      <c r="H846" s="614"/>
      <c r="I846" s="614"/>
      <c r="J846" s="614"/>
      <c r="K846" s="614"/>
      <c r="L846" s="614"/>
      <c r="M846" s="614"/>
      <c r="N846" s="614"/>
      <c r="O846" s="614"/>
      <c r="P846" s="614"/>
      <c r="Q846" s="614"/>
      <c r="R846" s="614"/>
      <c r="S846" s="614"/>
      <c r="T846" s="614"/>
      <c r="U846" s="614"/>
      <c r="V846" s="614"/>
      <c r="W846" s="614"/>
      <c r="X846" s="614"/>
      <c r="Y846" s="614"/>
      <c r="Z846" s="614"/>
      <c r="AA846" s="614"/>
      <c r="AB846" s="614"/>
    </row>
    <row r="847" spans="1:28" ht="12.75">
      <c r="A847" s="614"/>
      <c r="B847" s="614"/>
      <c r="C847" s="615"/>
      <c r="D847" s="614"/>
      <c r="E847" s="614"/>
      <c r="F847" s="614"/>
      <c r="G847" s="614"/>
      <c r="H847" s="614"/>
      <c r="I847" s="614"/>
      <c r="J847" s="614"/>
      <c r="K847" s="614"/>
      <c r="L847" s="614"/>
      <c r="M847" s="614"/>
      <c r="N847" s="614"/>
      <c r="O847" s="614"/>
      <c r="P847" s="614"/>
      <c r="Q847" s="614"/>
      <c r="R847" s="614"/>
      <c r="S847" s="614"/>
      <c r="T847" s="614"/>
      <c r="U847" s="614"/>
      <c r="V847" s="614"/>
      <c r="W847" s="614"/>
      <c r="X847" s="614"/>
      <c r="Y847" s="614"/>
      <c r="Z847" s="614"/>
      <c r="AA847" s="614"/>
      <c r="AB847" s="614"/>
    </row>
    <row r="848" spans="1:28" ht="12.75">
      <c r="A848" s="614"/>
      <c r="B848" s="614"/>
      <c r="C848" s="615"/>
      <c r="D848" s="614"/>
      <c r="E848" s="614"/>
      <c r="F848" s="614"/>
      <c r="G848" s="614"/>
      <c r="H848" s="614"/>
      <c r="I848" s="614"/>
      <c r="J848" s="614"/>
      <c r="K848" s="614"/>
      <c r="L848" s="614"/>
      <c r="M848" s="614"/>
      <c r="N848" s="614"/>
      <c r="O848" s="614"/>
      <c r="P848" s="614"/>
      <c r="Q848" s="614"/>
      <c r="R848" s="614"/>
      <c r="S848" s="614"/>
      <c r="T848" s="614"/>
      <c r="U848" s="614"/>
      <c r="V848" s="614"/>
      <c r="W848" s="614"/>
      <c r="X848" s="614"/>
      <c r="Y848" s="614"/>
      <c r="Z848" s="614"/>
      <c r="AA848" s="614"/>
      <c r="AB848" s="614"/>
    </row>
    <row r="849" spans="1:28" ht="12.75">
      <c r="A849" s="614"/>
      <c r="B849" s="614"/>
      <c r="C849" s="615"/>
      <c r="D849" s="614"/>
      <c r="E849" s="614"/>
      <c r="F849" s="614"/>
      <c r="G849" s="614"/>
      <c r="H849" s="614"/>
      <c r="I849" s="614"/>
      <c r="J849" s="614"/>
      <c r="K849" s="614"/>
      <c r="L849" s="614"/>
      <c r="M849" s="614"/>
      <c r="N849" s="614"/>
      <c r="O849" s="614"/>
      <c r="P849" s="614"/>
      <c r="Q849" s="614"/>
      <c r="R849" s="614"/>
      <c r="S849" s="614"/>
      <c r="T849" s="614"/>
      <c r="U849" s="614"/>
      <c r="V849" s="614"/>
      <c r="W849" s="614"/>
      <c r="X849" s="614"/>
      <c r="Y849" s="614"/>
      <c r="Z849" s="614"/>
      <c r="AA849" s="614"/>
      <c r="AB849" s="614"/>
    </row>
    <row r="850" spans="1:28" ht="12.75">
      <c r="A850" s="614"/>
      <c r="B850" s="614"/>
      <c r="C850" s="615"/>
      <c r="D850" s="614"/>
      <c r="E850" s="614"/>
      <c r="F850" s="614"/>
      <c r="G850" s="614"/>
      <c r="H850" s="614"/>
      <c r="I850" s="614"/>
      <c r="J850" s="614"/>
      <c r="K850" s="614"/>
      <c r="L850" s="614"/>
      <c r="M850" s="614"/>
      <c r="N850" s="614"/>
      <c r="O850" s="614"/>
      <c r="P850" s="614"/>
      <c r="Q850" s="614"/>
      <c r="R850" s="614"/>
      <c r="S850" s="614"/>
      <c r="T850" s="614"/>
      <c r="U850" s="614"/>
      <c r="V850" s="614"/>
      <c r="W850" s="614"/>
      <c r="X850" s="614"/>
      <c r="Y850" s="614"/>
      <c r="Z850" s="614"/>
      <c r="AA850" s="614"/>
      <c r="AB850" s="614"/>
    </row>
    <row r="851" spans="1:28" ht="12.75">
      <c r="A851" s="614"/>
      <c r="B851" s="614"/>
      <c r="C851" s="615"/>
      <c r="D851" s="614"/>
      <c r="E851" s="614"/>
      <c r="F851" s="614"/>
      <c r="G851" s="614"/>
      <c r="H851" s="614"/>
      <c r="I851" s="614"/>
      <c r="J851" s="614"/>
      <c r="K851" s="614"/>
      <c r="L851" s="614"/>
      <c r="M851" s="614"/>
      <c r="N851" s="614"/>
      <c r="O851" s="614"/>
      <c r="P851" s="614"/>
      <c r="Q851" s="614"/>
      <c r="R851" s="614"/>
      <c r="S851" s="614"/>
      <c r="T851" s="614"/>
      <c r="U851" s="614"/>
      <c r="V851" s="614"/>
      <c r="W851" s="614"/>
      <c r="X851" s="614"/>
      <c r="Y851" s="614"/>
      <c r="Z851" s="614"/>
      <c r="AA851" s="614"/>
      <c r="AB851" s="614"/>
    </row>
    <row r="852" spans="1:28" ht="12.75">
      <c r="A852" s="614"/>
      <c r="B852" s="614"/>
      <c r="C852" s="615"/>
      <c r="D852" s="614"/>
      <c r="E852" s="614"/>
      <c r="F852" s="614"/>
      <c r="G852" s="614"/>
      <c r="H852" s="614"/>
      <c r="I852" s="614"/>
      <c r="J852" s="614"/>
      <c r="K852" s="614"/>
      <c r="L852" s="614"/>
      <c r="M852" s="614"/>
      <c r="N852" s="614"/>
      <c r="O852" s="614"/>
      <c r="P852" s="614"/>
      <c r="Q852" s="614"/>
      <c r="R852" s="614"/>
      <c r="S852" s="614"/>
      <c r="T852" s="614"/>
      <c r="U852" s="614"/>
      <c r="V852" s="614"/>
      <c r="W852" s="614"/>
      <c r="X852" s="614"/>
      <c r="Y852" s="614"/>
      <c r="Z852" s="614"/>
      <c r="AA852" s="614"/>
      <c r="AB852" s="614"/>
    </row>
    <row r="853" spans="1:28" ht="12.75">
      <c r="A853" s="614"/>
      <c r="B853" s="614"/>
      <c r="C853" s="615"/>
      <c r="D853" s="614"/>
      <c r="E853" s="614"/>
      <c r="F853" s="614"/>
      <c r="G853" s="614"/>
      <c r="H853" s="614"/>
      <c r="I853" s="614"/>
      <c r="J853" s="614"/>
      <c r="K853" s="614"/>
      <c r="L853" s="614"/>
      <c r="M853" s="614"/>
      <c r="N853" s="614"/>
      <c r="O853" s="614"/>
      <c r="P853" s="614"/>
      <c r="Q853" s="614"/>
      <c r="R853" s="614"/>
      <c r="S853" s="614"/>
      <c r="T853" s="614"/>
      <c r="U853" s="614"/>
      <c r="V853" s="614"/>
      <c r="W853" s="614"/>
      <c r="X853" s="614"/>
      <c r="Y853" s="614"/>
      <c r="Z853" s="614"/>
      <c r="AA853" s="614"/>
      <c r="AB853" s="614"/>
    </row>
    <row r="854" spans="1:28" ht="12.75">
      <c r="A854" s="614"/>
      <c r="B854" s="614"/>
      <c r="C854" s="615"/>
      <c r="D854" s="614"/>
      <c r="E854" s="614"/>
      <c r="F854" s="614"/>
      <c r="G854" s="614"/>
      <c r="H854" s="614"/>
      <c r="I854" s="614"/>
      <c r="J854" s="614"/>
      <c r="K854" s="614"/>
      <c r="L854" s="614"/>
      <c r="M854" s="614"/>
      <c r="N854" s="614"/>
      <c r="O854" s="614"/>
      <c r="P854" s="614"/>
      <c r="Q854" s="614"/>
      <c r="R854" s="614"/>
      <c r="S854" s="614"/>
      <c r="T854" s="614"/>
      <c r="U854" s="614"/>
      <c r="V854" s="614"/>
      <c r="W854" s="614"/>
      <c r="X854" s="614"/>
      <c r="Y854" s="614"/>
      <c r="Z854" s="614"/>
      <c r="AA854" s="614"/>
      <c r="AB854" s="614"/>
    </row>
    <row r="855" spans="1:28" ht="12.75">
      <c r="A855" s="614"/>
      <c r="B855" s="614"/>
      <c r="C855" s="615"/>
      <c r="D855" s="614"/>
      <c r="E855" s="614"/>
      <c r="F855" s="614"/>
      <c r="G855" s="614"/>
      <c r="H855" s="614"/>
      <c r="I855" s="614"/>
      <c r="J855" s="614"/>
      <c r="K855" s="614"/>
      <c r="L855" s="614"/>
      <c r="M855" s="614"/>
      <c r="N855" s="614"/>
      <c r="O855" s="614"/>
      <c r="P855" s="614"/>
      <c r="Q855" s="614"/>
      <c r="R855" s="614"/>
      <c r="S855" s="614"/>
      <c r="T855" s="614"/>
      <c r="U855" s="614"/>
      <c r="V855" s="614"/>
      <c r="W855" s="614"/>
      <c r="X855" s="614"/>
      <c r="Y855" s="614"/>
      <c r="Z855" s="614"/>
      <c r="AA855" s="614"/>
      <c r="AB855" s="614"/>
    </row>
    <row r="856" spans="1:28" ht="12.75">
      <c r="A856" s="614"/>
      <c r="B856" s="614"/>
      <c r="C856" s="615"/>
      <c r="D856" s="614"/>
      <c r="E856" s="614"/>
      <c r="F856" s="614"/>
      <c r="G856" s="614"/>
      <c r="H856" s="614"/>
      <c r="I856" s="614"/>
      <c r="J856" s="614"/>
      <c r="K856" s="614"/>
      <c r="L856" s="614"/>
      <c r="M856" s="614"/>
      <c r="N856" s="614"/>
      <c r="O856" s="614"/>
      <c r="P856" s="614"/>
      <c r="Q856" s="614"/>
      <c r="R856" s="614"/>
      <c r="S856" s="614"/>
      <c r="T856" s="614"/>
      <c r="U856" s="614"/>
      <c r="V856" s="614"/>
      <c r="W856" s="614"/>
      <c r="X856" s="614"/>
      <c r="Y856" s="614"/>
      <c r="Z856" s="614"/>
      <c r="AA856" s="614"/>
      <c r="AB856" s="614"/>
    </row>
    <row r="857" spans="1:28" ht="12.75">
      <c r="A857" s="614"/>
      <c r="B857" s="614"/>
      <c r="C857" s="615"/>
      <c r="D857" s="614"/>
      <c r="E857" s="614"/>
      <c r="F857" s="614"/>
      <c r="G857" s="614"/>
      <c r="H857" s="614"/>
      <c r="I857" s="614"/>
      <c r="J857" s="614"/>
      <c r="K857" s="614"/>
      <c r="L857" s="614"/>
      <c r="M857" s="614"/>
      <c r="N857" s="614"/>
      <c r="O857" s="614"/>
      <c r="P857" s="614"/>
      <c r="Q857" s="614"/>
      <c r="R857" s="614"/>
      <c r="S857" s="614"/>
      <c r="T857" s="614"/>
      <c r="U857" s="614"/>
      <c r="V857" s="614"/>
      <c r="W857" s="614"/>
      <c r="X857" s="614"/>
      <c r="Y857" s="614"/>
      <c r="Z857" s="614"/>
      <c r="AA857" s="614"/>
      <c r="AB857" s="614"/>
    </row>
    <row r="858" spans="1:28" ht="12.75">
      <c r="A858" s="614"/>
      <c r="B858" s="614"/>
      <c r="C858" s="615"/>
      <c r="D858" s="614"/>
      <c r="E858" s="614"/>
      <c r="F858" s="614"/>
      <c r="G858" s="614"/>
      <c r="H858" s="614"/>
      <c r="I858" s="614"/>
      <c r="J858" s="614"/>
      <c r="K858" s="614"/>
      <c r="L858" s="614"/>
      <c r="M858" s="614"/>
      <c r="N858" s="614"/>
      <c r="O858" s="614"/>
      <c r="P858" s="614"/>
      <c r="Q858" s="614"/>
      <c r="R858" s="614"/>
      <c r="S858" s="614"/>
      <c r="T858" s="614"/>
      <c r="U858" s="614"/>
      <c r="V858" s="614"/>
      <c r="W858" s="614"/>
      <c r="X858" s="614"/>
      <c r="Y858" s="614"/>
      <c r="Z858" s="614"/>
      <c r="AA858" s="614"/>
      <c r="AB858" s="614"/>
    </row>
    <row r="859" spans="1:28" ht="12.75">
      <c r="A859" s="614"/>
      <c r="B859" s="614"/>
      <c r="C859" s="615"/>
      <c r="D859" s="614"/>
      <c r="E859" s="614"/>
      <c r="F859" s="614"/>
      <c r="G859" s="614"/>
      <c r="H859" s="614"/>
      <c r="I859" s="614"/>
      <c r="J859" s="614"/>
      <c r="K859" s="614"/>
      <c r="L859" s="614"/>
      <c r="M859" s="614"/>
      <c r="N859" s="614"/>
      <c r="O859" s="614"/>
      <c r="P859" s="614"/>
      <c r="Q859" s="614"/>
      <c r="R859" s="614"/>
      <c r="S859" s="614"/>
      <c r="T859" s="614"/>
      <c r="U859" s="614"/>
      <c r="V859" s="614"/>
      <c r="W859" s="614"/>
      <c r="X859" s="614"/>
      <c r="Y859" s="614"/>
      <c r="Z859" s="614"/>
      <c r="AA859" s="614"/>
      <c r="AB859" s="614"/>
    </row>
    <row r="860" spans="1:28" ht="12.75">
      <c r="A860" s="614"/>
      <c r="B860" s="614"/>
      <c r="C860" s="615"/>
      <c r="D860" s="614"/>
      <c r="E860" s="614"/>
      <c r="F860" s="614"/>
      <c r="G860" s="614"/>
      <c r="H860" s="614"/>
      <c r="I860" s="614"/>
      <c r="J860" s="614"/>
      <c r="K860" s="614"/>
      <c r="L860" s="614"/>
      <c r="M860" s="614"/>
      <c r="N860" s="614"/>
      <c r="O860" s="614"/>
      <c r="P860" s="614"/>
      <c r="Q860" s="614"/>
      <c r="R860" s="614"/>
      <c r="S860" s="614"/>
      <c r="T860" s="614"/>
      <c r="U860" s="614"/>
      <c r="V860" s="614"/>
      <c r="W860" s="614"/>
      <c r="X860" s="614"/>
      <c r="Y860" s="614"/>
      <c r="Z860" s="614"/>
      <c r="AA860" s="614"/>
      <c r="AB860" s="614"/>
    </row>
    <row r="861" spans="1:28" ht="12.75">
      <c r="A861" s="614"/>
      <c r="B861" s="614"/>
      <c r="C861" s="615"/>
      <c r="D861" s="614"/>
      <c r="E861" s="614"/>
      <c r="F861" s="614"/>
      <c r="G861" s="614"/>
      <c r="H861" s="614"/>
      <c r="I861" s="614"/>
      <c r="J861" s="614"/>
      <c r="K861" s="614"/>
      <c r="L861" s="614"/>
      <c r="M861" s="614"/>
      <c r="N861" s="614"/>
      <c r="O861" s="614"/>
      <c r="P861" s="614"/>
      <c r="Q861" s="614"/>
      <c r="R861" s="614"/>
      <c r="S861" s="614"/>
      <c r="T861" s="614"/>
      <c r="U861" s="614"/>
      <c r="V861" s="614"/>
      <c r="W861" s="614"/>
      <c r="X861" s="614"/>
      <c r="Y861" s="614"/>
      <c r="Z861" s="614"/>
      <c r="AA861" s="614"/>
      <c r="AB861" s="614"/>
    </row>
    <row r="862" spans="1:28" ht="12.75">
      <c r="A862" s="614"/>
      <c r="B862" s="614"/>
      <c r="C862" s="615"/>
      <c r="D862" s="614"/>
      <c r="E862" s="614"/>
      <c r="F862" s="614"/>
      <c r="G862" s="614"/>
      <c r="H862" s="614"/>
      <c r="I862" s="614"/>
      <c r="J862" s="614"/>
      <c r="K862" s="614"/>
      <c r="L862" s="614"/>
      <c r="M862" s="614"/>
      <c r="N862" s="614"/>
      <c r="O862" s="614"/>
      <c r="P862" s="614"/>
      <c r="Q862" s="614"/>
      <c r="R862" s="614"/>
      <c r="S862" s="614"/>
      <c r="T862" s="614"/>
      <c r="U862" s="614"/>
      <c r="V862" s="614"/>
      <c r="W862" s="614"/>
      <c r="X862" s="614"/>
      <c r="Y862" s="614"/>
      <c r="Z862" s="614"/>
      <c r="AA862" s="614"/>
      <c r="AB862" s="614"/>
    </row>
    <row r="863" spans="1:28" ht="12.75">
      <c r="A863" s="614"/>
      <c r="B863" s="614"/>
      <c r="C863" s="615"/>
      <c r="D863" s="614"/>
      <c r="E863" s="614"/>
      <c r="F863" s="614"/>
      <c r="G863" s="614"/>
      <c r="H863" s="614"/>
      <c r="I863" s="614"/>
      <c r="J863" s="614"/>
      <c r="K863" s="614"/>
      <c r="L863" s="614"/>
      <c r="M863" s="614"/>
      <c r="N863" s="614"/>
      <c r="O863" s="614"/>
      <c r="P863" s="614"/>
      <c r="Q863" s="614"/>
      <c r="R863" s="614"/>
      <c r="S863" s="614"/>
      <c r="T863" s="614"/>
      <c r="U863" s="614"/>
      <c r="V863" s="614"/>
      <c r="W863" s="614"/>
      <c r="X863" s="614"/>
      <c r="Y863" s="614"/>
      <c r="Z863" s="614"/>
      <c r="AA863" s="614"/>
      <c r="AB863" s="614"/>
    </row>
    <row r="864" spans="1:28" ht="12.75">
      <c r="A864" s="614"/>
      <c r="B864" s="614"/>
      <c r="C864" s="615"/>
      <c r="D864" s="614"/>
      <c r="E864" s="614"/>
      <c r="F864" s="614"/>
      <c r="G864" s="614"/>
      <c r="H864" s="614"/>
      <c r="I864" s="614"/>
      <c r="J864" s="614"/>
      <c r="K864" s="614"/>
      <c r="L864" s="614"/>
      <c r="M864" s="614"/>
      <c r="N864" s="614"/>
      <c r="O864" s="614"/>
      <c r="P864" s="614"/>
      <c r="Q864" s="614"/>
      <c r="R864" s="614"/>
      <c r="S864" s="614"/>
      <c r="T864" s="614"/>
      <c r="U864" s="614"/>
      <c r="V864" s="614"/>
      <c r="W864" s="614"/>
      <c r="X864" s="614"/>
      <c r="Y864" s="614"/>
      <c r="Z864" s="614"/>
      <c r="AA864" s="614"/>
      <c r="AB864" s="614"/>
    </row>
    <row r="865" spans="1:28" ht="12.75">
      <c r="A865" s="614"/>
      <c r="B865" s="614"/>
      <c r="C865" s="615"/>
      <c r="D865" s="614"/>
      <c r="E865" s="614"/>
      <c r="F865" s="614"/>
      <c r="G865" s="614"/>
      <c r="H865" s="614"/>
      <c r="I865" s="614"/>
      <c r="J865" s="614"/>
      <c r="K865" s="614"/>
      <c r="L865" s="614"/>
      <c r="M865" s="614"/>
      <c r="N865" s="614"/>
      <c r="O865" s="614"/>
      <c r="P865" s="614"/>
      <c r="Q865" s="614"/>
      <c r="R865" s="614"/>
      <c r="S865" s="614"/>
      <c r="T865" s="614"/>
      <c r="U865" s="614"/>
      <c r="V865" s="614"/>
      <c r="W865" s="614"/>
      <c r="X865" s="614"/>
      <c r="Y865" s="614"/>
      <c r="Z865" s="614"/>
      <c r="AA865" s="614"/>
      <c r="AB865" s="614"/>
    </row>
    <row r="866" spans="1:28" ht="12.75">
      <c r="A866" s="614"/>
      <c r="B866" s="614"/>
      <c r="C866" s="615"/>
      <c r="D866" s="614"/>
      <c r="E866" s="614"/>
      <c r="F866" s="614"/>
      <c r="G866" s="614"/>
      <c r="H866" s="614"/>
      <c r="I866" s="614"/>
      <c r="J866" s="614"/>
      <c r="K866" s="614"/>
      <c r="L866" s="614"/>
      <c r="M866" s="614"/>
      <c r="N866" s="614"/>
      <c r="O866" s="614"/>
      <c r="P866" s="614"/>
      <c r="Q866" s="614"/>
      <c r="R866" s="614"/>
      <c r="S866" s="614"/>
      <c r="T866" s="614"/>
      <c r="U866" s="614"/>
      <c r="V866" s="614"/>
      <c r="W866" s="614"/>
      <c r="X866" s="614"/>
      <c r="Y866" s="614"/>
      <c r="Z866" s="614"/>
      <c r="AA866" s="614"/>
      <c r="AB866" s="614"/>
    </row>
    <row r="867" spans="1:28" ht="12.75">
      <c r="A867" s="614"/>
      <c r="B867" s="614"/>
      <c r="C867" s="615"/>
      <c r="D867" s="614"/>
      <c r="E867" s="614"/>
      <c r="F867" s="614"/>
      <c r="G867" s="614"/>
      <c r="H867" s="614"/>
      <c r="I867" s="614"/>
      <c r="J867" s="614"/>
      <c r="K867" s="614"/>
      <c r="L867" s="614"/>
      <c r="M867" s="614"/>
      <c r="N867" s="614"/>
      <c r="O867" s="614"/>
      <c r="P867" s="614"/>
      <c r="Q867" s="614"/>
      <c r="R867" s="614"/>
      <c r="S867" s="614"/>
      <c r="T867" s="614"/>
      <c r="U867" s="614"/>
      <c r="V867" s="614"/>
      <c r="W867" s="614"/>
      <c r="X867" s="614"/>
      <c r="Y867" s="614"/>
      <c r="Z867" s="614"/>
      <c r="AA867" s="614"/>
      <c r="AB867" s="614"/>
    </row>
    <row r="868" spans="1:28" ht="12.75">
      <c r="A868" s="614"/>
      <c r="B868" s="614"/>
      <c r="C868" s="615"/>
      <c r="D868" s="614"/>
      <c r="E868" s="614"/>
      <c r="F868" s="614"/>
      <c r="G868" s="614"/>
      <c r="H868" s="614"/>
      <c r="I868" s="614"/>
      <c r="J868" s="614"/>
      <c r="K868" s="614"/>
      <c r="L868" s="614"/>
      <c r="M868" s="614"/>
      <c r="N868" s="614"/>
      <c r="O868" s="614"/>
      <c r="P868" s="614"/>
      <c r="Q868" s="614"/>
      <c r="R868" s="614"/>
      <c r="S868" s="614"/>
      <c r="T868" s="614"/>
      <c r="U868" s="614"/>
      <c r="V868" s="614"/>
      <c r="W868" s="614"/>
      <c r="X868" s="614"/>
      <c r="Y868" s="614"/>
      <c r="Z868" s="614"/>
      <c r="AA868" s="614"/>
      <c r="AB868" s="614"/>
    </row>
    <row r="869" spans="1:28" ht="12.75">
      <c r="A869" s="614"/>
      <c r="B869" s="614"/>
      <c r="C869" s="615"/>
      <c r="D869" s="614"/>
      <c r="E869" s="614"/>
      <c r="F869" s="614"/>
      <c r="G869" s="614"/>
      <c r="H869" s="614"/>
      <c r="I869" s="614"/>
      <c r="J869" s="614"/>
      <c r="K869" s="614"/>
      <c r="L869" s="614"/>
      <c r="M869" s="614"/>
      <c r="N869" s="614"/>
      <c r="O869" s="614"/>
      <c r="P869" s="614"/>
      <c r="Q869" s="614"/>
      <c r="R869" s="614"/>
      <c r="S869" s="614"/>
      <c r="T869" s="614"/>
      <c r="U869" s="614"/>
      <c r="V869" s="614"/>
      <c r="W869" s="614"/>
      <c r="X869" s="614"/>
      <c r="Y869" s="614"/>
      <c r="Z869" s="614"/>
      <c r="AA869" s="614"/>
      <c r="AB869" s="614"/>
    </row>
    <row r="870" spans="1:28" ht="12.75">
      <c r="A870" s="614"/>
      <c r="B870" s="614"/>
      <c r="C870" s="615"/>
      <c r="D870" s="614"/>
      <c r="E870" s="614"/>
      <c r="F870" s="614"/>
      <c r="G870" s="614"/>
      <c r="H870" s="614"/>
      <c r="I870" s="614"/>
      <c r="J870" s="614"/>
      <c r="K870" s="614"/>
      <c r="L870" s="614"/>
      <c r="M870" s="614"/>
      <c r="N870" s="614"/>
      <c r="O870" s="614"/>
      <c r="P870" s="614"/>
      <c r="Q870" s="614"/>
      <c r="R870" s="614"/>
      <c r="S870" s="614"/>
      <c r="T870" s="614"/>
      <c r="U870" s="614"/>
      <c r="V870" s="614"/>
      <c r="W870" s="614"/>
      <c r="X870" s="614"/>
      <c r="Y870" s="614"/>
      <c r="Z870" s="614"/>
      <c r="AA870" s="614"/>
      <c r="AB870" s="614"/>
    </row>
    <row r="871" spans="1:28" ht="12.75">
      <c r="A871" s="614"/>
      <c r="B871" s="614"/>
      <c r="C871" s="615"/>
      <c r="D871" s="614"/>
      <c r="E871" s="614"/>
      <c r="F871" s="614"/>
      <c r="G871" s="614"/>
      <c r="H871" s="614"/>
      <c r="I871" s="614"/>
      <c r="J871" s="614"/>
      <c r="K871" s="614"/>
      <c r="L871" s="614"/>
      <c r="M871" s="614"/>
      <c r="N871" s="614"/>
      <c r="O871" s="614"/>
      <c r="P871" s="614"/>
      <c r="Q871" s="614"/>
      <c r="R871" s="614"/>
      <c r="S871" s="614"/>
      <c r="T871" s="614"/>
      <c r="U871" s="614"/>
      <c r="V871" s="614"/>
      <c r="W871" s="614"/>
      <c r="X871" s="614"/>
      <c r="Y871" s="614"/>
      <c r="Z871" s="614"/>
      <c r="AA871" s="614"/>
      <c r="AB871" s="614"/>
    </row>
    <row r="872" spans="1:28" ht="12.75">
      <c r="A872" s="614"/>
      <c r="B872" s="614"/>
      <c r="C872" s="615"/>
      <c r="D872" s="614"/>
      <c r="E872" s="614"/>
      <c r="F872" s="614"/>
      <c r="G872" s="614"/>
      <c r="H872" s="614"/>
      <c r="I872" s="614"/>
      <c r="J872" s="614"/>
      <c r="K872" s="614"/>
      <c r="L872" s="614"/>
      <c r="M872" s="614"/>
      <c r="N872" s="614"/>
      <c r="O872" s="614"/>
      <c r="P872" s="614"/>
      <c r="Q872" s="614"/>
      <c r="R872" s="614"/>
      <c r="S872" s="614"/>
      <c r="T872" s="614"/>
      <c r="U872" s="614"/>
      <c r="V872" s="614"/>
      <c r="W872" s="614"/>
      <c r="X872" s="614"/>
      <c r="Y872" s="614"/>
      <c r="Z872" s="614"/>
      <c r="AA872" s="614"/>
      <c r="AB872" s="614"/>
    </row>
    <row r="873" spans="1:28" ht="12.75">
      <c r="A873" s="614"/>
      <c r="B873" s="614"/>
      <c r="C873" s="615"/>
      <c r="D873" s="614"/>
      <c r="E873" s="614"/>
      <c r="F873" s="614"/>
      <c r="G873" s="614"/>
      <c r="H873" s="614"/>
      <c r="I873" s="614"/>
      <c r="J873" s="614"/>
      <c r="K873" s="614"/>
      <c r="L873" s="614"/>
      <c r="M873" s="614"/>
      <c r="N873" s="614"/>
      <c r="O873" s="614"/>
      <c r="P873" s="614"/>
      <c r="Q873" s="614"/>
      <c r="R873" s="614"/>
      <c r="S873" s="614"/>
      <c r="T873" s="614"/>
      <c r="U873" s="614"/>
      <c r="V873" s="614"/>
      <c r="W873" s="614"/>
      <c r="X873" s="614"/>
      <c r="Y873" s="614"/>
      <c r="Z873" s="614"/>
      <c r="AA873" s="614"/>
      <c r="AB873" s="614"/>
    </row>
    <row r="874" spans="1:28" ht="12.75">
      <c r="A874" s="614"/>
      <c r="B874" s="614"/>
      <c r="C874" s="615"/>
      <c r="D874" s="614"/>
      <c r="E874" s="614"/>
      <c r="F874" s="614"/>
      <c r="G874" s="614"/>
      <c r="H874" s="614"/>
      <c r="I874" s="614"/>
      <c r="J874" s="614"/>
      <c r="K874" s="614"/>
      <c r="L874" s="614"/>
      <c r="M874" s="614"/>
      <c r="N874" s="614"/>
      <c r="O874" s="614"/>
      <c r="P874" s="614"/>
      <c r="Q874" s="614"/>
      <c r="R874" s="614"/>
      <c r="S874" s="614"/>
      <c r="T874" s="614"/>
      <c r="U874" s="614"/>
      <c r="V874" s="614"/>
      <c r="W874" s="614"/>
      <c r="X874" s="614"/>
      <c r="Y874" s="614"/>
      <c r="Z874" s="614"/>
      <c r="AA874" s="614"/>
      <c r="AB874" s="614"/>
    </row>
    <row r="875" spans="1:28" ht="12.75">
      <c r="A875" s="614"/>
      <c r="B875" s="614"/>
      <c r="C875" s="615"/>
      <c r="D875" s="614"/>
      <c r="E875" s="614"/>
      <c r="F875" s="614"/>
      <c r="G875" s="614"/>
      <c r="H875" s="614"/>
      <c r="I875" s="614"/>
      <c r="J875" s="614"/>
      <c r="K875" s="614"/>
      <c r="L875" s="614"/>
      <c r="M875" s="614"/>
      <c r="N875" s="614"/>
      <c r="O875" s="614"/>
      <c r="P875" s="614"/>
      <c r="Q875" s="614"/>
      <c r="R875" s="614"/>
      <c r="S875" s="614"/>
      <c r="T875" s="614"/>
      <c r="U875" s="614"/>
      <c r="V875" s="614"/>
      <c r="W875" s="614"/>
      <c r="X875" s="614"/>
      <c r="Y875" s="614"/>
      <c r="Z875" s="614"/>
      <c r="AA875" s="614"/>
      <c r="AB875" s="614"/>
    </row>
    <row r="876" spans="1:28" ht="12.75">
      <c r="A876" s="614"/>
      <c r="B876" s="614"/>
      <c r="C876" s="615"/>
      <c r="D876" s="614"/>
      <c r="E876" s="614"/>
      <c r="F876" s="614"/>
      <c r="G876" s="614"/>
      <c r="H876" s="614"/>
      <c r="I876" s="614"/>
      <c r="J876" s="614"/>
      <c r="K876" s="614"/>
      <c r="L876" s="614"/>
      <c r="M876" s="614"/>
      <c r="N876" s="614"/>
      <c r="O876" s="614"/>
      <c r="P876" s="614"/>
      <c r="Q876" s="614"/>
      <c r="R876" s="614"/>
      <c r="S876" s="614"/>
      <c r="T876" s="614"/>
      <c r="U876" s="614"/>
      <c r="V876" s="614"/>
      <c r="W876" s="614"/>
      <c r="X876" s="614"/>
      <c r="Y876" s="614"/>
      <c r="Z876" s="614"/>
      <c r="AA876" s="614"/>
      <c r="AB876" s="614"/>
    </row>
    <row r="877" spans="1:28" ht="12.75">
      <c r="A877" s="614"/>
      <c r="B877" s="614"/>
      <c r="C877" s="615"/>
      <c r="D877" s="614"/>
      <c r="E877" s="614"/>
      <c r="F877" s="614"/>
      <c r="G877" s="614"/>
      <c r="H877" s="614"/>
      <c r="I877" s="614"/>
      <c r="J877" s="614"/>
      <c r="K877" s="614"/>
      <c r="L877" s="614"/>
      <c r="M877" s="614"/>
      <c r="N877" s="614"/>
      <c r="O877" s="614"/>
      <c r="P877" s="614"/>
      <c r="Q877" s="614"/>
      <c r="R877" s="614"/>
      <c r="S877" s="614"/>
      <c r="T877" s="614"/>
      <c r="U877" s="614"/>
      <c r="V877" s="614"/>
      <c r="W877" s="614"/>
      <c r="X877" s="614"/>
      <c r="Y877" s="614"/>
      <c r="Z877" s="614"/>
      <c r="AA877" s="614"/>
      <c r="AB877" s="614"/>
    </row>
    <row r="878" spans="1:28" ht="12.75">
      <c r="A878" s="614"/>
      <c r="B878" s="614"/>
      <c r="C878" s="615"/>
      <c r="D878" s="614"/>
      <c r="E878" s="614"/>
      <c r="F878" s="614"/>
      <c r="G878" s="614"/>
      <c r="H878" s="614"/>
      <c r="I878" s="614"/>
      <c r="J878" s="614"/>
      <c r="K878" s="614"/>
      <c r="L878" s="614"/>
      <c r="M878" s="614"/>
      <c r="N878" s="614"/>
      <c r="O878" s="614"/>
      <c r="P878" s="614"/>
      <c r="Q878" s="614"/>
      <c r="R878" s="614"/>
      <c r="S878" s="614"/>
      <c r="T878" s="614"/>
      <c r="U878" s="614"/>
      <c r="V878" s="614"/>
      <c r="W878" s="614"/>
      <c r="X878" s="614"/>
      <c r="Y878" s="614"/>
      <c r="Z878" s="614"/>
      <c r="AA878" s="614"/>
      <c r="AB878" s="614"/>
    </row>
    <row r="879" spans="1:28" ht="12.75">
      <c r="A879" s="614"/>
      <c r="B879" s="614"/>
      <c r="C879" s="615"/>
      <c r="D879" s="614"/>
      <c r="E879" s="614"/>
      <c r="F879" s="614"/>
      <c r="G879" s="614"/>
      <c r="H879" s="614"/>
      <c r="I879" s="614"/>
      <c r="J879" s="614"/>
      <c r="K879" s="614"/>
      <c r="L879" s="614"/>
      <c r="M879" s="614"/>
      <c r="N879" s="614"/>
      <c r="O879" s="614"/>
      <c r="P879" s="614"/>
      <c r="Q879" s="614"/>
      <c r="R879" s="614"/>
      <c r="S879" s="614"/>
      <c r="T879" s="614"/>
      <c r="U879" s="614"/>
      <c r="V879" s="614"/>
      <c r="W879" s="614"/>
      <c r="X879" s="614"/>
      <c r="Y879" s="614"/>
      <c r="Z879" s="614"/>
      <c r="AA879" s="614"/>
      <c r="AB879" s="614"/>
    </row>
    <row r="880" spans="1:28" ht="12.75">
      <c r="A880" s="614"/>
      <c r="B880" s="614"/>
      <c r="C880" s="615"/>
      <c r="D880" s="614"/>
      <c r="E880" s="614"/>
      <c r="F880" s="614"/>
      <c r="G880" s="614"/>
      <c r="H880" s="614"/>
      <c r="I880" s="614"/>
      <c r="J880" s="614"/>
      <c r="K880" s="614"/>
      <c r="L880" s="614"/>
      <c r="M880" s="614"/>
      <c r="N880" s="614"/>
      <c r="O880" s="614"/>
      <c r="P880" s="614"/>
      <c r="Q880" s="614"/>
      <c r="R880" s="614"/>
      <c r="S880" s="614"/>
      <c r="T880" s="614"/>
      <c r="U880" s="614"/>
      <c r="V880" s="614"/>
      <c r="W880" s="614"/>
      <c r="X880" s="614"/>
      <c r="Y880" s="614"/>
      <c r="Z880" s="614"/>
      <c r="AA880" s="614"/>
      <c r="AB880" s="614"/>
    </row>
    <row r="881" spans="1:28" ht="12.75">
      <c r="A881" s="614"/>
      <c r="B881" s="614"/>
      <c r="C881" s="615"/>
      <c r="D881" s="614"/>
      <c r="E881" s="614"/>
      <c r="F881" s="614"/>
      <c r="G881" s="614"/>
      <c r="H881" s="614"/>
      <c r="I881" s="614"/>
      <c r="J881" s="614"/>
      <c r="K881" s="614"/>
      <c r="L881" s="614"/>
      <c r="M881" s="614"/>
      <c r="N881" s="614"/>
      <c r="O881" s="614"/>
      <c r="P881" s="614"/>
      <c r="Q881" s="614"/>
      <c r="R881" s="614"/>
      <c r="S881" s="614"/>
      <c r="T881" s="614"/>
      <c r="U881" s="614"/>
      <c r="V881" s="614"/>
      <c r="W881" s="614"/>
      <c r="X881" s="614"/>
      <c r="Y881" s="614"/>
      <c r="Z881" s="614"/>
      <c r="AA881" s="614"/>
      <c r="AB881" s="614"/>
    </row>
    <row r="882" spans="1:28" ht="12.75">
      <c r="A882" s="614"/>
      <c r="B882" s="614"/>
      <c r="C882" s="615"/>
      <c r="D882" s="614"/>
      <c r="E882" s="614"/>
      <c r="F882" s="614"/>
      <c r="G882" s="614"/>
      <c r="H882" s="614"/>
      <c r="I882" s="614"/>
      <c r="J882" s="614"/>
      <c r="K882" s="614"/>
      <c r="L882" s="614"/>
      <c r="M882" s="614"/>
      <c r="N882" s="614"/>
      <c r="O882" s="614"/>
      <c r="P882" s="614"/>
      <c r="Q882" s="614"/>
      <c r="R882" s="614"/>
      <c r="S882" s="614"/>
      <c r="T882" s="614"/>
      <c r="U882" s="614"/>
      <c r="V882" s="614"/>
      <c r="W882" s="614"/>
      <c r="X882" s="614"/>
      <c r="Y882" s="614"/>
      <c r="Z882" s="614"/>
      <c r="AA882" s="614"/>
      <c r="AB882" s="614"/>
    </row>
    <row r="883" spans="1:28" ht="12.75">
      <c r="A883" s="614"/>
      <c r="B883" s="614"/>
      <c r="C883" s="615"/>
      <c r="D883" s="614"/>
      <c r="E883" s="614"/>
      <c r="F883" s="614"/>
      <c r="G883" s="614"/>
      <c r="H883" s="614"/>
      <c r="I883" s="614"/>
      <c r="J883" s="614"/>
      <c r="K883" s="614"/>
      <c r="L883" s="614"/>
      <c r="M883" s="614"/>
      <c r="N883" s="614"/>
      <c r="O883" s="614"/>
      <c r="P883" s="614"/>
      <c r="Q883" s="614"/>
      <c r="R883" s="614"/>
      <c r="S883" s="614"/>
      <c r="T883" s="614"/>
      <c r="U883" s="614"/>
      <c r="V883" s="614"/>
      <c r="W883" s="614"/>
      <c r="X883" s="614"/>
      <c r="Y883" s="614"/>
      <c r="Z883" s="614"/>
      <c r="AA883" s="614"/>
      <c r="AB883" s="614"/>
    </row>
    <row r="884" spans="1:28" ht="12.75">
      <c r="A884" s="614"/>
      <c r="B884" s="614"/>
      <c r="C884" s="615"/>
      <c r="D884" s="614"/>
      <c r="E884" s="614"/>
      <c r="F884" s="614"/>
      <c r="G884" s="614"/>
      <c r="H884" s="614"/>
      <c r="I884" s="614"/>
      <c r="J884" s="614"/>
      <c r="K884" s="614"/>
      <c r="L884" s="614"/>
      <c r="M884" s="614"/>
      <c r="N884" s="614"/>
      <c r="O884" s="614"/>
      <c r="P884" s="614"/>
      <c r="Q884" s="614"/>
      <c r="R884" s="614"/>
      <c r="S884" s="614"/>
      <c r="T884" s="614"/>
      <c r="U884" s="614"/>
      <c r="V884" s="614"/>
      <c r="W884" s="614"/>
      <c r="X884" s="614"/>
      <c r="Y884" s="614"/>
      <c r="Z884" s="614"/>
      <c r="AA884" s="614"/>
      <c r="AB884" s="614"/>
    </row>
    <row r="885" spans="1:28" ht="12.75">
      <c r="A885" s="614"/>
      <c r="B885" s="614"/>
      <c r="C885" s="615"/>
      <c r="D885" s="614"/>
      <c r="E885" s="614"/>
      <c r="F885" s="614"/>
      <c r="G885" s="614"/>
      <c r="H885" s="614"/>
      <c r="I885" s="614"/>
      <c r="J885" s="614"/>
      <c r="K885" s="614"/>
      <c r="L885" s="614"/>
      <c r="M885" s="614"/>
      <c r="N885" s="614"/>
      <c r="O885" s="614"/>
      <c r="P885" s="614"/>
      <c r="Q885" s="614"/>
      <c r="R885" s="614"/>
      <c r="S885" s="614"/>
      <c r="T885" s="614"/>
      <c r="U885" s="614"/>
      <c r="V885" s="614"/>
      <c r="W885" s="614"/>
      <c r="X885" s="614"/>
      <c r="Y885" s="614"/>
      <c r="Z885" s="614"/>
      <c r="AA885" s="614"/>
      <c r="AB885" s="614"/>
    </row>
    <row r="886" spans="1:28" ht="12.75">
      <c r="A886" s="614"/>
      <c r="B886" s="614"/>
      <c r="C886" s="615"/>
      <c r="D886" s="614"/>
      <c r="E886" s="614"/>
      <c r="F886" s="614"/>
      <c r="G886" s="614"/>
      <c r="H886" s="614"/>
      <c r="I886" s="614"/>
      <c r="J886" s="614"/>
      <c r="K886" s="614"/>
      <c r="L886" s="614"/>
      <c r="M886" s="614"/>
      <c r="N886" s="614"/>
      <c r="O886" s="614"/>
      <c r="P886" s="614"/>
      <c r="Q886" s="614"/>
      <c r="R886" s="614"/>
      <c r="S886" s="614"/>
      <c r="T886" s="614"/>
      <c r="U886" s="614"/>
      <c r="V886" s="614"/>
      <c r="W886" s="614"/>
      <c r="X886" s="614"/>
      <c r="Y886" s="614"/>
      <c r="Z886" s="614"/>
      <c r="AA886" s="614"/>
      <c r="AB886" s="614"/>
    </row>
    <row r="887" spans="1:28" ht="12.75">
      <c r="A887" s="614"/>
      <c r="B887" s="614"/>
      <c r="C887" s="615"/>
      <c r="D887" s="614"/>
      <c r="E887" s="614"/>
      <c r="F887" s="614"/>
      <c r="G887" s="614"/>
      <c r="H887" s="614"/>
      <c r="I887" s="614"/>
      <c r="J887" s="614"/>
      <c r="K887" s="614"/>
      <c r="L887" s="614"/>
      <c r="M887" s="614"/>
      <c r="N887" s="614"/>
      <c r="O887" s="614"/>
      <c r="P887" s="614"/>
      <c r="Q887" s="614"/>
      <c r="R887" s="614"/>
      <c r="S887" s="614"/>
      <c r="T887" s="614"/>
      <c r="U887" s="614"/>
      <c r="V887" s="614"/>
      <c r="W887" s="614"/>
      <c r="X887" s="614"/>
      <c r="Y887" s="614"/>
      <c r="Z887" s="614"/>
      <c r="AA887" s="614"/>
      <c r="AB887" s="614"/>
    </row>
    <row r="888" spans="1:28" ht="12.75">
      <c r="A888" s="614"/>
      <c r="B888" s="614"/>
      <c r="C888" s="615"/>
      <c r="D888" s="614"/>
      <c r="E888" s="614"/>
      <c r="F888" s="614"/>
      <c r="G888" s="614"/>
      <c r="H888" s="614"/>
      <c r="I888" s="614"/>
      <c r="J888" s="614"/>
      <c r="K888" s="614"/>
      <c r="L888" s="614"/>
      <c r="M888" s="614"/>
      <c r="N888" s="614"/>
      <c r="O888" s="614"/>
      <c r="P888" s="614"/>
      <c r="Q888" s="614"/>
      <c r="R888" s="614"/>
      <c r="S888" s="614"/>
      <c r="T888" s="614"/>
      <c r="U888" s="614"/>
      <c r="V888" s="614"/>
      <c r="W888" s="614"/>
      <c r="X888" s="614"/>
      <c r="Y888" s="614"/>
      <c r="Z888" s="614"/>
      <c r="AA888" s="614"/>
      <c r="AB888" s="614"/>
    </row>
    <row r="889" spans="1:28" ht="12.75">
      <c r="A889" s="614"/>
      <c r="B889" s="614"/>
      <c r="C889" s="615"/>
      <c r="D889" s="614"/>
      <c r="E889" s="614"/>
      <c r="F889" s="614"/>
      <c r="G889" s="614"/>
      <c r="H889" s="614"/>
      <c r="I889" s="614"/>
      <c r="J889" s="614"/>
      <c r="K889" s="614"/>
      <c r="L889" s="614"/>
      <c r="M889" s="614"/>
      <c r="N889" s="614"/>
      <c r="O889" s="614"/>
      <c r="P889" s="614"/>
      <c r="Q889" s="614"/>
      <c r="R889" s="614"/>
      <c r="S889" s="614"/>
      <c r="T889" s="614"/>
      <c r="U889" s="614"/>
      <c r="V889" s="614"/>
      <c r="W889" s="614"/>
      <c r="X889" s="614"/>
      <c r="Y889" s="614"/>
      <c r="Z889" s="614"/>
      <c r="AA889" s="614"/>
      <c r="AB889" s="614"/>
    </row>
    <row r="890" spans="1:28" ht="12.75">
      <c r="A890" s="614"/>
      <c r="B890" s="614"/>
      <c r="C890" s="615"/>
      <c r="D890" s="614"/>
      <c r="E890" s="614"/>
      <c r="F890" s="614"/>
      <c r="G890" s="614"/>
      <c r="H890" s="614"/>
      <c r="I890" s="614"/>
      <c r="J890" s="614"/>
      <c r="K890" s="614"/>
      <c r="L890" s="614"/>
      <c r="M890" s="614"/>
      <c r="N890" s="614"/>
      <c r="O890" s="614"/>
      <c r="P890" s="614"/>
      <c r="Q890" s="614"/>
      <c r="R890" s="614"/>
      <c r="S890" s="614"/>
      <c r="T890" s="614"/>
      <c r="U890" s="614"/>
      <c r="V890" s="614"/>
      <c r="W890" s="614"/>
      <c r="X890" s="614"/>
      <c r="Y890" s="614"/>
      <c r="Z890" s="614"/>
      <c r="AA890" s="614"/>
      <c r="AB890" s="614"/>
    </row>
    <row r="891" spans="1:28" ht="12.75">
      <c r="A891" s="614"/>
      <c r="B891" s="614"/>
      <c r="C891" s="615"/>
      <c r="D891" s="614"/>
      <c r="E891" s="614"/>
      <c r="F891" s="614"/>
      <c r="G891" s="614"/>
      <c r="H891" s="614"/>
      <c r="I891" s="614"/>
      <c r="J891" s="614"/>
      <c r="K891" s="614"/>
      <c r="L891" s="614"/>
      <c r="M891" s="614"/>
      <c r="N891" s="614"/>
      <c r="O891" s="614"/>
      <c r="P891" s="614"/>
      <c r="Q891" s="614"/>
      <c r="R891" s="614"/>
      <c r="S891" s="614"/>
      <c r="T891" s="614"/>
      <c r="U891" s="614"/>
      <c r="V891" s="614"/>
      <c r="W891" s="614"/>
      <c r="X891" s="614"/>
      <c r="Y891" s="614"/>
      <c r="Z891" s="614"/>
      <c r="AA891" s="614"/>
      <c r="AB891" s="614"/>
    </row>
    <row r="892" spans="1:28" ht="12.75">
      <c r="A892" s="614"/>
      <c r="B892" s="614"/>
      <c r="C892" s="615"/>
      <c r="D892" s="614"/>
      <c r="E892" s="614"/>
      <c r="F892" s="614"/>
      <c r="G892" s="614"/>
      <c r="H892" s="614"/>
      <c r="I892" s="614"/>
      <c r="J892" s="614"/>
      <c r="K892" s="614"/>
      <c r="L892" s="614"/>
      <c r="M892" s="614"/>
      <c r="N892" s="614"/>
      <c r="O892" s="614"/>
      <c r="P892" s="614"/>
      <c r="Q892" s="614"/>
      <c r="R892" s="614"/>
      <c r="S892" s="614"/>
      <c r="T892" s="614"/>
      <c r="U892" s="614"/>
      <c r="V892" s="614"/>
      <c r="W892" s="614"/>
      <c r="X892" s="614"/>
      <c r="Y892" s="614"/>
      <c r="Z892" s="614"/>
      <c r="AA892" s="614"/>
      <c r="AB892" s="614"/>
    </row>
    <row r="893" spans="1:28" ht="12.75">
      <c r="A893" s="614"/>
      <c r="B893" s="614"/>
      <c r="C893" s="615"/>
      <c r="D893" s="614"/>
      <c r="E893" s="614"/>
      <c r="F893" s="614"/>
      <c r="G893" s="614"/>
      <c r="H893" s="614"/>
      <c r="I893" s="614"/>
      <c r="J893" s="614"/>
      <c r="K893" s="614"/>
      <c r="L893" s="614"/>
      <c r="M893" s="614"/>
      <c r="N893" s="614"/>
      <c r="O893" s="614"/>
      <c r="P893" s="614"/>
      <c r="Q893" s="614"/>
      <c r="R893" s="614"/>
      <c r="S893" s="614"/>
      <c r="T893" s="614"/>
      <c r="U893" s="614"/>
      <c r="V893" s="614"/>
      <c r="W893" s="614"/>
      <c r="X893" s="614"/>
      <c r="Y893" s="614"/>
      <c r="Z893" s="614"/>
      <c r="AA893" s="614"/>
      <c r="AB893" s="614"/>
    </row>
    <row r="894" spans="1:28" ht="12.75">
      <c r="A894" s="614"/>
      <c r="B894" s="614"/>
      <c r="C894" s="615"/>
      <c r="D894" s="614"/>
      <c r="E894" s="614"/>
      <c r="F894" s="614"/>
      <c r="G894" s="614"/>
      <c r="H894" s="614"/>
      <c r="I894" s="614"/>
      <c r="J894" s="614"/>
      <c r="K894" s="614"/>
      <c r="L894" s="614"/>
      <c r="M894" s="614"/>
      <c r="N894" s="614"/>
      <c r="O894" s="614"/>
      <c r="P894" s="614"/>
      <c r="Q894" s="614"/>
      <c r="R894" s="614"/>
      <c r="S894" s="614"/>
      <c r="T894" s="614"/>
      <c r="U894" s="614"/>
      <c r="V894" s="614"/>
      <c r="W894" s="614"/>
      <c r="X894" s="614"/>
      <c r="Y894" s="614"/>
      <c r="Z894" s="614"/>
      <c r="AA894" s="614"/>
      <c r="AB894" s="614"/>
    </row>
    <row r="895" spans="1:28" ht="12.75">
      <c r="A895" s="614"/>
      <c r="B895" s="614"/>
      <c r="C895" s="615"/>
      <c r="D895" s="614"/>
      <c r="E895" s="614"/>
      <c r="F895" s="614"/>
      <c r="G895" s="614"/>
      <c r="H895" s="614"/>
      <c r="I895" s="614"/>
      <c r="J895" s="614"/>
      <c r="K895" s="614"/>
      <c r="L895" s="614"/>
      <c r="M895" s="614"/>
      <c r="N895" s="614"/>
      <c r="O895" s="614"/>
      <c r="P895" s="614"/>
      <c r="Q895" s="614"/>
      <c r="R895" s="614"/>
      <c r="S895" s="614"/>
      <c r="T895" s="614"/>
      <c r="U895" s="614"/>
      <c r="V895" s="614"/>
      <c r="W895" s="614"/>
      <c r="X895" s="614"/>
      <c r="Y895" s="614"/>
      <c r="Z895" s="614"/>
      <c r="AA895" s="614"/>
      <c r="AB895" s="614"/>
    </row>
    <row r="896" spans="1:28" ht="12.75">
      <c r="A896" s="614"/>
      <c r="B896" s="614"/>
      <c r="C896" s="615"/>
      <c r="D896" s="614"/>
      <c r="E896" s="614"/>
      <c r="F896" s="614"/>
      <c r="G896" s="614"/>
      <c r="H896" s="614"/>
      <c r="I896" s="614"/>
      <c r="J896" s="614"/>
      <c r="K896" s="614"/>
      <c r="L896" s="614"/>
      <c r="M896" s="614"/>
      <c r="N896" s="614"/>
      <c r="O896" s="614"/>
      <c r="P896" s="614"/>
      <c r="Q896" s="614"/>
      <c r="R896" s="614"/>
      <c r="S896" s="614"/>
      <c r="T896" s="614"/>
      <c r="U896" s="614"/>
      <c r="V896" s="614"/>
      <c r="W896" s="614"/>
      <c r="X896" s="614"/>
      <c r="Y896" s="614"/>
      <c r="Z896" s="614"/>
      <c r="AA896" s="614"/>
      <c r="AB896" s="614"/>
    </row>
    <row r="897" spans="1:28" ht="12.75">
      <c r="A897" s="614"/>
      <c r="B897" s="614"/>
      <c r="C897" s="615"/>
      <c r="D897" s="614"/>
      <c r="E897" s="614"/>
      <c r="F897" s="614"/>
      <c r="G897" s="614"/>
      <c r="H897" s="614"/>
      <c r="I897" s="614"/>
      <c r="J897" s="614"/>
      <c r="K897" s="614"/>
      <c r="L897" s="614"/>
      <c r="M897" s="614"/>
      <c r="N897" s="614"/>
      <c r="O897" s="614"/>
      <c r="P897" s="614"/>
      <c r="Q897" s="614"/>
      <c r="R897" s="614"/>
      <c r="S897" s="614"/>
      <c r="T897" s="614"/>
      <c r="U897" s="614"/>
      <c r="V897" s="614"/>
      <c r="W897" s="614"/>
      <c r="X897" s="614"/>
      <c r="Y897" s="614"/>
      <c r="Z897" s="614"/>
      <c r="AA897" s="614"/>
      <c r="AB897" s="614"/>
    </row>
    <row r="898" spans="1:28" ht="12.75">
      <c r="A898" s="614"/>
      <c r="B898" s="614"/>
      <c r="C898" s="615"/>
      <c r="D898" s="614"/>
      <c r="E898" s="614"/>
      <c r="F898" s="614"/>
      <c r="G898" s="614"/>
      <c r="H898" s="614"/>
      <c r="I898" s="614"/>
      <c r="J898" s="614"/>
      <c r="K898" s="614"/>
      <c r="L898" s="614"/>
      <c r="M898" s="614"/>
      <c r="N898" s="614"/>
      <c r="O898" s="614"/>
      <c r="P898" s="614"/>
      <c r="Q898" s="614"/>
      <c r="R898" s="614"/>
      <c r="S898" s="614"/>
      <c r="T898" s="614"/>
      <c r="U898" s="614"/>
      <c r="V898" s="614"/>
      <c r="W898" s="614"/>
      <c r="X898" s="614"/>
      <c r="Y898" s="614"/>
      <c r="Z898" s="614"/>
      <c r="AA898" s="614"/>
      <c r="AB898" s="614"/>
    </row>
    <row r="899" spans="1:28" ht="12.75">
      <c r="A899" s="614"/>
      <c r="B899" s="614"/>
      <c r="C899" s="615"/>
      <c r="D899" s="614"/>
      <c r="E899" s="614"/>
      <c r="F899" s="614"/>
      <c r="G899" s="614"/>
      <c r="H899" s="614"/>
      <c r="I899" s="614"/>
      <c r="J899" s="614"/>
      <c r="K899" s="614"/>
      <c r="L899" s="614"/>
      <c r="M899" s="614"/>
      <c r="N899" s="614"/>
      <c r="O899" s="614"/>
      <c r="P899" s="614"/>
      <c r="Q899" s="614"/>
      <c r="R899" s="614"/>
      <c r="S899" s="614"/>
      <c r="T899" s="614"/>
      <c r="U899" s="614"/>
      <c r="V899" s="614"/>
      <c r="W899" s="614"/>
      <c r="X899" s="614"/>
      <c r="Y899" s="614"/>
      <c r="Z899" s="614"/>
      <c r="AA899" s="614"/>
      <c r="AB899" s="614"/>
    </row>
    <row r="900" spans="1:28" ht="12.75">
      <c r="A900" s="614"/>
      <c r="B900" s="614"/>
      <c r="C900" s="615"/>
      <c r="D900" s="614"/>
      <c r="E900" s="614"/>
      <c r="F900" s="614"/>
      <c r="G900" s="614"/>
      <c r="H900" s="614"/>
      <c r="I900" s="614"/>
      <c r="J900" s="614"/>
      <c r="K900" s="614"/>
      <c r="L900" s="614"/>
      <c r="M900" s="614"/>
      <c r="N900" s="614"/>
      <c r="O900" s="614"/>
      <c r="P900" s="614"/>
      <c r="Q900" s="614"/>
      <c r="R900" s="614"/>
      <c r="S900" s="614"/>
      <c r="T900" s="614"/>
      <c r="U900" s="614"/>
      <c r="V900" s="614"/>
      <c r="W900" s="614"/>
      <c r="X900" s="614"/>
      <c r="Y900" s="614"/>
      <c r="Z900" s="614"/>
      <c r="AA900" s="614"/>
      <c r="AB900" s="614"/>
    </row>
    <row r="901" spans="1:28" ht="12.75">
      <c r="A901" s="614"/>
      <c r="B901" s="614"/>
      <c r="C901" s="615"/>
      <c r="D901" s="614"/>
      <c r="E901" s="614"/>
      <c r="F901" s="614"/>
      <c r="G901" s="614"/>
      <c r="H901" s="614"/>
      <c r="I901" s="614"/>
      <c r="J901" s="614"/>
      <c r="K901" s="614"/>
      <c r="L901" s="614"/>
      <c r="M901" s="614"/>
      <c r="N901" s="614"/>
      <c r="O901" s="614"/>
      <c r="P901" s="614"/>
      <c r="Q901" s="614"/>
      <c r="R901" s="614"/>
      <c r="S901" s="614"/>
      <c r="T901" s="614"/>
      <c r="U901" s="614"/>
      <c r="V901" s="614"/>
      <c r="W901" s="614"/>
      <c r="X901" s="614"/>
      <c r="Y901" s="614"/>
      <c r="Z901" s="614"/>
      <c r="AA901" s="614"/>
      <c r="AB901" s="614"/>
    </row>
    <row r="902" spans="1:28" ht="12.75">
      <c r="A902" s="614"/>
      <c r="B902" s="614"/>
      <c r="C902" s="615"/>
      <c r="D902" s="614"/>
      <c r="E902" s="614"/>
      <c r="F902" s="614"/>
      <c r="G902" s="614"/>
      <c r="H902" s="614"/>
      <c r="I902" s="614"/>
      <c r="J902" s="614"/>
      <c r="K902" s="614"/>
      <c r="L902" s="614"/>
      <c r="M902" s="614"/>
      <c r="N902" s="614"/>
      <c r="O902" s="614"/>
      <c r="P902" s="614"/>
      <c r="Q902" s="614"/>
      <c r="R902" s="614"/>
      <c r="S902" s="614"/>
      <c r="T902" s="614"/>
      <c r="U902" s="614"/>
      <c r="V902" s="614"/>
      <c r="W902" s="614"/>
      <c r="X902" s="614"/>
      <c r="Y902" s="614"/>
      <c r="Z902" s="614"/>
      <c r="AA902" s="614"/>
      <c r="AB902" s="614"/>
    </row>
    <row r="903" spans="1:28" ht="12.75">
      <c r="A903" s="614"/>
      <c r="B903" s="614"/>
      <c r="C903" s="615"/>
      <c r="D903" s="614"/>
      <c r="E903" s="614"/>
      <c r="F903" s="614"/>
      <c r="G903" s="614"/>
      <c r="H903" s="614"/>
      <c r="I903" s="614"/>
      <c r="J903" s="614"/>
      <c r="K903" s="614"/>
      <c r="L903" s="614"/>
      <c r="M903" s="614"/>
      <c r="N903" s="614"/>
      <c r="O903" s="614"/>
      <c r="P903" s="614"/>
      <c r="Q903" s="614"/>
      <c r="R903" s="614"/>
      <c r="S903" s="614"/>
      <c r="T903" s="614"/>
      <c r="U903" s="614"/>
      <c r="V903" s="614"/>
      <c r="W903" s="614"/>
      <c r="X903" s="614"/>
      <c r="Y903" s="614"/>
      <c r="Z903" s="614"/>
      <c r="AA903" s="614"/>
      <c r="AB903" s="614"/>
    </row>
    <row r="904" spans="1:28" ht="12.75">
      <c r="A904" s="614"/>
      <c r="B904" s="614"/>
      <c r="C904" s="615"/>
      <c r="D904" s="614"/>
      <c r="E904" s="614"/>
      <c r="F904" s="614"/>
      <c r="G904" s="614"/>
      <c r="H904" s="614"/>
      <c r="I904" s="614"/>
      <c r="J904" s="614"/>
      <c r="K904" s="614"/>
      <c r="L904" s="614"/>
      <c r="M904" s="614"/>
      <c r="N904" s="614"/>
      <c r="O904" s="614"/>
      <c r="P904" s="614"/>
      <c r="Q904" s="614"/>
      <c r="R904" s="614"/>
      <c r="S904" s="614"/>
      <c r="T904" s="614"/>
      <c r="U904" s="614"/>
      <c r="V904" s="614"/>
      <c r="W904" s="614"/>
      <c r="X904" s="614"/>
      <c r="Y904" s="614"/>
      <c r="Z904" s="614"/>
      <c r="AA904" s="614"/>
      <c r="AB904" s="614"/>
    </row>
    <row r="905" spans="1:28" ht="12.75">
      <c r="A905" s="614"/>
      <c r="B905" s="614"/>
      <c r="C905" s="615"/>
      <c r="D905" s="614"/>
      <c r="E905" s="614"/>
      <c r="F905" s="614"/>
      <c r="G905" s="614"/>
      <c r="H905" s="614"/>
      <c r="I905" s="614"/>
      <c r="J905" s="614"/>
      <c r="K905" s="614"/>
      <c r="L905" s="614"/>
      <c r="M905" s="614"/>
      <c r="N905" s="614"/>
      <c r="O905" s="614"/>
      <c r="P905" s="614"/>
      <c r="Q905" s="614"/>
      <c r="R905" s="614"/>
      <c r="S905" s="614"/>
      <c r="T905" s="614"/>
      <c r="U905" s="614"/>
      <c r="V905" s="614"/>
      <c r="W905" s="614"/>
      <c r="X905" s="614"/>
      <c r="Y905" s="614"/>
      <c r="Z905" s="614"/>
      <c r="AA905" s="614"/>
      <c r="AB905" s="614"/>
    </row>
    <row r="906" spans="1:28" ht="12.75">
      <c r="A906" s="614"/>
      <c r="B906" s="614"/>
      <c r="C906" s="615"/>
      <c r="D906" s="614"/>
      <c r="E906" s="614"/>
      <c r="F906" s="614"/>
      <c r="G906" s="614"/>
      <c r="H906" s="614"/>
      <c r="I906" s="614"/>
      <c r="J906" s="614"/>
      <c r="K906" s="614"/>
      <c r="L906" s="614"/>
      <c r="M906" s="614"/>
      <c r="N906" s="614"/>
      <c r="O906" s="614"/>
      <c r="P906" s="614"/>
      <c r="Q906" s="614"/>
      <c r="R906" s="614"/>
      <c r="S906" s="614"/>
      <c r="T906" s="614"/>
      <c r="U906" s="614"/>
      <c r="V906" s="614"/>
      <c r="W906" s="614"/>
      <c r="X906" s="614"/>
      <c r="Y906" s="614"/>
      <c r="Z906" s="614"/>
      <c r="AA906" s="614"/>
      <c r="AB906" s="614"/>
    </row>
    <row r="907" spans="1:28" ht="12.75">
      <c r="A907" s="614"/>
      <c r="B907" s="614"/>
      <c r="C907" s="615"/>
      <c r="D907" s="614"/>
      <c r="E907" s="614"/>
      <c r="F907" s="614"/>
      <c r="G907" s="614"/>
      <c r="H907" s="614"/>
      <c r="I907" s="614"/>
      <c r="J907" s="614"/>
      <c r="K907" s="614"/>
      <c r="L907" s="614"/>
      <c r="M907" s="614"/>
      <c r="N907" s="614"/>
      <c r="O907" s="614"/>
      <c r="P907" s="614"/>
      <c r="Q907" s="614"/>
      <c r="R907" s="614"/>
      <c r="S907" s="614"/>
      <c r="T907" s="614"/>
      <c r="U907" s="614"/>
      <c r="V907" s="614"/>
      <c r="W907" s="614"/>
      <c r="X907" s="614"/>
      <c r="Y907" s="614"/>
      <c r="Z907" s="614"/>
      <c r="AA907" s="614"/>
      <c r="AB907" s="614"/>
    </row>
    <row r="908" spans="1:28" ht="12.75">
      <c r="A908" s="614"/>
      <c r="B908" s="614"/>
      <c r="C908" s="615"/>
      <c r="D908" s="614"/>
      <c r="E908" s="614"/>
      <c r="F908" s="614"/>
      <c r="G908" s="614"/>
      <c r="H908" s="614"/>
      <c r="I908" s="614"/>
      <c r="J908" s="614"/>
      <c r="K908" s="614"/>
      <c r="L908" s="614"/>
      <c r="M908" s="614"/>
      <c r="N908" s="614"/>
      <c r="O908" s="614"/>
      <c r="P908" s="614"/>
      <c r="Q908" s="614"/>
      <c r="R908" s="614"/>
      <c r="S908" s="614"/>
      <c r="T908" s="614"/>
      <c r="U908" s="614"/>
      <c r="V908" s="614"/>
      <c r="W908" s="614"/>
      <c r="X908" s="614"/>
      <c r="Y908" s="614"/>
      <c r="Z908" s="614"/>
      <c r="AA908" s="614"/>
      <c r="AB908" s="614"/>
    </row>
    <row r="909" spans="1:28" ht="12.75">
      <c r="A909" s="614"/>
      <c r="B909" s="614"/>
      <c r="C909" s="615"/>
      <c r="D909" s="614"/>
      <c r="E909" s="614"/>
      <c r="F909" s="614"/>
      <c r="G909" s="614"/>
      <c r="H909" s="614"/>
      <c r="I909" s="614"/>
      <c r="J909" s="614"/>
      <c r="K909" s="614"/>
      <c r="L909" s="614"/>
      <c r="M909" s="614"/>
      <c r="N909" s="614"/>
      <c r="O909" s="614"/>
      <c r="P909" s="614"/>
      <c r="Q909" s="614"/>
      <c r="R909" s="614"/>
      <c r="S909" s="614"/>
      <c r="T909" s="614"/>
      <c r="U909" s="614"/>
      <c r="V909" s="614"/>
      <c r="W909" s="614"/>
      <c r="X909" s="614"/>
      <c r="Y909" s="614"/>
      <c r="Z909" s="614"/>
      <c r="AA909" s="614"/>
      <c r="AB909" s="614"/>
    </row>
    <row r="910" spans="1:28" ht="12.75">
      <c r="A910" s="614"/>
      <c r="B910" s="614"/>
      <c r="C910" s="615"/>
      <c r="D910" s="614"/>
      <c r="E910" s="614"/>
      <c r="F910" s="614"/>
      <c r="G910" s="614"/>
      <c r="H910" s="614"/>
      <c r="I910" s="614"/>
      <c r="J910" s="614"/>
      <c r="K910" s="614"/>
      <c r="L910" s="614"/>
      <c r="M910" s="614"/>
      <c r="N910" s="614"/>
      <c r="O910" s="614"/>
      <c r="P910" s="614"/>
      <c r="Q910" s="614"/>
      <c r="R910" s="614"/>
      <c r="S910" s="614"/>
      <c r="T910" s="614"/>
      <c r="U910" s="614"/>
      <c r="V910" s="614"/>
      <c r="W910" s="614"/>
      <c r="X910" s="614"/>
      <c r="Y910" s="614"/>
      <c r="Z910" s="614"/>
      <c r="AA910" s="614"/>
      <c r="AB910" s="614"/>
    </row>
    <row r="911" spans="1:28" ht="12.75">
      <c r="A911" s="614"/>
      <c r="B911" s="614"/>
      <c r="C911" s="615"/>
      <c r="D911" s="614"/>
      <c r="E911" s="614"/>
      <c r="F911" s="614"/>
      <c r="G911" s="614"/>
      <c r="H911" s="614"/>
      <c r="I911" s="614"/>
      <c r="J911" s="614"/>
      <c r="K911" s="614"/>
      <c r="L911" s="614"/>
      <c r="M911" s="614"/>
      <c r="N911" s="614"/>
      <c r="O911" s="614"/>
      <c r="P911" s="614"/>
      <c r="Q911" s="614"/>
      <c r="R911" s="614"/>
      <c r="S911" s="614"/>
      <c r="T911" s="614"/>
      <c r="U911" s="614"/>
      <c r="V911" s="614"/>
      <c r="W911" s="614"/>
      <c r="X911" s="614"/>
      <c r="Y911" s="614"/>
      <c r="Z911" s="614"/>
      <c r="AA911" s="614"/>
      <c r="AB911" s="614"/>
    </row>
    <row r="912" spans="1:28" ht="12.75">
      <c r="A912" s="614"/>
      <c r="B912" s="614"/>
      <c r="C912" s="615"/>
      <c r="D912" s="614"/>
      <c r="E912" s="614"/>
      <c r="F912" s="614"/>
      <c r="G912" s="614"/>
      <c r="H912" s="614"/>
      <c r="I912" s="614"/>
      <c r="J912" s="614"/>
      <c r="K912" s="614"/>
      <c r="L912" s="614"/>
      <c r="M912" s="614"/>
      <c r="N912" s="614"/>
      <c r="O912" s="614"/>
      <c r="P912" s="614"/>
      <c r="Q912" s="614"/>
      <c r="R912" s="614"/>
      <c r="S912" s="614"/>
      <c r="T912" s="614"/>
      <c r="U912" s="614"/>
      <c r="V912" s="614"/>
      <c r="W912" s="614"/>
      <c r="X912" s="614"/>
      <c r="Y912" s="614"/>
      <c r="Z912" s="614"/>
      <c r="AA912" s="614"/>
      <c r="AB912" s="614"/>
    </row>
    <row r="913" spans="1:28" ht="12.75">
      <c r="A913" s="614"/>
      <c r="B913" s="614"/>
      <c r="C913" s="615"/>
      <c r="D913" s="614"/>
      <c r="E913" s="614"/>
      <c r="F913" s="614"/>
      <c r="G913" s="614"/>
      <c r="H913" s="614"/>
      <c r="I913" s="614"/>
      <c r="J913" s="614"/>
      <c r="K913" s="614"/>
      <c r="L913" s="614"/>
      <c r="M913" s="614"/>
      <c r="N913" s="614"/>
      <c r="O913" s="614"/>
      <c r="P913" s="614"/>
      <c r="Q913" s="614"/>
      <c r="R913" s="614"/>
      <c r="S913" s="614"/>
      <c r="T913" s="614"/>
      <c r="U913" s="614"/>
      <c r="V913" s="614"/>
      <c r="W913" s="614"/>
      <c r="X913" s="614"/>
      <c r="Y913" s="614"/>
      <c r="Z913" s="614"/>
      <c r="AA913" s="614"/>
      <c r="AB913" s="614"/>
    </row>
    <row r="914" spans="1:28" ht="12.75">
      <c r="A914" s="614"/>
      <c r="B914" s="614"/>
      <c r="C914" s="615"/>
      <c r="D914" s="614"/>
      <c r="E914" s="614"/>
      <c r="F914" s="614"/>
      <c r="G914" s="614"/>
      <c r="H914" s="614"/>
      <c r="I914" s="614"/>
      <c r="J914" s="614"/>
      <c r="K914" s="614"/>
      <c r="L914" s="614"/>
      <c r="M914" s="614"/>
      <c r="N914" s="614"/>
      <c r="O914" s="614"/>
      <c r="P914" s="614"/>
      <c r="Q914" s="614"/>
      <c r="R914" s="614"/>
      <c r="S914" s="614"/>
      <c r="T914" s="614"/>
      <c r="U914" s="614"/>
      <c r="V914" s="614"/>
      <c r="W914" s="614"/>
      <c r="X914" s="614"/>
      <c r="Y914" s="614"/>
      <c r="Z914" s="614"/>
      <c r="AA914" s="614"/>
      <c r="AB914" s="614"/>
    </row>
    <row r="915" spans="1:28" ht="12.75">
      <c r="A915" s="614"/>
      <c r="B915" s="614"/>
      <c r="C915" s="615"/>
      <c r="D915" s="614"/>
      <c r="E915" s="614"/>
      <c r="F915" s="614"/>
      <c r="G915" s="614"/>
      <c r="H915" s="614"/>
      <c r="I915" s="614"/>
      <c r="J915" s="614"/>
      <c r="K915" s="614"/>
      <c r="L915" s="614"/>
      <c r="M915" s="614"/>
      <c r="N915" s="614"/>
      <c r="O915" s="614"/>
      <c r="P915" s="614"/>
      <c r="Q915" s="614"/>
      <c r="R915" s="614"/>
      <c r="S915" s="614"/>
      <c r="T915" s="614"/>
      <c r="U915" s="614"/>
      <c r="V915" s="614"/>
      <c r="W915" s="614"/>
      <c r="X915" s="614"/>
      <c r="Y915" s="614"/>
      <c r="Z915" s="614"/>
      <c r="AA915" s="614"/>
      <c r="AB915" s="614"/>
    </row>
    <row r="916" spans="1:28" ht="12.75">
      <c r="A916" s="614"/>
      <c r="B916" s="614"/>
      <c r="C916" s="615"/>
      <c r="D916" s="614"/>
      <c r="E916" s="614"/>
      <c r="F916" s="614"/>
      <c r="G916" s="614"/>
      <c r="H916" s="614"/>
      <c r="I916" s="614"/>
      <c r="J916" s="614"/>
      <c r="K916" s="614"/>
      <c r="L916" s="614"/>
      <c r="M916" s="614"/>
      <c r="N916" s="614"/>
      <c r="O916" s="614"/>
      <c r="P916" s="614"/>
      <c r="Q916" s="614"/>
      <c r="R916" s="614"/>
      <c r="S916" s="614"/>
      <c r="T916" s="614"/>
      <c r="U916" s="614"/>
      <c r="V916" s="614"/>
      <c r="W916" s="614"/>
      <c r="X916" s="614"/>
      <c r="Y916" s="614"/>
      <c r="Z916" s="614"/>
      <c r="AA916" s="614"/>
      <c r="AB916" s="614"/>
    </row>
    <row r="917" spans="1:28" ht="12.75">
      <c r="A917" s="614"/>
      <c r="B917" s="614"/>
      <c r="C917" s="615"/>
      <c r="D917" s="614"/>
      <c r="E917" s="614"/>
      <c r="F917" s="614"/>
      <c r="G917" s="614"/>
      <c r="H917" s="614"/>
      <c r="I917" s="614"/>
      <c r="J917" s="614"/>
      <c r="K917" s="614"/>
      <c r="L917" s="614"/>
      <c r="M917" s="614"/>
      <c r="N917" s="614"/>
      <c r="O917" s="614"/>
      <c r="P917" s="614"/>
      <c r="Q917" s="614"/>
      <c r="R917" s="614"/>
      <c r="S917" s="614"/>
      <c r="T917" s="614"/>
      <c r="U917" s="614"/>
      <c r="V917" s="614"/>
      <c r="W917" s="614"/>
      <c r="X917" s="614"/>
      <c r="Y917" s="614"/>
      <c r="Z917" s="614"/>
      <c r="AA917" s="614"/>
      <c r="AB917" s="614"/>
    </row>
    <row r="918" spans="1:28" ht="12.75">
      <c r="A918" s="614"/>
      <c r="B918" s="614"/>
      <c r="C918" s="615"/>
      <c r="D918" s="614"/>
      <c r="E918" s="614"/>
      <c r="F918" s="614"/>
      <c r="G918" s="614"/>
      <c r="H918" s="614"/>
      <c r="I918" s="614"/>
      <c r="J918" s="614"/>
      <c r="K918" s="614"/>
      <c r="L918" s="614"/>
      <c r="M918" s="614"/>
      <c r="N918" s="614"/>
      <c r="O918" s="614"/>
      <c r="P918" s="614"/>
      <c r="Q918" s="614"/>
      <c r="R918" s="614"/>
      <c r="S918" s="614"/>
      <c r="T918" s="614"/>
      <c r="U918" s="614"/>
      <c r="V918" s="614"/>
      <c r="W918" s="614"/>
      <c r="X918" s="614"/>
      <c r="Y918" s="614"/>
      <c r="Z918" s="614"/>
      <c r="AA918" s="614"/>
      <c r="AB918" s="614"/>
    </row>
    <row r="919" spans="1:28" ht="12.75">
      <c r="A919" s="614"/>
      <c r="B919" s="614"/>
      <c r="C919" s="615"/>
      <c r="D919" s="614"/>
      <c r="E919" s="614"/>
      <c r="F919" s="614"/>
      <c r="G919" s="614"/>
      <c r="H919" s="614"/>
      <c r="I919" s="614"/>
      <c r="J919" s="614"/>
      <c r="K919" s="614"/>
      <c r="L919" s="614"/>
      <c r="M919" s="614"/>
      <c r="N919" s="614"/>
      <c r="O919" s="614"/>
      <c r="P919" s="614"/>
      <c r="Q919" s="614"/>
      <c r="R919" s="614"/>
      <c r="S919" s="614"/>
      <c r="T919" s="614"/>
      <c r="U919" s="614"/>
      <c r="V919" s="614"/>
      <c r="W919" s="614"/>
      <c r="X919" s="614"/>
      <c r="Y919" s="614"/>
      <c r="Z919" s="614"/>
      <c r="AA919" s="614"/>
      <c r="AB919" s="614"/>
    </row>
    <row r="920" spans="1:28" ht="12.75">
      <c r="A920" s="614"/>
      <c r="B920" s="614"/>
      <c r="C920" s="615"/>
      <c r="D920" s="614"/>
      <c r="E920" s="614"/>
      <c r="F920" s="614"/>
      <c r="G920" s="614"/>
      <c r="H920" s="614"/>
      <c r="I920" s="614"/>
      <c r="J920" s="614"/>
      <c r="K920" s="614"/>
      <c r="L920" s="614"/>
      <c r="M920" s="614"/>
      <c r="N920" s="614"/>
      <c r="O920" s="614"/>
      <c r="P920" s="614"/>
      <c r="Q920" s="614"/>
      <c r="R920" s="614"/>
      <c r="S920" s="614"/>
      <c r="T920" s="614"/>
      <c r="U920" s="614"/>
      <c r="V920" s="614"/>
      <c r="W920" s="614"/>
      <c r="X920" s="614"/>
      <c r="Y920" s="614"/>
      <c r="Z920" s="614"/>
      <c r="AA920" s="614"/>
      <c r="AB920" s="614"/>
    </row>
    <row r="921" spans="1:28" ht="12.75">
      <c r="A921" s="614"/>
      <c r="B921" s="614"/>
      <c r="C921" s="615"/>
      <c r="D921" s="614"/>
      <c r="E921" s="614"/>
      <c r="F921" s="614"/>
      <c r="G921" s="614"/>
      <c r="H921" s="614"/>
      <c r="I921" s="614"/>
      <c r="J921" s="614"/>
      <c r="K921" s="614"/>
      <c r="L921" s="614"/>
      <c r="M921" s="614"/>
      <c r="N921" s="614"/>
      <c r="O921" s="614"/>
      <c r="P921" s="614"/>
      <c r="Q921" s="614"/>
      <c r="R921" s="614"/>
      <c r="S921" s="614"/>
      <c r="T921" s="614"/>
      <c r="U921" s="614"/>
      <c r="V921" s="614"/>
      <c r="W921" s="614"/>
      <c r="X921" s="614"/>
      <c r="Y921" s="614"/>
      <c r="Z921" s="614"/>
      <c r="AA921" s="614"/>
      <c r="AB921" s="614"/>
    </row>
    <row r="922" spans="1:28" ht="12.75">
      <c r="A922" s="614"/>
      <c r="B922" s="614"/>
      <c r="C922" s="615"/>
      <c r="D922" s="614"/>
      <c r="E922" s="614"/>
      <c r="F922" s="614"/>
      <c r="G922" s="614"/>
      <c r="H922" s="614"/>
      <c r="I922" s="614"/>
      <c r="J922" s="614"/>
      <c r="K922" s="614"/>
      <c r="L922" s="614"/>
      <c r="M922" s="614"/>
      <c r="N922" s="614"/>
      <c r="O922" s="614"/>
      <c r="P922" s="614"/>
      <c r="Q922" s="614"/>
      <c r="R922" s="614"/>
      <c r="S922" s="614"/>
      <c r="T922" s="614"/>
      <c r="U922" s="614"/>
      <c r="V922" s="614"/>
      <c r="W922" s="614"/>
      <c r="X922" s="614"/>
      <c r="Y922" s="614"/>
      <c r="Z922" s="614"/>
      <c r="AA922" s="614"/>
      <c r="AB922" s="614"/>
    </row>
    <row r="923" spans="1:28" ht="12.75">
      <c r="A923" s="614"/>
      <c r="B923" s="614"/>
      <c r="C923" s="615"/>
      <c r="D923" s="614"/>
      <c r="E923" s="614"/>
      <c r="F923" s="614"/>
      <c r="G923" s="614"/>
      <c r="H923" s="614"/>
      <c r="I923" s="614"/>
      <c r="J923" s="614"/>
      <c r="K923" s="614"/>
      <c r="L923" s="614"/>
      <c r="M923" s="614"/>
      <c r="N923" s="614"/>
      <c r="O923" s="614"/>
      <c r="P923" s="614"/>
      <c r="Q923" s="614"/>
      <c r="R923" s="614"/>
      <c r="S923" s="614"/>
      <c r="T923" s="614"/>
      <c r="U923" s="614"/>
      <c r="V923" s="614"/>
      <c r="W923" s="614"/>
      <c r="X923" s="614"/>
      <c r="Y923" s="614"/>
      <c r="Z923" s="614"/>
      <c r="AA923" s="614"/>
      <c r="AB923" s="614"/>
    </row>
    <row r="924" spans="1:28" ht="12.75">
      <c r="A924" s="614"/>
      <c r="B924" s="614"/>
      <c r="C924" s="615"/>
      <c r="D924" s="614"/>
      <c r="E924" s="614"/>
      <c r="F924" s="614"/>
      <c r="G924" s="614"/>
      <c r="H924" s="614"/>
      <c r="I924" s="614"/>
      <c r="J924" s="614"/>
      <c r="K924" s="614"/>
      <c r="L924" s="614"/>
      <c r="M924" s="614"/>
      <c r="N924" s="614"/>
      <c r="O924" s="614"/>
      <c r="P924" s="614"/>
      <c r="Q924" s="614"/>
      <c r="R924" s="614"/>
      <c r="S924" s="614"/>
      <c r="T924" s="614"/>
      <c r="U924" s="614"/>
      <c r="V924" s="614"/>
      <c r="W924" s="614"/>
      <c r="X924" s="614"/>
      <c r="Y924" s="614"/>
      <c r="Z924" s="614"/>
      <c r="AA924" s="614"/>
      <c r="AB924" s="614"/>
    </row>
    <row r="925" spans="1:28" ht="12.75">
      <c r="A925" s="614"/>
      <c r="B925" s="614"/>
      <c r="C925" s="615"/>
      <c r="D925" s="614"/>
      <c r="E925" s="614"/>
      <c r="F925" s="614"/>
      <c r="G925" s="614"/>
      <c r="H925" s="614"/>
      <c r="I925" s="614"/>
      <c r="J925" s="614"/>
      <c r="K925" s="614"/>
      <c r="L925" s="614"/>
      <c r="M925" s="614"/>
      <c r="N925" s="614"/>
      <c r="O925" s="614"/>
      <c r="P925" s="614"/>
      <c r="Q925" s="614"/>
      <c r="R925" s="614"/>
      <c r="S925" s="614"/>
      <c r="T925" s="614"/>
      <c r="U925" s="614"/>
      <c r="V925" s="614"/>
      <c r="W925" s="614"/>
      <c r="X925" s="614"/>
      <c r="Y925" s="614"/>
      <c r="Z925" s="614"/>
      <c r="AA925" s="614"/>
      <c r="AB925" s="614"/>
    </row>
    <row r="926" spans="1:28" ht="12.75">
      <c r="A926" s="614"/>
      <c r="B926" s="614"/>
      <c r="C926" s="615"/>
      <c r="D926" s="614"/>
      <c r="E926" s="614"/>
      <c r="F926" s="614"/>
      <c r="G926" s="614"/>
      <c r="H926" s="614"/>
      <c r="I926" s="614"/>
      <c r="J926" s="614"/>
      <c r="K926" s="614"/>
      <c r="L926" s="614"/>
      <c r="M926" s="614"/>
      <c r="N926" s="614"/>
      <c r="O926" s="614"/>
      <c r="P926" s="614"/>
      <c r="Q926" s="614"/>
      <c r="R926" s="614"/>
      <c r="S926" s="614"/>
      <c r="T926" s="614"/>
      <c r="U926" s="614"/>
      <c r="V926" s="614"/>
      <c r="W926" s="614"/>
      <c r="X926" s="614"/>
      <c r="Y926" s="614"/>
      <c r="Z926" s="614"/>
      <c r="AA926" s="614"/>
      <c r="AB926" s="614"/>
    </row>
    <row r="927" spans="1:28" ht="12.75">
      <c r="A927" s="614"/>
      <c r="B927" s="614"/>
      <c r="C927" s="615"/>
      <c r="D927" s="614"/>
      <c r="E927" s="614"/>
      <c r="F927" s="614"/>
      <c r="G927" s="614"/>
      <c r="H927" s="614"/>
      <c r="I927" s="614"/>
      <c r="J927" s="614"/>
      <c r="K927" s="614"/>
      <c r="L927" s="614"/>
      <c r="M927" s="614"/>
      <c r="N927" s="614"/>
      <c r="O927" s="614"/>
      <c r="P927" s="614"/>
      <c r="Q927" s="614"/>
      <c r="R927" s="614"/>
      <c r="S927" s="614"/>
      <c r="T927" s="614"/>
      <c r="U927" s="614"/>
      <c r="V927" s="614"/>
      <c r="W927" s="614"/>
      <c r="X927" s="614"/>
      <c r="Y927" s="614"/>
      <c r="Z927" s="614"/>
      <c r="AA927" s="614"/>
      <c r="AB927" s="614"/>
    </row>
    <row r="928" spans="1:28" ht="12.75">
      <c r="A928" s="614"/>
      <c r="B928" s="614"/>
      <c r="C928" s="615"/>
      <c r="D928" s="614"/>
      <c r="E928" s="614"/>
      <c r="F928" s="614"/>
      <c r="G928" s="614"/>
      <c r="H928" s="614"/>
      <c r="I928" s="614"/>
      <c r="J928" s="614"/>
      <c r="K928" s="614"/>
      <c r="L928" s="614"/>
      <c r="M928" s="614"/>
      <c r="N928" s="614"/>
      <c r="O928" s="614"/>
      <c r="P928" s="614"/>
      <c r="Q928" s="614"/>
      <c r="R928" s="614"/>
      <c r="S928" s="614"/>
      <c r="T928" s="614"/>
      <c r="U928" s="614"/>
      <c r="V928" s="614"/>
      <c r="W928" s="614"/>
      <c r="X928" s="614"/>
      <c r="Y928" s="614"/>
      <c r="Z928" s="614"/>
      <c r="AA928" s="614"/>
      <c r="AB928" s="614"/>
    </row>
    <row r="929" spans="1:28" ht="12.75">
      <c r="A929" s="614"/>
      <c r="B929" s="614"/>
      <c r="C929" s="615"/>
      <c r="D929" s="614"/>
      <c r="E929" s="614"/>
      <c r="F929" s="614"/>
      <c r="G929" s="614"/>
      <c r="H929" s="614"/>
      <c r="I929" s="614"/>
      <c r="J929" s="614"/>
      <c r="K929" s="614"/>
      <c r="L929" s="614"/>
      <c r="M929" s="614"/>
      <c r="N929" s="614"/>
      <c r="O929" s="614"/>
      <c r="P929" s="614"/>
      <c r="Q929" s="614"/>
      <c r="R929" s="614"/>
      <c r="S929" s="614"/>
      <c r="T929" s="614"/>
      <c r="U929" s="614"/>
      <c r="V929" s="614"/>
      <c r="W929" s="614"/>
      <c r="X929" s="614"/>
      <c r="Y929" s="614"/>
      <c r="Z929" s="614"/>
      <c r="AA929" s="614"/>
      <c r="AB929" s="614"/>
    </row>
    <row r="930" spans="1:28" ht="12.75">
      <c r="A930" s="614"/>
      <c r="B930" s="614"/>
      <c r="C930" s="615"/>
      <c r="D930" s="614"/>
      <c r="E930" s="614"/>
      <c r="F930" s="614"/>
      <c r="G930" s="614"/>
      <c r="H930" s="614"/>
      <c r="I930" s="614"/>
      <c r="J930" s="614"/>
      <c r="K930" s="614"/>
      <c r="L930" s="614"/>
      <c r="M930" s="614"/>
      <c r="N930" s="614"/>
      <c r="O930" s="614"/>
      <c r="P930" s="614"/>
      <c r="Q930" s="614"/>
      <c r="R930" s="614"/>
      <c r="S930" s="614"/>
      <c r="T930" s="614"/>
      <c r="U930" s="614"/>
      <c r="V930" s="614"/>
      <c r="W930" s="614"/>
      <c r="X930" s="614"/>
      <c r="Y930" s="614"/>
      <c r="Z930" s="614"/>
      <c r="AA930" s="614"/>
      <c r="AB930" s="614"/>
    </row>
    <row r="931" spans="1:28" ht="12.75">
      <c r="A931" s="614"/>
      <c r="B931" s="614"/>
      <c r="C931" s="615"/>
      <c r="D931" s="614"/>
      <c r="E931" s="614"/>
      <c r="F931" s="614"/>
      <c r="G931" s="614"/>
      <c r="H931" s="614"/>
      <c r="I931" s="614"/>
      <c r="J931" s="614"/>
      <c r="K931" s="614"/>
      <c r="L931" s="614"/>
      <c r="M931" s="614"/>
      <c r="N931" s="614"/>
      <c r="O931" s="614"/>
      <c r="P931" s="614"/>
      <c r="Q931" s="614"/>
      <c r="R931" s="614"/>
      <c r="S931" s="614"/>
      <c r="T931" s="614"/>
      <c r="U931" s="614"/>
      <c r="V931" s="614"/>
      <c r="W931" s="614"/>
      <c r="X931" s="614"/>
      <c r="Y931" s="614"/>
      <c r="Z931" s="614"/>
      <c r="AA931" s="614"/>
      <c r="AB931" s="614"/>
    </row>
    <row r="932" spans="1:28" ht="12.75">
      <c r="A932" s="614"/>
      <c r="B932" s="614"/>
      <c r="C932" s="615"/>
      <c r="D932" s="614"/>
      <c r="E932" s="614"/>
      <c r="F932" s="614"/>
      <c r="G932" s="614"/>
      <c r="H932" s="614"/>
      <c r="I932" s="614"/>
      <c r="J932" s="614"/>
      <c r="K932" s="614"/>
      <c r="L932" s="614"/>
      <c r="M932" s="614"/>
      <c r="N932" s="614"/>
      <c r="O932" s="614"/>
      <c r="P932" s="614"/>
      <c r="Q932" s="614"/>
      <c r="R932" s="614"/>
      <c r="S932" s="614"/>
      <c r="T932" s="614"/>
      <c r="U932" s="614"/>
      <c r="V932" s="614"/>
      <c r="W932" s="614"/>
      <c r="X932" s="614"/>
      <c r="Y932" s="614"/>
      <c r="Z932" s="614"/>
      <c r="AA932" s="614"/>
      <c r="AB932" s="614"/>
    </row>
    <row r="933" spans="1:28" ht="12.75">
      <c r="A933" s="614"/>
      <c r="B933" s="614"/>
      <c r="C933" s="615"/>
      <c r="D933" s="614"/>
      <c r="E933" s="614"/>
      <c r="F933" s="614"/>
      <c r="G933" s="614"/>
      <c r="H933" s="614"/>
      <c r="I933" s="614"/>
      <c r="J933" s="614"/>
      <c r="K933" s="614"/>
      <c r="L933" s="614"/>
      <c r="M933" s="614"/>
      <c r="N933" s="614"/>
      <c r="O933" s="614"/>
      <c r="P933" s="614"/>
      <c r="Q933" s="614"/>
      <c r="R933" s="614"/>
      <c r="S933" s="614"/>
      <c r="T933" s="614"/>
      <c r="U933" s="614"/>
      <c r="V933" s="614"/>
      <c r="W933" s="614"/>
      <c r="X933" s="614"/>
      <c r="Y933" s="614"/>
      <c r="Z933" s="614"/>
      <c r="AA933" s="614"/>
      <c r="AB933" s="614"/>
    </row>
    <row r="934" spans="1:28" ht="12.75">
      <c r="A934" s="614"/>
      <c r="B934" s="614"/>
      <c r="C934" s="615"/>
      <c r="D934" s="614"/>
      <c r="E934" s="614"/>
      <c r="F934" s="614"/>
      <c r="G934" s="614"/>
      <c r="H934" s="614"/>
      <c r="I934" s="614"/>
      <c r="J934" s="614"/>
      <c r="K934" s="614"/>
      <c r="L934" s="614"/>
      <c r="M934" s="614"/>
      <c r="N934" s="614"/>
      <c r="O934" s="614"/>
      <c r="P934" s="614"/>
      <c r="Q934" s="614"/>
      <c r="R934" s="614"/>
      <c r="S934" s="614"/>
      <c r="T934" s="614"/>
      <c r="U934" s="614"/>
      <c r="V934" s="614"/>
      <c r="W934" s="614"/>
      <c r="X934" s="614"/>
      <c r="Y934" s="614"/>
      <c r="Z934" s="614"/>
      <c r="AA934" s="614"/>
      <c r="AB934" s="614"/>
    </row>
    <row r="935" spans="1:28" ht="12.75">
      <c r="A935" s="614"/>
      <c r="B935" s="614"/>
      <c r="C935" s="615"/>
      <c r="D935" s="614"/>
      <c r="E935" s="614"/>
      <c r="F935" s="614"/>
      <c r="G935" s="614"/>
      <c r="H935" s="614"/>
      <c r="I935" s="614"/>
      <c r="J935" s="614"/>
      <c r="K935" s="614"/>
      <c r="L935" s="614"/>
      <c r="M935" s="614"/>
      <c r="N935" s="614"/>
      <c r="O935" s="614"/>
      <c r="P935" s="614"/>
      <c r="Q935" s="614"/>
      <c r="R935" s="614"/>
      <c r="S935" s="614"/>
      <c r="T935" s="614"/>
      <c r="U935" s="614"/>
      <c r="V935" s="614"/>
      <c r="W935" s="614"/>
      <c r="X935" s="614"/>
      <c r="Y935" s="614"/>
      <c r="Z935" s="614"/>
      <c r="AA935" s="614"/>
      <c r="AB935" s="614"/>
    </row>
    <row r="936" spans="1:28" ht="12.75">
      <c r="A936" s="614"/>
      <c r="B936" s="614"/>
      <c r="C936" s="615"/>
      <c r="D936" s="614"/>
      <c r="E936" s="614"/>
      <c r="F936" s="614"/>
      <c r="G936" s="614"/>
      <c r="H936" s="614"/>
      <c r="I936" s="614"/>
      <c r="J936" s="614"/>
      <c r="K936" s="614"/>
      <c r="L936" s="614"/>
      <c r="M936" s="614"/>
      <c r="N936" s="614"/>
      <c r="O936" s="614"/>
      <c r="P936" s="614"/>
      <c r="Q936" s="614"/>
      <c r="R936" s="614"/>
      <c r="S936" s="614"/>
      <c r="T936" s="614"/>
      <c r="U936" s="614"/>
      <c r="V936" s="614"/>
      <c r="W936" s="614"/>
      <c r="X936" s="614"/>
      <c r="Y936" s="614"/>
      <c r="Z936" s="614"/>
      <c r="AA936" s="614"/>
      <c r="AB936" s="614"/>
    </row>
    <row r="937" spans="1:28" ht="12.75">
      <c r="A937" s="614"/>
      <c r="B937" s="614"/>
      <c r="C937" s="615"/>
      <c r="D937" s="614"/>
      <c r="E937" s="614"/>
      <c r="F937" s="614"/>
      <c r="G937" s="614"/>
      <c r="H937" s="614"/>
      <c r="I937" s="614"/>
      <c r="J937" s="614"/>
      <c r="K937" s="614"/>
      <c r="L937" s="614"/>
      <c r="M937" s="614"/>
      <c r="N937" s="614"/>
      <c r="O937" s="614"/>
      <c r="P937" s="614"/>
      <c r="Q937" s="614"/>
      <c r="R937" s="614"/>
      <c r="S937" s="614"/>
      <c r="T937" s="614"/>
      <c r="U937" s="614"/>
      <c r="V937" s="614"/>
      <c r="W937" s="614"/>
      <c r="X937" s="614"/>
      <c r="Y937" s="614"/>
      <c r="Z937" s="614"/>
      <c r="AA937" s="614"/>
      <c r="AB937" s="614"/>
    </row>
    <row r="938" spans="1:28" ht="12.75">
      <c r="A938" s="614"/>
      <c r="B938" s="614"/>
      <c r="C938" s="615"/>
      <c r="D938" s="614"/>
      <c r="E938" s="614"/>
      <c r="F938" s="614"/>
      <c r="G938" s="614"/>
      <c r="H938" s="614"/>
      <c r="I938" s="614"/>
      <c r="J938" s="614"/>
      <c r="K938" s="614"/>
      <c r="L938" s="614"/>
      <c r="M938" s="614"/>
      <c r="N938" s="614"/>
      <c r="O938" s="614"/>
      <c r="P938" s="614"/>
      <c r="Q938" s="614"/>
      <c r="R938" s="614"/>
      <c r="S938" s="614"/>
      <c r="T938" s="614"/>
      <c r="U938" s="614"/>
      <c r="V938" s="614"/>
      <c r="W938" s="614"/>
      <c r="X938" s="614"/>
      <c r="Y938" s="614"/>
      <c r="Z938" s="614"/>
      <c r="AA938" s="614"/>
      <c r="AB938" s="614"/>
    </row>
    <row r="939" spans="1:28" ht="12.75">
      <c r="A939" s="614"/>
      <c r="B939" s="614"/>
      <c r="C939" s="615"/>
      <c r="D939" s="614"/>
      <c r="E939" s="614"/>
      <c r="F939" s="614"/>
      <c r="G939" s="614"/>
      <c r="H939" s="614"/>
      <c r="I939" s="614"/>
      <c r="J939" s="614"/>
      <c r="K939" s="614"/>
      <c r="L939" s="614"/>
      <c r="M939" s="614"/>
      <c r="N939" s="614"/>
      <c r="O939" s="614"/>
      <c r="P939" s="614"/>
      <c r="Q939" s="614"/>
      <c r="R939" s="614"/>
      <c r="S939" s="614"/>
      <c r="T939" s="614"/>
      <c r="U939" s="614"/>
      <c r="V939" s="614"/>
      <c r="W939" s="614"/>
      <c r="X939" s="614"/>
      <c r="Y939" s="614"/>
      <c r="Z939" s="614"/>
      <c r="AA939" s="614"/>
      <c r="AB939" s="614"/>
    </row>
    <row r="940" spans="1:28" ht="12.75">
      <c r="A940" s="614"/>
      <c r="B940" s="614"/>
      <c r="C940" s="615"/>
      <c r="D940" s="614"/>
      <c r="E940" s="614"/>
      <c r="F940" s="614"/>
      <c r="G940" s="614"/>
      <c r="H940" s="614"/>
      <c r="I940" s="614"/>
      <c r="J940" s="614"/>
      <c r="K940" s="614"/>
      <c r="L940" s="614"/>
      <c r="M940" s="614"/>
      <c r="N940" s="614"/>
      <c r="O940" s="614"/>
      <c r="P940" s="614"/>
      <c r="Q940" s="614"/>
      <c r="R940" s="614"/>
      <c r="S940" s="614"/>
      <c r="T940" s="614"/>
      <c r="U940" s="614"/>
      <c r="V940" s="614"/>
      <c r="W940" s="614"/>
      <c r="X940" s="614"/>
      <c r="Y940" s="614"/>
      <c r="Z940" s="614"/>
      <c r="AA940" s="614"/>
      <c r="AB940" s="614"/>
    </row>
    <row r="941" spans="1:28" ht="12.75">
      <c r="A941" s="614"/>
      <c r="B941" s="614"/>
      <c r="C941" s="615"/>
      <c r="D941" s="614"/>
      <c r="E941" s="614"/>
      <c r="F941" s="614"/>
      <c r="G941" s="614"/>
      <c r="H941" s="614"/>
      <c r="I941" s="614"/>
      <c r="J941" s="614"/>
      <c r="K941" s="614"/>
      <c r="L941" s="614"/>
      <c r="M941" s="614"/>
      <c r="N941" s="614"/>
      <c r="O941" s="614"/>
      <c r="P941" s="614"/>
      <c r="Q941" s="614"/>
      <c r="R941" s="614"/>
      <c r="S941" s="614"/>
      <c r="T941" s="614"/>
      <c r="U941" s="614"/>
      <c r="V941" s="614"/>
      <c r="W941" s="614"/>
      <c r="X941" s="614"/>
      <c r="Y941" s="614"/>
      <c r="Z941" s="614"/>
      <c r="AA941" s="614"/>
      <c r="AB941" s="614"/>
    </row>
    <row r="942" spans="1:28" ht="12.75">
      <c r="A942" s="614"/>
      <c r="B942" s="614"/>
      <c r="C942" s="615"/>
      <c r="D942" s="614"/>
      <c r="E942" s="614"/>
      <c r="F942" s="614"/>
      <c r="G942" s="614"/>
      <c r="H942" s="614"/>
      <c r="I942" s="614"/>
      <c r="J942" s="614"/>
      <c r="K942" s="614"/>
      <c r="L942" s="614"/>
      <c r="M942" s="614"/>
      <c r="N942" s="614"/>
      <c r="O942" s="614"/>
      <c r="P942" s="614"/>
      <c r="Q942" s="614"/>
      <c r="R942" s="614"/>
      <c r="S942" s="614"/>
      <c r="T942" s="614"/>
      <c r="U942" s="614"/>
      <c r="V942" s="614"/>
      <c r="W942" s="614"/>
      <c r="X942" s="614"/>
      <c r="Y942" s="614"/>
      <c r="Z942" s="614"/>
      <c r="AA942" s="614"/>
      <c r="AB942" s="614"/>
    </row>
    <row r="943" spans="1:28" ht="12.75">
      <c r="A943" s="614"/>
      <c r="B943" s="614"/>
      <c r="C943" s="615"/>
      <c r="D943" s="614"/>
      <c r="E943" s="614"/>
      <c r="F943" s="614"/>
      <c r="G943" s="614"/>
      <c r="H943" s="614"/>
      <c r="I943" s="614"/>
      <c r="J943" s="614"/>
      <c r="K943" s="614"/>
      <c r="L943" s="614"/>
      <c r="M943" s="614"/>
      <c r="N943" s="614"/>
      <c r="O943" s="614"/>
      <c r="P943" s="614"/>
      <c r="Q943" s="614"/>
      <c r="R943" s="614"/>
      <c r="S943" s="614"/>
      <c r="T943" s="614"/>
      <c r="U943" s="614"/>
      <c r="V943" s="614"/>
      <c r="W943" s="614"/>
      <c r="X943" s="614"/>
      <c r="Y943" s="614"/>
      <c r="Z943" s="614"/>
      <c r="AA943" s="614"/>
      <c r="AB943" s="614"/>
    </row>
    <row r="944" spans="1:28" ht="12.75">
      <c r="A944" s="614"/>
      <c r="B944" s="614"/>
      <c r="C944" s="615"/>
      <c r="D944" s="614"/>
      <c r="E944" s="614"/>
      <c r="F944" s="614"/>
      <c r="G944" s="614"/>
      <c r="H944" s="614"/>
      <c r="I944" s="614"/>
      <c r="J944" s="614"/>
      <c r="K944" s="614"/>
      <c r="L944" s="614"/>
      <c r="M944" s="614"/>
      <c r="N944" s="614"/>
      <c r="O944" s="614"/>
      <c r="P944" s="614"/>
      <c r="Q944" s="614"/>
      <c r="R944" s="614"/>
      <c r="S944" s="614"/>
      <c r="T944" s="614"/>
      <c r="U944" s="614"/>
      <c r="V944" s="614"/>
      <c r="W944" s="614"/>
      <c r="X944" s="614"/>
      <c r="Y944" s="614"/>
      <c r="Z944" s="614"/>
      <c r="AA944" s="614"/>
      <c r="AB944" s="614"/>
    </row>
    <row r="945" spans="1:28" ht="12.75">
      <c r="A945" s="614"/>
      <c r="B945" s="614"/>
      <c r="C945" s="615"/>
      <c r="D945" s="614"/>
      <c r="E945" s="614"/>
      <c r="F945" s="614"/>
      <c r="G945" s="614"/>
      <c r="H945" s="614"/>
      <c r="I945" s="614"/>
      <c r="J945" s="614"/>
      <c r="K945" s="614"/>
      <c r="L945" s="614"/>
      <c r="M945" s="614"/>
      <c r="N945" s="614"/>
      <c r="O945" s="614"/>
      <c r="P945" s="614"/>
      <c r="Q945" s="614"/>
      <c r="R945" s="614"/>
      <c r="S945" s="614"/>
      <c r="T945" s="614"/>
      <c r="U945" s="614"/>
      <c r="V945" s="614"/>
      <c r="W945" s="614"/>
      <c r="X945" s="614"/>
      <c r="Y945" s="614"/>
      <c r="Z945" s="614"/>
      <c r="AA945" s="614"/>
      <c r="AB945" s="614"/>
    </row>
    <row r="946" spans="1:28" ht="12.75">
      <c r="A946" s="614"/>
      <c r="B946" s="614"/>
      <c r="C946" s="615"/>
      <c r="D946" s="614"/>
      <c r="E946" s="614"/>
      <c r="F946" s="614"/>
      <c r="G946" s="614"/>
      <c r="H946" s="614"/>
      <c r="I946" s="614"/>
      <c r="J946" s="614"/>
      <c r="K946" s="614"/>
      <c r="L946" s="614"/>
      <c r="M946" s="614"/>
      <c r="N946" s="614"/>
      <c r="O946" s="614"/>
      <c r="P946" s="614"/>
      <c r="Q946" s="614"/>
      <c r="R946" s="614"/>
      <c r="S946" s="614"/>
      <c r="T946" s="614"/>
      <c r="U946" s="614"/>
      <c r="V946" s="614"/>
      <c r="W946" s="614"/>
      <c r="X946" s="614"/>
      <c r="Y946" s="614"/>
      <c r="Z946" s="614"/>
      <c r="AA946" s="614"/>
      <c r="AB946" s="614"/>
    </row>
    <row r="947" spans="1:28" ht="12.75">
      <c r="A947" s="614"/>
      <c r="B947" s="614"/>
      <c r="C947" s="615"/>
      <c r="D947" s="614"/>
      <c r="E947" s="614"/>
      <c r="F947" s="614"/>
      <c r="G947" s="614"/>
      <c r="H947" s="614"/>
      <c r="I947" s="614"/>
      <c r="J947" s="614"/>
      <c r="K947" s="614"/>
      <c r="L947" s="614"/>
      <c r="M947" s="614"/>
      <c r="N947" s="614"/>
      <c r="O947" s="614"/>
      <c r="P947" s="614"/>
      <c r="Q947" s="614"/>
      <c r="R947" s="614"/>
      <c r="S947" s="614"/>
      <c r="T947" s="614"/>
      <c r="U947" s="614"/>
      <c r="V947" s="614"/>
      <c r="W947" s="614"/>
      <c r="X947" s="614"/>
      <c r="Y947" s="614"/>
      <c r="Z947" s="614"/>
      <c r="AA947" s="614"/>
      <c r="AB947" s="614"/>
    </row>
    <row r="948" spans="1:28" ht="12.75">
      <c r="A948" s="614"/>
      <c r="B948" s="614"/>
      <c r="C948" s="615"/>
      <c r="D948" s="614"/>
      <c r="E948" s="614"/>
      <c r="F948" s="614"/>
      <c r="G948" s="614"/>
      <c r="H948" s="614"/>
      <c r="I948" s="614"/>
      <c r="J948" s="614"/>
      <c r="K948" s="614"/>
      <c r="L948" s="614"/>
      <c r="M948" s="614"/>
      <c r="N948" s="614"/>
      <c r="O948" s="614"/>
      <c r="P948" s="614"/>
      <c r="Q948" s="614"/>
      <c r="R948" s="614"/>
      <c r="S948" s="614"/>
      <c r="T948" s="614"/>
      <c r="U948" s="614"/>
      <c r="V948" s="614"/>
      <c r="W948" s="614"/>
      <c r="X948" s="614"/>
      <c r="Y948" s="614"/>
      <c r="Z948" s="614"/>
      <c r="AA948" s="614"/>
      <c r="AB948" s="614"/>
    </row>
    <row r="949" spans="1:28" ht="12.75">
      <c r="A949" s="614"/>
      <c r="B949" s="614"/>
      <c r="C949" s="615"/>
      <c r="D949" s="614"/>
      <c r="E949" s="614"/>
      <c r="F949" s="614"/>
      <c r="G949" s="614"/>
      <c r="H949" s="614"/>
      <c r="I949" s="614"/>
      <c r="J949" s="614"/>
      <c r="K949" s="614"/>
      <c r="L949" s="614"/>
      <c r="M949" s="614"/>
      <c r="N949" s="614"/>
      <c r="O949" s="614"/>
      <c r="P949" s="614"/>
      <c r="Q949" s="614"/>
      <c r="R949" s="614"/>
      <c r="S949" s="614"/>
      <c r="T949" s="614"/>
      <c r="U949" s="614"/>
      <c r="V949" s="614"/>
      <c r="W949" s="614"/>
      <c r="X949" s="614"/>
      <c r="Y949" s="614"/>
      <c r="Z949" s="614"/>
      <c r="AA949" s="614"/>
      <c r="AB949" s="614"/>
    </row>
    <row r="950" spans="1:28" ht="12.75">
      <c r="A950" s="614"/>
      <c r="B950" s="614"/>
      <c r="C950" s="615"/>
      <c r="D950" s="614"/>
      <c r="E950" s="614"/>
      <c r="F950" s="614"/>
      <c r="G950" s="614"/>
      <c r="H950" s="614"/>
      <c r="I950" s="614"/>
      <c r="J950" s="614"/>
      <c r="K950" s="614"/>
      <c r="L950" s="614"/>
      <c r="M950" s="614"/>
      <c r="N950" s="614"/>
      <c r="O950" s="614"/>
      <c r="P950" s="614"/>
      <c r="Q950" s="614"/>
      <c r="R950" s="614"/>
      <c r="S950" s="614"/>
      <c r="T950" s="614"/>
      <c r="U950" s="614"/>
      <c r="V950" s="614"/>
      <c r="W950" s="614"/>
      <c r="X950" s="614"/>
      <c r="Y950" s="614"/>
      <c r="Z950" s="614"/>
      <c r="AA950" s="614"/>
      <c r="AB950" s="614"/>
    </row>
    <row r="951" spans="1:28" ht="12.75">
      <c r="A951" s="614"/>
      <c r="B951" s="614"/>
      <c r="C951" s="615"/>
      <c r="D951" s="614"/>
      <c r="E951" s="614"/>
      <c r="F951" s="614"/>
      <c r="G951" s="614"/>
      <c r="H951" s="614"/>
      <c r="I951" s="614"/>
      <c r="J951" s="614"/>
      <c r="K951" s="614"/>
      <c r="L951" s="614"/>
      <c r="M951" s="614"/>
      <c r="N951" s="614"/>
      <c r="O951" s="614"/>
      <c r="P951" s="614"/>
      <c r="Q951" s="614"/>
      <c r="R951" s="614"/>
      <c r="S951" s="614"/>
      <c r="T951" s="614"/>
      <c r="U951" s="614"/>
      <c r="V951" s="614"/>
      <c r="W951" s="614"/>
      <c r="X951" s="614"/>
      <c r="Y951" s="614"/>
      <c r="Z951" s="614"/>
      <c r="AA951" s="614"/>
      <c r="AB951" s="614"/>
    </row>
    <row r="952" spans="1:28" ht="12.75">
      <c r="A952" s="614"/>
      <c r="B952" s="614"/>
      <c r="C952" s="615"/>
      <c r="D952" s="614"/>
      <c r="E952" s="614"/>
      <c r="F952" s="614"/>
      <c r="G952" s="614"/>
      <c r="H952" s="614"/>
      <c r="I952" s="614"/>
      <c r="J952" s="614"/>
      <c r="K952" s="614"/>
      <c r="L952" s="614"/>
      <c r="M952" s="614"/>
      <c r="N952" s="614"/>
      <c r="O952" s="614"/>
      <c r="P952" s="614"/>
      <c r="Q952" s="614"/>
      <c r="R952" s="614"/>
      <c r="S952" s="614"/>
      <c r="T952" s="614"/>
      <c r="U952" s="614"/>
      <c r="V952" s="614"/>
      <c r="W952" s="614"/>
      <c r="X952" s="614"/>
      <c r="Y952" s="614"/>
      <c r="Z952" s="614"/>
      <c r="AA952" s="614"/>
      <c r="AB952" s="614"/>
    </row>
    <row r="953" spans="1:28" ht="12.75">
      <c r="A953" s="614"/>
      <c r="B953" s="614"/>
      <c r="C953" s="615"/>
      <c r="D953" s="614"/>
      <c r="E953" s="614"/>
      <c r="F953" s="614"/>
      <c r="G953" s="614"/>
      <c r="H953" s="614"/>
      <c r="I953" s="614"/>
      <c r="J953" s="614"/>
      <c r="K953" s="614"/>
      <c r="L953" s="614"/>
      <c r="M953" s="614"/>
      <c r="N953" s="614"/>
      <c r="O953" s="614"/>
      <c r="P953" s="614"/>
      <c r="Q953" s="614"/>
      <c r="R953" s="614"/>
      <c r="S953" s="614"/>
      <c r="T953" s="614"/>
      <c r="U953" s="614"/>
      <c r="V953" s="614"/>
      <c r="W953" s="614"/>
      <c r="X953" s="614"/>
      <c r="Y953" s="614"/>
      <c r="Z953" s="614"/>
      <c r="AA953" s="614"/>
      <c r="AB953" s="614"/>
    </row>
    <row r="954" spans="1:28" ht="12.75">
      <c r="A954" s="614"/>
      <c r="B954" s="614"/>
      <c r="C954" s="615"/>
      <c r="D954" s="614"/>
      <c r="E954" s="614"/>
      <c r="F954" s="614"/>
      <c r="G954" s="614"/>
      <c r="H954" s="614"/>
      <c r="I954" s="614"/>
      <c r="J954" s="614"/>
      <c r="K954" s="614"/>
      <c r="L954" s="614"/>
      <c r="M954" s="614"/>
      <c r="N954" s="614"/>
      <c r="O954" s="614"/>
      <c r="P954" s="614"/>
      <c r="Q954" s="614"/>
      <c r="R954" s="614"/>
      <c r="S954" s="614"/>
      <c r="T954" s="614"/>
      <c r="U954" s="614"/>
      <c r="V954" s="614"/>
      <c r="W954" s="614"/>
      <c r="X954" s="614"/>
      <c r="Y954" s="614"/>
      <c r="Z954" s="614"/>
      <c r="AA954" s="614"/>
      <c r="AB954" s="614"/>
    </row>
    <row r="955" spans="1:28" ht="12.75">
      <c r="A955" s="614"/>
      <c r="B955" s="614"/>
      <c r="C955" s="615"/>
      <c r="D955" s="614"/>
      <c r="E955" s="614"/>
      <c r="F955" s="614"/>
      <c r="G955" s="614"/>
      <c r="H955" s="614"/>
      <c r="I955" s="614"/>
      <c r="J955" s="614"/>
      <c r="K955" s="614"/>
      <c r="L955" s="614"/>
      <c r="M955" s="614"/>
      <c r="N955" s="614"/>
      <c r="O955" s="614"/>
      <c r="P955" s="614"/>
      <c r="Q955" s="614"/>
      <c r="R955" s="614"/>
      <c r="S955" s="614"/>
      <c r="T955" s="614"/>
      <c r="U955" s="614"/>
      <c r="V955" s="614"/>
      <c r="W955" s="614"/>
      <c r="X955" s="614"/>
      <c r="Y955" s="614"/>
      <c r="Z955" s="614"/>
      <c r="AA955" s="614"/>
      <c r="AB955" s="614"/>
    </row>
    <row r="956" spans="1:28" ht="12.75">
      <c r="A956" s="614"/>
      <c r="B956" s="614"/>
      <c r="C956" s="615"/>
      <c r="D956" s="614"/>
      <c r="E956" s="614"/>
      <c r="F956" s="614"/>
      <c r="G956" s="614"/>
      <c r="H956" s="614"/>
      <c r="I956" s="614"/>
      <c r="J956" s="614"/>
      <c r="K956" s="614"/>
      <c r="L956" s="614"/>
      <c r="M956" s="614"/>
      <c r="N956" s="614"/>
      <c r="O956" s="614"/>
      <c r="P956" s="614"/>
      <c r="Q956" s="614"/>
      <c r="R956" s="614"/>
      <c r="S956" s="614"/>
      <c r="T956" s="614"/>
      <c r="U956" s="614"/>
      <c r="V956" s="614"/>
      <c r="W956" s="614"/>
      <c r="X956" s="614"/>
      <c r="Y956" s="614"/>
      <c r="Z956" s="614"/>
      <c r="AA956" s="614"/>
      <c r="AB956" s="614"/>
    </row>
    <row r="957" spans="1:28" ht="12.75">
      <c r="A957" s="614"/>
      <c r="B957" s="614"/>
      <c r="C957" s="615"/>
      <c r="D957" s="614"/>
      <c r="E957" s="614"/>
      <c r="F957" s="614"/>
      <c r="G957" s="614"/>
      <c r="H957" s="614"/>
      <c r="I957" s="614"/>
      <c r="J957" s="614"/>
      <c r="K957" s="614"/>
      <c r="L957" s="614"/>
      <c r="M957" s="614"/>
      <c r="N957" s="614"/>
      <c r="O957" s="614"/>
      <c r="P957" s="614"/>
      <c r="Q957" s="614"/>
      <c r="R957" s="614"/>
      <c r="S957" s="614"/>
      <c r="T957" s="614"/>
      <c r="U957" s="614"/>
      <c r="V957" s="614"/>
      <c r="W957" s="614"/>
      <c r="X957" s="614"/>
      <c r="Y957" s="614"/>
      <c r="Z957" s="614"/>
      <c r="AA957" s="614"/>
      <c r="AB957" s="614"/>
    </row>
    <row r="958" spans="1:28" ht="12.75">
      <c r="A958" s="614"/>
      <c r="B958" s="614"/>
      <c r="C958" s="615"/>
      <c r="D958" s="614"/>
      <c r="E958" s="614"/>
      <c r="F958" s="614"/>
      <c r="G958" s="614"/>
      <c r="H958" s="614"/>
      <c r="I958" s="614"/>
      <c r="J958" s="614"/>
      <c r="K958" s="614"/>
      <c r="L958" s="614"/>
      <c r="M958" s="614"/>
      <c r="N958" s="614"/>
      <c r="O958" s="614"/>
      <c r="P958" s="614"/>
      <c r="Q958" s="614"/>
      <c r="R958" s="614"/>
      <c r="S958" s="614"/>
      <c r="T958" s="614"/>
      <c r="U958" s="614"/>
      <c r="V958" s="614"/>
      <c r="W958" s="614"/>
      <c r="X958" s="614"/>
      <c r="Y958" s="614"/>
      <c r="Z958" s="614"/>
      <c r="AA958" s="614"/>
      <c r="AB958" s="614"/>
    </row>
    <row r="959" spans="1:28" ht="12.75">
      <c r="A959" s="614"/>
      <c r="B959" s="614"/>
      <c r="C959" s="615"/>
      <c r="D959" s="614"/>
      <c r="E959" s="614"/>
      <c r="F959" s="614"/>
      <c r="G959" s="614"/>
      <c r="H959" s="614"/>
      <c r="I959" s="614"/>
      <c r="J959" s="614"/>
      <c r="K959" s="614"/>
      <c r="L959" s="614"/>
      <c r="M959" s="614"/>
      <c r="N959" s="614"/>
      <c r="O959" s="614"/>
      <c r="P959" s="614"/>
      <c r="Q959" s="614"/>
      <c r="R959" s="614"/>
      <c r="S959" s="614"/>
      <c r="T959" s="614"/>
      <c r="U959" s="614"/>
      <c r="V959" s="614"/>
      <c r="W959" s="614"/>
      <c r="X959" s="614"/>
      <c r="Y959" s="614"/>
      <c r="Z959" s="614"/>
      <c r="AA959" s="614"/>
      <c r="AB959" s="614"/>
    </row>
    <row r="960" spans="1:28" ht="12.75">
      <c r="A960" s="614"/>
      <c r="B960" s="614"/>
      <c r="C960" s="615"/>
      <c r="D960" s="614"/>
      <c r="E960" s="614"/>
      <c r="F960" s="614"/>
      <c r="G960" s="614"/>
      <c r="H960" s="614"/>
      <c r="I960" s="614"/>
      <c r="J960" s="614"/>
      <c r="K960" s="614"/>
      <c r="L960" s="614"/>
      <c r="M960" s="614"/>
      <c r="N960" s="614"/>
      <c r="O960" s="614"/>
      <c r="P960" s="614"/>
      <c r="Q960" s="614"/>
      <c r="R960" s="614"/>
      <c r="S960" s="614"/>
      <c r="T960" s="614"/>
      <c r="U960" s="614"/>
      <c r="V960" s="614"/>
      <c r="W960" s="614"/>
      <c r="X960" s="614"/>
      <c r="Y960" s="614"/>
      <c r="Z960" s="614"/>
      <c r="AA960" s="614"/>
      <c r="AB960" s="614"/>
    </row>
    <row r="961" spans="1:28" ht="12.75">
      <c r="A961" s="614"/>
      <c r="B961" s="614"/>
      <c r="C961" s="615"/>
      <c r="D961" s="614"/>
      <c r="E961" s="614"/>
      <c r="F961" s="614"/>
      <c r="G961" s="614"/>
      <c r="H961" s="614"/>
      <c r="I961" s="614"/>
      <c r="J961" s="614"/>
      <c r="K961" s="614"/>
      <c r="L961" s="614"/>
      <c r="M961" s="614"/>
      <c r="N961" s="614"/>
      <c r="O961" s="614"/>
      <c r="P961" s="614"/>
      <c r="Q961" s="614"/>
      <c r="R961" s="614"/>
      <c r="S961" s="614"/>
      <c r="T961" s="614"/>
      <c r="U961" s="614"/>
      <c r="V961" s="614"/>
      <c r="W961" s="614"/>
      <c r="X961" s="614"/>
      <c r="Y961" s="614"/>
      <c r="Z961" s="614"/>
      <c r="AA961" s="614"/>
      <c r="AB961" s="614"/>
    </row>
    <row r="962" spans="1:28" ht="12.75">
      <c r="A962" s="614"/>
      <c r="B962" s="614"/>
      <c r="C962" s="615"/>
      <c r="D962" s="614"/>
      <c r="E962" s="614"/>
      <c r="F962" s="614"/>
      <c r="G962" s="614"/>
      <c r="H962" s="614"/>
      <c r="I962" s="614"/>
      <c r="J962" s="614"/>
      <c r="K962" s="614"/>
      <c r="L962" s="614"/>
      <c r="M962" s="614"/>
      <c r="N962" s="614"/>
      <c r="O962" s="614"/>
      <c r="P962" s="614"/>
      <c r="Q962" s="614"/>
      <c r="R962" s="614"/>
      <c r="S962" s="614"/>
      <c r="T962" s="614"/>
      <c r="U962" s="614"/>
      <c r="V962" s="614"/>
      <c r="W962" s="614"/>
      <c r="X962" s="614"/>
      <c r="Y962" s="614"/>
      <c r="Z962" s="614"/>
      <c r="AA962" s="614"/>
      <c r="AB962" s="614"/>
    </row>
    <row r="963" spans="1:28" ht="12.75">
      <c r="A963" s="614"/>
      <c r="B963" s="614"/>
      <c r="C963" s="615"/>
      <c r="D963" s="614"/>
      <c r="E963" s="614"/>
      <c r="F963" s="614"/>
      <c r="G963" s="614"/>
      <c r="H963" s="614"/>
      <c r="I963" s="614"/>
      <c r="J963" s="614"/>
      <c r="K963" s="614"/>
      <c r="L963" s="614"/>
      <c r="M963" s="614"/>
      <c r="N963" s="614"/>
      <c r="O963" s="614"/>
      <c r="P963" s="614"/>
      <c r="Q963" s="614"/>
      <c r="R963" s="614"/>
      <c r="S963" s="614"/>
      <c r="T963" s="614"/>
      <c r="U963" s="614"/>
      <c r="V963" s="614"/>
      <c r="W963" s="614"/>
      <c r="X963" s="614"/>
      <c r="Y963" s="614"/>
      <c r="Z963" s="614"/>
      <c r="AA963" s="614"/>
      <c r="AB963" s="614"/>
    </row>
    <row r="964" spans="1:28" ht="12.75">
      <c r="A964" s="614"/>
      <c r="B964" s="614"/>
      <c r="C964" s="615"/>
      <c r="D964" s="614"/>
      <c r="E964" s="614"/>
      <c r="F964" s="614"/>
      <c r="G964" s="614"/>
      <c r="H964" s="614"/>
      <c r="I964" s="614"/>
      <c r="J964" s="614"/>
      <c r="K964" s="614"/>
      <c r="L964" s="614"/>
      <c r="M964" s="614"/>
      <c r="N964" s="614"/>
      <c r="O964" s="614"/>
      <c r="P964" s="614"/>
      <c r="Q964" s="614"/>
      <c r="R964" s="614"/>
      <c r="S964" s="614"/>
      <c r="T964" s="614"/>
      <c r="U964" s="614"/>
      <c r="V964" s="614"/>
      <c r="W964" s="614"/>
      <c r="X964" s="614"/>
      <c r="Y964" s="614"/>
      <c r="Z964" s="614"/>
      <c r="AA964" s="614"/>
      <c r="AB964" s="614"/>
    </row>
    <row r="965" spans="1:28" ht="12.75">
      <c r="A965" s="614"/>
      <c r="B965" s="614"/>
      <c r="C965" s="615"/>
      <c r="D965" s="614"/>
      <c r="E965" s="614"/>
      <c r="F965" s="614"/>
      <c r="G965" s="614"/>
      <c r="H965" s="614"/>
      <c r="I965" s="614"/>
      <c r="J965" s="614"/>
      <c r="K965" s="614"/>
      <c r="L965" s="614"/>
      <c r="M965" s="614"/>
      <c r="N965" s="614"/>
      <c r="O965" s="614"/>
      <c r="P965" s="614"/>
      <c r="Q965" s="614"/>
      <c r="R965" s="614"/>
      <c r="S965" s="614"/>
      <c r="T965" s="614"/>
      <c r="U965" s="614"/>
      <c r="V965" s="614"/>
      <c r="W965" s="614"/>
      <c r="X965" s="614"/>
      <c r="Y965" s="614"/>
      <c r="Z965" s="614"/>
      <c r="AA965" s="614"/>
      <c r="AB965" s="614"/>
    </row>
    <row r="966" spans="1:28" ht="12.75">
      <c r="A966" s="614"/>
      <c r="B966" s="614"/>
      <c r="C966" s="615"/>
      <c r="D966" s="614"/>
      <c r="E966" s="614"/>
      <c r="F966" s="614"/>
      <c r="G966" s="614"/>
      <c r="H966" s="614"/>
      <c r="I966" s="614"/>
      <c r="J966" s="614"/>
      <c r="K966" s="614"/>
      <c r="L966" s="614"/>
      <c r="M966" s="614"/>
      <c r="N966" s="614"/>
      <c r="O966" s="614"/>
      <c r="P966" s="614"/>
      <c r="Q966" s="614"/>
      <c r="R966" s="614"/>
      <c r="S966" s="614"/>
      <c r="T966" s="614"/>
      <c r="U966" s="614"/>
      <c r="V966" s="614"/>
      <c r="W966" s="614"/>
      <c r="X966" s="614"/>
      <c r="Y966" s="614"/>
      <c r="Z966" s="614"/>
      <c r="AA966" s="614"/>
      <c r="AB966" s="614"/>
    </row>
    <row r="967" spans="1:28" ht="12.75">
      <c r="A967" s="614"/>
      <c r="B967" s="614"/>
      <c r="C967" s="615"/>
      <c r="D967" s="614"/>
      <c r="E967" s="614"/>
      <c r="F967" s="614"/>
      <c r="G967" s="614"/>
      <c r="H967" s="614"/>
      <c r="I967" s="614"/>
      <c r="J967" s="614"/>
      <c r="K967" s="614"/>
      <c r="L967" s="614"/>
      <c r="M967" s="614"/>
      <c r="N967" s="614"/>
      <c r="O967" s="614"/>
      <c r="P967" s="614"/>
      <c r="Q967" s="614"/>
      <c r="R967" s="614"/>
      <c r="S967" s="614"/>
      <c r="T967" s="614"/>
      <c r="U967" s="614"/>
      <c r="V967" s="614"/>
      <c r="W967" s="614"/>
      <c r="X967" s="614"/>
      <c r="Y967" s="614"/>
      <c r="Z967" s="614"/>
      <c r="AA967" s="614"/>
      <c r="AB967" s="614"/>
    </row>
    <row r="968" spans="1:28" ht="12.75">
      <c r="A968" s="614"/>
      <c r="B968" s="614"/>
      <c r="C968" s="615"/>
      <c r="D968" s="614"/>
      <c r="E968" s="614"/>
      <c r="F968" s="614"/>
      <c r="G968" s="614"/>
      <c r="H968" s="614"/>
      <c r="I968" s="614"/>
      <c r="J968" s="614"/>
      <c r="K968" s="614"/>
      <c r="L968" s="614"/>
      <c r="M968" s="614"/>
      <c r="N968" s="614"/>
      <c r="O968" s="614"/>
      <c r="P968" s="614"/>
      <c r="Q968" s="614"/>
      <c r="R968" s="614"/>
      <c r="S968" s="614"/>
      <c r="T968" s="614"/>
      <c r="U968" s="614"/>
      <c r="V968" s="614"/>
      <c r="W968" s="614"/>
      <c r="X968" s="614"/>
      <c r="Y968" s="614"/>
      <c r="Z968" s="614"/>
      <c r="AA968" s="614"/>
      <c r="AB968" s="614"/>
    </row>
    <row r="969" spans="1:28" ht="12.75">
      <c r="A969" s="614"/>
      <c r="B969" s="614"/>
      <c r="C969" s="615"/>
      <c r="D969" s="614"/>
      <c r="E969" s="614"/>
      <c r="F969" s="614"/>
      <c r="G969" s="614"/>
      <c r="H969" s="614"/>
      <c r="I969" s="614"/>
      <c r="J969" s="614"/>
      <c r="K969" s="614"/>
      <c r="L969" s="614"/>
      <c r="M969" s="614"/>
      <c r="N969" s="614"/>
      <c r="O969" s="614"/>
      <c r="P969" s="614"/>
      <c r="Q969" s="614"/>
      <c r="R969" s="614"/>
      <c r="S969" s="614"/>
      <c r="T969" s="614"/>
      <c r="U969" s="614"/>
      <c r="V969" s="614"/>
      <c r="W969" s="614"/>
      <c r="X969" s="614"/>
      <c r="Y969" s="614"/>
      <c r="Z969" s="614"/>
      <c r="AA969" s="614"/>
      <c r="AB969" s="614"/>
    </row>
    <row r="970" spans="1:28" ht="12.75">
      <c r="A970" s="614"/>
      <c r="B970" s="614"/>
      <c r="C970" s="615"/>
      <c r="D970" s="614"/>
      <c r="E970" s="614"/>
      <c r="F970" s="614"/>
      <c r="G970" s="614"/>
      <c r="H970" s="614"/>
      <c r="I970" s="614"/>
      <c r="J970" s="614"/>
      <c r="K970" s="614"/>
      <c r="L970" s="614"/>
      <c r="M970" s="614"/>
      <c r="N970" s="614"/>
      <c r="O970" s="614"/>
      <c r="P970" s="614"/>
      <c r="Q970" s="614"/>
      <c r="R970" s="614"/>
      <c r="S970" s="614"/>
      <c r="T970" s="614"/>
      <c r="U970" s="614"/>
      <c r="V970" s="614"/>
      <c r="W970" s="614"/>
      <c r="X970" s="614"/>
      <c r="Y970" s="614"/>
      <c r="Z970" s="614"/>
      <c r="AA970" s="614"/>
      <c r="AB970" s="614"/>
    </row>
    <row r="971" spans="1:28" ht="12.75">
      <c r="A971" s="614"/>
      <c r="B971" s="614"/>
      <c r="C971" s="615"/>
      <c r="D971" s="614"/>
      <c r="E971" s="614"/>
      <c r="F971" s="614"/>
      <c r="G971" s="614"/>
      <c r="H971" s="614"/>
      <c r="I971" s="614"/>
      <c r="J971" s="614"/>
      <c r="K971" s="614"/>
      <c r="L971" s="614"/>
      <c r="M971" s="614"/>
      <c r="N971" s="614"/>
      <c r="O971" s="614"/>
      <c r="P971" s="614"/>
      <c r="Q971" s="614"/>
      <c r="R971" s="614"/>
      <c r="S971" s="614"/>
      <c r="T971" s="614"/>
      <c r="U971" s="614"/>
      <c r="V971" s="614"/>
      <c r="W971" s="614"/>
      <c r="X971" s="614"/>
      <c r="Y971" s="614"/>
      <c r="Z971" s="614"/>
      <c r="AA971" s="614"/>
      <c r="AB971" s="614"/>
    </row>
    <row r="972" spans="1:28" ht="12.75">
      <c r="A972" s="614"/>
      <c r="B972" s="614"/>
      <c r="C972" s="615"/>
      <c r="D972" s="614"/>
      <c r="E972" s="614"/>
      <c r="F972" s="614"/>
      <c r="G972" s="614"/>
      <c r="H972" s="614"/>
      <c r="I972" s="614"/>
      <c r="J972" s="614"/>
      <c r="K972" s="614"/>
      <c r="L972" s="614"/>
      <c r="M972" s="614"/>
      <c r="N972" s="614"/>
      <c r="O972" s="614"/>
      <c r="P972" s="614"/>
      <c r="Q972" s="614"/>
      <c r="R972" s="614"/>
      <c r="S972" s="614"/>
      <c r="T972" s="614"/>
      <c r="U972" s="614"/>
      <c r="V972" s="614"/>
      <c r="W972" s="614"/>
      <c r="X972" s="614"/>
      <c r="Y972" s="614"/>
      <c r="Z972" s="614"/>
      <c r="AA972" s="614"/>
      <c r="AB972" s="614"/>
    </row>
    <row r="973" spans="1:28" ht="12.75">
      <c r="A973" s="614"/>
      <c r="B973" s="614"/>
      <c r="C973" s="615"/>
      <c r="D973" s="614"/>
      <c r="E973" s="614"/>
      <c r="F973" s="614"/>
      <c r="G973" s="614"/>
      <c r="H973" s="614"/>
      <c r="I973" s="614"/>
      <c r="J973" s="614"/>
      <c r="K973" s="614"/>
      <c r="L973" s="614"/>
      <c r="M973" s="614"/>
      <c r="N973" s="614"/>
      <c r="O973" s="614"/>
      <c r="P973" s="614"/>
      <c r="Q973" s="614"/>
      <c r="R973" s="614"/>
      <c r="S973" s="614"/>
      <c r="T973" s="614"/>
      <c r="U973" s="614"/>
      <c r="V973" s="614"/>
      <c r="W973" s="614"/>
      <c r="X973" s="614"/>
      <c r="Y973" s="614"/>
      <c r="Z973" s="614"/>
      <c r="AA973" s="614"/>
      <c r="AB973" s="614"/>
    </row>
    <row r="974" spans="1:28" ht="12.75">
      <c r="A974" s="614"/>
      <c r="B974" s="614"/>
      <c r="C974" s="615"/>
      <c r="D974" s="614"/>
      <c r="E974" s="614"/>
      <c r="F974" s="614"/>
      <c r="G974" s="614"/>
      <c r="H974" s="614"/>
      <c r="I974" s="614"/>
      <c r="J974" s="614"/>
      <c r="K974" s="614"/>
      <c r="L974" s="614"/>
      <c r="M974" s="614"/>
      <c r="N974" s="614"/>
      <c r="O974" s="614"/>
      <c r="P974" s="614"/>
      <c r="Q974" s="614"/>
      <c r="R974" s="614"/>
      <c r="S974" s="614"/>
      <c r="T974" s="614"/>
      <c r="U974" s="614"/>
      <c r="V974" s="614"/>
      <c r="W974" s="614"/>
      <c r="X974" s="614"/>
      <c r="Y974" s="614"/>
      <c r="Z974" s="614"/>
      <c r="AA974" s="614"/>
      <c r="AB974" s="614"/>
    </row>
    <row r="975" spans="1:28" ht="12.75">
      <c r="A975" s="614"/>
      <c r="B975" s="614"/>
      <c r="C975" s="615"/>
      <c r="D975" s="614"/>
      <c r="E975" s="614"/>
      <c r="F975" s="614"/>
      <c r="G975" s="614"/>
      <c r="H975" s="614"/>
      <c r="I975" s="614"/>
      <c r="J975" s="614"/>
      <c r="K975" s="614"/>
      <c r="L975" s="614"/>
      <c r="M975" s="614"/>
      <c r="N975" s="614"/>
      <c r="O975" s="614"/>
      <c r="P975" s="614"/>
      <c r="Q975" s="614"/>
      <c r="R975" s="614"/>
      <c r="S975" s="614"/>
      <c r="T975" s="614"/>
      <c r="U975" s="614"/>
      <c r="V975" s="614"/>
      <c r="W975" s="614"/>
      <c r="X975" s="614"/>
      <c r="Y975" s="614"/>
      <c r="Z975" s="614"/>
      <c r="AA975" s="614"/>
      <c r="AB975" s="614"/>
    </row>
    <row r="976" spans="1:28" ht="12.75">
      <c r="A976" s="614"/>
      <c r="B976" s="614"/>
      <c r="C976" s="615"/>
      <c r="D976" s="614"/>
      <c r="E976" s="614"/>
      <c r="F976" s="614"/>
      <c r="G976" s="614"/>
      <c r="H976" s="614"/>
      <c r="I976" s="614"/>
      <c r="J976" s="614"/>
      <c r="K976" s="614"/>
      <c r="L976" s="614"/>
      <c r="M976" s="614"/>
      <c r="N976" s="614"/>
      <c r="O976" s="614"/>
      <c r="P976" s="614"/>
      <c r="Q976" s="614"/>
      <c r="R976" s="614"/>
      <c r="S976" s="614"/>
      <c r="T976" s="614"/>
      <c r="U976" s="614"/>
      <c r="V976" s="614"/>
      <c r="W976" s="614"/>
      <c r="X976" s="614"/>
      <c r="Y976" s="614"/>
      <c r="Z976" s="614"/>
      <c r="AA976" s="614"/>
      <c r="AB976" s="614"/>
    </row>
    <row r="977" spans="1:28" ht="12.75">
      <c r="A977" s="614"/>
      <c r="B977" s="614"/>
      <c r="C977" s="615"/>
      <c r="D977" s="614"/>
      <c r="E977" s="614"/>
      <c r="F977" s="614"/>
      <c r="G977" s="614"/>
      <c r="H977" s="614"/>
      <c r="I977" s="614"/>
      <c r="J977" s="614"/>
      <c r="K977" s="614"/>
      <c r="L977" s="614"/>
      <c r="M977" s="614"/>
      <c r="N977" s="614"/>
      <c r="O977" s="614"/>
      <c r="P977" s="614"/>
      <c r="Q977" s="614"/>
      <c r="R977" s="614"/>
      <c r="S977" s="614"/>
      <c r="T977" s="614"/>
      <c r="U977" s="614"/>
      <c r="V977" s="614"/>
      <c r="W977" s="614"/>
      <c r="X977" s="614"/>
      <c r="Y977" s="614"/>
      <c r="Z977" s="614"/>
      <c r="AA977" s="614"/>
      <c r="AB977" s="614"/>
    </row>
    <row r="978" spans="1:28" ht="12.75">
      <c r="A978" s="614"/>
      <c r="B978" s="614"/>
      <c r="C978" s="615"/>
      <c r="D978" s="614"/>
      <c r="E978" s="614"/>
      <c r="F978" s="614"/>
      <c r="G978" s="614"/>
      <c r="H978" s="614"/>
      <c r="I978" s="614"/>
      <c r="J978" s="614"/>
      <c r="K978" s="614"/>
      <c r="L978" s="614"/>
      <c r="M978" s="614"/>
      <c r="N978" s="614"/>
      <c r="O978" s="614"/>
      <c r="P978" s="614"/>
      <c r="Q978" s="614"/>
      <c r="R978" s="614"/>
      <c r="S978" s="614"/>
      <c r="T978" s="614"/>
      <c r="U978" s="614"/>
      <c r="V978" s="614"/>
      <c r="W978" s="614"/>
      <c r="X978" s="614"/>
      <c r="Y978" s="614"/>
      <c r="Z978" s="614"/>
      <c r="AA978" s="614"/>
      <c r="AB978" s="614"/>
    </row>
    <row r="979" spans="1:28" ht="12.75">
      <c r="A979" s="614"/>
      <c r="B979" s="614"/>
      <c r="C979" s="615"/>
      <c r="D979" s="614"/>
      <c r="E979" s="614"/>
      <c r="F979" s="614"/>
      <c r="G979" s="614"/>
      <c r="H979" s="614"/>
      <c r="I979" s="614"/>
      <c r="J979" s="614"/>
      <c r="K979" s="614"/>
      <c r="L979" s="614"/>
      <c r="M979" s="614"/>
      <c r="N979" s="614"/>
      <c r="O979" s="614"/>
      <c r="P979" s="614"/>
      <c r="Q979" s="614"/>
      <c r="R979" s="614"/>
      <c r="S979" s="614"/>
      <c r="T979" s="614"/>
      <c r="U979" s="614"/>
      <c r="V979" s="614"/>
      <c r="W979" s="614"/>
      <c r="X979" s="614"/>
      <c r="Y979" s="614"/>
      <c r="Z979" s="614"/>
      <c r="AA979" s="614"/>
      <c r="AB979" s="614"/>
    </row>
    <row r="980" spans="1:28" ht="12.75">
      <c r="A980" s="614"/>
      <c r="B980" s="614"/>
      <c r="C980" s="615"/>
      <c r="D980" s="614"/>
      <c r="E980" s="614"/>
      <c r="F980" s="614"/>
      <c r="G980" s="614"/>
      <c r="H980" s="614"/>
      <c r="I980" s="614"/>
      <c r="J980" s="614"/>
      <c r="K980" s="614"/>
      <c r="L980" s="614"/>
      <c r="M980" s="614"/>
      <c r="N980" s="614"/>
      <c r="O980" s="614"/>
      <c r="P980" s="614"/>
      <c r="Q980" s="614"/>
      <c r="R980" s="614"/>
      <c r="S980" s="614"/>
      <c r="T980" s="614"/>
      <c r="U980" s="614"/>
      <c r="V980" s="614"/>
      <c r="W980" s="614"/>
      <c r="X980" s="614"/>
      <c r="Y980" s="614"/>
      <c r="Z980" s="614"/>
      <c r="AA980" s="614"/>
      <c r="AB980" s="614"/>
    </row>
    <row r="981" spans="1:28" ht="12.75">
      <c r="A981" s="614"/>
      <c r="B981" s="614"/>
      <c r="C981" s="615"/>
      <c r="D981" s="614"/>
      <c r="E981" s="614"/>
      <c r="F981" s="614"/>
      <c r="G981" s="614"/>
      <c r="H981" s="614"/>
      <c r="I981" s="614"/>
      <c r="J981" s="614"/>
      <c r="K981" s="614"/>
      <c r="L981" s="614"/>
      <c r="M981" s="614"/>
      <c r="N981" s="614"/>
      <c r="O981" s="614"/>
      <c r="P981" s="614"/>
      <c r="Q981" s="614"/>
      <c r="R981" s="614"/>
      <c r="S981" s="614"/>
      <c r="T981" s="614"/>
      <c r="U981" s="614"/>
      <c r="V981" s="614"/>
      <c r="W981" s="614"/>
      <c r="X981" s="614"/>
      <c r="Y981" s="614"/>
      <c r="Z981" s="614"/>
      <c r="AA981" s="614"/>
      <c r="AB981" s="614"/>
    </row>
    <row r="982" spans="1:28" ht="12.75">
      <c r="A982" s="614"/>
      <c r="B982" s="614"/>
      <c r="C982" s="615"/>
      <c r="D982" s="614"/>
      <c r="E982" s="614"/>
      <c r="F982" s="614"/>
      <c r="G982" s="614"/>
      <c r="H982" s="614"/>
      <c r="I982" s="614"/>
      <c r="J982" s="614"/>
      <c r="K982" s="614"/>
      <c r="L982" s="614"/>
      <c r="M982" s="614"/>
      <c r="N982" s="614"/>
      <c r="O982" s="614"/>
      <c r="P982" s="614"/>
      <c r="Q982" s="614"/>
      <c r="R982" s="614"/>
      <c r="S982" s="614"/>
      <c r="T982" s="614"/>
      <c r="U982" s="614"/>
      <c r="V982" s="614"/>
      <c r="W982" s="614"/>
      <c r="X982" s="614"/>
      <c r="Y982" s="614"/>
      <c r="Z982" s="614"/>
      <c r="AA982" s="614"/>
      <c r="AB982" s="614"/>
    </row>
    <row r="983" spans="1:28" ht="12.75">
      <c r="A983" s="614"/>
      <c r="B983" s="614"/>
      <c r="C983" s="615"/>
      <c r="D983" s="614"/>
      <c r="E983" s="614"/>
      <c r="F983" s="614"/>
      <c r="G983" s="614"/>
      <c r="H983" s="614"/>
      <c r="I983" s="614"/>
      <c r="J983" s="614"/>
      <c r="K983" s="614"/>
      <c r="L983" s="614"/>
      <c r="M983" s="614"/>
      <c r="N983" s="614"/>
      <c r="O983" s="614"/>
      <c r="P983" s="614"/>
      <c r="Q983" s="614"/>
      <c r="R983" s="614"/>
      <c r="S983" s="614"/>
      <c r="T983" s="614"/>
      <c r="U983" s="614"/>
      <c r="V983" s="614"/>
      <c r="W983" s="614"/>
      <c r="X983" s="614"/>
      <c r="Y983" s="614"/>
      <c r="Z983" s="614"/>
      <c r="AA983" s="614"/>
      <c r="AB983" s="614"/>
    </row>
    <row r="984" spans="1:28" ht="12.75">
      <c r="A984" s="614"/>
      <c r="B984" s="614"/>
      <c r="C984" s="615"/>
      <c r="D984" s="614"/>
      <c r="E984" s="614"/>
      <c r="F984" s="614"/>
      <c r="G984" s="614"/>
      <c r="H984" s="614"/>
      <c r="I984" s="614"/>
      <c r="J984" s="614"/>
      <c r="K984" s="614"/>
      <c r="L984" s="614"/>
      <c r="M984" s="614"/>
      <c r="N984" s="614"/>
      <c r="O984" s="614"/>
      <c r="P984" s="614"/>
      <c r="Q984" s="614"/>
      <c r="R984" s="614"/>
      <c r="S984" s="614"/>
      <c r="T984" s="614"/>
      <c r="U984" s="614"/>
      <c r="V984" s="614"/>
      <c r="W984" s="614"/>
      <c r="X984" s="614"/>
      <c r="Y984" s="614"/>
      <c r="Z984" s="614"/>
      <c r="AA984" s="614"/>
      <c r="AB984" s="614"/>
    </row>
    <row r="985" spans="1:28" ht="12.75">
      <c r="A985" s="614"/>
      <c r="B985" s="614"/>
      <c r="C985" s="615"/>
      <c r="D985" s="614"/>
      <c r="E985" s="614"/>
      <c r="F985" s="614"/>
      <c r="G985" s="614"/>
      <c r="H985" s="614"/>
      <c r="I985" s="614"/>
      <c r="J985" s="614"/>
      <c r="K985" s="614"/>
      <c r="L985" s="614"/>
      <c r="M985" s="614"/>
      <c r="N985" s="614"/>
      <c r="O985" s="614"/>
      <c r="P985" s="614"/>
      <c r="Q985" s="614"/>
      <c r="R985" s="614"/>
      <c r="S985" s="614"/>
      <c r="T985" s="614"/>
      <c r="U985" s="614"/>
      <c r="V985" s="614"/>
      <c r="W985" s="614"/>
      <c r="X985" s="614"/>
      <c r="Y985" s="614"/>
      <c r="Z985" s="614"/>
      <c r="AA985" s="614"/>
      <c r="AB985" s="614"/>
    </row>
    <row r="986" spans="1:28" ht="12.75">
      <c r="A986" s="614"/>
      <c r="B986" s="614"/>
      <c r="C986" s="615"/>
      <c r="D986" s="614"/>
      <c r="E986" s="614"/>
      <c r="F986" s="614"/>
      <c r="G986" s="614"/>
      <c r="H986" s="614"/>
      <c r="I986" s="614"/>
      <c r="J986" s="614"/>
      <c r="K986" s="614"/>
      <c r="L986" s="614"/>
      <c r="M986" s="614"/>
      <c r="N986" s="614"/>
      <c r="O986" s="614"/>
      <c r="P986" s="614"/>
      <c r="Q986" s="614"/>
      <c r="R986" s="614"/>
      <c r="S986" s="614"/>
      <c r="T986" s="614"/>
      <c r="U986" s="614"/>
      <c r="V986" s="614"/>
      <c r="W986" s="614"/>
      <c r="X986" s="614"/>
      <c r="Y986" s="614"/>
      <c r="Z986" s="614"/>
      <c r="AA986" s="614"/>
      <c r="AB986" s="614"/>
    </row>
    <row r="987" spans="1:28" ht="12.75">
      <c r="A987" s="614"/>
      <c r="B987" s="614"/>
      <c r="C987" s="615"/>
      <c r="D987" s="614"/>
      <c r="E987" s="614"/>
      <c r="F987" s="614"/>
      <c r="G987" s="614"/>
      <c r="H987" s="614"/>
      <c r="I987" s="614"/>
      <c r="J987" s="614"/>
      <c r="K987" s="614"/>
      <c r="L987" s="614"/>
      <c r="M987" s="614"/>
      <c r="N987" s="614"/>
      <c r="O987" s="614"/>
      <c r="P987" s="614"/>
      <c r="Q987" s="614"/>
      <c r="R987" s="614"/>
      <c r="S987" s="614"/>
      <c r="T987" s="614"/>
      <c r="U987" s="614"/>
      <c r="V987" s="614"/>
      <c r="W987" s="614"/>
      <c r="X987" s="614"/>
      <c r="Y987" s="614"/>
      <c r="Z987" s="614"/>
      <c r="AA987" s="614"/>
      <c r="AB987" s="614"/>
    </row>
    <row r="988" spans="1:28" ht="12.75">
      <c r="A988" s="614"/>
      <c r="B988" s="614"/>
      <c r="C988" s="615"/>
      <c r="D988" s="614"/>
      <c r="E988" s="614"/>
      <c r="F988" s="614"/>
      <c r="G988" s="614"/>
      <c r="H988" s="614"/>
      <c r="I988" s="614"/>
      <c r="J988" s="614"/>
      <c r="K988" s="614"/>
      <c r="L988" s="614"/>
      <c r="M988" s="614"/>
      <c r="N988" s="614"/>
      <c r="O988" s="614"/>
      <c r="P988" s="614"/>
      <c r="Q988" s="614"/>
      <c r="R988" s="614"/>
      <c r="S988" s="614"/>
      <c r="T988" s="614"/>
      <c r="U988" s="614"/>
      <c r="V988" s="614"/>
      <c r="W988" s="614"/>
      <c r="X988" s="614"/>
      <c r="Y988" s="614"/>
      <c r="Z988" s="614"/>
      <c r="AA988" s="614"/>
      <c r="AB988" s="614"/>
    </row>
    <row r="989" spans="1:28" ht="12.75">
      <c r="A989" s="614"/>
      <c r="B989" s="614"/>
      <c r="C989" s="615"/>
      <c r="D989" s="614"/>
      <c r="E989" s="614"/>
      <c r="F989" s="614"/>
      <c r="G989" s="614"/>
      <c r="H989" s="614"/>
      <c r="I989" s="614"/>
      <c r="J989" s="614"/>
      <c r="K989" s="614"/>
      <c r="L989" s="614"/>
      <c r="M989" s="614"/>
      <c r="N989" s="614"/>
      <c r="O989" s="614"/>
      <c r="P989" s="614"/>
      <c r="Q989" s="614"/>
      <c r="R989" s="614"/>
      <c r="S989" s="614"/>
      <c r="T989" s="614"/>
      <c r="U989" s="614"/>
      <c r="V989" s="614"/>
      <c r="W989" s="614"/>
      <c r="X989" s="614"/>
      <c r="Y989" s="614"/>
      <c r="Z989" s="614"/>
      <c r="AA989" s="614"/>
      <c r="AB989" s="614"/>
    </row>
    <row r="990" spans="1:28" ht="12.75">
      <c r="A990" s="614"/>
      <c r="B990" s="614"/>
      <c r="C990" s="615"/>
      <c r="D990" s="614"/>
      <c r="E990" s="614"/>
      <c r="F990" s="614"/>
      <c r="G990" s="614"/>
      <c r="H990" s="614"/>
      <c r="I990" s="614"/>
      <c r="J990" s="614"/>
      <c r="K990" s="614"/>
      <c r="L990" s="614"/>
      <c r="M990" s="614"/>
      <c r="N990" s="614"/>
      <c r="O990" s="614"/>
      <c r="P990" s="614"/>
      <c r="Q990" s="614"/>
      <c r="R990" s="614"/>
      <c r="S990" s="614"/>
      <c r="T990" s="614"/>
      <c r="U990" s="614"/>
      <c r="V990" s="614"/>
      <c r="W990" s="614"/>
      <c r="X990" s="614"/>
      <c r="Y990" s="614"/>
      <c r="Z990" s="614"/>
      <c r="AA990" s="614"/>
      <c r="AB990" s="614"/>
    </row>
    <row r="991" spans="1:28" ht="12.75">
      <c r="A991" s="614"/>
      <c r="B991" s="614"/>
      <c r="C991" s="615"/>
      <c r="D991" s="614"/>
      <c r="E991" s="614"/>
      <c r="F991" s="614"/>
      <c r="G991" s="614"/>
      <c r="H991" s="614"/>
      <c r="I991" s="614"/>
      <c r="J991" s="614"/>
      <c r="K991" s="614"/>
      <c r="L991" s="614"/>
      <c r="M991" s="614"/>
      <c r="N991" s="614"/>
      <c r="O991" s="614"/>
      <c r="P991" s="614"/>
      <c r="Q991" s="614"/>
      <c r="R991" s="614"/>
      <c r="S991" s="614"/>
      <c r="T991" s="614"/>
      <c r="U991" s="614"/>
      <c r="V991" s="614"/>
      <c r="W991" s="614"/>
      <c r="X991" s="614"/>
      <c r="Y991" s="614"/>
      <c r="Z991" s="614"/>
      <c r="AA991" s="614"/>
      <c r="AB991" s="614"/>
    </row>
    <row r="992" spans="1:28" ht="12.75">
      <c r="A992" s="614"/>
      <c r="B992" s="614"/>
      <c r="C992" s="615"/>
      <c r="D992" s="614"/>
      <c r="E992" s="614"/>
      <c r="F992" s="614"/>
      <c r="G992" s="614"/>
      <c r="H992" s="614"/>
      <c r="I992" s="614"/>
      <c r="J992" s="614"/>
      <c r="K992" s="614"/>
      <c r="L992" s="614"/>
      <c r="M992" s="614"/>
      <c r="N992" s="614"/>
      <c r="O992" s="614"/>
      <c r="P992" s="614"/>
      <c r="Q992" s="614"/>
      <c r="R992" s="614"/>
      <c r="S992" s="614"/>
      <c r="T992" s="614"/>
      <c r="U992" s="614"/>
      <c r="V992" s="614"/>
      <c r="W992" s="614"/>
      <c r="X992" s="614"/>
      <c r="Y992" s="614"/>
      <c r="Z992" s="614"/>
      <c r="AA992" s="614"/>
      <c r="AB992" s="614"/>
    </row>
    <row r="993" spans="1:28" ht="12.75">
      <c r="A993" s="614"/>
      <c r="B993" s="614"/>
      <c r="C993" s="615"/>
      <c r="D993" s="614"/>
      <c r="E993" s="614"/>
      <c r="F993" s="614"/>
      <c r="G993" s="614"/>
      <c r="H993" s="614"/>
      <c r="I993" s="614"/>
      <c r="J993" s="614"/>
      <c r="K993" s="614"/>
      <c r="L993" s="614"/>
      <c r="M993" s="614"/>
      <c r="N993" s="614"/>
      <c r="O993" s="614"/>
      <c r="P993" s="614"/>
      <c r="Q993" s="614"/>
      <c r="R993" s="614"/>
      <c r="S993" s="614"/>
      <c r="T993" s="614"/>
      <c r="U993" s="614"/>
      <c r="V993" s="614"/>
      <c r="W993" s="614"/>
      <c r="X993" s="614"/>
      <c r="Y993" s="614"/>
      <c r="Z993" s="614"/>
      <c r="AA993" s="614"/>
      <c r="AB993" s="614"/>
    </row>
    <row r="994" spans="1:28" ht="12.75">
      <c r="A994" s="614"/>
      <c r="B994" s="614"/>
      <c r="C994" s="615"/>
      <c r="D994" s="614"/>
      <c r="E994" s="614"/>
      <c r="F994" s="614"/>
      <c r="G994" s="614"/>
      <c r="H994" s="614"/>
      <c r="I994" s="614"/>
      <c r="J994" s="614"/>
      <c r="K994" s="614"/>
      <c r="L994" s="614"/>
      <c r="M994" s="614"/>
      <c r="N994" s="614"/>
      <c r="O994" s="614"/>
      <c r="P994" s="614"/>
      <c r="Q994" s="614"/>
      <c r="R994" s="614"/>
      <c r="S994" s="614"/>
      <c r="T994" s="614"/>
      <c r="U994" s="614"/>
      <c r="V994" s="614"/>
      <c r="W994" s="614"/>
      <c r="X994" s="614"/>
      <c r="Y994" s="614"/>
      <c r="Z994" s="614"/>
      <c r="AA994" s="614"/>
      <c r="AB994" s="614"/>
    </row>
    <row r="995" spans="1:28" ht="12.75">
      <c r="A995" s="614"/>
      <c r="B995" s="614"/>
      <c r="C995" s="615"/>
      <c r="D995" s="614"/>
      <c r="E995" s="614"/>
      <c r="F995" s="614"/>
      <c r="G995" s="614"/>
      <c r="H995" s="614"/>
      <c r="I995" s="614"/>
      <c r="J995" s="614"/>
      <c r="K995" s="614"/>
      <c r="L995" s="614"/>
      <c r="M995" s="614"/>
      <c r="N995" s="614"/>
      <c r="O995" s="614"/>
      <c r="P995" s="614"/>
      <c r="Q995" s="614"/>
      <c r="R995" s="614"/>
      <c r="S995" s="614"/>
      <c r="T995" s="614"/>
      <c r="U995" s="614"/>
      <c r="V995" s="614"/>
      <c r="W995" s="614"/>
      <c r="X995" s="614"/>
      <c r="Y995" s="614"/>
      <c r="Z995" s="614"/>
      <c r="AA995" s="614"/>
      <c r="AB995" s="614"/>
    </row>
    <row r="996" spans="1:28" ht="12.75">
      <c r="A996" s="614"/>
      <c r="B996" s="614"/>
      <c r="C996" s="615"/>
      <c r="D996" s="614"/>
      <c r="E996" s="614"/>
      <c r="F996" s="614"/>
      <c r="G996" s="614"/>
      <c r="H996" s="614"/>
      <c r="I996" s="614"/>
      <c r="J996" s="614"/>
      <c r="K996" s="614"/>
      <c r="L996" s="614"/>
      <c r="M996" s="614"/>
      <c r="N996" s="614"/>
      <c r="O996" s="614"/>
      <c r="P996" s="614"/>
      <c r="Q996" s="614"/>
      <c r="R996" s="614"/>
      <c r="S996" s="614"/>
      <c r="T996" s="614"/>
      <c r="U996" s="614"/>
      <c r="V996" s="614"/>
      <c r="W996" s="614"/>
      <c r="X996" s="614"/>
      <c r="Y996" s="614"/>
      <c r="Z996" s="614"/>
      <c r="AA996" s="614"/>
      <c r="AB996" s="614"/>
    </row>
    <row r="997" spans="1:28" ht="12.75">
      <c r="A997" s="614"/>
      <c r="B997" s="614"/>
      <c r="C997" s="615"/>
      <c r="D997" s="614"/>
      <c r="E997" s="614"/>
      <c r="F997" s="614"/>
      <c r="G997" s="614"/>
      <c r="H997" s="614"/>
      <c r="I997" s="614"/>
      <c r="J997" s="614"/>
      <c r="K997" s="614"/>
      <c r="L997" s="614"/>
      <c r="M997" s="614"/>
      <c r="N997" s="614"/>
      <c r="O997" s="614"/>
      <c r="P997" s="614"/>
      <c r="Q997" s="614"/>
      <c r="R997" s="614"/>
      <c r="S997" s="614"/>
      <c r="T997" s="614"/>
      <c r="U997" s="614"/>
      <c r="V997" s="614"/>
      <c r="W997" s="614"/>
      <c r="X997" s="614"/>
      <c r="Y997" s="614"/>
      <c r="Z997" s="614"/>
      <c r="AA997" s="614"/>
      <c r="AB997" s="614"/>
    </row>
    <row r="998" spans="1:28" ht="12.75">
      <c r="A998" s="614"/>
      <c r="B998" s="614"/>
      <c r="C998" s="615"/>
      <c r="D998" s="614"/>
      <c r="E998" s="614"/>
      <c r="F998" s="614"/>
      <c r="G998" s="614"/>
      <c r="H998" s="614"/>
      <c r="I998" s="614"/>
      <c r="J998" s="614"/>
      <c r="K998" s="614"/>
      <c r="L998" s="614"/>
      <c r="M998" s="614"/>
      <c r="N998" s="614"/>
      <c r="O998" s="614"/>
      <c r="P998" s="614"/>
      <c r="Q998" s="614"/>
      <c r="R998" s="614"/>
      <c r="S998" s="614"/>
      <c r="T998" s="614"/>
      <c r="U998" s="614"/>
      <c r="V998" s="614"/>
      <c r="W998" s="614"/>
      <c r="X998" s="614"/>
      <c r="Y998" s="614"/>
      <c r="Z998" s="614"/>
      <c r="AA998" s="614"/>
      <c r="AB998" s="614"/>
    </row>
    <row r="999" spans="1:28" ht="12.75">
      <c r="A999" s="614"/>
      <c r="B999" s="614"/>
      <c r="C999" s="615"/>
      <c r="D999" s="614"/>
      <c r="E999" s="614"/>
      <c r="F999" s="614"/>
      <c r="G999" s="614"/>
      <c r="H999" s="614"/>
      <c r="I999" s="614"/>
      <c r="J999" s="614"/>
      <c r="K999" s="614"/>
      <c r="L999" s="614"/>
      <c r="M999" s="614"/>
      <c r="N999" s="614"/>
      <c r="O999" s="614"/>
      <c r="P999" s="614"/>
      <c r="Q999" s="614"/>
      <c r="R999" s="614"/>
      <c r="S999" s="614"/>
      <c r="T999" s="614"/>
      <c r="U999" s="614"/>
      <c r="V999" s="614"/>
      <c r="W999" s="614"/>
      <c r="X999" s="614"/>
      <c r="Y999" s="614"/>
      <c r="Z999" s="614"/>
      <c r="AA999" s="614"/>
      <c r="AB999" s="6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2"/>
  <dimension ref="A1:AH48"/>
  <sheetViews>
    <sheetView topLeftCell="I10" workbookViewId="0">
      <selection activeCell="R16" sqref="R16:X16"/>
    </sheetView>
  </sheetViews>
  <sheetFormatPr defaultRowHeight="15"/>
  <cols>
    <col min="1" max="1" width="10.140625" bestFit="1" customWidth="1"/>
  </cols>
  <sheetData>
    <row r="1" spans="1:34">
      <c r="B1" s="38" t="s">
        <v>4900</v>
      </c>
      <c r="C1" t="s">
        <v>4902</v>
      </c>
      <c r="J1" t="s">
        <v>5055</v>
      </c>
      <c r="K1" t="s">
        <v>5056</v>
      </c>
    </row>
    <row r="2" spans="1:34" ht="15" customHeight="1">
      <c r="A2" s="197"/>
      <c r="B2" s="38" t="s">
        <v>20717</v>
      </c>
      <c r="C2" t="s">
        <v>20718</v>
      </c>
      <c r="J2" s="41" t="s">
        <v>5054</v>
      </c>
      <c r="O2" s="804" t="s">
        <v>12930</v>
      </c>
      <c r="P2" s="804"/>
      <c r="Q2" s="804"/>
      <c r="R2" s="804"/>
      <c r="S2" s="804"/>
      <c r="T2" s="804"/>
      <c r="U2" s="804"/>
      <c r="W2" s="803" t="s">
        <v>12929</v>
      </c>
      <c r="X2" s="803"/>
      <c r="Y2" s="803"/>
      <c r="Z2" s="803"/>
    </row>
    <row r="3" spans="1:34" ht="15" customHeight="1">
      <c r="O3" s="804"/>
      <c r="P3" s="804"/>
      <c r="Q3" s="804"/>
      <c r="R3" s="804"/>
      <c r="S3" s="804"/>
      <c r="T3" s="804"/>
      <c r="U3" s="804"/>
      <c r="W3" s="803"/>
      <c r="X3" s="803"/>
      <c r="Y3" s="803"/>
      <c r="Z3" s="803"/>
    </row>
    <row r="4" spans="1:34" ht="15" customHeight="1">
      <c r="O4" s="804"/>
      <c r="P4" s="804"/>
      <c r="Q4" s="804"/>
      <c r="R4" s="804"/>
      <c r="S4" s="804"/>
      <c r="T4" s="804"/>
      <c r="U4" s="804"/>
      <c r="W4" s="803"/>
      <c r="X4" s="803"/>
      <c r="Y4" s="803"/>
      <c r="Z4" s="803"/>
    </row>
    <row r="6" spans="1:34">
      <c r="A6" s="809"/>
      <c r="B6" s="809"/>
      <c r="C6" s="809"/>
      <c r="D6" s="809"/>
      <c r="E6" s="809"/>
      <c r="F6" s="807" t="s">
        <v>20716</v>
      </c>
      <c r="G6" s="808"/>
      <c r="H6" s="808"/>
      <c r="I6" s="808"/>
      <c r="J6" s="808"/>
      <c r="K6" s="808"/>
      <c r="L6" s="808"/>
      <c r="M6" s="808"/>
      <c r="N6" s="808"/>
      <c r="O6" s="808"/>
      <c r="P6" s="808"/>
    </row>
    <row r="7" spans="1:34">
      <c r="A7" s="809"/>
      <c r="B7" s="809"/>
      <c r="C7" s="809"/>
      <c r="D7" s="809"/>
      <c r="E7" s="809"/>
      <c r="F7" s="808"/>
      <c r="G7" s="808"/>
      <c r="H7" s="808"/>
      <c r="I7" s="808"/>
      <c r="J7" s="808"/>
      <c r="K7" s="808"/>
      <c r="L7" s="808"/>
      <c r="M7" s="808"/>
      <c r="N7" s="808"/>
      <c r="O7" s="808"/>
      <c r="P7" s="808"/>
      <c r="Z7" s="805"/>
      <c r="AA7" s="805"/>
      <c r="AB7" s="805"/>
    </row>
    <row r="8" spans="1:34">
      <c r="A8" s="809"/>
      <c r="B8" s="809"/>
      <c r="C8" s="809"/>
      <c r="D8" s="809"/>
      <c r="E8" s="809"/>
      <c r="F8" s="808"/>
      <c r="G8" s="808"/>
      <c r="H8" s="808"/>
      <c r="I8" s="808"/>
      <c r="J8" s="808"/>
      <c r="K8" s="808"/>
      <c r="L8" s="808"/>
      <c r="M8" s="808"/>
      <c r="N8" s="808"/>
      <c r="O8" s="808"/>
      <c r="P8" s="808"/>
      <c r="Z8" s="805"/>
      <c r="AA8" s="805"/>
      <c r="AB8" s="805"/>
    </row>
    <row r="9" spans="1:34">
      <c r="A9" s="809"/>
      <c r="B9" s="809"/>
      <c r="C9" s="809"/>
      <c r="D9" s="809"/>
      <c r="E9" s="809"/>
      <c r="F9" s="808"/>
      <c r="G9" s="808"/>
      <c r="H9" s="808"/>
      <c r="I9" s="808"/>
      <c r="J9" s="808"/>
      <c r="K9" s="808"/>
      <c r="L9" s="808"/>
      <c r="M9" s="808"/>
      <c r="N9" s="808"/>
      <c r="O9" s="808"/>
      <c r="P9" s="808"/>
    </row>
    <row r="10" spans="1:34">
      <c r="A10" s="809"/>
      <c r="B10" s="809"/>
      <c r="C10" s="809"/>
      <c r="D10" s="809"/>
      <c r="E10" s="809"/>
      <c r="F10" s="808"/>
      <c r="G10" s="808"/>
      <c r="H10" s="808"/>
      <c r="I10" s="808"/>
      <c r="J10" s="808"/>
      <c r="K10" s="808"/>
      <c r="L10" s="808"/>
      <c r="M10" s="808"/>
      <c r="N10" s="808"/>
      <c r="O10" s="808"/>
      <c r="P10" s="808"/>
    </row>
    <row r="11" spans="1:34">
      <c r="A11" s="809"/>
      <c r="B11" s="809"/>
      <c r="C11" s="809"/>
      <c r="D11" s="809"/>
      <c r="E11" s="809"/>
      <c r="F11" s="808"/>
      <c r="G11" s="808"/>
      <c r="H11" s="808"/>
      <c r="I11" s="808"/>
      <c r="J11" s="808"/>
      <c r="K11" s="808"/>
      <c r="L11" s="808"/>
      <c r="M11" s="808"/>
      <c r="N11" s="808"/>
      <c r="O11" s="808"/>
      <c r="P11" s="808"/>
      <c r="R11" s="806" t="s">
        <v>13763</v>
      </c>
      <c r="S11" s="806"/>
      <c r="T11" s="806"/>
      <c r="U11" s="806"/>
      <c r="V11" s="806"/>
      <c r="W11" s="806"/>
      <c r="X11" s="806"/>
      <c r="AH11" s="251" t="s">
        <v>12919</v>
      </c>
    </row>
    <row r="12" spans="1:34">
      <c r="A12" s="809"/>
      <c r="B12" s="809"/>
      <c r="C12" s="809"/>
      <c r="D12" s="809"/>
      <c r="E12" s="809"/>
      <c r="F12" s="808"/>
      <c r="G12" s="808"/>
      <c r="H12" s="808"/>
      <c r="I12" s="808"/>
      <c r="J12" s="808"/>
      <c r="K12" s="808"/>
      <c r="L12" s="808"/>
      <c r="M12" s="808"/>
      <c r="N12" s="808"/>
      <c r="O12" s="808"/>
      <c r="P12" s="808"/>
      <c r="R12" s="806"/>
      <c r="S12" s="806"/>
      <c r="T12" s="806"/>
      <c r="U12" s="806"/>
      <c r="V12" s="806"/>
      <c r="W12" s="806"/>
      <c r="X12" s="806"/>
      <c r="AH12" t="s">
        <v>12918</v>
      </c>
    </row>
    <row r="13" spans="1:34">
      <c r="A13" s="809"/>
      <c r="B13" s="809"/>
      <c r="C13" s="809"/>
      <c r="D13" s="809"/>
      <c r="E13" s="809"/>
      <c r="F13" s="808"/>
      <c r="G13" s="808"/>
      <c r="H13" s="808"/>
      <c r="I13" s="808"/>
      <c r="J13" s="808"/>
      <c r="K13" s="808"/>
      <c r="L13" s="808"/>
      <c r="M13" s="808"/>
      <c r="N13" s="808"/>
      <c r="O13" s="808"/>
      <c r="P13" s="808"/>
      <c r="R13" s="361" t="s">
        <v>13456</v>
      </c>
      <c r="S13" s="361"/>
      <c r="T13" s="361"/>
      <c r="U13" s="361"/>
      <c r="V13" s="361"/>
      <c r="W13" s="361"/>
      <c r="X13" s="361"/>
      <c r="AH13" t="s">
        <v>12920</v>
      </c>
    </row>
    <row r="14" spans="1:34">
      <c r="A14" s="809"/>
      <c r="B14" s="809"/>
      <c r="C14" s="809"/>
      <c r="D14" s="809"/>
      <c r="E14" s="809"/>
      <c r="F14" s="808"/>
      <c r="G14" s="808"/>
      <c r="H14" s="808"/>
      <c r="I14" s="808"/>
      <c r="J14" s="808"/>
      <c r="K14" s="808"/>
      <c r="L14" s="808"/>
      <c r="M14" s="808"/>
      <c r="N14" s="808"/>
      <c r="O14" s="808"/>
      <c r="P14" s="808"/>
      <c r="R14" s="361" t="s">
        <v>13457</v>
      </c>
      <c r="S14" s="361"/>
      <c r="T14" s="361"/>
      <c r="U14" s="361"/>
      <c r="V14" s="361"/>
      <c r="W14" s="361"/>
      <c r="X14" s="361"/>
      <c r="AH14" t="s">
        <v>12921</v>
      </c>
    </row>
    <row r="15" spans="1:34">
      <c r="A15" s="809"/>
      <c r="B15" s="809"/>
      <c r="C15" s="809"/>
      <c r="D15" s="809"/>
      <c r="E15" s="809"/>
      <c r="F15" s="808"/>
      <c r="G15" s="808"/>
      <c r="H15" s="808"/>
      <c r="I15" s="808"/>
      <c r="J15" s="808"/>
      <c r="K15" s="808"/>
      <c r="L15" s="808"/>
      <c r="M15" s="808"/>
      <c r="N15" s="808"/>
      <c r="O15" s="808"/>
      <c r="P15" s="808"/>
      <c r="R15" s="799" t="s">
        <v>14029</v>
      </c>
      <c r="S15" s="799"/>
      <c r="T15" s="799"/>
      <c r="U15" s="799"/>
      <c r="V15" s="799"/>
      <c r="W15" s="799"/>
      <c r="X15" s="799"/>
      <c r="AH15" t="s">
        <v>12922</v>
      </c>
    </row>
    <row r="16" spans="1:34">
      <c r="A16" s="809"/>
      <c r="B16" s="809"/>
      <c r="C16" s="809"/>
      <c r="D16" s="809"/>
      <c r="E16" s="809"/>
      <c r="F16" s="808"/>
      <c r="G16" s="808"/>
      <c r="H16" s="808"/>
      <c r="I16" s="808"/>
      <c r="J16" s="808"/>
      <c r="K16" s="808"/>
      <c r="L16" s="808"/>
      <c r="M16" s="808"/>
      <c r="N16" s="808"/>
      <c r="O16" s="808"/>
      <c r="P16" s="808"/>
      <c r="R16" s="799" t="s">
        <v>13182</v>
      </c>
      <c r="S16" s="799"/>
      <c r="T16" s="799"/>
      <c r="U16" s="799"/>
      <c r="V16" s="799"/>
      <c r="W16" s="799"/>
      <c r="X16" s="799"/>
      <c r="AH16" t="s">
        <v>12923</v>
      </c>
    </row>
    <row r="17" spans="1:34">
      <c r="A17" s="809"/>
      <c r="B17" s="809"/>
      <c r="C17" s="809"/>
      <c r="D17" s="809"/>
      <c r="E17" s="809"/>
      <c r="F17" s="808"/>
      <c r="G17" s="808"/>
      <c r="H17" s="808"/>
      <c r="I17" s="808"/>
      <c r="J17" s="808"/>
      <c r="K17" s="808"/>
      <c r="L17" s="808"/>
      <c r="M17" s="808"/>
      <c r="N17" s="808"/>
      <c r="O17" s="808"/>
      <c r="P17" s="808"/>
      <c r="R17" s="799" t="s">
        <v>13181</v>
      </c>
      <c r="S17" s="799"/>
      <c r="T17" s="799"/>
      <c r="U17" s="799"/>
      <c r="V17" s="799"/>
      <c r="W17" s="799"/>
      <c r="X17" s="799"/>
      <c r="AH17" t="s">
        <v>6879</v>
      </c>
    </row>
    <row r="18" spans="1:34">
      <c r="R18" s="799" t="s">
        <v>14032</v>
      </c>
      <c r="S18" s="799"/>
      <c r="T18" s="799"/>
      <c r="U18" s="799"/>
      <c r="V18" s="799"/>
      <c r="W18" s="799"/>
      <c r="X18" s="799"/>
      <c r="AH18" t="s">
        <v>4429</v>
      </c>
    </row>
    <row r="19" spans="1:34">
      <c r="A19" s="801" t="s">
        <v>5588</v>
      </c>
      <c r="B19" s="802"/>
      <c r="C19" s="802"/>
      <c r="D19" s="802"/>
      <c r="E19" s="802"/>
      <c r="F19" s="802"/>
      <c r="G19" s="802"/>
      <c r="H19" s="802"/>
      <c r="I19" s="802"/>
      <c r="J19" s="802"/>
      <c r="K19" s="802"/>
      <c r="L19" s="802"/>
      <c r="M19" s="802"/>
      <c r="N19" s="802"/>
      <c r="O19" s="802"/>
      <c r="P19" s="802"/>
      <c r="R19" s="799" t="s">
        <v>13180</v>
      </c>
      <c r="S19" s="799"/>
      <c r="T19" s="799"/>
      <c r="U19" s="799"/>
      <c r="V19" s="799"/>
      <c r="W19" s="799"/>
      <c r="X19" s="799"/>
      <c r="AH19" t="s">
        <v>12770</v>
      </c>
    </row>
    <row r="20" spans="1:34">
      <c r="A20" s="802"/>
      <c r="B20" s="802"/>
      <c r="C20" s="802"/>
      <c r="D20" s="802"/>
      <c r="E20" s="802"/>
      <c r="F20" s="802"/>
      <c r="G20" s="802"/>
      <c r="H20" s="802"/>
      <c r="I20" s="802"/>
      <c r="J20" s="802"/>
      <c r="K20" s="802"/>
      <c r="L20" s="802"/>
      <c r="M20" s="802"/>
      <c r="N20" s="802"/>
      <c r="O20" s="802"/>
      <c r="P20" s="802"/>
      <c r="R20" s="799" t="s">
        <v>12369</v>
      </c>
      <c r="S20" s="799"/>
      <c r="T20" s="799"/>
      <c r="U20" s="799"/>
      <c r="V20" s="799"/>
      <c r="W20" s="799"/>
      <c r="X20" s="799"/>
      <c r="AH20" t="s">
        <v>12924</v>
      </c>
    </row>
    <row r="21" spans="1:34">
      <c r="A21" s="802"/>
      <c r="B21" s="802"/>
      <c r="C21" s="802"/>
      <c r="D21" s="802"/>
      <c r="E21" s="802"/>
      <c r="F21" s="802"/>
      <c r="G21" s="802"/>
      <c r="H21" s="802"/>
      <c r="I21" s="802"/>
      <c r="J21" s="802"/>
      <c r="K21" s="802"/>
      <c r="L21" s="802"/>
      <c r="M21" s="802"/>
      <c r="N21" s="802"/>
      <c r="O21" s="802"/>
      <c r="P21" s="802"/>
      <c r="AH21" t="s">
        <v>12925</v>
      </c>
    </row>
    <row r="22" spans="1:34">
      <c r="A22" s="802"/>
      <c r="B22" s="802"/>
      <c r="C22" s="802"/>
      <c r="D22" s="802"/>
      <c r="E22" s="802"/>
      <c r="F22" s="802"/>
      <c r="G22" s="802"/>
      <c r="H22" s="802"/>
      <c r="I22" s="802"/>
      <c r="J22" s="802"/>
      <c r="K22" s="802"/>
      <c r="L22" s="802"/>
      <c r="M22" s="802"/>
      <c r="N22" s="802"/>
      <c r="O22" s="802"/>
      <c r="P22" s="802"/>
      <c r="R22" s="799" t="s">
        <v>14031</v>
      </c>
      <c r="S22" s="799"/>
      <c r="T22" s="799"/>
      <c r="U22" s="799"/>
      <c r="V22" s="799"/>
      <c r="W22" s="799"/>
      <c r="X22" s="799"/>
    </row>
    <row r="23" spans="1:34">
      <c r="A23" s="802"/>
      <c r="B23" s="802"/>
      <c r="C23" s="802"/>
      <c r="D23" s="802"/>
      <c r="E23" s="802"/>
      <c r="F23" s="802"/>
      <c r="G23" s="802"/>
      <c r="H23" s="802"/>
      <c r="I23" s="802"/>
      <c r="J23" s="802"/>
      <c r="K23" s="802"/>
      <c r="L23" s="802"/>
      <c r="M23" s="802"/>
      <c r="N23" s="802"/>
      <c r="O23" s="802"/>
      <c r="P23" s="802"/>
      <c r="R23" s="361"/>
      <c r="S23" s="361"/>
      <c r="T23" s="361"/>
      <c r="U23" s="361"/>
      <c r="V23" s="361"/>
      <c r="W23" s="361"/>
      <c r="X23" s="361"/>
    </row>
    <row r="24" spans="1:34">
      <c r="A24" s="802"/>
      <c r="B24" s="802"/>
      <c r="C24" s="802"/>
      <c r="D24" s="802"/>
      <c r="E24" s="802"/>
      <c r="F24" s="802"/>
      <c r="G24" s="802"/>
      <c r="H24" s="802"/>
      <c r="I24" s="802"/>
      <c r="J24" s="802"/>
      <c r="K24" s="802"/>
      <c r="L24" s="802"/>
      <c r="M24" s="802"/>
      <c r="N24" s="802"/>
      <c r="O24" s="802"/>
      <c r="P24" s="802"/>
      <c r="R24" s="799" t="s">
        <v>14030</v>
      </c>
      <c r="S24" s="799"/>
      <c r="T24" s="799"/>
      <c r="U24" s="799"/>
      <c r="V24" s="799"/>
      <c r="W24" s="799"/>
      <c r="X24" s="799"/>
      <c r="AH24" s="251" t="s">
        <v>12926</v>
      </c>
    </row>
    <row r="25" spans="1:34">
      <c r="A25" s="802"/>
      <c r="B25" s="802"/>
      <c r="C25" s="802"/>
      <c r="D25" s="802"/>
      <c r="E25" s="802"/>
      <c r="F25" s="802"/>
      <c r="G25" s="802"/>
      <c r="H25" s="802"/>
      <c r="I25" s="802"/>
      <c r="J25" s="802"/>
      <c r="K25" s="802"/>
      <c r="L25" s="802"/>
      <c r="M25" s="802"/>
      <c r="N25" s="802"/>
      <c r="O25" s="802"/>
      <c r="P25" s="802"/>
      <c r="AH25" t="s">
        <v>12927</v>
      </c>
    </row>
    <row r="26" spans="1:34">
      <c r="A26" s="802"/>
      <c r="B26" s="802"/>
      <c r="C26" s="802"/>
      <c r="D26" s="802"/>
      <c r="E26" s="802"/>
      <c r="F26" s="802"/>
      <c r="G26" s="802"/>
      <c r="H26" s="802"/>
      <c r="I26" s="802"/>
      <c r="J26" s="802"/>
      <c r="K26" s="802"/>
      <c r="L26" s="802"/>
      <c r="M26" s="802"/>
      <c r="N26" s="802"/>
      <c r="O26" s="802"/>
      <c r="P26" s="802"/>
      <c r="AH26" t="s">
        <v>12928</v>
      </c>
    </row>
    <row r="27" spans="1:34">
      <c r="A27" s="800" t="s">
        <v>15405</v>
      </c>
      <c r="B27" s="800"/>
      <c r="C27" s="800"/>
      <c r="D27" s="800"/>
      <c r="E27" s="800"/>
    </row>
    <row r="28" spans="1:34">
      <c r="A28" s="800"/>
      <c r="B28" s="800"/>
      <c r="C28" s="800"/>
      <c r="D28" s="800"/>
      <c r="E28" s="800"/>
    </row>
    <row r="29" spans="1:34">
      <c r="A29" t="s">
        <v>15406</v>
      </c>
      <c r="B29" t="s">
        <v>15407</v>
      </c>
      <c r="C29" t="s">
        <v>15408</v>
      </c>
      <c r="J29" t="s">
        <v>17244</v>
      </c>
    </row>
    <row r="30" spans="1:34">
      <c r="A30" s="197">
        <v>43143</v>
      </c>
      <c r="C30" t="s">
        <v>9312</v>
      </c>
      <c r="J30" t="s">
        <v>17245</v>
      </c>
    </row>
    <row r="31" spans="1:34">
      <c r="A31" s="197">
        <v>43303</v>
      </c>
      <c r="J31" t="s">
        <v>17246</v>
      </c>
    </row>
    <row r="32" spans="1:34">
      <c r="A32" s="197">
        <v>43314</v>
      </c>
      <c r="C32" t="s">
        <v>12353</v>
      </c>
      <c r="J32" t="s">
        <v>17247</v>
      </c>
      <c r="R32" s="799" t="s">
        <v>14033</v>
      </c>
      <c r="S32" s="799"/>
      <c r="T32" s="799"/>
      <c r="U32" s="799"/>
      <c r="V32" s="799"/>
      <c r="W32" s="799"/>
      <c r="X32" s="799"/>
    </row>
    <row r="33" spans="1:24">
      <c r="A33" s="197">
        <v>43354</v>
      </c>
      <c r="C33" t="s">
        <v>12917</v>
      </c>
      <c r="J33" t="s">
        <v>17248</v>
      </c>
      <c r="R33" s="361"/>
      <c r="S33" s="361"/>
      <c r="T33" s="361"/>
      <c r="U33" s="361"/>
      <c r="V33" s="361"/>
      <c r="W33" s="361"/>
      <c r="X33" s="361"/>
    </row>
    <row r="34" spans="1:24">
      <c r="A34" s="197">
        <v>43355</v>
      </c>
      <c r="C34" t="s">
        <v>13179</v>
      </c>
      <c r="R34" s="361" t="s">
        <v>14034</v>
      </c>
      <c r="S34" s="361"/>
      <c r="T34" s="361"/>
      <c r="U34" s="361"/>
      <c r="V34" s="361"/>
      <c r="W34" s="361"/>
      <c r="X34" s="361"/>
    </row>
    <row r="35" spans="1:24">
      <c r="A35" s="197">
        <v>43366</v>
      </c>
      <c r="C35" t="s">
        <v>13762</v>
      </c>
      <c r="R35" s="361" t="s">
        <v>14035</v>
      </c>
      <c r="S35" s="361"/>
      <c r="T35" s="361"/>
      <c r="U35" s="361"/>
      <c r="V35" s="361"/>
      <c r="W35" s="361"/>
      <c r="X35" s="361"/>
    </row>
    <row r="36" spans="1:24">
      <c r="A36" s="197">
        <v>43376</v>
      </c>
      <c r="B36" t="s">
        <v>15403</v>
      </c>
      <c r="C36" t="s">
        <v>14027</v>
      </c>
      <c r="R36" s="361"/>
      <c r="S36" s="361"/>
      <c r="T36" s="361"/>
      <c r="U36" s="361"/>
      <c r="V36" s="361"/>
      <c r="W36" s="361"/>
      <c r="X36" s="361"/>
    </row>
    <row r="37" spans="1:24">
      <c r="A37" s="197">
        <v>43393</v>
      </c>
      <c r="B37" t="s">
        <v>15404</v>
      </c>
      <c r="R37" s="361" t="s">
        <v>14036</v>
      </c>
      <c r="S37" s="361"/>
      <c r="T37" s="361"/>
      <c r="U37" s="361"/>
      <c r="V37" s="361"/>
      <c r="W37" s="361"/>
      <c r="X37" s="361"/>
    </row>
    <row r="38" spans="1:24">
      <c r="A38" s="197">
        <v>43393</v>
      </c>
      <c r="B38" t="s">
        <v>17140</v>
      </c>
      <c r="C38" t="s">
        <v>17141</v>
      </c>
      <c r="R38" s="361" t="s">
        <v>14037</v>
      </c>
      <c r="S38" s="361"/>
      <c r="T38" s="361"/>
      <c r="U38" s="361"/>
      <c r="V38" s="361"/>
      <c r="W38" s="361"/>
      <c r="X38" s="361"/>
    </row>
    <row r="39" spans="1:24">
      <c r="A39" s="197">
        <v>43550</v>
      </c>
      <c r="B39" t="s">
        <v>20717</v>
      </c>
      <c r="C39" t="s">
        <v>20719</v>
      </c>
      <c r="R39" s="361" t="s">
        <v>14038</v>
      </c>
      <c r="S39" s="361"/>
      <c r="T39" s="361"/>
      <c r="U39" s="361"/>
      <c r="V39" s="361"/>
      <c r="W39" s="361"/>
      <c r="X39" s="361"/>
    </row>
    <row r="40" spans="1:24">
      <c r="R40" s="361"/>
      <c r="S40" s="361"/>
      <c r="T40" s="361"/>
      <c r="U40" s="361"/>
      <c r="V40" s="361"/>
      <c r="W40" s="361"/>
      <c r="X40" s="361"/>
    </row>
    <row r="41" spans="1:24">
      <c r="R41" s="361" t="s">
        <v>14039</v>
      </c>
      <c r="S41" s="361"/>
      <c r="T41" s="361"/>
      <c r="U41" s="361"/>
      <c r="V41" s="361"/>
      <c r="W41" s="361"/>
      <c r="X41" s="361"/>
    </row>
    <row r="42" spans="1:24">
      <c r="R42" s="361"/>
      <c r="S42" s="361"/>
      <c r="T42" s="361"/>
      <c r="U42" s="361"/>
      <c r="V42" s="361"/>
      <c r="W42" s="361"/>
      <c r="X42" s="361"/>
    </row>
    <row r="43" spans="1:24">
      <c r="R43" s="361"/>
      <c r="S43" s="361"/>
      <c r="T43" s="361"/>
      <c r="U43" s="361"/>
      <c r="V43" s="361"/>
      <c r="W43" s="361"/>
      <c r="X43" s="361"/>
    </row>
    <row r="44" spans="1:24">
      <c r="R44" s="361"/>
      <c r="S44" s="361"/>
      <c r="T44" s="361"/>
      <c r="U44" s="361"/>
      <c r="V44" s="361"/>
      <c r="W44" s="361"/>
      <c r="X44" s="361"/>
    </row>
    <row r="45" spans="1:24">
      <c r="R45" s="361"/>
      <c r="S45" s="361"/>
      <c r="T45" s="361"/>
      <c r="U45" s="361"/>
      <c r="V45" s="361"/>
      <c r="W45" s="361"/>
      <c r="X45" s="361"/>
    </row>
    <row r="46" spans="1:24">
      <c r="R46" s="361"/>
      <c r="S46" s="361"/>
      <c r="T46" s="361"/>
      <c r="U46" s="361"/>
      <c r="V46" s="361"/>
      <c r="W46" s="361"/>
      <c r="X46" s="361"/>
    </row>
    <row r="47" spans="1:24">
      <c r="R47" s="361"/>
      <c r="S47" s="361"/>
      <c r="T47" s="361"/>
      <c r="U47" s="361"/>
      <c r="V47" s="361"/>
      <c r="W47" s="361"/>
      <c r="X47" s="361"/>
    </row>
    <row r="48" spans="1:24">
      <c r="R48" s="361"/>
      <c r="S48" s="361"/>
      <c r="T48" s="361"/>
      <c r="U48" s="361"/>
      <c r="V48" s="361"/>
      <c r="W48" s="361"/>
      <c r="X48" s="361"/>
    </row>
  </sheetData>
  <mergeCells count="18">
    <mergeCell ref="A27:E28"/>
    <mergeCell ref="R19:X19"/>
    <mergeCell ref="A19:P26"/>
    <mergeCell ref="W2:Z4"/>
    <mergeCell ref="O2:U4"/>
    <mergeCell ref="Z7:AB7"/>
    <mergeCell ref="Z8:AB8"/>
    <mergeCell ref="R11:X12"/>
    <mergeCell ref="F6:P17"/>
    <mergeCell ref="A6:E17"/>
    <mergeCell ref="R17:X17"/>
    <mergeCell ref="R16:X16"/>
    <mergeCell ref="R18:X18"/>
    <mergeCell ref="R32:X32"/>
    <mergeCell ref="R24:X24"/>
    <mergeCell ref="R15:X15"/>
    <mergeCell ref="R22:X22"/>
    <mergeCell ref="R20:X20"/>
  </mergeCells>
  <hyperlinks>
    <hyperlink ref="J2" r:id="rId1" xr:uid="{00000000-0004-0000-0300-000000000000}"/>
    <hyperlink ref="W2" r:id="rId2" xr:uid="{00000000-0004-0000-0300-000001000000}"/>
    <hyperlink ref="O2:S4" r:id="rId3" display="Want to support? Pay what you want on DMSGUILD and leave review" xr:uid="{00000000-0004-0000-0300-000002000000}"/>
    <hyperlink ref="R13" location="'01_CalendarV1'!A1" display="'01_CalendarV1'!A1" xr:uid="{00000000-0004-0000-0300-000003000000}"/>
    <hyperlink ref="R14" location="'01_CalendarV2'!A1" display="'01_CalendarV2'!A1" xr:uid="{00000000-0004-0000-0300-000004000000}"/>
    <hyperlink ref="R15" location="'01_HOLIDAYS'!A1" display="'01_HOLIDAYS'!A1" xr:uid="{00000000-0004-0000-0300-000005000000}"/>
    <hyperlink ref="R16" location="'02_FIGURES'!A1" display="'02_FIGURES'!A1" xr:uid="{00000000-0004-0000-0300-000006000000}"/>
    <hyperlink ref="R17" location="'02_NOBILITY'!A1" display="'02_NOBILITY'!A1" xr:uid="{00000000-0004-0000-0300-000007000000}"/>
    <hyperlink ref="R18" location="'02_ORGANIZATIONS'!A1" display="'02_ORGANIZATIONS'!A1" xr:uid="{00000000-0004-0000-0300-000008000000}"/>
    <hyperlink ref="R27" location="'02_VGtW'!A1" display="'02_VGtW'!A1" xr:uid="{00000000-0004-0000-0300-000009000000}"/>
    <hyperlink ref="R19" location="'02_WD build'!A1" display="'02_WD build'!A1" xr:uid="{00000000-0004-0000-0300-00000A000000}"/>
    <hyperlink ref="R20" location="'03_ARMED_FORCES'!A1" display="'03_ARMED_FORCES'!A1" xr:uid="{00000000-0004-0000-0300-00000B000000}"/>
    <hyperlink ref="R32" location="'06_Misc 2'!A1" display="'06_Misc 2'!A1" xr:uid="{00000000-0004-0000-0300-00000C000000}"/>
    <hyperlink ref="R24" location="'07_CODE LEGAL'!A1" display="'07_CODE LEGAL'!A1" xr:uid="{00000000-0004-0000-0300-00000D000000}"/>
    <hyperlink ref="R34" location="'08_01'!A1" display="'08_01'!A1" xr:uid="{00000000-0004-0000-0300-00000E000000}"/>
    <hyperlink ref="R35" location="'08_02'!A1" display="'08_02'!A1" xr:uid="{00000000-0004-0000-0300-00000F000000}"/>
    <hyperlink ref="R22" location="'08_PRICES&amp;TAXES&amp;DRUGS'!A1" display="'08_PRICES&amp;TAXES&amp;DRUGS'!A1" xr:uid="{00000000-0004-0000-0300-000010000000}"/>
    <hyperlink ref="R37" location="'09_gang generator'!A1" display="'09_gang generator'!A1" xr:uid="{00000000-0004-0000-0300-000011000000}"/>
    <hyperlink ref="R38" location="'09_MATERIAL COMPONENTS'!A1" display="'09_MATERIAL COMPONENTS'!A1" xr:uid="{00000000-0004-0000-0300-000012000000}"/>
    <hyperlink ref="R39" location="'09_MISC'!A1" display="'09_MISC'!A1" xr:uid="{00000000-0004-0000-0300-000013000000}"/>
    <hyperlink ref="R30" location="'09_RANDOMIZERS'!A1" display="'09_RANDOMIZERS'!A1" xr:uid="{00000000-0004-0000-0300-000014000000}"/>
    <hyperlink ref="R41" location="'09__enc'!A1" display="'09__enc'!A1" xr:uid="{00000000-0004-0000-0300-000015000000}"/>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Аркуш3">
    <tabColor rgb="FF7030A0"/>
  </sheetPr>
  <dimension ref="A1:AI43"/>
  <sheetViews>
    <sheetView showGridLines="0" topLeftCell="A10" workbookViewId="0">
      <selection sqref="A1:H1"/>
    </sheetView>
  </sheetViews>
  <sheetFormatPr defaultColWidth="14.42578125" defaultRowHeight="15.75" customHeight="1"/>
  <cols>
    <col min="1" max="1" width="3" style="93" customWidth="1"/>
    <col min="2" max="33" width="5.140625" style="93" customWidth="1"/>
    <col min="34" max="34" width="3" style="93" customWidth="1"/>
    <col min="35" max="16384" width="14.42578125" style="93"/>
  </cols>
  <sheetData>
    <row r="1" spans="1:35" ht="15" customHeight="1">
      <c r="A1" s="823" t="s">
        <v>14028</v>
      </c>
      <c r="B1" s="823"/>
      <c r="C1" s="823"/>
      <c r="D1" s="823"/>
      <c r="E1" s="823"/>
      <c r="F1" s="823"/>
      <c r="G1" s="823"/>
      <c r="H1" s="823"/>
    </row>
    <row r="2" spans="1:35" ht="44.25">
      <c r="B2" s="813" t="s">
        <v>9338</v>
      </c>
      <c r="C2" s="814"/>
      <c r="D2" s="814"/>
      <c r="E2" s="814"/>
      <c r="F2" s="814"/>
      <c r="G2" s="814"/>
      <c r="H2" s="814"/>
      <c r="I2" s="814"/>
      <c r="J2" s="814"/>
      <c r="K2" s="814"/>
      <c r="L2" s="814"/>
      <c r="M2" s="814"/>
      <c r="N2" s="814"/>
      <c r="O2" s="814"/>
      <c r="P2" s="814"/>
      <c r="Q2" s="814"/>
      <c r="R2" s="814"/>
      <c r="S2" s="814"/>
      <c r="T2" s="814"/>
      <c r="U2" s="814"/>
      <c r="V2" s="814"/>
      <c r="W2" s="814"/>
      <c r="X2" s="814"/>
      <c r="Y2" s="814"/>
      <c r="Z2" s="814"/>
      <c r="AA2" s="814"/>
      <c r="AB2" s="814"/>
      <c r="AC2" s="814"/>
      <c r="AD2" s="814"/>
      <c r="AE2" s="814"/>
      <c r="AF2" s="814"/>
      <c r="AG2" s="814"/>
    </row>
    <row r="3" spans="1:35" ht="15.75" customHeight="1" thickBot="1"/>
    <row r="4" spans="1:35" ht="23.25">
      <c r="B4" s="818">
        <v>1</v>
      </c>
      <c r="C4" s="819"/>
      <c r="D4" s="821" t="s">
        <v>4593</v>
      </c>
      <c r="E4" s="819"/>
      <c r="F4" s="819"/>
      <c r="G4" s="819"/>
      <c r="H4" s="819"/>
      <c r="I4" s="819"/>
      <c r="J4" s="819"/>
      <c r="K4" s="822"/>
      <c r="M4" s="818">
        <v>2</v>
      </c>
      <c r="N4" s="819"/>
      <c r="O4" s="821" t="s">
        <v>6230</v>
      </c>
      <c r="P4" s="819"/>
      <c r="Q4" s="819"/>
      <c r="R4" s="819"/>
      <c r="S4" s="819"/>
      <c r="T4" s="819"/>
      <c r="U4" s="819"/>
      <c r="V4" s="822"/>
      <c r="X4" s="818">
        <v>3</v>
      </c>
      <c r="Y4" s="819"/>
      <c r="Z4" s="821" t="s">
        <v>6231</v>
      </c>
      <c r="AA4" s="819"/>
      <c r="AB4" s="819"/>
      <c r="AC4" s="819"/>
      <c r="AD4" s="819"/>
      <c r="AE4" s="819"/>
      <c r="AF4" s="819"/>
      <c r="AG4" s="822"/>
    </row>
    <row r="5" spans="1:35" ht="14.25">
      <c r="B5" s="820"/>
      <c r="C5" s="816"/>
      <c r="D5" s="815" t="s">
        <v>9337</v>
      </c>
      <c r="E5" s="816"/>
      <c r="F5" s="816"/>
      <c r="G5" s="816"/>
      <c r="H5" s="816"/>
      <c r="I5" s="816"/>
      <c r="J5" s="816"/>
      <c r="K5" s="817"/>
      <c r="M5" s="820"/>
      <c r="N5" s="816"/>
      <c r="O5" s="815" t="s">
        <v>9336</v>
      </c>
      <c r="P5" s="816"/>
      <c r="Q5" s="816"/>
      <c r="R5" s="816"/>
      <c r="S5" s="816"/>
      <c r="T5" s="816"/>
      <c r="U5" s="816"/>
      <c r="V5" s="817"/>
      <c r="X5" s="820"/>
      <c r="Y5" s="816"/>
      <c r="Z5" s="815" t="s">
        <v>9335</v>
      </c>
      <c r="AA5" s="816"/>
      <c r="AB5" s="816"/>
      <c r="AC5" s="816"/>
      <c r="AD5" s="816"/>
      <c r="AE5" s="816"/>
      <c r="AF5" s="816"/>
      <c r="AG5" s="817"/>
    </row>
    <row r="6" spans="1:35" ht="15" thickBot="1">
      <c r="B6" s="103">
        <v>1</v>
      </c>
      <c r="C6" s="104">
        <v>2</v>
      </c>
      <c r="D6" s="104">
        <v>3</v>
      </c>
      <c r="E6" s="104">
        <v>4</v>
      </c>
      <c r="F6" s="104">
        <v>5</v>
      </c>
      <c r="G6" s="104">
        <v>6</v>
      </c>
      <c r="H6" s="104">
        <v>7</v>
      </c>
      <c r="I6" s="104">
        <v>8</v>
      </c>
      <c r="J6" s="104">
        <v>9</v>
      </c>
      <c r="K6" s="105">
        <v>10</v>
      </c>
      <c r="L6" s="97"/>
      <c r="M6" s="103">
        <v>1</v>
      </c>
      <c r="N6" s="104">
        <v>2</v>
      </c>
      <c r="O6" s="104">
        <v>3</v>
      </c>
      <c r="P6" s="104">
        <v>4</v>
      </c>
      <c r="Q6" s="104">
        <v>5</v>
      </c>
      <c r="R6" s="104">
        <v>6</v>
      </c>
      <c r="S6" s="104">
        <v>7</v>
      </c>
      <c r="T6" s="104">
        <v>8</v>
      </c>
      <c r="U6" s="104">
        <v>9</v>
      </c>
      <c r="V6" s="105">
        <v>10</v>
      </c>
      <c r="W6" s="97"/>
      <c r="X6" s="103">
        <v>1</v>
      </c>
      <c r="Y6" s="104">
        <v>2</v>
      </c>
      <c r="Z6" s="104">
        <v>3</v>
      </c>
      <c r="AA6" s="104">
        <v>4</v>
      </c>
      <c r="AB6" s="104">
        <v>5</v>
      </c>
      <c r="AC6" s="104">
        <v>6</v>
      </c>
      <c r="AD6" s="104">
        <v>7</v>
      </c>
      <c r="AE6" s="104">
        <v>8</v>
      </c>
      <c r="AF6" s="104">
        <v>9</v>
      </c>
      <c r="AG6" s="105">
        <v>10</v>
      </c>
    </row>
    <row r="7" spans="1:35" thickBot="1">
      <c r="B7" s="106">
        <v>11</v>
      </c>
      <c r="C7" s="107">
        <v>12</v>
      </c>
      <c r="D7" s="107">
        <v>13</v>
      </c>
      <c r="E7" s="107">
        <v>14</v>
      </c>
      <c r="F7" s="107">
        <v>15</v>
      </c>
      <c r="G7" s="107">
        <v>16</v>
      </c>
      <c r="H7" s="107">
        <v>17</v>
      </c>
      <c r="I7" s="107">
        <v>18</v>
      </c>
      <c r="J7" s="107">
        <v>19</v>
      </c>
      <c r="K7" s="108">
        <v>20</v>
      </c>
      <c r="L7" s="97"/>
      <c r="M7" s="106">
        <v>11</v>
      </c>
      <c r="N7" s="107">
        <v>12</v>
      </c>
      <c r="O7" s="107">
        <v>13</v>
      </c>
      <c r="P7" s="107">
        <v>14</v>
      </c>
      <c r="Q7" s="107">
        <v>15</v>
      </c>
      <c r="R7" s="107">
        <v>16</v>
      </c>
      <c r="S7" s="107">
        <v>17</v>
      </c>
      <c r="T7" s="107">
        <v>18</v>
      </c>
      <c r="U7" s="107">
        <v>19</v>
      </c>
      <c r="V7" s="108">
        <v>20</v>
      </c>
      <c r="W7" s="97"/>
      <c r="X7" s="106">
        <v>11</v>
      </c>
      <c r="Y7" s="107">
        <v>12</v>
      </c>
      <c r="Z7" s="107">
        <v>13</v>
      </c>
      <c r="AA7" s="107">
        <v>14</v>
      </c>
      <c r="AB7" s="107">
        <v>15</v>
      </c>
      <c r="AC7" s="107">
        <v>16</v>
      </c>
      <c r="AD7" s="107">
        <v>17</v>
      </c>
      <c r="AE7" s="107">
        <v>18</v>
      </c>
      <c r="AF7" s="140" t="str">
        <f>HYPERLINK("http://forgottenrealms.wikia.com/wiki/Spring_Equinox","19")</f>
        <v>19</v>
      </c>
      <c r="AG7" s="119">
        <v>20</v>
      </c>
    </row>
    <row r="8" spans="1:35" ht="14.25">
      <c r="B8" s="106">
        <v>21</v>
      </c>
      <c r="C8" s="107">
        <v>22</v>
      </c>
      <c r="D8" s="107">
        <v>23</v>
      </c>
      <c r="E8" s="107">
        <v>24</v>
      </c>
      <c r="F8" s="107">
        <v>25</v>
      </c>
      <c r="G8" s="107">
        <v>26</v>
      </c>
      <c r="H8" s="107">
        <v>27</v>
      </c>
      <c r="I8" s="107">
        <v>28</v>
      </c>
      <c r="J8" s="107">
        <v>29</v>
      </c>
      <c r="K8" s="108">
        <v>30</v>
      </c>
      <c r="L8" s="97"/>
      <c r="M8" s="106">
        <v>21</v>
      </c>
      <c r="N8" s="107">
        <v>22</v>
      </c>
      <c r="O8" s="107">
        <v>23</v>
      </c>
      <c r="P8" s="107">
        <v>24</v>
      </c>
      <c r="Q8" s="107">
        <v>25</v>
      </c>
      <c r="R8" s="107">
        <v>26</v>
      </c>
      <c r="S8" s="107">
        <v>27</v>
      </c>
      <c r="T8" s="107">
        <v>28</v>
      </c>
      <c r="U8" s="107">
        <v>29</v>
      </c>
      <c r="V8" s="108">
        <v>30</v>
      </c>
      <c r="W8" s="97"/>
      <c r="X8" s="120">
        <v>21</v>
      </c>
      <c r="Y8" s="121">
        <v>22</v>
      </c>
      <c r="Z8" s="121">
        <v>23</v>
      </c>
      <c r="AA8" s="121">
        <v>24</v>
      </c>
      <c r="AB8" s="121">
        <v>25</v>
      </c>
      <c r="AC8" s="121">
        <v>26</v>
      </c>
      <c r="AD8" s="121">
        <v>27</v>
      </c>
      <c r="AE8" s="121">
        <v>28</v>
      </c>
      <c r="AF8" s="121">
        <v>29</v>
      </c>
      <c r="AG8" s="119">
        <v>30</v>
      </c>
    </row>
    <row r="9" spans="1:35" ht="3.75" customHeight="1">
      <c r="B9" s="109"/>
      <c r="C9" s="110"/>
      <c r="D9" s="110"/>
      <c r="E9" s="110"/>
      <c r="F9" s="110"/>
      <c r="G9" s="110"/>
      <c r="H9" s="110"/>
      <c r="I9" s="110"/>
      <c r="J9" s="110"/>
      <c r="K9" s="111"/>
      <c r="M9" s="116"/>
      <c r="V9" s="117"/>
      <c r="X9" s="116"/>
      <c r="AG9" s="117"/>
    </row>
    <row r="10" spans="1:35" ht="16.5" thickBot="1">
      <c r="B10" s="112"/>
      <c r="C10" s="113"/>
      <c r="D10" s="113"/>
      <c r="E10" s="113"/>
      <c r="F10" s="113"/>
      <c r="G10" s="114"/>
      <c r="H10" s="115"/>
      <c r="I10" s="115"/>
      <c r="J10" s="810" t="str">
        <f>HYPERLINK("http://forgottenrealms.wikia.com/wiki/Midwinter","Midwinter")</f>
        <v>Midwinter</v>
      </c>
      <c r="K10" s="812"/>
      <c r="M10" s="112"/>
      <c r="N10" s="114"/>
      <c r="O10" s="114"/>
      <c r="P10" s="114"/>
      <c r="Q10" s="114"/>
      <c r="R10" s="114"/>
      <c r="S10" s="114"/>
      <c r="T10" s="114"/>
      <c r="U10" s="114"/>
      <c r="V10" s="118"/>
      <c r="X10" s="112"/>
      <c r="Y10" s="114"/>
      <c r="Z10" s="114"/>
      <c r="AA10" s="114"/>
      <c r="AB10" s="114"/>
      <c r="AC10" s="114"/>
      <c r="AD10" s="114"/>
      <c r="AE10" s="114"/>
      <c r="AF10" s="114"/>
      <c r="AG10" s="118"/>
    </row>
    <row r="11" spans="1:35" ht="13.5" thickBot="1">
      <c r="B11" s="95"/>
      <c r="C11" s="95"/>
      <c r="D11" s="95"/>
      <c r="E11" s="95"/>
      <c r="F11" s="95"/>
      <c r="G11" s="95"/>
      <c r="H11" s="95"/>
      <c r="I11" s="95"/>
      <c r="J11" s="95"/>
      <c r="K11" s="95"/>
    </row>
    <row r="12" spans="1:35" ht="23.25">
      <c r="B12" s="818">
        <v>4</v>
      </c>
      <c r="C12" s="819"/>
      <c r="D12" s="821" t="s">
        <v>6233</v>
      </c>
      <c r="E12" s="819"/>
      <c r="F12" s="819"/>
      <c r="G12" s="819"/>
      <c r="H12" s="819"/>
      <c r="I12" s="819"/>
      <c r="J12" s="819"/>
      <c r="K12" s="822"/>
      <c r="L12" s="95"/>
      <c r="M12" s="818">
        <v>5</v>
      </c>
      <c r="N12" s="819"/>
      <c r="O12" s="821" t="s">
        <v>6235</v>
      </c>
      <c r="P12" s="819"/>
      <c r="Q12" s="819"/>
      <c r="R12" s="819"/>
      <c r="S12" s="819"/>
      <c r="T12" s="819"/>
      <c r="U12" s="819"/>
      <c r="V12" s="822"/>
      <c r="W12" s="95"/>
      <c r="X12" s="818">
        <v>6</v>
      </c>
      <c r="Y12" s="819"/>
      <c r="Z12" s="821" t="s">
        <v>6240</v>
      </c>
      <c r="AA12" s="819"/>
      <c r="AB12" s="819"/>
      <c r="AC12" s="819"/>
      <c r="AD12" s="819"/>
      <c r="AE12" s="819"/>
      <c r="AF12" s="819"/>
      <c r="AG12" s="822"/>
    </row>
    <row r="13" spans="1:35" ht="14.25">
      <c r="B13" s="820"/>
      <c r="C13" s="816"/>
      <c r="D13" s="815" t="s">
        <v>9333</v>
      </c>
      <c r="E13" s="816"/>
      <c r="F13" s="816"/>
      <c r="G13" s="816"/>
      <c r="H13" s="816"/>
      <c r="I13" s="816"/>
      <c r="J13" s="816"/>
      <c r="K13" s="817"/>
      <c r="L13" s="95"/>
      <c r="M13" s="820"/>
      <c r="N13" s="816"/>
      <c r="O13" s="815" t="s">
        <v>9332</v>
      </c>
      <c r="P13" s="816"/>
      <c r="Q13" s="816"/>
      <c r="R13" s="816"/>
      <c r="S13" s="816"/>
      <c r="T13" s="816"/>
      <c r="U13" s="816"/>
      <c r="V13" s="817"/>
      <c r="W13" s="95"/>
      <c r="X13" s="820"/>
      <c r="Y13" s="816"/>
      <c r="Z13" s="815" t="s">
        <v>9331</v>
      </c>
      <c r="AA13" s="816"/>
      <c r="AB13" s="816"/>
      <c r="AC13" s="816"/>
      <c r="AD13" s="816"/>
      <c r="AE13" s="816"/>
      <c r="AF13" s="816"/>
      <c r="AG13" s="817"/>
    </row>
    <row r="14" spans="1:35" ht="15" thickBot="1">
      <c r="B14" s="122">
        <v>1</v>
      </c>
      <c r="C14" s="123">
        <v>2</v>
      </c>
      <c r="D14" s="123">
        <v>3</v>
      </c>
      <c r="E14" s="123">
        <v>4</v>
      </c>
      <c r="F14" s="123">
        <v>5</v>
      </c>
      <c r="G14" s="123">
        <v>6</v>
      </c>
      <c r="H14" s="123">
        <v>7</v>
      </c>
      <c r="I14" s="123">
        <v>8</v>
      </c>
      <c r="J14" s="123">
        <v>9</v>
      </c>
      <c r="K14" s="124">
        <v>10</v>
      </c>
      <c r="L14" s="97"/>
      <c r="M14" s="122">
        <v>1</v>
      </c>
      <c r="N14" s="123">
        <v>2</v>
      </c>
      <c r="O14" s="123">
        <v>3</v>
      </c>
      <c r="P14" s="123">
        <v>4</v>
      </c>
      <c r="Q14" s="123">
        <v>5</v>
      </c>
      <c r="R14" s="123">
        <v>6</v>
      </c>
      <c r="S14" s="123">
        <v>7</v>
      </c>
      <c r="T14" s="123">
        <v>8</v>
      </c>
      <c r="U14" s="123">
        <v>9</v>
      </c>
      <c r="V14" s="124">
        <v>10</v>
      </c>
      <c r="W14" s="97"/>
      <c r="X14" s="122">
        <v>1</v>
      </c>
      <c r="Y14" s="123">
        <v>2</v>
      </c>
      <c r="Z14" s="123">
        <v>3</v>
      </c>
      <c r="AA14" s="123">
        <v>4</v>
      </c>
      <c r="AB14" s="123">
        <v>5</v>
      </c>
      <c r="AC14" s="123">
        <v>6</v>
      </c>
      <c r="AD14" s="123">
        <v>7</v>
      </c>
      <c r="AE14" s="123">
        <v>8</v>
      </c>
      <c r="AF14" s="123">
        <v>9</v>
      </c>
      <c r="AG14" s="124">
        <v>10</v>
      </c>
    </row>
    <row r="15" spans="1:35" thickBot="1">
      <c r="B15" s="120">
        <v>11</v>
      </c>
      <c r="C15" s="121">
        <v>12</v>
      </c>
      <c r="D15" s="121">
        <v>13</v>
      </c>
      <c r="E15" s="121">
        <v>14</v>
      </c>
      <c r="F15" s="121">
        <v>15</v>
      </c>
      <c r="G15" s="121">
        <v>16</v>
      </c>
      <c r="H15" s="121">
        <v>17</v>
      </c>
      <c r="I15" s="121">
        <v>18</v>
      </c>
      <c r="J15" s="121">
        <v>19</v>
      </c>
      <c r="K15" s="119">
        <v>20</v>
      </c>
      <c r="L15" s="97"/>
      <c r="M15" s="120">
        <v>11</v>
      </c>
      <c r="N15" s="121">
        <v>12</v>
      </c>
      <c r="O15" s="121">
        <v>13</v>
      </c>
      <c r="P15" s="121">
        <v>14</v>
      </c>
      <c r="Q15" s="121">
        <v>15</v>
      </c>
      <c r="R15" s="121">
        <v>16</v>
      </c>
      <c r="S15" s="121">
        <v>17</v>
      </c>
      <c r="T15" s="121">
        <v>18</v>
      </c>
      <c r="U15" s="121">
        <v>19</v>
      </c>
      <c r="V15" s="119">
        <v>20</v>
      </c>
      <c r="W15" s="97"/>
      <c r="X15" s="120">
        <v>11</v>
      </c>
      <c r="Y15" s="121">
        <v>12</v>
      </c>
      <c r="Z15" s="121">
        <v>13</v>
      </c>
      <c r="AA15" s="121">
        <v>14</v>
      </c>
      <c r="AB15" s="121">
        <v>15</v>
      </c>
      <c r="AC15" s="121">
        <v>16</v>
      </c>
      <c r="AD15" s="121">
        <v>17</v>
      </c>
      <c r="AE15" s="121">
        <v>18</v>
      </c>
      <c r="AF15" s="121">
        <v>19</v>
      </c>
      <c r="AG15" s="137" t="str">
        <f>HYPERLINK("http://forgottenrealms.wikia.com/wiki/Summer_Solstice","20")</f>
        <v>20</v>
      </c>
      <c r="AI15" s="137" t="str">
        <f>HYPERLINK("http://forgottenrealms.wikia.com/wiki/Summer_Solstice","20")</f>
        <v>20</v>
      </c>
    </row>
    <row r="16" spans="1:35" ht="14.25">
      <c r="B16" s="120">
        <v>21</v>
      </c>
      <c r="C16" s="121">
        <v>22</v>
      </c>
      <c r="D16" s="121">
        <v>23</v>
      </c>
      <c r="E16" s="121">
        <v>24</v>
      </c>
      <c r="F16" s="121">
        <v>25</v>
      </c>
      <c r="G16" s="121">
        <v>26</v>
      </c>
      <c r="H16" s="121">
        <v>27</v>
      </c>
      <c r="I16" s="121">
        <v>28</v>
      </c>
      <c r="J16" s="121">
        <v>29</v>
      </c>
      <c r="K16" s="119">
        <v>30</v>
      </c>
      <c r="L16" s="97"/>
      <c r="M16" s="120">
        <v>21</v>
      </c>
      <c r="N16" s="121">
        <v>22</v>
      </c>
      <c r="O16" s="121">
        <v>23</v>
      </c>
      <c r="P16" s="121">
        <v>24</v>
      </c>
      <c r="Q16" s="121">
        <v>25</v>
      </c>
      <c r="R16" s="121">
        <v>26</v>
      </c>
      <c r="S16" s="121">
        <v>27</v>
      </c>
      <c r="T16" s="121">
        <v>28</v>
      </c>
      <c r="U16" s="121">
        <v>29</v>
      </c>
      <c r="V16" s="119">
        <v>30</v>
      </c>
      <c r="W16" s="97"/>
      <c r="X16" s="125">
        <v>21</v>
      </c>
      <c r="Y16" s="126">
        <v>22</v>
      </c>
      <c r="Z16" s="126">
        <v>23</v>
      </c>
      <c r="AA16" s="126">
        <v>24</v>
      </c>
      <c r="AB16" s="126">
        <v>25</v>
      </c>
      <c r="AC16" s="126">
        <v>26</v>
      </c>
      <c r="AD16" s="126">
        <v>27</v>
      </c>
      <c r="AE16" s="126">
        <v>28</v>
      </c>
      <c r="AF16" s="126">
        <v>29</v>
      </c>
      <c r="AG16" s="127">
        <v>30</v>
      </c>
    </row>
    <row r="17" spans="2:33" ht="3.75" customHeight="1">
      <c r="B17" s="109"/>
      <c r="C17" s="110"/>
      <c r="D17" s="110"/>
      <c r="E17" s="110"/>
      <c r="F17" s="110"/>
      <c r="G17" s="110"/>
      <c r="H17" s="110"/>
      <c r="I17" s="110"/>
      <c r="J17" s="110"/>
      <c r="K17" s="111"/>
      <c r="M17" s="116"/>
      <c r="V17" s="117"/>
      <c r="X17" s="116"/>
      <c r="AG17" s="117"/>
    </row>
    <row r="18" spans="2:33" ht="16.5" thickBot="1">
      <c r="B18" s="112"/>
      <c r="C18" s="113"/>
      <c r="D18" s="113"/>
      <c r="E18" s="113"/>
      <c r="F18" s="113"/>
      <c r="G18" s="115"/>
      <c r="H18" s="115"/>
      <c r="I18" s="810" t="str">
        <f>HYPERLINK("http://forgottenrealms.wikia.com/wiki/Greengrass","Greengrass")</f>
        <v>Greengrass</v>
      </c>
      <c r="J18" s="811"/>
      <c r="K18" s="812"/>
      <c r="M18" s="112"/>
      <c r="N18" s="114"/>
      <c r="O18" s="114"/>
      <c r="P18" s="114"/>
      <c r="Q18" s="114"/>
      <c r="R18" s="114"/>
      <c r="S18" s="114"/>
      <c r="T18" s="114"/>
      <c r="U18" s="114"/>
      <c r="V18" s="118"/>
      <c r="X18" s="112"/>
      <c r="Y18" s="114"/>
      <c r="Z18" s="114"/>
      <c r="AA18" s="114"/>
      <c r="AB18" s="114"/>
      <c r="AC18" s="114"/>
      <c r="AD18" s="114"/>
      <c r="AE18" s="114"/>
      <c r="AF18" s="114"/>
      <c r="AG18" s="118"/>
    </row>
    <row r="19" spans="2:33" ht="15.75" customHeight="1" thickBot="1"/>
    <row r="20" spans="2:33" ht="23.25">
      <c r="B20" s="818">
        <v>7</v>
      </c>
      <c r="C20" s="819"/>
      <c r="D20" s="821" t="s">
        <v>6253</v>
      </c>
      <c r="E20" s="819"/>
      <c r="F20" s="819"/>
      <c r="G20" s="819"/>
      <c r="H20" s="819"/>
      <c r="I20" s="819"/>
      <c r="J20" s="819"/>
      <c r="K20" s="822"/>
      <c r="L20" s="95"/>
      <c r="M20" s="818">
        <v>8</v>
      </c>
      <c r="N20" s="819"/>
      <c r="O20" s="821" t="s">
        <v>2720</v>
      </c>
      <c r="P20" s="819"/>
      <c r="Q20" s="819"/>
      <c r="R20" s="819"/>
      <c r="S20" s="819"/>
      <c r="T20" s="819"/>
      <c r="U20" s="819"/>
      <c r="V20" s="822"/>
      <c r="W20" s="95"/>
      <c r="X20" s="818">
        <v>9</v>
      </c>
      <c r="Y20" s="819"/>
      <c r="Z20" s="821" t="s">
        <v>6300</v>
      </c>
      <c r="AA20" s="819"/>
      <c r="AB20" s="819"/>
      <c r="AC20" s="819"/>
      <c r="AD20" s="819"/>
      <c r="AE20" s="819"/>
      <c r="AF20" s="819"/>
      <c r="AG20" s="822"/>
    </row>
    <row r="21" spans="2:33" ht="14.25">
      <c r="B21" s="820"/>
      <c r="C21" s="816"/>
      <c r="D21" s="815" t="s">
        <v>9329</v>
      </c>
      <c r="E21" s="816"/>
      <c r="F21" s="816"/>
      <c r="G21" s="816"/>
      <c r="H21" s="816"/>
      <c r="I21" s="816"/>
      <c r="J21" s="816"/>
      <c r="K21" s="817"/>
      <c r="L21" s="95"/>
      <c r="M21" s="820"/>
      <c r="N21" s="816"/>
      <c r="O21" s="815" t="s">
        <v>9328</v>
      </c>
      <c r="P21" s="816"/>
      <c r="Q21" s="816"/>
      <c r="R21" s="816"/>
      <c r="S21" s="816"/>
      <c r="T21" s="816"/>
      <c r="U21" s="816"/>
      <c r="V21" s="817"/>
      <c r="W21" s="95"/>
      <c r="X21" s="820"/>
      <c r="Y21" s="816"/>
      <c r="Z21" s="815" t="s">
        <v>9327</v>
      </c>
      <c r="AA21" s="816"/>
      <c r="AB21" s="816"/>
      <c r="AC21" s="816"/>
      <c r="AD21" s="816"/>
      <c r="AE21" s="816"/>
      <c r="AF21" s="816"/>
      <c r="AG21" s="817"/>
    </row>
    <row r="22" spans="2:33" ht="14.25">
      <c r="B22" s="128">
        <v>1</v>
      </c>
      <c r="C22" s="129">
        <v>2</v>
      </c>
      <c r="D22" s="129">
        <v>3</v>
      </c>
      <c r="E22" s="129">
        <v>4</v>
      </c>
      <c r="F22" s="129">
        <v>5</v>
      </c>
      <c r="G22" s="129">
        <v>6</v>
      </c>
      <c r="H22" s="129">
        <v>7</v>
      </c>
      <c r="I22" s="129">
        <v>8</v>
      </c>
      <c r="J22" s="129">
        <v>9</v>
      </c>
      <c r="K22" s="130">
        <v>10</v>
      </c>
      <c r="L22" s="97"/>
      <c r="M22" s="128">
        <v>1</v>
      </c>
      <c r="N22" s="129">
        <v>2</v>
      </c>
      <c r="O22" s="129">
        <v>3</v>
      </c>
      <c r="P22" s="129">
        <v>4</v>
      </c>
      <c r="Q22" s="129">
        <v>5</v>
      </c>
      <c r="R22" s="129">
        <v>6</v>
      </c>
      <c r="S22" s="129">
        <v>7</v>
      </c>
      <c r="T22" s="129">
        <v>8</v>
      </c>
      <c r="U22" s="129">
        <v>9</v>
      </c>
      <c r="V22" s="130">
        <v>10</v>
      </c>
      <c r="W22" s="97"/>
      <c r="X22" s="128">
        <v>1</v>
      </c>
      <c r="Y22" s="129">
        <v>2</v>
      </c>
      <c r="Z22" s="129">
        <v>3</v>
      </c>
      <c r="AA22" s="129">
        <v>4</v>
      </c>
      <c r="AB22" s="129">
        <v>5</v>
      </c>
      <c r="AC22" s="129">
        <v>6</v>
      </c>
      <c r="AD22" s="129">
        <v>7</v>
      </c>
      <c r="AE22" s="129">
        <v>8</v>
      </c>
      <c r="AF22" s="129">
        <v>9</v>
      </c>
      <c r="AG22" s="130">
        <v>10</v>
      </c>
    </row>
    <row r="23" spans="2:33" ht="15" thickBot="1">
      <c r="B23" s="125">
        <v>11</v>
      </c>
      <c r="C23" s="126">
        <v>12</v>
      </c>
      <c r="D23" s="126">
        <v>13</v>
      </c>
      <c r="E23" s="126">
        <v>14</v>
      </c>
      <c r="F23" s="126">
        <v>15</v>
      </c>
      <c r="G23" s="126">
        <v>16</v>
      </c>
      <c r="H23" s="126">
        <v>17</v>
      </c>
      <c r="I23" s="126">
        <v>18</v>
      </c>
      <c r="J23" s="126">
        <v>19</v>
      </c>
      <c r="K23" s="127">
        <v>20</v>
      </c>
      <c r="L23" s="97"/>
      <c r="M23" s="125">
        <v>11</v>
      </c>
      <c r="N23" s="126">
        <v>12</v>
      </c>
      <c r="O23" s="126">
        <v>13</v>
      </c>
      <c r="P23" s="126">
        <v>14</v>
      </c>
      <c r="Q23" s="126">
        <v>15</v>
      </c>
      <c r="R23" s="126">
        <v>16</v>
      </c>
      <c r="S23" s="126">
        <v>17</v>
      </c>
      <c r="T23" s="126">
        <v>18</v>
      </c>
      <c r="U23" s="126">
        <v>19</v>
      </c>
      <c r="V23" s="127">
        <v>20</v>
      </c>
      <c r="W23" s="97"/>
      <c r="X23" s="125">
        <v>11</v>
      </c>
      <c r="Y23" s="126">
        <v>12</v>
      </c>
      <c r="Z23" s="126">
        <v>13</v>
      </c>
      <c r="AA23" s="126">
        <v>14</v>
      </c>
      <c r="AB23" s="126">
        <v>15</v>
      </c>
      <c r="AC23" s="126">
        <v>16</v>
      </c>
      <c r="AD23" s="126">
        <v>17</v>
      </c>
      <c r="AE23" s="126">
        <v>18</v>
      </c>
      <c r="AF23" s="126">
        <v>19</v>
      </c>
      <c r="AG23" s="127">
        <v>20</v>
      </c>
    </row>
    <row r="24" spans="2:33" thickBot="1">
      <c r="B24" s="125">
        <v>21</v>
      </c>
      <c r="C24" s="126">
        <v>22</v>
      </c>
      <c r="D24" s="126">
        <v>23</v>
      </c>
      <c r="E24" s="126">
        <v>24</v>
      </c>
      <c r="F24" s="126">
        <v>25</v>
      </c>
      <c r="G24" s="126">
        <v>26</v>
      </c>
      <c r="H24" s="126">
        <v>27</v>
      </c>
      <c r="I24" s="126">
        <v>28</v>
      </c>
      <c r="J24" s="126">
        <v>29</v>
      </c>
      <c r="K24" s="127">
        <v>30</v>
      </c>
      <c r="L24" s="97"/>
      <c r="M24" s="125">
        <v>21</v>
      </c>
      <c r="N24" s="126">
        <v>22</v>
      </c>
      <c r="O24" s="126">
        <v>23</v>
      </c>
      <c r="P24" s="126">
        <v>24</v>
      </c>
      <c r="Q24" s="126">
        <v>25</v>
      </c>
      <c r="R24" s="126">
        <v>26</v>
      </c>
      <c r="S24" s="126">
        <v>27</v>
      </c>
      <c r="T24" s="126">
        <v>28</v>
      </c>
      <c r="U24" s="126">
        <v>29</v>
      </c>
      <c r="V24" s="127">
        <v>30</v>
      </c>
      <c r="W24" s="97"/>
      <c r="X24" s="138" t="str">
        <f>HYPERLINK("http://forgottenrealms.wikia.com/wiki/Autumn_Equinox","21")</f>
        <v>21</v>
      </c>
      <c r="Y24" s="131">
        <v>22</v>
      </c>
      <c r="Z24" s="131">
        <v>23</v>
      </c>
      <c r="AA24" s="131">
        <v>24</v>
      </c>
      <c r="AB24" s="131">
        <v>25</v>
      </c>
      <c r="AC24" s="131">
        <v>26</v>
      </c>
      <c r="AD24" s="131">
        <v>27</v>
      </c>
      <c r="AE24" s="131">
        <v>28</v>
      </c>
      <c r="AF24" s="131">
        <v>29</v>
      </c>
      <c r="AG24" s="132">
        <v>30</v>
      </c>
    </row>
    <row r="25" spans="2:33" ht="3.75" customHeight="1">
      <c r="B25" s="109"/>
      <c r="C25" s="110"/>
      <c r="D25" s="110"/>
      <c r="E25" s="110"/>
      <c r="F25" s="110"/>
      <c r="G25" s="110"/>
      <c r="H25" s="110"/>
      <c r="I25" s="110"/>
      <c r="J25" s="110"/>
      <c r="K25" s="111"/>
      <c r="M25" s="116"/>
      <c r="V25" s="117"/>
      <c r="X25" s="109"/>
      <c r="Y25" s="110"/>
      <c r="Z25" s="110"/>
      <c r="AA25" s="110"/>
      <c r="AB25" s="110"/>
      <c r="AC25" s="110"/>
      <c r="AD25" s="110"/>
      <c r="AE25" s="110"/>
      <c r="AF25" s="110"/>
      <c r="AG25" s="111"/>
    </row>
    <row r="26" spans="2:33" ht="16.5" thickBot="1">
      <c r="B26" s="112"/>
      <c r="C26" s="810" t="str">
        <f>HYPERLINK("http://forgottenrealms.wikia.com/wiki/Midsummer","Midsummer")</f>
        <v>Midsummer</v>
      </c>
      <c r="D26" s="811"/>
      <c r="E26" s="811"/>
      <c r="F26" s="811"/>
      <c r="G26" s="811"/>
      <c r="H26" s="114"/>
      <c r="I26" s="810" t="str">
        <f>HYPERLINK("http://forgottenrealms.wikia.com/wiki/Shieldmeet","* Shieldmeet")</f>
        <v>* Shieldmeet</v>
      </c>
      <c r="J26" s="811"/>
      <c r="K26" s="812"/>
      <c r="M26" s="112"/>
      <c r="N26" s="114"/>
      <c r="O26" s="114"/>
      <c r="P26" s="114"/>
      <c r="Q26" s="114"/>
      <c r="R26" s="114"/>
      <c r="S26" s="114"/>
      <c r="T26" s="114"/>
      <c r="U26" s="114"/>
      <c r="V26" s="118"/>
      <c r="X26" s="112"/>
      <c r="Y26" s="113"/>
      <c r="Z26" s="113"/>
      <c r="AA26" s="113"/>
      <c r="AB26" s="113"/>
      <c r="AC26" s="810" t="str">
        <f>HYPERLINK("http://forgottenrealms.wikia.com/wiki/Highharvestide","HighHarvestide")</f>
        <v>HighHarvestide</v>
      </c>
      <c r="AD26" s="811"/>
      <c r="AE26" s="811"/>
      <c r="AF26" s="811"/>
      <c r="AG26" s="812"/>
    </row>
    <row r="27" spans="2:33" ht="15.75" customHeight="1" thickBot="1"/>
    <row r="28" spans="2:33" ht="23.25">
      <c r="B28" s="818">
        <v>10</v>
      </c>
      <c r="C28" s="819"/>
      <c r="D28" s="821" t="s">
        <v>6259</v>
      </c>
      <c r="E28" s="819"/>
      <c r="F28" s="819"/>
      <c r="G28" s="819"/>
      <c r="H28" s="819"/>
      <c r="I28" s="819"/>
      <c r="J28" s="819"/>
      <c r="K28" s="822"/>
      <c r="L28" s="95"/>
      <c r="M28" s="818">
        <v>11</v>
      </c>
      <c r="N28" s="819"/>
      <c r="O28" s="821" t="s">
        <v>6217</v>
      </c>
      <c r="P28" s="819"/>
      <c r="Q28" s="819"/>
      <c r="R28" s="819"/>
      <c r="S28" s="819"/>
      <c r="T28" s="819"/>
      <c r="U28" s="819"/>
      <c r="V28" s="822"/>
      <c r="W28" s="95"/>
      <c r="X28" s="818">
        <v>12</v>
      </c>
      <c r="Y28" s="819"/>
      <c r="Z28" s="821" t="s">
        <v>6274</v>
      </c>
      <c r="AA28" s="819"/>
      <c r="AB28" s="819"/>
      <c r="AC28" s="819"/>
      <c r="AD28" s="819"/>
      <c r="AE28" s="819"/>
      <c r="AF28" s="819"/>
      <c r="AG28" s="822"/>
    </row>
    <row r="29" spans="2:33" ht="14.25">
      <c r="B29" s="820"/>
      <c r="C29" s="816"/>
      <c r="D29" s="815" t="s">
        <v>9325</v>
      </c>
      <c r="E29" s="816"/>
      <c r="F29" s="816"/>
      <c r="G29" s="816"/>
      <c r="H29" s="816"/>
      <c r="I29" s="816"/>
      <c r="J29" s="816"/>
      <c r="K29" s="817"/>
      <c r="L29" s="95"/>
      <c r="M29" s="820"/>
      <c r="N29" s="816"/>
      <c r="O29" s="815" t="s">
        <v>9324</v>
      </c>
      <c r="P29" s="816"/>
      <c r="Q29" s="816"/>
      <c r="R29" s="816"/>
      <c r="S29" s="816"/>
      <c r="T29" s="816"/>
      <c r="U29" s="816"/>
      <c r="V29" s="817"/>
      <c r="W29" s="95"/>
      <c r="X29" s="820"/>
      <c r="Y29" s="816"/>
      <c r="Z29" s="815" t="s">
        <v>9323</v>
      </c>
      <c r="AA29" s="816"/>
      <c r="AB29" s="816"/>
      <c r="AC29" s="816"/>
      <c r="AD29" s="816"/>
      <c r="AE29" s="816"/>
      <c r="AF29" s="816"/>
      <c r="AG29" s="817"/>
    </row>
    <row r="30" spans="2:33" ht="14.25">
      <c r="B30" s="133">
        <v>1</v>
      </c>
      <c r="C30" s="134">
        <v>2</v>
      </c>
      <c r="D30" s="134">
        <v>3</v>
      </c>
      <c r="E30" s="134">
        <v>4</v>
      </c>
      <c r="F30" s="134">
        <v>5</v>
      </c>
      <c r="G30" s="134">
        <v>6</v>
      </c>
      <c r="H30" s="134">
        <v>7</v>
      </c>
      <c r="I30" s="134">
        <v>8</v>
      </c>
      <c r="J30" s="134">
        <v>9</v>
      </c>
      <c r="K30" s="135">
        <v>10</v>
      </c>
      <c r="L30" s="97"/>
      <c r="M30" s="133">
        <v>1</v>
      </c>
      <c r="N30" s="134">
        <v>2</v>
      </c>
      <c r="O30" s="134">
        <v>3</v>
      </c>
      <c r="P30" s="134">
        <v>4</v>
      </c>
      <c r="Q30" s="134">
        <v>5</v>
      </c>
      <c r="R30" s="134">
        <v>6</v>
      </c>
      <c r="S30" s="134">
        <v>7</v>
      </c>
      <c r="T30" s="134">
        <v>8</v>
      </c>
      <c r="U30" s="134">
        <v>9</v>
      </c>
      <c r="V30" s="135">
        <v>10</v>
      </c>
      <c r="W30" s="97"/>
      <c r="X30" s="133">
        <v>1</v>
      </c>
      <c r="Y30" s="134">
        <v>2</v>
      </c>
      <c r="Z30" s="134">
        <v>3</v>
      </c>
      <c r="AA30" s="134">
        <v>4</v>
      </c>
      <c r="AB30" s="134">
        <v>5</v>
      </c>
      <c r="AC30" s="134">
        <v>6</v>
      </c>
      <c r="AD30" s="134">
        <v>7</v>
      </c>
      <c r="AE30" s="134">
        <v>8</v>
      </c>
      <c r="AF30" s="134">
        <v>9</v>
      </c>
      <c r="AG30" s="135">
        <v>10</v>
      </c>
    </row>
    <row r="31" spans="2:33" ht="15">
      <c r="B31" s="136">
        <v>11</v>
      </c>
      <c r="C31" s="131">
        <v>12</v>
      </c>
      <c r="D31" s="131">
        <v>13</v>
      </c>
      <c r="E31" s="131">
        <v>14</v>
      </c>
      <c r="F31" s="131">
        <v>15</v>
      </c>
      <c r="G31" s="131">
        <v>16</v>
      </c>
      <c r="H31" s="131">
        <v>17</v>
      </c>
      <c r="I31" s="131">
        <v>18</v>
      </c>
      <c r="J31" s="131">
        <v>19</v>
      </c>
      <c r="K31" s="132">
        <v>20</v>
      </c>
      <c r="L31" s="97"/>
      <c r="M31" s="136">
        <v>11</v>
      </c>
      <c r="N31" s="131">
        <v>12</v>
      </c>
      <c r="O31" s="131">
        <v>13</v>
      </c>
      <c r="P31" s="131">
        <v>14</v>
      </c>
      <c r="Q31" s="131">
        <v>15</v>
      </c>
      <c r="R31" s="131">
        <v>16</v>
      </c>
      <c r="S31" s="131">
        <v>17</v>
      </c>
      <c r="T31" s="131">
        <v>18</v>
      </c>
      <c r="U31" s="131">
        <v>19</v>
      </c>
      <c r="V31" s="132">
        <v>20</v>
      </c>
      <c r="W31" s="97"/>
      <c r="X31" s="136">
        <v>11</v>
      </c>
      <c r="Y31" s="131">
        <v>12</v>
      </c>
      <c r="Z31" s="131">
        <v>13</v>
      </c>
      <c r="AA31" s="131">
        <v>14</v>
      </c>
      <c r="AB31" s="131">
        <v>15</v>
      </c>
      <c r="AC31" s="131">
        <v>16</v>
      </c>
      <c r="AD31" s="131">
        <v>17</v>
      </c>
      <c r="AE31" s="131">
        <v>18</v>
      </c>
      <c r="AF31" s="131">
        <v>19</v>
      </c>
      <c r="AG31" s="139" t="str">
        <f>HYPERLINK("http://forgottenrealms.wikia.com/wiki/Winter_Solstice","20")</f>
        <v>20</v>
      </c>
    </row>
    <row r="32" spans="2:33" ht="14.25">
      <c r="B32" s="136">
        <v>21</v>
      </c>
      <c r="C32" s="131">
        <v>22</v>
      </c>
      <c r="D32" s="131">
        <v>23</v>
      </c>
      <c r="E32" s="131">
        <v>24</v>
      </c>
      <c r="F32" s="131">
        <v>25</v>
      </c>
      <c r="G32" s="131">
        <v>26</v>
      </c>
      <c r="H32" s="131">
        <v>27</v>
      </c>
      <c r="I32" s="131">
        <v>28</v>
      </c>
      <c r="J32" s="131">
        <v>29</v>
      </c>
      <c r="K32" s="132">
        <v>30</v>
      </c>
      <c r="L32" s="97"/>
      <c r="M32" s="136">
        <v>21</v>
      </c>
      <c r="N32" s="131">
        <v>22</v>
      </c>
      <c r="O32" s="131">
        <v>23</v>
      </c>
      <c r="P32" s="131">
        <v>24</v>
      </c>
      <c r="Q32" s="131">
        <v>25</v>
      </c>
      <c r="R32" s="131">
        <v>26</v>
      </c>
      <c r="S32" s="131">
        <v>27</v>
      </c>
      <c r="T32" s="131">
        <v>28</v>
      </c>
      <c r="U32" s="131">
        <v>29</v>
      </c>
      <c r="V32" s="132">
        <v>30</v>
      </c>
      <c r="W32" s="97"/>
      <c r="X32" s="106">
        <v>21</v>
      </c>
      <c r="Y32" s="107">
        <v>22</v>
      </c>
      <c r="Z32" s="107">
        <v>23</v>
      </c>
      <c r="AA32" s="107">
        <v>24</v>
      </c>
      <c r="AB32" s="107">
        <v>25</v>
      </c>
      <c r="AC32" s="107">
        <v>26</v>
      </c>
      <c r="AD32" s="107">
        <v>27</v>
      </c>
      <c r="AE32" s="107">
        <v>28</v>
      </c>
      <c r="AF32" s="107">
        <v>29</v>
      </c>
      <c r="AG32" s="108">
        <v>30</v>
      </c>
    </row>
    <row r="33" spans="2:33" ht="3.75" customHeight="1">
      <c r="B33" s="116"/>
      <c r="K33" s="117"/>
      <c r="M33" s="109"/>
      <c r="N33" s="110"/>
      <c r="O33" s="110"/>
      <c r="P33" s="110"/>
      <c r="Q33" s="110"/>
      <c r="R33" s="110"/>
      <c r="S33" s="110"/>
      <c r="T33" s="110"/>
      <c r="U33" s="110"/>
      <c r="V33" s="111"/>
      <c r="X33" s="116"/>
      <c r="AG33" s="117"/>
    </row>
    <row r="34" spans="2:33" ht="16.5" thickBot="1">
      <c r="B34" s="112"/>
      <c r="C34" s="114"/>
      <c r="D34" s="114"/>
      <c r="E34" s="114"/>
      <c r="F34" s="114"/>
      <c r="G34" s="114"/>
      <c r="H34" s="114"/>
      <c r="I34" s="114"/>
      <c r="J34" s="114"/>
      <c r="K34" s="118"/>
      <c r="M34" s="112"/>
      <c r="N34" s="113"/>
      <c r="O34" s="113"/>
      <c r="P34" s="113"/>
      <c r="Q34" s="113"/>
      <c r="R34" s="810" t="str">
        <f>HYPERLINK("http://forgottenrealms.wikia.com/wiki/Feast_of_the_Moon","The Feast of the Moon")</f>
        <v>The Feast of the Moon</v>
      </c>
      <c r="S34" s="811"/>
      <c r="T34" s="811"/>
      <c r="U34" s="811"/>
      <c r="V34" s="812"/>
      <c r="X34" s="112"/>
      <c r="Y34" s="114"/>
      <c r="Z34" s="114"/>
      <c r="AA34" s="114"/>
      <c r="AB34" s="114"/>
      <c r="AC34" s="114"/>
      <c r="AD34" s="114"/>
      <c r="AE34" s="114"/>
      <c r="AF34" s="114"/>
      <c r="AG34" s="118"/>
    </row>
    <row r="35" spans="2:33" ht="7.5" customHeight="1">
      <c r="G35" s="96"/>
      <c r="H35" s="96"/>
      <c r="I35" s="96"/>
      <c r="J35" s="96"/>
      <c r="K35" s="96"/>
      <c r="L35" s="96"/>
      <c r="M35" s="96"/>
      <c r="N35" s="96"/>
      <c r="O35" s="96"/>
      <c r="P35" s="96"/>
      <c r="Q35" s="96"/>
      <c r="R35" s="96"/>
      <c r="S35" s="96"/>
      <c r="T35" s="96"/>
      <c r="U35" s="96"/>
      <c r="V35" s="96"/>
      <c r="W35" s="96"/>
      <c r="X35" s="96"/>
      <c r="Y35" s="96"/>
      <c r="Z35" s="96"/>
      <c r="AA35" s="96"/>
      <c r="AB35" s="96"/>
    </row>
    <row r="36" spans="2:33" ht="12.75"/>
    <row r="37" spans="2:33">
      <c r="Y37" s="94"/>
      <c r="Z37" s="94"/>
      <c r="AA37" s="94"/>
      <c r="AB37" s="94"/>
    </row>
    <row r="38" spans="2:33" ht="19.5" customHeight="1">
      <c r="Y38" s="94"/>
      <c r="Z38" s="94"/>
      <c r="AA38" s="94"/>
      <c r="AB38" s="94"/>
    </row>
    <row r="39" spans="2:33" ht="7.5" customHeight="1">
      <c r="X39" s="94"/>
      <c r="Y39" s="94"/>
      <c r="Z39" s="94"/>
      <c r="AA39" s="94"/>
      <c r="AB39" s="94"/>
    </row>
    <row r="40" spans="2:33">
      <c r="X40" s="94"/>
      <c r="Y40" s="94"/>
      <c r="Z40" s="94"/>
      <c r="AA40" s="94"/>
      <c r="AB40" s="94"/>
    </row>
    <row r="41" spans="2:33" ht="7.5" customHeight="1">
      <c r="X41" s="94"/>
      <c r="Y41" s="94"/>
      <c r="Z41" s="94"/>
      <c r="AA41" s="94"/>
      <c r="AB41" s="94"/>
    </row>
    <row r="42" spans="2:33">
      <c r="X42" s="94"/>
      <c r="Y42" s="94"/>
      <c r="Z42" s="94"/>
      <c r="AA42" s="94"/>
      <c r="AB42" s="94"/>
    </row>
    <row r="43" spans="2:33" ht="15" customHeight="1"/>
  </sheetData>
  <mergeCells count="44">
    <mergeCell ref="A1:H1"/>
    <mergeCell ref="Z28:AG28"/>
    <mergeCell ref="Z29:AG29"/>
    <mergeCell ref="AC26:AG26"/>
    <mergeCell ref="O5:V5"/>
    <mergeCell ref="M4:N5"/>
    <mergeCell ref="X20:Y21"/>
    <mergeCell ref="O29:V29"/>
    <mergeCell ref="X28:Y29"/>
    <mergeCell ref="Z13:AG13"/>
    <mergeCell ref="Z12:AG12"/>
    <mergeCell ref="O4:V4"/>
    <mergeCell ref="Z5:AG5"/>
    <mergeCell ref="O28:V28"/>
    <mergeCell ref="M28:N29"/>
    <mergeCell ref="B12:C13"/>
    <mergeCell ref="O12:V12"/>
    <mergeCell ref="M12:N13"/>
    <mergeCell ref="O13:V13"/>
    <mergeCell ref="O20:V20"/>
    <mergeCell ref="D12:K12"/>
    <mergeCell ref="D13:K13"/>
    <mergeCell ref="B28:C29"/>
    <mergeCell ref="I18:K18"/>
    <mergeCell ref="I26:K26"/>
    <mergeCell ref="D20:K20"/>
    <mergeCell ref="D21:K21"/>
    <mergeCell ref="B20:C21"/>
    <mergeCell ref="R34:V34"/>
    <mergeCell ref="B2:AG2"/>
    <mergeCell ref="Z21:AG21"/>
    <mergeCell ref="X12:Y13"/>
    <mergeCell ref="B4:C5"/>
    <mergeCell ref="D4:K4"/>
    <mergeCell ref="O21:V21"/>
    <mergeCell ref="Z20:AG20"/>
    <mergeCell ref="D5:K5"/>
    <mergeCell ref="J10:K10"/>
    <mergeCell ref="Z4:AG4"/>
    <mergeCell ref="X4:Y5"/>
    <mergeCell ref="M20:N21"/>
    <mergeCell ref="D28:K28"/>
    <mergeCell ref="D29:K29"/>
    <mergeCell ref="C26:G26"/>
  </mergeCells>
  <hyperlinks>
    <hyperlink ref="A1" location="'0000'!A1" display="|🔝| To main page" xr:uid="{00000000-0004-0000-04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Аркуш4">
    <tabColor rgb="FFFF0000"/>
  </sheetPr>
  <dimension ref="A1:X91"/>
  <sheetViews>
    <sheetView topLeftCell="F46" zoomScale="118" zoomScaleNormal="118" workbookViewId="0">
      <selection activeCell="I53" sqref="I53:I55"/>
    </sheetView>
  </sheetViews>
  <sheetFormatPr defaultRowHeight="15"/>
  <cols>
    <col min="12" max="12" width="9.140625" style="447"/>
    <col min="24" max="24" width="9.140625" style="447"/>
  </cols>
  <sheetData>
    <row r="1" spans="1:24" ht="23.25">
      <c r="A1" s="796" t="s">
        <v>14028</v>
      </c>
      <c r="B1" s="796"/>
      <c r="C1" s="796"/>
      <c r="D1" s="796"/>
      <c r="E1" s="797" t="s">
        <v>14040</v>
      </c>
      <c r="F1" s="798"/>
      <c r="G1" s="798"/>
      <c r="H1" s="798"/>
    </row>
    <row r="2" spans="1:24" ht="24.95" customHeight="1" thickBot="1">
      <c r="A2" s="829" t="s">
        <v>12021</v>
      </c>
      <c r="B2" s="830"/>
      <c r="C2" s="830"/>
      <c r="D2" s="830"/>
      <c r="E2" s="830"/>
      <c r="F2" s="830"/>
      <c r="G2" s="830"/>
      <c r="H2" s="830"/>
      <c r="I2" s="830"/>
      <c r="J2" s="830"/>
      <c r="K2" s="830"/>
      <c r="L2" s="831"/>
      <c r="M2" s="829" t="s">
        <v>12022</v>
      </c>
      <c r="N2" s="830"/>
      <c r="O2" s="830"/>
      <c r="P2" s="830"/>
      <c r="Q2" s="830"/>
      <c r="R2" s="830"/>
      <c r="S2" s="830"/>
      <c r="T2" s="830"/>
      <c r="U2" s="830"/>
      <c r="V2" s="830"/>
      <c r="W2" s="830"/>
      <c r="X2" s="831"/>
    </row>
    <row r="3" spans="1:24" ht="15" customHeight="1">
      <c r="A3" s="832" t="s">
        <v>4934</v>
      </c>
      <c r="B3" s="446">
        <v>1</v>
      </c>
      <c r="C3" s="446">
        <v>2</v>
      </c>
      <c r="D3" s="446">
        <v>3</v>
      </c>
      <c r="E3" s="446">
        <v>4</v>
      </c>
      <c r="F3" s="446">
        <v>5</v>
      </c>
      <c r="G3" s="446">
        <v>6</v>
      </c>
      <c r="H3" s="446">
        <v>7</v>
      </c>
      <c r="I3" s="446">
        <v>8</v>
      </c>
      <c r="J3" s="446">
        <v>9</v>
      </c>
      <c r="K3" s="446">
        <v>10</v>
      </c>
      <c r="L3" s="835" t="str">
        <f>'01_HOLIDAYS'!L23</f>
        <v>Feast of Love</v>
      </c>
      <c r="M3" s="832" t="s">
        <v>4934</v>
      </c>
      <c r="N3" s="446">
        <v>1</v>
      </c>
      <c r="O3" s="446">
        <v>2</v>
      </c>
      <c r="P3" s="446">
        <v>3</v>
      </c>
      <c r="Q3" s="446">
        <v>4</v>
      </c>
      <c r="R3" s="446">
        <v>5</v>
      </c>
      <c r="S3" s="446">
        <v>6</v>
      </c>
      <c r="T3" s="446">
        <v>7</v>
      </c>
      <c r="U3" s="446">
        <v>8</v>
      </c>
      <c r="V3" s="446">
        <v>9</v>
      </c>
      <c r="W3" s="446">
        <v>10</v>
      </c>
      <c r="X3" s="835"/>
    </row>
    <row r="4" spans="1:24" ht="15" customHeight="1">
      <c r="A4" s="833"/>
      <c r="B4" s="824" t="str">
        <f>'01_HOLIDAYS'!L24</f>
        <v>Seeing Justice (1st Day of Month)</v>
      </c>
      <c r="C4" s="824"/>
      <c r="D4" s="824"/>
      <c r="E4" s="824"/>
      <c r="F4" s="824"/>
      <c r="G4" s="824"/>
      <c r="H4" s="824"/>
      <c r="I4" s="824"/>
      <c r="J4" s="824"/>
      <c r="K4" s="824"/>
      <c r="L4" s="836"/>
      <c r="M4" s="833"/>
      <c r="N4" s="824" t="str">
        <f>B4</f>
        <v>Seeing Justice (1st Day of Month)</v>
      </c>
      <c r="O4" s="824"/>
      <c r="P4" s="824"/>
      <c r="Q4" s="824"/>
      <c r="R4" s="824"/>
      <c r="S4" s="824"/>
      <c r="T4" s="824"/>
      <c r="U4" s="824"/>
      <c r="V4" s="824"/>
      <c r="W4" s="824"/>
      <c r="X4" s="836"/>
    </row>
    <row r="5" spans="1:24" ht="15" customHeight="1">
      <c r="A5" s="833"/>
      <c r="B5" s="824"/>
      <c r="C5" s="824"/>
      <c r="D5" s="824"/>
      <c r="E5" s="824"/>
      <c r="F5" s="824"/>
      <c r="G5" s="824"/>
      <c r="H5" s="824"/>
      <c r="I5" s="824"/>
      <c r="J5" s="824"/>
      <c r="K5" s="824"/>
      <c r="L5" s="836"/>
      <c r="M5" s="833"/>
      <c r="N5" s="824"/>
      <c r="O5" s="824"/>
      <c r="P5" s="824"/>
      <c r="Q5" s="824"/>
      <c r="R5" s="824"/>
      <c r="S5" s="824"/>
      <c r="T5" s="824"/>
      <c r="U5" s="824"/>
      <c r="V5" s="824"/>
      <c r="W5" s="824"/>
      <c r="X5" s="836"/>
    </row>
    <row r="6" spans="1:24" ht="15" customHeight="1" thickBot="1">
      <c r="A6" s="838"/>
      <c r="B6" s="826"/>
      <c r="C6" s="826"/>
      <c r="D6" s="826"/>
      <c r="E6" s="826"/>
      <c r="F6" s="826"/>
      <c r="G6" s="826"/>
      <c r="H6" s="826"/>
      <c r="I6" s="826"/>
      <c r="J6" s="826"/>
      <c r="K6" s="826"/>
      <c r="L6" s="837"/>
      <c r="M6" s="838"/>
      <c r="N6" s="826"/>
      <c r="O6" s="826"/>
      <c r="P6" s="826"/>
      <c r="Q6" s="826"/>
      <c r="R6" s="826"/>
      <c r="S6" s="826"/>
      <c r="T6" s="826"/>
      <c r="U6" s="826"/>
      <c r="V6" s="826"/>
      <c r="W6" s="826"/>
      <c r="X6" s="837"/>
    </row>
    <row r="7" spans="1:24" ht="15" customHeight="1">
      <c r="A7" s="832" t="s">
        <v>11300</v>
      </c>
      <c r="B7" s="446">
        <v>11</v>
      </c>
      <c r="C7" s="446">
        <v>12</v>
      </c>
      <c r="D7" s="446">
        <v>13</v>
      </c>
      <c r="E7" s="446">
        <v>14</v>
      </c>
      <c r="F7" s="446">
        <v>15</v>
      </c>
      <c r="G7" s="446">
        <v>16</v>
      </c>
      <c r="H7" s="446">
        <v>17</v>
      </c>
      <c r="I7" s="446">
        <v>18</v>
      </c>
      <c r="J7" s="446">
        <v>19</v>
      </c>
      <c r="K7" s="446">
        <v>20</v>
      </c>
      <c r="L7" s="835" t="str">
        <f>L3</f>
        <v>Feast of Love</v>
      </c>
      <c r="M7" s="832" t="s">
        <v>11300</v>
      </c>
      <c r="N7" s="446">
        <v>11</v>
      </c>
      <c r="O7" s="446">
        <v>12</v>
      </c>
      <c r="P7" s="446">
        <v>13</v>
      </c>
      <c r="Q7" s="446">
        <v>14</v>
      </c>
      <c r="R7" s="446">
        <v>15</v>
      </c>
      <c r="S7" s="446">
        <v>16</v>
      </c>
      <c r="T7" s="446">
        <v>17</v>
      </c>
      <c r="U7" s="446">
        <v>18</v>
      </c>
      <c r="V7" s="446">
        <v>19</v>
      </c>
      <c r="W7" s="446">
        <v>20</v>
      </c>
      <c r="X7" s="839"/>
    </row>
    <row r="8" spans="1:24" ht="15" customHeight="1">
      <c r="A8" s="833"/>
      <c r="B8" s="824"/>
      <c r="C8" s="824"/>
      <c r="D8" s="824" t="str">
        <f>'01_HOLIDAYS'!L25</f>
        <v>The Maiming (13th Day of Month)</v>
      </c>
      <c r="E8" s="824"/>
      <c r="F8" s="824" t="str">
        <f>'01_HOLIDAYS'!L44</f>
        <v>Cold Counting Comfort (Hammer 15th)</v>
      </c>
      <c r="G8" s="824"/>
      <c r="H8" s="824"/>
      <c r="I8" s="824"/>
      <c r="J8" s="824"/>
      <c r="K8" s="824"/>
      <c r="L8" s="836"/>
      <c r="M8" s="833"/>
      <c r="N8" s="824"/>
      <c r="O8" s="824"/>
      <c r="P8" s="824" t="str">
        <f>D8</f>
        <v>The Maiming (13th Day of Month)</v>
      </c>
      <c r="Q8" s="824"/>
      <c r="R8" s="824"/>
      <c r="S8" s="824"/>
      <c r="T8" s="824"/>
      <c r="U8" s="824"/>
      <c r="V8" s="824"/>
      <c r="W8" s="824" t="str">
        <f>'01_HOLIDAYS'!K57</f>
        <v>Great Weave (Waukeen)</v>
      </c>
      <c r="X8" s="840"/>
    </row>
    <row r="9" spans="1:24" ht="15" customHeight="1">
      <c r="A9" s="833"/>
      <c r="B9" s="824"/>
      <c r="C9" s="824"/>
      <c r="D9" s="824"/>
      <c r="E9" s="824"/>
      <c r="F9" s="824"/>
      <c r="G9" s="824"/>
      <c r="H9" s="824"/>
      <c r="I9" s="824"/>
      <c r="J9" s="824"/>
      <c r="K9" s="824"/>
      <c r="L9" s="836"/>
      <c r="M9" s="833"/>
      <c r="N9" s="824"/>
      <c r="O9" s="824"/>
      <c r="P9" s="824"/>
      <c r="Q9" s="824"/>
      <c r="R9" s="824"/>
      <c r="S9" s="824"/>
      <c r="T9" s="824"/>
      <c r="U9" s="824"/>
      <c r="V9" s="824"/>
      <c r="W9" s="824"/>
      <c r="X9" s="840"/>
    </row>
    <row r="10" spans="1:24" ht="15" customHeight="1" thickBot="1">
      <c r="A10" s="838"/>
      <c r="B10" s="826"/>
      <c r="C10" s="826"/>
      <c r="D10" s="826"/>
      <c r="E10" s="826"/>
      <c r="F10" s="826"/>
      <c r="G10" s="826"/>
      <c r="H10" s="826"/>
      <c r="I10" s="826"/>
      <c r="J10" s="826"/>
      <c r="K10" s="826"/>
      <c r="L10" s="837"/>
      <c r="M10" s="838"/>
      <c r="N10" s="826"/>
      <c r="O10" s="826"/>
      <c r="P10" s="826"/>
      <c r="Q10" s="826"/>
      <c r="R10" s="826"/>
      <c r="S10" s="826"/>
      <c r="T10" s="826"/>
      <c r="U10" s="826"/>
      <c r="V10" s="826"/>
      <c r="W10" s="826"/>
      <c r="X10" s="842"/>
    </row>
    <row r="11" spans="1:24" ht="15" customHeight="1">
      <c r="A11" s="832" t="s">
        <v>11301</v>
      </c>
      <c r="B11" s="446">
        <v>21</v>
      </c>
      <c r="C11" s="446">
        <v>22</v>
      </c>
      <c r="D11" s="446">
        <v>23</v>
      </c>
      <c r="E11" s="446">
        <v>24</v>
      </c>
      <c r="F11" s="446">
        <v>25</v>
      </c>
      <c r="G11" s="446">
        <v>26</v>
      </c>
      <c r="H11" s="446">
        <v>27</v>
      </c>
      <c r="I11" s="446">
        <v>28</v>
      </c>
      <c r="J11" s="446">
        <v>29</v>
      </c>
      <c r="K11" s="446">
        <v>30</v>
      </c>
      <c r="L11" s="448" t="s">
        <v>11302</v>
      </c>
      <c r="M11" s="832" t="s">
        <v>11301</v>
      </c>
      <c r="N11" s="446">
        <v>21</v>
      </c>
      <c r="O11" s="446">
        <v>22</v>
      </c>
      <c r="P11" s="446">
        <v>23</v>
      </c>
      <c r="Q11" s="446">
        <v>24</v>
      </c>
      <c r="R11" s="446">
        <v>25</v>
      </c>
      <c r="S11" s="446">
        <v>26</v>
      </c>
      <c r="T11" s="446">
        <v>27</v>
      </c>
      <c r="U11" s="446">
        <v>28</v>
      </c>
      <c r="V11" s="446">
        <v>29</v>
      </c>
      <c r="W11" s="446">
        <v>30</v>
      </c>
      <c r="X11" s="839"/>
    </row>
    <row r="12" spans="1:24" ht="15" customHeight="1">
      <c r="A12" s="833"/>
      <c r="B12" s="824"/>
      <c r="C12" s="824" t="str">
        <f>'01_HOLIDAYS'!L26</f>
        <v>The Blinding (22nd Day of Month)</v>
      </c>
      <c r="D12" s="824"/>
      <c r="E12" s="824"/>
      <c r="F12" s="824"/>
      <c r="G12" s="824"/>
      <c r="H12" s="824"/>
      <c r="I12" s="824"/>
      <c r="J12" s="824"/>
      <c r="K12" s="824"/>
      <c r="L12" s="449" t="s">
        <v>11303</v>
      </c>
      <c r="M12" s="833"/>
      <c r="N12" s="824"/>
      <c r="O12" s="824" t="str">
        <f>C12:C13</f>
        <v>The Blinding (22nd Day of Month)</v>
      </c>
      <c r="P12" s="824"/>
      <c r="Q12" s="824"/>
      <c r="R12" s="824"/>
      <c r="S12" s="824"/>
      <c r="T12" s="824"/>
      <c r="U12" s="824"/>
      <c r="V12" s="824"/>
      <c r="W12" s="824"/>
      <c r="X12" s="840"/>
    </row>
    <row r="13" spans="1:24" ht="15" customHeight="1">
      <c r="A13" s="833"/>
      <c r="B13" s="824"/>
      <c r="C13" s="824"/>
      <c r="D13" s="824"/>
      <c r="E13" s="824"/>
      <c r="F13" s="824"/>
      <c r="G13" s="824"/>
      <c r="H13" s="824"/>
      <c r="I13" s="824"/>
      <c r="J13" s="824"/>
      <c r="K13" s="824"/>
      <c r="L13" s="450" t="str">
        <f>L3</f>
        <v>Feast of Love</v>
      </c>
      <c r="M13" s="833"/>
      <c r="N13" s="824"/>
      <c r="O13" s="824"/>
      <c r="P13" s="824"/>
      <c r="Q13" s="824"/>
      <c r="R13" s="824"/>
      <c r="S13" s="824"/>
      <c r="T13" s="824"/>
      <c r="U13" s="824"/>
      <c r="V13" s="824"/>
      <c r="W13" s="824"/>
      <c r="X13" s="840"/>
    </row>
    <row r="14" spans="1:24" ht="15" customHeight="1" thickBot="1">
      <c r="A14" s="834"/>
      <c r="B14" s="825"/>
      <c r="C14" s="825"/>
      <c r="D14" s="825"/>
      <c r="E14" s="825"/>
      <c r="F14" s="825"/>
      <c r="G14" s="825"/>
      <c r="H14" s="825"/>
      <c r="I14" s="825"/>
      <c r="J14" s="825"/>
      <c r="K14" s="825"/>
      <c r="L14" s="451"/>
      <c r="M14" s="834"/>
      <c r="N14" s="825"/>
      <c r="O14" s="825"/>
      <c r="P14" s="825"/>
      <c r="Q14" s="825"/>
      <c r="R14" s="825"/>
      <c r="S14" s="825"/>
      <c r="T14" s="825"/>
      <c r="U14" s="825"/>
      <c r="V14" s="825"/>
      <c r="W14" s="825"/>
      <c r="X14" s="841"/>
    </row>
    <row r="15" spans="1:24" ht="15" customHeight="1" thickTop="1">
      <c r="A15" s="593"/>
      <c r="B15" s="593"/>
      <c r="C15" s="593"/>
      <c r="D15" s="593"/>
      <c r="E15" s="593"/>
      <c r="F15" s="593"/>
      <c r="G15" s="593"/>
      <c r="H15" s="593"/>
      <c r="I15" s="593"/>
      <c r="J15" s="593"/>
      <c r="K15" s="593"/>
      <c r="L15" s="593"/>
      <c r="M15" s="593"/>
      <c r="N15" s="593"/>
      <c r="O15" s="593"/>
      <c r="P15" s="593"/>
      <c r="Q15" s="593"/>
      <c r="R15" s="593"/>
      <c r="S15" s="593"/>
      <c r="T15" s="593"/>
      <c r="U15" s="593"/>
      <c r="V15" s="593"/>
      <c r="W15" s="593"/>
      <c r="X15" s="593"/>
    </row>
    <row r="16" spans="1:24" ht="15" customHeight="1">
      <c r="A16" s="593"/>
      <c r="B16" s="593"/>
      <c r="C16" s="593"/>
      <c r="D16" s="593"/>
      <c r="E16" s="593"/>
      <c r="F16" s="593"/>
      <c r="G16" s="593"/>
      <c r="H16" s="593"/>
      <c r="I16" s="593"/>
      <c r="J16" s="593"/>
      <c r="K16" s="593"/>
      <c r="L16" s="593"/>
      <c r="M16" s="593"/>
      <c r="N16" s="593"/>
      <c r="O16" s="593"/>
      <c r="P16" s="593"/>
      <c r="Q16" s="593"/>
      <c r="R16" s="593"/>
      <c r="S16" s="593"/>
      <c r="T16" s="593"/>
      <c r="U16" s="593"/>
      <c r="V16" s="593"/>
      <c r="W16" s="593"/>
      <c r="X16" s="593"/>
    </row>
    <row r="17" spans="1:24" ht="24.95" customHeight="1" thickBot="1">
      <c r="A17" s="829" t="s">
        <v>12024</v>
      </c>
      <c r="B17" s="830"/>
      <c r="C17" s="830"/>
      <c r="D17" s="830"/>
      <c r="E17" s="830"/>
      <c r="F17" s="830"/>
      <c r="G17" s="830"/>
      <c r="H17" s="830"/>
      <c r="I17" s="830"/>
      <c r="J17" s="830"/>
      <c r="K17" s="830"/>
      <c r="L17" s="831"/>
      <c r="M17" s="829" t="s">
        <v>12023</v>
      </c>
      <c r="N17" s="830"/>
      <c r="O17" s="830"/>
      <c r="P17" s="830"/>
      <c r="Q17" s="830"/>
      <c r="R17" s="830"/>
      <c r="S17" s="830"/>
      <c r="T17" s="830"/>
      <c r="U17" s="830"/>
      <c r="V17" s="830"/>
      <c r="W17" s="830"/>
      <c r="X17" s="831"/>
    </row>
    <row r="18" spans="1:24" ht="15" customHeight="1">
      <c r="A18" s="832" t="s">
        <v>4934</v>
      </c>
      <c r="B18" s="446">
        <v>1</v>
      </c>
      <c r="C18" s="446">
        <v>2</v>
      </c>
      <c r="D18" s="446">
        <v>3</v>
      </c>
      <c r="E18" s="446">
        <v>4</v>
      </c>
      <c r="F18" s="446">
        <v>5</v>
      </c>
      <c r="G18" s="446">
        <v>6</v>
      </c>
      <c r="H18" s="446">
        <v>7</v>
      </c>
      <c r="I18" s="446">
        <v>8</v>
      </c>
      <c r="J18" s="446">
        <v>9</v>
      </c>
      <c r="K18" s="446">
        <v>10</v>
      </c>
      <c r="L18" s="835" t="str">
        <f>'01_HOLIDAYS'!K58</f>
        <v>The First Tide (Umberlee)</v>
      </c>
      <c r="M18" s="832" t="s">
        <v>4934</v>
      </c>
      <c r="N18" s="446">
        <v>1</v>
      </c>
      <c r="O18" s="446">
        <v>2</v>
      </c>
      <c r="P18" s="446">
        <v>3</v>
      </c>
      <c r="Q18" s="446">
        <v>4</v>
      </c>
      <c r="R18" s="446">
        <v>5</v>
      </c>
      <c r="S18" s="446">
        <v>6</v>
      </c>
      <c r="T18" s="446">
        <v>7</v>
      </c>
      <c r="U18" s="446">
        <v>8</v>
      </c>
      <c r="V18" s="446">
        <v>9</v>
      </c>
      <c r="W18" s="446">
        <v>10</v>
      </c>
      <c r="X18" s="835"/>
    </row>
    <row r="19" spans="1:24" ht="15" customHeight="1">
      <c r="A19" s="833"/>
      <c r="B19" s="824" t="str">
        <f>B4</f>
        <v>Seeing Justice (1st Day of Month)</v>
      </c>
      <c r="C19" s="824"/>
      <c r="D19" s="824"/>
      <c r="E19" s="824"/>
      <c r="F19" s="824"/>
      <c r="G19" s="824"/>
      <c r="H19" s="824"/>
      <c r="I19" s="824"/>
      <c r="J19" s="824"/>
      <c r="K19" s="824"/>
      <c r="L19" s="836"/>
      <c r="M19" s="833"/>
      <c r="N19" s="824" t="str">
        <f>'01_HOLIDAYS'!K69&amp;'01_HOLIDAYS'!K70&amp;B19</f>
        <v>The Queen's Gambit (The Red Knight)Waukeentide (Civic, Waukeen, Society)Seeing Justice (1st Day of Month)</v>
      </c>
      <c r="O19" s="824" t="str">
        <f>'01_HOLIDAYS'!K72&amp;'01_HOLIDAYS'!K70</f>
        <v>Caravance ()Waukeentide (Civic, Waukeen, Society)</v>
      </c>
      <c r="P19" s="824" t="str">
        <f>'01_HOLIDAYS'!K70</f>
        <v>Waukeentide (Civic, Waukeen, Society)</v>
      </c>
      <c r="Q19" s="824" t="str">
        <f>P19</f>
        <v>Waukeentide (Civic, Waukeen, Society)</v>
      </c>
      <c r="R19" s="824" t="str">
        <f>'01_HOLIDAYS'!K73&amp;Q19</f>
        <v>Goldenight (#VALUE!)Waukeentide (Civic, Waukeen, Society)</v>
      </c>
      <c r="S19" s="824" t="str">
        <f>Q19</f>
        <v>Waukeentide (Civic, Waukeen, Society)</v>
      </c>
      <c r="T19" s="824" t="str">
        <f>'01_HOLIDAYS'!K74&amp;Q19</f>
        <v>Guildsmeet ()Waukeentide (Civic, Waukeen, Society)</v>
      </c>
      <c r="U19" s="824" t="str">
        <f>'01_HOLIDAYS'!K75&amp;Q19</f>
        <v>Leiruin ()Waukeentide (Civic, Waukeen, Society)</v>
      </c>
      <c r="V19" s="824" t="str">
        <f>S19</f>
        <v>Waukeentide (Civic, Waukeen, Society)</v>
      </c>
      <c r="W19" s="824" t="str">
        <f>'01_HOLIDAYS'!K76&amp;P19</f>
        <v>Spheres (Glass spheres are filled with gems and gold to be paraded around the city)Waukeentide (Civic, Waukeen, Society)</v>
      </c>
      <c r="X19" s="836"/>
    </row>
    <row r="20" spans="1:24">
      <c r="A20" s="833"/>
      <c r="B20" s="824"/>
      <c r="C20" s="824"/>
      <c r="D20" s="824"/>
      <c r="E20" s="824"/>
      <c r="F20" s="824"/>
      <c r="G20" s="824"/>
      <c r="H20" s="824"/>
      <c r="I20" s="824"/>
      <c r="J20" s="824"/>
      <c r="K20" s="824"/>
      <c r="L20" s="836"/>
      <c r="M20" s="833"/>
      <c r="N20" s="824"/>
      <c r="O20" s="824"/>
      <c r="P20" s="824"/>
      <c r="Q20" s="824"/>
      <c r="R20" s="824"/>
      <c r="S20" s="824"/>
      <c r="T20" s="824"/>
      <c r="U20" s="824"/>
      <c r="V20" s="824"/>
      <c r="W20" s="824"/>
      <c r="X20" s="836"/>
    </row>
    <row r="21" spans="1:24" ht="15" customHeight="1" thickBot="1">
      <c r="A21" s="838"/>
      <c r="B21" s="826"/>
      <c r="C21" s="826"/>
      <c r="D21" s="826"/>
      <c r="E21" s="826"/>
      <c r="F21" s="826"/>
      <c r="G21" s="826"/>
      <c r="H21" s="826"/>
      <c r="I21" s="826"/>
      <c r="J21" s="826"/>
      <c r="K21" s="826"/>
      <c r="L21" s="837"/>
      <c r="M21" s="838"/>
      <c r="N21" s="826"/>
      <c r="O21" s="826"/>
      <c r="P21" s="826"/>
      <c r="Q21" s="826"/>
      <c r="R21" s="826"/>
      <c r="S21" s="826"/>
      <c r="T21" s="826"/>
      <c r="U21" s="826"/>
      <c r="V21" s="826"/>
      <c r="W21" s="826"/>
      <c r="X21" s="837"/>
    </row>
    <row r="22" spans="1:24" ht="15" customHeight="1">
      <c r="A22" s="832" t="s">
        <v>11300</v>
      </c>
      <c r="B22" s="446">
        <v>11</v>
      </c>
      <c r="C22" s="446">
        <v>12</v>
      </c>
      <c r="D22" s="446">
        <v>13</v>
      </c>
      <c r="E22" s="446">
        <v>14</v>
      </c>
      <c r="F22" s="446">
        <v>15</v>
      </c>
      <c r="G22" s="446">
        <v>16</v>
      </c>
      <c r="H22" s="446">
        <v>17</v>
      </c>
      <c r="I22" s="446">
        <v>18</v>
      </c>
      <c r="J22" s="446">
        <v>19</v>
      </c>
      <c r="K22" s="446">
        <v>20</v>
      </c>
      <c r="L22" s="835"/>
      <c r="M22" s="832" t="s">
        <v>11300</v>
      </c>
      <c r="N22" s="446">
        <v>11</v>
      </c>
      <c r="O22" s="446">
        <v>12</v>
      </c>
      <c r="P22" s="446">
        <v>13</v>
      </c>
      <c r="Q22" s="446">
        <v>14</v>
      </c>
      <c r="R22" s="446">
        <v>15</v>
      </c>
      <c r="S22" s="446">
        <v>16</v>
      </c>
      <c r="T22" s="446">
        <v>17</v>
      </c>
      <c r="U22" s="446">
        <v>18</v>
      </c>
      <c r="V22" s="446">
        <v>19</v>
      </c>
      <c r="W22" s="446">
        <v>20</v>
      </c>
      <c r="X22" s="835"/>
    </row>
    <row r="23" spans="1:24" ht="15" customHeight="1">
      <c r="A23" s="833"/>
      <c r="B23" s="824"/>
      <c r="C23" s="824"/>
      <c r="D23" s="824" t="str">
        <f>P23</f>
        <v>The Maiming (13th Day of Month)</v>
      </c>
      <c r="E23" s="824"/>
      <c r="F23" s="824"/>
      <c r="G23" s="824"/>
      <c r="H23" s="824"/>
      <c r="I23" s="824"/>
      <c r="J23" s="824" t="s">
        <v>11304</v>
      </c>
      <c r="K23" s="824"/>
      <c r="L23" s="836"/>
      <c r="M23" s="833"/>
      <c r="N23" s="824"/>
      <c r="O23" s="824"/>
      <c r="P23" s="824" t="str">
        <f>P8</f>
        <v>The Maiming (13th Day of Month)</v>
      </c>
      <c r="Q23" s="824"/>
      <c r="R23" s="824"/>
      <c r="S23" s="824"/>
      <c r="T23" s="824"/>
      <c r="U23" s="824"/>
      <c r="V23" s="824"/>
      <c r="W23" s="824"/>
      <c r="X23" s="836"/>
    </row>
    <row r="24" spans="1:24" ht="15" customHeight="1">
      <c r="A24" s="833"/>
      <c r="B24" s="824"/>
      <c r="C24" s="824"/>
      <c r="D24" s="824"/>
      <c r="E24" s="824"/>
      <c r="F24" s="824"/>
      <c r="G24" s="824"/>
      <c r="H24" s="824"/>
      <c r="I24" s="824"/>
      <c r="J24" s="824" t="str">
        <f>'01_HOLIDAYS'!K60&amp;'01_HOLIDAYS'!K61&amp;'01_HOLIDAYS'!K62&amp;'01_HOLIDAYS'!K66&amp;'01_HOLIDAYS'!K67</f>
        <v>Song of Dawn (Lathander)First Feast (Mielikki)The Rite of Pain &amp; Purity (Loviatar)Dance of Swirling Winds (Aerdrie Faenya)The Budding (Rillifane Rallathil)</v>
      </c>
      <c r="K24" s="824"/>
      <c r="L24" s="836"/>
      <c r="M24" s="833"/>
      <c r="N24" s="824"/>
      <c r="O24" s="824"/>
      <c r="P24" s="824"/>
      <c r="Q24" s="824"/>
      <c r="R24" s="824"/>
      <c r="S24" s="824"/>
      <c r="T24" s="824"/>
      <c r="U24" s="824"/>
      <c r="V24" s="824"/>
      <c r="W24" s="824"/>
      <c r="X24" s="836"/>
    </row>
    <row r="25" spans="1:24" ht="15" customHeight="1" thickBot="1">
      <c r="A25" s="838"/>
      <c r="B25" s="826"/>
      <c r="C25" s="826"/>
      <c r="D25" s="826"/>
      <c r="E25" s="826"/>
      <c r="F25" s="826"/>
      <c r="G25" s="826"/>
      <c r="H25" s="826"/>
      <c r="I25" s="826"/>
      <c r="J25" s="826"/>
      <c r="K25" s="826"/>
      <c r="L25" s="837"/>
      <c r="M25" s="838"/>
      <c r="N25" s="826"/>
      <c r="O25" s="826"/>
      <c r="P25" s="826"/>
      <c r="Q25" s="826"/>
      <c r="R25" s="826"/>
      <c r="S25" s="826"/>
      <c r="T25" s="826"/>
      <c r="U25" s="826"/>
      <c r="V25" s="826"/>
      <c r="W25" s="826"/>
      <c r="X25" s="837"/>
    </row>
    <row r="26" spans="1:24" ht="15" customHeight="1">
      <c r="A26" s="832" t="s">
        <v>11301</v>
      </c>
      <c r="B26" s="446">
        <v>21</v>
      </c>
      <c r="C26" s="446">
        <v>22</v>
      </c>
      <c r="D26" s="446">
        <v>23</v>
      </c>
      <c r="E26" s="446">
        <v>24</v>
      </c>
      <c r="F26" s="446">
        <v>25</v>
      </c>
      <c r="G26" s="446">
        <v>26</v>
      </c>
      <c r="H26" s="446">
        <v>27</v>
      </c>
      <c r="I26" s="446">
        <v>28</v>
      </c>
      <c r="J26" s="446">
        <v>29</v>
      </c>
      <c r="K26" s="446">
        <v>30</v>
      </c>
      <c r="L26" s="835"/>
      <c r="M26" s="832" t="s">
        <v>11301</v>
      </c>
      <c r="N26" s="446">
        <v>21</v>
      </c>
      <c r="O26" s="446">
        <v>22</v>
      </c>
      <c r="P26" s="446">
        <v>23</v>
      </c>
      <c r="Q26" s="446">
        <v>24</v>
      </c>
      <c r="R26" s="446">
        <v>25</v>
      </c>
      <c r="S26" s="446">
        <v>26</v>
      </c>
      <c r="T26" s="446">
        <v>27</v>
      </c>
      <c r="U26" s="446">
        <v>28</v>
      </c>
      <c r="V26" s="446">
        <v>29</v>
      </c>
      <c r="W26" s="446">
        <v>30</v>
      </c>
      <c r="X26" s="448" t="s">
        <v>11302</v>
      </c>
    </row>
    <row r="27" spans="1:24" ht="15" customHeight="1">
      <c r="A27" s="833"/>
      <c r="B27" s="824" t="str">
        <f>'01_HOLIDAYS'!K63</f>
        <v>Fleetswake (Civic)</v>
      </c>
      <c r="C27" s="824" t="str">
        <f>B27&amp;C12</f>
        <v>Fleetswake (Civic)The Blinding (22nd Day of Month)</v>
      </c>
      <c r="D27" s="824" t="str">
        <f t="shared" ref="D27:I27" si="0">C27</f>
        <v>Fleetswake (Civic)The Blinding (22nd Day of Month)</v>
      </c>
      <c r="E27" s="824" t="str">
        <f t="shared" si="0"/>
        <v>Fleetswake (Civic)The Blinding (22nd Day of Month)</v>
      </c>
      <c r="F27" s="824" t="str">
        <f t="shared" si="0"/>
        <v>Fleetswake (Civic)The Blinding (22nd Day of Month)</v>
      </c>
      <c r="G27" s="824" t="str">
        <f t="shared" si="0"/>
        <v>Fleetswake (Civic)The Blinding (22nd Day of Month)</v>
      </c>
      <c r="H27" s="824" t="str">
        <f t="shared" si="0"/>
        <v>Fleetswake (Civic)The Blinding (22nd Day of Month)</v>
      </c>
      <c r="I27" s="824" t="str">
        <f t="shared" si="0"/>
        <v>Fleetswake (Civic)The Blinding (22nd Day of Month)</v>
      </c>
      <c r="J27" s="824" t="str">
        <f>'01_HOLIDAYS'!K64&amp;'01_HOLIDAYS'!K63</f>
        <v>Fair Seas Festival (Civic, Umberlee)Fleetswake (Civic)</v>
      </c>
      <c r="K27" s="824" t="str">
        <f>'01_HOLIDAYS'!K65&amp;'01_HOLIDAYS'!K64&amp;'01_HOLIDAYS'!K63</f>
        <v>Highcoin (Waukeen)Fair Seas Festival (Civic, Umberlee)Fleetswake (Civic)</v>
      </c>
      <c r="L27" s="836"/>
      <c r="M27" s="833"/>
      <c r="N27" s="824"/>
      <c r="O27" s="824" t="str">
        <f>O12</f>
        <v>The Blinding (22nd Day of Month)</v>
      </c>
      <c r="P27" s="824" t="str">
        <f>'01_HOLIDAYS'!K77</f>
        <v>The Vernal Trousseau Festival (Society)</v>
      </c>
      <c r="Q27" s="824" t="str">
        <f>P27</f>
        <v>The Vernal Trousseau Festival (Society)</v>
      </c>
      <c r="R27" s="824" t="str">
        <f>Q27</f>
        <v>The Vernal Trousseau Festival (Society)</v>
      </c>
      <c r="S27" s="824" t="str">
        <f>R27</f>
        <v>The Vernal Trousseau Festival (Society)</v>
      </c>
      <c r="T27" s="824" t="str">
        <f>S27</f>
        <v>The Vernal Trousseau Festival (Society)</v>
      </c>
      <c r="U27" s="824"/>
      <c r="V27" s="824"/>
      <c r="W27" s="824"/>
      <c r="X27" s="449" t="s">
        <v>11305</v>
      </c>
    </row>
    <row r="28" spans="1:24" ht="15" customHeight="1">
      <c r="A28" s="833"/>
      <c r="B28" s="824"/>
      <c r="C28" s="824"/>
      <c r="D28" s="824"/>
      <c r="E28" s="824"/>
      <c r="F28" s="824"/>
      <c r="G28" s="824"/>
      <c r="H28" s="824"/>
      <c r="I28" s="824"/>
      <c r="J28" s="824"/>
      <c r="K28" s="824"/>
      <c r="L28" s="836"/>
      <c r="M28" s="833"/>
      <c r="N28" s="824"/>
      <c r="O28" s="824"/>
      <c r="P28" s="824"/>
      <c r="Q28" s="824"/>
      <c r="R28" s="824"/>
      <c r="S28" s="824"/>
      <c r="T28" s="824"/>
      <c r="U28" s="824"/>
      <c r="V28" s="824"/>
      <c r="W28" s="824"/>
      <c r="X28" s="450"/>
    </row>
    <row r="29" spans="1:24" ht="15" customHeight="1" thickBot="1">
      <c r="A29" s="834"/>
      <c r="B29" s="825"/>
      <c r="C29" s="825"/>
      <c r="D29" s="825"/>
      <c r="E29" s="825"/>
      <c r="F29" s="825"/>
      <c r="G29" s="825"/>
      <c r="H29" s="825"/>
      <c r="I29" s="825"/>
      <c r="J29" s="825"/>
      <c r="K29" s="825"/>
      <c r="L29" s="843"/>
      <c r="M29" s="834"/>
      <c r="N29" s="825"/>
      <c r="O29" s="825"/>
      <c r="P29" s="825"/>
      <c r="Q29" s="825"/>
      <c r="R29" s="825"/>
      <c r="S29" s="825"/>
      <c r="T29" s="825"/>
      <c r="U29" s="825"/>
      <c r="V29" s="825"/>
      <c r="W29" s="825"/>
      <c r="X29" s="451"/>
    </row>
    <row r="30" spans="1:24" ht="15" customHeight="1" thickTop="1">
      <c r="A30" s="593"/>
      <c r="B30" s="593"/>
      <c r="C30" s="593"/>
      <c r="D30" s="593"/>
      <c r="E30" s="593"/>
      <c r="F30" s="593"/>
      <c r="G30" s="593"/>
      <c r="H30" s="593"/>
      <c r="I30" s="593"/>
      <c r="J30" s="593"/>
      <c r="K30" s="593"/>
      <c r="L30" s="593"/>
      <c r="M30" s="593"/>
      <c r="N30" s="593"/>
      <c r="O30" s="593"/>
      <c r="P30" s="593"/>
      <c r="Q30" s="593"/>
      <c r="R30" s="593"/>
      <c r="S30" s="593"/>
      <c r="T30" s="593"/>
      <c r="U30" s="593"/>
      <c r="V30" s="593"/>
      <c r="W30" s="593"/>
      <c r="X30" s="593"/>
    </row>
    <row r="31" spans="1:24" ht="15" customHeight="1">
      <c r="A31" s="593"/>
      <c r="B31" s="593"/>
      <c r="C31" s="593"/>
      <c r="D31" s="593"/>
      <c r="E31" s="593"/>
      <c r="F31" s="593"/>
      <c r="G31" s="593"/>
      <c r="H31" s="593"/>
      <c r="I31" s="593"/>
      <c r="J31" s="593"/>
      <c r="K31" s="593"/>
      <c r="L31" s="593"/>
      <c r="M31" s="593"/>
      <c r="N31" s="593"/>
      <c r="O31" s="593"/>
      <c r="P31" s="593"/>
      <c r="Q31" s="593"/>
      <c r="R31" s="593"/>
      <c r="S31" s="593"/>
      <c r="T31" s="593"/>
      <c r="U31" s="593"/>
      <c r="V31" s="593"/>
      <c r="W31" s="593"/>
      <c r="X31" s="593"/>
    </row>
    <row r="32" spans="1:24" ht="24.95" customHeight="1" thickBot="1">
      <c r="A32" s="829" t="s">
        <v>12025</v>
      </c>
      <c r="B32" s="830"/>
      <c r="C32" s="830"/>
      <c r="D32" s="830"/>
      <c r="E32" s="830"/>
      <c r="F32" s="830"/>
      <c r="G32" s="830"/>
      <c r="H32" s="830"/>
      <c r="I32" s="830"/>
      <c r="J32" s="830"/>
      <c r="K32" s="830"/>
      <c r="L32" s="831"/>
      <c r="M32" s="829" t="s">
        <v>12026</v>
      </c>
      <c r="N32" s="830"/>
      <c r="O32" s="830"/>
      <c r="P32" s="830"/>
      <c r="Q32" s="830"/>
      <c r="R32" s="830"/>
      <c r="S32" s="830"/>
      <c r="T32" s="830"/>
      <c r="U32" s="830"/>
      <c r="V32" s="830"/>
      <c r="W32" s="830"/>
      <c r="X32" s="831"/>
    </row>
    <row r="33" spans="1:24" ht="15" customHeight="1">
      <c r="A33" s="832" t="s">
        <v>4934</v>
      </c>
      <c r="B33" s="446">
        <v>1</v>
      </c>
      <c r="C33" s="446">
        <v>2</v>
      </c>
      <c r="D33" s="446">
        <v>3</v>
      </c>
      <c r="E33" s="446">
        <v>4</v>
      </c>
      <c r="F33" s="446">
        <v>5</v>
      </c>
      <c r="G33" s="446">
        <v>6</v>
      </c>
      <c r="H33" s="446">
        <v>7</v>
      </c>
      <c r="I33" s="446">
        <v>8</v>
      </c>
      <c r="J33" s="446">
        <v>9</v>
      </c>
      <c r="K33" s="446">
        <v>10</v>
      </c>
      <c r="L33" s="835"/>
      <c r="M33" s="832" t="s">
        <v>4934</v>
      </c>
      <c r="N33" s="446">
        <v>1</v>
      </c>
      <c r="O33" s="446">
        <v>2</v>
      </c>
      <c r="P33" s="446">
        <v>3</v>
      </c>
      <c r="Q33" s="446">
        <v>4</v>
      </c>
      <c r="R33" s="446">
        <v>5</v>
      </c>
      <c r="S33" s="446">
        <v>6</v>
      </c>
      <c r="T33" s="446">
        <v>7</v>
      </c>
      <c r="U33" s="446">
        <v>8</v>
      </c>
      <c r="V33" s="446">
        <v>9</v>
      </c>
      <c r="W33" s="446">
        <v>10</v>
      </c>
      <c r="X33" s="835"/>
    </row>
    <row r="34" spans="1:24" ht="15" customHeight="1">
      <c r="A34" s="833"/>
      <c r="B34" s="824" t="str">
        <f>B19</f>
        <v>Seeing Justice (1st Day of Month)</v>
      </c>
      <c r="C34" s="824"/>
      <c r="D34" s="824"/>
      <c r="E34" s="824" t="str">
        <f>'01_HOLIDAYS'!K91</f>
        <v>The Presentation Ball (Society)</v>
      </c>
      <c r="F34" s="824"/>
      <c r="G34" s="824"/>
      <c r="H34" s="824"/>
      <c r="I34" s="824"/>
      <c r="J34" s="824" t="str">
        <f>'01_HOLIDAYS'!K94</f>
        <v>The Wayfaring (Marthammor Duin)</v>
      </c>
      <c r="K34" s="824"/>
      <c r="L34" s="836"/>
      <c r="M34" s="833"/>
      <c r="N34" s="824" t="str">
        <f>'01_HOLIDAYS'!K95&amp;B34</f>
        <v>Trolltide (Civic)Seeing Justice (1st Day of Month)</v>
      </c>
      <c r="O34" s="824"/>
      <c r="P34" s="824"/>
      <c r="Q34" s="824"/>
      <c r="R34" s="824"/>
      <c r="S34" s="824" t="str">
        <f>'01_HOLIDAYS'!K96</f>
        <v>The Steel Revels (Society)</v>
      </c>
      <c r="T34" s="824"/>
      <c r="U34" s="824"/>
      <c r="V34" s="824"/>
      <c r="W34" s="824"/>
      <c r="X34" s="836"/>
    </row>
    <row r="35" spans="1:24" ht="15" customHeight="1">
      <c r="A35" s="833"/>
      <c r="B35" s="824"/>
      <c r="C35" s="824"/>
      <c r="D35" s="824"/>
      <c r="E35" s="824"/>
      <c r="F35" s="824"/>
      <c r="G35" s="824"/>
      <c r="H35" s="824"/>
      <c r="I35" s="824"/>
      <c r="J35" s="824"/>
      <c r="K35" s="824"/>
      <c r="L35" s="836"/>
      <c r="M35" s="833"/>
      <c r="N35" s="824"/>
      <c r="O35" s="824"/>
      <c r="P35" s="824"/>
      <c r="Q35" s="824"/>
      <c r="R35" s="824"/>
      <c r="S35" s="824"/>
      <c r="T35" s="824"/>
      <c r="U35" s="824"/>
      <c r="V35" s="824"/>
      <c r="W35" s="824"/>
      <c r="X35" s="836"/>
    </row>
    <row r="36" spans="1:24" ht="15" customHeight="1" thickBot="1">
      <c r="A36" s="838"/>
      <c r="B36" s="826"/>
      <c r="C36" s="826"/>
      <c r="D36" s="826"/>
      <c r="E36" s="826"/>
      <c r="F36" s="826"/>
      <c r="G36" s="826"/>
      <c r="H36" s="826"/>
      <c r="I36" s="826"/>
      <c r="J36" s="826"/>
      <c r="K36" s="826"/>
      <c r="L36" s="837"/>
      <c r="M36" s="838"/>
      <c r="N36" s="826"/>
      <c r="O36" s="826"/>
      <c r="P36" s="826"/>
      <c r="Q36" s="826"/>
      <c r="R36" s="826"/>
      <c r="S36" s="826"/>
      <c r="T36" s="826"/>
      <c r="U36" s="826"/>
      <c r="V36" s="826"/>
      <c r="W36" s="826"/>
      <c r="X36" s="837"/>
    </row>
    <row r="37" spans="1:24" ht="15" customHeight="1">
      <c r="A37" s="832" t="s">
        <v>11300</v>
      </c>
      <c r="B37" s="446">
        <v>11</v>
      </c>
      <c r="C37" s="446">
        <v>12</v>
      </c>
      <c r="D37" s="446">
        <v>13</v>
      </c>
      <c r="E37" s="446">
        <v>14</v>
      </c>
      <c r="F37" s="446">
        <v>15</v>
      </c>
      <c r="G37" s="446">
        <v>16</v>
      </c>
      <c r="H37" s="446">
        <v>17</v>
      </c>
      <c r="I37" s="446">
        <v>18</v>
      </c>
      <c r="J37" s="446">
        <v>19</v>
      </c>
      <c r="K37" s="446">
        <v>20</v>
      </c>
      <c r="L37" s="835"/>
      <c r="M37" s="832" t="s">
        <v>11300</v>
      </c>
      <c r="N37" s="446">
        <v>11</v>
      </c>
      <c r="O37" s="446">
        <v>12</v>
      </c>
      <c r="P37" s="446">
        <v>13</v>
      </c>
      <c r="Q37" s="446">
        <v>14</v>
      </c>
      <c r="R37" s="446">
        <v>15</v>
      </c>
      <c r="S37" s="446">
        <v>16</v>
      </c>
      <c r="T37" s="446">
        <v>17</v>
      </c>
      <c r="U37" s="446">
        <v>18</v>
      </c>
      <c r="V37" s="446">
        <v>19</v>
      </c>
      <c r="W37" s="446">
        <v>20</v>
      </c>
      <c r="X37" s="835"/>
    </row>
    <row r="38" spans="1:24" ht="15" customHeight="1">
      <c r="A38" s="833"/>
      <c r="B38" s="824"/>
      <c r="C38" s="824" t="str">
        <f>'01_HOLIDAYS'!K92&amp;'01_HOLIDAYS'!K93</f>
        <v>Sammardach (Waukeen)Guildsmeet Ball (Society)</v>
      </c>
      <c r="D38" s="824" t="str">
        <f>P38</f>
        <v>The Maiming (13th Day of Month)</v>
      </c>
      <c r="E38" s="824"/>
      <c r="F38" s="824"/>
      <c r="G38" s="824"/>
      <c r="H38" s="824"/>
      <c r="I38" s="824"/>
      <c r="J38" s="824"/>
      <c r="K38" s="824"/>
      <c r="L38" s="836"/>
      <c r="M38" s="833"/>
      <c r="N38" s="824"/>
      <c r="O38" s="824"/>
      <c r="P38" s="824" t="str">
        <f>P23</f>
        <v>The Maiming (13th Day of Month)</v>
      </c>
      <c r="Q38" s="824"/>
      <c r="R38" s="824"/>
      <c r="S38" s="824"/>
      <c r="T38" s="824"/>
      <c r="U38" s="824"/>
      <c r="V38" s="824"/>
      <c r="W38" s="824" t="s">
        <v>11306</v>
      </c>
      <c r="X38" s="836"/>
    </row>
    <row r="39" spans="1:24" ht="15" customHeight="1">
      <c r="A39" s="833"/>
      <c r="B39" s="824"/>
      <c r="C39" s="824"/>
      <c r="D39" s="824"/>
      <c r="E39" s="824"/>
      <c r="F39" s="824"/>
      <c r="G39" s="824"/>
      <c r="H39" s="824"/>
      <c r="I39" s="824"/>
      <c r="J39" s="824"/>
      <c r="K39" s="824"/>
      <c r="L39" s="836"/>
      <c r="M39" s="833"/>
      <c r="N39" s="824"/>
      <c r="O39" s="824"/>
      <c r="P39" s="824"/>
      <c r="Q39" s="824"/>
      <c r="R39" s="824"/>
      <c r="S39" s="824"/>
      <c r="T39" s="824"/>
      <c r="U39" s="824"/>
      <c r="V39" s="824"/>
      <c r="W39" s="824" t="str">
        <f>'01_HOLIDAYS'!K98&amp;'01_HOLIDAYS'!K99</f>
        <v>The Rite of Pain &amp; Purity (Loviatar)The Ball of Blossoms (Society)</v>
      </c>
      <c r="X39" s="836"/>
    </row>
    <row r="40" spans="1:24" ht="15" customHeight="1" thickBot="1">
      <c r="A40" s="838"/>
      <c r="B40" s="826"/>
      <c r="C40" s="826"/>
      <c r="D40" s="826"/>
      <c r="E40" s="826"/>
      <c r="F40" s="826"/>
      <c r="G40" s="826"/>
      <c r="H40" s="826"/>
      <c r="I40" s="826"/>
      <c r="J40" s="826"/>
      <c r="K40" s="826"/>
      <c r="L40" s="837"/>
      <c r="M40" s="838"/>
      <c r="N40" s="826"/>
      <c r="O40" s="826"/>
      <c r="P40" s="826"/>
      <c r="Q40" s="826"/>
      <c r="R40" s="826"/>
      <c r="S40" s="826"/>
      <c r="T40" s="826"/>
      <c r="U40" s="826"/>
      <c r="V40" s="826"/>
      <c r="W40" s="826"/>
      <c r="X40" s="837"/>
    </row>
    <row r="41" spans="1:24" ht="15" customHeight="1">
      <c r="A41" s="832" t="s">
        <v>11301</v>
      </c>
      <c r="B41" s="446">
        <v>21</v>
      </c>
      <c r="C41" s="446">
        <v>22</v>
      </c>
      <c r="D41" s="446">
        <v>23</v>
      </c>
      <c r="E41" s="446">
        <v>24</v>
      </c>
      <c r="F41" s="446">
        <v>25</v>
      </c>
      <c r="G41" s="446">
        <v>26</v>
      </c>
      <c r="H41" s="446">
        <v>27</v>
      </c>
      <c r="I41" s="446">
        <v>28</v>
      </c>
      <c r="J41" s="446">
        <v>29</v>
      </c>
      <c r="K41" s="446">
        <v>30</v>
      </c>
      <c r="L41" s="835"/>
      <c r="M41" s="832" t="s">
        <v>11301</v>
      </c>
      <c r="N41" s="446">
        <v>21</v>
      </c>
      <c r="O41" s="446">
        <v>22</v>
      </c>
      <c r="P41" s="446">
        <v>23</v>
      </c>
      <c r="Q41" s="446">
        <v>24</v>
      </c>
      <c r="R41" s="446">
        <v>25</v>
      </c>
      <c r="S41" s="446">
        <v>26</v>
      </c>
      <c r="T41" s="446">
        <v>27</v>
      </c>
      <c r="U41" s="446">
        <v>28</v>
      </c>
      <c r="V41" s="446">
        <v>29</v>
      </c>
      <c r="W41" s="446">
        <v>30</v>
      </c>
      <c r="X41" s="835"/>
    </row>
    <row r="42" spans="1:24" ht="15" customHeight="1">
      <c r="A42" s="833"/>
      <c r="B42" s="824"/>
      <c r="C42" s="824" t="str">
        <f>O42</f>
        <v>The Blinding (22nd Day of Month)</v>
      </c>
      <c r="D42" s="824"/>
      <c r="E42" s="824"/>
      <c r="F42" s="824"/>
      <c r="G42" s="824"/>
      <c r="H42" s="824"/>
      <c r="I42" s="824"/>
      <c r="J42" s="824"/>
      <c r="K42" s="824"/>
      <c r="L42" s="836"/>
      <c r="M42" s="833"/>
      <c r="N42" s="824" t="str">
        <f>'01_HOLIDAYS'!K100</f>
        <v>Brightbuckle (Waukeen)</v>
      </c>
      <c r="O42" s="824" t="str">
        <f>O27</f>
        <v>The Blinding (22nd Day of Month)</v>
      </c>
      <c r="P42" s="824"/>
      <c r="Q42" s="824"/>
      <c r="R42" s="824"/>
      <c r="S42" s="824"/>
      <c r="T42" s="824"/>
      <c r="U42" s="824"/>
      <c r="V42" s="824"/>
      <c r="W42" s="824" t="str">
        <f>'01_HOLIDAYS'!K101</f>
        <v>The Gathering of Quills (Society)</v>
      </c>
      <c r="X42" s="836"/>
    </row>
    <row r="43" spans="1:24" ht="15" customHeight="1">
      <c r="A43" s="833"/>
      <c r="B43" s="824"/>
      <c r="C43" s="824"/>
      <c r="D43" s="824"/>
      <c r="E43" s="824"/>
      <c r="F43" s="824"/>
      <c r="G43" s="824"/>
      <c r="H43" s="824"/>
      <c r="I43" s="824"/>
      <c r="J43" s="824"/>
      <c r="K43" s="824"/>
      <c r="L43" s="836"/>
      <c r="M43" s="833"/>
      <c r="N43" s="824"/>
      <c r="O43" s="824"/>
      <c r="P43" s="824"/>
      <c r="Q43" s="824"/>
      <c r="R43" s="824"/>
      <c r="S43" s="824"/>
      <c r="T43" s="824"/>
      <c r="U43" s="824"/>
      <c r="V43" s="824"/>
      <c r="W43" s="824"/>
      <c r="X43" s="836"/>
    </row>
    <row r="44" spans="1:24" ht="15" customHeight="1" thickBot="1">
      <c r="A44" s="833"/>
      <c r="B44" s="825"/>
      <c r="C44" s="825"/>
      <c r="D44" s="825"/>
      <c r="E44" s="825"/>
      <c r="F44" s="825"/>
      <c r="G44" s="825"/>
      <c r="H44" s="825"/>
      <c r="I44" s="825"/>
      <c r="J44" s="825"/>
      <c r="K44" s="825"/>
      <c r="L44" s="836"/>
      <c r="M44" s="833"/>
      <c r="N44" s="825"/>
      <c r="O44" s="825"/>
      <c r="P44" s="825"/>
      <c r="Q44" s="825"/>
      <c r="R44" s="825"/>
      <c r="S44" s="825"/>
      <c r="T44" s="825"/>
      <c r="U44" s="825"/>
      <c r="V44" s="825"/>
      <c r="W44" s="825"/>
      <c r="X44" s="836"/>
    </row>
    <row r="45" spans="1:24" ht="15" customHeight="1" thickTop="1">
      <c r="A45" s="593"/>
      <c r="B45" s="593"/>
      <c r="C45" s="593"/>
      <c r="D45" s="593"/>
      <c r="E45" s="593"/>
      <c r="F45" s="593"/>
      <c r="G45" s="593"/>
      <c r="H45" s="593"/>
      <c r="I45" s="593"/>
      <c r="J45" s="593"/>
      <c r="K45" s="593"/>
      <c r="L45" s="593"/>
      <c r="M45" s="593"/>
      <c r="N45" s="593"/>
      <c r="O45" s="593"/>
      <c r="P45" s="593"/>
      <c r="Q45" s="593"/>
      <c r="R45" s="593"/>
      <c r="S45" s="593"/>
      <c r="T45" s="593"/>
      <c r="U45" s="593"/>
      <c r="V45" s="593"/>
      <c r="W45" s="593"/>
      <c r="X45" s="593"/>
    </row>
    <row r="46" spans="1:24" ht="15" customHeight="1">
      <c r="A46" s="593"/>
      <c r="B46" s="593"/>
      <c r="C46" s="593"/>
      <c r="D46" s="593"/>
      <c r="E46" s="593"/>
      <c r="F46" s="593"/>
      <c r="G46" s="593"/>
      <c r="H46" s="593"/>
      <c r="I46" s="593"/>
      <c r="J46" s="593"/>
      <c r="K46" s="593"/>
      <c r="L46" s="593"/>
      <c r="M46" s="593"/>
      <c r="N46" s="593"/>
      <c r="O46" s="593"/>
      <c r="P46" s="593"/>
      <c r="Q46" s="593"/>
      <c r="R46" s="593"/>
      <c r="S46" s="593"/>
      <c r="T46" s="593"/>
      <c r="U46" s="593"/>
      <c r="V46" s="593"/>
      <c r="W46" s="593"/>
      <c r="X46" s="593"/>
    </row>
    <row r="47" spans="1:24" ht="24.95" customHeight="1" thickBot="1">
      <c r="A47" s="829" t="s">
        <v>12028</v>
      </c>
      <c r="B47" s="830"/>
      <c r="C47" s="830"/>
      <c r="D47" s="830"/>
      <c r="E47" s="830"/>
      <c r="F47" s="830"/>
      <c r="G47" s="830"/>
      <c r="H47" s="830"/>
      <c r="I47" s="830"/>
      <c r="J47" s="830"/>
      <c r="K47" s="830"/>
      <c r="L47" s="831"/>
      <c r="M47" s="829" t="s">
        <v>12027</v>
      </c>
      <c r="N47" s="830"/>
      <c r="O47" s="830"/>
      <c r="P47" s="830"/>
      <c r="Q47" s="830"/>
      <c r="R47" s="830"/>
      <c r="S47" s="830"/>
      <c r="T47" s="830"/>
      <c r="U47" s="830"/>
      <c r="V47" s="830"/>
      <c r="W47" s="830"/>
      <c r="X47" s="831"/>
    </row>
    <row r="48" spans="1:24" ht="15" customHeight="1">
      <c r="A48" s="832" t="s">
        <v>4934</v>
      </c>
      <c r="B48" s="446">
        <v>1</v>
      </c>
      <c r="C48" s="446">
        <v>2</v>
      </c>
      <c r="D48" s="446">
        <v>3</v>
      </c>
      <c r="E48" s="446">
        <v>4</v>
      </c>
      <c r="F48" s="446">
        <v>5</v>
      </c>
      <c r="G48" s="446">
        <v>6</v>
      </c>
      <c r="H48" s="446">
        <v>7</v>
      </c>
      <c r="I48" s="446">
        <v>8</v>
      </c>
      <c r="J48" s="446">
        <v>9</v>
      </c>
      <c r="K48" s="446">
        <v>10</v>
      </c>
      <c r="L48" s="835"/>
      <c r="M48" s="832" t="s">
        <v>4934</v>
      </c>
      <c r="N48" s="446">
        <v>1</v>
      </c>
      <c r="O48" s="446">
        <v>2</v>
      </c>
      <c r="P48" s="446">
        <v>3</v>
      </c>
      <c r="Q48" s="446">
        <v>4</v>
      </c>
      <c r="R48" s="446">
        <v>5</v>
      </c>
      <c r="S48" s="446">
        <v>6</v>
      </c>
      <c r="T48" s="446">
        <v>7</v>
      </c>
      <c r="U48" s="446">
        <v>8</v>
      </c>
      <c r="V48" s="446">
        <v>9</v>
      </c>
      <c r="W48" s="446">
        <v>10</v>
      </c>
      <c r="X48" s="835"/>
    </row>
    <row r="49" spans="1:24" ht="15" customHeight="1">
      <c r="A49" s="833"/>
      <c r="B49" s="824" t="str">
        <f>'01_HOLIDAYS'!K102&amp;'01_HOLIDAYS'!K103&amp;B34</f>
        <v>Founders' Day (Civic)Founders' Day Viewing Parties ()Seeing Justice (1st Day of Month)</v>
      </c>
      <c r="C49" s="824"/>
      <c r="D49" s="824" t="str">
        <f>'01_HOLIDAYS'!K104</f>
        <v>Sornyn (Waukeen)</v>
      </c>
      <c r="E49" s="824" t="str">
        <f>D49</f>
        <v>Sornyn (Waukeen)</v>
      </c>
      <c r="F49" s="824" t="str">
        <f>'01_HOLIDAYS'!K105&amp;E49</f>
        <v>Sornyn Ball (Society)Sornyn (Waukeen)</v>
      </c>
      <c r="G49" s="824"/>
      <c r="H49" s="824" t="str">
        <f>'01_HOLIDAYS'!K182</f>
        <v>Lliira's Night</v>
      </c>
      <c r="I49" s="824"/>
      <c r="J49" s="824"/>
      <c r="K49" s="824"/>
      <c r="L49" s="836"/>
      <c r="M49" s="833"/>
      <c r="N49" s="824" t="str">
        <f>'01_HOLIDAYS'!K132&amp;B34</f>
        <v>Ahghairon's Day (Civic)Seeing Justice (1st Day of Month)</v>
      </c>
      <c r="O49" s="824"/>
      <c r="P49" s="824"/>
      <c r="Q49" s="824"/>
      <c r="R49" s="824"/>
      <c r="S49" s="824"/>
      <c r="T49" s="824"/>
      <c r="U49" s="824" t="str">
        <f>'01_HOLIDAYS'!K134</f>
        <v>The Harbor Spectacles (Society)</v>
      </c>
      <c r="V49" s="824" t="str">
        <f>'01_HOLIDAYS'!K130</f>
        <v>The Anvil (Marthammor Duin)</v>
      </c>
      <c r="W49" s="824"/>
      <c r="X49" s="836"/>
    </row>
    <row r="50" spans="1:24" ht="15" customHeight="1">
      <c r="A50" s="833"/>
      <c r="B50" s="824"/>
      <c r="C50" s="824"/>
      <c r="D50" s="824"/>
      <c r="E50" s="824"/>
      <c r="F50" s="824"/>
      <c r="G50" s="824"/>
      <c r="H50" s="824"/>
      <c r="I50" s="824"/>
      <c r="J50" s="824"/>
      <c r="K50" s="824"/>
      <c r="L50" s="836"/>
      <c r="M50" s="833"/>
      <c r="N50" s="824"/>
      <c r="O50" s="824"/>
      <c r="P50" s="824"/>
      <c r="Q50" s="824"/>
      <c r="R50" s="824"/>
      <c r="S50" s="824"/>
      <c r="T50" s="824"/>
      <c r="U50" s="824"/>
      <c r="V50" s="824"/>
      <c r="W50" s="824"/>
      <c r="X50" s="836"/>
    </row>
    <row r="51" spans="1:24" ht="15" customHeight="1" thickBot="1">
      <c r="A51" s="838"/>
      <c r="B51" s="826"/>
      <c r="C51" s="826"/>
      <c r="D51" s="826"/>
      <c r="E51" s="826"/>
      <c r="F51" s="826"/>
      <c r="G51" s="826"/>
      <c r="H51" s="826"/>
      <c r="I51" s="826"/>
      <c r="J51" s="826"/>
      <c r="K51" s="826"/>
      <c r="L51" s="837"/>
      <c r="M51" s="838"/>
      <c r="N51" s="826"/>
      <c r="O51" s="826"/>
      <c r="P51" s="826"/>
      <c r="Q51" s="826"/>
      <c r="R51" s="826"/>
      <c r="S51" s="826"/>
      <c r="T51" s="826"/>
      <c r="U51" s="826"/>
      <c r="V51" s="826"/>
      <c r="W51" s="826"/>
      <c r="X51" s="837"/>
    </row>
    <row r="52" spans="1:24" ht="15" customHeight="1">
      <c r="A52" s="832" t="s">
        <v>11300</v>
      </c>
      <c r="B52" s="446">
        <v>11</v>
      </c>
      <c r="C52" s="446">
        <v>12</v>
      </c>
      <c r="D52" s="446">
        <v>13</v>
      </c>
      <c r="E52" s="446">
        <v>14</v>
      </c>
      <c r="F52" s="446">
        <v>15</v>
      </c>
      <c r="G52" s="446">
        <v>16</v>
      </c>
      <c r="H52" s="446">
        <v>17</v>
      </c>
      <c r="I52" s="446">
        <v>18</v>
      </c>
      <c r="J52" s="446">
        <v>19</v>
      </c>
      <c r="K52" s="446">
        <v>20</v>
      </c>
      <c r="L52" s="835"/>
      <c r="M52" s="832" t="s">
        <v>11300</v>
      </c>
      <c r="N52" s="446">
        <v>11</v>
      </c>
      <c r="O52" s="446">
        <v>12</v>
      </c>
      <c r="P52" s="446">
        <v>13</v>
      </c>
      <c r="Q52" s="446">
        <v>14</v>
      </c>
      <c r="R52" s="446">
        <v>15</v>
      </c>
      <c r="S52" s="446">
        <v>16</v>
      </c>
      <c r="T52" s="446">
        <v>17</v>
      </c>
      <c r="U52" s="446">
        <v>18</v>
      </c>
      <c r="V52" s="446">
        <v>19</v>
      </c>
      <c r="W52" s="446">
        <v>20</v>
      </c>
      <c r="X52" s="835"/>
    </row>
    <row r="53" spans="1:24" ht="15" customHeight="1">
      <c r="A53" s="833"/>
      <c r="B53" s="824" t="str">
        <f>'01_HOLIDAYS'!K106</f>
        <v>Theater Season (Society)</v>
      </c>
      <c r="C53" s="824" t="str">
        <f>B53</f>
        <v>Theater Season (Society)</v>
      </c>
      <c r="D53" s="824" t="str">
        <f>C53&amp;P53</f>
        <v>Theater Season (Society)The Maiming (13th Day of Month)</v>
      </c>
      <c r="E53" s="824" t="str">
        <f t="shared" ref="E53:K53" si="1">D53</f>
        <v>Theater Season (Society)The Maiming (13th Day of Month)</v>
      </c>
      <c r="F53" s="824" t="str">
        <f t="shared" si="1"/>
        <v>Theater Season (Society)The Maiming (13th Day of Month)</v>
      </c>
      <c r="G53" s="824" t="str">
        <f t="shared" si="1"/>
        <v>Theater Season (Society)The Maiming (13th Day of Month)</v>
      </c>
      <c r="H53" s="824" t="str">
        <f t="shared" si="1"/>
        <v>Theater Season (Society)The Maiming (13th Day of Month)</v>
      </c>
      <c r="I53" s="824" t="str">
        <f t="shared" si="1"/>
        <v>Theater Season (Society)The Maiming (13th Day of Month)</v>
      </c>
      <c r="J53" s="824" t="str">
        <f t="shared" si="1"/>
        <v>Theater Season (Society)The Maiming (13th Day of Month)</v>
      </c>
      <c r="K53" s="824" t="str">
        <f t="shared" si="1"/>
        <v>Theater Season (Society)The Maiming (13th Day of Month)</v>
      </c>
      <c r="L53" s="836"/>
      <c r="M53" s="833"/>
      <c r="N53" s="824"/>
      <c r="O53" s="824"/>
      <c r="P53" s="824" t="str">
        <f>P38</f>
        <v>The Maiming (13th Day of Month)</v>
      </c>
      <c r="Q53" s="824"/>
      <c r="R53" s="824"/>
      <c r="S53" s="824"/>
      <c r="T53" s="824" t="str">
        <f>'01_HOLIDAYS'!K136&amp;'01_HOLIDAYS'!K137</f>
        <v>Huldark (Waukeen)The Annual Garden Parties (Society)</v>
      </c>
      <c r="U53" s="824"/>
      <c r="V53" s="824"/>
      <c r="W53" s="824"/>
      <c r="X53" s="836"/>
    </row>
    <row r="54" spans="1:24" ht="15" customHeight="1">
      <c r="A54" s="833"/>
      <c r="B54" s="824"/>
      <c r="C54" s="824"/>
      <c r="D54" s="824"/>
      <c r="E54" s="824"/>
      <c r="F54" s="824"/>
      <c r="G54" s="824"/>
      <c r="H54" s="824"/>
      <c r="I54" s="824"/>
      <c r="J54" s="824"/>
      <c r="K54" s="824"/>
      <c r="L54" s="836"/>
      <c r="M54" s="833"/>
      <c r="N54" s="824"/>
      <c r="O54" s="824"/>
      <c r="P54" s="824"/>
      <c r="Q54" s="824"/>
      <c r="R54" s="824"/>
      <c r="S54" s="824"/>
      <c r="T54" s="824"/>
      <c r="U54" s="824"/>
      <c r="V54" s="824"/>
      <c r="W54" s="824"/>
      <c r="X54" s="836"/>
    </row>
    <row r="55" spans="1:24" ht="15" customHeight="1" thickBot="1">
      <c r="A55" s="838"/>
      <c r="B55" s="826"/>
      <c r="C55" s="826"/>
      <c r="D55" s="826"/>
      <c r="E55" s="826"/>
      <c r="F55" s="826"/>
      <c r="G55" s="826"/>
      <c r="H55" s="826"/>
      <c r="I55" s="826"/>
      <c r="J55" s="826"/>
      <c r="K55" s="826"/>
      <c r="L55" s="837"/>
      <c r="M55" s="838"/>
      <c r="N55" s="826"/>
      <c r="O55" s="826"/>
      <c r="P55" s="826"/>
      <c r="Q55" s="826"/>
      <c r="R55" s="826"/>
      <c r="S55" s="826"/>
      <c r="T55" s="826"/>
      <c r="U55" s="826"/>
      <c r="V55" s="826"/>
      <c r="W55" s="826"/>
      <c r="X55" s="837"/>
    </row>
    <row r="56" spans="1:24" ht="15" customHeight="1">
      <c r="A56" s="832" t="s">
        <v>11301</v>
      </c>
      <c r="B56" s="446">
        <v>21</v>
      </c>
      <c r="C56" s="446">
        <v>22</v>
      </c>
      <c r="D56" s="446">
        <v>23</v>
      </c>
      <c r="E56" s="446">
        <v>24</v>
      </c>
      <c r="F56" s="446">
        <v>25</v>
      </c>
      <c r="G56" s="446">
        <v>26</v>
      </c>
      <c r="H56" s="446">
        <v>27</v>
      </c>
      <c r="I56" s="446">
        <v>28</v>
      </c>
      <c r="J56" s="446">
        <v>29</v>
      </c>
      <c r="K56" s="446">
        <v>30</v>
      </c>
      <c r="L56" s="448" t="s">
        <v>11302</v>
      </c>
      <c r="M56" s="832" t="s">
        <v>11301</v>
      </c>
      <c r="N56" s="446">
        <v>21</v>
      </c>
      <c r="O56" s="446">
        <v>22</v>
      </c>
      <c r="P56" s="446">
        <v>23</v>
      </c>
      <c r="Q56" s="446">
        <v>24</v>
      </c>
      <c r="R56" s="446">
        <v>25</v>
      </c>
      <c r="S56" s="446">
        <v>26</v>
      </c>
      <c r="T56" s="446">
        <v>27</v>
      </c>
      <c r="U56" s="446">
        <v>28</v>
      </c>
      <c r="V56" s="446">
        <v>29</v>
      </c>
      <c r="W56" s="446">
        <v>30</v>
      </c>
      <c r="X56" s="835"/>
    </row>
    <row r="57" spans="1:24" ht="15" customHeight="1">
      <c r="A57" s="833"/>
      <c r="B57" s="824"/>
      <c r="C57" s="824" t="str">
        <f>O57</f>
        <v>The Blinding (22nd Day of Month)</v>
      </c>
      <c r="D57" s="824"/>
      <c r="E57" s="824"/>
      <c r="F57" s="824"/>
      <c r="G57" s="824"/>
      <c r="H57" s="824"/>
      <c r="I57" s="824"/>
      <c r="J57" s="824"/>
      <c r="K57" s="824"/>
      <c r="L57" s="449" t="s">
        <v>11307</v>
      </c>
      <c r="M57" s="833"/>
      <c r="N57" s="827"/>
      <c r="O57" s="824" t="str">
        <f>O42</f>
        <v>The Blinding (22nd Day of Month)</v>
      </c>
      <c r="P57" s="824"/>
      <c r="Q57" s="824" t="str">
        <f>'01_HOLIDAYS'!K138</f>
        <v>The Gathering of Harps (Society)</v>
      </c>
      <c r="R57" s="824" t="str">
        <f>Q57</f>
        <v>The Gathering of Harps (Society)</v>
      </c>
      <c r="S57" s="824" t="str">
        <f>R57</f>
        <v>The Gathering of Harps (Society)</v>
      </c>
      <c r="T57" s="824" t="str">
        <f>S57</f>
        <v>The Gathering of Harps (Society)</v>
      </c>
      <c r="U57" s="824" t="str">
        <f>T57</f>
        <v>The Gathering of Harps (Society)</v>
      </c>
      <c r="V57" s="827"/>
      <c r="W57" s="827"/>
      <c r="X57" s="836"/>
    </row>
    <row r="58" spans="1:24" ht="15" customHeight="1">
      <c r="A58" s="833"/>
      <c r="B58" s="824"/>
      <c r="C58" s="824"/>
      <c r="D58" s="824"/>
      <c r="E58" s="824"/>
      <c r="F58" s="824"/>
      <c r="G58" s="824"/>
      <c r="H58" s="824"/>
      <c r="I58" s="824"/>
      <c r="J58" s="824"/>
      <c r="K58" s="824"/>
      <c r="L58" s="450"/>
      <c r="M58" s="833"/>
      <c r="N58" s="827"/>
      <c r="O58" s="824"/>
      <c r="P58" s="824"/>
      <c r="Q58" s="824"/>
      <c r="R58" s="824"/>
      <c r="S58" s="824"/>
      <c r="T58" s="824"/>
      <c r="U58" s="824"/>
      <c r="V58" s="827"/>
      <c r="W58" s="827"/>
      <c r="X58" s="836"/>
    </row>
    <row r="59" spans="1:24" ht="15" customHeight="1" thickBot="1">
      <c r="A59" s="834"/>
      <c r="B59" s="825"/>
      <c r="C59" s="825"/>
      <c r="D59" s="825"/>
      <c r="E59" s="825"/>
      <c r="F59" s="825"/>
      <c r="G59" s="825"/>
      <c r="H59" s="825"/>
      <c r="I59" s="825"/>
      <c r="J59" s="825"/>
      <c r="K59" s="825"/>
      <c r="L59" s="451"/>
      <c r="M59" s="834"/>
      <c r="N59" s="828"/>
      <c r="O59" s="825"/>
      <c r="P59" s="825"/>
      <c r="Q59" s="825"/>
      <c r="R59" s="825"/>
      <c r="S59" s="825"/>
      <c r="T59" s="825"/>
      <c r="U59" s="825"/>
      <c r="V59" s="828"/>
      <c r="W59" s="828"/>
      <c r="X59" s="843"/>
    </row>
    <row r="60" spans="1:24" ht="15" customHeight="1" thickTop="1">
      <c r="A60" s="593"/>
      <c r="B60" s="593"/>
      <c r="C60" s="593"/>
      <c r="D60" s="593"/>
      <c r="E60" s="593"/>
      <c r="F60" s="593"/>
      <c r="G60" s="593"/>
      <c r="H60" s="593"/>
      <c r="I60" s="593"/>
      <c r="J60" s="593"/>
      <c r="K60" s="593"/>
      <c r="L60" s="593"/>
      <c r="M60" s="593"/>
      <c r="N60" s="593"/>
      <c r="O60" s="593"/>
      <c r="P60" s="593"/>
      <c r="Q60" s="593"/>
      <c r="R60" s="593"/>
      <c r="S60" s="593"/>
      <c r="T60" s="593"/>
      <c r="U60" s="593"/>
      <c r="V60" s="593"/>
      <c r="W60" s="593"/>
      <c r="X60" s="593"/>
    </row>
    <row r="61" spans="1:24" ht="15" customHeight="1">
      <c r="A61" s="593"/>
      <c r="B61" s="593"/>
      <c r="C61" s="593"/>
      <c r="D61" s="593"/>
      <c r="E61" s="593"/>
      <c r="F61" s="593"/>
      <c r="G61" s="593"/>
      <c r="H61" s="593"/>
      <c r="I61" s="593"/>
      <c r="J61" s="593"/>
      <c r="K61" s="593"/>
      <c r="L61" s="593"/>
      <c r="M61" s="593"/>
      <c r="N61" s="593"/>
      <c r="O61" s="593"/>
      <c r="P61" s="593"/>
      <c r="Q61" s="593"/>
      <c r="R61" s="593"/>
      <c r="S61" s="593"/>
      <c r="T61" s="593"/>
      <c r="U61" s="593"/>
      <c r="V61" s="593"/>
      <c r="W61" s="593"/>
      <c r="X61" s="593"/>
    </row>
    <row r="62" spans="1:24" ht="24.95" customHeight="1" thickBot="1">
      <c r="A62" s="829" t="s">
        <v>12029</v>
      </c>
      <c r="B62" s="830"/>
      <c r="C62" s="830"/>
      <c r="D62" s="830"/>
      <c r="E62" s="830"/>
      <c r="F62" s="830"/>
      <c r="G62" s="830"/>
      <c r="H62" s="830"/>
      <c r="I62" s="830"/>
      <c r="J62" s="830"/>
      <c r="K62" s="830"/>
      <c r="L62" s="831"/>
      <c r="M62" s="829" t="s">
        <v>12030</v>
      </c>
      <c r="N62" s="830"/>
      <c r="O62" s="830"/>
      <c r="P62" s="830"/>
      <c r="Q62" s="830"/>
      <c r="R62" s="830"/>
      <c r="S62" s="830"/>
      <c r="T62" s="830"/>
      <c r="U62" s="830"/>
      <c r="V62" s="830"/>
      <c r="W62" s="830"/>
      <c r="X62" s="831"/>
    </row>
    <row r="63" spans="1:24" ht="15" customHeight="1">
      <c r="A63" s="832" t="s">
        <v>4934</v>
      </c>
      <c r="B63" s="446">
        <v>1</v>
      </c>
      <c r="C63" s="446">
        <v>2</v>
      </c>
      <c r="D63" s="446">
        <v>3</v>
      </c>
      <c r="E63" s="446">
        <v>4</v>
      </c>
      <c r="F63" s="446">
        <v>5</v>
      </c>
      <c r="G63" s="446">
        <v>6</v>
      </c>
      <c r="H63" s="446">
        <v>7</v>
      </c>
      <c r="I63" s="446">
        <v>8</v>
      </c>
      <c r="J63" s="446">
        <v>9</v>
      </c>
      <c r="K63" s="446">
        <v>10</v>
      </c>
      <c r="L63" s="835"/>
      <c r="M63" s="832" t="s">
        <v>4934</v>
      </c>
      <c r="N63" s="446">
        <v>1</v>
      </c>
      <c r="O63" s="446">
        <v>2</v>
      </c>
      <c r="P63" s="446">
        <v>3</v>
      </c>
      <c r="Q63" s="446">
        <v>4</v>
      </c>
      <c r="R63" s="446">
        <v>5</v>
      </c>
      <c r="S63" s="446">
        <v>6</v>
      </c>
      <c r="T63" s="446">
        <v>7</v>
      </c>
      <c r="U63" s="446">
        <v>8</v>
      </c>
      <c r="V63" s="446">
        <v>9</v>
      </c>
      <c r="W63" s="446">
        <v>10</v>
      </c>
      <c r="X63" s="835"/>
    </row>
    <row r="64" spans="1:24" ht="15" customHeight="1">
      <c r="A64" s="833"/>
      <c r="B64" s="824" t="str">
        <f>B34</f>
        <v>Seeing Justice (1st Day of Month)</v>
      </c>
      <c r="C64" s="824"/>
      <c r="D64" s="824"/>
      <c r="E64" s="824"/>
      <c r="F64" s="824"/>
      <c r="G64" s="824"/>
      <c r="H64" s="824" t="str">
        <f>'01_HOLIDAYS'!K141</f>
        <v>Spryndalstar (Waukeen)</v>
      </c>
      <c r="I64" s="824"/>
      <c r="J64" s="824"/>
      <c r="K64" s="824" t="str">
        <f>'01_HOLIDAYS'!K142</f>
        <v>The Matrons' Diversion (Society)</v>
      </c>
      <c r="L64" s="836"/>
      <c r="M64" s="833"/>
      <c r="N64" s="824" t="str">
        <f>'01_HOLIDAYS'!K156&amp;B64</f>
        <v>Marthoon (Waukeen)Seeing Justice (1st Day of Month)</v>
      </c>
      <c r="O64" s="824"/>
      <c r="P64" s="824"/>
      <c r="Q64" s="824"/>
      <c r="R64" s="824"/>
      <c r="S64" s="824"/>
      <c r="T64" s="824"/>
      <c r="U64" s="824"/>
      <c r="V64" s="824"/>
      <c r="W64" s="824"/>
      <c r="X64" s="836"/>
    </row>
    <row r="65" spans="1:24" ht="15" customHeight="1">
      <c r="A65" s="833"/>
      <c r="B65" s="824"/>
      <c r="C65" s="824"/>
      <c r="D65" s="824"/>
      <c r="E65" s="824"/>
      <c r="F65" s="824"/>
      <c r="G65" s="824"/>
      <c r="H65" s="824"/>
      <c r="I65" s="824"/>
      <c r="J65" s="824"/>
      <c r="K65" s="824"/>
      <c r="L65" s="836"/>
      <c r="M65" s="833"/>
      <c r="N65" s="824"/>
      <c r="O65" s="824"/>
      <c r="P65" s="824"/>
      <c r="Q65" s="824"/>
      <c r="R65" s="824"/>
      <c r="S65" s="824"/>
      <c r="T65" s="824"/>
      <c r="U65" s="824"/>
      <c r="V65" s="824"/>
      <c r="W65" s="824"/>
      <c r="X65" s="836"/>
    </row>
    <row r="66" spans="1:24" ht="15" customHeight="1" thickBot="1">
      <c r="A66" s="838"/>
      <c r="B66" s="826"/>
      <c r="C66" s="826"/>
      <c r="D66" s="826"/>
      <c r="E66" s="826"/>
      <c r="F66" s="826"/>
      <c r="G66" s="826"/>
      <c r="H66" s="826"/>
      <c r="I66" s="826"/>
      <c r="J66" s="826"/>
      <c r="K66" s="826"/>
      <c r="L66" s="837"/>
      <c r="M66" s="838"/>
      <c r="N66" s="826"/>
      <c r="O66" s="826"/>
      <c r="P66" s="826"/>
      <c r="Q66" s="826"/>
      <c r="R66" s="826"/>
      <c r="S66" s="826"/>
      <c r="T66" s="826"/>
      <c r="U66" s="826"/>
      <c r="V66" s="826"/>
      <c r="W66" s="826"/>
      <c r="X66" s="837"/>
    </row>
    <row r="67" spans="1:24" ht="15" customHeight="1">
      <c r="A67" s="832" t="s">
        <v>11300</v>
      </c>
      <c r="B67" s="446">
        <v>11</v>
      </c>
      <c r="C67" s="446">
        <v>12</v>
      </c>
      <c r="D67" s="446">
        <v>13</v>
      </c>
      <c r="E67" s="446">
        <v>14</v>
      </c>
      <c r="F67" s="446">
        <v>15</v>
      </c>
      <c r="G67" s="446">
        <v>16</v>
      </c>
      <c r="H67" s="446">
        <v>17</v>
      </c>
      <c r="I67" s="446">
        <v>18</v>
      </c>
      <c r="J67" s="446">
        <v>19</v>
      </c>
      <c r="K67" s="446">
        <v>20</v>
      </c>
      <c r="L67" s="835"/>
      <c r="M67" s="832" t="s">
        <v>11300</v>
      </c>
      <c r="N67" s="446">
        <v>11</v>
      </c>
      <c r="O67" s="446">
        <v>12</v>
      </c>
      <c r="P67" s="446">
        <v>13</v>
      </c>
      <c r="Q67" s="446">
        <v>14</v>
      </c>
      <c r="R67" s="446">
        <v>15</v>
      </c>
      <c r="S67" s="446">
        <v>16</v>
      </c>
      <c r="T67" s="446">
        <v>17</v>
      </c>
      <c r="U67" s="446">
        <v>18</v>
      </c>
      <c r="V67" s="446">
        <v>19</v>
      </c>
      <c r="W67" s="446">
        <v>20</v>
      </c>
      <c r="X67" s="835"/>
    </row>
    <row r="68" spans="1:24" ht="15" customHeight="1">
      <c r="A68" s="833"/>
      <c r="B68" s="824" t="str">
        <f>'01_HOLIDAYS'!K143</f>
        <v>The Penultimate Thunder (Hoar the Doombringer)</v>
      </c>
      <c r="C68" s="824"/>
      <c r="D68" s="824" t="str">
        <f>P68</f>
        <v>The Maiming (13th Day of Month)</v>
      </c>
      <c r="E68" s="824"/>
      <c r="F68" s="824"/>
      <c r="G68" s="824"/>
      <c r="H68" s="824"/>
      <c r="I68" s="824"/>
      <c r="J68" s="824"/>
      <c r="K68" s="824"/>
      <c r="L68" s="836"/>
      <c r="M68" s="833"/>
      <c r="N68" s="824" t="str">
        <f>'01_HOLIDAYS'!K157&amp;" "&amp;CHAR(10)&amp;'01_HOLIDAYS'!K158</f>
        <v>The Raising of the Guard (Society) 
The Impending Doom (Hoar)</v>
      </c>
      <c r="O68" s="824"/>
      <c r="P68" s="824" t="str">
        <f>P53</f>
        <v>The Maiming (13th Day of Month)</v>
      </c>
      <c r="Q68" s="824"/>
      <c r="R68" s="824"/>
      <c r="S68" s="824"/>
      <c r="T68" s="824"/>
      <c r="U68" s="824"/>
      <c r="V68" s="824"/>
      <c r="W68" s="824"/>
      <c r="X68" s="836"/>
    </row>
    <row r="69" spans="1:24" ht="15" customHeight="1">
      <c r="A69" s="833"/>
      <c r="B69" s="824"/>
      <c r="C69" s="824"/>
      <c r="D69" s="824"/>
      <c r="E69" s="824"/>
      <c r="F69" s="824"/>
      <c r="G69" s="824"/>
      <c r="H69" s="824"/>
      <c r="I69" s="824"/>
      <c r="J69" s="824"/>
      <c r="K69" s="824"/>
      <c r="L69" s="836"/>
      <c r="M69" s="833"/>
      <c r="N69" s="824"/>
      <c r="O69" s="824"/>
      <c r="P69" s="824"/>
      <c r="Q69" s="824"/>
      <c r="R69" s="824"/>
      <c r="S69" s="824"/>
      <c r="T69" s="824"/>
      <c r="U69" s="824"/>
      <c r="V69" s="824"/>
      <c r="W69" s="824"/>
      <c r="X69" s="836"/>
    </row>
    <row r="70" spans="1:24" ht="15" customHeight="1" thickBot="1">
      <c r="A70" s="838"/>
      <c r="B70" s="826"/>
      <c r="C70" s="826"/>
      <c r="D70" s="826"/>
      <c r="E70" s="826"/>
      <c r="F70" s="826"/>
      <c r="G70" s="826"/>
      <c r="H70" s="826"/>
      <c r="I70" s="826"/>
      <c r="J70" s="826"/>
      <c r="K70" s="826"/>
      <c r="L70" s="837"/>
      <c r="M70" s="838"/>
      <c r="N70" s="826"/>
      <c r="O70" s="826"/>
      <c r="P70" s="826"/>
      <c r="Q70" s="826"/>
      <c r="R70" s="826"/>
      <c r="S70" s="826"/>
      <c r="T70" s="826"/>
      <c r="U70" s="826"/>
      <c r="V70" s="826"/>
      <c r="W70" s="826"/>
      <c r="X70" s="837"/>
    </row>
    <row r="71" spans="1:24" ht="15" customHeight="1">
      <c r="A71" s="832" t="s">
        <v>11301</v>
      </c>
      <c r="B71" s="446">
        <v>21</v>
      </c>
      <c r="C71" s="446">
        <v>22</v>
      </c>
      <c r="D71" s="446">
        <v>23</v>
      </c>
      <c r="E71" s="446">
        <v>24</v>
      </c>
      <c r="F71" s="446">
        <v>25</v>
      </c>
      <c r="G71" s="446">
        <v>26</v>
      </c>
      <c r="H71" s="446">
        <v>27</v>
      </c>
      <c r="I71" s="446">
        <v>28</v>
      </c>
      <c r="J71" s="446">
        <v>29</v>
      </c>
      <c r="K71" s="446">
        <v>30</v>
      </c>
      <c r="L71" s="448" t="s">
        <v>11302</v>
      </c>
      <c r="M71" s="832" t="s">
        <v>11301</v>
      </c>
      <c r="N71" s="446">
        <v>21</v>
      </c>
      <c r="O71" s="446">
        <v>22</v>
      </c>
      <c r="P71" s="446">
        <v>23</v>
      </c>
      <c r="Q71" s="446">
        <v>24</v>
      </c>
      <c r="R71" s="446">
        <v>25</v>
      </c>
      <c r="S71" s="446">
        <v>26</v>
      </c>
      <c r="T71" s="446">
        <v>27</v>
      </c>
      <c r="U71" s="446">
        <v>28</v>
      </c>
      <c r="V71" s="446">
        <v>29</v>
      </c>
      <c r="W71" s="446">
        <v>30</v>
      </c>
      <c r="X71" s="835"/>
    </row>
    <row r="72" spans="1:24" ht="15" customHeight="1">
      <c r="A72" s="833"/>
      <c r="B72" s="824" t="s">
        <v>11308</v>
      </c>
      <c r="C72" s="824" t="str">
        <f>'01_HOLIDAYS'!K147&amp;O57</f>
        <v>The Pankration (Another sporting event at the Fields of Triumph, the Pankration is made up of wrestling- and boxing-matches)The Blinding (22nd Day of Month)</v>
      </c>
      <c r="D72" s="824"/>
      <c r="E72" s="824"/>
      <c r="F72" s="824"/>
      <c r="G72" s="824"/>
      <c r="H72" s="824"/>
      <c r="I72" s="824"/>
      <c r="J72" s="824"/>
      <c r="K72" s="824"/>
      <c r="L72" s="449" t="s">
        <v>11309</v>
      </c>
      <c r="M72" s="833"/>
      <c r="N72" s="827"/>
      <c r="O72" s="824" t="str">
        <f>'01_HOLIDAYS'!K159&amp;O57</f>
        <v>Starfall (Tymora)The Blinding (22nd Day of Month)</v>
      </c>
      <c r="P72" s="824" t="str">
        <f>'01_HOLIDAYS'!K160</f>
        <v>The Autumn Trousseau Festival (Society)</v>
      </c>
      <c r="Q72" s="824" t="str">
        <f>P72</f>
        <v>The Autumn Trousseau Festival (Society)</v>
      </c>
      <c r="R72" s="824" t="str">
        <f>Q72</f>
        <v>The Autumn Trousseau Festival (Society)</v>
      </c>
      <c r="S72" s="824" t="str">
        <f>R72</f>
        <v>The Autumn Trousseau Festival (Society)</v>
      </c>
      <c r="T72" s="824" t="str">
        <f>S72</f>
        <v>The Autumn Trousseau Festival (Society)</v>
      </c>
      <c r="U72" s="827"/>
      <c r="V72" s="827"/>
      <c r="W72" s="827"/>
      <c r="X72" s="836"/>
    </row>
    <row r="73" spans="1:24" ht="15" customHeight="1">
      <c r="A73" s="833"/>
      <c r="B73" s="824" t="str">
        <f>'01_HOLIDAYS'!K139&amp;'01_HOLIDAYS'!K140&amp;'01_HOLIDAYS'!K144&amp;'01_HOLIDAYS'!K145&amp;'01_HOLIDAYS'!K146</f>
        <v>Dance of Swirling Winds (Aerdrie Faenya)The Transformation (Rillifane Rallathil)Song of Dawn (Lathander)The Rite of Pain &amp; Purity (Loviatar)Third Feast (Mielikki)</v>
      </c>
      <c r="C73" s="824"/>
      <c r="D73" s="824"/>
      <c r="E73" s="824"/>
      <c r="F73" s="824"/>
      <c r="G73" s="824"/>
      <c r="H73" s="824"/>
      <c r="I73" s="824"/>
      <c r="J73" s="824"/>
      <c r="K73" s="824"/>
      <c r="L73" s="450"/>
      <c r="M73" s="833"/>
      <c r="N73" s="827"/>
      <c r="O73" s="824"/>
      <c r="P73" s="824"/>
      <c r="Q73" s="824"/>
      <c r="R73" s="824"/>
      <c r="S73" s="824"/>
      <c r="T73" s="824"/>
      <c r="U73" s="827"/>
      <c r="V73" s="827"/>
      <c r="W73" s="827"/>
      <c r="X73" s="836"/>
    </row>
    <row r="74" spans="1:24" ht="15" customHeight="1" thickBot="1">
      <c r="A74" s="834"/>
      <c r="B74" s="825"/>
      <c r="C74" s="825"/>
      <c r="D74" s="825"/>
      <c r="E74" s="825"/>
      <c r="F74" s="825"/>
      <c r="G74" s="825"/>
      <c r="H74" s="825"/>
      <c r="I74" s="825"/>
      <c r="J74" s="825"/>
      <c r="K74" s="825"/>
      <c r="L74" s="451"/>
      <c r="M74" s="834"/>
      <c r="N74" s="828"/>
      <c r="O74" s="825"/>
      <c r="P74" s="825"/>
      <c r="Q74" s="825"/>
      <c r="R74" s="825"/>
      <c r="S74" s="825"/>
      <c r="T74" s="825"/>
      <c r="U74" s="828"/>
      <c r="V74" s="828"/>
      <c r="W74" s="828"/>
      <c r="X74" s="843"/>
    </row>
    <row r="75" spans="1:24" ht="15" customHeight="1" thickTop="1">
      <c r="A75" s="593"/>
      <c r="B75" s="593"/>
      <c r="C75" s="593"/>
      <c r="D75" s="593"/>
      <c r="E75" s="593"/>
      <c r="F75" s="593"/>
      <c r="G75" s="593"/>
      <c r="H75" s="593"/>
      <c r="I75" s="593"/>
      <c r="J75" s="593"/>
      <c r="K75" s="593"/>
      <c r="L75" s="593"/>
      <c r="M75" s="593"/>
      <c r="N75" s="593"/>
      <c r="O75" s="593"/>
      <c r="P75" s="593"/>
      <c r="Q75" s="593"/>
      <c r="R75" s="593"/>
      <c r="S75" s="593"/>
      <c r="T75" s="593"/>
      <c r="U75" s="593"/>
      <c r="V75" s="593"/>
      <c r="W75" s="593"/>
      <c r="X75" s="593"/>
    </row>
    <row r="76" spans="1:24" ht="15" customHeight="1">
      <c r="A76" s="593"/>
      <c r="B76" s="593"/>
      <c r="C76" s="593"/>
      <c r="D76" s="593"/>
      <c r="E76" s="593"/>
      <c r="F76" s="593"/>
      <c r="G76" s="593"/>
      <c r="H76" s="593"/>
      <c r="I76" s="593"/>
      <c r="J76" s="593"/>
      <c r="K76" s="593"/>
      <c r="L76" s="593"/>
      <c r="M76" s="593"/>
      <c r="N76" s="593"/>
      <c r="O76" s="593"/>
      <c r="P76" s="593"/>
      <c r="Q76" s="593"/>
      <c r="R76" s="593"/>
      <c r="S76" s="593"/>
      <c r="T76" s="593"/>
      <c r="U76" s="593"/>
      <c r="V76" s="593"/>
      <c r="W76" s="593"/>
      <c r="X76" s="593"/>
    </row>
    <row r="77" spans="1:24" ht="24.95" customHeight="1" thickBot="1">
      <c r="A77" s="829" t="s">
        <v>12031</v>
      </c>
      <c r="B77" s="830"/>
      <c r="C77" s="830"/>
      <c r="D77" s="830"/>
      <c r="E77" s="830"/>
      <c r="F77" s="830"/>
      <c r="G77" s="830"/>
      <c r="H77" s="830"/>
      <c r="I77" s="830"/>
      <c r="J77" s="830"/>
      <c r="K77" s="830"/>
      <c r="L77" s="831"/>
      <c r="M77" s="829" t="s">
        <v>12032</v>
      </c>
      <c r="N77" s="830"/>
      <c r="O77" s="830"/>
      <c r="P77" s="830"/>
      <c r="Q77" s="830"/>
      <c r="R77" s="830"/>
      <c r="S77" s="830"/>
      <c r="T77" s="830"/>
      <c r="U77" s="830"/>
      <c r="V77" s="830"/>
      <c r="W77" s="830"/>
      <c r="X77" s="831"/>
    </row>
    <row r="78" spans="1:24">
      <c r="A78" s="832" t="s">
        <v>4934</v>
      </c>
      <c r="B78" s="446">
        <v>1</v>
      </c>
      <c r="C78" s="446">
        <v>2</v>
      </c>
      <c r="D78" s="446">
        <v>3</v>
      </c>
      <c r="E78" s="446">
        <v>4</v>
      </c>
      <c r="F78" s="446">
        <v>5</v>
      </c>
      <c r="G78" s="446">
        <v>6</v>
      </c>
      <c r="H78" s="446">
        <v>7</v>
      </c>
      <c r="I78" s="446">
        <v>8</v>
      </c>
      <c r="J78" s="446">
        <v>9</v>
      </c>
      <c r="K78" s="446">
        <v>10</v>
      </c>
      <c r="L78" s="835"/>
      <c r="M78" s="832" t="s">
        <v>4934</v>
      </c>
      <c r="N78" s="446">
        <v>1</v>
      </c>
      <c r="O78" s="446">
        <v>2</v>
      </c>
      <c r="P78" s="446">
        <v>3</v>
      </c>
      <c r="Q78" s="446">
        <v>4</v>
      </c>
      <c r="R78" s="446">
        <v>5</v>
      </c>
      <c r="S78" s="446">
        <v>6</v>
      </c>
      <c r="T78" s="446">
        <v>7</v>
      </c>
      <c r="U78" s="446">
        <v>8</v>
      </c>
      <c r="V78" s="446">
        <v>9</v>
      </c>
      <c r="W78" s="446">
        <v>10</v>
      </c>
      <c r="X78" s="835"/>
    </row>
    <row r="79" spans="1:24" ht="15" customHeight="1">
      <c r="A79" s="833"/>
      <c r="B79" s="824" t="str">
        <f>B64</f>
        <v>Seeing Justice (1st Day of Month)</v>
      </c>
      <c r="C79" s="824"/>
      <c r="D79" s="824"/>
      <c r="E79" s="824"/>
      <c r="F79" s="824"/>
      <c r="G79" s="824"/>
      <c r="H79" s="824"/>
      <c r="I79" s="824"/>
      <c r="J79" s="824" t="str">
        <f>'01_HOLIDAYS'!K162</f>
        <v>The Five Feathers Event (Society)</v>
      </c>
      <c r="K79" s="824" t="str">
        <f>J79&amp;'01_HOLIDAYS'!K163</f>
        <v>The Five Feathers Event (Society)Tehennteahan (Waukeen)</v>
      </c>
      <c r="L79" s="836"/>
      <c r="M79" s="833"/>
      <c r="N79" s="824" t="str">
        <f>B79</f>
        <v>Seeing Justice (1st Day of Month)</v>
      </c>
      <c r="O79" s="824"/>
      <c r="P79" s="824"/>
      <c r="Q79" s="824"/>
      <c r="R79" s="824"/>
      <c r="S79" s="824"/>
      <c r="T79" s="824"/>
      <c r="U79" s="824"/>
      <c r="V79" s="824"/>
      <c r="W79" s="824"/>
      <c r="X79" s="836"/>
    </row>
    <row r="80" spans="1:24">
      <c r="A80" s="833"/>
      <c r="B80" s="824"/>
      <c r="C80" s="824"/>
      <c r="D80" s="824"/>
      <c r="E80" s="824"/>
      <c r="F80" s="824"/>
      <c r="G80" s="824"/>
      <c r="H80" s="824"/>
      <c r="I80" s="824"/>
      <c r="J80" s="824"/>
      <c r="K80" s="824"/>
      <c r="L80" s="836"/>
      <c r="M80" s="833"/>
      <c r="N80" s="824"/>
      <c r="O80" s="824"/>
      <c r="P80" s="824"/>
      <c r="Q80" s="824"/>
      <c r="R80" s="824"/>
      <c r="S80" s="824"/>
      <c r="T80" s="824"/>
      <c r="U80" s="824"/>
      <c r="V80" s="824"/>
      <c r="W80" s="824"/>
      <c r="X80" s="836"/>
    </row>
    <row r="81" spans="1:24" ht="15" customHeight="1" thickBot="1">
      <c r="A81" s="838"/>
      <c r="B81" s="826"/>
      <c r="C81" s="826"/>
      <c r="D81" s="826"/>
      <c r="E81" s="826"/>
      <c r="F81" s="826"/>
      <c r="G81" s="826"/>
      <c r="H81" s="826"/>
      <c r="I81" s="826"/>
      <c r="J81" s="826"/>
      <c r="K81" s="826"/>
      <c r="L81" s="837"/>
      <c r="M81" s="838"/>
      <c r="N81" s="826"/>
      <c r="O81" s="826"/>
      <c r="P81" s="826"/>
      <c r="Q81" s="826"/>
      <c r="R81" s="826"/>
      <c r="S81" s="826"/>
      <c r="T81" s="826"/>
      <c r="U81" s="826"/>
      <c r="V81" s="826"/>
      <c r="W81" s="826"/>
      <c r="X81" s="837"/>
    </row>
    <row r="82" spans="1:24">
      <c r="A82" s="832" t="s">
        <v>11300</v>
      </c>
      <c r="B82" s="446">
        <v>11</v>
      </c>
      <c r="C82" s="446">
        <v>12</v>
      </c>
      <c r="D82" s="446">
        <v>13</v>
      </c>
      <c r="E82" s="446">
        <v>14</v>
      </c>
      <c r="F82" s="446">
        <v>15</v>
      </c>
      <c r="G82" s="446">
        <v>16</v>
      </c>
      <c r="H82" s="446">
        <v>17</v>
      </c>
      <c r="I82" s="446">
        <v>18</v>
      </c>
      <c r="J82" s="446">
        <v>19</v>
      </c>
      <c r="K82" s="446">
        <v>20</v>
      </c>
      <c r="L82" s="835"/>
      <c r="M82" s="832" t="s">
        <v>11300</v>
      </c>
      <c r="N82" s="446">
        <v>11</v>
      </c>
      <c r="O82" s="446">
        <v>12</v>
      </c>
      <c r="P82" s="446">
        <v>13</v>
      </c>
      <c r="Q82" s="446">
        <v>14</v>
      </c>
      <c r="R82" s="446">
        <v>15</v>
      </c>
      <c r="S82" s="446">
        <v>16</v>
      </c>
      <c r="T82" s="446">
        <v>17</v>
      </c>
      <c r="U82" s="446">
        <v>18</v>
      </c>
      <c r="V82" s="446">
        <v>19</v>
      </c>
      <c r="W82" s="446">
        <v>20</v>
      </c>
      <c r="X82" s="835"/>
    </row>
    <row r="83" spans="1:24" ht="15" customHeight="1">
      <c r="A83" s="833"/>
      <c r="B83" s="824" t="str">
        <f>J79</f>
        <v>The Five Feathers Event (Society)</v>
      </c>
      <c r="C83" s="824" t="str">
        <f>B83</f>
        <v>The Five Feathers Event (Society)</v>
      </c>
      <c r="D83" s="824" t="str">
        <f>P83</f>
        <v>The Maiming (13th Day of Month)</v>
      </c>
      <c r="E83" s="824"/>
      <c r="F83" s="824"/>
      <c r="G83" s="824"/>
      <c r="H83" s="824"/>
      <c r="I83" s="824"/>
      <c r="J83" s="824"/>
      <c r="K83" s="824"/>
      <c r="L83" s="836"/>
      <c r="M83" s="833"/>
      <c r="N83" s="824"/>
      <c r="O83" s="824"/>
      <c r="P83" s="824" t="str">
        <f>P68</f>
        <v>The Maiming (13th Day of Month)</v>
      </c>
      <c r="Q83" s="824"/>
      <c r="R83" s="824"/>
      <c r="S83" s="824"/>
      <c r="T83" s="824"/>
      <c r="U83" s="824"/>
      <c r="V83" s="824"/>
      <c r="W83" s="824" t="s">
        <v>11311</v>
      </c>
      <c r="X83" s="836"/>
    </row>
    <row r="84" spans="1:24">
      <c r="A84" s="833"/>
      <c r="B84" s="824"/>
      <c r="C84" s="824"/>
      <c r="D84" s="824"/>
      <c r="E84" s="824"/>
      <c r="F84" s="824"/>
      <c r="G84" s="824"/>
      <c r="H84" s="824"/>
      <c r="I84" s="824"/>
      <c r="J84" s="824"/>
      <c r="K84" s="824"/>
      <c r="L84" s="836"/>
      <c r="M84" s="833"/>
      <c r="N84" s="824"/>
      <c r="O84" s="824"/>
      <c r="P84" s="824"/>
      <c r="Q84" s="824"/>
      <c r="R84" s="824"/>
      <c r="S84" s="824"/>
      <c r="T84" s="824"/>
      <c r="U84" s="824"/>
      <c r="V84" s="824"/>
      <c r="W84" s="824"/>
      <c r="X84" s="836"/>
    </row>
    <row r="85" spans="1:24" ht="15" customHeight="1" thickBot="1">
      <c r="A85" s="838"/>
      <c r="B85" s="826"/>
      <c r="C85" s="826"/>
      <c r="D85" s="826"/>
      <c r="E85" s="826"/>
      <c r="F85" s="826"/>
      <c r="G85" s="826"/>
      <c r="H85" s="826"/>
      <c r="I85" s="826"/>
      <c r="J85" s="826"/>
      <c r="K85" s="826"/>
      <c r="L85" s="837"/>
      <c r="M85" s="838"/>
      <c r="N85" s="826"/>
      <c r="O85" s="826"/>
      <c r="P85" s="826"/>
      <c r="Q85" s="826"/>
      <c r="R85" s="826"/>
      <c r="S85" s="826"/>
      <c r="T85" s="826"/>
      <c r="U85" s="826"/>
      <c r="V85" s="826"/>
      <c r="W85" s="826"/>
      <c r="X85" s="837"/>
    </row>
    <row r="86" spans="1:24">
      <c r="A86" s="832" t="s">
        <v>11301</v>
      </c>
      <c r="B86" s="446">
        <v>21</v>
      </c>
      <c r="C86" s="446">
        <v>22</v>
      </c>
      <c r="D86" s="446">
        <v>23</v>
      </c>
      <c r="E86" s="446">
        <v>24</v>
      </c>
      <c r="F86" s="446">
        <v>25</v>
      </c>
      <c r="G86" s="446">
        <v>26</v>
      </c>
      <c r="H86" s="446">
        <v>27</v>
      </c>
      <c r="I86" s="446">
        <v>28</v>
      </c>
      <c r="J86" s="446">
        <v>29</v>
      </c>
      <c r="K86" s="446">
        <v>30</v>
      </c>
      <c r="L86" s="448" t="s">
        <v>11302</v>
      </c>
      <c r="M86" s="832" t="s">
        <v>11301</v>
      </c>
      <c r="N86" s="446">
        <v>21</v>
      </c>
      <c r="O86" s="446">
        <v>22</v>
      </c>
      <c r="P86" s="446">
        <v>23</v>
      </c>
      <c r="Q86" s="446">
        <v>24</v>
      </c>
      <c r="R86" s="446">
        <v>25</v>
      </c>
      <c r="S86" s="446">
        <v>26</v>
      </c>
      <c r="T86" s="446">
        <v>27</v>
      </c>
      <c r="U86" s="446">
        <v>28</v>
      </c>
      <c r="V86" s="446">
        <v>29</v>
      </c>
      <c r="W86" s="446">
        <v>30</v>
      </c>
      <c r="X86" s="448"/>
    </row>
    <row r="87" spans="1:24" ht="15" customHeight="1">
      <c r="A87" s="833"/>
      <c r="B87" s="824"/>
      <c r="C87" s="824" t="str">
        <f>O87</f>
        <v>The Blinding (22nd Day of Month)</v>
      </c>
      <c r="D87" s="824"/>
      <c r="E87" s="824"/>
      <c r="F87" s="824"/>
      <c r="G87" s="824"/>
      <c r="H87" s="824"/>
      <c r="I87" s="824"/>
      <c r="J87" s="824"/>
      <c r="K87" s="824"/>
      <c r="L87" s="844" t="s">
        <v>11310</v>
      </c>
      <c r="M87" s="833"/>
      <c r="N87" s="827"/>
      <c r="O87" s="824" t="str">
        <f>O57</f>
        <v>The Blinding (22nd Day of Month)</v>
      </c>
      <c r="P87" s="824"/>
      <c r="Q87" s="824"/>
      <c r="R87" s="824"/>
      <c r="S87" s="824"/>
      <c r="T87" s="824"/>
      <c r="U87" s="827"/>
      <c r="V87" s="827"/>
      <c r="W87" s="827"/>
      <c r="X87" s="449"/>
    </row>
    <row r="88" spans="1:24">
      <c r="A88" s="833"/>
      <c r="B88" s="824"/>
      <c r="C88" s="824"/>
      <c r="D88" s="824"/>
      <c r="E88" s="824"/>
      <c r="F88" s="824"/>
      <c r="G88" s="824"/>
      <c r="H88" s="824"/>
      <c r="I88" s="824"/>
      <c r="J88" s="824"/>
      <c r="K88" s="824"/>
      <c r="L88" s="844"/>
      <c r="M88" s="833"/>
      <c r="N88" s="827"/>
      <c r="O88" s="824"/>
      <c r="P88" s="824"/>
      <c r="Q88" s="824"/>
      <c r="R88" s="824"/>
      <c r="S88" s="824"/>
      <c r="T88" s="824"/>
      <c r="U88" s="827"/>
      <c r="V88" s="827"/>
      <c r="W88" s="827"/>
      <c r="X88" s="450"/>
    </row>
    <row r="89" spans="1:24" ht="15" customHeight="1" thickBot="1">
      <c r="A89" s="834"/>
      <c r="B89" s="825"/>
      <c r="C89" s="825"/>
      <c r="D89" s="825"/>
      <c r="E89" s="825"/>
      <c r="F89" s="825"/>
      <c r="G89" s="825"/>
      <c r="H89" s="825"/>
      <c r="I89" s="825"/>
      <c r="J89" s="825"/>
      <c r="K89" s="825"/>
      <c r="L89" s="845"/>
      <c r="M89" s="834"/>
      <c r="N89" s="828"/>
      <c r="O89" s="825"/>
      <c r="P89" s="825"/>
      <c r="Q89" s="825"/>
      <c r="R89" s="825"/>
      <c r="S89" s="825"/>
      <c r="T89" s="825"/>
      <c r="U89" s="828"/>
      <c r="V89" s="828"/>
      <c r="W89" s="828"/>
      <c r="X89" s="451"/>
    </row>
    <row r="90" spans="1:24" ht="15.75" thickTop="1">
      <c r="A90" s="593"/>
      <c r="B90" s="593"/>
      <c r="C90" s="593"/>
      <c r="D90" s="593"/>
      <c r="E90" s="593"/>
      <c r="F90" s="593"/>
      <c r="G90" s="593"/>
      <c r="H90" s="593"/>
      <c r="I90" s="593"/>
      <c r="J90" s="593"/>
      <c r="K90" s="593"/>
      <c r="L90" s="593"/>
      <c r="M90" s="593"/>
      <c r="N90" s="593"/>
      <c r="O90" s="593"/>
      <c r="P90" s="593"/>
      <c r="Q90" s="593"/>
      <c r="R90" s="593"/>
      <c r="S90" s="593"/>
      <c r="T90" s="593"/>
      <c r="U90" s="593"/>
      <c r="V90" s="593"/>
      <c r="W90" s="593"/>
      <c r="X90" s="593"/>
    </row>
    <row r="91" spans="1:24">
      <c r="A91" s="593"/>
      <c r="B91" s="593"/>
      <c r="C91" s="593"/>
      <c r="D91" s="593"/>
      <c r="E91" s="593"/>
      <c r="F91" s="593"/>
      <c r="G91" s="593"/>
      <c r="H91" s="593"/>
      <c r="I91" s="593"/>
      <c r="J91" s="593"/>
      <c r="K91" s="593"/>
      <c r="L91" s="593"/>
      <c r="M91" s="593"/>
      <c r="N91" s="593"/>
      <c r="O91" s="593"/>
      <c r="P91" s="593"/>
      <c r="Q91" s="593"/>
      <c r="R91" s="593"/>
      <c r="S91" s="593"/>
      <c r="T91" s="593"/>
      <c r="U91" s="593"/>
      <c r="V91" s="593"/>
      <c r="W91" s="593"/>
      <c r="X91" s="593"/>
    </row>
  </sheetData>
  <mergeCells count="441">
    <mergeCell ref="W12:W14"/>
    <mergeCell ref="N27:N29"/>
    <mergeCell ref="W27:W29"/>
    <mergeCell ref="B12:B14"/>
    <mergeCell ref="K27:K29"/>
    <mergeCell ref="B72:B74"/>
    <mergeCell ref="N12:N14"/>
    <mergeCell ref="P12:P14"/>
    <mergeCell ref="Q12:Q14"/>
    <mergeCell ref="R12:R14"/>
    <mergeCell ref="S12:S14"/>
    <mergeCell ref="C12:C14"/>
    <mergeCell ref="D12:D14"/>
    <mergeCell ref="E12:E14"/>
    <mergeCell ref="F12:F14"/>
    <mergeCell ref="G12:G14"/>
    <mergeCell ref="H12:H14"/>
    <mergeCell ref="I12:I14"/>
    <mergeCell ref="J12:J14"/>
    <mergeCell ref="K12:K14"/>
    <mergeCell ref="O27:O29"/>
    <mergeCell ref="P27:P29"/>
    <mergeCell ref="Q27:Q29"/>
    <mergeCell ref="R27:R29"/>
    <mergeCell ref="S27:S29"/>
    <mergeCell ref="T27:T29"/>
    <mergeCell ref="U27:U29"/>
    <mergeCell ref="V27:V29"/>
    <mergeCell ref="O12:O14"/>
    <mergeCell ref="T12:T14"/>
    <mergeCell ref="U12:U14"/>
    <mergeCell ref="V12:V14"/>
    <mergeCell ref="B27:B29"/>
    <mergeCell ref="C27:C29"/>
    <mergeCell ref="D27:D29"/>
    <mergeCell ref="E27:E29"/>
    <mergeCell ref="F27:F29"/>
    <mergeCell ref="G27:G29"/>
    <mergeCell ref="H27:H29"/>
    <mergeCell ref="I27:I29"/>
    <mergeCell ref="J27:J29"/>
    <mergeCell ref="G19:G21"/>
    <mergeCell ref="H19:H21"/>
    <mergeCell ref="I19:I21"/>
    <mergeCell ref="J19:J21"/>
    <mergeCell ref="K19:K21"/>
    <mergeCell ref="X37:X40"/>
    <mergeCell ref="M77:X77"/>
    <mergeCell ref="X78:X81"/>
    <mergeCell ref="M62:X62"/>
    <mergeCell ref="X71:X74"/>
    <mergeCell ref="M71:M74"/>
    <mergeCell ref="A1:D1"/>
    <mergeCell ref="E1:H1"/>
    <mergeCell ref="M82:M85"/>
    <mergeCell ref="L82:L85"/>
    <mergeCell ref="L67:L70"/>
    <mergeCell ref="A71:A74"/>
    <mergeCell ref="L63:L66"/>
    <mergeCell ref="A67:A70"/>
    <mergeCell ref="X63:X66"/>
    <mergeCell ref="M63:M66"/>
    <mergeCell ref="N64:N66"/>
    <mergeCell ref="O64:O66"/>
    <mergeCell ref="P64:P66"/>
    <mergeCell ref="Q64:Q66"/>
    <mergeCell ref="R64:R66"/>
    <mergeCell ref="S64:S66"/>
    <mergeCell ref="T64:T66"/>
    <mergeCell ref="K79:K81"/>
    <mergeCell ref="M86:M89"/>
    <mergeCell ref="L87:L89"/>
    <mergeCell ref="B87:B89"/>
    <mergeCell ref="C87:C89"/>
    <mergeCell ref="D87:D89"/>
    <mergeCell ref="E87:E89"/>
    <mergeCell ref="F87:F89"/>
    <mergeCell ref="X82:X85"/>
    <mergeCell ref="X67:X70"/>
    <mergeCell ref="M67:M70"/>
    <mergeCell ref="N68:N70"/>
    <mergeCell ref="O68:O70"/>
    <mergeCell ref="P68:P70"/>
    <mergeCell ref="Q68:Q70"/>
    <mergeCell ref="R68:R70"/>
    <mergeCell ref="S68:S70"/>
    <mergeCell ref="E83:E85"/>
    <mergeCell ref="F83:F85"/>
    <mergeCell ref="G83:G85"/>
    <mergeCell ref="H83:H85"/>
    <mergeCell ref="I83:I85"/>
    <mergeCell ref="J83:J85"/>
    <mergeCell ref="R79:R81"/>
    <mergeCell ref="S79:S81"/>
    <mergeCell ref="A86:A89"/>
    <mergeCell ref="L78:L81"/>
    <mergeCell ref="A82:A85"/>
    <mergeCell ref="A78:A81"/>
    <mergeCell ref="K83:K85"/>
    <mergeCell ref="A77:L77"/>
    <mergeCell ref="M78:M81"/>
    <mergeCell ref="B79:B81"/>
    <mergeCell ref="C79:C81"/>
    <mergeCell ref="D79:D81"/>
    <mergeCell ref="E79:E81"/>
    <mergeCell ref="F79:F81"/>
    <mergeCell ref="G79:G81"/>
    <mergeCell ref="H79:H81"/>
    <mergeCell ref="I79:I81"/>
    <mergeCell ref="J79:J81"/>
    <mergeCell ref="G87:G89"/>
    <mergeCell ref="H87:H89"/>
    <mergeCell ref="I87:I89"/>
    <mergeCell ref="J87:J89"/>
    <mergeCell ref="K87:K89"/>
    <mergeCell ref="B83:B85"/>
    <mergeCell ref="C83:C85"/>
    <mergeCell ref="D83:D85"/>
    <mergeCell ref="Q53:Q55"/>
    <mergeCell ref="R53:R55"/>
    <mergeCell ref="S53:S55"/>
    <mergeCell ref="T53:T55"/>
    <mergeCell ref="U53:U55"/>
    <mergeCell ref="V53:V55"/>
    <mergeCell ref="W53:W55"/>
    <mergeCell ref="M47:X47"/>
    <mergeCell ref="A63:A66"/>
    <mergeCell ref="X56:X59"/>
    <mergeCell ref="M56:M59"/>
    <mergeCell ref="A62:L62"/>
    <mergeCell ref="A48:A51"/>
    <mergeCell ref="E49:E51"/>
    <mergeCell ref="F49:F51"/>
    <mergeCell ref="G49:G51"/>
    <mergeCell ref="H49:H51"/>
    <mergeCell ref="I49:I51"/>
    <mergeCell ref="J49:J51"/>
    <mergeCell ref="U64:U66"/>
    <mergeCell ref="V64:V66"/>
    <mergeCell ref="W64:W66"/>
    <mergeCell ref="M41:M44"/>
    <mergeCell ref="A47:L47"/>
    <mergeCell ref="A56:A59"/>
    <mergeCell ref="L52:L55"/>
    <mergeCell ref="L48:L51"/>
    <mergeCell ref="A52:A55"/>
    <mergeCell ref="X48:X51"/>
    <mergeCell ref="M48:M51"/>
    <mergeCell ref="N49:N51"/>
    <mergeCell ref="O49:O51"/>
    <mergeCell ref="P49:P51"/>
    <mergeCell ref="Q49:Q51"/>
    <mergeCell ref="R49:R51"/>
    <mergeCell ref="S49:S51"/>
    <mergeCell ref="T49:T51"/>
    <mergeCell ref="U49:U51"/>
    <mergeCell ref="V49:V51"/>
    <mergeCell ref="W49:W51"/>
    <mergeCell ref="X52:X55"/>
    <mergeCell ref="M52:M55"/>
    <mergeCell ref="N53:N55"/>
    <mergeCell ref="O53:O55"/>
    <mergeCell ref="P53:P55"/>
    <mergeCell ref="D49:D51"/>
    <mergeCell ref="X33:X36"/>
    <mergeCell ref="A32:L32"/>
    <mergeCell ref="M33:M36"/>
    <mergeCell ref="B34:B36"/>
    <mergeCell ref="C34:C36"/>
    <mergeCell ref="D34:D36"/>
    <mergeCell ref="E34:E36"/>
    <mergeCell ref="X41:X44"/>
    <mergeCell ref="M32:X32"/>
    <mergeCell ref="L37:L40"/>
    <mergeCell ref="A41:A44"/>
    <mergeCell ref="L33:L36"/>
    <mergeCell ref="A37:A40"/>
    <mergeCell ref="L41:L44"/>
    <mergeCell ref="M37:M40"/>
    <mergeCell ref="A33:A36"/>
    <mergeCell ref="N34:N36"/>
    <mergeCell ref="O34:O36"/>
    <mergeCell ref="N42:N44"/>
    <mergeCell ref="K34:K36"/>
    <mergeCell ref="B38:B40"/>
    <mergeCell ref="C38:C40"/>
    <mergeCell ref="D38:D40"/>
    <mergeCell ref="E38:E40"/>
    <mergeCell ref="X18:X21"/>
    <mergeCell ref="M22:M25"/>
    <mergeCell ref="M26:M29"/>
    <mergeCell ref="X22:X25"/>
    <mergeCell ref="W19:W21"/>
    <mergeCell ref="N23:N25"/>
    <mergeCell ref="O23:O25"/>
    <mergeCell ref="P23:P25"/>
    <mergeCell ref="Q23:Q25"/>
    <mergeCell ref="R23:R25"/>
    <mergeCell ref="W23:W25"/>
    <mergeCell ref="N19:N21"/>
    <mergeCell ref="O19:O21"/>
    <mergeCell ref="P19:P21"/>
    <mergeCell ref="Q19:Q21"/>
    <mergeCell ref="R19:R21"/>
    <mergeCell ref="S19:S21"/>
    <mergeCell ref="T19:T21"/>
    <mergeCell ref="U19:U21"/>
    <mergeCell ref="V19:V21"/>
    <mergeCell ref="S23:S25"/>
    <mergeCell ref="T23:T25"/>
    <mergeCell ref="U23:U25"/>
    <mergeCell ref="V23:V25"/>
    <mergeCell ref="A26:A29"/>
    <mergeCell ref="L18:L21"/>
    <mergeCell ref="A22:A25"/>
    <mergeCell ref="L26:L29"/>
    <mergeCell ref="L22:L25"/>
    <mergeCell ref="B23:B25"/>
    <mergeCell ref="C23:C25"/>
    <mergeCell ref="D23:D25"/>
    <mergeCell ref="B19:B21"/>
    <mergeCell ref="C19:C21"/>
    <mergeCell ref="D19:D21"/>
    <mergeCell ref="E19:E21"/>
    <mergeCell ref="F19:F21"/>
    <mergeCell ref="M2:X2"/>
    <mergeCell ref="A18:A21"/>
    <mergeCell ref="X11:X14"/>
    <mergeCell ref="M11:M14"/>
    <mergeCell ref="A17:L17"/>
    <mergeCell ref="M18:M21"/>
    <mergeCell ref="M17:X17"/>
    <mergeCell ref="X7:X10"/>
    <mergeCell ref="M7:M10"/>
    <mergeCell ref="W8:W10"/>
    <mergeCell ref="N8:N10"/>
    <mergeCell ref="O8:O10"/>
    <mergeCell ref="P8:P10"/>
    <mergeCell ref="Q8:Q10"/>
    <mergeCell ref="R8:R10"/>
    <mergeCell ref="S8:S10"/>
    <mergeCell ref="T8:T10"/>
    <mergeCell ref="U8:U10"/>
    <mergeCell ref="V8:V10"/>
    <mergeCell ref="X3:X6"/>
    <mergeCell ref="M3:M6"/>
    <mergeCell ref="N4:N6"/>
    <mergeCell ref="O4:O6"/>
    <mergeCell ref="P4:P6"/>
    <mergeCell ref="Q4:Q6"/>
    <mergeCell ref="R4:R6"/>
    <mergeCell ref="S4:S6"/>
    <mergeCell ref="T4:T6"/>
    <mergeCell ref="U4:U6"/>
    <mergeCell ref="V4:V6"/>
    <mergeCell ref="W4:W6"/>
    <mergeCell ref="L3:L6"/>
    <mergeCell ref="A3:A6"/>
    <mergeCell ref="A2:L2"/>
    <mergeCell ref="A11:A14"/>
    <mergeCell ref="L7:L10"/>
    <mergeCell ref="A7:A10"/>
    <mergeCell ref="B4:B6"/>
    <mergeCell ref="C4:C6"/>
    <mergeCell ref="D4:D6"/>
    <mergeCell ref="E4:E6"/>
    <mergeCell ref="F4:F6"/>
    <mergeCell ref="G4:G6"/>
    <mergeCell ref="H4:H6"/>
    <mergeCell ref="I4:I6"/>
    <mergeCell ref="J4:J6"/>
    <mergeCell ref="K4:K6"/>
    <mergeCell ref="B8:B10"/>
    <mergeCell ref="C8:C10"/>
    <mergeCell ref="D8:D10"/>
    <mergeCell ref="E8:E10"/>
    <mergeCell ref="F8:F10"/>
    <mergeCell ref="G8:G10"/>
    <mergeCell ref="H8:H10"/>
    <mergeCell ref="I8:I10"/>
    <mergeCell ref="J8:J10"/>
    <mergeCell ref="K8:K10"/>
    <mergeCell ref="T79:T81"/>
    <mergeCell ref="U79:U81"/>
    <mergeCell ref="V79:V81"/>
    <mergeCell ref="W79:W81"/>
    <mergeCell ref="N83:N85"/>
    <mergeCell ref="O83:O85"/>
    <mergeCell ref="P83:P85"/>
    <mergeCell ref="Q83:Q85"/>
    <mergeCell ref="R83:R85"/>
    <mergeCell ref="S83:S85"/>
    <mergeCell ref="T83:T85"/>
    <mergeCell ref="U83:U85"/>
    <mergeCell ref="V83:V85"/>
    <mergeCell ref="W83:W85"/>
    <mergeCell ref="N79:N81"/>
    <mergeCell ref="O79:O81"/>
    <mergeCell ref="P79:P81"/>
    <mergeCell ref="Q79:Q81"/>
    <mergeCell ref="N87:N89"/>
    <mergeCell ref="O87:O89"/>
    <mergeCell ref="P87:P89"/>
    <mergeCell ref="Q87:Q89"/>
    <mergeCell ref="R87:R89"/>
    <mergeCell ref="S87:S89"/>
    <mergeCell ref="T87:T89"/>
    <mergeCell ref="U87:U89"/>
    <mergeCell ref="V87:V89"/>
    <mergeCell ref="W87:W89"/>
    <mergeCell ref="B64:B66"/>
    <mergeCell ref="C64:C66"/>
    <mergeCell ref="D64:D66"/>
    <mergeCell ref="E64:E66"/>
    <mergeCell ref="F64:F66"/>
    <mergeCell ref="G64:G66"/>
    <mergeCell ref="H64:H66"/>
    <mergeCell ref="I64:I66"/>
    <mergeCell ref="J64:J66"/>
    <mergeCell ref="K64:K66"/>
    <mergeCell ref="B68:B70"/>
    <mergeCell ref="C68:C70"/>
    <mergeCell ref="D68:D70"/>
    <mergeCell ref="E68:E70"/>
    <mergeCell ref="F68:F70"/>
    <mergeCell ref="G68:G70"/>
    <mergeCell ref="H68:H70"/>
    <mergeCell ref="I68:I70"/>
    <mergeCell ref="J68:J70"/>
    <mergeCell ref="K68:K70"/>
    <mergeCell ref="C72:C74"/>
    <mergeCell ref="D72:D74"/>
    <mergeCell ref="E72:E74"/>
    <mergeCell ref="K72:K74"/>
    <mergeCell ref="C57:C59"/>
    <mergeCell ref="D57:D59"/>
    <mergeCell ref="E57:E59"/>
    <mergeCell ref="F57:F59"/>
    <mergeCell ref="G57:G59"/>
    <mergeCell ref="H57:H59"/>
    <mergeCell ref="I57:I59"/>
    <mergeCell ref="J57:J59"/>
    <mergeCell ref="K57:K59"/>
    <mergeCell ref="F72:F74"/>
    <mergeCell ref="G72:G74"/>
    <mergeCell ref="H72:H74"/>
    <mergeCell ref="I72:I74"/>
    <mergeCell ref="J72:J74"/>
    <mergeCell ref="F38:F40"/>
    <mergeCell ref="G38:G40"/>
    <mergeCell ref="H38:H40"/>
    <mergeCell ref="I38:I40"/>
    <mergeCell ref="J38:J40"/>
    <mergeCell ref="K38:K40"/>
    <mergeCell ref="E23:E25"/>
    <mergeCell ref="F23:F25"/>
    <mergeCell ref="G23:G25"/>
    <mergeCell ref="H23:H25"/>
    <mergeCell ref="I23:I25"/>
    <mergeCell ref="J23:J25"/>
    <mergeCell ref="F34:F36"/>
    <mergeCell ref="G34:G36"/>
    <mergeCell ref="H34:H36"/>
    <mergeCell ref="I34:I36"/>
    <mergeCell ref="J34:J36"/>
    <mergeCell ref="K23:K25"/>
    <mergeCell ref="V34:V36"/>
    <mergeCell ref="W34:W36"/>
    <mergeCell ref="N38:N40"/>
    <mergeCell ref="O38:O40"/>
    <mergeCell ref="P38:P40"/>
    <mergeCell ref="Q38:Q40"/>
    <mergeCell ref="R38:R40"/>
    <mergeCell ref="S38:S40"/>
    <mergeCell ref="T38:T40"/>
    <mergeCell ref="U38:U40"/>
    <mergeCell ref="V38:V40"/>
    <mergeCell ref="W38:W40"/>
    <mergeCell ref="P34:P36"/>
    <mergeCell ref="Q34:Q36"/>
    <mergeCell ref="R34:R36"/>
    <mergeCell ref="S34:S36"/>
    <mergeCell ref="T34:T36"/>
    <mergeCell ref="U34:U36"/>
    <mergeCell ref="W72:W74"/>
    <mergeCell ref="N57:N59"/>
    <mergeCell ref="O57:O59"/>
    <mergeCell ref="P57:P59"/>
    <mergeCell ref="Q57:Q59"/>
    <mergeCell ref="R57:R59"/>
    <mergeCell ref="S57:S59"/>
    <mergeCell ref="T57:T59"/>
    <mergeCell ref="U57:U59"/>
    <mergeCell ref="V57:V59"/>
    <mergeCell ref="W57:W59"/>
    <mergeCell ref="N72:N74"/>
    <mergeCell ref="O72:O74"/>
    <mergeCell ref="P72:P74"/>
    <mergeCell ref="Q72:Q74"/>
    <mergeCell ref="R72:R74"/>
    <mergeCell ref="S72:S74"/>
    <mergeCell ref="T72:T74"/>
    <mergeCell ref="U72:U74"/>
    <mergeCell ref="V72:V74"/>
    <mergeCell ref="T68:T70"/>
    <mergeCell ref="U68:U70"/>
    <mergeCell ref="V68:V70"/>
    <mergeCell ref="W68:W70"/>
    <mergeCell ref="O42:O44"/>
    <mergeCell ref="P42:P44"/>
    <mergeCell ref="Q42:Q44"/>
    <mergeCell ref="R42:R44"/>
    <mergeCell ref="S42:S44"/>
    <mergeCell ref="T42:T44"/>
    <mergeCell ref="U42:U44"/>
    <mergeCell ref="V42:V44"/>
    <mergeCell ref="W42:W44"/>
    <mergeCell ref="K42:K44"/>
    <mergeCell ref="B57:B59"/>
    <mergeCell ref="B42:B44"/>
    <mergeCell ref="C42:C44"/>
    <mergeCell ref="D42:D44"/>
    <mergeCell ref="E42:E44"/>
    <mergeCell ref="F42:F44"/>
    <mergeCell ref="G42:G44"/>
    <mergeCell ref="H42:H44"/>
    <mergeCell ref="I42:I44"/>
    <mergeCell ref="J42:J44"/>
    <mergeCell ref="K49:K51"/>
    <mergeCell ref="B53:B55"/>
    <mergeCell ref="C53:C55"/>
    <mergeCell ref="D53:D55"/>
    <mergeCell ref="E53:E55"/>
    <mergeCell ref="F53:F55"/>
    <mergeCell ref="G53:G55"/>
    <mergeCell ref="H53:H55"/>
    <mergeCell ref="I53:I55"/>
    <mergeCell ref="J53:J55"/>
    <mergeCell ref="K53:K55"/>
    <mergeCell ref="B49:B51"/>
    <mergeCell ref="C49:C51"/>
  </mergeCells>
  <hyperlinks>
    <hyperlink ref="A1" location="'0000'!A1" display="|🔝| To main page" xr:uid="{00000000-0004-0000-0500-000000000000}"/>
    <hyperlink ref="E1:H1" r:id="rId1" display="DONATE" xr:uid="{00000000-0004-0000-0500-000001000000}"/>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1979A-DE63-46DE-8B86-417563A319F9}">
  <dimension ref="B1:O45"/>
  <sheetViews>
    <sheetView view="pageBreakPreview" zoomScale="60" zoomScaleNormal="100" workbookViewId="0">
      <selection activeCell="B7" sqref="B7:M7"/>
    </sheetView>
  </sheetViews>
  <sheetFormatPr defaultRowHeight="77.25" customHeight="1"/>
  <cols>
    <col min="1" max="1" width="9.140625" style="1004"/>
    <col min="2" max="2" width="13.28515625" style="1031" customWidth="1"/>
    <col min="3" max="3" width="16" style="1031" customWidth="1"/>
    <col min="4" max="13" width="19.85546875" style="1004" customWidth="1"/>
    <col min="14" max="14" width="9.140625" style="1004"/>
    <col min="15" max="15" width="9.140625" style="1005"/>
    <col min="16" max="16384" width="9.140625" style="1004"/>
  </cols>
  <sheetData>
    <row r="1" spans="2:15" ht="15"/>
    <row r="2" spans="2:15" ht="15"/>
    <row r="3" spans="2:15" s="1006" customFormat="1" ht="21">
      <c r="B3" s="1032" t="s">
        <v>21774</v>
      </c>
      <c r="C3" s="1033"/>
      <c r="E3" s="1006" t="s">
        <v>21775</v>
      </c>
      <c r="F3" s="1006" t="s">
        <v>21776</v>
      </c>
      <c r="O3" s="1007" t="s">
        <v>21777</v>
      </c>
    </row>
    <row r="4" spans="2:15" s="1008" customFormat="1" ht="77.25" customHeight="1">
      <c r="B4" s="1030" t="s">
        <v>4593</v>
      </c>
      <c r="C4" s="1030" t="s">
        <v>9337</v>
      </c>
      <c r="D4" s="1022" t="s">
        <v>21778</v>
      </c>
      <c r="E4" s="1023">
        <v>2</v>
      </c>
      <c r="F4" s="1023">
        <v>3</v>
      </c>
      <c r="G4" s="1023">
        <v>4</v>
      </c>
      <c r="H4" s="1023">
        <v>5</v>
      </c>
      <c r="I4" s="1023">
        <v>6</v>
      </c>
      <c r="J4" s="1023">
        <v>7</v>
      </c>
      <c r="K4" s="1022" t="s">
        <v>21779</v>
      </c>
      <c r="L4" s="1023">
        <v>9</v>
      </c>
      <c r="M4" s="1023">
        <v>10</v>
      </c>
      <c r="O4" s="1009">
        <v>10</v>
      </c>
    </row>
    <row r="5" spans="2:15" s="1008" customFormat="1" ht="77.25" customHeight="1">
      <c r="B5" s="1030"/>
      <c r="C5" s="1030"/>
      <c r="D5" s="1023">
        <v>11</v>
      </c>
      <c r="E5" s="1023">
        <v>12</v>
      </c>
      <c r="F5" s="1023">
        <v>13</v>
      </c>
      <c r="G5" s="1023">
        <v>14</v>
      </c>
      <c r="H5" s="1023">
        <v>15</v>
      </c>
      <c r="I5" s="1022" t="s">
        <v>21780</v>
      </c>
      <c r="J5" s="1023">
        <v>17</v>
      </c>
      <c r="K5" s="1023">
        <v>18</v>
      </c>
      <c r="L5" s="1023">
        <v>19</v>
      </c>
      <c r="M5" s="1023">
        <v>20</v>
      </c>
      <c r="O5" s="1009">
        <f>O4+10</f>
        <v>20</v>
      </c>
    </row>
    <row r="6" spans="2:15" s="1008" customFormat="1" ht="77.25" customHeight="1">
      <c r="B6" s="1030"/>
      <c r="C6" s="1030"/>
      <c r="D6" s="1023">
        <v>21</v>
      </c>
      <c r="E6" s="1023">
        <v>22</v>
      </c>
      <c r="F6" s="1022" t="s">
        <v>21781</v>
      </c>
      <c r="G6" s="1023">
        <v>24</v>
      </c>
      <c r="H6" s="1023">
        <v>25</v>
      </c>
      <c r="I6" s="1023">
        <v>26</v>
      </c>
      <c r="J6" s="1023">
        <v>27</v>
      </c>
      <c r="K6" s="1023">
        <v>28</v>
      </c>
      <c r="L6" s="1023">
        <v>29</v>
      </c>
      <c r="M6" s="1023">
        <v>30</v>
      </c>
      <c r="O6" s="1009">
        <f>O5+10</f>
        <v>30</v>
      </c>
    </row>
    <row r="7" spans="2:15" ht="17.25">
      <c r="B7" s="1039" t="s">
        <v>9334</v>
      </c>
      <c r="C7" s="1039"/>
      <c r="D7" s="1039"/>
      <c r="E7" s="1039"/>
      <c r="F7" s="1039"/>
      <c r="G7" s="1039"/>
      <c r="H7" s="1039"/>
      <c r="I7" s="1039"/>
      <c r="J7" s="1039"/>
      <c r="K7" s="1039"/>
      <c r="L7" s="1039"/>
      <c r="M7" s="1039"/>
      <c r="O7" s="1005">
        <v>31</v>
      </c>
    </row>
    <row r="8" spans="2:15" s="1008" customFormat="1" ht="77.25" customHeight="1">
      <c r="B8" s="1030" t="s">
        <v>6230</v>
      </c>
      <c r="C8" s="1030" t="s">
        <v>21782</v>
      </c>
      <c r="D8" s="1022" t="s">
        <v>21783</v>
      </c>
      <c r="E8" s="1023">
        <v>2</v>
      </c>
      <c r="F8" s="1023">
        <v>3</v>
      </c>
      <c r="G8" s="1023">
        <v>4</v>
      </c>
      <c r="H8" s="1023">
        <v>5</v>
      </c>
      <c r="I8" s="1023">
        <v>6</v>
      </c>
      <c r="J8" s="1023">
        <v>7</v>
      </c>
      <c r="K8" s="1022" t="s">
        <v>21779</v>
      </c>
      <c r="L8" s="1023">
        <v>9</v>
      </c>
      <c r="M8" s="1023">
        <v>10</v>
      </c>
      <c r="O8" s="1009">
        <f t="shared" ref="O8:O45" si="0">O7+10</f>
        <v>41</v>
      </c>
    </row>
    <row r="9" spans="2:15" s="1008" customFormat="1" ht="77.25" customHeight="1">
      <c r="B9" s="1030"/>
      <c r="C9" s="1030"/>
      <c r="D9" s="1023">
        <v>11</v>
      </c>
      <c r="E9" s="1023">
        <v>12</v>
      </c>
      <c r="F9" s="1023">
        <v>13</v>
      </c>
      <c r="G9" s="1022" t="s">
        <v>21784</v>
      </c>
      <c r="H9" s="1022" t="s">
        <v>21785</v>
      </c>
      <c r="I9" s="1023">
        <v>16</v>
      </c>
      <c r="J9" s="1023">
        <v>17</v>
      </c>
      <c r="K9" s="1023">
        <v>18</v>
      </c>
      <c r="L9" s="1023">
        <v>19</v>
      </c>
      <c r="M9" s="1023">
        <v>20</v>
      </c>
      <c r="O9" s="1009">
        <f t="shared" si="0"/>
        <v>51</v>
      </c>
    </row>
    <row r="10" spans="2:15" s="1008" customFormat="1" ht="77.25" customHeight="1">
      <c r="B10" s="1030"/>
      <c r="C10" s="1030"/>
      <c r="D10" s="1023">
        <v>21</v>
      </c>
      <c r="E10" s="1023">
        <v>22</v>
      </c>
      <c r="F10" s="1022" t="s">
        <v>21781</v>
      </c>
      <c r="G10" s="1023">
        <v>24</v>
      </c>
      <c r="H10" s="1023">
        <v>25</v>
      </c>
      <c r="I10" s="1023">
        <v>26</v>
      </c>
      <c r="J10" s="1023">
        <v>27</v>
      </c>
      <c r="K10" s="1023">
        <v>28</v>
      </c>
      <c r="L10" s="1023">
        <v>29</v>
      </c>
      <c r="M10" s="1022" t="s">
        <v>21786</v>
      </c>
      <c r="O10" s="1009">
        <f t="shared" si="0"/>
        <v>61</v>
      </c>
    </row>
    <row r="11" spans="2:15" s="1008" customFormat="1" ht="77.25" customHeight="1">
      <c r="B11" s="1030" t="s">
        <v>6231</v>
      </c>
      <c r="C11" s="1030" t="s">
        <v>21787</v>
      </c>
      <c r="D11" s="1022" t="s">
        <v>21788</v>
      </c>
      <c r="E11" s="1023">
        <v>2</v>
      </c>
      <c r="F11" s="1023">
        <v>3</v>
      </c>
      <c r="G11" s="1023">
        <v>4</v>
      </c>
      <c r="H11" s="1023">
        <v>5</v>
      </c>
      <c r="I11" s="1023">
        <v>6</v>
      </c>
      <c r="J11" s="1023">
        <v>7</v>
      </c>
      <c r="K11" s="1022" t="s">
        <v>21779</v>
      </c>
      <c r="L11" s="1023">
        <v>9</v>
      </c>
      <c r="M11" s="1023">
        <v>10</v>
      </c>
      <c r="O11" s="1009">
        <f t="shared" si="0"/>
        <v>71</v>
      </c>
    </row>
    <row r="12" spans="2:15" s="1008" customFormat="1" ht="77.25" customHeight="1">
      <c r="B12" s="1030"/>
      <c r="C12" s="1030"/>
      <c r="D12" s="1023">
        <v>11</v>
      </c>
      <c r="E12" s="1023">
        <v>12</v>
      </c>
      <c r="F12" s="1023">
        <v>13</v>
      </c>
      <c r="G12" s="1023">
        <v>14</v>
      </c>
      <c r="H12" s="1023">
        <v>15</v>
      </c>
      <c r="I12" s="1022" t="s">
        <v>21780</v>
      </c>
      <c r="J12" s="1023">
        <v>17</v>
      </c>
      <c r="K12" s="1023">
        <v>18</v>
      </c>
      <c r="L12" s="1024" t="s">
        <v>21789</v>
      </c>
      <c r="M12" s="1024" t="s">
        <v>21790</v>
      </c>
      <c r="O12" s="1009">
        <f t="shared" si="0"/>
        <v>81</v>
      </c>
    </row>
    <row r="13" spans="2:15" s="1008" customFormat="1" ht="77.25" customHeight="1">
      <c r="B13" s="1030"/>
      <c r="C13" s="1030"/>
      <c r="D13" s="1025">
        <v>21</v>
      </c>
      <c r="E13" s="1025">
        <v>22</v>
      </c>
      <c r="F13" s="1024" t="s">
        <v>21781</v>
      </c>
      <c r="G13" s="1025">
        <v>24</v>
      </c>
      <c r="H13" s="1025">
        <v>25</v>
      </c>
      <c r="I13" s="1025">
        <v>26</v>
      </c>
      <c r="J13" s="1025">
        <v>27</v>
      </c>
      <c r="K13" s="1025">
        <v>28</v>
      </c>
      <c r="L13" s="1025">
        <v>29</v>
      </c>
      <c r="M13" s="1024" t="s">
        <v>21791</v>
      </c>
      <c r="O13" s="1009">
        <f t="shared" si="0"/>
        <v>91</v>
      </c>
    </row>
    <row r="14" spans="2:15" s="1008" customFormat="1" ht="77.25" customHeight="1">
      <c r="B14" s="1030" t="s">
        <v>6233</v>
      </c>
      <c r="C14" s="1030" t="s">
        <v>21792</v>
      </c>
      <c r="D14" s="1024" t="s">
        <v>21793</v>
      </c>
      <c r="E14" s="1025">
        <v>2</v>
      </c>
      <c r="F14" s="1025">
        <v>3</v>
      </c>
      <c r="G14" s="1025">
        <v>4</v>
      </c>
      <c r="H14" s="1024" t="s">
        <v>21794</v>
      </c>
      <c r="I14" s="1025">
        <v>6</v>
      </c>
      <c r="J14" s="1024" t="s">
        <v>21795</v>
      </c>
      <c r="K14" s="1024" t="s">
        <v>21779</v>
      </c>
      <c r="L14" s="1025">
        <v>9</v>
      </c>
      <c r="M14" s="1024" t="s">
        <v>21796</v>
      </c>
      <c r="O14" s="1009">
        <f t="shared" si="0"/>
        <v>101</v>
      </c>
    </row>
    <row r="15" spans="2:15" s="1008" customFormat="1" ht="77.25" customHeight="1">
      <c r="B15" s="1030"/>
      <c r="C15" s="1030"/>
      <c r="D15" s="1025">
        <v>11</v>
      </c>
      <c r="E15" s="1025">
        <v>12</v>
      </c>
      <c r="F15" s="1025">
        <v>13</v>
      </c>
      <c r="G15" s="1025">
        <v>14</v>
      </c>
      <c r="H15" s="1025">
        <v>15</v>
      </c>
      <c r="I15" s="1024" t="s">
        <v>21780</v>
      </c>
      <c r="J15" s="1025">
        <v>17</v>
      </c>
      <c r="K15" s="1025">
        <v>18</v>
      </c>
      <c r="L15" s="1025">
        <v>19</v>
      </c>
      <c r="M15" s="1025">
        <v>20</v>
      </c>
      <c r="O15" s="1009">
        <f t="shared" si="0"/>
        <v>111</v>
      </c>
    </row>
    <row r="16" spans="2:15" s="1008" customFormat="1" ht="77.25" customHeight="1">
      <c r="B16" s="1030"/>
      <c r="C16" s="1030"/>
      <c r="D16" s="1025">
        <v>21</v>
      </c>
      <c r="E16" s="1025">
        <v>22</v>
      </c>
      <c r="F16" s="1025">
        <v>23</v>
      </c>
      <c r="G16" s="1024" t="s">
        <v>21797</v>
      </c>
      <c r="H16" s="1025">
        <v>25</v>
      </c>
      <c r="I16" s="1025">
        <v>26</v>
      </c>
      <c r="J16" s="1025">
        <v>27</v>
      </c>
      <c r="K16" s="1025">
        <v>28</v>
      </c>
      <c r="L16" s="1025">
        <v>29</v>
      </c>
      <c r="M16" s="1025">
        <v>30</v>
      </c>
      <c r="O16" s="1009">
        <f t="shared" si="0"/>
        <v>121</v>
      </c>
    </row>
    <row r="17" spans="2:15" ht="17.25">
      <c r="B17" s="1038" t="s">
        <v>9330</v>
      </c>
      <c r="C17" s="1038"/>
      <c r="D17" s="1038"/>
      <c r="E17" s="1038"/>
      <c r="F17" s="1038"/>
      <c r="G17" s="1038"/>
      <c r="H17" s="1038"/>
      <c r="I17" s="1038"/>
      <c r="J17" s="1038"/>
      <c r="K17" s="1038"/>
      <c r="L17" s="1038"/>
      <c r="M17" s="1038"/>
      <c r="O17" s="1010">
        <v>122</v>
      </c>
    </row>
    <row r="18" spans="2:15" s="1008" customFormat="1" ht="77.25" customHeight="1">
      <c r="B18" s="1030" t="s">
        <v>6235</v>
      </c>
      <c r="C18" s="1030" t="s">
        <v>9332</v>
      </c>
      <c r="D18" s="1024" t="s">
        <v>21783</v>
      </c>
      <c r="E18" s="1025">
        <v>2</v>
      </c>
      <c r="F18" s="1025">
        <v>3</v>
      </c>
      <c r="G18" s="1025">
        <v>4</v>
      </c>
      <c r="H18" s="1025">
        <v>5</v>
      </c>
      <c r="I18" s="1024" t="s">
        <v>21798</v>
      </c>
      <c r="J18" s="1025">
        <v>7</v>
      </c>
      <c r="K18" s="1024" t="s">
        <v>21779</v>
      </c>
      <c r="L18" s="1024" t="s">
        <v>21799</v>
      </c>
      <c r="M18" s="1025">
        <v>10</v>
      </c>
      <c r="O18" s="1009">
        <f t="shared" si="0"/>
        <v>132</v>
      </c>
    </row>
    <row r="19" spans="2:15" s="1008" customFormat="1" ht="77.25" customHeight="1">
      <c r="B19" s="1030"/>
      <c r="C19" s="1030"/>
      <c r="D19" s="1025">
        <v>11</v>
      </c>
      <c r="E19" s="1025">
        <v>12</v>
      </c>
      <c r="F19" s="1025">
        <v>13</v>
      </c>
      <c r="G19" s="1025">
        <v>14</v>
      </c>
      <c r="H19" s="1024" t="s">
        <v>21785</v>
      </c>
      <c r="I19" s="1025">
        <v>16</v>
      </c>
      <c r="J19" s="1025">
        <v>17</v>
      </c>
      <c r="K19" s="1025">
        <v>18</v>
      </c>
      <c r="L19" s="1025">
        <v>19</v>
      </c>
      <c r="M19" s="1025">
        <v>20</v>
      </c>
      <c r="O19" s="1009">
        <f t="shared" si="0"/>
        <v>142</v>
      </c>
    </row>
    <row r="20" spans="2:15" s="1008" customFormat="1" ht="77.25" customHeight="1">
      <c r="B20" s="1030"/>
      <c r="C20" s="1030"/>
      <c r="D20" s="1025">
        <v>21</v>
      </c>
      <c r="E20" s="1025">
        <v>22</v>
      </c>
      <c r="F20" s="1024" t="s">
        <v>21781</v>
      </c>
      <c r="G20" s="1025">
        <v>24</v>
      </c>
      <c r="H20" s="1025">
        <v>25</v>
      </c>
      <c r="I20" s="1025">
        <v>26</v>
      </c>
      <c r="J20" s="1025">
        <v>27</v>
      </c>
      <c r="K20" s="1025">
        <v>28</v>
      </c>
      <c r="L20" s="1025">
        <v>29</v>
      </c>
      <c r="M20" s="1025">
        <v>30</v>
      </c>
      <c r="O20" s="1009">
        <f t="shared" si="0"/>
        <v>152</v>
      </c>
    </row>
    <row r="21" spans="2:15" s="1008" customFormat="1" ht="77.25" customHeight="1">
      <c r="B21" s="1030" t="s">
        <v>6240</v>
      </c>
      <c r="C21" s="1030" t="s">
        <v>21800</v>
      </c>
      <c r="D21" s="1024" t="s">
        <v>21801</v>
      </c>
      <c r="E21" s="1025">
        <v>2</v>
      </c>
      <c r="F21" s="1025">
        <v>3</v>
      </c>
      <c r="G21" s="1025">
        <v>4</v>
      </c>
      <c r="H21" s="1025">
        <v>5</v>
      </c>
      <c r="I21" s="1025">
        <v>6</v>
      </c>
      <c r="J21" s="1025">
        <v>7</v>
      </c>
      <c r="K21" s="1024" t="s">
        <v>21779</v>
      </c>
      <c r="L21" s="1025">
        <v>9</v>
      </c>
      <c r="M21" s="1025">
        <v>10</v>
      </c>
      <c r="O21" s="1009">
        <f t="shared" si="0"/>
        <v>162</v>
      </c>
    </row>
    <row r="22" spans="2:15" s="1008" customFormat="1" ht="77.25" customHeight="1">
      <c r="B22" s="1030"/>
      <c r="C22" s="1030"/>
      <c r="D22" s="1025">
        <v>11</v>
      </c>
      <c r="E22" s="1025">
        <v>12</v>
      </c>
      <c r="F22" s="1025">
        <v>13</v>
      </c>
      <c r="G22" s="1024" t="s">
        <v>21802</v>
      </c>
      <c r="H22" s="1025">
        <v>15</v>
      </c>
      <c r="I22" s="1024" t="s">
        <v>21780</v>
      </c>
      <c r="J22" s="1025">
        <v>17</v>
      </c>
      <c r="K22" s="1025">
        <v>18</v>
      </c>
      <c r="L22" s="1025">
        <v>19</v>
      </c>
      <c r="M22" s="1026" t="s">
        <v>21803</v>
      </c>
      <c r="O22" s="1009">
        <f t="shared" si="0"/>
        <v>172</v>
      </c>
    </row>
    <row r="23" spans="2:15" s="1008" customFormat="1" ht="77.25" customHeight="1">
      <c r="B23" s="1030"/>
      <c r="C23" s="1030"/>
      <c r="D23" s="1027">
        <v>21</v>
      </c>
      <c r="E23" s="1027">
        <v>22</v>
      </c>
      <c r="F23" s="1027">
        <v>23</v>
      </c>
      <c r="G23" s="1026" t="s">
        <v>21804</v>
      </c>
      <c r="H23" s="1027">
        <v>25</v>
      </c>
      <c r="I23" s="1027">
        <v>26</v>
      </c>
      <c r="J23" s="1027">
        <v>27</v>
      </c>
      <c r="K23" s="1027">
        <v>28</v>
      </c>
      <c r="L23" s="1027">
        <v>29</v>
      </c>
      <c r="M23" s="1027">
        <v>30</v>
      </c>
      <c r="O23" s="1009">
        <f t="shared" si="0"/>
        <v>182</v>
      </c>
    </row>
    <row r="24" spans="2:15" s="1008" customFormat="1" ht="77.25" customHeight="1">
      <c r="B24" s="1030" t="s">
        <v>6253</v>
      </c>
      <c r="C24" s="1030" t="s">
        <v>9329</v>
      </c>
      <c r="D24" s="1026" t="s">
        <v>21805</v>
      </c>
      <c r="E24" s="1027">
        <v>2</v>
      </c>
      <c r="F24" s="1026" t="s">
        <v>21806</v>
      </c>
      <c r="G24" s="1027">
        <v>4</v>
      </c>
      <c r="H24" s="1026" t="s">
        <v>21807</v>
      </c>
      <c r="I24" s="1027">
        <v>6</v>
      </c>
      <c r="J24" s="1026" t="s">
        <v>21808</v>
      </c>
      <c r="K24" s="1027">
        <v>8</v>
      </c>
      <c r="L24" s="1026" t="s">
        <v>21809</v>
      </c>
      <c r="M24" s="1027">
        <v>10</v>
      </c>
      <c r="O24" s="1009">
        <f t="shared" si="0"/>
        <v>192</v>
      </c>
    </row>
    <row r="25" spans="2:15" s="1008" customFormat="1" ht="77.25" customHeight="1">
      <c r="B25" s="1030"/>
      <c r="C25" s="1030"/>
      <c r="D25" s="1027">
        <v>11</v>
      </c>
      <c r="E25" s="1027">
        <v>12</v>
      </c>
      <c r="F25" s="1027">
        <v>13</v>
      </c>
      <c r="G25" s="1027">
        <v>14</v>
      </c>
      <c r="H25" s="1027">
        <v>15</v>
      </c>
      <c r="I25" s="1026" t="s">
        <v>21780</v>
      </c>
      <c r="J25" s="1027">
        <v>17</v>
      </c>
      <c r="K25" s="1027">
        <v>18</v>
      </c>
      <c r="L25" s="1027">
        <v>19</v>
      </c>
      <c r="M25" s="1027">
        <v>20</v>
      </c>
      <c r="O25" s="1009">
        <f t="shared" si="0"/>
        <v>202</v>
      </c>
    </row>
    <row r="26" spans="2:15" s="1008" customFormat="1" ht="77.25" customHeight="1">
      <c r="B26" s="1030"/>
      <c r="C26" s="1030"/>
      <c r="D26" s="1027">
        <v>21</v>
      </c>
      <c r="E26" s="1027">
        <v>22</v>
      </c>
      <c r="F26" s="1027">
        <v>23</v>
      </c>
      <c r="G26" s="1026" t="s">
        <v>21797</v>
      </c>
      <c r="H26" s="1027">
        <v>25</v>
      </c>
      <c r="I26" s="1027">
        <v>26</v>
      </c>
      <c r="J26" s="1027">
        <v>27</v>
      </c>
      <c r="K26" s="1027">
        <v>28</v>
      </c>
      <c r="L26" s="1027">
        <v>29</v>
      </c>
      <c r="M26" s="1027">
        <v>30</v>
      </c>
      <c r="O26" s="1009">
        <f t="shared" si="0"/>
        <v>212</v>
      </c>
    </row>
    <row r="27" spans="2:15" ht="17.25">
      <c r="B27" s="1036" t="s">
        <v>9326</v>
      </c>
      <c r="C27" s="1036"/>
      <c r="D27" s="1036"/>
      <c r="E27" s="1036"/>
      <c r="F27" s="1036"/>
      <c r="G27" s="1036"/>
      <c r="H27" s="1036"/>
      <c r="I27" s="1036"/>
      <c r="J27" s="1036"/>
      <c r="K27" s="1036"/>
      <c r="L27" s="1036"/>
      <c r="M27" s="1036"/>
      <c r="O27" s="1010">
        <v>213</v>
      </c>
    </row>
    <row r="28" spans="2:15" ht="17.25">
      <c r="B28" s="1037" t="s">
        <v>21810</v>
      </c>
      <c r="C28" s="1037"/>
      <c r="D28" s="1037"/>
      <c r="E28" s="1037"/>
      <c r="F28" s="1037"/>
      <c r="G28" s="1037"/>
      <c r="H28" s="1037"/>
      <c r="I28" s="1037"/>
      <c r="J28" s="1037"/>
      <c r="K28" s="1037"/>
      <c r="L28" s="1037"/>
      <c r="M28" s="1037"/>
      <c r="O28" s="1010">
        <v>214</v>
      </c>
    </row>
    <row r="29" spans="2:15" s="1008" customFormat="1" ht="77.25" customHeight="1">
      <c r="B29" s="1030" t="s">
        <v>14197</v>
      </c>
      <c r="C29" s="1030" t="s">
        <v>9328</v>
      </c>
      <c r="D29" s="1026" t="s">
        <v>21811</v>
      </c>
      <c r="E29" s="1027">
        <v>2</v>
      </c>
      <c r="F29" s="1027">
        <v>3</v>
      </c>
      <c r="G29" s="1027">
        <v>4</v>
      </c>
      <c r="H29" s="1027">
        <v>5</v>
      </c>
      <c r="I29" s="1027">
        <v>6</v>
      </c>
      <c r="J29" s="1026" t="s">
        <v>21812</v>
      </c>
      <c r="K29" s="1027">
        <v>8</v>
      </c>
      <c r="L29" s="1027">
        <v>9</v>
      </c>
      <c r="M29" s="1027">
        <v>10</v>
      </c>
      <c r="O29" s="1009">
        <f t="shared" si="0"/>
        <v>224</v>
      </c>
    </row>
    <row r="30" spans="2:15" s="1008" customFormat="1" ht="77.25" customHeight="1">
      <c r="B30" s="1030"/>
      <c r="C30" s="1030"/>
      <c r="D30" s="1027">
        <v>11</v>
      </c>
      <c r="E30" s="1027">
        <v>12</v>
      </c>
      <c r="F30" s="1027">
        <v>13</v>
      </c>
      <c r="G30" s="1027">
        <v>14</v>
      </c>
      <c r="H30" s="1026" t="s">
        <v>21785</v>
      </c>
      <c r="I30" s="1027">
        <v>16</v>
      </c>
      <c r="J30" s="1027">
        <v>17</v>
      </c>
      <c r="K30" s="1027">
        <v>18</v>
      </c>
      <c r="L30" s="1027">
        <v>19</v>
      </c>
      <c r="M30" s="1027">
        <v>20</v>
      </c>
      <c r="O30" s="1009">
        <f t="shared" si="0"/>
        <v>234</v>
      </c>
    </row>
    <row r="31" spans="2:15" s="1008" customFormat="1" ht="77.25" customHeight="1">
      <c r="B31" s="1030"/>
      <c r="C31" s="1030"/>
      <c r="D31" s="1027">
        <v>21</v>
      </c>
      <c r="E31" s="1026" t="s">
        <v>21813</v>
      </c>
      <c r="F31" s="1027">
        <v>23</v>
      </c>
      <c r="G31" s="1027">
        <v>24</v>
      </c>
      <c r="H31" s="1027">
        <v>25</v>
      </c>
      <c r="I31" s="1027">
        <v>26</v>
      </c>
      <c r="J31" s="1027">
        <v>27</v>
      </c>
      <c r="K31" s="1027">
        <v>28</v>
      </c>
      <c r="L31" s="1027">
        <v>29</v>
      </c>
      <c r="M31" s="1026" t="s">
        <v>21786</v>
      </c>
      <c r="O31" s="1009">
        <f t="shared" si="0"/>
        <v>244</v>
      </c>
    </row>
    <row r="32" spans="2:15" s="1008" customFormat="1" ht="77.25" customHeight="1">
      <c r="B32" s="1030" t="s">
        <v>6300</v>
      </c>
      <c r="C32" s="1030" t="s">
        <v>9327</v>
      </c>
      <c r="D32" s="1027">
        <v>1</v>
      </c>
      <c r="E32" s="1027">
        <v>2</v>
      </c>
      <c r="F32" s="1027">
        <v>3</v>
      </c>
      <c r="G32" s="1027">
        <v>4</v>
      </c>
      <c r="H32" s="1027">
        <v>5</v>
      </c>
      <c r="I32" s="1027">
        <v>6</v>
      </c>
      <c r="J32" s="1027">
        <v>7</v>
      </c>
      <c r="K32" s="1026" t="s">
        <v>21779</v>
      </c>
      <c r="L32" s="1027">
        <v>9</v>
      </c>
      <c r="M32" s="1027">
        <v>10</v>
      </c>
      <c r="O32" s="1009">
        <f t="shared" si="0"/>
        <v>254</v>
      </c>
    </row>
    <row r="33" spans="2:15" s="1008" customFormat="1" ht="77.25" customHeight="1">
      <c r="B33" s="1030"/>
      <c r="C33" s="1030"/>
      <c r="D33" s="1027">
        <v>11</v>
      </c>
      <c r="E33" s="1027">
        <v>12</v>
      </c>
      <c r="F33" s="1027">
        <v>13</v>
      </c>
      <c r="G33" s="1027">
        <v>14</v>
      </c>
      <c r="H33" s="1026" t="s">
        <v>21785</v>
      </c>
      <c r="I33" s="1027">
        <v>16</v>
      </c>
      <c r="J33" s="1027">
        <v>17</v>
      </c>
      <c r="K33" s="1027">
        <v>18</v>
      </c>
      <c r="L33" s="1027">
        <v>19</v>
      </c>
      <c r="M33" s="1027">
        <v>20</v>
      </c>
      <c r="O33" s="1009">
        <f t="shared" si="0"/>
        <v>264</v>
      </c>
    </row>
    <row r="34" spans="2:15" s="1008" customFormat="1" ht="77.25" customHeight="1">
      <c r="B34" s="1030"/>
      <c r="C34" s="1030"/>
      <c r="D34" s="1028" t="s">
        <v>21814</v>
      </c>
      <c r="E34" s="1029">
        <v>22</v>
      </c>
      <c r="F34" s="1028" t="s">
        <v>21781</v>
      </c>
      <c r="G34" s="1029">
        <v>24</v>
      </c>
      <c r="H34" s="1029">
        <v>25</v>
      </c>
      <c r="I34" s="1029">
        <v>26</v>
      </c>
      <c r="J34" s="1029">
        <v>27</v>
      </c>
      <c r="K34" s="1029">
        <v>28</v>
      </c>
      <c r="L34" s="1029">
        <v>29</v>
      </c>
      <c r="M34" s="1028" t="s">
        <v>21786</v>
      </c>
      <c r="O34" s="1009">
        <f t="shared" si="0"/>
        <v>274</v>
      </c>
    </row>
    <row r="35" spans="2:15" ht="17.25">
      <c r="B35" s="1035" t="s">
        <v>18792</v>
      </c>
      <c r="C35" s="1035"/>
      <c r="D35" s="1035"/>
      <c r="E35" s="1035"/>
      <c r="F35" s="1035"/>
      <c r="G35" s="1035"/>
      <c r="H35" s="1035"/>
      <c r="I35" s="1035"/>
      <c r="J35" s="1035"/>
      <c r="K35" s="1035"/>
      <c r="L35" s="1035"/>
      <c r="M35" s="1035"/>
      <c r="O35" s="1010">
        <v>275</v>
      </c>
    </row>
    <row r="36" spans="2:15" s="1008" customFormat="1" ht="77.25" customHeight="1">
      <c r="B36" s="1030" t="s">
        <v>6259</v>
      </c>
      <c r="C36" s="1030" t="s">
        <v>21815</v>
      </c>
      <c r="D36" s="1029">
        <v>1</v>
      </c>
      <c r="E36" s="1029">
        <v>2</v>
      </c>
      <c r="F36" s="1028" t="s">
        <v>21816</v>
      </c>
      <c r="G36" s="1029">
        <v>4</v>
      </c>
      <c r="H36" s="1029">
        <v>5</v>
      </c>
      <c r="I36" s="1029">
        <v>6</v>
      </c>
      <c r="J36" s="1028" t="s">
        <v>21817</v>
      </c>
      <c r="K36" s="1029">
        <v>8</v>
      </c>
      <c r="L36" s="1029">
        <v>9</v>
      </c>
      <c r="M36" s="1028" t="s">
        <v>21818</v>
      </c>
      <c r="O36" s="1009">
        <f t="shared" si="0"/>
        <v>285</v>
      </c>
    </row>
    <row r="37" spans="2:15" s="1008" customFormat="1" ht="77.25" customHeight="1">
      <c r="B37" s="1030"/>
      <c r="C37" s="1030"/>
      <c r="D37" s="1029">
        <v>11</v>
      </c>
      <c r="E37" s="1029">
        <v>12</v>
      </c>
      <c r="F37" s="1029">
        <v>13</v>
      </c>
      <c r="G37" s="1029">
        <v>14</v>
      </c>
      <c r="H37" s="1028" t="s">
        <v>21785</v>
      </c>
      <c r="I37" s="1029">
        <v>16</v>
      </c>
      <c r="J37" s="1029">
        <v>17</v>
      </c>
      <c r="K37" s="1029">
        <v>18</v>
      </c>
      <c r="L37" s="1029">
        <v>19</v>
      </c>
      <c r="M37" s="1028" t="s">
        <v>21819</v>
      </c>
      <c r="O37" s="1009">
        <f t="shared" si="0"/>
        <v>295</v>
      </c>
    </row>
    <row r="38" spans="2:15" s="1008" customFormat="1" ht="77.25" customHeight="1">
      <c r="B38" s="1030"/>
      <c r="C38" s="1030"/>
      <c r="D38" s="1029">
        <v>21</v>
      </c>
      <c r="E38" s="1028" t="s">
        <v>21813</v>
      </c>
      <c r="F38" s="1029">
        <v>23</v>
      </c>
      <c r="G38" s="1029">
        <v>24</v>
      </c>
      <c r="H38" s="1029">
        <v>25</v>
      </c>
      <c r="I38" s="1029">
        <v>26</v>
      </c>
      <c r="J38" s="1029">
        <v>27</v>
      </c>
      <c r="K38" s="1029">
        <v>28</v>
      </c>
      <c r="L38" s="1029">
        <v>29</v>
      </c>
      <c r="M38" s="1028" t="s">
        <v>21820</v>
      </c>
      <c r="O38" s="1009">
        <f t="shared" si="0"/>
        <v>305</v>
      </c>
    </row>
    <row r="39" spans="2:15" s="1008" customFormat="1" ht="77.25" customHeight="1">
      <c r="B39" s="1030" t="s">
        <v>6217</v>
      </c>
      <c r="C39" s="1030" t="s">
        <v>9324</v>
      </c>
      <c r="D39" s="1029">
        <v>1</v>
      </c>
      <c r="E39" s="1029">
        <v>2</v>
      </c>
      <c r="F39" s="1029">
        <v>3</v>
      </c>
      <c r="G39" s="1029">
        <v>4</v>
      </c>
      <c r="H39" s="1029">
        <v>5</v>
      </c>
      <c r="I39" s="1029">
        <v>6</v>
      </c>
      <c r="J39" s="1028" t="s">
        <v>21812</v>
      </c>
      <c r="K39" s="1029">
        <v>8</v>
      </c>
      <c r="L39" s="1029">
        <v>9</v>
      </c>
      <c r="M39" s="1029">
        <v>10</v>
      </c>
      <c r="O39" s="1009">
        <f t="shared" si="0"/>
        <v>315</v>
      </c>
    </row>
    <row r="40" spans="2:15" s="1008" customFormat="1" ht="77.25" customHeight="1">
      <c r="B40" s="1030"/>
      <c r="C40" s="1030"/>
      <c r="D40" s="1029">
        <v>11</v>
      </c>
      <c r="E40" s="1029">
        <v>12</v>
      </c>
      <c r="F40" s="1029">
        <v>13</v>
      </c>
      <c r="G40" s="1029">
        <v>14</v>
      </c>
      <c r="H40" s="1028" t="s">
        <v>21785</v>
      </c>
      <c r="I40" s="1029">
        <v>16</v>
      </c>
      <c r="J40" s="1029">
        <v>17</v>
      </c>
      <c r="K40" s="1029">
        <v>18</v>
      </c>
      <c r="L40" s="1029">
        <v>19</v>
      </c>
      <c r="M40" s="1029">
        <v>20</v>
      </c>
      <c r="O40" s="1009">
        <f t="shared" si="0"/>
        <v>325</v>
      </c>
    </row>
    <row r="41" spans="2:15" s="1008" customFormat="1" ht="77.25" customHeight="1">
      <c r="B41" s="1030"/>
      <c r="C41" s="1030"/>
      <c r="D41" s="1029">
        <v>21</v>
      </c>
      <c r="E41" s="1029">
        <v>22</v>
      </c>
      <c r="F41" s="1028" t="s">
        <v>21781</v>
      </c>
      <c r="G41" s="1029">
        <v>24</v>
      </c>
      <c r="H41" s="1029">
        <v>25</v>
      </c>
      <c r="I41" s="1029">
        <v>26</v>
      </c>
      <c r="J41" s="1029">
        <v>27</v>
      </c>
      <c r="K41" s="1029">
        <v>28</v>
      </c>
      <c r="L41" s="1029">
        <v>29</v>
      </c>
      <c r="M41" s="1028" t="s">
        <v>21786</v>
      </c>
      <c r="O41" s="1009">
        <f t="shared" si="0"/>
        <v>335</v>
      </c>
    </row>
    <row r="42" spans="2:15" ht="17.25">
      <c r="B42" s="1034" t="s">
        <v>12269</v>
      </c>
      <c r="C42" s="1034"/>
      <c r="D42" s="1034"/>
      <c r="E42" s="1034"/>
      <c r="F42" s="1034"/>
      <c r="G42" s="1034"/>
      <c r="H42" s="1034"/>
      <c r="I42" s="1034"/>
      <c r="J42" s="1034"/>
      <c r="K42" s="1034"/>
      <c r="L42" s="1034"/>
      <c r="M42" s="1034"/>
      <c r="O42" s="1010">
        <v>336</v>
      </c>
    </row>
    <row r="43" spans="2:15" s="1008" customFormat="1" ht="77.25" customHeight="1">
      <c r="B43" s="1030" t="s">
        <v>6274</v>
      </c>
      <c r="C43" s="1030" t="s">
        <v>9323</v>
      </c>
      <c r="D43" s="1029">
        <v>1</v>
      </c>
      <c r="E43" s="1029">
        <v>2</v>
      </c>
      <c r="F43" s="1029">
        <v>3</v>
      </c>
      <c r="G43" s="1029">
        <v>4</v>
      </c>
      <c r="H43" s="1029">
        <v>5</v>
      </c>
      <c r="I43" s="1029">
        <v>6</v>
      </c>
      <c r="J43" s="1028" t="s">
        <v>21812</v>
      </c>
      <c r="K43" s="1029">
        <v>8</v>
      </c>
      <c r="L43" s="1029">
        <v>9</v>
      </c>
      <c r="M43" s="1029">
        <v>10</v>
      </c>
      <c r="O43" s="1009">
        <f t="shared" si="0"/>
        <v>346</v>
      </c>
    </row>
    <row r="44" spans="2:15" s="1008" customFormat="1" ht="77.25" customHeight="1">
      <c r="B44" s="1030"/>
      <c r="C44" s="1030"/>
      <c r="D44" s="1029">
        <v>11</v>
      </c>
      <c r="E44" s="1029">
        <v>12</v>
      </c>
      <c r="F44" s="1029">
        <v>13</v>
      </c>
      <c r="G44" s="1029">
        <v>14</v>
      </c>
      <c r="H44" s="1028" t="s">
        <v>21785</v>
      </c>
      <c r="I44" s="1029">
        <v>16</v>
      </c>
      <c r="J44" s="1029">
        <v>17</v>
      </c>
      <c r="K44" s="1029">
        <v>18</v>
      </c>
      <c r="L44" s="1029">
        <v>19</v>
      </c>
      <c r="M44" s="1022" t="s">
        <v>21821</v>
      </c>
      <c r="O44" s="1009">
        <f t="shared" si="0"/>
        <v>356</v>
      </c>
    </row>
    <row r="45" spans="2:15" s="1008" customFormat="1" ht="77.25" customHeight="1">
      <c r="B45" s="1030"/>
      <c r="C45" s="1030"/>
      <c r="D45" s="1023">
        <v>21</v>
      </c>
      <c r="E45" s="1022" t="s">
        <v>21813</v>
      </c>
      <c r="F45" s="1023">
        <v>23</v>
      </c>
      <c r="G45" s="1023">
        <v>24</v>
      </c>
      <c r="H45" s="1023">
        <v>25</v>
      </c>
      <c r="I45" s="1023">
        <v>26</v>
      </c>
      <c r="J45" s="1023">
        <v>27</v>
      </c>
      <c r="K45" s="1023">
        <v>28</v>
      </c>
      <c r="L45" s="1023">
        <v>29</v>
      </c>
      <c r="M45" s="1022" t="s">
        <v>21786</v>
      </c>
      <c r="O45" s="1009">
        <f t="shared" si="0"/>
        <v>366</v>
      </c>
    </row>
  </sheetData>
  <mergeCells count="30">
    <mergeCell ref="B42:M42"/>
    <mergeCell ref="B43:B45"/>
    <mergeCell ref="C43:C45"/>
    <mergeCell ref="B32:B34"/>
    <mergeCell ref="C32:C34"/>
    <mergeCell ref="B35:M35"/>
    <mergeCell ref="B36:B38"/>
    <mergeCell ref="C36:C38"/>
    <mergeCell ref="B39:B41"/>
    <mergeCell ref="C39:C41"/>
    <mergeCell ref="B24:B26"/>
    <mergeCell ref="C24:C26"/>
    <mergeCell ref="B27:M27"/>
    <mergeCell ref="B28:M28"/>
    <mergeCell ref="B29:B31"/>
    <mergeCell ref="C29:C31"/>
    <mergeCell ref="B14:B16"/>
    <mergeCell ref="C14:C16"/>
    <mergeCell ref="B17:M17"/>
    <mergeCell ref="B18:B20"/>
    <mergeCell ref="C18:C20"/>
    <mergeCell ref="B21:B23"/>
    <mergeCell ref="C21:C23"/>
    <mergeCell ref="B4:B6"/>
    <mergeCell ref="C4:C6"/>
    <mergeCell ref="B7:M7"/>
    <mergeCell ref="B8:B10"/>
    <mergeCell ref="C8:C10"/>
    <mergeCell ref="B11:B13"/>
    <mergeCell ref="C11:C13"/>
  </mergeCells>
  <printOptions horizontalCentered="1" verticalCentered="1"/>
  <pageMargins left="0.25" right="0.25" top="0.75" bottom="0.75" header="0.3" footer="0.3"/>
  <pageSetup scale="45"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Аркуш5">
    <tabColor rgb="FFFF0000"/>
  </sheetPr>
  <dimension ref="A1:AB547"/>
  <sheetViews>
    <sheetView topLeftCell="B112" workbookViewId="0">
      <selection activeCell="J75" sqref="J75"/>
    </sheetView>
  </sheetViews>
  <sheetFormatPr defaultRowHeight="15"/>
  <cols>
    <col min="1" max="8" width="10.7109375" customWidth="1"/>
    <col min="10" max="11" width="17.5703125" customWidth="1"/>
    <col min="12" max="12" width="21.140625" customWidth="1"/>
    <col min="13" max="13" width="23.28515625" customWidth="1"/>
    <col min="14" max="14" width="38.28515625" customWidth="1"/>
    <col min="15" max="15" width="26.85546875" customWidth="1"/>
    <col min="16" max="16" width="19.85546875" customWidth="1"/>
    <col min="17" max="17" width="10" customWidth="1"/>
  </cols>
  <sheetData>
    <row r="1" spans="1:28" ht="23.25">
      <c r="A1" s="850" t="s">
        <v>14028</v>
      </c>
      <c r="B1" s="850"/>
      <c r="C1" s="850"/>
      <c r="D1" s="850"/>
      <c r="E1" s="797" t="s">
        <v>14040</v>
      </c>
      <c r="F1" s="798"/>
      <c r="G1" s="798"/>
      <c r="H1" s="798"/>
    </row>
    <row r="2" spans="1:28">
      <c r="A2" s="851" t="s">
        <v>15402</v>
      </c>
      <c r="B2" s="851"/>
      <c r="C2" s="851"/>
    </row>
    <row r="3" spans="1:28">
      <c r="A3" s="851"/>
      <c r="B3" s="851"/>
      <c r="C3" s="851"/>
    </row>
    <row r="4" spans="1:28" ht="18.75">
      <c r="A4" s="852" t="s">
        <v>15409</v>
      </c>
      <c r="B4" s="852"/>
      <c r="C4" s="852"/>
    </row>
    <row r="5" spans="1:28" ht="18.75">
      <c r="A5" s="852" t="s">
        <v>14209</v>
      </c>
      <c r="B5" s="852"/>
      <c r="C5" s="852"/>
    </row>
    <row r="6" spans="1:28" ht="25.5">
      <c r="A6" s="852" t="s">
        <v>15410</v>
      </c>
      <c r="B6" s="852"/>
      <c r="C6" s="852"/>
      <c r="J6" s="846" t="s">
        <v>12033</v>
      </c>
      <c r="K6" s="847"/>
      <c r="L6" s="847"/>
      <c r="M6" s="847"/>
      <c r="N6" s="847"/>
      <c r="O6" s="847"/>
      <c r="P6" s="847"/>
      <c r="Q6" s="847"/>
      <c r="R6" s="847"/>
      <c r="T6" s="848" t="s">
        <v>12036</v>
      </c>
      <c r="U6" s="849"/>
    </row>
    <row r="7" spans="1:28" ht="18.75">
      <c r="A7" s="852"/>
      <c r="B7" s="852"/>
      <c r="C7" s="852"/>
      <c r="J7" s="792" t="s">
        <v>3880</v>
      </c>
      <c r="K7" s="792" t="s">
        <v>12892</v>
      </c>
      <c r="L7" s="792" t="s">
        <v>2821</v>
      </c>
      <c r="M7" s="792" t="s">
        <v>12265</v>
      </c>
      <c r="N7" s="792" t="s">
        <v>2823</v>
      </c>
      <c r="O7" s="792" t="s">
        <v>12274</v>
      </c>
      <c r="P7" s="792" t="s">
        <v>12275</v>
      </c>
      <c r="Q7" s="792" t="s">
        <v>12266</v>
      </c>
      <c r="R7" s="792" t="s">
        <v>1483</v>
      </c>
      <c r="T7" s="193" t="s">
        <v>4087</v>
      </c>
      <c r="U7" s="193" t="s">
        <v>2821</v>
      </c>
      <c r="W7" s="193" t="s">
        <v>4087</v>
      </c>
      <c r="X7" s="193" t="s">
        <v>2821</v>
      </c>
    </row>
    <row r="8" spans="1:28" s="730" customFormat="1" ht="18.75">
      <c r="A8" s="852"/>
      <c r="B8" s="852"/>
      <c r="C8" s="852"/>
      <c r="D8"/>
      <c r="E8"/>
      <c r="F8"/>
      <c r="G8"/>
      <c r="H8"/>
      <c r="I8"/>
      <c r="J8" s="58" t="s">
        <v>12091</v>
      </c>
      <c r="K8" s="58"/>
      <c r="L8" s="58" t="str">
        <f>LEFT(J8,FIND(":",J8,1)-1)</f>
        <v>Sunrise Service</v>
      </c>
      <c r="M8" s="58" t="str">
        <f>LEFT(RIGHT(J8,LEN(J8)-FIND(":",J8,1)-1),FIND(".",RIGHT(J8,LEN(J8)-FIND(":",J8,1)-1),1)-1)</f>
        <v>Lathander</v>
      </c>
      <c r="N8" s="58" t="str">
        <f>RIGHT(J8,LEN(J8)-LEN(L8)-LEN(M8)-4)</f>
        <v>Welcoming rites to Lathander as the day begins.</v>
      </c>
      <c r="O8" s="58" t="s">
        <v>5074</v>
      </c>
      <c r="P8" s="58"/>
      <c r="Q8" s="58"/>
      <c r="R8" s="58" t="s">
        <v>12034</v>
      </c>
      <c r="T8" s="734">
        <v>1</v>
      </c>
      <c r="U8" s="734" t="str">
        <f>'01_CalendarV1'!D4</f>
        <v>Hammer</v>
      </c>
      <c r="W8" s="734" t="s">
        <v>12284</v>
      </c>
      <c r="X8" s="734" t="s">
        <v>12285</v>
      </c>
      <c r="Y8" s="730" t="s">
        <v>12153</v>
      </c>
    </row>
    <row r="9" spans="1:28" s="730" customFormat="1" ht="18.75">
      <c r="A9" s="852"/>
      <c r="B9" s="852"/>
      <c r="C9" s="852"/>
      <c r="D9"/>
      <c r="E9"/>
      <c r="F9"/>
      <c r="G9"/>
      <c r="H9"/>
      <c r="I9"/>
      <c r="J9" s="58" t="s">
        <v>12092</v>
      </c>
      <c r="K9" s="58"/>
      <c r="L9" s="58" t="str">
        <f t="shared" ref="L9:L72" si="0">LEFT(J9,FIND(":",J9,1)-1)</f>
        <v>Twilight Service</v>
      </c>
      <c r="M9" s="58" t="str">
        <f t="shared" ref="M9:M72" si="1">LEFT(RIGHT(J9,LEN(J9)-FIND(":",J9,1)-1),FIND(".",RIGHT(J9,LEN(J9)-FIND(":",J9,1)-1),1)-1)</f>
        <v>Lathander</v>
      </c>
      <c r="N9" s="58" t="str">
        <f t="shared" ref="N9:N72" si="2">RIGHT(J9,LEN(J9)-LEN(L9)-LEN(M9)-4)</f>
        <v>Solemn rites asking Lathander to watch over his faithful as the night comes.</v>
      </c>
      <c r="O9" s="58" t="s">
        <v>5074</v>
      </c>
      <c r="P9" s="58"/>
      <c r="Q9" s="58"/>
      <c r="R9" s="58" t="s">
        <v>12034</v>
      </c>
      <c r="T9" s="734">
        <v>2</v>
      </c>
      <c r="U9" s="734" t="str">
        <f>'01_CalendarV1'!O4</f>
        <v>Alturiak</v>
      </c>
      <c r="W9" s="734" t="s">
        <v>11465</v>
      </c>
      <c r="X9" s="734" t="s">
        <v>12286</v>
      </c>
    </row>
    <row r="10" spans="1:28" s="730" customFormat="1" ht="18.75">
      <c r="A10" s="852"/>
      <c r="B10" s="852"/>
      <c r="C10" s="852"/>
      <c r="D10"/>
      <c r="E10"/>
      <c r="F10"/>
      <c r="G10"/>
      <c r="H10"/>
      <c r="I10"/>
      <c r="J10" s="58" t="s">
        <v>12093</v>
      </c>
      <c r="K10" s="58"/>
      <c r="L10" s="58" t="str">
        <f t="shared" si="0"/>
        <v>The Lady's Appeasement</v>
      </c>
      <c r="M10" s="58" t="str">
        <f t="shared" si="1"/>
        <v>Leira</v>
      </c>
      <c r="N10" s="58" t="str">
        <f t="shared" si="2"/>
        <v>A daily opportunity to offer sacrifices to Leira, praying that she avert her caprices, and bless those who engage in deceit or who attempt to see through deceit.</v>
      </c>
      <c r="O10" s="58" t="s">
        <v>5074</v>
      </c>
      <c r="P10" s="58"/>
      <c r="Q10" s="58"/>
      <c r="R10" s="58" t="s">
        <v>12034</v>
      </c>
      <c r="T10" s="734">
        <v>3</v>
      </c>
      <c r="U10" s="734" t="str">
        <f>'01_CalendarV1'!Z4</f>
        <v>Ches</v>
      </c>
      <c r="W10" s="734" t="s">
        <v>12298</v>
      </c>
      <c r="X10" s="734" t="s">
        <v>12287</v>
      </c>
    </row>
    <row r="11" spans="1:28" s="730" customFormat="1" ht="18.75">
      <c r="A11" s="852"/>
      <c r="B11" s="852"/>
      <c r="C11" s="852"/>
      <c r="D11"/>
      <c r="E11"/>
      <c r="F11"/>
      <c r="G11"/>
      <c r="H11"/>
      <c r="I11"/>
      <c r="J11" s="58" t="s">
        <v>12094</v>
      </c>
      <c r="K11" s="58"/>
      <c r="L11" s="58" t="str">
        <f t="shared" si="0"/>
        <v>Sunset Prayers</v>
      </c>
      <c r="M11" s="58" t="str">
        <f t="shared" si="1"/>
        <v>Mask</v>
      </c>
      <c r="N11" s="58" t="str">
        <f t="shared" si="2"/>
        <v>Rites in which worshipers kneel before altar to Mask. Worshipers offer coins to low-ranking clergy, low-ranking clergy offer them to high-ranking clergy, and the high priest offers a single coin to the most destitute of worshipers present.</v>
      </c>
      <c r="O11" s="58" t="s">
        <v>5074</v>
      </c>
      <c r="P11" s="58"/>
      <c r="Q11" s="58"/>
      <c r="R11" s="58" t="s">
        <v>12034</v>
      </c>
      <c r="T11" s="734">
        <v>4</v>
      </c>
      <c r="U11" s="734" t="str">
        <f>'01_CalendarV1'!D12</f>
        <v>Tarsakh</v>
      </c>
      <c r="W11" s="734" t="s">
        <v>12299</v>
      </c>
      <c r="X11" s="734" t="s">
        <v>12288</v>
      </c>
    </row>
    <row r="12" spans="1:28" s="730" customFormat="1" ht="18.75">
      <c r="A12" s="852"/>
      <c r="B12" s="852"/>
      <c r="C12" s="852"/>
      <c r="D12"/>
      <c r="E12"/>
      <c r="F12"/>
      <c r="G12"/>
      <c r="H12"/>
      <c r="I12"/>
      <c r="J12" s="58" t="s">
        <v>12095</v>
      </c>
      <c r="K12" s="58"/>
      <c r="L12" s="58" t="str">
        <f t="shared" si="0"/>
        <v>The Dusking</v>
      </c>
      <c r="M12" s="58" t="str">
        <f t="shared" si="1"/>
        <v>Myrkul</v>
      </c>
      <c r="N12" s="58" t="str">
        <f t="shared" si="2"/>
        <v>A rite to remind mortals how closely death walks, involving a floating skull onto which were sprinkled pinches of cremains and grave dirt, with each sacrifice marked by the tolling of a funereal bell.</v>
      </c>
      <c r="O12" s="58" t="s">
        <v>5074</v>
      </c>
      <c r="P12" s="58"/>
      <c r="Q12" s="58"/>
      <c r="R12" s="58" t="s">
        <v>12034</v>
      </c>
      <c r="T12" s="734">
        <v>5</v>
      </c>
      <c r="U12" s="734" t="str">
        <f>'01_CalendarV1'!O12</f>
        <v>Mirtul</v>
      </c>
      <c r="W12" s="734" t="s">
        <v>9328</v>
      </c>
      <c r="X12" s="734" t="s">
        <v>12289</v>
      </c>
      <c r="AB12" s="730" t="s">
        <v>12154</v>
      </c>
    </row>
    <row r="13" spans="1:28" s="730" customFormat="1">
      <c r="A13"/>
      <c r="B13"/>
      <c r="C13"/>
      <c r="D13"/>
      <c r="E13"/>
      <c r="F13"/>
      <c r="G13"/>
      <c r="H13"/>
      <c r="I13"/>
      <c r="J13" s="58" t="s">
        <v>12096</v>
      </c>
      <c r="K13" s="58"/>
      <c r="L13" s="58" t="str">
        <f t="shared" si="0"/>
        <v>The Binding</v>
      </c>
      <c r="M13" s="58" t="str">
        <f t="shared" si="1"/>
        <v>Oghma</v>
      </c>
      <c r="N13" s="58" t="str">
        <f t="shared" si="2"/>
        <v>One of the "Cornerstones of the Day," the Binding is a morning service in which the symbols of Oghma are written in the dirt, in ashes upon the altar, or on any other medium, which prayers are intoned.</v>
      </c>
      <c r="O13" s="58" t="s">
        <v>5074</v>
      </c>
      <c r="P13" s="58"/>
      <c r="Q13" s="58"/>
      <c r="R13" s="58" t="s">
        <v>12034</v>
      </c>
      <c r="T13" s="734">
        <v>6</v>
      </c>
      <c r="U13" s="734" t="str">
        <f>'01_CalendarV1'!Z12</f>
        <v>Kythorn</v>
      </c>
      <c r="W13" s="734" t="s">
        <v>12300</v>
      </c>
      <c r="X13" s="734" t="s">
        <v>12290</v>
      </c>
    </row>
    <row r="14" spans="1:28" s="730" customFormat="1">
      <c r="A14"/>
      <c r="B14"/>
      <c r="C14"/>
      <c r="D14"/>
      <c r="E14"/>
      <c r="F14"/>
      <c r="G14"/>
      <c r="H14"/>
      <c r="I14"/>
      <c r="J14" s="58" t="s">
        <v>12097</v>
      </c>
      <c r="K14" s="58"/>
      <c r="L14" s="58" t="str">
        <f t="shared" si="0"/>
        <v>The Covenant</v>
      </c>
      <c r="M14" s="58" t="str">
        <f t="shared" si="1"/>
        <v>Oghma</v>
      </c>
      <c r="N14" s="58"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O14" s="58" t="s">
        <v>5074</v>
      </c>
      <c r="P14" s="58"/>
      <c r="Q14" s="58"/>
      <c r="R14" s="58" t="s">
        <v>12034</v>
      </c>
      <c r="T14" s="734">
        <v>7</v>
      </c>
      <c r="U14" s="734" t="str">
        <f>'01_CalendarV1'!D20</f>
        <v>Flamerule</v>
      </c>
      <c r="W14" s="734" t="s">
        <v>12301</v>
      </c>
      <c r="X14" s="734" t="s">
        <v>12291</v>
      </c>
    </row>
    <row r="15" spans="1:28" s="730" customFormat="1">
      <c r="A15"/>
      <c r="B15"/>
      <c r="C15"/>
      <c r="D15"/>
      <c r="E15"/>
      <c r="F15"/>
      <c r="G15"/>
      <c r="H15"/>
      <c r="I15"/>
      <c r="J15" s="58" t="s">
        <v>12098</v>
      </c>
      <c r="K15" s="58"/>
      <c r="L15" s="58" t="str">
        <f t="shared" si="0"/>
        <v>Nightfall</v>
      </c>
      <c r="M15" s="58" t="str">
        <f t="shared" si="1"/>
        <v>Shar</v>
      </c>
      <c r="N15" s="58"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O15" s="58" t="s">
        <v>5074</v>
      </c>
      <c r="P15" s="58"/>
      <c r="Q15" s="58"/>
      <c r="R15" s="58" t="s">
        <v>12034</v>
      </c>
      <c r="T15" s="734">
        <v>8</v>
      </c>
      <c r="U15" s="734" t="str">
        <f>'01_CalendarV1'!O20</f>
        <v>Eleasias</v>
      </c>
      <c r="W15" s="734" t="s">
        <v>12302</v>
      </c>
      <c r="X15" s="734" t="s">
        <v>12292</v>
      </c>
    </row>
    <row r="16" spans="1:28" s="730" customFormat="1">
      <c r="A16"/>
      <c r="B16"/>
      <c r="C16"/>
      <c r="D16"/>
      <c r="E16"/>
      <c r="F16"/>
      <c r="G16"/>
      <c r="H16"/>
      <c r="I16"/>
      <c r="J16" s="58" t="s">
        <v>12099</v>
      </c>
      <c r="K16" s="58"/>
      <c r="L16" s="58" t="str">
        <f t="shared" si="0"/>
        <v>Song of the Sword</v>
      </c>
      <c r="M16" s="58" t="str">
        <f t="shared" si="1"/>
        <v>Tempus</v>
      </c>
      <c r="N16" s="58" t="str">
        <f t="shared" si="2"/>
        <v>A rousing holy battle chant performed just after dark in temples, invoking Tempus' strength of arms through the night and unto the following day.</v>
      </c>
      <c r="O16" s="58" t="s">
        <v>5074</v>
      </c>
      <c r="P16" s="58"/>
      <c r="Q16" s="58"/>
      <c r="R16" s="58" t="s">
        <v>12034</v>
      </c>
      <c r="T16" s="734">
        <v>9</v>
      </c>
      <c r="U16" s="734" t="str">
        <f>'01_CalendarV1'!Z20</f>
        <v>Eleint</v>
      </c>
      <c r="W16" s="734" t="s">
        <v>12303</v>
      </c>
      <c r="X16" s="734" t="s">
        <v>12293</v>
      </c>
    </row>
    <row r="17" spans="1:24" s="730" customFormat="1">
      <c r="A17"/>
      <c r="B17"/>
      <c r="C17"/>
      <c r="D17"/>
      <c r="E17"/>
      <c r="F17"/>
      <c r="G17"/>
      <c r="H17"/>
      <c r="I17"/>
      <c r="J17" s="58" t="s">
        <v>12100</v>
      </c>
      <c r="K17" s="58"/>
      <c r="L17" s="58" t="str">
        <f t="shared" si="0"/>
        <v>The Awakening</v>
      </c>
      <c r="M17" s="58" t="str">
        <f t="shared" si="1"/>
        <v>Tyr</v>
      </c>
      <c r="N17" s="58" t="str">
        <f t="shared" si="2"/>
        <v>Dawn invocation, followed by prayers, a short sermon or reading of wisdom, and closing anthem that is a gentle uplifting renewal of faith.</v>
      </c>
      <c r="O17" s="58" t="s">
        <v>5074</v>
      </c>
      <c r="P17" s="58"/>
      <c r="Q17" s="58"/>
      <c r="R17" s="58" t="s">
        <v>12034</v>
      </c>
      <c r="T17" s="734">
        <v>10</v>
      </c>
      <c r="U17" s="734" t="str">
        <f>'01_CalendarV1'!D28</f>
        <v>Marpenoth</v>
      </c>
      <c r="W17" s="734" t="s">
        <v>12304</v>
      </c>
      <c r="X17" s="734" t="s">
        <v>12294</v>
      </c>
    </row>
    <row r="18" spans="1:24" s="730" customFormat="1">
      <c r="A18"/>
      <c r="B18"/>
      <c r="C18"/>
      <c r="D18"/>
      <c r="E18"/>
      <c r="F18"/>
      <c r="G18"/>
      <c r="H18"/>
      <c r="I18"/>
      <c r="J18" s="58" t="s">
        <v>12101</v>
      </c>
      <c r="K18" s="58"/>
      <c r="L18" s="58" t="str">
        <f t="shared" si="0"/>
        <v>The Hammer at Highsun</v>
      </c>
      <c r="M18" s="58" t="str">
        <f t="shared" si="1"/>
        <v>Tyr</v>
      </c>
      <c r="N18" s="58" t="str">
        <f t="shared" si="2"/>
        <v>Highsun invocation, followed by prayers, a short sermon or reading of wisdom, and closing anthem that is a stirring, exultant expression of the church's vigilance and martial might.</v>
      </c>
      <c r="O18" s="58" t="s">
        <v>5074</v>
      </c>
      <c r="P18" s="58"/>
      <c r="Q18" s="58"/>
      <c r="R18" s="58" t="s">
        <v>12034</v>
      </c>
      <c r="T18" s="734">
        <v>11</v>
      </c>
      <c r="U18" s="734" t="str">
        <f>'01_CalendarV1'!O28</f>
        <v>Uktar</v>
      </c>
      <c r="W18" s="734" t="s">
        <v>12305</v>
      </c>
      <c r="X18" s="734" t="s">
        <v>12295</v>
      </c>
    </row>
    <row r="19" spans="1:24" s="730" customFormat="1">
      <c r="A19"/>
      <c r="B19"/>
      <c r="C19"/>
      <c r="D19"/>
      <c r="E19"/>
      <c r="F19"/>
      <c r="G19"/>
      <c r="H19"/>
      <c r="I19"/>
      <c r="J19" s="58" t="s">
        <v>12102</v>
      </c>
      <c r="K19" s="58"/>
      <c r="L19" s="58" t="str">
        <f t="shared" si="0"/>
        <v>High Justice</v>
      </c>
      <c r="M19" s="58" t="str">
        <f t="shared" si="1"/>
        <v>Tyr</v>
      </c>
      <c r="N19" s="58" t="str">
        <f t="shared" si="2"/>
        <v>Evening invocation, followed by prayers, a short sermon or reading of wisdom, and closing anthem that is a a stern, proud celebration of Tyr's commandments and the temple's purpose.</v>
      </c>
      <c r="O19" s="58" t="s">
        <v>5074</v>
      </c>
      <c r="P19" s="58"/>
      <c r="Q19" s="58"/>
      <c r="R19" s="58" t="s">
        <v>12034</v>
      </c>
      <c r="T19" s="734">
        <v>12</v>
      </c>
      <c r="U19" s="734" t="str">
        <f>'01_CalendarV1'!Z28</f>
        <v>Nightal</v>
      </c>
      <c r="W19" s="734" t="s">
        <v>12306</v>
      </c>
      <c r="X19" s="734" t="s">
        <v>12296</v>
      </c>
    </row>
    <row r="20" spans="1:24" s="730" customFormat="1">
      <c r="A20"/>
      <c r="B20"/>
      <c r="C20"/>
      <c r="D20"/>
      <c r="E20"/>
      <c r="F20"/>
      <c r="G20"/>
      <c r="H20"/>
      <c r="I20"/>
      <c r="J20" s="58" t="s">
        <v>12103</v>
      </c>
      <c r="K20" s="58"/>
      <c r="L20" s="58" t="str">
        <f t="shared" si="0"/>
        <v>The Remembrance of the Just Fallen</v>
      </c>
      <c r="M20" s="58" t="str">
        <f t="shared" si="1"/>
        <v>Tyr</v>
      </c>
      <c r="N20" s="58" t="str">
        <f t="shared" si="2"/>
        <v>Night invocation, followed by prayers, a short sermon or reading of wisdom, and closing anthem that is a haunting, softly changed reverence for those who have laid down their lives for justice, both inside and outside the faith.</v>
      </c>
      <c r="O20" s="58" t="s">
        <v>5074</v>
      </c>
      <c r="P20" s="58"/>
      <c r="Q20" s="58"/>
      <c r="R20" s="58" t="s">
        <v>12034</v>
      </c>
      <c r="W20" s="734" t="s">
        <v>12307</v>
      </c>
      <c r="X20" s="734" t="s">
        <v>12297</v>
      </c>
    </row>
    <row r="21" spans="1:24" s="730" customFormat="1">
      <c r="A21"/>
      <c r="B21"/>
      <c r="C21"/>
      <c r="D21"/>
      <c r="E21"/>
      <c r="F21"/>
      <c r="G21"/>
      <c r="H21"/>
      <c r="I21"/>
      <c r="J21" s="58" t="s">
        <v>12248</v>
      </c>
      <c r="K21" s="58"/>
      <c r="L21" s="58" t="str">
        <f t="shared" si="0"/>
        <v>High Flow</v>
      </c>
      <c r="M21" s="58" t="str">
        <f t="shared" si="1"/>
        <v>Deep Sashelas</v>
      </c>
      <c r="N21" s="58" t="str">
        <f t="shared" si="2"/>
        <v>Celebrated at high tide with offerings and complex patterns swum in the waters. Joyous celebration emphasizing beauty, creativity, and artistry.</v>
      </c>
      <c r="O21" s="58" t="s">
        <v>5074</v>
      </c>
      <c r="P21" s="58"/>
      <c r="Q21" s="58" t="s">
        <v>12250</v>
      </c>
      <c r="R21" s="58" t="s">
        <v>12034</v>
      </c>
    </row>
    <row r="22" spans="1:24" s="730" customFormat="1">
      <c r="A22"/>
      <c r="B22"/>
      <c r="C22"/>
      <c r="D22"/>
      <c r="E22"/>
      <c r="F22"/>
      <c r="G22"/>
      <c r="H22"/>
      <c r="I22"/>
      <c r="J22" s="58" t="s">
        <v>12249</v>
      </c>
      <c r="K22" s="58"/>
      <c r="L22" s="58" t="str">
        <f t="shared" si="0"/>
        <v>Deep Ebb</v>
      </c>
      <c r="M22" s="58" t="str">
        <f t="shared" si="1"/>
        <v>Deep Sashelas</v>
      </c>
      <c r="N22" s="58" t="str">
        <f t="shared" si="2"/>
        <v>Celebrated at low tide with offerings and complex patterns swum in the waters. Grim, martial ceremoney emphasizing the remembrance of those who are lost and vigilance against the ever-present enemies of the Undersea.</v>
      </c>
      <c r="O22" s="58" t="s">
        <v>5074</v>
      </c>
      <c r="P22" s="58"/>
      <c r="Q22" s="58" t="s">
        <v>12250</v>
      </c>
      <c r="R22" s="58" t="s">
        <v>12034</v>
      </c>
    </row>
    <row r="23" spans="1:24" s="730" customFormat="1">
      <c r="A23"/>
      <c r="B23"/>
      <c r="C23"/>
      <c r="D23"/>
      <c r="E23"/>
      <c r="F23"/>
      <c r="G23"/>
      <c r="H23"/>
      <c r="I23"/>
      <c r="J23" s="58" t="s">
        <v>12104</v>
      </c>
      <c r="K23" s="58"/>
      <c r="L23" s="58" t="str">
        <f t="shared" si="0"/>
        <v>Feast of Love</v>
      </c>
      <c r="M23" s="58" t="str">
        <f t="shared" si="1"/>
        <v>Sune</v>
      </c>
      <c r="N23" s="58"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O23" s="58" t="s">
        <v>9278</v>
      </c>
      <c r="P23" s="58"/>
      <c r="Q23" s="58"/>
      <c r="R23" s="58" t="s">
        <v>12034</v>
      </c>
    </row>
    <row r="24" spans="1:24" s="730" customFormat="1">
      <c r="A24"/>
      <c r="B24"/>
      <c r="C24"/>
      <c r="D24"/>
      <c r="E24"/>
      <c r="F24"/>
      <c r="G24"/>
      <c r="H24"/>
      <c r="I24"/>
      <c r="J24" s="58" t="s">
        <v>12105</v>
      </c>
      <c r="K24" s="58"/>
      <c r="L24" s="58" t="str">
        <f t="shared" si="0"/>
        <v>Seeing Justice (1st Day of Month)</v>
      </c>
      <c r="M24" s="58" t="str">
        <f t="shared" si="1"/>
        <v>Tyr</v>
      </c>
      <c r="N24" s="58" t="str">
        <f t="shared" si="2"/>
        <v>Chanted prayers and thunderous hymns under the image of a gigantic warhammer that glows white.</v>
      </c>
      <c r="O24" s="58" t="s">
        <v>5075</v>
      </c>
      <c r="P24" s="58"/>
      <c r="Q24" s="58"/>
      <c r="R24" s="58" t="s">
        <v>12034</v>
      </c>
    </row>
    <row r="25" spans="1:24" s="730" customFormat="1">
      <c r="A25"/>
      <c r="B25"/>
      <c r="C25"/>
      <c r="D25"/>
      <c r="E25"/>
      <c r="F25"/>
      <c r="G25"/>
      <c r="H25"/>
      <c r="I25"/>
      <c r="J25" s="58" t="s">
        <v>12106</v>
      </c>
      <c r="K25" s="58"/>
      <c r="L25" s="58" t="str">
        <f t="shared" si="0"/>
        <v>The Maiming (13th Day of Month)</v>
      </c>
      <c r="M25" s="58" t="str">
        <f t="shared" si="1"/>
        <v>Tyr</v>
      </c>
      <c r="N25" s="58" t="str">
        <f t="shared" si="2"/>
        <v>Chanted prayers and thunderous hymns under the image of a hand surrounded by a nimbus of burning blood, and then tumbles away into darkness.</v>
      </c>
      <c r="O25" s="58" t="s">
        <v>5075</v>
      </c>
      <c r="P25" s="58"/>
      <c r="Q25" s="58"/>
      <c r="R25" s="58" t="s">
        <v>12034</v>
      </c>
    </row>
    <row r="26" spans="1:24" s="730" customFormat="1">
      <c r="A26"/>
      <c r="B26"/>
      <c r="C26"/>
      <c r="D26"/>
      <c r="E26"/>
      <c r="F26"/>
      <c r="G26"/>
      <c r="H26"/>
      <c r="I26"/>
      <c r="J26" s="58" t="s">
        <v>12107</v>
      </c>
      <c r="K26" s="58"/>
      <c r="L26" s="58" t="str">
        <f t="shared" si="0"/>
        <v>The Blinding (22nd Day of Month)</v>
      </c>
      <c r="M26" s="58" t="str">
        <f t="shared" si="1"/>
        <v>Tyr</v>
      </c>
      <c r="N26" s="58"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O26" s="58" t="s">
        <v>5075</v>
      </c>
      <c r="P26" s="58"/>
      <c r="Q26" s="58"/>
      <c r="R26" s="58" t="s">
        <v>12034</v>
      </c>
    </row>
    <row r="27" spans="1:24" s="730" customFormat="1">
      <c r="A27"/>
      <c r="B27"/>
      <c r="C27"/>
      <c r="D27"/>
      <c r="E27"/>
      <c r="F27"/>
      <c r="G27"/>
      <c r="H27"/>
      <c r="I27"/>
      <c r="J27" s="58" t="s">
        <v>12227</v>
      </c>
      <c r="K27" s="58"/>
      <c r="L27" s="58" t="str">
        <f t="shared" si="0"/>
        <v>Deepstone Triad (New Moon, plus Days Before and After)</v>
      </c>
      <c r="M27" s="58" t="str">
        <f t="shared" si="1"/>
        <v>Dumathoin</v>
      </c>
      <c r="N27" s="58" t="str">
        <f t="shared" si="2"/>
        <v>Holy days in which the moon is thought to be a gemstone hidden in the earth. Gems and jewelry are sacrificed during this time.</v>
      </c>
      <c r="O27" s="58" t="s">
        <v>5075</v>
      </c>
      <c r="P27" s="58"/>
      <c r="Q27" s="58" t="s">
        <v>12230</v>
      </c>
      <c r="R27" s="58" t="s">
        <v>12034</v>
      </c>
    </row>
    <row r="28" spans="1:24" s="730" customFormat="1">
      <c r="A28"/>
      <c r="B28"/>
      <c r="C28"/>
      <c r="D28"/>
      <c r="E28"/>
      <c r="F28"/>
      <c r="G28"/>
      <c r="H28"/>
      <c r="I28"/>
      <c r="J28" s="58" t="s">
        <v>12228</v>
      </c>
      <c r="K28" s="58"/>
      <c r="L28" s="58" t="str">
        <f t="shared" si="0"/>
        <v>Ringing the Anvil (Full or Crescent Moons)</v>
      </c>
      <c r="M28" s="58" t="str">
        <f t="shared" si="1"/>
        <v>Moradin Soulforger</v>
      </c>
      <c r="N28" s="58"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O28" s="58" t="s">
        <v>5075</v>
      </c>
      <c r="P28" s="58"/>
      <c r="Q28" s="58" t="s">
        <v>12230</v>
      </c>
      <c r="R28" s="58" t="s">
        <v>12034</v>
      </c>
    </row>
    <row r="29" spans="1:24" s="730" customFormat="1">
      <c r="A29"/>
      <c r="B29"/>
      <c r="C29"/>
      <c r="D29"/>
      <c r="E29"/>
      <c r="F29"/>
      <c r="G29"/>
      <c r="H29"/>
      <c r="I29"/>
      <c r="J29" s="58" t="s">
        <v>12229</v>
      </c>
      <c r="K29" s="58"/>
      <c r="L29" s="58" t="str">
        <f t="shared" si="0"/>
        <v>Coin Day (Before and After a Full Moon)</v>
      </c>
      <c r="M29" s="58" t="str">
        <f t="shared" si="1"/>
        <v>Vergadain</v>
      </c>
      <c r="N29" s="58"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29" s="58" t="s">
        <v>5075</v>
      </c>
      <c r="P29" s="58"/>
      <c r="Q29" s="58" t="s">
        <v>12230</v>
      </c>
      <c r="R29" s="58" t="s">
        <v>12034</v>
      </c>
    </row>
    <row r="30" spans="1:24" s="730" customFormat="1">
      <c r="A30"/>
      <c r="B30"/>
      <c r="C30"/>
      <c r="D30"/>
      <c r="E30"/>
      <c r="F30"/>
      <c r="G30"/>
      <c r="H30"/>
      <c r="I30"/>
      <c r="J30" s="58" t="s">
        <v>12251</v>
      </c>
      <c r="K30" s="58"/>
      <c r="L30" s="58" t="str">
        <f t="shared" si="0"/>
        <v>Late'quor (Crescent Moon)</v>
      </c>
      <c r="M30" s="58" t="str">
        <f t="shared" si="1"/>
        <v>Corellon Larethian</v>
      </c>
      <c r="N30" s="58"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O30" s="58" t="s">
        <v>5075</v>
      </c>
      <c r="P30" s="58"/>
      <c r="Q30" s="58" t="s">
        <v>12250</v>
      </c>
      <c r="R30" s="58" t="s">
        <v>12034</v>
      </c>
    </row>
    <row r="31" spans="1:24" s="730" customFormat="1">
      <c r="A31"/>
      <c r="B31"/>
      <c r="C31"/>
      <c r="D31"/>
      <c r="E31"/>
      <c r="F31"/>
      <c r="G31"/>
      <c r="H31"/>
      <c r="I31"/>
      <c r="J31" s="58" t="s">
        <v>12252</v>
      </c>
      <c r="K31" s="58"/>
      <c r="L31" s="58" t="str">
        <f t="shared" si="0"/>
        <v>Midnight Gambol (Full Moon)</v>
      </c>
      <c r="M31" s="58" t="str">
        <f t="shared" si="1"/>
        <v>Erevan Ilesere</v>
      </c>
      <c r="N31" s="58"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O31" s="58" t="s">
        <v>5075</v>
      </c>
      <c r="P31" s="58"/>
      <c r="Q31" s="58" t="s">
        <v>12250</v>
      </c>
      <c r="R31" s="58" t="s">
        <v>12034</v>
      </c>
    </row>
    <row r="32" spans="1:24" s="730" customFormat="1">
      <c r="A32"/>
      <c r="B32"/>
      <c r="C32"/>
      <c r="D32"/>
      <c r="E32"/>
      <c r="F32"/>
      <c r="G32"/>
      <c r="H32"/>
      <c r="I32"/>
      <c r="J32" s="58" t="s">
        <v>12253</v>
      </c>
      <c r="K32" s="58"/>
      <c r="L32" s="58" t="str">
        <f t="shared" si="0"/>
        <v>Secrets of the Heart (Full Moon)</v>
      </c>
      <c r="M32" s="58" t="str">
        <f t="shared" si="1"/>
        <v>Hanali Celanil</v>
      </c>
      <c r="N32" s="58"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O32" s="58" t="s">
        <v>5075</v>
      </c>
      <c r="P32" s="58"/>
      <c r="Q32" s="58" t="s">
        <v>12250</v>
      </c>
      <c r="R32" s="58" t="s">
        <v>12034</v>
      </c>
    </row>
    <row r="33" spans="1:18" s="730" customFormat="1">
      <c r="A33"/>
      <c r="B33"/>
      <c r="C33"/>
      <c r="D33"/>
      <c r="E33"/>
      <c r="F33"/>
      <c r="G33"/>
      <c r="H33"/>
      <c r="I33"/>
      <c r="J33" s="58" t="s">
        <v>12254</v>
      </c>
      <c r="K33" s="58"/>
      <c r="L33" s="58" t="str">
        <f t="shared" si="0"/>
        <v>Lunar Hallowings (Full Moon)</v>
      </c>
      <c r="M33" s="58" t="str">
        <f t="shared" si="1"/>
        <v>Sehanine Moonbow</v>
      </c>
      <c r="N33" s="58" t="str">
        <f t="shared" si="2"/>
        <v>Personal meditation, followed by communal entering into a trance state, followed by a freeform dance beneath the moon.</v>
      </c>
      <c r="O33" s="58" t="s">
        <v>5075</v>
      </c>
      <c r="P33" s="58"/>
      <c r="Q33" s="58" t="s">
        <v>12250</v>
      </c>
      <c r="R33" s="58" t="s">
        <v>12034</v>
      </c>
    </row>
    <row r="34" spans="1:18" s="730" customFormat="1">
      <c r="A34"/>
      <c r="B34"/>
      <c r="C34"/>
      <c r="D34"/>
      <c r="E34"/>
      <c r="F34"/>
      <c r="G34"/>
      <c r="H34"/>
      <c r="I34"/>
      <c r="J34" s="58" t="s">
        <v>12255</v>
      </c>
      <c r="K34" s="58"/>
      <c r="L34" s="58" t="str">
        <f t="shared" si="0"/>
        <v>Hunter's Thanks (Full Moon)</v>
      </c>
      <c r="M34" s="58" t="str">
        <f t="shared" si="1"/>
        <v>Solonor Thelandira</v>
      </c>
      <c r="N34" s="58"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O34" s="58" t="s">
        <v>5075</v>
      </c>
      <c r="P34" s="58"/>
      <c r="Q34" s="58" t="s">
        <v>12250</v>
      </c>
      <c r="R34" s="58" t="s">
        <v>12034</v>
      </c>
    </row>
    <row r="35" spans="1:18" s="730" customFormat="1">
      <c r="A35"/>
      <c r="B35"/>
      <c r="C35"/>
      <c r="D35"/>
      <c r="E35"/>
      <c r="F35"/>
      <c r="G35"/>
      <c r="H35"/>
      <c r="I35"/>
      <c r="J35" s="58" t="s">
        <v>12271</v>
      </c>
      <c r="K35" s="58"/>
      <c r="L35" s="58" t="str">
        <f t="shared" si="0"/>
        <v xml:space="preserve">Buying Grace </v>
      </c>
      <c r="M35" s="58" t="str">
        <f t="shared" si="1"/>
        <v>Abbathor</v>
      </c>
      <c r="N35" s="58"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O35" s="58" t="s">
        <v>12270</v>
      </c>
      <c r="P35" s="58"/>
      <c r="Q35" s="58" t="s">
        <v>12230</v>
      </c>
      <c r="R35" s="58" t="s">
        <v>12034</v>
      </c>
    </row>
    <row r="36" spans="1:18" s="730" customFormat="1">
      <c r="A36"/>
      <c r="B36"/>
      <c r="C36"/>
      <c r="D36"/>
      <c r="E36"/>
      <c r="F36"/>
      <c r="G36"/>
      <c r="H36"/>
      <c r="I36"/>
      <c r="J36" s="58" t="s">
        <v>12273</v>
      </c>
      <c r="K36" s="58"/>
      <c r="L36" s="58" t="str">
        <f t="shared" si="0"/>
        <v>The Splendarrsson</v>
      </c>
      <c r="M36" s="58" t="str">
        <f t="shared" si="1"/>
        <v>Dumathoin</v>
      </c>
      <c r="N36" s="58" t="str">
        <f t="shared" si="2"/>
        <v>Called for when dwarf-folk discover a major new lode of ore, a lost subterranean treasure cache, or something of the sort. Celebrated by a sacrifice of gems and jewelry to Dumathoin.</v>
      </c>
      <c r="O36" s="58" t="s">
        <v>12272</v>
      </c>
      <c r="P36" s="58"/>
      <c r="Q36" s="58" t="s">
        <v>12230</v>
      </c>
      <c r="R36" s="58" t="s">
        <v>12034</v>
      </c>
    </row>
    <row r="37" spans="1:18" s="730" customFormat="1">
      <c r="A37"/>
      <c r="B37"/>
      <c r="C37"/>
      <c r="D37"/>
      <c r="E37"/>
      <c r="F37"/>
      <c r="G37"/>
      <c r="H37"/>
      <c r="I37"/>
      <c r="J37" s="58" t="s">
        <v>12108</v>
      </c>
      <c r="K37" s="58"/>
      <c r="L37" s="58" t="str">
        <f t="shared" si="0"/>
        <v>The Foreshadowing (New Moon)</v>
      </c>
      <c r="M37" s="58" t="str">
        <f t="shared" si="1"/>
        <v>Ibraundul</v>
      </c>
      <c r="N37" s="58" t="str">
        <f t="shared" si="2"/>
        <v>On cloud-covered nights of the new moon, worshippers of the dark Ibrandul emerge from their subterranean lairs to perform a rite which begins at midnight and promises to fulfill Ibrandul's promise to eventually envelop the Lands Above in utter darkness.</v>
      </c>
      <c r="O37" s="58" t="s">
        <v>9279</v>
      </c>
      <c r="P37" s="58"/>
      <c r="Q37" s="58"/>
      <c r="R37" s="58" t="s">
        <v>12034</v>
      </c>
    </row>
    <row r="38" spans="1:18" s="730" customFormat="1">
      <c r="A38"/>
      <c r="B38"/>
      <c r="C38"/>
      <c r="D38"/>
      <c r="E38"/>
      <c r="F38"/>
      <c r="G38"/>
      <c r="H38"/>
      <c r="I38"/>
      <c r="J38" s="58" t="s">
        <v>12109</v>
      </c>
      <c r="K38" s="58"/>
      <c r="L38" s="58" t="str">
        <f t="shared" si="0"/>
        <v>New Moon Revel</v>
      </c>
      <c r="M38" s="58" t="str">
        <f t="shared" si="1"/>
        <v>Selune</v>
      </c>
      <c r="N38" s="58" t="str">
        <f t="shared" si="2"/>
        <v>Open-air dances and prayers under the moonlight with sacrifices of wine poured out upon the altar.</v>
      </c>
      <c r="O38" s="58" t="s">
        <v>9279</v>
      </c>
      <c r="P38" s="58"/>
      <c r="Q38" s="58"/>
      <c r="R38" s="58" t="s">
        <v>12034</v>
      </c>
    </row>
    <row r="39" spans="1:18" s="730" customFormat="1">
      <c r="A39"/>
      <c r="B39"/>
      <c r="C39"/>
      <c r="D39"/>
      <c r="E39"/>
      <c r="F39"/>
      <c r="G39"/>
      <c r="H39"/>
      <c r="I39"/>
      <c r="J39" s="58" t="s">
        <v>12110</v>
      </c>
      <c r="K39" s="58"/>
      <c r="L39" s="58" t="str">
        <f t="shared" si="0"/>
        <v>Full Moon Revel</v>
      </c>
      <c r="M39" s="58" t="str">
        <f t="shared" si="1"/>
        <v>Selune</v>
      </c>
      <c r="N39" s="58" t="str">
        <f t="shared" si="2"/>
        <v>Open-air dances and prayers under the moonlight with sacrifices of milk poured out upon the altar.</v>
      </c>
      <c r="O39" s="58" t="s">
        <v>9280</v>
      </c>
      <c r="P39" s="58"/>
      <c r="Q39" s="58"/>
      <c r="R39" s="58" t="s">
        <v>12034</v>
      </c>
    </row>
    <row r="40" spans="1:18" s="730" customFormat="1">
      <c r="A40"/>
      <c r="B40"/>
      <c r="C40"/>
      <c r="D40"/>
      <c r="E40"/>
      <c r="F40"/>
      <c r="G40"/>
      <c r="H40"/>
      <c r="I40"/>
      <c r="J40" s="58" t="s">
        <v>12111</v>
      </c>
      <c r="K40" s="58"/>
      <c r="L40" s="58" t="str">
        <f t="shared" si="0"/>
        <v>Grand Revel (Full Moon)</v>
      </c>
      <c r="M40" s="58" t="str">
        <f t="shared" si="1"/>
        <v>Sune</v>
      </c>
      <c r="N40" s="58" t="str">
        <f t="shared" si="2"/>
        <v>A dusk-to-dawn party in which outsiders are invited, dancing and minstrelsry dominate and those of the faith seek converts with fun and an exhibition of the temple's beautiful or art objects.</v>
      </c>
      <c r="O40" s="58" t="s">
        <v>9280</v>
      </c>
      <c r="P40" s="58"/>
      <c r="Q40" s="58"/>
      <c r="R40" s="58" t="s">
        <v>12034</v>
      </c>
    </row>
    <row r="41" spans="1:18" s="730" customFormat="1">
      <c r="A41"/>
      <c r="B41"/>
      <c r="C41"/>
      <c r="D41"/>
      <c r="E41"/>
      <c r="F41"/>
      <c r="G41"/>
      <c r="H41"/>
      <c r="I41"/>
      <c r="J41" s="58" t="s">
        <v>12112</v>
      </c>
      <c r="K41" s="58"/>
      <c r="L41" s="58" t="str">
        <f t="shared" si="0"/>
        <v>Divine Pageantry (Summer)</v>
      </c>
      <c r="M41" s="58" t="str">
        <f t="shared" si="1"/>
        <v>Siamorphe</v>
      </c>
      <c r="N41" s="58"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O41" s="58" t="s">
        <v>3008</v>
      </c>
      <c r="P41" s="58"/>
      <c r="Q41" s="58"/>
      <c r="R41" s="58" t="s">
        <v>12034</v>
      </c>
    </row>
    <row r="42" spans="1:18" s="730" customFormat="1">
      <c r="A42"/>
      <c r="B42"/>
      <c r="C42"/>
      <c r="D42"/>
      <c r="E42"/>
      <c r="F42"/>
      <c r="G42"/>
      <c r="H42"/>
      <c r="I42"/>
      <c r="J42" s="58" t="s">
        <v>12113</v>
      </c>
      <c r="K42" s="58"/>
      <c r="L42" s="58" t="str">
        <f t="shared" si="0"/>
        <v>Daernuth (Every 12 days)</v>
      </c>
      <c r="M42" s="58" t="str">
        <f t="shared" si="1"/>
        <v>Talona</v>
      </c>
      <c r="N42" s="58"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O42" s="58" t="s">
        <v>3008</v>
      </c>
      <c r="P42" s="58"/>
      <c r="Q42" s="58"/>
      <c r="R42" s="58" t="s">
        <v>12034</v>
      </c>
    </row>
    <row r="43" spans="1:18" s="730" customFormat="1">
      <c r="A43"/>
      <c r="B43"/>
      <c r="C43"/>
      <c r="D43"/>
      <c r="E43"/>
      <c r="F43"/>
      <c r="G43"/>
      <c r="H43"/>
      <c r="I43"/>
      <c r="J43" s="58" t="s">
        <v>12114</v>
      </c>
      <c r="K43" s="58"/>
      <c r="L43" s="58" t="str">
        <f t="shared" si="0"/>
        <v>Stormcall (Before a Storm, When a Storm is Desired)</v>
      </c>
      <c r="M43" s="58" t="str">
        <f t="shared" si="1"/>
        <v>Umberlee</v>
      </c>
      <c r="N43" s="58"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O43" s="58" t="s">
        <v>3008</v>
      </c>
      <c r="P43" s="58"/>
      <c r="Q43" s="58"/>
      <c r="R43" s="58" t="s">
        <v>12034</v>
      </c>
    </row>
    <row r="44" spans="1:18" s="730" customFormat="1">
      <c r="A44"/>
      <c r="B44"/>
      <c r="C44"/>
      <c r="D44"/>
      <c r="E44"/>
      <c r="F44"/>
      <c r="G44"/>
      <c r="H44"/>
      <c r="I44"/>
      <c r="J44" s="58" t="s">
        <v>12115</v>
      </c>
      <c r="K44" s="58"/>
      <c r="L44" s="58" t="str">
        <f t="shared" si="0"/>
        <v>Cold Counting Comfort (Hammer 15th)</v>
      </c>
      <c r="M44" s="58" t="str">
        <f t="shared" si="1"/>
        <v>Waukeen</v>
      </c>
      <c r="N44" s="58" t="str">
        <f t="shared" si="2"/>
        <v>A sacred time to tend to accounting and inventory duties.</v>
      </c>
      <c r="O44" s="58" t="s">
        <v>4593</v>
      </c>
      <c r="P44" s="58">
        <v>15</v>
      </c>
      <c r="Q44" s="58"/>
      <c r="R44" s="58" t="s">
        <v>12034</v>
      </c>
    </row>
    <row r="45" spans="1:18" s="730" customFormat="1">
      <c r="A45"/>
      <c r="B45"/>
      <c r="C45"/>
      <c r="D45"/>
      <c r="E45"/>
      <c r="F45"/>
      <c r="G45"/>
      <c r="H45"/>
      <c r="I45"/>
      <c r="J45" s="58" t="s">
        <v>12116</v>
      </c>
      <c r="K45" s="58"/>
      <c r="L45" s="58" t="str">
        <f t="shared" si="0"/>
        <v>The Waterdhavian Social Season in Winter</v>
      </c>
      <c r="M45" s="58" t="str">
        <f t="shared" si="1"/>
        <v>Society The fierce Northern winters essentially shut the city down</v>
      </c>
      <c r="N45" s="58"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O45" s="58" t="s">
        <v>4593</v>
      </c>
      <c r="P45" s="58"/>
      <c r="Q45" s="58"/>
      <c r="R45" s="58" t="s">
        <v>12034</v>
      </c>
    </row>
    <row r="46" spans="1:18" s="730" customFormat="1">
      <c r="A46"/>
      <c r="B46"/>
      <c r="C46"/>
      <c r="D46"/>
      <c r="E46"/>
      <c r="F46"/>
      <c r="G46"/>
      <c r="H46"/>
      <c r="I46"/>
      <c r="J46" s="58" t="s">
        <v>9334</v>
      </c>
      <c r="K46" s="58"/>
      <c r="L46" s="58"/>
      <c r="M46" s="58"/>
      <c r="N46" s="58" t="s">
        <v>12117</v>
      </c>
      <c r="O46" s="58" t="s">
        <v>9334</v>
      </c>
      <c r="P46" s="58"/>
      <c r="Q46" s="58"/>
      <c r="R46" s="58" t="s">
        <v>12035</v>
      </c>
    </row>
    <row r="47" spans="1:18" s="730" customFormat="1">
      <c r="A47"/>
      <c r="B47"/>
      <c r="C47"/>
      <c r="D47"/>
      <c r="E47"/>
      <c r="F47"/>
      <c r="G47"/>
      <c r="H47"/>
      <c r="I47"/>
      <c r="J47" s="58" t="s">
        <v>12118</v>
      </c>
      <c r="K47" s="58"/>
      <c r="L47" s="58" t="str">
        <f t="shared" si="0"/>
        <v>The Longest Dance</v>
      </c>
      <c r="M47" s="58" t="str">
        <f t="shared" si="1"/>
        <v>Auril</v>
      </c>
      <c r="N47" s="58"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O47" s="58" t="s">
        <v>9334</v>
      </c>
      <c r="P47" s="58"/>
      <c r="Q47" s="58"/>
      <c r="R47" s="58" t="s">
        <v>12035</v>
      </c>
    </row>
    <row r="48" spans="1:18" s="730" customFormat="1">
      <c r="A48"/>
      <c r="B48"/>
      <c r="C48"/>
      <c r="D48"/>
      <c r="E48"/>
      <c r="F48"/>
      <c r="G48"/>
      <c r="H48"/>
      <c r="I48"/>
      <c r="J48" s="58" t="s">
        <v>12119</v>
      </c>
      <c r="K48" s="58"/>
      <c r="L48" s="58" t="str">
        <f t="shared" si="0"/>
        <v>Midwinter Gathering</v>
      </c>
      <c r="M48" s="58" t="str">
        <f t="shared" si="1"/>
        <v>Grumbar</v>
      </c>
      <c r="N48" s="58"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O48" s="58" t="s">
        <v>9334</v>
      </c>
      <c r="P48" s="58"/>
      <c r="Q48" s="58"/>
      <c r="R48" s="58" t="s">
        <v>12035</v>
      </c>
    </row>
    <row r="49" spans="1:18" s="730" customFormat="1">
      <c r="A49"/>
      <c r="B49"/>
      <c r="C49"/>
      <c r="D49"/>
      <c r="E49"/>
      <c r="F49"/>
      <c r="G49"/>
      <c r="H49"/>
      <c r="I49"/>
      <c r="J49" s="58" t="s">
        <v>12120</v>
      </c>
      <c r="K49" s="58"/>
      <c r="L49" s="58" t="str">
        <f t="shared" si="0"/>
        <v>Deliverance Unto Darkness</v>
      </c>
      <c r="M49" s="58" t="str">
        <f t="shared" si="1"/>
        <v>Ibrandul</v>
      </c>
      <c r="N49" s="58"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O49" s="58" t="s">
        <v>9334</v>
      </c>
      <c r="P49" s="58"/>
      <c r="Q49" s="58"/>
      <c r="R49" s="58" t="s">
        <v>12035</v>
      </c>
    </row>
    <row r="50" spans="1:18" s="730" customFormat="1">
      <c r="A50"/>
      <c r="B50"/>
      <c r="C50"/>
      <c r="D50"/>
      <c r="E50"/>
      <c r="F50"/>
      <c r="G50"/>
      <c r="H50"/>
      <c r="I50"/>
      <c r="J50" s="58" t="s">
        <v>12121</v>
      </c>
      <c r="K50" s="58"/>
      <c r="L50" s="58" t="str">
        <f t="shared" si="0"/>
        <v>The Retreat</v>
      </c>
      <c r="M50" s="58" t="str">
        <f t="shared" si="1"/>
        <v>The Red Knight</v>
      </c>
      <c r="N50" s="58" t="str">
        <f t="shared" si="2"/>
        <v>Gathering of clergy and faithful to assemble in solemn ceremony to examine the previous year's campaigns. Strategies are discussed, battles analyzed, and the accumulated lore is integrated into the temple's teachings.</v>
      </c>
      <c r="O50" s="58" t="s">
        <v>9334</v>
      </c>
      <c r="P50" s="58"/>
      <c r="Q50" s="58"/>
      <c r="R50" s="58" t="s">
        <v>12035</v>
      </c>
    </row>
    <row r="51" spans="1:18" s="730" customFormat="1">
      <c r="A51"/>
      <c r="B51"/>
      <c r="C51"/>
      <c r="D51"/>
      <c r="E51"/>
      <c r="F51"/>
      <c r="G51"/>
      <c r="H51"/>
      <c r="I51"/>
      <c r="J51" s="58" t="s">
        <v>12256</v>
      </c>
      <c r="K51" s="58"/>
      <c r="L51" s="58" t="str">
        <f t="shared" si="0"/>
        <v>The Dark Court Slaughter</v>
      </c>
      <c r="M51" s="58" t="str">
        <f t="shared" si="1"/>
        <v>Shevarash</v>
      </c>
      <c r="N51" s="58"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O51" s="58" t="s">
        <v>9334</v>
      </c>
      <c r="P51" s="58"/>
      <c r="Q51" s="58" t="s">
        <v>12250</v>
      </c>
      <c r="R51" s="58" t="s">
        <v>12035</v>
      </c>
    </row>
    <row r="52" spans="1:18" s="730" customFormat="1">
      <c r="A52"/>
      <c r="B52"/>
      <c r="C52"/>
      <c r="D52"/>
      <c r="E52"/>
      <c r="F52"/>
      <c r="G52"/>
      <c r="H52"/>
      <c r="I52"/>
      <c r="J52" s="58" t="s">
        <v>12231</v>
      </c>
      <c r="K52" s="58"/>
      <c r="L52" s="58" t="str">
        <f t="shared" si="0"/>
        <v>Days of the Reverend Mother</v>
      </c>
      <c r="M52" s="58" t="str">
        <f t="shared" si="1"/>
        <v>Berronar Truesilver</v>
      </c>
      <c r="N52" s="58"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52" s="58"/>
      <c r="P52" s="58"/>
      <c r="Q52" s="58" t="s">
        <v>12230</v>
      </c>
      <c r="R52" s="58" t="s">
        <v>12035</v>
      </c>
    </row>
    <row r="53" spans="1:18" s="730" customFormat="1">
      <c r="A53"/>
      <c r="B53"/>
      <c r="C53"/>
      <c r="D53"/>
      <c r="E53"/>
      <c r="F53"/>
      <c r="G53"/>
      <c r="H53"/>
      <c r="I53"/>
      <c r="J53" s="58" t="s">
        <v>12232</v>
      </c>
      <c r="K53" s="58"/>
      <c r="L53" s="58" t="str">
        <f t="shared" si="0"/>
        <v>Rites of the Chancel Door</v>
      </c>
      <c r="M53" s="58" t="str">
        <f t="shared" si="1"/>
        <v>Gorm Gulthyn</v>
      </c>
      <c r="N53" s="58"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3" s="58"/>
      <c r="P53" s="58"/>
      <c r="Q53" s="58" t="s">
        <v>12230</v>
      </c>
      <c r="R53" s="58" t="s">
        <v>12035</v>
      </c>
    </row>
    <row r="54" spans="1:18" s="730" customFormat="1">
      <c r="A54"/>
      <c r="B54"/>
      <c r="C54"/>
      <c r="D54"/>
      <c r="E54"/>
      <c r="F54"/>
      <c r="G54"/>
      <c r="H54"/>
      <c r="I54"/>
      <c r="J54" s="58" t="s">
        <v>12232</v>
      </c>
      <c r="K54" s="58"/>
      <c r="L54" s="58" t="str">
        <f t="shared" si="0"/>
        <v>Rites of the Chancel Door</v>
      </c>
      <c r="M54" s="58" t="str">
        <f t="shared" si="1"/>
        <v>Gorm Gulthyn</v>
      </c>
      <c r="N54" s="58"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54" s="58"/>
      <c r="P54" s="58"/>
      <c r="Q54" s="58" t="s">
        <v>12230</v>
      </c>
      <c r="R54" s="58" t="s">
        <v>12035</v>
      </c>
    </row>
    <row r="55" spans="1:18" s="730" customFormat="1">
      <c r="A55"/>
      <c r="B55"/>
      <c r="C55"/>
      <c r="D55"/>
      <c r="E55"/>
      <c r="F55"/>
      <c r="G55"/>
      <c r="H55"/>
      <c r="I55"/>
      <c r="J55" s="58" t="s">
        <v>12233</v>
      </c>
      <c r="K55" s="58"/>
      <c r="L55" s="58" t="str">
        <f t="shared" si="0"/>
        <v>The Rooting</v>
      </c>
      <c r="M55" s="58" t="str">
        <f t="shared" si="1"/>
        <v>Marthammor Duin</v>
      </c>
      <c r="N55" s="58" t="str">
        <f t="shared" si="2"/>
        <v>Holy day celebrating the reforging of ties to the mountain homelands.</v>
      </c>
      <c r="O55" s="58"/>
      <c r="P55" s="58"/>
      <c r="Q55" s="58" t="s">
        <v>12230</v>
      </c>
      <c r="R55" s="58" t="s">
        <v>12035</v>
      </c>
    </row>
    <row r="56" spans="1:18" s="730" customFormat="1">
      <c r="A56"/>
      <c r="B56"/>
      <c r="C56"/>
      <c r="D56"/>
      <c r="E56"/>
      <c r="F56"/>
      <c r="G56"/>
      <c r="H56"/>
      <c r="I56"/>
      <c r="J56" s="58" t="s">
        <v>12234</v>
      </c>
      <c r="K56" s="58"/>
      <c r="L56" s="58" t="str">
        <f t="shared" si="0"/>
        <v>The Rebirth (Alturiak 9th)</v>
      </c>
      <c r="M56" s="58" t="str">
        <f t="shared" si="1"/>
        <v>Marthammor Duin</v>
      </c>
      <c r="N56" s="58" t="str">
        <f t="shared" si="2"/>
        <v>Holy day celebrating the reemergence of dwarven wanderers from their mountain fastnesses.</v>
      </c>
      <c r="O56" s="58"/>
      <c r="P56" s="58"/>
      <c r="Q56" s="58" t="s">
        <v>12230</v>
      </c>
      <c r="R56" s="58" t="s">
        <v>12034</v>
      </c>
    </row>
    <row r="57" spans="1:18" s="730" customFormat="1">
      <c r="A57"/>
      <c r="B57"/>
      <c r="C57"/>
      <c r="D57"/>
      <c r="E57"/>
      <c r="F57"/>
      <c r="G57"/>
      <c r="H57"/>
      <c r="I57"/>
      <c r="J57" s="58" t="s">
        <v>12122</v>
      </c>
      <c r="K57" s="58" t="s">
        <v>18355</v>
      </c>
      <c r="L57" s="58" t="str">
        <f t="shared" si="0"/>
        <v>Great Weave (Alturiak 20th)</v>
      </c>
      <c r="M57" s="58" t="str">
        <f t="shared" si="1"/>
        <v>Waukeen</v>
      </c>
      <c r="N57" s="58" t="str">
        <f t="shared" si="2"/>
        <v>A celebration of cloth-making and weaving, with cloth woven during this month believed to be truly blessed. The Most Excellent Order of Weavers &amp; Dyers and the Order of Master Taylors, Glovers &amp; Mercers consider this a very important festival.</v>
      </c>
      <c r="O57" s="58" t="s">
        <v>6230</v>
      </c>
      <c r="P57" s="58">
        <v>20</v>
      </c>
      <c r="Q57" s="58"/>
      <c r="R57" s="58" t="s">
        <v>12034</v>
      </c>
    </row>
    <row r="58" spans="1:18" s="730" customFormat="1">
      <c r="A58"/>
      <c r="B58"/>
      <c r="C58"/>
      <c r="D58"/>
      <c r="E58"/>
      <c r="F58"/>
      <c r="G58"/>
      <c r="H58"/>
      <c r="I58"/>
      <c r="J58" s="58" t="s">
        <v>12123</v>
      </c>
      <c r="K58" s="58" t="s">
        <v>18356</v>
      </c>
      <c r="L58" s="58" t="str">
        <f t="shared" si="0"/>
        <v>The First Tide (When Ice in Harbor breaks)</v>
      </c>
      <c r="M58" s="58" t="str">
        <f t="shared" si="1"/>
        <v>Umberlee</v>
      </c>
      <c r="N58" s="58"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O58" s="58" t="s">
        <v>6231</v>
      </c>
      <c r="P58" s="58"/>
      <c r="Q58" s="58"/>
      <c r="R58" s="58" t="s">
        <v>12034</v>
      </c>
    </row>
    <row r="59" spans="1:18" s="730" customFormat="1">
      <c r="A59"/>
      <c r="B59"/>
      <c r="C59"/>
      <c r="D59"/>
      <c r="E59"/>
      <c r="F59"/>
      <c r="G59"/>
      <c r="H59"/>
      <c r="I59"/>
      <c r="J59" s="58" t="s">
        <v>12124</v>
      </c>
      <c r="K59" s="58" t="s">
        <v>18357</v>
      </c>
      <c r="L59" s="58" t="str">
        <f t="shared" si="0"/>
        <v>The Shattering (When Ice in Harbor Breaks)</v>
      </c>
      <c r="M59" s="58" t="str">
        <f t="shared" si="1"/>
        <v>Valkur</v>
      </c>
      <c r="N59" s="58" t="str">
        <f t="shared" si="2"/>
        <v>Festival celebrating the shattering of the ice in harbor, commemorated by launching and naming one new ship, which sails around the harbor crewed by Valkuran clergy. Also features the unfurling of new sails that are blessed by the clergy.</v>
      </c>
      <c r="O59" s="58" t="s">
        <v>6231</v>
      </c>
      <c r="P59" s="58"/>
      <c r="Q59" s="58"/>
      <c r="R59" s="58" t="s">
        <v>12034</v>
      </c>
    </row>
    <row r="60" spans="1:18" s="730" customFormat="1">
      <c r="A60"/>
      <c r="B60"/>
      <c r="C60"/>
      <c r="D60"/>
      <c r="E60"/>
      <c r="F60"/>
      <c r="G60"/>
      <c r="H60"/>
      <c r="I60"/>
      <c r="J60" s="58" t="s">
        <v>12125</v>
      </c>
      <c r="K60" s="58" t="s">
        <v>18358</v>
      </c>
      <c r="L60" s="58" t="str">
        <f t="shared" si="0"/>
        <v>Song of Dawn (Ches 19th; Spring Equinox)</v>
      </c>
      <c r="M60" s="58" t="str">
        <f t="shared" si="1"/>
        <v>Lathander</v>
      </c>
      <c r="N60" s="58" t="str">
        <f t="shared" si="2"/>
        <v>Praise-song that blends purely vocal harmonies and counter-harmonies of incredible complexity. Can be heard for blocks around echoing through the Spires of Morning.</v>
      </c>
      <c r="O60" s="58" t="s">
        <v>6231</v>
      </c>
      <c r="P60" s="58">
        <v>19</v>
      </c>
      <c r="Q60" s="58"/>
      <c r="R60" s="58" t="s">
        <v>12034</v>
      </c>
    </row>
    <row r="61" spans="1:18" s="730" customFormat="1">
      <c r="A61"/>
      <c r="B61"/>
      <c r="C61"/>
      <c r="D61"/>
      <c r="E61"/>
      <c r="F61"/>
      <c r="G61"/>
      <c r="H61"/>
      <c r="I61"/>
      <c r="J61" s="58" t="s">
        <v>12126</v>
      </c>
      <c r="K61" s="58" t="s">
        <v>18359</v>
      </c>
      <c r="L61" s="58" t="str">
        <f t="shared" si="0"/>
        <v>First Feast (Ches 19th; Spring Equinox)</v>
      </c>
      <c r="M61" s="58" t="str">
        <f t="shared" si="1"/>
        <v>Mielikki</v>
      </c>
      <c r="N61" s="58" t="str">
        <f t="shared" si="2"/>
        <v>Holy rituals and revels where the faithful of Mielikki are expected to enjoy the sensual pleasures of life and sing praises to the Lady in the forest.</v>
      </c>
      <c r="O61" s="58" t="s">
        <v>6231</v>
      </c>
      <c r="P61" s="58">
        <v>19</v>
      </c>
      <c r="Q61" s="58"/>
      <c r="R61" s="58" t="s">
        <v>12034</v>
      </c>
    </row>
    <row r="62" spans="1:18" s="730" customFormat="1">
      <c r="A62"/>
      <c r="B62"/>
      <c r="C62"/>
      <c r="D62"/>
      <c r="E62"/>
      <c r="F62"/>
      <c r="G62"/>
      <c r="H62"/>
      <c r="I62"/>
      <c r="J62" s="58" t="s">
        <v>12127</v>
      </c>
      <c r="K62" s="58" t="s">
        <v>18360</v>
      </c>
      <c r="L62" s="58" t="str">
        <f t="shared" si="0"/>
        <v>The Rite of Pain &amp; Purity (Ches 19th; Spring Equinox)</v>
      </c>
      <c r="M62" s="58" t="str">
        <f t="shared" si="1"/>
        <v>Loviatar</v>
      </c>
      <c r="N62" s="58"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62" s="58" t="s">
        <v>6231</v>
      </c>
      <c r="P62" s="58">
        <v>19</v>
      </c>
      <c r="Q62" s="58"/>
      <c r="R62" s="58" t="s">
        <v>12034</v>
      </c>
    </row>
    <row r="63" spans="1:18" s="730" customFormat="1">
      <c r="A63"/>
      <c r="B63"/>
      <c r="C63"/>
      <c r="D63"/>
      <c r="E63"/>
      <c r="F63"/>
      <c r="G63"/>
      <c r="H63"/>
      <c r="I63"/>
      <c r="J63" s="58" t="s">
        <v>12128</v>
      </c>
      <c r="K63" s="58" t="s">
        <v>18361</v>
      </c>
      <c r="L63" s="58" t="str">
        <f t="shared" si="0"/>
        <v>Fleetswake (Ches 21st - 30th)</v>
      </c>
      <c r="M63" s="58" t="str">
        <f t="shared" si="1"/>
        <v>Civic</v>
      </c>
      <c r="N63" s="58"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O63" s="58" t="s">
        <v>6231</v>
      </c>
      <c r="P63" s="58" t="s">
        <v>12276</v>
      </c>
      <c r="Q63" s="58"/>
      <c r="R63" s="58" t="s">
        <v>12034</v>
      </c>
    </row>
    <row r="64" spans="1:18" s="730" customFormat="1">
      <c r="A64"/>
      <c r="B64"/>
      <c r="C64"/>
      <c r="D64"/>
      <c r="E64"/>
      <c r="F64"/>
      <c r="G64"/>
      <c r="H64"/>
      <c r="I64"/>
      <c r="J64" s="58" t="s">
        <v>12129</v>
      </c>
      <c r="K64" s="58" t="s">
        <v>18362</v>
      </c>
      <c r="L64" s="58" t="str">
        <f t="shared" si="0"/>
        <v>Fair Seas Festival (Ches 29th - 30th)</v>
      </c>
      <c r="M64" s="58" t="str">
        <f t="shared" si="1"/>
        <v>Civic, Umberlee</v>
      </c>
      <c r="N64" s="58"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O64" s="58" t="s">
        <v>6231</v>
      </c>
      <c r="P64" s="58" t="s">
        <v>12277</v>
      </c>
      <c r="Q64" s="58"/>
      <c r="R64" s="58" t="s">
        <v>12034</v>
      </c>
    </row>
    <row r="65" spans="1:18" s="730" customFormat="1">
      <c r="A65"/>
      <c r="B65"/>
      <c r="C65"/>
      <c r="D65"/>
      <c r="E65"/>
      <c r="F65"/>
      <c r="G65"/>
      <c r="H65"/>
      <c r="I65"/>
      <c r="J65" s="58" t="s">
        <v>12130</v>
      </c>
      <c r="K65" s="58" t="s">
        <v>18363</v>
      </c>
      <c r="L65" s="58" t="str">
        <f t="shared" si="0"/>
        <v>Highcoin (Ches 30th)</v>
      </c>
      <c r="M65" s="58" t="str">
        <f t="shared" si="1"/>
        <v>Waukeen</v>
      </c>
      <c r="N65" s="58"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O65" s="58" t="s">
        <v>6231</v>
      </c>
      <c r="P65" s="58">
        <v>30</v>
      </c>
      <c r="Q65" s="58"/>
      <c r="R65" s="58" t="s">
        <v>12034</v>
      </c>
    </row>
    <row r="66" spans="1:18" s="730" customFormat="1">
      <c r="A66"/>
      <c r="B66"/>
      <c r="C66"/>
      <c r="D66"/>
      <c r="E66"/>
      <c r="F66"/>
      <c r="G66"/>
      <c r="H66"/>
      <c r="I66"/>
      <c r="J66" s="58" t="s">
        <v>12257</v>
      </c>
      <c r="K66" s="58" t="s">
        <v>18364</v>
      </c>
      <c r="L66" s="58" t="str">
        <f t="shared" si="0"/>
        <v>Dance of Swirling Winds (Ches 19th; Spring Equinox)</v>
      </c>
      <c r="M66" s="58" t="str">
        <f t="shared" si="1"/>
        <v>Aerdrie Faenya</v>
      </c>
      <c r="N66" s="58" t="str">
        <f t="shared" si="2"/>
        <v>Days of strong winds where celebrants make offerings of beautiful feathers and wind music, and the fervency of their dance causes clergy to rise into the air to dance among the winds as a gift from the goddess.</v>
      </c>
      <c r="O66" s="58" t="s">
        <v>6231</v>
      </c>
      <c r="P66" s="58">
        <v>19</v>
      </c>
      <c r="Q66" s="58" t="s">
        <v>12250</v>
      </c>
      <c r="R66" s="58" t="s">
        <v>12034</v>
      </c>
    </row>
    <row r="67" spans="1:18" s="730" customFormat="1">
      <c r="A67"/>
      <c r="B67"/>
      <c r="C67"/>
      <c r="D67"/>
      <c r="E67"/>
      <c r="F67"/>
      <c r="G67"/>
      <c r="H67"/>
      <c r="I67"/>
      <c r="J67" s="58" t="s">
        <v>12258</v>
      </c>
      <c r="K67" s="58" t="s">
        <v>18365</v>
      </c>
      <c r="L67" s="58" t="str">
        <f t="shared" si="0"/>
        <v>The Budding (Ches 19th; Spring Equinox)</v>
      </c>
      <c r="M67" s="58" t="str">
        <f t="shared" si="1"/>
        <v>Rillifane Rallathil</v>
      </c>
      <c r="N67" s="58"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O67" s="58" t="s">
        <v>6231</v>
      </c>
      <c r="P67" s="58">
        <v>19</v>
      </c>
      <c r="Q67" s="58" t="s">
        <v>12250</v>
      </c>
      <c r="R67" s="58" t="s">
        <v>12034</v>
      </c>
    </row>
    <row r="68" spans="1:18" s="730" customFormat="1">
      <c r="A68"/>
      <c r="B68"/>
      <c r="C68"/>
      <c r="D68"/>
      <c r="E68"/>
      <c r="F68"/>
      <c r="G68"/>
      <c r="H68"/>
      <c r="I68"/>
      <c r="J68" s="58" t="s">
        <v>12131</v>
      </c>
      <c r="K68" s="58" t="s">
        <v>18366</v>
      </c>
      <c r="L68" s="58" t="str">
        <f t="shared" si="0"/>
        <v>Firstflow (when the local ice breaks)</v>
      </c>
      <c r="M68" s="58" t="str">
        <f t="shared" si="1"/>
        <v>Eldath</v>
      </c>
      <c r="N68" s="58" t="str">
        <f t="shared" si="2"/>
        <v>A small ritual of thanks and welcome to the goddess is held on the day that the ice breaks in rivers and harbors in local communities.</v>
      </c>
      <c r="O68" s="58" t="s">
        <v>6233</v>
      </c>
      <c r="P68" s="58"/>
      <c r="Q68" s="58"/>
      <c r="R68" s="58" t="s">
        <v>12034</v>
      </c>
    </row>
    <row r="69" spans="1:18" s="730" customFormat="1">
      <c r="A69"/>
      <c r="B69"/>
      <c r="C69"/>
      <c r="D69"/>
      <c r="E69"/>
      <c r="F69"/>
      <c r="G69"/>
      <c r="H69"/>
      <c r="I69"/>
      <c r="J69" s="58" t="s">
        <v>12132</v>
      </c>
      <c r="K69" s="58" t="s">
        <v>18367</v>
      </c>
      <c r="L69" s="58" t="str">
        <f t="shared" si="0"/>
        <v>The Queen's Gambit (Tarsakh 1st)</v>
      </c>
      <c r="M69" s="58" t="str">
        <f t="shared" si="1"/>
        <v>The Red Knight</v>
      </c>
      <c r="N69" s="58"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O69" s="58" t="s">
        <v>6233</v>
      </c>
      <c r="P69" s="58">
        <v>1</v>
      </c>
      <c r="Q69" s="58"/>
      <c r="R69" s="58" t="s">
        <v>12034</v>
      </c>
    </row>
    <row r="70" spans="1:18" s="730" customFormat="1">
      <c r="A70"/>
      <c r="B70"/>
      <c r="C70"/>
      <c r="D70"/>
      <c r="E70"/>
      <c r="F70"/>
      <c r="G70"/>
      <c r="H70"/>
      <c r="I70"/>
      <c r="J70" s="58" t="s">
        <v>12133</v>
      </c>
      <c r="K70" s="58" t="s">
        <v>18368</v>
      </c>
      <c r="L70" s="58" t="str">
        <f t="shared" si="0"/>
        <v>Waukeentide (Tarsakh 1st - 10th)</v>
      </c>
      <c r="M70" s="58" t="str">
        <f t="shared" si="1"/>
        <v>Civic, Waukeen, Society</v>
      </c>
      <c r="N70" s="58"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O70" s="58" t="s">
        <v>6233</v>
      </c>
      <c r="P70" s="195" t="s">
        <v>12278</v>
      </c>
      <c r="Q70" s="58"/>
      <c r="R70" s="58" t="s">
        <v>12034</v>
      </c>
    </row>
    <row r="71" spans="1:18" s="730" customFormat="1">
      <c r="A71"/>
      <c r="B71"/>
      <c r="C71"/>
      <c r="D71"/>
      <c r="E71"/>
      <c r="F71"/>
      <c r="G71"/>
      <c r="H71"/>
      <c r="I71"/>
      <c r="J71" s="58" t="s">
        <v>12134</v>
      </c>
      <c r="K71" s="58" t="s">
        <v>18369</v>
      </c>
      <c r="L71" s="58" t="str">
        <f t="shared" si="0"/>
        <v>All Coins Day (Tarsakh 1st)</v>
      </c>
      <c r="M71" s="58"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N71" s="58" t="e">
        <f t="shared" si="2"/>
        <v>#VALUE!</v>
      </c>
      <c r="O71" s="58" t="s">
        <v>6233</v>
      </c>
      <c r="P71" s="58">
        <v>1</v>
      </c>
      <c r="Q71" s="58"/>
      <c r="R71" s="58" t="s">
        <v>12034</v>
      </c>
    </row>
    <row r="72" spans="1:18" s="730" customFormat="1">
      <c r="A72"/>
      <c r="B72"/>
      <c r="C72"/>
      <c r="D72"/>
      <c r="E72"/>
      <c r="F72"/>
      <c r="G72"/>
      <c r="H72"/>
      <c r="I72"/>
      <c r="J72" s="58" t="s">
        <v>12135</v>
      </c>
      <c r="K72" s="58" t="s">
        <v>18370</v>
      </c>
      <c r="L72" s="58" t="str">
        <f t="shared" si="0"/>
        <v>Caravance (Tarsakh 2nd)</v>
      </c>
      <c r="M72" s="58"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N72" s="58" t="str">
        <f t="shared" si="2"/>
        <v>Society: Nobles turn out en masse on this festival day to shop at the newly-opened Market.</v>
      </c>
      <c r="O72" s="58" t="s">
        <v>6233</v>
      </c>
      <c r="P72" s="58">
        <v>2</v>
      </c>
      <c r="Q72" s="58"/>
      <c r="R72" s="58" t="s">
        <v>12034</v>
      </c>
    </row>
    <row r="73" spans="1:18" s="730" customFormat="1">
      <c r="A73"/>
      <c r="B73"/>
      <c r="C73"/>
      <c r="D73"/>
      <c r="E73"/>
      <c r="F73"/>
      <c r="G73"/>
      <c r="H73"/>
      <c r="I73"/>
      <c r="J73" s="58" t="s">
        <v>12136</v>
      </c>
      <c r="K73" s="58" t="s">
        <v>18371</v>
      </c>
      <c r="L73" s="58" t="str">
        <f t="shared" ref="L73:L136" si="3">LEFT(J73,FIND(":",J73,1)-1)</f>
        <v>Goldenight (Tarsakh 5th)</v>
      </c>
      <c r="M73" s="58" t="e">
        <f t="shared" ref="M73:M136" si="4">LEFT(RIGHT(J73,LEN(J73)-FIND(":",J73,1)-1),FIND(".",RIGHT(J73,LEN(J73)-FIND(":",J73,1)-1),1)-1)</f>
        <v>#VALUE!</v>
      </c>
      <c r="N73" s="58" t="e">
        <f t="shared" ref="N73:N136" si="5">RIGHT(J73,LEN(J73)-LEN(L73)-LEN(M73)-4)</f>
        <v>#VALUE!</v>
      </c>
      <c r="O73" s="58" t="s">
        <v>6233</v>
      </c>
      <c r="P73" s="58">
        <v>5</v>
      </c>
      <c r="Q73" s="58"/>
      <c r="R73" s="58" t="s">
        <v>12034</v>
      </c>
    </row>
    <row r="74" spans="1:18" s="730" customFormat="1">
      <c r="A74"/>
      <c r="B74"/>
      <c r="C74"/>
      <c r="D74"/>
      <c r="E74"/>
      <c r="F74"/>
      <c r="G74"/>
      <c r="H74"/>
      <c r="I74"/>
      <c r="J74" s="58" t="s">
        <v>12137</v>
      </c>
      <c r="K74" s="58" t="s">
        <v>18372</v>
      </c>
      <c r="L74" s="58" t="str">
        <f t="shared" si="3"/>
        <v>Guildsmeet (Tarsakh 7th)</v>
      </c>
      <c r="M74" s="58"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N74" s="58" t="e">
        <f t="shared" si="5"/>
        <v>#VALUE!</v>
      </c>
      <c r="O74" s="58" t="s">
        <v>6233</v>
      </c>
      <c r="P74" s="58">
        <v>7</v>
      </c>
      <c r="Q74" s="58"/>
      <c r="R74" s="58" t="s">
        <v>12034</v>
      </c>
    </row>
    <row r="75" spans="1:18" s="730" customFormat="1">
      <c r="A75"/>
      <c r="B75"/>
      <c r="C75"/>
      <c r="D75"/>
      <c r="E75"/>
      <c r="F75"/>
      <c r="G75"/>
      <c r="H75"/>
      <c r="I75"/>
      <c r="J75" s="58" t="s">
        <v>12138</v>
      </c>
      <c r="K75" s="58" t="s">
        <v>18373</v>
      </c>
      <c r="L75" s="58" t="str">
        <f t="shared" si="3"/>
        <v>Leiruin (Tarsakh 8th)</v>
      </c>
      <c r="M75" s="58"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N75" s="58" t="e">
        <f t="shared" si="5"/>
        <v>#VALUE!</v>
      </c>
      <c r="O75" s="58" t="s">
        <v>6233</v>
      </c>
      <c r="P75" s="58">
        <v>8</v>
      </c>
      <c r="Q75" s="58"/>
      <c r="R75" s="58" t="s">
        <v>12034</v>
      </c>
    </row>
    <row r="76" spans="1:18" s="730" customFormat="1">
      <c r="A76"/>
      <c r="B76"/>
      <c r="C76"/>
      <c r="D76"/>
      <c r="E76"/>
      <c r="F76"/>
      <c r="G76"/>
      <c r="H76"/>
      <c r="I76"/>
      <c r="J76" s="58" t="s">
        <v>12139</v>
      </c>
      <c r="K76" s="58" t="s">
        <v>18374</v>
      </c>
      <c r="L76" s="58" t="str">
        <f t="shared" si="3"/>
        <v>Spheres (Tarsakh 10th)</v>
      </c>
      <c r="M76" s="58" t="str">
        <f t="shared" si="4"/>
        <v>Glass spheres are filled with gems and gold to be paraded around the city</v>
      </c>
      <c r="N76" s="58" t="str">
        <f t="shared" si="5"/>
        <v>They are then loaded into catapult-like contraptions to be lobbed into the air to shatter and spill their contents over the city for the general populace.</v>
      </c>
      <c r="O76" s="58" t="s">
        <v>6233</v>
      </c>
      <c r="P76" s="58">
        <v>10</v>
      </c>
      <c r="Q76" s="58" t="s">
        <v>12140</v>
      </c>
      <c r="R76" s="58" t="s">
        <v>12034</v>
      </c>
    </row>
    <row r="77" spans="1:18" s="730" customFormat="1">
      <c r="A77"/>
      <c r="B77"/>
      <c r="C77"/>
      <c r="D77"/>
      <c r="E77"/>
      <c r="F77"/>
      <c r="G77"/>
      <c r="H77"/>
      <c r="I77"/>
      <c r="J77" s="58" t="s">
        <v>12141</v>
      </c>
      <c r="K77" s="58" t="s">
        <v>18375</v>
      </c>
      <c r="L77" s="58" t="str">
        <f t="shared" si="3"/>
        <v>The Vernal Trousseau Festival (Tarsakh 23rd - 27th)</v>
      </c>
      <c r="M77" s="58" t="str">
        <f t="shared" si="4"/>
        <v>Society</v>
      </c>
      <c r="N77" s="58"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77" s="58" t="s">
        <v>6233</v>
      </c>
      <c r="P77" s="58" t="s">
        <v>12279</v>
      </c>
      <c r="Q77" s="58"/>
      <c r="R77" s="58" t="s">
        <v>12034</v>
      </c>
    </row>
    <row r="78" spans="1:18" s="730" customFormat="1">
      <c r="A78"/>
      <c r="B78"/>
      <c r="C78"/>
      <c r="D78"/>
      <c r="E78"/>
      <c r="F78"/>
      <c r="G78"/>
      <c r="H78"/>
      <c r="I78"/>
      <c r="J78" s="58" t="s">
        <v>9330</v>
      </c>
      <c r="K78" s="58"/>
      <c r="L78" s="58"/>
      <c r="M78" s="58"/>
      <c r="N78" s="58" t="s">
        <v>12149</v>
      </c>
      <c r="O78" s="58" t="s">
        <v>9330</v>
      </c>
      <c r="P78" s="58"/>
      <c r="Q78" s="58"/>
      <c r="R78" s="58" t="s">
        <v>12035</v>
      </c>
    </row>
    <row r="79" spans="1:18" s="730" customFormat="1">
      <c r="A79"/>
      <c r="B79"/>
      <c r="C79"/>
      <c r="D79"/>
      <c r="E79"/>
      <c r="F79"/>
      <c r="G79"/>
      <c r="H79"/>
      <c r="I79"/>
      <c r="J79" s="58" t="s">
        <v>12142</v>
      </c>
      <c r="K79" s="58" t="s">
        <v>18376</v>
      </c>
      <c r="L79" s="58" t="str">
        <f t="shared" si="3"/>
        <v>Society</v>
      </c>
      <c r="M79" s="58" t="str">
        <f t="shared" si="4"/>
        <v>Wreaths of fresh flowers - some wider across than a man is tall - adorn the front gates of noble villas at Greengrass</v>
      </c>
      <c r="N79" s="58" t="str">
        <f t="shared" si="5"/>
        <v>Though a few do enjoy pilgrimages to celebrate the holiday in the hedonistic revel known as the Lady's Revels at the nearby Chauntean abbey of the Goldenfields, the nobles of Waterdeep tend not to do too much on this day.</v>
      </c>
      <c r="O79" s="58" t="s">
        <v>9330</v>
      </c>
      <c r="P79" s="58"/>
      <c r="Q79" s="58"/>
      <c r="R79" s="58" t="s">
        <v>12035</v>
      </c>
    </row>
    <row r="80" spans="1:18" s="730" customFormat="1">
      <c r="A80"/>
      <c r="B80"/>
      <c r="C80"/>
      <c r="D80"/>
      <c r="E80"/>
      <c r="F80"/>
      <c r="G80"/>
      <c r="H80"/>
      <c r="I80"/>
      <c r="J80" s="58" t="s">
        <v>12143</v>
      </c>
      <c r="K80" s="58" t="s">
        <v>18377</v>
      </c>
      <c r="L80" s="58" t="str">
        <f t="shared" si="3"/>
        <v>The Greengrass Tastings</v>
      </c>
      <c r="M80" s="58" t="str">
        <f t="shared" si="4"/>
        <v>Society</v>
      </c>
      <c r="N80" s="58"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O80" s="58" t="s">
        <v>9330</v>
      </c>
      <c r="P80" s="58"/>
      <c r="Q80" s="58"/>
      <c r="R80" s="58" t="s">
        <v>12035</v>
      </c>
    </row>
    <row r="81" spans="1:18" s="730" customFormat="1">
      <c r="A81"/>
      <c r="B81"/>
      <c r="C81"/>
      <c r="D81"/>
      <c r="E81"/>
      <c r="F81"/>
      <c r="G81"/>
      <c r="H81"/>
      <c r="I81"/>
      <c r="J81" s="58" t="s">
        <v>12144</v>
      </c>
      <c r="K81" s="58" t="s">
        <v>18378</v>
      </c>
      <c r="L81" s="58" t="str">
        <f t="shared" si="3"/>
        <v>The Lady's Revels</v>
      </c>
      <c r="M81" s="58" t="str">
        <f t="shared" si="4"/>
        <v>Chauntea</v>
      </c>
      <c r="N81" s="58"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O81" s="58" t="s">
        <v>9330</v>
      </c>
      <c r="P81" s="58"/>
      <c r="Q81" s="58"/>
      <c r="R81" s="58" t="s">
        <v>12035</v>
      </c>
    </row>
    <row r="82" spans="1:18" s="730" customFormat="1">
      <c r="A82"/>
      <c r="B82"/>
      <c r="C82"/>
      <c r="D82"/>
      <c r="E82"/>
      <c r="F82"/>
      <c r="G82"/>
      <c r="H82"/>
      <c r="I82"/>
      <c r="J82" s="58" t="s">
        <v>12145</v>
      </c>
      <c r="K82" s="58" t="s">
        <v>18379</v>
      </c>
      <c r="L82" s="58" t="str">
        <f t="shared" si="3"/>
        <v>The Greening</v>
      </c>
      <c r="M82" s="58" t="str">
        <f t="shared" si="4"/>
        <v>Eldath</v>
      </c>
      <c r="N82" s="58" t="str">
        <f t="shared" si="5"/>
        <v>A time of gathering for the clergy of Eldath, the Greening often features a progression through a community, stopping to bless local wells, springs, rivers and other sources of water for a community.</v>
      </c>
      <c r="O82" s="58" t="s">
        <v>9330</v>
      </c>
      <c r="P82" s="58"/>
      <c r="Q82" s="58"/>
      <c r="R82" s="58" t="s">
        <v>12035</v>
      </c>
    </row>
    <row r="83" spans="1:18" s="730" customFormat="1">
      <c r="A83"/>
      <c r="B83"/>
      <c r="C83"/>
      <c r="D83"/>
      <c r="E83"/>
      <c r="F83"/>
      <c r="G83"/>
      <c r="H83"/>
      <c r="I83"/>
      <c r="J83" s="58" t="s">
        <v>12146</v>
      </c>
      <c r="K83" s="58" t="s">
        <v>18380</v>
      </c>
      <c r="L83" s="58" t="str">
        <f t="shared" si="3"/>
        <v>The Wild Ride</v>
      </c>
      <c r="M83" s="58" t="str">
        <f t="shared" si="4"/>
        <v>Mielikki</v>
      </c>
      <c r="N83" s="58"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O83" s="58" t="s">
        <v>9330</v>
      </c>
      <c r="P83" s="58"/>
      <c r="Q83" s="58"/>
      <c r="R83" s="58" t="s">
        <v>12035</v>
      </c>
    </row>
    <row r="84" spans="1:18" s="730" customFormat="1">
      <c r="A84"/>
      <c r="B84"/>
      <c r="C84"/>
      <c r="D84"/>
      <c r="E84"/>
      <c r="F84"/>
      <c r="G84"/>
      <c r="H84"/>
      <c r="I84"/>
      <c r="J84" s="58" t="s">
        <v>12147</v>
      </c>
      <c r="K84" s="58" t="s">
        <v>18381</v>
      </c>
      <c r="L84" s="58" t="str">
        <f t="shared" si="3"/>
        <v>The Call to the Flowers</v>
      </c>
      <c r="M84" s="58" t="str">
        <f t="shared" si="4"/>
        <v>Milil</v>
      </c>
      <c r="N84" s="58" t="str">
        <f t="shared" si="5"/>
        <v>A song sung by the faithful, who gather in solemn procession, singing the song that returns "nature's music" (a metaphor for flowers) to the world.</v>
      </c>
      <c r="O84" s="58" t="s">
        <v>9330</v>
      </c>
      <c r="P84" s="58"/>
      <c r="Q84" s="58"/>
      <c r="R84" s="58" t="s">
        <v>12035</v>
      </c>
    </row>
    <row r="85" spans="1:18" s="730" customFormat="1">
      <c r="A85"/>
      <c r="B85"/>
      <c r="C85"/>
      <c r="D85"/>
      <c r="E85"/>
      <c r="F85"/>
      <c r="G85"/>
      <c r="H85"/>
      <c r="I85"/>
      <c r="J85" s="58" t="s">
        <v>12148</v>
      </c>
      <c r="K85" s="58" t="s">
        <v>18382</v>
      </c>
      <c r="L85" s="58" t="str">
        <f t="shared" si="3"/>
        <v>Sunite Revels</v>
      </c>
      <c r="M85" s="58" t="str">
        <f t="shared" si="4"/>
        <v>Sune</v>
      </c>
      <c r="N85" s="58" t="str">
        <f t="shared" si="5"/>
        <v>Sunites celebrate Greengrass with frolicking in the outdoors.</v>
      </c>
      <c r="O85" s="58" t="s">
        <v>9330</v>
      </c>
      <c r="P85" s="58"/>
      <c r="Q85" s="58"/>
      <c r="R85" s="58" t="s">
        <v>12035</v>
      </c>
    </row>
    <row r="86" spans="1:18" s="730" customFormat="1">
      <c r="A86"/>
      <c r="B86"/>
      <c r="C86"/>
      <c r="D86"/>
      <c r="E86"/>
      <c r="F86"/>
      <c r="G86"/>
      <c r="H86"/>
      <c r="I86"/>
      <c r="J86" s="58" t="s">
        <v>12235</v>
      </c>
      <c r="K86" s="58" t="s">
        <v>18383</v>
      </c>
      <c r="L86" s="58" t="str">
        <f t="shared" si="3"/>
        <v>Single Candle Convocation</v>
      </c>
      <c r="M86" s="58" t="str">
        <f t="shared" si="4"/>
        <v>Dugmaren Brightmantle</v>
      </c>
      <c r="N86" s="58" t="str">
        <f t="shared" si="5"/>
        <v>After early periods of meditation over single lit candles, scholars, sages, and other learned folk gather to discuss scholarly investigations and advancements, defending learned stances with research conducted in the previous year.</v>
      </c>
      <c r="O86" s="58" t="s">
        <v>9330</v>
      </c>
      <c r="P86" s="58"/>
      <c r="Q86" s="58" t="s">
        <v>12230</v>
      </c>
      <c r="R86" s="58" t="s">
        <v>12035</v>
      </c>
    </row>
    <row r="87" spans="1:18" s="730" customFormat="1">
      <c r="A87"/>
      <c r="B87"/>
      <c r="C87"/>
      <c r="D87"/>
      <c r="E87"/>
      <c r="F87"/>
      <c r="G87"/>
      <c r="H87"/>
      <c r="I87"/>
      <c r="J87" s="58" t="s">
        <v>12232</v>
      </c>
      <c r="K87" s="58" t="s">
        <v>18384</v>
      </c>
      <c r="L87" s="58" t="str">
        <f t="shared" si="3"/>
        <v>Rites of the Chancel Door</v>
      </c>
      <c r="M87" s="58" t="str">
        <f t="shared" si="4"/>
        <v>Gorm Gulthyn</v>
      </c>
      <c r="N87" s="58"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87" s="58" t="s">
        <v>9330</v>
      </c>
      <c r="P87" s="58"/>
      <c r="Q87" s="58" t="s">
        <v>12230</v>
      </c>
      <c r="R87" s="58" t="s">
        <v>12035</v>
      </c>
    </row>
    <row r="88" spans="1:18" s="730" customFormat="1">
      <c r="A88"/>
      <c r="B88"/>
      <c r="C88"/>
      <c r="D88"/>
      <c r="E88"/>
      <c r="F88"/>
      <c r="G88"/>
      <c r="H88"/>
      <c r="I88"/>
      <c r="J88" s="58" t="s">
        <v>12236</v>
      </c>
      <c r="K88" s="58" t="s">
        <v>18385</v>
      </c>
      <c r="L88" s="58" t="str">
        <f t="shared" si="3"/>
        <v>Time of the Spawning</v>
      </c>
      <c r="M88" s="58" t="str">
        <f t="shared" si="4"/>
        <v>Haela Brightaxe</v>
      </c>
      <c r="N88" s="58"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O88" s="58" t="s">
        <v>9330</v>
      </c>
      <c r="P88" s="58"/>
      <c r="Q88" s="58" t="s">
        <v>12230</v>
      </c>
      <c r="R88" s="58" t="s">
        <v>12035</v>
      </c>
    </row>
    <row r="89" spans="1:18" s="730" customFormat="1">
      <c r="A89"/>
      <c r="B89"/>
      <c r="C89"/>
      <c r="D89"/>
      <c r="E89"/>
      <c r="F89"/>
      <c r="G89"/>
      <c r="H89"/>
      <c r="I89"/>
      <c r="J89" s="58" t="s">
        <v>12237</v>
      </c>
      <c r="K89" s="58" t="s">
        <v>18386</v>
      </c>
      <c r="L89" s="58" t="str">
        <f t="shared" si="3"/>
        <v>The Wind</v>
      </c>
      <c r="M89" s="58" t="str">
        <f t="shared" si="4"/>
        <v>Marthammor Duin</v>
      </c>
      <c r="N89" s="58" t="str">
        <f t="shared" si="5"/>
        <v>Holy day celebrating new discoveries.</v>
      </c>
      <c r="O89" s="58" t="s">
        <v>9330</v>
      </c>
      <c r="P89" s="58"/>
      <c r="Q89" s="58" t="s">
        <v>12230</v>
      </c>
      <c r="R89" s="58" t="s">
        <v>12035</v>
      </c>
    </row>
    <row r="90" spans="1:18" s="730" customFormat="1">
      <c r="A90"/>
      <c r="B90"/>
      <c r="C90"/>
      <c r="D90"/>
      <c r="E90"/>
      <c r="F90"/>
      <c r="G90"/>
      <c r="H90"/>
      <c r="I90"/>
      <c r="J90" s="58" t="s">
        <v>12229</v>
      </c>
      <c r="K90" s="58" t="s">
        <v>18387</v>
      </c>
      <c r="L90" s="58" t="str">
        <f t="shared" si="3"/>
        <v>Coin Day (Before and After a Full Moon)</v>
      </c>
      <c r="M90" s="58" t="str">
        <f t="shared" si="4"/>
        <v>Vergadain</v>
      </c>
      <c r="N90" s="58"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O90" s="58" t="s">
        <v>9330</v>
      </c>
      <c r="P90" s="58"/>
      <c r="Q90" s="58" t="s">
        <v>12230</v>
      </c>
      <c r="R90" s="58" t="s">
        <v>12035</v>
      </c>
    </row>
    <row r="91" spans="1:18" s="730" customFormat="1">
      <c r="A91"/>
      <c r="B91"/>
      <c r="C91"/>
      <c r="D91"/>
      <c r="E91"/>
      <c r="F91"/>
      <c r="G91"/>
      <c r="H91"/>
      <c r="I91"/>
      <c r="J91" s="58" t="s">
        <v>12152</v>
      </c>
      <c r="K91" s="58" t="s">
        <v>18388</v>
      </c>
      <c r="L91" s="58" t="str">
        <f t="shared" si="3"/>
        <v>The Presentation Ball (Mirtul 4th)</v>
      </c>
      <c r="M91" s="58" t="str">
        <f t="shared" si="4"/>
        <v>Society</v>
      </c>
      <c r="N91" s="58"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O91" s="58" t="s">
        <v>6235</v>
      </c>
      <c r="P91" s="58">
        <v>4</v>
      </c>
      <c r="Q91" s="58"/>
      <c r="R91" s="58" t="s">
        <v>12034</v>
      </c>
    </row>
    <row r="92" spans="1:18" s="730" customFormat="1">
      <c r="A92"/>
      <c r="B92"/>
      <c r="C92"/>
      <c r="D92"/>
      <c r="E92"/>
      <c r="F92"/>
      <c r="G92"/>
      <c r="H92"/>
      <c r="I92"/>
      <c r="J92" s="58" t="s">
        <v>12150</v>
      </c>
      <c r="K92" s="58" t="s">
        <v>18389</v>
      </c>
      <c r="L92" s="58" t="str">
        <f t="shared" si="3"/>
        <v>Sammardach (Mirtul 12th)</v>
      </c>
      <c r="M92" s="58" t="str">
        <f t="shared" si="4"/>
        <v>Waukeen</v>
      </c>
      <c r="N92" s="58" t="str">
        <f t="shared" si="5"/>
        <v>A festival celebrating a rich benefactor of the early church of Waukeen.</v>
      </c>
      <c r="O92" s="58" t="s">
        <v>6235</v>
      </c>
      <c r="P92" s="58">
        <v>12</v>
      </c>
      <c r="Q92" s="58"/>
      <c r="R92" s="58" t="s">
        <v>12034</v>
      </c>
    </row>
    <row r="93" spans="1:18" s="730" customFormat="1">
      <c r="A93"/>
      <c r="B93"/>
      <c r="C93"/>
      <c r="D93"/>
      <c r="E93"/>
      <c r="F93"/>
      <c r="G93"/>
      <c r="H93"/>
      <c r="I93"/>
      <c r="J93" s="58" t="s">
        <v>12151</v>
      </c>
      <c r="K93" s="58" t="s">
        <v>18390</v>
      </c>
      <c r="L93" s="58" t="str">
        <f t="shared" si="3"/>
        <v>Guildsmeet Ball (Mirtul 12th)</v>
      </c>
      <c r="M93" s="58" t="str">
        <f t="shared" si="4"/>
        <v>Society</v>
      </c>
      <c r="N93" s="58"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O93" s="58" t="s">
        <v>6235</v>
      </c>
      <c r="P93" s="58">
        <v>12</v>
      </c>
      <c r="Q93" s="58"/>
      <c r="R93" s="58" t="s">
        <v>12034</v>
      </c>
    </row>
    <row r="94" spans="1:18" s="730" customFormat="1">
      <c r="A94"/>
      <c r="B94"/>
      <c r="C94"/>
      <c r="D94"/>
      <c r="E94"/>
      <c r="F94"/>
      <c r="G94"/>
      <c r="H94"/>
      <c r="I94"/>
      <c r="J94" s="58" t="s">
        <v>12238</v>
      </c>
      <c r="K94" s="58" t="s">
        <v>18391</v>
      </c>
      <c r="L94" s="58" t="str">
        <f t="shared" si="3"/>
        <v>The Wayfaring (Mirtul 9th)</v>
      </c>
      <c r="M94" s="58" t="str">
        <f t="shared" si="4"/>
        <v>Marthammor Duin</v>
      </c>
      <c r="N94" s="58" t="str">
        <f t="shared" si="5"/>
        <v>Holy day celebrating extended sojourns into the homelands of other races.</v>
      </c>
      <c r="O94" s="58" t="s">
        <v>6235</v>
      </c>
      <c r="P94" s="58">
        <v>9</v>
      </c>
      <c r="Q94" s="58" t="s">
        <v>12230</v>
      </c>
      <c r="R94" s="58" t="s">
        <v>12034</v>
      </c>
    </row>
    <row r="95" spans="1:18" s="730" customFormat="1">
      <c r="A95"/>
      <c r="B95"/>
      <c r="C95"/>
      <c r="D95"/>
      <c r="E95"/>
      <c r="F95"/>
      <c r="G95"/>
      <c r="H95"/>
      <c r="I95"/>
      <c r="J95" s="58" t="s">
        <v>12161</v>
      </c>
      <c r="K95" s="58" t="s">
        <v>18392</v>
      </c>
      <c r="L95" s="58" t="str">
        <f t="shared" si="3"/>
        <v>Trolltide (Kythorn 1st)</v>
      </c>
      <c r="M95" s="58" t="str">
        <f t="shared" si="4"/>
        <v>Civic</v>
      </c>
      <c r="N95" s="58"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O95" s="58" t="s">
        <v>6240</v>
      </c>
      <c r="P95" s="58">
        <v>1</v>
      </c>
      <c r="Q95" s="58"/>
      <c r="R95" s="58" t="s">
        <v>12034</v>
      </c>
    </row>
    <row r="96" spans="1:18" s="730" customFormat="1">
      <c r="A96"/>
      <c r="B96"/>
      <c r="C96"/>
      <c r="D96"/>
      <c r="E96"/>
      <c r="F96"/>
      <c r="G96"/>
      <c r="H96"/>
      <c r="I96"/>
      <c r="J96" s="58" t="s">
        <v>12162</v>
      </c>
      <c r="K96" s="58" t="s">
        <v>18393</v>
      </c>
      <c r="L96" s="58" t="str">
        <f t="shared" si="3"/>
        <v>The Steel Revels (Kythorn 6th)</v>
      </c>
      <c r="M96" s="58" t="str">
        <f t="shared" si="4"/>
        <v>Society</v>
      </c>
      <c r="N96" s="58"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O96" s="58" t="s">
        <v>6240</v>
      </c>
      <c r="P96" s="58">
        <v>6</v>
      </c>
      <c r="Q96" s="58"/>
      <c r="R96" s="58" t="s">
        <v>12034</v>
      </c>
    </row>
    <row r="97" spans="1:18" s="730" customFormat="1">
      <c r="A97"/>
      <c r="B97"/>
      <c r="C97"/>
      <c r="D97"/>
      <c r="E97"/>
      <c r="F97"/>
      <c r="G97"/>
      <c r="H97"/>
      <c r="I97"/>
      <c r="J97" s="58" t="s">
        <v>12163</v>
      </c>
      <c r="K97" s="58" t="s">
        <v>18394</v>
      </c>
      <c r="L97" s="58" t="str">
        <f t="shared" si="3"/>
        <v>Second Feast (Kythorn 20th; Summer Solstice)</v>
      </c>
      <c r="M97" s="58" t="str">
        <f t="shared" si="4"/>
        <v>Mielikki</v>
      </c>
      <c r="N97" s="58" t="str">
        <f t="shared" si="5"/>
        <v>Holy rituals and revels where the faithful of Mielikki are expected to enjoy the sensual pleasures of life and sing praises to the Lady in the forest.</v>
      </c>
      <c r="O97" s="58" t="s">
        <v>6240</v>
      </c>
      <c r="P97" s="58">
        <v>20</v>
      </c>
      <c r="Q97" s="58"/>
      <c r="R97" s="58" t="s">
        <v>12034</v>
      </c>
    </row>
    <row r="98" spans="1:18" s="730" customFormat="1">
      <c r="A98"/>
      <c r="B98"/>
      <c r="C98"/>
      <c r="D98"/>
      <c r="E98"/>
      <c r="F98"/>
      <c r="G98"/>
      <c r="H98"/>
      <c r="I98"/>
      <c r="J98" s="58" t="s">
        <v>12164</v>
      </c>
      <c r="K98" s="58" t="s">
        <v>18360</v>
      </c>
      <c r="L98" s="58" t="str">
        <f t="shared" si="3"/>
        <v>The Rite of Pain &amp; Purity (Kythorn 20th; Summer Solstice)</v>
      </c>
      <c r="M98" s="58" t="str">
        <f t="shared" si="4"/>
        <v>Loviatar</v>
      </c>
      <c r="N98" s="58"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98" s="58" t="s">
        <v>6240</v>
      </c>
      <c r="P98" s="58">
        <v>20</v>
      </c>
      <c r="Q98" s="58"/>
      <c r="R98" s="58" t="s">
        <v>12034</v>
      </c>
    </row>
    <row r="99" spans="1:18" s="730" customFormat="1">
      <c r="A99"/>
      <c r="B99"/>
      <c r="C99"/>
      <c r="D99"/>
      <c r="E99"/>
      <c r="F99"/>
      <c r="G99"/>
      <c r="H99"/>
      <c r="I99"/>
      <c r="J99" s="58" t="s">
        <v>12165</v>
      </c>
      <c r="K99" s="58" t="s">
        <v>18395</v>
      </c>
      <c r="L99" s="58" t="str">
        <f t="shared" si="3"/>
        <v>The Ball of Blossoms (Kythorn 20th; Summer Solstice)</v>
      </c>
      <c r="M99" s="58" t="str">
        <f t="shared" si="4"/>
        <v>Society</v>
      </c>
      <c r="N99" s="58"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O99" s="58" t="s">
        <v>6240</v>
      </c>
      <c r="P99" s="58">
        <v>20</v>
      </c>
      <c r="Q99" s="58"/>
      <c r="R99" s="58" t="s">
        <v>12034</v>
      </c>
    </row>
    <row r="100" spans="1:18" s="730" customFormat="1">
      <c r="A100"/>
      <c r="B100"/>
      <c r="C100"/>
      <c r="D100"/>
      <c r="E100"/>
      <c r="F100"/>
      <c r="G100"/>
      <c r="H100"/>
      <c r="I100"/>
      <c r="J100" s="58" t="s">
        <v>12166</v>
      </c>
      <c r="K100" s="58" t="s">
        <v>18396</v>
      </c>
      <c r="L100" s="58" t="str">
        <f t="shared" si="3"/>
        <v>Brightbuckle (Kythorn 21st)</v>
      </c>
      <c r="M100" s="58" t="str">
        <f t="shared" si="4"/>
        <v>Waukeen</v>
      </c>
      <c r="N100" s="58"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O100" s="58" t="s">
        <v>6240</v>
      </c>
      <c r="P100" s="58">
        <v>21</v>
      </c>
      <c r="Q100" s="58"/>
      <c r="R100" s="58" t="s">
        <v>12034</v>
      </c>
    </row>
    <row r="101" spans="1:18" s="730" customFormat="1">
      <c r="A101"/>
      <c r="B101"/>
      <c r="C101"/>
      <c r="D101"/>
      <c r="E101"/>
      <c r="F101"/>
      <c r="G101"/>
      <c r="H101"/>
      <c r="I101"/>
      <c r="J101" s="58" t="s">
        <v>12167</v>
      </c>
      <c r="K101" s="58" t="s">
        <v>18397</v>
      </c>
      <c r="L101" s="58" t="str">
        <f t="shared" si="3"/>
        <v>The Gathering of Quills (Kythorn 30th)</v>
      </c>
      <c r="M101" s="58" t="str">
        <f t="shared" si="4"/>
        <v>Society</v>
      </c>
      <c r="N101" s="58"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O101" s="58" t="s">
        <v>6240</v>
      </c>
      <c r="P101" s="58">
        <v>30</v>
      </c>
      <c r="Q101" s="58"/>
      <c r="R101" s="58" t="s">
        <v>12034</v>
      </c>
    </row>
    <row r="102" spans="1:18" s="730" customFormat="1">
      <c r="A102"/>
      <c r="B102"/>
      <c r="C102"/>
      <c r="D102"/>
      <c r="E102"/>
      <c r="F102"/>
      <c r="G102"/>
      <c r="H102"/>
      <c r="I102"/>
      <c r="J102" s="58" t="s">
        <v>12168</v>
      </c>
      <c r="K102" s="58" t="s">
        <v>18398</v>
      </c>
      <c r="L102" s="58" t="str">
        <f t="shared" si="3"/>
        <v>Founders' Day (Flamerule 1st)</v>
      </c>
      <c r="M102" s="58" t="str">
        <f t="shared" si="4"/>
        <v>Civic</v>
      </c>
      <c r="N102" s="58"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O102" s="58" t="s">
        <v>6253</v>
      </c>
      <c r="P102" s="58">
        <v>1</v>
      </c>
      <c r="Q102" s="58"/>
      <c r="R102" s="58" t="s">
        <v>12034</v>
      </c>
    </row>
    <row r="103" spans="1:18" s="730" customFormat="1">
      <c r="A103"/>
      <c r="B103"/>
      <c r="C103"/>
      <c r="D103"/>
      <c r="E103"/>
      <c r="F103"/>
      <c r="G103"/>
      <c r="H103"/>
      <c r="I103"/>
      <c r="J103" s="58" t="s">
        <v>12169</v>
      </c>
      <c r="K103" s="58" t="s">
        <v>18399</v>
      </c>
      <c r="L103" s="58" t="str">
        <f t="shared" si="3"/>
        <v>Founders' Day Viewing Parties (Flamerule 1st; Founders' Day)</v>
      </c>
      <c r="M103" s="58"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N103" s="58" t="str">
        <f t="shared" si="5"/>
        <v>It's considered an old-fashioned event, however, even if the alliances created and influence garnered with various city officials makes it worth it.</v>
      </c>
      <c r="O103" s="58" t="s">
        <v>6253</v>
      </c>
      <c r="P103" s="58">
        <v>1</v>
      </c>
      <c r="Q103" s="58"/>
      <c r="R103" s="58" t="s">
        <v>12034</v>
      </c>
    </row>
    <row r="104" spans="1:18" s="730" customFormat="1">
      <c r="A104"/>
      <c r="B104"/>
      <c r="C104"/>
      <c r="D104"/>
      <c r="E104"/>
      <c r="F104"/>
      <c r="G104"/>
      <c r="H104"/>
      <c r="I104"/>
      <c r="J104" s="58" t="s">
        <v>12170</v>
      </c>
      <c r="K104" s="58" t="s">
        <v>18400</v>
      </c>
      <c r="L104" s="58" t="str">
        <f t="shared" si="3"/>
        <v>Sornyn (Flamerule 3rd - 5th)</v>
      </c>
      <c r="M104" s="58" t="str">
        <f t="shared" si="4"/>
        <v>Waukeen</v>
      </c>
      <c r="N104" s="58" t="str">
        <f t="shared" si="5"/>
        <v>A time for planning, the making of treaties and agreements and receiving of envoys from unknown lands. Much wine is traditionally consumed during this time, when "my enemy is like a brother to me".</v>
      </c>
      <c r="O104" s="58" t="s">
        <v>6253</v>
      </c>
      <c r="P104" s="195" t="s">
        <v>12280</v>
      </c>
      <c r="Q104" s="58"/>
      <c r="R104" s="58" t="s">
        <v>12034</v>
      </c>
    </row>
    <row r="105" spans="1:18" s="730" customFormat="1">
      <c r="A105"/>
      <c r="B105"/>
      <c r="C105"/>
      <c r="D105"/>
      <c r="E105"/>
      <c r="F105"/>
      <c r="G105"/>
      <c r="H105"/>
      <c r="I105"/>
      <c r="J105" s="58" t="s">
        <v>12171</v>
      </c>
      <c r="K105" s="58" t="s">
        <v>18401</v>
      </c>
      <c r="L105" s="58" t="str">
        <f t="shared" si="3"/>
        <v>Sornyn Ball (Flamerule 5th; Sornyn)</v>
      </c>
      <c r="M105" s="58" t="str">
        <f t="shared" si="4"/>
        <v>Society</v>
      </c>
      <c r="N105" s="58"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O105" s="58" t="s">
        <v>6253</v>
      </c>
      <c r="P105" s="58">
        <v>5</v>
      </c>
      <c r="Q105" s="58"/>
      <c r="R105" s="58" t="s">
        <v>12034</v>
      </c>
    </row>
    <row r="106" spans="1:18" s="730" customFormat="1">
      <c r="A106"/>
      <c r="B106"/>
      <c r="C106"/>
      <c r="D106"/>
      <c r="E106"/>
      <c r="F106"/>
      <c r="G106"/>
      <c r="H106"/>
      <c r="I106"/>
      <c r="J106" s="58" t="s">
        <v>12172</v>
      </c>
      <c r="K106" s="58" t="s">
        <v>18402</v>
      </c>
      <c r="L106" s="58" t="str">
        <f t="shared" si="3"/>
        <v>Theater Season (Flamerule 11th - 20th)</v>
      </c>
      <c r="M106" s="58" t="str">
        <f t="shared" si="4"/>
        <v>Society</v>
      </c>
      <c r="N106" s="58"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O106" s="58" t="s">
        <v>6253</v>
      </c>
      <c r="P106" s="195" t="s">
        <v>12281</v>
      </c>
      <c r="Q106" s="58"/>
      <c r="R106" s="58" t="s">
        <v>12034</v>
      </c>
    </row>
    <row r="107" spans="1:18" s="730" customFormat="1">
      <c r="A107"/>
      <c r="B107"/>
      <c r="C107"/>
      <c r="D107"/>
      <c r="E107"/>
      <c r="F107"/>
      <c r="G107"/>
      <c r="H107"/>
      <c r="I107"/>
      <c r="J107" s="58" t="s">
        <v>9326</v>
      </c>
      <c r="K107" s="58"/>
      <c r="L107" s="58"/>
      <c r="M107" s="58"/>
      <c r="N107" s="58" t="s">
        <v>12173</v>
      </c>
      <c r="O107" s="58" t="s">
        <v>9326</v>
      </c>
      <c r="P107" s="58"/>
      <c r="Q107" s="58"/>
      <c r="R107" s="58" t="s">
        <v>12035</v>
      </c>
    </row>
    <row r="108" spans="1:18" s="730" customFormat="1">
      <c r="A108"/>
      <c r="B108"/>
      <c r="C108"/>
      <c r="D108"/>
      <c r="E108"/>
      <c r="F108"/>
      <c r="G108"/>
      <c r="H108"/>
      <c r="I108"/>
      <c r="J108" s="58" t="s">
        <v>12174</v>
      </c>
      <c r="K108" s="58" t="s">
        <v>18403</v>
      </c>
      <c r="L108" s="58" t="str">
        <f t="shared" si="3"/>
        <v>Midsummer Ball</v>
      </c>
      <c r="M108" s="58" t="str">
        <f t="shared" si="4"/>
        <v>Society</v>
      </c>
      <c r="N108" s="58"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O108" s="58" t="s">
        <v>9326</v>
      </c>
      <c r="P108" s="58"/>
      <c r="Q108" s="58"/>
      <c r="R108" s="58" t="s">
        <v>12035</v>
      </c>
    </row>
    <row r="109" spans="1:18" s="730" customFormat="1">
      <c r="A109"/>
      <c r="B109"/>
      <c r="C109"/>
      <c r="D109"/>
      <c r="E109"/>
      <c r="F109"/>
      <c r="G109"/>
      <c r="H109"/>
      <c r="I109"/>
      <c r="J109" s="58" t="s">
        <v>12175</v>
      </c>
      <c r="K109" s="58" t="s">
        <v>18404</v>
      </c>
      <c r="L109" s="58" t="str">
        <f t="shared" si="3"/>
        <v>Heroes' Chant</v>
      </c>
      <c r="M109" s="58" t="str">
        <f t="shared" si="4"/>
        <v>Akadi</v>
      </c>
      <c r="N109" s="58"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O109" s="58" t="s">
        <v>9326</v>
      </c>
      <c r="P109" s="58"/>
      <c r="Q109" s="58"/>
      <c r="R109" s="58" t="s">
        <v>12035</v>
      </c>
    </row>
    <row r="110" spans="1:18" s="730" customFormat="1">
      <c r="A110"/>
      <c r="B110"/>
      <c r="C110"/>
      <c r="D110"/>
      <c r="E110"/>
      <c r="F110"/>
      <c r="G110"/>
      <c r="H110"/>
      <c r="I110"/>
      <c r="J110" s="58" t="s">
        <v>12176</v>
      </c>
      <c r="K110" s="58" t="s">
        <v>18405</v>
      </c>
      <c r="L110" s="58" t="str">
        <f t="shared" si="3"/>
        <v>Misfortune's Revel</v>
      </c>
      <c r="M110" s="58" t="str">
        <f t="shared" si="4"/>
        <v>Beshaba</v>
      </c>
      <c r="N110" s="58"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O110" s="58" t="s">
        <v>9326</v>
      </c>
      <c r="P110" s="58"/>
      <c r="Q110" s="58"/>
      <c r="R110" s="58" t="s">
        <v>12035</v>
      </c>
    </row>
    <row r="111" spans="1:18" s="730" customFormat="1">
      <c r="A111"/>
      <c r="B111"/>
      <c r="C111"/>
      <c r="D111"/>
      <c r="E111"/>
      <c r="F111"/>
      <c r="G111"/>
      <c r="H111"/>
      <c r="I111"/>
      <c r="J111" s="58" t="s">
        <v>12177</v>
      </c>
      <c r="K111" s="58" t="s">
        <v>18406</v>
      </c>
      <c r="L111" s="58" t="str">
        <f t="shared" si="3"/>
        <v>Song of Dawn</v>
      </c>
      <c r="M111" s="58" t="str">
        <f t="shared" si="4"/>
        <v>Lathander</v>
      </c>
      <c r="N111" s="58" t="str">
        <f t="shared" si="5"/>
        <v>Praise-song that blends purely vocal harmonies and counter-harmonies of incredible complexity. Can be heard for blocks around echoing through the Spires of Morning.</v>
      </c>
      <c r="O111" s="58" t="s">
        <v>9326</v>
      </c>
      <c r="P111" s="58"/>
      <c r="Q111" s="58"/>
      <c r="R111" s="58" t="s">
        <v>12035</v>
      </c>
    </row>
    <row r="112" spans="1:18" s="730" customFormat="1">
      <c r="A112"/>
      <c r="B112"/>
      <c r="C112"/>
      <c r="D112"/>
      <c r="E112"/>
      <c r="F112"/>
      <c r="G112"/>
      <c r="H112"/>
      <c r="I112"/>
      <c r="J112" s="58" t="s">
        <v>12178</v>
      </c>
      <c r="K112" s="58" t="s">
        <v>18407</v>
      </c>
      <c r="L112" s="58" t="str">
        <f t="shared" si="3"/>
        <v>The Wild Ride</v>
      </c>
      <c r="M112" s="58" t="str">
        <f t="shared" si="4"/>
        <v>Mielikki, Lurue</v>
      </c>
      <c r="N112" s="58"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O112" s="58" t="s">
        <v>9326</v>
      </c>
      <c r="P112" s="58"/>
      <c r="Q112" s="58"/>
      <c r="R112" s="58" t="s">
        <v>12035</v>
      </c>
    </row>
    <row r="113" spans="1:18" s="730" customFormat="1">
      <c r="A113"/>
      <c r="B113"/>
      <c r="C113"/>
      <c r="D113"/>
      <c r="E113"/>
      <c r="F113"/>
      <c r="G113"/>
      <c r="H113"/>
      <c r="I113"/>
      <c r="J113" s="58" t="s">
        <v>12179</v>
      </c>
      <c r="K113" s="58" t="s">
        <v>18408</v>
      </c>
      <c r="L113" s="58" t="str">
        <f t="shared" si="3"/>
        <v>The Grand Revel</v>
      </c>
      <c r="M113" s="58" t="str">
        <f t="shared" si="4"/>
        <v>Milil</v>
      </c>
      <c r="N113" s="58" t="str">
        <f t="shared" si="5"/>
        <v>A grand festival involving a feast, dancing, singing, and very boisterous celebration of all music - including the singing of parodies of well-known favorites, and the introduction of entirely new music.</v>
      </c>
      <c r="O113" s="58" t="s">
        <v>9326</v>
      </c>
      <c r="P113" s="58"/>
      <c r="Q113" s="58"/>
      <c r="R113" s="58" t="s">
        <v>12035</v>
      </c>
    </row>
    <row r="114" spans="1:18" s="730" customFormat="1">
      <c r="A114"/>
      <c r="B114"/>
      <c r="C114"/>
      <c r="D114"/>
      <c r="E114"/>
      <c r="F114"/>
      <c r="G114"/>
      <c r="H114"/>
      <c r="I114"/>
      <c r="J114" s="58" t="s">
        <v>12180</v>
      </c>
      <c r="K114" s="58" t="s">
        <v>18382</v>
      </c>
      <c r="L114" s="58" t="str">
        <f t="shared" si="3"/>
        <v>Midsummer Night</v>
      </c>
      <c r="M114" s="58" t="str">
        <f t="shared" si="4"/>
        <v>Sune</v>
      </c>
      <c r="N114" s="58" t="str">
        <f t="shared" si="5"/>
        <v>Sunite temples organize all-night revels that feature flirtatious chases through forests and parks.</v>
      </c>
      <c r="O114" s="58" t="s">
        <v>9326</v>
      </c>
      <c r="P114" s="58"/>
      <c r="Q114" s="58"/>
      <c r="R114" s="58" t="s">
        <v>12035</v>
      </c>
    </row>
    <row r="115" spans="1:18" s="730" customFormat="1">
      <c r="A115"/>
      <c r="B115"/>
      <c r="C115"/>
      <c r="D115"/>
      <c r="E115"/>
      <c r="F115"/>
      <c r="G115"/>
      <c r="H115"/>
      <c r="I115"/>
      <c r="J115" s="58" t="s">
        <v>12181</v>
      </c>
      <c r="K115" s="58" t="s">
        <v>18409</v>
      </c>
      <c r="L115" s="58" t="str">
        <f t="shared" si="3"/>
        <v>Luckfeast</v>
      </c>
      <c r="M115" s="58" t="str">
        <f t="shared" si="4"/>
        <v>Tymora</v>
      </c>
      <c r="N115" s="58" t="str">
        <f t="shared" si="5"/>
        <v>A long night of free-wheeling revelry, filled with mischief and romantic trysts.</v>
      </c>
      <c r="O115" s="58" t="s">
        <v>9326</v>
      </c>
      <c r="P115" s="58"/>
      <c r="Q115" s="58"/>
      <c r="R115" s="58" t="s">
        <v>12035</v>
      </c>
    </row>
    <row r="116" spans="1:18" s="730" customFormat="1">
      <c r="A116"/>
      <c r="B116"/>
      <c r="C116"/>
      <c r="D116"/>
      <c r="E116"/>
      <c r="F116"/>
      <c r="G116"/>
      <c r="H116"/>
      <c r="I116"/>
      <c r="J116" s="58" t="s">
        <v>12182</v>
      </c>
      <c r="K116" s="58" t="s">
        <v>18410</v>
      </c>
      <c r="L116" s="58" t="str">
        <f t="shared" si="3"/>
        <v>The Silver Sails</v>
      </c>
      <c r="M116" s="58" t="str">
        <f t="shared" si="4"/>
        <v>The Elven Retreat</v>
      </c>
      <c r="N116" s="58"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O116" s="58" t="s">
        <v>9326</v>
      </c>
      <c r="P116" s="58"/>
      <c r="Q116" s="58"/>
      <c r="R116" s="58" t="s">
        <v>12035</v>
      </c>
    </row>
    <row r="117" spans="1:18" s="730" customFormat="1">
      <c r="A117"/>
      <c r="B117"/>
      <c r="C117"/>
      <c r="D117"/>
      <c r="E117"/>
      <c r="F117"/>
      <c r="G117"/>
      <c r="H117"/>
      <c r="I117"/>
      <c r="J117" s="58" t="s">
        <v>12231</v>
      </c>
      <c r="K117" s="58" t="s">
        <v>18411</v>
      </c>
      <c r="L117" s="58" t="str">
        <f t="shared" si="3"/>
        <v>Days of the Reverend Mother</v>
      </c>
      <c r="M117" s="58" t="str">
        <f t="shared" si="4"/>
        <v>Berronar Truesilver</v>
      </c>
      <c r="N117" s="58"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O117" s="58" t="s">
        <v>9326</v>
      </c>
      <c r="P117" s="58"/>
      <c r="Q117" s="58" t="s">
        <v>12230</v>
      </c>
      <c r="R117" s="58" t="s">
        <v>12035</v>
      </c>
    </row>
    <row r="118" spans="1:18" s="730" customFormat="1">
      <c r="A118"/>
      <c r="B118"/>
      <c r="C118"/>
      <c r="D118"/>
      <c r="E118"/>
      <c r="F118"/>
      <c r="G118"/>
      <c r="H118"/>
      <c r="I118"/>
      <c r="J118" s="58" t="s">
        <v>12232</v>
      </c>
      <c r="K118" s="58" t="s">
        <v>18384</v>
      </c>
      <c r="L118" s="58" t="str">
        <f t="shared" si="3"/>
        <v>Rites of the Chancel Door</v>
      </c>
      <c r="M118" s="58" t="str">
        <f t="shared" si="4"/>
        <v>Gorm Gulthyn</v>
      </c>
      <c r="N118" s="58"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18" s="58" t="s">
        <v>9326</v>
      </c>
      <c r="P118" s="58"/>
      <c r="Q118" s="58" t="s">
        <v>12230</v>
      </c>
      <c r="R118" s="58" t="s">
        <v>12035</v>
      </c>
    </row>
    <row r="119" spans="1:18" s="730" customFormat="1">
      <c r="A119"/>
      <c r="B119"/>
      <c r="C119"/>
      <c r="D119"/>
      <c r="E119"/>
      <c r="F119"/>
      <c r="G119"/>
      <c r="H119"/>
      <c r="I119"/>
      <c r="J119" s="58" t="s">
        <v>12239</v>
      </c>
      <c r="K119" s="58" t="s">
        <v>18412</v>
      </c>
      <c r="L119" s="58" t="str">
        <f t="shared" si="3"/>
        <v>The Axe Held High</v>
      </c>
      <c r="M119" s="58" t="str">
        <f t="shared" si="4"/>
        <v>Haela Brightaxe</v>
      </c>
      <c r="N119" s="58"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O119" s="58" t="s">
        <v>9326</v>
      </c>
      <c r="P119" s="58"/>
      <c r="Q119" s="58" t="s">
        <v>12230</v>
      </c>
      <c r="R119" s="58" t="s">
        <v>12035</v>
      </c>
    </row>
    <row r="120" spans="1:18" s="730" customFormat="1">
      <c r="A120"/>
      <c r="B120"/>
      <c r="C120"/>
      <c r="D120"/>
      <c r="E120"/>
      <c r="F120"/>
      <c r="G120"/>
      <c r="H120"/>
      <c r="I120"/>
      <c r="J120" s="58" t="s">
        <v>12240</v>
      </c>
      <c r="K120" s="58" t="s">
        <v>18386</v>
      </c>
      <c r="L120" s="58" t="str">
        <f t="shared" si="3"/>
        <v>The Hammer</v>
      </c>
      <c r="M120" s="58" t="str">
        <f t="shared" si="4"/>
        <v>Marthammor Duin</v>
      </c>
      <c r="N120" s="58" t="str">
        <f t="shared" si="5"/>
        <v>Holy day celebrating dwarven craftsmanship and creativity.</v>
      </c>
      <c r="O120" s="58" t="s">
        <v>9326</v>
      </c>
      <c r="P120" s="58"/>
      <c r="Q120" s="58" t="s">
        <v>12230</v>
      </c>
      <c r="R120" s="58" t="s">
        <v>12035</v>
      </c>
    </row>
    <row r="121" spans="1:18" s="730" customFormat="1">
      <c r="A121"/>
      <c r="B121"/>
      <c r="C121"/>
      <c r="D121"/>
      <c r="E121"/>
      <c r="F121"/>
      <c r="G121"/>
      <c r="H121"/>
      <c r="I121"/>
      <c r="J121" s="58" t="s">
        <v>9281</v>
      </c>
      <c r="K121" s="58"/>
      <c r="L121" s="58"/>
      <c r="M121" s="58"/>
      <c r="N121" s="58" t="str">
        <f t="shared" si="5"/>
        <v>ldmeet (Once every 4 years)</v>
      </c>
      <c r="O121" s="58" t="s">
        <v>12267</v>
      </c>
      <c r="P121" s="58"/>
      <c r="Q121" s="58"/>
      <c r="R121" s="58" t="s">
        <v>12035</v>
      </c>
    </row>
    <row r="122" spans="1:18" s="730" customFormat="1">
      <c r="A122"/>
      <c r="B122"/>
      <c r="C122"/>
      <c r="D122"/>
      <c r="E122"/>
      <c r="F122"/>
      <c r="G122"/>
      <c r="H122"/>
      <c r="I122"/>
      <c r="J122" s="58" t="s">
        <v>12183</v>
      </c>
      <c r="K122" s="58" t="s">
        <v>18403</v>
      </c>
      <c r="L122" s="58" t="str">
        <f t="shared" si="3"/>
        <v>Shieldmeet Ball</v>
      </c>
      <c r="M122" s="58" t="str">
        <f t="shared" si="4"/>
        <v>Society</v>
      </c>
      <c r="N122" s="58"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O122" s="58" t="s">
        <v>12267</v>
      </c>
      <c r="P122" s="58"/>
      <c r="Q122" s="58"/>
      <c r="R122" s="58" t="s">
        <v>12035</v>
      </c>
    </row>
    <row r="123" spans="1:18" s="730" customFormat="1">
      <c r="A123"/>
      <c r="B123"/>
      <c r="C123"/>
      <c r="D123"/>
      <c r="E123"/>
      <c r="F123"/>
      <c r="G123"/>
      <c r="H123"/>
      <c r="I123"/>
      <c r="J123" s="58" t="s">
        <v>12184</v>
      </c>
      <c r="K123" s="58" t="s">
        <v>18413</v>
      </c>
      <c r="L123" s="58" t="str">
        <f t="shared" si="3"/>
        <v>Ceremony of Honor to Helm</v>
      </c>
      <c r="M123" s="58" t="str">
        <f t="shared" si="4"/>
        <v>Helm</v>
      </c>
      <c r="N123" s="58" t="str">
        <f t="shared" si="5"/>
        <v>A high holy ritual thanking Helm for his unceasing vigilance.</v>
      </c>
      <c r="O123" s="58" t="s">
        <v>12267</v>
      </c>
      <c r="P123" s="58"/>
      <c r="Q123" s="58"/>
      <c r="R123" s="58" t="s">
        <v>12035</v>
      </c>
    </row>
    <row r="124" spans="1:18" s="730" customFormat="1">
      <c r="A124"/>
      <c r="B124"/>
      <c r="C124"/>
      <c r="D124"/>
      <c r="E124"/>
      <c r="F124"/>
      <c r="G124"/>
      <c r="H124"/>
      <c r="I124"/>
      <c r="J124" s="58" t="s">
        <v>12185</v>
      </c>
      <c r="K124" s="58" t="s">
        <v>18414</v>
      </c>
      <c r="L124" s="58" t="str">
        <f t="shared" si="3"/>
        <v>The Gilding</v>
      </c>
      <c r="M124" s="58" t="str">
        <f t="shared" si="4"/>
        <v>Deneir</v>
      </c>
      <c r="N124" s="58"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O124" s="58" t="s">
        <v>12267</v>
      </c>
      <c r="P124" s="58"/>
      <c r="Q124" s="58"/>
      <c r="R124" s="58" t="s">
        <v>12035</v>
      </c>
    </row>
    <row r="125" spans="1:18" s="730" customFormat="1">
      <c r="A125"/>
      <c r="B125"/>
      <c r="C125"/>
      <c r="D125"/>
      <c r="E125"/>
      <c r="F125"/>
      <c r="G125"/>
      <c r="H125"/>
      <c r="I125"/>
      <c r="J125" s="58" t="s">
        <v>12186</v>
      </c>
      <c r="K125" s="58" t="s">
        <v>18415</v>
      </c>
      <c r="L125" s="58" t="str">
        <f t="shared" si="3"/>
        <v>Conjuring of the Second Moon</v>
      </c>
      <c r="M125" s="58" t="str">
        <f t="shared" si="4"/>
        <v>Selûne</v>
      </c>
      <c r="N125" s="58" t="str">
        <f t="shared" si="5"/>
        <v>A rite that summons celestial servants of Selûne, who arrive to do good deeds or fight the enemies of the temple. These servants, called Shards, always take one female worshipper, laity or clergy, to become one of them when they depart.</v>
      </c>
      <c r="O125" s="58" t="s">
        <v>12267</v>
      </c>
      <c r="P125" s="58"/>
      <c r="Q125" s="58"/>
      <c r="R125" s="58" t="s">
        <v>12035</v>
      </c>
    </row>
    <row r="126" spans="1:18" s="730" customFormat="1">
      <c r="A126"/>
      <c r="B126"/>
      <c r="C126"/>
      <c r="D126"/>
      <c r="E126"/>
      <c r="F126"/>
      <c r="G126"/>
      <c r="H126"/>
      <c r="I126"/>
      <c r="J126" s="58" t="s">
        <v>12241</v>
      </c>
      <c r="K126" s="58" t="s">
        <v>18386</v>
      </c>
      <c r="L126" s="58" t="str">
        <f t="shared" si="3"/>
        <v>The Shepherding</v>
      </c>
      <c r="M126" s="58" t="str">
        <f t="shared" si="4"/>
        <v>Marthammor Duin</v>
      </c>
      <c r="N126" s="58" t="str">
        <f t="shared" si="5"/>
        <v>Holy day celebrating dwarven wanderers and the introduction of the hidden things of the world to their human and demihuman neighbors, per the faith of Marthammor.</v>
      </c>
      <c r="O126" s="58" t="s">
        <v>12267</v>
      </c>
      <c r="P126" s="58"/>
      <c r="Q126" s="58" t="s">
        <v>12230</v>
      </c>
      <c r="R126" s="58" t="s">
        <v>12035</v>
      </c>
    </row>
    <row r="127" spans="1:18" s="730" customFormat="1">
      <c r="A127"/>
      <c r="B127"/>
      <c r="C127"/>
      <c r="D127"/>
      <c r="E127"/>
      <c r="F127"/>
      <c r="G127"/>
      <c r="H127"/>
      <c r="I127"/>
      <c r="J127" s="58" t="s">
        <v>12259</v>
      </c>
      <c r="K127" s="58" t="s">
        <v>18416</v>
      </c>
      <c r="L127" s="58" t="str">
        <f t="shared" si="3"/>
        <v>The Melding of the Three</v>
      </c>
      <c r="M127" s="58" t="str">
        <f t="shared" si="4"/>
        <v>Angarradh</v>
      </c>
      <c r="N127" s="58" t="str">
        <f t="shared" si="5"/>
        <v>Celebration of the tripartite goddess and the unification of the Three that make her up, which has led to centuries of peace in Arvandor. Great hymns to Angarradh are sung and a great feast is held.</v>
      </c>
      <c r="O127" s="58" t="s">
        <v>12267</v>
      </c>
      <c r="P127" s="58"/>
      <c r="Q127" s="58" t="s">
        <v>12250</v>
      </c>
      <c r="R127" s="58" t="s">
        <v>12035</v>
      </c>
    </row>
    <row r="128" spans="1:18" s="730" customFormat="1">
      <c r="A128"/>
      <c r="B128"/>
      <c r="C128"/>
      <c r="D128"/>
      <c r="E128"/>
      <c r="F128"/>
      <c r="G128"/>
      <c r="H128"/>
      <c r="I128"/>
      <c r="J128" s="58" t="s">
        <v>12260</v>
      </c>
      <c r="K128" s="58" t="s">
        <v>18417</v>
      </c>
      <c r="L128" s="58" t="str">
        <f t="shared" si="3"/>
        <v>Cinnaelos'Cor</v>
      </c>
      <c r="M128" s="58" t="str">
        <f t="shared" si="4"/>
        <v>Corellon Larethian</v>
      </c>
      <c r="N128" s="58" t="str">
        <f t="shared" si="5"/>
        <v>Called "The Day of Corellon's Peace," Shieldmeet is celebrated as sacred to the Protector of the elven folk, and a time to wage peace and come to accords between folk. Agreements wrought on this day are sacred, sanctified by Corellon himself.</v>
      </c>
      <c r="O128" s="58" t="s">
        <v>12267</v>
      </c>
      <c r="P128" s="58"/>
      <c r="Q128" s="58" t="s">
        <v>12250</v>
      </c>
      <c r="R128" s="58" t="s">
        <v>12035</v>
      </c>
    </row>
    <row r="129" spans="1:18" s="730" customFormat="1">
      <c r="A129"/>
      <c r="B129"/>
      <c r="C129"/>
      <c r="D129"/>
      <c r="E129"/>
      <c r="F129"/>
      <c r="G129"/>
      <c r="H129"/>
      <c r="I129"/>
      <c r="J129" s="58" t="s">
        <v>12261</v>
      </c>
      <c r="K129" s="58" t="s">
        <v>18418</v>
      </c>
      <c r="L129" s="58" t="str">
        <f t="shared" si="3"/>
        <v>The Keen-Eye Meets</v>
      </c>
      <c r="M129" s="58" t="str">
        <f t="shared" si="4"/>
        <v>Solonor Thelandira</v>
      </c>
      <c r="N129" s="58" t="str">
        <f t="shared" si="5"/>
        <v>Great archery competition, in which the winner is thought to gain the "Keen-Eye Mark" of the Great Archer, granting greater accuracy with a bow until the next Shieldmeet.</v>
      </c>
      <c r="O129" s="58" t="s">
        <v>12267</v>
      </c>
      <c r="P129" s="58"/>
      <c r="Q129" s="58" t="s">
        <v>12250</v>
      </c>
      <c r="R129" s="58" t="s">
        <v>12035</v>
      </c>
    </row>
    <row r="130" spans="1:18" s="730" customFormat="1">
      <c r="A130"/>
      <c r="B130"/>
      <c r="C130"/>
      <c r="D130"/>
      <c r="E130"/>
      <c r="F130"/>
      <c r="G130"/>
      <c r="H130"/>
      <c r="I130"/>
      <c r="J130" s="58" t="s">
        <v>12242</v>
      </c>
      <c r="K130" s="58" t="s">
        <v>18419</v>
      </c>
      <c r="L130" s="58" t="str">
        <f t="shared" si="3"/>
        <v>The Anvil (Eleasias 9th)</v>
      </c>
      <c r="M130" s="58" t="str">
        <f t="shared" si="4"/>
        <v>Marthammor Duin</v>
      </c>
      <c r="N130" s="58" t="str">
        <f t="shared" si="5"/>
        <v>Holy day celebrating dwarven craftsmanship and creativity.</v>
      </c>
      <c r="O130" s="58" t="s">
        <v>2720</v>
      </c>
      <c r="P130" s="58">
        <v>9</v>
      </c>
      <c r="Q130" s="58" t="s">
        <v>12230</v>
      </c>
      <c r="R130" s="58" t="s">
        <v>12034</v>
      </c>
    </row>
    <row r="131" spans="1:18" s="730" customFormat="1">
      <c r="A131"/>
      <c r="B131"/>
      <c r="C131"/>
      <c r="D131"/>
      <c r="E131"/>
      <c r="F131"/>
      <c r="G131"/>
      <c r="H131"/>
      <c r="I131"/>
      <c r="J131" s="58" t="s">
        <v>12187</v>
      </c>
      <c r="K131" s="58" t="s">
        <v>18420</v>
      </c>
      <c r="L131" s="58" t="str">
        <f t="shared" si="3"/>
        <v>Divine Pageantry (early Eleasias)</v>
      </c>
      <c r="M131" s="58" t="str">
        <f t="shared" si="4"/>
        <v>Siamoprhe, Society</v>
      </c>
      <c r="N131" s="58"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O131" s="58" t="s">
        <v>2720</v>
      </c>
      <c r="P131" s="58"/>
      <c r="Q131" s="58"/>
      <c r="R131" s="58" t="s">
        <v>12034</v>
      </c>
    </row>
    <row r="132" spans="1:18" s="730" customFormat="1">
      <c r="A132"/>
      <c r="B132"/>
      <c r="C132"/>
      <c r="D132"/>
      <c r="E132"/>
      <c r="F132"/>
      <c r="G132"/>
      <c r="H132"/>
      <c r="I132"/>
      <c r="J132" s="58" t="s">
        <v>12188</v>
      </c>
      <c r="K132" s="58" t="s">
        <v>18421</v>
      </c>
      <c r="L132" s="58" t="str">
        <f t="shared" si="3"/>
        <v>Ahghairon's Day (1st)</v>
      </c>
      <c r="M132" s="58" t="str">
        <f t="shared" si="4"/>
        <v>Civic</v>
      </c>
      <c r="N132" s="58"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O132" s="58" t="s">
        <v>2720</v>
      </c>
      <c r="P132" s="58">
        <v>1</v>
      </c>
      <c r="Q132" s="58"/>
      <c r="R132" s="58" t="s">
        <v>12034</v>
      </c>
    </row>
    <row r="133" spans="1:18" s="730" customFormat="1">
      <c r="A133"/>
      <c r="B133"/>
      <c r="C133"/>
      <c r="D133"/>
      <c r="E133"/>
      <c r="F133"/>
      <c r="G133"/>
      <c r="H133"/>
      <c r="I133"/>
      <c r="J133" s="58" t="s">
        <v>12189</v>
      </c>
      <c r="K133" s="58" t="s">
        <v>18422</v>
      </c>
      <c r="L133" s="58" t="str">
        <f t="shared" si="3"/>
        <v>The Promenade of Violets (Eleasias 1st, Ahghairon's Day)</v>
      </c>
      <c r="M133" s="58" t="str">
        <f t="shared" si="4"/>
        <v>Society</v>
      </c>
      <c r="N133" s="58"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O133" s="58" t="s">
        <v>2720</v>
      </c>
      <c r="P133" s="58">
        <v>1</v>
      </c>
      <c r="Q133" s="58"/>
      <c r="R133" s="58" t="s">
        <v>12034</v>
      </c>
    </row>
    <row r="134" spans="1:18" s="730" customFormat="1">
      <c r="A134"/>
      <c r="B134"/>
      <c r="C134"/>
      <c r="D134"/>
      <c r="E134"/>
      <c r="F134"/>
      <c r="G134"/>
      <c r="H134"/>
      <c r="I134"/>
      <c r="J134" s="58" t="s">
        <v>12190</v>
      </c>
      <c r="K134" s="58" t="s">
        <v>18423</v>
      </c>
      <c r="L134" s="58" t="str">
        <f t="shared" si="3"/>
        <v>The Harbor Spectacles (Eleasias 8th)</v>
      </c>
      <c r="M134" s="58" t="str">
        <f t="shared" si="4"/>
        <v>Society</v>
      </c>
      <c r="N134" s="58"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O134" s="58" t="s">
        <v>2720</v>
      </c>
      <c r="P134" s="58">
        <v>8</v>
      </c>
      <c r="Q134" s="58"/>
      <c r="R134" s="58" t="s">
        <v>12034</v>
      </c>
    </row>
    <row r="135" spans="1:18" s="730" customFormat="1">
      <c r="A135"/>
      <c r="B135"/>
      <c r="C135"/>
      <c r="D135"/>
      <c r="E135"/>
      <c r="F135"/>
      <c r="G135"/>
      <c r="H135"/>
      <c r="I135"/>
      <c r="J135" s="58" t="s">
        <v>12191</v>
      </c>
      <c r="K135" s="58" t="s">
        <v>18424</v>
      </c>
      <c r="L135" s="58" t="str">
        <f t="shared" si="3"/>
        <v>Birth of the Eternal Fire (Eleasias 9th)</v>
      </c>
      <c r="M135" s="58" t="str">
        <f t="shared" si="4"/>
        <v>Kossuth</v>
      </c>
      <c r="N135" s="58"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O135" s="58" t="s">
        <v>2720</v>
      </c>
      <c r="P135" s="58">
        <v>9</v>
      </c>
      <c r="Q135" s="58"/>
      <c r="R135" s="58" t="s">
        <v>12034</v>
      </c>
    </row>
    <row r="136" spans="1:18" s="730" customFormat="1">
      <c r="A136"/>
      <c r="B136"/>
      <c r="C136"/>
      <c r="D136"/>
      <c r="E136"/>
      <c r="F136"/>
      <c r="G136"/>
      <c r="H136"/>
      <c r="I136"/>
      <c r="J136" s="58" t="s">
        <v>12192</v>
      </c>
      <c r="K136" s="58" t="s">
        <v>18425</v>
      </c>
      <c r="L136" s="58" t="str">
        <f t="shared" si="3"/>
        <v>Huldark (Eleasias 17th)</v>
      </c>
      <c r="M136" s="58" t="str">
        <f t="shared" si="4"/>
        <v>Waukeen</v>
      </c>
      <c r="N136" s="58" t="str">
        <f t="shared" si="5"/>
        <v>A feast in which the bounty of the land is celebrated, and the faithful of Waukeen plant new trees or gardens.</v>
      </c>
      <c r="O136" s="58" t="s">
        <v>2720</v>
      </c>
      <c r="P136" s="58">
        <v>17</v>
      </c>
      <c r="Q136" s="58"/>
      <c r="R136" s="58" t="s">
        <v>12034</v>
      </c>
    </row>
    <row r="137" spans="1:18" s="730" customFormat="1">
      <c r="A137"/>
      <c r="B137"/>
      <c r="C137"/>
      <c r="D137"/>
      <c r="E137"/>
      <c r="F137"/>
      <c r="G137"/>
      <c r="H137"/>
      <c r="I137"/>
      <c r="J137" s="58" t="s">
        <v>12193</v>
      </c>
      <c r="K137" s="58" t="s">
        <v>18426</v>
      </c>
      <c r="L137" s="58" t="str">
        <f t="shared" ref="L137:L181" si="6">LEFT(J137,FIND(":",J137,1)-1)</f>
        <v>The Annual Garden Parties (Eleasias 17th)</v>
      </c>
      <c r="M137" s="58" t="str">
        <f t="shared" ref="M137:M181" si="7">LEFT(RIGHT(J137,LEN(J137)-FIND(":",J137,1)-1),FIND(".",RIGHT(J137,LEN(J137)-FIND(":",J137,1)-1),1)-1)</f>
        <v>Society</v>
      </c>
      <c r="N137" s="58" t="str">
        <f t="shared" ref="N137:N181" si="8">RIGHT(J137,LEN(J137)-LEN(L137)-LEN(M137)-4)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O137" s="58" t="s">
        <v>2720</v>
      </c>
      <c r="P137" s="58">
        <v>17</v>
      </c>
      <c r="Q137" s="58"/>
      <c r="R137" s="58" t="s">
        <v>12034</v>
      </c>
    </row>
    <row r="138" spans="1:18" s="730" customFormat="1">
      <c r="A138"/>
      <c r="B138"/>
      <c r="C138"/>
      <c r="D138"/>
      <c r="E138"/>
      <c r="F138"/>
      <c r="G138"/>
      <c r="H138"/>
      <c r="I138"/>
      <c r="J138" s="58" t="s">
        <v>12194</v>
      </c>
      <c r="K138" s="58" t="s">
        <v>18427</v>
      </c>
      <c r="L138" s="58" t="str">
        <f t="shared" si="6"/>
        <v>The Gathering of Harps (Eleasias 24th - 28th)</v>
      </c>
      <c r="M138" s="58" t="str">
        <f t="shared" si="7"/>
        <v>Society</v>
      </c>
      <c r="N138" s="58"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O138" s="58" t="s">
        <v>2720</v>
      </c>
      <c r="P138" s="58" t="s">
        <v>12282</v>
      </c>
      <c r="Q138" s="58"/>
      <c r="R138" s="58" t="s">
        <v>12034</v>
      </c>
    </row>
    <row r="139" spans="1:18" s="730" customFormat="1">
      <c r="A139"/>
      <c r="B139"/>
      <c r="C139"/>
      <c r="D139"/>
      <c r="E139"/>
      <c r="F139"/>
      <c r="G139"/>
      <c r="H139"/>
      <c r="I139"/>
      <c r="J139" s="58" t="s">
        <v>12262</v>
      </c>
      <c r="K139" s="58" t="s">
        <v>18364</v>
      </c>
      <c r="L139" s="58" t="str">
        <f t="shared" si="6"/>
        <v>Dance of Swirling Winds (Eleint 21st; Autumn Equinox)</v>
      </c>
      <c r="M139" s="58" t="str">
        <f t="shared" si="7"/>
        <v>Aerdrie Faenya</v>
      </c>
      <c r="N139" s="58" t="str">
        <f t="shared" si="8"/>
        <v>Days of strong winds where celebrants make offerings of beautiful feathers and wind music, and the fervency of their dance causes clergy to rise into the air to dance among the winds as a gift from the goddess.</v>
      </c>
      <c r="O139" s="58" t="s">
        <v>6300</v>
      </c>
      <c r="P139" s="58">
        <v>21</v>
      </c>
      <c r="Q139" s="58" t="s">
        <v>12250</v>
      </c>
      <c r="R139" s="58" t="s">
        <v>12034</v>
      </c>
    </row>
    <row r="140" spans="1:18" s="730" customFormat="1">
      <c r="A140"/>
      <c r="B140"/>
      <c r="C140"/>
      <c r="D140"/>
      <c r="E140"/>
      <c r="F140"/>
      <c r="G140"/>
      <c r="H140"/>
      <c r="I140"/>
      <c r="J140" s="58" t="s">
        <v>12263</v>
      </c>
      <c r="K140" s="58" t="s">
        <v>18428</v>
      </c>
      <c r="L140" s="58" t="str">
        <f t="shared" si="6"/>
        <v>The Transformation (Eleint 21st; Autumn Equinox)</v>
      </c>
      <c r="M140" s="58" t="str">
        <f t="shared" si="7"/>
        <v>Rillifane Rallathil</v>
      </c>
      <c r="N140" s="58" t="str">
        <f t="shared" si="8"/>
        <v>Celebration of the turning of the season and the transformation that comes to all; celebrated by those seeking a transformation or rebirth for themselves. Celebrates the eternal cycles of life.</v>
      </c>
      <c r="O140" s="58" t="s">
        <v>6300</v>
      </c>
      <c r="P140" s="58">
        <v>21</v>
      </c>
      <c r="Q140" s="58" t="s">
        <v>12250</v>
      </c>
      <c r="R140" s="58" t="s">
        <v>12034</v>
      </c>
    </row>
    <row r="141" spans="1:18" s="730" customFormat="1">
      <c r="A141"/>
      <c r="B141"/>
      <c r="C141"/>
      <c r="D141"/>
      <c r="E141"/>
      <c r="F141"/>
      <c r="G141"/>
      <c r="H141"/>
      <c r="I141"/>
      <c r="J141" s="58" t="s">
        <v>12195</v>
      </c>
      <c r="K141" s="58" t="s">
        <v>18429</v>
      </c>
      <c r="L141" s="58" t="str">
        <f t="shared" si="6"/>
        <v>Spryndalstar (Eleint 7th)</v>
      </c>
      <c r="M141" s="58" t="str">
        <f t="shared" si="7"/>
        <v>Waukeen</v>
      </c>
      <c r="N141" s="58" t="str">
        <f t="shared" si="8"/>
        <v>A celebration of the enrichment that magic has brought to folk. Mages are invited to speak and demonstrate their talents, and young mages are often sponsored in their endeavors.</v>
      </c>
      <c r="O141" s="58" t="s">
        <v>6300</v>
      </c>
      <c r="P141" s="58">
        <v>7</v>
      </c>
      <c r="Q141" s="58"/>
      <c r="R141" s="58" t="s">
        <v>12034</v>
      </c>
    </row>
    <row r="142" spans="1:18" s="730" customFormat="1">
      <c r="A142"/>
      <c r="B142"/>
      <c r="C142"/>
      <c r="D142"/>
      <c r="E142"/>
      <c r="F142"/>
      <c r="G142"/>
      <c r="H142"/>
      <c r="I142"/>
      <c r="J142" s="58" t="s">
        <v>12196</v>
      </c>
      <c r="K142" s="58" t="s">
        <v>18430</v>
      </c>
      <c r="L142" s="58" t="str">
        <f t="shared" si="6"/>
        <v>The Matrons' Diversion (Eleint 10th)</v>
      </c>
      <c r="M142" s="58" t="str">
        <f t="shared" si="7"/>
        <v>Society</v>
      </c>
      <c r="N142" s="58"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O142" s="58" t="s">
        <v>6300</v>
      </c>
      <c r="P142" s="58">
        <v>10</v>
      </c>
      <c r="Q142" s="58"/>
      <c r="R142" s="58" t="s">
        <v>12034</v>
      </c>
    </row>
    <row r="143" spans="1:18" s="730" customFormat="1">
      <c r="A143"/>
      <c r="B143"/>
      <c r="C143"/>
      <c r="D143"/>
      <c r="E143"/>
      <c r="F143"/>
      <c r="G143"/>
      <c r="H143"/>
      <c r="I143"/>
      <c r="J143" s="58" t="s">
        <v>12197</v>
      </c>
      <c r="K143" s="58" t="s">
        <v>18431</v>
      </c>
      <c r="L143" s="58" t="str">
        <f t="shared" si="6"/>
        <v>The Penultimate Thunder (Eleint 11th)</v>
      </c>
      <c r="M143" s="58" t="str">
        <f t="shared" si="7"/>
        <v>Hoar the Doombringer</v>
      </c>
      <c r="N143" s="58" t="str">
        <f t="shared" si="8"/>
        <v>Great feasts to game, bread, fruits, and mead, marking the long-anticipated victory over Ramman by the Lord of Three Thunders.</v>
      </c>
      <c r="O143" s="58" t="s">
        <v>6300</v>
      </c>
      <c r="P143" s="58">
        <v>11</v>
      </c>
      <c r="Q143" s="58"/>
      <c r="R143" s="58" t="s">
        <v>12034</v>
      </c>
    </row>
    <row r="144" spans="1:18" s="730" customFormat="1">
      <c r="A144"/>
      <c r="B144"/>
      <c r="C144"/>
      <c r="D144"/>
      <c r="E144"/>
      <c r="F144"/>
      <c r="G144"/>
      <c r="H144"/>
      <c r="I144"/>
      <c r="J144" s="58" t="s">
        <v>12198</v>
      </c>
      <c r="K144" s="58" t="s">
        <v>18358</v>
      </c>
      <c r="L144" s="58" t="str">
        <f t="shared" si="6"/>
        <v>Song of Dawn (Eleint 21st; Autumn Equinox)</v>
      </c>
      <c r="M144" s="58" t="str">
        <f t="shared" si="7"/>
        <v>Lathander</v>
      </c>
      <c r="N144" s="58" t="str">
        <f t="shared" si="8"/>
        <v>Praise-song that blends purely vocal harmonies and counter-harmonies of incredible complexity. Can be heard for blocks around echoing through the Spires of Morning.</v>
      </c>
      <c r="O144" s="58" t="s">
        <v>6300</v>
      </c>
      <c r="P144" s="58">
        <v>21</v>
      </c>
      <c r="Q144" s="58"/>
      <c r="R144" s="58" t="s">
        <v>12034</v>
      </c>
    </row>
    <row r="145" spans="1:18" s="730" customFormat="1">
      <c r="A145"/>
      <c r="B145"/>
      <c r="C145"/>
      <c r="D145"/>
      <c r="E145"/>
      <c r="F145"/>
      <c r="G145"/>
      <c r="H145"/>
      <c r="I145"/>
      <c r="J145" s="58" t="s">
        <v>12199</v>
      </c>
      <c r="K145" s="58" t="s">
        <v>18360</v>
      </c>
      <c r="L145" s="58" t="str">
        <f t="shared" si="6"/>
        <v>The Rite of Pain &amp; Purity (Eleint 21st; Autumn Equinox)</v>
      </c>
      <c r="M145" s="58" t="str">
        <f t="shared" si="7"/>
        <v>Loviatar</v>
      </c>
      <c r="N145" s="58"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45" s="58" t="s">
        <v>6300</v>
      </c>
      <c r="P145" s="58">
        <v>21</v>
      </c>
      <c r="Q145" s="58"/>
      <c r="R145" s="58" t="s">
        <v>12034</v>
      </c>
    </row>
    <row r="146" spans="1:18" s="730" customFormat="1">
      <c r="A146"/>
      <c r="B146"/>
      <c r="C146"/>
      <c r="D146"/>
      <c r="E146"/>
      <c r="F146"/>
      <c r="G146"/>
      <c r="H146"/>
      <c r="I146"/>
      <c r="J146" s="58" t="s">
        <v>12200</v>
      </c>
      <c r="K146" s="58" t="s">
        <v>18432</v>
      </c>
      <c r="L146" s="58" t="str">
        <f t="shared" si="6"/>
        <v>Third Feast (Eleint 21st; Autumn Equinox)</v>
      </c>
      <c r="M146" s="58" t="str">
        <f t="shared" si="7"/>
        <v>Mielikki</v>
      </c>
      <c r="N146" s="58" t="str">
        <f t="shared" si="8"/>
        <v>Holy rituals and revels where the faithful of Mielikki are expected to enjoy the sensual pleasures of life and sing praises to the Lady in the forest.</v>
      </c>
      <c r="O146" s="58" t="s">
        <v>6300</v>
      </c>
      <c r="P146" s="58">
        <v>21</v>
      </c>
      <c r="Q146" s="58"/>
      <c r="R146" s="58" t="s">
        <v>12034</v>
      </c>
    </row>
    <row r="147" spans="1:18" s="730" customFormat="1">
      <c r="A147"/>
      <c r="B147"/>
      <c r="C147"/>
      <c r="D147"/>
      <c r="E147"/>
      <c r="F147"/>
      <c r="G147"/>
      <c r="H147"/>
      <c r="I147"/>
      <c r="J147" s="58" t="s">
        <v>12201</v>
      </c>
      <c r="K147" s="58" t="s">
        <v>18433</v>
      </c>
      <c r="L147" s="58" t="str">
        <f t="shared" si="6"/>
        <v>The Pankration (Eleint 22nd)</v>
      </c>
      <c r="M147" s="58" t="str">
        <f t="shared" si="7"/>
        <v>Another sporting event at the Fields of Triumph, the Pankration is made up of wrestling- and boxing-matches</v>
      </c>
      <c r="N147" s="58"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O147" s="58" t="s">
        <v>6300</v>
      </c>
      <c r="P147" s="58">
        <v>22</v>
      </c>
      <c r="Q147" s="58"/>
      <c r="R147" s="58" t="s">
        <v>12034</v>
      </c>
    </row>
    <row r="148" spans="1:18" s="730" customFormat="1">
      <c r="A148"/>
      <c r="B148"/>
      <c r="C148"/>
      <c r="D148"/>
      <c r="E148"/>
      <c r="F148"/>
      <c r="G148"/>
      <c r="H148"/>
      <c r="I148"/>
      <c r="J148" s="58" t="s">
        <v>12268</v>
      </c>
      <c r="K148" s="58"/>
      <c r="L148" s="58"/>
      <c r="M148" s="58"/>
      <c r="N148" s="58" t="s">
        <v>12202</v>
      </c>
      <c r="O148" s="58" t="s">
        <v>12268</v>
      </c>
      <c r="P148" s="58"/>
      <c r="Q148" s="58"/>
      <c r="R148" s="58" t="s">
        <v>12035</v>
      </c>
    </row>
    <row r="149" spans="1:18" s="730" customFormat="1">
      <c r="A149"/>
      <c r="B149"/>
      <c r="C149"/>
      <c r="D149"/>
      <c r="E149"/>
      <c r="F149"/>
      <c r="G149"/>
      <c r="H149"/>
      <c r="I149"/>
      <c r="J149" s="58" t="s">
        <v>12203</v>
      </c>
      <c r="K149" s="58" t="s">
        <v>18434</v>
      </c>
      <c r="L149" s="58" t="str">
        <f t="shared" si="6"/>
        <v>Harvesttide Hunts</v>
      </c>
      <c r="M149" s="58" t="str">
        <f t="shared" si="7"/>
        <v>Society</v>
      </c>
      <c r="N149" s="58"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O149" s="58" t="s">
        <v>12268</v>
      </c>
      <c r="P149" s="58"/>
      <c r="Q149" s="58"/>
      <c r="R149" s="58" t="s">
        <v>12035</v>
      </c>
    </row>
    <row r="150" spans="1:18" s="730" customFormat="1">
      <c r="A150"/>
      <c r="B150"/>
      <c r="C150"/>
      <c r="D150"/>
      <c r="E150"/>
      <c r="F150"/>
      <c r="G150"/>
      <c r="H150"/>
      <c r="I150"/>
      <c r="J150" s="58" t="s">
        <v>12204</v>
      </c>
      <c r="K150" s="58" t="s">
        <v>18435</v>
      </c>
      <c r="L150" s="58" t="str">
        <f t="shared" si="6"/>
        <v>Day of Wonders</v>
      </c>
      <c r="M150" s="58" t="str">
        <f t="shared" si="7"/>
        <v>Gond</v>
      </c>
      <c r="N150" s="58" t="str">
        <f t="shared" si="8"/>
        <v>A festival for Gond anticipated each year around Higharvestide for the imaginative inventions of the Gondsmen that are revealed on this day.</v>
      </c>
      <c r="O150" s="58" t="s">
        <v>12268</v>
      </c>
      <c r="P150" s="58"/>
      <c r="Q150" s="58"/>
      <c r="R150" s="58" t="s">
        <v>12035</v>
      </c>
    </row>
    <row r="151" spans="1:18" s="730" customFormat="1">
      <c r="A151"/>
      <c r="B151"/>
      <c r="C151"/>
      <c r="D151"/>
      <c r="E151"/>
      <c r="F151"/>
      <c r="G151"/>
      <c r="H151"/>
      <c r="I151"/>
      <c r="J151" s="58" t="s">
        <v>12205</v>
      </c>
      <c r="K151" s="58" t="s">
        <v>18436</v>
      </c>
      <c r="L151" s="58" t="str">
        <f t="shared" si="6"/>
        <v>High Prayers of the Harvest</v>
      </c>
      <c r="M151" s="58" t="str">
        <f t="shared" si="7"/>
        <v>Chauntea</v>
      </c>
      <c r="N151" s="58"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O151" s="58" t="s">
        <v>12268</v>
      </c>
      <c r="P151" s="58"/>
      <c r="Q151" s="58"/>
      <c r="R151" s="58" t="s">
        <v>12035</v>
      </c>
    </row>
    <row r="152" spans="1:18" s="730" customFormat="1">
      <c r="A152"/>
      <c r="B152"/>
      <c r="C152"/>
      <c r="D152"/>
      <c r="E152"/>
      <c r="F152"/>
      <c r="G152"/>
      <c r="H152"/>
      <c r="I152"/>
      <c r="J152" s="58" t="s">
        <v>12206</v>
      </c>
      <c r="K152" s="58" t="s">
        <v>18437</v>
      </c>
      <c r="L152" s="58" t="str">
        <f t="shared" si="6"/>
        <v>The Feast of the Stags</v>
      </c>
      <c r="M152" s="58" t="str">
        <f t="shared" si="7"/>
        <v>Malar</v>
      </c>
      <c r="N152" s="58"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O152" s="58" t="s">
        <v>12268</v>
      </c>
      <c r="P152" s="58"/>
      <c r="Q152" s="58"/>
      <c r="R152" s="58" t="s">
        <v>12035</v>
      </c>
    </row>
    <row r="153" spans="1:18" s="730" customFormat="1">
      <c r="A153"/>
      <c r="B153"/>
      <c r="C153"/>
      <c r="D153"/>
      <c r="E153"/>
      <c r="F153"/>
      <c r="G153"/>
      <c r="H153"/>
      <c r="I153"/>
      <c r="J153" s="58" t="s">
        <v>12235</v>
      </c>
      <c r="K153" s="58" t="s">
        <v>18383</v>
      </c>
      <c r="L153" s="58" t="str">
        <f t="shared" si="6"/>
        <v>Single Candle Convocation</v>
      </c>
      <c r="M153" s="58" t="str">
        <f t="shared" si="7"/>
        <v>Dugmaren Brightmantle</v>
      </c>
      <c r="N153" s="58" t="str">
        <f t="shared" si="8"/>
        <v>After early periods of meditation over single lit candles, scholars, sages, and other learned folk gather to discuss scholarly investigations and advancements, defending learned stances with research conducted in the previous year.</v>
      </c>
      <c r="O153" s="58" t="s">
        <v>12268</v>
      </c>
      <c r="P153" s="58"/>
      <c r="Q153" s="58" t="s">
        <v>12230</v>
      </c>
      <c r="R153" s="58" t="s">
        <v>12035</v>
      </c>
    </row>
    <row r="154" spans="1:18" s="730" customFormat="1">
      <c r="A154"/>
      <c r="B154"/>
      <c r="C154"/>
      <c r="D154"/>
      <c r="E154"/>
      <c r="F154"/>
      <c r="G154"/>
      <c r="H154"/>
      <c r="I154"/>
      <c r="J154" s="58" t="s">
        <v>12232</v>
      </c>
      <c r="K154" s="58" t="s">
        <v>18384</v>
      </c>
      <c r="L154" s="58" t="str">
        <f t="shared" si="6"/>
        <v>Rites of the Chancel Door</v>
      </c>
      <c r="M154" s="58" t="str">
        <f t="shared" si="7"/>
        <v>Gorm Gulthyn</v>
      </c>
      <c r="N154" s="58"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54" s="58" t="s">
        <v>12268</v>
      </c>
      <c r="P154" s="58"/>
      <c r="Q154" s="58" t="s">
        <v>12230</v>
      </c>
      <c r="R154" s="58" t="s">
        <v>12035</v>
      </c>
    </row>
    <row r="155" spans="1:18" s="730" customFormat="1">
      <c r="A155"/>
      <c r="B155"/>
      <c r="C155"/>
      <c r="D155"/>
      <c r="E155"/>
      <c r="F155"/>
      <c r="G155"/>
      <c r="H155"/>
      <c r="I155"/>
      <c r="J155" s="58" t="s">
        <v>12243</v>
      </c>
      <c r="K155" s="58" t="s">
        <v>18386</v>
      </c>
      <c r="L155" s="58" t="str">
        <f t="shared" si="6"/>
        <v>The Thunderbolt</v>
      </c>
      <c r="M155" s="58" t="str">
        <f t="shared" si="7"/>
        <v>Marthammor Duin</v>
      </c>
      <c r="N155" s="58" t="str">
        <f t="shared" si="8"/>
        <v>Holy day on which the faithful pray for guidance in any upcoming battles of the Stout Folk.</v>
      </c>
      <c r="O155" s="58" t="s">
        <v>12268</v>
      </c>
      <c r="P155" s="58"/>
      <c r="Q155" s="58" t="s">
        <v>12230</v>
      </c>
      <c r="R155" s="58" t="s">
        <v>12035</v>
      </c>
    </row>
    <row r="156" spans="1:18" s="730" customFormat="1">
      <c r="A156"/>
      <c r="B156"/>
      <c r="C156"/>
      <c r="D156"/>
      <c r="E156"/>
      <c r="F156"/>
      <c r="G156"/>
      <c r="H156"/>
      <c r="I156"/>
      <c r="J156" s="58" t="s">
        <v>12207</v>
      </c>
      <c r="K156" s="58" t="s">
        <v>18438</v>
      </c>
      <c r="L156" s="58" t="str">
        <f t="shared" si="6"/>
        <v>Marthoon (Marpenoth 1st)</v>
      </c>
      <c r="M156" s="58" t="str">
        <f t="shared" si="7"/>
        <v>Waukeen</v>
      </c>
      <c r="N156" s="58"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O156" s="58" t="s">
        <v>6259</v>
      </c>
      <c r="P156" s="58">
        <v>1</v>
      </c>
      <c r="Q156" s="58"/>
      <c r="R156" s="58" t="s">
        <v>12034</v>
      </c>
    </row>
    <row r="157" spans="1:18" s="730" customFormat="1">
      <c r="A157"/>
      <c r="B157"/>
      <c r="C157"/>
      <c r="D157"/>
      <c r="E157"/>
      <c r="F157"/>
      <c r="G157"/>
      <c r="H157"/>
      <c r="I157"/>
      <c r="J157" s="58" t="s">
        <v>12208</v>
      </c>
      <c r="K157" s="58" t="s">
        <v>18439</v>
      </c>
      <c r="L157" s="58" t="str">
        <f t="shared" si="6"/>
        <v>The Raising of the Guard (Marpenoth 11th)</v>
      </c>
      <c r="M157" s="58" t="str">
        <f t="shared" si="7"/>
        <v>Society</v>
      </c>
      <c r="N157" s="58"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O157" s="58" t="s">
        <v>6259</v>
      </c>
      <c r="P157" s="58">
        <v>11</v>
      </c>
      <c r="Q157" s="58"/>
      <c r="R157" s="58" t="s">
        <v>12034</v>
      </c>
    </row>
    <row r="158" spans="1:18" s="730" customFormat="1">
      <c r="A158"/>
      <c r="B158"/>
      <c r="C158"/>
      <c r="D158"/>
      <c r="E158"/>
      <c r="F158"/>
      <c r="G158"/>
      <c r="H158"/>
      <c r="I158"/>
      <c r="J158" s="58" t="s">
        <v>12209</v>
      </c>
      <c r="K158" s="58" t="s">
        <v>18460</v>
      </c>
      <c r="L158" s="58" t="str">
        <f t="shared" si="6"/>
        <v>The Impending Doom (Marpenoth 11th)</v>
      </c>
      <c r="M158" s="58" t="str">
        <f t="shared" si="7"/>
        <v>Hoar the Doombringer</v>
      </c>
      <c r="N158" s="58" t="str">
        <f t="shared" si="8"/>
        <v>Daylong ceremonies of rumbling drums, vigorous oaths, and exhausting acts of purification, celebrating justices yet to be meted out, revenges yet to be carried through with, and good deeds that call the celebrants to be remembered.</v>
      </c>
      <c r="O158" s="58" t="s">
        <v>6259</v>
      </c>
      <c r="P158" s="58">
        <v>11</v>
      </c>
      <c r="Q158" s="58"/>
      <c r="R158" s="58" t="s">
        <v>12034</v>
      </c>
    </row>
    <row r="159" spans="1:18" s="730" customFormat="1">
      <c r="A159"/>
      <c r="B159"/>
      <c r="C159"/>
      <c r="D159"/>
      <c r="E159"/>
      <c r="F159"/>
      <c r="G159"/>
      <c r="H159"/>
      <c r="I159"/>
      <c r="J159" s="58" t="s">
        <v>12210</v>
      </c>
      <c r="K159" s="58" t="s">
        <v>18440</v>
      </c>
      <c r="L159" s="58" t="str">
        <f t="shared" si="6"/>
        <v>Starfall (Marpenoth 22nd)</v>
      </c>
      <c r="M159" s="58" t="str">
        <f t="shared" si="7"/>
        <v>Tymora</v>
      </c>
      <c r="N159" s="58" t="str">
        <f t="shared" si="8"/>
        <v>A celebration of new and lucky beginnings, believed to mark the death of the old goddess Tyche, and the birth of Tymora. Clergy who have earned advancements and acclaim receive them this time of year, and all clergy are given new vestments.</v>
      </c>
      <c r="O159" s="58" t="s">
        <v>6259</v>
      </c>
      <c r="P159" s="58">
        <v>22</v>
      </c>
      <c r="Q159" s="58"/>
      <c r="R159" s="58" t="s">
        <v>12034</v>
      </c>
    </row>
    <row r="160" spans="1:18" s="730" customFormat="1">
      <c r="A160"/>
      <c r="B160"/>
      <c r="C160"/>
      <c r="D160"/>
      <c r="E160"/>
      <c r="F160"/>
      <c r="G160"/>
      <c r="H160"/>
      <c r="I160"/>
      <c r="J160" s="58" t="s">
        <v>12211</v>
      </c>
      <c r="K160" s="58" t="s">
        <v>18441</v>
      </c>
      <c r="L160" s="58" t="str">
        <f t="shared" si="6"/>
        <v>The Autumn Trousseau Festival (Marpenoth 23rd - 27th)</v>
      </c>
      <c r="M160" s="58" t="str">
        <f t="shared" si="7"/>
        <v>Society</v>
      </c>
      <c r="N160" s="58"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O160" s="58" t="s">
        <v>6259</v>
      </c>
      <c r="P160" s="58" t="s">
        <v>12279</v>
      </c>
      <c r="Q160" s="58"/>
      <c r="R160" s="58" t="s">
        <v>12034</v>
      </c>
    </row>
    <row r="161" spans="1:18" s="730" customFormat="1">
      <c r="A161"/>
      <c r="B161"/>
      <c r="C161"/>
      <c r="D161"/>
      <c r="E161"/>
      <c r="F161"/>
      <c r="G161"/>
      <c r="H161"/>
      <c r="I161"/>
      <c r="J161" s="58" t="s">
        <v>12244</v>
      </c>
      <c r="K161" s="58" t="s">
        <v>18442</v>
      </c>
      <c r="L161" s="58" t="str">
        <f t="shared" si="6"/>
        <v>The Fulmination (Marpenoth 9th)</v>
      </c>
      <c r="M161" s="58" t="str">
        <f t="shared" si="7"/>
        <v>Marthammor Duin</v>
      </c>
      <c r="N161" s="58" t="str">
        <f t="shared" si="8"/>
        <v>Holy day in which the faithful pray for guidance in any upcoming battles of the Stout Folk.</v>
      </c>
      <c r="O161" s="58"/>
      <c r="P161" s="58">
        <v>9</v>
      </c>
      <c r="Q161" s="58" t="s">
        <v>12230</v>
      </c>
      <c r="R161" s="58" t="s">
        <v>12034</v>
      </c>
    </row>
    <row r="162" spans="1:18" s="730" customFormat="1">
      <c r="A162"/>
      <c r="B162"/>
      <c r="C162"/>
      <c r="D162"/>
      <c r="E162"/>
      <c r="F162"/>
      <c r="G162"/>
      <c r="H162"/>
      <c r="I162"/>
      <c r="J162" s="58" t="s">
        <v>12212</v>
      </c>
      <c r="K162" s="58" t="s">
        <v>18443</v>
      </c>
      <c r="L162" s="58" t="str">
        <f t="shared" si="6"/>
        <v>The Five Feathers Event (Uktar 9th - 12th)</v>
      </c>
      <c r="M162" s="58" t="str">
        <f t="shared" si="7"/>
        <v>Society</v>
      </c>
      <c r="N162" s="58"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O162" s="58" t="s">
        <v>6217</v>
      </c>
      <c r="P162" s="195" t="s">
        <v>12283</v>
      </c>
      <c r="Q162" s="58"/>
      <c r="R162" s="58" t="s">
        <v>12034</v>
      </c>
    </row>
    <row r="163" spans="1:18" s="730" customFormat="1">
      <c r="A163"/>
      <c r="B163"/>
      <c r="C163"/>
      <c r="D163"/>
      <c r="E163"/>
      <c r="F163"/>
      <c r="G163"/>
      <c r="H163"/>
      <c r="I163"/>
      <c r="J163" s="58" t="s">
        <v>12213</v>
      </c>
      <c r="K163" s="58" t="s">
        <v>18444</v>
      </c>
      <c r="L163" s="58" t="str">
        <f t="shared" si="6"/>
        <v>Tehennteahan (Uktar 10th)</v>
      </c>
      <c r="M163" s="58" t="str">
        <f t="shared" si="7"/>
        <v>Waukeen</v>
      </c>
      <c r="N163" s="58"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O163" s="58" t="s">
        <v>6217</v>
      </c>
      <c r="P163" s="58">
        <v>10</v>
      </c>
      <c r="Q163" s="58"/>
      <c r="R163" s="58" t="s">
        <v>12034</v>
      </c>
    </row>
    <row r="164" spans="1:18" s="730" customFormat="1">
      <c r="A164"/>
      <c r="B164"/>
      <c r="C164"/>
      <c r="D164"/>
      <c r="E164"/>
      <c r="F164"/>
      <c r="G164"/>
      <c r="H164"/>
      <c r="I164"/>
      <c r="J164" s="58" t="s">
        <v>12269</v>
      </c>
      <c r="K164" s="58"/>
      <c r="L164" s="58"/>
      <c r="M164" s="58"/>
      <c r="N164" s="58" t="s">
        <v>12214</v>
      </c>
      <c r="O164" s="58" t="s">
        <v>12269</v>
      </c>
      <c r="P164" s="58"/>
      <c r="Q164" s="58"/>
      <c r="R164" s="58" t="s">
        <v>12035</v>
      </c>
    </row>
    <row r="165" spans="1:18" s="730" customFormat="1">
      <c r="A165"/>
      <c r="B165"/>
      <c r="C165"/>
      <c r="D165"/>
      <c r="E165"/>
      <c r="F165"/>
      <c r="G165"/>
      <c r="H165"/>
      <c r="I165"/>
      <c r="J165" s="58" t="s">
        <v>12215</v>
      </c>
      <c r="K165" s="58" t="s">
        <v>18445</v>
      </c>
      <c r="L165" s="58" t="str">
        <f t="shared" si="6"/>
        <v>The Remembrance Revel</v>
      </c>
      <c r="M165" s="58" t="str">
        <f t="shared" si="7"/>
        <v>Society</v>
      </c>
      <c r="N165" s="58"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O165" s="58" t="s">
        <v>12269</v>
      </c>
      <c r="P165" s="58"/>
      <c r="Q165" s="58"/>
      <c r="R165" s="58" t="s">
        <v>12035</v>
      </c>
    </row>
    <row r="166" spans="1:18" s="730" customFormat="1">
      <c r="A166"/>
      <c r="B166"/>
      <c r="C166"/>
      <c r="D166"/>
      <c r="E166"/>
      <c r="F166"/>
      <c r="G166"/>
      <c r="H166"/>
      <c r="I166"/>
      <c r="J166" s="58" t="s">
        <v>12216</v>
      </c>
      <c r="K166" s="58" t="s">
        <v>18446</v>
      </c>
      <c r="L166" s="58" t="str">
        <f t="shared" si="6"/>
        <v>Recounting of Splendors</v>
      </c>
      <c r="M166" s="58" t="str">
        <f t="shared" si="7"/>
        <v>Bhaal</v>
      </c>
      <c r="N166" s="58" t="str">
        <f t="shared" si="8"/>
        <v>A time when the faithful gather to hear the priests recount important or simply impressive tales of murder, and when the faithful remember the murdered of the previous year as worthy sacrifices to Bhaal (no matter who killed them).</v>
      </c>
      <c r="O166" s="58" t="s">
        <v>12269</v>
      </c>
      <c r="P166" s="58"/>
      <c r="Q166" s="58"/>
      <c r="R166" s="58" t="s">
        <v>12035</v>
      </c>
    </row>
    <row r="167" spans="1:18" s="730" customFormat="1">
      <c r="A167"/>
      <c r="B167"/>
      <c r="C167"/>
      <c r="D167"/>
      <c r="E167"/>
      <c r="F167"/>
      <c r="G167"/>
      <c r="H167"/>
      <c r="I167"/>
      <c r="J167" s="58" t="s">
        <v>12217</v>
      </c>
      <c r="K167" s="58" t="s">
        <v>18447</v>
      </c>
      <c r="L167" s="58" t="str">
        <f t="shared" si="6"/>
        <v>The Dance with the Unicorns</v>
      </c>
      <c r="M167" s="58" t="str">
        <f t="shared" si="7"/>
        <v>Lurue</v>
      </c>
      <c r="N167" s="58"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O167" s="58" t="s">
        <v>12269</v>
      </c>
      <c r="P167" s="58"/>
      <c r="Q167" s="58"/>
      <c r="R167" s="58" t="s">
        <v>12035</v>
      </c>
    </row>
    <row r="168" spans="1:18" s="730" customFormat="1">
      <c r="A168"/>
      <c r="B168"/>
      <c r="C168"/>
      <c r="D168"/>
      <c r="E168"/>
      <c r="F168"/>
      <c r="G168"/>
      <c r="H168"/>
      <c r="I168"/>
      <c r="J168" s="58" t="s">
        <v>12218</v>
      </c>
      <c r="K168" s="58" t="s">
        <v>18448</v>
      </c>
      <c r="L168" s="58" t="str">
        <f t="shared" si="6"/>
        <v>The Day the Dead Are Most With Us</v>
      </c>
      <c r="M168" s="58" t="str">
        <f t="shared" si="7"/>
        <v>Myrkul</v>
      </c>
      <c r="N168" s="58" t="str">
        <f t="shared" si="8"/>
        <v>A celebration of the dead in chant, prayer, and hymn, with the midnight Flagons of the Fallen, wherein glasses of wine are set alight by spells so that the spirits who drink of them can be warmed for a few moments in their "eternal chill".</v>
      </c>
      <c r="O168" s="58" t="s">
        <v>12269</v>
      </c>
      <c r="P168" s="58"/>
      <c r="Q168" s="58"/>
      <c r="R168" s="58" t="s">
        <v>12035</v>
      </c>
    </row>
    <row r="169" spans="1:18" s="730" customFormat="1">
      <c r="A169"/>
      <c r="B169"/>
      <c r="C169"/>
      <c r="D169"/>
      <c r="E169"/>
      <c r="F169"/>
      <c r="G169"/>
      <c r="H169"/>
      <c r="I169"/>
      <c r="J169" s="58" t="s">
        <v>12219</v>
      </c>
      <c r="K169" s="58" t="s">
        <v>18449</v>
      </c>
      <c r="L169" s="58" t="str">
        <f t="shared" si="6"/>
        <v>The Vision</v>
      </c>
      <c r="M169" s="58" t="str">
        <f t="shared" si="7"/>
        <v>Savras</v>
      </c>
      <c r="N169" s="58" t="str">
        <f t="shared" si="8"/>
        <v>Twenty-four hours of meditation, sometimes even in specialized environments (saunas, steam rooms, rooms filled with heady incense, beneath cold waterfalls, etc). Those who last the entire time are rewarded with a vision from Savras.</v>
      </c>
      <c r="O169" s="58" t="s">
        <v>12269</v>
      </c>
      <c r="P169" s="58"/>
      <c r="Q169" s="58"/>
      <c r="R169" s="58" t="s">
        <v>12035</v>
      </c>
    </row>
    <row r="170" spans="1:18" s="730" customFormat="1">
      <c r="A170"/>
      <c r="B170"/>
      <c r="C170"/>
      <c r="D170"/>
      <c r="E170"/>
      <c r="F170"/>
      <c r="G170"/>
      <c r="H170"/>
      <c r="I170"/>
      <c r="J170" s="58" t="s">
        <v>12220</v>
      </c>
      <c r="K170" s="58" t="s">
        <v>18450</v>
      </c>
      <c r="L170" s="58" t="str">
        <f t="shared" si="6"/>
        <v>Rising of the Dark</v>
      </c>
      <c r="M170" s="58" t="str">
        <f t="shared" si="7"/>
        <v>Shar</v>
      </c>
      <c r="N170" s="58" t="str">
        <f t="shared" si="8"/>
        <v>A secret ritual in which Sharites gather under cover of other Feast of the Moon celebrations to witness a blood sacrifice and learn of any plots or aims the clergy want them to work toward in the year ahead.</v>
      </c>
      <c r="O170" s="58" t="s">
        <v>12269</v>
      </c>
      <c r="P170" s="58"/>
      <c r="Q170" s="58"/>
      <c r="R170" s="58" t="s">
        <v>12035</v>
      </c>
    </row>
    <row r="171" spans="1:18" s="730" customFormat="1">
      <c r="A171"/>
      <c r="B171"/>
      <c r="C171"/>
      <c r="D171"/>
      <c r="E171"/>
      <c r="F171"/>
      <c r="G171"/>
      <c r="H171"/>
      <c r="I171"/>
      <c r="J171" s="58" t="s">
        <v>12221</v>
      </c>
      <c r="K171" s="58" t="s">
        <v>18451</v>
      </c>
      <c r="L171" s="58" t="str">
        <f t="shared" si="6"/>
        <v>Praise of the Valorous Dead</v>
      </c>
      <c r="M171" s="58" t="str">
        <f t="shared" si="7"/>
        <v>Tempus</v>
      </c>
      <c r="N171" s="58" t="str">
        <f t="shared" si="8"/>
        <v>A great time of solemnity in which the Valorous Dead - a roll of those who have fallen in battle that year - are added to the ever-growing list kept of such by each temple.</v>
      </c>
      <c r="O171" s="58" t="s">
        <v>12269</v>
      </c>
      <c r="P171" s="58"/>
      <c r="Q171" s="58"/>
      <c r="R171" s="58" t="s">
        <v>12035</v>
      </c>
    </row>
    <row r="172" spans="1:18" s="730" customFormat="1">
      <c r="A172"/>
      <c r="B172"/>
      <c r="C172"/>
      <c r="D172"/>
      <c r="E172"/>
      <c r="F172"/>
      <c r="G172"/>
      <c r="H172"/>
      <c r="I172"/>
      <c r="J172" s="58" t="s">
        <v>12232</v>
      </c>
      <c r="K172" s="58" t="s">
        <v>18384</v>
      </c>
      <c r="L172" s="58" t="str">
        <f t="shared" si="6"/>
        <v>Rites of the Chancel Door</v>
      </c>
      <c r="M172" s="58" t="str">
        <f t="shared" si="7"/>
        <v>Gorm Gulthyn</v>
      </c>
      <c r="N172" s="58"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O172" s="58" t="s">
        <v>12269</v>
      </c>
      <c r="P172" s="58"/>
      <c r="Q172" s="58" t="s">
        <v>12230</v>
      </c>
      <c r="R172" s="58" t="s">
        <v>12035</v>
      </c>
    </row>
    <row r="173" spans="1:18" s="730" customFormat="1">
      <c r="A173"/>
      <c r="B173"/>
      <c r="C173"/>
      <c r="D173"/>
      <c r="E173"/>
      <c r="F173"/>
      <c r="G173"/>
      <c r="H173"/>
      <c r="I173"/>
      <c r="J173" s="58" t="s">
        <v>12245</v>
      </c>
      <c r="K173" s="58" t="s">
        <v>18452</v>
      </c>
      <c r="L173" s="58" t="str">
        <f t="shared" si="6"/>
        <v>Commemoration of the Fallen</v>
      </c>
      <c r="M173" s="58" t="str">
        <f t="shared" si="7"/>
        <v>Haela Brightaxe</v>
      </c>
      <c r="N173" s="58"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O173" s="58" t="s">
        <v>12269</v>
      </c>
      <c r="P173" s="58"/>
      <c r="Q173" s="58" t="s">
        <v>12230</v>
      </c>
      <c r="R173" s="58" t="s">
        <v>12035</v>
      </c>
    </row>
    <row r="174" spans="1:18" s="730" customFormat="1">
      <c r="A174"/>
      <c r="B174"/>
      <c r="C174"/>
      <c r="D174"/>
      <c r="E174"/>
      <c r="F174"/>
      <c r="G174"/>
      <c r="H174"/>
      <c r="I174"/>
      <c r="J174" s="58" t="s">
        <v>12246</v>
      </c>
      <c r="K174" s="58" t="s">
        <v>18386</v>
      </c>
      <c r="L174" s="58" t="str">
        <f t="shared" si="6"/>
        <v>The Beacon</v>
      </c>
      <c r="M174" s="58" t="str">
        <f t="shared" si="7"/>
        <v>Marthammor Duin</v>
      </c>
      <c r="N174" s="58" t="str">
        <f t="shared" si="8"/>
        <v>Holy day celebrating the path revealed by Marthammor Duin and the knowledge learned by interacting with other cultures.</v>
      </c>
      <c r="O174" s="58" t="s">
        <v>12269</v>
      </c>
      <c r="P174" s="58"/>
      <c r="Q174" s="58" t="s">
        <v>12230</v>
      </c>
      <c r="R174" s="58" t="s">
        <v>12035</v>
      </c>
    </row>
    <row r="175" spans="1:18" s="730" customFormat="1">
      <c r="A175"/>
      <c r="B175"/>
      <c r="C175"/>
      <c r="D175"/>
      <c r="E175"/>
      <c r="F175"/>
      <c r="G175"/>
      <c r="H175"/>
      <c r="I175"/>
      <c r="J175" s="58" t="s">
        <v>12264</v>
      </c>
      <c r="K175" s="58" t="s">
        <v>18453</v>
      </c>
      <c r="L175" s="58" t="str">
        <f t="shared" si="6"/>
        <v>Mystic Rites of the Luminous Cloud</v>
      </c>
      <c r="M175" s="58" t="str">
        <f t="shared" si="7"/>
        <v>Sehanine Moonbow</v>
      </c>
      <c r="N175" s="58"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O175" s="58" t="s">
        <v>12269</v>
      </c>
      <c r="P175" s="58"/>
      <c r="Q175" s="58" t="s">
        <v>12250</v>
      </c>
      <c r="R175" s="58" t="s">
        <v>12035</v>
      </c>
    </row>
    <row r="176" spans="1:18" s="730" customFormat="1">
      <c r="A176"/>
      <c r="B176"/>
      <c r="C176"/>
      <c r="D176"/>
      <c r="E176"/>
      <c r="F176"/>
      <c r="G176"/>
      <c r="H176"/>
      <c r="I176"/>
      <c r="J176" s="58" t="s">
        <v>12222</v>
      </c>
      <c r="K176" s="58" t="s">
        <v>18454</v>
      </c>
      <c r="L176" s="58" t="str">
        <f t="shared" si="6"/>
        <v>Auril's Blesstide (varies)</v>
      </c>
      <c r="M176" s="58" t="str">
        <f t="shared" si="7"/>
        <v>Auril, Civil</v>
      </c>
      <c r="N176" s="58"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O176" s="58"/>
      <c r="P176" s="58"/>
      <c r="Q176" s="58"/>
      <c r="R176" s="58" t="s">
        <v>12034</v>
      </c>
    </row>
    <row r="177" spans="1:18" s="730" customFormat="1">
      <c r="A177"/>
      <c r="B177"/>
      <c r="C177"/>
      <c r="D177"/>
      <c r="E177"/>
      <c r="F177"/>
      <c r="G177"/>
      <c r="H177"/>
      <c r="I177"/>
      <c r="J177" s="58" t="s">
        <v>12223</v>
      </c>
      <c r="K177" s="58" t="s">
        <v>18455</v>
      </c>
      <c r="L177" s="58" t="str">
        <f t="shared" si="6"/>
        <v>Fourth Feast (Nightal 20th; Winter Solstice)</v>
      </c>
      <c r="M177" s="58" t="str">
        <f t="shared" si="7"/>
        <v>Mielikki</v>
      </c>
      <c r="N177" s="58" t="str">
        <f t="shared" si="8"/>
        <v>Holy rituals and revels where the faithful of Mielikki are expected to enjoy the sensual pleasures of life and sing praises to the Lady in the forest.</v>
      </c>
      <c r="O177" s="58"/>
      <c r="P177" s="58"/>
      <c r="Q177" s="58"/>
      <c r="R177" s="58" t="s">
        <v>12034</v>
      </c>
    </row>
    <row r="178" spans="1:18" s="730" customFormat="1">
      <c r="A178"/>
      <c r="B178"/>
      <c r="C178"/>
      <c r="D178"/>
      <c r="E178"/>
      <c r="F178"/>
      <c r="G178"/>
      <c r="H178"/>
      <c r="I178"/>
      <c r="J178" s="58" t="s">
        <v>12224</v>
      </c>
      <c r="K178" s="58" t="s">
        <v>18360</v>
      </c>
      <c r="L178" s="58" t="str">
        <f t="shared" si="6"/>
        <v>The Rite of Pain &amp; Purity (Nightal 20th; Winter Solstice)</v>
      </c>
      <c r="M178" s="58" t="str">
        <f t="shared" si="7"/>
        <v>Loviatar</v>
      </c>
      <c r="N178" s="58"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O178" s="58"/>
      <c r="P178" s="58"/>
      <c r="Q178" s="58"/>
      <c r="R178" s="58" t="s">
        <v>12034</v>
      </c>
    </row>
    <row r="179" spans="1:18" s="730" customFormat="1">
      <c r="A179"/>
      <c r="B179"/>
      <c r="C179"/>
      <c r="D179"/>
      <c r="E179"/>
      <c r="F179"/>
      <c r="G179"/>
      <c r="H179"/>
      <c r="I179"/>
      <c r="J179" s="58" t="s">
        <v>12225</v>
      </c>
      <c r="K179" s="58" t="s">
        <v>18456</v>
      </c>
      <c r="L179" s="58" t="str">
        <f t="shared" si="6"/>
        <v>Orbar (Nightal 25th)</v>
      </c>
      <c r="M179" s="58" t="str">
        <f t="shared" si="7"/>
        <v>Waukeen</v>
      </c>
      <c r="N179" s="58"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O179" s="58"/>
      <c r="P179" s="58"/>
      <c r="Q179" s="58"/>
      <c r="R179" s="58" t="s">
        <v>12034</v>
      </c>
    </row>
    <row r="180" spans="1:18" s="730" customFormat="1">
      <c r="A180"/>
      <c r="B180"/>
      <c r="C180"/>
      <c r="D180"/>
      <c r="E180"/>
      <c r="F180"/>
      <c r="G180"/>
      <c r="H180"/>
      <c r="I180"/>
      <c r="J180" s="58" t="s">
        <v>12226</v>
      </c>
      <c r="K180" s="58" t="s">
        <v>18457</v>
      </c>
      <c r="L180" s="58" t="str">
        <f t="shared" si="6"/>
        <v>Night of Another Year (Nightal 30th)</v>
      </c>
      <c r="M180" s="58" t="str">
        <f t="shared" si="7"/>
        <v>Jergal</v>
      </c>
      <c r="N180" s="58" t="str">
        <f t="shared" si="8"/>
        <v>The priests of Jergal gather with the faithful to read through the scrolls of the names of all who have died that year. With a cry of "One Year Closer!", all the scrolls are burned, and work begins anew.</v>
      </c>
      <c r="O180" s="58"/>
      <c r="P180" s="58"/>
      <c r="Q180" s="58"/>
      <c r="R180" s="58" t="s">
        <v>12034</v>
      </c>
    </row>
    <row r="181" spans="1:18" s="730" customFormat="1">
      <c r="A181"/>
      <c r="B181"/>
      <c r="C181"/>
      <c r="D181"/>
      <c r="E181"/>
      <c r="F181"/>
      <c r="G181"/>
      <c r="H181"/>
      <c r="I181"/>
      <c r="J181" s="58" t="s">
        <v>12247</v>
      </c>
      <c r="K181" s="58" t="s">
        <v>18458</v>
      </c>
      <c r="L181" s="58" t="str">
        <f t="shared" si="6"/>
        <v>The Runestone (Nightal 9th)</v>
      </c>
      <c r="M181" s="58" t="str">
        <f t="shared" si="7"/>
        <v>Marthammor Duin</v>
      </c>
      <c r="N181" s="58" t="str">
        <f t="shared" si="8"/>
        <v>Holy day celebrating the path revealed by Marthammor Duin and the knowledge learned by interacting with other cultures.</v>
      </c>
      <c r="O181" s="58"/>
      <c r="P181" s="58"/>
      <c r="Q181" s="58" t="s">
        <v>12230</v>
      </c>
      <c r="R181" s="58" t="s">
        <v>12034</v>
      </c>
    </row>
    <row r="182" spans="1:18" s="730" customFormat="1">
      <c r="A182"/>
      <c r="B182"/>
      <c r="C182"/>
      <c r="D182"/>
      <c r="E182"/>
      <c r="F182"/>
      <c r="G182"/>
      <c r="H182"/>
      <c r="I182"/>
      <c r="J182" s="730" t="s">
        <v>16833</v>
      </c>
      <c r="K182" s="730" t="str">
        <f>J182</f>
        <v>Lliira's Night</v>
      </c>
      <c r="N182" s="730" t="s">
        <v>16834</v>
      </c>
      <c r="O182" s="730" t="s">
        <v>6253</v>
      </c>
      <c r="P182" s="730">
        <v>7</v>
      </c>
    </row>
    <row r="218" spans="10:15">
      <c r="J218" s="806" t="s">
        <v>18646</v>
      </c>
      <c r="K218" s="806"/>
      <c r="L218" s="806"/>
      <c r="M218" s="806"/>
      <c r="N218" s="806"/>
      <c r="O218" s="806"/>
    </row>
    <row r="219" spans="10:15">
      <c r="J219" s="868"/>
      <c r="K219" s="868"/>
      <c r="L219" s="868"/>
      <c r="M219" s="868"/>
      <c r="N219" s="868"/>
      <c r="O219" s="868"/>
    </row>
    <row r="220" spans="10:15">
      <c r="J220" s="1" t="s">
        <v>14196</v>
      </c>
      <c r="K220" s="1" t="s">
        <v>18647</v>
      </c>
      <c r="L220" s="1" t="s">
        <v>18648</v>
      </c>
      <c r="M220" s="1" t="s">
        <v>18649</v>
      </c>
      <c r="N220" s="1" t="s">
        <v>18650</v>
      </c>
      <c r="O220" s="1" t="s">
        <v>18651</v>
      </c>
    </row>
    <row r="221" spans="10:15">
      <c r="J221" s="859" t="s">
        <v>4593</v>
      </c>
      <c r="K221" s="1">
        <v>1</v>
      </c>
      <c r="L221" s="1" t="s">
        <v>18652</v>
      </c>
      <c r="M221" s="1"/>
      <c r="N221" s="1" t="s">
        <v>377</v>
      </c>
      <c r="O221" s="1" t="s">
        <v>18653</v>
      </c>
    </row>
    <row r="222" spans="10:15">
      <c r="J222" s="860"/>
      <c r="K222" s="1">
        <v>1</v>
      </c>
      <c r="L222" s="1" t="s">
        <v>18654</v>
      </c>
      <c r="M222" s="1"/>
      <c r="N222" s="1" t="s">
        <v>18655</v>
      </c>
      <c r="O222" s="1" t="s">
        <v>12020</v>
      </c>
    </row>
    <row r="223" spans="10:15">
      <c r="J223" s="860"/>
      <c r="K223" s="1">
        <v>10</v>
      </c>
      <c r="L223" s="1" t="s">
        <v>18656</v>
      </c>
      <c r="M223" s="1"/>
      <c r="N223" s="1" t="s">
        <v>18657</v>
      </c>
      <c r="O223" s="1" t="s">
        <v>18658</v>
      </c>
    </row>
    <row r="224" spans="10:15">
      <c r="J224" s="860"/>
      <c r="K224" s="1">
        <v>12</v>
      </c>
      <c r="L224" s="1" t="s">
        <v>18659</v>
      </c>
      <c r="M224" s="1"/>
      <c r="N224" s="1" t="s">
        <v>248</v>
      </c>
      <c r="O224" s="1" t="s">
        <v>18653</v>
      </c>
    </row>
    <row r="225" spans="10:15">
      <c r="J225" s="860"/>
      <c r="K225" s="1">
        <v>13</v>
      </c>
      <c r="L225" s="1" t="s">
        <v>18660</v>
      </c>
      <c r="M225" s="1"/>
      <c r="N225" s="1" t="s">
        <v>18661</v>
      </c>
      <c r="O225" s="1" t="s">
        <v>18658</v>
      </c>
    </row>
    <row r="226" spans="10:15">
      <c r="J226" s="860"/>
      <c r="K226" s="1">
        <v>13</v>
      </c>
      <c r="L226" s="1" t="s">
        <v>18662</v>
      </c>
      <c r="M226" s="1"/>
      <c r="N226" s="1" t="s">
        <v>377</v>
      </c>
      <c r="O226" s="1" t="s">
        <v>18653</v>
      </c>
    </row>
    <row r="227" spans="10:15">
      <c r="J227" s="860"/>
      <c r="K227" s="1">
        <v>15</v>
      </c>
      <c r="L227" s="1" t="s">
        <v>18663</v>
      </c>
      <c r="M227" s="1"/>
      <c r="N227" s="1" t="s">
        <v>296</v>
      </c>
      <c r="O227" s="1" t="s">
        <v>18653</v>
      </c>
    </row>
    <row r="228" spans="10:15">
      <c r="J228" s="860"/>
      <c r="K228" s="1">
        <v>20</v>
      </c>
      <c r="L228" s="1" t="s">
        <v>18656</v>
      </c>
      <c r="M228" s="1"/>
      <c r="N228" s="1" t="s">
        <v>18657</v>
      </c>
      <c r="O228" s="1" t="s">
        <v>18658</v>
      </c>
    </row>
    <row r="229" spans="10:15">
      <c r="J229" s="860"/>
      <c r="K229" s="1">
        <v>22</v>
      </c>
      <c r="L229" s="1" t="s">
        <v>18664</v>
      </c>
      <c r="M229" s="1"/>
      <c r="N229" s="1" t="s">
        <v>377</v>
      </c>
      <c r="O229" s="1" t="s">
        <v>18653</v>
      </c>
    </row>
    <row r="230" spans="10:15">
      <c r="J230" s="860"/>
      <c r="K230" s="1">
        <v>30</v>
      </c>
      <c r="L230" s="1" t="s">
        <v>18656</v>
      </c>
      <c r="M230" s="1"/>
      <c r="N230" s="1" t="s">
        <v>18657</v>
      </c>
      <c r="O230" s="1" t="s">
        <v>18658</v>
      </c>
    </row>
    <row r="231" spans="10:15">
      <c r="J231" s="860"/>
      <c r="K231" s="1">
        <v>30</v>
      </c>
      <c r="L231" s="1" t="s">
        <v>18665</v>
      </c>
      <c r="M231" s="1"/>
      <c r="N231" s="1" t="s">
        <v>18666</v>
      </c>
      <c r="O231" s="1" t="s">
        <v>15692</v>
      </c>
    </row>
    <row r="232" spans="10:15">
      <c r="J232" s="860"/>
      <c r="K232" s="1">
        <v>30</v>
      </c>
      <c r="L232" s="1" t="s">
        <v>18667</v>
      </c>
      <c r="M232" s="1"/>
      <c r="N232" s="1" t="s">
        <v>18668</v>
      </c>
      <c r="O232" s="1" t="s">
        <v>12020</v>
      </c>
    </row>
    <row r="233" spans="10:15">
      <c r="J233" s="861"/>
      <c r="K233" s="1">
        <v>30</v>
      </c>
      <c r="L233" s="1" t="s">
        <v>18669</v>
      </c>
      <c r="M233" s="1" t="s">
        <v>18670</v>
      </c>
      <c r="N233" s="1" t="s">
        <v>18671</v>
      </c>
      <c r="O233" s="1" t="s">
        <v>9399</v>
      </c>
    </row>
    <row r="234" spans="10:15">
      <c r="J234" s="853" t="s">
        <v>9334</v>
      </c>
      <c r="K234" s="854"/>
      <c r="L234" s="1" t="s">
        <v>18672</v>
      </c>
      <c r="M234" s="1"/>
      <c r="N234" s="1" t="s">
        <v>226</v>
      </c>
      <c r="O234" s="1" t="s">
        <v>18653</v>
      </c>
    </row>
    <row r="235" spans="10:15">
      <c r="J235" s="855"/>
      <c r="K235" s="856"/>
      <c r="L235" s="1" t="s">
        <v>18673</v>
      </c>
      <c r="M235" s="1"/>
      <c r="N235" s="1" t="s">
        <v>18674</v>
      </c>
      <c r="O235" s="1" t="s">
        <v>12020</v>
      </c>
    </row>
    <row r="236" spans="10:15">
      <c r="J236" s="855"/>
      <c r="K236" s="856"/>
      <c r="L236" s="1" t="s">
        <v>18675</v>
      </c>
      <c r="M236" s="1"/>
      <c r="N236" s="1" t="s">
        <v>18676</v>
      </c>
      <c r="O236" s="1" t="s">
        <v>18653</v>
      </c>
    </row>
    <row r="237" spans="10:15">
      <c r="J237" s="855"/>
      <c r="K237" s="856"/>
      <c r="L237" s="1" t="s">
        <v>18677</v>
      </c>
      <c r="M237" s="1"/>
      <c r="N237" s="1" t="s">
        <v>18678</v>
      </c>
      <c r="O237" s="1" t="s">
        <v>18653</v>
      </c>
    </row>
    <row r="238" spans="10:15">
      <c r="J238" s="855"/>
      <c r="K238" s="856"/>
      <c r="L238" s="1" t="s">
        <v>9334</v>
      </c>
      <c r="M238" s="1"/>
      <c r="N238" s="1" t="s">
        <v>18679</v>
      </c>
      <c r="O238" s="1" t="s">
        <v>18653</v>
      </c>
    </row>
    <row r="239" spans="10:15">
      <c r="J239" s="855"/>
      <c r="K239" s="856"/>
      <c r="L239" s="1" t="s">
        <v>18680</v>
      </c>
      <c r="M239" s="1"/>
      <c r="N239" s="1" t="s">
        <v>18681</v>
      </c>
      <c r="O239" s="1" t="s">
        <v>9366</v>
      </c>
    </row>
    <row r="240" spans="10:15">
      <c r="J240" s="855"/>
      <c r="K240" s="856"/>
      <c r="L240" s="1" t="s">
        <v>18682</v>
      </c>
      <c r="M240" s="1"/>
      <c r="N240" s="1" t="s">
        <v>18683</v>
      </c>
      <c r="O240" s="1" t="s">
        <v>18653</v>
      </c>
    </row>
    <row r="241" spans="10:15">
      <c r="J241" s="855"/>
      <c r="K241" s="856"/>
      <c r="L241" s="1" t="s">
        <v>18684</v>
      </c>
      <c r="M241" s="1" t="s">
        <v>12306</v>
      </c>
      <c r="N241" s="1" t="s">
        <v>18685</v>
      </c>
      <c r="O241" s="1" t="s">
        <v>18658</v>
      </c>
    </row>
    <row r="242" spans="10:15">
      <c r="J242" s="855"/>
      <c r="K242" s="856"/>
      <c r="L242" s="1" t="s">
        <v>18686</v>
      </c>
      <c r="M242" s="1" t="s">
        <v>18670</v>
      </c>
      <c r="N242" s="1" t="s">
        <v>18687</v>
      </c>
      <c r="O242" s="1" t="s">
        <v>15692</v>
      </c>
    </row>
    <row r="243" spans="10:15">
      <c r="J243" s="855"/>
      <c r="K243" s="856"/>
      <c r="L243" s="1" t="s">
        <v>9334</v>
      </c>
      <c r="M243" s="1" t="s">
        <v>18670</v>
      </c>
      <c r="N243" s="1" t="s">
        <v>18688</v>
      </c>
      <c r="O243" s="1" t="s">
        <v>18653</v>
      </c>
    </row>
    <row r="244" spans="10:15">
      <c r="J244" s="855"/>
      <c r="K244" s="856"/>
      <c r="L244" s="1" t="s">
        <v>18689</v>
      </c>
      <c r="M244" s="1" t="s">
        <v>18670</v>
      </c>
      <c r="N244" s="1" t="s">
        <v>18690</v>
      </c>
      <c r="O244" s="1" t="s">
        <v>18658</v>
      </c>
    </row>
    <row r="245" spans="10:15">
      <c r="J245" s="855"/>
      <c r="K245" s="856"/>
      <c r="L245" s="1" t="s">
        <v>18691</v>
      </c>
      <c r="M245" s="1" t="s">
        <v>18670</v>
      </c>
      <c r="N245" s="1" t="s">
        <v>10495</v>
      </c>
      <c r="O245" s="1" t="s">
        <v>14372</v>
      </c>
    </row>
    <row r="246" spans="10:15">
      <c r="J246" s="857"/>
      <c r="K246" s="858"/>
      <c r="L246" s="1" t="s">
        <v>18692</v>
      </c>
      <c r="M246" s="1" t="s">
        <v>18670</v>
      </c>
      <c r="N246" s="1" t="s">
        <v>368</v>
      </c>
      <c r="O246" s="1" t="s">
        <v>18653</v>
      </c>
    </row>
    <row r="247" spans="10:15">
      <c r="J247" s="859" t="s">
        <v>6230</v>
      </c>
      <c r="K247" s="1">
        <v>1</v>
      </c>
      <c r="L247" s="1" t="s">
        <v>18652</v>
      </c>
      <c r="M247" s="1"/>
      <c r="N247" s="1" t="s">
        <v>377</v>
      </c>
      <c r="O247" s="1" t="s">
        <v>18653</v>
      </c>
    </row>
    <row r="248" spans="10:15">
      <c r="J248" s="860"/>
      <c r="K248" s="1">
        <v>10</v>
      </c>
      <c r="L248" s="1" t="s">
        <v>18656</v>
      </c>
      <c r="M248" s="1"/>
      <c r="N248" s="1" t="s">
        <v>18657</v>
      </c>
      <c r="O248" s="1" t="s">
        <v>18658</v>
      </c>
    </row>
    <row r="249" spans="10:15">
      <c r="J249" s="860"/>
      <c r="K249" s="1">
        <v>12</v>
      </c>
      <c r="L249" s="1" t="s">
        <v>18659</v>
      </c>
      <c r="M249" s="1"/>
      <c r="N249" s="1" t="s">
        <v>248</v>
      </c>
      <c r="O249" s="1" t="s">
        <v>18653</v>
      </c>
    </row>
    <row r="250" spans="10:15">
      <c r="J250" s="860"/>
      <c r="K250" s="1">
        <v>13</v>
      </c>
      <c r="L250" s="1" t="s">
        <v>18660</v>
      </c>
      <c r="M250" s="1"/>
      <c r="N250" s="1" t="s">
        <v>18661</v>
      </c>
      <c r="O250" s="1" t="s">
        <v>18658</v>
      </c>
    </row>
    <row r="251" spans="10:15">
      <c r="J251" s="860"/>
      <c r="K251" s="1">
        <v>13</v>
      </c>
      <c r="L251" s="1" t="s">
        <v>18662</v>
      </c>
      <c r="M251" s="1"/>
      <c r="N251" s="1" t="s">
        <v>377</v>
      </c>
      <c r="O251" s="1" t="s">
        <v>18653</v>
      </c>
    </row>
    <row r="252" spans="10:15">
      <c r="J252" s="860"/>
      <c r="K252" s="1">
        <v>20</v>
      </c>
      <c r="L252" s="1" t="s">
        <v>18656</v>
      </c>
      <c r="M252" s="1"/>
      <c r="N252" s="1" t="s">
        <v>18657</v>
      </c>
      <c r="O252" s="1" t="s">
        <v>18658</v>
      </c>
    </row>
    <row r="253" spans="10:15">
      <c r="J253" s="860"/>
      <c r="K253" s="1">
        <v>20</v>
      </c>
      <c r="L253" s="1" t="s">
        <v>18693</v>
      </c>
      <c r="M253" s="1"/>
      <c r="N253" s="1" t="s">
        <v>296</v>
      </c>
      <c r="O253" s="1" t="s">
        <v>18653</v>
      </c>
    </row>
    <row r="254" spans="10:15">
      <c r="J254" s="860"/>
      <c r="K254" s="1">
        <v>22</v>
      </c>
      <c r="L254" s="1" t="s">
        <v>18664</v>
      </c>
      <c r="M254" s="1"/>
      <c r="N254" s="1" t="s">
        <v>377</v>
      </c>
      <c r="O254" s="1" t="s">
        <v>18653</v>
      </c>
    </row>
    <row r="255" spans="10:15">
      <c r="J255" s="861"/>
      <c r="K255" s="1">
        <v>30</v>
      </c>
      <c r="L255" s="1" t="s">
        <v>18656</v>
      </c>
      <c r="M255" s="1"/>
      <c r="N255" s="1" t="s">
        <v>18657</v>
      </c>
      <c r="O255" s="1" t="s">
        <v>18658</v>
      </c>
    </row>
    <row r="256" spans="10:15">
      <c r="J256" s="859" t="s">
        <v>6231</v>
      </c>
      <c r="K256" s="1">
        <v>1</v>
      </c>
      <c r="L256" s="1" t="s">
        <v>18652</v>
      </c>
      <c r="M256" s="1"/>
      <c r="N256" s="1" t="s">
        <v>377</v>
      </c>
      <c r="O256" s="1" t="s">
        <v>18653</v>
      </c>
    </row>
    <row r="257" spans="10:15">
      <c r="J257" s="860"/>
      <c r="K257" s="1">
        <v>1</v>
      </c>
      <c r="L257" s="1" t="s">
        <v>18694</v>
      </c>
      <c r="M257" s="1"/>
      <c r="N257" s="1" t="s">
        <v>18695</v>
      </c>
      <c r="O257" s="1" t="s">
        <v>18653</v>
      </c>
    </row>
    <row r="258" spans="10:15">
      <c r="J258" s="860"/>
      <c r="K258" s="1">
        <v>2</v>
      </c>
      <c r="L258" s="1" t="s">
        <v>18694</v>
      </c>
      <c r="M258" s="1"/>
      <c r="N258" s="1" t="s">
        <v>18695</v>
      </c>
      <c r="O258" s="1" t="s">
        <v>18653</v>
      </c>
    </row>
    <row r="259" spans="10:15">
      <c r="J259" s="860"/>
      <c r="K259" s="1">
        <v>3</v>
      </c>
      <c r="L259" s="1" t="s">
        <v>18694</v>
      </c>
      <c r="M259" s="1"/>
      <c r="N259" s="1" t="s">
        <v>18695</v>
      </c>
      <c r="O259" s="1" t="s">
        <v>18653</v>
      </c>
    </row>
    <row r="260" spans="10:15">
      <c r="J260" s="860"/>
      <c r="K260" s="1">
        <v>4</v>
      </c>
      <c r="L260" s="1" t="s">
        <v>18694</v>
      </c>
      <c r="M260" s="1"/>
      <c r="N260" s="1" t="s">
        <v>18695</v>
      </c>
      <c r="O260" s="1" t="s">
        <v>18653</v>
      </c>
    </row>
    <row r="261" spans="10:15">
      <c r="J261" s="860"/>
      <c r="K261" s="1">
        <v>5</v>
      </c>
      <c r="L261" s="1" t="s">
        <v>18694</v>
      </c>
      <c r="M261" s="1"/>
      <c r="N261" s="1" t="s">
        <v>18695</v>
      </c>
      <c r="O261" s="1" t="s">
        <v>18653</v>
      </c>
    </row>
    <row r="262" spans="10:15">
      <c r="J262" s="860"/>
      <c r="K262" s="1">
        <v>6</v>
      </c>
      <c r="L262" s="1" t="s">
        <v>18694</v>
      </c>
      <c r="M262" s="1"/>
      <c r="N262" s="1" t="s">
        <v>18695</v>
      </c>
      <c r="O262" s="1" t="s">
        <v>18653</v>
      </c>
    </row>
    <row r="263" spans="10:15">
      <c r="J263" s="860"/>
      <c r="K263" s="1">
        <v>7</v>
      </c>
      <c r="L263" s="1" t="s">
        <v>18694</v>
      </c>
      <c r="M263" s="1"/>
      <c r="N263" s="1" t="s">
        <v>18695</v>
      </c>
      <c r="O263" s="1" t="s">
        <v>18653</v>
      </c>
    </row>
    <row r="264" spans="10:15">
      <c r="J264" s="860"/>
      <c r="K264" s="1">
        <v>8</v>
      </c>
      <c r="L264" s="1" t="s">
        <v>18694</v>
      </c>
      <c r="M264" s="1"/>
      <c r="N264" s="1" t="s">
        <v>18695</v>
      </c>
      <c r="O264" s="1" t="s">
        <v>18653</v>
      </c>
    </row>
    <row r="265" spans="10:15">
      <c r="J265" s="860"/>
      <c r="K265" s="1">
        <v>9</v>
      </c>
      <c r="L265" s="1" t="s">
        <v>18694</v>
      </c>
      <c r="M265" s="1"/>
      <c r="N265" s="1" t="s">
        <v>18695</v>
      </c>
      <c r="O265" s="1" t="s">
        <v>18653</v>
      </c>
    </row>
    <row r="266" spans="10:15">
      <c r="J266" s="860"/>
      <c r="K266" s="1">
        <v>10</v>
      </c>
      <c r="L266" s="1" t="s">
        <v>18656</v>
      </c>
      <c r="M266" s="1"/>
      <c r="N266" s="1" t="s">
        <v>18657</v>
      </c>
      <c r="O266" s="1" t="s">
        <v>18658</v>
      </c>
    </row>
    <row r="267" spans="10:15">
      <c r="J267" s="860"/>
      <c r="K267" s="1">
        <v>10</v>
      </c>
      <c r="L267" s="1" t="s">
        <v>18694</v>
      </c>
      <c r="M267" s="1"/>
      <c r="N267" s="1" t="s">
        <v>18695</v>
      </c>
      <c r="O267" s="1" t="s">
        <v>18653</v>
      </c>
    </row>
    <row r="268" spans="10:15">
      <c r="J268" s="860"/>
      <c r="K268" s="1">
        <v>12</v>
      </c>
      <c r="L268" s="1" t="s">
        <v>18659</v>
      </c>
      <c r="M268" s="1"/>
      <c r="N268" s="1" t="s">
        <v>248</v>
      </c>
      <c r="O268" s="1" t="s">
        <v>18653</v>
      </c>
    </row>
    <row r="269" spans="10:15">
      <c r="J269" s="860"/>
      <c r="K269" s="1">
        <v>13</v>
      </c>
      <c r="L269" s="1" t="s">
        <v>18660</v>
      </c>
      <c r="M269" s="1"/>
      <c r="N269" s="1" t="s">
        <v>18661</v>
      </c>
      <c r="O269" s="1" t="s">
        <v>18658</v>
      </c>
    </row>
    <row r="270" spans="10:15">
      <c r="J270" s="860"/>
      <c r="K270" s="1">
        <v>13</v>
      </c>
      <c r="L270" s="1" t="s">
        <v>18662</v>
      </c>
      <c r="M270" s="1"/>
      <c r="N270" s="1" t="s">
        <v>377</v>
      </c>
      <c r="O270" s="1" t="s">
        <v>18653</v>
      </c>
    </row>
    <row r="271" spans="10:15">
      <c r="J271" s="860"/>
      <c r="K271" s="1">
        <v>19</v>
      </c>
      <c r="L271" s="1" t="s">
        <v>18675</v>
      </c>
      <c r="M271" s="1" t="s">
        <v>18696</v>
      </c>
      <c r="N271" s="1" t="s">
        <v>18676</v>
      </c>
      <c r="O271" s="1" t="s">
        <v>18653</v>
      </c>
    </row>
    <row r="272" spans="10:15">
      <c r="J272" s="860"/>
      <c r="K272" s="1">
        <v>19</v>
      </c>
      <c r="L272" s="1" t="s">
        <v>18697</v>
      </c>
      <c r="M272" s="1" t="s">
        <v>18696</v>
      </c>
      <c r="N272" s="1" t="s">
        <v>18698</v>
      </c>
      <c r="O272" s="1" t="s">
        <v>18653</v>
      </c>
    </row>
    <row r="273" spans="10:15">
      <c r="J273" s="860"/>
      <c r="K273" s="1">
        <v>19</v>
      </c>
      <c r="L273" s="1" t="s">
        <v>18697</v>
      </c>
      <c r="M273" s="1" t="s">
        <v>18696</v>
      </c>
      <c r="N273" s="1" t="s">
        <v>271</v>
      </c>
      <c r="O273" s="1" t="s">
        <v>18653</v>
      </c>
    </row>
    <row r="274" spans="10:15">
      <c r="J274" s="860"/>
      <c r="K274" s="1">
        <v>19</v>
      </c>
      <c r="L274" s="1" t="s">
        <v>18699</v>
      </c>
      <c r="M274" s="1" t="s">
        <v>18696</v>
      </c>
      <c r="N274" s="1" t="s">
        <v>507</v>
      </c>
      <c r="O274" s="1" t="s">
        <v>18653</v>
      </c>
    </row>
    <row r="275" spans="10:15">
      <c r="J275" s="860"/>
      <c r="K275" s="1">
        <v>19</v>
      </c>
      <c r="L275" s="1" t="s">
        <v>18700</v>
      </c>
      <c r="M275" s="1" t="s">
        <v>18696</v>
      </c>
      <c r="N275" s="1" t="s">
        <v>18701</v>
      </c>
      <c r="O275" s="1" t="s">
        <v>18653</v>
      </c>
    </row>
    <row r="276" spans="10:15">
      <c r="J276" s="860"/>
      <c r="K276" s="1">
        <v>19</v>
      </c>
      <c r="L276" s="1" t="s">
        <v>18702</v>
      </c>
      <c r="M276" s="1" t="s">
        <v>18696</v>
      </c>
      <c r="N276" s="1" t="s">
        <v>18688</v>
      </c>
      <c r="O276" s="1" t="s">
        <v>18653</v>
      </c>
    </row>
    <row r="277" spans="10:15">
      <c r="J277" s="860"/>
      <c r="K277" s="1">
        <v>19</v>
      </c>
      <c r="L277" s="1" t="s">
        <v>18703</v>
      </c>
      <c r="M277" s="1" t="s">
        <v>18696</v>
      </c>
      <c r="N277" s="1" t="s">
        <v>248</v>
      </c>
      <c r="O277" s="1" t="s">
        <v>18653</v>
      </c>
    </row>
    <row r="278" spans="10:15">
      <c r="J278" s="860"/>
      <c r="K278" s="1">
        <v>19</v>
      </c>
      <c r="L278" s="1" t="s">
        <v>18704</v>
      </c>
      <c r="M278" s="1" t="s">
        <v>18696</v>
      </c>
      <c r="N278" s="1" t="s">
        <v>307</v>
      </c>
      <c r="O278" s="1" t="s">
        <v>18653</v>
      </c>
    </row>
    <row r="279" spans="10:15">
      <c r="J279" s="860"/>
      <c r="K279" s="1">
        <v>19</v>
      </c>
      <c r="L279" s="1" t="s">
        <v>18705</v>
      </c>
      <c r="M279" s="1" t="s">
        <v>18696</v>
      </c>
      <c r="N279" s="1" t="s">
        <v>18706</v>
      </c>
      <c r="O279" s="1" t="s">
        <v>14372</v>
      </c>
    </row>
    <row r="280" spans="10:15">
      <c r="J280" s="860"/>
      <c r="K280" s="1">
        <v>19</v>
      </c>
      <c r="L280" s="1" t="s">
        <v>18707</v>
      </c>
      <c r="M280" s="1" t="s">
        <v>18696</v>
      </c>
      <c r="N280" s="1" t="s">
        <v>18708</v>
      </c>
      <c r="O280" s="1" t="s">
        <v>14372</v>
      </c>
    </row>
    <row r="281" spans="10:15">
      <c r="J281" s="860"/>
      <c r="K281" s="1">
        <v>19</v>
      </c>
      <c r="L281" s="1" t="s">
        <v>18709</v>
      </c>
      <c r="M281" s="1" t="s">
        <v>18696</v>
      </c>
      <c r="N281" s="1" t="s">
        <v>18710</v>
      </c>
      <c r="O281" s="1" t="s">
        <v>15692</v>
      </c>
    </row>
    <row r="282" spans="10:15">
      <c r="J282" s="860"/>
      <c r="K282" s="1">
        <v>19</v>
      </c>
      <c r="L282" s="1" t="s">
        <v>18711</v>
      </c>
      <c r="M282" s="1" t="s">
        <v>18696</v>
      </c>
      <c r="N282" s="1" t="s">
        <v>219</v>
      </c>
      <c r="O282" s="1" t="s">
        <v>18653</v>
      </c>
    </row>
    <row r="283" spans="10:15">
      <c r="J283" s="860"/>
      <c r="K283" s="1">
        <v>19</v>
      </c>
      <c r="L283" s="1" t="s">
        <v>18712</v>
      </c>
      <c r="M283" s="1" t="s">
        <v>18696</v>
      </c>
      <c r="N283" s="1" t="s">
        <v>18713</v>
      </c>
      <c r="O283" s="1" t="s">
        <v>18658</v>
      </c>
    </row>
    <row r="284" spans="10:15">
      <c r="J284" s="860"/>
      <c r="K284" s="1">
        <v>20</v>
      </c>
      <c r="L284" s="1" t="s">
        <v>18656</v>
      </c>
      <c r="M284" s="1"/>
      <c r="N284" s="1" t="s">
        <v>18657</v>
      </c>
      <c r="O284" s="1" t="s">
        <v>18658</v>
      </c>
    </row>
    <row r="285" spans="10:15">
      <c r="J285" s="860"/>
      <c r="K285" s="1">
        <v>22</v>
      </c>
      <c r="L285" s="1" t="s">
        <v>18664</v>
      </c>
      <c r="M285" s="1"/>
      <c r="N285" s="1" t="s">
        <v>377</v>
      </c>
      <c r="O285" s="1" t="s">
        <v>18653</v>
      </c>
    </row>
    <row r="286" spans="10:15">
      <c r="J286" s="860"/>
      <c r="K286" s="1">
        <v>30</v>
      </c>
      <c r="L286" s="1" t="s">
        <v>18656</v>
      </c>
      <c r="M286" s="1"/>
      <c r="N286" s="1" t="s">
        <v>18657</v>
      </c>
      <c r="O286" s="1" t="s">
        <v>18658</v>
      </c>
    </row>
    <row r="287" spans="10:15">
      <c r="J287" s="861"/>
      <c r="K287" s="1">
        <v>30</v>
      </c>
      <c r="L287" s="1" t="s">
        <v>18714</v>
      </c>
      <c r="M287" s="1"/>
      <c r="N287" s="1" t="s">
        <v>296</v>
      </c>
      <c r="O287" s="1" t="s">
        <v>18653</v>
      </c>
    </row>
    <row r="288" spans="10:15">
      <c r="J288" s="859" t="s">
        <v>6233</v>
      </c>
      <c r="K288" s="1">
        <v>1</v>
      </c>
      <c r="L288" s="1" t="s">
        <v>18715</v>
      </c>
      <c r="M288" s="1"/>
      <c r="N288" s="1" t="s">
        <v>18683</v>
      </c>
      <c r="O288" s="1" t="s">
        <v>18653</v>
      </c>
    </row>
    <row r="289" spans="10:15">
      <c r="J289" s="860"/>
      <c r="K289" s="1">
        <v>1</v>
      </c>
      <c r="L289" s="1" t="s">
        <v>18652</v>
      </c>
      <c r="M289" s="1"/>
      <c r="N289" s="1" t="s">
        <v>377</v>
      </c>
      <c r="O289" s="1" t="s">
        <v>18653</v>
      </c>
    </row>
    <row r="290" spans="10:15">
      <c r="J290" s="860"/>
      <c r="K290" s="1">
        <v>10</v>
      </c>
      <c r="L290" s="1" t="s">
        <v>18656</v>
      </c>
      <c r="M290" s="1"/>
      <c r="N290" s="1" t="s">
        <v>18657</v>
      </c>
      <c r="O290" s="1" t="s">
        <v>18658</v>
      </c>
    </row>
    <row r="291" spans="10:15">
      <c r="J291" s="860"/>
      <c r="K291" s="1">
        <v>10</v>
      </c>
      <c r="L291" s="1" t="s">
        <v>18716</v>
      </c>
      <c r="M291" s="1"/>
      <c r="N291" s="1" t="s">
        <v>296</v>
      </c>
      <c r="O291" s="1" t="s">
        <v>18653</v>
      </c>
    </row>
    <row r="292" spans="10:15">
      <c r="J292" s="860"/>
      <c r="K292" s="1">
        <v>12</v>
      </c>
      <c r="L292" s="1" t="s">
        <v>18659</v>
      </c>
      <c r="M292" s="1"/>
      <c r="N292" s="1" t="s">
        <v>248</v>
      </c>
      <c r="O292" s="1" t="s">
        <v>18653</v>
      </c>
    </row>
    <row r="293" spans="10:15">
      <c r="J293" s="860"/>
      <c r="K293" s="1">
        <v>13</v>
      </c>
      <c r="L293" s="1" t="s">
        <v>18660</v>
      </c>
      <c r="M293" s="1"/>
      <c r="N293" s="1" t="s">
        <v>18661</v>
      </c>
      <c r="O293" s="1" t="s">
        <v>18658</v>
      </c>
    </row>
    <row r="294" spans="10:15">
      <c r="J294" s="860"/>
      <c r="K294" s="1">
        <v>13</v>
      </c>
      <c r="L294" s="1" t="s">
        <v>18662</v>
      </c>
      <c r="M294" s="1"/>
      <c r="N294" s="1" t="s">
        <v>377</v>
      </c>
      <c r="O294" s="1" t="s">
        <v>18653</v>
      </c>
    </row>
    <row r="295" spans="10:15">
      <c r="J295" s="860"/>
      <c r="K295" s="1">
        <v>15</v>
      </c>
      <c r="L295" s="1" t="s">
        <v>18717</v>
      </c>
      <c r="M295" s="1"/>
      <c r="N295" s="1" t="s">
        <v>18718</v>
      </c>
      <c r="O295" s="1" t="s">
        <v>18653</v>
      </c>
    </row>
    <row r="296" spans="10:15">
      <c r="J296" s="860"/>
      <c r="K296" s="1">
        <v>20</v>
      </c>
      <c r="L296" s="1" t="s">
        <v>18656</v>
      </c>
      <c r="M296" s="1"/>
      <c r="N296" s="1" t="s">
        <v>18657</v>
      </c>
      <c r="O296" s="1" t="s">
        <v>18658</v>
      </c>
    </row>
    <row r="297" spans="10:15">
      <c r="J297" s="860"/>
      <c r="K297" s="1">
        <v>22</v>
      </c>
      <c r="L297" s="1" t="s">
        <v>18664</v>
      </c>
      <c r="M297" s="1"/>
      <c r="N297" s="1" t="s">
        <v>377</v>
      </c>
      <c r="O297" s="1" t="s">
        <v>18653</v>
      </c>
    </row>
    <row r="298" spans="10:15">
      <c r="J298" s="861"/>
      <c r="K298" s="1">
        <v>30</v>
      </c>
      <c r="L298" s="1" t="s">
        <v>18656</v>
      </c>
      <c r="M298" s="1"/>
      <c r="N298" s="1" t="s">
        <v>18657</v>
      </c>
      <c r="O298" s="1" t="s">
        <v>18658</v>
      </c>
    </row>
    <row r="299" spans="10:15">
      <c r="J299" s="862" t="s">
        <v>9330</v>
      </c>
      <c r="K299" s="863"/>
      <c r="L299" s="1" t="s">
        <v>18719</v>
      </c>
      <c r="M299" s="1"/>
      <c r="N299" s="1" t="s">
        <v>5129</v>
      </c>
      <c r="O299" s="1" t="s">
        <v>18653</v>
      </c>
    </row>
    <row r="300" spans="10:15">
      <c r="J300" s="864"/>
      <c r="K300" s="865"/>
      <c r="L300" s="1" t="s">
        <v>18672</v>
      </c>
      <c r="M300" s="1"/>
      <c r="N300" s="1" t="s">
        <v>226</v>
      </c>
      <c r="O300" s="1" t="s">
        <v>18653</v>
      </c>
    </row>
    <row r="301" spans="10:15">
      <c r="J301" s="864"/>
      <c r="K301" s="865"/>
      <c r="L301" s="1" t="s">
        <v>18720</v>
      </c>
      <c r="M301" s="1"/>
      <c r="N301" s="1" t="s">
        <v>18721</v>
      </c>
      <c r="O301" s="1" t="s">
        <v>12020</v>
      </c>
    </row>
    <row r="302" spans="10:15">
      <c r="J302" s="864"/>
      <c r="K302" s="865"/>
      <c r="L302" s="1" t="s">
        <v>18722</v>
      </c>
      <c r="M302" s="1"/>
      <c r="N302" s="1" t="s">
        <v>18723</v>
      </c>
      <c r="O302" s="1" t="s">
        <v>12020</v>
      </c>
    </row>
    <row r="303" spans="10:15">
      <c r="J303" s="864"/>
      <c r="K303" s="865"/>
      <c r="L303" s="1" t="s">
        <v>18675</v>
      </c>
      <c r="M303" s="1"/>
      <c r="N303" s="1" t="s">
        <v>18676</v>
      </c>
      <c r="O303" s="1" t="s">
        <v>18653</v>
      </c>
    </row>
    <row r="304" spans="10:15">
      <c r="J304" s="864"/>
      <c r="K304" s="865"/>
      <c r="L304" s="1" t="s">
        <v>9330</v>
      </c>
      <c r="M304" s="1"/>
      <c r="N304" s="1" t="s">
        <v>242</v>
      </c>
      <c r="O304" s="1" t="s">
        <v>18653</v>
      </c>
    </row>
    <row r="305" spans="10:15">
      <c r="J305" s="864"/>
      <c r="K305" s="865"/>
      <c r="L305" s="1" t="s">
        <v>18724</v>
      </c>
      <c r="M305" s="1"/>
      <c r="N305" s="1" t="s">
        <v>18725</v>
      </c>
      <c r="O305" s="1" t="s">
        <v>18653</v>
      </c>
    </row>
    <row r="306" spans="10:15">
      <c r="J306" s="864"/>
      <c r="K306" s="865"/>
      <c r="L306" s="1" t="s">
        <v>18726</v>
      </c>
      <c r="M306" s="1"/>
      <c r="N306" s="1" t="s">
        <v>18678</v>
      </c>
      <c r="O306" s="1" t="s">
        <v>18653</v>
      </c>
    </row>
    <row r="307" spans="10:15">
      <c r="J307" s="864"/>
      <c r="K307" s="865"/>
      <c r="L307" s="1" t="s">
        <v>18727</v>
      </c>
      <c r="M307" s="1"/>
      <c r="N307" s="1" t="s">
        <v>18728</v>
      </c>
      <c r="O307" s="1" t="s">
        <v>9399</v>
      </c>
    </row>
    <row r="308" spans="10:15">
      <c r="J308" s="864"/>
      <c r="K308" s="865"/>
      <c r="L308" s="1" t="s">
        <v>18729</v>
      </c>
      <c r="M308" s="1"/>
      <c r="N308" s="1" t="s">
        <v>18730</v>
      </c>
      <c r="O308" s="1" t="s">
        <v>9366</v>
      </c>
    </row>
    <row r="309" spans="10:15">
      <c r="J309" s="864"/>
      <c r="K309" s="865"/>
      <c r="L309" s="1" t="s">
        <v>18731</v>
      </c>
      <c r="M309" s="1"/>
      <c r="N309" s="1" t="s">
        <v>18732</v>
      </c>
      <c r="O309" s="1" t="s">
        <v>9366</v>
      </c>
    </row>
    <row r="310" spans="10:15">
      <c r="J310" s="864"/>
      <c r="K310" s="865"/>
      <c r="L310" s="1" t="s">
        <v>18733</v>
      </c>
      <c r="M310" s="1"/>
      <c r="N310" s="1" t="s">
        <v>18734</v>
      </c>
      <c r="O310" s="1" t="s">
        <v>18653</v>
      </c>
    </row>
    <row r="311" spans="10:15">
      <c r="J311" s="864"/>
      <c r="K311" s="865"/>
      <c r="L311" s="1" t="s">
        <v>18735</v>
      </c>
      <c r="M311" s="1"/>
      <c r="N311" s="1" t="s">
        <v>581</v>
      </c>
      <c r="O311" s="1" t="s">
        <v>18653</v>
      </c>
    </row>
    <row r="312" spans="10:15">
      <c r="J312" s="864"/>
      <c r="K312" s="865"/>
      <c r="L312" s="1" t="s">
        <v>18736</v>
      </c>
      <c r="M312" s="1"/>
      <c r="N312" s="1" t="s">
        <v>18737</v>
      </c>
      <c r="O312" s="1" t="s">
        <v>12020</v>
      </c>
    </row>
    <row r="313" spans="10:15">
      <c r="J313" s="864"/>
      <c r="K313" s="865"/>
      <c r="L313" s="1" t="s">
        <v>18738</v>
      </c>
      <c r="M313" s="1"/>
      <c r="N313" s="1" t="s">
        <v>18739</v>
      </c>
      <c r="O313" s="1" t="s">
        <v>12020</v>
      </c>
    </row>
    <row r="314" spans="10:15">
      <c r="J314" s="866"/>
      <c r="K314" s="867"/>
      <c r="L314" s="1" t="s">
        <v>18740</v>
      </c>
      <c r="M314" s="1"/>
      <c r="N314" s="1" t="s">
        <v>271</v>
      </c>
      <c r="O314" s="1" t="s">
        <v>18653</v>
      </c>
    </row>
    <row r="315" spans="10:15">
      <c r="J315" s="859" t="s">
        <v>6235</v>
      </c>
      <c r="K315" s="1">
        <v>1</v>
      </c>
      <c r="L315" s="1" t="s">
        <v>18741</v>
      </c>
      <c r="M315" s="1"/>
      <c r="N315" s="1" t="s">
        <v>346</v>
      </c>
      <c r="O315" s="1" t="s">
        <v>18653</v>
      </c>
    </row>
    <row r="316" spans="10:15">
      <c r="J316" s="860"/>
      <c r="K316" s="1">
        <v>1</v>
      </c>
      <c r="L316" s="1" t="s">
        <v>18652</v>
      </c>
      <c r="M316" s="1"/>
      <c r="N316" s="1" t="s">
        <v>377</v>
      </c>
      <c r="O316" s="1" t="s">
        <v>18653</v>
      </c>
    </row>
    <row r="317" spans="10:15">
      <c r="J317" s="860"/>
      <c r="K317" s="1">
        <v>1</v>
      </c>
      <c r="L317" s="1" t="s">
        <v>18742</v>
      </c>
      <c r="M317" s="1"/>
      <c r="N317" s="1" t="s">
        <v>18743</v>
      </c>
      <c r="O317" s="1" t="s">
        <v>9366</v>
      </c>
    </row>
    <row r="318" spans="10:15">
      <c r="J318" s="860"/>
      <c r="K318" s="1">
        <v>2</v>
      </c>
      <c r="L318" s="1" t="s">
        <v>18741</v>
      </c>
      <c r="M318" s="1"/>
      <c r="N318" s="1" t="s">
        <v>346</v>
      </c>
      <c r="O318" s="1" t="s">
        <v>18653</v>
      </c>
    </row>
    <row r="319" spans="10:15">
      <c r="J319" s="860"/>
      <c r="K319" s="1">
        <v>3</v>
      </c>
      <c r="L319" s="1" t="s">
        <v>18741</v>
      </c>
      <c r="M319" s="1"/>
      <c r="N319" s="1" t="s">
        <v>346</v>
      </c>
      <c r="O319" s="1" t="s">
        <v>18653</v>
      </c>
    </row>
    <row r="320" spans="10:15">
      <c r="J320" s="860"/>
      <c r="K320" s="1">
        <v>4</v>
      </c>
      <c r="L320" s="1" t="s">
        <v>18741</v>
      </c>
      <c r="M320" s="1"/>
      <c r="N320" s="1" t="s">
        <v>346</v>
      </c>
      <c r="O320" s="1" t="s">
        <v>18653</v>
      </c>
    </row>
    <row r="321" spans="10:15">
      <c r="J321" s="860"/>
      <c r="K321" s="1">
        <v>5</v>
      </c>
      <c r="L321" s="1" t="s">
        <v>18741</v>
      </c>
      <c r="M321" s="1"/>
      <c r="N321" s="1" t="s">
        <v>346</v>
      </c>
      <c r="O321" s="1" t="s">
        <v>18653</v>
      </c>
    </row>
    <row r="322" spans="10:15">
      <c r="J322" s="860"/>
      <c r="K322" s="1">
        <v>5</v>
      </c>
      <c r="L322" s="1" t="s">
        <v>18744</v>
      </c>
      <c r="M322" s="1"/>
      <c r="N322" s="1" t="s">
        <v>18668</v>
      </c>
      <c r="O322" s="1" t="s">
        <v>12020</v>
      </c>
    </row>
    <row r="323" spans="10:15">
      <c r="J323" s="860"/>
      <c r="K323" s="1">
        <v>6</v>
      </c>
      <c r="L323" s="1" t="s">
        <v>18741</v>
      </c>
      <c r="M323" s="1"/>
      <c r="N323" s="1" t="s">
        <v>346</v>
      </c>
      <c r="O323" s="1" t="s">
        <v>18653</v>
      </c>
    </row>
    <row r="324" spans="10:15">
      <c r="J324" s="860"/>
      <c r="K324" s="1">
        <v>7</v>
      </c>
      <c r="L324" s="1" t="s">
        <v>18741</v>
      </c>
      <c r="M324" s="1"/>
      <c r="N324" s="1" t="s">
        <v>346</v>
      </c>
      <c r="O324" s="1" t="s">
        <v>18653</v>
      </c>
    </row>
    <row r="325" spans="10:15">
      <c r="J325" s="860"/>
      <c r="K325" s="1">
        <v>8</v>
      </c>
      <c r="L325" s="1" t="s">
        <v>18741</v>
      </c>
      <c r="M325" s="1"/>
      <c r="N325" s="1" t="s">
        <v>346</v>
      </c>
      <c r="O325" s="1" t="s">
        <v>18653</v>
      </c>
    </row>
    <row r="326" spans="10:15">
      <c r="J326" s="860"/>
      <c r="K326" s="1">
        <v>9</v>
      </c>
      <c r="L326" s="1" t="s">
        <v>18741</v>
      </c>
      <c r="M326" s="1"/>
      <c r="N326" s="1" t="s">
        <v>346</v>
      </c>
      <c r="O326" s="1" t="s">
        <v>18653</v>
      </c>
    </row>
    <row r="327" spans="10:15">
      <c r="J327" s="860"/>
      <c r="K327" s="1">
        <v>10</v>
      </c>
      <c r="L327" s="1" t="s">
        <v>18656</v>
      </c>
      <c r="M327" s="1"/>
      <c r="N327" s="1" t="s">
        <v>18657</v>
      </c>
      <c r="O327" s="1" t="s">
        <v>18658</v>
      </c>
    </row>
    <row r="328" spans="10:15">
      <c r="J328" s="860"/>
      <c r="K328" s="1">
        <v>10</v>
      </c>
      <c r="L328" s="1" t="s">
        <v>18741</v>
      </c>
      <c r="M328" s="1"/>
      <c r="N328" s="1" t="s">
        <v>346</v>
      </c>
      <c r="O328" s="1" t="s">
        <v>18653</v>
      </c>
    </row>
    <row r="329" spans="10:15">
      <c r="J329" s="860"/>
      <c r="K329" s="1">
        <v>11</v>
      </c>
      <c r="L329" s="1" t="s">
        <v>18741</v>
      </c>
      <c r="M329" s="1"/>
      <c r="N329" s="1" t="s">
        <v>346</v>
      </c>
      <c r="O329" s="1" t="s">
        <v>18653</v>
      </c>
    </row>
    <row r="330" spans="10:15">
      <c r="J330" s="860"/>
      <c r="K330" s="1">
        <v>12</v>
      </c>
      <c r="L330" s="1" t="s">
        <v>18659</v>
      </c>
      <c r="M330" s="1"/>
      <c r="N330" s="1" t="s">
        <v>248</v>
      </c>
      <c r="O330" s="1" t="s">
        <v>18653</v>
      </c>
    </row>
    <row r="331" spans="10:15">
      <c r="J331" s="860"/>
      <c r="K331" s="1">
        <v>12</v>
      </c>
      <c r="L331" s="1" t="s">
        <v>18741</v>
      </c>
      <c r="M331" s="1"/>
      <c r="N331" s="1" t="s">
        <v>346</v>
      </c>
      <c r="O331" s="1" t="s">
        <v>18653</v>
      </c>
    </row>
    <row r="332" spans="10:15">
      <c r="J332" s="860"/>
      <c r="K332" s="1">
        <v>12</v>
      </c>
      <c r="L332" s="1" t="s">
        <v>18745</v>
      </c>
      <c r="M332" s="1"/>
      <c r="N332" s="1" t="s">
        <v>296</v>
      </c>
      <c r="O332" s="1" t="s">
        <v>18653</v>
      </c>
    </row>
    <row r="333" spans="10:15">
      <c r="J333" s="860"/>
      <c r="K333" s="1">
        <v>13</v>
      </c>
      <c r="L333" s="1" t="s">
        <v>18660</v>
      </c>
      <c r="M333" s="1"/>
      <c r="N333" s="1" t="s">
        <v>18661</v>
      </c>
      <c r="O333" s="1" t="s">
        <v>18658</v>
      </c>
    </row>
    <row r="334" spans="10:15">
      <c r="J334" s="860"/>
      <c r="K334" s="1">
        <v>13</v>
      </c>
      <c r="L334" s="1" t="s">
        <v>18662</v>
      </c>
      <c r="M334" s="1"/>
      <c r="N334" s="1" t="s">
        <v>377</v>
      </c>
      <c r="O334" s="1" t="s">
        <v>18653</v>
      </c>
    </row>
    <row r="335" spans="10:15">
      <c r="J335" s="860"/>
      <c r="K335" s="1">
        <v>20</v>
      </c>
      <c r="L335" s="1" t="s">
        <v>18656</v>
      </c>
      <c r="M335" s="1"/>
      <c r="N335" s="1" t="s">
        <v>18657</v>
      </c>
      <c r="O335" s="1" t="s">
        <v>18658</v>
      </c>
    </row>
    <row r="336" spans="10:15">
      <c r="J336" s="860"/>
      <c r="K336" s="1">
        <v>22</v>
      </c>
      <c r="L336" s="1" t="s">
        <v>18664</v>
      </c>
      <c r="M336" s="1"/>
      <c r="N336" s="1" t="s">
        <v>377</v>
      </c>
      <c r="O336" s="1" t="s">
        <v>18653</v>
      </c>
    </row>
    <row r="337" spans="10:15">
      <c r="J337" s="861"/>
      <c r="K337" s="1">
        <v>30</v>
      </c>
      <c r="L337" s="1" t="s">
        <v>18656</v>
      </c>
      <c r="M337" s="1"/>
      <c r="N337" s="1" t="s">
        <v>18657</v>
      </c>
      <c r="O337" s="1" t="s">
        <v>18658</v>
      </c>
    </row>
    <row r="338" spans="10:15">
      <c r="J338" s="859" t="s">
        <v>6240</v>
      </c>
      <c r="K338" s="1">
        <v>1</v>
      </c>
      <c r="L338" s="1" t="s">
        <v>18746</v>
      </c>
      <c r="M338" s="1"/>
      <c r="N338" s="1" t="s">
        <v>18747</v>
      </c>
      <c r="O338" s="1" t="s">
        <v>9366</v>
      </c>
    </row>
    <row r="339" spans="10:15">
      <c r="J339" s="860"/>
      <c r="K339" s="1">
        <v>1</v>
      </c>
      <c r="L339" s="1" t="s">
        <v>18652</v>
      </c>
      <c r="M339" s="1"/>
      <c r="N339" s="1" t="s">
        <v>377</v>
      </c>
      <c r="O339" s="1" t="s">
        <v>18653</v>
      </c>
    </row>
    <row r="340" spans="10:15">
      <c r="J340" s="860"/>
      <c r="K340" s="1">
        <v>10</v>
      </c>
      <c r="L340" s="1" t="s">
        <v>18656</v>
      </c>
      <c r="M340" s="1"/>
      <c r="N340" s="1" t="s">
        <v>18657</v>
      </c>
      <c r="O340" s="1" t="s">
        <v>18658</v>
      </c>
    </row>
    <row r="341" spans="10:15">
      <c r="J341" s="860"/>
      <c r="K341" s="1">
        <v>12</v>
      </c>
      <c r="L341" s="1" t="s">
        <v>18659</v>
      </c>
      <c r="M341" s="1"/>
      <c r="N341" s="1" t="s">
        <v>248</v>
      </c>
      <c r="O341" s="1" t="s">
        <v>18653</v>
      </c>
    </row>
    <row r="342" spans="10:15">
      <c r="J342" s="860"/>
      <c r="K342" s="1">
        <v>13</v>
      </c>
      <c r="L342" s="1" t="s">
        <v>18660</v>
      </c>
      <c r="M342" s="1"/>
      <c r="N342" s="1" t="s">
        <v>18661</v>
      </c>
      <c r="O342" s="1" t="s">
        <v>18658</v>
      </c>
    </row>
    <row r="343" spans="10:15">
      <c r="J343" s="860"/>
      <c r="K343" s="1">
        <v>13</v>
      </c>
      <c r="L343" s="1" t="s">
        <v>18662</v>
      </c>
      <c r="M343" s="1"/>
      <c r="N343" s="1" t="s">
        <v>377</v>
      </c>
      <c r="O343" s="1" t="s">
        <v>18653</v>
      </c>
    </row>
    <row r="344" spans="10:15">
      <c r="J344" s="860"/>
      <c r="K344" s="1">
        <v>20</v>
      </c>
      <c r="L344" s="1" t="s">
        <v>18748</v>
      </c>
      <c r="M344" s="1" t="s">
        <v>18749</v>
      </c>
      <c r="N344" s="1" t="s">
        <v>18750</v>
      </c>
      <c r="O344" s="1" t="s">
        <v>9366</v>
      </c>
    </row>
    <row r="345" spans="10:15">
      <c r="J345" s="860"/>
      <c r="K345" s="1">
        <v>20</v>
      </c>
      <c r="L345" s="1" t="s">
        <v>18675</v>
      </c>
      <c r="M345" s="1" t="s">
        <v>18749</v>
      </c>
      <c r="N345" s="1" t="s">
        <v>18676</v>
      </c>
      <c r="O345" s="1" t="s">
        <v>18653</v>
      </c>
    </row>
    <row r="346" spans="10:15">
      <c r="J346" s="860"/>
      <c r="K346" s="1">
        <v>20</v>
      </c>
      <c r="L346" s="1" t="s">
        <v>18697</v>
      </c>
      <c r="M346" s="1" t="s">
        <v>18749</v>
      </c>
      <c r="N346" s="1" t="s">
        <v>271</v>
      </c>
      <c r="O346" s="1" t="s">
        <v>18653</v>
      </c>
    </row>
    <row r="347" spans="10:15">
      <c r="J347" s="860"/>
      <c r="K347" s="1">
        <v>20</v>
      </c>
      <c r="L347" s="1" t="s">
        <v>18697</v>
      </c>
      <c r="M347" s="1" t="s">
        <v>18749</v>
      </c>
      <c r="N347" s="1" t="s">
        <v>18698</v>
      </c>
      <c r="O347" s="1" t="s">
        <v>18653</v>
      </c>
    </row>
    <row r="348" spans="10:15">
      <c r="J348" s="860"/>
      <c r="K348" s="1">
        <v>20</v>
      </c>
      <c r="L348" s="1" t="s">
        <v>18656</v>
      </c>
      <c r="M348" s="1" t="s">
        <v>18749</v>
      </c>
      <c r="N348" s="1" t="s">
        <v>18657</v>
      </c>
      <c r="O348" s="1" t="s">
        <v>18658</v>
      </c>
    </row>
    <row r="349" spans="10:15">
      <c r="J349" s="860"/>
      <c r="K349" s="1">
        <v>20</v>
      </c>
      <c r="L349" s="1" t="s">
        <v>18699</v>
      </c>
      <c r="M349" s="1" t="s">
        <v>18749</v>
      </c>
      <c r="N349" s="1" t="s">
        <v>507</v>
      </c>
      <c r="O349" s="1" t="s">
        <v>18653</v>
      </c>
    </row>
    <row r="350" spans="10:15">
      <c r="J350" s="860"/>
      <c r="K350" s="1">
        <v>20</v>
      </c>
      <c r="L350" s="1" t="s">
        <v>18700</v>
      </c>
      <c r="M350" s="1" t="s">
        <v>18749</v>
      </c>
      <c r="N350" s="1" t="s">
        <v>18701</v>
      </c>
      <c r="O350" s="1" t="s">
        <v>18653</v>
      </c>
    </row>
    <row r="351" spans="10:15">
      <c r="J351" s="860"/>
      <c r="K351" s="1">
        <v>20</v>
      </c>
      <c r="L351" s="1" t="s">
        <v>18703</v>
      </c>
      <c r="M351" s="1" t="s">
        <v>18749</v>
      </c>
      <c r="N351" s="1" t="s">
        <v>248</v>
      </c>
      <c r="O351" s="1" t="s">
        <v>18653</v>
      </c>
    </row>
    <row r="352" spans="10:15">
      <c r="J352" s="860"/>
      <c r="K352" s="1">
        <v>20</v>
      </c>
      <c r="L352" s="1" t="s">
        <v>18709</v>
      </c>
      <c r="M352" s="1" t="s">
        <v>18749</v>
      </c>
      <c r="N352" s="1" t="s">
        <v>18710</v>
      </c>
      <c r="O352" s="1" t="s">
        <v>15692</v>
      </c>
    </row>
    <row r="353" spans="10:15">
      <c r="J353" s="860"/>
      <c r="K353" s="1">
        <v>20</v>
      </c>
      <c r="L353" s="1" t="s">
        <v>18712</v>
      </c>
      <c r="M353" s="1" t="s">
        <v>18749</v>
      </c>
      <c r="N353" s="1" t="s">
        <v>18713</v>
      </c>
      <c r="O353" s="1" t="s">
        <v>18658</v>
      </c>
    </row>
    <row r="354" spans="10:15">
      <c r="J354" s="860"/>
      <c r="K354" s="1">
        <v>21</v>
      </c>
      <c r="L354" s="1" t="s">
        <v>18751</v>
      </c>
      <c r="M354" s="1"/>
      <c r="N354" s="1" t="s">
        <v>296</v>
      </c>
      <c r="O354" s="1" t="s">
        <v>18653</v>
      </c>
    </row>
    <row r="355" spans="10:15">
      <c r="J355" s="860"/>
      <c r="K355" s="1">
        <v>21</v>
      </c>
      <c r="L355" s="1" t="s">
        <v>18752</v>
      </c>
      <c r="M355" s="1"/>
      <c r="N355" s="1" t="s">
        <v>18695</v>
      </c>
      <c r="O355" s="1" t="s">
        <v>18653</v>
      </c>
    </row>
    <row r="356" spans="10:15">
      <c r="J356" s="860"/>
      <c r="K356" s="1">
        <v>22</v>
      </c>
      <c r="L356" s="1" t="s">
        <v>18664</v>
      </c>
      <c r="M356" s="1"/>
      <c r="N356" s="1" t="s">
        <v>377</v>
      </c>
      <c r="O356" s="1" t="s">
        <v>18653</v>
      </c>
    </row>
    <row r="357" spans="10:15">
      <c r="J357" s="860"/>
      <c r="K357" s="1">
        <v>22</v>
      </c>
      <c r="L357" s="1" t="s">
        <v>18752</v>
      </c>
      <c r="M357" s="1"/>
      <c r="N357" s="1" t="s">
        <v>18695</v>
      </c>
      <c r="O357" s="1" t="s">
        <v>18653</v>
      </c>
    </row>
    <row r="358" spans="10:15">
      <c r="J358" s="860"/>
      <c r="K358" s="1">
        <v>23</v>
      </c>
      <c r="L358" s="1" t="s">
        <v>18752</v>
      </c>
      <c r="M358" s="1"/>
      <c r="N358" s="1" t="s">
        <v>18695</v>
      </c>
      <c r="O358" s="1" t="s">
        <v>18653</v>
      </c>
    </row>
    <row r="359" spans="10:15">
      <c r="J359" s="860"/>
      <c r="K359" s="1">
        <v>24</v>
      </c>
      <c r="L359" s="1" t="s">
        <v>18752</v>
      </c>
      <c r="M359" s="1"/>
      <c r="N359" s="1" t="s">
        <v>18695</v>
      </c>
      <c r="O359" s="1" t="s">
        <v>18653</v>
      </c>
    </row>
    <row r="360" spans="10:15">
      <c r="J360" s="860"/>
      <c r="K360" s="1">
        <v>25</v>
      </c>
      <c r="L360" s="1" t="s">
        <v>18752</v>
      </c>
      <c r="M360" s="1"/>
      <c r="N360" s="1" t="s">
        <v>18695</v>
      </c>
      <c r="O360" s="1" t="s">
        <v>18653</v>
      </c>
    </row>
    <row r="361" spans="10:15">
      <c r="J361" s="860"/>
      <c r="K361" s="1">
        <v>26</v>
      </c>
      <c r="L361" s="1" t="s">
        <v>18752</v>
      </c>
      <c r="M361" s="1"/>
      <c r="N361" s="1" t="s">
        <v>18695</v>
      </c>
      <c r="O361" s="1" t="s">
        <v>18653</v>
      </c>
    </row>
    <row r="362" spans="10:15">
      <c r="J362" s="860"/>
      <c r="K362" s="1">
        <v>27</v>
      </c>
      <c r="L362" s="1" t="s">
        <v>18752</v>
      </c>
      <c r="M362" s="1"/>
      <c r="N362" s="1" t="s">
        <v>18695</v>
      </c>
      <c r="O362" s="1" t="s">
        <v>18653</v>
      </c>
    </row>
    <row r="363" spans="10:15">
      <c r="J363" s="860"/>
      <c r="K363" s="1">
        <v>28</v>
      </c>
      <c r="L363" s="1" t="s">
        <v>18752</v>
      </c>
      <c r="M363" s="1"/>
      <c r="N363" s="1" t="s">
        <v>18695</v>
      </c>
      <c r="O363" s="1" t="s">
        <v>18653</v>
      </c>
    </row>
    <row r="364" spans="10:15">
      <c r="J364" s="860"/>
      <c r="K364" s="1">
        <v>29</v>
      </c>
      <c r="L364" s="1" t="s">
        <v>18752</v>
      </c>
      <c r="M364" s="1"/>
      <c r="N364" s="1" t="s">
        <v>18695</v>
      </c>
      <c r="O364" s="1" t="s">
        <v>18653</v>
      </c>
    </row>
    <row r="365" spans="10:15">
      <c r="J365" s="860"/>
      <c r="K365" s="1">
        <v>30</v>
      </c>
      <c r="L365" s="1" t="s">
        <v>18656</v>
      </c>
      <c r="M365" s="1"/>
      <c r="N365" s="1" t="s">
        <v>18657</v>
      </c>
      <c r="O365" s="1" t="s">
        <v>18658</v>
      </c>
    </row>
    <row r="366" spans="10:15">
      <c r="J366" s="861"/>
      <c r="K366" s="1">
        <v>30</v>
      </c>
      <c r="L366" s="1" t="s">
        <v>18752</v>
      </c>
      <c r="M366" s="1"/>
      <c r="N366" s="1"/>
      <c r="O366" s="1" t="s">
        <v>18653</v>
      </c>
    </row>
    <row r="367" spans="10:15">
      <c r="J367" s="859" t="s">
        <v>6253</v>
      </c>
      <c r="K367" s="1">
        <v>1</v>
      </c>
      <c r="L367" s="1" t="s">
        <v>18652</v>
      </c>
      <c r="M367" s="1"/>
      <c r="N367" s="1" t="s">
        <v>377</v>
      </c>
      <c r="O367" s="1" t="s">
        <v>18653</v>
      </c>
    </row>
    <row r="368" spans="10:15">
      <c r="J368" s="860"/>
      <c r="K368" s="1">
        <v>3</v>
      </c>
      <c r="L368" s="1" t="s">
        <v>18753</v>
      </c>
      <c r="M368" s="1"/>
      <c r="N368" s="1" t="s">
        <v>296</v>
      </c>
      <c r="O368" s="1" t="s">
        <v>18653</v>
      </c>
    </row>
    <row r="369" spans="10:15">
      <c r="J369" s="860"/>
      <c r="K369" s="1">
        <v>4</v>
      </c>
      <c r="L369" s="1" t="s">
        <v>18753</v>
      </c>
      <c r="M369" s="1"/>
      <c r="N369" s="1" t="s">
        <v>296</v>
      </c>
      <c r="O369" s="1" t="s">
        <v>18653</v>
      </c>
    </row>
    <row r="370" spans="10:15">
      <c r="J370" s="860"/>
      <c r="K370" s="1">
        <v>5</v>
      </c>
      <c r="L370" s="1" t="s">
        <v>18753</v>
      </c>
      <c r="M370" s="1"/>
      <c r="N370" s="1" t="s">
        <v>296</v>
      </c>
      <c r="O370" s="1" t="s">
        <v>18653</v>
      </c>
    </row>
    <row r="371" spans="10:15">
      <c r="J371" s="860"/>
      <c r="K371" s="1">
        <v>10</v>
      </c>
      <c r="L371" s="1" t="s">
        <v>18656</v>
      </c>
      <c r="M371" s="1"/>
      <c r="N371" s="1" t="s">
        <v>18657</v>
      </c>
      <c r="O371" s="1" t="s">
        <v>18658</v>
      </c>
    </row>
    <row r="372" spans="10:15">
      <c r="J372" s="860"/>
      <c r="K372" s="1">
        <v>12</v>
      </c>
      <c r="L372" s="1" t="s">
        <v>18659</v>
      </c>
      <c r="M372" s="1"/>
      <c r="N372" s="1" t="s">
        <v>248</v>
      </c>
      <c r="O372" s="1" t="s">
        <v>18653</v>
      </c>
    </row>
    <row r="373" spans="10:15">
      <c r="J373" s="860"/>
      <c r="K373" s="1">
        <v>13</v>
      </c>
      <c r="L373" s="1" t="s">
        <v>18660</v>
      </c>
      <c r="M373" s="1"/>
      <c r="N373" s="1" t="s">
        <v>18661</v>
      </c>
      <c r="O373" s="1" t="s">
        <v>18658</v>
      </c>
    </row>
    <row r="374" spans="10:15">
      <c r="J374" s="860"/>
      <c r="K374" s="1">
        <v>13</v>
      </c>
      <c r="L374" s="1" t="s">
        <v>18662</v>
      </c>
      <c r="M374" s="1"/>
      <c r="N374" s="1" t="s">
        <v>377</v>
      </c>
      <c r="O374" s="1" t="s">
        <v>18653</v>
      </c>
    </row>
    <row r="375" spans="10:15">
      <c r="J375" s="860"/>
      <c r="K375" s="1">
        <v>20</v>
      </c>
      <c r="L375" s="1" t="s">
        <v>18656</v>
      </c>
      <c r="M375" s="1"/>
      <c r="N375" s="1" t="s">
        <v>18657</v>
      </c>
      <c r="O375" s="1" t="s">
        <v>18658</v>
      </c>
    </row>
    <row r="376" spans="10:15">
      <c r="J376" s="860"/>
      <c r="K376" s="1">
        <v>22</v>
      </c>
      <c r="L376" s="1" t="s">
        <v>18664</v>
      </c>
      <c r="M376" s="1"/>
      <c r="N376" s="1" t="s">
        <v>377</v>
      </c>
      <c r="O376" s="1" t="s">
        <v>18653</v>
      </c>
    </row>
    <row r="377" spans="10:15">
      <c r="J377" s="860"/>
      <c r="K377" s="1">
        <v>30</v>
      </c>
      <c r="L377" s="1" t="s">
        <v>18754</v>
      </c>
      <c r="M377" s="1"/>
      <c r="N377" s="1" t="s">
        <v>18747</v>
      </c>
      <c r="O377" s="1" t="s">
        <v>9366</v>
      </c>
    </row>
    <row r="378" spans="10:15">
      <c r="J378" s="860"/>
      <c r="K378" s="1">
        <v>30</v>
      </c>
      <c r="L378" s="1" t="s">
        <v>18656</v>
      </c>
      <c r="M378" s="1"/>
      <c r="N378" s="1" t="s">
        <v>18657</v>
      </c>
      <c r="O378" s="1" t="s">
        <v>18658</v>
      </c>
    </row>
    <row r="379" spans="10:15">
      <c r="J379" s="860"/>
      <c r="K379" s="1">
        <v>30</v>
      </c>
      <c r="L379" s="1" t="s">
        <v>18755</v>
      </c>
      <c r="M379" s="1" t="s">
        <v>18670</v>
      </c>
      <c r="N379" s="1" t="s">
        <v>18734</v>
      </c>
      <c r="O379" s="1" t="s">
        <v>18653</v>
      </c>
    </row>
    <row r="380" spans="10:15">
      <c r="J380" s="860"/>
      <c r="K380" s="1">
        <v>30</v>
      </c>
      <c r="L380" s="1" t="s">
        <v>18675</v>
      </c>
      <c r="M380" s="1" t="s">
        <v>18670</v>
      </c>
      <c r="N380" s="1" t="s">
        <v>18676</v>
      </c>
      <c r="O380" s="1" t="s">
        <v>18653</v>
      </c>
    </row>
    <row r="381" spans="10:15">
      <c r="J381" s="861"/>
      <c r="K381" s="1">
        <v>30</v>
      </c>
      <c r="L381" s="1" t="s">
        <v>18756</v>
      </c>
      <c r="M381" s="1" t="s">
        <v>18670</v>
      </c>
      <c r="N381" s="1" t="s">
        <v>18757</v>
      </c>
      <c r="O381" s="1" t="s">
        <v>18653</v>
      </c>
    </row>
    <row r="382" spans="10:15">
      <c r="J382" s="862" t="s">
        <v>9326</v>
      </c>
      <c r="K382" s="863"/>
      <c r="L382" s="1" t="s">
        <v>18758</v>
      </c>
      <c r="M382" s="1"/>
      <c r="N382" s="1" t="s">
        <v>18739</v>
      </c>
      <c r="O382" s="1" t="s">
        <v>12020</v>
      </c>
    </row>
    <row r="383" spans="10:15">
      <c r="J383" s="864"/>
      <c r="K383" s="865"/>
      <c r="L383" s="1" t="s">
        <v>18672</v>
      </c>
      <c r="M383" s="1"/>
      <c r="N383" s="1" t="s">
        <v>226</v>
      </c>
      <c r="O383" s="1" t="s">
        <v>18653</v>
      </c>
    </row>
    <row r="384" spans="10:15">
      <c r="J384" s="864"/>
      <c r="K384" s="865"/>
      <c r="L384" s="1" t="s">
        <v>18675</v>
      </c>
      <c r="M384" s="1"/>
      <c r="N384" s="1" t="s">
        <v>18676</v>
      </c>
      <c r="O384" s="1" t="s">
        <v>18653</v>
      </c>
    </row>
    <row r="385" spans="10:15">
      <c r="J385" s="864"/>
      <c r="K385" s="865"/>
      <c r="L385" s="1" t="s">
        <v>18759</v>
      </c>
      <c r="M385" s="1"/>
      <c r="N385" s="1" t="s">
        <v>5129</v>
      </c>
      <c r="O385" s="1" t="s">
        <v>18653</v>
      </c>
    </row>
    <row r="386" spans="10:15">
      <c r="J386" s="864"/>
      <c r="K386" s="865"/>
      <c r="L386" s="1" t="s">
        <v>18760</v>
      </c>
      <c r="M386" s="1"/>
      <c r="N386" s="1" t="s">
        <v>18761</v>
      </c>
      <c r="O386" s="1" t="s">
        <v>18658</v>
      </c>
    </row>
    <row r="387" spans="10:15">
      <c r="J387" s="864"/>
      <c r="K387" s="865"/>
      <c r="L387" s="1" t="s">
        <v>18677</v>
      </c>
      <c r="M387" s="1"/>
      <c r="N387" s="1" t="s">
        <v>18678</v>
      </c>
      <c r="O387" s="1" t="s">
        <v>18653</v>
      </c>
    </row>
    <row r="388" spans="10:15">
      <c r="J388" s="864"/>
      <c r="K388" s="865"/>
      <c r="L388" s="1" t="s">
        <v>9326</v>
      </c>
      <c r="M388" s="1"/>
      <c r="N388" s="1" t="s">
        <v>18762</v>
      </c>
      <c r="O388" s="1" t="s">
        <v>18653</v>
      </c>
    </row>
    <row r="389" spans="10:15">
      <c r="J389" s="864"/>
      <c r="K389" s="865"/>
      <c r="L389" s="1" t="s">
        <v>9326</v>
      </c>
      <c r="M389" s="1"/>
      <c r="N389" s="1" t="s">
        <v>17231</v>
      </c>
      <c r="O389" s="1" t="s">
        <v>18653</v>
      </c>
    </row>
    <row r="390" spans="10:15">
      <c r="J390" s="864"/>
      <c r="K390" s="865"/>
      <c r="L390" s="1" t="s">
        <v>9326</v>
      </c>
      <c r="M390" s="1"/>
      <c r="N390" s="1" t="s">
        <v>352</v>
      </c>
      <c r="O390" s="1" t="s">
        <v>18653</v>
      </c>
    </row>
    <row r="391" spans="10:15">
      <c r="J391" s="864"/>
      <c r="K391" s="865"/>
      <c r="L391" s="1" t="s">
        <v>18763</v>
      </c>
      <c r="M391" s="1"/>
      <c r="N391" s="1" t="s">
        <v>18764</v>
      </c>
      <c r="O391" s="1" t="s">
        <v>9366</v>
      </c>
    </row>
    <row r="392" spans="10:15">
      <c r="J392" s="864"/>
      <c r="K392" s="865"/>
      <c r="L392" s="1" t="s">
        <v>18704</v>
      </c>
      <c r="M392" s="1"/>
      <c r="N392" s="1" t="s">
        <v>307</v>
      </c>
      <c r="O392" s="1" t="s">
        <v>18653</v>
      </c>
    </row>
    <row r="393" spans="10:15">
      <c r="J393" s="864"/>
      <c r="K393" s="865"/>
      <c r="L393" s="1" t="s">
        <v>18740</v>
      </c>
      <c r="M393" s="1"/>
      <c r="N393" s="1" t="s">
        <v>271</v>
      </c>
      <c r="O393" s="1" t="s">
        <v>18653</v>
      </c>
    </row>
    <row r="394" spans="10:15">
      <c r="J394" s="864"/>
      <c r="K394" s="865"/>
      <c r="L394" s="1" t="s">
        <v>18765</v>
      </c>
      <c r="M394" s="1" t="s">
        <v>18670</v>
      </c>
      <c r="N394" s="1" t="s">
        <v>18671</v>
      </c>
      <c r="O394" s="1" t="s">
        <v>9399</v>
      </c>
    </row>
    <row r="395" spans="10:15">
      <c r="J395" s="864"/>
      <c r="K395" s="865"/>
      <c r="L395" s="1" t="s">
        <v>18720</v>
      </c>
      <c r="M395" s="1" t="s">
        <v>18670</v>
      </c>
      <c r="N395" s="1" t="s">
        <v>18721</v>
      </c>
      <c r="O395" s="1" t="s">
        <v>12020</v>
      </c>
    </row>
    <row r="396" spans="10:15">
      <c r="J396" s="864"/>
      <c r="K396" s="865"/>
      <c r="L396" s="1" t="s">
        <v>18766</v>
      </c>
      <c r="M396" s="1" t="s">
        <v>18670</v>
      </c>
      <c r="N396" s="1" t="s">
        <v>18674</v>
      </c>
      <c r="O396" s="1" t="s">
        <v>12020</v>
      </c>
    </row>
    <row r="397" spans="10:15">
      <c r="J397" s="864"/>
      <c r="K397" s="865"/>
      <c r="L397" s="1" t="s">
        <v>18735</v>
      </c>
      <c r="M397" s="1" t="s">
        <v>18670</v>
      </c>
      <c r="N397" s="1" t="s">
        <v>18767</v>
      </c>
      <c r="O397" s="1" t="s">
        <v>18653</v>
      </c>
    </row>
    <row r="398" spans="10:15">
      <c r="J398" s="866"/>
      <c r="K398" s="867"/>
      <c r="L398" s="1" t="s">
        <v>18768</v>
      </c>
      <c r="M398" s="1" t="s">
        <v>18769</v>
      </c>
      <c r="N398" s="1" t="s">
        <v>18685</v>
      </c>
      <c r="O398" s="1" t="s">
        <v>18658</v>
      </c>
    </row>
    <row r="399" spans="10:15">
      <c r="J399" s="862" t="s">
        <v>12267</v>
      </c>
      <c r="K399" s="863"/>
      <c r="L399" s="1" t="s">
        <v>18672</v>
      </c>
      <c r="M399" s="1"/>
      <c r="N399" s="1" t="s">
        <v>226</v>
      </c>
      <c r="O399" s="1" t="s">
        <v>18653</v>
      </c>
    </row>
    <row r="400" spans="10:15">
      <c r="J400" s="864"/>
      <c r="K400" s="865"/>
      <c r="L400" s="1" t="s">
        <v>18770</v>
      </c>
      <c r="M400" s="1"/>
      <c r="N400" s="1" t="s">
        <v>384</v>
      </c>
      <c r="O400" s="1" t="s">
        <v>18653</v>
      </c>
    </row>
    <row r="401" spans="10:15">
      <c r="J401" s="864"/>
      <c r="K401" s="865"/>
      <c r="L401" s="1" t="s">
        <v>18771</v>
      </c>
      <c r="M401" s="1"/>
      <c r="N401" s="1" t="s">
        <v>13196</v>
      </c>
      <c r="O401" s="1" t="s">
        <v>18653</v>
      </c>
    </row>
    <row r="402" spans="10:15">
      <c r="J402" s="864"/>
      <c r="K402" s="865"/>
      <c r="L402" s="1" t="s">
        <v>18772</v>
      </c>
      <c r="M402" s="1"/>
      <c r="N402" s="1" t="s">
        <v>16937</v>
      </c>
      <c r="O402" s="1" t="s">
        <v>18653</v>
      </c>
    </row>
    <row r="403" spans="10:15">
      <c r="J403" s="864"/>
      <c r="K403" s="865"/>
      <c r="L403" s="1" t="s">
        <v>18675</v>
      </c>
      <c r="M403" s="1"/>
      <c r="N403" s="1" t="s">
        <v>18676</v>
      </c>
      <c r="O403" s="1" t="s">
        <v>18653</v>
      </c>
    </row>
    <row r="404" spans="10:15">
      <c r="J404" s="864"/>
      <c r="K404" s="865"/>
      <c r="L404" s="1" t="s">
        <v>18773</v>
      </c>
      <c r="M404" s="1"/>
      <c r="N404" s="1" t="s">
        <v>18774</v>
      </c>
      <c r="O404" s="1" t="s">
        <v>12020</v>
      </c>
    </row>
    <row r="405" spans="10:15">
      <c r="J405" s="864"/>
      <c r="K405" s="865"/>
      <c r="L405" s="1" t="s">
        <v>18677</v>
      </c>
      <c r="M405" s="1"/>
      <c r="N405" s="1" t="s">
        <v>18678</v>
      </c>
      <c r="O405" s="1" t="s">
        <v>18653</v>
      </c>
    </row>
    <row r="406" spans="10:15">
      <c r="J406" s="864"/>
      <c r="K406" s="865"/>
      <c r="L406" s="1" t="s">
        <v>18775</v>
      </c>
      <c r="M406" s="1"/>
      <c r="N406" s="1" t="s">
        <v>18776</v>
      </c>
      <c r="O406" s="1" t="s">
        <v>18653</v>
      </c>
    </row>
    <row r="407" spans="10:15">
      <c r="J407" s="864"/>
      <c r="K407" s="865"/>
      <c r="L407" s="1" t="s">
        <v>12267</v>
      </c>
      <c r="M407" s="1"/>
      <c r="N407" s="1" t="s">
        <v>352</v>
      </c>
      <c r="O407" s="1" t="s">
        <v>18653</v>
      </c>
    </row>
    <row r="408" spans="10:15">
      <c r="J408" s="864"/>
      <c r="K408" s="865"/>
      <c r="L408" s="1" t="s">
        <v>12267</v>
      </c>
      <c r="M408" s="1"/>
      <c r="N408" s="1" t="s">
        <v>17231</v>
      </c>
      <c r="O408" s="1" t="s">
        <v>18653</v>
      </c>
    </row>
    <row r="409" spans="10:15">
      <c r="J409" s="864"/>
      <c r="K409" s="865"/>
      <c r="L409" s="1" t="s">
        <v>18740</v>
      </c>
      <c r="M409" s="1"/>
      <c r="N409" s="1" t="s">
        <v>271</v>
      </c>
      <c r="O409" s="1" t="s">
        <v>18653</v>
      </c>
    </row>
    <row r="410" spans="10:15">
      <c r="J410" s="864"/>
      <c r="K410" s="865"/>
      <c r="L410" s="1" t="s">
        <v>18777</v>
      </c>
      <c r="M410" s="1" t="s">
        <v>18778</v>
      </c>
      <c r="N410" s="1" t="s">
        <v>18779</v>
      </c>
      <c r="O410" s="1" t="s">
        <v>14372</v>
      </c>
    </row>
    <row r="411" spans="10:15">
      <c r="J411" s="864"/>
      <c r="K411" s="865"/>
      <c r="L411" s="1" t="s">
        <v>18777</v>
      </c>
      <c r="M411" s="1" t="s">
        <v>18778</v>
      </c>
      <c r="N411" s="1" t="s">
        <v>18780</v>
      </c>
      <c r="O411" s="1" t="s">
        <v>14372</v>
      </c>
    </row>
    <row r="412" spans="10:15">
      <c r="J412" s="866"/>
      <c r="K412" s="867"/>
      <c r="L412" s="1" t="s">
        <v>18781</v>
      </c>
      <c r="M412" s="1" t="s">
        <v>18778</v>
      </c>
      <c r="N412" s="1" t="s">
        <v>18782</v>
      </c>
      <c r="O412" s="1" t="s">
        <v>14372</v>
      </c>
    </row>
    <row r="413" spans="10:15">
      <c r="J413" s="859" t="s">
        <v>14197</v>
      </c>
      <c r="K413" s="1">
        <v>1</v>
      </c>
      <c r="L413" s="1" t="s">
        <v>18652</v>
      </c>
      <c r="M413" s="1"/>
      <c r="N413" s="1" t="s">
        <v>377</v>
      </c>
      <c r="O413" s="1" t="s">
        <v>18653</v>
      </c>
    </row>
    <row r="414" spans="10:15">
      <c r="J414" s="860"/>
      <c r="K414" s="1">
        <v>1</v>
      </c>
      <c r="L414" s="1" t="s">
        <v>18773</v>
      </c>
      <c r="M414" s="1" t="s">
        <v>18783</v>
      </c>
      <c r="N414" s="1" t="s">
        <v>18774</v>
      </c>
      <c r="O414" s="1" t="s">
        <v>12020</v>
      </c>
    </row>
    <row r="415" spans="10:15">
      <c r="J415" s="860"/>
      <c r="K415" s="1">
        <v>2</v>
      </c>
      <c r="L415" s="1" t="s">
        <v>18773</v>
      </c>
      <c r="M415" s="1" t="s">
        <v>18783</v>
      </c>
      <c r="N415" s="1" t="s">
        <v>18774</v>
      </c>
      <c r="O415" s="1" t="s">
        <v>12020</v>
      </c>
    </row>
    <row r="416" spans="10:15">
      <c r="J416" s="860"/>
      <c r="K416" s="1">
        <v>3</v>
      </c>
      <c r="L416" s="1" t="s">
        <v>18773</v>
      </c>
      <c r="M416" s="1" t="s">
        <v>18783</v>
      </c>
      <c r="N416" s="1" t="s">
        <v>18774</v>
      </c>
      <c r="O416" s="1" t="s">
        <v>12020</v>
      </c>
    </row>
    <row r="417" spans="10:15">
      <c r="J417" s="860"/>
      <c r="K417" s="1">
        <v>4</v>
      </c>
      <c r="L417" s="1" t="s">
        <v>18773</v>
      </c>
      <c r="M417" s="1" t="s">
        <v>18783</v>
      </c>
      <c r="N417" s="1" t="s">
        <v>18774</v>
      </c>
      <c r="O417" s="1" t="s">
        <v>12020</v>
      </c>
    </row>
    <row r="418" spans="10:15">
      <c r="J418" s="860"/>
      <c r="K418" s="1">
        <v>5</v>
      </c>
      <c r="L418" s="1" t="s">
        <v>18773</v>
      </c>
      <c r="M418" s="1" t="s">
        <v>18783</v>
      </c>
      <c r="N418" s="1" t="s">
        <v>18774</v>
      </c>
      <c r="O418" s="1" t="s">
        <v>12020</v>
      </c>
    </row>
    <row r="419" spans="10:15">
      <c r="J419" s="860"/>
      <c r="K419" s="1">
        <v>6</v>
      </c>
      <c r="L419" s="1" t="s">
        <v>18773</v>
      </c>
      <c r="M419" s="1" t="s">
        <v>18783</v>
      </c>
      <c r="N419" s="1" t="s">
        <v>18774</v>
      </c>
      <c r="O419" s="1" t="s">
        <v>12020</v>
      </c>
    </row>
    <row r="420" spans="10:15">
      <c r="J420" s="860"/>
      <c r="K420" s="1">
        <v>7</v>
      </c>
      <c r="L420" s="1" t="s">
        <v>18773</v>
      </c>
      <c r="M420" s="1" t="s">
        <v>18783</v>
      </c>
      <c r="N420" s="1" t="s">
        <v>18774</v>
      </c>
      <c r="O420" s="1" t="s">
        <v>12020</v>
      </c>
    </row>
    <row r="421" spans="10:15">
      <c r="J421" s="860"/>
      <c r="K421" s="1">
        <v>8</v>
      </c>
      <c r="L421" s="1" t="s">
        <v>18773</v>
      </c>
      <c r="M421" s="1" t="s">
        <v>18783</v>
      </c>
      <c r="N421" s="1" t="s">
        <v>18774</v>
      </c>
      <c r="O421" s="1" t="s">
        <v>12020</v>
      </c>
    </row>
    <row r="422" spans="10:15">
      <c r="J422" s="860"/>
      <c r="K422" s="1">
        <v>9</v>
      </c>
      <c r="L422" s="1" t="s">
        <v>18773</v>
      </c>
      <c r="M422" s="1" t="s">
        <v>18783</v>
      </c>
      <c r="N422" s="1" t="s">
        <v>18774</v>
      </c>
      <c r="O422" s="1" t="s">
        <v>12020</v>
      </c>
    </row>
    <row r="423" spans="10:15">
      <c r="J423" s="860"/>
      <c r="K423" s="1">
        <v>10</v>
      </c>
      <c r="L423" s="1" t="s">
        <v>18656</v>
      </c>
      <c r="M423" s="1"/>
      <c r="N423" s="1" t="s">
        <v>18657</v>
      </c>
      <c r="O423" s="1" t="s">
        <v>18658</v>
      </c>
    </row>
    <row r="424" spans="10:15">
      <c r="J424" s="860"/>
      <c r="K424" s="1">
        <v>12</v>
      </c>
      <c r="L424" s="1" t="s">
        <v>18659</v>
      </c>
      <c r="M424" s="1"/>
      <c r="N424" s="1" t="s">
        <v>248</v>
      </c>
      <c r="O424" s="1" t="s">
        <v>18653</v>
      </c>
    </row>
    <row r="425" spans="10:15">
      <c r="J425" s="860"/>
      <c r="K425" s="1">
        <v>13</v>
      </c>
      <c r="L425" s="1" t="s">
        <v>18784</v>
      </c>
      <c r="M425" s="1"/>
      <c r="N425" s="1" t="s">
        <v>18776</v>
      </c>
      <c r="O425" s="1" t="s">
        <v>18653</v>
      </c>
    </row>
    <row r="426" spans="10:15">
      <c r="J426" s="860"/>
      <c r="K426" s="1">
        <v>13</v>
      </c>
      <c r="L426" s="1" t="s">
        <v>18660</v>
      </c>
      <c r="M426" s="1"/>
      <c r="N426" s="1" t="s">
        <v>18661</v>
      </c>
      <c r="O426" s="1" t="s">
        <v>18658</v>
      </c>
    </row>
    <row r="427" spans="10:15">
      <c r="J427" s="860"/>
      <c r="K427" s="1">
        <v>13</v>
      </c>
      <c r="L427" s="1" t="s">
        <v>18662</v>
      </c>
      <c r="M427" s="1"/>
      <c r="N427" s="1" t="s">
        <v>377</v>
      </c>
      <c r="O427" s="1" t="s">
        <v>18653</v>
      </c>
    </row>
    <row r="428" spans="10:15">
      <c r="J428" s="860"/>
      <c r="K428" s="1">
        <v>17</v>
      </c>
      <c r="L428" s="1" t="s">
        <v>18785</v>
      </c>
      <c r="M428" s="1"/>
      <c r="N428" s="1" t="s">
        <v>296</v>
      </c>
      <c r="O428" s="1" t="s">
        <v>18653</v>
      </c>
    </row>
    <row r="429" spans="10:15">
      <c r="J429" s="860"/>
      <c r="K429" s="1">
        <v>20</v>
      </c>
      <c r="L429" s="1" t="s">
        <v>18656</v>
      </c>
      <c r="M429" s="1"/>
      <c r="N429" s="1" t="s">
        <v>18657</v>
      </c>
      <c r="O429" s="1" t="s">
        <v>18658</v>
      </c>
    </row>
    <row r="430" spans="10:15">
      <c r="J430" s="860"/>
      <c r="K430" s="1">
        <v>22</v>
      </c>
      <c r="L430" s="1" t="s">
        <v>18664</v>
      </c>
      <c r="M430" s="1"/>
      <c r="N430" s="1" t="s">
        <v>377</v>
      </c>
      <c r="O430" s="1" t="s">
        <v>18653</v>
      </c>
    </row>
    <row r="431" spans="10:15">
      <c r="J431" s="861"/>
      <c r="K431" s="1">
        <v>30</v>
      </c>
      <c r="L431" s="1" t="s">
        <v>18656</v>
      </c>
      <c r="M431" s="1"/>
      <c r="N431" s="1" t="s">
        <v>18657</v>
      </c>
      <c r="O431" s="1" t="s">
        <v>18658</v>
      </c>
    </row>
    <row r="432" spans="10:15">
      <c r="J432" s="859" t="s">
        <v>6300</v>
      </c>
      <c r="K432" s="1">
        <v>1</v>
      </c>
      <c r="L432" s="1" t="s">
        <v>18652</v>
      </c>
      <c r="M432" s="1"/>
      <c r="N432" s="1" t="s">
        <v>377</v>
      </c>
      <c r="O432" s="1" t="s">
        <v>18653</v>
      </c>
    </row>
    <row r="433" spans="10:15">
      <c r="J433" s="860"/>
      <c r="K433" s="1">
        <v>7</v>
      </c>
      <c r="L433" s="1" t="s">
        <v>18786</v>
      </c>
      <c r="M433" s="1"/>
      <c r="N433" s="1" t="s">
        <v>296</v>
      </c>
      <c r="O433" s="1" t="s">
        <v>18653</v>
      </c>
    </row>
    <row r="434" spans="10:15">
      <c r="J434" s="860"/>
      <c r="K434" s="1">
        <v>10</v>
      </c>
      <c r="L434" s="1" t="s">
        <v>18656</v>
      </c>
      <c r="M434" s="1"/>
      <c r="N434" s="1" t="s">
        <v>18657</v>
      </c>
      <c r="O434" s="1" t="s">
        <v>18658</v>
      </c>
    </row>
    <row r="435" spans="10:15">
      <c r="J435" s="860"/>
      <c r="K435" s="1">
        <v>11</v>
      </c>
      <c r="L435" s="1" t="s">
        <v>18787</v>
      </c>
      <c r="M435" s="1"/>
      <c r="N435" s="1" t="s">
        <v>18788</v>
      </c>
      <c r="O435" s="1" t="s">
        <v>18653</v>
      </c>
    </row>
    <row r="436" spans="10:15">
      <c r="J436" s="860"/>
      <c r="K436" s="1">
        <v>12</v>
      </c>
      <c r="L436" s="1" t="s">
        <v>18659</v>
      </c>
      <c r="M436" s="1"/>
      <c r="N436" s="1" t="s">
        <v>248</v>
      </c>
      <c r="O436" s="1" t="s">
        <v>18653</v>
      </c>
    </row>
    <row r="437" spans="10:15">
      <c r="J437" s="860"/>
      <c r="K437" s="1">
        <v>13</v>
      </c>
      <c r="L437" s="1" t="s">
        <v>18660</v>
      </c>
      <c r="M437" s="1"/>
      <c r="N437" s="1" t="s">
        <v>18661</v>
      </c>
      <c r="O437" s="1" t="s">
        <v>18658</v>
      </c>
    </row>
    <row r="438" spans="10:15">
      <c r="J438" s="860"/>
      <c r="K438" s="1">
        <v>13</v>
      </c>
      <c r="L438" s="1" t="s">
        <v>18662</v>
      </c>
      <c r="M438" s="1"/>
      <c r="N438" s="1" t="s">
        <v>377</v>
      </c>
      <c r="O438" s="1" t="s">
        <v>18653</v>
      </c>
    </row>
    <row r="439" spans="10:15">
      <c r="J439" s="860"/>
      <c r="K439" s="1">
        <v>20</v>
      </c>
      <c r="L439" s="1" t="s">
        <v>18656</v>
      </c>
      <c r="M439" s="1"/>
      <c r="N439" s="1" t="s">
        <v>18657</v>
      </c>
      <c r="O439" s="1" t="s">
        <v>18658</v>
      </c>
    </row>
    <row r="440" spans="10:15">
      <c r="J440" s="860"/>
      <c r="K440" s="1">
        <v>21</v>
      </c>
      <c r="L440" s="1" t="s">
        <v>18675</v>
      </c>
      <c r="M440" s="1" t="s">
        <v>18789</v>
      </c>
      <c r="N440" s="1" t="s">
        <v>18676</v>
      </c>
      <c r="O440" s="1" t="s">
        <v>18653</v>
      </c>
    </row>
    <row r="441" spans="10:15">
      <c r="J441" s="860"/>
      <c r="K441" s="1">
        <v>21</v>
      </c>
      <c r="L441" s="1" t="s">
        <v>18697</v>
      </c>
      <c r="M441" s="1" t="s">
        <v>18789</v>
      </c>
      <c r="N441" s="1" t="s">
        <v>271</v>
      </c>
      <c r="O441" s="1" t="s">
        <v>18653</v>
      </c>
    </row>
    <row r="442" spans="10:15">
      <c r="J442" s="860"/>
      <c r="K442" s="1">
        <v>21</v>
      </c>
      <c r="L442" s="1" t="s">
        <v>18697</v>
      </c>
      <c r="M442" s="1" t="s">
        <v>18789</v>
      </c>
      <c r="N442" s="1" t="s">
        <v>18698</v>
      </c>
      <c r="O442" s="1" t="s">
        <v>18653</v>
      </c>
    </row>
    <row r="443" spans="10:15">
      <c r="J443" s="860"/>
      <c r="K443" s="1">
        <v>21</v>
      </c>
      <c r="L443" s="1" t="s">
        <v>18699</v>
      </c>
      <c r="M443" s="1" t="s">
        <v>18789</v>
      </c>
      <c r="N443" s="1" t="s">
        <v>507</v>
      </c>
      <c r="O443" s="1" t="s">
        <v>18653</v>
      </c>
    </row>
    <row r="444" spans="10:15">
      <c r="J444" s="860"/>
      <c r="K444" s="1">
        <v>21</v>
      </c>
      <c r="L444" s="1" t="s">
        <v>18703</v>
      </c>
      <c r="M444" s="1" t="s">
        <v>18789</v>
      </c>
      <c r="N444" s="1" t="s">
        <v>248</v>
      </c>
      <c r="O444" s="1" t="s">
        <v>18653</v>
      </c>
    </row>
    <row r="445" spans="10:15">
      <c r="J445" s="860"/>
      <c r="K445" s="1">
        <v>21</v>
      </c>
      <c r="L445" s="1" t="s">
        <v>18790</v>
      </c>
      <c r="M445" s="1" t="s">
        <v>18789</v>
      </c>
      <c r="N445" s="1" t="s">
        <v>18701</v>
      </c>
      <c r="O445" s="1" t="s">
        <v>18653</v>
      </c>
    </row>
    <row r="446" spans="10:15">
      <c r="J446" s="860"/>
      <c r="K446" s="1">
        <v>21</v>
      </c>
      <c r="L446" s="1" t="s">
        <v>18704</v>
      </c>
      <c r="M446" s="1" t="s">
        <v>18789</v>
      </c>
      <c r="N446" s="1" t="s">
        <v>307</v>
      </c>
      <c r="O446" s="1" t="s">
        <v>18653</v>
      </c>
    </row>
    <row r="447" spans="10:15">
      <c r="J447" s="860"/>
      <c r="K447" s="1">
        <v>21</v>
      </c>
      <c r="L447" s="1" t="s">
        <v>18707</v>
      </c>
      <c r="M447" s="1" t="s">
        <v>18789</v>
      </c>
      <c r="N447" s="1" t="s">
        <v>18708</v>
      </c>
      <c r="O447" s="1" t="s">
        <v>14372</v>
      </c>
    </row>
    <row r="448" spans="10:15">
      <c r="J448" s="860"/>
      <c r="K448" s="1">
        <v>21</v>
      </c>
      <c r="L448" s="1" t="s">
        <v>18709</v>
      </c>
      <c r="M448" s="1" t="s">
        <v>18789</v>
      </c>
      <c r="N448" s="1" t="s">
        <v>18710</v>
      </c>
      <c r="O448" s="1" t="s">
        <v>15692</v>
      </c>
    </row>
    <row r="449" spans="10:15">
      <c r="J449" s="860"/>
      <c r="K449" s="1">
        <v>21</v>
      </c>
      <c r="L449" s="1" t="s">
        <v>18791</v>
      </c>
      <c r="M449" s="1" t="s">
        <v>18789</v>
      </c>
      <c r="N449" s="1" t="s">
        <v>18706</v>
      </c>
      <c r="O449" s="1" t="s">
        <v>14372</v>
      </c>
    </row>
    <row r="450" spans="10:15">
      <c r="J450" s="860"/>
      <c r="K450" s="1">
        <v>21</v>
      </c>
      <c r="L450" s="1" t="s">
        <v>18712</v>
      </c>
      <c r="M450" s="1" t="s">
        <v>18789</v>
      </c>
      <c r="N450" s="1" t="s">
        <v>18713</v>
      </c>
      <c r="O450" s="1" t="s">
        <v>18658</v>
      </c>
    </row>
    <row r="451" spans="10:15">
      <c r="J451" s="860"/>
      <c r="K451" s="1">
        <v>22</v>
      </c>
      <c r="L451" s="1" t="s">
        <v>18664</v>
      </c>
      <c r="M451" s="1"/>
      <c r="N451" s="1" t="s">
        <v>377</v>
      </c>
      <c r="O451" s="1" t="s">
        <v>18653</v>
      </c>
    </row>
    <row r="452" spans="10:15">
      <c r="J452" s="861"/>
      <c r="K452" s="1">
        <v>30</v>
      </c>
      <c r="L452" s="1" t="s">
        <v>18656</v>
      </c>
      <c r="M452" s="1"/>
      <c r="N452" s="1" t="s">
        <v>18657</v>
      </c>
      <c r="O452" s="1" t="s">
        <v>18658</v>
      </c>
    </row>
    <row r="453" spans="10:15">
      <c r="J453" s="862" t="s">
        <v>18792</v>
      </c>
      <c r="K453" s="863"/>
      <c r="L453" s="1" t="s">
        <v>18672</v>
      </c>
      <c r="M453" s="1"/>
      <c r="N453" s="1" t="s">
        <v>226</v>
      </c>
      <c r="O453" s="1" t="s">
        <v>18653</v>
      </c>
    </row>
    <row r="454" spans="10:15">
      <c r="J454" s="864"/>
      <c r="K454" s="865"/>
      <c r="L454" s="1" t="s">
        <v>18675</v>
      </c>
      <c r="M454" s="1"/>
      <c r="N454" s="1" t="s">
        <v>18676</v>
      </c>
      <c r="O454" s="1" t="s">
        <v>18653</v>
      </c>
    </row>
    <row r="455" spans="10:15">
      <c r="J455" s="864"/>
      <c r="K455" s="865"/>
      <c r="L455" s="1" t="s">
        <v>18793</v>
      </c>
      <c r="M455" s="1"/>
      <c r="N455" s="1" t="s">
        <v>507</v>
      </c>
      <c r="O455" s="1" t="s">
        <v>18653</v>
      </c>
    </row>
    <row r="456" spans="10:15">
      <c r="J456" s="864"/>
      <c r="K456" s="865"/>
      <c r="L456" s="1" t="s">
        <v>18794</v>
      </c>
      <c r="M456" s="1"/>
      <c r="N456" s="1" t="s">
        <v>18730</v>
      </c>
      <c r="O456" s="1" t="s">
        <v>9366</v>
      </c>
    </row>
    <row r="457" spans="10:15">
      <c r="J457" s="864"/>
      <c r="K457" s="865"/>
      <c r="L457" s="1" t="s">
        <v>18795</v>
      </c>
      <c r="M457" s="1"/>
      <c r="N457" s="1" t="s">
        <v>242</v>
      </c>
      <c r="O457" s="1" t="s">
        <v>18653</v>
      </c>
    </row>
    <row r="458" spans="10:15">
      <c r="J458" s="864"/>
      <c r="K458" s="865"/>
      <c r="L458" s="1" t="s">
        <v>18796</v>
      </c>
      <c r="M458" s="1"/>
      <c r="N458" s="1" t="s">
        <v>18678</v>
      </c>
      <c r="O458" s="1" t="s">
        <v>18653</v>
      </c>
    </row>
    <row r="459" spans="10:15">
      <c r="J459" s="864"/>
      <c r="K459" s="865"/>
      <c r="L459" s="1" t="s">
        <v>18797</v>
      </c>
      <c r="M459" s="1"/>
      <c r="N459" s="1" t="s">
        <v>18681</v>
      </c>
      <c r="O459" s="1" t="s">
        <v>9366</v>
      </c>
    </row>
    <row r="460" spans="10:15">
      <c r="J460" s="864"/>
      <c r="K460" s="865"/>
      <c r="L460" s="1" t="s">
        <v>18798</v>
      </c>
      <c r="M460" s="1"/>
      <c r="N460" s="1" t="s">
        <v>18732</v>
      </c>
      <c r="O460" s="1" t="s">
        <v>9366</v>
      </c>
    </row>
    <row r="461" spans="10:15">
      <c r="J461" s="864"/>
      <c r="K461" s="865"/>
      <c r="L461" s="1" t="s">
        <v>18733</v>
      </c>
      <c r="M461" s="1"/>
      <c r="N461" s="1" t="s">
        <v>18734</v>
      </c>
      <c r="O461" s="1" t="s">
        <v>18653</v>
      </c>
    </row>
    <row r="462" spans="10:15">
      <c r="J462" s="866"/>
      <c r="K462" s="867"/>
      <c r="L462" s="1" t="s">
        <v>18736</v>
      </c>
      <c r="M462" s="1"/>
      <c r="N462" s="1" t="s">
        <v>18737</v>
      </c>
      <c r="O462" s="1" t="s">
        <v>12020</v>
      </c>
    </row>
    <row r="463" spans="10:15">
      <c r="J463" s="859" t="s">
        <v>6259</v>
      </c>
      <c r="K463" s="1">
        <v>1</v>
      </c>
      <c r="L463" s="1" t="s">
        <v>18799</v>
      </c>
      <c r="M463" s="1"/>
      <c r="N463" s="1" t="s">
        <v>296</v>
      </c>
      <c r="O463" s="1" t="s">
        <v>18653</v>
      </c>
    </row>
    <row r="464" spans="10:15">
      <c r="J464" s="860"/>
      <c r="K464" s="1">
        <v>1</v>
      </c>
      <c r="L464" s="1" t="s">
        <v>18652</v>
      </c>
      <c r="M464" s="1"/>
      <c r="N464" s="1" t="s">
        <v>377</v>
      </c>
      <c r="O464" s="1" t="s">
        <v>18653</v>
      </c>
    </row>
    <row r="465" spans="10:15">
      <c r="J465" s="860"/>
      <c r="K465" s="1">
        <v>10</v>
      </c>
      <c r="L465" s="1" t="s">
        <v>18656</v>
      </c>
      <c r="M465" s="1"/>
      <c r="N465" s="1" t="s">
        <v>18657</v>
      </c>
      <c r="O465" s="1" t="s">
        <v>18658</v>
      </c>
    </row>
    <row r="466" spans="10:15">
      <c r="J466" s="860"/>
      <c r="K466" s="1">
        <v>11</v>
      </c>
      <c r="L466" s="1" t="s">
        <v>18800</v>
      </c>
      <c r="M466" s="1"/>
      <c r="N466" s="1" t="s">
        <v>18788</v>
      </c>
      <c r="O466" s="1" t="s">
        <v>18653</v>
      </c>
    </row>
    <row r="467" spans="10:15">
      <c r="J467" s="860"/>
      <c r="K467" s="1">
        <v>12</v>
      </c>
      <c r="L467" s="1" t="s">
        <v>18659</v>
      </c>
      <c r="M467" s="1"/>
      <c r="N467" s="1" t="s">
        <v>248</v>
      </c>
      <c r="O467" s="1" t="s">
        <v>18653</v>
      </c>
    </row>
    <row r="468" spans="10:15">
      <c r="J468" s="860"/>
      <c r="K468" s="1">
        <v>13</v>
      </c>
      <c r="L468" s="1" t="s">
        <v>18660</v>
      </c>
      <c r="M468" s="1"/>
      <c r="N468" s="1" t="s">
        <v>18661</v>
      </c>
      <c r="O468" s="1" t="s">
        <v>18658</v>
      </c>
    </row>
    <row r="469" spans="10:15">
      <c r="J469" s="860"/>
      <c r="K469" s="1">
        <v>13</v>
      </c>
      <c r="L469" s="1" t="s">
        <v>18662</v>
      </c>
      <c r="M469" s="1"/>
      <c r="N469" s="1" t="s">
        <v>377</v>
      </c>
      <c r="O469" s="1" t="s">
        <v>18653</v>
      </c>
    </row>
    <row r="470" spans="10:15">
      <c r="J470" s="860"/>
      <c r="K470" s="1">
        <v>15</v>
      </c>
      <c r="L470" s="1" t="s">
        <v>18801</v>
      </c>
      <c r="M470" s="1"/>
      <c r="N470" s="1" t="s">
        <v>339</v>
      </c>
      <c r="O470" s="1" t="s">
        <v>18653</v>
      </c>
    </row>
    <row r="471" spans="10:15">
      <c r="J471" s="860"/>
      <c r="K471" s="1">
        <v>15</v>
      </c>
      <c r="L471" s="1" t="s">
        <v>11732</v>
      </c>
      <c r="M471" s="1"/>
      <c r="N471" s="1" t="s">
        <v>18776</v>
      </c>
      <c r="O471" s="1" t="s">
        <v>18653</v>
      </c>
    </row>
    <row r="472" spans="10:15">
      <c r="J472" s="860"/>
      <c r="K472" s="1">
        <v>20</v>
      </c>
      <c r="L472" s="1" t="s">
        <v>18656</v>
      </c>
      <c r="M472" s="1"/>
      <c r="N472" s="1" t="s">
        <v>18657</v>
      </c>
      <c r="O472" s="1" t="s">
        <v>18658</v>
      </c>
    </row>
    <row r="473" spans="10:15">
      <c r="J473" s="860"/>
      <c r="K473" s="1">
        <v>20</v>
      </c>
      <c r="L473" s="1" t="s">
        <v>18802</v>
      </c>
      <c r="M473" s="1"/>
      <c r="N473" s="1" t="s">
        <v>18803</v>
      </c>
      <c r="O473" s="1" t="s">
        <v>18653</v>
      </c>
    </row>
    <row r="474" spans="10:15">
      <c r="J474" s="860"/>
      <c r="K474" s="1">
        <v>22</v>
      </c>
      <c r="L474" s="1" t="s">
        <v>18664</v>
      </c>
      <c r="M474" s="1"/>
      <c r="N474" s="1" t="s">
        <v>377</v>
      </c>
      <c r="O474" s="1" t="s">
        <v>18653</v>
      </c>
    </row>
    <row r="475" spans="10:15">
      <c r="J475" s="860"/>
      <c r="K475" s="1">
        <v>23</v>
      </c>
      <c r="L475" s="1" t="s">
        <v>18804</v>
      </c>
      <c r="M475" s="1"/>
      <c r="N475" s="1" t="s">
        <v>234</v>
      </c>
      <c r="O475" s="1" t="s">
        <v>18653</v>
      </c>
    </row>
    <row r="476" spans="10:15">
      <c r="J476" s="861"/>
      <c r="K476" s="1">
        <v>30</v>
      </c>
      <c r="L476" s="1" t="s">
        <v>18656</v>
      </c>
      <c r="M476" s="1"/>
      <c r="N476" s="1" t="s">
        <v>18657</v>
      </c>
      <c r="O476" s="1" t="s">
        <v>18658</v>
      </c>
    </row>
    <row r="477" spans="10:15">
      <c r="J477" s="859" t="s">
        <v>6217</v>
      </c>
      <c r="K477" s="1">
        <v>1</v>
      </c>
      <c r="L477" s="1" t="s">
        <v>18652</v>
      </c>
      <c r="M477" s="1"/>
      <c r="N477" s="1" t="s">
        <v>377</v>
      </c>
      <c r="O477" s="1" t="s">
        <v>18653</v>
      </c>
    </row>
    <row r="478" spans="10:15">
      <c r="J478" s="860"/>
      <c r="K478" s="1">
        <v>10</v>
      </c>
      <c r="L478" s="1" t="s">
        <v>18656</v>
      </c>
      <c r="M478" s="1"/>
      <c r="N478" s="1" t="s">
        <v>18657</v>
      </c>
      <c r="O478" s="1" t="s">
        <v>18658</v>
      </c>
    </row>
    <row r="479" spans="10:15">
      <c r="J479" s="860"/>
      <c r="K479" s="1">
        <v>10</v>
      </c>
      <c r="L479" s="1" t="s">
        <v>18805</v>
      </c>
      <c r="M479" s="1"/>
      <c r="N479" s="1" t="s">
        <v>296</v>
      </c>
      <c r="O479" s="1" t="s">
        <v>18653</v>
      </c>
    </row>
    <row r="480" spans="10:15">
      <c r="J480" s="860"/>
      <c r="K480" s="1">
        <v>12</v>
      </c>
      <c r="L480" s="1" t="s">
        <v>18659</v>
      </c>
      <c r="M480" s="1"/>
      <c r="N480" s="1" t="s">
        <v>248</v>
      </c>
      <c r="O480" s="1" t="s">
        <v>18653</v>
      </c>
    </row>
    <row r="481" spans="10:15">
      <c r="J481" s="860"/>
      <c r="K481" s="1">
        <v>13</v>
      </c>
      <c r="L481" s="1" t="s">
        <v>18660</v>
      </c>
      <c r="M481" s="1"/>
      <c r="N481" s="1" t="s">
        <v>18661</v>
      </c>
      <c r="O481" s="1" t="s">
        <v>18658</v>
      </c>
    </row>
    <row r="482" spans="10:15">
      <c r="J482" s="860"/>
      <c r="K482" s="1">
        <v>13</v>
      </c>
      <c r="L482" s="1" t="s">
        <v>18662</v>
      </c>
      <c r="M482" s="1"/>
      <c r="N482" s="1" t="s">
        <v>377</v>
      </c>
      <c r="O482" s="1" t="s">
        <v>18653</v>
      </c>
    </row>
    <row r="483" spans="10:15">
      <c r="J483" s="860"/>
      <c r="K483" s="1">
        <v>20</v>
      </c>
      <c r="L483" s="1" t="s">
        <v>18656</v>
      </c>
      <c r="M483" s="1"/>
      <c r="N483" s="1" t="s">
        <v>18657</v>
      </c>
      <c r="O483" s="1" t="s">
        <v>18658</v>
      </c>
    </row>
    <row r="484" spans="10:15">
      <c r="J484" s="860"/>
      <c r="K484" s="1">
        <v>22</v>
      </c>
      <c r="L484" s="1" t="s">
        <v>18664</v>
      </c>
      <c r="M484" s="1"/>
      <c r="N484" s="1" t="s">
        <v>377</v>
      </c>
      <c r="O484" s="1" t="s">
        <v>18653</v>
      </c>
    </row>
    <row r="485" spans="10:15">
      <c r="J485" s="860"/>
      <c r="K485" s="1">
        <v>30</v>
      </c>
      <c r="L485" s="1" t="s">
        <v>18656</v>
      </c>
      <c r="M485" s="1"/>
      <c r="N485" s="1" t="s">
        <v>18657</v>
      </c>
      <c r="O485" s="1" t="s">
        <v>18658</v>
      </c>
    </row>
    <row r="486" spans="10:15">
      <c r="J486" s="861"/>
      <c r="K486" s="1">
        <v>30</v>
      </c>
      <c r="L486" s="1" t="s">
        <v>18806</v>
      </c>
      <c r="M486" s="1" t="s">
        <v>18670</v>
      </c>
      <c r="N486" s="1" t="s">
        <v>368</v>
      </c>
      <c r="O486" s="1" t="s">
        <v>18653</v>
      </c>
    </row>
    <row r="487" spans="10:15">
      <c r="J487" s="862" t="s">
        <v>18807</v>
      </c>
      <c r="K487" s="863"/>
      <c r="L487" s="1" t="s">
        <v>18672</v>
      </c>
      <c r="M487" s="1"/>
      <c r="N487" s="1" t="s">
        <v>226</v>
      </c>
      <c r="O487" s="1" t="s">
        <v>18653</v>
      </c>
    </row>
    <row r="488" spans="10:15">
      <c r="J488" s="864"/>
      <c r="K488" s="865"/>
      <c r="L488" s="1" t="s">
        <v>18808</v>
      </c>
      <c r="M488" s="1"/>
      <c r="N488" s="1" t="s">
        <v>18809</v>
      </c>
      <c r="O488" s="1" t="s">
        <v>2638</v>
      </c>
    </row>
    <row r="489" spans="10:15">
      <c r="J489" s="864"/>
      <c r="K489" s="865"/>
      <c r="L489" s="1" t="s">
        <v>18810</v>
      </c>
      <c r="M489" s="1"/>
      <c r="N489" s="1" t="s">
        <v>18811</v>
      </c>
      <c r="O489" s="1" t="s">
        <v>9399</v>
      </c>
    </row>
    <row r="490" spans="10:15">
      <c r="J490" s="864"/>
      <c r="K490" s="865"/>
      <c r="L490" s="1" t="s">
        <v>18812</v>
      </c>
      <c r="M490" s="1"/>
      <c r="N490" s="1" t="s">
        <v>18739</v>
      </c>
      <c r="O490" s="1" t="s">
        <v>12020</v>
      </c>
    </row>
    <row r="491" spans="10:15">
      <c r="J491" s="864"/>
      <c r="K491" s="865"/>
      <c r="L491" s="1" t="s">
        <v>18772</v>
      </c>
      <c r="M491" s="1"/>
      <c r="N491" s="1" t="s">
        <v>16937</v>
      </c>
      <c r="O491" s="1" t="s">
        <v>18653</v>
      </c>
    </row>
    <row r="492" spans="10:15">
      <c r="J492" s="864"/>
      <c r="K492" s="865"/>
      <c r="L492" s="1" t="s">
        <v>18675</v>
      </c>
      <c r="M492" s="1"/>
      <c r="N492" s="1" t="s">
        <v>18676</v>
      </c>
      <c r="O492" s="1" t="s">
        <v>18653</v>
      </c>
    </row>
    <row r="493" spans="10:15">
      <c r="J493" s="864"/>
      <c r="K493" s="865"/>
      <c r="L493" s="1" t="s">
        <v>18813</v>
      </c>
      <c r="M493" s="1"/>
      <c r="N493" s="1" t="s">
        <v>18814</v>
      </c>
      <c r="O493" s="1" t="s">
        <v>9366</v>
      </c>
    </row>
    <row r="494" spans="10:15">
      <c r="J494" s="864"/>
      <c r="K494" s="865"/>
      <c r="L494" s="1" t="s">
        <v>18677</v>
      </c>
      <c r="M494" s="1"/>
      <c r="N494" s="1" t="s">
        <v>18678</v>
      </c>
      <c r="O494" s="1" t="s">
        <v>18653</v>
      </c>
    </row>
    <row r="495" spans="10:15">
      <c r="J495" s="864"/>
      <c r="K495" s="865"/>
      <c r="L495" s="1" t="s">
        <v>18815</v>
      </c>
      <c r="M495" s="1"/>
      <c r="N495" s="1" t="s">
        <v>18683</v>
      </c>
      <c r="O495" s="1" t="s">
        <v>18653</v>
      </c>
    </row>
    <row r="496" spans="10:15">
      <c r="J496" s="864"/>
      <c r="K496" s="865"/>
      <c r="L496" s="1" t="s">
        <v>18815</v>
      </c>
      <c r="M496" s="1"/>
      <c r="N496" s="1" t="s">
        <v>278</v>
      </c>
      <c r="O496" s="1" t="s">
        <v>18653</v>
      </c>
    </row>
    <row r="497" spans="10:15">
      <c r="J497" s="864"/>
      <c r="K497" s="865"/>
      <c r="L497" s="1" t="s">
        <v>18816</v>
      </c>
      <c r="M497" s="1"/>
      <c r="N497" s="1" t="s">
        <v>18817</v>
      </c>
      <c r="O497" s="1" t="s">
        <v>14372</v>
      </c>
    </row>
    <row r="498" spans="10:15">
      <c r="J498" s="864"/>
      <c r="K498" s="865"/>
      <c r="L498" s="1" t="s">
        <v>18818</v>
      </c>
      <c r="M498" s="1"/>
      <c r="N498" s="1" t="s">
        <v>5131</v>
      </c>
      <c r="O498" s="1" t="s">
        <v>18653</v>
      </c>
    </row>
    <row r="499" spans="10:15">
      <c r="J499" s="864"/>
      <c r="K499" s="865"/>
      <c r="L499" s="1" t="s">
        <v>18819</v>
      </c>
      <c r="M499" s="1"/>
      <c r="N499" s="1" t="s">
        <v>18820</v>
      </c>
      <c r="O499" s="1" t="s">
        <v>18653</v>
      </c>
    </row>
    <row r="500" spans="10:15">
      <c r="J500" s="866"/>
      <c r="K500" s="867"/>
      <c r="L500" s="1" t="s">
        <v>18821</v>
      </c>
      <c r="M500" s="1" t="s">
        <v>18670</v>
      </c>
      <c r="N500" s="1" t="s">
        <v>18757</v>
      </c>
      <c r="O500" s="1" t="s">
        <v>18653</v>
      </c>
    </row>
    <row r="501" spans="10:15">
      <c r="J501" s="859" t="s">
        <v>6274</v>
      </c>
      <c r="K501" s="1">
        <v>1</v>
      </c>
      <c r="L501" s="1" t="s">
        <v>18652</v>
      </c>
      <c r="M501" s="1"/>
      <c r="N501" s="1" t="s">
        <v>377</v>
      </c>
      <c r="O501" s="1" t="s">
        <v>18653</v>
      </c>
    </row>
    <row r="502" spans="10:15">
      <c r="J502" s="860"/>
      <c r="K502" s="1">
        <v>10</v>
      </c>
      <c r="L502" s="1" t="s">
        <v>18656</v>
      </c>
      <c r="M502" s="1"/>
      <c r="N502" s="1" t="s">
        <v>18657</v>
      </c>
      <c r="O502" s="1" t="s">
        <v>18658</v>
      </c>
    </row>
    <row r="503" spans="10:15">
      <c r="J503" s="860"/>
      <c r="K503" s="1">
        <v>12</v>
      </c>
      <c r="L503" s="1" t="s">
        <v>18659</v>
      </c>
      <c r="M503" s="1"/>
      <c r="N503" s="1" t="s">
        <v>248</v>
      </c>
      <c r="O503" s="1" t="s">
        <v>18653</v>
      </c>
    </row>
    <row r="504" spans="10:15">
      <c r="J504" s="860"/>
      <c r="K504" s="1">
        <v>13</v>
      </c>
      <c r="L504" s="1" t="s">
        <v>18660</v>
      </c>
      <c r="M504" s="1"/>
      <c r="N504" s="1" t="s">
        <v>18661</v>
      </c>
      <c r="O504" s="1" t="s">
        <v>18658</v>
      </c>
    </row>
    <row r="505" spans="10:15">
      <c r="J505" s="860"/>
      <c r="K505" s="1">
        <v>13</v>
      </c>
      <c r="L505" s="1" t="s">
        <v>18662</v>
      </c>
      <c r="M505" s="1"/>
      <c r="N505" s="1" t="s">
        <v>377</v>
      </c>
      <c r="O505" s="1" t="s">
        <v>18653</v>
      </c>
    </row>
    <row r="506" spans="10:15">
      <c r="J506" s="860"/>
      <c r="K506" s="1">
        <v>20</v>
      </c>
      <c r="L506" s="1" t="s">
        <v>18748</v>
      </c>
      <c r="M506" s="1" t="s">
        <v>18822</v>
      </c>
      <c r="N506" s="1" t="s">
        <v>18750</v>
      </c>
      <c r="O506" s="1" t="s">
        <v>9366</v>
      </c>
    </row>
    <row r="507" spans="10:15">
      <c r="J507" s="860"/>
      <c r="K507" s="1">
        <v>20</v>
      </c>
      <c r="L507" s="1" t="s">
        <v>18675</v>
      </c>
      <c r="M507" s="1" t="s">
        <v>18822</v>
      </c>
      <c r="N507" s="1" t="s">
        <v>18676</v>
      </c>
      <c r="O507" s="1" t="s">
        <v>18653</v>
      </c>
    </row>
    <row r="508" spans="10:15">
      <c r="J508" s="860"/>
      <c r="K508" s="1">
        <v>20</v>
      </c>
      <c r="L508" s="1" t="s">
        <v>18697</v>
      </c>
      <c r="M508" s="1" t="s">
        <v>18822</v>
      </c>
      <c r="N508" s="1" t="s">
        <v>271</v>
      </c>
      <c r="O508" s="1" t="s">
        <v>18653</v>
      </c>
    </row>
    <row r="509" spans="10:15">
      <c r="J509" s="860"/>
      <c r="K509" s="1">
        <v>20</v>
      </c>
      <c r="L509" s="1" t="s">
        <v>18697</v>
      </c>
      <c r="M509" s="1" t="s">
        <v>18822</v>
      </c>
      <c r="N509" s="1" t="s">
        <v>18698</v>
      </c>
      <c r="O509" s="1" t="s">
        <v>18653</v>
      </c>
    </row>
    <row r="510" spans="10:15">
      <c r="J510" s="860"/>
      <c r="K510" s="1">
        <v>20</v>
      </c>
      <c r="L510" s="1" t="s">
        <v>18656</v>
      </c>
      <c r="M510" s="1" t="s">
        <v>18822</v>
      </c>
      <c r="N510" s="1" t="s">
        <v>18657</v>
      </c>
      <c r="O510" s="1" t="s">
        <v>18658</v>
      </c>
    </row>
    <row r="511" spans="10:15">
      <c r="J511" s="860"/>
      <c r="K511" s="1">
        <v>20</v>
      </c>
      <c r="L511" s="1" t="s">
        <v>18699</v>
      </c>
      <c r="M511" s="1" t="s">
        <v>18822</v>
      </c>
      <c r="N511" s="1" t="s">
        <v>507</v>
      </c>
      <c r="O511" s="1" t="s">
        <v>18653</v>
      </c>
    </row>
    <row r="512" spans="10:15">
      <c r="J512" s="860"/>
      <c r="K512" s="1">
        <v>20</v>
      </c>
      <c r="L512" s="1" t="s">
        <v>18700</v>
      </c>
      <c r="M512" s="1" t="s">
        <v>18822</v>
      </c>
      <c r="N512" s="1" t="s">
        <v>18701</v>
      </c>
      <c r="O512" s="1" t="s">
        <v>18653</v>
      </c>
    </row>
    <row r="513" spans="10:15">
      <c r="J513" s="860"/>
      <c r="K513" s="1">
        <v>20</v>
      </c>
      <c r="L513" s="1" t="s">
        <v>18703</v>
      </c>
      <c r="M513" s="1" t="s">
        <v>18822</v>
      </c>
      <c r="N513" s="1" t="s">
        <v>248</v>
      </c>
      <c r="O513" s="1" t="s">
        <v>18653</v>
      </c>
    </row>
    <row r="514" spans="10:15">
      <c r="J514" s="860"/>
      <c r="K514" s="1">
        <v>20</v>
      </c>
      <c r="L514" s="1" t="s">
        <v>18823</v>
      </c>
      <c r="M514" s="1" t="s">
        <v>18822</v>
      </c>
      <c r="N514" s="1" t="s">
        <v>18688</v>
      </c>
      <c r="O514" s="1" t="s">
        <v>18653</v>
      </c>
    </row>
    <row r="515" spans="10:15">
      <c r="J515" s="860"/>
      <c r="K515" s="1">
        <v>20</v>
      </c>
      <c r="L515" s="1" t="s">
        <v>18709</v>
      </c>
      <c r="M515" s="1" t="s">
        <v>18822</v>
      </c>
      <c r="N515" s="1" t="s">
        <v>18710</v>
      </c>
      <c r="O515" s="1" t="s">
        <v>15692</v>
      </c>
    </row>
    <row r="516" spans="10:15">
      <c r="J516" s="860"/>
      <c r="K516" s="1">
        <v>20</v>
      </c>
      <c r="L516" s="1" t="s">
        <v>18712</v>
      </c>
      <c r="M516" s="1" t="s">
        <v>18822</v>
      </c>
      <c r="N516" s="1" t="s">
        <v>18713</v>
      </c>
      <c r="O516" s="1" t="s">
        <v>18658</v>
      </c>
    </row>
    <row r="517" spans="10:15">
      <c r="J517" s="860"/>
      <c r="K517" s="1">
        <v>22</v>
      </c>
      <c r="L517" s="1" t="s">
        <v>18664</v>
      </c>
      <c r="M517" s="1"/>
      <c r="N517" s="1" t="s">
        <v>377</v>
      </c>
      <c r="O517" s="1" t="s">
        <v>18653</v>
      </c>
    </row>
    <row r="518" spans="10:15">
      <c r="J518" s="860"/>
      <c r="K518" s="1">
        <v>25</v>
      </c>
      <c r="L518" s="1" t="s">
        <v>18824</v>
      </c>
      <c r="M518" s="1"/>
      <c r="N518" s="1" t="s">
        <v>296</v>
      </c>
      <c r="O518" s="1" t="s">
        <v>18653</v>
      </c>
    </row>
    <row r="519" spans="10:15">
      <c r="J519" s="860"/>
      <c r="K519" s="1">
        <v>30</v>
      </c>
      <c r="L519" s="1" t="s">
        <v>18825</v>
      </c>
      <c r="M519" s="1"/>
      <c r="N519" s="1" t="s">
        <v>18743</v>
      </c>
      <c r="O519" s="1" t="s">
        <v>9366</v>
      </c>
    </row>
    <row r="520" spans="10:15">
      <c r="J520" s="860"/>
      <c r="K520" s="1">
        <v>30</v>
      </c>
      <c r="L520" s="1" t="s">
        <v>18656</v>
      </c>
      <c r="M520" s="1"/>
      <c r="N520" s="1" t="s">
        <v>18657</v>
      </c>
      <c r="O520" s="1" t="s">
        <v>18658</v>
      </c>
    </row>
    <row r="521" spans="10:15">
      <c r="J521" s="861"/>
      <c r="K521" s="1">
        <v>30</v>
      </c>
      <c r="L521" s="1" t="s">
        <v>18826</v>
      </c>
      <c r="M521" s="1"/>
      <c r="N521" s="1" t="s">
        <v>16938</v>
      </c>
      <c r="O521" s="1" t="s">
        <v>18653</v>
      </c>
    </row>
    <row r="522" spans="10:15">
      <c r="J522" s="853" t="s">
        <v>3008</v>
      </c>
      <c r="K522" s="854"/>
      <c r="L522" s="1" t="s">
        <v>18827</v>
      </c>
      <c r="M522" s="1" t="s">
        <v>18828</v>
      </c>
      <c r="N522" s="1" t="s">
        <v>18829</v>
      </c>
      <c r="O522" s="1" t="s">
        <v>18653</v>
      </c>
    </row>
    <row r="523" spans="10:15">
      <c r="J523" s="855"/>
      <c r="K523" s="856"/>
      <c r="L523" s="1" t="s">
        <v>18830</v>
      </c>
      <c r="M523" s="1" t="s">
        <v>18831</v>
      </c>
      <c r="N523" s="1" t="s">
        <v>18780</v>
      </c>
      <c r="O523" s="1" t="s">
        <v>14372</v>
      </c>
    </row>
    <row r="524" spans="10:15">
      <c r="J524" s="855"/>
      <c r="K524" s="856"/>
      <c r="L524" s="1" t="s">
        <v>18720</v>
      </c>
      <c r="M524" s="1" t="s">
        <v>18832</v>
      </c>
      <c r="N524" s="1" t="s">
        <v>18721</v>
      </c>
      <c r="O524" s="1" t="s">
        <v>12020</v>
      </c>
    </row>
    <row r="525" spans="10:15">
      <c r="J525" s="855"/>
      <c r="K525" s="856"/>
      <c r="L525" s="1" t="s">
        <v>18833</v>
      </c>
      <c r="M525" s="1" t="s">
        <v>18832</v>
      </c>
      <c r="N525" s="1" t="s">
        <v>18834</v>
      </c>
      <c r="O525" s="1" t="s">
        <v>2638</v>
      </c>
    </row>
    <row r="526" spans="10:15">
      <c r="J526" s="855"/>
      <c r="K526" s="856"/>
      <c r="L526" s="1" t="s">
        <v>18675</v>
      </c>
      <c r="M526" s="1" t="s">
        <v>18832</v>
      </c>
      <c r="N526" s="1" t="s">
        <v>18676</v>
      </c>
      <c r="O526" s="1" t="s">
        <v>18653</v>
      </c>
    </row>
    <row r="527" spans="10:15">
      <c r="J527" s="855"/>
      <c r="K527" s="856"/>
      <c r="L527" s="1" t="s">
        <v>18835</v>
      </c>
      <c r="M527" s="1" t="s">
        <v>18832</v>
      </c>
      <c r="N527" s="1" t="s">
        <v>18836</v>
      </c>
      <c r="O527" s="1" t="s">
        <v>9399</v>
      </c>
    </row>
    <row r="528" spans="10:15">
      <c r="J528" s="855"/>
      <c r="K528" s="856"/>
      <c r="L528" s="1" t="s">
        <v>18837</v>
      </c>
      <c r="M528" s="1" t="s">
        <v>18832</v>
      </c>
      <c r="N528" s="1" t="s">
        <v>18838</v>
      </c>
      <c r="O528" s="1" t="s">
        <v>12020</v>
      </c>
    </row>
    <row r="529" spans="10:15">
      <c r="J529" s="855"/>
      <c r="K529" s="856"/>
      <c r="L529" s="1" t="s">
        <v>18839</v>
      </c>
      <c r="M529" s="1" t="s">
        <v>18832</v>
      </c>
      <c r="N529" s="1" t="s">
        <v>18840</v>
      </c>
      <c r="O529" s="1" t="s">
        <v>2638</v>
      </c>
    </row>
    <row r="530" spans="10:15">
      <c r="J530" s="855"/>
      <c r="K530" s="856"/>
      <c r="L530" s="1" t="s">
        <v>18841</v>
      </c>
      <c r="M530" s="1" t="s">
        <v>18832</v>
      </c>
      <c r="N530" s="1" t="s">
        <v>18779</v>
      </c>
      <c r="O530" s="1" t="s">
        <v>14372</v>
      </c>
    </row>
    <row r="531" spans="10:15">
      <c r="J531" s="855"/>
      <c r="K531" s="856"/>
      <c r="L531" s="1" t="s">
        <v>18842</v>
      </c>
      <c r="M531" s="1" t="s">
        <v>18832</v>
      </c>
      <c r="N531" s="1" t="s">
        <v>18817</v>
      </c>
      <c r="O531" s="1" t="s">
        <v>14372</v>
      </c>
    </row>
    <row r="532" spans="10:15">
      <c r="J532" s="855"/>
      <c r="K532" s="856"/>
      <c r="L532" s="1" t="s">
        <v>18843</v>
      </c>
      <c r="M532" s="1" t="s">
        <v>18832</v>
      </c>
      <c r="N532" s="1" t="s">
        <v>18844</v>
      </c>
      <c r="O532" s="1" t="s">
        <v>14372</v>
      </c>
    </row>
    <row r="533" spans="10:15">
      <c r="J533" s="855"/>
      <c r="K533" s="856"/>
      <c r="L533" s="1" t="s">
        <v>18845</v>
      </c>
      <c r="M533" s="1" t="s">
        <v>18832</v>
      </c>
      <c r="N533" s="1" t="s">
        <v>18846</v>
      </c>
      <c r="O533" s="1" t="s">
        <v>14372</v>
      </c>
    </row>
    <row r="534" spans="10:15">
      <c r="J534" s="855"/>
      <c r="K534" s="856"/>
      <c r="L534" s="1" t="s">
        <v>18847</v>
      </c>
      <c r="M534" s="1" t="s">
        <v>18832</v>
      </c>
      <c r="N534" s="1" t="s">
        <v>18829</v>
      </c>
      <c r="O534" s="1" t="s">
        <v>18653</v>
      </c>
    </row>
    <row r="535" spans="10:15">
      <c r="J535" s="855"/>
      <c r="K535" s="856"/>
      <c r="L535" s="1" t="s">
        <v>18848</v>
      </c>
      <c r="M535" s="1" t="s">
        <v>18832</v>
      </c>
      <c r="N535" s="1" t="s">
        <v>18849</v>
      </c>
      <c r="O535" s="1" t="s">
        <v>18658</v>
      </c>
    </row>
    <row r="536" spans="10:15">
      <c r="J536" s="855"/>
      <c r="K536" s="856"/>
      <c r="L536" s="1" t="s">
        <v>18850</v>
      </c>
      <c r="M536" s="1" t="s">
        <v>18851</v>
      </c>
      <c r="N536" s="1" t="s">
        <v>18852</v>
      </c>
      <c r="O536" s="1" t="s">
        <v>14372</v>
      </c>
    </row>
    <row r="537" spans="10:15">
      <c r="J537" s="855"/>
      <c r="K537" s="856"/>
      <c r="L537" s="1" t="s">
        <v>18853</v>
      </c>
      <c r="M537" s="1" t="s">
        <v>18854</v>
      </c>
      <c r="N537" s="1" t="s">
        <v>18852</v>
      </c>
      <c r="O537" s="1" t="s">
        <v>14372</v>
      </c>
    </row>
    <row r="538" spans="10:15">
      <c r="J538" s="855"/>
      <c r="K538" s="856"/>
      <c r="L538" s="1" t="s">
        <v>18855</v>
      </c>
      <c r="M538" s="1" t="s">
        <v>18856</v>
      </c>
      <c r="N538" s="1" t="s">
        <v>18857</v>
      </c>
      <c r="O538" s="1" t="s">
        <v>2638</v>
      </c>
    </row>
    <row r="539" spans="10:15">
      <c r="J539" s="855"/>
      <c r="K539" s="856"/>
      <c r="L539" s="1" t="s">
        <v>18858</v>
      </c>
      <c r="M539" s="1" t="s">
        <v>18856</v>
      </c>
      <c r="N539" s="1" t="s">
        <v>18859</v>
      </c>
      <c r="O539" s="1" t="s">
        <v>9399</v>
      </c>
    </row>
    <row r="540" spans="10:15">
      <c r="J540" s="855"/>
      <c r="K540" s="856"/>
      <c r="L540" s="1" t="s">
        <v>18860</v>
      </c>
      <c r="M540" s="1" t="s">
        <v>18856</v>
      </c>
      <c r="N540" s="1" t="s">
        <v>18861</v>
      </c>
      <c r="O540" s="1" t="s">
        <v>12020</v>
      </c>
    </row>
    <row r="541" spans="10:15">
      <c r="J541" s="855"/>
      <c r="K541" s="856"/>
      <c r="L541" s="1" t="s">
        <v>18837</v>
      </c>
      <c r="M541" s="1" t="s">
        <v>18856</v>
      </c>
      <c r="N541" s="1" t="s">
        <v>18838</v>
      </c>
      <c r="O541" s="1" t="s">
        <v>12020</v>
      </c>
    </row>
    <row r="542" spans="10:15">
      <c r="J542" s="855"/>
      <c r="K542" s="856"/>
      <c r="L542" s="1" t="s">
        <v>18847</v>
      </c>
      <c r="M542" s="1" t="s">
        <v>18856</v>
      </c>
      <c r="N542" s="1" t="s">
        <v>18829</v>
      </c>
      <c r="O542" s="1" t="s">
        <v>18653</v>
      </c>
    </row>
    <row r="543" spans="10:15">
      <c r="J543" s="855"/>
      <c r="K543" s="856"/>
      <c r="L543" s="1" t="s">
        <v>18862</v>
      </c>
      <c r="M543" s="1" t="s">
        <v>18856</v>
      </c>
      <c r="N543" s="1" t="s">
        <v>18863</v>
      </c>
      <c r="O543" s="1" t="s">
        <v>18658</v>
      </c>
    </row>
    <row r="544" spans="10:15">
      <c r="J544" s="855"/>
      <c r="K544" s="856"/>
      <c r="L544" s="1" t="s">
        <v>18864</v>
      </c>
      <c r="M544" s="1" t="s">
        <v>12303</v>
      </c>
      <c r="N544" s="1" t="s">
        <v>18865</v>
      </c>
      <c r="O544" s="1" t="s">
        <v>14372</v>
      </c>
    </row>
    <row r="545" spans="10:15">
      <c r="J545" s="855"/>
      <c r="K545" s="856"/>
      <c r="L545" s="1" t="s">
        <v>18722</v>
      </c>
      <c r="M545" s="1" t="s">
        <v>18866</v>
      </c>
      <c r="N545" s="1" t="s">
        <v>18723</v>
      </c>
      <c r="O545" s="1" t="s">
        <v>12020</v>
      </c>
    </row>
    <row r="546" spans="10:15">
      <c r="J546" s="855"/>
      <c r="K546" s="856"/>
      <c r="L546" s="1" t="s">
        <v>18722</v>
      </c>
      <c r="M546" s="1" t="s">
        <v>18867</v>
      </c>
      <c r="N546" s="1" t="s">
        <v>18723</v>
      </c>
      <c r="O546" s="1" t="s">
        <v>12020</v>
      </c>
    </row>
    <row r="547" spans="10:15">
      <c r="J547" s="857"/>
      <c r="K547" s="858"/>
      <c r="L547" s="1" t="s">
        <v>18827</v>
      </c>
      <c r="M547" s="1" t="s">
        <v>18868</v>
      </c>
      <c r="N547" s="1" t="s">
        <v>18829</v>
      </c>
      <c r="O547" s="1" t="s">
        <v>18653</v>
      </c>
    </row>
  </sheetData>
  <mergeCells count="34">
    <mergeCell ref="J218:O219"/>
    <mergeCell ref="J463:J476"/>
    <mergeCell ref="J477:J486"/>
    <mergeCell ref="J487:K500"/>
    <mergeCell ref="J501:J521"/>
    <mergeCell ref="J522:K547"/>
    <mergeCell ref="J256:J287"/>
    <mergeCell ref="J247:J255"/>
    <mergeCell ref="J234:K246"/>
    <mergeCell ref="J221:J233"/>
    <mergeCell ref="J453:K462"/>
    <mergeCell ref="J367:J381"/>
    <mergeCell ref="J338:J366"/>
    <mergeCell ref="J315:J337"/>
    <mergeCell ref="J288:J298"/>
    <mergeCell ref="J299:K314"/>
    <mergeCell ref="J432:J452"/>
    <mergeCell ref="J413:J431"/>
    <mergeCell ref="J382:K398"/>
    <mergeCell ref="J399:K412"/>
    <mergeCell ref="A9:C9"/>
    <mergeCell ref="A10:C10"/>
    <mergeCell ref="A11:C11"/>
    <mergeCell ref="A12:C12"/>
    <mergeCell ref="A4:C4"/>
    <mergeCell ref="A5:C5"/>
    <mergeCell ref="A6:C6"/>
    <mergeCell ref="A7:C7"/>
    <mergeCell ref="A8:C8"/>
    <mergeCell ref="J6:R6"/>
    <mergeCell ref="T6:U6"/>
    <mergeCell ref="A1:D1"/>
    <mergeCell ref="E1:H1"/>
    <mergeCell ref="A2:C3"/>
  </mergeCells>
  <hyperlinks>
    <hyperlink ref="A1" location="'0000'!A1" display="|🔝| To main page" xr:uid="{00000000-0004-0000-0600-000000000000}"/>
    <hyperlink ref="E1:H1" r:id="rId1" display="DONATE" xr:uid="{00000000-0004-0000-0600-000001000000}"/>
  </hyperlinks>
  <pageMargins left="0.7" right="0.7" top="0.75" bottom="0.75" header="0.3" footer="0.3"/>
  <pageSetup paperSize="9"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Аркуш6"/>
  <dimension ref="A6:B180"/>
  <sheetViews>
    <sheetView workbookViewId="0">
      <selection activeCell="H17" sqref="H17"/>
    </sheetView>
  </sheetViews>
  <sheetFormatPr defaultRowHeight="15"/>
  <sheetData>
    <row r="6" spans="1:2">
      <c r="A6" s="61" t="s">
        <v>16468</v>
      </c>
      <c r="B6" s="61">
        <v>335</v>
      </c>
    </row>
    <row r="10" spans="1:2">
      <c r="A10" s="7" t="s">
        <v>16469</v>
      </c>
    </row>
    <row r="11" spans="1:2">
      <c r="A11" s="10" t="s">
        <v>16470</v>
      </c>
    </row>
    <row r="12" spans="1:2">
      <c r="A12" s="10" t="s">
        <v>16471</v>
      </c>
    </row>
    <row r="13" spans="1:2">
      <c r="A13" s="10" t="s">
        <v>16472</v>
      </c>
    </row>
    <row r="14" spans="1:2">
      <c r="A14" s="10" t="s">
        <v>16473</v>
      </c>
    </row>
    <row r="15" spans="1:2">
      <c r="A15" s="10" t="s">
        <v>16474</v>
      </c>
    </row>
    <row r="16" spans="1:2">
      <c r="A16" s="10" t="s">
        <v>16475</v>
      </c>
    </row>
    <row r="17" spans="1:1">
      <c r="A17" s="10" t="s">
        <v>16476</v>
      </c>
    </row>
    <row r="18" spans="1:1">
      <c r="A18" s="10" t="s">
        <v>16477</v>
      </c>
    </row>
    <row r="19" spans="1:1">
      <c r="A19" s="10" t="s">
        <v>16478</v>
      </c>
    </row>
    <row r="20" spans="1:1">
      <c r="A20" s="10" t="s">
        <v>16479</v>
      </c>
    </row>
    <row r="21" spans="1:1">
      <c r="A21" s="10" t="s">
        <v>16480</v>
      </c>
    </row>
    <row r="22" spans="1:1">
      <c r="A22" s="10" t="s">
        <v>16481</v>
      </c>
    </row>
    <row r="23" spans="1:1">
      <c r="A23" s="10" t="s">
        <v>16482</v>
      </c>
    </row>
    <row r="24" spans="1:1">
      <c r="A24" s="10" t="s">
        <v>16483</v>
      </c>
    </row>
    <row r="25" spans="1:1">
      <c r="A25" s="10" t="s">
        <v>16484</v>
      </c>
    </row>
    <row r="26" spans="1:1">
      <c r="A26" s="10" t="s">
        <v>16485</v>
      </c>
    </row>
    <row r="27" spans="1:1">
      <c r="A27" s="10" t="s">
        <v>16486</v>
      </c>
    </row>
    <row r="28" spans="1:1">
      <c r="A28" s="10" t="s">
        <v>16487</v>
      </c>
    </row>
    <row r="29" spans="1:1">
      <c r="A29" s="10" t="s">
        <v>16488</v>
      </c>
    </row>
    <row r="30" spans="1:1">
      <c r="A30" s="10" t="s">
        <v>16489</v>
      </c>
    </row>
    <row r="31" spans="1:1">
      <c r="A31" s="10" t="s">
        <v>16490</v>
      </c>
    </row>
    <row r="33" spans="1:1">
      <c r="A33" s="7" t="s">
        <v>16491</v>
      </c>
    </row>
    <row r="34" spans="1:1">
      <c r="A34" s="10" t="s">
        <v>16492</v>
      </c>
    </row>
    <row r="35" spans="1:1">
      <c r="A35" s="10" t="s">
        <v>16493</v>
      </c>
    </row>
    <row r="36" spans="1:1">
      <c r="A36" s="10" t="s">
        <v>16494</v>
      </c>
    </row>
    <row r="37" spans="1:1">
      <c r="A37" s="10" t="s">
        <v>16495</v>
      </c>
    </row>
    <row r="38" spans="1:1">
      <c r="A38" s="10" t="s">
        <v>16496</v>
      </c>
    </row>
    <row r="39" spans="1:1">
      <c r="A39" s="10" t="s">
        <v>16497</v>
      </c>
    </row>
    <row r="40" spans="1:1">
      <c r="A40" s="10" t="s">
        <v>16498</v>
      </c>
    </row>
    <row r="41" spans="1:1">
      <c r="A41" s="10" t="s">
        <v>16499</v>
      </c>
    </row>
    <row r="42" spans="1:1">
      <c r="A42" s="10" t="s">
        <v>16500</v>
      </c>
    </row>
    <row r="43" spans="1:1">
      <c r="A43" s="10" t="s">
        <v>16501</v>
      </c>
    </row>
    <row r="44" spans="1:1">
      <c r="A44" s="10" t="s">
        <v>16502</v>
      </c>
    </row>
    <row r="45" spans="1:1">
      <c r="A45" s="10" t="s">
        <v>16503</v>
      </c>
    </row>
    <row r="46" spans="1:1">
      <c r="A46" s="10" t="s">
        <v>16504</v>
      </c>
    </row>
    <row r="47" spans="1:1">
      <c r="A47" s="10" t="s">
        <v>16505</v>
      </c>
    </row>
    <row r="48" spans="1:1">
      <c r="A48" s="10" t="s">
        <v>16506</v>
      </c>
    </row>
    <row r="49" spans="1:1">
      <c r="A49" s="10" t="s">
        <v>16507</v>
      </c>
    </row>
    <row r="50" spans="1:1">
      <c r="A50" s="10" t="s">
        <v>16508</v>
      </c>
    </row>
    <row r="51" spans="1:1">
      <c r="A51" s="10" t="s">
        <v>16509</v>
      </c>
    </row>
    <row r="52" spans="1:1">
      <c r="A52" s="10" t="s">
        <v>16510</v>
      </c>
    </row>
    <row r="53" spans="1:1">
      <c r="A53" s="10" t="s">
        <v>16511</v>
      </c>
    </row>
    <row r="54" spans="1:1">
      <c r="A54" s="10" t="s">
        <v>16512</v>
      </c>
    </row>
    <row r="55" spans="1:1">
      <c r="A55" s="10" t="s">
        <v>16513</v>
      </c>
    </row>
    <row r="56" spans="1:1">
      <c r="A56" s="10" t="s">
        <v>16514</v>
      </c>
    </row>
    <row r="57" spans="1:1">
      <c r="A57" s="10" t="s">
        <v>16515</v>
      </c>
    </row>
    <row r="58" spans="1:1">
      <c r="A58" s="10" t="s">
        <v>16516</v>
      </c>
    </row>
    <row r="59" spans="1:1">
      <c r="A59" s="10" t="s">
        <v>16517</v>
      </c>
    </row>
    <row r="60" spans="1:1">
      <c r="A60" s="10" t="s">
        <v>16518</v>
      </c>
    </row>
    <row r="61" spans="1:1">
      <c r="A61" s="10" t="s">
        <v>16519</v>
      </c>
    </row>
    <row r="62" spans="1:1">
      <c r="A62" s="10" t="s">
        <v>16520</v>
      </c>
    </row>
    <row r="63" spans="1:1">
      <c r="A63" s="10" t="s">
        <v>16521</v>
      </c>
    </row>
    <row r="64" spans="1:1">
      <c r="A64" s="10" t="s">
        <v>16522</v>
      </c>
    </row>
    <row r="65" spans="1:1">
      <c r="A65" s="10" t="s">
        <v>16523</v>
      </c>
    </row>
    <row r="66" spans="1:1">
      <c r="A66" s="10" t="s">
        <v>16524</v>
      </c>
    </row>
    <row r="67" spans="1:1">
      <c r="A67" s="10" t="s">
        <v>16525</v>
      </c>
    </row>
    <row r="68" spans="1:1">
      <c r="A68" s="10" t="s">
        <v>16526</v>
      </c>
    </row>
    <row r="69" spans="1:1">
      <c r="A69" s="10" t="s">
        <v>16527</v>
      </c>
    </row>
    <row r="70" spans="1:1">
      <c r="A70" s="10" t="s">
        <v>16528</v>
      </c>
    </row>
    <row r="71" spans="1:1">
      <c r="A71" s="10" t="s">
        <v>16529</v>
      </c>
    </row>
    <row r="72" spans="1:1">
      <c r="A72" s="10" t="s">
        <v>16530</v>
      </c>
    </row>
    <row r="73" spans="1:1">
      <c r="A73" s="10" t="s">
        <v>16531</v>
      </c>
    </row>
    <row r="74" spans="1:1">
      <c r="A74" s="10" t="s">
        <v>16532</v>
      </c>
    </row>
    <row r="75" spans="1:1">
      <c r="A75" s="10" t="s">
        <v>16533</v>
      </c>
    </row>
    <row r="76" spans="1:1">
      <c r="A76" s="10" t="s">
        <v>16534</v>
      </c>
    </row>
    <row r="77" spans="1:1">
      <c r="A77" s="10" t="s">
        <v>16535</v>
      </c>
    </row>
    <row r="78" spans="1:1">
      <c r="A78" s="10" t="s">
        <v>16536</v>
      </c>
    </row>
    <row r="79" spans="1:1">
      <c r="A79" s="10" t="s">
        <v>16537</v>
      </c>
    </row>
    <row r="80" spans="1:1">
      <c r="A80" s="10" t="s">
        <v>16538</v>
      </c>
    </row>
    <row r="81" spans="1:1">
      <c r="A81" s="10" t="s">
        <v>16539</v>
      </c>
    </row>
    <row r="82" spans="1:1">
      <c r="A82" s="10" t="s">
        <v>16540</v>
      </c>
    </row>
    <row r="83" spans="1:1">
      <c r="A83" s="10" t="s">
        <v>16541</v>
      </c>
    </row>
    <row r="84" spans="1:1">
      <c r="A84" s="10" t="s">
        <v>16542</v>
      </c>
    </row>
    <row r="85" spans="1:1">
      <c r="A85" s="10" t="s">
        <v>16543</v>
      </c>
    </row>
    <row r="86" spans="1:1">
      <c r="A86" s="10" t="s">
        <v>16544</v>
      </c>
    </row>
    <row r="87" spans="1:1">
      <c r="A87" s="10" t="s">
        <v>16545</v>
      </c>
    </row>
    <row r="88" spans="1:1">
      <c r="A88" s="10" t="s">
        <v>16546</v>
      </c>
    </row>
    <row r="89" spans="1:1">
      <c r="A89" s="10" t="s">
        <v>16547</v>
      </c>
    </row>
    <row r="90" spans="1:1">
      <c r="A90" s="10" t="s">
        <v>16548</v>
      </c>
    </row>
    <row r="91" spans="1:1">
      <c r="A91" s="10" t="s">
        <v>16549</v>
      </c>
    </row>
    <row r="92" spans="1:1">
      <c r="A92" s="10" t="s">
        <v>16550</v>
      </c>
    </row>
    <row r="93" spans="1:1">
      <c r="A93" s="10" t="s">
        <v>16551</v>
      </c>
    </row>
    <row r="94" spans="1:1">
      <c r="A94" s="10" t="s">
        <v>16552</v>
      </c>
    </row>
    <row r="95" spans="1:1">
      <c r="A95" s="10" t="s">
        <v>16553</v>
      </c>
    </row>
    <row r="96" spans="1:1">
      <c r="A96" s="10" t="s">
        <v>16554</v>
      </c>
    </row>
    <row r="97" spans="1:1">
      <c r="A97" s="10" t="s">
        <v>16555</v>
      </c>
    </row>
    <row r="98" spans="1:1">
      <c r="A98" s="10" t="s">
        <v>16556</v>
      </c>
    </row>
    <row r="99" spans="1:1">
      <c r="A99" s="10" t="s">
        <v>16557</v>
      </c>
    </row>
    <row r="100" spans="1:1">
      <c r="A100" s="10" t="s">
        <v>16558</v>
      </c>
    </row>
    <row r="101" spans="1:1">
      <c r="A101" s="10" t="s">
        <v>16559</v>
      </c>
    </row>
    <row r="102" spans="1:1">
      <c r="A102" s="10" t="s">
        <v>16560</v>
      </c>
    </row>
    <row r="103" spans="1:1">
      <c r="A103" s="10" t="s">
        <v>16561</v>
      </c>
    </row>
    <row r="104" spans="1:1">
      <c r="A104" s="10" t="s">
        <v>16562</v>
      </c>
    </row>
    <row r="105" spans="1:1">
      <c r="A105" s="10" t="s">
        <v>16563</v>
      </c>
    </row>
    <row r="106" spans="1:1">
      <c r="A106" s="10" t="s">
        <v>16564</v>
      </c>
    </row>
    <row r="107" spans="1:1">
      <c r="A107" s="10" t="s">
        <v>16565</v>
      </c>
    </row>
    <row r="108" spans="1:1">
      <c r="A108" s="10" t="s">
        <v>16566</v>
      </c>
    </row>
    <row r="109" spans="1:1">
      <c r="A109" s="10" t="s">
        <v>16567</v>
      </c>
    </row>
    <row r="110" spans="1:1">
      <c r="A110" s="10" t="s">
        <v>16568</v>
      </c>
    </row>
    <row r="111" spans="1:1">
      <c r="A111" s="10" t="s">
        <v>16569</v>
      </c>
    </row>
    <row r="112" spans="1:1">
      <c r="A112" s="10" t="s">
        <v>16570</v>
      </c>
    </row>
    <row r="113" spans="1:1">
      <c r="A113" s="10" t="s">
        <v>16571</v>
      </c>
    </row>
    <row r="115" spans="1:1">
      <c r="A115" s="7" t="s">
        <v>16572</v>
      </c>
    </row>
    <row r="116" spans="1:1">
      <c r="A116" s="7" t="s">
        <v>16573</v>
      </c>
    </row>
    <row r="117" spans="1:1">
      <c r="A117" s="7" t="s">
        <v>16574</v>
      </c>
    </row>
    <row r="118" spans="1:1">
      <c r="A118" s="10" t="s">
        <v>16575</v>
      </c>
    </row>
    <row r="119" spans="1:1">
      <c r="A119" s="10" t="s">
        <v>16576</v>
      </c>
    </row>
    <row r="120" spans="1:1">
      <c r="A120" s="10" t="s">
        <v>16577</v>
      </c>
    </row>
    <row r="121" spans="1:1">
      <c r="A121" s="10" t="s">
        <v>16578</v>
      </c>
    </row>
    <row r="122" spans="1:1">
      <c r="A122" s="10" t="s">
        <v>16579</v>
      </c>
    </row>
    <row r="123" spans="1:1">
      <c r="A123" s="10" t="s">
        <v>16580</v>
      </c>
    </row>
    <row r="124" spans="1:1">
      <c r="A124" s="10" t="s">
        <v>16581</v>
      </c>
    </row>
    <row r="125" spans="1:1">
      <c r="A125" s="10" t="s">
        <v>16582</v>
      </c>
    </row>
    <row r="126" spans="1:1">
      <c r="A126" s="10" t="s">
        <v>16583</v>
      </c>
    </row>
    <row r="127" spans="1:1">
      <c r="A127" s="10" t="s">
        <v>16584</v>
      </c>
    </row>
    <row r="128" spans="1:1">
      <c r="A128" s="10" t="s">
        <v>16585</v>
      </c>
    </row>
    <row r="129" spans="1:1">
      <c r="A129" s="10" t="s">
        <v>16586</v>
      </c>
    </row>
    <row r="130" spans="1:1">
      <c r="A130" s="10" t="s">
        <v>16587</v>
      </c>
    </row>
    <row r="131" spans="1:1">
      <c r="A131" s="10" t="s">
        <v>16588</v>
      </c>
    </row>
    <row r="133" spans="1:1">
      <c r="A133" s="7" t="s">
        <v>16589</v>
      </c>
    </row>
    <row r="134" spans="1:1">
      <c r="A134" s="10" t="s">
        <v>16590</v>
      </c>
    </row>
    <row r="135" spans="1:1">
      <c r="A135" s="10" t="s">
        <v>16591</v>
      </c>
    </row>
    <row r="136" spans="1:1">
      <c r="A136" s="10" t="s">
        <v>16592</v>
      </c>
    </row>
    <row r="137" spans="1:1">
      <c r="A137" s="10" t="s">
        <v>16593</v>
      </c>
    </row>
    <row r="138" spans="1:1">
      <c r="A138" s="10" t="s">
        <v>16594</v>
      </c>
    </row>
    <row r="139" spans="1:1">
      <c r="A139" s="10" t="s">
        <v>16595</v>
      </c>
    </row>
    <row r="140" spans="1:1">
      <c r="A140" s="10" t="s">
        <v>16596</v>
      </c>
    </row>
    <row r="141" spans="1:1">
      <c r="A141" s="10" t="s">
        <v>16597</v>
      </c>
    </row>
    <row r="142" spans="1:1">
      <c r="A142" s="10" t="s">
        <v>16598</v>
      </c>
    </row>
    <row r="143" spans="1:1">
      <c r="A143" s="10" t="s">
        <v>16599</v>
      </c>
    </row>
    <row r="144" spans="1:1">
      <c r="A144" s="10" t="s">
        <v>16600</v>
      </c>
    </row>
    <row r="145" spans="1:1">
      <c r="A145" s="10" t="s">
        <v>16601</v>
      </c>
    </row>
    <row r="146" spans="1:1">
      <c r="A146" s="10" t="s">
        <v>16602</v>
      </c>
    </row>
    <row r="147" spans="1:1">
      <c r="A147" s="10" t="s">
        <v>16603</v>
      </c>
    </row>
    <row r="148" spans="1:1">
      <c r="A148" s="10" t="s">
        <v>16604</v>
      </c>
    </row>
    <row r="149" spans="1:1">
      <c r="A149" s="10" t="s">
        <v>16605</v>
      </c>
    </row>
    <row r="150" spans="1:1">
      <c r="A150" s="10" t="s">
        <v>16606</v>
      </c>
    </row>
    <row r="151" spans="1:1">
      <c r="A151" s="10" t="s">
        <v>16607</v>
      </c>
    </row>
    <row r="152" spans="1:1">
      <c r="A152" s="10" t="s">
        <v>16608</v>
      </c>
    </row>
    <row r="153" spans="1:1">
      <c r="A153" s="10" t="s">
        <v>16609</v>
      </c>
    </row>
    <row r="154" spans="1:1">
      <c r="A154" s="10" t="s">
        <v>16610</v>
      </c>
    </row>
    <row r="155" spans="1:1">
      <c r="A155" s="10" t="s">
        <v>16611</v>
      </c>
    </row>
    <row r="156" spans="1:1">
      <c r="A156" s="10" t="s">
        <v>16612</v>
      </c>
    </row>
    <row r="157" spans="1:1">
      <c r="A157" s="10" t="s">
        <v>16613</v>
      </c>
    </row>
    <row r="158" spans="1:1">
      <c r="A158" s="10" t="s">
        <v>16614</v>
      </c>
    </row>
    <row r="159" spans="1:1">
      <c r="A159" s="10" t="s">
        <v>16615</v>
      </c>
    </row>
    <row r="160" spans="1:1">
      <c r="A160" s="10" t="s">
        <v>16616</v>
      </c>
    </row>
    <row r="161" spans="1:1">
      <c r="A161" s="10" t="s">
        <v>16617</v>
      </c>
    </row>
    <row r="162" spans="1:1">
      <c r="A162" s="10" t="s">
        <v>16618</v>
      </c>
    </row>
    <row r="163" spans="1:1">
      <c r="A163" s="10" t="s">
        <v>16619</v>
      </c>
    </row>
    <row r="164" spans="1:1">
      <c r="A164" s="10" t="s">
        <v>16620</v>
      </c>
    </row>
    <row r="165" spans="1:1">
      <c r="A165" s="10" t="s">
        <v>16621</v>
      </c>
    </row>
    <row r="166" spans="1:1">
      <c r="A166" s="10" t="s">
        <v>16622</v>
      </c>
    </row>
    <row r="167" spans="1:1">
      <c r="A167" s="10" t="s">
        <v>16623</v>
      </c>
    </row>
    <row r="168" spans="1:1">
      <c r="A168" s="10" t="s">
        <v>16624</v>
      </c>
    </row>
    <row r="169" spans="1:1">
      <c r="A169" s="10" t="s">
        <v>16625</v>
      </c>
    </row>
    <row r="170" spans="1:1">
      <c r="A170" s="10" t="s">
        <v>16626</v>
      </c>
    </row>
    <row r="171" spans="1:1">
      <c r="A171" s="10" t="s">
        <v>16627</v>
      </c>
    </row>
    <row r="172" spans="1:1">
      <c r="A172" s="10" t="s">
        <v>16628</v>
      </c>
    </row>
    <row r="173" spans="1:1">
      <c r="A173" s="7" t="s">
        <v>16629</v>
      </c>
    </row>
    <row r="174" spans="1:1">
      <c r="A174" s="7" t="s">
        <v>16630</v>
      </c>
    </row>
    <row r="175" spans="1:1">
      <c r="A175" s="7" t="s">
        <v>16631</v>
      </c>
    </row>
    <row r="176" spans="1:1">
      <c r="A176" s="7" t="s">
        <v>16632</v>
      </c>
    </row>
    <row r="177" spans="1:1">
      <c r="A177" s="7" t="s">
        <v>16633</v>
      </c>
    </row>
    <row r="178" spans="1:1">
      <c r="A178" s="7" t="s">
        <v>16634</v>
      </c>
    </row>
    <row r="179" spans="1:1">
      <c r="A179" s="7" t="s">
        <v>16635</v>
      </c>
    </row>
    <row r="180" spans="1:1">
      <c r="A180" s="7" t="s">
        <v>16636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7">
    <tabColor rgb="FFFFFF00"/>
  </sheetPr>
  <dimension ref="A1:BU671"/>
  <sheetViews>
    <sheetView zoomScale="130" zoomScaleNormal="130" workbookViewId="0">
      <selection activeCell="J200" sqref="J200"/>
    </sheetView>
  </sheetViews>
  <sheetFormatPr defaultRowHeight="15"/>
  <cols>
    <col min="1" max="1" width="15.7109375" style="42" customWidth="1"/>
    <col min="2" max="2" width="17" customWidth="1"/>
    <col min="3" max="3" width="21" customWidth="1"/>
    <col min="4" max="4" width="29" customWidth="1"/>
    <col min="5" max="5" width="15.7109375" customWidth="1"/>
    <col min="6" max="6" width="18.42578125" customWidth="1"/>
    <col min="7" max="7" width="15.7109375" customWidth="1"/>
    <col min="8" max="8" width="20.28515625" customWidth="1"/>
    <col min="9" max="11" width="15.7109375" customWidth="1"/>
    <col min="23" max="23" width="76.28515625" bestFit="1" customWidth="1"/>
    <col min="26" max="26" width="74.42578125" bestFit="1" customWidth="1"/>
    <col min="27" max="27" width="25.85546875" customWidth="1"/>
    <col min="50" max="50" width="14.7109375" customWidth="1"/>
    <col min="51" max="51" width="30.5703125" customWidth="1"/>
    <col min="52" max="52" width="13.7109375" customWidth="1"/>
    <col min="53" max="53" width="13.28515625" customWidth="1"/>
  </cols>
  <sheetData>
    <row r="1" spans="1:73" ht="25.5">
      <c r="A1" s="869" t="s">
        <v>12359</v>
      </c>
      <c r="B1" s="869"/>
      <c r="C1" s="869"/>
      <c r="D1" s="869"/>
      <c r="E1" s="869"/>
      <c r="F1" s="869"/>
      <c r="G1" s="869"/>
      <c r="H1" s="869"/>
      <c r="I1" s="869"/>
      <c r="J1" s="869"/>
      <c r="K1" s="264"/>
      <c r="Y1" s="871" t="s">
        <v>15498</v>
      </c>
      <c r="Z1" s="871"/>
      <c r="AA1" s="871"/>
      <c r="AB1" s="871"/>
      <c r="AC1" s="871"/>
      <c r="AD1" s="871"/>
      <c r="AG1" s="872" t="s">
        <v>12338</v>
      </c>
      <c r="AH1" s="872"/>
      <c r="AI1" s="872"/>
      <c r="AJ1" s="872"/>
      <c r="AL1" s="870" t="s">
        <v>3940</v>
      </c>
      <c r="AM1" s="870"/>
      <c r="AN1" s="870"/>
      <c r="AO1" s="870"/>
      <c r="AP1" s="870"/>
      <c r="AQ1" s="870"/>
      <c r="AR1" s="870"/>
      <c r="AS1" s="870"/>
      <c r="AT1" s="870"/>
      <c r="AU1" s="870"/>
      <c r="AV1" s="870"/>
      <c r="AX1" s="870" t="s">
        <v>16844</v>
      </c>
      <c r="AY1" s="870"/>
      <c r="AZ1" s="870"/>
    </row>
    <row r="2" spans="1:73" ht="15.75">
      <c r="A2" s="221" t="s">
        <v>4087</v>
      </c>
      <c r="B2" s="257" t="s">
        <v>2821</v>
      </c>
      <c r="C2" s="782" t="s">
        <v>0</v>
      </c>
      <c r="D2" s="221" t="s">
        <v>12384</v>
      </c>
      <c r="E2" s="791" t="s">
        <v>21644</v>
      </c>
      <c r="F2" s="221" t="s">
        <v>2476</v>
      </c>
      <c r="G2" s="221" t="s">
        <v>12383</v>
      </c>
      <c r="H2" s="221" t="s">
        <v>12308</v>
      </c>
      <c r="I2" s="221" t="s">
        <v>12358</v>
      </c>
      <c r="J2" s="221" t="s">
        <v>3673</v>
      </c>
      <c r="K2" s="258" t="s">
        <v>13606</v>
      </c>
      <c r="L2" s="258" t="s">
        <v>13605</v>
      </c>
      <c r="M2" s="258" t="s">
        <v>5940</v>
      </c>
      <c r="W2" s="873" t="s">
        <v>15397</v>
      </c>
      <c r="Y2" s="373" t="s">
        <v>2478</v>
      </c>
      <c r="Z2" s="373" t="s">
        <v>15472</v>
      </c>
      <c r="AA2" s="373" t="s">
        <v>12892</v>
      </c>
      <c r="AB2" s="373" t="s">
        <v>15473</v>
      </c>
      <c r="AC2" s="373" t="s">
        <v>15474</v>
      </c>
      <c r="AD2" s="373" t="s">
        <v>13185</v>
      </c>
      <c r="AG2" s="31" t="s">
        <v>2821</v>
      </c>
      <c r="AH2" s="31" t="s">
        <v>12308</v>
      </c>
      <c r="AI2" s="31" t="s">
        <v>2823</v>
      </c>
      <c r="AL2" s="28" t="s">
        <v>2850</v>
      </c>
      <c r="AM2" s="28" t="s">
        <v>2851</v>
      </c>
      <c r="AN2" s="28"/>
      <c r="AO2" s="28" t="s">
        <v>3000</v>
      </c>
      <c r="AP2" s="29" t="s">
        <v>2822</v>
      </c>
      <c r="AQ2" s="30" t="s">
        <v>2130</v>
      </c>
      <c r="AR2" s="30" t="s">
        <v>2079</v>
      </c>
      <c r="AS2" s="30" t="s">
        <v>2078</v>
      </c>
      <c r="AT2" s="30" t="s">
        <v>2077</v>
      </c>
      <c r="AU2" s="30" t="s">
        <v>3673</v>
      </c>
      <c r="AV2" s="194" t="s">
        <v>3938</v>
      </c>
      <c r="AX2" s="418" t="s">
        <v>3000</v>
      </c>
      <c r="AY2" s="419" t="s">
        <v>4277</v>
      </c>
      <c r="AZ2" s="420" t="s">
        <v>4841</v>
      </c>
      <c r="BK2" s="388" t="s">
        <v>2478</v>
      </c>
      <c r="BL2" s="388" t="s">
        <v>16458</v>
      </c>
      <c r="BM2" s="388" t="s">
        <v>16459</v>
      </c>
      <c r="BN2" s="388" t="s">
        <v>16460</v>
      </c>
      <c r="BO2" s="388" t="s">
        <v>16461</v>
      </c>
      <c r="BP2" s="388" t="s">
        <v>16462</v>
      </c>
      <c r="BQ2" s="388" t="s">
        <v>16463</v>
      </c>
      <c r="BR2" s="388" t="s">
        <v>16464</v>
      </c>
      <c r="BS2" s="388" t="s">
        <v>16465</v>
      </c>
      <c r="BT2" s="388" t="s">
        <v>16466</v>
      </c>
      <c r="BU2" s="388" t="s">
        <v>16467</v>
      </c>
    </row>
    <row r="3" spans="1:73" ht="15.75" hidden="1">
      <c r="A3" s="262">
        <v>412</v>
      </c>
      <c r="B3" s="253" t="s">
        <v>16673</v>
      </c>
      <c r="C3" s="680"/>
      <c r="D3" s="1"/>
      <c r="E3" s="32"/>
      <c r="F3" s="211"/>
      <c r="G3" s="1"/>
      <c r="H3" s="1"/>
      <c r="I3" s="1"/>
      <c r="J3" s="1"/>
      <c r="K3" s="43"/>
      <c r="L3" s="43"/>
      <c r="M3" s="43" t="s">
        <v>16661</v>
      </c>
      <c r="W3" s="873"/>
      <c r="Y3" s="368" t="s">
        <v>15471</v>
      </c>
      <c r="Z3" s="368" t="s">
        <v>19602</v>
      </c>
      <c r="AA3" s="502">
        <v>0.4</v>
      </c>
      <c r="AB3" s="368" t="s">
        <v>15475</v>
      </c>
      <c r="AC3" s="368" t="s">
        <v>15476</v>
      </c>
      <c r="AD3" s="368" t="s">
        <v>15477</v>
      </c>
      <c r="AG3" s="1" t="s">
        <v>12652</v>
      </c>
      <c r="AH3" s="1" t="s">
        <v>12627</v>
      </c>
      <c r="AI3" s="1"/>
      <c r="AL3" s="27" t="s">
        <v>2852</v>
      </c>
      <c r="AM3" s="27" t="s">
        <v>3885</v>
      </c>
      <c r="AN3" s="27" t="s">
        <v>1261</v>
      </c>
      <c r="AO3" s="1" t="s">
        <v>3891</v>
      </c>
      <c r="AP3" s="1" t="str">
        <f>INDEX('02BUILD'!I$4:I$583,MATCH('02FOLK'!$AN3,'02BUILD'!$F$4:$F$583,0),1)</f>
        <v>Sea</v>
      </c>
      <c r="AQ3" s="1" t="str">
        <f>INDEX('02BUILD'!H$4:H$583,MATCH('02FOLK'!$AN3,'02BUILD'!$F$4:$F$583,0),1)</f>
        <v>Shrines of Nature</v>
      </c>
      <c r="AR3" s="1" t="str">
        <f>INDEX('02BUILD'!K$4:K$583,MATCH('02FOLK'!$AN3,'02BUILD'!$F$4:$F$583,0),1)</f>
        <v>temple</v>
      </c>
      <c r="AS3" s="1" t="str">
        <f>INDEX('02BUILD'!L$4:L$583,MATCH('02FOLK'!$AN3,'02BUILD'!$F$4:$F$583,0),1)</f>
        <v>B</v>
      </c>
      <c r="AT3" s="1" t="str">
        <f>INDEX('02BUILD'!M$4:M$583,MATCH('02FOLK'!$AN3,'02BUILD'!$F$4:$F$583,0),1)</f>
        <v>2s</v>
      </c>
      <c r="AU3" s="1">
        <f>INDEX('02BUILD'!T$4:T$583,MATCH('02FOLK'!$AN3,'02BUILD'!$F$4:$F$583,0),1)</f>
        <v>0</v>
      </c>
      <c r="AV3" s="43" t="e">
        <f>INDEX('02BUILD'!#REF!,MATCH('02FOLK'!$AN3,'02BUILD'!$F$4:$F$583,0),1)</f>
        <v>#REF!</v>
      </c>
      <c r="AX3" s="52" t="s">
        <v>4288</v>
      </c>
      <c r="AY3" s="1" t="s">
        <v>4830</v>
      </c>
      <c r="AZ3" s="43" t="s">
        <v>1546</v>
      </c>
    </row>
    <row r="4" spans="1:73" ht="15.75" hidden="1">
      <c r="A4" s="74">
        <v>418</v>
      </c>
      <c r="B4" s="253" t="s">
        <v>16702</v>
      </c>
      <c r="C4" s="680"/>
      <c r="D4" s="1"/>
      <c r="E4" s="32"/>
      <c r="F4" s="211"/>
      <c r="G4" s="468" t="s">
        <v>4089</v>
      </c>
      <c r="H4" s="1"/>
      <c r="I4" s="1"/>
      <c r="J4" s="1"/>
      <c r="K4" s="43"/>
      <c r="L4" s="43"/>
      <c r="M4" s="43"/>
      <c r="W4" s="873"/>
      <c r="Y4" s="368" t="s">
        <v>9313</v>
      </c>
      <c r="Z4" s="368" t="s">
        <v>19607</v>
      </c>
      <c r="AA4" s="502">
        <v>0.5</v>
      </c>
      <c r="AB4" s="368" t="s">
        <v>15478</v>
      </c>
      <c r="AC4" s="368" t="s">
        <v>15479</v>
      </c>
      <c r="AD4" s="368" t="s">
        <v>15480</v>
      </c>
      <c r="AG4" s="1" t="s">
        <v>12653</v>
      </c>
      <c r="AH4" s="1" t="s">
        <v>12627</v>
      </c>
      <c r="AI4" s="1"/>
      <c r="AL4" s="27" t="s">
        <v>2853</v>
      </c>
      <c r="AM4" s="27" t="s">
        <v>3890</v>
      </c>
      <c r="AN4" s="27" t="s">
        <v>1238</v>
      </c>
      <c r="AO4" s="1" t="s">
        <v>3909</v>
      </c>
      <c r="AP4" s="1" t="str">
        <f>INDEX('02BUILD'!I$4:I$583,MATCH('02FOLK'!$AN4,'02BUILD'!$F$4:$F$583,0),1)</f>
        <v>North</v>
      </c>
      <c r="AQ4" s="1" t="str">
        <f>INDEX('02BUILD'!H$4:H$583,MATCH('02FOLK'!$AN4,'02BUILD'!$F$4:$F$583,0),1)</f>
        <v>Amcathra Manor</v>
      </c>
      <c r="AR4" s="1" t="str">
        <f>INDEX('02BUILD'!K$4:K$583,MATCH('02FOLK'!$AN4,'02BUILD'!$F$4:$F$583,0),1)</f>
        <v>noble villa</v>
      </c>
      <c r="AS4" s="1" t="str">
        <f>INDEX('02BUILD'!L$4:L$583,MATCH('02FOLK'!$AN4,'02BUILD'!$F$4:$F$583,0),1)</f>
        <v>A</v>
      </c>
      <c r="AT4" s="1" t="str">
        <f>INDEX('02BUILD'!M$4:M$583,MATCH('02FOLK'!$AN4,'02BUILD'!$F$4:$F$583,0),1)</f>
        <v>2s &amp; 4s</v>
      </c>
      <c r="AU4" s="1">
        <f>INDEX('02BUILD'!T$4:T$583,MATCH('02FOLK'!$AN4,'02BUILD'!$F$4:$F$583,0),1)</f>
        <v>0</v>
      </c>
      <c r="AV4" s="43" t="e">
        <f>INDEX('02BUILD'!#REF!,MATCH('02FOLK'!$AN4,'02BUILD'!$F$4:$F$583,0),1)</f>
        <v>#REF!</v>
      </c>
      <c r="AX4" s="52" t="s">
        <v>4293</v>
      </c>
      <c r="AY4" s="1" t="s">
        <v>4831</v>
      </c>
      <c r="AZ4" s="43" t="s">
        <v>1309</v>
      </c>
    </row>
    <row r="5" spans="1:73" ht="21" hidden="1" thickBot="1">
      <c r="A5" s="262">
        <v>501</v>
      </c>
      <c r="B5" s="253" t="s">
        <v>20281</v>
      </c>
      <c r="C5" s="680"/>
      <c r="D5" s="1"/>
      <c r="E5" s="32"/>
      <c r="F5" s="211"/>
      <c r="G5" s="468" t="s">
        <v>20271</v>
      </c>
      <c r="H5" s="1"/>
      <c r="I5" s="1" t="s">
        <v>20288</v>
      </c>
      <c r="J5" s="1"/>
      <c r="K5" s="43"/>
      <c r="L5" s="43"/>
      <c r="M5" s="43"/>
      <c r="W5" s="198" t="s">
        <v>15398</v>
      </c>
      <c r="Y5" s="369" t="s">
        <v>18633</v>
      </c>
      <c r="Z5" s="372" t="s">
        <v>19601</v>
      </c>
      <c r="AA5" s="503">
        <v>0.4</v>
      </c>
      <c r="AB5" s="368"/>
      <c r="AC5" s="368"/>
      <c r="AD5" s="370" t="s">
        <v>18634</v>
      </c>
      <c r="AG5" s="1" t="s">
        <v>12654</v>
      </c>
      <c r="AH5" s="1" t="s">
        <v>12628</v>
      </c>
      <c r="AI5" s="1"/>
      <c r="AL5" s="27" t="s">
        <v>2853</v>
      </c>
      <c r="AM5" s="1" t="s">
        <v>3888</v>
      </c>
      <c r="AN5" s="1"/>
      <c r="AO5" s="1"/>
      <c r="AP5" s="1" t="e">
        <f>INDEX('02BUILD'!I$4:I$583,MATCH('02FOLK'!$AN5,'02BUILD'!$F$4:$F$583,0),1)</f>
        <v>#N/A</v>
      </c>
      <c r="AQ5" s="1" t="e">
        <f>INDEX('02BUILD'!H$4:H$583,MATCH('02FOLK'!$AN5,'02BUILD'!$F$4:$F$583,0),1)</f>
        <v>#N/A</v>
      </c>
      <c r="AR5" s="1" t="e">
        <f>INDEX('02BUILD'!K$4:K$583,MATCH('02FOLK'!$AN5,'02BUILD'!$F$4:$F$583,0),1)</f>
        <v>#N/A</v>
      </c>
      <c r="AS5" s="1" t="e">
        <f>INDEX('02BUILD'!L$4:L$583,MATCH('02FOLK'!$AN5,'02BUILD'!$F$4:$F$583,0),1)</f>
        <v>#N/A</v>
      </c>
      <c r="AT5" s="1" t="e">
        <f>INDEX('02BUILD'!M$4:M$583,MATCH('02FOLK'!$AN5,'02BUILD'!$F$4:$F$583,0),1)</f>
        <v>#N/A</v>
      </c>
      <c r="AU5" s="1" t="e">
        <f>INDEX('02BUILD'!T$4:T$583,MATCH('02FOLK'!$AN5,'02BUILD'!$F$4:$F$583,0),1)</f>
        <v>#N/A</v>
      </c>
      <c r="AV5" s="43" t="e">
        <f>INDEX('02BUILD'!#REF!,MATCH('02FOLK'!$AN5,'02BUILD'!$F$4:$F$583,0),1)</f>
        <v>#REF!</v>
      </c>
      <c r="AX5" s="52" t="s">
        <v>4827</v>
      </c>
      <c r="AY5" s="1" t="s">
        <v>4832</v>
      </c>
      <c r="AZ5" s="43" t="s">
        <v>1326</v>
      </c>
    </row>
    <row r="6" spans="1:73" ht="16.5" hidden="1" thickBot="1">
      <c r="A6" s="74">
        <v>503</v>
      </c>
      <c r="B6" s="253" t="s">
        <v>20283</v>
      </c>
      <c r="C6" s="680"/>
      <c r="D6" s="1"/>
      <c r="E6" s="32"/>
      <c r="F6" s="689"/>
      <c r="G6" s="468" t="s">
        <v>20271</v>
      </c>
      <c r="H6" s="1"/>
      <c r="I6" s="1" t="s">
        <v>20288</v>
      </c>
      <c r="J6" s="1"/>
      <c r="K6" s="43"/>
      <c r="L6" s="43"/>
      <c r="M6" s="43"/>
      <c r="W6" t="s">
        <v>15399</v>
      </c>
      <c r="Y6" s="369" t="s">
        <v>9314</v>
      </c>
      <c r="Z6" s="372" t="s">
        <v>19603</v>
      </c>
      <c r="AA6" s="503">
        <v>0.35</v>
      </c>
      <c r="AB6" s="368"/>
      <c r="AC6" s="368"/>
      <c r="AD6" s="370" t="s">
        <v>15481</v>
      </c>
      <c r="AG6" s="1" t="s">
        <v>12655</v>
      </c>
      <c r="AH6" s="1" t="s">
        <v>12628</v>
      </c>
      <c r="AI6" s="1"/>
      <c r="AL6" s="27" t="s">
        <v>2853</v>
      </c>
      <c r="AM6" s="1" t="s">
        <v>3889</v>
      </c>
      <c r="AN6" s="1" t="s">
        <v>1285</v>
      </c>
      <c r="AO6" s="1" t="s">
        <v>34</v>
      </c>
      <c r="AP6" s="1" t="str">
        <f>INDEX('02BUILD'!I$4:I$583,MATCH('02FOLK'!$AN6,'02BUILD'!$F$4:$F$583,0),1)</f>
        <v>Sea</v>
      </c>
      <c r="AQ6" s="1" t="str">
        <f>INDEX('02BUILD'!H$4:H$583,MATCH('02FOLK'!$AN6,'02BUILD'!$F$4:$F$583,0),1)</f>
        <v>Cassalanter-Villa</v>
      </c>
      <c r="AR6" s="1" t="str">
        <f>INDEX('02BUILD'!K$4:K$583,MATCH('02FOLK'!$AN6,'02BUILD'!$F$4:$F$583,0),1)</f>
        <v>noble villa</v>
      </c>
      <c r="AS6" s="1" t="str">
        <f>INDEX('02BUILD'!L$4:L$583,MATCH('02FOLK'!$AN6,'02BUILD'!$F$4:$F$583,0),1)</f>
        <v>A</v>
      </c>
      <c r="AT6" s="1" t="str">
        <f>INDEX('02BUILD'!M$4:M$583,MATCH('02FOLK'!$AN6,'02BUILD'!$F$4:$F$583,0),1)</f>
        <v>3s &amp; 4s</v>
      </c>
      <c r="AU6" s="1">
        <f>INDEX('02BUILD'!T$4:T$583,MATCH('02FOLK'!$AN6,'02BUILD'!$F$4:$F$583,0),1)</f>
        <v>0</v>
      </c>
      <c r="AV6" s="43" t="e">
        <f>INDEX('02BUILD'!#REF!,MATCH('02FOLK'!$AN6,'02BUILD'!$F$4:$F$583,0),1)</f>
        <v>#REF!</v>
      </c>
      <c r="AX6" s="52" t="s">
        <v>3924</v>
      </c>
      <c r="AY6" s="1" t="s">
        <v>4833</v>
      </c>
      <c r="AZ6" s="43" t="s">
        <v>1424</v>
      </c>
    </row>
    <row r="7" spans="1:73" ht="16.5" hidden="1" thickBot="1">
      <c r="A7" s="262">
        <v>497</v>
      </c>
      <c r="B7" s="253" t="s">
        <v>16750</v>
      </c>
      <c r="C7" s="680"/>
      <c r="D7" s="1"/>
      <c r="E7" s="32"/>
      <c r="F7" s="211"/>
      <c r="G7" s="468" t="s">
        <v>20271</v>
      </c>
      <c r="H7" s="1"/>
      <c r="I7" s="1"/>
      <c r="J7" s="1"/>
      <c r="K7" s="43"/>
      <c r="L7" s="43"/>
      <c r="M7" s="43"/>
      <c r="Y7" s="369" t="s">
        <v>9315</v>
      </c>
      <c r="Z7" s="372" t="s">
        <v>19606</v>
      </c>
      <c r="AA7" s="503">
        <v>0.35</v>
      </c>
      <c r="AB7" s="370" t="s">
        <v>15482</v>
      </c>
      <c r="AC7" s="370" t="s">
        <v>15483</v>
      </c>
      <c r="AD7" s="370" t="s">
        <v>15484</v>
      </c>
      <c r="AG7" s="1" t="s">
        <v>13027</v>
      </c>
      <c r="AH7" s="1" t="s">
        <v>12629</v>
      </c>
      <c r="AI7" s="1"/>
      <c r="AL7" s="27" t="s">
        <v>2853</v>
      </c>
      <c r="AM7" s="1" t="s">
        <v>3910</v>
      </c>
      <c r="AN7" s="1" t="s">
        <v>2062</v>
      </c>
      <c r="AO7" s="1" t="s">
        <v>3911</v>
      </c>
      <c r="AP7" s="1" t="str">
        <f>INDEX('02BUILD'!I$4:I$583,MATCH('02FOLK'!$AN7,'02BUILD'!$F$4:$F$583,0),1)</f>
        <v>Deepwater Harbor</v>
      </c>
      <c r="AQ7" s="1" t="str">
        <f>INDEX('02BUILD'!H$4:H$583,MATCH('02FOLK'!$AN7,'02BUILD'!$F$4:$F$583,0),1)</f>
        <v>Queenspire</v>
      </c>
      <c r="AR7" s="1" t="str">
        <f>INDEX('02BUILD'!K$4:K$583,MATCH('02FOLK'!$AN7,'02BUILD'!$F$4:$F$583,0),1)</f>
        <v>temple</v>
      </c>
      <c r="AS7" s="1" t="str">
        <f>INDEX('02BUILD'!L$4:L$583,MATCH('02FOLK'!$AN7,'02BUILD'!$F$4:$F$583,0),1)</f>
        <v>A</v>
      </c>
      <c r="AT7" s="1">
        <f>INDEX('02BUILD'!M$4:M$583,MATCH('02FOLK'!$AN7,'02BUILD'!$F$4:$F$583,0),1)</f>
        <v>6</v>
      </c>
      <c r="AU7" s="1">
        <f>INDEX('02BUILD'!T$4:T$583,MATCH('02FOLK'!$AN7,'02BUILD'!$F$4:$F$583,0),1)</f>
        <v>0</v>
      </c>
      <c r="AV7" s="43" t="e">
        <f>INDEX('02BUILD'!#REF!,MATCH('02FOLK'!$AN7,'02BUILD'!$F$4:$F$583,0),1)</f>
        <v>#REF!</v>
      </c>
      <c r="AX7" s="52" t="s">
        <v>3933</v>
      </c>
      <c r="AY7" s="1" t="s">
        <v>4834</v>
      </c>
      <c r="AZ7" s="43" t="s">
        <v>1252</v>
      </c>
    </row>
    <row r="8" spans="1:73" ht="16.5" hidden="1" thickBot="1">
      <c r="A8" s="74">
        <v>1</v>
      </c>
      <c r="B8" s="253" t="s">
        <v>12985</v>
      </c>
      <c r="C8" s="680" t="s">
        <v>17</v>
      </c>
      <c r="D8" s="1"/>
      <c r="E8" s="32"/>
      <c r="F8" s="1"/>
      <c r="G8" s="1"/>
      <c r="H8" s="1"/>
      <c r="I8" s="74"/>
      <c r="J8" s="74" t="s">
        <v>12395</v>
      </c>
      <c r="K8" s="255"/>
      <c r="L8" s="255"/>
      <c r="M8" s="43"/>
      <c r="Y8" s="369" t="s">
        <v>9316</v>
      </c>
      <c r="Z8" s="372" t="s">
        <v>19604</v>
      </c>
      <c r="AA8" s="503">
        <v>0.3</v>
      </c>
      <c r="AB8" s="368"/>
      <c r="AC8" s="368"/>
      <c r="AD8" s="370" t="s">
        <v>15485</v>
      </c>
      <c r="AG8" s="1" t="s">
        <v>12686</v>
      </c>
      <c r="AH8" s="1" t="s">
        <v>12629</v>
      </c>
      <c r="AI8" s="1"/>
      <c r="AL8" s="27" t="s">
        <v>2853</v>
      </c>
      <c r="AM8" s="1" t="s">
        <v>3912</v>
      </c>
      <c r="AN8" s="1" t="s">
        <v>553</v>
      </c>
      <c r="AO8" s="1" t="s">
        <v>3913</v>
      </c>
      <c r="AP8" s="1" t="str">
        <f>INDEX('02BUILD'!I$4:I$583,MATCH('02FOLK'!$AN8,'02BUILD'!$F$4:$F$583,0),1)</f>
        <v>Sea</v>
      </c>
      <c r="AQ8" s="1" t="str">
        <f>INDEX('02BUILD'!H$4:H$583,MATCH('02FOLK'!$AN8,'02BUILD'!$F$4:$F$583,0),1)</f>
        <v>Vouchsafe House</v>
      </c>
      <c r="AR8" s="1" t="str">
        <f>INDEX('02BUILD'!K$4:K$583,MATCH('02FOLK'!$AN8,'02BUILD'!$F$4:$F$583,0),1)</f>
        <v>noble villa</v>
      </c>
      <c r="AS8" s="1" t="str">
        <f>INDEX('02BUILD'!L$4:L$583,MATCH('02FOLK'!$AN8,'02BUILD'!$F$4:$F$583,0),1)</f>
        <v>A</v>
      </c>
      <c r="AT8" s="1" t="str">
        <f>INDEX('02BUILD'!M$4:M$583,MATCH('02FOLK'!$AN8,'02BUILD'!$F$4:$F$583,0),1)</f>
        <v>3s &amp; 4s</v>
      </c>
      <c r="AU8" s="1">
        <f>INDEX('02BUILD'!T$4:T$583,MATCH('02FOLK'!$AN8,'02BUILD'!$F$4:$F$583,0),1)</f>
        <v>0</v>
      </c>
      <c r="AV8" s="43" t="e">
        <f>INDEX('02BUILD'!#REF!,MATCH('02FOLK'!$AN8,'02BUILD'!$F$4:$F$583,0),1)</f>
        <v>#REF!</v>
      </c>
      <c r="AX8" s="52" t="s">
        <v>4828</v>
      </c>
      <c r="AY8" s="1" t="s">
        <v>4835</v>
      </c>
      <c r="AZ8" s="43" t="s">
        <v>1299</v>
      </c>
    </row>
    <row r="9" spans="1:73" ht="16.5" hidden="1" thickBot="1">
      <c r="A9" s="262">
        <v>2</v>
      </c>
      <c r="B9" s="253" t="s">
        <v>12985</v>
      </c>
      <c r="C9" s="680" t="s">
        <v>145</v>
      </c>
      <c r="D9" s="1"/>
      <c r="E9" s="32"/>
      <c r="F9" s="1"/>
      <c r="G9" s="1"/>
      <c r="H9" s="74"/>
      <c r="I9" s="1"/>
      <c r="J9" s="1" t="s">
        <v>12986</v>
      </c>
      <c r="K9" s="43"/>
      <c r="L9" s="43"/>
      <c r="M9" s="43"/>
      <c r="Y9" s="369" t="s">
        <v>9317</v>
      </c>
      <c r="Z9" s="372" t="s">
        <v>19605</v>
      </c>
      <c r="AA9" s="503">
        <v>0.3</v>
      </c>
      <c r="AB9" s="370" t="s">
        <v>5137</v>
      </c>
      <c r="AC9" s="370" t="s">
        <v>15487</v>
      </c>
      <c r="AD9" s="370" t="s">
        <v>15486</v>
      </c>
      <c r="AG9" s="1" t="s">
        <v>12687</v>
      </c>
      <c r="AH9" s="1" t="s">
        <v>12629</v>
      </c>
      <c r="AI9" s="1"/>
      <c r="AL9" s="27" t="s">
        <v>2853</v>
      </c>
      <c r="AM9" s="1" t="s">
        <v>3915</v>
      </c>
      <c r="AN9" s="1" t="s">
        <v>1681</v>
      </c>
      <c r="AO9" s="1" t="s">
        <v>3914</v>
      </c>
      <c r="AP9" s="1" t="str">
        <f>INDEX('02BUILD'!I$4:I$583,MATCH('02FOLK'!$AN9,'02BUILD'!$F$4:$F$583,0),1)</f>
        <v>Sea</v>
      </c>
      <c r="AQ9" s="1" t="str">
        <f>INDEX('02BUILD'!H$4:H$583,MATCH('02FOLK'!$AN9,'02BUILD'!$F$4:$F$583,0),1)</f>
        <v>Myrna Cassalanter's residence</v>
      </c>
      <c r="AR9" s="1" t="str">
        <f>INDEX('02BUILD'!K$4:K$583,MATCH('02FOLK'!$AN9,'02BUILD'!$F$4:$F$583,0),1)</f>
        <v>residence</v>
      </c>
      <c r="AS9" s="1" t="str">
        <f>INDEX('02BUILD'!L$4:L$583,MATCH('02FOLK'!$AN9,'02BUILD'!$F$4:$F$583,0),1)</f>
        <v>A</v>
      </c>
      <c r="AT9" s="1">
        <f>INDEX('02BUILD'!M$4:M$583,MATCH('02FOLK'!$AN9,'02BUILD'!$F$4:$F$583,0),1)</f>
        <v>2</v>
      </c>
      <c r="AU9" s="1">
        <f>INDEX('02BUILD'!T$4:T$583,MATCH('02FOLK'!$AN9,'02BUILD'!$F$4:$F$583,0),1)</f>
        <v>0</v>
      </c>
      <c r="AV9" s="43" t="e">
        <f>INDEX('02BUILD'!#REF!,MATCH('02FOLK'!$AN9,'02BUILD'!$F$4:$F$583,0),1)</f>
        <v>#REF!</v>
      </c>
      <c r="AX9" s="52" t="s">
        <v>4281</v>
      </c>
      <c r="AY9" s="1" t="s">
        <v>4836</v>
      </c>
      <c r="AZ9" s="43" t="s">
        <v>1299</v>
      </c>
    </row>
    <row r="10" spans="1:73" ht="21" hidden="1" thickBot="1">
      <c r="A10" s="74">
        <v>3</v>
      </c>
      <c r="B10" s="253" t="s">
        <v>12942</v>
      </c>
      <c r="C10" s="680" t="s">
        <v>145</v>
      </c>
      <c r="D10" s="1"/>
      <c r="E10" s="32"/>
      <c r="F10" s="1"/>
      <c r="G10" s="1"/>
      <c r="H10" s="1"/>
      <c r="I10" s="1"/>
      <c r="J10" s="1"/>
      <c r="K10" s="43"/>
      <c r="L10" s="43"/>
      <c r="M10" s="43"/>
      <c r="W10" s="198" t="s">
        <v>12322</v>
      </c>
      <c r="Y10" s="369" t="s">
        <v>9318</v>
      </c>
      <c r="Z10" s="372" t="s">
        <v>19608</v>
      </c>
      <c r="AA10" s="503">
        <v>0.6</v>
      </c>
      <c r="AB10" s="370" t="s">
        <v>15488</v>
      </c>
      <c r="AC10" s="370" t="s">
        <v>15489</v>
      </c>
      <c r="AD10" s="370" t="s">
        <v>15490</v>
      </c>
      <c r="AG10" s="1" t="s">
        <v>12666</v>
      </c>
      <c r="AH10" s="1"/>
      <c r="AI10" s="1"/>
      <c r="AL10" s="27" t="s">
        <v>3884</v>
      </c>
      <c r="AM10" s="27" t="s">
        <v>3916</v>
      </c>
      <c r="AN10" s="27" t="s">
        <v>1326</v>
      </c>
      <c r="AO10" s="1" t="s">
        <v>3917</v>
      </c>
      <c r="AP10" s="1" t="str">
        <f>INDEX('02BUILD'!I$4:I$583,MATCH('02FOLK'!$AN10,'02BUILD'!$F$4:$F$583,0),1)</f>
        <v>Castle</v>
      </c>
      <c r="AQ10" s="1" t="str">
        <f>INDEX('02BUILD'!H$4:H$583,MATCH('02FOLK'!$AN10,'02BUILD'!$F$4:$F$583,0),1)</f>
        <v>The Elfstone Tavern</v>
      </c>
      <c r="AR10" s="1" t="str">
        <f>INDEX('02BUILD'!K$4:K$583,MATCH('02FOLK'!$AN10,'02BUILD'!$F$4:$F$583,0),1)</f>
        <v>tavern</v>
      </c>
      <c r="AS10" s="1" t="str">
        <f>INDEX('02BUILD'!L$4:L$583,MATCH('02FOLK'!$AN10,'02BUILD'!$F$4:$F$583,0),1)</f>
        <v>B</v>
      </c>
      <c r="AT10" s="1">
        <f>INDEX('02BUILD'!M$4:M$583,MATCH('02FOLK'!$AN10,'02BUILD'!$F$4:$F$583,0),1)</f>
        <v>2</v>
      </c>
      <c r="AU10" s="1">
        <f>INDEX('02BUILD'!T$4:T$583,MATCH('02FOLK'!$AN10,'02BUILD'!$F$4:$F$583,0),1)</f>
        <v>0</v>
      </c>
      <c r="AV10" s="43" t="e">
        <f>INDEX('02BUILD'!#REF!,MATCH('02FOLK'!$AN10,'02BUILD'!$F$4:$F$583,0),1)</f>
        <v>#REF!</v>
      </c>
      <c r="AX10" s="52" t="s">
        <v>4829</v>
      </c>
      <c r="AY10" s="1" t="s">
        <v>4837</v>
      </c>
      <c r="AZ10" s="43" t="s">
        <v>1326</v>
      </c>
    </row>
    <row r="11" spans="1:73" ht="16.5" hidden="1" thickBot="1">
      <c r="A11" s="262">
        <v>4</v>
      </c>
      <c r="B11" s="253" t="s">
        <v>13618</v>
      </c>
      <c r="C11" s="680" t="s">
        <v>62</v>
      </c>
      <c r="D11" s="1"/>
      <c r="E11" s="32"/>
      <c r="F11" s="1"/>
      <c r="G11" s="1"/>
      <c r="H11" s="1"/>
      <c r="I11" s="1"/>
      <c r="J11" s="1" t="s">
        <v>13619</v>
      </c>
      <c r="K11" s="43"/>
      <c r="L11" s="43"/>
      <c r="M11" s="43" t="s">
        <v>12470</v>
      </c>
      <c r="W11" t="s">
        <v>12317</v>
      </c>
      <c r="Y11" s="369" t="s">
        <v>9319</v>
      </c>
      <c r="Z11" s="372" t="s">
        <v>19609</v>
      </c>
      <c r="AA11" s="503">
        <v>0.3</v>
      </c>
      <c r="AB11" s="370" t="s">
        <v>15491</v>
      </c>
      <c r="AC11" s="368"/>
      <c r="AD11" s="370" t="s">
        <v>15492</v>
      </c>
      <c r="AG11" s="1" t="s">
        <v>12667</v>
      </c>
      <c r="AH11" s="1"/>
      <c r="AI11" s="1"/>
      <c r="AL11" s="27" t="s">
        <v>3884</v>
      </c>
      <c r="AM11" s="1" t="s">
        <v>3919</v>
      </c>
      <c r="AN11" s="1" t="s">
        <v>1299</v>
      </c>
      <c r="AO11" s="1" t="s">
        <v>3920</v>
      </c>
      <c r="AP11" s="1" t="str">
        <f>INDEX('02BUILD'!I$4:I$583,MATCH('02FOLK'!$AN11,'02BUILD'!$F$4:$F$583,0),1)</f>
        <v>Castle</v>
      </c>
      <c r="AQ11" s="1" t="str">
        <f>INDEX('02BUILD'!H$4:H$583,MATCH('02FOLK'!$AN11,'02BUILD'!$F$4:$F$583,0),1)</f>
        <v>Font of Knowledge</v>
      </c>
      <c r="AR11" s="1" t="str">
        <f>INDEX('02BUILD'!K$4:K$583,MATCH('02FOLK'!$AN11,'02BUILD'!$F$4:$F$583,0),1)</f>
        <v>temple</v>
      </c>
      <c r="AS11" s="1" t="str">
        <f>INDEX('02BUILD'!L$4:L$583,MATCH('02FOLK'!$AN11,'02BUILD'!$F$4:$F$583,0),1)</f>
        <v>B</v>
      </c>
      <c r="AT11" s="1">
        <f>INDEX('02BUILD'!M$4:M$583,MATCH('02FOLK'!$AN11,'02BUILD'!$F$4:$F$583,0),1)</f>
        <v>4</v>
      </c>
      <c r="AU11" s="1">
        <f>INDEX('02BUILD'!T$4:T$583,MATCH('02FOLK'!$AN11,'02BUILD'!$F$4:$F$583,0),1)</f>
        <v>0</v>
      </c>
      <c r="AV11" s="43" t="e">
        <f>INDEX('02BUILD'!#REF!,MATCH('02FOLK'!$AN11,'02BUILD'!$F$4:$F$583,0),1)</f>
        <v>#REF!</v>
      </c>
      <c r="AX11" s="52"/>
      <c r="AY11" s="1"/>
      <c r="AZ11" s="43" t="s">
        <v>1790</v>
      </c>
    </row>
    <row r="12" spans="1:73" ht="16.5" hidden="1" thickBot="1">
      <c r="A12" s="74">
        <v>5</v>
      </c>
      <c r="B12" s="253" t="s">
        <v>12977</v>
      </c>
      <c r="C12" s="680" t="s">
        <v>145</v>
      </c>
      <c r="D12" s="1"/>
      <c r="E12" s="32"/>
      <c r="F12" s="1"/>
      <c r="G12" s="1"/>
      <c r="H12" s="1"/>
      <c r="I12" s="1"/>
      <c r="J12" s="1" t="s">
        <v>12978</v>
      </c>
      <c r="K12" s="43"/>
      <c r="L12" s="43"/>
      <c r="M12" s="43"/>
      <c r="W12" t="s">
        <v>12318</v>
      </c>
      <c r="Y12" s="369" t="s">
        <v>9320</v>
      </c>
      <c r="Z12" s="372" t="s">
        <v>19610</v>
      </c>
      <c r="AA12" s="503">
        <v>0.35</v>
      </c>
      <c r="AB12" s="368"/>
      <c r="AC12" s="368"/>
      <c r="AD12" s="370" t="s">
        <v>15493</v>
      </c>
      <c r="AG12" s="1" t="s">
        <v>12668</v>
      </c>
      <c r="AH12" s="1"/>
      <c r="AI12" s="1"/>
      <c r="AL12" s="27" t="s">
        <v>3884</v>
      </c>
      <c r="AM12" s="1" t="s">
        <v>3886</v>
      </c>
      <c r="AN12" s="1" t="s">
        <v>1309</v>
      </c>
      <c r="AO12" s="1"/>
      <c r="AP12" s="1" t="str">
        <f>INDEX('02BUILD'!I$4:I$583,MATCH('02FOLK'!$AN12,'02BUILD'!$F$4:$F$583,0),1)</f>
        <v>Castle</v>
      </c>
      <c r="AQ12" s="1" t="str">
        <f>INDEX('02BUILD'!H$4:H$583,MATCH('02FOLK'!$AN12,'02BUILD'!$F$4:$F$583,0),1)</f>
        <v>Tower of Order</v>
      </c>
      <c r="AR12" s="1" t="str">
        <f>INDEX('02BUILD'!K$4:K$583,MATCH('02FOLK'!$AN12,'02BUILD'!$F$4:$F$583,0),1)</f>
        <v>guildhall</v>
      </c>
      <c r="AS12" s="1" t="str">
        <f>INDEX('02BUILD'!L$4:L$583,MATCH('02FOLK'!$AN12,'02BUILD'!$F$4:$F$583,0),1)</f>
        <v>B</v>
      </c>
      <c r="AT12" s="1">
        <f>INDEX('02BUILD'!M$4:M$583,MATCH('02FOLK'!$AN12,'02BUILD'!$F$4:$F$583,0),1)</f>
        <v>4</v>
      </c>
      <c r="AU12" s="1">
        <f>INDEX('02BUILD'!T$4:T$583,MATCH('02FOLK'!$AN12,'02BUILD'!$F$4:$F$583,0),1)</f>
        <v>0</v>
      </c>
      <c r="AV12" s="1" t="e">
        <f>INDEX('02BUILD'!#REF!,MATCH('02FOLK'!$AN12,'02BUILD'!$F$4:$F$583,0),1)</f>
        <v>#REF!</v>
      </c>
      <c r="AX12" s="52" t="s">
        <v>4283</v>
      </c>
      <c r="AY12" s="1" t="s">
        <v>4838</v>
      </c>
      <c r="AZ12" s="43" t="s">
        <v>1433</v>
      </c>
    </row>
    <row r="13" spans="1:73" ht="16.5" hidden="1" thickBot="1">
      <c r="A13" s="262">
        <v>6</v>
      </c>
      <c r="B13" s="253" t="s">
        <v>13521</v>
      </c>
      <c r="C13" s="680"/>
      <c r="D13" s="1"/>
      <c r="E13" s="32"/>
      <c r="F13" s="1"/>
      <c r="G13" s="1"/>
      <c r="H13" s="1"/>
      <c r="I13" s="1"/>
      <c r="J13" s="1" t="s">
        <v>13522</v>
      </c>
      <c r="K13" s="43"/>
      <c r="L13" s="43"/>
      <c r="M13" s="43" t="s">
        <v>13505</v>
      </c>
      <c r="W13" t="s">
        <v>12320</v>
      </c>
      <c r="Y13" s="369" t="s">
        <v>9321</v>
      </c>
      <c r="Z13" s="372" t="s">
        <v>19611</v>
      </c>
      <c r="AA13" s="503">
        <v>0.4</v>
      </c>
      <c r="AB13" s="368"/>
      <c r="AC13" s="368"/>
      <c r="AD13" s="370" t="s">
        <v>15494</v>
      </c>
      <c r="AG13" s="1" t="s">
        <v>12669</v>
      </c>
      <c r="AH13" s="1"/>
      <c r="AI13" s="1"/>
      <c r="AL13" s="27" t="s">
        <v>3884</v>
      </c>
      <c r="AM13" s="1" t="s">
        <v>3887</v>
      </c>
      <c r="AN13" s="1" t="s">
        <v>1271</v>
      </c>
      <c r="AO13" s="1"/>
      <c r="AP13" s="1" t="str">
        <f>INDEX('02BUILD'!I$4:I$583,MATCH('02FOLK'!$AN13,'02BUILD'!$F$4:$F$583,0),1)</f>
        <v>Sea</v>
      </c>
      <c r="AQ13" s="1" t="str">
        <f>INDEX('02BUILD'!H$4:H$583,MATCH('02FOLK'!$AN13,'02BUILD'!$F$4:$F$583,0),1)</f>
        <v xml:space="preserve">House of Wonder </v>
      </c>
      <c r="AR13" s="1" t="str">
        <f>INDEX('02BUILD'!K$4:K$583,MATCH('02FOLK'!$AN13,'02BUILD'!$F$4:$F$583,0),1)</f>
        <v>temple</v>
      </c>
      <c r="AS13" s="1" t="str">
        <f>INDEX('02BUILD'!L$4:L$583,MATCH('02FOLK'!$AN13,'02BUILD'!$F$4:$F$583,0),1)</f>
        <v>A</v>
      </c>
      <c r="AT13" s="1">
        <f>INDEX('02BUILD'!M$4:M$583,MATCH('02FOLK'!$AN13,'02BUILD'!$F$4:$F$583,0),1)</f>
        <v>5</v>
      </c>
      <c r="AU13" s="1">
        <f>INDEX('02BUILD'!T$4:T$583,MATCH('02FOLK'!$AN13,'02BUILD'!$F$4:$F$583,0),1)</f>
        <v>0</v>
      </c>
      <c r="AV13" s="1" t="e">
        <f>INDEX('02BUILD'!#REF!,MATCH('02FOLK'!$AN13,'02BUILD'!$F$4:$F$583,0),1)</f>
        <v>#REF!</v>
      </c>
      <c r="AX13" s="52" t="s">
        <v>3891</v>
      </c>
      <c r="AY13" s="1" t="s">
        <v>4839</v>
      </c>
      <c r="AZ13" s="43" t="s">
        <v>1261</v>
      </c>
    </row>
    <row r="14" spans="1:73" ht="19.5" hidden="1" customHeight="1" thickBot="1">
      <c r="A14" s="74">
        <v>394</v>
      </c>
      <c r="B14" s="253" t="s">
        <v>14012</v>
      </c>
      <c r="C14" s="680"/>
      <c r="D14" s="1"/>
      <c r="E14" s="32"/>
      <c r="F14" s="211"/>
      <c r="G14" s="1"/>
      <c r="H14" s="1"/>
      <c r="I14" s="1" t="s">
        <v>14013</v>
      </c>
      <c r="J14" s="1" t="s">
        <v>12230</v>
      </c>
      <c r="K14" s="43"/>
      <c r="L14" s="43"/>
      <c r="M14" s="43" t="s">
        <v>13505</v>
      </c>
      <c r="W14" s="42" t="s">
        <v>12321</v>
      </c>
      <c r="Y14" s="369" t="s">
        <v>9322</v>
      </c>
      <c r="Z14" s="372" t="s">
        <v>19600</v>
      </c>
      <c r="AA14" s="503">
        <v>0.4</v>
      </c>
      <c r="AB14" s="370" t="s">
        <v>15496</v>
      </c>
      <c r="AC14" s="368" t="s">
        <v>15495</v>
      </c>
      <c r="AD14" s="371" t="s">
        <v>15497</v>
      </c>
      <c r="AG14" s="1" t="s">
        <v>12670</v>
      </c>
      <c r="AH14" s="1"/>
      <c r="AI14" s="1"/>
      <c r="AL14" s="1"/>
      <c r="AM14" s="27" t="s">
        <v>3921</v>
      </c>
      <c r="AN14" s="1" t="s">
        <v>1326</v>
      </c>
      <c r="AO14" s="1" t="s">
        <v>3922</v>
      </c>
      <c r="AP14" s="1" t="str">
        <f>INDEX('02BUILD'!I$4:I$583,MATCH('02FOLK'!$AN14,'02BUILD'!$F$4:$F$583,0),1)</f>
        <v>Castle</v>
      </c>
      <c r="AQ14" s="1" t="str">
        <f>INDEX('02BUILD'!H$4:H$583,MATCH('02FOLK'!$AN14,'02BUILD'!$F$4:$F$583,0),1)</f>
        <v>The Elfstone Tavern</v>
      </c>
      <c r="AR14" s="1" t="str">
        <f>INDEX('02BUILD'!K$4:K$583,MATCH('02FOLK'!$AN14,'02BUILD'!$F$4:$F$583,0),1)</f>
        <v>tavern</v>
      </c>
      <c r="AS14" s="1" t="str">
        <f>INDEX('02BUILD'!L$4:L$583,MATCH('02FOLK'!$AN14,'02BUILD'!$F$4:$F$583,0),1)</f>
        <v>B</v>
      </c>
      <c r="AT14" s="1">
        <f>INDEX('02BUILD'!M$4:M$583,MATCH('02FOLK'!$AN14,'02BUILD'!$F$4:$F$583,0),1)</f>
        <v>2</v>
      </c>
      <c r="AU14" s="1">
        <f>INDEX('02BUILD'!T$4:T$583,MATCH('02FOLK'!$AN14,'02BUILD'!$F$4:$F$583,0),1)</f>
        <v>0</v>
      </c>
      <c r="AV14" s="1" t="e">
        <f>INDEX('02BUILD'!#REF!,MATCH('02FOLK'!$AN14,'02BUILD'!$F$4:$F$583,0),1)</f>
        <v>#REF!</v>
      </c>
      <c r="AX14" s="209" t="s">
        <v>3926</v>
      </c>
      <c r="AY14" s="225" t="s">
        <v>4840</v>
      </c>
      <c r="AZ14" s="226" t="s">
        <v>1299</v>
      </c>
    </row>
    <row r="15" spans="1:73" hidden="1">
      <c r="A15" s="262">
        <v>7</v>
      </c>
      <c r="B15" s="253" t="s">
        <v>12402</v>
      </c>
      <c r="C15" s="680" t="s">
        <v>12399</v>
      </c>
      <c r="D15" s="1"/>
      <c r="E15" s="32"/>
      <c r="F15" s="1"/>
      <c r="G15" s="1"/>
      <c r="H15" s="1"/>
      <c r="I15" s="1"/>
      <c r="J15" s="1"/>
      <c r="K15" s="1"/>
      <c r="L15" s="43"/>
      <c r="M15" s="43"/>
      <c r="W15" s="42" t="s">
        <v>12350</v>
      </c>
      <c r="AG15" s="1" t="s">
        <v>12671</v>
      </c>
      <c r="AH15" s="1"/>
      <c r="AI15" s="1"/>
      <c r="AL15" s="1"/>
      <c r="AM15" s="27" t="s">
        <v>3923</v>
      </c>
      <c r="AN15" s="1" t="s">
        <v>1424</v>
      </c>
      <c r="AO15" s="1" t="s">
        <v>3924</v>
      </c>
      <c r="AP15" s="1" t="str">
        <f>INDEX('02BUILD'!I$4:I$583,MATCH('02FOLK'!$AN15,'02BUILD'!$F$4:$F$583,0),1)</f>
        <v>Dock</v>
      </c>
      <c r="AQ15" s="1" t="str">
        <f>INDEX('02BUILD'!H$4:H$583,MATCH('02FOLK'!$AN15,'02BUILD'!$F$4:$F$583,0),1)</f>
        <v>Selûne’s Smile</v>
      </c>
      <c r="AR15" s="1" t="str">
        <f>INDEX('02BUILD'!K$4:K$583,MATCH('02FOLK'!$AN15,'02BUILD'!$F$4:$F$583,0),1)</f>
        <v>tavern</v>
      </c>
      <c r="AS15" s="1" t="str">
        <f>INDEX('02BUILD'!L$4:L$583,MATCH('02FOLK'!$AN15,'02BUILD'!$F$4:$F$583,0),1)</f>
        <v>C</v>
      </c>
      <c r="AT15" s="1">
        <f>INDEX('02BUILD'!M$4:M$583,MATCH('02FOLK'!$AN15,'02BUILD'!$F$4:$F$583,0),1)</f>
        <v>2</v>
      </c>
      <c r="AU15" s="1">
        <f>INDEX('02BUILD'!T$4:T$583,MATCH('02FOLK'!$AN15,'02BUILD'!$F$4:$F$583,0),1)</f>
        <v>0</v>
      </c>
      <c r="AV15" s="1" t="e">
        <f>INDEX('02BUILD'!#REF!,MATCH('02FOLK'!$AN15,'02BUILD'!$F$4:$F$583,0),1)</f>
        <v>#REF!</v>
      </c>
    </row>
    <row r="16" spans="1:73" hidden="1">
      <c r="A16" s="74">
        <v>8</v>
      </c>
      <c r="B16" s="253" t="s">
        <v>12433</v>
      </c>
      <c r="C16" s="680"/>
      <c r="D16" s="1"/>
      <c r="E16" s="32"/>
      <c r="F16" s="1"/>
      <c r="G16" s="1"/>
      <c r="H16" s="474" t="s">
        <v>13039</v>
      </c>
      <c r="I16" s="1"/>
      <c r="J16" s="1" t="s">
        <v>13042</v>
      </c>
      <c r="K16" s="43"/>
      <c r="L16" s="43"/>
      <c r="M16" s="43" t="s">
        <v>12470</v>
      </c>
      <c r="W16" s="42" t="s">
        <v>12351</v>
      </c>
      <c r="AG16" s="1" t="s">
        <v>12672</v>
      </c>
      <c r="AH16" s="1"/>
      <c r="AI16" s="1"/>
      <c r="AL16" s="1"/>
      <c r="AM16" s="27" t="s">
        <v>3925</v>
      </c>
      <c r="AN16" s="1" t="s">
        <v>1299</v>
      </c>
      <c r="AO16" s="1" t="s">
        <v>3926</v>
      </c>
      <c r="AP16" s="1" t="str">
        <f>INDEX('02BUILD'!I$4:I$583,MATCH('02FOLK'!$AN16,'02BUILD'!$F$4:$F$583,0),1)</f>
        <v>Castle</v>
      </c>
      <c r="AQ16" s="1" t="str">
        <f>INDEX('02BUILD'!H$4:H$583,MATCH('02FOLK'!$AN16,'02BUILD'!$F$4:$F$583,0),1)</f>
        <v>Font of Knowledge</v>
      </c>
      <c r="AR16" s="1" t="str">
        <f>INDEX('02BUILD'!K$4:K$583,MATCH('02FOLK'!$AN16,'02BUILD'!$F$4:$F$583,0),1)</f>
        <v>temple</v>
      </c>
      <c r="AS16" s="1" t="str">
        <f>INDEX('02BUILD'!L$4:L$583,MATCH('02FOLK'!$AN16,'02BUILD'!$F$4:$F$583,0),1)</f>
        <v>B</v>
      </c>
      <c r="AT16" s="1">
        <f>INDEX('02BUILD'!M$4:M$583,MATCH('02FOLK'!$AN16,'02BUILD'!$F$4:$F$583,0),1)</f>
        <v>4</v>
      </c>
      <c r="AU16" s="1">
        <f>INDEX('02BUILD'!T$4:T$583,MATCH('02FOLK'!$AN16,'02BUILD'!$F$4:$F$583,0),1)</f>
        <v>0</v>
      </c>
      <c r="AV16" s="1" t="e">
        <f>INDEX('02BUILD'!#REF!,MATCH('02FOLK'!$AN16,'02BUILD'!$F$4:$F$583,0),1)</f>
        <v>#REF!</v>
      </c>
      <c r="AX16" t="s">
        <v>6026</v>
      </c>
    </row>
    <row r="17" spans="1:63" hidden="1">
      <c r="A17" s="262">
        <v>9</v>
      </c>
      <c r="B17" s="253" t="s">
        <v>12592</v>
      </c>
      <c r="C17" s="680"/>
      <c r="D17" s="1"/>
      <c r="E17" s="32"/>
      <c r="F17" s="1"/>
      <c r="G17" s="1"/>
      <c r="H17" s="475" t="s">
        <v>12364</v>
      </c>
      <c r="I17" s="1" t="s">
        <v>13623</v>
      </c>
      <c r="J17" s="1"/>
      <c r="K17" s="43"/>
      <c r="L17" s="43" t="s">
        <v>13624</v>
      </c>
      <c r="M17" s="43" t="s">
        <v>12470</v>
      </c>
      <c r="W17" s="42" t="s">
        <v>12352</v>
      </c>
      <c r="AG17" s="1" t="s">
        <v>12673</v>
      </c>
      <c r="AH17" s="1"/>
      <c r="AI17" s="1"/>
      <c r="AL17" s="1"/>
      <c r="AM17" s="1"/>
      <c r="AN17" s="1"/>
      <c r="AO17" s="1"/>
      <c r="AP17" s="1" t="e">
        <f>INDEX('02BUILD'!I$4:I$583,MATCH('02FOLK'!$AN17,'02BUILD'!$F$4:$F$583,0),1)</f>
        <v>#N/A</v>
      </c>
      <c r="AQ17" s="1" t="e">
        <f>INDEX('02BUILD'!H$4:H$583,MATCH('02FOLK'!$AN17,'02BUILD'!$F$4:$F$583,0),1)</f>
        <v>#N/A</v>
      </c>
      <c r="AR17" s="1" t="e">
        <f>INDEX('02BUILD'!K$4:K$583,MATCH('02FOLK'!$AN17,'02BUILD'!$F$4:$F$583,0),1)</f>
        <v>#N/A</v>
      </c>
      <c r="AS17" s="1" t="e">
        <f>INDEX('02BUILD'!L$4:L$583,MATCH('02FOLK'!$AN17,'02BUILD'!$F$4:$F$583,0),1)</f>
        <v>#N/A</v>
      </c>
      <c r="AT17" s="1" t="e">
        <f>INDEX('02BUILD'!M$4:M$583,MATCH('02FOLK'!$AN17,'02BUILD'!$F$4:$F$583,0),1)</f>
        <v>#N/A</v>
      </c>
      <c r="AU17" s="1" t="e">
        <f>INDEX('02BUILD'!T$4:T$583,MATCH('02FOLK'!$AN17,'02BUILD'!$F$4:$F$583,0),1)</f>
        <v>#N/A</v>
      </c>
      <c r="AV17" s="1" t="e">
        <f>INDEX('02BUILD'!#REF!,MATCH('02FOLK'!$AN17,'02BUILD'!$F$4:$F$583,0),1)</f>
        <v>#REF!</v>
      </c>
    </row>
    <row r="18" spans="1:63" hidden="1">
      <c r="A18" s="74">
        <v>371</v>
      </c>
      <c r="B18" s="253" t="s">
        <v>13900</v>
      </c>
      <c r="C18" s="680"/>
      <c r="D18" s="1"/>
      <c r="E18" s="32"/>
      <c r="F18" s="211"/>
      <c r="G18" s="1"/>
      <c r="H18" s="1"/>
      <c r="I18" s="1"/>
      <c r="J18" s="1" t="s">
        <v>13902</v>
      </c>
      <c r="K18" s="43"/>
      <c r="L18" s="43"/>
      <c r="M18" s="43" t="s">
        <v>13930</v>
      </c>
      <c r="W18" s="42" t="s">
        <v>12354</v>
      </c>
      <c r="AG18" s="1"/>
      <c r="AH18" s="1"/>
      <c r="AI18" s="1"/>
      <c r="AL18" s="27" t="s">
        <v>2854</v>
      </c>
      <c r="AM18" s="1" t="s">
        <v>3916</v>
      </c>
      <c r="AN18" s="27" t="s">
        <v>1326</v>
      </c>
      <c r="AO18" s="1" t="s">
        <v>3917</v>
      </c>
      <c r="AP18" s="1" t="str">
        <f>INDEX('02BUILD'!I$4:I$583,MATCH('02FOLK'!$AN18,'02BUILD'!$F$4:$F$583,0),1)</f>
        <v>Castle</v>
      </c>
      <c r="AQ18" s="1" t="str">
        <f>INDEX('02BUILD'!H$4:H$583,MATCH('02FOLK'!$AN18,'02BUILD'!$F$4:$F$583,0),1)</f>
        <v>The Elfstone Tavern</v>
      </c>
      <c r="AR18" s="1" t="str">
        <f>INDEX('02BUILD'!K$4:K$583,MATCH('02FOLK'!$AN18,'02BUILD'!$F$4:$F$583,0),1)</f>
        <v>tavern</v>
      </c>
      <c r="AS18" s="1" t="str">
        <f>INDEX('02BUILD'!L$4:L$583,MATCH('02FOLK'!$AN18,'02BUILD'!$F$4:$F$583,0),1)</f>
        <v>B</v>
      </c>
      <c r="AT18" s="1">
        <f>INDEX('02BUILD'!M$4:M$583,MATCH('02FOLK'!$AN18,'02BUILD'!$F$4:$F$583,0),1)</f>
        <v>2</v>
      </c>
      <c r="AU18" s="1">
        <f>INDEX('02BUILD'!T$4:T$583,MATCH('02FOLK'!$AN18,'02BUILD'!$F$4:$F$583,0),1)</f>
        <v>0</v>
      </c>
      <c r="AV18" s="1" t="e">
        <f>INDEX('02BUILD'!#REF!,MATCH('02FOLK'!$AN18,'02BUILD'!$F$4:$F$583,0),1)</f>
        <v>#REF!</v>
      </c>
    </row>
    <row r="19" spans="1:63" ht="25.5" hidden="1">
      <c r="A19" s="262">
        <v>10</v>
      </c>
      <c r="B19" s="253" t="s">
        <v>12530</v>
      </c>
      <c r="C19" s="680" t="s">
        <v>118</v>
      </c>
      <c r="D19" s="1"/>
      <c r="E19" s="32"/>
      <c r="F19" s="1"/>
      <c r="G19" s="1"/>
      <c r="H19" s="1"/>
      <c r="I19" s="74"/>
      <c r="J19" s="74" t="s">
        <v>12964</v>
      </c>
      <c r="K19" s="265" t="s">
        <v>18506</v>
      </c>
      <c r="L19" s="255"/>
      <c r="M19" s="43"/>
      <c r="W19" s="42" t="s">
        <v>12355</v>
      </c>
      <c r="Y19" t="s">
        <v>15843</v>
      </c>
      <c r="AG19" s="1"/>
      <c r="AH19" s="1"/>
      <c r="AI19" s="1"/>
      <c r="AL19" s="27" t="s">
        <v>2855</v>
      </c>
      <c r="AM19" s="27" t="s">
        <v>4278</v>
      </c>
      <c r="AN19" s="27" t="s">
        <v>1299</v>
      </c>
      <c r="AO19" s="1" t="s">
        <v>4279</v>
      </c>
      <c r="AP19" s="1" t="str">
        <f>INDEX('02BUILD'!I$4:I$583,MATCH('02FOLK'!$AN19,'02BUILD'!$F$4:$F$583,0),1)</f>
        <v>Castle</v>
      </c>
      <c r="AQ19" s="1" t="str">
        <f>INDEX('02BUILD'!H$4:H$583,MATCH('02FOLK'!$AN19,'02BUILD'!$F$4:$F$583,0),1)</f>
        <v>Font of Knowledge</v>
      </c>
      <c r="AR19" s="1" t="str">
        <f>INDEX('02BUILD'!K$4:K$583,MATCH('02FOLK'!$AN19,'02BUILD'!$F$4:$F$583,0),1)</f>
        <v>temple</v>
      </c>
      <c r="AS19" s="1" t="str">
        <f>INDEX('02BUILD'!L$4:L$583,MATCH('02FOLK'!$AN19,'02BUILD'!$F$4:$F$583,0),1)</f>
        <v>B</v>
      </c>
      <c r="AT19" s="1">
        <f>INDEX('02BUILD'!M$4:M$583,MATCH('02FOLK'!$AN19,'02BUILD'!$F$4:$F$583,0),1)</f>
        <v>4</v>
      </c>
      <c r="AU19" s="1">
        <f>INDEX('02BUILD'!T$4:T$583,MATCH('02FOLK'!$AN19,'02BUILD'!$F$4:$F$583,0),1)</f>
        <v>0</v>
      </c>
      <c r="AV19" s="1" t="e">
        <f>INDEX('02BUILD'!#REF!,MATCH('02FOLK'!$AN19,'02BUILD'!$F$4:$F$583,0),1)</f>
        <v>#REF!</v>
      </c>
      <c r="AX19" s="870" t="s">
        <v>16419</v>
      </c>
      <c r="AY19" s="870"/>
      <c r="AZ19" s="870"/>
      <c r="BA19" s="870"/>
    </row>
    <row r="20" spans="1:63" hidden="1">
      <c r="A20" s="74">
        <v>12</v>
      </c>
      <c r="B20" s="253" t="s">
        <v>12387</v>
      </c>
      <c r="C20" s="680"/>
      <c r="D20" s="1"/>
      <c r="E20" s="32"/>
      <c r="F20" s="1"/>
      <c r="G20" s="1"/>
      <c r="H20" s="1"/>
      <c r="I20" s="1"/>
      <c r="J20" s="1"/>
      <c r="K20" s="43"/>
      <c r="L20" s="43"/>
      <c r="M20" s="43"/>
      <c r="W20" s="42" t="s">
        <v>12356</v>
      </c>
      <c r="Y20" t="s">
        <v>15840</v>
      </c>
      <c r="Z20" t="s">
        <v>15844</v>
      </c>
      <c r="AG20" s="1" t="s">
        <v>12694</v>
      </c>
      <c r="AH20" s="1"/>
      <c r="AI20" s="1"/>
      <c r="AL20" s="27" t="s">
        <v>3908</v>
      </c>
      <c r="AM20" s="1" t="s">
        <v>3892</v>
      </c>
      <c r="AN20" s="27" t="s">
        <v>1341</v>
      </c>
      <c r="AO20" s="1"/>
      <c r="AP20" s="1" t="str">
        <f>INDEX('02BUILD'!I$4:I$583,MATCH('02FOLK'!$AN20,'02BUILD'!$F$4:$F$583,0),1)</f>
        <v>Castle</v>
      </c>
      <c r="AQ20" s="1" t="str">
        <f>INDEX('02BUILD'!H$4:H$583,MATCH('02FOLK'!$AN20,'02BUILD'!$F$4:$F$583,0),1)</f>
        <v>Yawning Portal</v>
      </c>
      <c r="AR20" s="1" t="str">
        <f>INDEX('02BUILD'!K$4:K$583,MATCH('02FOLK'!$AN20,'02BUILD'!$F$4:$F$583,0),1)</f>
        <v>inn</v>
      </c>
      <c r="AS20" s="1" t="str">
        <f>INDEX('02BUILD'!L$4:L$583,MATCH('02FOLK'!$AN20,'02BUILD'!$F$4:$F$583,0),1)</f>
        <v>C</v>
      </c>
      <c r="AT20" s="1">
        <f>INDEX('02BUILD'!M$4:M$583,MATCH('02FOLK'!$AN20,'02BUILD'!$F$4:$F$583,0),1)</f>
        <v>3</v>
      </c>
      <c r="AU20" s="1">
        <f>INDEX('02BUILD'!T$4:T$583,MATCH('02FOLK'!$AN20,'02BUILD'!$F$4:$F$583,0),1)</f>
        <v>0</v>
      </c>
      <c r="AV20" s="1" t="e">
        <f>INDEX('02BUILD'!#REF!,MATCH('02FOLK'!$AN20,'02BUILD'!$F$4:$F$583,0),1)</f>
        <v>#REF!</v>
      </c>
      <c r="AX20" s="421" t="s">
        <v>2478</v>
      </c>
      <c r="AY20" s="421" t="s">
        <v>13185</v>
      </c>
      <c r="AZ20" s="421" t="s">
        <v>14948</v>
      </c>
      <c r="BA20" s="421" t="s">
        <v>2479</v>
      </c>
    </row>
    <row r="21" spans="1:63" hidden="1">
      <c r="A21" s="262">
        <v>13</v>
      </c>
      <c r="B21" s="253" t="s">
        <v>12449</v>
      </c>
      <c r="C21" s="680"/>
      <c r="D21" s="1"/>
      <c r="E21" s="32"/>
      <c r="F21" s="1"/>
      <c r="G21" s="1"/>
      <c r="H21" s="1"/>
      <c r="I21" s="1" t="s">
        <v>13627</v>
      </c>
      <c r="J21" s="1" t="s">
        <v>13628</v>
      </c>
      <c r="K21" s="43"/>
      <c r="L21" s="43"/>
      <c r="M21" s="43" t="s">
        <v>12470</v>
      </c>
      <c r="W21" s="42" t="s">
        <v>12357</v>
      </c>
      <c r="AG21" s="1"/>
      <c r="AH21" s="1"/>
      <c r="AI21" s="1"/>
      <c r="AL21" s="27" t="s">
        <v>2856</v>
      </c>
      <c r="AM21" s="1"/>
      <c r="AN21" s="27"/>
      <c r="AO21" s="1"/>
      <c r="AP21" s="1" t="e">
        <f>INDEX('02BUILD'!I$4:I$583,MATCH('02FOLK'!$AN21,'02BUILD'!$F$4:$F$583,0),1)</f>
        <v>#N/A</v>
      </c>
      <c r="AQ21" s="1" t="e">
        <f>INDEX('02BUILD'!H$4:H$583,MATCH('02FOLK'!$AN21,'02BUILD'!$F$4:$F$583,0),1)</f>
        <v>#N/A</v>
      </c>
      <c r="AR21" s="1" t="e">
        <f>INDEX('02BUILD'!K$4:K$583,MATCH('02FOLK'!$AN21,'02BUILD'!$F$4:$F$583,0),1)</f>
        <v>#N/A</v>
      </c>
      <c r="AS21" s="1" t="e">
        <f>INDEX('02BUILD'!L$4:L$583,MATCH('02FOLK'!$AN21,'02BUILD'!$F$4:$F$583,0),1)</f>
        <v>#N/A</v>
      </c>
      <c r="AT21" s="1" t="e">
        <f>INDEX('02BUILD'!M$4:M$583,MATCH('02FOLK'!$AN21,'02BUILD'!$F$4:$F$583,0),1)</f>
        <v>#N/A</v>
      </c>
      <c r="AU21" s="1" t="e">
        <f>INDEX('02BUILD'!T$4:T$583,MATCH('02FOLK'!$AN21,'02BUILD'!$F$4:$F$583,0),1)</f>
        <v>#N/A</v>
      </c>
      <c r="AV21" s="1" t="e">
        <f>INDEX('02BUILD'!#REF!,MATCH('02FOLK'!$AN21,'02BUILD'!$F$4:$F$583,0),1)</f>
        <v>#REF!</v>
      </c>
      <c r="AX21" t="s">
        <v>16838</v>
      </c>
      <c r="AY21" t="s">
        <v>16420</v>
      </c>
      <c r="AZ21" t="s">
        <v>16421</v>
      </c>
      <c r="BA21" t="s">
        <v>16422</v>
      </c>
    </row>
    <row r="22" spans="1:63" hidden="1">
      <c r="A22" s="74">
        <v>14</v>
      </c>
      <c r="B22" s="253" t="s">
        <v>12956</v>
      </c>
      <c r="C22" s="680" t="s">
        <v>193</v>
      </c>
      <c r="D22" s="1"/>
      <c r="E22" s="32"/>
      <c r="F22" s="1"/>
      <c r="G22" s="1"/>
      <c r="H22" s="1"/>
      <c r="I22" s="1"/>
      <c r="J22" s="1"/>
      <c r="K22" s="43"/>
      <c r="L22" s="43"/>
      <c r="M22" s="43"/>
      <c r="AG22" s="1"/>
      <c r="AH22" s="1"/>
      <c r="AI22" s="1"/>
      <c r="AL22" s="27" t="s">
        <v>3881</v>
      </c>
      <c r="AM22" s="27" t="s">
        <v>3894</v>
      </c>
      <c r="AN22" s="27" t="s">
        <v>1792</v>
      </c>
      <c r="AO22" s="1" t="s">
        <v>3927</v>
      </c>
      <c r="AP22" s="1" t="str">
        <f>INDEX('02BUILD'!I$4:I$583,MATCH('02FOLK'!$AN22,'02BUILD'!$F$4:$F$583,0),1)</f>
        <v>Castle</v>
      </c>
      <c r="AQ22" s="1" t="str">
        <f>INDEX('02BUILD'!H$4:H$583,MATCH('02FOLK'!$AN22,'02BUILD'!$F$4:$F$583,0),1)</f>
        <v>Ammathair Hawkfeather's residence</v>
      </c>
      <c r="AR22" s="1" t="str">
        <f>INDEX('02BUILD'!K$4:K$583,MATCH('02FOLK'!$AN22,'02BUILD'!$F$4:$F$583,0),1)</f>
        <v>residence</v>
      </c>
      <c r="AS22" s="1" t="str">
        <f>INDEX('02BUILD'!L$4:L$583,MATCH('02FOLK'!$AN22,'02BUILD'!$F$4:$F$583,0),1)</f>
        <v>C</v>
      </c>
      <c r="AT22" s="1">
        <f>INDEX('02BUILD'!M$4:M$583,MATCH('02FOLK'!$AN22,'02BUILD'!$F$4:$F$583,0),1)</f>
        <v>2</v>
      </c>
      <c r="AU22" s="1">
        <f>INDEX('02BUILD'!T$4:T$583,MATCH('02FOLK'!$AN22,'02BUILD'!$F$4:$F$583,0),1)</f>
        <v>0</v>
      </c>
      <c r="AV22" s="1" t="e">
        <f>INDEX('02BUILD'!#REF!,MATCH('02FOLK'!$AN22,'02BUILD'!$F$4:$F$583,0),1)</f>
        <v>#REF!</v>
      </c>
      <c r="AX22" t="s">
        <v>16839</v>
      </c>
      <c r="AY22" t="s">
        <v>16423</v>
      </c>
      <c r="AZ22" t="s">
        <v>16424</v>
      </c>
      <c r="BA22" t="s">
        <v>16425</v>
      </c>
    </row>
    <row r="23" spans="1:63" hidden="1">
      <c r="A23" s="262">
        <v>15</v>
      </c>
      <c r="B23" s="253" t="s">
        <v>12904</v>
      </c>
      <c r="C23" s="680"/>
      <c r="D23" s="1"/>
      <c r="E23" s="32"/>
      <c r="F23" s="1"/>
      <c r="G23" s="1"/>
      <c r="H23" s="1"/>
      <c r="I23" s="1"/>
      <c r="J23" s="1"/>
      <c r="K23" s="43"/>
      <c r="L23" s="43"/>
      <c r="M23" s="43" t="s">
        <v>12470</v>
      </c>
      <c r="W23" s="196" t="s">
        <v>12323</v>
      </c>
      <c r="AG23" s="1"/>
      <c r="AH23" s="1"/>
      <c r="AI23" s="1"/>
      <c r="AL23" s="27" t="s">
        <v>3881</v>
      </c>
      <c r="AM23" s="1" t="s">
        <v>3904</v>
      </c>
      <c r="AN23" s="27" t="s">
        <v>1326</v>
      </c>
      <c r="AO23" s="1" t="s">
        <v>3928</v>
      </c>
      <c r="AP23" s="1" t="str">
        <f>INDEX('02BUILD'!I$4:I$583,MATCH('02FOLK'!$AN23,'02BUILD'!$F$4:$F$583,0),1)</f>
        <v>Castle</v>
      </c>
      <c r="AQ23" s="1" t="str">
        <f>INDEX('02BUILD'!H$4:H$583,MATCH('02FOLK'!$AN23,'02BUILD'!$F$4:$F$583,0),1)</f>
        <v>The Elfstone Tavern</v>
      </c>
      <c r="AR23" s="1" t="str">
        <f>INDEX('02BUILD'!K$4:K$583,MATCH('02FOLK'!$AN23,'02BUILD'!$F$4:$F$583,0),1)</f>
        <v>tavern</v>
      </c>
      <c r="AS23" s="1" t="str">
        <f>INDEX('02BUILD'!L$4:L$583,MATCH('02FOLK'!$AN23,'02BUILD'!$F$4:$F$583,0),1)</f>
        <v>B</v>
      </c>
      <c r="AT23" s="1">
        <f>INDEX('02BUILD'!M$4:M$583,MATCH('02FOLK'!$AN23,'02BUILD'!$F$4:$F$583,0),1)</f>
        <v>2</v>
      </c>
      <c r="AU23" s="1">
        <f>INDEX('02BUILD'!T$4:T$583,MATCH('02FOLK'!$AN23,'02BUILD'!$F$4:$F$583,0),1)</f>
        <v>0</v>
      </c>
      <c r="AV23" s="1" t="e">
        <f>INDEX('02BUILD'!#REF!,MATCH('02FOLK'!$AN23,'02BUILD'!$F$4:$F$583,0),1)</f>
        <v>#REF!</v>
      </c>
      <c r="AX23" t="s">
        <v>16840</v>
      </c>
      <c r="AY23" t="s">
        <v>16426</v>
      </c>
      <c r="AZ23" t="s">
        <v>16427</v>
      </c>
      <c r="BA23" t="s">
        <v>16843</v>
      </c>
    </row>
    <row r="24" spans="1:63" hidden="1">
      <c r="A24" s="74">
        <v>16</v>
      </c>
      <c r="B24" s="253" t="s">
        <v>12440</v>
      </c>
      <c r="C24" s="680"/>
      <c r="D24" s="1"/>
      <c r="E24" s="783" t="s">
        <v>13630</v>
      </c>
      <c r="F24" s="1"/>
      <c r="G24" s="1"/>
      <c r="H24" s="1"/>
      <c r="I24" s="1"/>
      <c r="J24" s="1" t="s">
        <v>13629</v>
      </c>
      <c r="K24" s="43"/>
      <c r="L24" s="43"/>
      <c r="M24" s="43" t="s">
        <v>12470</v>
      </c>
      <c r="W24" s="42" t="s">
        <v>12324</v>
      </c>
      <c r="AG24" s="1"/>
      <c r="AH24" s="1"/>
      <c r="AI24" s="1"/>
      <c r="AL24" s="27" t="s">
        <v>3881</v>
      </c>
      <c r="AM24" s="1" t="s">
        <v>3905</v>
      </c>
      <c r="AN24" s="27" t="s">
        <v>1299</v>
      </c>
      <c r="AO24" s="1" t="s">
        <v>3929</v>
      </c>
      <c r="AP24" s="1" t="str">
        <f>INDEX('02BUILD'!I$4:I$583,MATCH('02FOLK'!$AN24,'02BUILD'!$F$4:$F$583,0),1)</f>
        <v>Castle</v>
      </c>
      <c r="AQ24" s="1" t="str">
        <f>INDEX('02BUILD'!H$4:H$583,MATCH('02FOLK'!$AN24,'02BUILD'!$F$4:$F$583,0),1)</f>
        <v>Font of Knowledge</v>
      </c>
      <c r="AR24" s="1" t="str">
        <f>INDEX('02BUILD'!K$4:K$583,MATCH('02FOLK'!$AN24,'02BUILD'!$F$4:$F$583,0),1)</f>
        <v>temple</v>
      </c>
      <c r="AS24" s="1" t="str">
        <f>INDEX('02BUILD'!L$4:L$583,MATCH('02FOLK'!$AN24,'02BUILD'!$F$4:$F$583,0),1)</f>
        <v>B</v>
      </c>
      <c r="AT24" s="1">
        <f>INDEX('02BUILD'!M$4:M$583,MATCH('02FOLK'!$AN24,'02BUILD'!$F$4:$F$583,0),1)</f>
        <v>4</v>
      </c>
      <c r="AU24" s="1">
        <f>INDEX('02BUILD'!T$4:T$583,MATCH('02FOLK'!$AN24,'02BUILD'!$F$4:$F$583,0),1)</f>
        <v>0</v>
      </c>
      <c r="AV24" s="1" t="e">
        <f>INDEX('02BUILD'!#REF!,MATCH('02FOLK'!$AN24,'02BUILD'!$F$4:$F$583,0),1)</f>
        <v>#REF!</v>
      </c>
      <c r="AX24" t="s">
        <v>16841</v>
      </c>
      <c r="AY24" t="s">
        <v>16428</v>
      </c>
      <c r="AZ24" t="s">
        <v>16429</v>
      </c>
      <c r="BA24" t="s">
        <v>16430</v>
      </c>
    </row>
    <row r="25" spans="1:63" hidden="1">
      <c r="A25" s="262">
        <v>17</v>
      </c>
      <c r="B25" s="253" t="s">
        <v>12519</v>
      </c>
      <c r="C25" s="680"/>
      <c r="D25" s="1"/>
      <c r="E25" s="32"/>
      <c r="F25" s="1"/>
      <c r="G25" s="1"/>
      <c r="H25" s="1"/>
      <c r="I25" s="1" t="s">
        <v>13580</v>
      </c>
      <c r="J25" s="1" t="s">
        <v>13581</v>
      </c>
      <c r="K25" s="43"/>
      <c r="L25" s="43"/>
      <c r="M25" s="43" t="s">
        <v>12470</v>
      </c>
      <c r="W25" s="42" t="s">
        <v>12325</v>
      </c>
      <c r="AI25" s="1"/>
      <c r="AL25" s="27" t="s">
        <v>3881</v>
      </c>
      <c r="AM25" s="1" t="s">
        <v>3906</v>
      </c>
      <c r="AN25" s="27" t="s">
        <v>1854</v>
      </c>
      <c r="AO25" s="1" t="s">
        <v>3930</v>
      </c>
      <c r="AP25" s="1" t="e">
        <f>INDEX('02BUILD'!I$4:I$583,MATCH('02FOLK'!$AN25,'02BUILD'!$F$4:$F$583,0),1)</f>
        <v>#N/A</v>
      </c>
      <c r="AQ25" s="1" t="e">
        <f>INDEX('02BUILD'!H$4:H$583,MATCH('02FOLK'!$AN25,'02BUILD'!$F$4:$F$583,0),1)</f>
        <v>#N/A</v>
      </c>
      <c r="AR25" s="1" t="e">
        <f>INDEX('02BUILD'!K$4:K$583,MATCH('02FOLK'!$AN25,'02BUILD'!$F$4:$F$583,0),1)</f>
        <v>#N/A</v>
      </c>
      <c r="AS25" s="1" t="e">
        <f>INDEX('02BUILD'!L$4:L$583,MATCH('02FOLK'!$AN25,'02BUILD'!$F$4:$F$583,0),1)</f>
        <v>#N/A</v>
      </c>
      <c r="AT25" s="1" t="e">
        <f>INDEX('02BUILD'!M$4:M$583,MATCH('02FOLK'!$AN25,'02BUILD'!$F$4:$F$583,0),1)</f>
        <v>#N/A</v>
      </c>
      <c r="AU25" s="1" t="e">
        <f>INDEX('02BUILD'!T$4:T$583,MATCH('02FOLK'!$AN25,'02BUILD'!$F$4:$F$583,0),1)</f>
        <v>#N/A</v>
      </c>
      <c r="AV25" s="1" t="e">
        <f>INDEX('02BUILD'!#REF!,MATCH('02FOLK'!$AN25,'02BUILD'!$F$4:$F$583,0),1)</f>
        <v>#REF!</v>
      </c>
      <c r="AX25" t="s">
        <v>16842</v>
      </c>
      <c r="AY25" t="s">
        <v>16432</v>
      </c>
      <c r="AZ25" t="s">
        <v>16433</v>
      </c>
      <c r="BA25" t="s">
        <v>16434</v>
      </c>
    </row>
    <row r="26" spans="1:63" hidden="1">
      <c r="A26" s="74">
        <v>18</v>
      </c>
      <c r="B26" s="253" t="s">
        <v>12949</v>
      </c>
      <c r="C26" s="680" t="s">
        <v>17</v>
      </c>
      <c r="D26" s="1"/>
      <c r="E26" s="32"/>
      <c r="F26" s="1"/>
      <c r="G26" s="1"/>
      <c r="H26" s="1"/>
      <c r="I26" s="1"/>
      <c r="J26" s="1"/>
      <c r="K26" s="43"/>
      <c r="L26" s="43"/>
      <c r="M26" s="43"/>
      <c r="W26" s="42" t="s">
        <v>12326</v>
      </c>
      <c r="AI26" s="1"/>
      <c r="AL26" s="27" t="s">
        <v>3881</v>
      </c>
      <c r="AM26" s="1" t="s">
        <v>3899</v>
      </c>
      <c r="AN26" s="27" t="s">
        <v>1424</v>
      </c>
      <c r="AO26" s="1" t="s">
        <v>3924</v>
      </c>
      <c r="AP26" s="1" t="str">
        <f>INDEX('02BUILD'!I$4:I$583,MATCH('02FOLK'!$AN26,'02BUILD'!$F$4:$F$583,0),1)</f>
        <v>Dock</v>
      </c>
      <c r="AQ26" s="1" t="str">
        <f>INDEX('02BUILD'!H$4:H$583,MATCH('02FOLK'!$AN26,'02BUILD'!$F$4:$F$583,0),1)</f>
        <v>Selûne’s Smile</v>
      </c>
      <c r="AR26" s="1" t="str">
        <f>INDEX('02BUILD'!K$4:K$583,MATCH('02FOLK'!$AN26,'02BUILD'!$F$4:$F$583,0),1)</f>
        <v>tavern</v>
      </c>
      <c r="AS26" s="1" t="str">
        <f>INDEX('02BUILD'!L$4:L$583,MATCH('02FOLK'!$AN26,'02BUILD'!$F$4:$F$583,0),1)</f>
        <v>C</v>
      </c>
      <c r="AT26" s="1">
        <f>INDEX('02BUILD'!M$4:M$583,MATCH('02FOLK'!$AN26,'02BUILD'!$F$4:$F$583,0),1)</f>
        <v>2</v>
      </c>
      <c r="AU26" s="1">
        <f>INDEX('02BUILD'!T$4:T$583,MATCH('02FOLK'!$AN26,'02BUILD'!$F$4:$F$583,0),1)</f>
        <v>0</v>
      </c>
      <c r="AV26" s="1" t="e">
        <f>INDEX('02BUILD'!#REF!,MATCH('02FOLK'!$AN26,'02BUILD'!$F$4:$F$583,0),1)</f>
        <v>#REF!</v>
      </c>
    </row>
    <row r="27" spans="1:63" hidden="1">
      <c r="A27" s="262">
        <v>19</v>
      </c>
      <c r="B27" s="253" t="s">
        <v>12593</v>
      </c>
      <c r="C27" s="680" t="s">
        <v>34</v>
      </c>
      <c r="D27" s="1"/>
      <c r="E27" s="32"/>
      <c r="F27" s="1"/>
      <c r="G27" s="1"/>
      <c r="H27" s="225"/>
      <c r="I27" s="1" t="s">
        <v>13635</v>
      </c>
      <c r="J27" s="1" t="s">
        <v>13637</v>
      </c>
      <c r="K27" s="43" t="s">
        <v>13636</v>
      </c>
      <c r="L27" s="265" t="s">
        <v>13634</v>
      </c>
      <c r="M27" s="43" t="s">
        <v>12470</v>
      </c>
      <c r="W27" s="42" t="s">
        <v>12327</v>
      </c>
      <c r="AI27" s="1"/>
      <c r="AL27" s="27" t="s">
        <v>3881</v>
      </c>
      <c r="AM27" s="1" t="s">
        <v>3931</v>
      </c>
      <c r="AN27" s="27" t="s">
        <v>496</v>
      </c>
      <c r="AO27" s="1" t="s">
        <v>4280</v>
      </c>
      <c r="AP27" s="1" t="str">
        <f>INDEX('02BUILD'!I$4:I$583,MATCH('02FOLK'!$AN27,'02BUILD'!$F$4:$F$583,0),1)</f>
        <v>Sea</v>
      </c>
      <c r="AQ27" s="1" t="str">
        <f>INDEX('02BUILD'!H$4:H$583,MATCH('02FOLK'!$AN27,'02BUILD'!$F$4:$F$583,0),1)</f>
        <v>Wine's Wisdom Hall</v>
      </c>
      <c r="AR27" s="1" t="str">
        <f>INDEX('02BUILD'!K$4:K$583,MATCH('02FOLK'!$AN27,'02BUILD'!$F$4:$F$583,0),1)</f>
        <v>noble villa</v>
      </c>
      <c r="AS27" s="1" t="str">
        <f>INDEX('02BUILD'!L$4:L$583,MATCH('02FOLK'!$AN27,'02BUILD'!$F$4:$F$583,0),1)</f>
        <v>A</v>
      </c>
      <c r="AT27" s="1" t="str">
        <f>INDEX('02BUILD'!M$4:M$583,MATCH('02FOLK'!$AN27,'02BUILD'!$F$4:$F$583,0),1)</f>
        <v>4s &amp; 5s</v>
      </c>
      <c r="AU27" s="1">
        <f>INDEX('02BUILD'!T$4:T$583,MATCH('02FOLK'!$AN27,'02BUILD'!$F$4:$F$583,0),1)</f>
        <v>0</v>
      </c>
      <c r="AV27" s="1" t="e">
        <f>INDEX('02BUILD'!#REF!,MATCH('02FOLK'!$AN27,'02BUILD'!$F$4:$F$583,0),1)</f>
        <v>#REF!</v>
      </c>
      <c r="BA27" t="s">
        <v>16431</v>
      </c>
    </row>
    <row r="28" spans="1:63" hidden="1">
      <c r="A28" s="74">
        <v>383</v>
      </c>
      <c r="B28" s="253" t="s">
        <v>13921</v>
      </c>
      <c r="C28" s="680"/>
      <c r="D28" s="1"/>
      <c r="E28" s="32"/>
      <c r="F28" s="211"/>
      <c r="G28" s="468" t="s">
        <v>4089</v>
      </c>
      <c r="H28" s="1"/>
      <c r="I28" s="1"/>
      <c r="J28" s="1" t="s">
        <v>13922</v>
      </c>
      <c r="K28" s="43"/>
      <c r="L28" s="43"/>
      <c r="M28" s="43" t="s">
        <v>13930</v>
      </c>
      <c r="W28" s="42" t="s">
        <v>12328</v>
      </c>
      <c r="AI28" s="1"/>
      <c r="AL28" s="27" t="s">
        <v>3881</v>
      </c>
      <c r="AM28" s="1" t="s">
        <v>3907</v>
      </c>
      <c r="AN28" s="27" t="s">
        <v>1546</v>
      </c>
      <c r="AO28" s="1" t="s">
        <v>3932</v>
      </c>
      <c r="AP28" s="1" t="str">
        <f>INDEX('02BUILD'!I$4:I$583,MATCH('02FOLK'!$AN28,'02BUILD'!$F$4:$F$583,0),1)</f>
        <v>North</v>
      </c>
      <c r="AQ28" s="1" t="str">
        <f>INDEX('02BUILD'!H$4:H$583,MATCH('02FOLK'!$AN28,'02BUILD'!$F$4:$F$583,0),1)</f>
        <v>Irbryth Authamaun's residence</v>
      </c>
      <c r="AR28" s="1" t="str">
        <f>INDEX('02BUILD'!K$4:K$583,MATCH('02FOLK'!$AN28,'02BUILD'!$F$4:$F$583,0),1)</f>
        <v>business/row house</v>
      </c>
      <c r="AS28" s="1" t="str">
        <f>INDEX('02BUILD'!L$4:L$583,MATCH('02FOLK'!$AN28,'02BUILD'!$F$4:$F$583,0),1)</f>
        <v>B</v>
      </c>
      <c r="AT28" s="1">
        <f>INDEX('02BUILD'!M$4:M$583,MATCH('02FOLK'!$AN28,'02BUILD'!$F$4:$F$583,0),1)</f>
        <v>2</v>
      </c>
      <c r="AU28" s="1">
        <f>INDEX('02BUILD'!T$4:T$583,MATCH('02FOLK'!$AN28,'02BUILD'!$F$4:$F$583,0),1)</f>
        <v>0</v>
      </c>
      <c r="AV28" s="1" t="e">
        <f>INDEX('02BUILD'!#REF!,MATCH('02FOLK'!$AN28,'02BUILD'!$F$4:$F$583,0),1)</f>
        <v>#REF!</v>
      </c>
    </row>
    <row r="29" spans="1:63" hidden="1">
      <c r="A29" s="262">
        <v>20</v>
      </c>
      <c r="B29" s="253" t="s">
        <v>13166</v>
      </c>
      <c r="C29" s="680" t="s">
        <v>42</v>
      </c>
      <c r="D29" s="1"/>
      <c r="E29" s="32"/>
      <c r="F29" s="1"/>
      <c r="G29" s="1"/>
      <c r="H29" s="1"/>
      <c r="I29" s="1"/>
      <c r="J29" s="1" t="s">
        <v>13167</v>
      </c>
      <c r="K29" s="43"/>
      <c r="L29" s="43"/>
      <c r="M29" s="43"/>
      <c r="W29" s="42" t="s">
        <v>12329</v>
      </c>
      <c r="AG29" s="1"/>
      <c r="AH29" s="1"/>
      <c r="AI29" s="1"/>
      <c r="AL29" s="27" t="s">
        <v>3881</v>
      </c>
      <c r="AM29" s="1" t="s">
        <v>3893</v>
      </c>
      <c r="AN29" s="27" t="s">
        <v>1252</v>
      </c>
      <c r="AO29" s="1" t="s">
        <v>3933</v>
      </c>
      <c r="AP29" s="1" t="str">
        <f>INDEX('02BUILD'!I$4:I$583,MATCH('02FOLK'!$AN29,'02BUILD'!$F$4:$F$583,0),1)</f>
        <v>North</v>
      </c>
      <c r="AQ29" s="1" t="str">
        <f>INDEX('02BUILD'!H$4:H$583,MATCH('02FOLK'!$AN29,'02BUILD'!$F$4:$F$583,0),1)</f>
        <v>The Grinning Lion</v>
      </c>
      <c r="AR29" s="1" t="str">
        <f>INDEX('02BUILD'!K$4:K$583,MATCH('02FOLK'!$AN29,'02BUILD'!$F$4:$F$583,0),1)</f>
        <v>tavern</v>
      </c>
      <c r="AS29" s="1" t="str">
        <f>INDEX('02BUILD'!L$4:L$583,MATCH('02FOLK'!$AN29,'02BUILD'!$F$4:$F$583,0),1)</f>
        <v>C</v>
      </c>
      <c r="AT29" s="1">
        <f>INDEX('02BUILD'!M$4:M$583,MATCH('02FOLK'!$AN29,'02BUILD'!$F$4:$F$583,0),1)</f>
        <v>1</v>
      </c>
      <c r="AU29" s="1" t="str">
        <f>INDEX('02BUILD'!T$4:T$583,MATCH('02FOLK'!$AN29,'02BUILD'!$F$4:$F$583,0),1)</f>
        <v>The Grinning Lion is one of the taverns where a blind eye is turned to the smoking of illicit tobaccos and other mind-altering substances</v>
      </c>
      <c r="AV29" s="1" t="e">
        <f>INDEX('02BUILD'!#REF!,MATCH('02FOLK'!$AN29,'02BUILD'!$F$4:$F$583,0),1)</f>
        <v>#REF!</v>
      </c>
    </row>
    <row r="30" spans="1:63" hidden="1">
      <c r="A30" s="74">
        <v>21</v>
      </c>
      <c r="B30" s="253" t="s">
        <v>12936</v>
      </c>
      <c r="C30" s="680" t="s">
        <v>73</v>
      </c>
      <c r="D30" s="1"/>
      <c r="E30" s="32"/>
      <c r="F30" s="1"/>
      <c r="G30" s="1"/>
      <c r="H30" s="1"/>
      <c r="I30" s="1"/>
      <c r="J30" s="1"/>
      <c r="K30" s="43"/>
      <c r="L30" s="43"/>
      <c r="M30" s="43"/>
      <c r="W30" s="42" t="s">
        <v>12330</v>
      </c>
      <c r="AG30" s="1"/>
      <c r="AH30" s="1"/>
      <c r="AI30" s="1"/>
      <c r="AL30" s="27" t="s">
        <v>3903</v>
      </c>
      <c r="AM30" s="27" t="s">
        <v>3901</v>
      </c>
      <c r="AN30" s="27" t="s">
        <v>1546</v>
      </c>
      <c r="AO30" s="1" t="s">
        <v>4288</v>
      </c>
      <c r="AP30" s="1" t="str">
        <f>INDEX('02BUILD'!I$4:I$583,MATCH('02FOLK'!$AN30,'02BUILD'!$F$4:$F$583,0),1)</f>
        <v>North</v>
      </c>
      <c r="AQ30" s="1" t="str">
        <f>INDEX('02BUILD'!H$4:H$583,MATCH('02FOLK'!$AN30,'02BUILD'!$F$4:$F$583,0),1)</f>
        <v>Irbryth Authamaun's residence</v>
      </c>
      <c r="AR30" s="1" t="str">
        <f>INDEX('02BUILD'!K$4:K$583,MATCH('02FOLK'!$AN30,'02BUILD'!$F$4:$F$583,0),1)</f>
        <v>business/row house</v>
      </c>
      <c r="AS30" s="1" t="str">
        <f>INDEX('02BUILD'!L$4:L$583,MATCH('02FOLK'!$AN30,'02BUILD'!$F$4:$F$583,0),1)</f>
        <v>B</v>
      </c>
      <c r="AT30" s="1">
        <f>INDEX('02BUILD'!M$4:M$583,MATCH('02FOLK'!$AN30,'02BUILD'!$F$4:$F$583,0),1)</f>
        <v>2</v>
      </c>
      <c r="AU30" s="1">
        <f>INDEX('02BUILD'!T$4:T$583,MATCH('02FOLK'!$AN30,'02BUILD'!$F$4:$F$583,0),1)</f>
        <v>0</v>
      </c>
      <c r="AV30" s="1" t="e">
        <f>INDEX('02BUILD'!#REF!,MATCH('02FOLK'!$AN30,'02BUILD'!$F$4:$F$583,0),1)</f>
        <v>#REF!</v>
      </c>
      <c r="BK30" t="s">
        <v>16457</v>
      </c>
    </row>
    <row r="31" spans="1:63" hidden="1">
      <c r="A31" s="262">
        <v>520</v>
      </c>
      <c r="B31" s="253" t="s">
        <v>21416</v>
      </c>
      <c r="C31" s="680" t="s">
        <v>125</v>
      </c>
      <c r="D31" s="1"/>
      <c r="E31" s="32"/>
      <c r="F31" s="211"/>
      <c r="G31" s="1"/>
      <c r="H31" s="1"/>
      <c r="I31" s="699" t="s">
        <v>21417</v>
      </c>
      <c r="J31" s="1"/>
      <c r="K31" s="43"/>
      <c r="L31" s="43"/>
      <c r="M31" s="707"/>
      <c r="W31" s="42" t="s">
        <v>12331</v>
      </c>
      <c r="AG31" s="1"/>
      <c r="AH31" s="1"/>
      <c r="AI31" s="1"/>
      <c r="AL31" s="27" t="s">
        <v>3903</v>
      </c>
      <c r="AM31" s="27" t="s">
        <v>3902</v>
      </c>
      <c r="AN31" s="27" t="s">
        <v>1770</v>
      </c>
      <c r="AO31" s="1"/>
      <c r="AP31" s="1" t="str">
        <f>INDEX('02BUILD'!I$4:I$583,MATCH('02FOLK'!$AN31,'02BUILD'!$F$4:$F$583,0),1)</f>
        <v>Castle</v>
      </c>
      <c r="AQ31" s="1" t="str">
        <f>INDEX('02BUILD'!H$4:H$583,MATCH('02FOLK'!$AN31,'02BUILD'!$F$4:$F$583,0),1)</f>
        <v>New Olamn</v>
      </c>
      <c r="AR31" s="1" t="str">
        <f>INDEX('02BUILD'!K$4:K$583,MATCH('02FOLK'!$AN31,'02BUILD'!$F$4:$F$583,0),1)</f>
        <v>school</v>
      </c>
      <c r="AS31" s="1" t="str">
        <f>INDEX('02BUILD'!L$4:L$583,MATCH('02FOLK'!$AN31,'02BUILD'!$F$4:$F$583,0),1)</f>
        <v>A</v>
      </c>
      <c r="AT31" s="1">
        <f>INDEX('02BUILD'!M$4:M$583,MATCH('02FOLK'!$AN31,'02BUILD'!$F$4:$F$583,0),1)</f>
        <v>4</v>
      </c>
      <c r="AU31" s="1">
        <f>INDEX('02BUILD'!T$4:T$583,MATCH('02FOLK'!$AN31,'02BUILD'!$F$4:$F$583,0),1)</f>
        <v>0</v>
      </c>
      <c r="AV31" s="1" t="e">
        <f>INDEX('02BUILD'!#REF!,MATCH('02FOLK'!$AN31,'02BUILD'!$F$4:$F$583,0),1)</f>
        <v>#REF!</v>
      </c>
    </row>
    <row r="32" spans="1:63" hidden="1">
      <c r="A32" s="74">
        <v>22</v>
      </c>
      <c r="B32" s="253" t="s">
        <v>13111</v>
      </c>
      <c r="C32" s="680"/>
      <c r="D32" s="1"/>
      <c r="E32" s="32"/>
      <c r="F32" s="1"/>
      <c r="G32" s="1"/>
      <c r="H32" s="1"/>
      <c r="I32" s="1"/>
      <c r="J32" s="1" t="s">
        <v>13110</v>
      </c>
      <c r="K32" s="43"/>
      <c r="L32" s="43"/>
      <c r="M32" s="43" t="s">
        <v>13109</v>
      </c>
      <c r="W32" s="42" t="s">
        <v>12332</v>
      </c>
      <c r="AG32" s="1"/>
      <c r="AH32" s="1"/>
      <c r="AI32" s="1"/>
      <c r="AL32" s="27" t="s">
        <v>3900</v>
      </c>
      <c r="AM32" s="1" t="s">
        <v>3925</v>
      </c>
      <c r="AN32" s="1" t="s">
        <v>1299</v>
      </c>
      <c r="AO32" s="1" t="s">
        <v>4287</v>
      </c>
      <c r="AP32" s="1" t="str">
        <f>INDEX('02BUILD'!I$4:I$583,MATCH('02FOLK'!$AN32,'02BUILD'!$F$4:$F$583,0),1)</f>
        <v>Castle</v>
      </c>
      <c r="AQ32" s="1" t="str">
        <f>INDEX('02BUILD'!H$4:H$583,MATCH('02FOLK'!$AN32,'02BUILD'!$F$4:$F$583,0),1)</f>
        <v>Font of Knowledge</v>
      </c>
      <c r="AR32" s="1" t="str">
        <f>INDEX('02BUILD'!K$4:K$583,MATCH('02FOLK'!$AN32,'02BUILD'!$F$4:$F$583,0),1)</f>
        <v>temple</v>
      </c>
      <c r="AS32" s="1" t="str">
        <f>INDEX('02BUILD'!L$4:L$583,MATCH('02FOLK'!$AN32,'02BUILD'!$F$4:$F$583,0),1)</f>
        <v>B</v>
      </c>
      <c r="AT32" s="1">
        <f>INDEX('02BUILD'!M$4:M$583,MATCH('02FOLK'!$AN32,'02BUILD'!$F$4:$F$583,0),1)</f>
        <v>4</v>
      </c>
      <c r="AU32" s="1">
        <f>INDEX('02BUILD'!T$4:T$583,MATCH('02FOLK'!$AN32,'02BUILD'!$F$4:$F$583,0),1)</f>
        <v>0</v>
      </c>
      <c r="AV32" s="1" t="e">
        <f>INDEX('02BUILD'!#REF!,MATCH('02FOLK'!$AN32,'02BUILD'!$F$4:$F$583,0),1)</f>
        <v>#REF!</v>
      </c>
    </row>
    <row r="33" spans="1:48" hidden="1">
      <c r="A33" s="262">
        <v>23</v>
      </c>
      <c r="B33" s="253" t="s">
        <v>767</v>
      </c>
      <c r="C33" s="680"/>
      <c r="D33" s="1"/>
      <c r="E33" s="32"/>
      <c r="F33" s="1"/>
      <c r="H33" s="1"/>
      <c r="I33" s="1"/>
      <c r="J33" s="1"/>
      <c r="K33" s="43"/>
      <c r="L33" s="43"/>
      <c r="M33" s="43"/>
      <c r="W33" s="42" t="s">
        <v>12333</v>
      </c>
      <c r="AG33" s="1"/>
      <c r="AH33" s="1"/>
      <c r="AI33" s="1"/>
      <c r="AL33" s="27" t="s">
        <v>3900</v>
      </c>
      <c r="AM33" s="1" t="s">
        <v>4286</v>
      </c>
      <c r="AN33" s="1" t="s">
        <v>1424</v>
      </c>
      <c r="AO33" s="1" t="s">
        <v>3924</v>
      </c>
      <c r="AP33" s="1" t="str">
        <f>INDEX('02BUILD'!I$4:I$583,MATCH('02FOLK'!$AN33,'02BUILD'!$F$4:$F$583,0),1)</f>
        <v>Dock</v>
      </c>
      <c r="AQ33" s="1" t="str">
        <f>INDEX('02BUILD'!H$4:H$583,MATCH('02FOLK'!$AN33,'02BUILD'!$F$4:$F$583,0),1)</f>
        <v>Selûne’s Smile</v>
      </c>
      <c r="AR33" s="1" t="str">
        <f>INDEX('02BUILD'!K$4:K$583,MATCH('02FOLK'!$AN33,'02BUILD'!$F$4:$F$583,0),1)</f>
        <v>tavern</v>
      </c>
      <c r="AS33" s="1" t="str">
        <f>INDEX('02BUILD'!L$4:L$583,MATCH('02FOLK'!$AN33,'02BUILD'!$F$4:$F$583,0),1)</f>
        <v>C</v>
      </c>
      <c r="AT33" s="1">
        <f>INDEX('02BUILD'!M$4:M$583,MATCH('02FOLK'!$AN33,'02BUILD'!$F$4:$F$583,0),1)</f>
        <v>2</v>
      </c>
      <c r="AU33" s="1">
        <f>INDEX('02BUILD'!T$4:T$583,MATCH('02FOLK'!$AN33,'02BUILD'!$F$4:$F$583,0),1)</f>
        <v>0</v>
      </c>
      <c r="AV33" s="1" t="e">
        <f>INDEX('02BUILD'!#REF!,MATCH('02FOLK'!$AN33,'02BUILD'!$F$4:$F$583,0),1)</f>
        <v>#REF!</v>
      </c>
    </row>
    <row r="34" spans="1:48" hidden="1">
      <c r="A34" s="74">
        <v>514</v>
      </c>
      <c r="B34" s="253" t="s">
        <v>20446</v>
      </c>
      <c r="C34" s="680" t="s">
        <v>20447</v>
      </c>
      <c r="D34" s="1"/>
      <c r="E34" s="32"/>
      <c r="F34" s="211"/>
      <c r="G34" s="1"/>
      <c r="H34" s="1"/>
      <c r="I34" s="699" t="s">
        <v>21380</v>
      </c>
      <c r="J34" s="1"/>
      <c r="K34" s="43"/>
      <c r="L34" s="43"/>
      <c r="M34" s="707"/>
      <c r="W34" s="42" t="s">
        <v>12334</v>
      </c>
      <c r="AG34" s="1"/>
      <c r="AH34" s="1"/>
      <c r="AI34" s="1"/>
      <c r="AL34" s="27" t="s">
        <v>3900</v>
      </c>
      <c r="AM34" s="1" t="s">
        <v>4284</v>
      </c>
      <c r="AN34" s="27" t="s">
        <v>1261</v>
      </c>
      <c r="AO34" s="1" t="s">
        <v>4285</v>
      </c>
      <c r="AP34" s="1" t="str">
        <f>INDEX('02BUILD'!I$4:I$583,MATCH('02FOLK'!$AN34,'02BUILD'!$F$4:$F$583,0),1)</f>
        <v>Sea</v>
      </c>
      <c r="AQ34" s="1" t="str">
        <f>INDEX('02BUILD'!H$4:H$583,MATCH('02FOLK'!$AN34,'02BUILD'!$F$4:$F$583,0),1)</f>
        <v>Shrines of Nature</v>
      </c>
      <c r="AR34" s="1" t="str">
        <f>INDEX('02BUILD'!K$4:K$583,MATCH('02FOLK'!$AN34,'02BUILD'!$F$4:$F$583,0),1)</f>
        <v>temple</v>
      </c>
      <c r="AS34" s="1" t="str">
        <f>INDEX('02BUILD'!L$4:L$583,MATCH('02FOLK'!$AN34,'02BUILD'!$F$4:$F$583,0),1)</f>
        <v>B</v>
      </c>
      <c r="AT34" s="1" t="str">
        <f>INDEX('02BUILD'!M$4:M$583,MATCH('02FOLK'!$AN34,'02BUILD'!$F$4:$F$583,0),1)</f>
        <v>2s</v>
      </c>
      <c r="AU34" s="1">
        <f>INDEX('02BUILD'!T$4:T$583,MATCH('02FOLK'!$AN34,'02BUILD'!$F$4:$F$583,0),1)</f>
        <v>0</v>
      </c>
      <c r="AV34" s="1" t="e">
        <f>INDEX('02BUILD'!#REF!,MATCH('02FOLK'!$AN34,'02BUILD'!$F$4:$F$583,0),1)</f>
        <v>#REF!</v>
      </c>
    </row>
    <row r="35" spans="1:48" hidden="1">
      <c r="A35" s="262">
        <v>480</v>
      </c>
      <c r="B35" s="253" t="s">
        <v>17119</v>
      </c>
      <c r="C35" s="680" t="s">
        <v>199</v>
      </c>
      <c r="D35" s="1"/>
      <c r="E35" s="32"/>
      <c r="F35" s="211"/>
      <c r="G35" s="1"/>
      <c r="H35" s="1"/>
      <c r="I35" s="1" t="s">
        <v>17120</v>
      </c>
      <c r="J35" s="1"/>
      <c r="K35" s="43"/>
      <c r="L35" s="43"/>
      <c r="M35" s="43"/>
      <c r="W35" s="42" t="s">
        <v>12335</v>
      </c>
      <c r="AG35" s="1"/>
      <c r="AH35" s="1"/>
      <c r="AI35" s="1"/>
      <c r="AL35" s="27" t="s">
        <v>3900</v>
      </c>
      <c r="AM35" s="1" t="s">
        <v>4282</v>
      </c>
      <c r="AN35" s="1" t="s">
        <v>1433</v>
      </c>
      <c r="AO35" s="1" t="s">
        <v>4283</v>
      </c>
      <c r="AP35" s="1" t="str">
        <f>INDEX('02BUILD'!I$4:I$583,MATCH('02FOLK'!$AN35,'02BUILD'!$F$4:$F$583,0),1)</f>
        <v>Dock</v>
      </c>
      <c r="AQ35" s="1" t="str">
        <f>INDEX('02BUILD'!H$4:H$583,MATCH('02FOLK'!$AN35,'02BUILD'!$F$4:$F$583,0),1)</f>
        <v>Warm Beds Imm</v>
      </c>
      <c r="AR35" s="1" t="str">
        <f>INDEX('02BUILD'!K$4:K$583,MATCH('02FOLK'!$AN35,'02BUILD'!$F$4:$F$583,0),1)</f>
        <v>inn</v>
      </c>
      <c r="AS35" s="1" t="str">
        <f>INDEX('02BUILD'!L$4:L$583,MATCH('02FOLK'!$AN35,'02BUILD'!$F$4:$F$583,0),1)</f>
        <v>C</v>
      </c>
      <c r="AT35" s="1">
        <f>INDEX('02BUILD'!M$4:M$583,MATCH('02FOLK'!$AN35,'02BUILD'!$F$4:$F$583,0),1)</f>
        <v>3</v>
      </c>
      <c r="AU35" s="1">
        <f>INDEX('02BUILD'!T$4:T$583,MATCH('02FOLK'!$AN35,'02BUILD'!$F$4:$F$583,0),1)</f>
        <v>0</v>
      </c>
      <c r="AV35" s="1" t="e">
        <f>INDEX('02BUILD'!#REF!,MATCH('02FOLK'!$AN35,'02BUILD'!$F$4:$F$583,0),1)</f>
        <v>#REF!</v>
      </c>
    </row>
    <row r="36" spans="1:48" hidden="1">
      <c r="A36" s="74">
        <v>24</v>
      </c>
      <c r="B36" s="253" t="s">
        <v>12389</v>
      </c>
      <c r="C36" s="680" t="s">
        <v>199</v>
      </c>
      <c r="D36" s="1"/>
      <c r="E36" s="32"/>
      <c r="F36" s="1"/>
      <c r="G36" s="1"/>
      <c r="H36" s="1"/>
      <c r="I36" s="1"/>
      <c r="J36" s="1"/>
      <c r="K36" s="43"/>
      <c r="L36" s="43"/>
      <c r="M36" s="43"/>
      <c r="W36" s="42" t="s">
        <v>12336</v>
      </c>
      <c r="AG36" s="1"/>
      <c r="AH36" s="1"/>
      <c r="AI36" s="1"/>
      <c r="AL36" s="27" t="s">
        <v>3918</v>
      </c>
      <c r="AM36" s="27" t="s">
        <v>3897</v>
      </c>
      <c r="AN36" s="1" t="s">
        <v>1299</v>
      </c>
      <c r="AO36" s="1" t="s">
        <v>4281</v>
      </c>
      <c r="AP36" s="1" t="str">
        <f>INDEX('02BUILD'!I$4:I$583,MATCH('02FOLK'!$AN36,'02BUILD'!$F$4:$F$583,0),1)</f>
        <v>Castle</v>
      </c>
      <c r="AQ36" s="1" t="str">
        <f>INDEX('02BUILD'!H$4:H$583,MATCH('02FOLK'!$AN36,'02BUILD'!$F$4:$F$583,0),1)</f>
        <v>Font of Knowledge</v>
      </c>
      <c r="AR36" s="1" t="str">
        <f>INDEX('02BUILD'!K$4:K$583,MATCH('02FOLK'!$AN36,'02BUILD'!$F$4:$F$583,0),1)</f>
        <v>temple</v>
      </c>
      <c r="AS36" s="1" t="str">
        <f>INDEX('02BUILD'!L$4:L$583,MATCH('02FOLK'!$AN36,'02BUILD'!$F$4:$F$583,0),1)</f>
        <v>B</v>
      </c>
      <c r="AT36" s="1">
        <f>INDEX('02BUILD'!M$4:M$583,MATCH('02FOLK'!$AN36,'02BUILD'!$F$4:$F$583,0),1)</f>
        <v>4</v>
      </c>
      <c r="AU36" s="1">
        <f>INDEX('02BUILD'!T$4:T$583,MATCH('02FOLK'!$AN36,'02BUILD'!$F$4:$F$583,0),1)</f>
        <v>0</v>
      </c>
      <c r="AV36" s="1" t="e">
        <f>INDEX('02BUILD'!#REF!,MATCH('02FOLK'!$AN36,'02BUILD'!$F$4:$F$583,0),1)</f>
        <v>#REF!</v>
      </c>
    </row>
    <row r="37" spans="1:48" hidden="1">
      <c r="A37" s="262">
        <v>516</v>
      </c>
      <c r="B37" s="253" t="s">
        <v>21411</v>
      </c>
      <c r="C37" s="680" t="s">
        <v>176</v>
      </c>
      <c r="D37" s="1"/>
      <c r="E37" s="32"/>
      <c r="F37" s="211"/>
      <c r="G37" s="1"/>
      <c r="H37" s="1"/>
      <c r="I37" s="699"/>
      <c r="J37" s="1"/>
      <c r="K37" s="43"/>
      <c r="L37" s="43"/>
      <c r="M37" s="707"/>
      <c r="W37" s="42" t="s">
        <v>12337</v>
      </c>
      <c r="AG37" s="1"/>
      <c r="AH37" s="1"/>
      <c r="AI37" s="1"/>
      <c r="AL37" s="27" t="s">
        <v>3918</v>
      </c>
      <c r="AM37" s="1" t="s">
        <v>3898</v>
      </c>
      <c r="AN37" s="1" t="s">
        <v>496</v>
      </c>
      <c r="AO37" s="1" t="s">
        <v>4280</v>
      </c>
      <c r="AP37" s="1" t="str">
        <f>INDEX('02BUILD'!I$4:I$583,MATCH('02FOLK'!$AN37,'02BUILD'!$F$4:$F$583,0),1)</f>
        <v>Sea</v>
      </c>
      <c r="AQ37" s="1" t="str">
        <f>INDEX('02BUILD'!H$4:H$583,MATCH('02FOLK'!$AN37,'02BUILD'!$F$4:$F$583,0),1)</f>
        <v>Wine's Wisdom Hall</v>
      </c>
      <c r="AR37" s="1" t="str">
        <f>INDEX('02BUILD'!K$4:K$583,MATCH('02FOLK'!$AN37,'02BUILD'!$F$4:$F$583,0),1)</f>
        <v>noble villa</v>
      </c>
      <c r="AS37" s="1" t="str">
        <f>INDEX('02BUILD'!L$4:L$583,MATCH('02FOLK'!$AN37,'02BUILD'!$F$4:$F$583,0),1)</f>
        <v>A</v>
      </c>
      <c r="AT37" s="1" t="str">
        <f>INDEX('02BUILD'!M$4:M$583,MATCH('02FOLK'!$AN37,'02BUILD'!$F$4:$F$583,0),1)</f>
        <v>4s &amp; 5s</v>
      </c>
      <c r="AU37" s="1">
        <f>INDEX('02BUILD'!T$4:T$583,MATCH('02FOLK'!$AN37,'02BUILD'!$F$4:$F$583,0),1)</f>
        <v>0</v>
      </c>
      <c r="AV37" s="1" t="e">
        <f>INDEX('02BUILD'!#REF!,MATCH('02FOLK'!$AN37,'02BUILD'!$F$4:$F$583,0),1)</f>
        <v>#REF!</v>
      </c>
    </row>
    <row r="38" spans="1:48" hidden="1">
      <c r="A38" s="74">
        <v>25</v>
      </c>
      <c r="B38" s="253" t="s">
        <v>13008</v>
      </c>
      <c r="C38" s="680"/>
      <c r="D38" s="1"/>
      <c r="E38" s="32"/>
      <c r="F38" s="1"/>
      <c r="G38" s="1"/>
      <c r="H38" s="473" t="s">
        <v>12365</v>
      </c>
      <c r="I38" s="1" t="s">
        <v>20432</v>
      </c>
      <c r="J38" s="1" t="s">
        <v>13009</v>
      </c>
      <c r="K38" s="43"/>
      <c r="L38" s="43"/>
      <c r="M38" s="43" t="s">
        <v>12470</v>
      </c>
      <c r="AG38" s="1"/>
      <c r="AH38" s="1"/>
      <c r="AI38" s="1"/>
      <c r="AL38" s="27" t="s">
        <v>3918</v>
      </c>
      <c r="AM38" s="1" t="s">
        <v>3896</v>
      </c>
      <c r="AN38" s="1" t="s">
        <v>1770</v>
      </c>
      <c r="AO38" s="1"/>
      <c r="AP38" s="1" t="str">
        <f>INDEX('02BUILD'!I$4:I$583,MATCH('02FOLK'!$AN38,'02BUILD'!$F$4:$F$583,0),1)</f>
        <v>Castle</v>
      </c>
      <c r="AQ38" s="1" t="str">
        <f>INDEX('02BUILD'!H$4:H$583,MATCH('02FOLK'!$AN38,'02BUILD'!$F$4:$F$583,0),1)</f>
        <v>New Olamn</v>
      </c>
      <c r="AR38" s="1" t="str">
        <f>INDEX('02BUILD'!K$4:K$583,MATCH('02FOLK'!$AN38,'02BUILD'!$F$4:$F$583,0),1)</f>
        <v>school</v>
      </c>
      <c r="AS38" s="1" t="str">
        <f>INDEX('02BUILD'!L$4:L$583,MATCH('02FOLK'!$AN38,'02BUILD'!$F$4:$F$583,0),1)</f>
        <v>A</v>
      </c>
      <c r="AT38" s="1">
        <f>INDEX('02BUILD'!M$4:M$583,MATCH('02FOLK'!$AN38,'02BUILD'!$F$4:$F$583,0),1)</f>
        <v>4</v>
      </c>
      <c r="AU38" s="1">
        <f>INDEX('02BUILD'!T$4:T$583,MATCH('02FOLK'!$AN38,'02BUILD'!$F$4:$F$583,0),1)</f>
        <v>0</v>
      </c>
      <c r="AV38" s="1" t="e">
        <f>INDEX('02BUILD'!#REF!,MATCH('02FOLK'!$AN38,'02BUILD'!$F$4:$F$583,0),1)</f>
        <v>#REF!</v>
      </c>
    </row>
    <row r="39" spans="1:48" hidden="1">
      <c r="A39" s="262">
        <v>26</v>
      </c>
      <c r="B39" s="253" t="s">
        <v>21381</v>
      </c>
      <c r="C39" s="680" t="s">
        <v>72</v>
      </c>
      <c r="D39" s="1"/>
      <c r="E39" s="32"/>
      <c r="F39" s="1"/>
      <c r="G39" s="1"/>
      <c r="H39" s="1"/>
      <c r="I39" s="1"/>
      <c r="J39" s="1" t="s">
        <v>21382</v>
      </c>
      <c r="K39" s="43"/>
      <c r="L39" s="43"/>
      <c r="M39" s="43"/>
      <c r="AG39" s="1"/>
      <c r="AH39" s="1"/>
      <c r="AI39" s="1"/>
      <c r="AL39" s="27" t="s">
        <v>3882</v>
      </c>
      <c r="AM39" s="27" t="s">
        <v>3936</v>
      </c>
      <c r="AN39" s="1" t="s">
        <v>1754</v>
      </c>
      <c r="AO39" s="1" t="s">
        <v>3937</v>
      </c>
      <c r="AP39" s="1" t="str">
        <f>INDEX('02BUILD'!I$4:I$583,MATCH('02FOLK'!$AN39,'02BUILD'!$F$4:$F$583,0),1)</f>
        <v>Castle</v>
      </c>
      <c r="AQ39" s="1" t="str">
        <f>INDEX('02BUILD'!H$4:H$583,MATCH('02FOLK'!$AN39,'02BUILD'!$F$4:$F$583,0),1)</f>
        <v>Syndra Wands' Tower</v>
      </c>
      <c r="AR39" s="1" t="str">
        <f>INDEX('02BUILD'!K$4:K$583,MATCH('02FOLK'!$AN39,'02BUILD'!$F$4:$F$583,0),1)</f>
        <v>wizard's domicile</v>
      </c>
      <c r="AS39" s="1" t="str">
        <f>INDEX('02BUILD'!L$4:L$583,MATCH('02FOLK'!$AN39,'02BUILD'!$F$4:$F$583,0),1)</f>
        <v>B</v>
      </c>
      <c r="AT39" s="1">
        <f>INDEX('02BUILD'!M$4:M$583,MATCH('02FOLK'!$AN39,'02BUILD'!$F$4:$F$583,0),1)</f>
        <v>3</v>
      </c>
      <c r="AU39" s="1">
        <f>INDEX('02BUILD'!T$4:T$583,MATCH('02FOLK'!$AN39,'02BUILD'!$F$4:$F$583,0),1)</f>
        <v>0</v>
      </c>
      <c r="AV39" s="1" t="e">
        <f>INDEX('02BUILD'!#REF!,MATCH('02FOLK'!$AN39,'02BUILD'!$F$4:$F$583,0),1)</f>
        <v>#REF!</v>
      </c>
    </row>
    <row r="40" spans="1:48" hidden="1">
      <c r="A40" s="74">
        <v>27</v>
      </c>
      <c r="B40" s="253" t="s">
        <v>5072</v>
      </c>
      <c r="C40" s="680"/>
      <c r="D40" s="1"/>
      <c r="E40" s="32"/>
      <c r="F40" s="1"/>
      <c r="G40" s="468" t="s">
        <v>4089</v>
      </c>
      <c r="H40" s="1"/>
      <c r="I40" s="1"/>
      <c r="J40" s="1"/>
      <c r="K40" s="43"/>
      <c r="L40" s="43"/>
      <c r="M40" s="43"/>
      <c r="AG40" s="1"/>
      <c r="AH40" s="1"/>
      <c r="AI40" s="1"/>
      <c r="AL40" s="27" t="s">
        <v>3882</v>
      </c>
      <c r="AM40" s="1" t="s">
        <v>3934</v>
      </c>
      <c r="AN40" s="1" t="s">
        <v>1252</v>
      </c>
      <c r="AO40" s="1" t="s">
        <v>3935</v>
      </c>
      <c r="AP40" s="1" t="str">
        <f>INDEX('02BUILD'!I$4:I$583,MATCH('02FOLK'!$AN40,'02BUILD'!$F$4:$F$583,0),1)</f>
        <v>North</v>
      </c>
      <c r="AQ40" s="1" t="str">
        <f>INDEX('02BUILD'!H$4:H$583,MATCH('02FOLK'!$AN40,'02BUILD'!$F$4:$F$583,0),1)</f>
        <v>The Grinning Lion</v>
      </c>
      <c r="AR40" s="1" t="str">
        <f>INDEX('02BUILD'!K$4:K$583,MATCH('02FOLK'!$AN40,'02BUILD'!$F$4:$F$583,0),1)</f>
        <v>tavern</v>
      </c>
      <c r="AS40" s="1" t="str">
        <f>INDEX('02BUILD'!L$4:L$583,MATCH('02FOLK'!$AN40,'02BUILD'!$F$4:$F$583,0),1)</f>
        <v>C</v>
      </c>
      <c r="AT40" s="1">
        <f>INDEX('02BUILD'!M$4:M$583,MATCH('02FOLK'!$AN40,'02BUILD'!$F$4:$F$583,0),1)</f>
        <v>1</v>
      </c>
      <c r="AU40" s="1" t="str">
        <f>INDEX('02BUILD'!T$4:T$583,MATCH('02FOLK'!$AN40,'02BUILD'!$F$4:$F$583,0),1)</f>
        <v>The Grinning Lion is one of the taverns where a blind eye is turned to the smoking of illicit tobaccos and other mind-altering substances</v>
      </c>
      <c r="AV40" s="1" t="e">
        <f>INDEX('02BUILD'!#REF!,MATCH('02FOLK'!$AN40,'02BUILD'!$F$4:$F$583,0),1)</f>
        <v>#REF!</v>
      </c>
    </row>
    <row r="41" spans="1:48" ht="15.75" hidden="1">
      <c r="A41" s="262">
        <v>28</v>
      </c>
      <c r="B41" s="253" t="s">
        <v>12527</v>
      </c>
      <c r="C41" s="680"/>
      <c r="D41" s="1"/>
      <c r="E41" s="32"/>
      <c r="F41" s="1"/>
      <c r="G41" s="681" t="s">
        <v>13638</v>
      </c>
      <c r="H41" s="1"/>
      <c r="I41" s="1"/>
      <c r="J41" s="1" t="s">
        <v>13639</v>
      </c>
      <c r="K41" s="43"/>
      <c r="L41" s="43"/>
      <c r="M41" s="43" t="s">
        <v>12470</v>
      </c>
      <c r="AG41" s="1"/>
      <c r="AH41" s="1"/>
      <c r="AI41" s="1"/>
      <c r="AL41" s="27" t="s">
        <v>3882</v>
      </c>
      <c r="AM41" s="1" t="s">
        <v>4289</v>
      </c>
      <c r="AN41" s="1" t="s">
        <v>608</v>
      </c>
      <c r="AO41" s="1" t="s">
        <v>4290</v>
      </c>
      <c r="AP41" s="1" t="str">
        <f>INDEX('02BUILD'!I$4:I$583,MATCH('02FOLK'!$AN41,'02BUILD'!$F$4:$F$583,0),1)</f>
        <v>Sea</v>
      </c>
      <c r="AQ41" s="1" t="str">
        <f>INDEX('02BUILD'!H$4:H$583,MATCH('02FOLK'!$AN41,'02BUILD'!$F$4:$F$583,0),1)</f>
        <v>Scribeshall</v>
      </c>
      <c r="AR41" s="1" t="str">
        <f>INDEX('02BUILD'!K$4:K$583,MATCH('02FOLK'!$AN41,'02BUILD'!$F$4:$F$583,0),1)</f>
        <v>noble villa</v>
      </c>
      <c r="AS41" s="1" t="str">
        <f>INDEX('02BUILD'!L$4:L$583,MATCH('02FOLK'!$AN41,'02BUILD'!$F$4:$F$583,0),1)</f>
        <v>A</v>
      </c>
      <c r="AT41" s="1" t="str">
        <f>INDEX('02BUILD'!M$4:M$583,MATCH('02FOLK'!$AN41,'02BUILD'!$F$4:$F$583,0),1)</f>
        <v>1s &amp; 2s</v>
      </c>
      <c r="AU41" s="1">
        <f>INDEX('02BUILD'!T$4:T$583,MATCH('02FOLK'!$AN41,'02BUILD'!$F$4:$F$583,0),1)</f>
        <v>0</v>
      </c>
      <c r="AV41" s="1" t="e">
        <f>INDEX('02BUILD'!#REF!,MATCH('02FOLK'!$AN41,'02BUILD'!$F$4:$F$583,0),1)</f>
        <v>#REF!</v>
      </c>
    </row>
    <row r="42" spans="1:48" hidden="1">
      <c r="A42" s="74">
        <v>499</v>
      </c>
      <c r="B42" s="253" t="s">
        <v>19635</v>
      </c>
      <c r="C42" s="680"/>
      <c r="D42" s="1"/>
      <c r="E42" s="32"/>
      <c r="F42" s="211"/>
      <c r="G42" s="468" t="s">
        <v>20271</v>
      </c>
      <c r="H42" s="1"/>
      <c r="I42" s="1" t="s">
        <v>19636</v>
      </c>
      <c r="J42" s="1"/>
      <c r="K42" s="43"/>
      <c r="L42" s="43"/>
      <c r="M42" s="43" t="s">
        <v>19637</v>
      </c>
      <c r="AG42" s="1"/>
      <c r="AH42" s="1"/>
      <c r="AI42" s="1"/>
      <c r="AL42" s="27" t="s">
        <v>3882</v>
      </c>
      <c r="AM42" s="1" t="s">
        <v>3895</v>
      </c>
      <c r="AN42" s="1"/>
      <c r="AO42" s="1"/>
      <c r="AP42" s="1" t="e">
        <f>INDEX('02BUILD'!I$4:I$583,MATCH('02FOLK'!$AN42,'02BUILD'!$F$4:$F$583,0),1)</f>
        <v>#N/A</v>
      </c>
      <c r="AQ42" s="1" t="e">
        <f>INDEX('02BUILD'!H$4:H$583,MATCH('02FOLK'!$AN42,'02BUILD'!$F$4:$F$583,0),1)</f>
        <v>#N/A</v>
      </c>
      <c r="AR42" s="1" t="e">
        <f>INDEX('02BUILD'!K$4:K$583,MATCH('02FOLK'!$AN42,'02BUILD'!$F$4:$F$583,0),1)</f>
        <v>#N/A</v>
      </c>
      <c r="AS42" s="1" t="e">
        <f>INDEX('02BUILD'!L$4:L$583,MATCH('02FOLK'!$AN42,'02BUILD'!$F$4:$F$583,0),1)</f>
        <v>#N/A</v>
      </c>
      <c r="AT42" s="1" t="e">
        <f>INDEX('02BUILD'!M$4:M$583,MATCH('02FOLK'!$AN42,'02BUILD'!$F$4:$F$583,0),1)</f>
        <v>#N/A</v>
      </c>
      <c r="AU42" s="1" t="e">
        <f>INDEX('02BUILD'!T$4:T$583,MATCH('02FOLK'!$AN42,'02BUILD'!$F$4:$F$583,0),1)</f>
        <v>#N/A</v>
      </c>
      <c r="AV42" s="1" t="e">
        <f>INDEX('02BUILD'!#REF!,MATCH('02FOLK'!$AN42,'02BUILD'!$F$4:$F$583,0),1)</f>
        <v>#REF!</v>
      </c>
    </row>
    <row r="43" spans="1:48" hidden="1">
      <c r="A43" s="262">
        <v>540</v>
      </c>
      <c r="B43" s="253" t="s">
        <v>21445</v>
      </c>
      <c r="C43" s="680" t="s">
        <v>10</v>
      </c>
      <c r="D43" s="1"/>
      <c r="E43" s="32"/>
      <c r="F43" s="1"/>
      <c r="G43" s="1"/>
      <c r="H43" s="472" t="s">
        <v>12310</v>
      </c>
      <c r="I43" s="1"/>
      <c r="J43" s="1" t="s">
        <v>21447</v>
      </c>
      <c r="K43" s="43"/>
      <c r="L43" s="43"/>
      <c r="M43" s="43"/>
      <c r="AL43" s="27" t="s">
        <v>3883</v>
      </c>
      <c r="AM43" s="27" t="s">
        <v>4292</v>
      </c>
      <c r="AN43" s="1" t="s">
        <v>1299</v>
      </c>
      <c r="AO43" s="1" t="s">
        <v>4293</v>
      </c>
      <c r="AP43" s="1" t="str">
        <f>INDEX('02BUILD'!I$4:I$583,MATCH('02FOLK'!$AN43,'02BUILD'!$F$4:$F$583,0),1)</f>
        <v>Castle</v>
      </c>
      <c r="AQ43" s="1" t="str">
        <f>INDEX('02BUILD'!H$4:H$583,MATCH('02FOLK'!$AN43,'02BUILD'!$F$4:$F$583,0),1)</f>
        <v>Font of Knowledge</v>
      </c>
      <c r="AR43" s="1" t="str">
        <f>INDEX('02BUILD'!K$4:K$583,MATCH('02FOLK'!$AN43,'02BUILD'!$F$4:$F$583,0),1)</f>
        <v>temple</v>
      </c>
      <c r="AS43" s="1" t="str">
        <f>INDEX('02BUILD'!L$4:L$583,MATCH('02FOLK'!$AN43,'02BUILD'!$F$4:$F$583,0),1)</f>
        <v>B</v>
      </c>
      <c r="AT43" s="1">
        <f>INDEX('02BUILD'!M$4:M$583,MATCH('02FOLK'!$AN43,'02BUILD'!$F$4:$F$583,0),1)</f>
        <v>4</v>
      </c>
      <c r="AU43" s="1">
        <f>INDEX('02BUILD'!T$4:T$583,MATCH('02FOLK'!$AN43,'02BUILD'!$F$4:$F$583,0),1)</f>
        <v>0</v>
      </c>
      <c r="AV43" s="1" t="e">
        <f>INDEX('02BUILD'!#REF!,MATCH('02FOLK'!$AN43,'02BUILD'!$F$4:$F$583,0),1)</f>
        <v>#REF!</v>
      </c>
    </row>
    <row r="44" spans="1:48" hidden="1">
      <c r="A44" s="74">
        <v>441</v>
      </c>
      <c r="B44" s="253" t="s">
        <v>17016</v>
      </c>
      <c r="C44" s="680"/>
      <c r="D44" s="1"/>
      <c r="E44" s="32"/>
      <c r="F44" s="211"/>
      <c r="G44" s="1"/>
      <c r="H44" s="1"/>
      <c r="I44" s="1"/>
      <c r="J44" s="1" t="s">
        <v>17017</v>
      </c>
      <c r="K44" s="43"/>
      <c r="L44" s="43"/>
      <c r="M44" s="43"/>
      <c r="AL44" s="27" t="s">
        <v>3883</v>
      </c>
      <c r="AM44" s="1" t="s">
        <v>4291</v>
      </c>
      <c r="AN44" s="1" t="s">
        <v>1309</v>
      </c>
      <c r="AO44" s="1"/>
      <c r="AP44" s="1" t="str">
        <f>INDEX('02BUILD'!I$4:I$583,MATCH('02FOLK'!$AN44,'02BUILD'!$F$4:$F$583,0),1)</f>
        <v>Castle</v>
      </c>
      <c r="AQ44" s="1" t="str">
        <f>INDEX('02BUILD'!H$4:H$583,MATCH('02FOLK'!$AN44,'02BUILD'!$F$4:$F$583,0),1)</f>
        <v>Tower of Order</v>
      </c>
      <c r="AR44" s="1" t="str">
        <f>INDEX('02BUILD'!K$4:K$583,MATCH('02FOLK'!$AN44,'02BUILD'!$F$4:$F$583,0),1)</f>
        <v>guildhall</v>
      </c>
      <c r="AS44" s="1" t="str">
        <f>INDEX('02BUILD'!L$4:L$583,MATCH('02FOLK'!$AN44,'02BUILD'!$F$4:$F$583,0),1)</f>
        <v>B</v>
      </c>
      <c r="AT44" s="1">
        <f>INDEX('02BUILD'!M$4:M$583,MATCH('02FOLK'!$AN44,'02BUILD'!$F$4:$F$583,0),1)</f>
        <v>4</v>
      </c>
      <c r="AU44" s="1">
        <f>INDEX('02BUILD'!T$4:T$583,MATCH('02FOLK'!$AN44,'02BUILD'!$F$4:$F$583,0),1)</f>
        <v>0</v>
      </c>
      <c r="AV44" s="1" t="e">
        <f>INDEX('02BUILD'!#REF!,MATCH('02FOLK'!$AN44,'02BUILD'!$F$4:$F$583,0),1)</f>
        <v>#REF!</v>
      </c>
    </row>
    <row r="45" spans="1:48" hidden="1">
      <c r="A45" s="262">
        <v>29</v>
      </c>
      <c r="B45" s="253" t="s">
        <v>13640</v>
      </c>
      <c r="C45" s="680" t="s">
        <v>34</v>
      </c>
      <c r="D45" s="1"/>
      <c r="E45" s="32"/>
      <c r="F45" s="1"/>
      <c r="G45" s="1"/>
      <c r="H45" s="1"/>
      <c r="I45" s="1"/>
      <c r="J45" s="1" t="s">
        <v>13641</v>
      </c>
      <c r="K45" s="43"/>
      <c r="L45" s="43"/>
      <c r="M45" s="43" t="s">
        <v>12470</v>
      </c>
      <c r="AL45" s="27" t="s">
        <v>3883</v>
      </c>
      <c r="AM45" s="1" t="s">
        <v>3906</v>
      </c>
      <c r="AN45" s="1" t="s">
        <v>1854</v>
      </c>
      <c r="AO45" s="1" t="s">
        <v>4294</v>
      </c>
      <c r="AP45" s="1" t="e">
        <f>INDEX('02BUILD'!I$4:I$583,MATCH('02FOLK'!$AN45,'02BUILD'!$F$4:$F$583,0),1)</f>
        <v>#N/A</v>
      </c>
      <c r="AQ45" s="1" t="e">
        <f>INDEX('02BUILD'!H$4:H$583,MATCH('02FOLK'!$AN45,'02BUILD'!$F$4:$F$583,0),1)</f>
        <v>#N/A</v>
      </c>
      <c r="AR45" s="1" t="e">
        <f>INDEX('02BUILD'!K$4:K$583,MATCH('02FOLK'!$AN45,'02BUILD'!$F$4:$F$583,0),1)</f>
        <v>#N/A</v>
      </c>
      <c r="AS45" s="1" t="e">
        <f>INDEX('02BUILD'!L$4:L$583,MATCH('02FOLK'!$AN45,'02BUILD'!$F$4:$F$583,0),1)</f>
        <v>#N/A</v>
      </c>
      <c r="AT45" s="1" t="e">
        <f>INDEX('02BUILD'!M$4:M$583,MATCH('02FOLK'!$AN45,'02BUILD'!$F$4:$F$583,0),1)</f>
        <v>#N/A</v>
      </c>
      <c r="AU45" s="1" t="e">
        <f>INDEX('02BUILD'!T$4:T$583,MATCH('02FOLK'!$AN45,'02BUILD'!$F$4:$F$583,0),1)</f>
        <v>#N/A</v>
      </c>
      <c r="AV45" s="1" t="e">
        <f>INDEX('02BUILD'!#REF!,MATCH('02FOLK'!$AN45,'02BUILD'!$F$4:$F$583,0),1)</f>
        <v>#REF!</v>
      </c>
    </row>
    <row r="46" spans="1:48" hidden="1">
      <c r="A46" s="74">
        <v>419</v>
      </c>
      <c r="B46" s="253" t="s">
        <v>16869</v>
      </c>
      <c r="C46" s="680" t="s">
        <v>186</v>
      </c>
      <c r="D46" s="1"/>
      <c r="E46" s="32"/>
      <c r="F46" s="211"/>
      <c r="G46" s="1"/>
      <c r="H46" s="1"/>
      <c r="I46" s="1"/>
      <c r="J46" s="1"/>
      <c r="K46" s="43"/>
      <c r="L46" s="43"/>
      <c r="M46" s="43"/>
    </row>
    <row r="47" spans="1:48" hidden="1">
      <c r="A47" s="262">
        <v>30</v>
      </c>
      <c r="B47" s="253" t="s">
        <v>12462</v>
      </c>
      <c r="C47" s="680"/>
      <c r="D47" s="1"/>
      <c r="E47" s="32"/>
      <c r="F47" s="1"/>
      <c r="G47" s="1"/>
      <c r="H47" s="1"/>
      <c r="I47" s="1"/>
      <c r="J47" s="1" t="s">
        <v>13642</v>
      </c>
      <c r="K47" s="43"/>
      <c r="L47" s="43"/>
      <c r="M47" s="43" t="s">
        <v>12470</v>
      </c>
    </row>
    <row r="48" spans="1:48" hidden="1">
      <c r="A48" s="74">
        <v>31</v>
      </c>
      <c r="B48" s="253" t="s">
        <v>13528</v>
      </c>
      <c r="C48" s="680"/>
      <c r="D48" s="1"/>
      <c r="E48" s="32"/>
      <c r="F48" s="1"/>
      <c r="G48" s="1"/>
      <c r="H48" s="1"/>
      <c r="I48" s="1"/>
      <c r="J48" s="1" t="s">
        <v>21395</v>
      </c>
      <c r="K48" s="43" t="s">
        <v>13529</v>
      </c>
      <c r="L48" s="43"/>
      <c r="M48" s="43" t="s">
        <v>13622</v>
      </c>
    </row>
    <row r="49" spans="1:13" hidden="1">
      <c r="A49" s="262">
        <v>387</v>
      </c>
      <c r="B49" s="253" t="s">
        <v>13931</v>
      </c>
      <c r="C49" s="680"/>
      <c r="D49" s="1"/>
      <c r="E49" s="32"/>
      <c r="F49" s="211"/>
      <c r="G49" s="468" t="s">
        <v>4089</v>
      </c>
      <c r="H49" s="1"/>
      <c r="I49" s="1"/>
      <c r="J49" s="1" t="s">
        <v>13932</v>
      </c>
      <c r="K49" s="43"/>
      <c r="L49" s="43"/>
      <c r="M49" s="43" t="s">
        <v>13933</v>
      </c>
    </row>
    <row r="50" spans="1:13" hidden="1">
      <c r="A50" s="74">
        <v>528</v>
      </c>
      <c r="B50" s="253" t="s">
        <v>21614</v>
      </c>
      <c r="C50" s="680"/>
      <c r="D50" s="1"/>
      <c r="E50" s="32"/>
      <c r="F50" s="211"/>
      <c r="G50" s="1"/>
      <c r="H50" s="1"/>
      <c r="I50" s="699"/>
      <c r="J50" s="1" t="s">
        <v>21615</v>
      </c>
      <c r="K50" s="43"/>
      <c r="L50" s="43"/>
      <c r="M50" s="707"/>
    </row>
    <row r="51" spans="1:13" hidden="1">
      <c r="A51" s="262">
        <v>542</v>
      </c>
      <c r="B51" s="253" t="s">
        <v>21458</v>
      </c>
      <c r="C51" s="680"/>
      <c r="D51" s="1"/>
      <c r="E51" s="32"/>
      <c r="F51" s="1"/>
      <c r="G51" s="1"/>
      <c r="H51" s="1"/>
      <c r="I51" s="1"/>
      <c r="J51" s="1"/>
      <c r="K51" s="43"/>
      <c r="L51" s="43"/>
      <c r="M51" s="43"/>
    </row>
    <row r="52" spans="1:13" hidden="1">
      <c r="A52" s="74">
        <v>485</v>
      </c>
      <c r="B52" s="253" t="s">
        <v>21408</v>
      </c>
      <c r="C52" s="680" t="s">
        <v>176</v>
      </c>
      <c r="D52" s="1"/>
      <c r="E52" s="32"/>
      <c r="F52" s="211"/>
      <c r="G52" s="1"/>
      <c r="H52" s="1"/>
      <c r="I52" s="1" t="s">
        <v>21409</v>
      </c>
      <c r="J52" s="1"/>
      <c r="K52" s="43"/>
      <c r="L52" s="43"/>
      <c r="M52" s="43"/>
    </row>
    <row r="53" spans="1:13" hidden="1">
      <c r="A53" s="262">
        <v>445</v>
      </c>
      <c r="B53" s="253" t="s">
        <v>17031</v>
      </c>
      <c r="C53" s="680"/>
      <c r="D53" s="1"/>
      <c r="E53" s="32"/>
      <c r="F53" s="211"/>
      <c r="G53" s="1"/>
      <c r="H53" s="1"/>
      <c r="I53" s="1"/>
      <c r="J53" s="1" t="s">
        <v>17032</v>
      </c>
      <c r="K53" s="43"/>
      <c r="L53" s="43"/>
      <c r="M53" s="43"/>
    </row>
    <row r="54" spans="1:13" hidden="1">
      <c r="A54" s="74">
        <v>32</v>
      </c>
      <c r="B54" s="253" t="s">
        <v>12594</v>
      </c>
      <c r="C54" s="680"/>
      <c r="D54" s="1"/>
      <c r="E54" s="32"/>
      <c r="F54" s="1"/>
      <c r="G54" s="1"/>
      <c r="H54" s="1"/>
      <c r="I54" s="1"/>
      <c r="J54" s="1" t="s">
        <v>13092</v>
      </c>
      <c r="K54" s="43"/>
      <c r="L54" s="43"/>
      <c r="M54" s="43" t="s">
        <v>12470</v>
      </c>
    </row>
    <row r="55" spans="1:13" hidden="1">
      <c r="A55" s="262">
        <v>483</v>
      </c>
      <c r="B55" s="253" t="s">
        <v>17134</v>
      </c>
      <c r="C55" s="680"/>
      <c r="D55" s="1"/>
      <c r="E55" s="32"/>
      <c r="F55" s="211"/>
      <c r="G55" s="685" t="s">
        <v>17136</v>
      </c>
      <c r="H55" s="1"/>
      <c r="I55" s="1" t="s">
        <v>17135</v>
      </c>
      <c r="J55" s="1"/>
      <c r="K55" s="43"/>
      <c r="L55" s="43"/>
      <c r="M55" s="43"/>
    </row>
    <row r="56" spans="1:13" hidden="1">
      <c r="A56" s="74">
        <v>33</v>
      </c>
      <c r="B56" s="253" t="s">
        <v>12437</v>
      </c>
      <c r="C56" s="680"/>
      <c r="D56" s="1"/>
      <c r="E56" s="32"/>
      <c r="F56" s="1"/>
      <c r="G56" s="1"/>
      <c r="H56" s="1"/>
      <c r="I56" s="1"/>
      <c r="J56" s="1"/>
      <c r="K56" s="43"/>
      <c r="L56" s="43"/>
      <c r="M56" s="43" t="s">
        <v>12470</v>
      </c>
    </row>
    <row r="57" spans="1:13" hidden="1">
      <c r="A57" s="262">
        <v>34</v>
      </c>
      <c r="B57" s="253" t="s">
        <v>12510</v>
      </c>
      <c r="C57" s="680"/>
      <c r="D57" s="1"/>
      <c r="E57" s="32"/>
      <c r="F57" s="211" t="s">
        <v>3866</v>
      </c>
      <c r="G57" s="1"/>
      <c r="H57" s="1"/>
      <c r="I57" s="1"/>
      <c r="J57" s="1" t="s">
        <v>13570</v>
      </c>
      <c r="K57" s="43"/>
      <c r="L57" s="43"/>
      <c r="M57" s="43" t="s">
        <v>12470</v>
      </c>
    </row>
    <row r="58" spans="1:13" hidden="1">
      <c r="A58" s="74">
        <v>35</v>
      </c>
      <c r="B58" s="253" t="s">
        <v>9264</v>
      </c>
      <c r="C58" s="680" t="s">
        <v>116</v>
      </c>
      <c r="D58" s="1"/>
      <c r="E58" s="32"/>
      <c r="F58" s="211"/>
      <c r="G58" s="468" t="s">
        <v>4089</v>
      </c>
      <c r="H58" s="1"/>
      <c r="I58" s="1"/>
      <c r="J58" s="1"/>
      <c r="K58" s="43"/>
      <c r="L58" s="43"/>
      <c r="M58" s="43"/>
    </row>
    <row r="59" spans="1:13" hidden="1">
      <c r="A59" s="262">
        <v>496</v>
      </c>
      <c r="B59" s="253" t="s">
        <v>20275</v>
      </c>
      <c r="C59" s="680"/>
      <c r="D59" s="1"/>
      <c r="E59" s="32"/>
      <c r="F59" s="211"/>
      <c r="G59" s="468" t="s">
        <v>20271</v>
      </c>
      <c r="H59" s="1"/>
      <c r="I59" s="1" t="s">
        <v>20276</v>
      </c>
      <c r="J59" s="1"/>
      <c r="K59" s="43"/>
      <c r="L59" s="43"/>
      <c r="M59" s="43"/>
    </row>
    <row r="60" spans="1:13" hidden="1">
      <c r="A60" s="74">
        <v>37</v>
      </c>
      <c r="B60" s="253" t="s">
        <v>12420</v>
      </c>
      <c r="C60" s="680"/>
      <c r="D60" s="1"/>
      <c r="E60" s="32"/>
      <c r="F60" s="211" t="s">
        <v>3872</v>
      </c>
      <c r="G60" s="1"/>
      <c r="H60" s="1"/>
      <c r="I60" s="1"/>
      <c r="J60" s="1" t="s">
        <v>13595</v>
      </c>
      <c r="K60" s="1"/>
      <c r="L60" s="43"/>
      <c r="M60" s="43" t="s">
        <v>12470</v>
      </c>
    </row>
    <row r="61" spans="1:13" hidden="1">
      <c r="A61" s="262">
        <v>38</v>
      </c>
      <c r="B61" s="253" t="s">
        <v>12529</v>
      </c>
      <c r="C61" s="680"/>
      <c r="D61" s="1"/>
      <c r="E61" s="32"/>
      <c r="F61" s="211"/>
      <c r="G61" s="1"/>
      <c r="H61" s="1"/>
      <c r="I61" s="1"/>
      <c r="J61" s="1"/>
      <c r="K61" s="43"/>
      <c r="L61" s="43"/>
      <c r="M61" s="43" t="s">
        <v>12470</v>
      </c>
    </row>
    <row r="62" spans="1:13" hidden="1">
      <c r="A62" s="74">
        <v>423</v>
      </c>
      <c r="B62" s="253" t="s">
        <v>16934</v>
      </c>
      <c r="C62" s="680"/>
      <c r="D62" s="1"/>
      <c r="E62" s="32" t="s">
        <v>16938</v>
      </c>
      <c r="F62" s="211"/>
      <c r="G62" s="1"/>
      <c r="H62" s="1"/>
      <c r="I62" s="1"/>
      <c r="J62" s="1" t="s">
        <v>16930</v>
      </c>
      <c r="K62" s="43"/>
      <c r="L62" s="43"/>
      <c r="M62" s="43"/>
    </row>
    <row r="63" spans="1:13" hidden="1">
      <c r="A63" s="262">
        <v>39</v>
      </c>
      <c r="B63" s="253" t="s">
        <v>12423</v>
      </c>
      <c r="C63" s="680"/>
      <c r="D63" s="1"/>
      <c r="E63" s="32"/>
      <c r="F63" s="211"/>
      <c r="G63" s="1"/>
      <c r="H63" s="473" t="s">
        <v>12084</v>
      </c>
      <c r="I63" s="1"/>
      <c r="J63" s="1" t="s">
        <v>13062</v>
      </c>
      <c r="K63" s="43"/>
      <c r="L63" s="43"/>
      <c r="M63" s="43" t="s">
        <v>12470</v>
      </c>
    </row>
    <row r="64" spans="1:13" hidden="1">
      <c r="A64" s="74">
        <v>444</v>
      </c>
      <c r="B64" s="253" t="s">
        <v>17028</v>
      </c>
      <c r="C64" s="680"/>
      <c r="D64" s="1"/>
      <c r="E64" s="32" t="s">
        <v>339</v>
      </c>
      <c r="F64" s="211"/>
      <c r="G64" s="1"/>
      <c r="H64" s="1"/>
      <c r="I64" s="1"/>
      <c r="J64" s="1" t="s">
        <v>17029</v>
      </c>
      <c r="K64" s="43"/>
      <c r="L64" s="43"/>
      <c r="M64" s="43"/>
    </row>
    <row r="65" spans="1:13" hidden="1">
      <c r="A65" s="262">
        <v>40</v>
      </c>
      <c r="B65" s="253" t="s">
        <v>5808</v>
      </c>
      <c r="C65" s="680"/>
      <c r="D65" s="1"/>
      <c r="E65" s="32"/>
      <c r="F65" s="211"/>
      <c r="G65" s="468" t="s">
        <v>4089</v>
      </c>
      <c r="H65" s="1"/>
      <c r="I65" s="1"/>
      <c r="J65" s="1"/>
      <c r="K65" s="43"/>
      <c r="L65" s="43"/>
      <c r="M65" s="43"/>
    </row>
    <row r="66" spans="1:13" hidden="1">
      <c r="A66" s="74">
        <v>41</v>
      </c>
      <c r="B66" s="253" t="s">
        <v>13162</v>
      </c>
      <c r="C66" s="680" t="s">
        <v>19</v>
      </c>
      <c r="D66" s="1"/>
      <c r="E66" s="32"/>
      <c r="F66" s="211"/>
      <c r="G66" s="1"/>
      <c r="H66" s="1"/>
      <c r="I66" s="1"/>
      <c r="J66" s="1" t="s">
        <v>13163</v>
      </c>
      <c r="K66" s="43"/>
      <c r="L66" s="43"/>
      <c r="M66" s="43"/>
    </row>
    <row r="67" spans="1:13" hidden="1">
      <c r="A67" s="262">
        <v>42</v>
      </c>
      <c r="B67" s="253" t="s">
        <v>12484</v>
      </c>
      <c r="C67" s="680"/>
      <c r="D67" s="1"/>
      <c r="E67" s="32"/>
      <c r="F67" s="211"/>
      <c r="G67" s="1"/>
      <c r="H67" s="1"/>
      <c r="I67" s="1" t="s">
        <v>13683</v>
      </c>
      <c r="J67" s="1"/>
      <c r="K67" s="43"/>
      <c r="L67" s="43"/>
      <c r="M67" s="43" t="s">
        <v>13621</v>
      </c>
    </row>
    <row r="68" spans="1:13" hidden="1">
      <c r="A68" s="74">
        <v>455</v>
      </c>
      <c r="B68" s="253" t="s">
        <v>17049</v>
      </c>
      <c r="C68" s="680"/>
      <c r="D68" s="1"/>
      <c r="E68" s="32"/>
      <c r="F68" s="211"/>
      <c r="G68" s="1"/>
      <c r="H68" s="1"/>
      <c r="I68" s="1" t="s">
        <v>17056</v>
      </c>
      <c r="J68" s="1" t="s">
        <v>17050</v>
      </c>
      <c r="K68" s="43"/>
      <c r="L68" s="43"/>
      <c r="M68" s="43"/>
    </row>
    <row r="69" spans="1:13" hidden="1">
      <c r="A69" s="262">
        <v>43</v>
      </c>
      <c r="B69" s="253" t="s">
        <v>12400</v>
      </c>
      <c r="C69" s="680" t="s">
        <v>12399</v>
      </c>
      <c r="D69" s="1"/>
      <c r="E69" s="32"/>
      <c r="F69" s="211"/>
      <c r="G69" s="1"/>
      <c r="H69" s="225"/>
      <c r="I69" s="1"/>
      <c r="J69" s="1"/>
      <c r="K69" s="43"/>
      <c r="L69" s="43"/>
      <c r="M69" s="43"/>
    </row>
    <row r="70" spans="1:13" hidden="1">
      <c r="A70" s="74">
        <v>44</v>
      </c>
      <c r="B70" s="253" t="s">
        <v>13135</v>
      </c>
      <c r="C70" s="680"/>
      <c r="D70" s="1"/>
      <c r="E70" s="32"/>
      <c r="F70" s="211"/>
      <c r="G70" s="1"/>
      <c r="H70" s="1"/>
      <c r="I70" s="1"/>
      <c r="J70" t="s">
        <v>13115</v>
      </c>
      <c r="K70" s="43"/>
      <c r="L70" s="43"/>
      <c r="M70" s="43" t="s">
        <v>13109</v>
      </c>
    </row>
    <row r="71" spans="1:13" hidden="1">
      <c r="A71" s="262">
        <v>45</v>
      </c>
      <c r="B71" s="253" t="s">
        <v>13127</v>
      </c>
      <c r="C71" s="680"/>
      <c r="D71" s="1"/>
      <c r="E71" s="784" t="s">
        <v>12385</v>
      </c>
      <c r="F71" s="211"/>
      <c r="G71" s="1"/>
      <c r="H71" s="475" t="s">
        <v>12364</v>
      </c>
      <c r="I71" s="1"/>
      <c r="J71" s="1" t="s">
        <v>18643</v>
      </c>
      <c r="K71" s="43"/>
      <c r="L71" s="43"/>
      <c r="M71" s="43"/>
    </row>
    <row r="72" spans="1:13" hidden="1">
      <c r="A72" s="74">
        <v>545</v>
      </c>
      <c r="B72" s="253" t="s">
        <v>21461</v>
      </c>
      <c r="C72" s="680"/>
      <c r="D72" s="1"/>
      <c r="E72" s="32"/>
      <c r="F72" s="1"/>
      <c r="G72" s="1"/>
      <c r="H72" s="1"/>
      <c r="I72" s="1"/>
      <c r="J72" s="1"/>
      <c r="K72" s="43"/>
      <c r="L72" s="43"/>
      <c r="M72" s="43"/>
    </row>
    <row r="73" spans="1:13" hidden="1">
      <c r="A73" s="262">
        <v>46</v>
      </c>
      <c r="B73" s="253" t="s">
        <v>12469</v>
      </c>
      <c r="C73" s="680"/>
      <c r="D73" s="1"/>
      <c r="E73" s="32"/>
      <c r="F73" s="211"/>
      <c r="G73" s="1"/>
      <c r="H73" s="1"/>
      <c r="I73" s="1" t="s">
        <v>13654</v>
      </c>
      <c r="J73" s="1" t="s">
        <v>13655</v>
      </c>
      <c r="K73" s="43"/>
      <c r="L73" s="43"/>
      <c r="M73" s="43" t="s">
        <v>12470</v>
      </c>
    </row>
    <row r="74" spans="1:13" hidden="1">
      <c r="A74" s="74">
        <v>376</v>
      </c>
      <c r="B74" s="253" t="s">
        <v>13912</v>
      </c>
      <c r="C74" s="680"/>
      <c r="D74" s="1"/>
      <c r="E74" s="32"/>
      <c r="F74" s="211"/>
      <c r="G74" s="682" t="s">
        <v>13593</v>
      </c>
      <c r="H74" s="1"/>
      <c r="I74" s="1"/>
      <c r="J74" t="s">
        <v>13916</v>
      </c>
      <c r="K74" s="43"/>
      <c r="L74" s="43"/>
      <c r="M74" s="43" t="s">
        <v>13930</v>
      </c>
    </row>
    <row r="75" spans="1:13" hidden="1">
      <c r="A75" s="262">
        <v>509</v>
      </c>
      <c r="B75" s="253" t="s">
        <v>20297</v>
      </c>
      <c r="C75" s="680"/>
      <c r="D75" s="1"/>
      <c r="E75" s="32"/>
      <c r="F75" s="211"/>
      <c r="G75" s="1"/>
      <c r="H75" s="1"/>
      <c r="I75" s="1"/>
      <c r="J75" s="1" t="s">
        <v>21398</v>
      </c>
      <c r="K75" s="43"/>
      <c r="L75" s="43"/>
      <c r="M75" s="43"/>
    </row>
    <row r="76" spans="1:13" hidden="1">
      <c r="A76" s="74">
        <v>47</v>
      </c>
      <c r="B76" s="253" t="s">
        <v>13527</v>
      </c>
      <c r="C76" s="680"/>
      <c r="D76" s="1"/>
      <c r="E76" s="32"/>
      <c r="F76" s="211"/>
      <c r="G76" s="1"/>
      <c r="H76" s="1"/>
      <c r="I76" s="1"/>
      <c r="J76" s="1"/>
      <c r="K76" s="43"/>
      <c r="L76" s="43"/>
      <c r="M76" s="43" t="s">
        <v>13505</v>
      </c>
    </row>
    <row r="77" spans="1:13" hidden="1">
      <c r="A77" s="262">
        <v>48</v>
      </c>
      <c r="B77" s="253" t="s">
        <v>12479</v>
      </c>
      <c r="C77" s="680"/>
      <c r="D77" s="1" t="s">
        <v>21377</v>
      </c>
      <c r="E77" s="32"/>
      <c r="F77" s="211"/>
      <c r="G77" s="1"/>
      <c r="H77" s="471" t="s">
        <v>12311</v>
      </c>
      <c r="I77" s="1" t="s">
        <v>21378</v>
      </c>
      <c r="J77" s="1" t="s">
        <v>13656</v>
      </c>
      <c r="K77" s="43"/>
      <c r="L77" s="43"/>
      <c r="M77" s="43" t="s">
        <v>12470</v>
      </c>
    </row>
    <row r="78" spans="1:13" hidden="1">
      <c r="A78" s="74">
        <v>389</v>
      </c>
      <c r="B78" s="253" t="s">
        <v>13936</v>
      </c>
      <c r="C78" s="680"/>
      <c r="D78" s="1"/>
      <c r="E78" s="32"/>
      <c r="F78" s="211"/>
      <c r="G78" s="468" t="s">
        <v>4089</v>
      </c>
      <c r="H78" s="1"/>
      <c r="I78" s="1"/>
      <c r="J78" s="1" t="s">
        <v>13937</v>
      </c>
      <c r="K78" s="43"/>
      <c r="L78" s="43"/>
      <c r="M78" s="43"/>
    </row>
    <row r="79" spans="1:13" hidden="1">
      <c r="A79" s="262">
        <v>49</v>
      </c>
      <c r="B79" s="253" t="s">
        <v>12491</v>
      </c>
      <c r="C79" s="680"/>
      <c r="D79" s="1"/>
      <c r="E79" s="32"/>
      <c r="F79" s="211"/>
      <c r="G79" s="1"/>
      <c r="H79" s="1"/>
      <c r="I79" s="1" t="s">
        <v>18353</v>
      </c>
      <c r="J79" s="1" t="s">
        <v>13088</v>
      </c>
      <c r="K79" s="43"/>
      <c r="L79" s="43"/>
      <c r="M79" s="43" t="s">
        <v>12470</v>
      </c>
    </row>
    <row r="80" spans="1:13" hidden="1">
      <c r="A80" s="74">
        <v>173</v>
      </c>
      <c r="B80" s="253" t="s">
        <v>12491</v>
      </c>
      <c r="C80" s="680"/>
      <c r="D80" s="1"/>
      <c r="E80" s="32"/>
      <c r="F80" s="211"/>
      <c r="G80" s="1"/>
      <c r="H80" s="1"/>
      <c r="I80" s="74"/>
      <c r="J80" s="74"/>
      <c r="K80" s="255"/>
      <c r="L80" s="74"/>
      <c r="M80" s="43"/>
    </row>
    <row r="81" spans="1:13" hidden="1">
      <c r="A81" s="262">
        <v>50</v>
      </c>
      <c r="B81" s="253" t="s">
        <v>12495</v>
      </c>
      <c r="C81" s="680"/>
      <c r="D81" s="1"/>
      <c r="E81" s="32"/>
      <c r="F81" s="211" t="s">
        <v>3872</v>
      </c>
      <c r="G81" s="1"/>
      <c r="H81" s="1"/>
      <c r="I81" s="1"/>
      <c r="J81" s="1"/>
      <c r="K81" s="43"/>
      <c r="L81" s="43"/>
      <c r="M81" s="43" t="s">
        <v>12630</v>
      </c>
    </row>
    <row r="82" spans="1:13" hidden="1">
      <c r="A82" s="74">
        <v>51</v>
      </c>
      <c r="B82" s="253" t="s">
        <v>5070</v>
      </c>
      <c r="C82" s="680" t="s">
        <v>195</v>
      </c>
      <c r="D82" s="1"/>
      <c r="E82" s="32"/>
      <c r="F82" s="211"/>
      <c r="G82" s="468" t="s">
        <v>4089</v>
      </c>
      <c r="H82" s="1"/>
      <c r="I82" s="1"/>
      <c r="J82" s="1"/>
      <c r="K82" s="43"/>
      <c r="L82" s="43"/>
      <c r="M82" s="43"/>
    </row>
    <row r="83" spans="1:13" hidden="1">
      <c r="A83" s="262">
        <v>52</v>
      </c>
      <c r="B83" s="253" t="s">
        <v>13140</v>
      </c>
      <c r="C83" s="680"/>
      <c r="D83" s="1"/>
      <c r="E83" s="32"/>
      <c r="F83" s="211"/>
      <c r="G83" s="1"/>
      <c r="H83" s="1"/>
      <c r="I83" s="1"/>
      <c r="J83" s="1" t="s">
        <v>13141</v>
      </c>
      <c r="K83" s="43"/>
      <c r="L83" s="43"/>
      <c r="M83" s="43" t="s">
        <v>13094</v>
      </c>
    </row>
    <row r="84" spans="1:13" hidden="1">
      <c r="A84" s="74">
        <v>443</v>
      </c>
      <c r="B84" s="253" t="s">
        <v>17026</v>
      </c>
      <c r="C84" s="680"/>
      <c r="D84" s="1"/>
      <c r="E84" s="32"/>
      <c r="F84" s="211"/>
      <c r="G84" s="1"/>
      <c r="H84" s="1"/>
      <c r="I84" s="1"/>
      <c r="J84" s="1" t="s">
        <v>17027</v>
      </c>
      <c r="K84" s="43"/>
      <c r="L84" s="43"/>
      <c r="M84" s="43"/>
    </row>
    <row r="85" spans="1:13" hidden="1">
      <c r="A85" s="262">
        <v>53</v>
      </c>
      <c r="B85" s="253" t="s">
        <v>13170</v>
      </c>
      <c r="C85" s="680" t="s">
        <v>55</v>
      </c>
      <c r="D85" s="1"/>
      <c r="E85" s="32"/>
      <c r="F85" s="211"/>
      <c r="G85" s="1"/>
      <c r="H85" s="1"/>
      <c r="I85" s="1"/>
      <c r="J85" s="1" t="s">
        <v>13171</v>
      </c>
      <c r="K85" s="43"/>
      <c r="L85" s="43"/>
      <c r="M85" s="43"/>
    </row>
    <row r="86" spans="1:13" hidden="1">
      <c r="A86" s="74">
        <v>54</v>
      </c>
      <c r="B86" s="253" t="s">
        <v>12954</v>
      </c>
      <c r="C86" s="680" t="s">
        <v>19774</v>
      </c>
      <c r="D86" s="1"/>
      <c r="E86" s="32"/>
      <c r="F86" s="211"/>
      <c r="G86" s="1"/>
      <c r="H86" s="1"/>
      <c r="I86" s="1"/>
      <c r="J86" s="1"/>
      <c r="K86" s="43"/>
      <c r="L86" s="43"/>
      <c r="M86" s="43"/>
    </row>
    <row r="87" spans="1:13" hidden="1">
      <c r="A87" s="262">
        <v>385</v>
      </c>
      <c r="B87" s="253" t="s">
        <v>13925</v>
      </c>
      <c r="C87" s="680"/>
      <c r="D87" s="1"/>
      <c r="E87" s="32"/>
      <c r="F87" s="211"/>
      <c r="G87" s="1"/>
      <c r="H87" s="694" t="s">
        <v>13906</v>
      </c>
      <c r="I87" s="1"/>
      <c r="J87" s="1" t="s">
        <v>13926</v>
      </c>
      <c r="K87" s="43"/>
      <c r="L87" s="43"/>
      <c r="M87" s="43" t="s">
        <v>13930</v>
      </c>
    </row>
    <row r="88" spans="1:13" hidden="1">
      <c r="A88" s="74">
        <v>55</v>
      </c>
      <c r="B88" s="253" t="s">
        <v>13113</v>
      </c>
      <c r="C88" s="680"/>
      <c r="D88" s="1"/>
      <c r="E88" s="32"/>
      <c r="F88" s="211"/>
      <c r="G88" s="1"/>
      <c r="H88" s="1"/>
      <c r="I88" s="1"/>
      <c r="J88" s="1" t="s">
        <v>13114</v>
      </c>
      <c r="K88" s="1"/>
      <c r="L88" s="43"/>
      <c r="M88" s="43"/>
    </row>
    <row r="89" spans="1:13" hidden="1">
      <c r="A89" s="262">
        <v>56</v>
      </c>
      <c r="B89" s="253" t="s">
        <v>12900</v>
      </c>
      <c r="C89" s="680" t="s">
        <v>118</v>
      </c>
      <c r="D89" s="1"/>
      <c r="E89" s="32"/>
      <c r="F89" s="211"/>
      <c r="G89" s="1"/>
      <c r="H89" s="1"/>
      <c r="I89" s="1"/>
      <c r="J89" s="1" t="s">
        <v>12902</v>
      </c>
      <c r="K89" s="43"/>
      <c r="L89" s="43"/>
      <c r="M89" s="43" t="s">
        <v>12901</v>
      </c>
    </row>
    <row r="90" spans="1:13" hidden="1">
      <c r="A90" s="74">
        <v>388</v>
      </c>
      <c r="B90" s="253" t="s">
        <v>13934</v>
      </c>
      <c r="C90" s="680"/>
      <c r="D90" s="1"/>
      <c r="E90" s="32"/>
      <c r="F90" s="211"/>
      <c r="G90" s="468" t="s">
        <v>4089</v>
      </c>
      <c r="H90" s="1"/>
      <c r="I90" s="1"/>
      <c r="J90" s="1" t="s">
        <v>13935</v>
      </c>
      <c r="K90" s="43"/>
      <c r="L90" s="43"/>
      <c r="M90" s="43" t="s">
        <v>13933</v>
      </c>
    </row>
    <row r="91" spans="1:13" hidden="1">
      <c r="A91" s="262"/>
      <c r="B91" s="253" t="s">
        <v>21623</v>
      </c>
      <c r="C91" s="680" t="s">
        <v>162</v>
      </c>
      <c r="D91" s="1"/>
      <c r="E91" s="32"/>
      <c r="F91" s="1"/>
      <c r="G91" s="1"/>
      <c r="H91" s="1"/>
      <c r="I91" s="1"/>
      <c r="J91" s="1"/>
      <c r="K91" s="43"/>
      <c r="L91" s="43"/>
      <c r="M91" s="43"/>
    </row>
    <row r="92" spans="1:13" hidden="1">
      <c r="A92" s="74">
        <v>57</v>
      </c>
      <c r="B92" s="253" t="s">
        <v>12525</v>
      </c>
      <c r="C92" s="680"/>
      <c r="D92" s="1"/>
      <c r="E92" s="32"/>
      <c r="F92" s="211" t="s">
        <v>3840</v>
      </c>
      <c r="G92" s="1"/>
      <c r="H92" s="1"/>
      <c r="I92" s="1"/>
      <c r="J92" s="1" t="s">
        <v>13057</v>
      </c>
      <c r="K92" s="43"/>
      <c r="L92" s="43"/>
      <c r="M92" s="43" t="s">
        <v>12470</v>
      </c>
    </row>
    <row r="93" spans="1:13" hidden="1">
      <c r="A93" s="262">
        <v>58</v>
      </c>
      <c r="B93" s="253" t="s">
        <v>12533</v>
      </c>
      <c r="C93" s="680"/>
      <c r="D93" s="1"/>
      <c r="E93" s="32"/>
      <c r="F93" s="211"/>
      <c r="G93" s="1"/>
      <c r="H93" s="473" t="s">
        <v>12084</v>
      </c>
      <c r="I93" s="1"/>
      <c r="J93" s="1"/>
      <c r="K93" s="43" t="s">
        <v>13091</v>
      </c>
      <c r="L93" s="43"/>
      <c r="M93" s="43" t="s">
        <v>12470</v>
      </c>
    </row>
    <row r="94" spans="1:13" hidden="1">
      <c r="A94" s="74">
        <v>459</v>
      </c>
      <c r="B94" s="253" t="s">
        <v>17058</v>
      </c>
      <c r="C94" s="680"/>
      <c r="D94" s="1"/>
      <c r="E94" s="32"/>
      <c r="F94" s="211"/>
      <c r="G94" s="1"/>
      <c r="H94" s="1"/>
      <c r="I94" s="1"/>
      <c r="J94" s="1" t="s">
        <v>21390</v>
      </c>
      <c r="K94" s="43"/>
      <c r="L94" s="43"/>
      <c r="M94" s="43"/>
    </row>
    <row r="95" spans="1:13" hidden="1">
      <c r="A95" s="262">
        <v>59</v>
      </c>
      <c r="B95" s="253" t="s">
        <v>13105</v>
      </c>
      <c r="C95" s="680"/>
      <c r="D95" s="1"/>
      <c r="E95" s="32"/>
      <c r="F95" s="211"/>
      <c r="G95" s="1"/>
      <c r="H95" s="1"/>
      <c r="I95" s="1"/>
      <c r="J95" s="1" t="s">
        <v>13106</v>
      </c>
      <c r="K95" s="43"/>
      <c r="L95" s="43"/>
      <c r="M95" s="43" t="s">
        <v>13104</v>
      </c>
    </row>
    <row r="96" spans="1:13" hidden="1">
      <c r="A96" s="74">
        <v>60</v>
      </c>
      <c r="B96" s="253" t="s">
        <v>12934</v>
      </c>
      <c r="C96" s="680" t="s">
        <v>65</v>
      </c>
      <c r="D96" s="1"/>
      <c r="E96" s="32"/>
      <c r="F96" s="211"/>
      <c r="G96" s="1"/>
      <c r="H96" s="225"/>
      <c r="I96" s="1"/>
      <c r="J96" s="1"/>
      <c r="K96" s="43"/>
      <c r="L96" s="43"/>
      <c r="M96" s="43"/>
    </row>
    <row r="97" spans="1:13" hidden="1">
      <c r="A97" s="262">
        <v>61</v>
      </c>
      <c r="B97" s="253" t="s">
        <v>13650</v>
      </c>
      <c r="C97" s="680"/>
      <c r="D97" s="1"/>
      <c r="E97" s="32"/>
      <c r="F97" s="211"/>
      <c r="G97" s="1"/>
      <c r="H97" s="1"/>
      <c r="I97" s="1"/>
      <c r="J97" s="1" t="s">
        <v>13651</v>
      </c>
      <c r="K97" s="43"/>
      <c r="L97" s="43"/>
      <c r="M97" s="43"/>
    </row>
    <row r="98" spans="1:13" hidden="1">
      <c r="A98" s="74">
        <v>62</v>
      </c>
      <c r="B98" s="253" t="s">
        <v>12404</v>
      </c>
      <c r="C98" s="680" t="s">
        <v>12399</v>
      </c>
      <c r="D98" s="1"/>
      <c r="E98" s="32"/>
      <c r="F98" s="211"/>
      <c r="G98" s="1"/>
      <c r="H98" s="1"/>
      <c r="I98" s="1"/>
      <c r="J98" s="1"/>
      <c r="K98" s="43"/>
      <c r="L98" s="43"/>
      <c r="M98" s="43"/>
    </row>
    <row r="99" spans="1:13" hidden="1">
      <c r="A99" s="262">
        <v>63</v>
      </c>
      <c r="B99" s="253" t="s">
        <v>12947</v>
      </c>
      <c r="C99" s="680" t="s">
        <v>12407</v>
      </c>
      <c r="D99" s="1"/>
      <c r="E99" s="32"/>
      <c r="F99" s="211"/>
      <c r="G99" s="1"/>
      <c r="H99" s="1"/>
      <c r="I99" s="1"/>
      <c r="J99" s="1"/>
      <c r="K99" s="43"/>
      <c r="L99" s="43"/>
      <c r="M99" s="43"/>
    </row>
    <row r="100" spans="1:13" hidden="1">
      <c r="A100" s="74">
        <v>64</v>
      </c>
      <c r="B100" s="253" t="s">
        <v>12461</v>
      </c>
      <c r="C100" s="680"/>
      <c r="D100" s="1"/>
      <c r="E100" s="32"/>
      <c r="F100" s="211"/>
      <c r="G100" s="1"/>
      <c r="H100" s="1"/>
      <c r="I100" s="1"/>
      <c r="J100" s="1" t="s">
        <v>13643</v>
      </c>
      <c r="K100" s="43"/>
      <c r="L100" s="43"/>
      <c r="M100" s="43" t="s">
        <v>12470</v>
      </c>
    </row>
    <row r="101" spans="1:13" hidden="1">
      <c r="A101" s="262">
        <v>65</v>
      </c>
      <c r="B101" s="253" t="s">
        <v>12534</v>
      </c>
      <c r="C101" s="680"/>
      <c r="D101" s="1"/>
      <c r="E101" s="32"/>
      <c r="F101" s="211"/>
      <c r="G101" s="1"/>
      <c r="H101" s="1"/>
      <c r="I101" s="1"/>
      <c r="J101" s="1"/>
      <c r="K101" s="43"/>
      <c r="L101" s="43"/>
      <c r="M101" s="254" t="s">
        <v>12620</v>
      </c>
    </row>
    <row r="102" spans="1:13" hidden="1">
      <c r="A102" s="74">
        <v>67</v>
      </c>
      <c r="B102" s="253" t="s">
        <v>13012</v>
      </c>
      <c r="C102" s="680"/>
      <c r="D102" s="1"/>
      <c r="E102" s="32"/>
      <c r="F102" s="211"/>
      <c r="G102" s="1"/>
      <c r="H102" s="473" t="s">
        <v>12365</v>
      </c>
      <c r="I102" s="1" t="s">
        <v>20432</v>
      </c>
      <c r="J102" s="1" t="s">
        <v>13009</v>
      </c>
      <c r="K102" s="43"/>
      <c r="L102" s="43"/>
      <c r="M102" s="43" t="s">
        <v>12470</v>
      </c>
    </row>
    <row r="103" spans="1:13" hidden="1">
      <c r="A103" s="262">
        <v>436</v>
      </c>
      <c r="B103" s="253" t="s">
        <v>16997</v>
      </c>
      <c r="C103" s="680"/>
      <c r="D103" s="1"/>
      <c r="E103" s="32"/>
      <c r="F103" s="211"/>
      <c r="G103" s="468" t="s">
        <v>4089</v>
      </c>
      <c r="H103" s="1"/>
      <c r="I103" s="1"/>
      <c r="J103" s="1" t="s">
        <v>16998</v>
      </c>
      <c r="K103" s="43"/>
      <c r="L103" s="43"/>
      <c r="M103" s="43"/>
    </row>
    <row r="104" spans="1:13" hidden="1">
      <c r="A104" s="74">
        <v>11</v>
      </c>
      <c r="B104" s="253" t="s">
        <v>13048</v>
      </c>
      <c r="C104" s="680" t="s">
        <v>176</v>
      </c>
      <c r="D104" s="1"/>
      <c r="E104" s="32"/>
      <c r="F104" s="1"/>
      <c r="G104" s="1"/>
      <c r="H104" s="1"/>
      <c r="I104" s="1"/>
      <c r="J104" s="1" t="s">
        <v>21387</v>
      </c>
      <c r="K104" s="265" t="s">
        <v>21388</v>
      </c>
      <c r="L104" s="265"/>
      <c r="M104" s="43" t="s">
        <v>12470</v>
      </c>
    </row>
    <row r="105" spans="1:13" hidden="1">
      <c r="A105" s="262">
        <v>69</v>
      </c>
      <c r="B105" s="253" t="s">
        <v>9227</v>
      </c>
      <c r="C105" s="680"/>
      <c r="D105" s="1"/>
      <c r="E105" s="32"/>
      <c r="F105" s="211"/>
      <c r="G105" s="1"/>
      <c r="H105" s="1"/>
      <c r="I105" s="1"/>
      <c r="J105" s="1"/>
      <c r="K105" s="43"/>
      <c r="L105" s="43"/>
      <c r="M105" s="43"/>
    </row>
    <row r="106" spans="1:13" hidden="1">
      <c r="A106" s="74">
        <v>70</v>
      </c>
      <c r="B106" s="253" t="s">
        <v>5057</v>
      </c>
      <c r="C106" s="680" t="s">
        <v>12382</v>
      </c>
      <c r="D106" s="1"/>
      <c r="E106" s="32"/>
      <c r="F106" s="211"/>
      <c r="G106" s="468" t="s">
        <v>4089</v>
      </c>
      <c r="H106" s="1"/>
      <c r="I106" s="1"/>
      <c r="J106" s="1"/>
      <c r="K106" s="43"/>
      <c r="L106" s="43"/>
      <c r="M106" s="43"/>
    </row>
    <row r="107" spans="1:13" hidden="1">
      <c r="A107" s="262">
        <v>71</v>
      </c>
      <c r="B107" s="253"/>
      <c r="C107" s="680"/>
      <c r="D107" s="1"/>
      <c r="E107" s="32"/>
      <c r="F107" s="211"/>
      <c r="G107" s="1"/>
      <c r="H107" s="1"/>
      <c r="I107" s="1"/>
      <c r="J107" s="1" t="s">
        <v>13072</v>
      </c>
      <c r="K107" s="43"/>
      <c r="L107" s="43"/>
      <c r="M107" s="43" t="s">
        <v>12470</v>
      </c>
    </row>
    <row r="108" spans="1:13" hidden="1">
      <c r="A108" s="74">
        <v>72</v>
      </c>
      <c r="B108" s="253" t="s">
        <v>12477</v>
      </c>
      <c r="C108" s="680"/>
      <c r="D108" s="1"/>
      <c r="E108" s="32"/>
      <c r="F108" s="211"/>
      <c r="G108" s="1"/>
      <c r="H108" s="1"/>
      <c r="I108" s="1"/>
      <c r="J108" s="655" t="s">
        <v>21392</v>
      </c>
      <c r="K108" s="43"/>
      <c r="L108" s="43"/>
      <c r="M108" s="43" t="s">
        <v>12470</v>
      </c>
    </row>
    <row r="109" spans="1:13" hidden="1">
      <c r="A109" s="262">
        <v>73</v>
      </c>
      <c r="B109" s="253" t="s">
        <v>12945</v>
      </c>
      <c r="C109" s="680" t="s">
        <v>131</v>
      </c>
      <c r="D109" s="1"/>
      <c r="E109" s="32"/>
      <c r="F109" s="211"/>
      <c r="G109" s="1"/>
      <c r="H109" s="225"/>
      <c r="I109" s="1" t="s">
        <v>17237</v>
      </c>
      <c r="J109" s="1" t="s">
        <v>17238</v>
      </c>
      <c r="K109" s="43" t="s">
        <v>17236</v>
      </c>
      <c r="L109" s="43"/>
      <c r="M109" s="43"/>
    </row>
    <row r="110" spans="1:13" hidden="1">
      <c r="A110" s="74">
        <v>402</v>
      </c>
      <c r="B110" s="253" t="s">
        <v>16641</v>
      </c>
      <c r="C110" s="680"/>
      <c r="D110" s="1"/>
      <c r="E110" s="32"/>
      <c r="F110" s="211"/>
      <c r="G110" s="1"/>
      <c r="H110" s="686" t="s">
        <v>12309</v>
      </c>
      <c r="I110" s="1" t="s">
        <v>16642</v>
      </c>
      <c r="J110" s="1"/>
      <c r="K110" s="43"/>
      <c r="L110" s="43"/>
      <c r="M110" s="321" t="s">
        <v>16650</v>
      </c>
    </row>
    <row r="111" spans="1:13" hidden="1">
      <c r="A111" s="262">
        <v>530</v>
      </c>
      <c r="B111" s="253"/>
      <c r="C111" s="680"/>
      <c r="D111" s="1"/>
      <c r="E111" s="32"/>
      <c r="F111" s="211"/>
      <c r="G111" s="1"/>
      <c r="H111" s="1"/>
      <c r="I111" s="699"/>
      <c r="J111" s="1"/>
      <c r="K111" s="43"/>
      <c r="L111" s="43"/>
      <c r="M111" s="707"/>
    </row>
    <row r="112" spans="1:13" hidden="1">
      <c r="A112" s="74">
        <v>74</v>
      </c>
      <c r="B112" s="253" t="s">
        <v>13523</v>
      </c>
      <c r="C112" s="680"/>
      <c r="D112" s="1"/>
      <c r="E112" s="32"/>
      <c r="F112" s="211"/>
      <c r="G112" s="1"/>
      <c r="H112" s="225"/>
      <c r="I112" s="1"/>
      <c r="J112" s="1" t="s">
        <v>13524</v>
      </c>
      <c r="K112" s="43"/>
      <c r="L112" s="43"/>
      <c r="M112" s="43" t="s">
        <v>13505</v>
      </c>
    </row>
    <row r="113" spans="1:13" hidden="1">
      <c r="A113" s="262">
        <v>454</v>
      </c>
      <c r="B113" s="253" t="s">
        <v>17047</v>
      </c>
      <c r="C113" s="680"/>
      <c r="D113" s="1"/>
      <c r="E113" s="32"/>
      <c r="F113" s="211"/>
      <c r="G113" s="1"/>
      <c r="H113" s="1"/>
      <c r="I113" s="1" t="s">
        <v>17056</v>
      </c>
      <c r="J113" s="1" t="s">
        <v>17048</v>
      </c>
      <c r="K113" s="43"/>
      <c r="L113" s="43"/>
      <c r="M113" s="43"/>
    </row>
    <row r="114" spans="1:13" hidden="1">
      <c r="A114" s="74">
        <v>75</v>
      </c>
      <c r="B114" s="253" t="s">
        <v>12398</v>
      </c>
      <c r="C114" s="680" t="s">
        <v>775</v>
      </c>
      <c r="D114" s="1"/>
      <c r="E114" s="32"/>
      <c r="F114" s="211"/>
      <c r="G114" s="1"/>
      <c r="H114" s="1"/>
      <c r="I114" s="1"/>
      <c r="J114" s="1"/>
      <c r="K114" s="43"/>
      <c r="L114" s="43"/>
      <c r="M114" s="43"/>
    </row>
    <row r="115" spans="1:13" hidden="1">
      <c r="A115" s="262">
        <v>495</v>
      </c>
      <c r="B115" s="253" t="s">
        <v>20273</v>
      </c>
      <c r="C115" s="680"/>
      <c r="D115" s="1"/>
      <c r="E115" s="32"/>
      <c r="F115" s="211"/>
      <c r="G115" s="468" t="s">
        <v>20271</v>
      </c>
      <c r="H115" s="1"/>
      <c r="I115" s="1" t="s">
        <v>20274</v>
      </c>
      <c r="J115" s="1"/>
      <c r="K115" s="43"/>
      <c r="L115" s="43"/>
      <c r="M115" s="43"/>
    </row>
    <row r="116" spans="1:13" hidden="1">
      <c r="A116" s="74">
        <v>76</v>
      </c>
      <c r="B116" s="253" t="s">
        <v>12499</v>
      </c>
      <c r="C116" s="680"/>
      <c r="D116" s="1"/>
      <c r="E116" s="32"/>
      <c r="F116" s="211"/>
      <c r="G116" s="682" t="s">
        <v>13593</v>
      </c>
      <c r="H116" s="1"/>
      <c r="I116" s="1"/>
      <c r="J116" s="1"/>
      <c r="K116" s="43"/>
      <c r="L116" s="43"/>
      <c r="M116" s="43" t="s">
        <v>12470</v>
      </c>
    </row>
    <row r="117" spans="1:13" hidden="1">
      <c r="A117" s="262">
        <v>77</v>
      </c>
      <c r="B117" s="253" t="s">
        <v>13173</v>
      </c>
      <c r="C117" s="680" t="s">
        <v>89</v>
      </c>
      <c r="D117" s="1"/>
      <c r="E117" s="32"/>
      <c r="F117" s="211"/>
      <c r="G117" s="1"/>
      <c r="H117" s="1"/>
      <c r="I117" s="1"/>
      <c r="J117" s="1" t="s">
        <v>13174</v>
      </c>
      <c r="K117" s="43"/>
      <c r="L117" s="43"/>
      <c r="M117" s="43"/>
    </row>
    <row r="118" spans="1:13" hidden="1">
      <c r="A118" s="74">
        <v>78</v>
      </c>
      <c r="B118" s="253" t="s">
        <v>12596</v>
      </c>
      <c r="C118" s="680"/>
      <c r="D118" s="1"/>
      <c r="E118" s="32"/>
      <c r="F118" s="211"/>
      <c r="G118" s="1"/>
      <c r="H118" s="473" t="s">
        <v>12084</v>
      </c>
      <c r="I118" s="1"/>
      <c r="J118" s="1"/>
      <c r="K118" s="43"/>
      <c r="L118" s="43" t="s">
        <v>13598</v>
      </c>
      <c r="M118" s="43" t="s">
        <v>12470</v>
      </c>
    </row>
    <row r="119" spans="1:13" hidden="1">
      <c r="A119" s="262">
        <v>434</v>
      </c>
      <c r="B119" s="253" t="s">
        <v>16979</v>
      </c>
      <c r="C119" s="680"/>
      <c r="D119" s="1"/>
      <c r="E119" s="32"/>
      <c r="F119" s="211"/>
      <c r="G119" s="1"/>
      <c r="H119" s="1"/>
      <c r="I119" s="1" t="s">
        <v>16980</v>
      </c>
      <c r="J119" s="1"/>
      <c r="K119" s="43"/>
      <c r="L119" s="43"/>
      <c r="M119" s="43" t="s">
        <v>16981</v>
      </c>
    </row>
    <row r="120" spans="1:13" hidden="1">
      <c r="A120" s="74">
        <v>79</v>
      </c>
      <c r="B120" s="253" t="s">
        <v>5069</v>
      </c>
      <c r="C120" s="680"/>
      <c r="D120" s="1"/>
      <c r="E120" s="32"/>
      <c r="F120" s="211"/>
      <c r="G120" s="468" t="s">
        <v>4089</v>
      </c>
      <c r="H120" s="1"/>
      <c r="I120" s="1"/>
      <c r="J120" s="1"/>
      <c r="K120" s="43"/>
      <c r="L120" s="43"/>
      <c r="M120" s="43"/>
    </row>
    <row r="121" spans="1:13" hidden="1">
      <c r="A121" s="262">
        <v>80</v>
      </c>
      <c r="B121" s="253" t="s">
        <v>1476</v>
      </c>
      <c r="C121" s="680"/>
      <c r="D121" s="1"/>
      <c r="E121" s="32"/>
      <c r="F121" s="211"/>
      <c r="G121" s="1"/>
      <c r="H121" s="225"/>
      <c r="I121" s="74"/>
      <c r="J121" s="74"/>
      <c r="K121" s="255"/>
      <c r="L121" s="255"/>
      <c r="M121" s="43"/>
    </row>
    <row r="122" spans="1:13" hidden="1">
      <c r="A122" s="74">
        <v>486</v>
      </c>
      <c r="B122" s="253" t="s">
        <v>19640</v>
      </c>
      <c r="C122" s="680"/>
      <c r="D122" s="1"/>
      <c r="E122" s="32"/>
      <c r="F122" s="211"/>
      <c r="G122" s="1"/>
      <c r="H122" s="1"/>
      <c r="I122" s="1" t="s">
        <v>19641</v>
      </c>
      <c r="J122" s="1"/>
      <c r="K122" s="43"/>
      <c r="L122" s="43"/>
      <c r="M122" s="43" t="s">
        <v>19651</v>
      </c>
    </row>
    <row r="123" spans="1:13" hidden="1">
      <c r="A123" s="262">
        <v>517</v>
      </c>
      <c r="B123" s="253" t="s">
        <v>21412</v>
      </c>
      <c r="C123" s="680" t="s">
        <v>176</v>
      </c>
      <c r="D123" s="1"/>
      <c r="E123" s="32"/>
      <c r="F123" s="211"/>
      <c r="G123" s="1"/>
      <c r="H123" s="1"/>
      <c r="I123" s="699"/>
      <c r="J123" s="1"/>
      <c r="K123" s="43"/>
      <c r="L123" s="43"/>
      <c r="M123" s="707"/>
    </row>
    <row r="124" spans="1:13" hidden="1">
      <c r="A124" s="74">
        <v>369</v>
      </c>
      <c r="B124" s="253" t="s">
        <v>13696</v>
      </c>
      <c r="C124" s="680"/>
      <c r="D124" s="1"/>
      <c r="E124" s="32"/>
      <c r="F124" s="211"/>
      <c r="G124" s="1"/>
      <c r="H124" s="1"/>
      <c r="I124" s="1" t="s">
        <v>13697</v>
      </c>
      <c r="J124" s="1"/>
      <c r="K124" s="43"/>
      <c r="L124" s="43"/>
      <c r="M124" s="43" t="s">
        <v>13699</v>
      </c>
    </row>
    <row r="125" spans="1:13" hidden="1">
      <c r="A125" s="262">
        <v>81</v>
      </c>
      <c r="B125" s="253" t="s">
        <v>13086</v>
      </c>
      <c r="C125" s="680"/>
      <c r="D125" s="1"/>
      <c r="E125" s="32"/>
      <c r="F125" s="211"/>
      <c r="G125" s="469" t="s">
        <v>4088</v>
      </c>
      <c r="H125" s="1"/>
      <c r="I125" s="1"/>
      <c r="J125" s="1"/>
      <c r="K125" s="43"/>
      <c r="L125" s="43"/>
      <c r="M125" s="43" t="s">
        <v>12470</v>
      </c>
    </row>
    <row r="126" spans="1:13" hidden="1">
      <c r="A126" s="74">
        <v>83</v>
      </c>
      <c r="B126" s="253" t="s">
        <v>13175</v>
      </c>
      <c r="C126" s="680" t="s">
        <v>179</v>
      </c>
      <c r="D126" s="1"/>
      <c r="E126" s="32"/>
      <c r="F126" s="211"/>
      <c r="G126" s="1"/>
      <c r="H126" s="1"/>
      <c r="I126" s="1"/>
      <c r="J126" s="1"/>
      <c r="K126" s="43"/>
      <c r="L126" s="43"/>
      <c r="M126" s="43" t="s">
        <v>12990</v>
      </c>
    </row>
    <row r="127" spans="1:13" hidden="1">
      <c r="A127" s="262">
        <v>84</v>
      </c>
      <c r="B127" s="253" t="s">
        <v>21446</v>
      </c>
      <c r="C127" s="680" t="s">
        <v>10</v>
      </c>
      <c r="D127" s="1"/>
      <c r="E127" s="32"/>
      <c r="F127" s="211"/>
      <c r="G127" s="1"/>
      <c r="H127" s="1"/>
      <c r="I127" s="1"/>
      <c r="J127" s="1" t="s">
        <v>13730</v>
      </c>
      <c r="K127" s="43" t="s">
        <v>21384</v>
      </c>
      <c r="L127" s="43"/>
      <c r="M127" s="43" t="s">
        <v>12470</v>
      </c>
    </row>
    <row r="128" spans="1:13" hidden="1">
      <c r="A128" s="74">
        <v>85</v>
      </c>
      <c r="B128" s="253" t="s">
        <v>12492</v>
      </c>
      <c r="C128" s="680"/>
      <c r="D128" s="1"/>
      <c r="E128" s="32"/>
      <c r="F128" s="211"/>
      <c r="G128" s="468" t="s">
        <v>4089</v>
      </c>
      <c r="H128" s="225"/>
      <c r="I128" s="1"/>
      <c r="J128" s="1"/>
      <c r="K128" s="43"/>
      <c r="L128" s="43"/>
      <c r="M128" s="43" t="s">
        <v>12630</v>
      </c>
    </row>
    <row r="129" spans="1:13" hidden="1">
      <c r="A129" s="262">
        <v>86</v>
      </c>
      <c r="B129" s="253" t="s">
        <v>12532</v>
      </c>
      <c r="C129" s="680"/>
      <c r="D129" s="1"/>
      <c r="E129" s="32"/>
      <c r="F129" s="211"/>
      <c r="G129" s="1"/>
      <c r="H129" s="1"/>
      <c r="I129" s="1"/>
      <c r="J129" s="1"/>
      <c r="K129" s="43" t="s">
        <v>13090</v>
      </c>
      <c r="L129" s="43"/>
      <c r="M129" s="43" t="s">
        <v>12470</v>
      </c>
    </row>
    <row r="130" spans="1:13" hidden="1">
      <c r="A130" s="74">
        <v>87</v>
      </c>
      <c r="B130" s="253" t="s">
        <v>12938</v>
      </c>
      <c r="C130" s="680" t="s">
        <v>100</v>
      </c>
      <c r="D130" s="1"/>
      <c r="E130" s="32"/>
      <c r="F130" s="211"/>
      <c r="G130" s="1"/>
      <c r="H130" s="1"/>
      <c r="I130" s="1"/>
      <c r="J130" s="1"/>
      <c r="K130" s="43"/>
      <c r="L130" s="43"/>
      <c r="M130" s="43"/>
    </row>
    <row r="131" spans="1:13" hidden="1">
      <c r="A131" s="262">
        <v>88</v>
      </c>
      <c r="B131" s="253" t="s">
        <v>12531</v>
      </c>
      <c r="C131" s="680"/>
      <c r="D131" s="1"/>
      <c r="E131" s="32"/>
      <c r="F131" s="211"/>
      <c r="G131" s="1"/>
      <c r="H131" s="1"/>
      <c r="I131" s="1" t="s">
        <v>13657</v>
      </c>
      <c r="J131" s="1" t="s">
        <v>13658</v>
      </c>
      <c r="K131" s="43"/>
      <c r="L131" s="43"/>
      <c r="M131" s="43" t="s">
        <v>12470</v>
      </c>
    </row>
    <row r="132" spans="1:13" hidden="1">
      <c r="A132" s="74">
        <v>89</v>
      </c>
      <c r="B132" s="253" t="s">
        <v>13504</v>
      </c>
      <c r="C132" s="680"/>
      <c r="D132" s="1"/>
      <c r="E132" s="32"/>
      <c r="F132" s="211"/>
      <c r="G132" s="1"/>
      <c r="H132" s="1"/>
      <c r="I132" s="1" t="s">
        <v>13509</v>
      </c>
      <c r="J132" s="1" t="s">
        <v>13507</v>
      </c>
      <c r="K132" s="43"/>
      <c r="L132" s="43"/>
      <c r="M132" s="43" t="s">
        <v>13505</v>
      </c>
    </row>
    <row r="133" spans="1:13" hidden="1">
      <c r="A133" s="262">
        <v>113</v>
      </c>
      <c r="B133" s="253" t="s">
        <v>13692</v>
      </c>
      <c r="C133" s="680"/>
      <c r="D133" s="1"/>
      <c r="E133" s="32"/>
      <c r="F133" s="211"/>
      <c r="G133" s="1"/>
      <c r="H133" s="1"/>
      <c r="I133" s="1" t="s">
        <v>13693</v>
      </c>
      <c r="J133" s="1" t="s">
        <v>21399</v>
      </c>
      <c r="K133" s="43" t="s">
        <v>17235</v>
      </c>
      <c r="L133" s="43"/>
      <c r="M133" s="43"/>
    </row>
    <row r="134" spans="1:13" hidden="1">
      <c r="A134" s="74">
        <v>465</v>
      </c>
      <c r="B134" s="253" t="s">
        <v>17080</v>
      </c>
      <c r="C134" s="680"/>
      <c r="D134" s="1"/>
      <c r="E134" s="32"/>
      <c r="F134" s="211" t="s">
        <v>17081</v>
      </c>
      <c r="G134" s="1"/>
      <c r="H134" s="1"/>
      <c r="I134" s="1"/>
      <c r="J134" s="1"/>
      <c r="K134" s="43"/>
      <c r="L134" s="43"/>
      <c r="M134" s="43"/>
    </row>
    <row r="135" spans="1:13" hidden="1">
      <c r="A135" s="262">
        <v>541</v>
      </c>
      <c r="B135" s="253"/>
      <c r="C135" s="680"/>
      <c r="D135" s="1"/>
      <c r="E135" s="32"/>
      <c r="F135" s="1"/>
      <c r="G135" s="1"/>
      <c r="H135" s="1"/>
      <c r="I135" s="701" t="s">
        <v>21449</v>
      </c>
      <c r="J135" s="1"/>
      <c r="K135" s="43"/>
      <c r="L135" s="43"/>
      <c r="M135" s="43"/>
    </row>
    <row r="136" spans="1:13" hidden="1">
      <c r="A136" s="74">
        <v>407</v>
      </c>
      <c r="B136" s="253" t="s">
        <v>16657</v>
      </c>
      <c r="C136" s="680"/>
      <c r="D136" s="1"/>
      <c r="E136" s="32"/>
      <c r="F136" s="211"/>
      <c r="G136" s="1"/>
      <c r="H136" s="686" t="s">
        <v>12309</v>
      </c>
      <c r="I136" s="1" t="s">
        <v>16658</v>
      </c>
      <c r="J136" s="1"/>
      <c r="K136" s="43"/>
      <c r="L136" s="43"/>
      <c r="M136" s="321" t="s">
        <v>16650</v>
      </c>
    </row>
    <row r="137" spans="1:13" hidden="1">
      <c r="A137" s="262">
        <v>90</v>
      </c>
      <c r="B137" s="253" t="s">
        <v>17111</v>
      </c>
      <c r="C137" s="680" t="s">
        <v>72</v>
      </c>
      <c r="D137" s="1"/>
      <c r="E137" s="32"/>
      <c r="F137" s="211"/>
      <c r="G137" s="1"/>
      <c r="H137" s="1"/>
      <c r="I137" s="1"/>
      <c r="J137" s="1" t="s">
        <v>17112</v>
      </c>
      <c r="K137" s="43"/>
      <c r="L137" s="43"/>
      <c r="M137" s="43"/>
    </row>
    <row r="138" spans="1:13" hidden="1">
      <c r="A138" s="74">
        <v>474</v>
      </c>
      <c r="B138" s="253" t="s">
        <v>5773</v>
      </c>
      <c r="C138" s="680"/>
      <c r="D138" s="1"/>
      <c r="E138" s="32"/>
      <c r="F138" s="211"/>
      <c r="G138" s="1"/>
      <c r="H138" s="1"/>
      <c r="I138" s="1" t="s">
        <v>17100</v>
      </c>
      <c r="J138" s="1"/>
      <c r="K138" s="43"/>
      <c r="L138" s="43"/>
      <c r="M138" s="43"/>
    </row>
    <row r="139" spans="1:13" hidden="1">
      <c r="A139" s="262">
        <v>526</v>
      </c>
      <c r="B139" s="253" t="s">
        <v>21434</v>
      </c>
      <c r="C139" s="680"/>
      <c r="D139" s="1"/>
      <c r="E139" s="32"/>
      <c r="F139" s="211" t="s">
        <v>3872</v>
      </c>
      <c r="G139" s="1"/>
      <c r="H139" s="1"/>
      <c r="I139" s="699" t="s">
        <v>21435</v>
      </c>
      <c r="J139" s="1"/>
      <c r="K139" s="43"/>
      <c r="L139" s="43"/>
      <c r="M139" s="707"/>
    </row>
    <row r="140" spans="1:13" hidden="1">
      <c r="A140" s="74">
        <v>91</v>
      </c>
      <c r="B140" s="253" t="s">
        <v>13116</v>
      </c>
      <c r="C140" s="680"/>
      <c r="D140" s="1"/>
      <c r="E140" s="32"/>
      <c r="F140" s="211" t="s">
        <v>3872</v>
      </c>
      <c r="G140" s="1"/>
      <c r="H140" s="1"/>
      <c r="I140" s="1"/>
      <c r="J140" s="1" t="s">
        <v>13117</v>
      </c>
      <c r="K140" s="43" t="s">
        <v>17242</v>
      </c>
      <c r="L140" s="43"/>
      <c r="M140" s="43"/>
    </row>
    <row r="141" spans="1:13" hidden="1">
      <c r="A141" s="262">
        <v>92</v>
      </c>
      <c r="B141" s="253" t="s">
        <v>12441</v>
      </c>
      <c r="C141" s="680"/>
      <c r="D141" s="1"/>
      <c r="E141" s="32"/>
      <c r="F141" s="211"/>
      <c r="G141" s="1"/>
      <c r="H141" s="1"/>
      <c r="I141" s="1"/>
      <c r="J141" s="1" t="s">
        <v>13659</v>
      </c>
      <c r="K141" s="43"/>
      <c r="L141" s="43"/>
      <c r="M141" s="43" t="s">
        <v>12470</v>
      </c>
    </row>
    <row r="142" spans="1:13" hidden="1">
      <c r="A142" s="74">
        <v>93</v>
      </c>
      <c r="B142" s="253" t="s">
        <v>13176</v>
      </c>
      <c r="C142" s="680" t="s">
        <v>129</v>
      </c>
      <c r="D142" s="1"/>
      <c r="E142" s="32"/>
      <c r="F142" s="211"/>
      <c r="G142" s="1"/>
      <c r="H142" s="1"/>
      <c r="I142" s="74"/>
      <c r="J142" s="74" t="s">
        <v>16765</v>
      </c>
      <c r="K142" s="255"/>
      <c r="L142" s="255"/>
      <c r="M142" s="43" t="s">
        <v>16766</v>
      </c>
    </row>
    <row r="143" spans="1:13" hidden="1">
      <c r="A143" s="262">
        <v>468</v>
      </c>
      <c r="B143" s="253" t="s">
        <v>17089</v>
      </c>
      <c r="C143" s="680"/>
      <c r="D143" s="1"/>
      <c r="E143" s="32"/>
      <c r="F143" s="211"/>
      <c r="G143" s="1"/>
      <c r="H143" s="1"/>
      <c r="I143" s="1" t="s">
        <v>17090</v>
      </c>
      <c r="J143" s="1"/>
      <c r="K143" s="43"/>
      <c r="L143" s="43"/>
      <c r="M143" s="43"/>
    </row>
    <row r="144" spans="1:13" hidden="1">
      <c r="A144" s="74">
        <v>94</v>
      </c>
      <c r="B144" s="253" t="s">
        <v>13013</v>
      </c>
      <c r="C144" s="680"/>
      <c r="D144" s="1"/>
      <c r="E144" s="32"/>
      <c r="F144" s="211"/>
      <c r="G144" s="1"/>
      <c r="H144" s="473" t="s">
        <v>12365</v>
      </c>
      <c r="I144" s="1" t="s">
        <v>20432</v>
      </c>
      <c r="J144" s="1" t="s">
        <v>13009</v>
      </c>
      <c r="K144" s="43"/>
      <c r="L144" s="43"/>
      <c r="M144" s="43" t="s">
        <v>12470</v>
      </c>
    </row>
    <row r="145" spans="1:13" hidden="1">
      <c r="A145" s="262">
        <v>127</v>
      </c>
      <c r="B145" s="253" t="s">
        <v>21645</v>
      </c>
      <c r="C145" s="680"/>
      <c r="D145" s="1"/>
      <c r="E145" s="32"/>
      <c r="F145" s="211" t="s">
        <v>3872</v>
      </c>
      <c r="G145" s="1"/>
      <c r="H145" s="1"/>
      <c r="I145" s="1"/>
      <c r="J145" s="1" t="s">
        <v>13143</v>
      </c>
      <c r="K145" s="43"/>
      <c r="L145" s="43"/>
      <c r="M145" s="43" t="s">
        <v>6390</v>
      </c>
    </row>
    <row r="146" spans="1:13" hidden="1">
      <c r="A146" s="74">
        <v>95</v>
      </c>
      <c r="B146" s="253" t="s">
        <v>19755</v>
      </c>
      <c r="C146" s="680" t="s">
        <v>34</v>
      </c>
      <c r="D146" s="1"/>
      <c r="E146" s="32"/>
      <c r="F146" s="211"/>
      <c r="G146" s="1"/>
      <c r="H146" s="1"/>
      <c r="I146" s="1"/>
      <c r="J146" s="1" t="s">
        <v>12996</v>
      </c>
      <c r="K146" s="43"/>
      <c r="L146" s="43"/>
      <c r="M146" s="43" t="s">
        <v>12470</v>
      </c>
    </row>
    <row r="147" spans="1:13" hidden="1">
      <c r="A147" s="262">
        <v>96</v>
      </c>
      <c r="B147" s="253" t="s">
        <v>13168</v>
      </c>
      <c r="C147" s="680" t="s">
        <v>47</v>
      </c>
      <c r="D147" s="1"/>
      <c r="E147" s="32"/>
      <c r="F147" s="211"/>
      <c r="G147" s="1"/>
      <c r="H147" s="1"/>
      <c r="I147" s="1"/>
      <c r="J147" s="1"/>
      <c r="K147" s="43"/>
      <c r="L147" s="43"/>
      <c r="M147" s="43" t="s">
        <v>13169</v>
      </c>
    </row>
    <row r="148" spans="1:13" hidden="1">
      <c r="A148" s="74">
        <v>97</v>
      </c>
      <c r="B148" s="253" t="s">
        <v>13567</v>
      </c>
      <c r="C148" s="680"/>
      <c r="D148" s="1"/>
      <c r="E148" s="32"/>
      <c r="F148" s="211" t="s">
        <v>13569</v>
      </c>
      <c r="G148" s="1"/>
      <c r="H148" s="1"/>
      <c r="I148" s="1"/>
      <c r="J148" t="s">
        <v>13568</v>
      </c>
      <c r="K148" s="43"/>
      <c r="L148" s="43"/>
      <c r="M148" s="43" t="s">
        <v>12470</v>
      </c>
    </row>
    <row r="149" spans="1:13" hidden="1">
      <c r="A149" s="262">
        <v>536</v>
      </c>
      <c r="B149" s="253" t="s">
        <v>21442</v>
      </c>
      <c r="C149" s="680"/>
      <c r="D149" s="1"/>
      <c r="E149" s="32"/>
      <c r="F149" s="211"/>
      <c r="G149" s="1"/>
      <c r="H149" s="1"/>
      <c r="I149" s="1" t="s">
        <v>21443</v>
      </c>
      <c r="J149" s="1"/>
      <c r="K149" s="43"/>
      <c r="L149" s="43"/>
      <c r="M149" s="43"/>
    </row>
    <row r="150" spans="1:13" hidden="1">
      <c r="A150" s="74">
        <v>98</v>
      </c>
      <c r="B150" s="253" t="s">
        <v>12416</v>
      </c>
      <c r="C150" s="680"/>
      <c r="D150" s="1"/>
      <c r="E150" s="32"/>
      <c r="F150" s="211"/>
      <c r="G150" s="1"/>
      <c r="H150" s="1"/>
      <c r="I150" s="1"/>
      <c r="J150" s="1" t="s">
        <v>13050</v>
      </c>
      <c r="K150" s="43"/>
      <c r="L150" s="43"/>
      <c r="M150" s="43" t="s">
        <v>12470</v>
      </c>
    </row>
    <row r="151" spans="1:13" hidden="1">
      <c r="A151" s="262">
        <v>457</v>
      </c>
      <c r="B151" s="253" t="s">
        <v>17054</v>
      </c>
      <c r="C151" s="680"/>
      <c r="D151" s="1"/>
      <c r="E151" s="32"/>
      <c r="F151" s="211"/>
      <c r="G151" s="1"/>
      <c r="H151" s="1"/>
      <c r="I151" s="1" t="s">
        <v>17056</v>
      </c>
      <c r="J151" s="1" t="s">
        <v>17052</v>
      </c>
      <c r="K151" s="43"/>
      <c r="L151" s="43"/>
      <c r="M151" s="43"/>
    </row>
    <row r="152" spans="1:13" hidden="1">
      <c r="A152" s="74">
        <v>99</v>
      </c>
      <c r="B152" s="253" t="s">
        <v>12406</v>
      </c>
      <c r="C152" s="680" t="s">
        <v>12399</v>
      </c>
      <c r="D152" s="1"/>
      <c r="E152" s="32"/>
      <c r="F152" s="211"/>
      <c r="G152" s="1"/>
      <c r="H152" s="1"/>
      <c r="I152" s="1"/>
      <c r="J152" s="1"/>
      <c r="K152" s="43"/>
      <c r="L152" s="43"/>
      <c r="M152" s="43"/>
    </row>
    <row r="153" spans="1:13" hidden="1">
      <c r="A153" s="262">
        <v>100</v>
      </c>
      <c r="B153" s="253" t="s">
        <v>13033</v>
      </c>
      <c r="C153" s="680"/>
      <c r="D153" s="1"/>
      <c r="E153" s="32"/>
      <c r="F153" s="211"/>
      <c r="G153" s="1"/>
      <c r="H153" s="474" t="s">
        <v>13039</v>
      </c>
      <c r="I153" s="1"/>
      <c r="J153" s="1" t="s">
        <v>13036</v>
      </c>
      <c r="K153" s="43"/>
      <c r="L153" s="43"/>
      <c r="M153" s="43" t="s">
        <v>12470</v>
      </c>
    </row>
    <row r="154" spans="1:13" hidden="1">
      <c r="A154" s="74">
        <v>101</v>
      </c>
      <c r="B154" s="253" t="s">
        <v>12937</v>
      </c>
      <c r="C154" s="680" t="s">
        <v>83</v>
      </c>
      <c r="D154" s="1"/>
      <c r="E154" s="32"/>
      <c r="F154" s="211"/>
      <c r="G154" s="1"/>
      <c r="H154" s="1"/>
      <c r="I154" s="1"/>
      <c r="J154" s="1"/>
      <c r="K154" s="43"/>
      <c r="L154" s="43"/>
      <c r="M154" s="43"/>
    </row>
    <row r="155" spans="1:13" hidden="1">
      <c r="A155" s="262">
        <v>102</v>
      </c>
      <c r="B155" s="253" t="s">
        <v>12516</v>
      </c>
      <c r="C155" s="680"/>
      <c r="D155" s="1"/>
      <c r="E155" s="32"/>
      <c r="F155" s="211"/>
      <c r="G155" s="1"/>
      <c r="H155" s="1"/>
      <c r="I155" s="1" t="s">
        <v>13660</v>
      </c>
      <c r="J155" s="1" t="s">
        <v>13004</v>
      </c>
      <c r="K155" s="43"/>
      <c r="L155" s="43"/>
      <c r="M155" s="43" t="s">
        <v>12470</v>
      </c>
    </row>
    <row r="156" spans="1:13" hidden="1">
      <c r="A156" s="74">
        <v>103</v>
      </c>
      <c r="B156" s="253" t="s">
        <v>12939</v>
      </c>
      <c r="C156" s="680" t="s">
        <v>114</v>
      </c>
      <c r="D156" s="1"/>
      <c r="E156" s="32"/>
      <c r="F156" s="211"/>
      <c r="G156" s="1"/>
      <c r="H156" s="1"/>
      <c r="I156" s="74"/>
      <c r="J156" s="74"/>
      <c r="K156" s="255"/>
      <c r="L156" s="255"/>
      <c r="M156" s="43"/>
    </row>
    <row r="157" spans="1:13" hidden="1">
      <c r="A157" s="262">
        <v>104</v>
      </c>
      <c r="B157" s="253" t="s">
        <v>12522</v>
      </c>
      <c r="C157" s="680"/>
      <c r="D157" s="1"/>
      <c r="E157" s="32"/>
      <c r="F157" s="211"/>
      <c r="G157" s="683" t="s">
        <v>18628</v>
      </c>
      <c r="H157" s="1"/>
      <c r="I157" s="1"/>
      <c r="J157" s="1" t="s">
        <v>13588</v>
      </c>
      <c r="K157" s="43"/>
      <c r="L157" s="43"/>
      <c r="M157" s="43" t="s">
        <v>12470</v>
      </c>
    </row>
    <row r="158" spans="1:13" hidden="1">
      <c r="A158" s="74">
        <v>105</v>
      </c>
      <c r="B158" s="253" t="s">
        <v>12452</v>
      </c>
      <c r="C158" s="680"/>
      <c r="D158" s="1"/>
      <c r="E158" s="32"/>
      <c r="F158" s="211"/>
      <c r="G158" s="1"/>
      <c r="H158" s="1"/>
      <c r="I158" s="1"/>
      <c r="J158" s="1"/>
      <c r="K158" s="43"/>
      <c r="L158" s="43"/>
      <c r="M158" s="43" t="s">
        <v>12470</v>
      </c>
    </row>
    <row r="159" spans="1:13" hidden="1">
      <c r="A159" s="262">
        <v>106</v>
      </c>
      <c r="B159" s="253" t="s">
        <v>12451</v>
      </c>
      <c r="C159" s="680" t="s">
        <v>149</v>
      </c>
      <c r="D159" s="1"/>
      <c r="E159" s="32"/>
      <c r="F159" s="211"/>
      <c r="G159" s="1"/>
      <c r="H159" s="1"/>
      <c r="I159" s="1"/>
      <c r="J159" s="1" t="s">
        <v>13060</v>
      </c>
      <c r="K159" s="43"/>
      <c r="L159" s="43"/>
      <c r="M159" s="43" t="s">
        <v>12470</v>
      </c>
    </row>
    <row r="160" spans="1:13" hidden="1">
      <c r="A160" s="74">
        <v>494</v>
      </c>
      <c r="B160" s="253" t="s">
        <v>20270</v>
      </c>
      <c r="C160" s="680"/>
      <c r="D160" s="1"/>
      <c r="E160" s="32"/>
      <c r="F160" s="211"/>
      <c r="G160" s="468" t="s">
        <v>20271</v>
      </c>
      <c r="H160" s="1"/>
      <c r="I160" s="1" t="s">
        <v>20272</v>
      </c>
      <c r="J160" s="1"/>
      <c r="K160" s="43"/>
      <c r="L160" s="43"/>
      <c r="M160" s="43"/>
    </row>
    <row r="161" spans="1:16" hidden="1">
      <c r="A161" s="262">
        <v>107</v>
      </c>
      <c r="B161" s="253" t="s">
        <v>12521</v>
      </c>
      <c r="C161" s="680"/>
      <c r="D161" s="1"/>
      <c r="E161" s="32"/>
      <c r="F161" s="211"/>
      <c r="G161" s="1"/>
      <c r="H161" s="473" t="s">
        <v>12365</v>
      </c>
      <c r="I161" s="1" t="s">
        <v>13005</v>
      </c>
      <c r="J161" s="1"/>
      <c r="K161" s="43"/>
      <c r="L161" s="43"/>
      <c r="M161" s="43" t="s">
        <v>12470</v>
      </c>
    </row>
    <row r="162" spans="1:16" hidden="1">
      <c r="A162" s="74">
        <v>108</v>
      </c>
      <c r="B162" s="253" t="s">
        <v>12511</v>
      </c>
      <c r="C162" s="680"/>
      <c r="D162" s="1"/>
      <c r="E162" s="32"/>
      <c r="F162" s="211" t="s">
        <v>3843</v>
      </c>
      <c r="G162" s="1"/>
      <c r="H162" s="1"/>
      <c r="I162" s="1"/>
      <c r="J162" s="1" t="s">
        <v>13572</v>
      </c>
      <c r="K162" s="43"/>
      <c r="L162" s="1"/>
      <c r="M162" s="43" t="s">
        <v>12470</v>
      </c>
    </row>
    <row r="163" spans="1:16" hidden="1">
      <c r="A163" s="262">
        <v>109</v>
      </c>
      <c r="B163" s="253" t="s">
        <v>13126</v>
      </c>
      <c r="C163" s="680"/>
      <c r="D163" s="1"/>
      <c r="E163" s="32"/>
      <c r="F163" s="211"/>
      <c r="G163" s="1"/>
      <c r="H163" s="1"/>
      <c r="I163" s="1"/>
      <c r="J163" s="1" t="s">
        <v>13125</v>
      </c>
      <c r="K163" s="43"/>
      <c r="L163" s="43"/>
      <c r="M163" s="43"/>
    </row>
    <row r="164" spans="1:16" hidden="1">
      <c r="A164" s="74">
        <v>110</v>
      </c>
      <c r="B164" s="253" t="s">
        <v>12414</v>
      </c>
      <c r="C164" s="680"/>
      <c r="D164" s="1"/>
      <c r="E164" s="32"/>
      <c r="F164" s="211"/>
      <c r="G164" s="1"/>
      <c r="H164" s="473" t="s">
        <v>12365</v>
      </c>
      <c r="I164" s="1" t="s">
        <v>13005</v>
      </c>
      <c r="J164" s="1"/>
      <c r="K164" s="43"/>
      <c r="L164" s="43"/>
      <c r="M164" s="43" t="s">
        <v>12470</v>
      </c>
    </row>
    <row r="165" spans="1:16" hidden="1">
      <c r="A165" s="262">
        <v>111</v>
      </c>
      <c r="B165" s="253" t="s">
        <v>12403</v>
      </c>
      <c r="C165" s="680" t="s">
        <v>12399</v>
      </c>
      <c r="D165" s="1"/>
      <c r="E165" s="32"/>
      <c r="F165" s="211"/>
      <c r="G165" s="1"/>
      <c r="H165" s="1"/>
      <c r="I165" s="1"/>
      <c r="J165" s="1"/>
      <c r="K165" s="43"/>
      <c r="L165" s="43"/>
      <c r="M165" s="43"/>
    </row>
    <row r="166" spans="1:16" hidden="1">
      <c r="A166" s="74">
        <v>112</v>
      </c>
      <c r="B166" s="253" t="s">
        <v>13134</v>
      </c>
      <c r="C166" s="680"/>
      <c r="D166" s="1"/>
      <c r="E166" s="32"/>
      <c r="F166" s="211"/>
      <c r="G166" s="1"/>
      <c r="H166" s="225"/>
      <c r="I166" s="1"/>
      <c r="J166" s="1" t="s">
        <v>13131</v>
      </c>
      <c r="K166" s="43"/>
      <c r="L166" s="1"/>
      <c r="M166" s="43" t="s">
        <v>13132</v>
      </c>
    </row>
    <row r="167" spans="1:16" hidden="1">
      <c r="A167" s="262">
        <v>114</v>
      </c>
      <c r="B167" s="253" t="s">
        <v>12428</v>
      </c>
      <c r="C167" s="680"/>
      <c r="D167" s="1"/>
      <c r="E167" s="32"/>
      <c r="F167" s="211"/>
      <c r="G167" s="1"/>
      <c r="H167" s="1"/>
      <c r="I167" s="1"/>
      <c r="J167" s="1" t="s">
        <v>13065</v>
      </c>
      <c r="K167" s="43"/>
      <c r="L167" s="43"/>
      <c r="M167" s="43" t="s">
        <v>12470</v>
      </c>
    </row>
    <row r="168" spans="1:16" hidden="1">
      <c r="A168" s="74">
        <v>126</v>
      </c>
      <c r="B168" s="253" t="s">
        <v>20427</v>
      </c>
      <c r="C168" s="680"/>
      <c r="D168" s="1"/>
      <c r="E168" s="32"/>
      <c r="F168" s="211"/>
      <c r="G168" s="1"/>
      <c r="H168" s="473" t="s">
        <v>12365</v>
      </c>
      <c r="I168" s="1"/>
      <c r="J168" s="21" t="s">
        <v>20428</v>
      </c>
      <c r="K168" s="43"/>
      <c r="L168" s="1"/>
      <c r="M168" s="43" t="s">
        <v>12470</v>
      </c>
    </row>
    <row r="169" spans="1:16" hidden="1">
      <c r="A169" s="262">
        <v>405</v>
      </c>
      <c r="B169" s="253" t="s">
        <v>16646</v>
      </c>
      <c r="C169" s="680"/>
      <c r="D169" s="1"/>
      <c r="E169" s="32"/>
      <c r="F169" s="211"/>
      <c r="G169" s="1"/>
      <c r="H169" s="686" t="s">
        <v>12309</v>
      </c>
      <c r="I169" s="1" t="s">
        <v>16647</v>
      </c>
      <c r="J169" s="1" t="s">
        <v>16648</v>
      </c>
      <c r="K169" s="43"/>
      <c r="L169" s="43"/>
      <c r="M169" s="321" t="s">
        <v>16650</v>
      </c>
    </row>
    <row r="170" spans="1:16" hidden="1">
      <c r="A170" s="74">
        <v>377</v>
      </c>
      <c r="B170" s="253" t="s">
        <v>13913</v>
      </c>
      <c r="C170" s="680"/>
      <c r="D170" s="1"/>
      <c r="E170" s="32"/>
      <c r="F170" s="211"/>
      <c r="G170" s="682" t="s">
        <v>13593</v>
      </c>
      <c r="H170" s="1"/>
      <c r="I170" s="1"/>
      <c r="J170" s="1" t="s">
        <v>13916</v>
      </c>
      <c r="K170" s="43"/>
      <c r="L170" s="43"/>
      <c r="M170" s="43" t="s">
        <v>13930</v>
      </c>
    </row>
    <row r="171" spans="1:16" hidden="1">
      <c r="A171" s="262">
        <v>115</v>
      </c>
      <c r="B171" s="253" t="s">
        <v>12602</v>
      </c>
      <c r="C171" s="680"/>
      <c r="D171" s="1"/>
      <c r="E171" s="32"/>
      <c r="F171" s="211"/>
      <c r="G171" s="1"/>
      <c r="H171" s="1"/>
      <c r="I171" s="1" t="s">
        <v>13665</v>
      </c>
      <c r="J171" s="1" t="s">
        <v>13666</v>
      </c>
      <c r="K171" s="43"/>
      <c r="L171" s="43"/>
      <c r="M171" s="43" t="s">
        <v>12470</v>
      </c>
    </row>
    <row r="172" spans="1:16" hidden="1">
      <c r="A172" s="74">
        <v>116</v>
      </c>
      <c r="B172" s="253" t="s">
        <v>12465</v>
      </c>
      <c r="C172" s="680"/>
      <c r="D172" s="1"/>
      <c r="E172" s="32"/>
      <c r="F172" s="211"/>
      <c r="G172" s="1"/>
      <c r="H172" s="475" t="s">
        <v>12364</v>
      </c>
      <c r="I172" s="1"/>
      <c r="J172" s="1" t="s">
        <v>13661</v>
      </c>
      <c r="K172" s="43"/>
      <c r="L172" s="43"/>
      <c r="M172" s="43" t="s">
        <v>12470</v>
      </c>
    </row>
    <row r="173" spans="1:16" hidden="1">
      <c r="A173" s="262">
        <v>384</v>
      </c>
      <c r="B173" s="253" t="s">
        <v>13923</v>
      </c>
      <c r="C173" s="680"/>
      <c r="D173" s="1"/>
      <c r="E173" s="32"/>
      <c r="F173" s="211"/>
      <c r="G173" s="1"/>
      <c r="H173" s="694" t="s">
        <v>13906</v>
      </c>
      <c r="I173" s="1"/>
      <c r="J173" s="1" t="s">
        <v>13924</v>
      </c>
      <c r="K173" s="43"/>
      <c r="L173" s="43"/>
      <c r="M173" s="43" t="s">
        <v>13930</v>
      </c>
    </row>
    <row r="174" spans="1:16" hidden="1">
      <c r="A174" s="74">
        <v>466</v>
      </c>
      <c r="B174" s="253" t="s">
        <v>17084</v>
      </c>
      <c r="C174" s="680"/>
      <c r="D174" s="1"/>
      <c r="E174" s="32"/>
      <c r="F174" s="211"/>
      <c r="G174" s="1"/>
      <c r="H174" s="1"/>
      <c r="I174" s="1" t="s">
        <v>17085</v>
      </c>
      <c r="J174" s="1"/>
      <c r="K174" s="43"/>
      <c r="L174" s="43"/>
      <c r="M174" s="43"/>
      <c r="P174" t="s">
        <v>11388</v>
      </c>
    </row>
    <row r="175" spans="1:16" hidden="1">
      <c r="A175" s="262">
        <v>117</v>
      </c>
      <c r="B175" s="253" t="s">
        <v>13510</v>
      </c>
      <c r="C175" s="680"/>
      <c r="D175" s="1"/>
      <c r="E175" s="32"/>
      <c r="F175" s="211"/>
      <c r="G175" s="1"/>
      <c r="H175" s="1"/>
      <c r="I175" s="1" t="s">
        <v>13511</v>
      </c>
      <c r="J175" s="1"/>
      <c r="K175" s="43"/>
      <c r="L175" s="43"/>
      <c r="M175" s="43" t="s">
        <v>13505</v>
      </c>
      <c r="P175" t="s">
        <v>11388</v>
      </c>
    </row>
    <row r="176" spans="1:16" hidden="1">
      <c r="A176" s="74">
        <v>118</v>
      </c>
      <c r="B176" s="253" t="s">
        <v>12505</v>
      </c>
      <c r="C176" s="680"/>
      <c r="D176" s="1"/>
      <c r="E176" s="32"/>
      <c r="F176" s="211"/>
      <c r="G176" s="1"/>
      <c r="H176" s="1"/>
      <c r="I176" s="1"/>
      <c r="J176" s="1" t="s">
        <v>13578</v>
      </c>
      <c r="K176" s="43"/>
      <c r="L176" s="43"/>
      <c r="M176" s="43" t="s">
        <v>12470</v>
      </c>
    </row>
    <row r="177" spans="1:13" hidden="1">
      <c r="A177" s="262">
        <v>119</v>
      </c>
      <c r="B177" s="253" t="s">
        <v>13014</v>
      </c>
      <c r="C177" s="680"/>
      <c r="D177" s="1"/>
      <c r="E177" s="32"/>
      <c r="F177" s="211"/>
      <c r="G177" s="1"/>
      <c r="H177" s="473" t="s">
        <v>12365</v>
      </c>
      <c r="I177" s="1" t="s">
        <v>20432</v>
      </c>
      <c r="J177" s="1" t="s">
        <v>13009</v>
      </c>
      <c r="K177" s="43"/>
      <c r="L177" s="43"/>
      <c r="M177" s="43" t="s">
        <v>12470</v>
      </c>
    </row>
    <row r="178" spans="1:13" hidden="1">
      <c r="A178" s="74">
        <v>519</v>
      </c>
      <c r="B178" s="253" t="s">
        <v>21414</v>
      </c>
      <c r="C178" s="680" t="s">
        <v>125</v>
      </c>
      <c r="D178" s="1"/>
      <c r="E178" s="32"/>
      <c r="F178" s="211"/>
      <c r="G178" s="1"/>
      <c r="H178" s="1"/>
      <c r="I178" s="699" t="s">
        <v>21415</v>
      </c>
      <c r="J178" s="1"/>
      <c r="K178" s="43"/>
      <c r="L178" s="43"/>
      <c r="M178" s="707"/>
    </row>
    <row r="179" spans="1:13" hidden="1">
      <c r="A179" s="262">
        <v>120</v>
      </c>
      <c r="B179" s="253" t="s">
        <v>12444</v>
      </c>
      <c r="C179" s="680"/>
      <c r="D179" s="1"/>
      <c r="E179" s="32"/>
      <c r="F179" s="211"/>
      <c r="G179" s="1"/>
      <c r="H179" s="696" t="s">
        <v>12364</v>
      </c>
      <c r="I179" s="1"/>
      <c r="J179" s="1" t="s">
        <v>13531</v>
      </c>
      <c r="K179" s="43"/>
      <c r="L179" s="43"/>
      <c r="M179" s="43" t="s">
        <v>12470</v>
      </c>
    </row>
    <row r="180" spans="1:13" hidden="1">
      <c r="A180" s="74">
        <v>420</v>
      </c>
      <c r="B180" s="253"/>
      <c r="C180" s="680"/>
      <c r="D180" s="1"/>
      <c r="E180" s="32" t="s">
        <v>352</v>
      </c>
      <c r="F180" s="211"/>
      <c r="G180" s="1"/>
      <c r="H180" s="1"/>
      <c r="I180" s="1" t="s">
        <v>16925</v>
      </c>
      <c r="J180" s="1"/>
      <c r="K180" s="43"/>
      <c r="L180" s="43"/>
      <c r="M180" s="708" t="s">
        <v>16926</v>
      </c>
    </row>
    <row r="181" spans="1:13" hidden="1">
      <c r="A181" s="262">
        <v>538</v>
      </c>
      <c r="B181" s="253" t="s">
        <v>6417</v>
      </c>
      <c r="C181" s="680"/>
      <c r="D181" s="1"/>
      <c r="E181" s="32" t="s">
        <v>21444</v>
      </c>
      <c r="F181" s="211"/>
      <c r="G181" s="1"/>
      <c r="H181" s="1"/>
      <c r="I181" s="1"/>
      <c r="J181" s="1"/>
      <c r="K181" s="43"/>
      <c r="L181" s="43"/>
      <c r="M181" s="43"/>
    </row>
    <row r="182" spans="1:13" hidden="1">
      <c r="A182" s="74">
        <v>374</v>
      </c>
      <c r="B182" s="253" t="s">
        <v>13905</v>
      </c>
      <c r="C182" s="680"/>
      <c r="D182" s="1"/>
      <c r="E182" s="32"/>
      <c r="F182" s="211"/>
      <c r="G182" s="1"/>
      <c r="H182" s="694" t="s">
        <v>13906</v>
      </c>
      <c r="I182" s="1"/>
      <c r="J182" s="1" t="s">
        <v>13907</v>
      </c>
      <c r="K182" s="43"/>
      <c r="L182" s="43"/>
      <c r="M182" s="43" t="s">
        <v>13930</v>
      </c>
    </row>
    <row r="183" spans="1:13" hidden="1">
      <c r="A183" s="262">
        <v>507</v>
      </c>
      <c r="B183" s="253" t="s">
        <v>20287</v>
      </c>
      <c r="C183" s="680"/>
      <c r="D183" s="1"/>
      <c r="E183" s="32"/>
      <c r="F183" s="211"/>
      <c r="G183" s="468" t="s">
        <v>20271</v>
      </c>
      <c r="H183" s="1"/>
      <c r="I183" s="1" t="s">
        <v>20289</v>
      </c>
      <c r="J183" s="1"/>
      <c r="K183" s="43"/>
      <c r="L183" s="43"/>
      <c r="M183" s="43"/>
    </row>
    <row r="184" spans="1:13" hidden="1">
      <c r="A184" s="74">
        <v>425</v>
      </c>
      <c r="B184" s="253" t="s">
        <v>16936</v>
      </c>
      <c r="C184" s="680"/>
      <c r="D184" s="1"/>
      <c r="E184" s="32"/>
      <c r="F184" s="211"/>
      <c r="G184" s="1"/>
      <c r="H184" s="225"/>
      <c r="I184" s="1"/>
      <c r="J184" s="1" t="s">
        <v>16932</v>
      </c>
      <c r="K184" s="43"/>
      <c r="L184" s="43"/>
      <c r="M184" s="43"/>
    </row>
    <row r="185" spans="1:13" hidden="1">
      <c r="A185" s="262">
        <v>121</v>
      </c>
      <c r="B185" s="253" t="s">
        <v>12425</v>
      </c>
      <c r="C185" s="680" t="s">
        <v>62</v>
      </c>
      <c r="D185" s="1"/>
      <c r="E185" s="32"/>
      <c r="F185" s="211"/>
      <c r="G185" s="1"/>
      <c r="H185" s="1"/>
      <c r="I185" s="1"/>
      <c r="J185" s="1" t="s">
        <v>13616</v>
      </c>
      <c r="K185" s="43"/>
      <c r="L185" s="43"/>
      <c r="M185" s="43" t="s">
        <v>12470</v>
      </c>
    </row>
    <row r="186" spans="1:13" hidden="1">
      <c r="A186" s="74">
        <v>122</v>
      </c>
      <c r="B186" s="253" t="s">
        <v>12430</v>
      </c>
      <c r="C186" s="680"/>
      <c r="D186" s="1"/>
      <c r="E186" s="32"/>
      <c r="F186" s="211"/>
      <c r="G186" s="1"/>
      <c r="H186" s="1"/>
      <c r="I186" s="1"/>
      <c r="J186" s="1" t="s">
        <v>13067</v>
      </c>
      <c r="K186" s="43"/>
      <c r="L186" s="43"/>
      <c r="M186" s="43" t="s">
        <v>12470</v>
      </c>
    </row>
    <row r="187" spans="1:13" hidden="1">
      <c r="A187" s="262">
        <v>123</v>
      </c>
      <c r="B187" s="253" t="s">
        <v>12458</v>
      </c>
      <c r="C187" s="680"/>
      <c r="D187" s="1"/>
      <c r="E187" s="32"/>
      <c r="F187" s="211"/>
      <c r="G187" s="1"/>
      <c r="H187" s="1"/>
      <c r="I187" s="1"/>
      <c r="J187" s="1" t="s">
        <v>13647</v>
      </c>
      <c r="K187" s="43"/>
      <c r="L187" s="43"/>
      <c r="M187" s="43" t="s">
        <v>12470</v>
      </c>
    </row>
    <row r="188" spans="1:13" hidden="1">
      <c r="A188" s="74">
        <v>124</v>
      </c>
      <c r="B188" s="253" t="s">
        <v>12506</v>
      </c>
      <c r="C188" s="680"/>
      <c r="D188" s="1"/>
      <c r="E188" s="32"/>
      <c r="F188" s="211"/>
      <c r="G188" s="1"/>
      <c r="H188" s="475" t="s">
        <v>12364</v>
      </c>
      <c r="I188" s="1"/>
      <c r="J188" s="1" t="s">
        <v>13533</v>
      </c>
      <c r="K188" s="43"/>
      <c r="L188" s="43"/>
      <c r="M188" s="43" t="s">
        <v>12470</v>
      </c>
    </row>
    <row r="189" spans="1:13" hidden="1">
      <c r="A189" s="262">
        <v>125</v>
      </c>
      <c r="B189" s="253"/>
      <c r="C189" s="680"/>
      <c r="D189" s="1"/>
      <c r="E189" s="32"/>
      <c r="F189" s="211"/>
      <c r="G189" s="1"/>
      <c r="H189" s="1"/>
      <c r="I189" s="1"/>
      <c r="J189" s="1" t="s">
        <v>13071</v>
      </c>
      <c r="K189" s="43"/>
      <c r="L189" s="43"/>
      <c r="M189" s="43" t="s">
        <v>12470</v>
      </c>
    </row>
    <row r="190" spans="1:13" hidden="1">
      <c r="A190" s="74">
        <v>451</v>
      </c>
      <c r="B190" s="253" t="s">
        <v>17044</v>
      </c>
      <c r="C190" s="680"/>
      <c r="D190" s="1"/>
      <c r="E190" s="32"/>
      <c r="F190" s="211"/>
      <c r="G190" s="1"/>
      <c r="H190" s="1"/>
      <c r="I190" s="1" t="s">
        <v>17055</v>
      </c>
      <c r="J190" s="1" t="s">
        <v>17069</v>
      </c>
      <c r="K190" s="43"/>
      <c r="L190" s="43"/>
      <c r="M190" s="43"/>
    </row>
    <row r="191" spans="1:13" hidden="1">
      <c r="A191" s="262">
        <v>500</v>
      </c>
      <c r="B191" s="253" t="s">
        <v>20280</v>
      </c>
      <c r="C191" s="680"/>
      <c r="D191" s="1"/>
      <c r="E191" s="32"/>
      <c r="F191" s="211"/>
      <c r="G191" s="468" t="s">
        <v>20271</v>
      </c>
      <c r="H191" s="1"/>
      <c r="I191" s="1" t="s">
        <v>20288</v>
      </c>
      <c r="J191" s="1"/>
      <c r="K191" s="43"/>
      <c r="L191" s="43"/>
      <c r="M191" s="43"/>
    </row>
    <row r="192" spans="1:13" hidden="1">
      <c r="A192" s="74">
        <v>548</v>
      </c>
      <c r="B192" s="253" t="s">
        <v>21457</v>
      </c>
      <c r="C192" s="680"/>
      <c r="D192" s="1"/>
      <c r="E192" s="32"/>
      <c r="F192" s="1"/>
      <c r="G192" s="1"/>
      <c r="H192" s="1"/>
      <c r="I192" s="1" t="s">
        <v>21464</v>
      </c>
      <c r="J192" s="1"/>
      <c r="K192" s="43"/>
      <c r="L192" s="43"/>
      <c r="M192" s="43"/>
    </row>
    <row r="193" spans="1:13" hidden="1">
      <c r="A193" s="262">
        <v>128</v>
      </c>
      <c r="B193" s="253" t="s">
        <v>12517</v>
      </c>
      <c r="C193" s="680"/>
      <c r="D193" s="1"/>
      <c r="E193" s="32"/>
      <c r="F193" s="211"/>
      <c r="G193" s="1"/>
      <c r="H193" s="1"/>
      <c r="I193" s="1"/>
      <c r="J193" s="1"/>
      <c r="K193" s="43"/>
      <c r="L193" s="43"/>
      <c r="M193" s="43" t="s">
        <v>12470</v>
      </c>
    </row>
    <row r="194" spans="1:13" hidden="1">
      <c r="A194" s="74">
        <v>129</v>
      </c>
      <c r="B194" s="253" t="s">
        <v>12940</v>
      </c>
      <c r="C194" s="680" t="s">
        <v>145</v>
      </c>
      <c r="D194" s="1"/>
      <c r="E194" s="32"/>
      <c r="F194" s="211"/>
      <c r="G194" s="1"/>
      <c r="H194" s="1"/>
      <c r="I194" s="74"/>
      <c r="J194" s="74"/>
      <c r="K194" s="255"/>
      <c r="L194" s="255"/>
      <c r="M194" s="43"/>
    </row>
    <row r="195" spans="1:13" hidden="1">
      <c r="A195" s="262">
        <v>190</v>
      </c>
      <c r="B195" s="253" t="s">
        <v>21404</v>
      </c>
      <c r="C195" s="680" t="s">
        <v>188</v>
      </c>
      <c r="D195" s="1"/>
      <c r="E195" s="32"/>
      <c r="F195" s="211"/>
      <c r="G195" s="1"/>
      <c r="H195" s="1"/>
      <c r="I195" s="1"/>
      <c r="J195" s="1"/>
      <c r="K195" s="43"/>
      <c r="L195" s="43"/>
      <c r="M195" s="43"/>
    </row>
    <row r="196" spans="1:13" hidden="1">
      <c r="A196" s="74">
        <v>464</v>
      </c>
      <c r="B196" s="253" t="s">
        <v>17064</v>
      </c>
      <c r="C196" s="680"/>
      <c r="D196" s="1"/>
      <c r="E196" s="32"/>
      <c r="F196" s="211"/>
      <c r="G196" s="1"/>
      <c r="I196" s="1"/>
      <c r="J196" s="1" t="s">
        <v>17065</v>
      </c>
      <c r="K196" s="43"/>
      <c r="L196" s="43"/>
      <c r="M196" s="43"/>
    </row>
    <row r="197" spans="1:13" hidden="1">
      <c r="A197" s="262">
        <v>130</v>
      </c>
      <c r="B197" s="253" t="s">
        <v>13164</v>
      </c>
      <c r="C197" s="680" t="s">
        <v>23</v>
      </c>
      <c r="D197" s="1"/>
      <c r="E197" s="32"/>
      <c r="F197" s="211"/>
      <c r="G197" s="1"/>
      <c r="H197" s="1"/>
      <c r="I197" s="1"/>
      <c r="J197" s="1" t="s">
        <v>13165</v>
      </c>
      <c r="K197" s="43"/>
      <c r="L197" s="43"/>
      <c r="M197" s="43"/>
    </row>
    <row r="198" spans="1:13" hidden="1">
      <c r="A198" s="74">
        <v>131</v>
      </c>
      <c r="B198" s="253" t="s">
        <v>13156</v>
      </c>
      <c r="C198" s="680" t="s">
        <v>195</v>
      </c>
      <c r="D198" s="1"/>
      <c r="E198" s="32"/>
      <c r="F198" s="211"/>
      <c r="G198" s="1"/>
      <c r="H198" s="1"/>
      <c r="I198" s="1"/>
      <c r="J198" s="1" t="s">
        <v>16767</v>
      </c>
      <c r="K198" s="43"/>
      <c r="L198" s="43"/>
      <c r="M198" s="43" t="s">
        <v>16768</v>
      </c>
    </row>
    <row r="199" spans="1:13" hidden="1">
      <c r="A199" s="262">
        <v>132</v>
      </c>
      <c r="B199" s="253" t="s">
        <v>13052</v>
      </c>
      <c r="C199" s="680"/>
      <c r="D199" s="74"/>
      <c r="E199" s="785"/>
      <c r="F199" s="211" t="s">
        <v>13053</v>
      </c>
      <c r="G199" s="74"/>
      <c r="H199" s="74"/>
      <c r="I199" s="74"/>
      <c r="J199" s="74" t="s">
        <v>13054</v>
      </c>
      <c r="K199" s="255"/>
      <c r="L199" s="255"/>
      <c r="M199" s="43" t="s">
        <v>12470</v>
      </c>
    </row>
    <row r="200" spans="1:13">
      <c r="A200" s="74">
        <v>133</v>
      </c>
      <c r="B200" s="253" t="s">
        <v>12987</v>
      </c>
      <c r="C200" s="680" t="s">
        <v>169</v>
      </c>
      <c r="D200" s="1"/>
      <c r="E200" s="32"/>
      <c r="F200" s="211"/>
      <c r="G200" s="1"/>
      <c r="H200" s="1"/>
      <c r="I200" s="1"/>
      <c r="J200" s="1" t="s">
        <v>12988</v>
      </c>
      <c r="K200" s="1"/>
      <c r="L200" s="226"/>
      <c r="M200" s="43" t="s">
        <v>12965</v>
      </c>
    </row>
    <row r="201" spans="1:13" hidden="1">
      <c r="A201" s="262">
        <v>535</v>
      </c>
      <c r="B201" s="253" t="s">
        <v>21440</v>
      </c>
      <c r="C201" s="680"/>
      <c r="D201" s="1"/>
      <c r="E201" s="32"/>
      <c r="F201" s="211"/>
      <c r="G201" s="1"/>
      <c r="H201" s="225"/>
      <c r="I201" s="1" t="s">
        <v>21441</v>
      </c>
      <c r="J201" s="1"/>
      <c r="K201" s="43"/>
      <c r="L201" s="43"/>
      <c r="M201" s="43"/>
    </row>
    <row r="202" spans="1:13" hidden="1">
      <c r="A202" s="74">
        <v>134</v>
      </c>
      <c r="B202" s="253" t="s">
        <v>5063</v>
      </c>
      <c r="C202" s="680"/>
      <c r="D202" s="1"/>
      <c r="E202" s="32"/>
      <c r="F202" s="211"/>
      <c r="G202" s="468" t="s">
        <v>4089</v>
      </c>
      <c r="H202" s="225"/>
      <c r="I202" s="1"/>
      <c r="J202" s="1"/>
      <c r="K202" s="43"/>
      <c r="L202" s="43"/>
      <c r="M202" s="43"/>
    </row>
    <row r="203" spans="1:13" hidden="1">
      <c r="A203" s="262">
        <v>135</v>
      </c>
      <c r="B203" s="253" t="s">
        <v>13586</v>
      </c>
      <c r="C203" s="680"/>
      <c r="D203" s="1"/>
      <c r="E203" s="32"/>
      <c r="F203" s="211"/>
      <c r="G203" s="1"/>
      <c r="H203" s="1"/>
      <c r="I203" s="1" t="s">
        <v>13587</v>
      </c>
      <c r="J203" s="1" t="s">
        <v>5169</v>
      </c>
      <c r="K203" s="43"/>
      <c r="L203" s="43"/>
      <c r="M203" s="43" t="s">
        <v>12470</v>
      </c>
    </row>
    <row r="204" spans="1:13" hidden="1">
      <c r="A204" s="74">
        <v>136</v>
      </c>
      <c r="B204" s="253" t="s">
        <v>12960</v>
      </c>
      <c r="C204" s="680" t="s">
        <v>102</v>
      </c>
      <c r="D204" s="1"/>
      <c r="E204" s="32"/>
      <c r="F204" s="211"/>
      <c r="G204" s="1"/>
      <c r="H204" s="1"/>
      <c r="I204" s="1"/>
      <c r="J204" s="1" t="s">
        <v>12958</v>
      </c>
      <c r="K204" s="43"/>
      <c r="L204" s="43"/>
      <c r="M204" s="43" t="s">
        <v>12959</v>
      </c>
    </row>
    <row r="205" spans="1:13" hidden="1">
      <c r="A205" s="262">
        <v>137</v>
      </c>
      <c r="B205" s="253" t="s">
        <v>12961</v>
      </c>
      <c r="C205" s="680" t="s">
        <v>125</v>
      </c>
      <c r="D205" s="1"/>
      <c r="E205" s="784" t="s">
        <v>12385</v>
      </c>
      <c r="F205" s="211"/>
      <c r="G205" s="1"/>
      <c r="H205" s="1"/>
      <c r="I205" s="1"/>
      <c r="J205" s="1"/>
      <c r="K205" s="43"/>
      <c r="L205" s="43"/>
      <c r="M205" s="255" t="s">
        <v>12386</v>
      </c>
    </row>
    <row r="206" spans="1:13" hidden="1">
      <c r="A206" s="74">
        <v>431</v>
      </c>
      <c r="B206" s="253" t="s">
        <v>16957</v>
      </c>
      <c r="C206" s="680"/>
      <c r="D206" s="1"/>
      <c r="E206" s="32"/>
      <c r="F206" s="211"/>
      <c r="G206" s="1"/>
      <c r="H206" s="1"/>
      <c r="I206" s="1"/>
      <c r="J206" s="1" t="s">
        <v>16960</v>
      </c>
      <c r="K206" s="43"/>
      <c r="L206" s="43"/>
      <c r="M206" s="43"/>
    </row>
    <row r="207" spans="1:13" hidden="1">
      <c r="A207" s="262">
        <v>138</v>
      </c>
      <c r="B207" s="253" t="s">
        <v>12951</v>
      </c>
      <c r="C207" s="680" t="s">
        <v>69</v>
      </c>
      <c r="D207" s="1"/>
      <c r="E207" s="32"/>
      <c r="F207" s="211"/>
      <c r="G207" s="1"/>
      <c r="H207" s="1"/>
      <c r="I207" s="1"/>
      <c r="J207" s="1"/>
      <c r="K207" s="43"/>
      <c r="L207" s="43"/>
      <c r="M207" s="43"/>
    </row>
    <row r="208" spans="1:13" hidden="1">
      <c r="A208" s="74">
        <v>139</v>
      </c>
      <c r="B208" s="253" t="s">
        <v>12634</v>
      </c>
      <c r="C208" s="680"/>
      <c r="D208" s="1"/>
      <c r="E208" s="32"/>
      <c r="F208" s="211"/>
      <c r="G208" s="1"/>
      <c r="H208" s="1"/>
      <c r="I208" s="1"/>
      <c r="J208" s="1" t="s">
        <v>12906</v>
      </c>
      <c r="K208" s="43"/>
      <c r="L208" s="43"/>
      <c r="M208" s="43" t="s">
        <v>12901</v>
      </c>
    </row>
    <row r="209" spans="1:13" hidden="1">
      <c r="A209" s="262">
        <v>140</v>
      </c>
      <c r="B209" s="253" t="s">
        <v>12434</v>
      </c>
      <c r="C209" s="680"/>
      <c r="D209" s="1"/>
      <c r="E209" s="32"/>
      <c r="F209" s="211"/>
      <c r="G209" s="1"/>
      <c r="H209" s="1"/>
      <c r="I209" s="1"/>
      <c r="J209" s="1"/>
      <c r="K209" s="43"/>
      <c r="L209" s="43"/>
      <c r="M209" s="43" t="s">
        <v>12470</v>
      </c>
    </row>
    <row r="210" spans="1:13" hidden="1">
      <c r="A210" s="74">
        <v>141</v>
      </c>
      <c r="B210" s="253" t="s">
        <v>13138</v>
      </c>
      <c r="C210" s="680"/>
      <c r="D210" s="1"/>
      <c r="E210" s="32"/>
      <c r="F210" s="211"/>
      <c r="G210" s="1"/>
      <c r="H210" s="1"/>
      <c r="I210" s="1"/>
      <c r="J210" s="1" t="s">
        <v>13139</v>
      </c>
      <c r="K210" s="43"/>
      <c r="L210" s="43"/>
      <c r="M210" s="43"/>
    </row>
    <row r="211" spans="1:13" hidden="1">
      <c r="A211" s="262">
        <v>525</v>
      </c>
      <c r="B211" s="253" t="s">
        <v>13138</v>
      </c>
      <c r="C211" s="680"/>
      <c r="D211" s="1"/>
      <c r="E211" s="32"/>
      <c r="F211" s="211"/>
      <c r="G211" s="1"/>
      <c r="H211" s="1"/>
      <c r="I211" s="699" t="s">
        <v>13139</v>
      </c>
      <c r="J211" s="1"/>
      <c r="K211" s="43"/>
      <c r="L211" s="43"/>
      <c r="M211" s="707"/>
    </row>
    <row r="212" spans="1:13" hidden="1">
      <c r="A212" s="74">
        <v>142</v>
      </c>
      <c r="B212" s="253" t="s">
        <v>12473</v>
      </c>
      <c r="C212" s="680"/>
      <c r="D212" s="1"/>
      <c r="E212" s="32"/>
      <c r="F212" s="211"/>
      <c r="G212" s="1"/>
      <c r="H212" s="474" t="s">
        <v>13039</v>
      </c>
      <c r="I212" s="1"/>
      <c r="J212" s="1" t="s">
        <v>13037</v>
      </c>
      <c r="K212" s="43"/>
      <c r="L212" s="43"/>
      <c r="M212" s="43" t="s">
        <v>12470</v>
      </c>
    </row>
    <row r="213" spans="1:13" hidden="1">
      <c r="A213" s="262">
        <v>143</v>
      </c>
      <c r="B213" s="253" t="s">
        <v>13045</v>
      </c>
      <c r="C213" s="680"/>
      <c r="D213" s="1"/>
      <c r="E213" s="32"/>
      <c r="F213" s="211"/>
      <c r="G213" s="1"/>
      <c r="H213" s="474" t="s">
        <v>13039</v>
      </c>
      <c r="I213" s="1"/>
      <c r="J213" s="1" t="s">
        <v>13043</v>
      </c>
      <c r="K213" s="43"/>
      <c r="L213" s="43"/>
      <c r="M213" s="43" t="s">
        <v>12470</v>
      </c>
    </row>
    <row r="214" spans="1:13" hidden="1">
      <c r="A214" s="74">
        <v>144</v>
      </c>
      <c r="B214" s="253" t="s">
        <v>13152</v>
      </c>
      <c r="C214" s="680"/>
      <c r="D214" s="1"/>
      <c r="E214" s="32"/>
      <c r="F214" s="211"/>
      <c r="G214" s="468" t="s">
        <v>4089</v>
      </c>
      <c r="H214" s="1"/>
      <c r="I214" s="1"/>
      <c r="J214" s="1"/>
      <c r="K214" s="43"/>
      <c r="L214" s="43"/>
      <c r="M214" s="43"/>
    </row>
    <row r="215" spans="1:13" hidden="1">
      <c r="A215" s="262">
        <v>473</v>
      </c>
      <c r="B215" s="253" t="s">
        <v>17097</v>
      </c>
      <c r="C215" s="680"/>
      <c r="D215" s="1"/>
      <c r="E215" s="32"/>
      <c r="F215" s="211"/>
      <c r="G215" s="1"/>
      <c r="H215" s="1"/>
      <c r="I215" s="1" t="s">
        <v>17096</v>
      </c>
      <c r="J215" s="1"/>
      <c r="K215" s="43"/>
      <c r="L215" s="43"/>
      <c r="M215" s="43"/>
    </row>
    <row r="216" spans="1:13" hidden="1">
      <c r="A216" s="74">
        <v>145</v>
      </c>
      <c r="B216" s="253" t="s">
        <v>12524</v>
      </c>
      <c r="C216" s="680"/>
      <c r="D216" s="1"/>
      <c r="E216" s="32"/>
      <c r="F216" s="211"/>
      <c r="G216" s="1"/>
      <c r="H216" s="1"/>
      <c r="I216" s="1"/>
      <c r="J216" s="1" t="s">
        <v>13590</v>
      </c>
      <c r="K216" s="43"/>
      <c r="L216" s="43"/>
      <c r="M216" s="43" t="s">
        <v>12470</v>
      </c>
    </row>
    <row r="217" spans="1:13" hidden="1">
      <c r="A217" s="262">
        <v>477</v>
      </c>
      <c r="B217" s="253" t="s">
        <v>17105</v>
      </c>
      <c r="C217" s="680"/>
      <c r="D217" s="1"/>
      <c r="E217" s="32"/>
      <c r="F217" s="211"/>
      <c r="G217" s="1"/>
      <c r="H217" s="225"/>
      <c r="I217" s="1" t="s">
        <v>17106</v>
      </c>
      <c r="J217" s="1"/>
      <c r="K217" s="43"/>
      <c r="L217" s="43"/>
      <c r="M217" s="43"/>
    </row>
    <row r="218" spans="1:13" hidden="1">
      <c r="A218" s="74">
        <v>146</v>
      </c>
      <c r="B218" s="253" t="s">
        <v>12454</v>
      </c>
      <c r="C218" s="680"/>
      <c r="D218" s="1"/>
      <c r="E218" s="32"/>
      <c r="F218" s="211"/>
      <c r="G218" s="661" t="s">
        <v>21622</v>
      </c>
      <c r="H218" s="1"/>
      <c r="I218" s="1"/>
      <c r="J218" s="703" t="s">
        <v>21619</v>
      </c>
      <c r="K218" s="43"/>
      <c r="L218" s="43"/>
      <c r="M218" s="43" t="s">
        <v>12470</v>
      </c>
    </row>
    <row r="219" spans="1:13" hidden="1">
      <c r="A219" s="262">
        <v>370</v>
      </c>
      <c r="B219" s="253" t="s">
        <v>13899</v>
      </c>
      <c r="C219" s="680"/>
      <c r="D219" s="1"/>
      <c r="E219" s="32"/>
      <c r="F219" s="211"/>
      <c r="G219" s="1"/>
      <c r="H219" s="694" t="s">
        <v>13906</v>
      </c>
      <c r="I219" s="1" t="s">
        <v>15500</v>
      </c>
      <c r="J219" s="1" t="s">
        <v>13929</v>
      </c>
      <c r="K219" s="43"/>
      <c r="L219" s="43"/>
      <c r="M219" s="43" t="s">
        <v>13930</v>
      </c>
    </row>
    <row r="220" spans="1:13" hidden="1">
      <c r="A220" s="74">
        <v>147</v>
      </c>
      <c r="B220" s="253" t="s">
        <v>12603</v>
      </c>
      <c r="C220" s="680"/>
      <c r="D220" s="1"/>
      <c r="E220" s="32"/>
      <c r="F220" s="211"/>
      <c r="G220" s="1" t="s">
        <v>5127</v>
      </c>
      <c r="H220" s="1"/>
      <c r="I220" s="1" t="s">
        <v>13667</v>
      </c>
      <c r="J220" s="1"/>
      <c r="K220" s="43"/>
      <c r="L220" s="43" t="s">
        <v>13608</v>
      </c>
      <c r="M220" s="43" t="s">
        <v>12470</v>
      </c>
    </row>
    <row r="221" spans="1:13" hidden="1">
      <c r="A221" s="262">
        <v>518</v>
      </c>
      <c r="B221" s="253" t="s">
        <v>21413</v>
      </c>
      <c r="C221" s="680" t="s">
        <v>176</v>
      </c>
      <c r="D221" s="1"/>
      <c r="E221" s="32"/>
      <c r="F221" s="211"/>
      <c r="G221" s="1"/>
      <c r="H221" s="225"/>
      <c r="I221" s="699"/>
      <c r="J221" s="1"/>
      <c r="K221" s="43"/>
      <c r="L221" s="43"/>
      <c r="M221" s="707"/>
    </row>
    <row r="222" spans="1:13" hidden="1">
      <c r="A222" s="74">
        <v>523</v>
      </c>
      <c r="B222" s="253" t="s">
        <v>21420</v>
      </c>
      <c r="C222" s="680" t="s">
        <v>125</v>
      </c>
      <c r="D222" s="1"/>
      <c r="E222" s="32"/>
      <c r="F222" s="211"/>
      <c r="G222" s="1"/>
      <c r="H222" s="1"/>
      <c r="I222" s="699" t="s">
        <v>21421</v>
      </c>
      <c r="J222" s="1"/>
      <c r="K222" s="43"/>
      <c r="L222" s="43"/>
      <c r="M222" s="707"/>
    </row>
    <row r="223" spans="1:13" hidden="1">
      <c r="A223" s="262">
        <v>148</v>
      </c>
      <c r="B223" s="253" t="s">
        <v>12601</v>
      </c>
      <c r="C223" s="680" t="s">
        <v>62</v>
      </c>
      <c r="D223" s="1"/>
      <c r="E223" s="32"/>
      <c r="F223" s="211"/>
      <c r="G223" s="1"/>
      <c r="H223" s="1"/>
      <c r="I223" s="1"/>
      <c r="J223" s="1" t="s">
        <v>13614</v>
      </c>
      <c r="K223" s="43"/>
      <c r="L223" s="43" t="s">
        <v>13613</v>
      </c>
      <c r="M223" s="43" t="s">
        <v>12470</v>
      </c>
    </row>
    <row r="224" spans="1:13" hidden="1">
      <c r="A224" s="74">
        <v>373</v>
      </c>
      <c r="B224" s="253" t="s">
        <v>13903</v>
      </c>
      <c r="C224" s="680"/>
      <c r="D224" s="1"/>
      <c r="E224" s="32"/>
      <c r="F224" s="211"/>
      <c r="G224" s="1"/>
      <c r="H224" s="475" t="s">
        <v>12364</v>
      </c>
      <c r="I224" s="1"/>
      <c r="J224" s="1" t="s">
        <v>13904</v>
      </c>
      <c r="K224" s="43"/>
      <c r="L224" s="43"/>
      <c r="M224" s="43" t="s">
        <v>13930</v>
      </c>
    </row>
    <row r="225" spans="1:13" hidden="1">
      <c r="A225" s="262">
        <v>149</v>
      </c>
      <c r="B225" s="253" t="s">
        <v>13610</v>
      </c>
      <c r="C225" s="680" t="s">
        <v>62</v>
      </c>
      <c r="D225" s="1"/>
      <c r="E225" s="32"/>
      <c r="F225" s="211"/>
      <c r="G225" s="1"/>
      <c r="H225" s="1"/>
      <c r="I225" s="1"/>
      <c r="J225" s="1" t="s">
        <v>13064</v>
      </c>
      <c r="K225" s="43"/>
      <c r="L225" s="43"/>
      <c r="M225" s="43" t="s">
        <v>12470</v>
      </c>
    </row>
    <row r="226" spans="1:13" hidden="1">
      <c r="A226" s="74">
        <v>150</v>
      </c>
      <c r="B226" s="253" t="s">
        <v>12953</v>
      </c>
      <c r="C226" s="680" t="s">
        <v>83</v>
      </c>
      <c r="D226" s="1"/>
      <c r="E226" s="32"/>
      <c r="F226" s="211"/>
      <c r="G226" s="1"/>
      <c r="H226" s="1"/>
      <c r="I226" s="1"/>
      <c r="J226" s="1"/>
      <c r="K226" s="43"/>
      <c r="L226" s="43"/>
      <c r="M226" s="43"/>
    </row>
    <row r="227" spans="1:13" hidden="1">
      <c r="A227" s="262">
        <v>151</v>
      </c>
      <c r="B227" s="253" t="s">
        <v>13534</v>
      </c>
      <c r="C227" s="680"/>
      <c r="D227" s="1"/>
      <c r="E227" s="32"/>
      <c r="F227" s="211"/>
      <c r="G227" s="468" t="s">
        <v>4089</v>
      </c>
      <c r="H227" s="1"/>
      <c r="I227" s="1"/>
      <c r="J227" s="1" t="s">
        <v>13535</v>
      </c>
      <c r="K227" s="43"/>
      <c r="L227" s="43"/>
      <c r="M227" s="43" t="s">
        <v>12470</v>
      </c>
    </row>
    <row r="228" spans="1:13" hidden="1">
      <c r="A228" s="74">
        <v>396</v>
      </c>
      <c r="B228" s="253" t="s">
        <v>14017</v>
      </c>
      <c r="C228" s="680"/>
      <c r="D228" s="1"/>
      <c r="E228" s="32"/>
      <c r="F228" s="211"/>
      <c r="G228" s="1"/>
      <c r="H228" s="1"/>
      <c r="I228" s="1"/>
      <c r="J228" s="1" t="s">
        <v>14020</v>
      </c>
      <c r="K228" s="43"/>
      <c r="L228" s="43"/>
      <c r="M228" s="43" t="s">
        <v>14026</v>
      </c>
    </row>
    <row r="229" spans="1:13" hidden="1">
      <c r="A229" s="262">
        <v>456</v>
      </c>
      <c r="B229" s="253" t="s">
        <v>17053</v>
      </c>
      <c r="C229" s="680"/>
      <c r="D229" s="1"/>
      <c r="E229" s="32"/>
      <c r="F229" s="211"/>
      <c r="G229" s="1"/>
      <c r="H229" s="1"/>
      <c r="I229" s="1" t="s">
        <v>17056</v>
      </c>
      <c r="J229" s="1" t="s">
        <v>17051</v>
      </c>
      <c r="K229" s="43"/>
      <c r="L229" s="43"/>
      <c r="M229" s="43"/>
    </row>
    <row r="230" spans="1:13" hidden="1">
      <c r="A230" s="74">
        <v>152</v>
      </c>
      <c r="B230" s="253" t="s">
        <v>13157</v>
      </c>
      <c r="C230" s="680"/>
      <c r="D230" s="1"/>
      <c r="E230" s="32"/>
      <c r="F230" s="211"/>
      <c r="G230" s="1"/>
      <c r="H230" s="1"/>
      <c r="I230" s="1"/>
      <c r="J230" s="1"/>
      <c r="K230" s="43"/>
      <c r="L230" s="43"/>
      <c r="M230" s="43" t="s">
        <v>13158</v>
      </c>
    </row>
    <row r="231" spans="1:13" hidden="1">
      <c r="A231" s="262">
        <v>153</v>
      </c>
      <c r="B231" s="253" t="s">
        <v>13177</v>
      </c>
      <c r="C231" s="680"/>
      <c r="D231" s="1"/>
      <c r="E231" s="32"/>
      <c r="F231" s="211" t="s">
        <v>3872</v>
      </c>
      <c r="G231" s="1"/>
      <c r="H231" s="1"/>
      <c r="I231" s="1"/>
      <c r="J231" s="1" t="s">
        <v>13099</v>
      </c>
      <c r="K231" s="43"/>
      <c r="L231" s="43"/>
      <c r="M231" s="43"/>
    </row>
    <row r="232" spans="1:13" hidden="1">
      <c r="A232" s="74">
        <v>183</v>
      </c>
      <c r="B232" s="253" t="s">
        <v>21405</v>
      </c>
      <c r="C232" s="680" t="s">
        <v>188</v>
      </c>
      <c r="D232" s="1"/>
      <c r="E232" s="32"/>
      <c r="F232" s="211"/>
      <c r="G232" s="1"/>
      <c r="H232" s="1"/>
      <c r="I232" s="1"/>
      <c r="J232" s="1"/>
      <c r="K232" s="43"/>
      <c r="L232" s="43"/>
      <c r="M232" s="43"/>
    </row>
    <row r="233" spans="1:13" hidden="1">
      <c r="A233" s="262">
        <v>487</v>
      </c>
      <c r="B233" s="253" t="s">
        <v>19642</v>
      </c>
      <c r="C233" s="680"/>
      <c r="D233" s="1"/>
      <c r="E233" s="32"/>
      <c r="F233" s="211"/>
      <c r="G233" s="1"/>
      <c r="H233" s="1"/>
      <c r="I233" s="1" t="s">
        <v>19643</v>
      </c>
      <c r="J233" s="1"/>
      <c r="K233" s="43"/>
      <c r="L233" s="43"/>
      <c r="M233" s="43" t="s">
        <v>19651</v>
      </c>
    </row>
    <row r="234" spans="1:13" hidden="1">
      <c r="A234" s="74">
        <v>154</v>
      </c>
      <c r="B234" s="253" t="s">
        <v>12903</v>
      </c>
      <c r="C234" s="680" t="s">
        <v>118</v>
      </c>
      <c r="D234" s="1"/>
      <c r="E234" s="32"/>
      <c r="F234" s="211"/>
      <c r="G234" s="1"/>
      <c r="H234" s="225"/>
      <c r="I234" s="1"/>
      <c r="J234" s="1" t="s">
        <v>12905</v>
      </c>
      <c r="K234" s="43"/>
      <c r="L234" s="43"/>
      <c r="M234" s="43" t="s">
        <v>12901</v>
      </c>
    </row>
    <row r="235" spans="1:13" hidden="1">
      <c r="A235" s="262">
        <v>513</v>
      </c>
      <c r="B235" s="253" t="s">
        <v>20437</v>
      </c>
      <c r="C235" s="680"/>
      <c r="D235" s="1"/>
      <c r="E235" s="32"/>
      <c r="F235" s="211"/>
      <c r="G235" s="53" t="s">
        <v>13382</v>
      </c>
      <c r="H235" s="1"/>
      <c r="I235" s="699" t="s">
        <v>20438</v>
      </c>
      <c r="J235" s="1"/>
      <c r="K235" s="43"/>
      <c r="L235" s="43"/>
      <c r="M235" s="707" t="s">
        <v>20442</v>
      </c>
    </row>
    <row r="236" spans="1:13" hidden="1">
      <c r="A236" s="74">
        <v>515</v>
      </c>
      <c r="B236" s="253" t="s">
        <v>21410</v>
      </c>
      <c r="C236" s="680" t="s">
        <v>176</v>
      </c>
      <c r="D236" s="1"/>
      <c r="E236" s="32"/>
      <c r="F236" s="211"/>
      <c r="G236" s="1"/>
      <c r="H236" s="1"/>
      <c r="I236" s="699"/>
      <c r="J236" s="1"/>
      <c r="K236" s="43"/>
      <c r="L236" s="43"/>
      <c r="M236" s="707"/>
    </row>
    <row r="237" spans="1:13" hidden="1">
      <c r="A237" s="262">
        <v>155</v>
      </c>
      <c r="B237" s="253" t="s">
        <v>12448</v>
      </c>
      <c r="C237" s="680"/>
      <c r="D237" s="1"/>
      <c r="E237" s="32"/>
      <c r="F237" s="211"/>
      <c r="G237" s="1"/>
      <c r="H237" s="1"/>
      <c r="I237" s="1" t="s">
        <v>13626</v>
      </c>
      <c r="J237" s="1" t="s">
        <v>13625</v>
      </c>
      <c r="K237" s="43"/>
      <c r="L237" s="43"/>
      <c r="M237" s="43" t="s">
        <v>12470</v>
      </c>
    </row>
    <row r="238" spans="1:13" hidden="1">
      <c r="A238" s="74">
        <v>156</v>
      </c>
      <c r="B238" s="253" t="s">
        <v>12597</v>
      </c>
      <c r="C238" s="680"/>
      <c r="D238" s="1"/>
      <c r="E238" s="32"/>
      <c r="F238" s="211"/>
      <c r="G238" s="1"/>
      <c r="H238" s="473" t="s">
        <v>12084</v>
      </c>
      <c r="I238" s="1"/>
      <c r="J238" s="1" t="s">
        <v>13664</v>
      </c>
      <c r="K238" s="43"/>
      <c r="L238" s="265" t="s">
        <v>13620</v>
      </c>
      <c r="M238" s="43" t="s">
        <v>12470</v>
      </c>
    </row>
    <row r="239" spans="1:13" hidden="1">
      <c r="A239" s="262">
        <v>157</v>
      </c>
      <c r="B239" s="253" t="s">
        <v>12493</v>
      </c>
      <c r="C239" s="680"/>
      <c r="D239" s="1"/>
      <c r="E239" s="32"/>
      <c r="F239" s="211"/>
      <c r="G239" s="468" t="s">
        <v>4089</v>
      </c>
      <c r="H239" s="1"/>
      <c r="I239" s="1"/>
      <c r="J239" s="1"/>
      <c r="K239" s="43"/>
      <c r="L239" s="43"/>
      <c r="M239" s="43" t="s">
        <v>12630</v>
      </c>
    </row>
    <row r="240" spans="1:13" hidden="1">
      <c r="A240" s="74">
        <v>158</v>
      </c>
      <c r="B240" s="253" t="s">
        <v>12969</v>
      </c>
      <c r="C240" s="680" t="s">
        <v>17</v>
      </c>
      <c r="D240" s="1"/>
      <c r="E240" s="32"/>
      <c r="F240" s="211"/>
      <c r="G240" s="1"/>
      <c r="H240" s="1"/>
      <c r="I240" s="74"/>
      <c r="J240" s="74" t="s">
        <v>12970</v>
      </c>
      <c r="K240" s="255"/>
      <c r="L240" s="255"/>
      <c r="M240" s="43"/>
    </row>
    <row r="241" spans="1:13" hidden="1">
      <c r="A241" s="262">
        <v>159</v>
      </c>
      <c r="B241" s="253" t="s">
        <v>12619</v>
      </c>
      <c r="C241" s="680"/>
      <c r="D241" s="1"/>
      <c r="E241" s="32"/>
      <c r="F241" s="211"/>
      <c r="G241" s="1"/>
      <c r="H241" s="470" t="s">
        <v>16845</v>
      </c>
      <c r="I241" s="1"/>
      <c r="J241" s="1"/>
      <c r="K241" s="43"/>
      <c r="L241" s="43"/>
      <c r="M241" s="256" t="s">
        <v>12621</v>
      </c>
    </row>
    <row r="242" spans="1:13" hidden="1">
      <c r="A242" s="74">
        <v>160</v>
      </c>
      <c r="B242" s="253" t="s">
        <v>12480</v>
      </c>
      <c r="C242" s="680"/>
      <c r="D242" s="1"/>
      <c r="E242" s="32"/>
      <c r="F242" s="211"/>
      <c r="G242" s="1"/>
      <c r="H242" s="1" t="s">
        <v>12889</v>
      </c>
      <c r="I242" s="1" t="s">
        <v>13686</v>
      </c>
      <c r="J242" s="1"/>
      <c r="K242" s="43"/>
      <c r="L242" s="43" t="s">
        <v>13600</v>
      </c>
      <c r="M242" s="43" t="s">
        <v>12470</v>
      </c>
    </row>
    <row r="243" spans="1:13" hidden="1">
      <c r="A243" s="262">
        <v>161</v>
      </c>
      <c r="B243" s="253" t="s">
        <v>12535</v>
      </c>
      <c r="C243" s="680"/>
      <c r="D243" s="1"/>
      <c r="E243" s="32"/>
      <c r="F243" s="211"/>
      <c r="G243" s="1"/>
      <c r="H243" s="473" t="s">
        <v>12084</v>
      </c>
      <c r="I243" s="1"/>
      <c r="J243" s="1" t="s">
        <v>13663</v>
      </c>
      <c r="K243" s="43"/>
      <c r="L243" s="43"/>
      <c r="M243" s="43" t="s">
        <v>12470</v>
      </c>
    </row>
    <row r="244" spans="1:13" hidden="1">
      <c r="A244" s="74">
        <v>162</v>
      </c>
      <c r="B244" s="253" t="s">
        <v>12409</v>
      </c>
      <c r="C244" s="680" t="s">
        <v>34</v>
      </c>
      <c r="D244" s="1"/>
      <c r="E244" s="784" t="s">
        <v>12385</v>
      </c>
      <c r="F244" s="211"/>
      <c r="G244" s="1"/>
      <c r="H244" s="1"/>
      <c r="I244" s="1"/>
      <c r="J244" s="1" t="s">
        <v>12997</v>
      </c>
      <c r="K244" s="43"/>
      <c r="L244" s="43"/>
      <c r="M244" s="43" t="s">
        <v>12470</v>
      </c>
    </row>
    <row r="245" spans="1:13" hidden="1">
      <c r="A245" s="262">
        <v>163</v>
      </c>
      <c r="B245" s="253" t="s">
        <v>13080</v>
      </c>
      <c r="C245" s="680"/>
      <c r="D245" s="1"/>
      <c r="E245" s="32"/>
      <c r="F245" s="211" t="s">
        <v>13078</v>
      </c>
      <c r="G245" s="1"/>
      <c r="H245" s="1"/>
      <c r="I245" s="1"/>
      <c r="J245" s="1" t="s">
        <v>13079</v>
      </c>
      <c r="K245" s="43"/>
      <c r="L245" s="43"/>
      <c r="M245" s="43" t="s">
        <v>12470</v>
      </c>
    </row>
    <row r="246" spans="1:13" hidden="1">
      <c r="A246" s="74">
        <v>469</v>
      </c>
      <c r="B246" s="253" t="s">
        <v>17091</v>
      </c>
      <c r="C246" s="680"/>
      <c r="D246" s="1"/>
      <c r="E246" s="32"/>
      <c r="F246" s="211"/>
      <c r="G246" s="1"/>
      <c r="H246" s="1"/>
      <c r="I246" s="1" t="s">
        <v>17092</v>
      </c>
      <c r="J246" s="1"/>
      <c r="K246" s="43"/>
      <c r="L246" s="43"/>
      <c r="M246" s="43"/>
    </row>
    <row r="247" spans="1:13" hidden="1">
      <c r="A247" s="262">
        <v>164</v>
      </c>
      <c r="B247" s="253" t="s">
        <v>12604</v>
      </c>
      <c r="C247" s="680"/>
      <c r="D247" s="1"/>
      <c r="E247" s="32"/>
      <c r="F247" s="211"/>
      <c r="G247" s="1"/>
      <c r="H247" s="473" t="s">
        <v>12365</v>
      </c>
      <c r="I247" s="1"/>
      <c r="J247" s="1" t="s">
        <v>20431</v>
      </c>
      <c r="K247" s="265"/>
      <c r="L247" s="265" t="s">
        <v>13601</v>
      </c>
      <c r="M247" s="43" t="s">
        <v>12470</v>
      </c>
    </row>
    <row r="248" spans="1:13" hidden="1">
      <c r="A248" s="74">
        <v>165</v>
      </c>
      <c r="B248" s="253" t="s">
        <v>13049</v>
      </c>
      <c r="C248" s="680" t="s">
        <v>188</v>
      </c>
      <c r="D248" s="1"/>
      <c r="E248" s="32"/>
      <c r="F248" s="211"/>
      <c r="G248" s="1"/>
      <c r="H248" s="1"/>
      <c r="I248" s="1"/>
      <c r="J248" s="1" t="s">
        <v>21385</v>
      </c>
      <c r="K248" s="43" t="s">
        <v>21386</v>
      </c>
      <c r="L248" s="43"/>
      <c r="M248" s="43" t="s">
        <v>12470</v>
      </c>
    </row>
    <row r="249" spans="1:13" hidden="1">
      <c r="A249" s="262">
        <v>166</v>
      </c>
      <c r="B249" s="253" t="s">
        <v>12497</v>
      </c>
      <c r="C249" s="680" t="s">
        <v>20137</v>
      </c>
      <c r="D249" s="1"/>
      <c r="E249" s="32"/>
      <c r="F249" s="211"/>
      <c r="G249" s="1"/>
      <c r="H249" s="471" t="s">
        <v>12311</v>
      </c>
      <c r="I249" s="1" t="s">
        <v>20139</v>
      </c>
      <c r="J249" s="1"/>
      <c r="K249" s="43"/>
      <c r="L249" s="43" t="s">
        <v>13579</v>
      </c>
      <c r="M249" s="43" t="s">
        <v>12470</v>
      </c>
    </row>
    <row r="250" spans="1:13" hidden="1">
      <c r="A250" s="74">
        <v>167</v>
      </c>
      <c r="B250" s="253" t="s">
        <v>12421</v>
      </c>
      <c r="C250" s="680"/>
      <c r="D250" s="1"/>
      <c r="E250" s="32"/>
      <c r="F250" s="211"/>
      <c r="G250" s="1"/>
      <c r="H250" s="1"/>
      <c r="I250" s="1"/>
      <c r="J250" s="1" t="s">
        <v>13609</v>
      </c>
      <c r="K250" s="43"/>
      <c r="L250" s="43"/>
      <c r="M250" s="43" t="s">
        <v>12470</v>
      </c>
    </row>
    <row r="251" spans="1:13" hidden="1">
      <c r="A251" s="262">
        <v>439</v>
      </c>
      <c r="B251" s="253" t="s">
        <v>17012</v>
      </c>
      <c r="C251" s="680"/>
      <c r="D251" s="1"/>
      <c r="E251" s="32" t="s">
        <v>314</v>
      </c>
      <c r="F251" s="211"/>
      <c r="G251" s="1"/>
      <c r="H251" s="1"/>
      <c r="I251" s="1"/>
      <c r="J251" s="1" t="s">
        <v>17015</v>
      </c>
      <c r="K251" s="43"/>
      <c r="L251" s="43"/>
      <c r="M251" s="43"/>
    </row>
    <row r="252" spans="1:13" hidden="1">
      <c r="A252" s="74">
        <v>169</v>
      </c>
      <c r="B252" s="253" t="s">
        <v>13055</v>
      </c>
      <c r="C252" s="680"/>
      <c r="D252" s="74"/>
      <c r="E252" s="785"/>
      <c r="F252" s="211" t="s">
        <v>13053</v>
      </c>
      <c r="G252" s="74"/>
      <c r="H252" s="74"/>
      <c r="I252" s="74"/>
      <c r="J252" s="74" t="s">
        <v>13056</v>
      </c>
      <c r="K252" s="255"/>
      <c r="L252" s="255"/>
      <c r="M252" s="43" t="s">
        <v>12470</v>
      </c>
    </row>
    <row r="253" spans="1:13" hidden="1">
      <c r="A253" s="262">
        <v>170</v>
      </c>
      <c r="B253" s="253" t="s">
        <v>12436</v>
      </c>
      <c r="C253" s="680"/>
      <c r="D253" s="1"/>
      <c r="E253" s="32"/>
      <c r="F253" s="211" t="s">
        <v>3844</v>
      </c>
      <c r="G253" s="1"/>
      <c r="H253" s="225"/>
      <c r="I253" s="1"/>
      <c r="J253" s="1" t="s">
        <v>13051</v>
      </c>
      <c r="K253" s="43"/>
      <c r="L253" s="43"/>
      <c r="M253" s="43" t="s">
        <v>12470</v>
      </c>
    </row>
    <row r="254" spans="1:13" hidden="1">
      <c r="A254" s="74">
        <v>171</v>
      </c>
      <c r="B254" s="253" t="s">
        <v>13675</v>
      </c>
      <c r="C254" s="680"/>
      <c r="D254" s="1"/>
      <c r="E254" s="32"/>
      <c r="F254" s="211"/>
      <c r="G254" s="468" t="s">
        <v>4089</v>
      </c>
      <c r="H254" s="1"/>
      <c r="I254" s="1"/>
      <c r="J254" s="1"/>
      <c r="K254" s="43"/>
      <c r="L254" s="43"/>
      <c r="M254" s="43" t="s">
        <v>13148</v>
      </c>
    </row>
    <row r="255" spans="1:13" hidden="1">
      <c r="A255" s="262">
        <v>172</v>
      </c>
      <c r="B255" s="253" t="s">
        <v>12475</v>
      </c>
      <c r="C255" s="680"/>
      <c r="D255" s="1"/>
      <c r="E255" s="32"/>
      <c r="F255" s="211"/>
      <c r="G255" s="1"/>
      <c r="H255" s="695" t="s">
        <v>13039</v>
      </c>
      <c r="I255" s="1"/>
      <c r="J255" s="1" t="s">
        <v>13040</v>
      </c>
      <c r="K255" s="43"/>
      <c r="L255" s="43"/>
      <c r="M255" s="43" t="s">
        <v>12470</v>
      </c>
    </row>
    <row r="256" spans="1:13" hidden="1">
      <c r="A256" s="74">
        <v>174</v>
      </c>
      <c r="B256" s="253" t="s">
        <v>5810</v>
      </c>
      <c r="C256" s="680"/>
      <c r="D256" s="1"/>
      <c r="E256" s="32"/>
      <c r="F256" s="211"/>
      <c r="G256" s="468" t="s">
        <v>4089</v>
      </c>
      <c r="H256" s="1"/>
      <c r="I256" s="1"/>
      <c r="J256" s="1" t="s">
        <v>12973</v>
      </c>
      <c r="K256" s="43"/>
      <c r="L256" s="43"/>
      <c r="M256" s="43"/>
    </row>
    <row r="257" spans="1:13" hidden="1">
      <c r="A257" s="262">
        <v>175</v>
      </c>
      <c r="B257" s="253" t="s">
        <v>12457</v>
      </c>
      <c r="C257" s="680"/>
      <c r="D257" s="1"/>
      <c r="E257" s="32"/>
      <c r="F257" s="211"/>
      <c r="G257" s="1"/>
      <c r="H257" s="1"/>
      <c r="I257" s="1"/>
      <c r="J257" s="1"/>
      <c r="K257" s="43"/>
      <c r="L257" s="43"/>
      <c r="M257" s="43" t="s">
        <v>12470</v>
      </c>
    </row>
    <row r="258" spans="1:13" hidden="1">
      <c r="A258" s="74">
        <v>176</v>
      </c>
      <c r="B258" s="253" t="s">
        <v>6388</v>
      </c>
      <c r="C258" s="680"/>
      <c r="D258" s="1"/>
      <c r="E258" s="32"/>
      <c r="F258" s="211"/>
      <c r="G258" s="468" t="s">
        <v>4089</v>
      </c>
      <c r="H258" s="1"/>
      <c r="I258" s="1"/>
      <c r="J258" s="1"/>
      <c r="K258" s="43"/>
      <c r="L258" s="43"/>
      <c r="M258" s="43"/>
    </row>
    <row r="259" spans="1:13" hidden="1">
      <c r="A259" s="262">
        <v>408</v>
      </c>
      <c r="B259" s="253" t="s">
        <v>16659</v>
      </c>
      <c r="C259" s="680"/>
      <c r="D259" s="1"/>
      <c r="E259" s="32"/>
      <c r="F259" s="211"/>
      <c r="G259" s="1"/>
      <c r="H259" s="1"/>
      <c r="I259" s="1" t="s">
        <v>16660</v>
      </c>
      <c r="J259" s="1"/>
      <c r="K259" s="43"/>
      <c r="L259" s="43"/>
      <c r="M259" s="43" t="s">
        <v>16661</v>
      </c>
    </row>
    <row r="260" spans="1:13" hidden="1">
      <c r="A260" s="74">
        <v>471</v>
      </c>
      <c r="B260" s="253" t="s">
        <v>17099</v>
      </c>
      <c r="C260" s="680"/>
      <c r="D260" s="1"/>
      <c r="E260" s="32"/>
      <c r="F260" s="211"/>
      <c r="G260" s="1"/>
      <c r="H260" s="1"/>
      <c r="I260" s="1" t="s">
        <v>17094</v>
      </c>
      <c r="J260" s="1"/>
      <c r="K260" s="43"/>
      <c r="L260" s="1"/>
      <c r="M260" s="43"/>
    </row>
    <row r="261" spans="1:13" hidden="1">
      <c r="A261" s="262">
        <v>413</v>
      </c>
      <c r="B261" s="253" t="s">
        <v>16674</v>
      </c>
      <c r="C261" s="680"/>
      <c r="D261" s="1"/>
      <c r="E261" s="32"/>
      <c r="F261" s="211"/>
      <c r="G261" s="1"/>
      <c r="H261" s="1"/>
      <c r="I261" s="1"/>
      <c r="J261" s="1"/>
      <c r="K261" s="43"/>
      <c r="L261" s="43"/>
      <c r="M261" s="43" t="s">
        <v>16661</v>
      </c>
    </row>
    <row r="262" spans="1:13" hidden="1">
      <c r="A262" s="74">
        <v>177</v>
      </c>
      <c r="B262" s="253" t="s">
        <v>12471</v>
      </c>
      <c r="C262" s="680"/>
      <c r="D262" s="1"/>
      <c r="E262" s="32"/>
      <c r="F262" s="211"/>
      <c r="G262" s="1"/>
      <c r="H262" s="473" t="s">
        <v>12365</v>
      </c>
      <c r="I262" s="1" t="s">
        <v>13011</v>
      </c>
      <c r="J262" s="1"/>
      <c r="K262" s="43"/>
      <c r="L262" s="43"/>
      <c r="M262" s="43" t="s">
        <v>13010</v>
      </c>
    </row>
    <row r="263" spans="1:13" hidden="1">
      <c r="A263" s="262">
        <v>450</v>
      </c>
      <c r="B263" s="253" t="s">
        <v>17043</v>
      </c>
      <c r="C263" s="680"/>
      <c r="D263" s="1"/>
      <c r="E263" s="32"/>
      <c r="F263" s="211"/>
      <c r="G263" s="1"/>
      <c r="H263" s="1"/>
      <c r="I263" s="1" t="s">
        <v>17055</v>
      </c>
      <c r="J263" s="1" t="s">
        <v>17068</v>
      </c>
      <c r="K263" s="43"/>
      <c r="L263" s="43"/>
      <c r="M263" s="43"/>
    </row>
    <row r="264" spans="1:13" hidden="1">
      <c r="A264" s="74">
        <v>178</v>
      </c>
      <c r="B264" s="253" t="s">
        <v>12952</v>
      </c>
      <c r="C264" s="680" t="s">
        <v>80</v>
      </c>
      <c r="D264" s="1"/>
      <c r="E264" s="32"/>
      <c r="F264" s="211"/>
      <c r="G264" s="1"/>
      <c r="H264" s="1"/>
      <c r="I264" s="1"/>
      <c r="J264" s="1"/>
      <c r="K264" s="43"/>
      <c r="L264" s="43"/>
      <c r="M264" s="43"/>
    </row>
    <row r="265" spans="1:13" hidden="1">
      <c r="A265" s="262">
        <v>372</v>
      </c>
      <c r="B265" s="253" t="s">
        <v>13901</v>
      </c>
      <c r="C265" s="680"/>
      <c r="D265" s="1"/>
      <c r="E265" s="32"/>
      <c r="F265" s="211"/>
      <c r="G265" s="1"/>
      <c r="H265" s="1"/>
      <c r="I265" s="1"/>
      <c r="J265" s="1" t="s">
        <v>5350</v>
      </c>
      <c r="K265" s="43"/>
      <c r="L265" s="43"/>
      <c r="M265" s="43" t="s">
        <v>13930</v>
      </c>
    </row>
    <row r="266" spans="1:13" hidden="1">
      <c r="A266" s="74">
        <v>492</v>
      </c>
      <c r="B266" s="253" t="s">
        <v>19639</v>
      </c>
      <c r="C266" s="680"/>
      <c r="D266" s="1"/>
      <c r="E266" s="32"/>
      <c r="F266" s="211"/>
      <c r="G266" s="1"/>
      <c r="H266" s="1"/>
      <c r="I266" s="1"/>
      <c r="J266" s="1"/>
      <c r="K266" s="43"/>
      <c r="L266" s="43"/>
      <c r="M266" s="43"/>
    </row>
    <row r="267" spans="1:13" hidden="1">
      <c r="A267" s="262">
        <v>179</v>
      </c>
      <c r="B267" s="253" t="s">
        <v>12496</v>
      </c>
      <c r="C267" s="680"/>
      <c r="D267" s="1"/>
      <c r="E267" s="32" t="s">
        <v>21448</v>
      </c>
      <c r="F267" s="211"/>
      <c r="G267" s="1"/>
      <c r="H267" s="1"/>
      <c r="I267" s="1"/>
      <c r="J267" s="1"/>
      <c r="K267" s="43"/>
      <c r="L267" s="43"/>
      <c r="M267" s="43" t="s">
        <v>12630</v>
      </c>
    </row>
    <row r="268" spans="1:13" hidden="1">
      <c r="A268" s="74">
        <v>180</v>
      </c>
      <c r="B268" s="253" t="s">
        <v>5812</v>
      </c>
      <c r="C268" s="680" t="s">
        <v>195</v>
      </c>
      <c r="D268" s="1"/>
      <c r="E268" s="32"/>
      <c r="F268" s="211"/>
      <c r="G268" s="468" t="s">
        <v>4089</v>
      </c>
      <c r="H268" s="1"/>
      <c r="I268" s="1"/>
      <c r="J268" s="1"/>
      <c r="K268" s="43"/>
      <c r="L268" s="43"/>
      <c r="M268" s="43"/>
    </row>
    <row r="269" spans="1:13" hidden="1">
      <c r="A269" s="262">
        <v>181</v>
      </c>
      <c r="B269" s="253" t="s">
        <v>12413</v>
      </c>
      <c r="C269" s="680"/>
      <c r="D269" s="1"/>
      <c r="E269" s="32"/>
      <c r="F269" s="211"/>
      <c r="G269" s="1"/>
      <c r="H269" s="1"/>
      <c r="I269" s="1"/>
      <c r="J269" s="1" t="s">
        <v>13002</v>
      </c>
      <c r="K269" s="43"/>
      <c r="L269" s="43"/>
      <c r="M269" s="43" t="s">
        <v>12470</v>
      </c>
    </row>
    <row r="270" spans="1:13" hidden="1">
      <c r="A270" s="74">
        <v>481</v>
      </c>
      <c r="B270" s="253" t="s">
        <v>17123</v>
      </c>
      <c r="C270" s="680"/>
      <c r="D270" s="1"/>
      <c r="E270" s="32"/>
      <c r="F270" s="211"/>
      <c r="G270" s="1"/>
      <c r="H270" s="686" t="s">
        <v>12309</v>
      </c>
      <c r="I270" s="1" t="s">
        <v>17124</v>
      </c>
      <c r="J270" s="1"/>
      <c r="K270" s="43"/>
      <c r="L270" s="43"/>
      <c r="M270" s="43"/>
    </row>
    <row r="271" spans="1:13" hidden="1">
      <c r="A271" s="262">
        <v>531</v>
      </c>
      <c r="B271" s="253" t="s">
        <v>17123</v>
      </c>
      <c r="C271" s="680"/>
      <c r="D271" s="1"/>
      <c r="E271" s="32"/>
      <c r="F271" s="211"/>
      <c r="G271" s="1"/>
      <c r="H271" s="1"/>
      <c r="I271" s="1" t="s">
        <v>21437</v>
      </c>
      <c r="J271" s="1"/>
      <c r="K271" s="43"/>
      <c r="L271" s="43"/>
      <c r="M271" s="707"/>
    </row>
    <row r="272" spans="1:13" hidden="1">
      <c r="A272" s="74">
        <v>182</v>
      </c>
      <c r="B272" s="253" t="s">
        <v>13018</v>
      </c>
      <c r="C272" s="680"/>
      <c r="D272" s="1"/>
      <c r="E272" s="32"/>
      <c r="F272" s="211"/>
      <c r="G272" s="1"/>
      <c r="H272" s="473" t="s">
        <v>12365</v>
      </c>
      <c r="I272" s="1"/>
      <c r="J272" s="21" t="s">
        <v>13019</v>
      </c>
      <c r="K272" s="43"/>
      <c r="L272" s="43"/>
      <c r="M272" s="43" t="s">
        <v>12470</v>
      </c>
    </row>
    <row r="273" spans="1:13" hidden="1">
      <c r="A273" s="262">
        <v>184</v>
      </c>
      <c r="B273" s="253" t="s">
        <v>12537</v>
      </c>
      <c r="C273" s="680"/>
      <c r="D273" s="1"/>
      <c r="E273" s="32"/>
      <c r="F273" s="211"/>
      <c r="G273" s="1"/>
      <c r="H273" s="471" t="s">
        <v>12311</v>
      </c>
      <c r="I273" s="1"/>
      <c r="J273" s="1" t="s">
        <v>13662</v>
      </c>
      <c r="K273" s="43"/>
      <c r="L273" s="43"/>
      <c r="M273" s="43" t="s">
        <v>12470</v>
      </c>
    </row>
    <row r="274" spans="1:13" hidden="1">
      <c r="A274" s="74">
        <v>185</v>
      </c>
      <c r="B274" s="253" t="s">
        <v>12455</v>
      </c>
      <c r="C274" s="680"/>
      <c r="D274" s="1"/>
      <c r="E274" s="32"/>
      <c r="F274" s="211"/>
      <c r="G274" s="1"/>
      <c r="H274" s="1"/>
      <c r="I274" s="1"/>
      <c r="J274" s="1"/>
      <c r="K274" s="43"/>
      <c r="L274" s="43"/>
      <c r="M274" s="43" t="s">
        <v>12470</v>
      </c>
    </row>
    <row r="275" spans="1:13" hidden="1">
      <c r="A275" s="262">
        <v>186</v>
      </c>
      <c r="B275" s="253" t="s">
        <v>12933</v>
      </c>
      <c r="C275" s="680" t="s">
        <v>19</v>
      </c>
      <c r="D275" s="1"/>
      <c r="E275" s="32"/>
      <c r="F275" s="211"/>
      <c r="G275" s="1"/>
      <c r="H275" s="1"/>
      <c r="I275" s="1"/>
      <c r="J275" s="1"/>
      <c r="K275" s="43"/>
      <c r="L275" s="43"/>
      <c r="M275" s="43"/>
    </row>
    <row r="276" spans="1:13" hidden="1">
      <c r="A276" s="74">
        <v>187</v>
      </c>
      <c r="B276" s="253" t="s">
        <v>102</v>
      </c>
      <c r="C276" s="680"/>
      <c r="D276" s="1"/>
      <c r="E276" s="32"/>
      <c r="F276" s="211"/>
      <c r="G276" s="1"/>
      <c r="H276" s="1"/>
      <c r="I276" s="1"/>
      <c r="J276" s="1"/>
      <c r="K276" s="43"/>
      <c r="L276" s="43"/>
      <c r="M276" s="43" t="s">
        <v>13161</v>
      </c>
    </row>
    <row r="277" spans="1:13" hidden="1">
      <c r="A277" s="262">
        <v>188</v>
      </c>
      <c r="B277" s="253" t="s">
        <v>12610</v>
      </c>
      <c r="C277" s="680"/>
      <c r="D277" s="1"/>
      <c r="E277" s="32"/>
      <c r="F277" s="211"/>
      <c r="G277" s="1"/>
      <c r="H277" s="5" t="s">
        <v>12365</v>
      </c>
      <c r="I277" s="1" t="s">
        <v>13005</v>
      </c>
      <c r="J277" s="1"/>
      <c r="K277" s="43"/>
      <c r="L277" s="43"/>
      <c r="M277" s="43" t="s">
        <v>12470</v>
      </c>
    </row>
    <row r="278" spans="1:13" hidden="1">
      <c r="A278" s="74">
        <v>189</v>
      </c>
      <c r="B278" s="253" t="s">
        <v>12500</v>
      </c>
      <c r="C278" s="680"/>
      <c r="D278" s="1"/>
      <c r="E278" s="32"/>
      <c r="F278" s="211"/>
      <c r="G278" s="1"/>
      <c r="H278" s="475" t="s">
        <v>12364</v>
      </c>
      <c r="I278" s="1"/>
      <c r="J278" s="1" t="s">
        <v>5169</v>
      </c>
      <c r="K278" s="43"/>
      <c r="L278" s="43"/>
      <c r="M278" s="43" t="s">
        <v>12470</v>
      </c>
    </row>
    <row r="279" spans="1:13" hidden="1">
      <c r="A279" s="262">
        <v>191</v>
      </c>
      <c r="B279" s="253" t="s">
        <v>21613</v>
      </c>
      <c r="C279" s="680" t="s">
        <v>156</v>
      </c>
      <c r="D279" s="1"/>
      <c r="E279" s="32"/>
      <c r="F279" s="211"/>
      <c r="G279" s="661" t="s">
        <v>21622</v>
      </c>
      <c r="H279" s="225"/>
      <c r="I279" s="1"/>
      <c r="J279" s="1" t="s">
        <v>13676</v>
      </c>
      <c r="K279" s="43"/>
      <c r="L279" s="43"/>
      <c r="M279" s="43" t="s">
        <v>12470</v>
      </c>
    </row>
    <row r="280" spans="1:13" hidden="1">
      <c r="A280" s="74">
        <v>521</v>
      </c>
      <c r="B280" s="253" t="s">
        <v>21418</v>
      </c>
      <c r="C280" s="680" t="s">
        <v>125</v>
      </c>
      <c r="D280" s="1"/>
      <c r="E280" s="32"/>
      <c r="F280" s="211"/>
      <c r="G280" s="1"/>
      <c r="H280" s="1"/>
      <c r="I280" s="699" t="s">
        <v>21423</v>
      </c>
      <c r="J280" s="1"/>
      <c r="K280" s="43"/>
      <c r="L280" s="43"/>
      <c r="M280" s="707"/>
    </row>
    <row r="281" spans="1:13" hidden="1">
      <c r="A281" s="262">
        <v>421</v>
      </c>
      <c r="B281" s="253" t="s">
        <v>16927</v>
      </c>
      <c r="C281" s="680"/>
      <c r="D281" s="1"/>
      <c r="E281" s="32" t="s">
        <v>16937</v>
      </c>
      <c r="F281" s="211"/>
      <c r="G281" s="1"/>
      <c r="H281" s="1"/>
      <c r="I281" s="1"/>
      <c r="J281" s="1" t="s">
        <v>16928</v>
      </c>
      <c r="K281" s="43"/>
      <c r="L281" s="43"/>
      <c r="M281" s="43"/>
    </row>
    <row r="282" spans="1:13" hidden="1">
      <c r="A282" s="74">
        <v>192</v>
      </c>
      <c r="B282" s="253" t="s">
        <v>13147</v>
      </c>
      <c r="C282" s="680"/>
      <c r="D282" s="1"/>
      <c r="E282" s="32"/>
      <c r="F282" s="211"/>
      <c r="G282" s="1"/>
      <c r="H282" s="1"/>
      <c r="I282" s="1"/>
      <c r="J282" s="1" t="s">
        <v>13668</v>
      </c>
      <c r="K282" s="43"/>
      <c r="L282" s="43" t="s">
        <v>13674</v>
      </c>
      <c r="M282" s="43" t="s">
        <v>12470</v>
      </c>
    </row>
    <row r="283" spans="1:13" hidden="1">
      <c r="A283" s="262">
        <v>452</v>
      </c>
      <c r="B283" s="253" t="s">
        <v>17045</v>
      </c>
      <c r="C283" s="680"/>
      <c r="D283" s="1"/>
      <c r="E283" s="32"/>
      <c r="F283" s="211"/>
      <c r="G283" s="1"/>
      <c r="H283" s="1"/>
      <c r="I283" s="1" t="s">
        <v>17055</v>
      </c>
      <c r="J283" s="1" t="s">
        <v>17070</v>
      </c>
      <c r="K283" s="43"/>
      <c r="L283" s="43"/>
      <c r="M283" s="43"/>
    </row>
    <row r="284" spans="1:13" hidden="1">
      <c r="A284" s="74">
        <v>193</v>
      </c>
      <c r="B284" s="253" t="s">
        <v>13677</v>
      </c>
      <c r="C284" s="680"/>
      <c r="D284" s="1"/>
      <c r="E284" s="32"/>
      <c r="F284" s="211"/>
      <c r="G284" s="1"/>
      <c r="H284" s="1"/>
      <c r="I284" s="1"/>
      <c r="J284" s="1"/>
      <c r="K284" s="43"/>
      <c r="L284" s="43"/>
      <c r="M284" s="43" t="s">
        <v>12630</v>
      </c>
    </row>
    <row r="285" spans="1:13" hidden="1">
      <c r="A285" s="262">
        <v>194</v>
      </c>
      <c r="B285" s="253" t="s">
        <v>13136</v>
      </c>
      <c r="C285" s="680" t="s">
        <v>198</v>
      </c>
      <c r="D285" s="1"/>
      <c r="E285" s="32"/>
      <c r="F285" s="211"/>
      <c r="G285" s="1"/>
      <c r="H285" s="693" t="s">
        <v>17125</v>
      </c>
      <c r="I285" s="1"/>
      <c r="J285" s="1" t="s">
        <v>13137</v>
      </c>
      <c r="K285" s="43"/>
      <c r="L285" s="43"/>
      <c r="M285" s="43"/>
    </row>
    <row r="286" spans="1:13" hidden="1">
      <c r="A286" s="74">
        <v>524</v>
      </c>
      <c r="B286" s="253"/>
      <c r="C286" s="680"/>
      <c r="D286" s="1"/>
      <c r="E286" s="32"/>
      <c r="F286" s="211"/>
      <c r="G286" s="1"/>
      <c r="H286" s="1"/>
      <c r="I286" s="699"/>
      <c r="J286" s="1"/>
      <c r="K286" s="43"/>
      <c r="L286" s="43"/>
      <c r="M286" s="707"/>
    </row>
    <row r="287" spans="1:13" hidden="1">
      <c r="A287" s="262">
        <v>195</v>
      </c>
      <c r="B287" s="253" t="s">
        <v>13153</v>
      </c>
      <c r="C287" s="680"/>
      <c r="D287" s="1"/>
      <c r="E287" s="32"/>
      <c r="F287" s="211"/>
      <c r="G287" s="1"/>
      <c r="H287" s="225"/>
      <c r="I287" s="1"/>
      <c r="J287" s="1" t="s">
        <v>21397</v>
      </c>
      <c r="K287" s="43"/>
      <c r="L287" s="43"/>
      <c r="M287" s="43"/>
    </row>
    <row r="288" spans="1:13" hidden="1">
      <c r="A288" s="74">
        <v>544</v>
      </c>
      <c r="B288" s="253" t="s">
        <v>21460</v>
      </c>
      <c r="C288" s="680"/>
      <c r="D288" s="1"/>
      <c r="E288" s="32"/>
      <c r="F288" s="1"/>
      <c r="G288" s="1"/>
      <c r="H288" s="1"/>
      <c r="I288" s="1"/>
      <c r="J288" s="1"/>
      <c r="K288" s="43"/>
      <c r="L288" s="43"/>
      <c r="M288" s="43"/>
    </row>
    <row r="289" spans="1:13" hidden="1">
      <c r="A289" s="262">
        <v>196</v>
      </c>
      <c r="B289" s="253" t="s">
        <v>12955</v>
      </c>
      <c r="C289" s="680" t="s">
        <v>188</v>
      </c>
      <c r="D289" s="1"/>
      <c r="E289" s="32"/>
      <c r="F289" s="211"/>
      <c r="G289" s="1"/>
      <c r="H289" s="1"/>
      <c r="I289" s="1"/>
      <c r="J289" s="1"/>
      <c r="K289" s="43"/>
      <c r="L289" s="43"/>
      <c r="M289" s="43"/>
    </row>
    <row r="290" spans="1:13" hidden="1">
      <c r="A290" s="74">
        <v>197</v>
      </c>
      <c r="B290" s="253" t="s">
        <v>13563</v>
      </c>
      <c r="C290" s="680"/>
      <c r="D290" s="1"/>
      <c r="E290" s="32"/>
      <c r="F290" s="211"/>
      <c r="G290" s="1"/>
      <c r="H290" s="1"/>
      <c r="I290" s="1"/>
      <c r="J290" s="1" t="s">
        <v>13564</v>
      </c>
      <c r="K290" s="43"/>
      <c r="L290" s="43"/>
      <c r="M290" s="43" t="s">
        <v>12470</v>
      </c>
    </row>
    <row r="291" spans="1:13" hidden="1">
      <c r="A291" s="262">
        <v>198</v>
      </c>
      <c r="B291" s="253" t="s">
        <v>12528</v>
      </c>
      <c r="C291" s="680"/>
      <c r="D291" s="1"/>
      <c r="E291" s="786" t="s">
        <v>17231</v>
      </c>
      <c r="F291" s="211"/>
      <c r="G291" s="1" t="s">
        <v>10994</v>
      </c>
      <c r="H291" s="1"/>
      <c r="I291" s="1"/>
      <c r="J291" s="1" t="s">
        <v>21396</v>
      </c>
      <c r="K291" s="43" t="s">
        <v>13089</v>
      </c>
      <c r="L291" s="43"/>
      <c r="M291" s="43"/>
    </row>
    <row r="292" spans="1:13" hidden="1">
      <c r="A292" s="74">
        <v>430</v>
      </c>
      <c r="B292" s="253" t="s">
        <v>16956</v>
      </c>
      <c r="C292" s="680"/>
      <c r="D292" s="1"/>
      <c r="E292" s="32"/>
      <c r="F292" s="211"/>
      <c r="G292" s="1"/>
      <c r="H292" s="1"/>
      <c r="I292" s="1"/>
      <c r="J292" s="1" t="s">
        <v>16959</v>
      </c>
      <c r="K292" s="43"/>
      <c r="L292" s="43"/>
      <c r="M292" s="43"/>
    </row>
    <row r="293" spans="1:13" hidden="1">
      <c r="A293" s="262">
        <v>220</v>
      </c>
      <c r="B293" s="253" t="s">
        <v>21406</v>
      </c>
      <c r="C293" s="680" t="s">
        <v>188</v>
      </c>
      <c r="D293" s="1"/>
      <c r="E293" s="32"/>
      <c r="F293" s="211"/>
      <c r="G293" s="1"/>
      <c r="H293" s="1"/>
      <c r="I293" s="1"/>
      <c r="J293" s="1" t="s">
        <v>21407</v>
      </c>
      <c r="K293" s="43"/>
      <c r="L293" s="43"/>
      <c r="M293" s="43" t="s">
        <v>12470</v>
      </c>
    </row>
    <row r="294" spans="1:13" hidden="1">
      <c r="A294" s="74">
        <v>199</v>
      </c>
      <c r="B294" s="253" t="s">
        <v>13024</v>
      </c>
      <c r="C294" s="680"/>
      <c r="D294" s="1"/>
      <c r="E294" s="32"/>
      <c r="F294" s="211"/>
      <c r="G294" s="1"/>
      <c r="H294" s="473" t="s">
        <v>12365</v>
      </c>
      <c r="I294" s="1" t="s">
        <v>13025</v>
      </c>
      <c r="J294" s="1"/>
      <c r="K294" s="43"/>
      <c r="L294" s="43"/>
      <c r="M294" s="43" t="s">
        <v>12470</v>
      </c>
    </row>
    <row r="295" spans="1:13" hidden="1">
      <c r="A295" s="262">
        <v>447</v>
      </c>
      <c r="B295" s="253" t="s">
        <v>17038</v>
      </c>
      <c r="C295" s="680"/>
      <c r="D295" s="1"/>
      <c r="E295" s="32"/>
      <c r="F295" s="211"/>
      <c r="G295" s="1"/>
      <c r="H295" s="1"/>
      <c r="I295" s="1"/>
      <c r="J295" s="1" t="s">
        <v>17039</v>
      </c>
      <c r="K295" s="43"/>
      <c r="L295" s="43"/>
      <c r="M295" s="43"/>
    </row>
    <row r="296" spans="1:13" hidden="1">
      <c r="A296" s="74">
        <v>484</v>
      </c>
      <c r="B296" s="253" t="s">
        <v>17137</v>
      </c>
      <c r="C296" s="680"/>
      <c r="D296" s="1"/>
      <c r="E296" s="32"/>
      <c r="F296" s="211"/>
      <c r="G296" s="1"/>
      <c r="H296" s="225"/>
      <c r="I296" s="1" t="s">
        <v>17138</v>
      </c>
      <c r="J296" s="52"/>
      <c r="K296" s="43"/>
      <c r="L296" s="43"/>
      <c r="M296" s="43"/>
    </row>
    <row r="297" spans="1:13" hidden="1">
      <c r="A297" s="262">
        <v>200</v>
      </c>
      <c r="B297" s="253" t="s">
        <v>13006</v>
      </c>
      <c r="C297" s="680"/>
      <c r="D297" s="1"/>
      <c r="E297" s="32"/>
      <c r="F297" s="211"/>
      <c r="G297" s="1"/>
      <c r="H297" s="473" t="s">
        <v>12365</v>
      </c>
      <c r="I297" s="1" t="s">
        <v>20432</v>
      </c>
      <c r="J297" s="1"/>
      <c r="K297" s="43"/>
      <c r="L297" s="43"/>
      <c r="M297" s="43" t="s">
        <v>12470</v>
      </c>
    </row>
    <row r="298" spans="1:13" hidden="1">
      <c r="A298" s="74">
        <v>201</v>
      </c>
      <c r="B298" s="253" t="s">
        <v>13068</v>
      </c>
      <c r="C298" s="680"/>
      <c r="D298" s="1"/>
      <c r="E298" s="32"/>
      <c r="F298" s="211"/>
      <c r="G298" s="1"/>
      <c r="H298" s="1"/>
      <c r="I298" s="1"/>
      <c r="J298" s="1" t="s">
        <v>13069</v>
      </c>
      <c r="K298" s="43"/>
      <c r="L298" s="43"/>
      <c r="M298" s="43" t="s">
        <v>12470</v>
      </c>
    </row>
    <row r="299" spans="1:13" hidden="1">
      <c r="A299" s="262">
        <v>202</v>
      </c>
      <c r="B299" s="253" t="s">
        <v>12482</v>
      </c>
      <c r="C299" s="680"/>
      <c r="D299" s="1"/>
      <c r="E299" s="32"/>
      <c r="F299" s="211"/>
      <c r="G299" s="468" t="s">
        <v>4089</v>
      </c>
      <c r="H299" s="225"/>
      <c r="I299" s="1" t="s">
        <v>13684</v>
      </c>
      <c r="J299" s="1" t="s">
        <v>13682</v>
      </c>
      <c r="K299" s="43"/>
      <c r="L299" s="43"/>
      <c r="M299" s="43" t="s">
        <v>13621</v>
      </c>
    </row>
    <row r="300" spans="1:13" hidden="1">
      <c r="A300" s="74">
        <v>203</v>
      </c>
      <c r="B300" s="253" t="s">
        <v>13083</v>
      </c>
      <c r="C300" s="680" t="s">
        <v>196</v>
      </c>
      <c r="D300" s="1"/>
      <c r="E300" s="32"/>
      <c r="F300" s="211"/>
      <c r="G300" s="1"/>
      <c r="H300" s="1"/>
      <c r="I300" s="1"/>
      <c r="J300" s="1" t="s">
        <v>13084</v>
      </c>
      <c r="K300" s="43"/>
      <c r="L300" s="43"/>
      <c r="M300" s="43" t="s">
        <v>13082</v>
      </c>
    </row>
    <row r="301" spans="1:13" hidden="1">
      <c r="A301" s="262">
        <v>204</v>
      </c>
      <c r="B301" s="253" t="s">
        <v>12410</v>
      </c>
      <c r="C301" s="680"/>
      <c r="D301" s="1"/>
      <c r="E301" s="32"/>
      <c r="F301" s="211"/>
      <c r="G301" s="1"/>
      <c r="H301" s="1"/>
      <c r="I301" s="1"/>
      <c r="J301" s="1" t="s">
        <v>13000</v>
      </c>
      <c r="K301" s="43"/>
      <c r="L301" s="43"/>
      <c r="M301" s="43" t="s">
        <v>12470</v>
      </c>
    </row>
    <row r="302" spans="1:13" hidden="1">
      <c r="A302" s="74">
        <v>442</v>
      </c>
      <c r="B302" s="253" t="s">
        <v>17024</v>
      </c>
      <c r="C302" s="680"/>
      <c r="D302" s="1"/>
      <c r="E302" s="32"/>
      <c r="F302" s="211"/>
      <c r="G302" s="1"/>
      <c r="H302" s="225"/>
      <c r="I302" s="1"/>
      <c r="J302" s="1" t="s">
        <v>17025</v>
      </c>
      <c r="K302" s="43"/>
      <c r="L302" s="43"/>
      <c r="M302" s="43"/>
    </row>
    <row r="303" spans="1:13" hidden="1">
      <c r="A303" s="262">
        <v>511</v>
      </c>
      <c r="B303" s="253" t="s">
        <v>20435</v>
      </c>
      <c r="C303" s="680"/>
      <c r="D303" s="1"/>
      <c r="E303" s="32"/>
      <c r="F303" s="211"/>
      <c r="G303" s="53" t="s">
        <v>13382</v>
      </c>
      <c r="H303" s="1"/>
      <c r="I303" s="1" t="s">
        <v>20440</v>
      </c>
      <c r="J303" s="1"/>
      <c r="K303" s="43"/>
      <c r="L303" s="43"/>
      <c r="M303" s="43" t="s">
        <v>20442</v>
      </c>
    </row>
    <row r="304" spans="1:13" hidden="1">
      <c r="A304" s="74">
        <v>205</v>
      </c>
      <c r="B304" s="253" t="s">
        <v>13146</v>
      </c>
      <c r="C304" s="680"/>
      <c r="D304" s="1"/>
      <c r="E304" s="32"/>
      <c r="F304" s="211" t="s">
        <v>3872</v>
      </c>
      <c r="G304" s="1"/>
      <c r="H304" s="1"/>
      <c r="I304" s="1"/>
      <c r="J304" s="1" t="s">
        <v>13142</v>
      </c>
      <c r="K304" s="43"/>
      <c r="L304" s="43"/>
      <c r="M304" s="43" t="s">
        <v>6390</v>
      </c>
    </row>
    <row r="305" spans="1:13" hidden="1">
      <c r="A305" s="262">
        <v>502</v>
      </c>
      <c r="B305" s="253" t="s">
        <v>20282</v>
      </c>
      <c r="C305" s="680"/>
      <c r="D305" s="1"/>
      <c r="E305" s="32"/>
      <c r="F305" s="211"/>
      <c r="G305" s="468" t="s">
        <v>20271</v>
      </c>
      <c r="H305" s="1"/>
      <c r="I305" s="1" t="s">
        <v>20288</v>
      </c>
      <c r="J305" s="1"/>
      <c r="K305" s="43"/>
      <c r="L305" s="43"/>
      <c r="M305" s="43"/>
    </row>
    <row r="306" spans="1:13" hidden="1">
      <c r="A306" s="74">
        <v>206</v>
      </c>
      <c r="B306" s="253" t="s">
        <v>13130</v>
      </c>
      <c r="C306" s="680" t="s">
        <v>198</v>
      </c>
      <c r="D306" s="1"/>
      <c r="E306" s="32"/>
      <c r="F306" s="211"/>
      <c r="G306" s="1"/>
      <c r="H306" s="1"/>
      <c r="I306" s="1"/>
      <c r="J306" s="1" t="s">
        <v>13115</v>
      </c>
      <c r="K306" s="43"/>
      <c r="L306" s="43"/>
      <c r="M306" s="43" t="s">
        <v>6390</v>
      </c>
    </row>
    <row r="307" spans="1:13" hidden="1">
      <c r="A307" s="262">
        <v>208</v>
      </c>
      <c r="B307" s="253" t="s">
        <v>12536</v>
      </c>
      <c r="C307" s="680"/>
      <c r="D307" s="1"/>
      <c r="E307" s="32"/>
      <c r="F307" s="211"/>
      <c r="G307" s="1"/>
      <c r="H307" s="1"/>
      <c r="I307" s="1"/>
      <c r="J307" s="1"/>
      <c r="K307" s="43"/>
      <c r="L307" s="43"/>
      <c r="M307" s="43" t="s">
        <v>12470</v>
      </c>
    </row>
    <row r="308" spans="1:13" hidden="1">
      <c r="A308" s="74">
        <v>209</v>
      </c>
      <c r="B308" s="253"/>
      <c r="C308" s="680"/>
      <c r="D308" s="1"/>
      <c r="E308" s="32"/>
      <c r="F308" s="211"/>
      <c r="G308" s="1"/>
      <c r="H308" s="1"/>
      <c r="I308" s="1"/>
      <c r="J308" s="1"/>
      <c r="K308" s="43"/>
      <c r="L308" s="43"/>
      <c r="M308" s="43" t="s">
        <v>12470</v>
      </c>
    </row>
    <row r="309" spans="1:13" hidden="1">
      <c r="A309" s="262">
        <v>368</v>
      </c>
      <c r="B309" s="253" t="s">
        <v>12490</v>
      </c>
      <c r="C309" s="680"/>
      <c r="D309" s="1"/>
      <c r="E309" s="32"/>
      <c r="F309" s="211"/>
      <c r="G309" s="1"/>
      <c r="H309" s="1"/>
      <c r="I309" s="1" t="s">
        <v>13698</v>
      </c>
      <c r="J309" s="1" t="s">
        <v>13681</v>
      </c>
      <c r="K309" s="43"/>
      <c r="L309" s="43"/>
      <c r="M309" s="43" t="s">
        <v>13621</v>
      </c>
    </row>
    <row r="310" spans="1:13" hidden="1">
      <c r="A310" s="74">
        <v>210</v>
      </c>
      <c r="B310" s="253" t="s">
        <v>13144</v>
      </c>
      <c r="C310" s="680"/>
      <c r="D310" s="1"/>
      <c r="E310" s="32"/>
      <c r="F310" s="211" t="s">
        <v>3872</v>
      </c>
      <c r="G310" s="1"/>
      <c r="H310" s="1"/>
      <c r="I310" s="1"/>
      <c r="J310" s="1" t="s">
        <v>13145</v>
      </c>
      <c r="K310" s="43"/>
      <c r="L310" s="43"/>
      <c r="M310" s="43" t="s">
        <v>13095</v>
      </c>
    </row>
    <row r="311" spans="1:13" hidden="1">
      <c r="A311" s="262">
        <v>211</v>
      </c>
      <c r="B311" s="253" t="s">
        <v>9223</v>
      </c>
      <c r="C311" s="680"/>
      <c r="D311" s="1"/>
      <c r="E311" s="32"/>
      <c r="F311" s="211"/>
      <c r="G311" s="1"/>
      <c r="H311" s="1"/>
      <c r="I311" s="1"/>
      <c r="J311" s="1"/>
      <c r="K311" s="43"/>
      <c r="L311" s="43"/>
      <c r="M311" s="43"/>
    </row>
    <row r="312" spans="1:13" hidden="1">
      <c r="A312" s="74">
        <v>212</v>
      </c>
      <c r="B312" s="253" t="s">
        <v>13046</v>
      </c>
      <c r="C312" s="680"/>
      <c r="D312" s="1"/>
      <c r="E312" s="32"/>
      <c r="F312" s="211"/>
      <c r="G312" s="1"/>
      <c r="H312" s="1"/>
      <c r="I312" s="1"/>
      <c r="J312" s="1" t="s">
        <v>13047</v>
      </c>
      <c r="K312" s="43"/>
      <c r="L312" s="43"/>
      <c r="M312" s="43" t="s">
        <v>12470</v>
      </c>
    </row>
    <row r="313" spans="1:13" hidden="1">
      <c r="A313" s="262">
        <v>213</v>
      </c>
      <c r="B313" s="253" t="s">
        <v>12391</v>
      </c>
      <c r="C313" s="680"/>
      <c r="D313" s="1"/>
      <c r="E313" s="32"/>
      <c r="F313" s="211"/>
      <c r="G313" s="1"/>
      <c r="H313" s="225"/>
      <c r="I313" s="1"/>
      <c r="J313" s="1"/>
      <c r="K313" s="43"/>
      <c r="L313" s="43"/>
      <c r="M313" s="43"/>
    </row>
    <row r="314" spans="1:13" hidden="1">
      <c r="A314" s="74">
        <v>446</v>
      </c>
      <c r="B314" s="253" t="s">
        <v>17035</v>
      </c>
      <c r="C314" s="680"/>
      <c r="D314" s="1"/>
      <c r="E314" s="32"/>
      <c r="F314" s="211"/>
      <c r="G314" s="1"/>
      <c r="H314" s="1"/>
      <c r="I314" s="1"/>
      <c r="J314" s="1" t="s">
        <v>17036</v>
      </c>
      <c r="K314" s="43"/>
      <c r="L314" s="43"/>
      <c r="M314" s="43"/>
    </row>
    <row r="315" spans="1:13" hidden="1">
      <c r="A315" s="262">
        <v>214</v>
      </c>
      <c r="B315" s="253" t="s">
        <v>12412</v>
      </c>
      <c r="C315" s="680"/>
      <c r="D315" s="1"/>
      <c r="E315" s="32"/>
      <c r="F315" s="211"/>
      <c r="G315" s="1"/>
      <c r="H315" s="1"/>
      <c r="I315" s="1"/>
      <c r="J315" s="1" t="s">
        <v>13001</v>
      </c>
      <c r="K315" s="43"/>
      <c r="L315" s="43"/>
      <c r="M315" s="43" t="s">
        <v>12470</v>
      </c>
    </row>
    <row r="316" spans="1:13" hidden="1">
      <c r="A316" s="74">
        <v>215</v>
      </c>
      <c r="B316" s="253" t="s">
        <v>12472</v>
      </c>
      <c r="C316" s="680"/>
      <c r="D316" s="1"/>
      <c r="E316" s="32"/>
      <c r="F316" s="211"/>
      <c r="G316" s="1"/>
      <c r="H316" s="473" t="s">
        <v>12365</v>
      </c>
      <c r="I316" s="1" t="s">
        <v>13011</v>
      </c>
      <c r="J316" s="1"/>
      <c r="K316" s="43"/>
      <c r="L316" s="43"/>
      <c r="M316" s="43" t="s">
        <v>13010</v>
      </c>
    </row>
    <row r="317" spans="1:13" hidden="1">
      <c r="A317" s="262">
        <v>216</v>
      </c>
      <c r="B317" s="253" t="s">
        <v>12422</v>
      </c>
      <c r="C317" s="680"/>
      <c r="D317" s="1"/>
      <c r="E317" s="32"/>
      <c r="F317" s="211"/>
      <c r="G317" s="1"/>
      <c r="H317" s="1"/>
      <c r="I317" s="1"/>
      <c r="J317" t="s">
        <v>13061</v>
      </c>
      <c r="K317" s="43"/>
      <c r="L317" s="43"/>
      <c r="M317" s="43" t="s">
        <v>12470</v>
      </c>
    </row>
    <row r="318" spans="1:13" hidden="1">
      <c r="A318" s="74">
        <v>218</v>
      </c>
      <c r="B318" s="253" t="s">
        <v>13678</v>
      </c>
      <c r="C318" s="680"/>
      <c r="D318" s="1"/>
      <c r="E318" s="32"/>
      <c r="F318" s="211"/>
      <c r="G318" s="1"/>
      <c r="H318" s="1"/>
      <c r="I318" s="1" t="s">
        <v>18629</v>
      </c>
      <c r="J318" s="1"/>
      <c r="K318" s="43"/>
      <c r="L318" s="43"/>
      <c r="M318" s="43" t="s">
        <v>16764</v>
      </c>
    </row>
    <row r="319" spans="1:13" hidden="1">
      <c r="A319" s="262">
        <v>534</v>
      </c>
      <c r="B319" s="253" t="s">
        <v>13678</v>
      </c>
      <c r="C319" s="680"/>
      <c r="D319" s="1"/>
      <c r="E319" s="32"/>
      <c r="F319" s="211"/>
      <c r="G319" s="1"/>
      <c r="H319" s="1"/>
      <c r="I319" s="1" t="s">
        <v>21439</v>
      </c>
      <c r="J319" s="1"/>
      <c r="K319" s="43"/>
      <c r="L319" s="43"/>
      <c r="M319" s="43"/>
    </row>
    <row r="320" spans="1:13" hidden="1">
      <c r="A320" s="74">
        <v>219</v>
      </c>
      <c r="B320" s="253" t="s">
        <v>21379</v>
      </c>
      <c r="C320" s="680"/>
      <c r="D320" s="1"/>
      <c r="E320" s="32"/>
      <c r="F320" s="211"/>
      <c r="G320" s="1"/>
      <c r="H320" s="686" t="s">
        <v>12309</v>
      </c>
      <c r="I320" s="1" t="s">
        <v>13685</v>
      </c>
      <c r="J320" s="1" t="s">
        <v>5370</v>
      </c>
      <c r="K320" s="43"/>
      <c r="L320" s="43"/>
      <c r="M320" s="43" t="s">
        <v>12470</v>
      </c>
    </row>
    <row r="321" spans="1:13" hidden="1">
      <c r="A321" s="262">
        <v>221</v>
      </c>
      <c r="B321" s="253" t="s">
        <v>12515</v>
      </c>
      <c r="C321" s="680"/>
      <c r="D321" s="1"/>
      <c r="E321" s="32"/>
      <c r="F321" s="211"/>
      <c r="G321" s="1"/>
      <c r="H321" s="1"/>
      <c r="I321" s="1" t="s">
        <v>13582</v>
      </c>
      <c r="J321" s="1" t="s">
        <v>13582</v>
      </c>
      <c r="K321" s="43"/>
      <c r="L321" s="43"/>
      <c r="M321" s="43" t="s">
        <v>12470</v>
      </c>
    </row>
    <row r="322" spans="1:13" hidden="1">
      <c r="A322" s="74">
        <v>378</v>
      </c>
      <c r="B322" s="253" t="s">
        <v>13914</v>
      </c>
      <c r="C322" s="680"/>
      <c r="D322" s="1"/>
      <c r="E322" s="32"/>
      <c r="F322" s="211"/>
      <c r="G322" s="682" t="s">
        <v>13593</v>
      </c>
      <c r="H322" s="1"/>
      <c r="I322" s="1"/>
      <c r="J322" s="1" t="s">
        <v>13916</v>
      </c>
      <c r="K322" s="43"/>
      <c r="L322" s="43"/>
      <c r="M322" s="43" t="s">
        <v>13930</v>
      </c>
    </row>
    <row r="323" spans="1:13" hidden="1">
      <c r="A323" s="262">
        <v>397</v>
      </c>
      <c r="B323" s="253" t="s">
        <v>14018</v>
      </c>
      <c r="C323" s="680"/>
      <c r="D323" s="1"/>
      <c r="E323" s="32"/>
      <c r="F323" s="211"/>
      <c r="G323" s="1"/>
      <c r="H323" s="1"/>
      <c r="I323" s="1" t="s">
        <v>14019</v>
      </c>
      <c r="J323" s="1" t="s">
        <v>14021</v>
      </c>
      <c r="K323" s="43"/>
      <c r="L323" s="43"/>
      <c r="M323" s="43" t="s">
        <v>14026</v>
      </c>
    </row>
    <row r="324" spans="1:13" hidden="1">
      <c r="A324" s="74">
        <v>222</v>
      </c>
      <c r="B324" s="253" t="s">
        <v>12498</v>
      </c>
      <c r="C324" s="680"/>
      <c r="D324" s="1"/>
      <c r="E324" s="32"/>
      <c r="F324" s="211"/>
      <c r="G324" s="1"/>
      <c r="H324" s="471" t="s">
        <v>12311</v>
      </c>
      <c r="I324" s="1"/>
      <c r="J324" s="1"/>
      <c r="K324" s="43"/>
      <c r="L324" s="43"/>
      <c r="M324" s="43" t="s">
        <v>12470</v>
      </c>
    </row>
    <row r="325" spans="1:13" hidden="1">
      <c r="A325" s="262">
        <v>411</v>
      </c>
      <c r="B325" s="253" t="s">
        <v>16672</v>
      </c>
      <c r="C325" s="680"/>
      <c r="D325" s="1"/>
      <c r="E325" s="32"/>
      <c r="F325" s="211"/>
      <c r="G325" s="1"/>
      <c r="H325" s="1"/>
      <c r="I325" s="1" t="s">
        <v>16666</v>
      </c>
      <c r="J325" s="1"/>
      <c r="K325" s="43"/>
      <c r="L325" s="43"/>
      <c r="M325" s="43" t="s">
        <v>16661</v>
      </c>
    </row>
    <row r="326" spans="1:13" hidden="1">
      <c r="A326" s="74">
        <v>223</v>
      </c>
      <c r="B326" s="253" t="s">
        <v>13118</v>
      </c>
      <c r="C326" s="680"/>
      <c r="D326" s="1"/>
      <c r="E326" s="32"/>
      <c r="F326" s="211"/>
      <c r="G326" s="1"/>
      <c r="H326" s="470" t="s">
        <v>11268</v>
      </c>
      <c r="I326" s="1"/>
      <c r="J326" s="1" t="s">
        <v>13119</v>
      </c>
      <c r="K326" s="43"/>
      <c r="L326" s="43" t="s">
        <v>13607</v>
      </c>
      <c r="M326" s="43" t="s">
        <v>12470</v>
      </c>
    </row>
    <row r="327" spans="1:13" hidden="1">
      <c r="A327" s="262">
        <v>224</v>
      </c>
      <c r="B327" s="253" t="s">
        <v>12483</v>
      </c>
      <c r="C327" s="680"/>
      <c r="D327" s="1"/>
      <c r="E327" s="32"/>
      <c r="F327" s="211"/>
      <c r="G327" s="1"/>
      <c r="H327" s="1"/>
      <c r="I327" s="267" t="s">
        <v>18630</v>
      </c>
      <c r="J327" s="1"/>
      <c r="K327" s="43"/>
      <c r="L327" s="43"/>
      <c r="M327" s="43" t="s">
        <v>13621</v>
      </c>
    </row>
    <row r="328" spans="1:13" hidden="1">
      <c r="A328" s="74">
        <v>386</v>
      </c>
      <c r="B328" s="253" t="s">
        <v>13927</v>
      </c>
      <c r="C328" s="680"/>
      <c r="D328" s="1"/>
      <c r="E328" s="32"/>
      <c r="F328" s="211"/>
      <c r="G328" s="1"/>
      <c r="H328" s="694" t="s">
        <v>13906</v>
      </c>
      <c r="I328" s="1"/>
      <c r="J328" s="1" t="s">
        <v>13928</v>
      </c>
      <c r="K328" s="43"/>
      <c r="L328" s="43"/>
      <c r="M328" s="43" t="s">
        <v>13930</v>
      </c>
    </row>
    <row r="329" spans="1:13" hidden="1">
      <c r="A329" s="262">
        <v>381</v>
      </c>
      <c r="B329" s="253" t="s">
        <v>13918</v>
      </c>
      <c r="C329" s="680"/>
      <c r="D329" s="1"/>
      <c r="E329" s="32"/>
      <c r="F329" s="211"/>
      <c r="G329" s="1"/>
      <c r="H329" s="694" t="s">
        <v>13906</v>
      </c>
      <c r="I329" s="1"/>
      <c r="J329" s="1" t="s">
        <v>5363</v>
      </c>
      <c r="K329" s="43"/>
      <c r="L329" s="43"/>
      <c r="M329" s="43" t="s">
        <v>13930</v>
      </c>
    </row>
    <row r="330" spans="1:13" hidden="1">
      <c r="A330" s="74">
        <v>406</v>
      </c>
      <c r="B330" s="253" t="s">
        <v>16655</v>
      </c>
      <c r="C330" s="680"/>
      <c r="D330" s="1"/>
      <c r="E330" s="32"/>
      <c r="F330" s="211"/>
      <c r="G330" s="1"/>
      <c r="H330" s="686" t="s">
        <v>12309</v>
      </c>
      <c r="I330" s="1" t="s">
        <v>16656</v>
      </c>
      <c r="J330" s="1"/>
      <c r="K330" s="43"/>
      <c r="L330" s="43"/>
      <c r="M330" s="321" t="s">
        <v>16650</v>
      </c>
    </row>
    <row r="331" spans="1:13" hidden="1">
      <c r="A331" s="262">
        <v>225</v>
      </c>
      <c r="B331" s="253" t="s">
        <v>13112</v>
      </c>
      <c r="C331" s="680"/>
      <c r="D331" s="1"/>
      <c r="E331" s="32"/>
      <c r="F331" s="211"/>
      <c r="G331" s="1"/>
      <c r="H331" s="1"/>
      <c r="I331" s="1"/>
      <c r="J331" s="1"/>
      <c r="K331" s="43"/>
      <c r="L331" s="43"/>
      <c r="M331" s="43" t="s">
        <v>12965</v>
      </c>
    </row>
    <row r="332" spans="1:13" hidden="1">
      <c r="A332" s="74">
        <v>226</v>
      </c>
      <c r="B332" s="253" t="s">
        <v>12948</v>
      </c>
      <c r="C332" s="680"/>
      <c r="D332" s="1"/>
      <c r="E332" s="32"/>
      <c r="F332" s="211"/>
      <c r="G332" s="1"/>
      <c r="H332" s="225"/>
      <c r="I332" s="1"/>
      <c r="J332" s="1" t="s">
        <v>21400</v>
      </c>
      <c r="K332" s="43" t="s">
        <v>21401</v>
      </c>
      <c r="L332" s="43" t="s">
        <v>13604</v>
      </c>
      <c r="M332" s="43"/>
    </row>
    <row r="333" spans="1:13" hidden="1">
      <c r="A333" s="262">
        <v>417</v>
      </c>
      <c r="B333" s="253" t="s">
        <v>16670</v>
      </c>
      <c r="C333" s="680"/>
      <c r="D333" s="1"/>
      <c r="E333" s="32"/>
      <c r="F333" s="211"/>
      <c r="G333" s="1"/>
      <c r="H333" s="1"/>
      <c r="I333" s="1" t="s">
        <v>16671</v>
      </c>
      <c r="J333" s="1"/>
      <c r="K333" s="43"/>
      <c r="L333" s="43"/>
      <c r="M333" s="43" t="s">
        <v>12630</v>
      </c>
    </row>
    <row r="334" spans="1:13" hidden="1">
      <c r="A334" s="74">
        <v>227</v>
      </c>
      <c r="B334" s="253" t="s">
        <v>13044</v>
      </c>
      <c r="C334" s="680"/>
      <c r="D334" s="1"/>
      <c r="E334" s="32"/>
      <c r="F334" s="211"/>
      <c r="G334" s="1"/>
      <c r="H334" s="474" t="s">
        <v>13039</v>
      </c>
      <c r="I334" s="1"/>
      <c r="J334" s="1" t="s">
        <v>13043</v>
      </c>
      <c r="K334" s="43"/>
      <c r="L334" s="43"/>
      <c r="M334" t="s">
        <v>12470</v>
      </c>
    </row>
    <row r="335" spans="1:13" hidden="1">
      <c r="A335" s="262">
        <v>228</v>
      </c>
      <c r="B335" s="253" t="s">
        <v>13172</v>
      </c>
      <c r="C335" s="680"/>
      <c r="D335" s="1"/>
      <c r="E335" s="32"/>
      <c r="F335" s="211"/>
      <c r="G335" s="1"/>
      <c r="H335" s="225"/>
      <c r="I335" s="263"/>
      <c r="J335" s="74" t="s">
        <v>16762</v>
      </c>
      <c r="K335" s="255"/>
      <c r="L335" s="255"/>
      <c r="M335" s="255" t="s">
        <v>16763</v>
      </c>
    </row>
    <row r="336" spans="1:13" hidden="1">
      <c r="A336" s="74">
        <v>229</v>
      </c>
      <c r="B336" s="253" t="s">
        <v>5068</v>
      </c>
      <c r="C336" s="680"/>
      <c r="D336" s="1"/>
      <c r="E336" s="32"/>
      <c r="F336" s="211"/>
      <c r="G336" s="468" t="s">
        <v>4089</v>
      </c>
      <c r="H336" s="1"/>
      <c r="I336" s="1"/>
      <c r="J336" s="1"/>
      <c r="K336" s="43"/>
      <c r="L336" s="43"/>
      <c r="M336" s="43"/>
    </row>
    <row r="337" spans="1:13" hidden="1">
      <c r="A337" s="262">
        <v>433</v>
      </c>
      <c r="B337" s="253" t="s">
        <v>16978</v>
      </c>
      <c r="C337" s="680"/>
      <c r="D337" s="1"/>
      <c r="E337" s="32" t="s">
        <v>307</v>
      </c>
      <c r="F337" s="211"/>
      <c r="G337" s="1"/>
      <c r="H337" s="1"/>
      <c r="I337" s="1" t="s">
        <v>16982</v>
      </c>
      <c r="J337" s="1"/>
      <c r="K337" s="43"/>
      <c r="L337" s="43"/>
      <c r="M337" s="43" t="s">
        <v>16983</v>
      </c>
    </row>
    <row r="338" spans="1:13" hidden="1">
      <c r="A338" s="74">
        <v>230</v>
      </c>
      <c r="B338" s="253" t="s">
        <v>12950</v>
      </c>
      <c r="C338" s="680" t="s">
        <v>59</v>
      </c>
      <c r="D338" s="1"/>
      <c r="E338" s="32"/>
      <c r="F338" s="211"/>
      <c r="G338" s="1"/>
      <c r="H338" s="1"/>
      <c r="I338" s="1"/>
      <c r="J338" s="1"/>
      <c r="K338" s="43"/>
      <c r="L338" s="43"/>
      <c r="M338" s="43"/>
    </row>
    <row r="339" spans="1:13" hidden="1">
      <c r="A339" s="262">
        <v>231</v>
      </c>
      <c r="B339" s="253" t="s">
        <v>12411</v>
      </c>
      <c r="C339" s="680" t="s">
        <v>34</v>
      </c>
      <c r="D339" s="1"/>
      <c r="E339" s="32"/>
      <c r="F339" s="211"/>
      <c r="G339" s="1"/>
      <c r="H339" s="1"/>
      <c r="I339" s="1"/>
      <c r="J339" s="1" t="s">
        <v>12998</v>
      </c>
      <c r="K339" s="43"/>
      <c r="L339" s="43"/>
      <c r="M339" s="43" t="s">
        <v>12470</v>
      </c>
    </row>
    <row r="340" spans="1:13" hidden="1">
      <c r="A340" s="74">
        <v>232</v>
      </c>
      <c r="B340" s="253" t="s">
        <v>12478</v>
      </c>
      <c r="C340" s="680"/>
      <c r="D340" s="1"/>
      <c r="E340" s="32"/>
      <c r="F340" s="211"/>
      <c r="G340" s="1"/>
      <c r="H340" s="473" t="s">
        <v>12365</v>
      </c>
      <c r="I340" s="1"/>
      <c r="J340" s="1" t="s">
        <v>13020</v>
      </c>
      <c r="K340" s="43"/>
      <c r="L340" s="43"/>
      <c r="M340" s="43" t="s">
        <v>12470</v>
      </c>
    </row>
    <row r="341" spans="1:13" hidden="1">
      <c r="A341" s="262">
        <v>233</v>
      </c>
      <c r="B341" s="253" t="s">
        <v>13097</v>
      </c>
      <c r="C341" s="680"/>
      <c r="D341" s="1"/>
      <c r="E341" s="32"/>
      <c r="F341" s="211"/>
      <c r="G341" s="1"/>
      <c r="H341" s="225"/>
      <c r="I341" s="1"/>
      <c r="J341" s="1" t="s">
        <v>13098</v>
      </c>
      <c r="K341" s="43"/>
      <c r="L341" s="43"/>
      <c r="M341" s="43" t="s">
        <v>12965</v>
      </c>
    </row>
    <row r="342" spans="1:13" hidden="1">
      <c r="A342" s="74">
        <v>234</v>
      </c>
      <c r="B342" s="253" t="s">
        <v>17118</v>
      </c>
      <c r="C342" s="680" t="s">
        <v>199</v>
      </c>
      <c r="D342" s="1"/>
      <c r="E342" s="32"/>
      <c r="F342" s="211"/>
      <c r="G342" s="1"/>
      <c r="H342" s="1"/>
      <c r="I342" s="1"/>
      <c r="J342" s="1" t="s">
        <v>17232</v>
      </c>
      <c r="K342" s="43" t="s">
        <v>17233</v>
      </c>
      <c r="L342" s="43"/>
      <c r="M342" s="43"/>
    </row>
    <row r="343" spans="1:13" hidden="1">
      <c r="A343" s="262">
        <v>357</v>
      </c>
      <c r="B343" s="253" t="s">
        <v>17115</v>
      </c>
      <c r="C343" s="680" t="s">
        <v>199</v>
      </c>
      <c r="D343" s="1"/>
      <c r="E343" s="32"/>
      <c r="F343" s="211"/>
      <c r="G343" s="1"/>
      <c r="H343" s="1"/>
      <c r="I343" s="699" t="s">
        <v>21394</v>
      </c>
      <c r="J343" s="1"/>
      <c r="K343" s="43"/>
      <c r="L343" s="43"/>
      <c r="M343" s="708" t="s">
        <v>17117</v>
      </c>
    </row>
    <row r="344" spans="1:13" hidden="1">
      <c r="A344" s="74">
        <v>403</v>
      </c>
      <c r="B344" s="253" t="s">
        <v>16652</v>
      </c>
      <c r="C344" s="680"/>
      <c r="D344" s="1"/>
      <c r="E344" s="32"/>
      <c r="F344" s="211"/>
      <c r="G344" s="1"/>
      <c r="H344" s="686" t="s">
        <v>12309</v>
      </c>
      <c r="I344" s="1" t="s">
        <v>16645</v>
      </c>
      <c r="J344" s="1"/>
      <c r="K344" s="43"/>
      <c r="L344" s="43"/>
      <c r="M344" s="321" t="s">
        <v>16650</v>
      </c>
    </row>
    <row r="345" spans="1:13" hidden="1">
      <c r="A345" s="262">
        <v>235</v>
      </c>
      <c r="B345" s="253" t="s">
        <v>13512</v>
      </c>
      <c r="C345" s="680"/>
      <c r="D345" s="1"/>
      <c r="E345" s="32"/>
      <c r="F345" s="211"/>
      <c r="G345" s="1"/>
      <c r="H345" s="1"/>
      <c r="I345" s="1" t="s">
        <v>13513</v>
      </c>
      <c r="J345" s="1"/>
      <c r="K345" s="43"/>
      <c r="L345" s="43"/>
      <c r="M345" s="43" t="s">
        <v>13505</v>
      </c>
    </row>
    <row r="346" spans="1:13" hidden="1">
      <c r="A346" s="74">
        <v>236</v>
      </c>
      <c r="B346" s="253" t="s">
        <v>12993</v>
      </c>
      <c r="C346" s="680" t="s">
        <v>191</v>
      </c>
      <c r="D346" s="225"/>
      <c r="E346" s="787"/>
      <c r="F346" s="211"/>
      <c r="G346" s="225"/>
      <c r="H346" s="1"/>
      <c r="I346" s="225"/>
      <c r="J346" s="225" t="s">
        <v>12994</v>
      </c>
      <c r="K346" s="226"/>
      <c r="L346" s="226"/>
      <c r="M346" s="226"/>
    </row>
    <row r="347" spans="1:13" hidden="1">
      <c r="A347" s="262">
        <v>237</v>
      </c>
      <c r="B347" s="253" t="s">
        <v>12504</v>
      </c>
      <c r="C347" s="680"/>
      <c r="D347" s="225"/>
      <c r="E347" s="787"/>
      <c r="F347" s="211"/>
      <c r="G347" s="225"/>
      <c r="H347" s="696" t="s">
        <v>12364</v>
      </c>
      <c r="I347" s="225"/>
      <c r="J347" s="225" t="s">
        <v>13532</v>
      </c>
      <c r="K347" s="226"/>
      <c r="L347" s="226"/>
      <c r="M347" s="226" t="s">
        <v>12470</v>
      </c>
    </row>
    <row r="348" spans="1:13" hidden="1">
      <c r="A348" s="74">
        <v>238</v>
      </c>
      <c r="B348" s="253" t="s">
        <v>12605</v>
      </c>
      <c r="C348" s="680"/>
      <c r="D348" s="225"/>
      <c r="E348" s="787"/>
      <c r="F348" s="211"/>
      <c r="G348" s="225"/>
      <c r="H348" s="696" t="s">
        <v>12364</v>
      </c>
      <c r="I348" s="225"/>
      <c r="J348" s="225" t="s">
        <v>13669</v>
      </c>
      <c r="K348" s="226"/>
      <c r="L348" s="226"/>
      <c r="M348" s="226" t="s">
        <v>12470</v>
      </c>
    </row>
    <row r="349" spans="1:13" hidden="1">
      <c r="A349" s="262">
        <v>399</v>
      </c>
      <c r="B349" s="253" t="s">
        <v>15501</v>
      </c>
      <c r="C349" s="680" t="s">
        <v>775</v>
      </c>
      <c r="D349" s="225"/>
      <c r="E349" s="787"/>
      <c r="F349" s="211"/>
      <c r="G349" s="225"/>
      <c r="H349" s="583" t="s">
        <v>13906</v>
      </c>
      <c r="I349" s="225" t="s">
        <v>15502</v>
      </c>
      <c r="J349" s="225"/>
      <c r="K349" s="226"/>
      <c r="L349" s="226"/>
      <c r="M349" s="394" t="s">
        <v>16650</v>
      </c>
    </row>
    <row r="350" spans="1:13" hidden="1">
      <c r="A350" s="74">
        <v>239</v>
      </c>
      <c r="B350" s="253" t="s">
        <v>13149</v>
      </c>
      <c r="C350" s="680"/>
      <c r="D350" s="225"/>
      <c r="E350" s="32"/>
      <c r="F350" s="211"/>
      <c r="G350" s="225"/>
      <c r="H350" s="225"/>
      <c r="I350" s="225"/>
      <c r="J350" s="263" t="s">
        <v>13150</v>
      </c>
      <c r="K350" s="266"/>
      <c r="L350" s="266"/>
      <c r="M350" s="226"/>
    </row>
    <row r="351" spans="1:13" hidden="1">
      <c r="A351" s="262">
        <v>240</v>
      </c>
      <c r="B351" s="253" t="s">
        <v>12618</v>
      </c>
      <c r="C351" s="680"/>
      <c r="D351" s="225"/>
      <c r="E351" s="787"/>
      <c r="F351" s="211"/>
      <c r="G351" s="225"/>
      <c r="H351" s="225"/>
      <c r="I351" s="225" t="s">
        <v>16940</v>
      </c>
      <c r="J351" s="225"/>
      <c r="K351" s="226"/>
      <c r="L351" s="226"/>
      <c r="M351" s="226" t="s">
        <v>16939</v>
      </c>
    </row>
    <row r="352" spans="1:13" hidden="1">
      <c r="A352" s="74">
        <v>533</v>
      </c>
      <c r="B352" s="253" t="s">
        <v>6406</v>
      </c>
      <c r="C352" s="680"/>
      <c r="D352" s="225"/>
      <c r="E352" s="787"/>
      <c r="F352" s="211"/>
      <c r="G352" s="225"/>
      <c r="H352" s="1"/>
      <c r="I352" s="225"/>
      <c r="J352" s="225"/>
      <c r="K352" s="226"/>
      <c r="L352" s="226"/>
      <c r="M352" s="226"/>
    </row>
    <row r="353" spans="1:13" hidden="1">
      <c r="A353" s="262">
        <v>409</v>
      </c>
      <c r="B353" s="253" t="s">
        <v>16662</v>
      </c>
      <c r="C353" s="680"/>
      <c r="D353" s="225"/>
      <c r="E353" s="787"/>
      <c r="F353" s="211"/>
      <c r="G353" s="225"/>
      <c r="H353" s="225"/>
      <c r="I353" s="225" t="s">
        <v>16663</v>
      </c>
      <c r="J353" s="225"/>
      <c r="K353" s="226"/>
      <c r="L353" s="226"/>
      <c r="M353" s="226" t="s">
        <v>16661</v>
      </c>
    </row>
    <row r="354" spans="1:13" hidden="1">
      <c r="A354" s="74">
        <v>504</v>
      </c>
      <c r="B354" s="253" t="s">
        <v>20284</v>
      </c>
      <c r="C354" s="680"/>
      <c r="D354" s="225"/>
      <c r="E354" s="787"/>
      <c r="F354" s="211"/>
      <c r="G354" s="691" t="s">
        <v>20271</v>
      </c>
      <c r="H354" s="1"/>
      <c r="I354" s="225" t="s">
        <v>20289</v>
      </c>
      <c r="J354" s="225"/>
      <c r="K354" s="226"/>
      <c r="L354" s="226"/>
      <c r="M354" s="226"/>
    </row>
    <row r="355" spans="1:13" hidden="1">
      <c r="A355" s="262">
        <v>461</v>
      </c>
      <c r="B355" s="253" t="s">
        <v>17061</v>
      </c>
      <c r="C355" s="680"/>
      <c r="D355" s="225"/>
      <c r="E355" s="787"/>
      <c r="F355" s="211"/>
      <c r="G355" s="225"/>
      <c r="H355" s="1"/>
      <c r="I355" s="225"/>
      <c r="J355" s="225" t="s">
        <v>21393</v>
      </c>
      <c r="K355" s="226" t="s">
        <v>17234</v>
      </c>
      <c r="L355" s="226"/>
      <c r="M355" s="226"/>
    </row>
    <row r="356" spans="1:13" hidden="1">
      <c r="A356" s="74">
        <v>428</v>
      </c>
      <c r="B356" s="253" t="s">
        <v>16945</v>
      </c>
      <c r="C356" s="680"/>
      <c r="D356" s="225"/>
      <c r="E356" s="788" t="s">
        <v>16946</v>
      </c>
      <c r="F356" s="211"/>
      <c r="G356" s="225"/>
      <c r="H356" s="225"/>
      <c r="I356" s="225"/>
      <c r="J356" s="225" t="s">
        <v>16947</v>
      </c>
      <c r="K356" s="226"/>
      <c r="L356" s="226"/>
      <c r="M356" s="226"/>
    </row>
    <row r="357" spans="1:13" hidden="1">
      <c r="A357" s="262">
        <v>375</v>
      </c>
      <c r="B357" s="253" t="s">
        <v>13910</v>
      </c>
      <c r="C357" s="680"/>
      <c r="D357" s="225"/>
      <c r="E357" s="787"/>
      <c r="F357" s="211"/>
      <c r="G357" s="225"/>
      <c r="H357" s="225"/>
      <c r="I357" s="225"/>
      <c r="J357" s="225" t="s">
        <v>13911</v>
      </c>
      <c r="K357" s="226"/>
      <c r="L357" s="226"/>
      <c r="M357" s="226" t="s">
        <v>13930</v>
      </c>
    </row>
    <row r="358" spans="1:13" hidden="1">
      <c r="A358" s="74">
        <v>241</v>
      </c>
      <c r="B358" s="253" t="s">
        <v>12968</v>
      </c>
      <c r="C358" s="680" t="s">
        <v>118</v>
      </c>
      <c r="D358" s="225"/>
      <c r="E358" s="787"/>
      <c r="F358" s="211"/>
      <c r="G358" s="225"/>
      <c r="H358" s="1"/>
      <c r="I358" s="263"/>
      <c r="J358" s="263"/>
      <c r="K358" s="266"/>
      <c r="L358" s="266"/>
      <c r="M358" s="226"/>
    </row>
    <row r="359" spans="1:13" hidden="1">
      <c r="A359" s="262">
        <v>242</v>
      </c>
      <c r="B359" s="253" t="s">
        <v>12418</v>
      </c>
      <c r="C359" s="680" t="s">
        <v>62</v>
      </c>
      <c r="D359" s="225"/>
      <c r="E359" s="787"/>
      <c r="F359" s="211"/>
      <c r="G359" s="225"/>
      <c r="H359" s="225"/>
      <c r="J359" s="225" t="s">
        <v>13611</v>
      </c>
      <c r="K359" s="226"/>
      <c r="L359" s="226"/>
      <c r="M359" t="s">
        <v>12470</v>
      </c>
    </row>
    <row r="360" spans="1:13" hidden="1">
      <c r="A360" s="74">
        <v>498</v>
      </c>
      <c r="B360" s="253" t="s">
        <v>20278</v>
      </c>
      <c r="C360" s="680"/>
      <c r="D360" s="225"/>
      <c r="E360" s="787"/>
      <c r="F360" s="211"/>
      <c r="G360" s="691" t="s">
        <v>20271</v>
      </c>
      <c r="H360" s="225"/>
      <c r="I360" s="702" t="s">
        <v>20279</v>
      </c>
      <c r="J360" s="225"/>
      <c r="K360" s="226"/>
      <c r="L360" s="226"/>
      <c r="M360" s="226"/>
    </row>
    <row r="361" spans="1:13" hidden="1">
      <c r="A361" s="262">
        <v>243</v>
      </c>
      <c r="B361" s="253" t="s">
        <v>13122</v>
      </c>
      <c r="C361" s="680"/>
      <c r="D361" s="225"/>
      <c r="E361" s="787"/>
      <c r="F361" s="211"/>
      <c r="G361" s="225"/>
      <c r="H361" s="697" t="s">
        <v>11268</v>
      </c>
      <c r="I361" s="225"/>
      <c r="J361" s="225" t="s">
        <v>13123</v>
      </c>
      <c r="K361" s="706" t="s">
        <v>17243</v>
      </c>
      <c r="L361" s="226"/>
      <c r="M361" s="226"/>
    </row>
    <row r="362" spans="1:13" hidden="1">
      <c r="A362" s="74">
        <v>482</v>
      </c>
      <c r="B362" s="253" t="s">
        <v>17128</v>
      </c>
      <c r="C362" s="680"/>
      <c r="D362" s="225"/>
      <c r="E362" s="787"/>
      <c r="F362" s="211"/>
      <c r="G362" s="225"/>
      <c r="H362" s="225"/>
      <c r="I362" s="225" t="s">
        <v>17129</v>
      </c>
      <c r="J362" s="52"/>
      <c r="K362" s="226"/>
      <c r="L362" s="226"/>
      <c r="M362" s="226"/>
    </row>
    <row r="363" spans="1:13" hidden="1">
      <c r="A363" s="262">
        <v>244</v>
      </c>
      <c r="B363" s="253" t="s">
        <v>12611</v>
      </c>
      <c r="C363" s="680" t="s">
        <v>34</v>
      </c>
      <c r="D363" s="225"/>
      <c r="E363" s="787"/>
      <c r="F363" s="211"/>
      <c r="G363" s="225"/>
      <c r="H363" s="225"/>
      <c r="I363" s="225"/>
      <c r="J363" s="225"/>
      <c r="K363" s="226"/>
      <c r="L363" s="226"/>
      <c r="M363" s="226"/>
    </row>
    <row r="364" spans="1:13" hidden="1">
      <c r="A364" s="74">
        <v>245</v>
      </c>
      <c r="B364" s="253" t="s">
        <v>12963</v>
      </c>
      <c r="C364" s="680"/>
      <c r="D364" s="225"/>
      <c r="E364" s="787"/>
      <c r="F364" s="211"/>
      <c r="G364" s="225"/>
      <c r="H364" s="225"/>
      <c r="I364" s="263"/>
      <c r="J364" s="263" t="s">
        <v>12964</v>
      </c>
      <c r="K364" s="266"/>
      <c r="L364" s="266"/>
      <c r="M364" s="226" t="s">
        <v>12965</v>
      </c>
    </row>
    <row r="365" spans="1:13" hidden="1">
      <c r="A365" s="262">
        <v>246</v>
      </c>
      <c r="B365" s="253" t="s">
        <v>12467</v>
      </c>
      <c r="C365" s="680"/>
      <c r="D365" s="225"/>
      <c r="E365" s="787"/>
      <c r="F365" s="211"/>
      <c r="G365" s="225"/>
      <c r="H365" s="696" t="s">
        <v>12364</v>
      </c>
      <c r="I365" s="225"/>
      <c r="J365" s="225" t="s">
        <v>13670</v>
      </c>
      <c r="K365" s="226"/>
      <c r="L365" s="226"/>
      <c r="M365" s="226" t="s">
        <v>12470</v>
      </c>
    </row>
    <row r="366" spans="1:13" hidden="1">
      <c r="A366" s="74">
        <v>488</v>
      </c>
      <c r="B366" s="253" t="s">
        <v>19644</v>
      </c>
      <c r="C366" s="680"/>
      <c r="D366" s="225"/>
      <c r="E366" s="787"/>
      <c r="F366" s="211"/>
      <c r="G366" s="225"/>
      <c r="H366" s="225"/>
      <c r="I366" s="225" t="s">
        <v>19645</v>
      </c>
      <c r="J366" s="225" t="s">
        <v>17139</v>
      </c>
      <c r="K366" s="226"/>
      <c r="L366" s="226"/>
      <c r="M366" s="226" t="s">
        <v>19651</v>
      </c>
    </row>
    <row r="367" spans="1:13" hidden="1">
      <c r="A367" s="262">
        <v>422</v>
      </c>
      <c r="B367" s="253" t="s">
        <v>16933</v>
      </c>
      <c r="C367" s="680"/>
      <c r="D367" s="225"/>
      <c r="E367" s="787" t="s">
        <v>16938</v>
      </c>
      <c r="F367" s="211"/>
      <c r="G367" s="225"/>
      <c r="H367" s="1"/>
      <c r="I367" s="225"/>
      <c r="J367" s="225" t="s">
        <v>16929</v>
      </c>
      <c r="K367" s="226"/>
      <c r="L367" s="226"/>
      <c r="M367" s="226"/>
    </row>
    <row r="368" spans="1:13" hidden="1">
      <c r="A368" s="74">
        <v>247</v>
      </c>
      <c r="B368" s="253" t="s">
        <v>12405</v>
      </c>
      <c r="C368" s="680" t="s">
        <v>12399</v>
      </c>
      <c r="D368" s="225"/>
      <c r="E368" s="787"/>
      <c r="F368" s="211"/>
      <c r="G368" s="225"/>
      <c r="H368" s="1"/>
      <c r="I368" s="225"/>
      <c r="J368" s="225"/>
      <c r="K368" s="226"/>
      <c r="L368" s="225"/>
      <c r="M368" s="226"/>
    </row>
    <row r="369" spans="1:13" hidden="1">
      <c r="A369" s="262">
        <v>493</v>
      </c>
      <c r="B369" s="253" t="s">
        <v>20124</v>
      </c>
      <c r="C369" s="680"/>
      <c r="D369" s="225"/>
      <c r="E369" s="787"/>
      <c r="F369" s="211"/>
      <c r="G369" s="225"/>
      <c r="H369" s="225"/>
      <c r="I369" s="225" t="s">
        <v>20126</v>
      </c>
      <c r="J369" s="225"/>
      <c r="K369" s="706" t="s">
        <v>20125</v>
      </c>
      <c r="L369" s="226"/>
      <c r="M369" s="226"/>
    </row>
    <row r="370" spans="1:13" hidden="1">
      <c r="A370" s="74">
        <v>529</v>
      </c>
      <c r="B370" s="253" t="s">
        <v>20124</v>
      </c>
      <c r="C370" s="680"/>
      <c r="D370" s="225"/>
      <c r="E370" s="787"/>
      <c r="F370" s="211"/>
      <c r="G370" s="225"/>
      <c r="H370" s="225"/>
      <c r="I370" s="580" t="s">
        <v>21436</v>
      </c>
      <c r="J370" s="225"/>
      <c r="K370" s="226"/>
      <c r="L370" s="226"/>
      <c r="M370" s="581"/>
    </row>
    <row r="371" spans="1:13" hidden="1">
      <c r="A371" s="262">
        <v>248</v>
      </c>
      <c r="B371" s="253" t="s">
        <v>13120</v>
      </c>
      <c r="C371" s="680"/>
      <c r="D371" s="225"/>
      <c r="E371" s="787"/>
      <c r="F371" s="211"/>
      <c r="G371" s="225"/>
      <c r="H371" s="225"/>
      <c r="I371" s="225"/>
      <c r="J371" s="225" t="s">
        <v>13121</v>
      </c>
      <c r="K371" s="226"/>
      <c r="L371" s="226"/>
      <c r="M371" s="226"/>
    </row>
    <row r="372" spans="1:13" hidden="1">
      <c r="A372" s="74">
        <v>449</v>
      </c>
      <c r="B372" s="253" t="s">
        <v>13120</v>
      </c>
      <c r="C372" s="680"/>
      <c r="D372" s="225"/>
      <c r="E372" s="787"/>
      <c r="F372" s="211"/>
      <c r="G372" s="225"/>
      <c r="H372" s="225"/>
      <c r="I372" s="225"/>
      <c r="J372" s="225" t="s">
        <v>17042</v>
      </c>
      <c r="K372" s="226"/>
      <c r="L372" s="226"/>
      <c r="M372" s="226"/>
    </row>
    <row r="373" spans="1:13" hidden="1">
      <c r="A373" s="262">
        <v>249</v>
      </c>
      <c r="B373" s="253" t="s">
        <v>13514</v>
      </c>
      <c r="C373" s="680"/>
      <c r="D373" s="225"/>
      <c r="E373" s="787"/>
      <c r="F373" s="211"/>
      <c r="G373" s="225"/>
      <c r="H373" s="225"/>
      <c r="I373" s="225" t="s">
        <v>13515</v>
      </c>
      <c r="J373" s="225"/>
      <c r="K373" s="226"/>
      <c r="L373" s="226"/>
      <c r="M373" s="226" t="s">
        <v>13505</v>
      </c>
    </row>
    <row r="374" spans="1:13" hidden="1">
      <c r="A374" s="74">
        <v>395</v>
      </c>
      <c r="B374" s="253" t="s">
        <v>14014</v>
      </c>
      <c r="C374" s="680"/>
      <c r="D374" s="225"/>
      <c r="E374" s="787"/>
      <c r="F374" s="211"/>
      <c r="G374" s="225"/>
      <c r="H374" s="225"/>
      <c r="I374" s="225" t="s">
        <v>14015</v>
      </c>
      <c r="J374" s="225"/>
      <c r="K374" s="226"/>
      <c r="L374" s="226"/>
      <c r="M374" s="226" t="s">
        <v>14016</v>
      </c>
    </row>
    <row r="375" spans="1:13" hidden="1">
      <c r="A375" s="262">
        <v>463</v>
      </c>
      <c r="B375" s="253" t="s">
        <v>17063</v>
      </c>
      <c r="C375" s="680"/>
      <c r="D375" s="225"/>
      <c r="E375" s="787"/>
      <c r="F375" s="211"/>
      <c r="G375" s="225"/>
      <c r="H375" s="1"/>
      <c r="I375" s="225"/>
      <c r="J375" s="225" t="s">
        <v>17066</v>
      </c>
      <c r="K375" s="226"/>
      <c r="L375" s="226"/>
      <c r="M375" s="226"/>
    </row>
    <row r="376" spans="1:13" hidden="1">
      <c r="A376" s="74">
        <v>546</v>
      </c>
      <c r="B376" s="253" t="s">
        <v>21462</v>
      </c>
      <c r="C376" s="680"/>
      <c r="D376" s="225"/>
      <c r="E376" s="787"/>
      <c r="F376" s="1"/>
      <c r="G376" s="225"/>
      <c r="H376" s="225"/>
      <c r="I376" s="225"/>
      <c r="J376" s="225"/>
      <c r="K376" s="226"/>
      <c r="L376" s="226"/>
      <c r="M376" s="226"/>
    </row>
    <row r="377" spans="1:13" hidden="1">
      <c r="A377" s="262">
        <v>429</v>
      </c>
      <c r="B377" s="253" t="s">
        <v>16955</v>
      </c>
      <c r="C377" s="680"/>
      <c r="D377" s="225"/>
      <c r="E377" s="787"/>
      <c r="F377" s="211"/>
      <c r="G377" s="225"/>
      <c r="H377" s="225"/>
      <c r="I377" s="225"/>
      <c r="J377" s="225" t="s">
        <v>16958</v>
      </c>
      <c r="K377" s="226"/>
      <c r="L377" s="226"/>
      <c r="M377" s="226"/>
    </row>
    <row r="378" spans="1:13" hidden="1">
      <c r="A378" s="74">
        <v>250</v>
      </c>
      <c r="B378" s="253" t="s">
        <v>13085</v>
      </c>
      <c r="C378" s="680"/>
      <c r="D378" s="263"/>
      <c r="E378" s="789"/>
      <c r="F378" s="211"/>
      <c r="G378" s="74"/>
      <c r="H378" s="263"/>
      <c r="I378" s="263"/>
      <c r="J378" s="263"/>
      <c r="K378" s="266"/>
      <c r="L378" s="266"/>
      <c r="M378" s="226" t="s">
        <v>12470</v>
      </c>
    </row>
    <row r="379" spans="1:13" hidden="1">
      <c r="A379" s="262">
        <v>416</v>
      </c>
      <c r="B379" s="253" t="s">
        <v>16667</v>
      </c>
      <c r="C379" s="680"/>
      <c r="D379" s="225"/>
      <c r="E379" s="787"/>
      <c r="F379" s="211"/>
      <c r="G379" s="1"/>
      <c r="H379" s="225"/>
      <c r="I379" s="225" t="s">
        <v>16668</v>
      </c>
      <c r="J379" s="225" t="s">
        <v>16669</v>
      </c>
      <c r="K379" s="226"/>
      <c r="L379" s="226"/>
      <c r="M379" s="226" t="s">
        <v>16661</v>
      </c>
    </row>
    <row r="380" spans="1:13" hidden="1">
      <c r="A380" s="74">
        <v>522</v>
      </c>
      <c r="B380" s="253" t="s">
        <v>21419</v>
      </c>
      <c r="C380" s="680" t="s">
        <v>125</v>
      </c>
      <c r="D380" s="225"/>
      <c r="E380" s="787"/>
      <c r="F380" s="211"/>
      <c r="G380" s="1"/>
      <c r="H380" s="225"/>
      <c r="I380" s="580" t="s">
        <v>21422</v>
      </c>
      <c r="J380" s="225"/>
      <c r="K380" s="226"/>
      <c r="L380" s="226"/>
      <c r="M380" s="581"/>
    </row>
    <row r="381" spans="1:13" hidden="1">
      <c r="A381" s="262">
        <v>251</v>
      </c>
      <c r="B381" s="253" t="s">
        <v>13081</v>
      </c>
      <c r="C381" s="680"/>
      <c r="D381" s="225"/>
      <c r="E381" s="787"/>
      <c r="F381" s="211" t="s">
        <v>13076</v>
      </c>
      <c r="G381" s="1"/>
      <c r="H381" s="225"/>
      <c r="I381" s="225"/>
      <c r="J381" s="225" t="s">
        <v>13077</v>
      </c>
      <c r="K381" s="226"/>
      <c r="L381" s="226"/>
      <c r="M381" s="226" t="s">
        <v>12470</v>
      </c>
    </row>
    <row r="382" spans="1:13" hidden="1">
      <c r="A382" s="74">
        <v>252</v>
      </c>
      <c r="B382" s="253" t="s">
        <v>12943</v>
      </c>
      <c r="C382" s="680" t="s">
        <v>188</v>
      </c>
      <c r="D382" s="225"/>
      <c r="E382" s="787"/>
      <c r="F382" s="211"/>
      <c r="G382" s="225"/>
      <c r="H382" s="225"/>
      <c r="I382" s="225"/>
      <c r="J382" s="225"/>
      <c r="K382" s="226"/>
      <c r="L382" s="226"/>
      <c r="M382" s="226"/>
    </row>
    <row r="383" spans="1:13" hidden="1">
      <c r="A383" s="262">
        <v>253</v>
      </c>
      <c r="B383" s="253" t="s">
        <v>12463</v>
      </c>
      <c r="C383" s="680"/>
      <c r="D383" s="225"/>
      <c r="E383" s="787"/>
      <c r="F383" s="211"/>
      <c r="G383" s="225"/>
      <c r="H383" s="574" t="s">
        <v>12365</v>
      </c>
      <c r="I383" s="225"/>
      <c r="J383" s="225" t="s">
        <v>13646</v>
      </c>
      <c r="K383" s="226"/>
      <c r="L383" s="226"/>
      <c r="M383" s="226" t="s">
        <v>12470</v>
      </c>
    </row>
    <row r="384" spans="1:13" hidden="1">
      <c r="A384" s="74">
        <v>254</v>
      </c>
      <c r="B384" s="253" t="s">
        <v>12972</v>
      </c>
      <c r="C384" s="680"/>
      <c r="D384" s="225"/>
      <c r="E384" s="787"/>
      <c r="F384" s="211"/>
      <c r="G384" s="225"/>
      <c r="H384" s="1"/>
      <c r="I384" s="263"/>
      <c r="J384" s="263" t="s">
        <v>12392</v>
      </c>
      <c r="K384" s="266"/>
      <c r="L384" s="266"/>
      <c r="M384" s="226"/>
    </row>
    <row r="385" spans="1:13" hidden="1">
      <c r="A385" s="262">
        <v>479</v>
      </c>
      <c r="B385" s="253" t="s">
        <v>17113</v>
      </c>
      <c r="C385" s="680" t="s">
        <v>66</v>
      </c>
      <c r="D385" s="225"/>
      <c r="E385" s="787"/>
      <c r="F385" s="211"/>
      <c r="G385" s="1"/>
      <c r="H385" s="225"/>
      <c r="I385" s="225" t="s">
        <v>17114</v>
      </c>
      <c r="J385" s="225"/>
      <c r="K385" s="226"/>
      <c r="L385" s="226"/>
      <c r="M385" s="226"/>
    </row>
    <row r="386" spans="1:13" hidden="1">
      <c r="A386" s="74">
        <v>549</v>
      </c>
      <c r="B386" s="688" t="s">
        <v>21469</v>
      </c>
      <c r="C386" s="680"/>
      <c r="D386" s="225"/>
      <c r="E386" s="787"/>
      <c r="F386" s="1"/>
      <c r="G386" s="225"/>
      <c r="H386" s="225"/>
      <c r="I386" s="225"/>
      <c r="J386" s="225"/>
      <c r="K386" s="226"/>
      <c r="L386" s="226"/>
      <c r="M386" s="226"/>
    </row>
    <row r="387" spans="1:13" hidden="1">
      <c r="A387" s="262">
        <v>255</v>
      </c>
      <c r="B387" s="253" t="s">
        <v>5065</v>
      </c>
      <c r="C387" s="680"/>
      <c r="D387" s="225"/>
      <c r="E387" s="787"/>
      <c r="F387" s="211"/>
      <c r="G387" s="691" t="s">
        <v>4089</v>
      </c>
      <c r="H387" s="225"/>
      <c r="I387" s="225"/>
      <c r="J387" s="225" t="s">
        <v>12390</v>
      </c>
      <c r="K387" s="226"/>
      <c r="L387" s="226"/>
      <c r="M387" s="226"/>
    </row>
    <row r="388" spans="1:13" hidden="1">
      <c r="A388" s="74">
        <v>380</v>
      </c>
      <c r="B388" s="253" t="s">
        <v>13917</v>
      </c>
      <c r="C388" s="680"/>
      <c r="D388" s="225"/>
      <c r="E388" s="787"/>
      <c r="F388" s="211"/>
      <c r="G388" s="225"/>
      <c r="H388" s="583" t="s">
        <v>13906</v>
      </c>
      <c r="I388" s="225"/>
      <c r="J388" s="225" t="s">
        <v>5363</v>
      </c>
      <c r="K388" s="226"/>
      <c r="L388" s="226"/>
      <c r="M388" s="226" t="s">
        <v>13930</v>
      </c>
    </row>
    <row r="389" spans="1:13" hidden="1">
      <c r="A389" s="262">
        <v>256</v>
      </c>
      <c r="B389" s="253" t="s">
        <v>12509</v>
      </c>
      <c r="C389" s="680"/>
      <c r="D389" s="225"/>
      <c r="E389" s="787"/>
      <c r="F389" s="211"/>
      <c r="G389" s="1"/>
      <c r="H389" s="698" t="s">
        <v>12311</v>
      </c>
      <c r="I389" s="225"/>
      <c r="J389" s="225"/>
      <c r="K389" s="226"/>
      <c r="L389" s="226"/>
      <c r="M389" s="226" t="s">
        <v>12470</v>
      </c>
    </row>
    <row r="390" spans="1:13" hidden="1">
      <c r="A390" s="74">
        <v>257</v>
      </c>
      <c r="B390" s="253" t="s">
        <v>12931</v>
      </c>
      <c r="C390" s="680" t="s">
        <v>12</v>
      </c>
      <c r="D390" s="225"/>
      <c r="E390" s="787"/>
      <c r="F390" s="211"/>
      <c r="G390" s="1"/>
      <c r="H390" s="225"/>
      <c r="I390" s="225"/>
      <c r="J390" s="225"/>
      <c r="K390" s="226"/>
      <c r="L390" s="226"/>
      <c r="M390" s="226"/>
    </row>
    <row r="391" spans="1:13" hidden="1">
      <c r="A391" s="262">
        <v>258</v>
      </c>
      <c r="B391" s="253" t="s">
        <v>13602</v>
      </c>
      <c r="C391" s="680"/>
      <c r="D391" s="225"/>
      <c r="E391" s="787"/>
      <c r="F391" s="211"/>
      <c r="G391" s="1"/>
      <c r="H391" s="225"/>
      <c r="I391" s="225"/>
      <c r="J391" s="225"/>
      <c r="K391" s="706" t="s">
        <v>16868</v>
      </c>
      <c r="L391" s="226" t="s">
        <v>13603</v>
      </c>
      <c r="M391" s="226" t="s">
        <v>12470</v>
      </c>
    </row>
    <row r="392" spans="1:13" hidden="1">
      <c r="A392" s="74">
        <v>259</v>
      </c>
      <c r="B392" s="253" t="s">
        <v>12976</v>
      </c>
      <c r="C392" s="680" t="s">
        <v>131</v>
      </c>
      <c r="D392" s="225"/>
      <c r="E392" s="787"/>
      <c r="F392" s="211"/>
      <c r="G392" s="263"/>
      <c r="H392" s="263"/>
      <c r="I392" s="263"/>
      <c r="J392" s="263" t="s">
        <v>16953</v>
      </c>
      <c r="K392" s="266" t="s">
        <v>17239</v>
      </c>
      <c r="L392" s="266"/>
      <c r="M392" s="226" t="s">
        <v>16769</v>
      </c>
    </row>
    <row r="393" spans="1:13" hidden="1">
      <c r="A393" s="262">
        <v>543</v>
      </c>
      <c r="B393" s="253" t="s">
        <v>21459</v>
      </c>
      <c r="C393" s="680"/>
      <c r="D393" s="225"/>
      <c r="E393" s="787"/>
      <c r="F393" s="1"/>
      <c r="G393" s="225"/>
      <c r="H393" s="225"/>
      <c r="I393" s="225"/>
      <c r="J393" s="225"/>
      <c r="K393" s="226"/>
      <c r="L393" s="226"/>
      <c r="M393" s="226"/>
    </row>
    <row r="394" spans="1:13" hidden="1">
      <c r="A394" s="74">
        <v>489</v>
      </c>
      <c r="B394" s="253" t="s">
        <v>19638</v>
      </c>
      <c r="C394" s="680"/>
      <c r="D394" s="225"/>
      <c r="E394" s="787"/>
      <c r="F394" s="211"/>
      <c r="G394" s="225"/>
      <c r="H394" s="225"/>
      <c r="I394" s="225" t="s">
        <v>19646</v>
      </c>
      <c r="J394" s="225"/>
      <c r="K394" s="226"/>
      <c r="L394" s="226"/>
      <c r="M394" s="226" t="s">
        <v>19651</v>
      </c>
    </row>
    <row r="395" spans="1:13" hidden="1">
      <c r="A395" s="262">
        <v>260</v>
      </c>
      <c r="B395" s="253" t="s">
        <v>12935</v>
      </c>
      <c r="C395" s="680" t="s">
        <v>65</v>
      </c>
      <c r="D395" s="225"/>
      <c r="E395" s="787"/>
      <c r="F395" s="211"/>
      <c r="G395" s="225"/>
      <c r="H395" s="225"/>
      <c r="I395" s="225"/>
      <c r="J395" s="225"/>
      <c r="K395" s="226"/>
      <c r="L395" s="226"/>
      <c r="M395" s="226"/>
    </row>
    <row r="396" spans="1:13" hidden="1">
      <c r="A396" s="74">
        <v>448</v>
      </c>
      <c r="B396" s="253" t="s">
        <v>17040</v>
      </c>
      <c r="C396" s="680"/>
      <c r="D396" s="225"/>
      <c r="E396" s="787"/>
      <c r="F396" s="211"/>
      <c r="G396" s="225"/>
      <c r="H396" s="225"/>
      <c r="I396" s="225"/>
      <c r="J396" s="225" t="s">
        <v>17041</v>
      </c>
      <c r="K396" s="226"/>
      <c r="L396" s="226"/>
      <c r="M396" s="226"/>
    </row>
    <row r="397" spans="1:13" hidden="1">
      <c r="A397" s="262">
        <v>261</v>
      </c>
      <c r="B397" s="253" t="s">
        <v>12612</v>
      </c>
      <c r="C397" s="680" t="s">
        <v>69</v>
      </c>
      <c r="D397" s="225"/>
      <c r="E397" s="787"/>
      <c r="F397" s="211"/>
      <c r="G397" s="225"/>
      <c r="H397" s="225"/>
      <c r="I397" s="225"/>
      <c r="J397" s="225"/>
      <c r="K397" s="226"/>
      <c r="L397" s="226"/>
      <c r="M397" s="226"/>
    </row>
    <row r="398" spans="1:13" hidden="1">
      <c r="A398" s="74">
        <v>217</v>
      </c>
      <c r="B398" s="253" t="s">
        <v>17037</v>
      </c>
      <c r="C398" s="680"/>
      <c r="D398" s="225"/>
      <c r="E398" s="787"/>
      <c r="F398" s="211"/>
      <c r="G398" s="225"/>
      <c r="H398" s="225"/>
      <c r="I398" s="225"/>
      <c r="J398" s="225" t="s">
        <v>13096</v>
      </c>
      <c r="K398" s="226"/>
      <c r="L398" s="226"/>
      <c r="M398" s="226"/>
    </row>
    <row r="399" spans="1:13" hidden="1">
      <c r="A399" s="262">
        <v>438</v>
      </c>
      <c r="B399" s="253" t="s">
        <v>17010</v>
      </c>
      <c r="C399" s="680"/>
      <c r="D399" s="225"/>
      <c r="E399" s="787" t="s">
        <v>581</v>
      </c>
      <c r="F399" s="211"/>
      <c r="G399" s="225"/>
      <c r="H399" s="225"/>
      <c r="I399" s="225"/>
      <c r="J399" s="225" t="s">
        <v>17009</v>
      </c>
      <c r="K399" s="226"/>
      <c r="L399" s="226"/>
      <c r="M399" s="226"/>
    </row>
    <row r="400" spans="1:13" hidden="1">
      <c r="A400" s="74">
        <v>262</v>
      </c>
      <c r="B400" s="253" t="s">
        <v>12512</v>
      </c>
      <c r="C400" s="680"/>
      <c r="D400" s="225"/>
      <c r="E400" s="787"/>
      <c r="F400" s="211"/>
      <c r="G400" s="225"/>
      <c r="H400" s="225"/>
      <c r="I400" s="225"/>
      <c r="J400" s="225" t="s">
        <v>13577</v>
      </c>
      <c r="K400" s="226"/>
      <c r="L400" s="226"/>
      <c r="M400" s="226" t="s">
        <v>12470</v>
      </c>
    </row>
    <row r="401" spans="1:13" hidden="1">
      <c r="A401" s="262">
        <v>263</v>
      </c>
      <c r="B401" s="253" t="s">
        <v>12494</v>
      </c>
      <c r="C401" s="680"/>
      <c r="D401" s="225"/>
      <c r="E401" s="787"/>
      <c r="F401" s="211"/>
      <c r="G401" s="691" t="s">
        <v>4089</v>
      </c>
      <c r="H401" s="225"/>
      <c r="I401" s="225"/>
      <c r="J401" s="225"/>
      <c r="K401" s="226"/>
      <c r="L401" s="226"/>
      <c r="M401" s="226" t="s">
        <v>12630</v>
      </c>
    </row>
    <row r="402" spans="1:13" hidden="1">
      <c r="A402" s="74">
        <v>264</v>
      </c>
      <c r="B402" s="253" t="s">
        <v>12615</v>
      </c>
      <c r="C402" s="680"/>
      <c r="D402" s="225"/>
      <c r="E402" s="787"/>
      <c r="F402" s="211"/>
      <c r="G402" s="225"/>
      <c r="H402" s="225"/>
      <c r="I402" s="225"/>
      <c r="J402" s="225" t="s">
        <v>12617</v>
      </c>
      <c r="K402" s="226"/>
      <c r="L402" s="226"/>
      <c r="M402" s="226" t="s">
        <v>13129</v>
      </c>
    </row>
    <row r="403" spans="1:13" hidden="1">
      <c r="A403" s="262">
        <v>265</v>
      </c>
      <c r="B403" s="253" t="s">
        <v>13178</v>
      </c>
      <c r="C403" s="680" t="s">
        <v>158</v>
      </c>
      <c r="D403" s="225"/>
      <c r="E403" s="787"/>
      <c r="F403" s="211"/>
      <c r="G403" s="225"/>
      <c r="H403" s="225"/>
      <c r="I403" s="225"/>
      <c r="J403" s="225"/>
      <c r="K403" s="226"/>
      <c r="L403" s="226"/>
      <c r="M403" s="226"/>
    </row>
    <row r="404" spans="1:13" hidden="1">
      <c r="A404" s="74">
        <v>266</v>
      </c>
      <c r="B404" s="253" t="s">
        <v>12507</v>
      </c>
      <c r="C404" s="680"/>
      <c r="D404" s="225"/>
      <c r="E404" s="787"/>
      <c r="F404" s="211"/>
      <c r="G404" s="225"/>
      <c r="H404" s="225"/>
      <c r="I404" s="225"/>
      <c r="J404" s="225"/>
      <c r="K404" s="226"/>
      <c r="L404" s="226"/>
      <c r="M404" s="226" t="s">
        <v>12470</v>
      </c>
    </row>
    <row r="405" spans="1:13" hidden="1">
      <c r="A405" s="262">
        <v>267</v>
      </c>
      <c r="B405" s="253" t="s">
        <v>12439</v>
      </c>
      <c r="C405" s="680"/>
      <c r="D405" s="225"/>
      <c r="E405" s="787"/>
      <c r="F405" s="211"/>
      <c r="G405" s="225"/>
      <c r="H405" s="225"/>
      <c r="I405" s="225"/>
      <c r="J405" s="225"/>
      <c r="K405" s="226"/>
      <c r="L405" s="226"/>
      <c r="M405" s="226" t="s">
        <v>12470</v>
      </c>
    </row>
    <row r="406" spans="1:13" hidden="1">
      <c r="A406" s="74">
        <v>268</v>
      </c>
      <c r="B406" s="253" t="s">
        <v>13159</v>
      </c>
      <c r="C406" s="680" t="s">
        <v>145</v>
      </c>
      <c r="D406" s="225"/>
      <c r="E406" s="787"/>
      <c r="F406" s="211"/>
      <c r="G406" s="225"/>
      <c r="H406" s="225"/>
      <c r="I406" s="225"/>
      <c r="J406" s="225"/>
      <c r="K406" s="226"/>
      <c r="L406" s="226"/>
      <c r="M406" s="226" t="s">
        <v>13160</v>
      </c>
    </row>
    <row r="407" spans="1:13" hidden="1">
      <c r="A407" s="262">
        <v>269</v>
      </c>
      <c r="B407" s="253" t="s">
        <v>12487</v>
      </c>
      <c r="C407" s="680"/>
      <c r="D407" s="225"/>
      <c r="E407" s="787"/>
      <c r="F407" s="211"/>
      <c r="G407" s="225"/>
      <c r="H407" s="225"/>
      <c r="I407" s="225" t="s">
        <v>13690</v>
      </c>
      <c r="J407" s="225"/>
      <c r="K407" s="226"/>
      <c r="L407" s="226"/>
      <c r="M407" s="226" t="s">
        <v>12470</v>
      </c>
    </row>
    <row r="408" spans="1:13" hidden="1">
      <c r="A408" s="74">
        <v>270</v>
      </c>
      <c r="B408" s="253" t="s">
        <v>12991</v>
      </c>
      <c r="C408" s="680" t="s">
        <v>188</v>
      </c>
      <c r="D408" s="225"/>
      <c r="E408" s="787"/>
      <c r="F408" s="211"/>
      <c r="G408" s="225"/>
      <c r="H408" s="225"/>
      <c r="I408" s="225"/>
      <c r="J408" s="225"/>
      <c r="K408" s="226"/>
      <c r="L408" s="226"/>
      <c r="M408" s="226" t="s">
        <v>12992</v>
      </c>
    </row>
    <row r="409" spans="1:13" hidden="1">
      <c r="A409" s="262">
        <v>271</v>
      </c>
      <c r="B409" s="253" t="s">
        <v>12419</v>
      </c>
      <c r="C409" s="680"/>
      <c r="D409" s="225"/>
      <c r="E409" s="787"/>
      <c r="F409" s="211"/>
      <c r="G409" s="691" t="s">
        <v>4089</v>
      </c>
      <c r="H409" s="225"/>
      <c r="I409" s="225"/>
      <c r="J409" s="225" t="s">
        <v>13059</v>
      </c>
      <c r="K409" s="226"/>
      <c r="L409" s="226"/>
      <c r="M409" s="226" t="s">
        <v>12470</v>
      </c>
    </row>
    <row r="410" spans="1:13" hidden="1">
      <c r="A410" s="74">
        <v>272</v>
      </c>
      <c r="B410" s="253" t="s">
        <v>12464</v>
      </c>
      <c r="C410" s="680"/>
      <c r="D410" s="1"/>
      <c r="E410" s="32"/>
      <c r="F410" s="211"/>
      <c r="G410" s="1"/>
      <c r="H410" s="474" t="s">
        <v>13039</v>
      </c>
      <c r="I410" s="225"/>
      <c r="J410" s="225" t="s">
        <v>13645</v>
      </c>
      <c r="K410" s="226"/>
      <c r="L410" s="226"/>
      <c r="M410" s="43" t="s">
        <v>12470</v>
      </c>
    </row>
    <row r="411" spans="1:13" hidden="1">
      <c r="A411" s="262">
        <v>391</v>
      </c>
      <c r="B411" s="253" t="s">
        <v>13939</v>
      </c>
      <c r="C411" s="680"/>
      <c r="D411" s="1"/>
      <c r="E411" s="32"/>
      <c r="F411" s="211"/>
      <c r="G411" s="1"/>
      <c r="H411" s="1"/>
      <c r="I411" s="225"/>
      <c r="J411" s="225" t="s">
        <v>13942</v>
      </c>
      <c r="K411" s="226"/>
      <c r="L411" s="226"/>
      <c r="M411" s="43"/>
    </row>
    <row r="412" spans="1:13" hidden="1">
      <c r="A412" s="74">
        <v>510</v>
      </c>
      <c r="B412" s="253" t="s">
        <v>20298</v>
      </c>
      <c r="C412" s="680"/>
      <c r="D412" s="1"/>
      <c r="E412" s="32"/>
      <c r="F412" s="211"/>
      <c r="G412" s="1"/>
      <c r="H412" s="1"/>
      <c r="I412" s="225"/>
      <c r="J412" s="225" t="s">
        <v>20299</v>
      </c>
      <c r="K412" s="226"/>
      <c r="L412" s="226"/>
      <c r="M412" s="43"/>
    </row>
    <row r="413" spans="1:13" hidden="1">
      <c r="A413" s="262">
        <v>453</v>
      </c>
      <c r="B413" s="253" t="s">
        <v>17046</v>
      </c>
      <c r="C413" s="680"/>
      <c r="D413" s="1"/>
      <c r="E413" s="32"/>
      <c r="F413" s="211"/>
      <c r="G413" s="1"/>
      <c r="H413" s="1"/>
      <c r="I413" s="225" t="s">
        <v>17055</v>
      </c>
      <c r="J413" s="225" t="s">
        <v>17071</v>
      </c>
      <c r="K413" s="226"/>
      <c r="L413" s="226"/>
      <c r="M413" s="43"/>
    </row>
    <row r="414" spans="1:13" hidden="1">
      <c r="A414" s="74">
        <v>273</v>
      </c>
      <c r="B414" s="253" t="s">
        <v>12474</v>
      </c>
      <c r="C414" s="680"/>
      <c r="D414" s="1"/>
      <c r="E414" s="32"/>
      <c r="F414" s="211"/>
      <c r="G414" s="1"/>
      <c r="H414" s="474" t="s">
        <v>13039</v>
      </c>
      <c r="I414" s="225"/>
      <c r="J414" s="225" t="s">
        <v>13038</v>
      </c>
      <c r="K414" s="226"/>
      <c r="L414" s="226"/>
      <c r="M414" s="43" t="s">
        <v>12470</v>
      </c>
    </row>
    <row r="415" spans="1:13" hidden="1">
      <c r="A415" s="262">
        <v>274</v>
      </c>
      <c r="B415" s="253" t="s">
        <v>12485</v>
      </c>
      <c r="C415" s="680" t="s">
        <v>21281</v>
      </c>
      <c r="D415" s="1"/>
      <c r="E415" s="32"/>
      <c r="F415" s="211"/>
      <c r="G415" s="1"/>
      <c r="H415" s="472" t="s">
        <v>12310</v>
      </c>
      <c r="I415" s="225"/>
      <c r="J415" s="225" t="s">
        <v>13687</v>
      </c>
      <c r="K415" s="395"/>
      <c r="L415" s="395"/>
      <c r="M415" s="43" t="s">
        <v>12470</v>
      </c>
    </row>
    <row r="416" spans="1:13" hidden="1">
      <c r="A416" s="74">
        <v>424</v>
      </c>
      <c r="B416" s="253" t="s">
        <v>16935</v>
      </c>
      <c r="C416" s="680"/>
      <c r="D416" s="1"/>
      <c r="E416" s="32" t="s">
        <v>13192</v>
      </c>
      <c r="F416" s="211"/>
      <c r="G416" s="1"/>
      <c r="H416" s="1"/>
      <c r="I416" s="225"/>
      <c r="J416" s="225" t="s">
        <v>16931</v>
      </c>
      <c r="K416" s="395"/>
      <c r="L416" s="395"/>
      <c r="M416" s="43"/>
    </row>
    <row r="417" spans="1:13" hidden="1">
      <c r="A417" s="262">
        <v>470</v>
      </c>
      <c r="B417" s="253" t="s">
        <v>17093</v>
      </c>
      <c r="C417" s="680"/>
      <c r="D417" s="1"/>
      <c r="E417" s="32"/>
      <c r="F417" s="211"/>
      <c r="G417" s="1"/>
      <c r="H417" s="1"/>
      <c r="I417" s="225" t="s">
        <v>18631</v>
      </c>
      <c r="J417" s="225"/>
      <c r="K417" s="395"/>
      <c r="L417" s="395"/>
      <c r="M417" s="43"/>
    </row>
    <row r="418" spans="1:13" hidden="1">
      <c r="A418" s="74">
        <v>275</v>
      </c>
      <c r="B418" s="253" t="s">
        <v>12446</v>
      </c>
      <c r="C418" s="680"/>
      <c r="D418" s="225"/>
      <c r="E418" s="787"/>
      <c r="F418" s="211"/>
      <c r="G418" s="225"/>
      <c r="H418" s="225"/>
      <c r="I418" s="225"/>
      <c r="J418" s="225"/>
      <c r="K418" s="226"/>
      <c r="L418" s="226"/>
      <c r="M418" s="226" t="s">
        <v>12470</v>
      </c>
    </row>
    <row r="419" spans="1:13" hidden="1">
      <c r="A419" s="262">
        <v>276</v>
      </c>
      <c r="B419" s="253" t="s">
        <v>13074</v>
      </c>
      <c r="C419" s="680"/>
      <c r="D419" s="225"/>
      <c r="E419" s="787"/>
      <c r="F419" s="211" t="s">
        <v>13075</v>
      </c>
      <c r="G419" s="225"/>
      <c r="H419" s="225"/>
      <c r="I419" s="225"/>
      <c r="J419" s="225" t="s">
        <v>13073</v>
      </c>
      <c r="K419" s="226"/>
      <c r="L419" s="226"/>
      <c r="M419" s="226" t="s">
        <v>12470</v>
      </c>
    </row>
    <row r="420" spans="1:13" hidden="1">
      <c r="A420" s="74">
        <v>277</v>
      </c>
      <c r="B420" s="253" t="s">
        <v>12486</v>
      </c>
      <c r="C420" s="680"/>
      <c r="D420" s="225"/>
      <c r="E420" s="787"/>
      <c r="F420" s="211"/>
      <c r="G420" s="1"/>
      <c r="H420" s="574" t="s">
        <v>12365</v>
      </c>
      <c r="I420" s="225" t="s">
        <v>13688</v>
      </c>
      <c r="J420" s="225" t="s">
        <v>13689</v>
      </c>
      <c r="K420" s="226"/>
      <c r="L420" s="226"/>
      <c r="M420" s="226" t="s">
        <v>12470</v>
      </c>
    </row>
    <row r="421" spans="1:13" hidden="1">
      <c r="A421" s="262">
        <v>278</v>
      </c>
      <c r="B421" s="253" t="s">
        <v>12397</v>
      </c>
      <c r="C421" s="680" t="s">
        <v>775</v>
      </c>
      <c r="D421" s="225"/>
      <c r="E421" s="787"/>
      <c r="F421" s="211"/>
      <c r="G421" s="225"/>
      <c r="H421" s="225"/>
      <c r="I421" s="225"/>
      <c r="J421" s="225"/>
      <c r="K421" s="226"/>
      <c r="L421" s="226"/>
      <c r="M421" s="226"/>
    </row>
    <row r="422" spans="1:13" hidden="1">
      <c r="A422" s="74">
        <v>279</v>
      </c>
      <c r="B422" s="253" t="s">
        <v>13631</v>
      </c>
      <c r="C422" s="680"/>
      <c r="D422" s="225"/>
      <c r="E422" s="787"/>
      <c r="F422" s="211"/>
      <c r="G422" s="225"/>
      <c r="H422" s="225"/>
      <c r="I422" s="225" t="s">
        <v>13633</v>
      </c>
      <c r="J422" s="225" t="s">
        <v>13632</v>
      </c>
      <c r="K422" s="226"/>
      <c r="L422" s="226"/>
    </row>
    <row r="423" spans="1:13" hidden="1">
      <c r="A423" s="262">
        <v>280</v>
      </c>
      <c r="B423" s="253" t="s">
        <v>13516</v>
      </c>
      <c r="C423" s="680"/>
      <c r="D423" s="225"/>
      <c r="E423" s="787"/>
      <c r="F423" s="211"/>
      <c r="G423" s="225"/>
      <c r="H423" s="225"/>
      <c r="I423" s="225" t="s">
        <v>13518</v>
      </c>
      <c r="J423" s="225"/>
      <c r="K423" s="226"/>
      <c r="L423" s="226"/>
      <c r="M423" s="226" t="s">
        <v>13505</v>
      </c>
    </row>
    <row r="424" spans="1:13" hidden="1">
      <c r="A424" s="74">
        <v>281</v>
      </c>
      <c r="B424" s="253" t="s">
        <v>13107</v>
      </c>
      <c r="C424" s="680"/>
      <c r="D424" s="225"/>
      <c r="E424" s="787"/>
      <c r="F424" s="211"/>
      <c r="G424" s="225"/>
      <c r="H424" s="225"/>
      <c r="I424" s="225"/>
      <c r="J424" s="225" t="s">
        <v>13108</v>
      </c>
      <c r="K424" s="226"/>
      <c r="L424" s="226"/>
      <c r="M424" s="226" t="s">
        <v>13103</v>
      </c>
    </row>
    <row r="425" spans="1:13" hidden="1">
      <c r="A425" s="262">
        <v>282</v>
      </c>
      <c r="B425" s="253" t="s">
        <v>12616</v>
      </c>
      <c r="C425" s="680"/>
      <c r="D425" s="1"/>
      <c r="E425" s="32"/>
      <c r="F425" s="211"/>
      <c r="G425" s="1"/>
      <c r="H425" s="1"/>
      <c r="I425" s="225"/>
      <c r="J425" s="225" t="s">
        <v>13128</v>
      </c>
      <c r="K425" s="226"/>
      <c r="L425" s="226"/>
      <c r="M425" s="43" t="s">
        <v>13129</v>
      </c>
    </row>
    <row r="426" spans="1:13" hidden="1">
      <c r="A426" s="74">
        <v>414</v>
      </c>
      <c r="B426" s="253" t="s">
        <v>16675</v>
      </c>
      <c r="C426" s="680"/>
      <c r="D426" s="1"/>
      <c r="E426" s="32"/>
      <c r="F426" s="211"/>
      <c r="G426" s="1"/>
      <c r="H426" s="1"/>
      <c r="I426" s="225"/>
      <c r="J426" s="225"/>
      <c r="K426" s="395"/>
      <c r="L426" s="395"/>
      <c r="M426" s="43" t="s">
        <v>16661</v>
      </c>
    </row>
    <row r="427" spans="1:13" hidden="1">
      <c r="A427" s="262">
        <v>472</v>
      </c>
      <c r="B427" s="253" t="s">
        <v>17098</v>
      </c>
      <c r="C427" s="680"/>
      <c r="D427" s="225"/>
      <c r="E427" s="787"/>
      <c r="F427" s="211"/>
      <c r="G427" s="225"/>
      <c r="H427" s="225"/>
      <c r="I427" s="225" t="s">
        <v>17095</v>
      </c>
      <c r="J427" s="225"/>
      <c r="K427" s="395"/>
      <c r="L427" s="395"/>
      <c r="M427" s="226"/>
    </row>
    <row r="428" spans="1:13" hidden="1">
      <c r="A428" s="74">
        <v>283</v>
      </c>
      <c r="B428" s="253" t="s">
        <v>12393</v>
      </c>
      <c r="C428" s="680"/>
      <c r="D428" s="225"/>
      <c r="E428" s="787"/>
      <c r="F428" s="211"/>
      <c r="G428" s="225"/>
      <c r="H428" s="225"/>
      <c r="I428" s="225"/>
      <c r="J428" s="225"/>
      <c r="K428" s="226"/>
      <c r="L428" s="226"/>
    </row>
    <row r="429" spans="1:13" hidden="1">
      <c r="A429" s="262">
        <v>440</v>
      </c>
      <c r="B429" s="253" t="s">
        <v>17013</v>
      </c>
      <c r="C429" s="680"/>
      <c r="D429" s="225"/>
      <c r="E429" s="787" t="s">
        <v>314</v>
      </c>
      <c r="F429" s="211"/>
      <c r="G429" s="225"/>
      <c r="H429" s="225"/>
      <c r="I429" s="225"/>
      <c r="J429" s="225" t="s">
        <v>17014</v>
      </c>
      <c r="K429" s="226"/>
      <c r="L429" s="226"/>
      <c r="M429" s="226"/>
    </row>
    <row r="430" spans="1:13" hidden="1">
      <c r="A430" s="74">
        <v>467</v>
      </c>
      <c r="B430" s="253" t="s">
        <v>17087</v>
      </c>
      <c r="C430" s="680"/>
      <c r="D430" s="225"/>
      <c r="E430" s="7"/>
      <c r="F430" s="211"/>
      <c r="G430" s="225"/>
      <c r="H430" s="225"/>
      <c r="I430" s="225" t="s">
        <v>17088</v>
      </c>
      <c r="J430" s="225"/>
      <c r="K430" s="226"/>
      <c r="L430" s="226"/>
      <c r="M430" s="226"/>
    </row>
    <row r="431" spans="1:13" hidden="1">
      <c r="A431" s="262">
        <v>284</v>
      </c>
      <c r="B431" s="253" t="s">
        <v>12598</v>
      </c>
      <c r="C431" s="680"/>
      <c r="D431" s="225"/>
      <c r="E431" s="787"/>
      <c r="F431" s="211"/>
      <c r="G431" s="225"/>
      <c r="H431" s="574" t="s">
        <v>12084</v>
      </c>
      <c r="I431" s="225"/>
      <c r="J431" s="423" t="s">
        <v>13596</v>
      </c>
      <c r="K431" s="706"/>
      <c r="L431" s="706"/>
      <c r="M431" s="226" t="s">
        <v>12470</v>
      </c>
    </row>
    <row r="432" spans="1:13" hidden="1">
      <c r="A432" s="74">
        <v>390</v>
      </c>
      <c r="B432" s="253" t="s">
        <v>13938</v>
      </c>
      <c r="C432" s="680"/>
      <c r="D432" s="225"/>
      <c r="E432" s="787"/>
      <c r="F432" s="211"/>
      <c r="G432" s="225"/>
      <c r="H432" s="225"/>
      <c r="I432" s="225"/>
      <c r="J432" s="225" t="s">
        <v>13941</v>
      </c>
      <c r="K432" s="226"/>
      <c r="L432" s="226"/>
      <c r="M432" s="226"/>
    </row>
    <row r="433" spans="1:13" hidden="1">
      <c r="A433" s="262">
        <v>285</v>
      </c>
      <c r="B433" s="253" t="s">
        <v>12523</v>
      </c>
      <c r="C433" s="680"/>
      <c r="D433" s="225"/>
      <c r="E433" s="787"/>
      <c r="F433" s="211"/>
      <c r="G433" s="225"/>
      <c r="H433" s="574" t="s">
        <v>12365</v>
      </c>
      <c r="I433" s="225" t="s">
        <v>13591</v>
      </c>
      <c r="J433" s="225"/>
      <c r="K433" s="226"/>
      <c r="L433" s="226"/>
      <c r="M433" s="226" t="s">
        <v>12470</v>
      </c>
    </row>
    <row r="434" spans="1:13" hidden="1">
      <c r="A434" s="74">
        <v>478</v>
      </c>
      <c r="B434" s="253" t="s">
        <v>17108</v>
      </c>
      <c r="C434" s="680"/>
      <c r="D434" s="225"/>
      <c r="E434" s="787"/>
      <c r="F434" s="211"/>
      <c r="G434" s="225"/>
      <c r="H434" s="225"/>
      <c r="I434" s="225" t="s">
        <v>17107</v>
      </c>
      <c r="J434" s="225"/>
      <c r="K434" s="226"/>
      <c r="L434" s="226"/>
    </row>
    <row r="435" spans="1:13" hidden="1">
      <c r="A435" s="262">
        <v>547</v>
      </c>
      <c r="B435" s="253" t="s">
        <v>21463</v>
      </c>
      <c r="C435" s="680"/>
      <c r="D435" s="225"/>
      <c r="E435" s="787"/>
      <c r="F435" s="1"/>
      <c r="G435" s="225"/>
      <c r="H435" s="225"/>
      <c r="I435" s="225"/>
      <c r="J435" s="225"/>
      <c r="K435" s="226"/>
      <c r="L435" s="226"/>
      <c r="M435" s="226"/>
    </row>
    <row r="436" spans="1:13" hidden="1">
      <c r="A436" s="74">
        <v>286</v>
      </c>
      <c r="B436" s="253" t="s">
        <v>12435</v>
      </c>
      <c r="C436" s="680"/>
      <c r="D436" s="225"/>
      <c r="E436" s="787"/>
      <c r="F436" s="211"/>
      <c r="G436" s="225"/>
      <c r="H436" s="225"/>
      <c r="I436" s="225"/>
      <c r="J436" s="225" t="s">
        <v>13070</v>
      </c>
      <c r="K436" s="226"/>
      <c r="L436" s="226"/>
      <c r="M436" s="226" t="s">
        <v>12470</v>
      </c>
    </row>
    <row r="437" spans="1:13" hidden="1">
      <c r="A437" s="262">
        <v>287</v>
      </c>
      <c r="B437" s="253" t="s">
        <v>12941</v>
      </c>
      <c r="C437" s="680" t="s">
        <v>127</v>
      </c>
      <c r="D437" s="225"/>
      <c r="E437" s="787"/>
      <c r="F437" s="211"/>
      <c r="G437" s="225"/>
      <c r="H437" s="225"/>
      <c r="I437" s="263"/>
      <c r="J437" s="263"/>
      <c r="K437" s="266"/>
      <c r="L437" s="266"/>
    </row>
    <row r="438" spans="1:13" hidden="1">
      <c r="A438" s="74">
        <v>288</v>
      </c>
      <c r="B438" s="253" t="s">
        <v>12518</v>
      </c>
      <c r="C438" s="680"/>
      <c r="D438" s="225"/>
      <c r="E438" s="787"/>
      <c r="F438" s="211"/>
      <c r="G438" s="1"/>
      <c r="H438" s="225"/>
      <c r="I438" s="225"/>
      <c r="J438" s="225" t="s">
        <v>13016</v>
      </c>
      <c r="K438" s="226"/>
      <c r="L438" s="226"/>
      <c r="M438" s="226" t="s">
        <v>12470</v>
      </c>
    </row>
    <row r="439" spans="1:13" hidden="1">
      <c r="A439" s="262">
        <v>490</v>
      </c>
      <c r="B439" s="253" t="s">
        <v>19647</v>
      </c>
      <c r="C439" s="680"/>
      <c r="D439" s="225"/>
      <c r="E439" s="787"/>
      <c r="F439" s="211"/>
      <c r="G439" s="225"/>
      <c r="H439" s="225"/>
      <c r="I439" s="225" t="s">
        <v>19648</v>
      </c>
      <c r="J439" s="225"/>
      <c r="K439" s="226"/>
      <c r="L439" s="226"/>
      <c r="M439" s="226" t="s">
        <v>19651</v>
      </c>
    </row>
    <row r="440" spans="1:13" hidden="1">
      <c r="A440" s="74">
        <v>410</v>
      </c>
      <c r="B440" s="253" t="s">
        <v>16664</v>
      </c>
      <c r="C440" s="680"/>
      <c r="D440" s="225"/>
      <c r="E440" s="787"/>
      <c r="F440" s="211"/>
      <c r="G440" s="225"/>
      <c r="H440" s="225"/>
      <c r="I440" s="225" t="s">
        <v>16665</v>
      </c>
      <c r="J440" s="225"/>
      <c r="K440" s="226"/>
      <c r="L440" s="226"/>
      <c r="M440" s="226" t="s">
        <v>16661</v>
      </c>
    </row>
    <row r="441" spans="1:13" hidden="1">
      <c r="A441" s="262">
        <v>289</v>
      </c>
      <c r="B441" s="253" t="s">
        <v>5061</v>
      </c>
      <c r="C441" s="680"/>
      <c r="D441" s="225"/>
      <c r="E441" s="787"/>
      <c r="F441" s="211"/>
      <c r="G441" s="691" t="s">
        <v>4089</v>
      </c>
      <c r="H441" s="225"/>
      <c r="I441" s="225"/>
      <c r="J441" s="225"/>
      <c r="K441" s="226"/>
      <c r="L441" s="226"/>
      <c r="M441" s="226"/>
    </row>
    <row r="442" spans="1:13" hidden="1">
      <c r="A442" s="74">
        <v>290</v>
      </c>
      <c r="B442" s="253" t="s">
        <v>12983</v>
      </c>
      <c r="C442" s="680" t="s">
        <v>145</v>
      </c>
      <c r="D442" s="225"/>
      <c r="E442" s="787"/>
      <c r="F442" s="211"/>
      <c r="G442" s="225"/>
      <c r="H442" s="225"/>
      <c r="I442" s="225"/>
      <c r="J442" s="225" t="s">
        <v>12984</v>
      </c>
      <c r="K442" s="226"/>
      <c r="L442" s="226"/>
      <c r="M442" s="226"/>
    </row>
    <row r="443" spans="1:13" hidden="1">
      <c r="A443" s="262">
        <v>291</v>
      </c>
      <c r="B443" s="253" t="s">
        <v>5073</v>
      </c>
      <c r="C443" s="680"/>
      <c r="D443" s="225"/>
      <c r="E443" s="787"/>
      <c r="F443" s="211"/>
      <c r="G443" s="691" t="s">
        <v>4089</v>
      </c>
      <c r="H443" s="225"/>
      <c r="I443" s="225"/>
      <c r="J443" s="225"/>
      <c r="K443" s="226"/>
      <c r="L443" s="226"/>
      <c r="M443" s="226"/>
    </row>
    <row r="444" spans="1:13" hidden="1">
      <c r="A444" s="74">
        <v>292</v>
      </c>
      <c r="B444" s="253" t="s">
        <v>12981</v>
      </c>
      <c r="C444" s="680" t="s">
        <v>145</v>
      </c>
      <c r="D444" s="1"/>
      <c r="E444" s="32"/>
      <c r="F444" s="211"/>
      <c r="G444" s="1"/>
      <c r="H444" s="1"/>
      <c r="I444" s="225"/>
      <c r="J444" s="225" t="s">
        <v>12982</v>
      </c>
      <c r="K444" s="226"/>
      <c r="L444" s="226"/>
      <c r="M444" s="43"/>
    </row>
    <row r="445" spans="1:13" hidden="1">
      <c r="A445" s="262">
        <v>435</v>
      </c>
      <c r="B445" s="253" t="s">
        <v>16985</v>
      </c>
      <c r="C445" s="680"/>
      <c r="D445" s="225"/>
      <c r="E445" s="787"/>
      <c r="F445" s="211"/>
      <c r="G445" s="225"/>
      <c r="H445" s="225"/>
      <c r="I445" s="225"/>
      <c r="J445" s="225" t="s">
        <v>16987</v>
      </c>
      <c r="K445" s="395"/>
      <c r="L445" s="395"/>
      <c r="M445" s="709" t="s">
        <v>16986</v>
      </c>
    </row>
    <row r="446" spans="1:13" hidden="1">
      <c r="A446" s="74">
        <v>293</v>
      </c>
      <c r="B446" s="253" t="s">
        <v>12508</v>
      </c>
      <c r="C446" s="680"/>
      <c r="D446" s="225"/>
      <c r="E446" s="787"/>
      <c r="F446" s="211"/>
      <c r="G446" s="225"/>
      <c r="H446" s="698" t="s">
        <v>12311</v>
      </c>
      <c r="I446" s="225" t="s">
        <v>13565</v>
      </c>
      <c r="J446" s="225" t="s">
        <v>13566</v>
      </c>
      <c r="K446" s="226"/>
      <c r="L446" s="226"/>
      <c r="M446" s="226" t="s">
        <v>12470</v>
      </c>
    </row>
    <row r="447" spans="1:13" hidden="1">
      <c r="A447" s="262">
        <v>400</v>
      </c>
      <c r="B447" s="253" t="s">
        <v>16639</v>
      </c>
      <c r="C447" s="680"/>
      <c r="D447" s="1"/>
      <c r="E447" s="32"/>
      <c r="F447" s="211"/>
      <c r="G447" s="1"/>
      <c r="H447" s="686" t="s">
        <v>12309</v>
      </c>
      <c r="I447" s="225" t="s">
        <v>16640</v>
      </c>
      <c r="J447" s="225"/>
      <c r="K447" s="226"/>
      <c r="L447" s="226"/>
      <c r="M447" s="321" t="s">
        <v>16650</v>
      </c>
    </row>
    <row r="448" spans="1:13" hidden="1">
      <c r="A448" s="74">
        <v>294</v>
      </c>
      <c r="B448" s="253" t="s">
        <v>13026</v>
      </c>
      <c r="C448" s="680"/>
      <c r="D448" s="225"/>
      <c r="E448" s="787"/>
      <c r="F448" s="211"/>
      <c r="G448" s="225"/>
      <c r="H448" s="574" t="s">
        <v>12365</v>
      </c>
      <c r="I448" s="225"/>
      <c r="J448" s="704" t="s">
        <v>20429</v>
      </c>
      <c r="K448" s="395"/>
      <c r="L448" s="395"/>
      <c r="M448" s="226" t="s">
        <v>12470</v>
      </c>
    </row>
    <row r="449" spans="1:13" hidden="1">
      <c r="A449" s="262">
        <v>295</v>
      </c>
      <c r="B449" s="253" t="s">
        <v>12962</v>
      </c>
      <c r="C449" s="680" t="s">
        <v>125</v>
      </c>
      <c r="D449" s="225"/>
      <c r="E449" s="787"/>
      <c r="F449" s="211"/>
      <c r="G449" s="225"/>
      <c r="H449" s="225"/>
      <c r="I449" s="263"/>
      <c r="J449" s="263" t="s">
        <v>18641</v>
      </c>
      <c r="K449" s="266"/>
      <c r="L449" s="266"/>
      <c r="M449" s="266" t="s">
        <v>12386</v>
      </c>
    </row>
    <row r="450" spans="1:13" hidden="1">
      <c r="A450" s="74">
        <v>296</v>
      </c>
      <c r="B450" s="253" t="s">
        <v>12599</v>
      </c>
      <c r="C450" s="680"/>
      <c r="D450" s="225"/>
      <c r="E450" s="787"/>
      <c r="F450" s="211"/>
      <c r="G450" s="692" t="s">
        <v>4088</v>
      </c>
      <c r="H450" s="574" t="s">
        <v>12084</v>
      </c>
      <c r="I450" s="225"/>
      <c r="J450" s="423" t="s">
        <v>13597</v>
      </c>
      <c r="K450" s="706"/>
      <c r="L450" s="706"/>
      <c r="M450" s="226" t="s">
        <v>12470</v>
      </c>
    </row>
    <row r="451" spans="1:13" hidden="1">
      <c r="A451" s="262">
        <v>297</v>
      </c>
      <c r="B451" s="253" t="s">
        <v>12957</v>
      </c>
      <c r="C451" s="680" t="s">
        <v>72</v>
      </c>
      <c r="D451" s="225"/>
      <c r="E451" s="787"/>
      <c r="F451" s="211"/>
      <c r="G451" s="225"/>
      <c r="H451" s="687" t="s">
        <v>12309</v>
      </c>
      <c r="I451" s="225" t="s">
        <v>16950</v>
      </c>
      <c r="J451" s="225"/>
      <c r="K451" s="226"/>
      <c r="L451" s="226"/>
      <c r="M451" s="226"/>
    </row>
    <row r="452" spans="1:13" hidden="1">
      <c r="A452" s="74">
        <v>298</v>
      </c>
      <c r="B452" s="253" t="s">
        <v>19756</v>
      </c>
      <c r="C452" s="680" t="s">
        <v>34</v>
      </c>
      <c r="D452" s="1"/>
      <c r="E452" s="32"/>
      <c r="F452" s="211"/>
      <c r="G452" s="1"/>
      <c r="H452" s="1"/>
      <c r="I452" s="225"/>
      <c r="J452" s="225" t="s">
        <v>12996</v>
      </c>
      <c r="K452" s="226"/>
      <c r="L452" s="226"/>
      <c r="M452" s="43" t="s">
        <v>12470</v>
      </c>
    </row>
    <row r="453" spans="1:13" hidden="1">
      <c r="A453" s="262">
        <v>299</v>
      </c>
      <c r="B453" s="253" t="s">
        <v>12989</v>
      </c>
      <c r="C453" s="680" t="s">
        <v>179</v>
      </c>
      <c r="D453" s="1"/>
      <c r="E453" s="32"/>
      <c r="F453" s="211"/>
      <c r="G453" s="1"/>
      <c r="H453" s="1"/>
      <c r="I453" s="225"/>
      <c r="J453" s="225"/>
      <c r="K453" s="395"/>
      <c r="L453" s="395"/>
      <c r="M453" s="43" t="s">
        <v>6390</v>
      </c>
    </row>
    <row r="454" spans="1:13" hidden="1">
      <c r="A454" s="74">
        <v>300</v>
      </c>
      <c r="B454" s="253" t="s">
        <v>13007</v>
      </c>
      <c r="C454" s="680"/>
      <c r="D454" s="1"/>
      <c r="E454" s="32"/>
      <c r="F454" s="211"/>
      <c r="G454" s="1"/>
      <c r="H454" s="473" t="s">
        <v>12365</v>
      </c>
      <c r="I454" s="225" t="s">
        <v>20432</v>
      </c>
      <c r="J454" s="225"/>
      <c r="K454" s="395"/>
      <c r="L454" s="395"/>
      <c r="M454" s="43" t="s">
        <v>12470</v>
      </c>
    </row>
    <row r="455" spans="1:13" hidden="1">
      <c r="A455" s="262">
        <v>475</v>
      </c>
      <c r="B455" s="253" t="s">
        <v>17101</v>
      </c>
      <c r="C455" s="680"/>
      <c r="D455" s="1"/>
      <c r="E455" s="32"/>
      <c r="F455" s="211"/>
      <c r="G455" s="1"/>
      <c r="H455" s="1"/>
      <c r="I455" s="225" t="s">
        <v>17102</v>
      </c>
      <c r="J455" s="225"/>
      <c r="K455" s="395"/>
      <c r="L455" s="395"/>
      <c r="M455" s="43"/>
    </row>
    <row r="456" spans="1:13" hidden="1">
      <c r="A456" s="74">
        <v>301</v>
      </c>
      <c r="B456" s="253" t="s">
        <v>12476</v>
      </c>
      <c r="C456" s="680"/>
      <c r="D456" s="1"/>
      <c r="E456" s="32"/>
      <c r="F456" s="211"/>
      <c r="G456" s="1"/>
      <c r="H456" s="1"/>
      <c r="I456" s="225"/>
      <c r="J456" s="225"/>
      <c r="K456" s="395"/>
      <c r="L456" s="395"/>
      <c r="M456" s="43" t="s">
        <v>12470</v>
      </c>
    </row>
    <row r="457" spans="1:13" hidden="1">
      <c r="A457" s="262">
        <v>401</v>
      </c>
      <c r="B457" s="253" t="s">
        <v>12476</v>
      </c>
      <c r="C457" s="680"/>
      <c r="D457" s="1"/>
      <c r="E457" s="32"/>
      <c r="F457" s="211"/>
      <c r="G457" s="1"/>
      <c r="H457" s="1"/>
      <c r="I457" s="225"/>
      <c r="J457" s="225" t="s">
        <v>13730</v>
      </c>
      <c r="K457" s="395"/>
      <c r="L457" s="395"/>
      <c r="M457" s="321" t="s">
        <v>16650</v>
      </c>
    </row>
    <row r="458" spans="1:13" hidden="1">
      <c r="A458" s="74">
        <v>302</v>
      </c>
      <c r="B458" s="253" t="s">
        <v>12595</v>
      </c>
      <c r="C458" s="680" t="s">
        <v>149</v>
      </c>
      <c r="D458" s="225"/>
      <c r="E458" s="787"/>
      <c r="F458" s="211"/>
      <c r="G458" s="225"/>
      <c r="H458" s="225"/>
      <c r="I458" s="225"/>
      <c r="J458" s="225"/>
      <c r="K458" s="395"/>
      <c r="L458" s="395"/>
      <c r="M458" s="226" t="s">
        <v>12470</v>
      </c>
    </row>
    <row r="459" spans="1:13" hidden="1">
      <c r="A459" s="262">
        <v>303</v>
      </c>
      <c r="B459" s="253" t="s">
        <v>13133</v>
      </c>
      <c r="C459" s="680"/>
      <c r="D459" s="225"/>
      <c r="E459" s="787"/>
      <c r="F459" s="211"/>
      <c r="G459" s="225"/>
      <c r="H459" s="225"/>
      <c r="I459" s="225"/>
      <c r="J459" s="225" t="s">
        <v>13131</v>
      </c>
      <c r="K459" s="226"/>
      <c r="L459" s="226"/>
      <c r="M459" s="226" t="s">
        <v>13132</v>
      </c>
    </row>
    <row r="460" spans="1:13" hidden="1">
      <c r="A460" s="74">
        <v>304</v>
      </c>
      <c r="B460" s="253" t="s">
        <v>12944</v>
      </c>
      <c r="C460" s="680"/>
      <c r="D460" s="225"/>
      <c r="E460" s="787"/>
      <c r="F460" s="211"/>
      <c r="G460" s="225"/>
      <c r="H460" s="225"/>
      <c r="I460" s="225"/>
      <c r="J460" s="225"/>
      <c r="K460" s="226"/>
      <c r="L460" s="226"/>
      <c r="M460" s="226"/>
    </row>
    <row r="461" spans="1:13" hidden="1">
      <c r="A461" s="262">
        <v>427</v>
      </c>
      <c r="B461" s="253" t="s">
        <v>16943</v>
      </c>
      <c r="C461" s="680"/>
      <c r="D461" s="225"/>
      <c r="E461" s="787"/>
      <c r="F461" s="211"/>
      <c r="G461" s="225"/>
      <c r="H461" s="225"/>
      <c r="I461" s="225"/>
      <c r="J461" s="225" t="s">
        <v>16944</v>
      </c>
      <c r="K461" s="226"/>
      <c r="L461" s="226"/>
      <c r="M461" s="226"/>
    </row>
    <row r="462" spans="1:13" hidden="1">
      <c r="A462" s="74">
        <v>437</v>
      </c>
      <c r="B462" s="253" t="s">
        <v>17007</v>
      </c>
      <c r="C462" s="680"/>
      <c r="D462" s="225"/>
      <c r="E462" s="787" t="s">
        <v>581</v>
      </c>
      <c r="F462" s="211"/>
      <c r="G462" s="225"/>
      <c r="H462" s="225"/>
      <c r="I462" s="225"/>
      <c r="J462" s="225" t="s">
        <v>17008</v>
      </c>
      <c r="K462" s="226"/>
      <c r="L462" s="226"/>
      <c r="M462" s="226"/>
    </row>
    <row r="463" spans="1:13" hidden="1">
      <c r="A463" s="262">
        <v>532</v>
      </c>
      <c r="B463" s="253" t="s">
        <v>21433</v>
      </c>
      <c r="C463" s="680"/>
      <c r="D463" s="225"/>
      <c r="E463" s="787"/>
      <c r="F463" s="211"/>
      <c r="G463" s="225"/>
      <c r="H463" s="687" t="s">
        <v>12309</v>
      </c>
      <c r="I463" s="225" t="s">
        <v>21438</v>
      </c>
      <c r="J463" s="225"/>
      <c r="K463" s="226"/>
      <c r="L463" s="226"/>
      <c r="M463" s="226"/>
    </row>
    <row r="464" spans="1:13" hidden="1">
      <c r="A464" s="74">
        <v>476</v>
      </c>
      <c r="B464" s="253" t="s">
        <v>17103</v>
      </c>
      <c r="C464" s="680"/>
      <c r="D464" s="225"/>
      <c r="E464" s="787"/>
      <c r="F464" s="211"/>
      <c r="G464" s="225"/>
      <c r="H464" s="225"/>
      <c r="I464" s="225" t="s">
        <v>17104</v>
      </c>
      <c r="J464" s="225"/>
      <c r="K464" s="226"/>
      <c r="L464" s="226"/>
      <c r="M464" s="226"/>
    </row>
    <row r="465" spans="1:13" hidden="1">
      <c r="A465" s="262">
        <v>305</v>
      </c>
      <c r="B465" s="253" t="s">
        <v>12466</v>
      </c>
      <c r="C465" s="680"/>
      <c r="D465" s="225"/>
      <c r="E465" s="787"/>
      <c r="F465" s="211"/>
      <c r="G465" s="225"/>
      <c r="H465" s="225"/>
      <c r="I465" s="225"/>
      <c r="J465" s="225"/>
      <c r="K465" s="226"/>
      <c r="L465" s="226"/>
      <c r="M465" s="226" t="s">
        <v>12470</v>
      </c>
    </row>
    <row r="466" spans="1:13" hidden="1">
      <c r="A466" s="74">
        <v>306</v>
      </c>
      <c r="B466" s="253" t="s">
        <v>12429</v>
      </c>
      <c r="C466" s="680"/>
      <c r="D466" s="225"/>
      <c r="E466" s="787"/>
      <c r="F466" s="211"/>
      <c r="G466" s="225"/>
      <c r="H466" s="225"/>
      <c r="I466" s="225"/>
      <c r="J466" s="225" t="s">
        <v>13066</v>
      </c>
      <c r="K466" s="226"/>
      <c r="L466" s="226"/>
      <c r="M466" s="226" t="s">
        <v>12470</v>
      </c>
    </row>
    <row r="467" spans="1:13" hidden="1">
      <c r="A467" s="262">
        <v>307</v>
      </c>
      <c r="B467" s="253" t="s">
        <v>12408</v>
      </c>
      <c r="C467" s="680"/>
      <c r="D467" s="225"/>
      <c r="E467" s="790" t="s">
        <v>12385</v>
      </c>
      <c r="F467" s="211"/>
      <c r="G467" s="225"/>
      <c r="H467" s="225"/>
      <c r="I467" s="225"/>
      <c r="J467" s="225" t="s">
        <v>12995</v>
      </c>
      <c r="K467" s="226"/>
      <c r="L467" s="226"/>
      <c r="M467" s="226" t="s">
        <v>12470</v>
      </c>
    </row>
    <row r="468" spans="1:13" hidden="1">
      <c r="A468" s="74">
        <v>308</v>
      </c>
      <c r="B468" s="253" t="s">
        <v>12426</v>
      </c>
      <c r="C468" s="680" t="s">
        <v>62</v>
      </c>
      <c r="D468" s="225"/>
      <c r="E468" s="787"/>
      <c r="F468" s="211"/>
      <c r="G468" s="225"/>
      <c r="H468" s="225"/>
      <c r="I468" s="225"/>
      <c r="J468" s="225" t="s">
        <v>13617</v>
      </c>
      <c r="K468" s="226"/>
      <c r="L468" s="226"/>
      <c r="M468" s="226" t="s">
        <v>12470</v>
      </c>
    </row>
    <row r="469" spans="1:13" hidden="1">
      <c r="A469" s="262">
        <v>415</v>
      </c>
      <c r="B469" s="253" t="s">
        <v>16676</v>
      </c>
      <c r="C469" s="680"/>
      <c r="D469" s="225"/>
      <c r="E469" s="787"/>
      <c r="F469" s="211"/>
      <c r="G469" s="225"/>
      <c r="H469" s="225"/>
      <c r="I469" s="225"/>
      <c r="J469" s="225"/>
      <c r="K469" s="226"/>
      <c r="L469" s="226"/>
      <c r="M469" s="226" t="s">
        <v>16661</v>
      </c>
    </row>
    <row r="470" spans="1:13" hidden="1">
      <c r="A470" s="74">
        <v>309</v>
      </c>
      <c r="B470" s="253" t="s">
        <v>16951</v>
      </c>
      <c r="C470" s="680" t="s">
        <v>191</v>
      </c>
      <c r="D470" s="225"/>
      <c r="E470" s="787"/>
      <c r="F470" s="211"/>
      <c r="G470" s="225"/>
      <c r="H470" s="225"/>
      <c r="I470" s="225"/>
      <c r="J470" s="225" t="s">
        <v>16952</v>
      </c>
      <c r="K470" s="226"/>
      <c r="L470" s="226"/>
      <c r="M470" s="226" t="s">
        <v>6390</v>
      </c>
    </row>
    <row r="471" spans="1:13" hidden="1">
      <c r="A471" s="262">
        <v>506</v>
      </c>
      <c r="B471" s="253" t="s">
        <v>20286</v>
      </c>
      <c r="C471" s="680"/>
      <c r="D471" s="225"/>
      <c r="E471" s="787"/>
      <c r="F471" s="211"/>
      <c r="G471" s="691" t="s">
        <v>20271</v>
      </c>
      <c r="H471" s="225"/>
      <c r="I471" s="225" t="s">
        <v>20289</v>
      </c>
      <c r="J471" s="225"/>
      <c r="K471" s="226"/>
      <c r="L471" s="226"/>
      <c r="M471" s="226"/>
    </row>
    <row r="472" spans="1:13" hidden="1">
      <c r="A472" s="74">
        <v>310</v>
      </c>
      <c r="B472" s="253" t="s">
        <v>12401</v>
      </c>
      <c r="C472" s="680" t="s">
        <v>12399</v>
      </c>
      <c r="D472" s="1"/>
      <c r="E472" s="32"/>
      <c r="F472" s="211"/>
      <c r="G472" s="1"/>
      <c r="H472" s="1"/>
      <c r="I472" s="225"/>
      <c r="J472" s="225"/>
      <c r="K472" s="226"/>
      <c r="L472" s="226"/>
      <c r="M472" s="43"/>
    </row>
    <row r="473" spans="1:13" hidden="1">
      <c r="A473" s="262">
        <v>379</v>
      </c>
      <c r="B473" s="253" t="s">
        <v>13915</v>
      </c>
      <c r="C473" s="680"/>
      <c r="D473" s="1"/>
      <c r="E473" s="32"/>
      <c r="F473" s="211"/>
      <c r="G473" s="682" t="s">
        <v>13593</v>
      </c>
      <c r="H473" s="1"/>
      <c r="I473" s="225"/>
      <c r="J473" s="225" t="s">
        <v>13916</v>
      </c>
      <c r="K473" s="395"/>
      <c r="L473" s="395"/>
      <c r="M473" s="43" t="s">
        <v>13930</v>
      </c>
    </row>
    <row r="474" spans="1:13" hidden="1">
      <c r="A474" s="74">
        <v>311</v>
      </c>
      <c r="B474" s="253" t="s">
        <v>13017</v>
      </c>
      <c r="C474" s="680"/>
      <c r="D474" s="1"/>
      <c r="E474" s="32"/>
      <c r="F474" s="211"/>
      <c r="G474" s="1"/>
      <c r="H474" s="473" t="s">
        <v>12365</v>
      </c>
      <c r="I474" s="225" t="s">
        <v>13023</v>
      </c>
      <c r="J474" s="225"/>
      <c r="K474" s="395"/>
      <c r="L474" s="395"/>
      <c r="M474" s="43" t="s">
        <v>12470</v>
      </c>
    </row>
    <row r="475" spans="1:13" hidden="1">
      <c r="A475" s="262">
        <v>312</v>
      </c>
      <c r="B475" s="253" t="s">
        <v>12979</v>
      </c>
      <c r="C475" s="680" t="s">
        <v>145</v>
      </c>
      <c r="D475" s="225"/>
      <c r="E475" s="787"/>
      <c r="F475" s="211"/>
      <c r="G475" s="225"/>
      <c r="H475" s="225"/>
      <c r="I475" s="225"/>
      <c r="J475" s="225" t="s">
        <v>12980</v>
      </c>
      <c r="K475" s="395"/>
      <c r="L475" s="395"/>
      <c r="M475" s="226"/>
    </row>
    <row r="476" spans="1:13" hidden="1">
      <c r="A476" s="74"/>
      <c r="B476" s="253" t="s">
        <v>21616</v>
      </c>
      <c r="C476" s="680"/>
      <c r="D476" s="225"/>
      <c r="E476" s="787"/>
      <c r="F476" s="1"/>
      <c r="G476" s="225"/>
      <c r="H476" s="225"/>
      <c r="I476" s="225"/>
      <c r="J476" s="225"/>
      <c r="K476" s="226"/>
      <c r="L476" s="226"/>
      <c r="M476" s="226"/>
    </row>
    <row r="477" spans="1:13" hidden="1">
      <c r="A477" s="262">
        <v>313</v>
      </c>
      <c r="B477" s="253" t="s">
        <v>12415</v>
      </c>
      <c r="C477" s="680"/>
      <c r="D477" s="225"/>
      <c r="E477" s="787"/>
      <c r="F477" s="211" t="s">
        <v>3872</v>
      </c>
      <c r="G477" s="225"/>
      <c r="H477" s="225"/>
      <c r="I477" s="225"/>
      <c r="J477" s="225" t="s">
        <v>13594</v>
      </c>
      <c r="K477" s="226"/>
      <c r="L477" s="226"/>
      <c r="M477" s="226" t="s">
        <v>12470</v>
      </c>
    </row>
    <row r="478" spans="1:13" hidden="1">
      <c r="A478" s="74">
        <v>539</v>
      </c>
      <c r="B478" s="253" t="s">
        <v>12415</v>
      </c>
      <c r="C478" s="680"/>
      <c r="D478" s="225"/>
      <c r="E478" s="787"/>
      <c r="F478" s="211" t="s">
        <v>3872</v>
      </c>
      <c r="G478" s="225"/>
      <c r="H478" s="225"/>
      <c r="I478" s="225"/>
      <c r="J478" s="225"/>
      <c r="K478" s="226"/>
      <c r="L478" s="226"/>
      <c r="M478" s="226"/>
    </row>
    <row r="479" spans="1:13" hidden="1">
      <c r="A479" s="262">
        <v>314</v>
      </c>
      <c r="B479" s="253" t="s">
        <v>12388</v>
      </c>
      <c r="C479" s="680"/>
      <c r="D479" s="225"/>
      <c r="E479" s="787"/>
      <c r="F479" s="211"/>
      <c r="G479" s="225"/>
      <c r="H479" s="225"/>
      <c r="I479" s="225"/>
      <c r="J479" s="225"/>
      <c r="K479" s="226"/>
      <c r="L479" s="226"/>
      <c r="M479" s="226"/>
    </row>
    <row r="480" spans="1:13" hidden="1">
      <c r="A480" s="74">
        <v>315</v>
      </c>
      <c r="B480" s="253" t="s">
        <v>12453</v>
      </c>
      <c r="C480" s="680"/>
      <c r="D480" s="225"/>
      <c r="E480" s="787"/>
      <c r="F480" s="211"/>
      <c r="G480" s="690" t="s">
        <v>21622</v>
      </c>
      <c r="H480" s="225"/>
      <c r="I480" s="225"/>
      <c r="J480" s="700" t="s">
        <v>21617</v>
      </c>
      <c r="K480" s="226"/>
      <c r="L480" s="226"/>
      <c r="M480" s="226" t="s">
        <v>12470</v>
      </c>
    </row>
    <row r="481" spans="1:13" hidden="1">
      <c r="A481" s="262">
        <v>316</v>
      </c>
      <c r="B481" s="253" t="s">
        <v>13648</v>
      </c>
      <c r="C481" s="680"/>
      <c r="D481" s="225"/>
      <c r="E481" s="787"/>
      <c r="F481" s="211"/>
      <c r="G481" s="225"/>
      <c r="H481" s="225"/>
      <c r="I481" s="225"/>
      <c r="J481" s="225" t="s">
        <v>13649</v>
      </c>
      <c r="K481" s="226"/>
      <c r="L481" s="226"/>
      <c r="M481" s="226"/>
    </row>
    <row r="482" spans="1:13" hidden="1">
      <c r="A482" s="74">
        <v>317</v>
      </c>
      <c r="B482" s="253" t="s">
        <v>12394</v>
      </c>
      <c r="C482" s="680"/>
      <c r="D482" s="225"/>
      <c r="E482" s="787"/>
      <c r="F482" s="211"/>
      <c r="G482" s="225"/>
      <c r="H482" s="225"/>
      <c r="I482" s="225"/>
      <c r="J482" s="225" t="s">
        <v>13151</v>
      </c>
      <c r="K482" s="226"/>
      <c r="L482" s="226"/>
      <c r="M482" s="226"/>
    </row>
    <row r="483" spans="1:13" hidden="1">
      <c r="A483" s="262">
        <v>404</v>
      </c>
      <c r="B483" s="253" t="s">
        <v>16644</v>
      </c>
      <c r="C483" s="680"/>
      <c r="D483" s="1"/>
      <c r="E483" s="32"/>
      <c r="F483" s="211"/>
      <c r="G483" s="1"/>
      <c r="H483" s="687" t="s">
        <v>12309</v>
      </c>
      <c r="I483" s="225" t="s">
        <v>16651</v>
      </c>
      <c r="J483" s="225"/>
      <c r="K483" s="226"/>
      <c r="L483" s="226"/>
      <c r="M483" s="321" t="s">
        <v>16650</v>
      </c>
    </row>
    <row r="484" spans="1:13" hidden="1">
      <c r="A484" s="74">
        <v>508</v>
      </c>
      <c r="B484" s="253" t="s">
        <v>20292</v>
      </c>
      <c r="C484" s="680"/>
      <c r="D484" s="1"/>
      <c r="E484" s="32"/>
      <c r="F484" s="211"/>
      <c r="G484" s="1"/>
      <c r="H484" s="1"/>
      <c r="I484" s="225" t="s">
        <v>20441</v>
      </c>
      <c r="J484" s="225"/>
      <c r="K484" s="395"/>
      <c r="L484" s="395"/>
      <c r="M484" s="43"/>
    </row>
    <row r="485" spans="1:13" hidden="1">
      <c r="A485" s="262">
        <v>318</v>
      </c>
      <c r="B485" s="253" t="s">
        <v>12443</v>
      </c>
      <c r="C485" s="680"/>
      <c r="D485" s="1"/>
      <c r="E485" s="32"/>
      <c r="F485" s="211"/>
      <c r="G485" s="1"/>
      <c r="H485" s="1"/>
      <c r="I485" s="225"/>
      <c r="J485" s="225"/>
      <c r="K485" s="395"/>
      <c r="L485" s="395"/>
      <c r="M485" s="43" t="s">
        <v>12470</v>
      </c>
    </row>
    <row r="486" spans="1:13" hidden="1">
      <c r="A486" s="74">
        <v>319</v>
      </c>
      <c r="B486" s="253" t="s">
        <v>12489</v>
      </c>
      <c r="C486" s="680"/>
      <c r="D486" s="1"/>
      <c r="E486" s="32"/>
      <c r="F486" s="211"/>
      <c r="G486" s="1"/>
      <c r="H486" s="474" t="s">
        <v>13039</v>
      </c>
      <c r="I486" s="225" t="s">
        <v>13694</v>
      </c>
      <c r="J486" s="225" t="s">
        <v>13695</v>
      </c>
      <c r="K486" s="395"/>
      <c r="L486" s="395"/>
      <c r="M486" s="43" t="s">
        <v>12470</v>
      </c>
    </row>
    <row r="487" spans="1:13" hidden="1">
      <c r="A487" s="262">
        <v>320</v>
      </c>
      <c r="B487" s="253" t="s">
        <v>12501</v>
      </c>
      <c r="C487" s="680"/>
      <c r="D487" s="1"/>
      <c r="E487" s="32"/>
      <c r="F487" s="211"/>
      <c r="G487" s="1"/>
      <c r="H487" s="474" t="s">
        <v>13039</v>
      </c>
      <c r="I487" s="225"/>
      <c r="J487" s="225" t="s">
        <v>13671</v>
      </c>
      <c r="K487" s="395"/>
      <c r="L487" s="395"/>
      <c r="M487" s="43" t="s">
        <v>12470</v>
      </c>
    </row>
    <row r="488" spans="1:13" hidden="1">
      <c r="A488" s="74">
        <v>321</v>
      </c>
      <c r="B488" s="253" t="s">
        <v>13519</v>
      </c>
      <c r="C488" s="680"/>
      <c r="D488" s="1"/>
      <c r="E488" s="32"/>
      <c r="F488" s="211"/>
      <c r="G488" s="1"/>
      <c r="H488" s="1"/>
      <c r="I488" s="225" t="s">
        <v>13520</v>
      </c>
      <c r="J488" s="225"/>
      <c r="K488" s="395"/>
      <c r="L488" s="395"/>
      <c r="M488" s="43" t="s">
        <v>13505</v>
      </c>
    </row>
    <row r="489" spans="1:13" hidden="1">
      <c r="A489" s="262">
        <v>322</v>
      </c>
      <c r="B489" s="253" t="s">
        <v>13583</v>
      </c>
      <c r="C489" s="680"/>
      <c r="D489" s="1"/>
      <c r="E489" s="32"/>
      <c r="F489" s="211"/>
      <c r="G489" s="1"/>
      <c r="H489" s="1"/>
      <c r="I489" s="225" t="s">
        <v>13585</v>
      </c>
      <c r="J489" s="225" t="s">
        <v>13584</v>
      </c>
      <c r="K489" s="395"/>
      <c r="L489" s="395"/>
      <c r="M489" s="43" t="s">
        <v>12470</v>
      </c>
    </row>
    <row r="490" spans="1:13" hidden="1">
      <c r="A490" s="74">
        <v>323</v>
      </c>
      <c r="B490" s="253" t="s">
        <v>12445</v>
      </c>
      <c r="C490" s="680"/>
      <c r="D490" s="1"/>
      <c r="E490" s="32"/>
      <c r="F490" s="211"/>
      <c r="G490" s="1"/>
      <c r="H490" s="1"/>
      <c r="I490" s="225"/>
      <c r="J490" s="225"/>
      <c r="K490" s="395"/>
      <c r="L490" s="395"/>
      <c r="M490" s="43" t="s">
        <v>12470</v>
      </c>
    </row>
    <row r="491" spans="1:13" hidden="1">
      <c r="A491" s="262">
        <v>68</v>
      </c>
      <c r="B491" s="253" t="s">
        <v>17059</v>
      </c>
      <c r="C491" s="680"/>
      <c r="D491" s="1"/>
      <c r="E491" s="32"/>
      <c r="F491" s="211"/>
      <c r="G491" s="1"/>
      <c r="H491" s="1"/>
      <c r="I491" s="225"/>
      <c r="J491" s="705" t="s">
        <v>21389</v>
      </c>
      <c r="K491" s="395"/>
      <c r="L491" s="395"/>
      <c r="M491" s="43"/>
    </row>
    <row r="492" spans="1:13" hidden="1">
      <c r="A492" s="74">
        <v>460</v>
      </c>
      <c r="B492" s="253" t="s">
        <v>17059</v>
      </c>
      <c r="C492" s="680"/>
      <c r="D492" s="1"/>
      <c r="E492" s="32"/>
      <c r="F492" s="211"/>
      <c r="G492" s="1"/>
      <c r="H492" s="1"/>
      <c r="I492" s="225" t="s">
        <v>17072</v>
      </c>
      <c r="J492" s="225" t="s">
        <v>17060</v>
      </c>
      <c r="K492" s="395"/>
      <c r="L492" s="395"/>
      <c r="M492" s="43"/>
    </row>
    <row r="493" spans="1:13" hidden="1">
      <c r="A493" s="262">
        <v>324</v>
      </c>
      <c r="B493" s="253" t="s">
        <v>13100</v>
      </c>
      <c r="C493" s="680"/>
      <c r="D493" s="1"/>
      <c r="E493" s="32"/>
      <c r="F493" s="211"/>
      <c r="G493" s="1"/>
      <c r="H493" s="1"/>
      <c r="I493" s="225"/>
      <c r="J493" s="225" t="s">
        <v>13101</v>
      </c>
      <c r="K493" s="395"/>
      <c r="L493" s="395"/>
      <c r="M493" s="43" t="s">
        <v>13102</v>
      </c>
    </row>
    <row r="494" spans="1:13" hidden="1">
      <c r="A494" s="74">
        <v>325</v>
      </c>
      <c r="B494" s="253" t="s">
        <v>13124</v>
      </c>
      <c r="C494" s="680"/>
      <c r="D494" s="1"/>
      <c r="E494" s="32"/>
      <c r="F494" s="211"/>
      <c r="G494" s="1"/>
      <c r="H494" s="1"/>
      <c r="I494" s="225"/>
      <c r="J494" s="225" t="s">
        <v>13125</v>
      </c>
      <c r="K494" s="395"/>
      <c r="L494" s="395"/>
      <c r="M494" s="43"/>
    </row>
    <row r="495" spans="1:13" hidden="1">
      <c r="A495" s="262">
        <v>326</v>
      </c>
      <c r="B495" s="253" t="s">
        <v>12606</v>
      </c>
      <c r="C495" s="680"/>
      <c r="D495" s="1"/>
      <c r="E495" s="32"/>
      <c r="F495" s="211"/>
      <c r="G495" s="684" t="s">
        <v>13093</v>
      </c>
      <c r="H495" s="1"/>
      <c r="I495" s="225"/>
      <c r="J495" s="225" t="s">
        <v>16954</v>
      </c>
      <c r="K495" s="395"/>
      <c r="L495" s="395"/>
      <c r="M495" s="43" t="s">
        <v>12470</v>
      </c>
    </row>
    <row r="496" spans="1:13" hidden="1">
      <c r="A496" s="74">
        <v>327</v>
      </c>
      <c r="B496" s="253" t="s">
        <v>12514</v>
      </c>
      <c r="C496" s="680"/>
      <c r="D496" s="1"/>
      <c r="E496" s="32"/>
      <c r="F496" s="211"/>
      <c r="G496" s="1"/>
      <c r="H496" s="1"/>
      <c r="I496" s="225" t="s">
        <v>13573</v>
      </c>
      <c r="J496" s="225" t="s">
        <v>13574</v>
      </c>
      <c r="K496" s="395"/>
      <c r="L496" s="395"/>
      <c r="M496" s="43" t="s">
        <v>12470</v>
      </c>
    </row>
    <row r="497" spans="1:13" hidden="1">
      <c r="A497" s="262">
        <v>328</v>
      </c>
      <c r="B497" s="253" t="s">
        <v>12488</v>
      </c>
      <c r="C497" s="680"/>
      <c r="D497" s="1"/>
      <c r="E497" s="32"/>
      <c r="F497" s="211"/>
      <c r="G497" s="1"/>
      <c r="H497" s="1"/>
      <c r="I497" s="225" t="s">
        <v>13691</v>
      </c>
      <c r="J497" s="225"/>
      <c r="K497" s="395"/>
      <c r="L497" s="395"/>
      <c r="M497" s="43" t="s">
        <v>12470</v>
      </c>
    </row>
    <row r="498" spans="1:13" hidden="1">
      <c r="A498" s="74">
        <v>329</v>
      </c>
      <c r="B498" s="253" t="s">
        <v>12427</v>
      </c>
      <c r="C498" s="680"/>
      <c r="D498" s="1"/>
      <c r="E498" s="32"/>
      <c r="F498" s="211"/>
      <c r="G498" s="1"/>
      <c r="H498" s="1"/>
      <c r="I498" s="225"/>
      <c r="J498" s="225" t="s">
        <v>13063</v>
      </c>
      <c r="K498" s="395"/>
      <c r="L498" s="395"/>
      <c r="M498" s="43" t="s">
        <v>12470</v>
      </c>
    </row>
    <row r="499" spans="1:13" hidden="1">
      <c r="A499" s="262">
        <v>432</v>
      </c>
      <c r="B499" s="253" t="s">
        <v>16975</v>
      </c>
      <c r="C499" s="680"/>
      <c r="D499" s="1"/>
      <c r="E499" s="32"/>
      <c r="F499" s="211"/>
      <c r="G499" s="1"/>
      <c r="H499" s="1"/>
      <c r="I499" s="225" t="s">
        <v>16976</v>
      </c>
      <c r="J499" s="225"/>
      <c r="K499" s="395"/>
      <c r="L499" s="395"/>
      <c r="M499" s="708" t="s">
        <v>16977</v>
      </c>
    </row>
    <row r="500" spans="1:13" hidden="1">
      <c r="A500" s="74">
        <v>330</v>
      </c>
      <c r="B500" s="253" t="s">
        <v>13021</v>
      </c>
      <c r="C500" s="680"/>
      <c r="D500" s="1"/>
      <c r="E500" s="32"/>
      <c r="F500" s="211"/>
      <c r="G500" s="1"/>
      <c r="H500" s="473" t="s">
        <v>12365</v>
      </c>
      <c r="I500" s="225" t="s">
        <v>13022</v>
      </c>
      <c r="J500" s="225"/>
      <c r="K500" s="395"/>
      <c r="L500" s="395"/>
      <c r="M500" s="43" t="s">
        <v>12470</v>
      </c>
    </row>
    <row r="501" spans="1:13" hidden="1">
      <c r="A501" s="262">
        <v>331</v>
      </c>
      <c r="B501" s="253" t="s">
        <v>9222</v>
      </c>
      <c r="C501" s="680"/>
      <c r="D501" s="1"/>
      <c r="E501" s="32"/>
      <c r="F501" s="211"/>
      <c r="G501" s="1"/>
      <c r="H501" s="1"/>
      <c r="I501" s="1"/>
      <c r="J501" s="1"/>
      <c r="K501" s="226"/>
      <c r="L501" s="226"/>
      <c r="M501" s="43"/>
    </row>
    <row r="502" spans="1:13" hidden="1">
      <c r="A502" s="74">
        <v>426</v>
      </c>
      <c r="B502" s="253" t="s">
        <v>6414</v>
      </c>
      <c r="C502" s="680"/>
      <c r="D502" s="1"/>
      <c r="E502" s="32"/>
      <c r="F502" s="211"/>
      <c r="G502" s="1"/>
      <c r="H502" s="1"/>
      <c r="I502" s="1"/>
      <c r="J502" s="1" t="s">
        <v>16941</v>
      </c>
      <c r="K502" s="226"/>
      <c r="L502" s="226"/>
      <c r="M502" s="707" t="s">
        <v>16942</v>
      </c>
    </row>
    <row r="503" spans="1:13" hidden="1">
      <c r="A503" s="262">
        <v>537</v>
      </c>
      <c r="B503" s="253" t="s">
        <v>6414</v>
      </c>
      <c r="C503" s="680"/>
      <c r="D503" s="1"/>
      <c r="E503" s="32"/>
      <c r="F503" s="211"/>
      <c r="G503" s="1"/>
      <c r="H503" s="1"/>
      <c r="I503" s="1" t="s">
        <v>21482</v>
      </c>
      <c r="J503" s="1"/>
      <c r="K503" s="226"/>
      <c r="L503" s="226"/>
      <c r="M503" s="43"/>
    </row>
    <row r="504" spans="1:13" hidden="1">
      <c r="A504" s="74">
        <v>332</v>
      </c>
      <c r="B504" s="253" t="s">
        <v>12614</v>
      </c>
      <c r="C504" s="680"/>
      <c r="D504" s="1"/>
      <c r="E504" s="32"/>
      <c r="F504" s="211"/>
      <c r="G504" s="1"/>
      <c r="H504" s="1"/>
      <c r="I504" s="1"/>
      <c r="J504" s="1" t="s">
        <v>16949</v>
      </c>
      <c r="K504" s="226"/>
      <c r="L504" s="226"/>
      <c r="M504" s="708" t="s">
        <v>16948</v>
      </c>
    </row>
    <row r="505" spans="1:13" hidden="1">
      <c r="A505" s="262">
        <v>333</v>
      </c>
      <c r="B505" s="253" t="s">
        <v>12932</v>
      </c>
      <c r="C505" s="680" t="s">
        <v>17</v>
      </c>
      <c r="D505" s="1"/>
      <c r="E505" s="32"/>
      <c r="F505" s="211"/>
      <c r="G505" s="1"/>
      <c r="H505" s="686" t="s">
        <v>12309</v>
      </c>
      <c r="I505" s="1" t="s">
        <v>17110</v>
      </c>
      <c r="J505" s="1"/>
      <c r="K505" s="226"/>
      <c r="L505" s="226"/>
      <c r="M505" s="43"/>
    </row>
    <row r="506" spans="1:13" hidden="1">
      <c r="A506" s="74">
        <v>334</v>
      </c>
      <c r="B506" s="253" t="s">
        <v>12613</v>
      </c>
      <c r="C506" s="680"/>
      <c r="D506" s="1"/>
      <c r="E506" s="32"/>
      <c r="F506" s="211"/>
      <c r="G506" s="1"/>
      <c r="H506" s="1"/>
      <c r="I506" s="1"/>
      <c r="J506" s="1"/>
      <c r="K506" s="226"/>
      <c r="L506" s="226"/>
      <c r="M506" s="43" t="s">
        <v>12630</v>
      </c>
    </row>
    <row r="507" spans="1:13" hidden="1">
      <c r="A507" s="262">
        <v>335</v>
      </c>
      <c r="B507" s="253" t="s">
        <v>12432</v>
      </c>
      <c r="C507" s="680"/>
      <c r="D507" s="1"/>
      <c r="E507" s="32"/>
      <c r="F507" s="211"/>
      <c r="G507" s="1"/>
      <c r="H507" s="474" t="s">
        <v>13039</v>
      </c>
      <c r="I507" s="1"/>
      <c r="J507" s="1" t="s">
        <v>13041</v>
      </c>
      <c r="K507" s="226"/>
      <c r="L507" s="226"/>
      <c r="M507" s="43" t="s">
        <v>12470</v>
      </c>
    </row>
    <row r="508" spans="1:13" hidden="1">
      <c r="A508" s="74">
        <v>336</v>
      </c>
      <c r="B508" s="253" t="s">
        <v>12456</v>
      </c>
      <c r="C508" s="680"/>
      <c r="D508" s="1"/>
      <c r="E508" s="32"/>
      <c r="F508" s="211"/>
      <c r="G508" s="1"/>
      <c r="H508" s="1"/>
      <c r="I508" s="1"/>
      <c r="J508" s="1"/>
      <c r="K508" s="226"/>
      <c r="L508" s="226"/>
      <c r="M508" s="43" t="s">
        <v>12470</v>
      </c>
    </row>
    <row r="509" spans="1:13" hidden="1">
      <c r="A509" s="262">
        <v>337</v>
      </c>
      <c r="B509" s="253" t="s">
        <v>12607</v>
      </c>
      <c r="C509" s="680" t="s">
        <v>34</v>
      </c>
      <c r="D509" s="1"/>
      <c r="E509" s="784" t="s">
        <v>12385</v>
      </c>
      <c r="F509" s="211"/>
      <c r="G509" s="1"/>
      <c r="H509" s="1"/>
      <c r="I509" s="1"/>
      <c r="J509" s="1" t="s">
        <v>13672</v>
      </c>
      <c r="K509" s="226"/>
      <c r="L509" s="226" t="s">
        <v>13673</v>
      </c>
      <c r="M509" s="43" t="s">
        <v>12470</v>
      </c>
    </row>
    <row r="510" spans="1:13" hidden="1">
      <c r="A510" s="74">
        <v>338</v>
      </c>
      <c r="B510" s="253" t="s">
        <v>12513</v>
      </c>
      <c r="C510" s="680"/>
      <c r="D510" s="1"/>
      <c r="E510" s="32"/>
      <c r="F510" s="211"/>
      <c r="G510" s="1"/>
      <c r="H510" s="1"/>
      <c r="I510" s="1" t="s">
        <v>13576</v>
      </c>
      <c r="J510" s="1" t="s">
        <v>13575</v>
      </c>
      <c r="K510" s="226"/>
      <c r="L510" s="226"/>
      <c r="M510" s="43" t="s">
        <v>12470</v>
      </c>
    </row>
    <row r="511" spans="1:13" hidden="1">
      <c r="A511" s="262">
        <v>339</v>
      </c>
      <c r="B511" s="253" t="s">
        <v>12442</v>
      </c>
      <c r="C511" s="680"/>
      <c r="D511" s="1"/>
      <c r="E511" s="32"/>
      <c r="F511" s="211"/>
      <c r="G511" s="1"/>
      <c r="H511" s="473" t="s">
        <v>12365</v>
      </c>
      <c r="I511" s="1" t="s">
        <v>13005</v>
      </c>
      <c r="J511" s="1"/>
      <c r="K511" s="226"/>
      <c r="L511" s="226"/>
      <c r="M511" s="43" t="s">
        <v>12470</v>
      </c>
    </row>
    <row r="512" spans="1:13" hidden="1">
      <c r="A512" s="74">
        <v>340</v>
      </c>
      <c r="B512" s="253" t="s">
        <v>12608</v>
      </c>
      <c r="C512" s="680"/>
      <c r="D512" s="1"/>
      <c r="E512" s="32"/>
      <c r="F512" s="211"/>
      <c r="G512" s="1"/>
      <c r="H512" s="1"/>
      <c r="I512" s="1"/>
      <c r="J512" s="1"/>
      <c r="K512" s="226"/>
      <c r="L512" s="226"/>
      <c r="M512" s="43" t="s">
        <v>12470</v>
      </c>
    </row>
    <row r="513" spans="1:13" hidden="1">
      <c r="A513" s="262">
        <v>341</v>
      </c>
      <c r="B513" s="253" t="s">
        <v>13517</v>
      </c>
      <c r="C513" s="680"/>
      <c r="D513" s="225"/>
      <c r="E513" s="787"/>
      <c r="F513" s="211"/>
      <c r="G513" s="225"/>
      <c r="H513" s="225"/>
      <c r="I513" s="225" t="s">
        <v>13518</v>
      </c>
      <c r="J513" s="225"/>
      <c r="K513" s="226"/>
      <c r="L513" s="226"/>
      <c r="M513" s="226" t="s">
        <v>13505</v>
      </c>
    </row>
    <row r="514" spans="1:13" hidden="1">
      <c r="A514" s="74">
        <v>527</v>
      </c>
      <c r="B514" s="253" t="s">
        <v>6404</v>
      </c>
      <c r="C514" s="680"/>
      <c r="D514" s="225"/>
      <c r="E514" s="787"/>
      <c r="F514" s="211"/>
      <c r="G514" s="225"/>
      <c r="H514" s="225"/>
      <c r="I514" s="580"/>
      <c r="J514" s="225"/>
      <c r="K514" s="226"/>
      <c r="L514" s="226"/>
      <c r="M514" s="581"/>
    </row>
    <row r="515" spans="1:13" hidden="1">
      <c r="A515" s="262"/>
      <c r="B515" s="253" t="s">
        <v>21620</v>
      </c>
      <c r="C515" s="680"/>
      <c r="D515" s="225"/>
      <c r="E515" s="787"/>
      <c r="F515" s="1"/>
      <c r="G515" s="690" t="s">
        <v>21622</v>
      </c>
      <c r="H515" s="225"/>
      <c r="I515" s="700"/>
      <c r="J515" s="700" t="s">
        <v>21621</v>
      </c>
      <c r="K515" s="226"/>
      <c r="L515" s="226"/>
      <c r="M515" s="226"/>
    </row>
    <row r="516" spans="1:13" hidden="1">
      <c r="A516" s="74">
        <v>491</v>
      </c>
      <c r="B516" s="253" t="s">
        <v>19649</v>
      </c>
      <c r="C516" s="680"/>
      <c r="D516" s="225"/>
      <c r="E516" s="787"/>
      <c r="F516" s="211"/>
      <c r="G516" s="225"/>
      <c r="H516" s="225"/>
      <c r="I516" s="225" t="s">
        <v>19650</v>
      </c>
      <c r="J516" s="225"/>
      <c r="K516" s="226"/>
      <c r="L516" s="226"/>
      <c r="M516" s="226" t="s">
        <v>19651</v>
      </c>
    </row>
    <row r="517" spans="1:13" hidden="1">
      <c r="A517" s="262">
        <v>342</v>
      </c>
      <c r="B517" s="253" t="s">
        <v>12459</v>
      </c>
      <c r="C517" s="680"/>
      <c r="D517" s="225"/>
      <c r="E517" s="787"/>
      <c r="F517" s="211"/>
      <c r="G517" s="225"/>
      <c r="H517" s="225"/>
      <c r="I517" s="225"/>
      <c r="J517" s="225"/>
      <c r="K517" s="226"/>
      <c r="L517" s="226"/>
      <c r="M517" s="226" t="s">
        <v>12470</v>
      </c>
    </row>
    <row r="518" spans="1:13" hidden="1">
      <c r="A518" s="74">
        <v>393</v>
      </c>
      <c r="B518" s="253" t="s">
        <v>13943</v>
      </c>
      <c r="C518" s="680"/>
      <c r="D518" s="225"/>
      <c r="E518" s="787"/>
      <c r="F518" s="211"/>
      <c r="G518" s="225"/>
      <c r="H518" s="225"/>
      <c r="I518" s="225"/>
      <c r="J518" s="225" t="s">
        <v>13944</v>
      </c>
      <c r="K518" s="226"/>
      <c r="L518" s="226"/>
      <c r="M518" s="226"/>
    </row>
    <row r="519" spans="1:13" hidden="1">
      <c r="A519" s="262">
        <v>343</v>
      </c>
      <c r="B519" s="253" t="s">
        <v>12974</v>
      </c>
      <c r="C519" s="680" t="s">
        <v>143</v>
      </c>
      <c r="D519" s="225"/>
      <c r="E519" s="787" t="s">
        <v>219</v>
      </c>
      <c r="F519" s="211"/>
      <c r="G519" s="225"/>
      <c r="H519" s="225"/>
      <c r="I519" s="263"/>
      <c r="J519" s="263" t="s">
        <v>12975</v>
      </c>
      <c r="K519" s="266"/>
      <c r="L519" s="266"/>
      <c r="M519" s="226"/>
    </row>
    <row r="520" spans="1:13" hidden="1">
      <c r="A520" s="74">
        <v>344</v>
      </c>
      <c r="B520" s="253" t="s">
        <v>12424</v>
      </c>
      <c r="C520" s="680"/>
      <c r="D520" s="225"/>
      <c r="E520" s="787"/>
      <c r="F520" s="211"/>
      <c r="G520" s="225"/>
      <c r="H520" s="574" t="s">
        <v>12084</v>
      </c>
      <c r="I520" s="225"/>
      <c r="J520" s="225" t="s">
        <v>13062</v>
      </c>
      <c r="K520" s="226"/>
      <c r="L520" s="226"/>
      <c r="M520" s="226" t="s">
        <v>12470</v>
      </c>
    </row>
    <row r="521" spans="1:13" hidden="1">
      <c r="A521" s="262">
        <v>345</v>
      </c>
      <c r="B521" s="253" t="s">
        <v>12450</v>
      </c>
      <c r="C521" s="680"/>
      <c r="D521" s="225"/>
      <c r="E521" s="787"/>
      <c r="F521" s="211"/>
      <c r="G521" s="225"/>
      <c r="H521" s="225"/>
      <c r="I521" s="225"/>
      <c r="J521" s="225"/>
      <c r="K521" s="226"/>
      <c r="L521" s="226"/>
      <c r="M521" s="226" t="s">
        <v>12470</v>
      </c>
    </row>
    <row r="522" spans="1:13" hidden="1">
      <c r="A522" s="74">
        <v>346</v>
      </c>
      <c r="B522" s="253" t="s">
        <v>13154</v>
      </c>
      <c r="C522" s="680" t="s">
        <v>196</v>
      </c>
      <c r="D522" s="225"/>
      <c r="E522" s="787"/>
      <c r="F522" s="211"/>
      <c r="G522" s="225"/>
      <c r="H522" s="225"/>
      <c r="I522" s="225"/>
      <c r="J522" s="225" t="s">
        <v>13155</v>
      </c>
      <c r="K522" s="226"/>
      <c r="L522" s="226"/>
      <c r="M522" s="226"/>
    </row>
    <row r="523" spans="1:13" hidden="1">
      <c r="A523" s="262">
        <v>347</v>
      </c>
      <c r="B523" s="253" t="s">
        <v>9226</v>
      </c>
      <c r="C523" s="680"/>
      <c r="D523" s="225"/>
      <c r="E523" s="787"/>
      <c r="F523" s="211"/>
      <c r="G523" s="225"/>
      <c r="H523" s="225"/>
      <c r="I523" s="225"/>
      <c r="J523" s="225"/>
      <c r="K523" s="226"/>
      <c r="L523" s="226"/>
      <c r="M523" s="226"/>
    </row>
    <row r="524" spans="1:13" hidden="1">
      <c r="A524" s="74">
        <v>348</v>
      </c>
      <c r="B524" s="253" t="s">
        <v>12431</v>
      </c>
      <c r="C524" s="680" t="s">
        <v>34</v>
      </c>
      <c r="D524" s="225"/>
      <c r="E524" s="790" t="s">
        <v>12385</v>
      </c>
      <c r="F524" s="211"/>
      <c r="G524" s="225"/>
      <c r="H524" s="225"/>
      <c r="I524" s="225"/>
      <c r="J524" s="225" t="s">
        <v>12999</v>
      </c>
      <c r="K524" s="226"/>
      <c r="L524" s="226"/>
      <c r="M524" s="226" t="s">
        <v>12470</v>
      </c>
    </row>
    <row r="525" spans="1:13" hidden="1">
      <c r="A525" s="262">
        <v>382</v>
      </c>
      <c r="B525" s="253" t="s">
        <v>13919</v>
      </c>
      <c r="C525" s="680"/>
      <c r="D525" s="225"/>
      <c r="E525" s="787"/>
      <c r="F525" s="211"/>
      <c r="G525" s="225"/>
      <c r="H525" s="695" t="s">
        <v>13039</v>
      </c>
      <c r="I525" s="225"/>
      <c r="J525" s="225" t="s">
        <v>13920</v>
      </c>
      <c r="K525" s="226"/>
      <c r="L525" s="226"/>
      <c r="M525" s="226" t="s">
        <v>13930</v>
      </c>
    </row>
    <row r="526" spans="1:13" hidden="1">
      <c r="A526" s="74">
        <v>392</v>
      </c>
      <c r="B526" s="253" t="s">
        <v>13940</v>
      </c>
      <c r="C526" s="680"/>
      <c r="D526" s="225"/>
      <c r="E526" s="787"/>
      <c r="F526" s="211"/>
      <c r="G526" s="225"/>
      <c r="H526" s="225"/>
      <c r="I526" s="225"/>
      <c r="J526" s="225" t="s">
        <v>13942</v>
      </c>
      <c r="K526" s="226"/>
      <c r="L526" s="226"/>
      <c r="M526" s="226"/>
    </row>
    <row r="527" spans="1:13" hidden="1">
      <c r="A527" s="262">
        <v>349</v>
      </c>
      <c r="B527" s="253" t="s">
        <v>12967</v>
      </c>
      <c r="C527" s="680" t="s">
        <v>118</v>
      </c>
      <c r="D527" s="225"/>
      <c r="E527" s="787"/>
      <c r="F527" s="211"/>
      <c r="G527" s="225"/>
      <c r="H527" s="225"/>
      <c r="I527" s="263"/>
      <c r="J527" s="263" t="s">
        <v>12966</v>
      </c>
      <c r="K527" s="266"/>
      <c r="L527" s="266"/>
      <c r="M527" s="226"/>
    </row>
    <row r="528" spans="1:13" hidden="1">
      <c r="A528" s="74">
        <v>350</v>
      </c>
      <c r="B528" s="253" t="s">
        <v>12609</v>
      </c>
      <c r="C528" s="680"/>
      <c r="D528" s="225"/>
      <c r="E528" s="787"/>
      <c r="F528" s="211"/>
      <c r="G528" s="225"/>
      <c r="H528" s="696" t="s">
        <v>12364</v>
      </c>
      <c r="I528" s="225"/>
      <c r="J528" s="225"/>
      <c r="K528" s="226"/>
      <c r="L528" s="226"/>
      <c r="M528" s="226" t="s">
        <v>12470</v>
      </c>
    </row>
    <row r="529" spans="1:13" hidden="1">
      <c r="A529" s="262">
        <v>505</v>
      </c>
      <c r="B529" s="253" t="s">
        <v>20285</v>
      </c>
      <c r="C529" s="680"/>
      <c r="D529" s="225"/>
      <c r="E529" s="787"/>
      <c r="F529" s="211"/>
      <c r="G529" s="691" t="s">
        <v>20271</v>
      </c>
      <c r="H529" s="225"/>
      <c r="I529" s="225" t="s">
        <v>20289</v>
      </c>
      <c r="J529" s="225"/>
      <c r="K529" s="226"/>
      <c r="L529" s="226"/>
      <c r="M529" s="226"/>
    </row>
    <row r="530" spans="1:13" hidden="1">
      <c r="A530" s="74">
        <v>351</v>
      </c>
      <c r="B530" s="253" t="s">
        <v>12460</v>
      </c>
      <c r="C530" s="680"/>
      <c r="D530" s="225"/>
      <c r="E530" s="787"/>
      <c r="F530" s="211"/>
      <c r="G530" s="225"/>
      <c r="H530" s="225"/>
      <c r="I530" s="225"/>
      <c r="J530" s="225" t="s">
        <v>13644</v>
      </c>
      <c r="K530" s="226"/>
      <c r="L530" s="226"/>
      <c r="M530" s="226" t="s">
        <v>12470</v>
      </c>
    </row>
    <row r="531" spans="1:13" hidden="1">
      <c r="A531" s="262">
        <v>352</v>
      </c>
      <c r="B531" s="253" t="s">
        <v>12502</v>
      </c>
      <c r="C531" s="680"/>
      <c r="D531" s="225"/>
      <c r="E531" s="787"/>
      <c r="F531" s="211"/>
      <c r="G531" s="225"/>
      <c r="H531" s="696" t="s">
        <v>12364</v>
      </c>
      <c r="I531" s="225" t="s">
        <v>13571</v>
      </c>
      <c r="J531" s="225" t="s">
        <v>13571</v>
      </c>
      <c r="K531" s="226"/>
      <c r="L531" s="226"/>
      <c r="M531" s="226" t="s">
        <v>12470</v>
      </c>
    </row>
    <row r="532" spans="1:13" hidden="1">
      <c r="A532" s="74">
        <v>398</v>
      </c>
      <c r="B532" s="253" t="s">
        <v>14022</v>
      </c>
      <c r="C532" s="680"/>
      <c r="D532" s="225"/>
      <c r="E532" s="787"/>
      <c r="F532" s="211"/>
      <c r="G532" s="225"/>
      <c r="H532" s="574" t="s">
        <v>12365</v>
      </c>
      <c r="I532" s="225" t="s">
        <v>14023</v>
      </c>
      <c r="J532" s="225" t="s">
        <v>14024</v>
      </c>
      <c r="K532" s="226"/>
      <c r="L532" s="226"/>
      <c r="M532" s="226" t="s">
        <v>14026</v>
      </c>
    </row>
    <row r="533" spans="1:13" hidden="1">
      <c r="A533" s="262">
        <v>353</v>
      </c>
      <c r="B533" s="253" t="s">
        <v>12481</v>
      </c>
      <c r="C533" s="680"/>
      <c r="D533" s="225"/>
      <c r="E533" s="787"/>
      <c r="F533" s="211"/>
      <c r="G533" s="225"/>
      <c r="H533" s="574" t="s">
        <v>12084</v>
      </c>
      <c r="I533" s="225"/>
      <c r="J533" s="225" t="s">
        <v>13087</v>
      </c>
      <c r="K533" s="226"/>
      <c r="L533" s="226"/>
      <c r="M533" s="226" t="s">
        <v>12470</v>
      </c>
    </row>
    <row r="534" spans="1:13" hidden="1">
      <c r="A534" s="74">
        <v>354</v>
      </c>
      <c r="B534" s="253" t="s">
        <v>12417</v>
      </c>
      <c r="C534" s="680" t="s">
        <v>62</v>
      </c>
      <c r="D534" s="225"/>
      <c r="E534" s="787"/>
      <c r="F534" s="211"/>
      <c r="G534" s="225"/>
      <c r="H534" s="225"/>
      <c r="I534" s="225"/>
      <c r="J534" s="225" t="s">
        <v>13058</v>
      </c>
      <c r="K534" s="226"/>
      <c r="L534" s="226" t="s">
        <v>13612</v>
      </c>
      <c r="M534" s="226" t="s">
        <v>12470</v>
      </c>
    </row>
    <row r="535" spans="1:13" hidden="1">
      <c r="A535" s="262">
        <v>355</v>
      </c>
      <c r="B535" s="253" t="s">
        <v>12447</v>
      </c>
      <c r="C535" s="680"/>
      <c r="D535" s="225"/>
      <c r="E535" s="787"/>
      <c r="F535" s="211"/>
      <c r="G535" s="225"/>
      <c r="H535" s="225"/>
      <c r="I535" s="1"/>
      <c r="J535" s="225"/>
      <c r="K535" s="226"/>
      <c r="L535" s="226"/>
      <c r="M535" s="226" t="s">
        <v>12470</v>
      </c>
    </row>
    <row r="536" spans="1:13" hidden="1">
      <c r="A536" s="74">
        <v>356</v>
      </c>
      <c r="B536" s="253" t="s">
        <v>13034</v>
      </c>
      <c r="C536" s="680"/>
      <c r="D536" s="1"/>
      <c r="E536" s="32"/>
      <c r="F536" s="211"/>
      <c r="G536" s="1"/>
      <c r="H536" s="474" t="s">
        <v>13039</v>
      </c>
      <c r="I536" s="1"/>
      <c r="J536" s="1" t="s">
        <v>13035</v>
      </c>
      <c r="K536" s="226"/>
      <c r="L536" s="226"/>
      <c r="M536" s="43" t="s">
        <v>12470</v>
      </c>
    </row>
    <row r="537" spans="1:13" hidden="1">
      <c r="A537" s="262">
        <v>358</v>
      </c>
      <c r="B537" s="253" t="s">
        <v>13015</v>
      </c>
      <c r="C537" s="680"/>
      <c r="D537" s="1"/>
      <c r="E537" s="32"/>
      <c r="F537" s="211"/>
      <c r="G537" s="1"/>
      <c r="H537" s="473" t="s">
        <v>12365</v>
      </c>
      <c r="I537" s="1" t="s">
        <v>20432</v>
      </c>
      <c r="J537" s="1"/>
      <c r="K537" s="395"/>
      <c r="L537" s="395"/>
      <c r="M537" s="43" t="s">
        <v>12470</v>
      </c>
    </row>
    <row r="538" spans="1:13" hidden="1">
      <c r="A538" s="74">
        <v>359</v>
      </c>
      <c r="B538" s="253" t="s">
        <v>12468</v>
      </c>
      <c r="C538" s="680"/>
      <c r="D538" s="1"/>
      <c r="E538" s="32"/>
      <c r="F538" s="211"/>
      <c r="G538" s="1"/>
      <c r="H538" s="1"/>
      <c r="I538" s="1" t="s">
        <v>13653</v>
      </c>
      <c r="J538" s="1" t="s">
        <v>13652</v>
      </c>
      <c r="K538" s="395"/>
      <c r="L538" s="395"/>
      <c r="M538" s="43" t="s">
        <v>12470</v>
      </c>
    </row>
    <row r="539" spans="1:13" hidden="1">
      <c r="A539" s="262">
        <v>360</v>
      </c>
      <c r="B539" s="253" t="s">
        <v>13003</v>
      </c>
      <c r="C539" s="680"/>
      <c r="D539" s="1"/>
      <c r="E539" s="32"/>
      <c r="F539" s="211"/>
      <c r="G539" s="1"/>
      <c r="H539" s="473" t="s">
        <v>12365</v>
      </c>
      <c r="I539" s="1"/>
      <c r="J539" s="21" t="s">
        <v>20430</v>
      </c>
      <c r="K539" s="395"/>
      <c r="L539" s="395"/>
      <c r="M539" s="43" t="s">
        <v>13010</v>
      </c>
    </row>
    <row r="540" spans="1:13" hidden="1">
      <c r="A540" s="74">
        <v>361</v>
      </c>
      <c r="B540" s="253" t="s">
        <v>12526</v>
      </c>
      <c r="C540" s="680" t="s">
        <v>62</v>
      </c>
      <c r="D540" s="225"/>
      <c r="E540" s="787"/>
      <c r="F540" s="211"/>
      <c r="G540" s="225"/>
      <c r="H540" s="225"/>
      <c r="I540" s="225"/>
      <c r="J540" s="225" t="s">
        <v>13615</v>
      </c>
      <c r="K540" s="395"/>
      <c r="L540" s="395"/>
      <c r="M540" s="226" t="s">
        <v>12470</v>
      </c>
    </row>
    <row r="541" spans="1:13" hidden="1">
      <c r="A541" s="262">
        <v>512</v>
      </c>
      <c r="B541" s="253" t="s">
        <v>20436</v>
      </c>
      <c r="C541" s="680"/>
      <c r="D541" s="225"/>
      <c r="E541" s="787"/>
      <c r="F541" s="211"/>
      <c r="G541" s="582" t="s">
        <v>13382</v>
      </c>
      <c r="H541" s="225"/>
      <c r="I541" s="580" t="s">
        <v>20439</v>
      </c>
      <c r="J541" s="225"/>
      <c r="K541" s="226"/>
      <c r="L541" s="226"/>
      <c r="M541" s="581" t="s">
        <v>20442</v>
      </c>
    </row>
    <row r="542" spans="1:13" hidden="1">
      <c r="A542" s="74">
        <v>362</v>
      </c>
      <c r="B542" s="253" t="s">
        <v>12520</v>
      </c>
      <c r="C542" s="680"/>
      <c r="D542" s="225"/>
      <c r="E542" s="787"/>
      <c r="F542" s="689"/>
      <c r="G542" s="225"/>
      <c r="H542" s="1"/>
      <c r="I542" s="225"/>
      <c r="J542" s="225" t="s">
        <v>13016</v>
      </c>
      <c r="K542" s="226"/>
      <c r="L542" s="226"/>
      <c r="M542" s="226" t="s">
        <v>12470</v>
      </c>
    </row>
    <row r="543" spans="1:13" hidden="1">
      <c r="A543" s="262">
        <v>363</v>
      </c>
      <c r="B543" s="654" t="s">
        <v>13506</v>
      </c>
      <c r="C543" s="680"/>
      <c r="D543" s="225"/>
      <c r="E543" s="787"/>
      <c r="F543" s="689"/>
      <c r="G543" s="225"/>
      <c r="H543" s="225"/>
      <c r="J543" s="225" t="s">
        <v>13508</v>
      </c>
      <c r="K543" s="226"/>
      <c r="L543" s="226"/>
      <c r="M543" s="226" t="s">
        <v>13505</v>
      </c>
    </row>
    <row r="544" spans="1:13" hidden="1">
      <c r="A544" s="74">
        <v>364</v>
      </c>
      <c r="B544" s="654" t="s">
        <v>12946</v>
      </c>
      <c r="C544" s="680" t="s">
        <v>145</v>
      </c>
      <c r="D544" s="225"/>
      <c r="E544" s="787"/>
      <c r="F544" s="689"/>
      <c r="G544" s="225"/>
      <c r="H544" s="687" t="s">
        <v>12309</v>
      </c>
      <c r="I544" s="225"/>
      <c r="J544" s="225"/>
      <c r="K544" s="226"/>
      <c r="L544" s="226"/>
      <c r="M544" s="226" t="s">
        <v>13530</v>
      </c>
    </row>
    <row r="545" spans="1:13" hidden="1">
      <c r="A545" s="262">
        <v>365</v>
      </c>
      <c r="B545" s="654" t="s">
        <v>12503</v>
      </c>
      <c r="C545" s="680"/>
      <c r="D545" s="225"/>
      <c r="E545" s="787"/>
      <c r="F545" s="689"/>
      <c r="G545" s="225"/>
      <c r="H545" s="696" t="s">
        <v>12364</v>
      </c>
      <c r="I545" s="225"/>
      <c r="J545" s="225" t="s">
        <v>13531</v>
      </c>
      <c r="K545" s="226"/>
      <c r="L545" s="226"/>
      <c r="M545" s="226" t="s">
        <v>12470</v>
      </c>
    </row>
    <row r="546" spans="1:13" hidden="1">
      <c r="A546" s="74">
        <v>462</v>
      </c>
      <c r="B546" s="654" t="s">
        <v>17062</v>
      </c>
      <c r="C546" s="680"/>
      <c r="D546" s="225"/>
      <c r="E546" s="787"/>
      <c r="F546" s="689"/>
      <c r="G546" s="225"/>
      <c r="H546" s="225"/>
      <c r="I546" s="225"/>
      <c r="J546" s="225" t="s">
        <v>17067</v>
      </c>
      <c r="K546" s="226"/>
      <c r="L546" s="226"/>
      <c r="M546" s="226"/>
    </row>
    <row r="547" spans="1:13" hidden="1">
      <c r="A547" s="262">
        <v>366</v>
      </c>
      <c r="B547" s="654" t="s">
        <v>12600</v>
      </c>
      <c r="C547" s="680"/>
      <c r="D547" s="225"/>
      <c r="E547" s="787"/>
      <c r="F547" s="689"/>
      <c r="G547" s="225"/>
      <c r="H547" s="574" t="s">
        <v>12084</v>
      </c>
      <c r="I547" s="225"/>
      <c r="J547" s="225" t="s">
        <v>13679</v>
      </c>
      <c r="K547" s="226"/>
      <c r="L547" s="226" t="s">
        <v>13599</v>
      </c>
      <c r="M547" s="226" t="s">
        <v>12470</v>
      </c>
    </row>
    <row r="548" spans="1:13" hidden="1">
      <c r="A548" s="74">
        <v>367</v>
      </c>
      <c r="B548" s="654" t="s">
        <v>12438</v>
      </c>
      <c r="C548" s="680"/>
      <c r="D548" s="225"/>
      <c r="E548" s="787"/>
      <c r="F548" s="689"/>
      <c r="G548" s="225"/>
      <c r="H548" s="225"/>
      <c r="I548" s="225"/>
      <c r="J548" s="225"/>
      <c r="K548" s="226"/>
      <c r="L548" s="226"/>
      <c r="M548" s="226" t="s">
        <v>12470</v>
      </c>
    </row>
    <row r="549" spans="1:13" hidden="1">
      <c r="A549" s="262">
        <v>458</v>
      </c>
      <c r="B549" s="654" t="s">
        <v>17057</v>
      </c>
      <c r="C549" s="680"/>
      <c r="D549" s="225"/>
      <c r="E549" s="787"/>
      <c r="F549" s="689"/>
      <c r="G549" s="225"/>
      <c r="H549" s="225"/>
      <c r="I549" s="225"/>
      <c r="J549" s="335" t="s">
        <v>21391</v>
      </c>
      <c r="K549" s="226"/>
      <c r="L549" s="226"/>
      <c r="M549" s="226"/>
    </row>
    <row r="550" spans="1:13" hidden="1">
      <c r="A550" s="74">
        <v>36</v>
      </c>
      <c r="B550" s="654"/>
      <c r="C550" s="680"/>
      <c r="D550" s="225"/>
      <c r="E550" s="787"/>
      <c r="F550" s="689"/>
      <c r="G550" s="692" t="s">
        <v>4088</v>
      </c>
      <c r="H550" s="225"/>
      <c r="I550" s="263"/>
      <c r="J550" s="263" t="s">
        <v>12971</v>
      </c>
      <c r="K550" s="266"/>
      <c r="L550" s="266"/>
      <c r="M550" s="226"/>
    </row>
    <row r="551" spans="1:13" hidden="1">
      <c r="A551" s="262">
        <v>66</v>
      </c>
      <c r="B551" s="42"/>
      <c r="C551" s="680"/>
      <c r="D551" s="225"/>
      <c r="E551" s="787"/>
      <c r="F551" s="689"/>
      <c r="G551" s="225"/>
      <c r="H551" s="225"/>
      <c r="I551" s="225"/>
      <c r="J551" s="225"/>
      <c r="K551" s="226"/>
      <c r="L551" s="226"/>
      <c r="M551" s="226" t="s">
        <v>12470</v>
      </c>
    </row>
    <row r="552" spans="1:13" hidden="1">
      <c r="A552" s="263">
        <v>82</v>
      </c>
      <c r="B552" s="654"/>
      <c r="C552" s="680"/>
      <c r="D552" s="225"/>
      <c r="E552" s="787"/>
      <c r="F552" s="689"/>
      <c r="G552" s="225"/>
      <c r="H552" s="225"/>
      <c r="I552" s="225"/>
      <c r="J552" s="225"/>
      <c r="K552" s="226"/>
      <c r="L552" s="226"/>
      <c r="M552" s="226"/>
    </row>
    <row r="553" spans="1:13" hidden="1">
      <c r="A553" s="263">
        <v>168</v>
      </c>
      <c r="B553" s="654"/>
      <c r="C553" s="680"/>
      <c r="D553" s="225"/>
      <c r="E553" s="787"/>
      <c r="F553" s="689"/>
      <c r="G553" s="1"/>
      <c r="H553" s="225"/>
      <c r="K553" s="226"/>
      <c r="L553" s="226"/>
      <c r="M553" s="226" t="s">
        <v>12470</v>
      </c>
    </row>
    <row r="554" spans="1:13" hidden="1">
      <c r="A554" s="263">
        <v>207</v>
      </c>
      <c r="B554" s="654"/>
      <c r="C554" s="680"/>
      <c r="D554" s="225"/>
      <c r="E554" s="787"/>
      <c r="F554" s="689"/>
      <c r="G554" s="225"/>
      <c r="H554" s="225"/>
      <c r="I554" s="225"/>
      <c r="J554" s="225"/>
      <c r="K554" s="226"/>
      <c r="L554" s="226"/>
      <c r="M554" s="226"/>
    </row>
    <row r="617" spans="2:4">
      <c r="B617" s="213" t="s">
        <v>17132</v>
      </c>
    </row>
    <row r="618" spans="2:4">
      <c r="B618" s="427" t="s">
        <v>17133</v>
      </c>
    </row>
    <row r="619" spans="2:4">
      <c r="B619" s="392" t="s">
        <v>12317</v>
      </c>
      <c r="D619" s="75"/>
    </row>
    <row r="620" spans="2:4">
      <c r="B620" s="391" t="s">
        <v>12318</v>
      </c>
      <c r="D620" s="75" t="s">
        <v>21452</v>
      </c>
    </row>
    <row r="621" spans="2:4">
      <c r="B621" s="392" t="s">
        <v>12320</v>
      </c>
      <c r="D621" s="75" t="s">
        <v>21453</v>
      </c>
    </row>
    <row r="622" spans="2:4">
      <c r="B622" s="391" t="s">
        <v>12321</v>
      </c>
      <c r="D622" s="75" t="s">
        <v>21454</v>
      </c>
    </row>
    <row r="623" spans="2:4">
      <c r="B623" s="392" t="s">
        <v>12350</v>
      </c>
      <c r="D623" s="75" t="s">
        <v>21455</v>
      </c>
    </row>
    <row r="624" spans="2:4">
      <c r="B624" s="391" t="s">
        <v>12351</v>
      </c>
      <c r="D624" s="75" t="s">
        <v>21456</v>
      </c>
    </row>
    <row r="625" spans="2:4">
      <c r="B625" s="392" t="s">
        <v>12352</v>
      </c>
      <c r="D625" s="75" t="s">
        <v>21457</v>
      </c>
    </row>
    <row r="626" spans="2:4">
      <c r="B626" s="391" t="s">
        <v>12354</v>
      </c>
    </row>
    <row r="627" spans="2:4">
      <c r="B627" s="392" t="s">
        <v>12355</v>
      </c>
    </row>
    <row r="628" spans="2:4">
      <c r="B628" s="391" t="s">
        <v>12356</v>
      </c>
    </row>
    <row r="629" spans="2:4">
      <c r="B629" s="392" t="s">
        <v>12357</v>
      </c>
    </row>
    <row r="630" spans="2:4">
      <c r="B630" s="393" t="s">
        <v>12324</v>
      </c>
    </row>
    <row r="631" spans="2:4">
      <c r="B631" s="392"/>
    </row>
    <row r="632" spans="2:4">
      <c r="B632" s="391" t="s">
        <v>12326</v>
      </c>
      <c r="C632" t="s">
        <v>17116</v>
      </c>
    </row>
    <row r="633" spans="2:4">
      <c r="B633" s="392" t="s">
        <v>12327</v>
      </c>
    </row>
    <row r="634" spans="2:4">
      <c r="B634" s="391" t="s">
        <v>12328</v>
      </c>
    </row>
    <row r="635" spans="2:4">
      <c r="B635" s="392" t="s">
        <v>12329</v>
      </c>
    </row>
    <row r="636" spans="2:4">
      <c r="B636" s="391" t="s">
        <v>12330</v>
      </c>
    </row>
    <row r="637" spans="2:4">
      <c r="B637" s="392" t="s">
        <v>12331</v>
      </c>
    </row>
    <row r="638" spans="2:4">
      <c r="B638" s="391" t="s">
        <v>12332</v>
      </c>
    </row>
    <row r="639" spans="2:4">
      <c r="B639" s="392" t="s">
        <v>12333</v>
      </c>
    </row>
    <row r="640" spans="2:4">
      <c r="B640" s="391" t="s">
        <v>12334</v>
      </c>
    </row>
    <row r="641" spans="2:2">
      <c r="B641" s="392" t="s">
        <v>12335</v>
      </c>
    </row>
    <row r="642" spans="2:2">
      <c r="B642" s="391" t="s">
        <v>12336</v>
      </c>
    </row>
    <row r="643" spans="2:2">
      <c r="B643" s="392" t="s">
        <v>12337</v>
      </c>
    </row>
    <row r="660" spans="4:5">
      <c r="D660" s="426" t="s">
        <v>21470</v>
      </c>
      <c r="E660" s="656" t="s">
        <v>16967</v>
      </c>
    </row>
    <row r="661" spans="4:5">
      <c r="D661" t="s">
        <v>6035</v>
      </c>
      <c r="E661" s="75" t="s">
        <v>16970</v>
      </c>
    </row>
    <row r="662" spans="4:5">
      <c r="D662" t="s">
        <v>6036</v>
      </c>
      <c r="E662" s="75" t="s">
        <v>21471</v>
      </c>
    </row>
    <row r="663" spans="4:5">
      <c r="D663" t="s">
        <v>6037</v>
      </c>
      <c r="E663" s="75" t="s">
        <v>21472</v>
      </c>
    </row>
    <row r="664" spans="4:5">
      <c r="D664" t="s">
        <v>6038</v>
      </c>
      <c r="E664" s="75" t="s">
        <v>21473</v>
      </c>
    </row>
    <row r="665" spans="4:5">
      <c r="D665" t="s">
        <v>6039</v>
      </c>
      <c r="E665" s="75" t="s">
        <v>21474</v>
      </c>
    </row>
    <row r="666" spans="4:5">
      <c r="D666" t="s">
        <v>6040</v>
      </c>
      <c r="E666" s="75" t="s">
        <v>21475</v>
      </c>
    </row>
    <row r="667" spans="4:5">
      <c r="D667" t="s">
        <v>6041</v>
      </c>
      <c r="E667" s="75" t="s">
        <v>21476</v>
      </c>
    </row>
    <row r="668" spans="4:5">
      <c r="D668" t="s">
        <v>6042</v>
      </c>
      <c r="E668" s="75" t="s">
        <v>21477</v>
      </c>
    </row>
    <row r="669" spans="4:5">
      <c r="D669" t="s">
        <v>6043</v>
      </c>
      <c r="E669" s="75" t="s">
        <v>21478</v>
      </c>
    </row>
    <row r="670" spans="4:5">
      <c r="E670" s="75" t="s">
        <v>21479</v>
      </c>
    </row>
    <row r="671" spans="4:5">
      <c r="E671" s="75" t="s">
        <v>21480</v>
      </c>
    </row>
  </sheetData>
  <sortState xmlns:xlrd2="http://schemas.microsoft.com/office/spreadsheetml/2017/richdata2" ref="B3:M346">
    <sortCondition ref="B3:B346"/>
  </sortState>
  <mergeCells count="7">
    <mergeCell ref="A1:J1"/>
    <mergeCell ref="AX19:BA19"/>
    <mergeCell ref="AX1:AZ1"/>
    <mergeCell ref="Y1:AD1"/>
    <mergeCell ref="AG1:AJ1"/>
    <mergeCell ref="AL1:AV1"/>
    <mergeCell ref="W2:W4"/>
  </mergeCells>
  <dataValidations count="3">
    <dataValidation type="list" allowBlank="1" showInputMessage="1" showErrorMessage="1" promptTitle="lasr seen in" sqref="M3" xr:uid="{00000000-0002-0000-0800-000000000000}">
      <formula1>SOURCES</formula1>
    </dataValidation>
    <dataValidation type="list" sqref="C193 C38:C39 C262 C6 C41 C44:C46 C55 C57 C134:C135 C78 C76 C82 C33:C35 C116:C117 C126:C127 C205 C147 C59:C62 C64:C71 C49:C53" xr:uid="{00000000-0002-0000-0800-000001000000}">
      <formula1>#REF!</formula1>
    </dataValidation>
    <dataValidation type="list" allowBlank="1" showInputMessage="1" showErrorMessage="1" sqref="F41 F53 F122 F196 F201 F297 F38 F60 F104" xr:uid="{00000000-0002-0000-0800-000002000000}">
      <formula1>#REF!</formula1>
    </dataValidation>
  </dataValidations>
  <hyperlinks>
    <hyperlink ref="K19" r:id="rId1" display="http://forgottenrealms.wikia.com/wiki/Alaeros_Margaster" xr:uid="{00000000-0004-0000-0800-000000000000}"/>
    <hyperlink ref="J431" r:id="rId2" xr:uid="{00000000-0004-0000-0800-000001000000}"/>
    <hyperlink ref="J450" r:id="rId3" xr:uid="{00000000-0004-0000-0800-000002000000}"/>
    <hyperlink ref="L247" r:id="rId4" xr:uid="{00000000-0004-0000-0800-000003000000}"/>
    <hyperlink ref="L238" r:id="rId5" xr:uid="{00000000-0004-0000-0800-000004000000}"/>
    <hyperlink ref="L27" r:id="rId6" xr:uid="{00000000-0004-0000-0800-000005000000}"/>
    <hyperlink ref="K391" r:id="rId7" xr:uid="{00000000-0004-0000-0800-000008000000}"/>
    <hyperlink ref="K361" r:id="rId8" xr:uid="{00000000-0004-0000-0800-000009000000}"/>
    <hyperlink ref="K369" r:id="rId9" xr:uid="{00000000-0004-0000-0800-00000A000000}"/>
    <hyperlink ref="B457" r:id="rId10" tooltip="Thardouk Starbuckler (page does not exist)" display="https://forgottenrealms.fandom.com/wiki/Thardouk_Starbuckler?veaction=edit&amp;redlink=1" xr:uid="{00000000-0004-0000-0800-00000B000000}"/>
    <hyperlink ref="B491" r:id="rId11" tooltip="Vaelra Kallo (page does not exist)" display="https://forgottenrealms.fandom.com/wiki/Vaelra_Kallo?veaction=edit&amp;redlink=1" xr:uid="{00000000-0004-0000-0800-00000C000000}"/>
  </hyperlinks>
  <pageMargins left="0.7" right="0.7" top="0.75" bottom="0.75" header="0.3" footer="0.3"/>
  <pageSetup paperSize="9" orientation="portrait" r:id="rId12"/>
  <drawing r:id="rId13"/>
  <legacyDrawing r:id="rId14"/>
  <tableParts count="4">
    <tablePart r:id="rId15"/>
    <tablePart r:id="rId16"/>
    <tablePart r:id="rId17"/>
    <tablePart r:id="rId18"/>
  </tableParts>
  <extLst>
    <ext xmlns:x14="http://schemas.microsoft.com/office/spreadsheetml/2009/9/main" uri="{CCE6A557-97BC-4b89-ADB6-D9C93CAAB3DF}">
      <x14:dataValidations xmlns:xm="http://schemas.microsoft.com/office/excel/2006/main" count="1">
        <x14:dataValidation type="list" xr:uid="{00000000-0002-0000-0800-000004000000}">
          <x14:formula1>
            <xm:f>'02NOBLES'!$A$4:$A$112</xm:f>
          </x14:formula1>
          <xm:sqref>C3:C5 C7:C10 C37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A8F64-6160-4635-B8F7-B8C452E943BC}">
  <dimension ref="A1:AH7589"/>
  <sheetViews>
    <sheetView view="pageBreakPreview" topLeftCell="G1" zoomScale="70" zoomScaleNormal="100" zoomScaleSheetLayoutView="70" workbookViewId="0">
      <selection activeCell="N19" sqref="N19"/>
    </sheetView>
  </sheetViews>
  <sheetFormatPr defaultRowHeight="15"/>
  <cols>
    <col min="1" max="1" width="5.85546875" style="1004" hidden="1" customWidth="1"/>
    <col min="2" max="2" width="18.7109375" style="1004" hidden="1" customWidth="1"/>
    <col min="3" max="3" width="3.7109375" style="1004" hidden="1" customWidth="1"/>
    <col min="4" max="4" width="8" style="1004" hidden="1" customWidth="1"/>
    <col min="5" max="5" width="21.28515625" style="1004" hidden="1" customWidth="1"/>
    <col min="6" max="6" width="21.85546875" style="1004" hidden="1" customWidth="1"/>
    <col min="7" max="8" width="18.7109375" style="1004" customWidth="1"/>
    <col min="9" max="9" width="8" style="1004" bestFit="1" customWidth="1"/>
    <col min="10" max="10" width="3" style="1004" customWidth="1"/>
    <col min="11" max="12" width="18.7109375" style="1004" customWidth="1"/>
    <col min="13" max="13" width="8" style="1004" bestFit="1" customWidth="1"/>
    <col min="14" max="15" width="18.7109375" style="1004" customWidth="1"/>
    <col min="16" max="16" width="8" style="1004" bestFit="1" customWidth="1"/>
    <col min="17" max="17" width="2.7109375" style="1004" customWidth="1"/>
    <col min="18" max="19" width="18.7109375" style="1004" customWidth="1"/>
    <col min="20" max="20" width="8" style="1004" bestFit="1" customWidth="1"/>
    <col min="21" max="22" width="18.7109375" style="1004" customWidth="1"/>
    <col min="23" max="23" width="8" style="1004" bestFit="1" customWidth="1"/>
    <col min="24" max="24" width="2.28515625" style="1004" customWidth="1"/>
    <col min="25" max="26" width="18.7109375" style="1004" customWidth="1"/>
    <col min="27" max="27" width="8" style="1004" bestFit="1" customWidth="1"/>
    <col min="28" max="29" width="18.7109375" style="1004" customWidth="1"/>
    <col min="30" max="30" width="8" style="1004" bestFit="1" customWidth="1"/>
    <col min="31" max="31" width="2.7109375" style="1004" customWidth="1"/>
    <col min="32" max="33" width="18.7109375" style="1004" customWidth="1"/>
    <col min="34" max="34" width="8" style="1004" bestFit="1" customWidth="1"/>
    <col min="35" max="16384" width="9.140625" style="1004"/>
  </cols>
  <sheetData>
    <row r="1" spans="1:34">
      <c r="G1" s="1004" t="s">
        <v>21876</v>
      </c>
    </row>
    <row r="4" spans="1:34">
      <c r="A4" s="1004">
        <v>1</v>
      </c>
      <c r="B4" s="1004" t="s">
        <v>21877</v>
      </c>
      <c r="C4" s="1004">
        <v>1</v>
      </c>
      <c r="D4" s="1004" t="s">
        <v>2704</v>
      </c>
      <c r="G4" s="1012" t="str">
        <f t="shared" ref="G4:H23" ca="1" si="0">VLOOKUP((RANDBETWEEN(1,7586)),$A:$B,2,FALSE)</f>
        <v>Salvatore</v>
      </c>
      <c r="H4" s="1012" t="str">
        <f t="shared" ca="1" si="0"/>
        <v>Thorin</v>
      </c>
      <c r="I4" s="1012" t="str">
        <f t="shared" ref="I4:I50" ca="1" si="1">VLOOKUP((RANDBETWEEN(1,20)),$C:$D,2,FALSE)</f>
        <v>Female</v>
      </c>
      <c r="K4" s="1012" t="str">
        <f t="shared" ref="K4:L23" ca="1" si="2">VLOOKUP((RANDBETWEEN(1,7586)),$A:$B,2,FALSE)</f>
        <v>Elanja</v>
      </c>
      <c r="L4" s="1012" t="str">
        <f t="shared" ca="1" si="2"/>
        <v>Seevis</v>
      </c>
      <c r="M4" s="1012" t="str">
        <f t="shared" ref="M4:M50" ca="1" si="3">VLOOKUP((RANDBETWEEN(1,20)),$C:$D,2,FALSE)</f>
        <v>Male</v>
      </c>
      <c r="N4" s="1012" t="str">
        <f t="shared" ref="N4:O23" ca="1" si="4">VLOOKUP((RANDBETWEEN(1,7586)),$A:$B,2,FALSE)</f>
        <v>Velene</v>
      </c>
      <c r="O4" s="1012" t="str">
        <f t="shared" ca="1" si="4"/>
        <v>Dainan</v>
      </c>
      <c r="P4" s="1012" t="str">
        <f t="shared" ref="P4:P50" ca="1" si="5">VLOOKUP((RANDBETWEEN(1,20)),$C:$D,2,FALSE)</f>
        <v>Female</v>
      </c>
      <c r="R4" s="1012" t="str">
        <f t="shared" ref="R4:S23" ca="1" si="6">VLOOKUP((RANDBETWEEN(1,7586)),$A:$B,2,FALSE)</f>
        <v>Felegis</v>
      </c>
      <c r="S4" s="1012" t="str">
        <f t="shared" ca="1" si="6"/>
        <v>Veremund</v>
      </c>
      <c r="T4" s="1012" t="str">
        <f t="shared" ref="T4:T50" ca="1" si="7">VLOOKUP((RANDBETWEEN(1,20)),$C:$D,2,FALSE)</f>
        <v>Female</v>
      </c>
      <c r="U4" s="1012" t="str">
        <f t="shared" ref="U4:V23" ca="1" si="8">VLOOKUP((RANDBETWEEN(1,7586)),$A:$B,2,FALSE)</f>
        <v>Shaldrissa</v>
      </c>
      <c r="V4" s="1012" t="str">
        <f t="shared" ca="1" si="8"/>
        <v>Shiera</v>
      </c>
      <c r="W4" s="1012" t="str">
        <f t="shared" ref="W4:W50" ca="1" si="9">VLOOKUP((RANDBETWEEN(1,20)),$C:$D,2,FALSE)</f>
        <v>Female</v>
      </c>
      <c r="Y4" s="1012" t="str">
        <f t="shared" ref="Y4:Z23" ca="1" si="10">VLOOKUP((RANDBETWEEN(1,7586)),$A:$B,2,FALSE)</f>
        <v>Bedwyck</v>
      </c>
      <c r="Z4" s="1012" t="str">
        <f t="shared" ca="1" si="10"/>
        <v>Peregrine</v>
      </c>
      <c r="AA4" s="1012" t="str">
        <f t="shared" ref="AA4:AA50" ca="1" si="11">VLOOKUP((RANDBETWEEN(1,20)),$C:$D,2,FALSE)</f>
        <v>Female</v>
      </c>
      <c r="AB4" s="1012" t="str">
        <f t="shared" ref="AB4:AC23" ca="1" si="12">VLOOKUP((RANDBETWEEN(1,7586)),$A:$B,2,FALSE)</f>
        <v>Markeno</v>
      </c>
      <c r="AC4" s="1012" t="str">
        <f t="shared" ca="1" si="12"/>
        <v>Lucianus</v>
      </c>
      <c r="AD4" s="1012" t="str">
        <f t="shared" ref="AD4:AD50" ca="1" si="13">VLOOKUP((RANDBETWEEN(1,20)),$C:$D,2,FALSE)</f>
        <v>Male</v>
      </c>
      <c r="AF4" s="1012" t="str">
        <f t="shared" ref="AF4:AG23" ca="1" si="14">VLOOKUP((RANDBETWEEN(1,7586)),$A:$B,2,FALSE)</f>
        <v>Nia</v>
      </c>
      <c r="AG4" s="1012" t="str">
        <f t="shared" ca="1" si="14"/>
        <v>Derratikus</v>
      </c>
      <c r="AH4" s="1012" t="str">
        <f t="shared" ref="AH4:AH50" ca="1" si="15">VLOOKUP((RANDBETWEEN(1,20)),$C:$D,2,FALSE)</f>
        <v>Male</v>
      </c>
    </row>
    <row r="5" spans="1:34">
      <c r="A5" s="1004">
        <v>2</v>
      </c>
      <c r="B5" s="1004" t="s">
        <v>21878</v>
      </c>
      <c r="C5" s="1004">
        <v>2</v>
      </c>
      <c r="D5" s="1004" t="s">
        <v>2704</v>
      </c>
      <c r="G5" s="1012" t="str">
        <f t="shared" ca="1" si="0"/>
        <v>Carniel</v>
      </c>
      <c r="H5" s="1012" t="str">
        <f t="shared" ca="1" si="0"/>
        <v>Seldszar</v>
      </c>
      <c r="I5" s="1012" t="str">
        <f t="shared" ca="1" si="1"/>
        <v>Male</v>
      </c>
      <c r="K5" s="1012" t="str">
        <f t="shared" ca="1" si="2"/>
        <v>Deldiira</v>
      </c>
      <c r="L5" s="1012" t="str">
        <f t="shared" ca="1" si="2"/>
        <v>Mireya</v>
      </c>
      <c r="M5" s="1012" t="str">
        <f t="shared" ca="1" si="3"/>
        <v>Male</v>
      </c>
      <c r="N5" s="1012" t="str">
        <f t="shared" ca="1" si="4"/>
        <v>Godmenr</v>
      </c>
      <c r="O5" s="1012" t="str">
        <f t="shared" ca="1" si="4"/>
        <v>Pridehammer</v>
      </c>
      <c r="P5" s="1012" t="str">
        <f t="shared" ca="1" si="5"/>
        <v>Male</v>
      </c>
      <c r="R5" s="1012" t="str">
        <f t="shared" ca="1" si="6"/>
        <v>Jehoel</v>
      </c>
      <c r="S5" s="1012" t="str">
        <f t="shared" ca="1" si="6"/>
        <v>Ardenor</v>
      </c>
      <c r="T5" s="1012" t="str">
        <f t="shared" ca="1" si="7"/>
        <v>Female</v>
      </c>
      <c r="U5" s="1012" t="str">
        <f t="shared" ca="1" si="8"/>
        <v>Zipaquira</v>
      </c>
      <c r="V5" s="1012" t="str">
        <f t="shared" ca="1" si="8"/>
        <v>Thorik</v>
      </c>
      <c r="W5" s="1012" t="str">
        <f t="shared" ca="1" si="9"/>
        <v>Male</v>
      </c>
      <c r="Y5" s="1012" t="str">
        <f t="shared" ca="1" si="10"/>
        <v>Morkan</v>
      </c>
      <c r="Z5" s="1012" t="str">
        <f t="shared" ca="1" si="10"/>
        <v>Urunthil</v>
      </c>
      <c r="AA5" s="1012" t="str">
        <f t="shared" ca="1" si="11"/>
        <v>Female</v>
      </c>
      <c r="AB5" s="1012" t="str">
        <f t="shared" ca="1" si="12"/>
        <v>Ephesus</v>
      </c>
      <c r="AC5" s="1012" t="str">
        <f t="shared" ca="1" si="12"/>
        <v>Erta</v>
      </c>
      <c r="AD5" s="1012" t="str">
        <f t="shared" ca="1" si="13"/>
        <v>Female</v>
      </c>
      <c r="AF5" s="1012" t="str">
        <f t="shared" ca="1" si="14"/>
        <v>Mana</v>
      </c>
      <c r="AG5" s="1012" t="str">
        <f t="shared" ca="1" si="14"/>
        <v>Azradî</v>
      </c>
      <c r="AH5" s="1012" t="str">
        <f t="shared" ca="1" si="15"/>
        <v>Female</v>
      </c>
    </row>
    <row r="6" spans="1:34">
      <c r="A6" s="1004">
        <v>3</v>
      </c>
      <c r="B6" s="1004" t="s">
        <v>21879</v>
      </c>
      <c r="C6" s="1004">
        <v>3</v>
      </c>
      <c r="D6" s="1004" t="s">
        <v>2704</v>
      </c>
      <c r="G6" s="1012" t="str">
        <f t="shared" ca="1" si="0"/>
        <v>Kemena</v>
      </c>
      <c r="H6" s="1012" t="str">
        <f t="shared" ca="1" si="0"/>
        <v>Dalibor</v>
      </c>
      <c r="I6" s="1012" t="str">
        <f t="shared" ca="1" si="1"/>
        <v>Female</v>
      </c>
      <c r="K6" s="1012" t="str">
        <f t="shared" ca="1" si="2"/>
        <v>Gios</v>
      </c>
      <c r="L6" s="1012" t="str">
        <f t="shared" ca="1" si="2"/>
        <v>Fendar</v>
      </c>
      <c r="M6" s="1012" t="str">
        <f t="shared" ca="1" si="3"/>
        <v>Female</v>
      </c>
      <c r="N6" s="1012" t="str">
        <f t="shared" ca="1" si="4"/>
        <v>Aurelianus</v>
      </c>
      <c r="O6" s="1012" t="str">
        <f t="shared" ca="1" si="4"/>
        <v>Cerlito</v>
      </c>
      <c r="P6" s="1012" t="str">
        <f t="shared" ca="1" si="5"/>
        <v>Male</v>
      </c>
      <c r="R6" s="1012" t="str">
        <f t="shared" ca="1" si="6"/>
        <v>Artego</v>
      </c>
      <c r="S6" s="1012" t="str">
        <f t="shared" ca="1" si="6"/>
        <v>Orchid</v>
      </c>
      <c r="T6" s="1012" t="str">
        <f t="shared" ca="1" si="7"/>
        <v>Female</v>
      </c>
      <c r="U6" s="1012" t="str">
        <f t="shared" ca="1" si="8"/>
        <v>Drachys</v>
      </c>
      <c r="V6" s="1012" t="str">
        <f t="shared" ca="1" si="8"/>
        <v>Cerridwen</v>
      </c>
      <c r="W6" s="1012" t="str">
        <f t="shared" ca="1" si="9"/>
        <v>Male</v>
      </c>
      <c r="Y6" s="1012" t="str">
        <f t="shared" ca="1" si="10"/>
        <v>Xerxes</v>
      </c>
      <c r="Z6" s="1012" t="str">
        <f t="shared" ca="1" si="10"/>
        <v>Gelsey</v>
      </c>
      <c r="AA6" s="1012" t="str">
        <f t="shared" ca="1" si="11"/>
        <v>Female</v>
      </c>
      <c r="AB6" s="1012" t="str">
        <f t="shared" ca="1" si="12"/>
        <v>Battlestone</v>
      </c>
      <c r="AC6" s="1012" t="str">
        <f t="shared" ca="1" si="12"/>
        <v>Kurple</v>
      </c>
      <c r="AD6" s="1012" t="str">
        <f t="shared" ca="1" si="13"/>
        <v>Other</v>
      </c>
      <c r="AF6" s="1012" t="str">
        <f t="shared" ca="1" si="14"/>
        <v>Poe</v>
      </c>
      <c r="AG6" s="1012" t="str">
        <f t="shared" ca="1" si="14"/>
        <v>Gorken</v>
      </c>
      <c r="AH6" s="1012" t="str">
        <f t="shared" ca="1" si="15"/>
        <v>Female</v>
      </c>
    </row>
    <row r="7" spans="1:34">
      <c r="A7" s="1004">
        <v>4</v>
      </c>
      <c r="B7" s="1004" t="s">
        <v>519</v>
      </c>
      <c r="C7" s="1004">
        <v>4</v>
      </c>
      <c r="D7" s="1004" t="s">
        <v>2704</v>
      </c>
      <c r="G7" s="1012" t="str">
        <f t="shared" ca="1" si="0"/>
        <v>Elkantar</v>
      </c>
      <c r="H7" s="1012" t="str">
        <f t="shared" ca="1" si="0"/>
        <v>Anrenui</v>
      </c>
      <c r="I7" s="1012" t="str">
        <f t="shared" ca="1" si="1"/>
        <v>Female</v>
      </c>
      <c r="K7" s="1012" t="str">
        <f t="shared" ca="1" si="2"/>
        <v>Horik</v>
      </c>
      <c r="L7" s="1012" t="str">
        <f t="shared" ca="1" si="2"/>
        <v>Nalfeen</v>
      </c>
      <c r="M7" s="1012" t="str">
        <f t="shared" ca="1" si="3"/>
        <v>Female</v>
      </c>
      <c r="N7" s="1012" t="str">
        <f t="shared" ca="1" si="4"/>
        <v>Etrich</v>
      </c>
      <c r="O7" s="1012" t="str">
        <f t="shared" ca="1" si="4"/>
        <v>Orbakh</v>
      </c>
      <c r="P7" s="1012" t="str">
        <f t="shared" ca="1" si="5"/>
        <v>Male</v>
      </c>
      <c r="R7" s="1012" t="str">
        <f t="shared" ca="1" si="6"/>
        <v>Palmys</v>
      </c>
      <c r="S7" s="1012" t="str">
        <f t="shared" ca="1" si="6"/>
        <v>Auroch</v>
      </c>
      <c r="T7" s="1012" t="str">
        <f t="shared" ca="1" si="7"/>
        <v>Female</v>
      </c>
      <c r="U7" s="1012" t="str">
        <f t="shared" ca="1" si="8"/>
        <v>Ralziman</v>
      </c>
      <c r="V7" s="1012" t="str">
        <f t="shared" ca="1" si="8"/>
        <v>Manjunath</v>
      </c>
      <c r="W7" s="1012" t="str">
        <f t="shared" ca="1" si="9"/>
        <v>Female</v>
      </c>
      <c r="Y7" s="1012" t="str">
        <f t="shared" ca="1" si="10"/>
        <v>Ogrimph</v>
      </c>
      <c r="Z7" s="1012" t="str">
        <f t="shared" ca="1" si="10"/>
        <v>Nerthus</v>
      </c>
      <c r="AA7" s="1012" t="str">
        <f t="shared" ca="1" si="11"/>
        <v>Male</v>
      </c>
      <c r="AB7" s="1012" t="str">
        <f t="shared" ca="1" si="12"/>
        <v>Danae</v>
      </c>
      <c r="AC7" s="1012" t="str">
        <f t="shared" ca="1" si="12"/>
        <v>Sarram</v>
      </c>
      <c r="AD7" s="1012" t="str">
        <f t="shared" ca="1" si="13"/>
        <v>Male</v>
      </c>
      <c r="AF7" s="1012" t="str">
        <f t="shared" ca="1" si="14"/>
        <v>Lerkara</v>
      </c>
      <c r="AG7" s="1012" t="str">
        <f t="shared" ca="1" si="14"/>
        <v>Sakima</v>
      </c>
      <c r="AH7" s="1012" t="str">
        <f t="shared" ca="1" si="15"/>
        <v>Female</v>
      </c>
    </row>
    <row r="8" spans="1:34">
      <c r="A8" s="1004">
        <v>5</v>
      </c>
      <c r="B8" s="1004" t="s">
        <v>21880</v>
      </c>
      <c r="C8" s="1004">
        <v>5</v>
      </c>
      <c r="D8" s="1004" t="s">
        <v>2704</v>
      </c>
      <c r="G8" s="1012" t="str">
        <f t="shared" ca="1" si="0"/>
        <v>Daarina</v>
      </c>
      <c r="H8" s="1012" t="str">
        <f t="shared" ca="1" si="0"/>
        <v>Seran</v>
      </c>
      <c r="I8" s="1012" t="str">
        <f t="shared" ca="1" si="1"/>
        <v>Male</v>
      </c>
      <c r="K8" s="1012" t="str">
        <f t="shared" ca="1" si="2"/>
        <v>Kavindra</v>
      </c>
      <c r="L8" s="1012" t="str">
        <f t="shared" ca="1" si="2"/>
        <v>Arlana</v>
      </c>
      <c r="M8" s="1012" t="str">
        <f t="shared" ca="1" si="3"/>
        <v>Male</v>
      </c>
      <c r="N8" s="1012" t="str">
        <f t="shared" ca="1" si="4"/>
        <v>Summergale</v>
      </c>
      <c r="O8" s="1012" t="str">
        <f t="shared" ca="1" si="4"/>
        <v>Dokiel</v>
      </c>
      <c r="P8" s="1012" t="str">
        <f t="shared" ca="1" si="5"/>
        <v>Male</v>
      </c>
      <c r="R8" s="1012" t="str">
        <f t="shared" ca="1" si="6"/>
        <v>Greco</v>
      </c>
      <c r="S8" s="1012" t="str">
        <f t="shared" ca="1" si="6"/>
        <v>Tajan</v>
      </c>
      <c r="T8" s="1012" t="str">
        <f t="shared" ca="1" si="7"/>
        <v>Female</v>
      </c>
      <c r="U8" s="1012" t="str">
        <f t="shared" ca="1" si="8"/>
        <v>Magda</v>
      </c>
      <c r="V8" s="1012" t="str">
        <f t="shared" ca="1" si="8"/>
        <v>Valisteroi</v>
      </c>
      <c r="W8" s="1012" t="str">
        <f t="shared" ca="1" si="9"/>
        <v>Male</v>
      </c>
      <c r="Y8" s="1012" t="str">
        <f t="shared" ca="1" si="10"/>
        <v>Fraktar</v>
      </c>
      <c r="Z8" s="1012" t="str">
        <f t="shared" ca="1" si="10"/>
        <v>Delizan</v>
      </c>
      <c r="AA8" s="1012" t="str">
        <f t="shared" ca="1" si="11"/>
        <v>Other</v>
      </c>
      <c r="AB8" s="1012" t="str">
        <f t="shared" ca="1" si="12"/>
        <v>Kadrax</v>
      </c>
      <c r="AC8" s="1012" t="str">
        <f t="shared" ca="1" si="12"/>
        <v>Eldoth</v>
      </c>
      <c r="AD8" s="1012" t="str">
        <f t="shared" ca="1" si="13"/>
        <v>Male</v>
      </c>
      <c r="AF8" s="1012" t="str">
        <f t="shared" ca="1" si="14"/>
        <v>Marayn</v>
      </c>
      <c r="AG8" s="1012" t="str">
        <f t="shared" ca="1" si="14"/>
        <v>Logorna</v>
      </c>
      <c r="AH8" s="1012" t="str">
        <f t="shared" ca="1" si="15"/>
        <v>Male</v>
      </c>
    </row>
    <row r="9" spans="1:34">
      <c r="A9" s="1004">
        <v>6</v>
      </c>
      <c r="B9" s="1004" t="s">
        <v>21881</v>
      </c>
      <c r="C9" s="1004">
        <v>6</v>
      </c>
      <c r="D9" s="1004" t="s">
        <v>2704</v>
      </c>
      <c r="G9" s="1012" t="str">
        <f t="shared" ca="1" si="0"/>
        <v>Thystram</v>
      </c>
      <c r="H9" s="1012" t="str">
        <f t="shared" ca="1" si="0"/>
        <v>Tiadaros</v>
      </c>
      <c r="I9" s="1012" t="str">
        <f t="shared" ca="1" si="1"/>
        <v>Female</v>
      </c>
      <c r="K9" s="1012" t="str">
        <f t="shared" ca="1" si="2"/>
        <v>Jofflin</v>
      </c>
      <c r="L9" s="1012" t="str">
        <f t="shared" ca="1" si="2"/>
        <v>Gurudath</v>
      </c>
      <c r="M9" s="1012" t="str">
        <f t="shared" ca="1" si="3"/>
        <v>Male</v>
      </c>
      <c r="N9" s="1012" t="str">
        <f t="shared" ca="1" si="4"/>
        <v>Rhangnoble</v>
      </c>
      <c r="O9" s="1012" t="str">
        <f t="shared" ca="1" si="4"/>
        <v>Dakiema</v>
      </c>
      <c r="P9" s="1012" t="str">
        <f t="shared" ca="1" si="5"/>
        <v>Female</v>
      </c>
      <c r="R9" s="1012" t="str">
        <f t="shared" ca="1" si="6"/>
        <v>Purgali</v>
      </c>
      <c r="S9" s="1012" t="str">
        <f t="shared" ca="1" si="6"/>
        <v>Thila</v>
      </c>
      <c r="T9" s="1012" t="str">
        <f t="shared" ca="1" si="7"/>
        <v>Female</v>
      </c>
      <c r="U9" s="1012" t="str">
        <f t="shared" ca="1" si="8"/>
        <v>Ramila</v>
      </c>
      <c r="V9" s="1012" t="str">
        <f t="shared" ca="1" si="8"/>
        <v>Alrus</v>
      </c>
      <c r="W9" s="1012" t="str">
        <f t="shared" ca="1" si="9"/>
        <v>Male</v>
      </c>
      <c r="Y9" s="1012" t="str">
        <f t="shared" ca="1" si="10"/>
        <v>Dorgan</v>
      </c>
      <c r="Z9" s="1012" t="str">
        <f t="shared" ca="1" si="10"/>
        <v>Poraphia</v>
      </c>
      <c r="AA9" s="1012" t="str">
        <f t="shared" ca="1" si="11"/>
        <v>Male</v>
      </c>
      <c r="AB9" s="1012" t="str">
        <f t="shared" ca="1" si="12"/>
        <v>Dagory</v>
      </c>
      <c r="AC9" s="1012" t="str">
        <f t="shared" ca="1" si="12"/>
        <v>Fitzie</v>
      </c>
      <c r="AD9" s="1012" t="str">
        <f t="shared" ca="1" si="13"/>
        <v>Male</v>
      </c>
      <c r="AF9" s="1012" t="str">
        <f t="shared" ca="1" si="14"/>
        <v>Maitámo</v>
      </c>
      <c r="AG9" s="1012" t="str">
        <f t="shared" ca="1" si="14"/>
        <v>Connovar</v>
      </c>
      <c r="AH9" s="1012" t="str">
        <f t="shared" ca="1" si="15"/>
        <v>Female</v>
      </c>
    </row>
    <row r="10" spans="1:34">
      <c r="A10" s="1004">
        <v>7</v>
      </c>
      <c r="B10" s="1004" t="s">
        <v>21882</v>
      </c>
      <c r="C10" s="1004">
        <v>7</v>
      </c>
      <c r="D10" s="1004" t="s">
        <v>2704</v>
      </c>
      <c r="G10" s="1012" t="str">
        <f t="shared" ca="1" si="0"/>
        <v>Jakielan</v>
      </c>
      <c r="H10" s="1012" t="str">
        <f t="shared" ca="1" si="0"/>
        <v>Daarina</v>
      </c>
      <c r="I10" s="1012" t="str">
        <f t="shared" ca="1" si="1"/>
        <v>Male</v>
      </c>
      <c r="K10" s="1012" t="str">
        <f t="shared" ca="1" si="2"/>
        <v>Thillunrian</v>
      </c>
      <c r="L10" s="1012" t="str">
        <f t="shared" ca="1" si="2"/>
        <v>Leytra</v>
      </c>
      <c r="M10" s="1012" t="str">
        <f t="shared" ca="1" si="3"/>
        <v>Female</v>
      </c>
      <c r="N10" s="1012" t="str">
        <f t="shared" ca="1" si="4"/>
        <v>Surdulica</v>
      </c>
      <c r="O10" s="1012" t="str">
        <f t="shared" ca="1" si="4"/>
        <v>Hacari</v>
      </c>
      <c r="P10" s="1012" t="str">
        <f t="shared" ca="1" si="5"/>
        <v>Male</v>
      </c>
      <c r="R10" s="1012" t="str">
        <f t="shared" ca="1" si="6"/>
        <v>Gerico</v>
      </c>
      <c r="S10" s="1012" t="str">
        <f t="shared" ca="1" si="6"/>
        <v>Belarbreena</v>
      </c>
      <c r="T10" s="1012" t="str">
        <f t="shared" ca="1" si="7"/>
        <v>Female</v>
      </c>
      <c r="U10" s="1012" t="str">
        <f t="shared" ca="1" si="8"/>
        <v>Gazra</v>
      </c>
      <c r="V10" s="1012" t="str">
        <f t="shared" ca="1" si="8"/>
        <v>Daecyn</v>
      </c>
      <c r="W10" s="1012" t="str">
        <f t="shared" ca="1" si="9"/>
        <v>Female</v>
      </c>
      <c r="Y10" s="1012" t="str">
        <f t="shared" ca="1" si="10"/>
        <v>Aurelianus</v>
      </c>
      <c r="Z10" s="1012" t="str">
        <f t="shared" ca="1" si="10"/>
        <v>Naiat</v>
      </c>
      <c r="AA10" s="1012" t="str">
        <f t="shared" ca="1" si="11"/>
        <v>Female</v>
      </c>
      <c r="AB10" s="1012" t="str">
        <f t="shared" ca="1" si="12"/>
        <v>Dare</v>
      </c>
      <c r="AC10" s="1012" t="str">
        <f t="shared" ca="1" si="12"/>
        <v>Davinder</v>
      </c>
      <c r="AD10" s="1012" t="str">
        <f t="shared" ca="1" si="13"/>
        <v>Male</v>
      </c>
      <c r="AF10" s="1012" t="str">
        <f t="shared" ca="1" si="14"/>
        <v>Capellanus</v>
      </c>
      <c r="AG10" s="1012" t="str">
        <f t="shared" ca="1" si="14"/>
        <v>Skoan</v>
      </c>
      <c r="AH10" s="1012" t="str">
        <f t="shared" ca="1" si="15"/>
        <v>Male</v>
      </c>
    </row>
    <row r="11" spans="1:34">
      <c r="A11" s="1004">
        <v>8</v>
      </c>
      <c r="B11" s="1004" t="s">
        <v>21883</v>
      </c>
      <c r="C11" s="1004">
        <v>8</v>
      </c>
      <c r="D11" s="1004" t="s">
        <v>2704</v>
      </c>
      <c r="G11" s="1012" t="str">
        <f t="shared" ca="1" si="0"/>
        <v>Kazoan</v>
      </c>
      <c r="H11" s="1012" t="str">
        <f t="shared" ca="1" si="0"/>
        <v>Pelles</v>
      </c>
      <c r="I11" s="1012" t="str">
        <f t="shared" ca="1" si="1"/>
        <v>Male</v>
      </c>
      <c r="K11" s="1012" t="str">
        <f t="shared" ca="1" si="2"/>
        <v>Trueaxe</v>
      </c>
      <c r="L11" s="1012" t="str">
        <f t="shared" ca="1" si="2"/>
        <v>Ulcrun</v>
      </c>
      <c r="M11" s="1012" t="str">
        <f t="shared" ca="1" si="3"/>
        <v>Other</v>
      </c>
      <c r="N11" s="1012" t="str">
        <f t="shared" ca="1" si="4"/>
        <v>Ereghast</v>
      </c>
      <c r="O11" s="1012" t="str">
        <f t="shared" ca="1" si="4"/>
        <v>Drisisnil</v>
      </c>
      <c r="P11" s="1012" t="str">
        <f t="shared" ca="1" si="5"/>
        <v>Male</v>
      </c>
      <c r="R11" s="1012" t="str">
        <f t="shared" ca="1" si="6"/>
        <v>Diallah</v>
      </c>
      <c r="S11" s="1012" t="str">
        <f t="shared" ca="1" si="6"/>
        <v>Rune</v>
      </c>
      <c r="T11" s="1012" t="str">
        <f t="shared" ca="1" si="7"/>
        <v>Female</v>
      </c>
      <c r="U11" s="1012" t="str">
        <f t="shared" ca="1" si="8"/>
        <v>Ankara</v>
      </c>
      <c r="V11" s="1012" t="str">
        <f t="shared" ca="1" si="8"/>
        <v>Peta</v>
      </c>
      <c r="W11" s="1012" t="str">
        <f t="shared" ca="1" si="9"/>
        <v>Male</v>
      </c>
      <c r="Y11" s="1012" t="str">
        <f t="shared" ca="1" si="10"/>
        <v>Bennett</v>
      </c>
      <c r="Z11" s="1012" t="str">
        <f t="shared" ca="1" si="10"/>
        <v>Garaner</v>
      </c>
      <c r="AA11" s="1012" t="str">
        <f t="shared" ca="1" si="11"/>
        <v>Female</v>
      </c>
      <c r="AB11" s="1012" t="str">
        <f t="shared" ca="1" si="12"/>
        <v>Rekart</v>
      </c>
      <c r="AC11" s="1012" t="str">
        <f t="shared" ca="1" si="12"/>
        <v>Lohar</v>
      </c>
      <c r="AD11" s="1012" t="str">
        <f t="shared" ca="1" si="13"/>
        <v>Male</v>
      </c>
      <c r="AF11" s="1012" t="str">
        <f t="shared" ca="1" si="14"/>
        <v>Yefim</v>
      </c>
      <c r="AG11" s="1012" t="str">
        <f t="shared" ca="1" si="14"/>
        <v>Enconeg</v>
      </c>
      <c r="AH11" s="1012" t="str">
        <f t="shared" ca="1" si="15"/>
        <v>Male</v>
      </c>
    </row>
    <row r="12" spans="1:34">
      <c r="A12" s="1004">
        <v>9</v>
      </c>
      <c r="B12" s="1004" t="s">
        <v>21884</v>
      </c>
      <c r="C12" s="1004">
        <v>9</v>
      </c>
      <c r="D12" s="1004" t="s">
        <v>2704</v>
      </c>
      <c r="G12" s="1012" t="str">
        <f t="shared" ca="1" si="0"/>
        <v>Kalnarima</v>
      </c>
      <c r="H12" s="1012" t="str">
        <f t="shared" ca="1" si="0"/>
        <v>Norona</v>
      </c>
      <c r="I12" s="1012" t="str">
        <f t="shared" ca="1" si="1"/>
        <v>Male</v>
      </c>
      <c r="K12" s="1012" t="str">
        <f t="shared" ca="1" si="2"/>
        <v>Dobson</v>
      </c>
      <c r="L12" s="1012" t="str">
        <f t="shared" ca="1" si="2"/>
        <v>Mylene</v>
      </c>
      <c r="M12" s="1012" t="str">
        <f t="shared" ca="1" si="3"/>
        <v>Male</v>
      </c>
      <c r="N12" s="1012" t="str">
        <f t="shared" ca="1" si="4"/>
        <v>Fideles</v>
      </c>
      <c r="O12" s="1012" t="str">
        <f t="shared" ca="1" si="4"/>
        <v>Tuenna</v>
      </c>
      <c r="P12" s="1012" t="str">
        <f t="shared" ca="1" si="5"/>
        <v>Male</v>
      </c>
      <c r="R12" s="1012" t="str">
        <f t="shared" ca="1" si="6"/>
        <v>Mysia</v>
      </c>
      <c r="S12" s="1012" t="str">
        <f t="shared" ca="1" si="6"/>
        <v>Javitz</v>
      </c>
      <c r="T12" s="1012" t="str">
        <f t="shared" ca="1" si="7"/>
        <v>Female</v>
      </c>
      <c r="U12" s="1012" t="str">
        <f t="shared" ca="1" si="8"/>
        <v>Balian</v>
      </c>
      <c r="V12" s="1012" t="str">
        <f t="shared" ca="1" si="8"/>
        <v>Kynthia</v>
      </c>
      <c r="W12" s="1012" t="str">
        <f t="shared" ca="1" si="9"/>
        <v>Male</v>
      </c>
      <c r="Y12" s="1012" t="str">
        <f t="shared" ca="1" si="10"/>
        <v>Maenala</v>
      </c>
      <c r="Z12" s="1012" t="str">
        <f t="shared" ca="1" si="10"/>
        <v>Mauncrah</v>
      </c>
      <c r="AA12" s="1012" t="str">
        <f t="shared" ca="1" si="11"/>
        <v>Male</v>
      </c>
      <c r="AB12" s="1012" t="str">
        <f t="shared" ca="1" si="12"/>
        <v>Pelles</v>
      </c>
      <c r="AC12" s="1012" t="str">
        <f t="shared" ca="1" si="12"/>
        <v>Malneus</v>
      </c>
      <c r="AD12" s="1012" t="str">
        <f t="shared" ca="1" si="13"/>
        <v>Female</v>
      </c>
      <c r="AF12" s="1012" t="str">
        <f t="shared" ca="1" si="14"/>
        <v>Gannon</v>
      </c>
      <c r="AG12" s="1012" t="str">
        <f t="shared" ca="1" si="14"/>
        <v>Roshure</v>
      </c>
      <c r="AH12" s="1012" t="str">
        <f t="shared" ca="1" si="15"/>
        <v>Male</v>
      </c>
    </row>
    <row r="13" spans="1:34">
      <c r="A13" s="1004">
        <v>10</v>
      </c>
      <c r="B13" s="1004" t="s">
        <v>21885</v>
      </c>
      <c r="C13" s="1004">
        <v>10</v>
      </c>
      <c r="D13" s="1004" t="s">
        <v>2704</v>
      </c>
      <c r="G13" s="1012" t="str">
        <f t="shared" ca="1" si="0"/>
        <v>Vonshay</v>
      </c>
      <c r="H13" s="1012" t="str">
        <f t="shared" ca="1" si="0"/>
        <v>Shevarra</v>
      </c>
      <c r="I13" s="1012" t="str">
        <f t="shared" ca="1" si="1"/>
        <v>Other</v>
      </c>
      <c r="K13" s="1012" t="str">
        <f t="shared" ca="1" si="2"/>
        <v>Rasour</v>
      </c>
      <c r="L13" s="1012" t="str">
        <f t="shared" ca="1" si="2"/>
        <v>Fetav</v>
      </c>
      <c r="M13" s="1012" t="str">
        <f t="shared" ca="1" si="3"/>
        <v>Male</v>
      </c>
      <c r="N13" s="1012" t="str">
        <f t="shared" ca="1" si="4"/>
        <v>Rosco</v>
      </c>
      <c r="O13" s="1012" t="str">
        <f t="shared" ca="1" si="4"/>
        <v>Genvissa</v>
      </c>
      <c r="P13" s="1012" t="str">
        <f t="shared" ca="1" si="5"/>
        <v>Male</v>
      </c>
      <c r="R13" s="1012" t="str">
        <f t="shared" ca="1" si="6"/>
        <v>Manduria</v>
      </c>
      <c r="S13" s="1012" t="str">
        <f t="shared" ca="1" si="6"/>
        <v>Thelgood</v>
      </c>
      <c r="T13" s="1012" t="str">
        <f t="shared" ca="1" si="7"/>
        <v>Female</v>
      </c>
      <c r="U13" s="1012" t="str">
        <f t="shared" ca="1" si="8"/>
        <v>Anteaus</v>
      </c>
      <c r="V13" s="1012" t="str">
        <f t="shared" ca="1" si="8"/>
        <v>Calyr</v>
      </c>
      <c r="W13" s="1012" t="str">
        <f t="shared" ca="1" si="9"/>
        <v>Male</v>
      </c>
      <c r="Y13" s="1012" t="str">
        <f t="shared" ca="1" si="10"/>
        <v>Berwyn</v>
      </c>
      <c r="Z13" s="1012" t="str">
        <f t="shared" ca="1" si="10"/>
        <v>Dustshot</v>
      </c>
      <c r="AA13" s="1012" t="str">
        <f t="shared" ca="1" si="11"/>
        <v>Female</v>
      </c>
      <c r="AB13" s="1012" t="str">
        <f t="shared" ca="1" si="12"/>
        <v>Tizergha</v>
      </c>
      <c r="AC13" s="1012" t="str">
        <f t="shared" ca="1" si="12"/>
        <v>Kunain</v>
      </c>
      <c r="AD13" s="1012" t="str">
        <f t="shared" ca="1" si="13"/>
        <v>Male</v>
      </c>
      <c r="AF13" s="1012" t="str">
        <f t="shared" ca="1" si="14"/>
        <v>Giravayne</v>
      </c>
      <c r="AG13" s="1012" t="str">
        <f t="shared" ca="1" si="14"/>
        <v>Jaheira</v>
      </c>
      <c r="AH13" s="1012" t="str">
        <f t="shared" ca="1" si="15"/>
        <v>Female</v>
      </c>
    </row>
    <row r="14" spans="1:34">
      <c r="A14" s="1004">
        <v>11</v>
      </c>
      <c r="B14" s="1004" t="s">
        <v>21886</v>
      </c>
      <c r="C14" s="1004">
        <v>11</v>
      </c>
      <c r="D14" s="1004" t="s">
        <v>2703</v>
      </c>
      <c r="G14" s="1012" t="str">
        <f t="shared" ca="1" si="0"/>
        <v>Borwyn</v>
      </c>
      <c r="H14" s="1012" t="str">
        <f t="shared" ca="1" si="0"/>
        <v>Mais</v>
      </c>
      <c r="I14" s="1012" t="str">
        <f t="shared" ca="1" si="1"/>
        <v>Male</v>
      </c>
      <c r="K14" s="1012" t="str">
        <f t="shared" ca="1" si="2"/>
        <v>Mildarm</v>
      </c>
      <c r="L14" s="1012" t="str">
        <f t="shared" ca="1" si="2"/>
        <v>Brullax</v>
      </c>
      <c r="M14" s="1012" t="str">
        <f t="shared" ca="1" si="3"/>
        <v>Female</v>
      </c>
      <c r="N14" s="1012" t="str">
        <f t="shared" ca="1" si="4"/>
        <v>Lhyl</v>
      </c>
      <c r="O14" s="1012" t="str">
        <f t="shared" ca="1" si="4"/>
        <v>Yurbyn</v>
      </c>
      <c r="P14" s="1012" t="str">
        <f t="shared" ca="1" si="5"/>
        <v>Male</v>
      </c>
      <c r="R14" s="1012" t="str">
        <f t="shared" ca="1" si="6"/>
        <v>Vinoth</v>
      </c>
      <c r="S14" s="1012" t="str">
        <f t="shared" ca="1" si="6"/>
        <v>Tayside</v>
      </c>
      <c r="T14" s="1012" t="str">
        <f t="shared" ca="1" si="7"/>
        <v>Female</v>
      </c>
      <c r="U14" s="1012" t="str">
        <f t="shared" ca="1" si="8"/>
        <v>Ariheiva</v>
      </c>
      <c r="V14" s="1012" t="str">
        <f t="shared" ca="1" si="8"/>
        <v>Fenuku</v>
      </c>
      <c r="W14" s="1012" t="str">
        <f t="shared" ca="1" si="9"/>
        <v>Male</v>
      </c>
      <c r="Y14" s="1012" t="str">
        <f t="shared" ca="1" si="10"/>
        <v>Kelton</v>
      </c>
      <c r="Z14" s="1012" t="str">
        <f t="shared" ca="1" si="10"/>
        <v>Jhanniss</v>
      </c>
      <c r="AA14" s="1012" t="str">
        <f t="shared" ca="1" si="11"/>
        <v>Female</v>
      </c>
      <c r="AB14" s="1012" t="str">
        <f t="shared" ca="1" si="12"/>
        <v>Coriss</v>
      </c>
      <c r="AC14" s="1012" t="str">
        <f t="shared" ca="1" si="12"/>
        <v>Erik</v>
      </c>
      <c r="AD14" s="1012" t="str">
        <f t="shared" ca="1" si="13"/>
        <v>Female</v>
      </c>
      <c r="AF14" s="1012" t="str">
        <f t="shared" ca="1" si="14"/>
        <v>Chasca</v>
      </c>
      <c r="AG14" s="1012" t="str">
        <f t="shared" ca="1" si="14"/>
        <v>Olbern</v>
      </c>
      <c r="AH14" s="1012" t="str">
        <f t="shared" ca="1" si="15"/>
        <v>Male</v>
      </c>
    </row>
    <row r="15" spans="1:34">
      <c r="A15" s="1004">
        <v>12</v>
      </c>
      <c r="B15" s="1004" t="s">
        <v>21887</v>
      </c>
      <c r="C15" s="1004">
        <v>12</v>
      </c>
      <c r="D15" s="1004" t="s">
        <v>2703</v>
      </c>
      <c r="G15" s="1012" t="str">
        <f t="shared" ca="1" si="0"/>
        <v>Wilian</v>
      </c>
      <c r="H15" s="1012" t="str">
        <f t="shared" ca="1" si="0"/>
        <v>Xelvar</v>
      </c>
      <c r="I15" s="1012" t="str">
        <f t="shared" ca="1" si="1"/>
        <v>Female</v>
      </c>
      <c r="K15" s="1012" t="str">
        <f t="shared" ca="1" si="2"/>
        <v>Berethir</v>
      </c>
      <c r="L15" s="1012" t="str">
        <f t="shared" ca="1" si="2"/>
        <v>Dinin</v>
      </c>
      <c r="M15" s="1012" t="str">
        <f t="shared" ca="1" si="3"/>
        <v>Male</v>
      </c>
      <c r="N15" s="1012" t="str">
        <f t="shared" ca="1" si="4"/>
        <v>Tosya</v>
      </c>
      <c r="O15" s="1012" t="str">
        <f t="shared" ca="1" si="4"/>
        <v>SiNafay</v>
      </c>
      <c r="P15" s="1012" t="str">
        <f t="shared" ca="1" si="5"/>
        <v>Male</v>
      </c>
      <c r="R15" s="1012" t="str">
        <f t="shared" ca="1" si="6"/>
        <v>Vintanique</v>
      </c>
      <c r="S15" s="1012" t="str">
        <f t="shared" ca="1" si="6"/>
        <v>Hetha</v>
      </c>
      <c r="T15" s="1012" t="str">
        <f t="shared" ca="1" si="7"/>
        <v>Female</v>
      </c>
      <c r="U15" s="1012" t="str">
        <f t="shared" ca="1" si="8"/>
        <v>Onalee</v>
      </c>
      <c r="V15" s="1012" t="str">
        <f t="shared" ca="1" si="8"/>
        <v>Galadilion</v>
      </c>
      <c r="W15" s="1012" t="str">
        <f t="shared" ca="1" si="9"/>
        <v>Male</v>
      </c>
      <c r="Y15" s="1012" t="str">
        <f t="shared" ca="1" si="10"/>
        <v>Delphine</v>
      </c>
      <c r="Z15" s="1012" t="str">
        <f t="shared" ca="1" si="10"/>
        <v>Tyburn</v>
      </c>
      <c r="AA15" s="1012" t="str">
        <f t="shared" ca="1" si="11"/>
        <v>Female</v>
      </c>
      <c r="AB15" s="1012" t="str">
        <f t="shared" ca="1" si="12"/>
        <v>Meellea</v>
      </c>
      <c r="AC15" s="1012" t="str">
        <f t="shared" ca="1" si="12"/>
        <v>Falisa</v>
      </c>
      <c r="AD15" s="1012" t="str">
        <f t="shared" ca="1" si="13"/>
        <v>Male</v>
      </c>
      <c r="AF15" s="1012" t="str">
        <f t="shared" ca="1" si="14"/>
        <v>Nygren</v>
      </c>
      <c r="AG15" s="1012" t="str">
        <f t="shared" ca="1" si="14"/>
        <v>Comnall</v>
      </c>
      <c r="AH15" s="1012" t="str">
        <f t="shared" ca="1" si="15"/>
        <v>Female</v>
      </c>
    </row>
    <row r="16" spans="1:34">
      <c r="A16" s="1004">
        <v>13</v>
      </c>
      <c r="B16" s="1004" t="s">
        <v>21888</v>
      </c>
      <c r="C16" s="1004">
        <v>13</v>
      </c>
      <c r="D16" s="1004" t="s">
        <v>2703</v>
      </c>
      <c r="G16" s="1012" t="str">
        <f t="shared" ca="1" si="0"/>
        <v>Schnai</v>
      </c>
      <c r="H16" s="1012" t="str">
        <f t="shared" ca="1" si="0"/>
        <v>Farica</v>
      </c>
      <c r="I16" s="1012" t="str">
        <f t="shared" ca="1" si="1"/>
        <v>Female</v>
      </c>
      <c r="K16" s="1012" t="str">
        <f t="shared" ca="1" si="2"/>
        <v>Malchor</v>
      </c>
      <c r="L16" s="1012" t="str">
        <f t="shared" ca="1" si="2"/>
        <v>Miktyr</v>
      </c>
      <c r="M16" s="1012" t="str">
        <f t="shared" ca="1" si="3"/>
        <v>Female</v>
      </c>
      <c r="N16" s="1012" t="str">
        <f t="shared" ca="1" si="4"/>
        <v>Basona</v>
      </c>
      <c r="O16" s="1012" t="str">
        <f t="shared" ca="1" si="4"/>
        <v>Wendell</v>
      </c>
      <c r="P16" s="1012" t="str">
        <f t="shared" ca="1" si="5"/>
        <v>Female</v>
      </c>
      <c r="R16" s="1012" t="str">
        <f t="shared" ca="1" si="6"/>
        <v>Blopono</v>
      </c>
      <c r="S16" s="1012" t="str">
        <f t="shared" ca="1" si="6"/>
        <v>Lilac</v>
      </c>
      <c r="T16" s="1012" t="str">
        <f t="shared" ca="1" si="7"/>
        <v>Female</v>
      </c>
      <c r="U16" s="1012" t="str">
        <f t="shared" ca="1" si="8"/>
        <v>Laertilus</v>
      </c>
      <c r="V16" s="1012" t="str">
        <f t="shared" ca="1" si="8"/>
        <v>Malneus</v>
      </c>
      <c r="W16" s="1012" t="str">
        <f t="shared" ca="1" si="9"/>
        <v>Female</v>
      </c>
      <c r="Y16" s="1012" t="str">
        <f t="shared" ca="1" si="10"/>
        <v>Maxwell</v>
      </c>
      <c r="Z16" s="1012" t="str">
        <f t="shared" ca="1" si="10"/>
        <v>Faulkas</v>
      </c>
      <c r="AA16" s="1012" t="str">
        <f t="shared" ca="1" si="11"/>
        <v>Female</v>
      </c>
      <c r="AB16" s="1012" t="str">
        <f t="shared" ca="1" si="12"/>
        <v>Jhaelryna</v>
      </c>
      <c r="AC16" s="1012" t="str">
        <f t="shared" ca="1" si="12"/>
        <v>Gaera</v>
      </c>
      <c r="AD16" s="1012" t="str">
        <f t="shared" ca="1" si="13"/>
        <v>Female</v>
      </c>
      <c r="AF16" s="1012" t="str">
        <f t="shared" ca="1" si="14"/>
        <v>Cargwig</v>
      </c>
      <c r="AG16" s="1012" t="str">
        <f t="shared" ca="1" si="14"/>
        <v>Grimtotem</v>
      </c>
      <c r="AH16" s="1012" t="str">
        <f t="shared" ca="1" si="15"/>
        <v>Female</v>
      </c>
    </row>
    <row r="17" spans="1:34">
      <c r="A17" s="1004">
        <v>14</v>
      </c>
      <c r="B17" s="1004" t="s">
        <v>21889</v>
      </c>
      <c r="C17" s="1004">
        <v>14</v>
      </c>
      <c r="D17" s="1004" t="s">
        <v>2703</v>
      </c>
      <c r="G17" s="1012" t="str">
        <f t="shared" ca="1" si="0"/>
        <v>Madenia</v>
      </c>
      <c r="H17" s="1012" t="str">
        <f t="shared" ca="1" si="0"/>
        <v>Delian</v>
      </c>
      <c r="I17" s="1012" t="str">
        <f t="shared" ca="1" si="1"/>
        <v>Female</v>
      </c>
      <c r="K17" s="1012" t="str">
        <f t="shared" ca="1" si="2"/>
        <v>Chedena</v>
      </c>
      <c r="L17" s="1012" t="str">
        <f t="shared" ca="1" si="2"/>
        <v>Oathkeeper</v>
      </c>
      <c r="M17" s="1012" t="str">
        <f t="shared" ca="1" si="3"/>
        <v>Female</v>
      </c>
      <c r="N17" s="1012" t="str">
        <f t="shared" ca="1" si="4"/>
        <v>Darice</v>
      </c>
      <c r="O17" s="1012" t="str">
        <f t="shared" ca="1" si="4"/>
        <v>Sandir</v>
      </c>
      <c r="P17" s="1012" t="str">
        <f t="shared" ca="1" si="5"/>
        <v>Male</v>
      </c>
      <c r="R17" s="1012" t="str">
        <f t="shared" ca="1" si="6"/>
        <v>Danalakshmi</v>
      </c>
      <c r="S17" s="1012" t="str">
        <f t="shared" ca="1" si="6"/>
        <v>Balfam</v>
      </c>
      <c r="T17" s="1012" t="str">
        <f t="shared" ca="1" si="7"/>
        <v>Female</v>
      </c>
      <c r="U17" s="1012" t="str">
        <f t="shared" ca="1" si="8"/>
        <v>Larsa</v>
      </c>
      <c r="V17" s="1012" t="str">
        <f t="shared" ca="1" si="8"/>
        <v>Rhaetia</v>
      </c>
      <c r="W17" s="1012" t="str">
        <f t="shared" ca="1" si="9"/>
        <v>Female</v>
      </c>
      <c r="Y17" s="1012" t="str">
        <f t="shared" ca="1" si="10"/>
        <v>Laitannen</v>
      </c>
      <c r="Z17" s="1012" t="str">
        <f t="shared" ca="1" si="10"/>
        <v>Brynda</v>
      </c>
      <c r="AA17" s="1012" t="str">
        <f t="shared" ca="1" si="11"/>
        <v>Female</v>
      </c>
      <c r="AB17" s="1012" t="str">
        <f t="shared" ca="1" si="12"/>
        <v>Covelo</v>
      </c>
      <c r="AC17" s="1012" t="str">
        <f t="shared" ca="1" si="12"/>
        <v>Resh</v>
      </c>
      <c r="AD17" s="1012" t="str">
        <f t="shared" ca="1" si="13"/>
        <v>Other</v>
      </c>
      <c r="AF17" s="1012" t="str">
        <f t="shared" ca="1" si="14"/>
        <v>Cicerenna</v>
      </c>
      <c r="AG17" s="1012" t="str">
        <f t="shared" ca="1" si="14"/>
        <v>Threeflare</v>
      </c>
      <c r="AH17" s="1012" t="str">
        <f t="shared" ca="1" si="15"/>
        <v>Female</v>
      </c>
    </row>
    <row r="18" spans="1:34">
      <c r="A18" s="1004">
        <v>15</v>
      </c>
      <c r="B18" s="1004" t="s">
        <v>21890</v>
      </c>
      <c r="C18" s="1004">
        <v>15</v>
      </c>
      <c r="D18" s="1004" t="s">
        <v>2703</v>
      </c>
      <c r="G18" s="1012" t="str">
        <f t="shared" ca="1" si="0"/>
        <v>Mohapatra</v>
      </c>
      <c r="H18" s="1012" t="str">
        <f t="shared" ca="1" si="0"/>
        <v>Cenedra</v>
      </c>
      <c r="I18" s="1012" t="str">
        <f t="shared" ca="1" si="1"/>
        <v>Female</v>
      </c>
      <c r="K18" s="1012" t="str">
        <f t="shared" ca="1" si="2"/>
        <v>Njorn</v>
      </c>
      <c r="L18" s="1012" t="str">
        <f t="shared" ca="1" si="2"/>
        <v>Kenia</v>
      </c>
      <c r="M18" s="1012" t="str">
        <f t="shared" ca="1" si="3"/>
        <v>Female</v>
      </c>
      <c r="N18" s="1012" t="str">
        <f t="shared" ca="1" si="4"/>
        <v>Celenwe</v>
      </c>
      <c r="O18" s="1012" t="str">
        <f t="shared" ca="1" si="4"/>
        <v>Asalla</v>
      </c>
      <c r="P18" s="1012" t="str">
        <f t="shared" ca="1" si="5"/>
        <v>Female</v>
      </c>
      <c r="R18" s="1012" t="str">
        <f t="shared" ca="1" si="6"/>
        <v>Urlik</v>
      </c>
      <c r="S18" s="1012" t="str">
        <f t="shared" ca="1" si="6"/>
        <v>Gesholme</v>
      </c>
      <c r="T18" s="1012" t="str">
        <f t="shared" ca="1" si="7"/>
        <v>Female</v>
      </c>
      <c r="U18" s="1012" t="str">
        <f t="shared" ca="1" si="8"/>
        <v>Elissa</v>
      </c>
      <c r="V18" s="1012" t="str">
        <f t="shared" ca="1" si="8"/>
        <v>Gauward</v>
      </c>
      <c r="W18" s="1012" t="str">
        <f t="shared" ca="1" si="9"/>
        <v>Male</v>
      </c>
      <c r="Y18" s="1012" t="str">
        <f t="shared" ca="1" si="10"/>
        <v>Moges</v>
      </c>
      <c r="Z18" s="1012" t="str">
        <f t="shared" ca="1" si="10"/>
        <v>Yablik</v>
      </c>
      <c r="AA18" s="1012" t="str">
        <f t="shared" ca="1" si="11"/>
        <v>Male</v>
      </c>
      <c r="AB18" s="1012" t="str">
        <f t="shared" ca="1" si="12"/>
        <v>Bramly</v>
      </c>
      <c r="AC18" s="1012" t="str">
        <f t="shared" ca="1" si="12"/>
        <v>Beless</v>
      </c>
      <c r="AD18" s="1012" t="str">
        <f t="shared" ca="1" si="13"/>
        <v>Female</v>
      </c>
      <c r="AF18" s="1012" t="str">
        <f t="shared" ca="1" si="14"/>
        <v>Vacquiel</v>
      </c>
      <c r="AG18" s="1012" t="str">
        <f t="shared" ca="1" si="14"/>
        <v>Farkas</v>
      </c>
      <c r="AH18" s="1012" t="str">
        <f t="shared" ca="1" si="15"/>
        <v>Female</v>
      </c>
    </row>
    <row r="19" spans="1:34">
      <c r="A19" s="1004">
        <v>16</v>
      </c>
      <c r="B19" s="1004" t="s">
        <v>21891</v>
      </c>
      <c r="C19" s="1004">
        <v>16</v>
      </c>
      <c r="D19" s="1004" t="s">
        <v>2703</v>
      </c>
      <c r="G19" s="1012" t="str">
        <f t="shared" ca="1" si="0"/>
        <v>Rigel</v>
      </c>
      <c r="H19" s="1012" t="str">
        <f t="shared" ca="1" si="0"/>
        <v>Xaysana</v>
      </c>
      <c r="I19" s="1012" t="str">
        <f t="shared" ca="1" si="1"/>
        <v>Female</v>
      </c>
      <c r="K19" s="1012" t="str">
        <f t="shared" ca="1" si="2"/>
        <v>Glorindel</v>
      </c>
      <c r="L19" s="1012" t="str">
        <f t="shared" ca="1" si="2"/>
        <v>Laethis</v>
      </c>
      <c r="M19" s="1012" t="str">
        <f t="shared" ca="1" si="3"/>
        <v>Other</v>
      </c>
      <c r="N19" s="1012" t="str">
        <f t="shared" ca="1" si="4"/>
        <v>Ruslan</v>
      </c>
      <c r="O19" s="1012" t="str">
        <f t="shared" ca="1" si="4"/>
        <v>Ranike</v>
      </c>
      <c r="P19" s="1012" t="str">
        <f t="shared" ca="1" si="5"/>
        <v>Male</v>
      </c>
      <c r="R19" s="1012" t="str">
        <f t="shared" ca="1" si="6"/>
        <v>Silmathiel</v>
      </c>
      <c r="S19" s="1012" t="str">
        <f t="shared" ca="1" si="6"/>
        <v>Arleand</v>
      </c>
      <c r="T19" s="1012" t="str">
        <f t="shared" ca="1" si="7"/>
        <v>Female</v>
      </c>
      <c r="U19" s="1012" t="str">
        <f t="shared" ca="1" si="8"/>
        <v>Daynes</v>
      </c>
      <c r="V19" s="1012" t="str">
        <f t="shared" ca="1" si="8"/>
        <v>Malaggar</v>
      </c>
      <c r="W19" s="1012" t="str">
        <f t="shared" ca="1" si="9"/>
        <v>Female</v>
      </c>
      <c r="Y19" s="1012" t="str">
        <f t="shared" ca="1" si="10"/>
        <v>Vinesh</v>
      </c>
      <c r="Z19" s="1012" t="str">
        <f t="shared" ca="1" si="10"/>
        <v>Faertala</v>
      </c>
      <c r="AA19" s="1012" t="str">
        <f t="shared" ca="1" si="11"/>
        <v>Female</v>
      </c>
      <c r="AB19" s="1012" t="str">
        <f t="shared" ca="1" si="12"/>
        <v>Xengsu</v>
      </c>
      <c r="AC19" s="1012" t="str">
        <f t="shared" ca="1" si="12"/>
        <v>Anui</v>
      </c>
      <c r="AD19" s="1012" t="str">
        <f t="shared" ca="1" si="13"/>
        <v>Male</v>
      </c>
      <c r="AF19" s="1012" t="str">
        <f t="shared" ca="1" si="14"/>
        <v>Sudi</v>
      </c>
      <c r="AG19" s="1012" t="str">
        <f t="shared" ca="1" si="14"/>
        <v>Narlen</v>
      </c>
      <c r="AH19" s="1012" t="str">
        <f t="shared" ca="1" si="15"/>
        <v>Female</v>
      </c>
    </row>
    <row r="20" spans="1:34">
      <c r="A20" s="1004">
        <v>17</v>
      </c>
      <c r="B20" s="1004" t="s">
        <v>21892</v>
      </c>
      <c r="C20" s="1004">
        <v>17</v>
      </c>
      <c r="D20" s="1004" t="s">
        <v>2703</v>
      </c>
      <c r="G20" s="1012" t="str">
        <f t="shared" ca="1" si="0"/>
        <v>Olvori</v>
      </c>
      <c r="H20" s="1012" t="str">
        <f t="shared" ca="1" si="0"/>
        <v>Thonnac</v>
      </c>
      <c r="I20" s="1012" t="str">
        <f t="shared" ca="1" si="1"/>
        <v>Female</v>
      </c>
      <c r="K20" s="1012" t="str">
        <f t="shared" ca="1" si="2"/>
        <v>Ironbeard</v>
      </c>
      <c r="L20" s="1012" t="str">
        <f t="shared" ca="1" si="2"/>
        <v>Fahad</v>
      </c>
      <c r="M20" s="1012" t="str">
        <f t="shared" ca="1" si="3"/>
        <v>Female</v>
      </c>
      <c r="N20" s="1012" t="str">
        <f t="shared" ca="1" si="4"/>
        <v>Gallus</v>
      </c>
      <c r="O20" s="1012" t="str">
        <f t="shared" ca="1" si="4"/>
        <v>Kypri</v>
      </c>
      <c r="P20" s="1012" t="str">
        <f t="shared" ca="1" si="5"/>
        <v>Male</v>
      </c>
      <c r="R20" s="1012" t="str">
        <f t="shared" ca="1" si="6"/>
        <v>Ra’ihau</v>
      </c>
      <c r="S20" s="1012" t="str">
        <f t="shared" ca="1" si="6"/>
        <v>Eydis</v>
      </c>
      <c r="T20" s="1012" t="str">
        <f t="shared" ca="1" si="7"/>
        <v>Male</v>
      </c>
      <c r="U20" s="1012" t="str">
        <f t="shared" ca="1" si="8"/>
        <v>Pontelis</v>
      </c>
      <c r="V20" s="1012" t="str">
        <f t="shared" ca="1" si="8"/>
        <v>Davinder</v>
      </c>
      <c r="W20" s="1012" t="str">
        <f t="shared" ca="1" si="9"/>
        <v>Male</v>
      </c>
      <c r="Y20" s="1012" t="str">
        <f t="shared" ca="1" si="10"/>
        <v>Dolabria</v>
      </c>
      <c r="Z20" s="1012" t="str">
        <f t="shared" ca="1" si="10"/>
        <v>Thali</v>
      </c>
      <c r="AA20" s="1012" t="str">
        <f t="shared" ca="1" si="11"/>
        <v>Female</v>
      </c>
      <c r="AB20" s="1012" t="str">
        <f t="shared" ca="1" si="12"/>
        <v>Penela</v>
      </c>
      <c r="AC20" s="1012" t="str">
        <f t="shared" ca="1" si="12"/>
        <v>Octovene</v>
      </c>
      <c r="AD20" s="1012" t="str">
        <f t="shared" ca="1" si="13"/>
        <v>Male</v>
      </c>
      <c r="AF20" s="1012" t="str">
        <f t="shared" ca="1" si="14"/>
        <v>Kentira</v>
      </c>
      <c r="AG20" s="1012" t="str">
        <f t="shared" ca="1" si="14"/>
        <v>Raum</v>
      </c>
      <c r="AH20" s="1012" t="str">
        <f t="shared" ca="1" si="15"/>
        <v>Male</v>
      </c>
    </row>
    <row r="21" spans="1:34">
      <c r="A21" s="1004">
        <v>18</v>
      </c>
      <c r="B21" s="1004" t="s">
        <v>21893</v>
      </c>
      <c r="C21" s="1004">
        <v>18</v>
      </c>
      <c r="D21" s="1004" t="s">
        <v>2703</v>
      </c>
      <c r="G21" s="1012" t="str">
        <f t="shared" ca="1" si="0"/>
        <v>Kiondra</v>
      </c>
      <c r="H21" s="1012" t="str">
        <f t="shared" ca="1" si="0"/>
        <v>Dorgan</v>
      </c>
      <c r="I21" s="1012" t="str">
        <f t="shared" ca="1" si="1"/>
        <v>Female</v>
      </c>
      <c r="K21" s="1012" t="str">
        <f t="shared" ca="1" si="2"/>
        <v>Roman</v>
      </c>
      <c r="L21" s="1012" t="str">
        <f t="shared" ca="1" si="2"/>
        <v>Evaelathil</v>
      </c>
      <c r="M21" s="1012" t="str">
        <f t="shared" ca="1" si="3"/>
        <v>Other</v>
      </c>
      <c r="N21" s="1012" t="str">
        <f t="shared" ca="1" si="4"/>
        <v>Gokulnath</v>
      </c>
      <c r="O21" s="1012" t="str">
        <f t="shared" ca="1" si="4"/>
        <v>Dervich</v>
      </c>
      <c r="P21" s="1012" t="str">
        <f t="shared" ca="1" si="5"/>
        <v>Male</v>
      </c>
      <c r="R21" s="1012" t="str">
        <f t="shared" ca="1" si="6"/>
        <v>Csittanko</v>
      </c>
      <c r="S21" s="1012" t="str">
        <f t="shared" ca="1" si="6"/>
        <v>Dialia</v>
      </c>
      <c r="T21" s="1012" t="str">
        <f t="shared" ca="1" si="7"/>
        <v>Female</v>
      </c>
      <c r="U21" s="1012" t="str">
        <f t="shared" ca="1" si="8"/>
        <v>Kerian</v>
      </c>
      <c r="V21" s="1012" t="str">
        <f t="shared" ca="1" si="8"/>
        <v>Bram</v>
      </c>
      <c r="W21" s="1012" t="str">
        <f t="shared" ca="1" si="9"/>
        <v>Female</v>
      </c>
      <c r="Y21" s="1012" t="str">
        <f t="shared" ca="1" si="10"/>
        <v>Valeria</v>
      </c>
      <c r="Z21" s="1012" t="str">
        <f t="shared" ca="1" si="10"/>
        <v>Urvi</v>
      </c>
      <c r="AA21" s="1012" t="str">
        <f t="shared" ca="1" si="11"/>
        <v>Other</v>
      </c>
      <c r="AB21" s="1012" t="str">
        <f t="shared" ca="1" si="12"/>
        <v>Naren</v>
      </c>
      <c r="AC21" s="1012" t="str">
        <f t="shared" ca="1" si="12"/>
        <v>Jagannath</v>
      </c>
      <c r="AD21" s="1012" t="str">
        <f t="shared" ca="1" si="13"/>
        <v>Male</v>
      </c>
      <c r="AF21" s="1012" t="str">
        <f t="shared" ca="1" si="14"/>
        <v>Normund</v>
      </c>
      <c r="AG21" s="1012" t="str">
        <f t="shared" ca="1" si="14"/>
        <v>Dalston</v>
      </c>
      <c r="AH21" s="1012" t="str">
        <f t="shared" ca="1" si="15"/>
        <v>Male</v>
      </c>
    </row>
    <row r="22" spans="1:34">
      <c r="A22" s="1004">
        <v>19</v>
      </c>
      <c r="B22" s="1004" t="s">
        <v>21894</v>
      </c>
      <c r="C22" s="1004">
        <v>19</v>
      </c>
      <c r="D22" s="1004" t="s">
        <v>2703</v>
      </c>
      <c r="G22" s="1012" t="str">
        <f t="shared" ca="1" si="0"/>
        <v>Cahmir</v>
      </c>
      <c r="H22" s="1012" t="str">
        <f t="shared" ca="1" si="0"/>
        <v>Leegora</v>
      </c>
      <c r="I22" s="1012" t="str">
        <f t="shared" ca="1" si="1"/>
        <v>Female</v>
      </c>
      <c r="K22" s="1012" t="str">
        <f t="shared" ca="1" si="2"/>
        <v>Jonwine</v>
      </c>
      <c r="L22" s="1012" t="str">
        <f t="shared" ca="1" si="2"/>
        <v>Escator</v>
      </c>
      <c r="M22" s="1012" t="str">
        <f t="shared" ca="1" si="3"/>
        <v>Female</v>
      </c>
      <c r="N22" s="1012" t="str">
        <f t="shared" ca="1" si="4"/>
        <v>Holnbe</v>
      </c>
      <c r="O22" s="1012" t="str">
        <f t="shared" ca="1" si="4"/>
        <v>Rizzen</v>
      </c>
      <c r="P22" s="1012" t="str">
        <f t="shared" ca="1" si="5"/>
        <v>Male</v>
      </c>
      <c r="R22" s="1012" t="str">
        <f t="shared" ca="1" si="6"/>
        <v>Ebrin</v>
      </c>
      <c r="S22" s="1012" t="str">
        <f t="shared" ca="1" si="6"/>
        <v>Galadilion</v>
      </c>
      <c r="T22" s="1012" t="str">
        <f t="shared" ca="1" si="7"/>
        <v>Male</v>
      </c>
      <c r="U22" s="1012" t="str">
        <f t="shared" ca="1" si="8"/>
        <v>Massah</v>
      </c>
      <c r="V22" s="1012" t="str">
        <f t="shared" ca="1" si="8"/>
        <v>Ishala</v>
      </c>
      <c r="W22" s="1012" t="str">
        <f t="shared" ca="1" si="9"/>
        <v>Male</v>
      </c>
      <c r="Y22" s="1012" t="str">
        <f t="shared" ca="1" si="10"/>
        <v>Gelsomina</v>
      </c>
      <c r="Z22" s="1012" t="str">
        <f t="shared" ca="1" si="10"/>
        <v>Scyld</v>
      </c>
      <c r="AA22" s="1012" t="str">
        <f t="shared" ca="1" si="11"/>
        <v>Female</v>
      </c>
      <c r="AB22" s="1012" t="str">
        <f t="shared" ca="1" si="12"/>
        <v>Galstian</v>
      </c>
      <c r="AC22" s="1012" t="str">
        <f t="shared" ca="1" si="12"/>
        <v>Kerney</v>
      </c>
      <c r="AD22" s="1012" t="str">
        <f t="shared" ca="1" si="13"/>
        <v>Female</v>
      </c>
      <c r="AF22" s="1012" t="str">
        <f t="shared" ca="1" si="14"/>
        <v>Elturel</v>
      </c>
      <c r="AG22" s="1012" t="str">
        <f t="shared" ca="1" si="14"/>
        <v>Vairea</v>
      </c>
      <c r="AH22" s="1012" t="str">
        <f t="shared" ca="1" si="15"/>
        <v>Female</v>
      </c>
    </row>
    <row r="23" spans="1:34">
      <c r="A23" s="1004">
        <v>20</v>
      </c>
      <c r="B23" s="1004" t="s">
        <v>21895</v>
      </c>
      <c r="C23" s="1004">
        <v>20</v>
      </c>
      <c r="D23" s="1004" t="s">
        <v>3008</v>
      </c>
      <c r="G23" s="1012" t="str">
        <f t="shared" ca="1" si="0"/>
        <v>Deandra</v>
      </c>
      <c r="H23" s="1012" t="str">
        <f t="shared" ca="1" si="0"/>
        <v>Calessio</v>
      </c>
      <c r="I23" s="1012" t="str">
        <f t="shared" ca="1" si="1"/>
        <v>Male</v>
      </c>
      <c r="K23" s="1012" t="str">
        <f t="shared" ca="1" si="2"/>
        <v>Cebus</v>
      </c>
      <c r="L23" s="1012" t="str">
        <f t="shared" ca="1" si="2"/>
        <v>Belia</v>
      </c>
      <c r="M23" s="1012" t="str">
        <f t="shared" ca="1" si="3"/>
        <v>Female</v>
      </c>
      <c r="N23" s="1012" t="str">
        <f t="shared" ca="1" si="4"/>
        <v>Manalena</v>
      </c>
      <c r="O23" s="1012" t="str">
        <f t="shared" ca="1" si="4"/>
        <v>Vinoth</v>
      </c>
      <c r="P23" s="1012" t="str">
        <f t="shared" ca="1" si="5"/>
        <v>Male</v>
      </c>
      <c r="R23" s="1012" t="str">
        <f t="shared" ca="1" si="6"/>
        <v>Savrian</v>
      </c>
      <c r="S23" s="1012" t="str">
        <f t="shared" ca="1" si="6"/>
        <v>Ninsun</v>
      </c>
      <c r="T23" s="1012" t="str">
        <f t="shared" ca="1" si="7"/>
        <v>Male</v>
      </c>
      <c r="U23" s="1012" t="str">
        <f t="shared" ca="1" si="8"/>
        <v>Augornas</v>
      </c>
      <c r="V23" s="1012" t="str">
        <f t="shared" ca="1" si="8"/>
        <v>Ghidant</v>
      </c>
      <c r="W23" s="1012" t="str">
        <f t="shared" ca="1" si="9"/>
        <v>Female</v>
      </c>
      <c r="Y23" s="1012" t="str">
        <f t="shared" ca="1" si="10"/>
        <v>Cormyra</v>
      </c>
      <c r="Z23" s="1012" t="str">
        <f t="shared" ca="1" si="10"/>
        <v>Galin</v>
      </c>
      <c r="AA23" s="1012" t="str">
        <f t="shared" ca="1" si="11"/>
        <v>Male</v>
      </c>
      <c r="AB23" s="1012" t="str">
        <f t="shared" ca="1" si="12"/>
        <v>Neron</v>
      </c>
      <c r="AC23" s="1012" t="str">
        <f t="shared" ca="1" si="12"/>
        <v>Ibalida</v>
      </c>
      <c r="AD23" s="1012" t="str">
        <f t="shared" ca="1" si="13"/>
        <v>Male</v>
      </c>
      <c r="AF23" s="1012" t="str">
        <f t="shared" ca="1" si="14"/>
        <v>Sebastian</v>
      </c>
      <c r="AG23" s="1012" t="str">
        <f t="shared" ca="1" si="14"/>
        <v>Keteel</v>
      </c>
      <c r="AH23" s="1012" t="str">
        <f t="shared" ca="1" si="15"/>
        <v>Male</v>
      </c>
    </row>
    <row r="24" spans="1:34">
      <c r="A24" s="1004">
        <v>21</v>
      </c>
      <c r="B24" s="1004" t="s">
        <v>21896</v>
      </c>
      <c r="G24" s="1012" t="str">
        <f t="shared" ref="G24:H43" ca="1" si="16">VLOOKUP((RANDBETWEEN(1,7586)),$A:$B,2,FALSE)</f>
        <v>Ioelera</v>
      </c>
      <c r="H24" s="1012" t="str">
        <f t="shared" ca="1" si="16"/>
        <v>Mojgan</v>
      </c>
      <c r="I24" s="1012" t="str">
        <f t="shared" ca="1" si="1"/>
        <v>Male</v>
      </c>
      <c r="K24" s="1012" t="str">
        <f t="shared" ref="K24:L43" ca="1" si="17">VLOOKUP((RANDBETWEEN(1,7586)),$A:$B,2,FALSE)</f>
        <v>Jedda</v>
      </c>
      <c r="L24" s="1012" t="str">
        <f t="shared" ca="1" si="17"/>
        <v>Lirin</v>
      </c>
      <c r="M24" s="1012" t="str">
        <f t="shared" ca="1" si="3"/>
        <v>Other</v>
      </c>
      <c r="N24" s="1012" t="str">
        <f t="shared" ref="N24:O43" ca="1" si="18">VLOOKUP((RANDBETWEEN(1,7586)),$A:$B,2,FALSE)</f>
        <v>Urlik</v>
      </c>
      <c r="O24" s="1012" t="str">
        <f t="shared" ca="1" si="18"/>
        <v>Linvail</v>
      </c>
      <c r="P24" s="1012" t="str">
        <f t="shared" ca="1" si="5"/>
        <v>Female</v>
      </c>
      <c r="R24" s="1012" t="str">
        <f t="shared" ref="R24:S43" ca="1" si="19">VLOOKUP((RANDBETWEEN(1,7586)),$A:$B,2,FALSE)</f>
        <v>Kadrax</v>
      </c>
      <c r="S24" s="1012" t="str">
        <f t="shared" ca="1" si="19"/>
        <v>Epudoa</v>
      </c>
      <c r="T24" s="1012" t="str">
        <f t="shared" ca="1" si="7"/>
        <v>Male</v>
      </c>
      <c r="U24" s="1012" t="str">
        <f t="shared" ref="U24:V43" ca="1" si="20">VLOOKUP((RANDBETWEEN(1,7586)),$A:$B,2,FALSE)</f>
        <v>Avir</v>
      </c>
      <c r="V24" s="1012" t="str">
        <f t="shared" ca="1" si="20"/>
        <v>Whetter</v>
      </c>
      <c r="W24" s="1012" t="str">
        <f t="shared" ca="1" si="9"/>
        <v>Other</v>
      </c>
      <c r="Y24" s="1012" t="str">
        <f t="shared" ref="Y24:Z43" ca="1" si="21">VLOOKUP((RANDBETWEEN(1,7586)),$A:$B,2,FALSE)</f>
        <v>Ilmiriel</v>
      </c>
      <c r="Z24" s="1012" t="str">
        <f t="shared" ca="1" si="21"/>
        <v>Mierest</v>
      </c>
      <c r="AA24" s="1012" t="str">
        <f t="shared" ca="1" si="11"/>
        <v>Female</v>
      </c>
      <c r="AB24" s="1012" t="str">
        <f t="shared" ref="AB24:AC43" ca="1" si="22">VLOOKUP((RANDBETWEEN(1,7586)),$A:$B,2,FALSE)</f>
        <v>Gildan</v>
      </c>
      <c r="AC24" s="1012" t="str">
        <f t="shared" ca="1" si="22"/>
        <v>Sakima</v>
      </c>
      <c r="AD24" s="1012" t="str">
        <f t="shared" ca="1" si="13"/>
        <v>Male</v>
      </c>
      <c r="AF24" s="1012" t="str">
        <f t="shared" ref="AF24:AG43" ca="1" si="23">VLOOKUP((RANDBETWEEN(1,7586)),$A:$B,2,FALSE)</f>
        <v>Mierest</v>
      </c>
      <c r="AG24" s="1012" t="str">
        <f t="shared" ca="1" si="23"/>
        <v>Erichthonius</v>
      </c>
      <c r="AH24" s="1012" t="str">
        <f t="shared" ca="1" si="15"/>
        <v>Male</v>
      </c>
    </row>
    <row r="25" spans="1:34">
      <c r="A25" s="1004">
        <v>22</v>
      </c>
      <c r="B25" s="1004" t="s">
        <v>21897</v>
      </c>
      <c r="G25" s="1012" t="str">
        <f t="shared" ca="1" si="16"/>
        <v>Heimata</v>
      </c>
      <c r="H25" s="1012" t="str">
        <f t="shared" ca="1" si="16"/>
        <v>Cada</v>
      </c>
      <c r="I25" s="1012" t="str">
        <f t="shared" ca="1" si="1"/>
        <v>Other</v>
      </c>
      <c r="K25" s="1012" t="str">
        <f t="shared" ca="1" si="17"/>
        <v>Mistglade</v>
      </c>
      <c r="L25" s="1012" t="str">
        <f t="shared" ca="1" si="17"/>
        <v>Rimranion</v>
      </c>
      <c r="M25" s="1012" t="str">
        <f t="shared" ca="1" si="3"/>
        <v>Female</v>
      </c>
      <c r="N25" s="1012" t="str">
        <f t="shared" ca="1" si="18"/>
        <v>Traian</v>
      </c>
      <c r="O25" s="1012" t="str">
        <f t="shared" ca="1" si="18"/>
        <v>Lingol</v>
      </c>
      <c r="P25" s="1012" t="str">
        <f t="shared" ca="1" si="5"/>
        <v>Female</v>
      </c>
      <c r="R25" s="1012" t="str">
        <f t="shared" ca="1" si="19"/>
        <v>Molydeus</v>
      </c>
      <c r="S25" s="1012" t="str">
        <f t="shared" ca="1" si="19"/>
        <v>Basra</v>
      </c>
      <c r="T25" s="1012" t="str">
        <f t="shared" ca="1" si="7"/>
        <v>Female</v>
      </c>
      <c r="U25" s="1012" t="str">
        <f t="shared" ca="1" si="20"/>
        <v>Shi’nayne</v>
      </c>
      <c r="V25" s="1012" t="str">
        <f t="shared" ca="1" si="20"/>
        <v>Trienn</v>
      </c>
      <c r="W25" s="1012" t="str">
        <f t="shared" ca="1" si="9"/>
        <v>Male</v>
      </c>
      <c r="Y25" s="1012" t="str">
        <f t="shared" ca="1" si="21"/>
        <v>Edmael</v>
      </c>
      <c r="Z25" s="1012" t="str">
        <f t="shared" ca="1" si="21"/>
        <v>Dahena</v>
      </c>
      <c r="AA25" s="1012" t="str">
        <f t="shared" ca="1" si="11"/>
        <v>Female</v>
      </c>
      <c r="AB25" s="1012" t="str">
        <f t="shared" ca="1" si="22"/>
        <v>Igerdrazaar</v>
      </c>
      <c r="AC25" s="1012" t="str">
        <f t="shared" ca="1" si="22"/>
        <v>Thystram</v>
      </c>
      <c r="AD25" s="1012" t="str">
        <f t="shared" ca="1" si="13"/>
        <v>Female</v>
      </c>
      <c r="AF25" s="1012" t="str">
        <f t="shared" ca="1" si="23"/>
        <v>Loodra</v>
      </c>
      <c r="AG25" s="1012" t="str">
        <f t="shared" ca="1" si="23"/>
        <v>Shahar</v>
      </c>
      <c r="AH25" s="1012" t="str">
        <f t="shared" ca="1" si="15"/>
        <v>Other</v>
      </c>
    </row>
    <row r="26" spans="1:34">
      <c r="A26" s="1004">
        <v>23</v>
      </c>
      <c r="B26" s="1004" t="s">
        <v>21898</v>
      </c>
      <c r="G26" s="1012" t="str">
        <f t="shared" ca="1" si="16"/>
        <v>Vire</v>
      </c>
      <c r="H26" s="1012" t="str">
        <f t="shared" ca="1" si="16"/>
        <v>Cenereth</v>
      </c>
      <c r="I26" s="1012" t="str">
        <f t="shared" ca="1" si="1"/>
        <v>Male</v>
      </c>
      <c r="K26" s="1012" t="str">
        <f t="shared" ca="1" si="17"/>
        <v>Zhukar</v>
      </c>
      <c r="L26" s="1012" t="str">
        <f t="shared" ca="1" si="17"/>
        <v>Heimana</v>
      </c>
      <c r="M26" s="1012" t="str">
        <f t="shared" ca="1" si="3"/>
        <v>Female</v>
      </c>
      <c r="N26" s="1012" t="str">
        <f t="shared" ca="1" si="18"/>
        <v>Cormyra</v>
      </c>
      <c r="O26" s="1012" t="str">
        <f t="shared" ca="1" si="18"/>
        <v>Faline</v>
      </c>
      <c r="P26" s="1012" t="str">
        <f t="shared" ca="1" si="5"/>
        <v>Male</v>
      </c>
      <c r="R26" s="1012" t="str">
        <f t="shared" ca="1" si="19"/>
        <v>Meandarra</v>
      </c>
      <c r="S26" s="1012" t="str">
        <f t="shared" ca="1" si="19"/>
        <v>Aben</v>
      </c>
      <c r="T26" s="1012" t="str">
        <f t="shared" ca="1" si="7"/>
        <v>Male</v>
      </c>
      <c r="U26" s="1012" t="str">
        <f t="shared" ca="1" si="20"/>
        <v>Cemal</v>
      </c>
      <c r="V26" s="1012" t="str">
        <f t="shared" ca="1" si="20"/>
        <v>Aznar</v>
      </c>
      <c r="W26" s="1012" t="str">
        <f t="shared" ca="1" si="9"/>
        <v>Male</v>
      </c>
      <c r="Y26" s="1012" t="str">
        <f t="shared" ca="1" si="21"/>
        <v>Hallet</v>
      </c>
      <c r="Z26" s="1012" t="str">
        <f t="shared" ca="1" si="21"/>
        <v>Alpenward</v>
      </c>
      <c r="AA26" s="1012" t="str">
        <f t="shared" ca="1" si="11"/>
        <v>Male</v>
      </c>
      <c r="AB26" s="1012" t="str">
        <f t="shared" ca="1" si="22"/>
        <v>Crommach</v>
      </c>
      <c r="AC26" s="1012" t="str">
        <f t="shared" ca="1" si="22"/>
        <v>Ardan</v>
      </c>
      <c r="AD26" s="1012" t="str">
        <f t="shared" ca="1" si="13"/>
        <v>Female</v>
      </c>
      <c r="AF26" s="1012" t="str">
        <f t="shared" ca="1" si="23"/>
        <v>Burhe</v>
      </c>
      <c r="AG26" s="1012" t="str">
        <f t="shared" ca="1" si="23"/>
        <v>Caradas</v>
      </c>
      <c r="AH26" s="1012" t="str">
        <f t="shared" ca="1" si="15"/>
        <v>Male</v>
      </c>
    </row>
    <row r="27" spans="1:34">
      <c r="A27" s="1004">
        <v>24</v>
      </c>
      <c r="B27" s="1004" t="s">
        <v>21899</v>
      </c>
      <c r="G27" s="1012" t="str">
        <f t="shared" ca="1" si="16"/>
        <v>Rivka</v>
      </c>
      <c r="H27" s="1012" t="str">
        <f t="shared" ca="1" si="16"/>
        <v>Osken</v>
      </c>
      <c r="I27" s="1012" t="str">
        <f t="shared" ca="1" si="1"/>
        <v>Male</v>
      </c>
      <c r="K27" s="1012" t="str">
        <f t="shared" ca="1" si="17"/>
        <v>Tyrisa</v>
      </c>
      <c r="L27" s="1012" t="str">
        <f t="shared" ca="1" si="17"/>
        <v>Umbermoor</v>
      </c>
      <c r="M27" s="1012" t="str">
        <f t="shared" ca="1" si="3"/>
        <v>Male</v>
      </c>
      <c r="N27" s="1012" t="str">
        <f t="shared" ca="1" si="18"/>
        <v>Ansgar</v>
      </c>
      <c r="O27" s="1012" t="str">
        <f t="shared" ca="1" si="18"/>
        <v>Ellova</v>
      </c>
      <c r="P27" s="1012" t="str">
        <f t="shared" ca="1" si="5"/>
        <v>Male</v>
      </c>
      <c r="R27" s="1012" t="str">
        <f t="shared" ca="1" si="19"/>
        <v>Tilera</v>
      </c>
      <c r="S27" s="1012" t="str">
        <f t="shared" ca="1" si="19"/>
        <v>Armarius</v>
      </c>
      <c r="T27" s="1012" t="str">
        <f t="shared" ca="1" si="7"/>
        <v>Male</v>
      </c>
      <c r="U27" s="1012" t="str">
        <f t="shared" ca="1" si="20"/>
        <v>Matej</v>
      </c>
      <c r="V27" s="1012" t="str">
        <f t="shared" ca="1" si="20"/>
        <v>Giran</v>
      </c>
      <c r="W27" s="1012" t="str">
        <f t="shared" ca="1" si="9"/>
        <v>Male</v>
      </c>
      <c r="Y27" s="1012" t="str">
        <f t="shared" ca="1" si="21"/>
        <v>Moana</v>
      </c>
      <c r="Z27" s="1012" t="str">
        <f t="shared" ca="1" si="21"/>
        <v>Sherra</v>
      </c>
      <c r="AA27" s="1012" t="str">
        <f t="shared" ca="1" si="11"/>
        <v>Male</v>
      </c>
      <c r="AB27" s="1012" t="str">
        <f t="shared" ca="1" si="22"/>
        <v>Gethrad</v>
      </c>
      <c r="AC27" s="1012" t="str">
        <f t="shared" ca="1" si="22"/>
        <v>Malus</v>
      </c>
      <c r="AD27" s="1012" t="str">
        <f t="shared" ca="1" si="13"/>
        <v>Female</v>
      </c>
      <c r="AF27" s="1012" t="str">
        <f t="shared" ca="1" si="23"/>
        <v>Delana</v>
      </c>
      <c r="AG27" s="1012" t="str">
        <f t="shared" ca="1" si="23"/>
        <v>Shed</v>
      </c>
      <c r="AH27" s="1012" t="str">
        <f t="shared" ca="1" si="15"/>
        <v>Female</v>
      </c>
    </row>
    <row r="28" spans="1:34">
      <c r="A28" s="1004">
        <v>25</v>
      </c>
      <c r="B28" s="1004" t="s">
        <v>21900</v>
      </c>
      <c r="G28" s="1012" t="str">
        <f t="shared" ca="1" si="16"/>
        <v>Glyrddan</v>
      </c>
      <c r="H28" s="1012" t="str">
        <f t="shared" ca="1" si="16"/>
        <v>Jiri</v>
      </c>
      <c r="I28" s="1012" t="str">
        <f t="shared" ca="1" si="1"/>
        <v>Male</v>
      </c>
      <c r="K28" s="1012" t="str">
        <f t="shared" ca="1" si="17"/>
        <v>Gilola</v>
      </c>
      <c r="L28" s="1012" t="str">
        <f t="shared" ca="1" si="17"/>
        <v>Lasla</v>
      </c>
      <c r="M28" s="1012" t="str">
        <f t="shared" ca="1" si="3"/>
        <v>Female</v>
      </c>
      <c r="N28" s="1012" t="str">
        <f t="shared" ca="1" si="18"/>
        <v>Nitra</v>
      </c>
      <c r="O28" s="1012" t="str">
        <f t="shared" ca="1" si="18"/>
        <v>Reut</v>
      </c>
      <c r="P28" s="1012" t="str">
        <f t="shared" ca="1" si="5"/>
        <v>Male</v>
      </c>
      <c r="R28" s="1012" t="str">
        <f t="shared" ca="1" si="19"/>
        <v>Lamia</v>
      </c>
      <c r="S28" s="1012" t="str">
        <f t="shared" ca="1" si="19"/>
        <v>Kesley</v>
      </c>
      <c r="T28" s="1012" t="str">
        <f t="shared" ca="1" si="7"/>
        <v>Female</v>
      </c>
      <c r="U28" s="1012" t="str">
        <f t="shared" ca="1" si="20"/>
        <v>Margalo</v>
      </c>
      <c r="V28" s="1012" t="str">
        <f t="shared" ca="1" si="20"/>
        <v>Larnobov</v>
      </c>
      <c r="W28" s="1012" t="str">
        <f t="shared" ca="1" si="9"/>
        <v>Male</v>
      </c>
      <c r="Y28" s="1012" t="str">
        <f t="shared" ca="1" si="21"/>
        <v>Mistelle</v>
      </c>
      <c r="Z28" s="1012" t="str">
        <f t="shared" ca="1" si="21"/>
        <v>Rulonda</v>
      </c>
      <c r="AA28" s="1012" t="str">
        <f t="shared" ca="1" si="11"/>
        <v>Female</v>
      </c>
      <c r="AB28" s="1012" t="str">
        <f t="shared" ca="1" si="22"/>
        <v>Raith</v>
      </c>
      <c r="AC28" s="1012" t="str">
        <f t="shared" ca="1" si="22"/>
        <v>Releth</v>
      </c>
      <c r="AD28" s="1012" t="str">
        <f t="shared" ca="1" si="13"/>
        <v>Female</v>
      </c>
      <c r="AF28" s="1012" t="str">
        <f t="shared" ca="1" si="23"/>
        <v>Quyen</v>
      </c>
      <c r="AG28" s="1012" t="str">
        <f t="shared" ca="1" si="23"/>
        <v>Eressa</v>
      </c>
      <c r="AH28" s="1012" t="str">
        <f t="shared" ca="1" si="15"/>
        <v>Male</v>
      </c>
    </row>
    <row r="29" spans="1:34">
      <c r="A29" s="1004">
        <v>26</v>
      </c>
      <c r="B29" s="1004" t="s">
        <v>18034</v>
      </c>
      <c r="G29" s="1012" t="str">
        <f t="shared" ca="1" si="16"/>
        <v>Symons</v>
      </c>
      <c r="H29" s="1012" t="str">
        <f t="shared" ca="1" si="16"/>
        <v>Drokkus</v>
      </c>
      <c r="I29" s="1012" t="str">
        <f t="shared" ca="1" si="1"/>
        <v>Female</v>
      </c>
      <c r="K29" s="1012" t="str">
        <f t="shared" ca="1" si="17"/>
        <v>Dokiel</v>
      </c>
      <c r="L29" s="1012" t="str">
        <f t="shared" ca="1" si="17"/>
        <v>Nomia</v>
      </c>
      <c r="M29" s="1012" t="str">
        <f t="shared" ca="1" si="3"/>
        <v>Male</v>
      </c>
      <c r="N29" s="1012" t="str">
        <f t="shared" ca="1" si="18"/>
        <v>Lazaemon</v>
      </c>
      <c r="O29" s="1012" t="str">
        <f t="shared" ca="1" si="18"/>
        <v>Ravaran</v>
      </c>
      <c r="P29" s="1012" t="str">
        <f t="shared" ca="1" si="5"/>
        <v>Male</v>
      </c>
      <c r="R29" s="1012" t="str">
        <f t="shared" ca="1" si="19"/>
        <v>Rairun</v>
      </c>
      <c r="S29" s="1012" t="str">
        <f t="shared" ca="1" si="19"/>
        <v>Anúril</v>
      </c>
      <c r="T29" s="1012" t="str">
        <f t="shared" ca="1" si="7"/>
        <v>Female</v>
      </c>
      <c r="U29" s="1012" t="str">
        <f t="shared" ca="1" si="20"/>
        <v>Chaya</v>
      </c>
      <c r="V29" s="1012" t="str">
        <f t="shared" ca="1" si="20"/>
        <v>Thonnac</v>
      </c>
      <c r="W29" s="1012" t="str">
        <f t="shared" ca="1" si="9"/>
        <v>Male</v>
      </c>
      <c r="Y29" s="1012" t="str">
        <f t="shared" ca="1" si="21"/>
        <v>Shevarra</v>
      </c>
      <c r="Z29" s="1012" t="str">
        <f t="shared" ca="1" si="21"/>
        <v>Shotheri</v>
      </c>
      <c r="AA29" s="1012" t="str">
        <f t="shared" ca="1" si="11"/>
        <v>Female</v>
      </c>
      <c r="AB29" s="1012" t="str">
        <f t="shared" ca="1" si="22"/>
        <v>Vacquiel</v>
      </c>
      <c r="AC29" s="1012" t="str">
        <f t="shared" ca="1" si="22"/>
        <v>Phanna</v>
      </c>
      <c r="AD29" s="1012" t="str">
        <f t="shared" ca="1" si="13"/>
        <v>Female</v>
      </c>
      <c r="AF29" s="1012" t="str">
        <f t="shared" ca="1" si="23"/>
        <v>Eliana</v>
      </c>
      <c r="AG29" s="1012" t="str">
        <f t="shared" ca="1" si="23"/>
        <v>Wenric</v>
      </c>
      <c r="AH29" s="1012" t="str">
        <f t="shared" ca="1" si="15"/>
        <v>Female</v>
      </c>
    </row>
    <row r="30" spans="1:34">
      <c r="A30" s="1004">
        <v>27</v>
      </c>
      <c r="B30" s="1004" t="s">
        <v>21901</v>
      </c>
      <c r="G30" s="1012" t="str">
        <f t="shared" ca="1" si="16"/>
        <v>Billis</v>
      </c>
      <c r="H30" s="1012" t="str">
        <f t="shared" ca="1" si="16"/>
        <v>Etrich</v>
      </c>
      <c r="I30" s="1012" t="str">
        <f t="shared" ca="1" si="1"/>
        <v>Male</v>
      </c>
      <c r="K30" s="1012" t="str">
        <f t="shared" ca="1" si="17"/>
        <v>Shaldrissa</v>
      </c>
      <c r="L30" s="1012" t="str">
        <f t="shared" ca="1" si="17"/>
        <v>Faeryl</v>
      </c>
      <c r="M30" s="1012" t="str">
        <f t="shared" ca="1" si="3"/>
        <v>Male</v>
      </c>
      <c r="N30" s="1012" t="str">
        <f t="shared" ca="1" si="18"/>
        <v>Qora</v>
      </c>
      <c r="O30" s="1012" t="str">
        <f t="shared" ca="1" si="18"/>
        <v>Elgoth</v>
      </c>
      <c r="P30" s="1012" t="str">
        <f t="shared" ca="1" si="5"/>
        <v>Male</v>
      </c>
      <c r="R30" s="1012" t="str">
        <f t="shared" ca="1" si="19"/>
        <v>Gairlie</v>
      </c>
      <c r="S30" s="1012" t="str">
        <f t="shared" ca="1" si="19"/>
        <v>Chirranirr</v>
      </c>
      <c r="T30" s="1012" t="str">
        <f t="shared" ca="1" si="7"/>
        <v>Other</v>
      </c>
      <c r="U30" s="1012" t="str">
        <f t="shared" ca="1" si="20"/>
        <v>Daxsenca</v>
      </c>
      <c r="V30" s="1012" t="str">
        <f t="shared" ca="1" si="20"/>
        <v>Nalvyna</v>
      </c>
      <c r="W30" s="1012" t="str">
        <f t="shared" ca="1" si="9"/>
        <v>Male</v>
      </c>
      <c r="Y30" s="1012" t="str">
        <f t="shared" ca="1" si="21"/>
        <v>Glorindel</v>
      </c>
      <c r="Z30" s="1012" t="str">
        <f t="shared" ca="1" si="21"/>
        <v>Falken</v>
      </c>
      <c r="AA30" s="1012" t="str">
        <f t="shared" ca="1" si="11"/>
        <v>Male</v>
      </c>
      <c r="AB30" s="1012" t="str">
        <f t="shared" ca="1" si="22"/>
        <v>Janaldren</v>
      </c>
      <c r="AC30" s="1012" t="str">
        <f t="shared" ca="1" si="22"/>
        <v>Mareva</v>
      </c>
      <c r="AD30" s="1012" t="str">
        <f t="shared" ca="1" si="13"/>
        <v>Female</v>
      </c>
      <c r="AF30" s="1012" t="str">
        <f t="shared" ca="1" si="23"/>
        <v>Amusis</v>
      </c>
      <c r="AG30" s="1012" t="str">
        <f t="shared" ca="1" si="23"/>
        <v>Onnwal</v>
      </c>
      <c r="AH30" s="1012" t="str">
        <f t="shared" ca="1" si="15"/>
        <v>Male</v>
      </c>
    </row>
    <row r="31" spans="1:34">
      <c r="A31" s="1004">
        <v>28</v>
      </c>
      <c r="B31" s="1004" t="s">
        <v>21902</v>
      </c>
      <c r="G31" s="1012" t="str">
        <f t="shared" ca="1" si="16"/>
        <v>Kalavathi</v>
      </c>
      <c r="H31" s="1012" t="str">
        <f t="shared" ca="1" si="16"/>
        <v>Diallah</v>
      </c>
      <c r="I31" s="1012" t="str">
        <f t="shared" ca="1" si="1"/>
        <v>Male</v>
      </c>
      <c r="K31" s="1012" t="str">
        <f t="shared" ca="1" si="17"/>
        <v>Salmo</v>
      </c>
      <c r="L31" s="1012" t="str">
        <f t="shared" ca="1" si="17"/>
        <v>Blubara</v>
      </c>
      <c r="M31" s="1012" t="str">
        <f t="shared" ca="1" si="3"/>
        <v>Other</v>
      </c>
      <c r="N31" s="1012" t="str">
        <f t="shared" ca="1" si="18"/>
        <v>Rilindo</v>
      </c>
      <c r="O31" s="1012" t="str">
        <f t="shared" ca="1" si="18"/>
        <v>Murunay</v>
      </c>
      <c r="P31" s="1012" t="str">
        <f t="shared" ca="1" si="5"/>
        <v>Other</v>
      </c>
      <c r="R31" s="1012" t="str">
        <f t="shared" ca="1" si="19"/>
        <v>Cirdire</v>
      </c>
      <c r="S31" s="1012" t="str">
        <f t="shared" ca="1" si="19"/>
        <v>Dhaunae</v>
      </c>
      <c r="T31" s="1012" t="str">
        <f t="shared" ca="1" si="7"/>
        <v>Male</v>
      </c>
      <c r="U31" s="1012" t="str">
        <f t="shared" ca="1" si="20"/>
        <v>Izzali</v>
      </c>
      <c r="V31" s="1012" t="str">
        <f t="shared" ca="1" si="20"/>
        <v>Thuba</v>
      </c>
      <c r="W31" s="1012" t="str">
        <f t="shared" ca="1" si="9"/>
        <v>Female</v>
      </c>
      <c r="Y31" s="1012" t="str">
        <f t="shared" ca="1" si="21"/>
        <v>Khadiga</v>
      </c>
      <c r="Z31" s="1012" t="str">
        <f t="shared" ca="1" si="21"/>
        <v>Vekdan</v>
      </c>
      <c r="AA31" s="1012" t="str">
        <f t="shared" ca="1" si="11"/>
        <v>Male</v>
      </c>
      <c r="AB31" s="1012" t="str">
        <f t="shared" ca="1" si="22"/>
        <v>Tarathi</v>
      </c>
      <c r="AC31" s="1012" t="str">
        <f t="shared" ca="1" si="22"/>
        <v>Rurto</v>
      </c>
      <c r="AD31" s="1012" t="str">
        <f t="shared" ca="1" si="13"/>
        <v>Female</v>
      </c>
      <c r="AF31" s="1012" t="str">
        <f t="shared" ca="1" si="23"/>
        <v>Hammer</v>
      </c>
      <c r="AG31" s="1012" t="str">
        <f t="shared" ca="1" si="23"/>
        <v>Ondine</v>
      </c>
      <c r="AH31" s="1012" t="str">
        <f t="shared" ca="1" si="15"/>
        <v>Male</v>
      </c>
    </row>
    <row r="32" spans="1:34">
      <c r="A32" s="1004">
        <v>29</v>
      </c>
      <c r="B32" s="1004" t="s">
        <v>21903</v>
      </c>
      <c r="G32" s="1012" t="str">
        <f t="shared" ca="1" si="16"/>
        <v>Syllareta</v>
      </c>
      <c r="H32" s="1012" t="str">
        <f t="shared" ca="1" si="16"/>
        <v>Elone</v>
      </c>
      <c r="I32" s="1012" t="str">
        <f t="shared" ca="1" si="1"/>
        <v>Female</v>
      </c>
      <c r="K32" s="1012" t="str">
        <f t="shared" ca="1" si="17"/>
        <v>Millicent</v>
      </c>
      <c r="L32" s="1012" t="str">
        <f t="shared" ca="1" si="17"/>
        <v>Oghar</v>
      </c>
      <c r="M32" s="1012" t="str">
        <f t="shared" ca="1" si="3"/>
        <v>Male</v>
      </c>
      <c r="N32" s="1012" t="str">
        <f t="shared" ca="1" si="18"/>
        <v>Nahung</v>
      </c>
      <c r="O32" s="1012" t="str">
        <f t="shared" ca="1" si="18"/>
        <v>Jemyr</v>
      </c>
      <c r="P32" s="1012" t="str">
        <f t="shared" ca="1" si="5"/>
        <v>Female</v>
      </c>
      <c r="R32" s="1012" t="str">
        <f t="shared" ca="1" si="19"/>
        <v>Kemer</v>
      </c>
      <c r="S32" s="1012" t="str">
        <f t="shared" ca="1" si="19"/>
        <v>Witan</v>
      </c>
      <c r="T32" s="1012" t="str">
        <f t="shared" ca="1" si="7"/>
        <v>Female</v>
      </c>
      <c r="U32" s="1012" t="str">
        <f t="shared" ca="1" si="20"/>
        <v>Ristlos</v>
      </c>
      <c r="V32" s="1012" t="str">
        <f t="shared" ca="1" si="20"/>
        <v>Faxxon</v>
      </c>
      <c r="W32" s="1012" t="str">
        <f t="shared" ca="1" si="9"/>
        <v>Male</v>
      </c>
      <c r="Y32" s="1012" t="str">
        <f t="shared" ca="1" si="21"/>
        <v>Kesia</v>
      </c>
      <c r="Z32" s="1012" t="str">
        <f t="shared" ca="1" si="21"/>
        <v>Darvel</v>
      </c>
      <c r="AA32" s="1012" t="str">
        <f t="shared" ca="1" si="11"/>
        <v>Male</v>
      </c>
      <c r="AB32" s="1012" t="str">
        <f t="shared" ca="1" si="22"/>
        <v>Karesh</v>
      </c>
      <c r="AC32" s="1012" t="str">
        <f t="shared" ca="1" si="22"/>
        <v>Jalun</v>
      </c>
      <c r="AD32" s="1012" t="str">
        <f t="shared" ca="1" si="13"/>
        <v>Male</v>
      </c>
      <c r="AF32" s="1012" t="str">
        <f t="shared" ca="1" si="23"/>
        <v>Senath</v>
      </c>
      <c r="AG32" s="1012" t="str">
        <f t="shared" ca="1" si="23"/>
        <v>Jilith</v>
      </c>
      <c r="AH32" s="1012" t="str">
        <f t="shared" ca="1" si="15"/>
        <v>Male</v>
      </c>
    </row>
    <row r="33" spans="1:34">
      <c r="A33" s="1004">
        <v>30</v>
      </c>
      <c r="B33" s="1004" t="s">
        <v>21904</v>
      </c>
      <c r="G33" s="1012" t="str">
        <f t="shared" ca="1" si="16"/>
        <v>Malchus</v>
      </c>
      <c r="H33" s="1012" t="str">
        <f t="shared" ca="1" si="16"/>
        <v>Solan</v>
      </c>
      <c r="I33" s="1012" t="str">
        <f t="shared" ca="1" si="1"/>
        <v>Female</v>
      </c>
      <c r="K33" s="1012" t="str">
        <f t="shared" ca="1" si="17"/>
        <v>Yefar</v>
      </c>
      <c r="L33" s="1012" t="str">
        <f t="shared" ca="1" si="17"/>
        <v>Nezzin</v>
      </c>
      <c r="M33" s="1012" t="str">
        <f t="shared" ca="1" si="3"/>
        <v>Female</v>
      </c>
      <c r="N33" s="1012" t="str">
        <f t="shared" ca="1" si="18"/>
        <v>Richheart</v>
      </c>
      <c r="O33" s="1012" t="str">
        <f t="shared" ca="1" si="18"/>
        <v>Dancil</v>
      </c>
      <c r="P33" s="1012" t="str">
        <f t="shared" ca="1" si="5"/>
        <v>Female</v>
      </c>
      <c r="R33" s="1012" t="str">
        <f t="shared" ca="1" si="19"/>
        <v>Briah</v>
      </c>
      <c r="S33" s="1012" t="str">
        <f t="shared" ca="1" si="19"/>
        <v>Niobe</v>
      </c>
      <c r="T33" s="1012" t="str">
        <f t="shared" ca="1" si="7"/>
        <v>Male</v>
      </c>
      <c r="U33" s="1012" t="str">
        <f t="shared" ca="1" si="20"/>
        <v>Deidamia</v>
      </c>
      <c r="V33" s="1012" t="str">
        <f t="shared" ca="1" si="20"/>
        <v>Basham</v>
      </c>
      <c r="W33" s="1012" t="str">
        <f t="shared" ca="1" si="9"/>
        <v>Male</v>
      </c>
      <c r="Y33" s="1012" t="str">
        <f t="shared" ca="1" si="21"/>
        <v>Quaji</v>
      </c>
      <c r="Z33" s="1012" t="str">
        <f t="shared" ca="1" si="21"/>
        <v>Plemena</v>
      </c>
      <c r="AA33" s="1012" t="str">
        <f t="shared" ca="1" si="11"/>
        <v>Female</v>
      </c>
      <c r="AB33" s="1012" t="str">
        <f t="shared" ca="1" si="22"/>
        <v>Tano</v>
      </c>
      <c r="AC33" s="1012" t="str">
        <f t="shared" ca="1" si="22"/>
        <v>Dervich</v>
      </c>
      <c r="AD33" s="1012" t="str">
        <f t="shared" ca="1" si="13"/>
        <v>Female</v>
      </c>
      <c r="AF33" s="1012" t="str">
        <f t="shared" ca="1" si="23"/>
        <v>Garvidala</v>
      </c>
      <c r="AG33" s="1012" t="str">
        <f t="shared" ca="1" si="23"/>
        <v>Hiyal</v>
      </c>
      <c r="AH33" s="1012" t="str">
        <f t="shared" ca="1" si="15"/>
        <v>Male</v>
      </c>
    </row>
    <row r="34" spans="1:34">
      <c r="A34" s="1004">
        <v>31</v>
      </c>
      <c r="B34" s="1004" t="s">
        <v>21905</v>
      </c>
      <c r="G34" s="1012" t="str">
        <f t="shared" ca="1" si="16"/>
        <v>Matej</v>
      </c>
      <c r="H34" s="1012" t="str">
        <f t="shared" ca="1" si="16"/>
        <v>Meiana</v>
      </c>
      <c r="I34" s="1012" t="str">
        <f t="shared" ca="1" si="1"/>
        <v>Male</v>
      </c>
      <c r="K34" s="1012" t="str">
        <f t="shared" ca="1" si="17"/>
        <v>Sharmana</v>
      </c>
      <c r="L34" s="1012" t="str">
        <f t="shared" ca="1" si="17"/>
        <v>Yenka</v>
      </c>
      <c r="M34" s="1012" t="str">
        <f t="shared" ca="1" si="3"/>
        <v>Male</v>
      </c>
      <c r="N34" s="1012" t="str">
        <f t="shared" ca="1" si="18"/>
        <v>Nekhera</v>
      </c>
      <c r="O34" s="1012" t="str">
        <f t="shared" ca="1" si="18"/>
        <v>Calence</v>
      </c>
      <c r="P34" s="1012" t="str">
        <f t="shared" ca="1" si="5"/>
        <v>Female</v>
      </c>
      <c r="R34" s="1012" t="str">
        <f t="shared" ca="1" si="19"/>
        <v>Bomsteen</v>
      </c>
      <c r="S34" s="1012" t="str">
        <f t="shared" ca="1" si="19"/>
        <v>Eldath</v>
      </c>
      <c r="T34" s="1012" t="str">
        <f t="shared" ca="1" si="7"/>
        <v>Other</v>
      </c>
      <c r="U34" s="1012" t="str">
        <f t="shared" ca="1" si="20"/>
        <v>Palossar</v>
      </c>
      <c r="V34" s="1012" t="str">
        <f t="shared" ca="1" si="20"/>
        <v>Gozal</v>
      </c>
      <c r="W34" s="1012" t="str">
        <f t="shared" ca="1" si="9"/>
        <v>Male</v>
      </c>
      <c r="Y34" s="1012" t="str">
        <f t="shared" ca="1" si="21"/>
        <v>Sazo</v>
      </c>
      <c r="Z34" s="1012" t="str">
        <f t="shared" ca="1" si="21"/>
        <v>Gaedynn</v>
      </c>
      <c r="AA34" s="1012" t="str">
        <f t="shared" ca="1" si="11"/>
        <v>Female</v>
      </c>
      <c r="AB34" s="1012" t="str">
        <f t="shared" ca="1" si="22"/>
        <v>Catharadomu</v>
      </c>
      <c r="AC34" s="1012" t="str">
        <f t="shared" ca="1" si="22"/>
        <v>Chalon</v>
      </c>
      <c r="AD34" s="1012" t="str">
        <f t="shared" ca="1" si="13"/>
        <v>Male</v>
      </c>
      <c r="AF34" s="1012" t="str">
        <f t="shared" ca="1" si="23"/>
        <v>Marinell</v>
      </c>
      <c r="AG34" s="1012" t="str">
        <f t="shared" ca="1" si="23"/>
        <v>Anselm</v>
      </c>
      <c r="AH34" s="1012" t="str">
        <f t="shared" ca="1" si="15"/>
        <v>Male</v>
      </c>
    </row>
    <row r="35" spans="1:34">
      <c r="A35" s="1004">
        <v>32</v>
      </c>
      <c r="B35" s="1004" t="s">
        <v>21906</v>
      </c>
      <c r="G35" s="1012" t="str">
        <f t="shared" ca="1" si="16"/>
        <v>Jakaya</v>
      </c>
      <c r="H35" s="1012" t="str">
        <f t="shared" ca="1" si="16"/>
        <v>Seterlu</v>
      </c>
      <c r="I35" s="1012" t="str">
        <f t="shared" ca="1" si="1"/>
        <v>Male</v>
      </c>
      <c r="K35" s="1012" t="str">
        <f t="shared" ca="1" si="17"/>
        <v>Fairese</v>
      </c>
      <c r="L35" s="1012" t="str">
        <f t="shared" ca="1" si="17"/>
        <v>Glindir</v>
      </c>
      <c r="M35" s="1012" t="str">
        <f t="shared" ca="1" si="3"/>
        <v>Female</v>
      </c>
      <c r="N35" s="1012" t="str">
        <f t="shared" ca="1" si="18"/>
        <v>Worch</v>
      </c>
      <c r="O35" s="1012" t="str">
        <f t="shared" ca="1" si="18"/>
        <v>Immizel</v>
      </c>
      <c r="P35" s="1012" t="str">
        <f t="shared" ca="1" si="5"/>
        <v>Male</v>
      </c>
      <c r="R35" s="1012" t="str">
        <f t="shared" ca="1" si="19"/>
        <v>Esheen</v>
      </c>
      <c r="S35" s="1012" t="str">
        <f t="shared" ca="1" si="19"/>
        <v>Usoa</v>
      </c>
      <c r="T35" s="1012" t="str">
        <f t="shared" ca="1" si="7"/>
        <v>Female</v>
      </c>
      <c r="U35" s="1012" t="str">
        <f t="shared" ca="1" si="20"/>
        <v>E’zolva</v>
      </c>
      <c r="V35" s="1012" t="str">
        <f t="shared" ca="1" si="20"/>
        <v>Caffery</v>
      </c>
      <c r="W35" s="1012" t="str">
        <f t="shared" ca="1" si="9"/>
        <v>Other</v>
      </c>
      <c r="Y35" s="1012" t="str">
        <f t="shared" ca="1" si="21"/>
        <v>Dalanis</v>
      </c>
      <c r="Z35" s="1012" t="str">
        <f t="shared" ca="1" si="21"/>
        <v>Rauthgog</v>
      </c>
      <c r="AA35" s="1012" t="str">
        <f t="shared" ca="1" si="11"/>
        <v>Female</v>
      </c>
      <c r="AB35" s="1012" t="str">
        <f t="shared" ca="1" si="22"/>
        <v>Odric</v>
      </c>
      <c r="AC35" s="1012" t="str">
        <f t="shared" ca="1" si="22"/>
        <v>Elnora</v>
      </c>
      <c r="AD35" s="1012" t="str">
        <f t="shared" ca="1" si="13"/>
        <v>Female</v>
      </c>
      <c r="AF35" s="1012" t="str">
        <f t="shared" ca="1" si="23"/>
        <v>Braethri</v>
      </c>
      <c r="AG35" s="1012" t="str">
        <f t="shared" ca="1" si="23"/>
        <v>Parlamar</v>
      </c>
      <c r="AH35" s="1012" t="str">
        <f t="shared" ca="1" si="15"/>
        <v>Female</v>
      </c>
    </row>
    <row r="36" spans="1:34">
      <c r="A36" s="1004">
        <v>33</v>
      </c>
      <c r="B36" s="1004" t="s">
        <v>21907</v>
      </c>
      <c r="G36" s="1012" t="str">
        <f t="shared" ca="1" si="16"/>
        <v>Perzo</v>
      </c>
      <c r="H36" s="1012" t="str">
        <f t="shared" ca="1" si="16"/>
        <v>Yuzo</v>
      </c>
      <c r="I36" s="1012" t="str">
        <f t="shared" ca="1" si="1"/>
        <v>Male</v>
      </c>
      <c r="K36" s="1012" t="str">
        <f t="shared" ca="1" si="17"/>
        <v>Arslan</v>
      </c>
      <c r="L36" s="1012" t="str">
        <f t="shared" ca="1" si="17"/>
        <v>Arbolyte</v>
      </c>
      <c r="M36" s="1012" t="str">
        <f t="shared" ca="1" si="3"/>
        <v>Male</v>
      </c>
      <c r="N36" s="1012" t="str">
        <f t="shared" ca="1" si="18"/>
        <v>Thedaric</v>
      </c>
      <c r="O36" s="1012" t="str">
        <f t="shared" ca="1" si="18"/>
        <v>Kerian</v>
      </c>
      <c r="P36" s="1012" t="str">
        <f t="shared" ca="1" si="5"/>
        <v>Male</v>
      </c>
      <c r="R36" s="1012" t="str">
        <f t="shared" ca="1" si="19"/>
        <v>Unanthee</v>
      </c>
      <c r="S36" s="1012" t="str">
        <f t="shared" ca="1" si="19"/>
        <v>Silverfin</v>
      </c>
      <c r="T36" s="1012" t="str">
        <f t="shared" ca="1" si="7"/>
        <v>Female</v>
      </c>
      <c r="U36" s="1012" t="str">
        <f t="shared" ca="1" si="20"/>
        <v>Entian</v>
      </c>
      <c r="V36" s="1012" t="str">
        <f t="shared" ca="1" si="20"/>
        <v>Morvik</v>
      </c>
      <c r="W36" s="1012" t="str">
        <f t="shared" ca="1" si="9"/>
        <v>Female</v>
      </c>
      <c r="Y36" s="1012" t="str">
        <f t="shared" ca="1" si="21"/>
        <v>Vence</v>
      </c>
      <c r="Z36" s="1012" t="str">
        <f t="shared" ca="1" si="21"/>
        <v>Sydri</v>
      </c>
      <c r="AA36" s="1012" t="str">
        <f t="shared" ca="1" si="11"/>
        <v>Female</v>
      </c>
      <c r="AB36" s="1012" t="str">
        <f t="shared" ca="1" si="22"/>
        <v>Dustshout</v>
      </c>
      <c r="AC36" s="1012" t="str">
        <f t="shared" ca="1" si="22"/>
        <v>Thaddeaus</v>
      </c>
      <c r="AD36" s="1012" t="str">
        <f t="shared" ca="1" si="13"/>
        <v>Female</v>
      </c>
      <c r="AF36" s="1012" t="str">
        <f t="shared" ca="1" si="23"/>
        <v>Usiisha</v>
      </c>
      <c r="AG36" s="1012" t="str">
        <f t="shared" ca="1" si="23"/>
        <v>Saidi</v>
      </c>
      <c r="AH36" s="1012" t="str">
        <f t="shared" ca="1" si="15"/>
        <v>Female</v>
      </c>
    </row>
    <row r="37" spans="1:34">
      <c r="A37" s="1004">
        <v>34</v>
      </c>
      <c r="B37" s="1004" t="s">
        <v>21908</v>
      </c>
      <c r="G37" s="1012" t="str">
        <f t="shared" ca="1" si="16"/>
        <v>Hagrion</v>
      </c>
      <c r="H37" s="1012" t="str">
        <f t="shared" ca="1" si="16"/>
        <v>Lorelei</v>
      </c>
      <c r="I37" s="1012" t="str">
        <f t="shared" ca="1" si="1"/>
        <v>Male</v>
      </c>
      <c r="K37" s="1012" t="str">
        <f t="shared" ca="1" si="17"/>
        <v>Taurua</v>
      </c>
      <c r="L37" s="1012" t="str">
        <f t="shared" ca="1" si="17"/>
        <v>Baird</v>
      </c>
      <c r="M37" s="1012" t="str">
        <f t="shared" ca="1" si="3"/>
        <v>Male</v>
      </c>
      <c r="N37" s="1012" t="str">
        <f t="shared" ca="1" si="18"/>
        <v>Hadden</v>
      </c>
      <c r="O37" s="1012" t="str">
        <f t="shared" ca="1" si="18"/>
        <v>Thulmarra</v>
      </c>
      <c r="P37" s="1012" t="str">
        <f t="shared" ca="1" si="5"/>
        <v>Female</v>
      </c>
      <c r="R37" s="1012" t="str">
        <f t="shared" ca="1" si="19"/>
        <v>Tanika</v>
      </c>
      <c r="S37" s="1012" t="str">
        <f t="shared" ca="1" si="19"/>
        <v>Ranjaka</v>
      </c>
      <c r="T37" s="1012" t="str">
        <f t="shared" ca="1" si="7"/>
        <v>Male</v>
      </c>
      <c r="U37" s="1012" t="str">
        <f t="shared" ca="1" si="20"/>
        <v>Pron</v>
      </c>
      <c r="V37" s="1012" t="str">
        <f t="shared" ca="1" si="20"/>
        <v>Nefaratus</v>
      </c>
      <c r="W37" s="1012" t="str">
        <f t="shared" ca="1" si="9"/>
        <v>Other</v>
      </c>
      <c r="Y37" s="1012" t="str">
        <f t="shared" ca="1" si="21"/>
        <v>Lasla</v>
      </c>
      <c r="Z37" s="1012" t="str">
        <f t="shared" ca="1" si="21"/>
        <v>Bellario</v>
      </c>
      <c r="AA37" s="1012" t="str">
        <f t="shared" ca="1" si="11"/>
        <v>Male</v>
      </c>
      <c r="AB37" s="1012" t="str">
        <f t="shared" ca="1" si="22"/>
        <v>Vyrania</v>
      </c>
      <c r="AC37" s="1012" t="str">
        <f t="shared" ca="1" si="22"/>
        <v>Voleta</v>
      </c>
      <c r="AD37" s="1012" t="str">
        <f t="shared" ca="1" si="13"/>
        <v>Female</v>
      </c>
      <c r="AF37" s="1012" t="str">
        <f t="shared" ca="1" si="23"/>
        <v>Quadri</v>
      </c>
      <c r="AG37" s="1012" t="str">
        <f t="shared" ca="1" si="23"/>
        <v>Thorsdottir</v>
      </c>
      <c r="AH37" s="1012" t="str">
        <f t="shared" ca="1" si="15"/>
        <v>Female</v>
      </c>
    </row>
    <row r="38" spans="1:34">
      <c r="A38" s="1004">
        <v>35</v>
      </c>
      <c r="B38" s="1004" t="s">
        <v>21909</v>
      </c>
      <c r="G38" s="1012" t="str">
        <f t="shared" ca="1" si="16"/>
        <v>Tethbec</v>
      </c>
      <c r="H38" s="1012" t="str">
        <f t="shared" ca="1" si="16"/>
        <v>Auden</v>
      </c>
      <c r="I38" s="1012" t="str">
        <f t="shared" ca="1" si="1"/>
        <v>Male</v>
      </c>
      <c r="K38" s="1012" t="str">
        <f t="shared" ca="1" si="17"/>
        <v>Hukir</v>
      </c>
      <c r="L38" s="1012" t="str">
        <f t="shared" ca="1" si="17"/>
        <v>Enger</v>
      </c>
      <c r="M38" s="1012" t="str">
        <f t="shared" ca="1" si="3"/>
        <v>Female</v>
      </c>
      <c r="N38" s="1012" t="str">
        <f t="shared" ca="1" si="18"/>
        <v>Etain</v>
      </c>
      <c r="O38" s="1012" t="str">
        <f t="shared" ca="1" si="18"/>
        <v>Pitarja</v>
      </c>
      <c r="P38" s="1012" t="str">
        <f t="shared" ca="1" si="5"/>
        <v>Male</v>
      </c>
      <c r="R38" s="1012" t="str">
        <f t="shared" ca="1" si="19"/>
        <v>Hiro</v>
      </c>
      <c r="S38" s="1012" t="str">
        <f t="shared" ca="1" si="19"/>
        <v>Dacia</v>
      </c>
      <c r="T38" s="1012" t="str">
        <f t="shared" ca="1" si="7"/>
        <v>Female</v>
      </c>
      <c r="U38" s="1012" t="str">
        <f t="shared" ca="1" si="20"/>
        <v>Wicklow</v>
      </c>
      <c r="V38" s="1012" t="str">
        <f t="shared" ca="1" si="20"/>
        <v>Irik</v>
      </c>
      <c r="W38" s="1012" t="str">
        <f t="shared" ca="1" si="9"/>
        <v>Female</v>
      </c>
      <c r="Y38" s="1012" t="str">
        <f t="shared" ca="1" si="21"/>
        <v>Thamin</v>
      </c>
      <c r="Z38" s="1012" t="str">
        <f t="shared" ca="1" si="21"/>
        <v>Enelana</v>
      </c>
      <c r="AA38" s="1012" t="str">
        <f t="shared" ca="1" si="11"/>
        <v>Male</v>
      </c>
      <c r="AB38" s="1012" t="str">
        <f t="shared" ca="1" si="22"/>
        <v>Sythaeryn</v>
      </c>
      <c r="AC38" s="1012" t="str">
        <f t="shared" ca="1" si="22"/>
        <v>Hereiti</v>
      </c>
      <c r="AD38" s="1012" t="str">
        <f t="shared" ca="1" si="13"/>
        <v>Female</v>
      </c>
      <c r="AF38" s="1012" t="str">
        <f t="shared" ca="1" si="23"/>
        <v>Caecil</v>
      </c>
      <c r="AG38" s="1012" t="str">
        <f t="shared" ca="1" si="23"/>
        <v>Ourgath</v>
      </c>
      <c r="AH38" s="1012" t="str">
        <f t="shared" ca="1" si="15"/>
        <v>Female</v>
      </c>
    </row>
    <row r="39" spans="1:34">
      <c r="A39" s="1004">
        <v>36</v>
      </c>
      <c r="B39" s="1004" t="s">
        <v>21910</v>
      </c>
      <c r="G39" s="1012" t="str">
        <f t="shared" ca="1" si="16"/>
        <v>Nirinath</v>
      </c>
      <c r="H39" s="1012" t="str">
        <f t="shared" ca="1" si="16"/>
        <v>Yash</v>
      </c>
      <c r="I39" s="1012" t="str">
        <f t="shared" ca="1" si="1"/>
        <v>Other</v>
      </c>
      <c r="K39" s="1012" t="str">
        <f t="shared" ca="1" si="17"/>
        <v>Eliora</v>
      </c>
      <c r="L39" s="1012" t="str">
        <f t="shared" ca="1" si="17"/>
        <v>Yusmena</v>
      </c>
      <c r="M39" s="1012" t="str">
        <f t="shared" ca="1" si="3"/>
        <v>Female</v>
      </c>
      <c r="N39" s="1012" t="str">
        <f t="shared" ca="1" si="18"/>
        <v>Zambi</v>
      </c>
      <c r="O39" s="1012" t="str">
        <f t="shared" ca="1" si="18"/>
        <v>Odo</v>
      </c>
      <c r="P39" s="1012" t="str">
        <f t="shared" ca="1" si="5"/>
        <v>Female</v>
      </c>
      <c r="R39" s="1012" t="str">
        <f t="shared" ca="1" si="19"/>
        <v>Glórendil</v>
      </c>
      <c r="S39" s="1012" t="str">
        <f t="shared" ca="1" si="19"/>
        <v>Gaben</v>
      </c>
      <c r="T39" s="1012" t="str">
        <f t="shared" ca="1" si="7"/>
        <v>Female</v>
      </c>
      <c r="U39" s="1012" t="str">
        <f t="shared" ca="1" si="20"/>
        <v>Keelia</v>
      </c>
      <c r="V39" s="1012" t="str">
        <f t="shared" ca="1" si="20"/>
        <v>Damara</v>
      </c>
      <c r="W39" s="1012" t="str">
        <f t="shared" ca="1" si="9"/>
        <v>Female</v>
      </c>
      <c r="Y39" s="1012" t="str">
        <f t="shared" ca="1" si="21"/>
        <v>Rortos</v>
      </c>
      <c r="Z39" s="1012" t="str">
        <f t="shared" ca="1" si="21"/>
        <v>Melkonis</v>
      </c>
      <c r="AA39" s="1012" t="str">
        <f t="shared" ca="1" si="11"/>
        <v>Female</v>
      </c>
      <c r="AB39" s="1012" t="str">
        <f t="shared" ca="1" si="22"/>
        <v>Segai</v>
      </c>
      <c r="AC39" s="1012" t="str">
        <f t="shared" ca="1" si="22"/>
        <v>Raevich</v>
      </c>
      <c r="AD39" s="1012" t="str">
        <f t="shared" ca="1" si="13"/>
        <v>Other</v>
      </c>
      <c r="AF39" s="1012" t="str">
        <f t="shared" ca="1" si="23"/>
        <v>D’Avonni</v>
      </c>
      <c r="AG39" s="1012" t="str">
        <f t="shared" ca="1" si="23"/>
        <v>Sarevok</v>
      </c>
      <c r="AH39" s="1012" t="str">
        <f t="shared" ca="1" si="15"/>
        <v>Female</v>
      </c>
    </row>
    <row r="40" spans="1:34">
      <c r="A40" s="1004">
        <v>37</v>
      </c>
      <c r="B40" s="1004" t="s">
        <v>21911</v>
      </c>
      <c r="G40" s="1012" t="str">
        <f t="shared" ca="1" si="16"/>
        <v>Calekoth</v>
      </c>
      <c r="H40" s="1012" t="str">
        <f t="shared" ca="1" si="16"/>
        <v>Zvolen</v>
      </c>
      <c r="I40" s="1012" t="str">
        <f t="shared" ca="1" si="1"/>
        <v>Female</v>
      </c>
      <c r="K40" s="1012" t="str">
        <f t="shared" ca="1" si="17"/>
        <v>Daimos</v>
      </c>
      <c r="L40" s="1012" t="str">
        <f t="shared" ca="1" si="17"/>
        <v>Cather</v>
      </c>
      <c r="M40" s="1012" t="str">
        <f t="shared" ca="1" si="3"/>
        <v>Female</v>
      </c>
      <c r="N40" s="1012" t="str">
        <f t="shared" ca="1" si="18"/>
        <v>Baruk</v>
      </c>
      <c r="O40" s="1012" t="str">
        <f t="shared" ca="1" si="18"/>
        <v>Enollar</v>
      </c>
      <c r="P40" s="1012" t="str">
        <f t="shared" ca="1" si="5"/>
        <v>Male</v>
      </c>
      <c r="R40" s="1012" t="str">
        <f t="shared" ca="1" si="19"/>
        <v>Rismin</v>
      </c>
      <c r="S40" s="1012" t="str">
        <f t="shared" ca="1" si="19"/>
        <v>Raftmite</v>
      </c>
      <c r="T40" s="1012" t="str">
        <f t="shared" ca="1" si="7"/>
        <v>Male</v>
      </c>
      <c r="U40" s="1012" t="str">
        <f t="shared" ca="1" si="20"/>
        <v>Leotitia</v>
      </c>
      <c r="V40" s="1012" t="str">
        <f t="shared" ca="1" si="20"/>
        <v>Narya</v>
      </c>
      <c r="W40" s="1012" t="str">
        <f t="shared" ca="1" si="9"/>
        <v>Male</v>
      </c>
      <c r="Y40" s="1012" t="str">
        <f t="shared" ca="1" si="21"/>
        <v>Sowki</v>
      </c>
      <c r="Z40" s="1012" t="str">
        <f t="shared" ca="1" si="21"/>
        <v>Nobruzzal</v>
      </c>
      <c r="AA40" s="1012" t="str">
        <f t="shared" ca="1" si="11"/>
        <v>Female</v>
      </c>
      <c r="AB40" s="1012" t="str">
        <f t="shared" ca="1" si="22"/>
        <v>Gelmir</v>
      </c>
      <c r="AC40" s="1012" t="str">
        <f t="shared" ca="1" si="22"/>
        <v>Tomek</v>
      </c>
      <c r="AD40" s="1012" t="str">
        <f t="shared" ca="1" si="13"/>
        <v>Female</v>
      </c>
      <c r="AF40" s="1012" t="str">
        <f t="shared" ca="1" si="23"/>
        <v>Yasmin</v>
      </c>
      <c r="AG40" s="1012" t="str">
        <f t="shared" ca="1" si="23"/>
        <v>Menelaus</v>
      </c>
      <c r="AH40" s="1012" t="str">
        <f t="shared" ca="1" si="15"/>
        <v>Male</v>
      </c>
    </row>
    <row r="41" spans="1:34">
      <c r="A41" s="1004">
        <v>38</v>
      </c>
      <c r="B41" s="1004" t="s">
        <v>21912</v>
      </c>
      <c r="G41" s="1012" t="str">
        <f t="shared" ca="1" si="16"/>
        <v>Hoanui</v>
      </c>
      <c r="H41" s="1012" t="str">
        <f t="shared" ca="1" si="16"/>
        <v>Irdathin</v>
      </c>
      <c r="I41" s="1012" t="str">
        <f t="shared" ca="1" si="1"/>
        <v>Male</v>
      </c>
      <c r="K41" s="1012" t="str">
        <f t="shared" ca="1" si="17"/>
        <v>Rybrin</v>
      </c>
      <c r="L41" s="1012" t="str">
        <f t="shared" ca="1" si="17"/>
        <v>Delquiff</v>
      </c>
      <c r="M41" s="1012" t="str">
        <f t="shared" ca="1" si="3"/>
        <v>Female</v>
      </c>
      <c r="N41" s="1012" t="str">
        <f t="shared" ca="1" si="18"/>
        <v>Feramuz</v>
      </c>
      <c r="O41" s="1012" t="str">
        <f t="shared" ca="1" si="18"/>
        <v>Noostoron.</v>
      </c>
      <c r="P41" s="1012" t="str">
        <f t="shared" ca="1" si="5"/>
        <v>Male</v>
      </c>
      <c r="R41" s="1012" t="str">
        <f t="shared" ca="1" si="19"/>
        <v>Erisan</v>
      </c>
      <c r="S41" s="1012" t="str">
        <f t="shared" ca="1" si="19"/>
        <v>Moea</v>
      </c>
      <c r="T41" s="1012" t="str">
        <f t="shared" ca="1" si="7"/>
        <v>Other</v>
      </c>
      <c r="U41" s="1012" t="str">
        <f t="shared" ca="1" si="20"/>
        <v>Nimah</v>
      </c>
      <c r="V41" s="1012" t="str">
        <f t="shared" ca="1" si="20"/>
        <v>Rahni</v>
      </c>
      <c r="W41" s="1012" t="str">
        <f t="shared" ca="1" si="9"/>
        <v>Male</v>
      </c>
      <c r="Y41" s="1012" t="str">
        <f t="shared" ca="1" si="21"/>
        <v>Bunag</v>
      </c>
      <c r="Z41" s="1012" t="str">
        <f t="shared" ca="1" si="21"/>
        <v>Malenfant</v>
      </c>
      <c r="AA41" s="1012" t="str">
        <f t="shared" ca="1" si="11"/>
        <v>Female</v>
      </c>
      <c r="AB41" s="1012" t="str">
        <f t="shared" ca="1" si="22"/>
        <v>Zordral</v>
      </c>
      <c r="AC41" s="1012" t="str">
        <f t="shared" ca="1" si="22"/>
        <v>Amphissa</v>
      </c>
      <c r="AD41" s="1012" t="str">
        <f t="shared" ca="1" si="13"/>
        <v>Male</v>
      </c>
      <c r="AF41" s="1012" t="str">
        <f t="shared" ca="1" si="23"/>
        <v>Edlyn</v>
      </c>
      <c r="AG41" s="1012" t="str">
        <f t="shared" ca="1" si="23"/>
        <v>Nashira</v>
      </c>
      <c r="AH41" s="1012" t="str">
        <f t="shared" ca="1" si="15"/>
        <v>Female</v>
      </c>
    </row>
    <row r="42" spans="1:34">
      <c r="A42" s="1004">
        <v>39</v>
      </c>
      <c r="B42" s="1004" t="s">
        <v>21913</v>
      </c>
      <c r="G42" s="1012" t="str">
        <f t="shared" ca="1" si="16"/>
        <v>Halina</v>
      </c>
      <c r="H42" s="1012" t="str">
        <f t="shared" ca="1" si="16"/>
        <v>Elayen</v>
      </c>
      <c r="I42" s="1012" t="str">
        <f t="shared" ca="1" si="1"/>
        <v>Female</v>
      </c>
      <c r="K42" s="1012" t="str">
        <f t="shared" ca="1" si="17"/>
        <v>Bethurel</v>
      </c>
      <c r="L42" s="1012" t="str">
        <f t="shared" ca="1" si="17"/>
        <v>Norenna</v>
      </c>
      <c r="M42" s="1012" t="str">
        <f t="shared" ca="1" si="3"/>
        <v>Female</v>
      </c>
      <c r="N42" s="1012" t="str">
        <f t="shared" ca="1" si="18"/>
        <v>Odrovir</v>
      </c>
      <c r="O42" s="1012" t="str">
        <f t="shared" ca="1" si="18"/>
        <v>Rasour</v>
      </c>
      <c r="P42" s="1012" t="str">
        <f t="shared" ca="1" si="5"/>
        <v>Female</v>
      </c>
      <c r="R42" s="1012" t="str">
        <f t="shared" ca="1" si="19"/>
        <v>Elazar</v>
      </c>
      <c r="S42" s="1012" t="str">
        <f t="shared" ca="1" si="19"/>
        <v>Fredland</v>
      </c>
      <c r="T42" s="1012" t="str">
        <f t="shared" ca="1" si="7"/>
        <v>Female</v>
      </c>
      <c r="U42" s="1012" t="str">
        <f t="shared" ca="1" si="20"/>
        <v>Nurul</v>
      </c>
      <c r="V42" s="1012" t="str">
        <f t="shared" ca="1" si="20"/>
        <v>Pith</v>
      </c>
      <c r="W42" s="1012" t="str">
        <f t="shared" ca="1" si="9"/>
        <v>Male</v>
      </c>
      <c r="Y42" s="1012" t="str">
        <f t="shared" ca="1" si="21"/>
        <v>Ilurende</v>
      </c>
      <c r="Z42" s="1012" t="str">
        <f t="shared" ca="1" si="21"/>
        <v>Jovica</v>
      </c>
      <c r="AA42" s="1012" t="str">
        <f t="shared" ca="1" si="11"/>
        <v>Male</v>
      </c>
      <c r="AB42" s="1012" t="str">
        <f t="shared" ca="1" si="22"/>
        <v>Tendolle</v>
      </c>
      <c r="AC42" s="1012" t="str">
        <f t="shared" ca="1" si="22"/>
        <v>Meherio</v>
      </c>
      <c r="AD42" s="1012" t="str">
        <f t="shared" ca="1" si="13"/>
        <v>Male</v>
      </c>
      <c r="AF42" s="1012" t="str">
        <f t="shared" ca="1" si="23"/>
        <v>Oathslayer</v>
      </c>
      <c r="AG42" s="1012" t="str">
        <f t="shared" ca="1" si="23"/>
        <v>Fendar</v>
      </c>
      <c r="AH42" s="1012" t="str">
        <f t="shared" ca="1" si="15"/>
        <v>Male</v>
      </c>
    </row>
    <row r="43" spans="1:34">
      <c r="A43" s="1004">
        <v>40</v>
      </c>
      <c r="B43" s="1004" t="s">
        <v>21914</v>
      </c>
      <c r="G43" s="1012" t="str">
        <f t="shared" ca="1" si="16"/>
        <v>Failona</v>
      </c>
      <c r="H43" s="1012" t="str">
        <f t="shared" ca="1" si="16"/>
        <v>Undiok</v>
      </c>
      <c r="I43" s="1012" t="str">
        <f t="shared" ca="1" si="1"/>
        <v>Female</v>
      </c>
      <c r="K43" s="1012" t="str">
        <f t="shared" ca="1" si="17"/>
        <v>Elturel</v>
      </c>
      <c r="L43" s="1012" t="str">
        <f t="shared" ca="1" si="17"/>
        <v>Sebastiana</v>
      </c>
      <c r="M43" s="1012" t="str">
        <f t="shared" ca="1" si="3"/>
        <v>Male</v>
      </c>
      <c r="N43" s="1012" t="str">
        <f t="shared" ca="1" si="18"/>
        <v>Gytha</v>
      </c>
      <c r="O43" s="1012" t="str">
        <f t="shared" ca="1" si="18"/>
        <v>Marianus</v>
      </c>
      <c r="P43" s="1012" t="str">
        <f t="shared" ca="1" si="5"/>
        <v>Female</v>
      </c>
      <c r="R43" s="1012" t="str">
        <f t="shared" ca="1" si="19"/>
        <v>Filverius</v>
      </c>
      <c r="S43" s="1012" t="str">
        <f t="shared" ca="1" si="19"/>
        <v>Arlogh</v>
      </c>
      <c r="T43" s="1012" t="str">
        <f t="shared" ca="1" si="7"/>
        <v>Female</v>
      </c>
      <c r="U43" s="1012" t="str">
        <f t="shared" ca="1" si="20"/>
        <v>Salia</v>
      </c>
      <c r="V43" s="1012" t="str">
        <f t="shared" ca="1" si="20"/>
        <v>Postle</v>
      </c>
      <c r="W43" s="1012" t="str">
        <f t="shared" ca="1" si="9"/>
        <v>Female</v>
      </c>
      <c r="Y43" s="1012" t="str">
        <f t="shared" ca="1" si="21"/>
        <v>Alrette</v>
      </c>
      <c r="Z43" s="1012" t="str">
        <f t="shared" ca="1" si="21"/>
        <v>Gramgrun</v>
      </c>
      <c r="AA43" s="1012" t="str">
        <f t="shared" ca="1" si="11"/>
        <v>Male</v>
      </c>
      <c r="AB43" s="1012" t="str">
        <f t="shared" ca="1" si="22"/>
        <v>Tzaravich</v>
      </c>
      <c r="AC43" s="1012" t="str">
        <f t="shared" ca="1" si="22"/>
        <v>Thulmarra</v>
      </c>
      <c r="AD43" s="1012" t="str">
        <f t="shared" ca="1" si="13"/>
        <v>Male</v>
      </c>
      <c r="AF43" s="1012" t="str">
        <f t="shared" ca="1" si="23"/>
        <v>Zandra</v>
      </c>
      <c r="AG43" s="1012" t="str">
        <f t="shared" ca="1" si="23"/>
        <v>Ferretti</v>
      </c>
      <c r="AH43" s="1012" t="str">
        <f t="shared" ca="1" si="15"/>
        <v>Male</v>
      </c>
    </row>
    <row r="44" spans="1:34">
      <c r="A44" s="1004">
        <v>41</v>
      </c>
      <c r="B44" s="1004" t="s">
        <v>21915</v>
      </c>
      <c r="G44" s="1012" t="str">
        <f t="shared" ref="G44:H50" ca="1" si="24">VLOOKUP((RANDBETWEEN(1,7586)),$A:$B,2,FALSE)</f>
        <v>Mais</v>
      </c>
      <c r="H44" s="1012" t="str">
        <f t="shared" ca="1" si="24"/>
        <v>Thymraeceus</v>
      </c>
      <c r="I44" s="1012" t="str">
        <f t="shared" ca="1" si="1"/>
        <v>Male</v>
      </c>
      <c r="K44" s="1012" t="str">
        <f t="shared" ref="K44:L50" ca="1" si="25">VLOOKUP((RANDBETWEEN(1,7586)),$A:$B,2,FALSE)</f>
        <v>Olit</v>
      </c>
      <c r="L44" s="1012" t="str">
        <f t="shared" ca="1" si="25"/>
        <v>Jorma</v>
      </c>
      <c r="M44" s="1012" t="str">
        <f t="shared" ca="1" si="3"/>
        <v>Female</v>
      </c>
      <c r="N44" s="1012" t="str">
        <f t="shared" ref="N44:O50" ca="1" si="26">VLOOKUP((RANDBETWEEN(1,7586)),$A:$B,2,FALSE)</f>
        <v>Golthain</v>
      </c>
      <c r="O44" s="1012" t="str">
        <f t="shared" ca="1" si="26"/>
        <v>Noriel</v>
      </c>
      <c r="P44" s="1012" t="str">
        <f t="shared" ca="1" si="5"/>
        <v>Male</v>
      </c>
      <c r="R44" s="1012" t="str">
        <f t="shared" ref="R44:S50" ca="1" si="27">VLOOKUP((RANDBETWEEN(1,7586)),$A:$B,2,FALSE)</f>
        <v>Ineson</v>
      </c>
      <c r="S44" s="1012" t="str">
        <f t="shared" ca="1" si="27"/>
        <v>Georenos</v>
      </c>
      <c r="T44" s="1012" t="str">
        <f t="shared" ca="1" si="7"/>
        <v>Male</v>
      </c>
      <c r="U44" s="1012" t="str">
        <f t="shared" ref="U44:V50" ca="1" si="28">VLOOKUP((RANDBETWEEN(1,7586)),$A:$B,2,FALSE)</f>
        <v>Noster</v>
      </c>
      <c r="V44" s="1012" t="str">
        <f t="shared" ca="1" si="28"/>
        <v>Telette</v>
      </c>
      <c r="W44" s="1012" t="str">
        <f t="shared" ca="1" si="9"/>
        <v>Female</v>
      </c>
      <c r="Y44" s="1012" t="str">
        <f t="shared" ref="Y44:Z50" ca="1" si="29">VLOOKUP((RANDBETWEEN(1,7586)),$A:$B,2,FALSE)</f>
        <v>Nelur</v>
      </c>
      <c r="Z44" s="1012" t="str">
        <f t="shared" ca="1" si="29"/>
        <v>Haleth</v>
      </c>
      <c r="AA44" s="1012" t="str">
        <f t="shared" ca="1" si="11"/>
        <v>Female</v>
      </c>
      <c r="AB44" s="1012" t="str">
        <f t="shared" ref="AB44:AC50" ca="1" si="30">VLOOKUP((RANDBETWEEN(1,7586)),$A:$B,2,FALSE)</f>
        <v>Tian</v>
      </c>
      <c r="AC44" s="1012" t="str">
        <f t="shared" ca="1" si="30"/>
        <v>Quinta</v>
      </c>
      <c r="AD44" s="1012" t="str">
        <f t="shared" ca="1" si="13"/>
        <v>Male</v>
      </c>
      <c r="AF44" s="1012" t="str">
        <f t="shared" ref="AF44:AG50" ca="1" si="31">VLOOKUP((RANDBETWEEN(1,7586)),$A:$B,2,FALSE)</f>
        <v>Setkoth</v>
      </c>
      <c r="AG44" s="1012" t="str">
        <f t="shared" ca="1" si="31"/>
        <v>Cadeltra</v>
      </c>
      <c r="AH44" s="1012" t="str">
        <f t="shared" ca="1" si="15"/>
        <v>Male</v>
      </c>
    </row>
    <row r="45" spans="1:34">
      <c r="A45" s="1004">
        <v>42</v>
      </c>
      <c r="B45" s="1004" t="s">
        <v>21916</v>
      </c>
      <c r="G45" s="1012" t="str">
        <f t="shared" ca="1" si="24"/>
        <v>Efina</v>
      </c>
      <c r="H45" s="1012" t="str">
        <f t="shared" ca="1" si="24"/>
        <v>Piroska</v>
      </c>
      <c r="I45" s="1012" t="str">
        <f t="shared" ca="1" si="1"/>
        <v>Female</v>
      </c>
      <c r="K45" s="1012" t="str">
        <f t="shared" ca="1" si="25"/>
        <v>Rairun</v>
      </c>
      <c r="L45" s="1012" t="str">
        <f t="shared" ca="1" si="25"/>
        <v>Anatolia</v>
      </c>
      <c r="M45" s="1012" t="str">
        <f t="shared" ca="1" si="3"/>
        <v>Male</v>
      </c>
      <c r="N45" s="1012" t="str">
        <f t="shared" ca="1" si="26"/>
        <v>Noora</v>
      </c>
      <c r="O45" s="1012" t="str">
        <f t="shared" ca="1" si="26"/>
        <v>Kelby</v>
      </c>
      <c r="P45" s="1012" t="str">
        <f t="shared" ca="1" si="5"/>
        <v>Female</v>
      </c>
      <c r="R45" s="1012" t="str">
        <f t="shared" ca="1" si="27"/>
        <v>Dy’neer</v>
      </c>
      <c r="S45" s="1012" t="str">
        <f t="shared" ca="1" si="27"/>
        <v>Denya</v>
      </c>
      <c r="T45" s="1012" t="str">
        <f t="shared" ca="1" si="7"/>
        <v>Male</v>
      </c>
      <c r="U45" s="1012" t="str">
        <f t="shared" ca="1" si="28"/>
        <v>Mirique</v>
      </c>
      <c r="V45" s="1012" t="str">
        <f t="shared" ca="1" si="28"/>
        <v>Parviz</v>
      </c>
      <c r="W45" s="1012" t="str">
        <f t="shared" ca="1" si="9"/>
        <v>Other</v>
      </c>
      <c r="Y45" s="1012" t="str">
        <f t="shared" ca="1" si="29"/>
        <v>Forak</v>
      </c>
      <c r="Z45" s="1012" t="str">
        <f t="shared" ca="1" si="29"/>
        <v>Rarahu</v>
      </c>
      <c r="AA45" s="1012" t="str">
        <f t="shared" ca="1" si="11"/>
        <v>Female</v>
      </c>
      <c r="AB45" s="1012" t="str">
        <f t="shared" ca="1" si="30"/>
        <v>Turantharaxus</v>
      </c>
      <c r="AC45" s="1012" t="str">
        <f t="shared" ca="1" si="30"/>
        <v>Llendo</v>
      </c>
      <c r="AD45" s="1012" t="str">
        <f t="shared" ca="1" si="13"/>
        <v>Male</v>
      </c>
      <c r="AF45" s="1012" t="str">
        <f t="shared" ca="1" si="31"/>
        <v>Quiller</v>
      </c>
      <c r="AG45" s="1012" t="str">
        <f t="shared" ca="1" si="31"/>
        <v>Elund</v>
      </c>
      <c r="AH45" s="1012" t="str">
        <f t="shared" ca="1" si="15"/>
        <v>Female</v>
      </c>
    </row>
    <row r="46" spans="1:34">
      <c r="A46" s="1004">
        <v>43</v>
      </c>
      <c r="B46" s="1004" t="s">
        <v>10952</v>
      </c>
      <c r="G46" s="1012" t="str">
        <f t="shared" ca="1" si="24"/>
        <v>Kerning</v>
      </c>
      <c r="H46" s="1012" t="str">
        <f t="shared" ca="1" si="24"/>
        <v>Minka</v>
      </c>
      <c r="I46" s="1012" t="str">
        <f t="shared" ca="1" si="1"/>
        <v>Male</v>
      </c>
      <c r="K46" s="1012" t="str">
        <f t="shared" ca="1" si="25"/>
        <v>Ruvelio</v>
      </c>
      <c r="L46" s="1012" t="str">
        <f t="shared" ca="1" si="25"/>
        <v>Gazra</v>
      </c>
      <c r="M46" s="1012" t="str">
        <f t="shared" ca="1" si="3"/>
        <v>Male</v>
      </c>
      <c r="N46" s="1012" t="str">
        <f t="shared" ca="1" si="26"/>
        <v>Gelasia</v>
      </c>
      <c r="O46" s="1012" t="str">
        <f t="shared" ca="1" si="26"/>
        <v>Dulonna</v>
      </c>
      <c r="P46" s="1012" t="str">
        <f t="shared" ca="1" si="5"/>
        <v>Male</v>
      </c>
      <c r="R46" s="1012" t="str">
        <f t="shared" ca="1" si="27"/>
        <v>Yasheira</v>
      </c>
      <c r="S46" s="1012" t="str">
        <f t="shared" ca="1" si="27"/>
        <v>Anui</v>
      </c>
      <c r="T46" s="1012" t="str">
        <f t="shared" ca="1" si="7"/>
        <v>Female</v>
      </c>
      <c r="U46" s="1012" t="str">
        <f t="shared" ca="1" si="28"/>
        <v>Sarothi</v>
      </c>
      <c r="V46" s="1012" t="str">
        <f t="shared" ca="1" si="28"/>
        <v>Fahren</v>
      </c>
      <c r="W46" s="1012" t="str">
        <f t="shared" ca="1" si="9"/>
        <v>Other</v>
      </c>
      <c r="Y46" s="1012" t="str">
        <f t="shared" ca="1" si="29"/>
        <v>Golarin</v>
      </c>
      <c r="Z46" s="1012" t="str">
        <f t="shared" ca="1" si="29"/>
        <v>Calessio</v>
      </c>
      <c r="AA46" s="1012" t="str">
        <f t="shared" ca="1" si="11"/>
        <v>Male</v>
      </c>
      <c r="AB46" s="1012" t="str">
        <f t="shared" ca="1" si="30"/>
        <v>Tharadodus</v>
      </c>
      <c r="AC46" s="1012" t="str">
        <f t="shared" ca="1" si="30"/>
        <v>Charoli</v>
      </c>
      <c r="AD46" s="1012" t="str">
        <f t="shared" ca="1" si="13"/>
        <v>Male</v>
      </c>
      <c r="AF46" s="1012" t="str">
        <f t="shared" ca="1" si="31"/>
        <v>Meluzan</v>
      </c>
      <c r="AG46" s="1012" t="str">
        <f t="shared" ca="1" si="31"/>
        <v>Flintwhirl</v>
      </c>
      <c r="AH46" s="1012" t="str">
        <f t="shared" ca="1" si="15"/>
        <v>Male</v>
      </c>
    </row>
    <row r="47" spans="1:34">
      <c r="A47" s="1004">
        <v>44</v>
      </c>
      <c r="B47" s="1004" t="s">
        <v>21917</v>
      </c>
      <c r="G47" s="1012" t="str">
        <f t="shared" ca="1" si="24"/>
        <v>Jina</v>
      </c>
      <c r="H47" s="1012" t="str">
        <f t="shared" ca="1" si="24"/>
        <v>Belmaid</v>
      </c>
      <c r="I47" s="1012" t="str">
        <f t="shared" ca="1" si="1"/>
        <v>Male</v>
      </c>
      <c r="K47" s="1012" t="str">
        <f t="shared" ca="1" si="25"/>
        <v>Armillius</v>
      </c>
      <c r="L47" s="1012" t="str">
        <f t="shared" ca="1" si="25"/>
        <v>Elrana</v>
      </c>
      <c r="M47" s="1012" t="str">
        <f t="shared" ca="1" si="3"/>
        <v>Male</v>
      </c>
      <c r="N47" s="1012" t="str">
        <f t="shared" ca="1" si="26"/>
        <v>Fernadel</v>
      </c>
      <c r="O47" s="1012" t="str">
        <f t="shared" ca="1" si="26"/>
        <v>Deriel</v>
      </c>
      <c r="P47" s="1012" t="str">
        <f t="shared" ca="1" si="5"/>
        <v>Male</v>
      </c>
      <c r="R47" s="1012" t="str">
        <f t="shared" ca="1" si="27"/>
        <v>Vaphoron</v>
      </c>
      <c r="S47" s="1012" t="str">
        <f t="shared" ca="1" si="27"/>
        <v>Sakima</v>
      </c>
      <c r="T47" s="1012" t="str">
        <f t="shared" ca="1" si="7"/>
        <v>Female</v>
      </c>
      <c r="U47" s="1012" t="str">
        <f t="shared" ca="1" si="28"/>
        <v>Goewin</v>
      </c>
      <c r="V47" s="1012" t="str">
        <f t="shared" ca="1" si="28"/>
        <v>Placido</v>
      </c>
      <c r="W47" s="1012" t="str">
        <f t="shared" ca="1" si="9"/>
        <v>Male</v>
      </c>
      <c r="Y47" s="1012" t="str">
        <f t="shared" ca="1" si="29"/>
        <v>Bijaya</v>
      </c>
      <c r="Z47" s="1012" t="str">
        <f t="shared" ca="1" si="29"/>
        <v>Ardella</v>
      </c>
      <c r="AA47" s="1012" t="str">
        <f t="shared" ca="1" si="11"/>
        <v>Male</v>
      </c>
      <c r="AB47" s="1012" t="str">
        <f t="shared" ca="1" si="30"/>
        <v>Melancon</v>
      </c>
      <c r="AC47" s="1012" t="str">
        <f t="shared" ca="1" si="30"/>
        <v>Burgell</v>
      </c>
      <c r="AD47" s="1012" t="str">
        <f t="shared" ca="1" si="13"/>
        <v>Male</v>
      </c>
      <c r="AF47" s="1012" t="str">
        <f t="shared" ca="1" si="31"/>
        <v>Sandir</v>
      </c>
      <c r="AG47" s="1012" t="str">
        <f t="shared" ca="1" si="31"/>
        <v>Marayn</v>
      </c>
      <c r="AH47" s="1012" t="str">
        <f t="shared" ca="1" si="15"/>
        <v>Male</v>
      </c>
    </row>
    <row r="48" spans="1:34">
      <c r="A48" s="1004">
        <v>45</v>
      </c>
      <c r="B48" s="1004" t="s">
        <v>21918</v>
      </c>
      <c r="G48" s="1012" t="str">
        <f t="shared" ca="1" si="24"/>
        <v>Zagya</v>
      </c>
      <c r="H48" s="1012" t="str">
        <f t="shared" ca="1" si="24"/>
        <v>Seatail</v>
      </c>
      <c r="I48" s="1012" t="str">
        <f t="shared" ca="1" si="1"/>
        <v>Other</v>
      </c>
      <c r="K48" s="1012" t="str">
        <f t="shared" ca="1" si="25"/>
        <v>Caelum</v>
      </c>
      <c r="L48" s="1012" t="str">
        <f t="shared" ca="1" si="25"/>
        <v>Lhurdas</v>
      </c>
      <c r="M48" s="1012" t="str">
        <f t="shared" ca="1" si="3"/>
        <v>Female</v>
      </c>
      <c r="N48" s="1012" t="str">
        <f t="shared" ca="1" si="26"/>
        <v>Talandro</v>
      </c>
      <c r="O48" s="1012" t="str">
        <f t="shared" ca="1" si="26"/>
        <v>Davina</v>
      </c>
      <c r="P48" s="1012" t="str">
        <f t="shared" ca="1" si="5"/>
        <v>Female</v>
      </c>
      <c r="R48" s="1012" t="str">
        <f t="shared" ca="1" si="27"/>
        <v>Rhistiel</v>
      </c>
      <c r="S48" s="1012" t="str">
        <f t="shared" ca="1" si="27"/>
        <v>Macus</v>
      </c>
      <c r="T48" s="1012" t="str">
        <f t="shared" ca="1" si="7"/>
        <v>Male</v>
      </c>
      <c r="U48" s="1012" t="str">
        <f t="shared" ca="1" si="28"/>
        <v>Jhaznos</v>
      </c>
      <c r="V48" s="1012" t="str">
        <f t="shared" ca="1" si="28"/>
        <v>Vilfort</v>
      </c>
      <c r="W48" s="1012" t="str">
        <f t="shared" ca="1" si="9"/>
        <v>Female</v>
      </c>
      <c r="Y48" s="1012" t="str">
        <f t="shared" ca="1" si="29"/>
        <v>Modeko</v>
      </c>
      <c r="Z48" s="1012" t="str">
        <f t="shared" ca="1" si="29"/>
        <v>Briente</v>
      </c>
      <c r="AA48" s="1012" t="str">
        <f t="shared" ca="1" si="11"/>
        <v>Female</v>
      </c>
      <c r="AB48" s="1012" t="str">
        <f t="shared" ca="1" si="30"/>
        <v>Dosova</v>
      </c>
      <c r="AC48" s="1012" t="str">
        <f t="shared" ca="1" si="30"/>
        <v>Usiisha</v>
      </c>
      <c r="AD48" s="1012" t="str">
        <f t="shared" ca="1" si="13"/>
        <v>Male</v>
      </c>
      <c r="AF48" s="1012" t="str">
        <f t="shared" ca="1" si="31"/>
        <v>Zircon</v>
      </c>
      <c r="AG48" s="1012" t="str">
        <f t="shared" ca="1" si="31"/>
        <v>Ilara</v>
      </c>
      <c r="AH48" s="1012" t="str">
        <f t="shared" ca="1" si="15"/>
        <v>Female</v>
      </c>
    </row>
    <row r="49" spans="1:34">
      <c r="A49" s="1004">
        <v>46</v>
      </c>
      <c r="B49" s="1004" t="s">
        <v>10629</v>
      </c>
      <c r="G49" s="1012" t="str">
        <f t="shared" ca="1" si="24"/>
        <v>Svati</v>
      </c>
      <c r="H49" s="1012" t="str">
        <f t="shared" ca="1" si="24"/>
        <v>Thalos</v>
      </c>
      <c r="I49" s="1012" t="str">
        <f t="shared" ca="1" si="1"/>
        <v>Male</v>
      </c>
      <c r="K49" s="1012" t="str">
        <f t="shared" ca="1" si="25"/>
        <v>Gildan</v>
      </c>
      <c r="L49" s="1012" t="str">
        <f t="shared" ca="1" si="25"/>
        <v>Helbrea</v>
      </c>
      <c r="M49" s="1012" t="str">
        <f t="shared" ca="1" si="3"/>
        <v>Female</v>
      </c>
      <c r="N49" s="1012" t="str">
        <f t="shared" ca="1" si="26"/>
        <v>Nashera</v>
      </c>
      <c r="O49" s="1012" t="str">
        <f t="shared" ca="1" si="26"/>
        <v>Orchid</v>
      </c>
      <c r="P49" s="1012" t="str">
        <f t="shared" ca="1" si="5"/>
        <v>Female</v>
      </c>
      <c r="R49" s="1012" t="str">
        <f t="shared" ca="1" si="27"/>
        <v>Brecie</v>
      </c>
      <c r="S49" s="1012" t="str">
        <f t="shared" ca="1" si="27"/>
        <v>Chastity</v>
      </c>
      <c r="T49" s="1012" t="str">
        <f t="shared" ca="1" si="7"/>
        <v>Male</v>
      </c>
      <c r="U49" s="1012" t="str">
        <f t="shared" ca="1" si="28"/>
        <v>Vonzetta</v>
      </c>
      <c r="V49" s="1012" t="str">
        <f t="shared" ca="1" si="28"/>
        <v>Gaedynn</v>
      </c>
      <c r="W49" s="1012" t="str">
        <f t="shared" ca="1" si="9"/>
        <v>Female</v>
      </c>
      <c r="Y49" s="1012" t="str">
        <f t="shared" ca="1" si="29"/>
        <v>Tannemen</v>
      </c>
      <c r="Z49" s="1012" t="str">
        <f t="shared" ca="1" si="29"/>
        <v>Zimnicea</v>
      </c>
      <c r="AA49" s="1012" t="str">
        <f t="shared" ca="1" si="11"/>
        <v>Male</v>
      </c>
      <c r="AB49" s="1012" t="str">
        <f t="shared" ca="1" si="30"/>
        <v>Mealiden</v>
      </c>
      <c r="AC49" s="1012" t="str">
        <f t="shared" ca="1" si="30"/>
        <v>Thaugrion</v>
      </c>
      <c r="AD49" s="1012" t="str">
        <f t="shared" ca="1" si="13"/>
        <v>Female</v>
      </c>
      <c r="AF49" s="1012" t="str">
        <f t="shared" ca="1" si="31"/>
        <v>Ziyad</v>
      </c>
      <c r="AG49" s="1012" t="str">
        <f t="shared" ca="1" si="31"/>
        <v>Tyenganderil</v>
      </c>
      <c r="AH49" s="1012" t="str">
        <f t="shared" ca="1" si="15"/>
        <v>Female</v>
      </c>
    </row>
    <row r="50" spans="1:34">
      <c r="A50" s="1004">
        <v>47</v>
      </c>
      <c r="B50" s="1004" t="s">
        <v>21919</v>
      </c>
      <c r="G50" s="1012" t="str">
        <f t="shared" ca="1" si="24"/>
        <v>Excellence</v>
      </c>
      <c r="H50" s="1012" t="str">
        <f t="shared" ca="1" si="24"/>
        <v>Holte</v>
      </c>
      <c r="I50" s="1012" t="str">
        <f t="shared" ca="1" si="1"/>
        <v>Male</v>
      </c>
      <c r="K50" s="1012" t="str">
        <f t="shared" ca="1" si="25"/>
        <v>Chronias</v>
      </c>
      <c r="L50" s="1012" t="str">
        <f t="shared" ca="1" si="25"/>
        <v>Scurlena</v>
      </c>
      <c r="M50" s="1012" t="str">
        <f t="shared" ca="1" si="3"/>
        <v>Female</v>
      </c>
      <c r="N50" s="1012" t="str">
        <f t="shared" ca="1" si="26"/>
        <v>Bennett</v>
      </c>
      <c r="O50" s="1012" t="str">
        <f t="shared" ca="1" si="26"/>
        <v>Uraloria</v>
      </c>
      <c r="P50" s="1012" t="str">
        <f t="shared" ca="1" si="5"/>
        <v>Female</v>
      </c>
      <c r="R50" s="1012" t="str">
        <f t="shared" ca="1" si="27"/>
        <v>Ancona</v>
      </c>
      <c r="S50" s="1012" t="str">
        <f t="shared" ca="1" si="27"/>
        <v>Rannulf</v>
      </c>
      <c r="T50" s="1012" t="str">
        <f t="shared" ca="1" si="7"/>
        <v>Male</v>
      </c>
      <c r="U50" s="1012" t="str">
        <f t="shared" ca="1" si="28"/>
        <v>Malaga</v>
      </c>
      <c r="V50" s="1012" t="str">
        <f t="shared" ca="1" si="28"/>
        <v>Grandy</v>
      </c>
      <c r="W50" s="1012" t="str">
        <f t="shared" ca="1" si="9"/>
        <v>Male</v>
      </c>
      <c r="Y50" s="1012" t="str">
        <f t="shared" ca="1" si="29"/>
        <v>Haringad</v>
      </c>
      <c r="Z50" s="1012" t="str">
        <f t="shared" ca="1" si="29"/>
        <v>Dejana</v>
      </c>
      <c r="AA50" s="1012" t="str">
        <f t="shared" ca="1" si="11"/>
        <v>Male</v>
      </c>
      <c r="AB50" s="1012" t="str">
        <f t="shared" ca="1" si="30"/>
        <v>Jelmira</v>
      </c>
      <c r="AC50" s="1012" t="str">
        <f t="shared" ca="1" si="30"/>
        <v>Dorjan</v>
      </c>
      <c r="AD50" s="1012" t="str">
        <f t="shared" ca="1" si="13"/>
        <v>Male</v>
      </c>
      <c r="AF50" s="1012" t="str">
        <f t="shared" ca="1" si="31"/>
        <v>Genvissa</v>
      </c>
      <c r="AG50" s="1012" t="str">
        <f t="shared" ca="1" si="31"/>
        <v>Gaelle</v>
      </c>
      <c r="AH50" s="1012" t="str">
        <f t="shared" ca="1" si="15"/>
        <v>Female</v>
      </c>
    </row>
    <row r="51" spans="1:34">
      <c r="A51" s="1004">
        <v>48</v>
      </c>
      <c r="B51" s="1004" t="s">
        <v>21920</v>
      </c>
    </row>
    <row r="52" spans="1:34">
      <c r="A52" s="1004">
        <v>49</v>
      </c>
      <c r="B52" s="1004" t="s">
        <v>17332</v>
      </c>
    </row>
    <row r="53" spans="1:34">
      <c r="A53" s="1004">
        <v>50</v>
      </c>
      <c r="B53" s="1004" t="s">
        <v>21921</v>
      </c>
    </row>
    <row r="54" spans="1:34">
      <c r="A54" s="1004">
        <v>51</v>
      </c>
      <c r="B54" s="1004" t="s">
        <v>21922</v>
      </c>
    </row>
    <row r="55" spans="1:34">
      <c r="A55" s="1004">
        <v>52</v>
      </c>
      <c r="B55" s="1004" t="s">
        <v>21923</v>
      </c>
    </row>
    <row r="56" spans="1:34">
      <c r="A56" s="1004">
        <v>53</v>
      </c>
      <c r="B56" s="1004" t="s">
        <v>21924</v>
      </c>
    </row>
    <row r="57" spans="1:34">
      <c r="A57" s="1004">
        <v>54</v>
      </c>
      <c r="B57" s="1004" t="s">
        <v>21925</v>
      </c>
    </row>
    <row r="58" spans="1:34">
      <c r="A58" s="1004">
        <v>55</v>
      </c>
      <c r="B58" s="1004" t="s">
        <v>21926</v>
      </c>
    </row>
    <row r="59" spans="1:34">
      <c r="A59" s="1004">
        <v>56</v>
      </c>
      <c r="B59" s="1004" t="s">
        <v>21927</v>
      </c>
    </row>
    <row r="60" spans="1:34">
      <c r="A60" s="1004">
        <v>57</v>
      </c>
      <c r="B60" s="1004" t="s">
        <v>21928</v>
      </c>
    </row>
    <row r="61" spans="1:34">
      <c r="A61" s="1004">
        <v>58</v>
      </c>
      <c r="B61" s="1004" t="s">
        <v>21929</v>
      </c>
    </row>
    <row r="62" spans="1:34">
      <c r="A62" s="1004">
        <v>59</v>
      </c>
      <c r="B62" s="1004" t="s">
        <v>21930</v>
      </c>
    </row>
    <row r="63" spans="1:34">
      <c r="A63" s="1004">
        <v>60</v>
      </c>
      <c r="B63" s="1004" t="s">
        <v>21931</v>
      </c>
    </row>
    <row r="64" spans="1:34">
      <c r="A64" s="1004">
        <v>61</v>
      </c>
      <c r="B64" s="1004" t="s">
        <v>21932</v>
      </c>
    </row>
    <row r="65" spans="1:2">
      <c r="A65" s="1004">
        <v>62</v>
      </c>
      <c r="B65" s="1004" t="s">
        <v>21933</v>
      </c>
    </row>
    <row r="66" spans="1:2">
      <c r="A66" s="1004">
        <v>63</v>
      </c>
      <c r="B66" s="1004" t="s">
        <v>21934</v>
      </c>
    </row>
    <row r="67" spans="1:2">
      <c r="A67" s="1004">
        <v>64</v>
      </c>
      <c r="B67" s="1004" t="s">
        <v>21935</v>
      </c>
    </row>
    <row r="68" spans="1:2">
      <c r="A68" s="1004">
        <v>65</v>
      </c>
      <c r="B68" s="1004" t="s">
        <v>21936</v>
      </c>
    </row>
    <row r="69" spans="1:2">
      <c r="A69" s="1004">
        <v>66</v>
      </c>
      <c r="B69" s="1004" t="s">
        <v>10634</v>
      </c>
    </row>
    <row r="70" spans="1:2">
      <c r="A70" s="1004">
        <v>67</v>
      </c>
      <c r="B70" s="1004" t="s">
        <v>21937</v>
      </c>
    </row>
    <row r="71" spans="1:2">
      <c r="A71" s="1004">
        <v>68</v>
      </c>
      <c r="B71" s="1004" t="s">
        <v>21938</v>
      </c>
    </row>
    <row r="72" spans="1:2">
      <c r="A72" s="1004">
        <v>69</v>
      </c>
      <c r="B72" s="1004" t="s">
        <v>21939</v>
      </c>
    </row>
    <row r="73" spans="1:2">
      <c r="A73" s="1004">
        <v>70</v>
      </c>
      <c r="B73" s="1004" t="s">
        <v>21940</v>
      </c>
    </row>
    <row r="74" spans="1:2">
      <c r="A74" s="1004">
        <v>71</v>
      </c>
      <c r="B74" s="1004" t="s">
        <v>21941</v>
      </c>
    </row>
    <row r="75" spans="1:2">
      <c r="A75" s="1004">
        <v>72</v>
      </c>
      <c r="B75" s="1004" t="s">
        <v>21942</v>
      </c>
    </row>
    <row r="76" spans="1:2">
      <c r="A76" s="1004">
        <v>73</v>
      </c>
      <c r="B76" s="1004" t="s">
        <v>21943</v>
      </c>
    </row>
    <row r="77" spans="1:2">
      <c r="A77" s="1004">
        <v>74</v>
      </c>
      <c r="B77" s="1004" t="s">
        <v>21944</v>
      </c>
    </row>
    <row r="78" spans="1:2">
      <c r="A78" s="1004">
        <v>75</v>
      </c>
      <c r="B78" s="1004" t="s">
        <v>21945</v>
      </c>
    </row>
    <row r="79" spans="1:2">
      <c r="A79" s="1004">
        <v>76</v>
      </c>
      <c r="B79" s="1004" t="s">
        <v>21946</v>
      </c>
    </row>
    <row r="80" spans="1:2">
      <c r="A80" s="1004">
        <v>77</v>
      </c>
      <c r="B80" s="1004" t="s">
        <v>21947</v>
      </c>
    </row>
    <row r="81" spans="1:2">
      <c r="A81" s="1004">
        <v>78</v>
      </c>
      <c r="B81" s="1004" t="s">
        <v>21948</v>
      </c>
    </row>
    <row r="82" spans="1:2">
      <c r="A82" s="1004">
        <v>79</v>
      </c>
      <c r="B82" s="1004" t="s">
        <v>21949</v>
      </c>
    </row>
    <row r="83" spans="1:2">
      <c r="A83" s="1004">
        <v>80</v>
      </c>
      <c r="B83" s="1004" t="s">
        <v>21950</v>
      </c>
    </row>
    <row r="84" spans="1:2">
      <c r="A84" s="1004">
        <v>81</v>
      </c>
      <c r="B84" s="1004" t="s">
        <v>21951</v>
      </c>
    </row>
    <row r="85" spans="1:2">
      <c r="A85" s="1004">
        <v>82</v>
      </c>
      <c r="B85" s="1004" t="s">
        <v>21952</v>
      </c>
    </row>
    <row r="86" spans="1:2">
      <c r="A86" s="1004">
        <v>83</v>
      </c>
      <c r="B86" s="1004" t="s">
        <v>21953</v>
      </c>
    </row>
    <row r="87" spans="1:2">
      <c r="A87" s="1004">
        <v>84</v>
      </c>
      <c r="B87" s="1004" t="s">
        <v>21954</v>
      </c>
    </row>
    <row r="88" spans="1:2">
      <c r="A88" s="1004">
        <v>85</v>
      </c>
      <c r="B88" s="1004" t="s">
        <v>21955</v>
      </c>
    </row>
    <row r="89" spans="1:2">
      <c r="A89" s="1004">
        <v>86</v>
      </c>
      <c r="B89" s="1004" t="s">
        <v>21956</v>
      </c>
    </row>
    <row r="90" spans="1:2">
      <c r="A90" s="1004">
        <v>87</v>
      </c>
      <c r="B90" s="1004" t="s">
        <v>21957</v>
      </c>
    </row>
    <row r="91" spans="1:2">
      <c r="A91" s="1004">
        <v>88</v>
      </c>
      <c r="B91" s="1004" t="s">
        <v>21958</v>
      </c>
    </row>
    <row r="92" spans="1:2">
      <c r="A92" s="1004">
        <v>89</v>
      </c>
      <c r="B92" s="1004" t="s">
        <v>21959</v>
      </c>
    </row>
    <row r="93" spans="1:2">
      <c r="A93" s="1004">
        <v>90</v>
      </c>
      <c r="B93" s="1004" t="s">
        <v>21960</v>
      </c>
    </row>
    <row r="94" spans="1:2">
      <c r="A94" s="1004">
        <v>91</v>
      </c>
      <c r="B94" s="1004" t="s">
        <v>21961</v>
      </c>
    </row>
    <row r="95" spans="1:2">
      <c r="A95" s="1004">
        <v>92</v>
      </c>
      <c r="B95" s="1004" t="s">
        <v>21962</v>
      </c>
    </row>
    <row r="96" spans="1:2">
      <c r="A96" s="1004">
        <v>93</v>
      </c>
      <c r="B96" s="1004" t="s">
        <v>21963</v>
      </c>
    </row>
    <row r="97" spans="1:2">
      <c r="A97" s="1004">
        <v>94</v>
      </c>
      <c r="B97" s="1004" t="s">
        <v>21964</v>
      </c>
    </row>
    <row r="98" spans="1:2">
      <c r="A98" s="1004">
        <v>95</v>
      </c>
      <c r="B98" s="1004" t="s">
        <v>21965</v>
      </c>
    </row>
    <row r="99" spans="1:2">
      <c r="A99" s="1004">
        <v>96</v>
      </c>
      <c r="B99" s="1004" t="s">
        <v>21966</v>
      </c>
    </row>
    <row r="100" spans="1:2">
      <c r="A100" s="1004">
        <v>97</v>
      </c>
      <c r="B100" s="1004" t="s">
        <v>21967</v>
      </c>
    </row>
    <row r="101" spans="1:2">
      <c r="A101" s="1004">
        <v>98</v>
      </c>
      <c r="B101" s="1004" t="s">
        <v>21968</v>
      </c>
    </row>
    <row r="102" spans="1:2">
      <c r="A102" s="1004">
        <v>99</v>
      </c>
      <c r="B102" s="1004" t="s">
        <v>21969</v>
      </c>
    </row>
    <row r="103" spans="1:2">
      <c r="A103" s="1004">
        <v>100</v>
      </c>
      <c r="B103" s="1004" t="s">
        <v>21970</v>
      </c>
    </row>
    <row r="104" spans="1:2">
      <c r="A104" s="1004">
        <v>101</v>
      </c>
      <c r="B104" s="1004" t="s">
        <v>21971</v>
      </c>
    </row>
    <row r="105" spans="1:2">
      <c r="A105" s="1004">
        <v>102</v>
      </c>
      <c r="B105" s="1004" t="s">
        <v>21972</v>
      </c>
    </row>
    <row r="106" spans="1:2">
      <c r="A106" s="1004">
        <v>103</v>
      </c>
      <c r="B106" s="1004" t="s">
        <v>21973</v>
      </c>
    </row>
    <row r="107" spans="1:2">
      <c r="A107" s="1004">
        <v>104</v>
      </c>
      <c r="B107" s="1004" t="s">
        <v>21974</v>
      </c>
    </row>
    <row r="108" spans="1:2">
      <c r="A108" s="1004">
        <v>105</v>
      </c>
      <c r="B108" s="1004" t="s">
        <v>21975</v>
      </c>
    </row>
    <row r="109" spans="1:2">
      <c r="A109" s="1004">
        <v>106</v>
      </c>
      <c r="B109" s="1004" t="s">
        <v>21976</v>
      </c>
    </row>
    <row r="110" spans="1:2">
      <c r="A110" s="1004">
        <v>107</v>
      </c>
      <c r="B110" s="1004" t="s">
        <v>21977</v>
      </c>
    </row>
    <row r="111" spans="1:2">
      <c r="A111" s="1004">
        <v>108</v>
      </c>
      <c r="B111" s="1004" t="s">
        <v>21978</v>
      </c>
    </row>
    <row r="112" spans="1:2">
      <c r="A112" s="1004">
        <v>109</v>
      </c>
      <c r="B112" s="1004" t="s">
        <v>21979</v>
      </c>
    </row>
    <row r="113" spans="1:2">
      <c r="A113" s="1004">
        <v>110</v>
      </c>
      <c r="B113" s="1004" t="s">
        <v>21980</v>
      </c>
    </row>
    <row r="114" spans="1:2">
      <c r="A114" s="1004">
        <v>111</v>
      </c>
      <c r="B114" s="1004" t="s">
        <v>21981</v>
      </c>
    </row>
    <row r="115" spans="1:2">
      <c r="A115" s="1004">
        <v>112</v>
      </c>
      <c r="B115" s="1004" t="s">
        <v>21982</v>
      </c>
    </row>
    <row r="116" spans="1:2">
      <c r="A116" s="1004">
        <v>113</v>
      </c>
      <c r="B116" s="1004" t="s">
        <v>21983</v>
      </c>
    </row>
    <row r="117" spans="1:2">
      <c r="A117" s="1004">
        <v>114</v>
      </c>
      <c r="B117" s="1004" t="s">
        <v>21984</v>
      </c>
    </row>
    <row r="118" spans="1:2">
      <c r="A118" s="1004">
        <v>115</v>
      </c>
      <c r="B118" s="1004" t="s">
        <v>21985</v>
      </c>
    </row>
    <row r="119" spans="1:2">
      <c r="A119" s="1004">
        <v>116</v>
      </c>
      <c r="B119" s="1004" t="s">
        <v>21986</v>
      </c>
    </row>
    <row r="120" spans="1:2">
      <c r="A120" s="1004">
        <v>117</v>
      </c>
      <c r="B120" s="1004" t="s">
        <v>21987</v>
      </c>
    </row>
    <row r="121" spans="1:2">
      <c r="A121" s="1004">
        <v>118</v>
      </c>
      <c r="B121" s="1004" t="s">
        <v>21988</v>
      </c>
    </row>
    <row r="122" spans="1:2">
      <c r="A122" s="1004">
        <v>119</v>
      </c>
      <c r="B122" s="1004" t="s">
        <v>21989</v>
      </c>
    </row>
    <row r="123" spans="1:2">
      <c r="A123" s="1004">
        <v>120</v>
      </c>
      <c r="B123" s="1004" t="s">
        <v>21990</v>
      </c>
    </row>
    <row r="124" spans="1:2">
      <c r="A124" s="1004">
        <v>121</v>
      </c>
      <c r="B124" s="1004" t="s">
        <v>21991</v>
      </c>
    </row>
    <row r="125" spans="1:2">
      <c r="A125" s="1004">
        <v>122</v>
      </c>
      <c r="B125" s="1004" t="s">
        <v>21992</v>
      </c>
    </row>
    <row r="126" spans="1:2">
      <c r="A126" s="1004">
        <v>123</v>
      </c>
      <c r="B126" s="1004" t="s">
        <v>21993</v>
      </c>
    </row>
    <row r="127" spans="1:2">
      <c r="A127" s="1004">
        <v>124</v>
      </c>
      <c r="B127" s="1004" t="s">
        <v>21994</v>
      </c>
    </row>
    <row r="128" spans="1:2">
      <c r="A128" s="1004">
        <v>125</v>
      </c>
      <c r="B128" s="1004" t="s">
        <v>8574</v>
      </c>
    </row>
    <row r="129" spans="1:2">
      <c r="A129" s="1004">
        <v>126</v>
      </c>
      <c r="B129" s="1004" t="s">
        <v>21995</v>
      </c>
    </row>
    <row r="130" spans="1:2">
      <c r="A130" s="1004">
        <v>127</v>
      </c>
      <c r="B130" s="1004" t="s">
        <v>21996</v>
      </c>
    </row>
    <row r="131" spans="1:2">
      <c r="A131" s="1004">
        <v>128</v>
      </c>
      <c r="B131" s="1004" t="s">
        <v>21997</v>
      </c>
    </row>
    <row r="132" spans="1:2">
      <c r="A132" s="1004">
        <v>129</v>
      </c>
      <c r="B132" s="1004" t="s">
        <v>21998</v>
      </c>
    </row>
    <row r="133" spans="1:2">
      <c r="A133" s="1004">
        <v>130</v>
      </c>
      <c r="B133" s="1004" t="s">
        <v>21999</v>
      </c>
    </row>
    <row r="134" spans="1:2">
      <c r="A134" s="1004">
        <v>131</v>
      </c>
      <c r="B134" s="1004" t="s">
        <v>17513</v>
      </c>
    </row>
    <row r="135" spans="1:2">
      <c r="A135" s="1004">
        <v>132</v>
      </c>
      <c r="B135" s="1004" t="s">
        <v>22000</v>
      </c>
    </row>
    <row r="136" spans="1:2">
      <c r="A136" s="1004">
        <v>133</v>
      </c>
      <c r="B136" s="1004" t="s">
        <v>22001</v>
      </c>
    </row>
    <row r="137" spans="1:2">
      <c r="A137" s="1004">
        <v>134</v>
      </c>
      <c r="B137" s="1004" t="s">
        <v>22002</v>
      </c>
    </row>
    <row r="138" spans="1:2">
      <c r="A138" s="1004">
        <v>135</v>
      </c>
      <c r="B138" s="1004" t="s">
        <v>22003</v>
      </c>
    </row>
    <row r="139" spans="1:2">
      <c r="A139" s="1004">
        <v>136</v>
      </c>
      <c r="B139" s="1004" t="s">
        <v>22004</v>
      </c>
    </row>
    <row r="140" spans="1:2">
      <c r="A140" s="1004">
        <v>137</v>
      </c>
      <c r="B140" s="1004" t="s">
        <v>22005</v>
      </c>
    </row>
    <row r="141" spans="1:2">
      <c r="A141" s="1004">
        <v>138</v>
      </c>
      <c r="B141" s="1004" t="s">
        <v>22006</v>
      </c>
    </row>
    <row r="142" spans="1:2">
      <c r="A142" s="1004">
        <v>139</v>
      </c>
      <c r="B142" s="1004" t="s">
        <v>22007</v>
      </c>
    </row>
    <row r="143" spans="1:2">
      <c r="A143" s="1004">
        <v>140</v>
      </c>
      <c r="B143" s="1004" t="s">
        <v>22008</v>
      </c>
    </row>
    <row r="144" spans="1:2">
      <c r="A144" s="1004">
        <v>141</v>
      </c>
      <c r="B144" s="1004" t="s">
        <v>22009</v>
      </c>
    </row>
    <row r="145" spans="1:2">
      <c r="A145" s="1004">
        <v>142</v>
      </c>
      <c r="B145" s="1004" t="s">
        <v>22010</v>
      </c>
    </row>
    <row r="146" spans="1:2">
      <c r="A146" s="1004">
        <v>143</v>
      </c>
      <c r="B146" s="1004" t="s">
        <v>22011</v>
      </c>
    </row>
    <row r="147" spans="1:2">
      <c r="A147" s="1004">
        <v>144</v>
      </c>
      <c r="B147" s="1004" t="s">
        <v>22012</v>
      </c>
    </row>
    <row r="148" spans="1:2">
      <c r="A148" s="1004">
        <v>145</v>
      </c>
      <c r="B148" s="1004" t="s">
        <v>22013</v>
      </c>
    </row>
    <row r="149" spans="1:2">
      <c r="A149" s="1004">
        <v>146</v>
      </c>
      <c r="B149" s="1004" t="s">
        <v>22014</v>
      </c>
    </row>
    <row r="150" spans="1:2">
      <c r="A150" s="1004">
        <v>147</v>
      </c>
      <c r="B150" s="1004" t="s">
        <v>22015</v>
      </c>
    </row>
    <row r="151" spans="1:2">
      <c r="A151" s="1004">
        <v>148</v>
      </c>
      <c r="B151" s="1004" t="s">
        <v>22016</v>
      </c>
    </row>
    <row r="152" spans="1:2">
      <c r="A152" s="1004">
        <v>149</v>
      </c>
      <c r="B152" s="1004" t="s">
        <v>22017</v>
      </c>
    </row>
    <row r="153" spans="1:2">
      <c r="A153" s="1004">
        <v>150</v>
      </c>
      <c r="B153" s="1004" t="s">
        <v>22018</v>
      </c>
    </row>
    <row r="154" spans="1:2">
      <c r="A154" s="1004">
        <v>151</v>
      </c>
      <c r="B154" s="1004" t="s">
        <v>22019</v>
      </c>
    </row>
    <row r="155" spans="1:2">
      <c r="A155" s="1004">
        <v>152</v>
      </c>
      <c r="B155" s="1004" t="s">
        <v>22020</v>
      </c>
    </row>
    <row r="156" spans="1:2">
      <c r="A156" s="1004">
        <v>153</v>
      </c>
      <c r="B156" s="1004" t="s">
        <v>22021</v>
      </c>
    </row>
    <row r="157" spans="1:2">
      <c r="A157" s="1004">
        <v>154</v>
      </c>
      <c r="B157" s="1004" t="s">
        <v>22022</v>
      </c>
    </row>
    <row r="158" spans="1:2">
      <c r="A158" s="1004">
        <v>155</v>
      </c>
      <c r="B158" s="1004" t="s">
        <v>22023</v>
      </c>
    </row>
    <row r="159" spans="1:2">
      <c r="A159" s="1004">
        <v>156</v>
      </c>
      <c r="B159" s="1004" t="s">
        <v>22024</v>
      </c>
    </row>
    <row r="160" spans="1:2">
      <c r="A160" s="1004">
        <v>157</v>
      </c>
      <c r="B160" s="1004" t="s">
        <v>22025</v>
      </c>
    </row>
    <row r="161" spans="1:2">
      <c r="A161" s="1004">
        <v>158</v>
      </c>
      <c r="B161" s="1004" t="s">
        <v>22026</v>
      </c>
    </row>
    <row r="162" spans="1:2">
      <c r="A162" s="1004">
        <v>159</v>
      </c>
      <c r="B162" s="1004" t="s">
        <v>22027</v>
      </c>
    </row>
    <row r="163" spans="1:2">
      <c r="A163" s="1004">
        <v>160</v>
      </c>
      <c r="B163" s="1004" t="s">
        <v>22028</v>
      </c>
    </row>
    <row r="164" spans="1:2">
      <c r="A164" s="1004">
        <v>161</v>
      </c>
      <c r="B164" s="1004" t="s">
        <v>22029</v>
      </c>
    </row>
    <row r="165" spans="1:2">
      <c r="A165" s="1004">
        <v>162</v>
      </c>
      <c r="B165" s="1004" t="s">
        <v>22030</v>
      </c>
    </row>
    <row r="166" spans="1:2">
      <c r="A166" s="1004">
        <v>163</v>
      </c>
      <c r="B166" s="1004" t="s">
        <v>22031</v>
      </c>
    </row>
    <row r="167" spans="1:2">
      <c r="A167" s="1004">
        <v>164</v>
      </c>
      <c r="B167" s="1004" t="s">
        <v>22032</v>
      </c>
    </row>
    <row r="168" spans="1:2">
      <c r="A168" s="1004">
        <v>165</v>
      </c>
      <c r="B168" s="1004" t="s">
        <v>22033</v>
      </c>
    </row>
    <row r="169" spans="1:2">
      <c r="A169" s="1004">
        <v>166</v>
      </c>
      <c r="B169" s="1004" t="s">
        <v>22034</v>
      </c>
    </row>
    <row r="170" spans="1:2">
      <c r="A170" s="1004">
        <v>167</v>
      </c>
      <c r="B170" s="1004" t="s">
        <v>22035</v>
      </c>
    </row>
    <row r="171" spans="1:2">
      <c r="A171" s="1004">
        <v>168</v>
      </c>
      <c r="B171" s="1004" t="s">
        <v>22036</v>
      </c>
    </row>
    <row r="172" spans="1:2">
      <c r="A172" s="1004">
        <v>169</v>
      </c>
      <c r="B172" s="1004" t="s">
        <v>22037</v>
      </c>
    </row>
    <row r="173" spans="1:2">
      <c r="A173" s="1004">
        <v>170</v>
      </c>
      <c r="B173" s="1004" t="s">
        <v>22038</v>
      </c>
    </row>
    <row r="174" spans="1:2">
      <c r="A174" s="1004">
        <v>171</v>
      </c>
      <c r="B174" s="1004" t="s">
        <v>22039</v>
      </c>
    </row>
    <row r="175" spans="1:2">
      <c r="A175" s="1004">
        <v>172</v>
      </c>
      <c r="B175" s="1004" t="s">
        <v>22040</v>
      </c>
    </row>
    <row r="176" spans="1:2">
      <c r="A176" s="1004">
        <v>173</v>
      </c>
      <c r="B176" s="1004" t="s">
        <v>22041</v>
      </c>
    </row>
    <row r="177" spans="1:2">
      <c r="A177" s="1004">
        <v>174</v>
      </c>
      <c r="B177" s="1004" t="s">
        <v>22042</v>
      </c>
    </row>
    <row r="178" spans="1:2">
      <c r="A178" s="1004">
        <v>175</v>
      </c>
      <c r="B178" s="1004" t="s">
        <v>22043</v>
      </c>
    </row>
    <row r="179" spans="1:2">
      <c r="A179" s="1004">
        <v>176</v>
      </c>
      <c r="B179" s="1004" t="s">
        <v>10091</v>
      </c>
    </row>
    <row r="180" spans="1:2">
      <c r="A180" s="1004">
        <v>177</v>
      </c>
      <c r="B180" s="1004" t="s">
        <v>22044</v>
      </c>
    </row>
    <row r="181" spans="1:2">
      <c r="A181" s="1004">
        <v>178</v>
      </c>
      <c r="B181" s="1004" t="s">
        <v>22045</v>
      </c>
    </row>
    <row r="182" spans="1:2">
      <c r="A182" s="1004">
        <v>179</v>
      </c>
      <c r="B182" s="1004" t="s">
        <v>22046</v>
      </c>
    </row>
    <row r="183" spans="1:2">
      <c r="A183" s="1004">
        <v>180</v>
      </c>
      <c r="B183" s="1004" t="s">
        <v>22047</v>
      </c>
    </row>
    <row r="184" spans="1:2">
      <c r="A184" s="1004">
        <v>181</v>
      </c>
      <c r="B184" s="1004" t="s">
        <v>22048</v>
      </c>
    </row>
    <row r="185" spans="1:2">
      <c r="A185" s="1004">
        <v>182</v>
      </c>
      <c r="B185" s="1004" t="s">
        <v>22049</v>
      </c>
    </row>
    <row r="186" spans="1:2">
      <c r="A186" s="1004">
        <v>183</v>
      </c>
      <c r="B186" s="1004" t="s">
        <v>22050</v>
      </c>
    </row>
    <row r="187" spans="1:2">
      <c r="A187" s="1004">
        <v>184</v>
      </c>
      <c r="B187" s="1004" t="s">
        <v>22051</v>
      </c>
    </row>
    <row r="188" spans="1:2">
      <c r="A188" s="1004">
        <v>185</v>
      </c>
      <c r="B188" s="1004" t="s">
        <v>5180</v>
      </c>
    </row>
    <row r="189" spans="1:2">
      <c r="A189" s="1004">
        <v>186</v>
      </c>
      <c r="B189" s="1004" t="s">
        <v>22052</v>
      </c>
    </row>
    <row r="190" spans="1:2">
      <c r="A190" s="1004">
        <v>187</v>
      </c>
      <c r="B190" s="1004" t="s">
        <v>22053</v>
      </c>
    </row>
    <row r="191" spans="1:2">
      <c r="A191" s="1004">
        <v>188</v>
      </c>
      <c r="B191" s="1004" t="s">
        <v>22054</v>
      </c>
    </row>
    <row r="192" spans="1:2">
      <c r="A192" s="1004">
        <v>189</v>
      </c>
      <c r="B192" s="1004" t="s">
        <v>22055</v>
      </c>
    </row>
    <row r="193" spans="1:2">
      <c r="A193" s="1004">
        <v>190</v>
      </c>
      <c r="B193" s="1004" t="s">
        <v>22056</v>
      </c>
    </row>
    <row r="194" spans="1:2">
      <c r="A194" s="1004">
        <v>191</v>
      </c>
      <c r="B194" s="1004" t="s">
        <v>22057</v>
      </c>
    </row>
    <row r="195" spans="1:2">
      <c r="A195" s="1004">
        <v>192</v>
      </c>
      <c r="B195" s="1004" t="s">
        <v>22058</v>
      </c>
    </row>
    <row r="196" spans="1:2">
      <c r="A196" s="1004">
        <v>193</v>
      </c>
      <c r="B196" s="1004" t="s">
        <v>22059</v>
      </c>
    </row>
    <row r="197" spans="1:2">
      <c r="A197" s="1004">
        <v>194</v>
      </c>
      <c r="B197" s="1004" t="s">
        <v>22060</v>
      </c>
    </row>
    <row r="198" spans="1:2">
      <c r="A198" s="1004">
        <v>195</v>
      </c>
      <c r="B198" s="1004" t="s">
        <v>22061</v>
      </c>
    </row>
    <row r="199" spans="1:2">
      <c r="A199" s="1004">
        <v>196</v>
      </c>
      <c r="B199" s="1004" t="s">
        <v>22062</v>
      </c>
    </row>
    <row r="200" spans="1:2">
      <c r="A200" s="1004">
        <v>197</v>
      </c>
      <c r="B200" s="1004" t="s">
        <v>22063</v>
      </c>
    </row>
    <row r="201" spans="1:2">
      <c r="A201" s="1004">
        <v>198</v>
      </c>
      <c r="B201" s="1004" t="s">
        <v>22064</v>
      </c>
    </row>
    <row r="202" spans="1:2">
      <c r="A202" s="1004">
        <v>199</v>
      </c>
      <c r="B202" s="1004" t="s">
        <v>22065</v>
      </c>
    </row>
    <row r="203" spans="1:2">
      <c r="A203" s="1004">
        <v>200</v>
      </c>
      <c r="B203" s="1004" t="s">
        <v>22066</v>
      </c>
    </row>
    <row r="204" spans="1:2">
      <c r="A204" s="1004">
        <v>201</v>
      </c>
      <c r="B204" s="1004" t="s">
        <v>22067</v>
      </c>
    </row>
    <row r="205" spans="1:2">
      <c r="A205" s="1004">
        <v>202</v>
      </c>
      <c r="B205" s="1004" t="s">
        <v>22068</v>
      </c>
    </row>
    <row r="206" spans="1:2">
      <c r="A206" s="1004">
        <v>203</v>
      </c>
      <c r="B206" s="1004" t="s">
        <v>22069</v>
      </c>
    </row>
    <row r="207" spans="1:2">
      <c r="A207" s="1004">
        <v>204</v>
      </c>
      <c r="B207" s="1004" t="s">
        <v>22070</v>
      </c>
    </row>
    <row r="208" spans="1:2">
      <c r="A208" s="1004">
        <v>205</v>
      </c>
      <c r="B208" s="1004" t="s">
        <v>22071</v>
      </c>
    </row>
    <row r="209" spans="1:2">
      <c r="A209" s="1004">
        <v>206</v>
      </c>
      <c r="B209" s="1004" t="s">
        <v>22072</v>
      </c>
    </row>
    <row r="210" spans="1:2">
      <c r="A210" s="1004">
        <v>207</v>
      </c>
      <c r="B210" s="1004" t="s">
        <v>22073</v>
      </c>
    </row>
    <row r="211" spans="1:2">
      <c r="A211" s="1004">
        <v>208</v>
      </c>
      <c r="B211" s="1004" t="s">
        <v>22074</v>
      </c>
    </row>
    <row r="212" spans="1:2">
      <c r="A212" s="1004">
        <v>209</v>
      </c>
      <c r="B212" s="1004" t="s">
        <v>22075</v>
      </c>
    </row>
    <row r="213" spans="1:2">
      <c r="A213" s="1004">
        <v>210</v>
      </c>
      <c r="B213" s="1004" t="s">
        <v>22076</v>
      </c>
    </row>
    <row r="214" spans="1:2">
      <c r="A214" s="1004">
        <v>211</v>
      </c>
      <c r="B214" s="1004" t="s">
        <v>22077</v>
      </c>
    </row>
    <row r="215" spans="1:2">
      <c r="A215" s="1004">
        <v>212</v>
      </c>
      <c r="B215" s="1004" t="s">
        <v>22078</v>
      </c>
    </row>
    <row r="216" spans="1:2">
      <c r="A216" s="1004">
        <v>213</v>
      </c>
      <c r="B216" s="1004" t="s">
        <v>22079</v>
      </c>
    </row>
    <row r="217" spans="1:2">
      <c r="A217" s="1004">
        <v>214</v>
      </c>
      <c r="B217" s="1004" t="s">
        <v>22080</v>
      </c>
    </row>
    <row r="218" spans="1:2">
      <c r="A218" s="1004">
        <v>215</v>
      </c>
      <c r="B218" s="1004" t="s">
        <v>22081</v>
      </c>
    </row>
    <row r="219" spans="1:2">
      <c r="A219" s="1004">
        <v>216</v>
      </c>
      <c r="B219" s="1004" t="s">
        <v>22082</v>
      </c>
    </row>
    <row r="220" spans="1:2">
      <c r="A220" s="1004">
        <v>217</v>
      </c>
      <c r="B220" s="1004" t="s">
        <v>22083</v>
      </c>
    </row>
    <row r="221" spans="1:2">
      <c r="A221" s="1004">
        <v>218</v>
      </c>
      <c r="B221" s="1004" t="s">
        <v>22084</v>
      </c>
    </row>
    <row r="222" spans="1:2">
      <c r="A222" s="1004">
        <v>219</v>
      </c>
      <c r="B222" s="1004" t="s">
        <v>439</v>
      </c>
    </row>
    <row r="223" spans="1:2">
      <c r="A223" s="1004">
        <v>220</v>
      </c>
      <c r="B223" s="1004" t="s">
        <v>22085</v>
      </c>
    </row>
    <row r="224" spans="1:2">
      <c r="A224" s="1004">
        <v>221</v>
      </c>
      <c r="B224" s="1004" t="s">
        <v>22086</v>
      </c>
    </row>
    <row r="225" spans="1:2">
      <c r="A225" s="1004">
        <v>222</v>
      </c>
      <c r="B225" s="1004" t="s">
        <v>22087</v>
      </c>
    </row>
    <row r="226" spans="1:2">
      <c r="A226" s="1004">
        <v>223</v>
      </c>
      <c r="B226" s="1004" t="s">
        <v>22088</v>
      </c>
    </row>
    <row r="227" spans="1:2">
      <c r="A227" s="1004">
        <v>224</v>
      </c>
      <c r="B227" s="1004" t="s">
        <v>22089</v>
      </c>
    </row>
    <row r="228" spans="1:2">
      <c r="A228" s="1004">
        <v>225</v>
      </c>
      <c r="B228" s="1004" t="s">
        <v>22090</v>
      </c>
    </row>
    <row r="229" spans="1:2">
      <c r="A229" s="1004">
        <v>226</v>
      </c>
      <c r="B229" s="1004" t="s">
        <v>22091</v>
      </c>
    </row>
    <row r="230" spans="1:2">
      <c r="A230" s="1004">
        <v>227</v>
      </c>
      <c r="B230" s="1004" t="s">
        <v>22092</v>
      </c>
    </row>
    <row r="231" spans="1:2">
      <c r="A231" s="1004">
        <v>228</v>
      </c>
      <c r="B231" s="1004" t="s">
        <v>22093</v>
      </c>
    </row>
    <row r="232" spans="1:2">
      <c r="A232" s="1004">
        <v>229</v>
      </c>
      <c r="B232" s="1004" t="s">
        <v>22094</v>
      </c>
    </row>
    <row r="233" spans="1:2">
      <c r="A233" s="1004">
        <v>230</v>
      </c>
      <c r="B233" s="1004" t="s">
        <v>22095</v>
      </c>
    </row>
    <row r="234" spans="1:2">
      <c r="A234" s="1004">
        <v>231</v>
      </c>
      <c r="B234" s="1004" t="s">
        <v>22096</v>
      </c>
    </row>
    <row r="235" spans="1:2">
      <c r="A235" s="1004">
        <v>232</v>
      </c>
      <c r="B235" s="1004" t="s">
        <v>22097</v>
      </c>
    </row>
    <row r="236" spans="1:2">
      <c r="A236" s="1004">
        <v>233</v>
      </c>
      <c r="B236" s="1004" t="s">
        <v>22098</v>
      </c>
    </row>
    <row r="237" spans="1:2">
      <c r="A237" s="1004">
        <v>234</v>
      </c>
      <c r="B237" s="1004" t="s">
        <v>22099</v>
      </c>
    </row>
    <row r="238" spans="1:2">
      <c r="A238" s="1004">
        <v>235</v>
      </c>
      <c r="B238" s="1004" t="s">
        <v>22100</v>
      </c>
    </row>
    <row r="239" spans="1:2">
      <c r="A239" s="1004">
        <v>236</v>
      </c>
      <c r="B239" s="1004" t="s">
        <v>22101</v>
      </c>
    </row>
    <row r="240" spans="1:2">
      <c r="A240" s="1004">
        <v>237</v>
      </c>
      <c r="B240" s="1004" t="s">
        <v>22102</v>
      </c>
    </row>
    <row r="241" spans="1:2">
      <c r="A241" s="1004">
        <v>238</v>
      </c>
      <c r="B241" s="1004" t="s">
        <v>22103</v>
      </c>
    </row>
    <row r="242" spans="1:2">
      <c r="A242" s="1004">
        <v>239</v>
      </c>
      <c r="B242" s="1004" t="s">
        <v>22104</v>
      </c>
    </row>
    <row r="243" spans="1:2">
      <c r="A243" s="1004">
        <v>240</v>
      </c>
      <c r="B243" s="1004" t="s">
        <v>22105</v>
      </c>
    </row>
    <row r="244" spans="1:2">
      <c r="A244" s="1004">
        <v>241</v>
      </c>
      <c r="B244" s="1004" t="s">
        <v>22106</v>
      </c>
    </row>
    <row r="245" spans="1:2">
      <c r="A245" s="1004">
        <v>242</v>
      </c>
      <c r="B245" s="1004" t="s">
        <v>22107</v>
      </c>
    </row>
    <row r="246" spans="1:2">
      <c r="A246" s="1004">
        <v>243</v>
      </c>
      <c r="B246" s="1004" t="s">
        <v>22108</v>
      </c>
    </row>
    <row r="247" spans="1:2">
      <c r="A247" s="1004">
        <v>244</v>
      </c>
      <c r="B247" s="1004" t="s">
        <v>22109</v>
      </c>
    </row>
    <row r="248" spans="1:2">
      <c r="A248" s="1004">
        <v>245</v>
      </c>
      <c r="B248" s="1004" t="s">
        <v>22110</v>
      </c>
    </row>
    <row r="249" spans="1:2">
      <c r="A249" s="1004">
        <v>246</v>
      </c>
      <c r="B249" s="1004" t="s">
        <v>22111</v>
      </c>
    </row>
    <row r="250" spans="1:2">
      <c r="A250" s="1004">
        <v>247</v>
      </c>
      <c r="B250" s="1004" t="s">
        <v>22112</v>
      </c>
    </row>
    <row r="251" spans="1:2">
      <c r="A251" s="1004">
        <v>248</v>
      </c>
      <c r="B251" s="1004" t="s">
        <v>22113</v>
      </c>
    </row>
    <row r="252" spans="1:2">
      <c r="A252" s="1004">
        <v>249</v>
      </c>
      <c r="B252" s="1004" t="s">
        <v>22114</v>
      </c>
    </row>
    <row r="253" spans="1:2">
      <c r="A253" s="1004">
        <v>250</v>
      </c>
      <c r="B253" s="1004" t="s">
        <v>22115</v>
      </c>
    </row>
    <row r="254" spans="1:2">
      <c r="A254" s="1004">
        <v>251</v>
      </c>
      <c r="B254" s="1004" t="s">
        <v>22116</v>
      </c>
    </row>
    <row r="255" spans="1:2">
      <c r="A255" s="1004">
        <v>252</v>
      </c>
      <c r="B255" s="1004" t="s">
        <v>22117</v>
      </c>
    </row>
    <row r="256" spans="1:2">
      <c r="A256" s="1004">
        <v>253</v>
      </c>
      <c r="B256" s="1004" t="s">
        <v>22118</v>
      </c>
    </row>
    <row r="257" spans="1:2">
      <c r="A257" s="1004">
        <v>254</v>
      </c>
      <c r="B257" s="1004" t="s">
        <v>22119</v>
      </c>
    </row>
    <row r="258" spans="1:2">
      <c r="A258" s="1004">
        <v>255</v>
      </c>
      <c r="B258" s="1004" t="s">
        <v>22120</v>
      </c>
    </row>
    <row r="259" spans="1:2">
      <c r="A259" s="1004">
        <v>256</v>
      </c>
      <c r="B259" s="1004" t="s">
        <v>22121</v>
      </c>
    </row>
    <row r="260" spans="1:2">
      <c r="A260" s="1004">
        <v>257</v>
      </c>
      <c r="B260" s="1004" t="s">
        <v>22122</v>
      </c>
    </row>
    <row r="261" spans="1:2">
      <c r="A261" s="1004">
        <v>258</v>
      </c>
      <c r="B261" s="1004" t="s">
        <v>22123</v>
      </c>
    </row>
    <row r="262" spans="1:2">
      <c r="A262" s="1004">
        <v>259</v>
      </c>
      <c r="B262" s="1004" t="s">
        <v>22124</v>
      </c>
    </row>
    <row r="263" spans="1:2">
      <c r="A263" s="1004">
        <v>260</v>
      </c>
      <c r="B263" s="1004" t="s">
        <v>22125</v>
      </c>
    </row>
    <row r="264" spans="1:2">
      <c r="A264" s="1004">
        <v>261</v>
      </c>
      <c r="B264" s="1004" t="s">
        <v>22126</v>
      </c>
    </row>
    <row r="265" spans="1:2">
      <c r="A265" s="1004">
        <v>262</v>
      </c>
      <c r="B265" s="1004" t="s">
        <v>22127</v>
      </c>
    </row>
    <row r="266" spans="1:2">
      <c r="A266" s="1004">
        <v>263</v>
      </c>
      <c r="B266" s="1004" t="s">
        <v>22128</v>
      </c>
    </row>
    <row r="267" spans="1:2">
      <c r="A267" s="1004">
        <v>264</v>
      </c>
      <c r="B267" s="1004" t="s">
        <v>22129</v>
      </c>
    </row>
    <row r="268" spans="1:2">
      <c r="A268" s="1004">
        <v>265</v>
      </c>
      <c r="B268" s="1004" t="s">
        <v>22130</v>
      </c>
    </row>
    <row r="269" spans="1:2">
      <c r="A269" s="1004">
        <v>266</v>
      </c>
      <c r="B269" s="1004" t="s">
        <v>22131</v>
      </c>
    </row>
    <row r="270" spans="1:2">
      <c r="A270" s="1004">
        <v>267</v>
      </c>
      <c r="B270" s="1004" t="s">
        <v>22132</v>
      </c>
    </row>
    <row r="271" spans="1:2">
      <c r="A271" s="1004">
        <v>268</v>
      </c>
      <c r="B271" s="1004" t="s">
        <v>22133</v>
      </c>
    </row>
    <row r="272" spans="1:2">
      <c r="A272" s="1004">
        <v>269</v>
      </c>
      <c r="B272" s="1004" t="s">
        <v>22134</v>
      </c>
    </row>
    <row r="273" spans="1:2">
      <c r="A273" s="1004">
        <v>270</v>
      </c>
      <c r="B273" s="1004" t="s">
        <v>22135</v>
      </c>
    </row>
    <row r="274" spans="1:2">
      <c r="A274" s="1004">
        <v>271</v>
      </c>
      <c r="B274" s="1004" t="s">
        <v>22136</v>
      </c>
    </row>
    <row r="275" spans="1:2">
      <c r="A275" s="1004">
        <v>272</v>
      </c>
      <c r="B275" s="1004" t="s">
        <v>22137</v>
      </c>
    </row>
    <row r="276" spans="1:2">
      <c r="A276" s="1004">
        <v>273</v>
      </c>
      <c r="B276" s="1004" t="s">
        <v>22138</v>
      </c>
    </row>
    <row r="277" spans="1:2">
      <c r="A277" s="1004">
        <v>274</v>
      </c>
      <c r="B277" s="1004" t="s">
        <v>22139</v>
      </c>
    </row>
    <row r="278" spans="1:2">
      <c r="A278" s="1004">
        <v>275</v>
      </c>
      <c r="B278" s="1004" t="s">
        <v>22140</v>
      </c>
    </row>
    <row r="279" spans="1:2">
      <c r="A279" s="1004">
        <v>276</v>
      </c>
      <c r="B279" s="1004" t="s">
        <v>324</v>
      </c>
    </row>
    <row r="280" spans="1:2">
      <c r="A280" s="1004">
        <v>277</v>
      </c>
      <c r="B280" s="1004" t="s">
        <v>22141</v>
      </c>
    </row>
    <row r="281" spans="1:2">
      <c r="A281" s="1004">
        <v>278</v>
      </c>
      <c r="B281" s="1004" t="s">
        <v>22142</v>
      </c>
    </row>
    <row r="282" spans="1:2">
      <c r="A282" s="1004">
        <v>279</v>
      </c>
      <c r="B282" s="1004" t="s">
        <v>22143</v>
      </c>
    </row>
    <row r="283" spans="1:2">
      <c r="A283" s="1004">
        <v>280</v>
      </c>
      <c r="B283" s="1004" t="s">
        <v>17324</v>
      </c>
    </row>
    <row r="284" spans="1:2">
      <c r="A284" s="1004">
        <v>281</v>
      </c>
      <c r="B284" s="1004" t="s">
        <v>22144</v>
      </c>
    </row>
    <row r="285" spans="1:2">
      <c r="A285" s="1004">
        <v>282</v>
      </c>
      <c r="B285" s="1004" t="s">
        <v>22145</v>
      </c>
    </row>
    <row r="286" spans="1:2">
      <c r="A286" s="1004">
        <v>283</v>
      </c>
      <c r="B286" s="1004" t="s">
        <v>22146</v>
      </c>
    </row>
    <row r="287" spans="1:2">
      <c r="A287" s="1004">
        <v>284</v>
      </c>
      <c r="B287" s="1004" t="s">
        <v>22147</v>
      </c>
    </row>
    <row r="288" spans="1:2">
      <c r="A288" s="1004">
        <v>285</v>
      </c>
      <c r="B288" s="1004" t="s">
        <v>22148</v>
      </c>
    </row>
    <row r="289" spans="1:2">
      <c r="A289" s="1004">
        <v>286</v>
      </c>
      <c r="B289" s="1004" t="s">
        <v>22149</v>
      </c>
    </row>
    <row r="290" spans="1:2">
      <c r="A290" s="1004">
        <v>287</v>
      </c>
      <c r="B290" s="1004" t="s">
        <v>22150</v>
      </c>
    </row>
    <row r="291" spans="1:2">
      <c r="A291" s="1004">
        <v>288</v>
      </c>
      <c r="B291" s="1004" t="s">
        <v>22151</v>
      </c>
    </row>
    <row r="292" spans="1:2">
      <c r="A292" s="1004">
        <v>289</v>
      </c>
      <c r="B292" s="1004" t="s">
        <v>22152</v>
      </c>
    </row>
    <row r="293" spans="1:2">
      <c r="A293" s="1004">
        <v>290</v>
      </c>
      <c r="B293" s="1004" t="s">
        <v>17292</v>
      </c>
    </row>
    <row r="294" spans="1:2">
      <c r="A294" s="1004">
        <v>291</v>
      </c>
      <c r="B294" s="1004" t="s">
        <v>22153</v>
      </c>
    </row>
    <row r="295" spans="1:2">
      <c r="A295" s="1004">
        <v>292</v>
      </c>
      <c r="B295" s="1004" t="s">
        <v>22154</v>
      </c>
    </row>
    <row r="296" spans="1:2">
      <c r="A296" s="1004">
        <v>293</v>
      </c>
      <c r="B296" s="1004" t="s">
        <v>22155</v>
      </c>
    </row>
    <row r="297" spans="1:2">
      <c r="A297" s="1004">
        <v>294</v>
      </c>
      <c r="B297" s="1004" t="s">
        <v>22156</v>
      </c>
    </row>
    <row r="298" spans="1:2">
      <c r="A298" s="1004">
        <v>295</v>
      </c>
      <c r="B298" s="1004" t="s">
        <v>22157</v>
      </c>
    </row>
    <row r="299" spans="1:2">
      <c r="A299" s="1004">
        <v>296</v>
      </c>
      <c r="B299" s="1004" t="s">
        <v>22158</v>
      </c>
    </row>
    <row r="300" spans="1:2">
      <c r="A300" s="1004">
        <v>297</v>
      </c>
      <c r="B300" s="1004" t="s">
        <v>22159</v>
      </c>
    </row>
    <row r="301" spans="1:2">
      <c r="A301" s="1004">
        <v>298</v>
      </c>
      <c r="B301" s="1004" t="s">
        <v>22160</v>
      </c>
    </row>
    <row r="302" spans="1:2">
      <c r="A302" s="1004">
        <v>299</v>
      </c>
      <c r="B302" s="1004" t="s">
        <v>22161</v>
      </c>
    </row>
    <row r="303" spans="1:2">
      <c r="A303" s="1004">
        <v>300</v>
      </c>
      <c r="B303" s="1004" t="s">
        <v>22162</v>
      </c>
    </row>
    <row r="304" spans="1:2">
      <c r="A304" s="1004">
        <v>301</v>
      </c>
      <c r="B304" s="1004" t="s">
        <v>22163</v>
      </c>
    </row>
    <row r="305" spans="1:2">
      <c r="A305" s="1004">
        <v>302</v>
      </c>
      <c r="B305" s="1004" t="s">
        <v>22164</v>
      </c>
    </row>
    <row r="306" spans="1:2">
      <c r="A306" s="1004">
        <v>303</v>
      </c>
      <c r="B306" s="1004" t="s">
        <v>22165</v>
      </c>
    </row>
    <row r="307" spans="1:2">
      <c r="A307" s="1004">
        <v>304</v>
      </c>
      <c r="B307" s="1004" t="s">
        <v>22166</v>
      </c>
    </row>
    <row r="308" spans="1:2">
      <c r="A308" s="1004">
        <v>305</v>
      </c>
      <c r="B308" s="1004" t="s">
        <v>22167</v>
      </c>
    </row>
    <row r="309" spans="1:2">
      <c r="A309" s="1004">
        <v>306</v>
      </c>
      <c r="B309" s="1004" t="s">
        <v>22168</v>
      </c>
    </row>
    <row r="310" spans="1:2">
      <c r="A310" s="1004">
        <v>307</v>
      </c>
      <c r="B310" s="1004" t="s">
        <v>22169</v>
      </c>
    </row>
    <row r="311" spans="1:2">
      <c r="A311" s="1004">
        <v>308</v>
      </c>
      <c r="B311" s="1004" t="s">
        <v>22170</v>
      </c>
    </row>
    <row r="312" spans="1:2">
      <c r="A312" s="1004">
        <v>309</v>
      </c>
      <c r="B312" s="1004" t="s">
        <v>22171</v>
      </c>
    </row>
    <row r="313" spans="1:2">
      <c r="A313" s="1004">
        <v>310</v>
      </c>
      <c r="B313" s="1004" t="s">
        <v>22172</v>
      </c>
    </row>
    <row r="314" spans="1:2">
      <c r="A314" s="1004">
        <v>311</v>
      </c>
      <c r="B314" s="1004" t="s">
        <v>22173</v>
      </c>
    </row>
    <row r="315" spans="1:2">
      <c r="A315" s="1004">
        <v>312</v>
      </c>
      <c r="B315" s="1004" t="s">
        <v>22174</v>
      </c>
    </row>
    <row r="316" spans="1:2">
      <c r="A316" s="1004">
        <v>313</v>
      </c>
      <c r="B316" s="1004" t="s">
        <v>22175</v>
      </c>
    </row>
    <row r="317" spans="1:2">
      <c r="A317" s="1004">
        <v>314</v>
      </c>
      <c r="B317" s="1004" t="s">
        <v>22176</v>
      </c>
    </row>
    <row r="318" spans="1:2">
      <c r="A318" s="1004">
        <v>315</v>
      </c>
      <c r="B318" s="1004" t="s">
        <v>22177</v>
      </c>
    </row>
    <row r="319" spans="1:2">
      <c r="A319" s="1004">
        <v>316</v>
      </c>
      <c r="B319" s="1004" t="s">
        <v>22178</v>
      </c>
    </row>
    <row r="320" spans="1:2">
      <c r="A320" s="1004">
        <v>317</v>
      </c>
      <c r="B320" s="1004" t="s">
        <v>22179</v>
      </c>
    </row>
    <row r="321" spans="1:2">
      <c r="A321" s="1004">
        <v>318</v>
      </c>
      <c r="B321" s="1004" t="s">
        <v>22180</v>
      </c>
    </row>
    <row r="322" spans="1:2">
      <c r="A322" s="1004">
        <v>319</v>
      </c>
      <c r="B322" s="1004" t="s">
        <v>22181</v>
      </c>
    </row>
    <row r="323" spans="1:2">
      <c r="A323" s="1004">
        <v>320</v>
      </c>
      <c r="B323" s="1004" t="s">
        <v>22182</v>
      </c>
    </row>
    <row r="324" spans="1:2">
      <c r="A324" s="1004">
        <v>321</v>
      </c>
      <c r="B324" s="1004" t="s">
        <v>22183</v>
      </c>
    </row>
    <row r="325" spans="1:2">
      <c r="A325" s="1004">
        <v>322</v>
      </c>
      <c r="B325" s="1004" t="s">
        <v>22184</v>
      </c>
    </row>
    <row r="326" spans="1:2">
      <c r="A326" s="1004">
        <v>323</v>
      </c>
      <c r="B326" s="1004" t="s">
        <v>22185</v>
      </c>
    </row>
    <row r="327" spans="1:2">
      <c r="A327" s="1004">
        <v>324</v>
      </c>
      <c r="B327" s="1004" t="s">
        <v>22186</v>
      </c>
    </row>
    <row r="328" spans="1:2">
      <c r="A328" s="1004">
        <v>325</v>
      </c>
      <c r="B328" s="1004" t="s">
        <v>22187</v>
      </c>
    </row>
    <row r="329" spans="1:2">
      <c r="A329" s="1004">
        <v>326</v>
      </c>
      <c r="B329" s="1004" t="s">
        <v>22188</v>
      </c>
    </row>
    <row r="330" spans="1:2">
      <c r="A330" s="1004">
        <v>327</v>
      </c>
      <c r="B330" s="1004" t="s">
        <v>22189</v>
      </c>
    </row>
    <row r="331" spans="1:2">
      <c r="A331" s="1004">
        <v>328</v>
      </c>
      <c r="B331" s="1004" t="s">
        <v>22190</v>
      </c>
    </row>
    <row r="332" spans="1:2">
      <c r="A332" s="1004">
        <v>329</v>
      </c>
      <c r="B332" s="1004" t="s">
        <v>22191</v>
      </c>
    </row>
    <row r="333" spans="1:2">
      <c r="A333" s="1004">
        <v>330</v>
      </c>
      <c r="B333" s="1004" t="s">
        <v>22192</v>
      </c>
    </row>
    <row r="334" spans="1:2">
      <c r="A334" s="1004">
        <v>331</v>
      </c>
      <c r="B334" s="1004" t="s">
        <v>22193</v>
      </c>
    </row>
    <row r="335" spans="1:2">
      <c r="A335" s="1004">
        <v>332</v>
      </c>
      <c r="B335" s="1004" t="s">
        <v>10102</v>
      </c>
    </row>
    <row r="336" spans="1:2">
      <c r="A336" s="1004">
        <v>333</v>
      </c>
      <c r="B336" s="1004" t="s">
        <v>22194</v>
      </c>
    </row>
    <row r="337" spans="1:2">
      <c r="A337" s="1004">
        <v>334</v>
      </c>
      <c r="B337" s="1004" t="s">
        <v>22195</v>
      </c>
    </row>
    <row r="338" spans="1:2">
      <c r="A338" s="1004">
        <v>335</v>
      </c>
      <c r="B338" s="1004" t="s">
        <v>22196</v>
      </c>
    </row>
    <row r="339" spans="1:2">
      <c r="A339" s="1004">
        <v>336</v>
      </c>
      <c r="B339" s="1004" t="s">
        <v>22197</v>
      </c>
    </row>
    <row r="340" spans="1:2">
      <c r="A340" s="1004">
        <v>337</v>
      </c>
      <c r="B340" s="1004" t="s">
        <v>22198</v>
      </c>
    </row>
    <row r="341" spans="1:2">
      <c r="A341" s="1004">
        <v>338</v>
      </c>
      <c r="B341" s="1004" t="s">
        <v>22199</v>
      </c>
    </row>
    <row r="342" spans="1:2">
      <c r="A342" s="1004">
        <v>339</v>
      </c>
      <c r="B342" s="1004" t="s">
        <v>22200</v>
      </c>
    </row>
    <row r="343" spans="1:2">
      <c r="A343" s="1004">
        <v>340</v>
      </c>
      <c r="B343" s="1004" t="s">
        <v>22201</v>
      </c>
    </row>
    <row r="344" spans="1:2">
      <c r="A344" s="1004">
        <v>341</v>
      </c>
      <c r="B344" s="1004" t="s">
        <v>22202</v>
      </c>
    </row>
    <row r="345" spans="1:2">
      <c r="A345" s="1004">
        <v>342</v>
      </c>
      <c r="B345" s="1004" t="s">
        <v>22203</v>
      </c>
    </row>
    <row r="346" spans="1:2">
      <c r="A346" s="1004">
        <v>343</v>
      </c>
      <c r="B346" s="1004" t="s">
        <v>22204</v>
      </c>
    </row>
    <row r="347" spans="1:2">
      <c r="A347" s="1004">
        <v>344</v>
      </c>
      <c r="B347" s="1004" t="s">
        <v>22205</v>
      </c>
    </row>
    <row r="348" spans="1:2">
      <c r="A348" s="1004">
        <v>345</v>
      </c>
      <c r="B348" s="1004" t="s">
        <v>22206</v>
      </c>
    </row>
    <row r="349" spans="1:2">
      <c r="A349" s="1004">
        <v>346</v>
      </c>
      <c r="B349" s="1004" t="s">
        <v>22207</v>
      </c>
    </row>
    <row r="350" spans="1:2">
      <c r="A350" s="1004">
        <v>347</v>
      </c>
      <c r="B350" s="1004" t="s">
        <v>22208</v>
      </c>
    </row>
    <row r="351" spans="1:2">
      <c r="A351" s="1004">
        <v>348</v>
      </c>
      <c r="B351" s="1004" t="s">
        <v>22209</v>
      </c>
    </row>
    <row r="352" spans="1:2">
      <c r="A352" s="1004">
        <v>349</v>
      </c>
      <c r="B352" s="1004" t="s">
        <v>22210</v>
      </c>
    </row>
    <row r="353" spans="1:2">
      <c r="A353" s="1004">
        <v>350</v>
      </c>
      <c r="B353" s="1004" t="s">
        <v>22211</v>
      </c>
    </row>
    <row r="354" spans="1:2">
      <c r="A354" s="1004">
        <v>351</v>
      </c>
      <c r="B354" s="1004" t="s">
        <v>22212</v>
      </c>
    </row>
    <row r="355" spans="1:2">
      <c r="A355" s="1004">
        <v>352</v>
      </c>
      <c r="B355" s="1004" t="s">
        <v>22213</v>
      </c>
    </row>
    <row r="356" spans="1:2">
      <c r="A356" s="1004">
        <v>353</v>
      </c>
      <c r="B356" s="1004" t="s">
        <v>22214</v>
      </c>
    </row>
    <row r="357" spans="1:2">
      <c r="A357" s="1004">
        <v>354</v>
      </c>
      <c r="B357" s="1004" t="s">
        <v>22215</v>
      </c>
    </row>
    <row r="358" spans="1:2">
      <c r="A358" s="1004">
        <v>355</v>
      </c>
      <c r="B358" s="1004" t="s">
        <v>22216</v>
      </c>
    </row>
    <row r="359" spans="1:2">
      <c r="A359" s="1004">
        <v>356</v>
      </c>
      <c r="B359" s="1004" t="s">
        <v>22217</v>
      </c>
    </row>
    <row r="360" spans="1:2">
      <c r="A360" s="1004">
        <v>357</v>
      </c>
      <c r="B360" s="1004" t="s">
        <v>22218</v>
      </c>
    </row>
    <row r="361" spans="1:2">
      <c r="A361" s="1004">
        <v>358</v>
      </c>
      <c r="B361" s="1004" t="s">
        <v>22219</v>
      </c>
    </row>
    <row r="362" spans="1:2">
      <c r="A362" s="1004">
        <v>359</v>
      </c>
      <c r="B362" s="1004" t="s">
        <v>22220</v>
      </c>
    </row>
    <row r="363" spans="1:2">
      <c r="A363" s="1004">
        <v>360</v>
      </c>
      <c r="B363" s="1004" t="s">
        <v>22221</v>
      </c>
    </row>
    <row r="364" spans="1:2">
      <c r="A364" s="1004">
        <v>361</v>
      </c>
      <c r="B364" s="1004" t="s">
        <v>22222</v>
      </c>
    </row>
    <row r="365" spans="1:2">
      <c r="A365" s="1004">
        <v>362</v>
      </c>
      <c r="B365" s="1004" t="s">
        <v>22223</v>
      </c>
    </row>
    <row r="366" spans="1:2">
      <c r="A366" s="1004">
        <v>363</v>
      </c>
      <c r="B366" s="1004" t="s">
        <v>22224</v>
      </c>
    </row>
    <row r="367" spans="1:2">
      <c r="A367" s="1004">
        <v>364</v>
      </c>
      <c r="B367" s="1004" t="s">
        <v>22225</v>
      </c>
    </row>
    <row r="368" spans="1:2">
      <c r="A368" s="1004">
        <v>365</v>
      </c>
      <c r="B368" s="1004" t="s">
        <v>22226</v>
      </c>
    </row>
    <row r="369" spans="1:2">
      <c r="A369" s="1004">
        <v>366</v>
      </c>
      <c r="B369" s="1004" t="s">
        <v>22227</v>
      </c>
    </row>
    <row r="370" spans="1:2">
      <c r="A370" s="1004">
        <v>367</v>
      </c>
      <c r="B370" s="1004" t="s">
        <v>22228</v>
      </c>
    </row>
    <row r="371" spans="1:2">
      <c r="A371" s="1004">
        <v>368</v>
      </c>
      <c r="B371" s="1004" t="s">
        <v>22229</v>
      </c>
    </row>
    <row r="372" spans="1:2">
      <c r="A372" s="1004">
        <v>369</v>
      </c>
      <c r="B372" s="1004" t="s">
        <v>22230</v>
      </c>
    </row>
    <row r="373" spans="1:2">
      <c r="A373" s="1004">
        <v>370</v>
      </c>
      <c r="B373" s="1004" t="s">
        <v>22231</v>
      </c>
    </row>
    <row r="374" spans="1:2">
      <c r="A374" s="1004">
        <v>371</v>
      </c>
      <c r="B374" s="1004" t="s">
        <v>22232</v>
      </c>
    </row>
    <row r="375" spans="1:2">
      <c r="A375" s="1004">
        <v>372</v>
      </c>
      <c r="B375" s="1004" t="s">
        <v>22233</v>
      </c>
    </row>
    <row r="376" spans="1:2">
      <c r="A376" s="1004">
        <v>373</v>
      </c>
      <c r="B376" s="1004" t="s">
        <v>22234</v>
      </c>
    </row>
    <row r="377" spans="1:2">
      <c r="A377" s="1004">
        <v>374</v>
      </c>
      <c r="B377" s="1004" t="s">
        <v>22235</v>
      </c>
    </row>
    <row r="378" spans="1:2">
      <c r="A378" s="1004">
        <v>375</v>
      </c>
      <c r="B378" s="1004" t="s">
        <v>22236</v>
      </c>
    </row>
    <row r="379" spans="1:2">
      <c r="A379" s="1004">
        <v>376</v>
      </c>
      <c r="B379" s="1004" t="s">
        <v>22237</v>
      </c>
    </row>
    <row r="380" spans="1:2">
      <c r="A380" s="1004">
        <v>377</v>
      </c>
      <c r="B380" s="1004" t="s">
        <v>22238</v>
      </c>
    </row>
    <row r="381" spans="1:2">
      <c r="A381" s="1004">
        <v>378</v>
      </c>
      <c r="B381" s="1004" t="s">
        <v>22239</v>
      </c>
    </row>
    <row r="382" spans="1:2">
      <c r="A382" s="1004">
        <v>379</v>
      </c>
      <c r="B382" s="1004" t="s">
        <v>22240</v>
      </c>
    </row>
    <row r="383" spans="1:2">
      <c r="A383" s="1004">
        <v>380</v>
      </c>
      <c r="B383" s="1004" t="s">
        <v>22241</v>
      </c>
    </row>
    <row r="384" spans="1:2">
      <c r="A384" s="1004">
        <v>381</v>
      </c>
      <c r="B384" s="1004" t="s">
        <v>22242</v>
      </c>
    </row>
    <row r="385" spans="1:2">
      <c r="A385" s="1004">
        <v>382</v>
      </c>
      <c r="B385" s="1004" t="s">
        <v>22243</v>
      </c>
    </row>
    <row r="386" spans="1:2">
      <c r="A386" s="1004">
        <v>383</v>
      </c>
      <c r="B386" s="1004" t="s">
        <v>22244</v>
      </c>
    </row>
    <row r="387" spans="1:2">
      <c r="A387" s="1004">
        <v>384</v>
      </c>
      <c r="B387" s="1004" t="s">
        <v>22245</v>
      </c>
    </row>
    <row r="388" spans="1:2">
      <c r="A388" s="1004">
        <v>385</v>
      </c>
      <c r="B388" s="1004" t="s">
        <v>22246</v>
      </c>
    </row>
    <row r="389" spans="1:2">
      <c r="A389" s="1004">
        <v>386</v>
      </c>
      <c r="B389" s="1004" t="s">
        <v>22247</v>
      </c>
    </row>
    <row r="390" spans="1:2">
      <c r="A390" s="1004">
        <v>387</v>
      </c>
      <c r="B390" s="1004" t="s">
        <v>22248</v>
      </c>
    </row>
    <row r="391" spans="1:2">
      <c r="A391" s="1004">
        <v>388</v>
      </c>
      <c r="B391" s="1004" t="s">
        <v>22249</v>
      </c>
    </row>
    <row r="392" spans="1:2">
      <c r="A392" s="1004">
        <v>389</v>
      </c>
      <c r="B392" s="1004" t="s">
        <v>22250</v>
      </c>
    </row>
    <row r="393" spans="1:2">
      <c r="A393" s="1004">
        <v>390</v>
      </c>
      <c r="B393" s="1004" t="s">
        <v>22251</v>
      </c>
    </row>
    <row r="394" spans="1:2">
      <c r="A394" s="1004">
        <v>391</v>
      </c>
      <c r="B394" s="1004" t="s">
        <v>22252</v>
      </c>
    </row>
    <row r="395" spans="1:2">
      <c r="A395" s="1004">
        <v>392</v>
      </c>
      <c r="B395" s="1004" t="s">
        <v>22253</v>
      </c>
    </row>
    <row r="396" spans="1:2">
      <c r="A396" s="1004">
        <v>393</v>
      </c>
      <c r="B396" s="1004" t="s">
        <v>22254</v>
      </c>
    </row>
    <row r="397" spans="1:2">
      <c r="A397" s="1004">
        <v>394</v>
      </c>
      <c r="B397" s="1004" t="s">
        <v>22255</v>
      </c>
    </row>
    <row r="398" spans="1:2">
      <c r="A398" s="1004">
        <v>395</v>
      </c>
      <c r="B398" s="1004" t="s">
        <v>22256</v>
      </c>
    </row>
    <row r="399" spans="1:2">
      <c r="A399" s="1004">
        <v>396</v>
      </c>
      <c r="B399" s="1004" t="s">
        <v>22257</v>
      </c>
    </row>
    <row r="400" spans="1:2">
      <c r="A400" s="1004">
        <v>397</v>
      </c>
      <c r="B400" s="1004" t="s">
        <v>17553</v>
      </c>
    </row>
    <row r="401" spans="1:2">
      <c r="A401" s="1004">
        <v>398</v>
      </c>
      <c r="B401" s="1004" t="s">
        <v>22258</v>
      </c>
    </row>
    <row r="402" spans="1:2">
      <c r="A402" s="1004">
        <v>399</v>
      </c>
      <c r="B402" s="1004" t="s">
        <v>22259</v>
      </c>
    </row>
    <row r="403" spans="1:2">
      <c r="A403" s="1004">
        <v>400</v>
      </c>
      <c r="B403" s="1004" t="s">
        <v>22260</v>
      </c>
    </row>
    <row r="404" spans="1:2">
      <c r="A404" s="1004">
        <v>401</v>
      </c>
      <c r="B404" s="1004" t="s">
        <v>22261</v>
      </c>
    </row>
    <row r="405" spans="1:2">
      <c r="A405" s="1004">
        <v>402</v>
      </c>
      <c r="B405" s="1004" t="s">
        <v>22262</v>
      </c>
    </row>
    <row r="406" spans="1:2">
      <c r="A406" s="1004">
        <v>403</v>
      </c>
      <c r="B406" s="1004" t="s">
        <v>22263</v>
      </c>
    </row>
    <row r="407" spans="1:2">
      <c r="A407" s="1004">
        <v>404</v>
      </c>
      <c r="B407" s="1004" t="s">
        <v>22264</v>
      </c>
    </row>
    <row r="408" spans="1:2">
      <c r="A408" s="1004">
        <v>405</v>
      </c>
      <c r="B408" s="1004" t="s">
        <v>22265</v>
      </c>
    </row>
    <row r="409" spans="1:2">
      <c r="A409" s="1004">
        <v>406</v>
      </c>
      <c r="B409" s="1004" t="s">
        <v>22266</v>
      </c>
    </row>
    <row r="410" spans="1:2">
      <c r="A410" s="1004">
        <v>407</v>
      </c>
      <c r="B410" s="1004" t="s">
        <v>22267</v>
      </c>
    </row>
    <row r="411" spans="1:2">
      <c r="A411" s="1004">
        <v>408</v>
      </c>
      <c r="B411" s="1004" t="s">
        <v>22268</v>
      </c>
    </row>
    <row r="412" spans="1:2">
      <c r="A412" s="1004">
        <v>409</v>
      </c>
      <c r="B412" s="1004" t="s">
        <v>22269</v>
      </c>
    </row>
    <row r="413" spans="1:2">
      <c r="A413" s="1004">
        <v>410</v>
      </c>
      <c r="B413" s="1004" t="s">
        <v>22270</v>
      </c>
    </row>
    <row r="414" spans="1:2">
      <c r="A414" s="1004">
        <v>411</v>
      </c>
      <c r="B414" s="1004" t="s">
        <v>22271</v>
      </c>
    </row>
    <row r="415" spans="1:2">
      <c r="A415" s="1004">
        <v>412</v>
      </c>
      <c r="B415" s="1004" t="s">
        <v>22272</v>
      </c>
    </row>
    <row r="416" spans="1:2">
      <c r="A416" s="1004">
        <v>413</v>
      </c>
      <c r="B416" s="1004" t="s">
        <v>2714</v>
      </c>
    </row>
    <row r="417" spans="1:2">
      <c r="A417" s="1004">
        <v>414</v>
      </c>
      <c r="B417" s="1004" t="s">
        <v>22273</v>
      </c>
    </row>
    <row r="418" spans="1:2">
      <c r="A418" s="1004">
        <v>415</v>
      </c>
      <c r="B418" s="1004" t="s">
        <v>22274</v>
      </c>
    </row>
    <row r="419" spans="1:2">
      <c r="A419" s="1004">
        <v>416</v>
      </c>
      <c r="B419" s="1004" t="s">
        <v>22275</v>
      </c>
    </row>
    <row r="420" spans="1:2">
      <c r="A420" s="1004">
        <v>417</v>
      </c>
      <c r="B420" s="1004" t="s">
        <v>22276</v>
      </c>
    </row>
    <row r="421" spans="1:2">
      <c r="A421" s="1004">
        <v>418</v>
      </c>
      <c r="B421" s="1004" t="s">
        <v>22277</v>
      </c>
    </row>
    <row r="422" spans="1:2">
      <c r="A422" s="1004">
        <v>419</v>
      </c>
      <c r="B422" s="1004" t="s">
        <v>22278</v>
      </c>
    </row>
    <row r="423" spans="1:2">
      <c r="A423" s="1004">
        <v>420</v>
      </c>
      <c r="B423" s="1004" t="s">
        <v>22279</v>
      </c>
    </row>
    <row r="424" spans="1:2">
      <c r="A424" s="1004">
        <v>421</v>
      </c>
      <c r="B424" s="1004" t="s">
        <v>22280</v>
      </c>
    </row>
    <row r="425" spans="1:2">
      <c r="A425" s="1004">
        <v>422</v>
      </c>
      <c r="B425" s="1004" t="s">
        <v>22281</v>
      </c>
    </row>
    <row r="426" spans="1:2">
      <c r="A426" s="1004">
        <v>423</v>
      </c>
      <c r="B426" s="1004" t="s">
        <v>22282</v>
      </c>
    </row>
    <row r="427" spans="1:2">
      <c r="A427" s="1004">
        <v>424</v>
      </c>
      <c r="B427" s="1004" t="s">
        <v>4404</v>
      </c>
    </row>
    <row r="428" spans="1:2">
      <c r="A428" s="1004">
        <v>425</v>
      </c>
      <c r="B428" s="1004" t="s">
        <v>22283</v>
      </c>
    </row>
    <row r="429" spans="1:2">
      <c r="A429" s="1004">
        <v>426</v>
      </c>
      <c r="B429" s="1004" t="s">
        <v>22284</v>
      </c>
    </row>
    <row r="430" spans="1:2">
      <c r="A430" s="1004">
        <v>427</v>
      </c>
      <c r="B430" s="1004" t="s">
        <v>22285</v>
      </c>
    </row>
    <row r="431" spans="1:2">
      <c r="A431" s="1004">
        <v>428</v>
      </c>
      <c r="B431" s="1004" t="s">
        <v>22286</v>
      </c>
    </row>
    <row r="432" spans="1:2">
      <c r="A432" s="1004">
        <v>429</v>
      </c>
      <c r="B432" s="1004" t="s">
        <v>22287</v>
      </c>
    </row>
    <row r="433" spans="1:2">
      <c r="A433" s="1004">
        <v>430</v>
      </c>
      <c r="B433" s="1004" t="s">
        <v>22288</v>
      </c>
    </row>
    <row r="434" spans="1:2">
      <c r="A434" s="1004">
        <v>431</v>
      </c>
      <c r="B434" s="1004" t="s">
        <v>22289</v>
      </c>
    </row>
    <row r="435" spans="1:2">
      <c r="A435" s="1004">
        <v>432</v>
      </c>
      <c r="B435" s="1004" t="s">
        <v>22290</v>
      </c>
    </row>
    <row r="436" spans="1:2">
      <c r="A436" s="1004">
        <v>433</v>
      </c>
      <c r="B436" s="1004" t="s">
        <v>22291</v>
      </c>
    </row>
    <row r="437" spans="1:2">
      <c r="A437" s="1004">
        <v>434</v>
      </c>
      <c r="B437" s="1004" t="s">
        <v>22292</v>
      </c>
    </row>
    <row r="438" spans="1:2">
      <c r="A438" s="1004">
        <v>435</v>
      </c>
      <c r="B438" s="1004" t="s">
        <v>22293</v>
      </c>
    </row>
    <row r="439" spans="1:2">
      <c r="A439" s="1004">
        <v>436</v>
      </c>
      <c r="B439" s="1004" t="s">
        <v>22294</v>
      </c>
    </row>
    <row r="440" spans="1:2">
      <c r="A440" s="1004">
        <v>437</v>
      </c>
      <c r="B440" s="1004" t="s">
        <v>22295</v>
      </c>
    </row>
    <row r="441" spans="1:2">
      <c r="A441" s="1004">
        <v>438</v>
      </c>
      <c r="B441" s="1004" t="s">
        <v>22296</v>
      </c>
    </row>
    <row r="442" spans="1:2">
      <c r="A442" s="1004">
        <v>439</v>
      </c>
      <c r="B442" s="1004" t="s">
        <v>22297</v>
      </c>
    </row>
    <row r="443" spans="1:2">
      <c r="A443" s="1004">
        <v>440</v>
      </c>
      <c r="B443" s="1004" t="s">
        <v>22298</v>
      </c>
    </row>
    <row r="444" spans="1:2">
      <c r="A444" s="1004">
        <v>441</v>
      </c>
      <c r="B444" s="1004" t="s">
        <v>22299</v>
      </c>
    </row>
    <row r="445" spans="1:2">
      <c r="A445" s="1004">
        <v>442</v>
      </c>
      <c r="B445" s="1004" t="s">
        <v>22300</v>
      </c>
    </row>
    <row r="446" spans="1:2">
      <c r="A446" s="1004">
        <v>443</v>
      </c>
      <c r="B446" s="1004" t="s">
        <v>22301</v>
      </c>
    </row>
    <row r="447" spans="1:2">
      <c r="A447" s="1004">
        <v>444</v>
      </c>
      <c r="B447" s="1004" t="s">
        <v>22302</v>
      </c>
    </row>
    <row r="448" spans="1:2">
      <c r="A448" s="1004">
        <v>445</v>
      </c>
      <c r="B448" s="1004" t="s">
        <v>22303</v>
      </c>
    </row>
    <row r="449" spans="1:2">
      <c r="A449" s="1004">
        <v>446</v>
      </c>
      <c r="B449" s="1004" t="s">
        <v>22304</v>
      </c>
    </row>
    <row r="450" spans="1:2">
      <c r="A450" s="1004">
        <v>447</v>
      </c>
      <c r="B450" s="1004" t="s">
        <v>22305</v>
      </c>
    </row>
    <row r="451" spans="1:2">
      <c r="A451" s="1004">
        <v>448</v>
      </c>
      <c r="B451" s="1004" t="s">
        <v>22306</v>
      </c>
    </row>
    <row r="452" spans="1:2">
      <c r="A452" s="1004">
        <v>449</v>
      </c>
      <c r="B452" s="1004" t="s">
        <v>22307</v>
      </c>
    </row>
    <row r="453" spans="1:2">
      <c r="A453" s="1004">
        <v>450</v>
      </c>
      <c r="B453" s="1004" t="s">
        <v>22308</v>
      </c>
    </row>
    <row r="454" spans="1:2">
      <c r="A454" s="1004">
        <v>451</v>
      </c>
      <c r="B454" s="1004" t="s">
        <v>22309</v>
      </c>
    </row>
    <row r="455" spans="1:2">
      <c r="A455" s="1004">
        <v>452</v>
      </c>
      <c r="B455" s="1004" t="s">
        <v>22310</v>
      </c>
    </row>
    <row r="456" spans="1:2">
      <c r="A456" s="1004">
        <v>453</v>
      </c>
      <c r="B456" s="1004" t="s">
        <v>22311</v>
      </c>
    </row>
    <row r="457" spans="1:2">
      <c r="A457" s="1004">
        <v>454</v>
      </c>
      <c r="B457" s="1004" t="s">
        <v>22312</v>
      </c>
    </row>
    <row r="458" spans="1:2">
      <c r="A458" s="1004">
        <v>455</v>
      </c>
      <c r="B458" s="1004" t="s">
        <v>22313</v>
      </c>
    </row>
    <row r="459" spans="1:2">
      <c r="A459" s="1004">
        <v>456</v>
      </c>
      <c r="B459" s="1004" t="s">
        <v>22314</v>
      </c>
    </row>
    <row r="460" spans="1:2">
      <c r="A460" s="1004">
        <v>457</v>
      </c>
      <c r="B460" s="1004" t="s">
        <v>22315</v>
      </c>
    </row>
    <row r="461" spans="1:2">
      <c r="A461" s="1004">
        <v>458</v>
      </c>
      <c r="B461" s="1004" t="s">
        <v>22316</v>
      </c>
    </row>
    <row r="462" spans="1:2">
      <c r="A462" s="1004">
        <v>459</v>
      </c>
      <c r="B462" s="1004" t="s">
        <v>22317</v>
      </c>
    </row>
    <row r="463" spans="1:2">
      <c r="A463" s="1004">
        <v>460</v>
      </c>
      <c r="B463" s="1004" t="s">
        <v>22318</v>
      </c>
    </row>
    <row r="464" spans="1:2">
      <c r="A464" s="1004">
        <v>461</v>
      </c>
      <c r="B464" s="1004" t="s">
        <v>22319</v>
      </c>
    </row>
    <row r="465" spans="1:2">
      <c r="A465" s="1004">
        <v>462</v>
      </c>
      <c r="B465" s="1004" t="s">
        <v>22320</v>
      </c>
    </row>
    <row r="466" spans="1:2">
      <c r="A466" s="1004">
        <v>463</v>
      </c>
      <c r="B466" s="1004" t="s">
        <v>22321</v>
      </c>
    </row>
    <row r="467" spans="1:2">
      <c r="A467" s="1004">
        <v>464</v>
      </c>
      <c r="B467" s="1004" t="s">
        <v>22322</v>
      </c>
    </row>
    <row r="468" spans="1:2">
      <c r="A468" s="1004">
        <v>465</v>
      </c>
      <c r="B468" s="1004" t="s">
        <v>22323</v>
      </c>
    </row>
    <row r="469" spans="1:2">
      <c r="A469" s="1004">
        <v>466</v>
      </c>
      <c r="B469" s="1004" t="s">
        <v>22324</v>
      </c>
    </row>
    <row r="470" spans="1:2">
      <c r="A470" s="1004">
        <v>467</v>
      </c>
      <c r="B470" s="1004" t="s">
        <v>22325</v>
      </c>
    </row>
    <row r="471" spans="1:2">
      <c r="A471" s="1004">
        <v>468</v>
      </c>
      <c r="B471" s="1004" t="s">
        <v>22326</v>
      </c>
    </row>
    <row r="472" spans="1:2">
      <c r="A472" s="1004">
        <v>469</v>
      </c>
      <c r="B472" s="1004" t="s">
        <v>22327</v>
      </c>
    </row>
    <row r="473" spans="1:2">
      <c r="A473" s="1004">
        <v>470</v>
      </c>
      <c r="B473" s="1004" t="s">
        <v>22328</v>
      </c>
    </row>
    <row r="474" spans="1:2">
      <c r="A474" s="1004">
        <v>471</v>
      </c>
      <c r="B474" s="1004" t="s">
        <v>22329</v>
      </c>
    </row>
    <row r="475" spans="1:2">
      <c r="A475" s="1004">
        <v>472</v>
      </c>
      <c r="B475" s="1004" t="s">
        <v>22330</v>
      </c>
    </row>
    <row r="476" spans="1:2">
      <c r="A476" s="1004">
        <v>473</v>
      </c>
      <c r="B476" s="1004" t="s">
        <v>22331</v>
      </c>
    </row>
    <row r="477" spans="1:2">
      <c r="A477" s="1004">
        <v>474</v>
      </c>
      <c r="B477" s="1004" t="s">
        <v>22332</v>
      </c>
    </row>
    <row r="478" spans="1:2">
      <c r="A478" s="1004">
        <v>475</v>
      </c>
      <c r="B478" s="1004" t="s">
        <v>22333</v>
      </c>
    </row>
    <row r="479" spans="1:2">
      <c r="A479" s="1004">
        <v>476</v>
      </c>
      <c r="B479" s="1004" t="s">
        <v>22334</v>
      </c>
    </row>
    <row r="480" spans="1:2">
      <c r="A480" s="1004">
        <v>477</v>
      </c>
      <c r="B480" s="1004" t="s">
        <v>22335</v>
      </c>
    </row>
    <row r="481" spans="1:2">
      <c r="A481" s="1004">
        <v>478</v>
      </c>
      <c r="B481" s="1004" t="s">
        <v>22336</v>
      </c>
    </row>
    <row r="482" spans="1:2">
      <c r="A482" s="1004">
        <v>479</v>
      </c>
      <c r="B482" s="1004" t="s">
        <v>22337</v>
      </c>
    </row>
    <row r="483" spans="1:2">
      <c r="A483" s="1004">
        <v>480</v>
      </c>
      <c r="B483" s="1004" t="s">
        <v>22338</v>
      </c>
    </row>
    <row r="484" spans="1:2">
      <c r="A484" s="1004">
        <v>481</v>
      </c>
      <c r="B484" s="1004" t="s">
        <v>22339</v>
      </c>
    </row>
    <row r="485" spans="1:2">
      <c r="A485" s="1004">
        <v>482</v>
      </c>
      <c r="B485" s="1004" t="s">
        <v>22340</v>
      </c>
    </row>
    <row r="486" spans="1:2">
      <c r="A486" s="1004">
        <v>483</v>
      </c>
      <c r="B486" s="1004" t="s">
        <v>22341</v>
      </c>
    </row>
    <row r="487" spans="1:2">
      <c r="A487" s="1004">
        <v>484</v>
      </c>
      <c r="B487" s="1004" t="s">
        <v>22342</v>
      </c>
    </row>
    <row r="488" spans="1:2">
      <c r="A488" s="1004">
        <v>485</v>
      </c>
      <c r="B488" s="1004" t="s">
        <v>22343</v>
      </c>
    </row>
    <row r="489" spans="1:2">
      <c r="A489" s="1004">
        <v>486</v>
      </c>
      <c r="B489" s="1004" t="s">
        <v>22344</v>
      </c>
    </row>
    <row r="490" spans="1:2">
      <c r="A490" s="1004">
        <v>487</v>
      </c>
      <c r="B490" s="1004" t="s">
        <v>22345</v>
      </c>
    </row>
    <row r="491" spans="1:2">
      <c r="A491" s="1004">
        <v>488</v>
      </c>
      <c r="B491" s="1004" t="s">
        <v>22346</v>
      </c>
    </row>
    <row r="492" spans="1:2">
      <c r="A492" s="1004">
        <v>489</v>
      </c>
      <c r="B492" s="1004" t="s">
        <v>22347</v>
      </c>
    </row>
    <row r="493" spans="1:2">
      <c r="A493" s="1004">
        <v>490</v>
      </c>
      <c r="B493" s="1004" t="s">
        <v>22348</v>
      </c>
    </row>
    <row r="494" spans="1:2">
      <c r="A494" s="1004">
        <v>491</v>
      </c>
      <c r="B494" s="1004" t="s">
        <v>22349</v>
      </c>
    </row>
    <row r="495" spans="1:2">
      <c r="A495" s="1004">
        <v>492</v>
      </c>
      <c r="B495" s="1004" t="s">
        <v>22350</v>
      </c>
    </row>
    <row r="496" spans="1:2">
      <c r="A496" s="1004">
        <v>493</v>
      </c>
      <c r="B496" s="1004" t="s">
        <v>22351</v>
      </c>
    </row>
    <row r="497" spans="1:2">
      <c r="A497" s="1004">
        <v>494</v>
      </c>
      <c r="B497" s="1004" t="s">
        <v>22352</v>
      </c>
    </row>
    <row r="498" spans="1:2">
      <c r="A498" s="1004">
        <v>495</v>
      </c>
      <c r="B498" s="1004" t="s">
        <v>22353</v>
      </c>
    </row>
    <row r="499" spans="1:2">
      <c r="A499" s="1004">
        <v>496</v>
      </c>
      <c r="B499" s="1004" t="s">
        <v>22354</v>
      </c>
    </row>
    <row r="500" spans="1:2">
      <c r="A500" s="1004">
        <v>497</v>
      </c>
      <c r="B500" s="1004" t="s">
        <v>22355</v>
      </c>
    </row>
    <row r="501" spans="1:2">
      <c r="A501" s="1004">
        <v>498</v>
      </c>
      <c r="B501" s="1004" t="s">
        <v>22356</v>
      </c>
    </row>
    <row r="502" spans="1:2">
      <c r="A502" s="1004">
        <v>499</v>
      </c>
      <c r="B502" s="1004" t="s">
        <v>22357</v>
      </c>
    </row>
    <row r="503" spans="1:2">
      <c r="A503" s="1004">
        <v>500</v>
      </c>
      <c r="B503" s="1004" t="s">
        <v>22358</v>
      </c>
    </row>
    <row r="504" spans="1:2">
      <c r="A504" s="1004">
        <v>501</v>
      </c>
      <c r="B504" s="1004" t="s">
        <v>22359</v>
      </c>
    </row>
    <row r="505" spans="1:2">
      <c r="A505" s="1004">
        <v>502</v>
      </c>
      <c r="B505" s="1004" t="s">
        <v>22360</v>
      </c>
    </row>
    <row r="506" spans="1:2">
      <c r="A506" s="1004">
        <v>503</v>
      </c>
      <c r="B506" s="1004" t="s">
        <v>22361</v>
      </c>
    </row>
    <row r="507" spans="1:2">
      <c r="A507" s="1004">
        <v>504</v>
      </c>
      <c r="B507" s="1004" t="s">
        <v>22362</v>
      </c>
    </row>
    <row r="508" spans="1:2">
      <c r="A508" s="1004">
        <v>505</v>
      </c>
      <c r="B508" s="1004" t="s">
        <v>22363</v>
      </c>
    </row>
    <row r="509" spans="1:2">
      <c r="A509" s="1004">
        <v>506</v>
      </c>
      <c r="B509" s="1004" t="s">
        <v>22364</v>
      </c>
    </row>
    <row r="510" spans="1:2">
      <c r="A510" s="1004">
        <v>507</v>
      </c>
      <c r="B510" s="1004" t="s">
        <v>22365</v>
      </c>
    </row>
    <row r="511" spans="1:2">
      <c r="A511" s="1004">
        <v>508</v>
      </c>
      <c r="B511" s="1004" t="s">
        <v>22366</v>
      </c>
    </row>
    <row r="512" spans="1:2">
      <c r="A512" s="1004">
        <v>509</v>
      </c>
      <c r="B512" s="1004" t="s">
        <v>22367</v>
      </c>
    </row>
    <row r="513" spans="1:2">
      <c r="A513" s="1004">
        <v>510</v>
      </c>
      <c r="B513" s="1004" t="s">
        <v>22368</v>
      </c>
    </row>
    <row r="514" spans="1:2">
      <c r="A514" s="1004">
        <v>511</v>
      </c>
      <c r="B514" s="1004" t="s">
        <v>22369</v>
      </c>
    </row>
    <row r="515" spans="1:2">
      <c r="A515" s="1004">
        <v>512</v>
      </c>
      <c r="B515" s="1004" t="s">
        <v>22370</v>
      </c>
    </row>
    <row r="516" spans="1:2">
      <c r="A516" s="1004">
        <v>513</v>
      </c>
      <c r="B516" s="1004" t="s">
        <v>22371</v>
      </c>
    </row>
    <row r="517" spans="1:2">
      <c r="A517" s="1004">
        <v>514</v>
      </c>
      <c r="B517" s="1004" t="s">
        <v>22372</v>
      </c>
    </row>
    <row r="518" spans="1:2">
      <c r="A518" s="1004">
        <v>515</v>
      </c>
      <c r="B518" s="1004" t="s">
        <v>22373</v>
      </c>
    </row>
    <row r="519" spans="1:2">
      <c r="A519" s="1004">
        <v>516</v>
      </c>
      <c r="B519" s="1004" t="s">
        <v>22374</v>
      </c>
    </row>
    <row r="520" spans="1:2">
      <c r="A520" s="1004">
        <v>517</v>
      </c>
      <c r="B520" s="1004" t="s">
        <v>22375</v>
      </c>
    </row>
    <row r="521" spans="1:2">
      <c r="A521" s="1004">
        <v>518</v>
      </c>
      <c r="B521" s="1004" t="s">
        <v>22376</v>
      </c>
    </row>
    <row r="522" spans="1:2">
      <c r="A522" s="1004">
        <v>519</v>
      </c>
      <c r="B522" s="1004" t="s">
        <v>22377</v>
      </c>
    </row>
    <row r="523" spans="1:2">
      <c r="A523" s="1004">
        <v>520</v>
      </c>
      <c r="B523" s="1004" t="s">
        <v>22378</v>
      </c>
    </row>
    <row r="524" spans="1:2">
      <c r="A524" s="1004">
        <v>521</v>
      </c>
      <c r="B524" s="1004" t="s">
        <v>22379</v>
      </c>
    </row>
    <row r="525" spans="1:2">
      <c r="A525" s="1004">
        <v>522</v>
      </c>
      <c r="B525" s="1004" t="s">
        <v>22380</v>
      </c>
    </row>
    <row r="526" spans="1:2">
      <c r="A526" s="1004">
        <v>523</v>
      </c>
      <c r="B526" s="1004" t="s">
        <v>22381</v>
      </c>
    </row>
    <row r="527" spans="1:2">
      <c r="A527" s="1004">
        <v>524</v>
      </c>
      <c r="B527" s="1004" t="s">
        <v>22382</v>
      </c>
    </row>
    <row r="528" spans="1:2">
      <c r="A528" s="1004">
        <v>525</v>
      </c>
      <c r="B528" s="1004" t="s">
        <v>22383</v>
      </c>
    </row>
    <row r="529" spans="1:2">
      <c r="A529" s="1004">
        <v>526</v>
      </c>
      <c r="B529" s="1004" t="s">
        <v>22384</v>
      </c>
    </row>
    <row r="530" spans="1:2">
      <c r="A530" s="1004">
        <v>527</v>
      </c>
      <c r="B530" s="1004" t="s">
        <v>22385</v>
      </c>
    </row>
    <row r="531" spans="1:2">
      <c r="A531" s="1004">
        <v>528</v>
      </c>
      <c r="B531" s="1004" t="s">
        <v>22386</v>
      </c>
    </row>
    <row r="532" spans="1:2">
      <c r="A532" s="1004">
        <v>529</v>
      </c>
      <c r="B532" s="1004" t="s">
        <v>22387</v>
      </c>
    </row>
    <row r="533" spans="1:2">
      <c r="A533" s="1004">
        <v>530</v>
      </c>
      <c r="B533" s="1004" t="s">
        <v>22388</v>
      </c>
    </row>
    <row r="534" spans="1:2">
      <c r="A534" s="1004">
        <v>531</v>
      </c>
      <c r="B534" s="1004" t="s">
        <v>22389</v>
      </c>
    </row>
    <row r="535" spans="1:2">
      <c r="A535" s="1004">
        <v>532</v>
      </c>
      <c r="B535" s="1004" t="s">
        <v>22390</v>
      </c>
    </row>
    <row r="536" spans="1:2">
      <c r="A536" s="1004">
        <v>533</v>
      </c>
      <c r="B536" s="1004" t="s">
        <v>22391</v>
      </c>
    </row>
    <row r="537" spans="1:2">
      <c r="A537" s="1004">
        <v>534</v>
      </c>
      <c r="B537" s="1004" t="s">
        <v>22392</v>
      </c>
    </row>
    <row r="538" spans="1:2">
      <c r="A538" s="1004">
        <v>535</v>
      </c>
      <c r="B538" s="1004" t="s">
        <v>22393</v>
      </c>
    </row>
    <row r="539" spans="1:2">
      <c r="A539" s="1004">
        <v>536</v>
      </c>
      <c r="B539" s="1004" t="s">
        <v>22394</v>
      </c>
    </row>
    <row r="540" spans="1:2">
      <c r="A540" s="1004">
        <v>537</v>
      </c>
      <c r="B540" s="1004" t="s">
        <v>22395</v>
      </c>
    </row>
    <row r="541" spans="1:2">
      <c r="A541" s="1004">
        <v>538</v>
      </c>
      <c r="B541" s="1004" t="s">
        <v>22396</v>
      </c>
    </row>
    <row r="542" spans="1:2">
      <c r="A542" s="1004">
        <v>539</v>
      </c>
      <c r="B542" s="1004" t="s">
        <v>22397</v>
      </c>
    </row>
    <row r="543" spans="1:2">
      <c r="A543" s="1004">
        <v>540</v>
      </c>
      <c r="B543" s="1004" t="s">
        <v>22398</v>
      </c>
    </row>
    <row r="544" spans="1:2">
      <c r="A544" s="1004">
        <v>541</v>
      </c>
      <c r="B544" s="1004" t="s">
        <v>22399</v>
      </c>
    </row>
    <row r="545" spans="1:2">
      <c r="A545" s="1004">
        <v>542</v>
      </c>
      <c r="B545" s="1004" t="s">
        <v>22400</v>
      </c>
    </row>
    <row r="546" spans="1:2">
      <c r="A546" s="1004">
        <v>543</v>
      </c>
      <c r="B546" s="1004" t="s">
        <v>22401</v>
      </c>
    </row>
    <row r="547" spans="1:2">
      <c r="A547" s="1004">
        <v>544</v>
      </c>
      <c r="B547" s="1004" t="s">
        <v>22402</v>
      </c>
    </row>
    <row r="548" spans="1:2">
      <c r="A548" s="1004">
        <v>545</v>
      </c>
      <c r="B548" s="1004" t="s">
        <v>22403</v>
      </c>
    </row>
    <row r="549" spans="1:2">
      <c r="A549" s="1004">
        <v>546</v>
      </c>
      <c r="B549" s="1004" t="s">
        <v>22404</v>
      </c>
    </row>
    <row r="550" spans="1:2">
      <c r="A550" s="1004">
        <v>547</v>
      </c>
      <c r="B550" s="1004" t="s">
        <v>22405</v>
      </c>
    </row>
    <row r="551" spans="1:2">
      <c r="A551" s="1004">
        <v>548</v>
      </c>
      <c r="B551" s="1004" t="s">
        <v>22406</v>
      </c>
    </row>
    <row r="552" spans="1:2">
      <c r="A552" s="1004">
        <v>549</v>
      </c>
      <c r="B552" s="1004" t="s">
        <v>22407</v>
      </c>
    </row>
    <row r="553" spans="1:2">
      <c r="A553" s="1004">
        <v>550</v>
      </c>
      <c r="B553" s="1004" t="s">
        <v>22408</v>
      </c>
    </row>
    <row r="554" spans="1:2">
      <c r="A554" s="1004">
        <v>551</v>
      </c>
      <c r="B554" s="1004" t="s">
        <v>22409</v>
      </c>
    </row>
    <row r="555" spans="1:2">
      <c r="A555" s="1004">
        <v>552</v>
      </c>
      <c r="B555" s="1004" t="s">
        <v>22410</v>
      </c>
    </row>
    <row r="556" spans="1:2">
      <c r="A556" s="1004">
        <v>553</v>
      </c>
      <c r="B556" s="1004" t="s">
        <v>22411</v>
      </c>
    </row>
    <row r="557" spans="1:2">
      <c r="A557" s="1004">
        <v>554</v>
      </c>
      <c r="B557" s="1004" t="s">
        <v>22412</v>
      </c>
    </row>
    <row r="558" spans="1:2">
      <c r="A558" s="1004">
        <v>555</v>
      </c>
      <c r="B558" s="1004" t="s">
        <v>22413</v>
      </c>
    </row>
    <row r="559" spans="1:2">
      <c r="A559" s="1004">
        <v>556</v>
      </c>
      <c r="B559" s="1004" t="s">
        <v>22414</v>
      </c>
    </row>
    <row r="560" spans="1:2">
      <c r="A560" s="1004">
        <v>557</v>
      </c>
      <c r="B560" s="1004" t="s">
        <v>22415</v>
      </c>
    </row>
    <row r="561" spans="1:2">
      <c r="A561" s="1004">
        <v>558</v>
      </c>
      <c r="B561" s="1004" t="s">
        <v>22416</v>
      </c>
    </row>
    <row r="562" spans="1:2">
      <c r="A562" s="1004">
        <v>559</v>
      </c>
      <c r="B562" s="1004" t="s">
        <v>22417</v>
      </c>
    </row>
    <row r="563" spans="1:2">
      <c r="A563" s="1004">
        <v>560</v>
      </c>
      <c r="B563" s="1004" t="s">
        <v>22418</v>
      </c>
    </row>
    <row r="564" spans="1:2">
      <c r="A564" s="1004">
        <v>561</v>
      </c>
      <c r="B564" s="1004" t="s">
        <v>22419</v>
      </c>
    </row>
    <row r="565" spans="1:2">
      <c r="A565" s="1004">
        <v>562</v>
      </c>
      <c r="B565" s="1004" t="s">
        <v>22420</v>
      </c>
    </row>
    <row r="566" spans="1:2">
      <c r="A566" s="1004">
        <v>563</v>
      </c>
      <c r="B566" s="1004" t="s">
        <v>22421</v>
      </c>
    </row>
    <row r="567" spans="1:2">
      <c r="A567" s="1004">
        <v>564</v>
      </c>
      <c r="B567" s="1004" t="s">
        <v>22422</v>
      </c>
    </row>
    <row r="568" spans="1:2">
      <c r="A568" s="1004">
        <v>565</v>
      </c>
      <c r="B568" s="1004" t="s">
        <v>22423</v>
      </c>
    </row>
    <row r="569" spans="1:2">
      <c r="A569" s="1004">
        <v>566</v>
      </c>
      <c r="B569" s="1004" t="s">
        <v>22424</v>
      </c>
    </row>
    <row r="570" spans="1:2">
      <c r="A570" s="1004">
        <v>567</v>
      </c>
      <c r="B570" s="1004" t="s">
        <v>22425</v>
      </c>
    </row>
    <row r="571" spans="1:2">
      <c r="A571" s="1004">
        <v>568</v>
      </c>
      <c r="B571" s="1004" t="s">
        <v>22426</v>
      </c>
    </row>
    <row r="572" spans="1:2">
      <c r="A572" s="1004">
        <v>569</v>
      </c>
      <c r="B572" s="1004" t="s">
        <v>22427</v>
      </c>
    </row>
    <row r="573" spans="1:2">
      <c r="A573" s="1004">
        <v>570</v>
      </c>
      <c r="B573" s="1004" t="s">
        <v>22428</v>
      </c>
    </row>
    <row r="574" spans="1:2">
      <c r="A574" s="1004">
        <v>571</v>
      </c>
      <c r="B574" s="1004" t="s">
        <v>22429</v>
      </c>
    </row>
    <row r="575" spans="1:2">
      <c r="A575" s="1004">
        <v>572</v>
      </c>
      <c r="B575" s="1004" t="s">
        <v>22430</v>
      </c>
    </row>
    <row r="576" spans="1:2">
      <c r="A576" s="1004">
        <v>573</v>
      </c>
      <c r="B576" s="1004" t="s">
        <v>22431</v>
      </c>
    </row>
    <row r="577" spans="1:2">
      <c r="A577" s="1004">
        <v>574</v>
      </c>
      <c r="B577" s="1004" t="s">
        <v>22432</v>
      </c>
    </row>
    <row r="578" spans="1:2">
      <c r="A578" s="1004">
        <v>575</v>
      </c>
      <c r="B578" s="1004" t="s">
        <v>22433</v>
      </c>
    </row>
    <row r="579" spans="1:2">
      <c r="A579" s="1004">
        <v>576</v>
      </c>
      <c r="B579" s="1004" t="s">
        <v>22434</v>
      </c>
    </row>
    <row r="580" spans="1:2">
      <c r="A580" s="1004">
        <v>577</v>
      </c>
      <c r="B580" s="1004" t="s">
        <v>22435</v>
      </c>
    </row>
    <row r="581" spans="1:2">
      <c r="A581" s="1004">
        <v>578</v>
      </c>
      <c r="B581" s="1004" t="s">
        <v>22436</v>
      </c>
    </row>
    <row r="582" spans="1:2">
      <c r="A582" s="1004">
        <v>579</v>
      </c>
      <c r="B582" s="1004" t="s">
        <v>22437</v>
      </c>
    </row>
    <row r="583" spans="1:2">
      <c r="A583" s="1004">
        <v>580</v>
      </c>
      <c r="B583" s="1004" t="s">
        <v>22438</v>
      </c>
    </row>
    <row r="584" spans="1:2">
      <c r="A584" s="1004">
        <v>581</v>
      </c>
      <c r="B584" s="1004" t="s">
        <v>22439</v>
      </c>
    </row>
    <row r="585" spans="1:2">
      <c r="A585" s="1004">
        <v>582</v>
      </c>
      <c r="B585" s="1004" t="s">
        <v>22440</v>
      </c>
    </row>
    <row r="586" spans="1:2">
      <c r="A586" s="1004">
        <v>583</v>
      </c>
      <c r="B586" s="1004" t="s">
        <v>22441</v>
      </c>
    </row>
    <row r="587" spans="1:2">
      <c r="A587" s="1004">
        <v>584</v>
      </c>
      <c r="B587" s="1004" t="s">
        <v>22442</v>
      </c>
    </row>
    <row r="588" spans="1:2">
      <c r="A588" s="1004">
        <v>585</v>
      </c>
      <c r="B588" s="1004" t="s">
        <v>22443</v>
      </c>
    </row>
    <row r="589" spans="1:2">
      <c r="A589" s="1004">
        <v>586</v>
      </c>
      <c r="B589" s="1004" t="s">
        <v>22444</v>
      </c>
    </row>
    <row r="590" spans="1:2">
      <c r="A590" s="1004">
        <v>587</v>
      </c>
      <c r="B590" s="1004" t="s">
        <v>22445</v>
      </c>
    </row>
    <row r="591" spans="1:2">
      <c r="A591" s="1004">
        <v>588</v>
      </c>
      <c r="B591" s="1004" t="s">
        <v>22446</v>
      </c>
    </row>
    <row r="592" spans="1:2">
      <c r="A592" s="1004">
        <v>589</v>
      </c>
      <c r="B592" s="1004" t="s">
        <v>22447</v>
      </c>
    </row>
    <row r="593" spans="1:2">
      <c r="A593" s="1004">
        <v>590</v>
      </c>
      <c r="B593" s="1004" t="s">
        <v>22448</v>
      </c>
    </row>
    <row r="594" spans="1:2">
      <c r="A594" s="1004">
        <v>591</v>
      </c>
      <c r="B594" s="1004" t="s">
        <v>17357</v>
      </c>
    </row>
    <row r="595" spans="1:2">
      <c r="A595" s="1004">
        <v>592</v>
      </c>
      <c r="B595" s="1004" t="s">
        <v>22449</v>
      </c>
    </row>
    <row r="596" spans="1:2">
      <c r="A596" s="1004">
        <v>593</v>
      </c>
      <c r="B596" s="1004" t="s">
        <v>22450</v>
      </c>
    </row>
    <row r="597" spans="1:2">
      <c r="A597" s="1004">
        <v>594</v>
      </c>
      <c r="B597" s="1004" t="s">
        <v>22451</v>
      </c>
    </row>
    <row r="598" spans="1:2">
      <c r="A598" s="1004">
        <v>595</v>
      </c>
      <c r="B598" s="1004" t="s">
        <v>22452</v>
      </c>
    </row>
    <row r="599" spans="1:2">
      <c r="A599" s="1004">
        <v>596</v>
      </c>
      <c r="B599" s="1004" t="s">
        <v>22453</v>
      </c>
    </row>
    <row r="600" spans="1:2">
      <c r="A600" s="1004">
        <v>597</v>
      </c>
      <c r="B600" s="1004" t="s">
        <v>22454</v>
      </c>
    </row>
    <row r="601" spans="1:2">
      <c r="A601" s="1004">
        <v>598</v>
      </c>
      <c r="B601" s="1004" t="s">
        <v>22455</v>
      </c>
    </row>
    <row r="602" spans="1:2">
      <c r="A602" s="1004">
        <v>599</v>
      </c>
      <c r="B602" s="1004" t="s">
        <v>22456</v>
      </c>
    </row>
    <row r="603" spans="1:2">
      <c r="A603" s="1004">
        <v>600</v>
      </c>
      <c r="B603" s="1004" t="s">
        <v>22457</v>
      </c>
    </row>
    <row r="604" spans="1:2">
      <c r="A604" s="1004">
        <v>601</v>
      </c>
      <c r="B604" s="1004" t="s">
        <v>22458</v>
      </c>
    </row>
    <row r="605" spans="1:2">
      <c r="A605" s="1004">
        <v>602</v>
      </c>
      <c r="B605" s="1004" t="s">
        <v>22459</v>
      </c>
    </row>
    <row r="606" spans="1:2">
      <c r="A606" s="1004">
        <v>603</v>
      </c>
      <c r="B606" s="1004" t="s">
        <v>22460</v>
      </c>
    </row>
    <row r="607" spans="1:2">
      <c r="A607" s="1004">
        <v>604</v>
      </c>
      <c r="B607" s="1004" t="s">
        <v>22461</v>
      </c>
    </row>
    <row r="608" spans="1:2">
      <c r="A608" s="1004">
        <v>605</v>
      </c>
      <c r="B608" s="1004" t="s">
        <v>22462</v>
      </c>
    </row>
    <row r="609" spans="1:2">
      <c r="A609" s="1004">
        <v>606</v>
      </c>
      <c r="B609" s="1004" t="s">
        <v>22463</v>
      </c>
    </row>
    <row r="610" spans="1:2">
      <c r="A610" s="1004">
        <v>607</v>
      </c>
      <c r="B610" s="1004" t="s">
        <v>22464</v>
      </c>
    </row>
    <row r="611" spans="1:2">
      <c r="A611" s="1004">
        <v>608</v>
      </c>
      <c r="B611" s="1004" t="s">
        <v>22465</v>
      </c>
    </row>
    <row r="612" spans="1:2">
      <c r="A612" s="1004">
        <v>609</v>
      </c>
      <c r="B612" s="1004" t="s">
        <v>22466</v>
      </c>
    </row>
    <row r="613" spans="1:2">
      <c r="A613" s="1004">
        <v>610</v>
      </c>
      <c r="B613" s="1004" t="s">
        <v>22467</v>
      </c>
    </row>
    <row r="614" spans="1:2">
      <c r="A614" s="1004">
        <v>611</v>
      </c>
      <c r="B614" s="1004" t="s">
        <v>22468</v>
      </c>
    </row>
    <row r="615" spans="1:2">
      <c r="A615" s="1004">
        <v>612</v>
      </c>
      <c r="B615" s="1004" t="s">
        <v>22469</v>
      </c>
    </row>
    <row r="616" spans="1:2">
      <c r="A616" s="1004">
        <v>613</v>
      </c>
      <c r="B616" s="1004" t="s">
        <v>22470</v>
      </c>
    </row>
    <row r="617" spans="1:2">
      <c r="A617" s="1004">
        <v>614</v>
      </c>
      <c r="B617" s="1004" t="s">
        <v>22471</v>
      </c>
    </row>
    <row r="618" spans="1:2">
      <c r="A618" s="1004">
        <v>615</v>
      </c>
      <c r="B618" s="1004" t="s">
        <v>22472</v>
      </c>
    </row>
    <row r="619" spans="1:2">
      <c r="A619" s="1004">
        <v>616</v>
      </c>
      <c r="B619" s="1004" t="s">
        <v>22473</v>
      </c>
    </row>
    <row r="620" spans="1:2">
      <c r="A620" s="1004">
        <v>617</v>
      </c>
      <c r="B620" s="1004" t="s">
        <v>22474</v>
      </c>
    </row>
    <row r="621" spans="1:2">
      <c r="A621" s="1004">
        <v>618</v>
      </c>
      <c r="B621" s="1004" t="s">
        <v>22475</v>
      </c>
    </row>
    <row r="622" spans="1:2">
      <c r="A622" s="1004">
        <v>619</v>
      </c>
      <c r="B622" s="1004" t="s">
        <v>22476</v>
      </c>
    </row>
    <row r="623" spans="1:2">
      <c r="A623" s="1004">
        <v>620</v>
      </c>
      <c r="B623" s="1004" t="s">
        <v>22477</v>
      </c>
    </row>
    <row r="624" spans="1:2">
      <c r="A624" s="1004">
        <v>621</v>
      </c>
      <c r="B624" s="1004" t="s">
        <v>22478</v>
      </c>
    </row>
    <row r="625" spans="1:2">
      <c r="A625" s="1004">
        <v>622</v>
      </c>
      <c r="B625" s="1004" t="s">
        <v>22479</v>
      </c>
    </row>
    <row r="626" spans="1:2">
      <c r="A626" s="1004">
        <v>623</v>
      </c>
      <c r="B626" s="1004" t="s">
        <v>22480</v>
      </c>
    </row>
    <row r="627" spans="1:2">
      <c r="A627" s="1004">
        <v>624</v>
      </c>
      <c r="B627" s="1004" t="s">
        <v>22481</v>
      </c>
    </row>
    <row r="628" spans="1:2">
      <c r="A628" s="1004">
        <v>625</v>
      </c>
      <c r="B628" s="1004" t="s">
        <v>22482</v>
      </c>
    </row>
    <row r="629" spans="1:2">
      <c r="A629" s="1004">
        <v>626</v>
      </c>
      <c r="B629" s="1004" t="s">
        <v>22483</v>
      </c>
    </row>
    <row r="630" spans="1:2">
      <c r="A630" s="1004">
        <v>627</v>
      </c>
      <c r="B630" s="1004" t="s">
        <v>22484</v>
      </c>
    </row>
    <row r="631" spans="1:2">
      <c r="A631" s="1004">
        <v>628</v>
      </c>
      <c r="B631" s="1004" t="s">
        <v>22485</v>
      </c>
    </row>
    <row r="632" spans="1:2">
      <c r="A632" s="1004">
        <v>629</v>
      </c>
      <c r="B632" s="1004" t="s">
        <v>22486</v>
      </c>
    </row>
    <row r="633" spans="1:2">
      <c r="A633" s="1004">
        <v>630</v>
      </c>
      <c r="B633" s="1004" t="s">
        <v>22487</v>
      </c>
    </row>
    <row r="634" spans="1:2">
      <c r="A634" s="1004">
        <v>631</v>
      </c>
      <c r="B634" s="1004" t="s">
        <v>22488</v>
      </c>
    </row>
    <row r="635" spans="1:2">
      <c r="A635" s="1004">
        <v>632</v>
      </c>
      <c r="B635" s="1004" t="s">
        <v>22489</v>
      </c>
    </row>
    <row r="636" spans="1:2">
      <c r="A636" s="1004">
        <v>633</v>
      </c>
      <c r="B636" s="1004" t="s">
        <v>22490</v>
      </c>
    </row>
    <row r="637" spans="1:2">
      <c r="A637" s="1004">
        <v>634</v>
      </c>
      <c r="B637" s="1004" t="s">
        <v>22491</v>
      </c>
    </row>
    <row r="638" spans="1:2">
      <c r="A638" s="1004">
        <v>635</v>
      </c>
      <c r="B638" s="1004" t="s">
        <v>22492</v>
      </c>
    </row>
    <row r="639" spans="1:2">
      <c r="A639" s="1004">
        <v>636</v>
      </c>
      <c r="B639" s="1004" t="s">
        <v>22493</v>
      </c>
    </row>
    <row r="640" spans="1:2">
      <c r="A640" s="1004">
        <v>637</v>
      </c>
      <c r="B640" s="1004" t="s">
        <v>22494</v>
      </c>
    </row>
    <row r="641" spans="1:2">
      <c r="A641" s="1004">
        <v>638</v>
      </c>
      <c r="B641" s="1004" t="s">
        <v>22495</v>
      </c>
    </row>
    <row r="642" spans="1:2">
      <c r="A642" s="1004">
        <v>639</v>
      </c>
      <c r="B642" s="1004" t="s">
        <v>22496</v>
      </c>
    </row>
    <row r="643" spans="1:2">
      <c r="A643" s="1004">
        <v>640</v>
      </c>
      <c r="B643" s="1004" t="s">
        <v>22497</v>
      </c>
    </row>
    <row r="644" spans="1:2">
      <c r="A644" s="1004">
        <v>641</v>
      </c>
      <c r="B644" s="1004" t="s">
        <v>22498</v>
      </c>
    </row>
    <row r="645" spans="1:2">
      <c r="A645" s="1004">
        <v>642</v>
      </c>
      <c r="B645" s="1004" t="s">
        <v>22499</v>
      </c>
    </row>
    <row r="646" spans="1:2">
      <c r="A646" s="1004">
        <v>643</v>
      </c>
      <c r="B646" s="1004" t="s">
        <v>22500</v>
      </c>
    </row>
    <row r="647" spans="1:2">
      <c r="A647" s="1004">
        <v>644</v>
      </c>
      <c r="B647" s="1004" t="s">
        <v>22501</v>
      </c>
    </row>
    <row r="648" spans="1:2">
      <c r="A648" s="1004">
        <v>645</v>
      </c>
      <c r="B648" s="1004" t="s">
        <v>22502</v>
      </c>
    </row>
    <row r="649" spans="1:2">
      <c r="A649" s="1004">
        <v>646</v>
      </c>
      <c r="B649" s="1004" t="s">
        <v>22503</v>
      </c>
    </row>
    <row r="650" spans="1:2">
      <c r="A650" s="1004">
        <v>647</v>
      </c>
      <c r="B650" s="1004" t="s">
        <v>22504</v>
      </c>
    </row>
    <row r="651" spans="1:2">
      <c r="A651" s="1004">
        <v>648</v>
      </c>
      <c r="B651" s="1004" t="s">
        <v>22505</v>
      </c>
    </row>
    <row r="652" spans="1:2">
      <c r="A652" s="1004">
        <v>649</v>
      </c>
      <c r="B652" s="1004" t="s">
        <v>22506</v>
      </c>
    </row>
    <row r="653" spans="1:2">
      <c r="A653" s="1004">
        <v>650</v>
      </c>
      <c r="B653" s="1004" t="s">
        <v>22507</v>
      </c>
    </row>
    <row r="654" spans="1:2">
      <c r="A654" s="1004">
        <v>651</v>
      </c>
      <c r="B654" s="1004" t="s">
        <v>22508</v>
      </c>
    </row>
    <row r="655" spans="1:2">
      <c r="A655" s="1004">
        <v>652</v>
      </c>
      <c r="B655" s="1004" t="s">
        <v>22509</v>
      </c>
    </row>
    <row r="656" spans="1:2">
      <c r="A656" s="1004">
        <v>653</v>
      </c>
      <c r="B656" s="1004" t="s">
        <v>22510</v>
      </c>
    </row>
    <row r="657" spans="1:2">
      <c r="A657" s="1004">
        <v>654</v>
      </c>
      <c r="B657" s="1004" t="s">
        <v>22511</v>
      </c>
    </row>
    <row r="658" spans="1:2">
      <c r="A658" s="1004">
        <v>655</v>
      </c>
      <c r="B658" s="1004" t="s">
        <v>22512</v>
      </c>
    </row>
    <row r="659" spans="1:2">
      <c r="A659" s="1004">
        <v>656</v>
      </c>
      <c r="B659" s="1004" t="s">
        <v>22513</v>
      </c>
    </row>
    <row r="660" spans="1:2">
      <c r="A660" s="1004">
        <v>657</v>
      </c>
      <c r="B660" s="1004" t="s">
        <v>22514</v>
      </c>
    </row>
    <row r="661" spans="1:2">
      <c r="A661" s="1004">
        <v>658</v>
      </c>
      <c r="B661" s="1004" t="s">
        <v>22515</v>
      </c>
    </row>
    <row r="662" spans="1:2">
      <c r="A662" s="1004">
        <v>659</v>
      </c>
      <c r="B662" s="1004" t="s">
        <v>22516</v>
      </c>
    </row>
    <row r="663" spans="1:2">
      <c r="A663" s="1004">
        <v>660</v>
      </c>
      <c r="B663" s="1004" t="s">
        <v>22517</v>
      </c>
    </row>
    <row r="664" spans="1:2">
      <c r="A664" s="1004">
        <v>661</v>
      </c>
      <c r="B664" s="1004" t="s">
        <v>22518</v>
      </c>
    </row>
    <row r="665" spans="1:2">
      <c r="A665" s="1004">
        <v>662</v>
      </c>
      <c r="B665" s="1004" t="s">
        <v>22519</v>
      </c>
    </row>
    <row r="666" spans="1:2">
      <c r="A666" s="1004">
        <v>663</v>
      </c>
      <c r="B666" s="1004" t="s">
        <v>22520</v>
      </c>
    </row>
    <row r="667" spans="1:2">
      <c r="A667" s="1004">
        <v>664</v>
      </c>
      <c r="B667" s="1004" t="s">
        <v>22521</v>
      </c>
    </row>
    <row r="668" spans="1:2">
      <c r="A668" s="1004">
        <v>665</v>
      </c>
      <c r="B668" s="1004" t="s">
        <v>22522</v>
      </c>
    </row>
    <row r="669" spans="1:2">
      <c r="A669" s="1004">
        <v>666</v>
      </c>
      <c r="B669" s="1004" t="s">
        <v>22523</v>
      </c>
    </row>
    <row r="670" spans="1:2">
      <c r="A670" s="1004">
        <v>667</v>
      </c>
      <c r="B670" s="1004" t="s">
        <v>22524</v>
      </c>
    </row>
    <row r="671" spans="1:2">
      <c r="A671" s="1004">
        <v>668</v>
      </c>
      <c r="B671" s="1004" t="s">
        <v>22525</v>
      </c>
    </row>
    <row r="672" spans="1:2">
      <c r="A672" s="1004">
        <v>669</v>
      </c>
      <c r="B672" s="1004" t="s">
        <v>22526</v>
      </c>
    </row>
    <row r="673" spans="1:2">
      <c r="A673" s="1004">
        <v>670</v>
      </c>
      <c r="B673" s="1004" t="s">
        <v>22527</v>
      </c>
    </row>
    <row r="674" spans="1:2">
      <c r="A674" s="1004">
        <v>671</v>
      </c>
      <c r="B674" s="1004" t="s">
        <v>22528</v>
      </c>
    </row>
    <row r="675" spans="1:2">
      <c r="A675" s="1004">
        <v>672</v>
      </c>
      <c r="B675" s="1004" t="s">
        <v>22529</v>
      </c>
    </row>
    <row r="676" spans="1:2">
      <c r="A676" s="1004">
        <v>673</v>
      </c>
      <c r="B676" s="1004" t="s">
        <v>22530</v>
      </c>
    </row>
    <row r="677" spans="1:2">
      <c r="A677" s="1004">
        <v>674</v>
      </c>
      <c r="B677" s="1004" t="s">
        <v>22531</v>
      </c>
    </row>
    <row r="678" spans="1:2">
      <c r="A678" s="1004">
        <v>675</v>
      </c>
      <c r="B678" s="1004" t="s">
        <v>22532</v>
      </c>
    </row>
    <row r="679" spans="1:2">
      <c r="A679" s="1004">
        <v>676</v>
      </c>
      <c r="B679" s="1004" t="s">
        <v>4538</v>
      </c>
    </row>
    <row r="680" spans="1:2">
      <c r="A680" s="1004">
        <v>677</v>
      </c>
      <c r="B680" s="1004" t="s">
        <v>22533</v>
      </c>
    </row>
    <row r="681" spans="1:2">
      <c r="A681" s="1004">
        <v>678</v>
      </c>
      <c r="B681" s="1004" t="s">
        <v>22534</v>
      </c>
    </row>
    <row r="682" spans="1:2">
      <c r="A682" s="1004">
        <v>679</v>
      </c>
      <c r="B682" s="1004" t="s">
        <v>22535</v>
      </c>
    </row>
    <row r="683" spans="1:2">
      <c r="A683" s="1004">
        <v>680</v>
      </c>
      <c r="B683" s="1004" t="s">
        <v>22536</v>
      </c>
    </row>
    <row r="684" spans="1:2">
      <c r="A684" s="1004">
        <v>681</v>
      </c>
      <c r="B684" s="1004" t="s">
        <v>410</v>
      </c>
    </row>
    <row r="685" spans="1:2">
      <c r="A685" s="1004">
        <v>682</v>
      </c>
      <c r="B685" s="1004" t="s">
        <v>22537</v>
      </c>
    </row>
    <row r="686" spans="1:2">
      <c r="A686" s="1004">
        <v>683</v>
      </c>
      <c r="B686" s="1004" t="s">
        <v>22538</v>
      </c>
    </row>
    <row r="687" spans="1:2">
      <c r="A687" s="1004">
        <v>684</v>
      </c>
      <c r="B687" s="1004" t="s">
        <v>22539</v>
      </c>
    </row>
    <row r="688" spans="1:2">
      <c r="A688" s="1004">
        <v>685</v>
      </c>
      <c r="B688" s="1004" t="s">
        <v>22540</v>
      </c>
    </row>
    <row r="689" spans="1:2">
      <c r="A689" s="1004">
        <v>686</v>
      </c>
      <c r="B689" s="1004" t="s">
        <v>22541</v>
      </c>
    </row>
    <row r="690" spans="1:2">
      <c r="A690" s="1004">
        <v>687</v>
      </c>
      <c r="B690" s="1004" t="s">
        <v>22542</v>
      </c>
    </row>
    <row r="691" spans="1:2">
      <c r="A691" s="1004">
        <v>688</v>
      </c>
      <c r="B691" s="1004" t="s">
        <v>22543</v>
      </c>
    </row>
    <row r="692" spans="1:2">
      <c r="A692" s="1004">
        <v>689</v>
      </c>
      <c r="B692" s="1004" t="s">
        <v>22544</v>
      </c>
    </row>
    <row r="693" spans="1:2">
      <c r="A693" s="1004">
        <v>690</v>
      </c>
      <c r="B693" s="1004" t="s">
        <v>22545</v>
      </c>
    </row>
    <row r="694" spans="1:2">
      <c r="A694" s="1004">
        <v>691</v>
      </c>
      <c r="B694" s="1004" t="s">
        <v>22546</v>
      </c>
    </row>
    <row r="695" spans="1:2">
      <c r="A695" s="1004">
        <v>692</v>
      </c>
      <c r="B695" s="1004" t="s">
        <v>22547</v>
      </c>
    </row>
    <row r="696" spans="1:2">
      <c r="A696" s="1004">
        <v>693</v>
      </c>
      <c r="B696" s="1004" t="s">
        <v>22548</v>
      </c>
    </row>
    <row r="697" spans="1:2">
      <c r="A697" s="1004">
        <v>694</v>
      </c>
      <c r="B697" s="1004" t="s">
        <v>22549</v>
      </c>
    </row>
    <row r="698" spans="1:2">
      <c r="A698" s="1004">
        <v>695</v>
      </c>
      <c r="B698" s="1004" t="s">
        <v>22550</v>
      </c>
    </row>
    <row r="699" spans="1:2">
      <c r="A699" s="1004">
        <v>696</v>
      </c>
      <c r="B699" s="1004" t="s">
        <v>22551</v>
      </c>
    </row>
    <row r="700" spans="1:2">
      <c r="A700" s="1004">
        <v>697</v>
      </c>
      <c r="B700" s="1004" t="s">
        <v>22552</v>
      </c>
    </row>
    <row r="701" spans="1:2">
      <c r="A701" s="1004">
        <v>698</v>
      </c>
      <c r="B701" s="1004" t="s">
        <v>22553</v>
      </c>
    </row>
    <row r="702" spans="1:2">
      <c r="A702" s="1004">
        <v>699</v>
      </c>
      <c r="B702" s="1004" t="s">
        <v>22554</v>
      </c>
    </row>
    <row r="703" spans="1:2">
      <c r="A703" s="1004">
        <v>700</v>
      </c>
      <c r="B703" s="1004" t="s">
        <v>22555</v>
      </c>
    </row>
    <row r="704" spans="1:2">
      <c r="A704" s="1004">
        <v>701</v>
      </c>
      <c r="B704" s="1004" t="s">
        <v>22556</v>
      </c>
    </row>
    <row r="705" spans="1:2">
      <c r="A705" s="1004">
        <v>702</v>
      </c>
      <c r="B705" s="1004" t="s">
        <v>22557</v>
      </c>
    </row>
    <row r="706" spans="1:2">
      <c r="A706" s="1004">
        <v>703</v>
      </c>
      <c r="B706" s="1004" t="s">
        <v>22558</v>
      </c>
    </row>
    <row r="707" spans="1:2">
      <c r="A707" s="1004">
        <v>704</v>
      </c>
      <c r="B707" s="1004" t="s">
        <v>22559</v>
      </c>
    </row>
    <row r="708" spans="1:2">
      <c r="A708" s="1004">
        <v>705</v>
      </c>
      <c r="B708" s="1004" t="s">
        <v>22560</v>
      </c>
    </row>
    <row r="709" spans="1:2">
      <c r="A709" s="1004">
        <v>706</v>
      </c>
      <c r="B709" s="1004" t="s">
        <v>22561</v>
      </c>
    </row>
    <row r="710" spans="1:2">
      <c r="A710" s="1004">
        <v>707</v>
      </c>
      <c r="B710" s="1004" t="s">
        <v>10973</v>
      </c>
    </row>
    <row r="711" spans="1:2">
      <c r="A711" s="1004">
        <v>708</v>
      </c>
      <c r="B711" s="1004" t="s">
        <v>22562</v>
      </c>
    </row>
    <row r="712" spans="1:2">
      <c r="A712" s="1004">
        <v>709</v>
      </c>
      <c r="B712" s="1004" t="s">
        <v>22563</v>
      </c>
    </row>
    <row r="713" spans="1:2">
      <c r="A713" s="1004">
        <v>710</v>
      </c>
      <c r="B713" s="1004" t="s">
        <v>22564</v>
      </c>
    </row>
    <row r="714" spans="1:2">
      <c r="A714" s="1004">
        <v>711</v>
      </c>
      <c r="B714" s="1004" t="s">
        <v>22565</v>
      </c>
    </row>
    <row r="715" spans="1:2">
      <c r="A715" s="1004">
        <v>712</v>
      </c>
      <c r="B715" s="1004" t="s">
        <v>22566</v>
      </c>
    </row>
    <row r="716" spans="1:2">
      <c r="A716" s="1004">
        <v>713</v>
      </c>
      <c r="B716" s="1004" t="s">
        <v>22567</v>
      </c>
    </row>
    <row r="717" spans="1:2">
      <c r="A717" s="1004">
        <v>714</v>
      </c>
      <c r="B717" s="1004" t="s">
        <v>22568</v>
      </c>
    </row>
    <row r="718" spans="1:2">
      <c r="A718" s="1004">
        <v>715</v>
      </c>
      <c r="B718" s="1004" t="s">
        <v>22569</v>
      </c>
    </row>
    <row r="719" spans="1:2">
      <c r="A719" s="1004">
        <v>716</v>
      </c>
      <c r="B719" s="1004" t="s">
        <v>22570</v>
      </c>
    </row>
    <row r="720" spans="1:2">
      <c r="A720" s="1004">
        <v>717</v>
      </c>
      <c r="B720" s="1004" t="s">
        <v>22571</v>
      </c>
    </row>
    <row r="721" spans="1:2">
      <c r="A721" s="1004">
        <v>718</v>
      </c>
      <c r="B721" s="1004" t="s">
        <v>22572</v>
      </c>
    </row>
    <row r="722" spans="1:2">
      <c r="A722" s="1004">
        <v>719</v>
      </c>
      <c r="B722" s="1004" t="s">
        <v>22573</v>
      </c>
    </row>
    <row r="723" spans="1:2">
      <c r="A723" s="1004">
        <v>720</v>
      </c>
      <c r="B723" s="1004" t="s">
        <v>22574</v>
      </c>
    </row>
    <row r="724" spans="1:2">
      <c r="A724" s="1004">
        <v>721</v>
      </c>
      <c r="B724" s="1004" t="s">
        <v>22575</v>
      </c>
    </row>
    <row r="725" spans="1:2">
      <c r="A725" s="1004">
        <v>722</v>
      </c>
      <c r="B725" s="1004" t="s">
        <v>22576</v>
      </c>
    </row>
    <row r="726" spans="1:2">
      <c r="A726" s="1004">
        <v>723</v>
      </c>
      <c r="B726" s="1004" t="s">
        <v>22577</v>
      </c>
    </row>
    <row r="727" spans="1:2">
      <c r="A727" s="1004">
        <v>724</v>
      </c>
      <c r="B727" s="1004" t="s">
        <v>22578</v>
      </c>
    </row>
    <row r="728" spans="1:2">
      <c r="A728" s="1004">
        <v>725</v>
      </c>
      <c r="B728" s="1004" t="s">
        <v>22579</v>
      </c>
    </row>
    <row r="729" spans="1:2">
      <c r="A729" s="1004">
        <v>726</v>
      </c>
      <c r="B729" s="1004" t="s">
        <v>22580</v>
      </c>
    </row>
    <row r="730" spans="1:2">
      <c r="A730" s="1004">
        <v>727</v>
      </c>
      <c r="B730" s="1004" t="s">
        <v>22581</v>
      </c>
    </row>
    <row r="731" spans="1:2">
      <c r="A731" s="1004">
        <v>728</v>
      </c>
      <c r="B731" s="1004" t="s">
        <v>22582</v>
      </c>
    </row>
    <row r="732" spans="1:2">
      <c r="A732" s="1004">
        <v>729</v>
      </c>
      <c r="B732" s="1004" t="s">
        <v>22583</v>
      </c>
    </row>
    <row r="733" spans="1:2">
      <c r="A733" s="1004">
        <v>730</v>
      </c>
      <c r="B733" s="1004" t="s">
        <v>22584</v>
      </c>
    </row>
    <row r="734" spans="1:2">
      <c r="A734" s="1004">
        <v>731</v>
      </c>
      <c r="B734" s="1004" t="s">
        <v>22585</v>
      </c>
    </row>
    <row r="735" spans="1:2">
      <c r="A735" s="1004">
        <v>732</v>
      </c>
      <c r="B735" s="1004" t="s">
        <v>22586</v>
      </c>
    </row>
    <row r="736" spans="1:2">
      <c r="A736" s="1004">
        <v>733</v>
      </c>
      <c r="B736" s="1004" t="s">
        <v>22587</v>
      </c>
    </row>
    <row r="737" spans="1:2">
      <c r="A737" s="1004">
        <v>734</v>
      </c>
      <c r="B737" s="1004" t="s">
        <v>22588</v>
      </c>
    </row>
    <row r="738" spans="1:2">
      <c r="A738" s="1004">
        <v>735</v>
      </c>
      <c r="B738" s="1004" t="s">
        <v>22589</v>
      </c>
    </row>
    <row r="739" spans="1:2">
      <c r="A739" s="1004">
        <v>736</v>
      </c>
      <c r="B739" s="1004" t="s">
        <v>22590</v>
      </c>
    </row>
    <row r="740" spans="1:2">
      <c r="A740" s="1004">
        <v>737</v>
      </c>
      <c r="B740" s="1004" t="s">
        <v>22591</v>
      </c>
    </row>
    <row r="741" spans="1:2">
      <c r="A741" s="1004">
        <v>738</v>
      </c>
      <c r="B741" s="1004" t="s">
        <v>22592</v>
      </c>
    </row>
    <row r="742" spans="1:2">
      <c r="A742" s="1004">
        <v>739</v>
      </c>
      <c r="B742" s="1004" t="s">
        <v>22593</v>
      </c>
    </row>
    <row r="743" spans="1:2">
      <c r="A743" s="1004">
        <v>740</v>
      </c>
      <c r="B743" s="1004" t="s">
        <v>22594</v>
      </c>
    </row>
    <row r="744" spans="1:2">
      <c r="A744" s="1004">
        <v>741</v>
      </c>
      <c r="B744" s="1004" t="s">
        <v>22595</v>
      </c>
    </row>
    <row r="745" spans="1:2">
      <c r="A745" s="1004">
        <v>742</v>
      </c>
      <c r="B745" s="1004" t="s">
        <v>22596</v>
      </c>
    </row>
    <row r="746" spans="1:2">
      <c r="A746" s="1004">
        <v>743</v>
      </c>
      <c r="B746" s="1004" t="s">
        <v>22597</v>
      </c>
    </row>
    <row r="747" spans="1:2">
      <c r="A747" s="1004">
        <v>744</v>
      </c>
      <c r="B747" s="1004" t="s">
        <v>22598</v>
      </c>
    </row>
    <row r="748" spans="1:2">
      <c r="A748" s="1004">
        <v>745</v>
      </c>
      <c r="B748" s="1004" t="s">
        <v>22599</v>
      </c>
    </row>
    <row r="749" spans="1:2">
      <c r="A749" s="1004">
        <v>746</v>
      </c>
      <c r="B749" s="1004" t="s">
        <v>22600</v>
      </c>
    </row>
    <row r="750" spans="1:2">
      <c r="A750" s="1004">
        <v>747</v>
      </c>
      <c r="B750" s="1004" t="s">
        <v>22601</v>
      </c>
    </row>
    <row r="751" spans="1:2">
      <c r="A751" s="1004">
        <v>748</v>
      </c>
      <c r="B751" s="1004" t="s">
        <v>22602</v>
      </c>
    </row>
    <row r="752" spans="1:2">
      <c r="A752" s="1004">
        <v>749</v>
      </c>
      <c r="B752" s="1004" t="s">
        <v>22603</v>
      </c>
    </row>
    <row r="753" spans="1:2">
      <c r="A753" s="1004">
        <v>750</v>
      </c>
      <c r="B753" s="1004" t="s">
        <v>22604</v>
      </c>
    </row>
    <row r="754" spans="1:2">
      <c r="A754" s="1004">
        <v>751</v>
      </c>
      <c r="B754" s="1004" t="s">
        <v>22605</v>
      </c>
    </row>
    <row r="755" spans="1:2">
      <c r="A755" s="1004">
        <v>752</v>
      </c>
      <c r="B755" s="1004" t="s">
        <v>22606</v>
      </c>
    </row>
    <row r="756" spans="1:2">
      <c r="A756" s="1004">
        <v>753</v>
      </c>
      <c r="B756" s="1004" t="s">
        <v>22607</v>
      </c>
    </row>
    <row r="757" spans="1:2">
      <c r="A757" s="1004">
        <v>754</v>
      </c>
      <c r="B757" s="1004" t="s">
        <v>22608</v>
      </c>
    </row>
    <row r="758" spans="1:2">
      <c r="A758" s="1004">
        <v>755</v>
      </c>
      <c r="B758" s="1004" t="s">
        <v>22609</v>
      </c>
    </row>
    <row r="759" spans="1:2">
      <c r="A759" s="1004">
        <v>756</v>
      </c>
      <c r="B759" s="1004" t="s">
        <v>22610</v>
      </c>
    </row>
    <row r="760" spans="1:2">
      <c r="A760" s="1004">
        <v>757</v>
      </c>
      <c r="B760" s="1004" t="s">
        <v>22611</v>
      </c>
    </row>
    <row r="761" spans="1:2">
      <c r="A761" s="1004">
        <v>758</v>
      </c>
      <c r="B761" s="1004" t="s">
        <v>22612</v>
      </c>
    </row>
    <row r="762" spans="1:2">
      <c r="A762" s="1004">
        <v>759</v>
      </c>
      <c r="B762" s="1004" t="s">
        <v>22613</v>
      </c>
    </row>
    <row r="763" spans="1:2">
      <c r="A763" s="1004">
        <v>760</v>
      </c>
      <c r="B763" s="1004" t="s">
        <v>22614</v>
      </c>
    </row>
    <row r="764" spans="1:2">
      <c r="A764" s="1004">
        <v>761</v>
      </c>
      <c r="B764" s="1004" t="s">
        <v>22615</v>
      </c>
    </row>
    <row r="765" spans="1:2">
      <c r="A765" s="1004">
        <v>762</v>
      </c>
      <c r="B765" s="1004" t="s">
        <v>22616</v>
      </c>
    </row>
    <row r="766" spans="1:2">
      <c r="A766" s="1004">
        <v>763</v>
      </c>
      <c r="B766" s="1004" t="s">
        <v>22617</v>
      </c>
    </row>
    <row r="767" spans="1:2">
      <c r="A767" s="1004">
        <v>764</v>
      </c>
      <c r="B767" s="1004" t="s">
        <v>22618</v>
      </c>
    </row>
    <row r="768" spans="1:2">
      <c r="A768" s="1004">
        <v>765</v>
      </c>
      <c r="B768" s="1004" t="s">
        <v>22619</v>
      </c>
    </row>
    <row r="769" spans="1:2">
      <c r="A769" s="1004">
        <v>766</v>
      </c>
      <c r="B769" s="1004" t="s">
        <v>22620</v>
      </c>
    </row>
    <row r="770" spans="1:2">
      <c r="A770" s="1004">
        <v>767</v>
      </c>
      <c r="B770" s="1004" t="s">
        <v>22621</v>
      </c>
    </row>
    <row r="771" spans="1:2">
      <c r="A771" s="1004">
        <v>768</v>
      </c>
      <c r="B771" s="1004" t="s">
        <v>22622</v>
      </c>
    </row>
    <row r="772" spans="1:2">
      <c r="A772" s="1004">
        <v>769</v>
      </c>
      <c r="B772" s="1004" t="s">
        <v>22623</v>
      </c>
    </row>
    <row r="773" spans="1:2">
      <c r="A773" s="1004">
        <v>770</v>
      </c>
      <c r="B773" s="1004" t="s">
        <v>22624</v>
      </c>
    </row>
    <row r="774" spans="1:2">
      <c r="A774" s="1004">
        <v>771</v>
      </c>
      <c r="B774" s="1004" t="s">
        <v>22625</v>
      </c>
    </row>
    <row r="775" spans="1:2">
      <c r="A775" s="1004">
        <v>772</v>
      </c>
      <c r="B775" s="1004" t="s">
        <v>22626</v>
      </c>
    </row>
    <row r="776" spans="1:2">
      <c r="A776" s="1004">
        <v>773</v>
      </c>
      <c r="B776" s="1004" t="s">
        <v>22627</v>
      </c>
    </row>
    <row r="777" spans="1:2">
      <c r="A777" s="1004">
        <v>774</v>
      </c>
      <c r="B777" s="1004" t="s">
        <v>22628</v>
      </c>
    </row>
    <row r="778" spans="1:2">
      <c r="A778" s="1004">
        <v>775</v>
      </c>
      <c r="B778" s="1004" t="s">
        <v>22629</v>
      </c>
    </row>
    <row r="779" spans="1:2">
      <c r="A779" s="1004">
        <v>776</v>
      </c>
      <c r="B779" s="1004" t="s">
        <v>22630</v>
      </c>
    </row>
    <row r="780" spans="1:2">
      <c r="A780" s="1004">
        <v>777</v>
      </c>
      <c r="B780" s="1004" t="s">
        <v>22631</v>
      </c>
    </row>
    <row r="781" spans="1:2">
      <c r="A781" s="1004">
        <v>778</v>
      </c>
      <c r="B781" s="1004" t="s">
        <v>22632</v>
      </c>
    </row>
    <row r="782" spans="1:2">
      <c r="A782" s="1004">
        <v>779</v>
      </c>
      <c r="B782" s="1004" t="s">
        <v>22633</v>
      </c>
    </row>
    <row r="783" spans="1:2">
      <c r="A783" s="1004">
        <v>780</v>
      </c>
      <c r="B783" s="1004" t="s">
        <v>22634</v>
      </c>
    </row>
    <row r="784" spans="1:2">
      <c r="A784" s="1004">
        <v>781</v>
      </c>
      <c r="B784" s="1004" t="s">
        <v>22635</v>
      </c>
    </row>
    <row r="785" spans="1:2">
      <c r="A785" s="1004">
        <v>782</v>
      </c>
      <c r="B785" s="1004" t="s">
        <v>22636</v>
      </c>
    </row>
    <row r="786" spans="1:2">
      <c r="A786" s="1004">
        <v>783</v>
      </c>
      <c r="B786" s="1004" t="s">
        <v>22637</v>
      </c>
    </row>
    <row r="787" spans="1:2">
      <c r="A787" s="1004">
        <v>784</v>
      </c>
      <c r="B787" s="1004" t="s">
        <v>22638</v>
      </c>
    </row>
    <row r="788" spans="1:2">
      <c r="A788" s="1004">
        <v>785</v>
      </c>
      <c r="B788" s="1004" t="s">
        <v>22639</v>
      </c>
    </row>
    <row r="789" spans="1:2">
      <c r="A789" s="1004">
        <v>786</v>
      </c>
      <c r="B789" s="1004" t="s">
        <v>22640</v>
      </c>
    </row>
    <row r="790" spans="1:2">
      <c r="A790" s="1004">
        <v>787</v>
      </c>
      <c r="B790" s="1004" t="s">
        <v>22641</v>
      </c>
    </row>
    <row r="791" spans="1:2">
      <c r="A791" s="1004">
        <v>788</v>
      </c>
      <c r="B791" s="1004" t="s">
        <v>22642</v>
      </c>
    </row>
    <row r="792" spans="1:2">
      <c r="A792" s="1004">
        <v>789</v>
      </c>
      <c r="B792" s="1004" t="s">
        <v>22643</v>
      </c>
    </row>
    <row r="793" spans="1:2">
      <c r="A793" s="1004">
        <v>790</v>
      </c>
      <c r="B793" s="1004" t="s">
        <v>22644</v>
      </c>
    </row>
    <row r="794" spans="1:2">
      <c r="A794" s="1004">
        <v>791</v>
      </c>
      <c r="B794" s="1004" t="s">
        <v>22645</v>
      </c>
    </row>
    <row r="795" spans="1:2">
      <c r="A795" s="1004">
        <v>792</v>
      </c>
      <c r="B795" s="1004" t="s">
        <v>22646</v>
      </c>
    </row>
    <row r="796" spans="1:2">
      <c r="A796" s="1004">
        <v>793</v>
      </c>
      <c r="B796" s="1004" t="s">
        <v>22647</v>
      </c>
    </row>
    <row r="797" spans="1:2">
      <c r="A797" s="1004">
        <v>794</v>
      </c>
      <c r="B797" s="1004" t="s">
        <v>22648</v>
      </c>
    </row>
    <row r="798" spans="1:2">
      <c r="A798" s="1004">
        <v>795</v>
      </c>
      <c r="B798" s="1004" t="s">
        <v>22649</v>
      </c>
    </row>
    <row r="799" spans="1:2">
      <c r="A799" s="1004">
        <v>796</v>
      </c>
      <c r="B799" s="1004" t="s">
        <v>22650</v>
      </c>
    </row>
    <row r="800" spans="1:2">
      <c r="A800" s="1004">
        <v>797</v>
      </c>
      <c r="B800" s="1004" t="s">
        <v>22651</v>
      </c>
    </row>
    <row r="801" spans="1:2">
      <c r="A801" s="1004">
        <v>798</v>
      </c>
      <c r="B801" s="1004" t="s">
        <v>22652</v>
      </c>
    </row>
    <row r="802" spans="1:2">
      <c r="A802" s="1004">
        <v>799</v>
      </c>
      <c r="B802" s="1004" t="s">
        <v>22653</v>
      </c>
    </row>
    <row r="803" spans="1:2">
      <c r="A803" s="1004">
        <v>800</v>
      </c>
      <c r="B803" s="1004" t="s">
        <v>22654</v>
      </c>
    </row>
    <row r="804" spans="1:2">
      <c r="A804" s="1004">
        <v>801</v>
      </c>
      <c r="B804" s="1004" t="s">
        <v>22655</v>
      </c>
    </row>
    <row r="805" spans="1:2">
      <c r="A805" s="1004">
        <v>802</v>
      </c>
      <c r="B805" s="1004" t="s">
        <v>22656</v>
      </c>
    </row>
    <row r="806" spans="1:2">
      <c r="A806" s="1004">
        <v>803</v>
      </c>
      <c r="B806" s="1004" t="s">
        <v>22657</v>
      </c>
    </row>
    <row r="807" spans="1:2">
      <c r="A807" s="1004">
        <v>804</v>
      </c>
      <c r="B807" s="1004" t="s">
        <v>22658</v>
      </c>
    </row>
    <row r="808" spans="1:2">
      <c r="A808" s="1004">
        <v>805</v>
      </c>
      <c r="B808" s="1004" t="s">
        <v>22659</v>
      </c>
    </row>
    <row r="809" spans="1:2">
      <c r="A809" s="1004">
        <v>806</v>
      </c>
      <c r="B809" s="1004" t="s">
        <v>22660</v>
      </c>
    </row>
    <row r="810" spans="1:2">
      <c r="A810" s="1004">
        <v>807</v>
      </c>
      <c r="B810" s="1004" t="s">
        <v>22661</v>
      </c>
    </row>
    <row r="811" spans="1:2">
      <c r="A811" s="1004">
        <v>808</v>
      </c>
      <c r="B811" s="1004" t="s">
        <v>22662</v>
      </c>
    </row>
    <row r="812" spans="1:2">
      <c r="A812" s="1004">
        <v>809</v>
      </c>
      <c r="B812" s="1004" t="s">
        <v>22663</v>
      </c>
    </row>
    <row r="813" spans="1:2">
      <c r="A813" s="1004">
        <v>810</v>
      </c>
      <c r="B813" s="1004" t="s">
        <v>22664</v>
      </c>
    </row>
    <row r="814" spans="1:2">
      <c r="A814" s="1004">
        <v>811</v>
      </c>
      <c r="B814" s="1004" t="s">
        <v>22665</v>
      </c>
    </row>
    <row r="815" spans="1:2">
      <c r="A815" s="1004">
        <v>812</v>
      </c>
      <c r="B815" s="1004" t="s">
        <v>22666</v>
      </c>
    </row>
    <row r="816" spans="1:2">
      <c r="A816" s="1004">
        <v>813</v>
      </c>
      <c r="B816" s="1004" t="s">
        <v>22667</v>
      </c>
    </row>
    <row r="817" spans="1:2">
      <c r="A817" s="1004">
        <v>814</v>
      </c>
      <c r="B817" s="1004" t="s">
        <v>22668</v>
      </c>
    </row>
    <row r="818" spans="1:2">
      <c r="A818" s="1004">
        <v>815</v>
      </c>
      <c r="B818" s="1004" t="s">
        <v>22669</v>
      </c>
    </row>
    <row r="819" spans="1:2">
      <c r="A819" s="1004">
        <v>816</v>
      </c>
      <c r="B819" s="1004" t="s">
        <v>22670</v>
      </c>
    </row>
    <row r="820" spans="1:2">
      <c r="A820" s="1004">
        <v>817</v>
      </c>
      <c r="B820" s="1004" t="s">
        <v>22671</v>
      </c>
    </row>
    <row r="821" spans="1:2">
      <c r="A821" s="1004">
        <v>818</v>
      </c>
      <c r="B821" s="1004" t="s">
        <v>22672</v>
      </c>
    </row>
    <row r="822" spans="1:2">
      <c r="A822" s="1004">
        <v>819</v>
      </c>
      <c r="B822" s="1004" t="s">
        <v>22673</v>
      </c>
    </row>
    <row r="823" spans="1:2">
      <c r="A823" s="1004">
        <v>820</v>
      </c>
      <c r="B823" s="1004" t="s">
        <v>22674</v>
      </c>
    </row>
    <row r="824" spans="1:2">
      <c r="A824" s="1004">
        <v>821</v>
      </c>
      <c r="B824" s="1004" t="s">
        <v>22675</v>
      </c>
    </row>
    <row r="825" spans="1:2">
      <c r="A825" s="1004">
        <v>822</v>
      </c>
      <c r="B825" s="1004" t="s">
        <v>22676</v>
      </c>
    </row>
    <row r="826" spans="1:2">
      <c r="A826" s="1004">
        <v>823</v>
      </c>
      <c r="B826" s="1004" t="s">
        <v>22677</v>
      </c>
    </row>
    <row r="827" spans="1:2">
      <c r="A827" s="1004">
        <v>824</v>
      </c>
      <c r="B827" s="1004" t="s">
        <v>22678</v>
      </c>
    </row>
    <row r="828" spans="1:2">
      <c r="A828" s="1004">
        <v>825</v>
      </c>
      <c r="B828" s="1004" t="s">
        <v>22679</v>
      </c>
    </row>
    <row r="829" spans="1:2">
      <c r="A829" s="1004">
        <v>826</v>
      </c>
      <c r="B829" s="1004" t="s">
        <v>22680</v>
      </c>
    </row>
    <row r="830" spans="1:2">
      <c r="A830" s="1004">
        <v>827</v>
      </c>
      <c r="B830" s="1004" t="s">
        <v>22681</v>
      </c>
    </row>
    <row r="831" spans="1:2">
      <c r="A831" s="1004">
        <v>828</v>
      </c>
      <c r="B831" s="1004" t="s">
        <v>22682</v>
      </c>
    </row>
    <row r="832" spans="1:2">
      <c r="A832" s="1004">
        <v>829</v>
      </c>
      <c r="B832" s="1004" t="s">
        <v>22683</v>
      </c>
    </row>
    <row r="833" spans="1:2">
      <c r="A833" s="1004">
        <v>830</v>
      </c>
      <c r="B833" s="1004" t="s">
        <v>22684</v>
      </c>
    </row>
    <row r="834" spans="1:2">
      <c r="A834" s="1004">
        <v>831</v>
      </c>
      <c r="B834" s="1004" t="s">
        <v>22685</v>
      </c>
    </row>
    <row r="835" spans="1:2">
      <c r="A835" s="1004">
        <v>832</v>
      </c>
      <c r="B835" s="1004" t="s">
        <v>22686</v>
      </c>
    </row>
    <row r="836" spans="1:2">
      <c r="A836" s="1004">
        <v>833</v>
      </c>
      <c r="B836" s="1004" t="s">
        <v>22687</v>
      </c>
    </row>
    <row r="837" spans="1:2">
      <c r="A837" s="1004">
        <v>834</v>
      </c>
      <c r="B837" s="1004" t="s">
        <v>22688</v>
      </c>
    </row>
    <row r="838" spans="1:2">
      <c r="A838" s="1004">
        <v>835</v>
      </c>
      <c r="B838" s="1004" t="s">
        <v>22689</v>
      </c>
    </row>
    <row r="839" spans="1:2">
      <c r="A839" s="1004">
        <v>836</v>
      </c>
      <c r="B839" s="1004" t="s">
        <v>22690</v>
      </c>
    </row>
    <row r="840" spans="1:2">
      <c r="A840" s="1004">
        <v>837</v>
      </c>
      <c r="B840" s="1004" t="s">
        <v>22691</v>
      </c>
    </row>
    <row r="841" spans="1:2">
      <c r="A841" s="1004">
        <v>838</v>
      </c>
      <c r="B841" s="1004" t="s">
        <v>22692</v>
      </c>
    </row>
    <row r="842" spans="1:2">
      <c r="A842" s="1004">
        <v>839</v>
      </c>
      <c r="B842" s="1004" t="s">
        <v>22693</v>
      </c>
    </row>
    <row r="843" spans="1:2">
      <c r="A843" s="1004">
        <v>840</v>
      </c>
      <c r="B843" s="1004" t="s">
        <v>22694</v>
      </c>
    </row>
    <row r="844" spans="1:2">
      <c r="A844" s="1004">
        <v>841</v>
      </c>
      <c r="B844" s="1004" t="s">
        <v>22695</v>
      </c>
    </row>
    <row r="845" spans="1:2">
      <c r="A845" s="1004">
        <v>842</v>
      </c>
      <c r="B845" s="1004" t="s">
        <v>22696</v>
      </c>
    </row>
    <row r="846" spans="1:2">
      <c r="A846" s="1004">
        <v>843</v>
      </c>
      <c r="B846" s="1004" t="s">
        <v>22697</v>
      </c>
    </row>
    <row r="847" spans="1:2">
      <c r="A847" s="1004">
        <v>844</v>
      </c>
      <c r="B847" s="1004" t="s">
        <v>22698</v>
      </c>
    </row>
    <row r="848" spans="1:2">
      <c r="A848" s="1004">
        <v>845</v>
      </c>
      <c r="B848" s="1004" t="s">
        <v>10979</v>
      </c>
    </row>
    <row r="849" spans="1:2">
      <c r="A849" s="1004">
        <v>846</v>
      </c>
      <c r="B849" s="1004" t="s">
        <v>22699</v>
      </c>
    </row>
    <row r="850" spans="1:2">
      <c r="A850" s="1004">
        <v>847</v>
      </c>
      <c r="B850" s="1004" t="s">
        <v>22700</v>
      </c>
    </row>
    <row r="851" spans="1:2">
      <c r="A851" s="1004">
        <v>848</v>
      </c>
      <c r="B851" s="1004" t="s">
        <v>22701</v>
      </c>
    </row>
    <row r="852" spans="1:2">
      <c r="A852" s="1004">
        <v>849</v>
      </c>
      <c r="B852" s="1004" t="s">
        <v>22702</v>
      </c>
    </row>
    <row r="853" spans="1:2">
      <c r="A853" s="1004">
        <v>850</v>
      </c>
      <c r="B853" s="1004" t="s">
        <v>22703</v>
      </c>
    </row>
    <row r="854" spans="1:2">
      <c r="A854" s="1004">
        <v>851</v>
      </c>
      <c r="B854" s="1004" t="s">
        <v>22704</v>
      </c>
    </row>
    <row r="855" spans="1:2">
      <c r="A855" s="1004">
        <v>852</v>
      </c>
      <c r="B855" s="1004" t="s">
        <v>22705</v>
      </c>
    </row>
    <row r="856" spans="1:2">
      <c r="A856" s="1004">
        <v>853</v>
      </c>
      <c r="B856" s="1004" t="s">
        <v>22706</v>
      </c>
    </row>
    <row r="857" spans="1:2">
      <c r="A857" s="1004">
        <v>854</v>
      </c>
      <c r="B857" s="1004" t="s">
        <v>22707</v>
      </c>
    </row>
    <row r="858" spans="1:2">
      <c r="A858" s="1004">
        <v>855</v>
      </c>
      <c r="B858" s="1004" t="s">
        <v>22708</v>
      </c>
    </row>
    <row r="859" spans="1:2">
      <c r="A859" s="1004">
        <v>856</v>
      </c>
      <c r="B859" s="1004" t="s">
        <v>22709</v>
      </c>
    </row>
    <row r="860" spans="1:2">
      <c r="A860" s="1004">
        <v>857</v>
      </c>
      <c r="B860" s="1004" t="s">
        <v>22710</v>
      </c>
    </row>
    <row r="861" spans="1:2">
      <c r="A861" s="1004">
        <v>858</v>
      </c>
      <c r="B861" s="1004" t="s">
        <v>22711</v>
      </c>
    </row>
    <row r="862" spans="1:2">
      <c r="A862" s="1004">
        <v>859</v>
      </c>
      <c r="B862" s="1004" t="s">
        <v>22712</v>
      </c>
    </row>
    <row r="863" spans="1:2">
      <c r="A863" s="1004">
        <v>860</v>
      </c>
      <c r="B863" s="1004" t="s">
        <v>22713</v>
      </c>
    </row>
    <row r="864" spans="1:2">
      <c r="A864" s="1004">
        <v>861</v>
      </c>
      <c r="B864" s="1004" t="s">
        <v>22714</v>
      </c>
    </row>
    <row r="865" spans="1:2">
      <c r="A865" s="1004">
        <v>862</v>
      </c>
      <c r="B865" s="1004" t="s">
        <v>22715</v>
      </c>
    </row>
    <row r="866" spans="1:2">
      <c r="A866" s="1004">
        <v>863</v>
      </c>
      <c r="B866" s="1004" t="s">
        <v>22716</v>
      </c>
    </row>
    <row r="867" spans="1:2">
      <c r="A867" s="1004">
        <v>864</v>
      </c>
      <c r="B867" s="1004" t="s">
        <v>22717</v>
      </c>
    </row>
    <row r="868" spans="1:2">
      <c r="A868" s="1004">
        <v>865</v>
      </c>
      <c r="B868" s="1004" t="s">
        <v>22718</v>
      </c>
    </row>
    <row r="869" spans="1:2">
      <c r="A869" s="1004">
        <v>866</v>
      </c>
      <c r="B869" s="1004" t="s">
        <v>22719</v>
      </c>
    </row>
    <row r="870" spans="1:2">
      <c r="A870" s="1004">
        <v>867</v>
      </c>
      <c r="B870" s="1004" t="s">
        <v>22720</v>
      </c>
    </row>
    <row r="871" spans="1:2">
      <c r="A871" s="1004">
        <v>868</v>
      </c>
      <c r="B871" s="1004" t="s">
        <v>22721</v>
      </c>
    </row>
    <row r="872" spans="1:2">
      <c r="A872" s="1004">
        <v>869</v>
      </c>
      <c r="B872" s="1004" t="s">
        <v>22722</v>
      </c>
    </row>
    <row r="873" spans="1:2">
      <c r="A873" s="1004">
        <v>870</v>
      </c>
      <c r="B873" s="1004" t="s">
        <v>22723</v>
      </c>
    </row>
    <row r="874" spans="1:2">
      <c r="A874" s="1004">
        <v>871</v>
      </c>
      <c r="B874" s="1004" t="s">
        <v>22724</v>
      </c>
    </row>
    <row r="875" spans="1:2">
      <c r="A875" s="1004">
        <v>872</v>
      </c>
      <c r="B875" s="1004" t="s">
        <v>22725</v>
      </c>
    </row>
    <row r="876" spans="1:2">
      <c r="A876" s="1004">
        <v>873</v>
      </c>
      <c r="B876" s="1004" t="s">
        <v>22726</v>
      </c>
    </row>
    <row r="877" spans="1:2">
      <c r="A877" s="1004">
        <v>874</v>
      </c>
      <c r="B877" s="1004" t="s">
        <v>22727</v>
      </c>
    </row>
    <row r="878" spans="1:2">
      <c r="A878" s="1004">
        <v>875</v>
      </c>
      <c r="B878" s="1004" t="s">
        <v>22728</v>
      </c>
    </row>
    <row r="879" spans="1:2">
      <c r="A879" s="1004">
        <v>876</v>
      </c>
      <c r="B879" s="1004" t="s">
        <v>22729</v>
      </c>
    </row>
    <row r="880" spans="1:2">
      <c r="A880" s="1004">
        <v>877</v>
      </c>
      <c r="B880" s="1004" t="s">
        <v>22730</v>
      </c>
    </row>
    <row r="881" spans="1:2">
      <c r="A881" s="1004">
        <v>878</v>
      </c>
      <c r="B881" s="1004" t="s">
        <v>22731</v>
      </c>
    </row>
    <row r="882" spans="1:2">
      <c r="A882" s="1004">
        <v>879</v>
      </c>
      <c r="B882" s="1004" t="s">
        <v>22732</v>
      </c>
    </row>
    <row r="883" spans="1:2">
      <c r="A883" s="1004">
        <v>880</v>
      </c>
      <c r="B883" s="1004" t="s">
        <v>22733</v>
      </c>
    </row>
    <row r="884" spans="1:2">
      <c r="A884" s="1004">
        <v>881</v>
      </c>
      <c r="B884" s="1004" t="s">
        <v>22734</v>
      </c>
    </row>
    <row r="885" spans="1:2">
      <c r="A885" s="1004">
        <v>882</v>
      </c>
      <c r="B885" s="1004" t="s">
        <v>22735</v>
      </c>
    </row>
    <row r="886" spans="1:2">
      <c r="A886" s="1004">
        <v>883</v>
      </c>
      <c r="B886" s="1004" t="s">
        <v>22736</v>
      </c>
    </row>
    <row r="887" spans="1:2">
      <c r="A887" s="1004">
        <v>884</v>
      </c>
      <c r="B887" s="1004" t="s">
        <v>22737</v>
      </c>
    </row>
    <row r="888" spans="1:2">
      <c r="A888" s="1004">
        <v>885</v>
      </c>
      <c r="B888" s="1004" t="s">
        <v>22738</v>
      </c>
    </row>
    <row r="889" spans="1:2">
      <c r="A889" s="1004">
        <v>886</v>
      </c>
      <c r="B889" s="1004" t="s">
        <v>22739</v>
      </c>
    </row>
    <row r="890" spans="1:2">
      <c r="A890" s="1004">
        <v>887</v>
      </c>
      <c r="B890" s="1004" t="s">
        <v>22740</v>
      </c>
    </row>
    <row r="891" spans="1:2">
      <c r="A891" s="1004">
        <v>888</v>
      </c>
      <c r="B891" s="1004" t="s">
        <v>22741</v>
      </c>
    </row>
    <row r="892" spans="1:2">
      <c r="A892" s="1004">
        <v>889</v>
      </c>
      <c r="B892" s="1004" t="s">
        <v>22742</v>
      </c>
    </row>
    <row r="893" spans="1:2">
      <c r="A893" s="1004">
        <v>890</v>
      </c>
      <c r="B893" s="1004" t="s">
        <v>22743</v>
      </c>
    </row>
    <row r="894" spans="1:2">
      <c r="A894" s="1004">
        <v>891</v>
      </c>
      <c r="B894" s="1004" t="s">
        <v>22744</v>
      </c>
    </row>
    <row r="895" spans="1:2">
      <c r="A895" s="1004">
        <v>892</v>
      </c>
      <c r="B895" s="1004" t="s">
        <v>22745</v>
      </c>
    </row>
    <row r="896" spans="1:2">
      <c r="A896" s="1004">
        <v>893</v>
      </c>
      <c r="B896" s="1004" t="s">
        <v>22746</v>
      </c>
    </row>
    <row r="897" spans="1:2">
      <c r="A897" s="1004">
        <v>894</v>
      </c>
      <c r="B897" s="1004" t="s">
        <v>22747</v>
      </c>
    </row>
    <row r="898" spans="1:2">
      <c r="A898" s="1004">
        <v>895</v>
      </c>
      <c r="B898" s="1004" t="s">
        <v>22748</v>
      </c>
    </row>
    <row r="899" spans="1:2">
      <c r="A899" s="1004">
        <v>896</v>
      </c>
      <c r="B899" s="1004" t="s">
        <v>22749</v>
      </c>
    </row>
    <row r="900" spans="1:2">
      <c r="A900" s="1004">
        <v>897</v>
      </c>
      <c r="B900" s="1004" t="s">
        <v>22750</v>
      </c>
    </row>
    <row r="901" spans="1:2">
      <c r="A901" s="1004">
        <v>898</v>
      </c>
      <c r="B901" s="1004" t="s">
        <v>22751</v>
      </c>
    </row>
    <row r="902" spans="1:2">
      <c r="A902" s="1004">
        <v>899</v>
      </c>
      <c r="B902" s="1004" t="s">
        <v>22752</v>
      </c>
    </row>
    <row r="903" spans="1:2">
      <c r="A903" s="1004">
        <v>900</v>
      </c>
      <c r="B903" s="1004" t="s">
        <v>22753</v>
      </c>
    </row>
    <row r="904" spans="1:2">
      <c r="A904" s="1004">
        <v>901</v>
      </c>
      <c r="B904" s="1004" t="s">
        <v>22754</v>
      </c>
    </row>
    <row r="905" spans="1:2">
      <c r="A905" s="1004">
        <v>902</v>
      </c>
      <c r="B905" s="1004" t="s">
        <v>22755</v>
      </c>
    </row>
    <row r="906" spans="1:2">
      <c r="A906" s="1004">
        <v>903</v>
      </c>
      <c r="B906" s="1004" t="s">
        <v>22756</v>
      </c>
    </row>
    <row r="907" spans="1:2">
      <c r="A907" s="1004">
        <v>904</v>
      </c>
      <c r="B907" s="1004" t="s">
        <v>22757</v>
      </c>
    </row>
    <row r="908" spans="1:2">
      <c r="A908" s="1004">
        <v>905</v>
      </c>
      <c r="B908" s="1004" t="s">
        <v>22758</v>
      </c>
    </row>
    <row r="909" spans="1:2">
      <c r="A909" s="1004">
        <v>906</v>
      </c>
      <c r="B909" s="1004" t="s">
        <v>22759</v>
      </c>
    </row>
    <row r="910" spans="1:2">
      <c r="A910" s="1004">
        <v>907</v>
      </c>
      <c r="B910" s="1004" t="s">
        <v>22760</v>
      </c>
    </row>
    <row r="911" spans="1:2">
      <c r="A911" s="1004">
        <v>908</v>
      </c>
      <c r="B911" s="1004" t="s">
        <v>22761</v>
      </c>
    </row>
    <row r="912" spans="1:2">
      <c r="A912" s="1004">
        <v>909</v>
      </c>
      <c r="B912" s="1004" t="s">
        <v>22762</v>
      </c>
    </row>
    <row r="913" spans="1:2">
      <c r="A913" s="1004">
        <v>910</v>
      </c>
      <c r="B913" s="1004" t="s">
        <v>22763</v>
      </c>
    </row>
    <row r="914" spans="1:2">
      <c r="A914" s="1004">
        <v>911</v>
      </c>
      <c r="B914" s="1004" t="s">
        <v>22764</v>
      </c>
    </row>
    <row r="915" spans="1:2">
      <c r="A915" s="1004">
        <v>912</v>
      </c>
      <c r="B915" s="1004" t="s">
        <v>22765</v>
      </c>
    </row>
    <row r="916" spans="1:2">
      <c r="A916" s="1004">
        <v>913</v>
      </c>
      <c r="B916" s="1004" t="s">
        <v>22766</v>
      </c>
    </row>
    <row r="917" spans="1:2">
      <c r="A917" s="1004">
        <v>914</v>
      </c>
      <c r="B917" s="1004" t="s">
        <v>22767</v>
      </c>
    </row>
    <row r="918" spans="1:2">
      <c r="A918" s="1004">
        <v>915</v>
      </c>
      <c r="B918" s="1004" t="s">
        <v>22768</v>
      </c>
    </row>
    <row r="919" spans="1:2">
      <c r="A919" s="1004">
        <v>916</v>
      </c>
      <c r="B919" s="1004" t="s">
        <v>22769</v>
      </c>
    </row>
    <row r="920" spans="1:2">
      <c r="A920" s="1004">
        <v>917</v>
      </c>
      <c r="B920" s="1004" t="s">
        <v>22770</v>
      </c>
    </row>
    <row r="921" spans="1:2">
      <c r="A921" s="1004">
        <v>918</v>
      </c>
      <c r="B921" s="1004" t="s">
        <v>22771</v>
      </c>
    </row>
    <row r="922" spans="1:2">
      <c r="A922" s="1004">
        <v>919</v>
      </c>
      <c r="B922" s="1004" t="s">
        <v>22772</v>
      </c>
    </row>
    <row r="923" spans="1:2">
      <c r="A923" s="1004">
        <v>920</v>
      </c>
      <c r="B923" s="1004" t="s">
        <v>22773</v>
      </c>
    </row>
    <row r="924" spans="1:2">
      <c r="A924" s="1004">
        <v>921</v>
      </c>
      <c r="B924" s="1004" t="s">
        <v>22774</v>
      </c>
    </row>
    <row r="925" spans="1:2">
      <c r="A925" s="1004">
        <v>922</v>
      </c>
      <c r="B925" s="1004" t="s">
        <v>22775</v>
      </c>
    </row>
    <row r="926" spans="1:2">
      <c r="A926" s="1004">
        <v>923</v>
      </c>
      <c r="B926" s="1004" t="s">
        <v>22776</v>
      </c>
    </row>
    <row r="927" spans="1:2">
      <c r="A927" s="1004">
        <v>924</v>
      </c>
      <c r="B927" s="1004" t="s">
        <v>22777</v>
      </c>
    </row>
    <row r="928" spans="1:2">
      <c r="A928" s="1004">
        <v>925</v>
      </c>
      <c r="B928" s="1004" t="s">
        <v>22778</v>
      </c>
    </row>
    <row r="929" spans="1:2">
      <c r="A929" s="1004">
        <v>926</v>
      </c>
      <c r="B929" s="1004" t="s">
        <v>22779</v>
      </c>
    </row>
    <row r="930" spans="1:2">
      <c r="A930" s="1004">
        <v>927</v>
      </c>
      <c r="B930" s="1004" t="s">
        <v>22780</v>
      </c>
    </row>
    <row r="931" spans="1:2">
      <c r="A931" s="1004">
        <v>928</v>
      </c>
      <c r="B931" s="1004" t="s">
        <v>22781</v>
      </c>
    </row>
    <row r="932" spans="1:2">
      <c r="A932" s="1004">
        <v>929</v>
      </c>
      <c r="B932" s="1004" t="s">
        <v>22782</v>
      </c>
    </row>
    <row r="933" spans="1:2">
      <c r="A933" s="1004">
        <v>930</v>
      </c>
      <c r="B933" s="1004" t="s">
        <v>22783</v>
      </c>
    </row>
    <row r="934" spans="1:2">
      <c r="A934" s="1004">
        <v>931</v>
      </c>
      <c r="B934" s="1004" t="s">
        <v>22784</v>
      </c>
    </row>
    <row r="935" spans="1:2">
      <c r="A935" s="1004">
        <v>932</v>
      </c>
      <c r="B935" s="1004" t="s">
        <v>22785</v>
      </c>
    </row>
    <row r="936" spans="1:2">
      <c r="A936" s="1004">
        <v>933</v>
      </c>
      <c r="B936" s="1004" t="s">
        <v>22786</v>
      </c>
    </row>
    <row r="937" spans="1:2">
      <c r="A937" s="1004">
        <v>934</v>
      </c>
      <c r="B937" s="1004" t="s">
        <v>22787</v>
      </c>
    </row>
    <row r="938" spans="1:2">
      <c r="A938" s="1004">
        <v>935</v>
      </c>
      <c r="B938" s="1004" t="s">
        <v>22788</v>
      </c>
    </row>
    <row r="939" spans="1:2">
      <c r="A939" s="1004">
        <v>936</v>
      </c>
      <c r="B939" s="1004" t="s">
        <v>22789</v>
      </c>
    </row>
    <row r="940" spans="1:2">
      <c r="A940" s="1004">
        <v>937</v>
      </c>
      <c r="B940" s="1004" t="s">
        <v>22790</v>
      </c>
    </row>
    <row r="941" spans="1:2">
      <c r="A941" s="1004">
        <v>938</v>
      </c>
      <c r="B941" s="1004" t="s">
        <v>22791</v>
      </c>
    </row>
    <row r="942" spans="1:2">
      <c r="A942" s="1004">
        <v>939</v>
      </c>
      <c r="B942" s="1004" t="s">
        <v>22792</v>
      </c>
    </row>
    <row r="943" spans="1:2">
      <c r="A943" s="1004">
        <v>940</v>
      </c>
      <c r="B943" s="1004" t="s">
        <v>2619</v>
      </c>
    </row>
    <row r="944" spans="1:2">
      <c r="A944" s="1004">
        <v>941</v>
      </c>
      <c r="B944" s="1004" t="s">
        <v>22793</v>
      </c>
    </row>
    <row r="945" spans="1:2">
      <c r="A945" s="1004">
        <v>942</v>
      </c>
      <c r="B945" s="1004" t="s">
        <v>22794</v>
      </c>
    </row>
    <row r="946" spans="1:2">
      <c r="A946" s="1004">
        <v>943</v>
      </c>
      <c r="B946" s="1004" t="s">
        <v>22795</v>
      </c>
    </row>
    <row r="947" spans="1:2">
      <c r="A947" s="1004">
        <v>944</v>
      </c>
      <c r="B947" s="1004" t="s">
        <v>22796</v>
      </c>
    </row>
    <row r="948" spans="1:2">
      <c r="A948" s="1004">
        <v>945</v>
      </c>
      <c r="B948" s="1004" t="s">
        <v>22797</v>
      </c>
    </row>
    <row r="949" spans="1:2">
      <c r="A949" s="1004">
        <v>946</v>
      </c>
      <c r="B949" s="1004" t="s">
        <v>22798</v>
      </c>
    </row>
    <row r="950" spans="1:2">
      <c r="A950" s="1004">
        <v>947</v>
      </c>
      <c r="B950" s="1004" t="s">
        <v>22799</v>
      </c>
    </row>
    <row r="951" spans="1:2">
      <c r="A951" s="1004">
        <v>948</v>
      </c>
      <c r="B951" s="1004" t="s">
        <v>22800</v>
      </c>
    </row>
    <row r="952" spans="1:2">
      <c r="A952" s="1004">
        <v>949</v>
      </c>
      <c r="B952" s="1004" t="s">
        <v>22801</v>
      </c>
    </row>
    <row r="953" spans="1:2">
      <c r="A953" s="1004">
        <v>950</v>
      </c>
      <c r="B953" s="1004" t="s">
        <v>22802</v>
      </c>
    </row>
    <row r="954" spans="1:2">
      <c r="A954" s="1004">
        <v>951</v>
      </c>
      <c r="B954" s="1004" t="s">
        <v>22803</v>
      </c>
    </row>
    <row r="955" spans="1:2">
      <c r="A955" s="1004">
        <v>952</v>
      </c>
      <c r="B955" s="1004" t="s">
        <v>22804</v>
      </c>
    </row>
    <row r="956" spans="1:2">
      <c r="A956" s="1004">
        <v>953</v>
      </c>
      <c r="B956" s="1004" t="s">
        <v>22805</v>
      </c>
    </row>
    <row r="957" spans="1:2">
      <c r="A957" s="1004">
        <v>954</v>
      </c>
      <c r="B957" s="1004" t="s">
        <v>22806</v>
      </c>
    </row>
    <row r="958" spans="1:2">
      <c r="A958" s="1004">
        <v>955</v>
      </c>
      <c r="B958" s="1004" t="s">
        <v>22807</v>
      </c>
    </row>
    <row r="959" spans="1:2">
      <c r="A959" s="1004">
        <v>956</v>
      </c>
      <c r="B959" s="1004" t="s">
        <v>22808</v>
      </c>
    </row>
    <row r="960" spans="1:2">
      <c r="A960" s="1004">
        <v>957</v>
      </c>
      <c r="B960" s="1004" t="s">
        <v>22809</v>
      </c>
    </row>
    <row r="961" spans="1:2">
      <c r="A961" s="1004">
        <v>958</v>
      </c>
      <c r="B961" s="1004" t="s">
        <v>22810</v>
      </c>
    </row>
    <row r="962" spans="1:2">
      <c r="A962" s="1004">
        <v>959</v>
      </c>
      <c r="B962" s="1004" t="s">
        <v>22811</v>
      </c>
    </row>
    <row r="963" spans="1:2">
      <c r="A963" s="1004">
        <v>960</v>
      </c>
      <c r="B963" s="1004" t="s">
        <v>22812</v>
      </c>
    </row>
    <row r="964" spans="1:2">
      <c r="A964" s="1004">
        <v>961</v>
      </c>
      <c r="B964" s="1004" t="s">
        <v>22813</v>
      </c>
    </row>
    <row r="965" spans="1:2">
      <c r="A965" s="1004">
        <v>962</v>
      </c>
      <c r="B965" s="1004" t="s">
        <v>22814</v>
      </c>
    </row>
    <row r="966" spans="1:2">
      <c r="A966" s="1004">
        <v>963</v>
      </c>
      <c r="B966" s="1004" t="s">
        <v>22815</v>
      </c>
    </row>
    <row r="967" spans="1:2">
      <c r="A967" s="1004">
        <v>964</v>
      </c>
      <c r="B967" s="1004" t="s">
        <v>22816</v>
      </c>
    </row>
    <row r="968" spans="1:2">
      <c r="A968" s="1004">
        <v>965</v>
      </c>
      <c r="B968" s="1004" t="s">
        <v>22817</v>
      </c>
    </row>
    <row r="969" spans="1:2">
      <c r="A969" s="1004">
        <v>966</v>
      </c>
      <c r="B969" s="1004" t="s">
        <v>22818</v>
      </c>
    </row>
    <row r="970" spans="1:2">
      <c r="A970" s="1004">
        <v>967</v>
      </c>
      <c r="B970" s="1004" t="s">
        <v>22819</v>
      </c>
    </row>
    <row r="971" spans="1:2">
      <c r="A971" s="1004">
        <v>968</v>
      </c>
      <c r="B971" s="1004" t="s">
        <v>22820</v>
      </c>
    </row>
    <row r="972" spans="1:2">
      <c r="A972" s="1004">
        <v>969</v>
      </c>
      <c r="B972" s="1004" t="s">
        <v>22821</v>
      </c>
    </row>
    <row r="973" spans="1:2">
      <c r="A973" s="1004">
        <v>970</v>
      </c>
      <c r="B973" s="1004" t="s">
        <v>22822</v>
      </c>
    </row>
    <row r="974" spans="1:2">
      <c r="A974" s="1004">
        <v>971</v>
      </c>
      <c r="B974" s="1004" t="s">
        <v>22823</v>
      </c>
    </row>
    <row r="975" spans="1:2">
      <c r="A975" s="1004">
        <v>972</v>
      </c>
      <c r="B975" s="1004" t="s">
        <v>22824</v>
      </c>
    </row>
    <row r="976" spans="1:2">
      <c r="A976" s="1004">
        <v>973</v>
      </c>
      <c r="B976" s="1004" t="s">
        <v>22825</v>
      </c>
    </row>
    <row r="977" spans="1:2">
      <c r="A977" s="1004">
        <v>974</v>
      </c>
      <c r="B977" s="1004" t="s">
        <v>22826</v>
      </c>
    </row>
    <row r="978" spans="1:2">
      <c r="A978" s="1004">
        <v>975</v>
      </c>
      <c r="B978" s="1004" t="s">
        <v>22827</v>
      </c>
    </row>
    <row r="979" spans="1:2">
      <c r="A979" s="1004">
        <v>976</v>
      </c>
      <c r="B979" s="1004" t="s">
        <v>22828</v>
      </c>
    </row>
    <row r="980" spans="1:2">
      <c r="A980" s="1004">
        <v>977</v>
      </c>
      <c r="B980" s="1004" t="s">
        <v>22829</v>
      </c>
    </row>
    <row r="981" spans="1:2">
      <c r="A981" s="1004">
        <v>978</v>
      </c>
      <c r="B981" s="1004" t="s">
        <v>22830</v>
      </c>
    </row>
    <row r="982" spans="1:2">
      <c r="A982" s="1004">
        <v>979</v>
      </c>
      <c r="B982" s="1004" t="s">
        <v>22831</v>
      </c>
    </row>
    <row r="983" spans="1:2">
      <c r="A983" s="1004">
        <v>980</v>
      </c>
      <c r="B983" s="1004" t="s">
        <v>22832</v>
      </c>
    </row>
    <row r="984" spans="1:2">
      <c r="A984" s="1004">
        <v>981</v>
      </c>
      <c r="B984" s="1004" t="s">
        <v>22833</v>
      </c>
    </row>
    <row r="985" spans="1:2">
      <c r="A985" s="1004">
        <v>982</v>
      </c>
      <c r="B985" s="1004" t="s">
        <v>22834</v>
      </c>
    </row>
    <row r="986" spans="1:2">
      <c r="A986" s="1004">
        <v>983</v>
      </c>
      <c r="B986" s="1004" t="s">
        <v>22835</v>
      </c>
    </row>
    <row r="987" spans="1:2">
      <c r="A987" s="1004">
        <v>984</v>
      </c>
      <c r="B987" s="1004" t="s">
        <v>22836</v>
      </c>
    </row>
    <row r="988" spans="1:2">
      <c r="A988" s="1004">
        <v>985</v>
      </c>
      <c r="B988" s="1004" t="s">
        <v>22837</v>
      </c>
    </row>
    <row r="989" spans="1:2">
      <c r="A989" s="1004">
        <v>986</v>
      </c>
      <c r="B989" s="1004" t="s">
        <v>22838</v>
      </c>
    </row>
    <row r="990" spans="1:2">
      <c r="A990" s="1004">
        <v>987</v>
      </c>
      <c r="B990" s="1004" t="s">
        <v>22839</v>
      </c>
    </row>
    <row r="991" spans="1:2">
      <c r="A991" s="1004">
        <v>988</v>
      </c>
      <c r="B991" s="1004" t="s">
        <v>22840</v>
      </c>
    </row>
    <row r="992" spans="1:2">
      <c r="A992" s="1004">
        <v>989</v>
      </c>
      <c r="B992" s="1004" t="s">
        <v>22841</v>
      </c>
    </row>
    <row r="993" spans="1:2">
      <c r="A993" s="1004">
        <v>990</v>
      </c>
      <c r="B993" s="1004" t="s">
        <v>22842</v>
      </c>
    </row>
    <row r="994" spans="1:2">
      <c r="A994" s="1004">
        <v>991</v>
      </c>
      <c r="B994" s="1004" t="s">
        <v>22843</v>
      </c>
    </row>
    <row r="995" spans="1:2">
      <c r="A995" s="1004">
        <v>992</v>
      </c>
      <c r="B995" s="1004" t="s">
        <v>22844</v>
      </c>
    </row>
    <row r="996" spans="1:2">
      <c r="A996" s="1004">
        <v>993</v>
      </c>
      <c r="B996" s="1004" t="s">
        <v>22845</v>
      </c>
    </row>
    <row r="997" spans="1:2">
      <c r="A997" s="1004">
        <v>994</v>
      </c>
      <c r="B997" s="1004" t="s">
        <v>22846</v>
      </c>
    </row>
    <row r="998" spans="1:2">
      <c r="A998" s="1004">
        <v>995</v>
      </c>
      <c r="B998" s="1004" t="s">
        <v>22847</v>
      </c>
    </row>
    <row r="999" spans="1:2">
      <c r="A999" s="1004">
        <v>996</v>
      </c>
      <c r="B999" s="1004" t="s">
        <v>22848</v>
      </c>
    </row>
    <row r="1000" spans="1:2">
      <c r="A1000" s="1004">
        <v>997</v>
      </c>
      <c r="B1000" s="1004" t="s">
        <v>22849</v>
      </c>
    </row>
    <row r="1001" spans="1:2">
      <c r="A1001" s="1004">
        <v>998</v>
      </c>
      <c r="B1001" s="1004" t="s">
        <v>22850</v>
      </c>
    </row>
    <row r="1002" spans="1:2">
      <c r="A1002" s="1004">
        <v>999</v>
      </c>
      <c r="B1002" s="1004" t="s">
        <v>22851</v>
      </c>
    </row>
    <row r="1003" spans="1:2">
      <c r="A1003" s="1004">
        <v>1000</v>
      </c>
      <c r="B1003" s="1004" t="s">
        <v>22852</v>
      </c>
    </row>
    <row r="1004" spans="1:2">
      <c r="A1004" s="1004">
        <v>1001</v>
      </c>
      <c r="B1004" s="1004" t="s">
        <v>22853</v>
      </c>
    </row>
    <row r="1005" spans="1:2">
      <c r="A1005" s="1004">
        <v>1002</v>
      </c>
      <c r="B1005" s="1004" t="s">
        <v>22854</v>
      </c>
    </row>
    <row r="1006" spans="1:2">
      <c r="A1006" s="1004">
        <v>1003</v>
      </c>
      <c r="B1006" s="1004" t="s">
        <v>22855</v>
      </c>
    </row>
    <row r="1007" spans="1:2">
      <c r="A1007" s="1004">
        <v>1004</v>
      </c>
      <c r="B1007" s="1004" t="s">
        <v>22856</v>
      </c>
    </row>
    <row r="1008" spans="1:2">
      <c r="A1008" s="1004">
        <v>1005</v>
      </c>
      <c r="B1008" s="1004" t="s">
        <v>22857</v>
      </c>
    </row>
    <row r="1009" spans="1:2">
      <c r="A1009" s="1004">
        <v>1006</v>
      </c>
      <c r="B1009" s="1004" t="s">
        <v>22858</v>
      </c>
    </row>
    <row r="1010" spans="1:2">
      <c r="A1010" s="1004">
        <v>1007</v>
      </c>
      <c r="B1010" s="1004" t="s">
        <v>22859</v>
      </c>
    </row>
    <row r="1011" spans="1:2">
      <c r="A1011" s="1004">
        <v>1008</v>
      </c>
      <c r="B1011" s="1004" t="s">
        <v>22860</v>
      </c>
    </row>
    <row r="1012" spans="1:2">
      <c r="A1012" s="1004">
        <v>1009</v>
      </c>
      <c r="B1012" s="1004" t="s">
        <v>22861</v>
      </c>
    </row>
    <row r="1013" spans="1:2">
      <c r="A1013" s="1004">
        <v>1010</v>
      </c>
      <c r="B1013" s="1004" t="s">
        <v>22862</v>
      </c>
    </row>
    <row r="1014" spans="1:2">
      <c r="A1014" s="1004">
        <v>1011</v>
      </c>
      <c r="B1014" s="1004" t="s">
        <v>22863</v>
      </c>
    </row>
    <row r="1015" spans="1:2">
      <c r="A1015" s="1004">
        <v>1012</v>
      </c>
      <c r="B1015" s="1004" t="s">
        <v>22864</v>
      </c>
    </row>
    <row r="1016" spans="1:2">
      <c r="A1016" s="1004">
        <v>1013</v>
      </c>
      <c r="B1016" s="1004" t="s">
        <v>22865</v>
      </c>
    </row>
    <row r="1017" spans="1:2">
      <c r="A1017" s="1004">
        <v>1014</v>
      </c>
      <c r="B1017" s="1004" t="s">
        <v>22866</v>
      </c>
    </row>
    <row r="1018" spans="1:2">
      <c r="A1018" s="1004">
        <v>1015</v>
      </c>
      <c r="B1018" s="1004" t="s">
        <v>22867</v>
      </c>
    </row>
    <row r="1019" spans="1:2">
      <c r="A1019" s="1004">
        <v>1016</v>
      </c>
      <c r="B1019" s="1004" t="s">
        <v>22868</v>
      </c>
    </row>
    <row r="1020" spans="1:2">
      <c r="A1020" s="1004">
        <v>1017</v>
      </c>
      <c r="B1020" s="1004" t="s">
        <v>22869</v>
      </c>
    </row>
    <row r="1021" spans="1:2">
      <c r="A1021" s="1004">
        <v>1018</v>
      </c>
      <c r="B1021" s="1004" t="s">
        <v>22870</v>
      </c>
    </row>
    <row r="1022" spans="1:2">
      <c r="A1022" s="1004">
        <v>1019</v>
      </c>
      <c r="B1022" s="1004" t="s">
        <v>22871</v>
      </c>
    </row>
    <row r="1023" spans="1:2">
      <c r="A1023" s="1004">
        <v>1020</v>
      </c>
      <c r="B1023" s="1004" t="s">
        <v>22872</v>
      </c>
    </row>
    <row r="1024" spans="1:2">
      <c r="A1024" s="1004">
        <v>1021</v>
      </c>
      <c r="B1024" s="1004" t="s">
        <v>22873</v>
      </c>
    </row>
    <row r="1025" spans="1:2">
      <c r="A1025" s="1004">
        <v>1022</v>
      </c>
      <c r="B1025" s="1004" t="s">
        <v>22874</v>
      </c>
    </row>
    <row r="1026" spans="1:2">
      <c r="A1026" s="1004">
        <v>1023</v>
      </c>
      <c r="B1026" s="1004" t="s">
        <v>22875</v>
      </c>
    </row>
    <row r="1027" spans="1:2">
      <c r="A1027" s="1004">
        <v>1024</v>
      </c>
      <c r="B1027" s="1004" t="s">
        <v>22876</v>
      </c>
    </row>
    <row r="1028" spans="1:2">
      <c r="A1028" s="1004">
        <v>1025</v>
      </c>
      <c r="B1028" s="1004" t="s">
        <v>22877</v>
      </c>
    </row>
    <row r="1029" spans="1:2">
      <c r="A1029" s="1004">
        <v>1026</v>
      </c>
      <c r="B1029" s="1004" t="s">
        <v>22878</v>
      </c>
    </row>
    <row r="1030" spans="1:2">
      <c r="A1030" s="1004">
        <v>1027</v>
      </c>
      <c r="B1030" s="1004" t="s">
        <v>22879</v>
      </c>
    </row>
    <row r="1031" spans="1:2">
      <c r="A1031" s="1004">
        <v>1028</v>
      </c>
      <c r="B1031" s="1004" t="s">
        <v>22880</v>
      </c>
    </row>
    <row r="1032" spans="1:2">
      <c r="A1032" s="1004">
        <v>1029</v>
      </c>
      <c r="B1032" s="1004" t="s">
        <v>22881</v>
      </c>
    </row>
    <row r="1033" spans="1:2">
      <c r="A1033" s="1004">
        <v>1030</v>
      </c>
      <c r="B1033" s="1004" t="s">
        <v>22882</v>
      </c>
    </row>
    <row r="1034" spans="1:2">
      <c r="A1034" s="1004">
        <v>1031</v>
      </c>
      <c r="B1034" s="1004" t="s">
        <v>22883</v>
      </c>
    </row>
    <row r="1035" spans="1:2">
      <c r="A1035" s="1004">
        <v>1032</v>
      </c>
      <c r="B1035" s="1004" t="s">
        <v>22884</v>
      </c>
    </row>
    <row r="1036" spans="1:2">
      <c r="A1036" s="1004">
        <v>1033</v>
      </c>
      <c r="B1036" s="1004" t="s">
        <v>22885</v>
      </c>
    </row>
    <row r="1037" spans="1:2">
      <c r="A1037" s="1004">
        <v>1034</v>
      </c>
      <c r="B1037" s="1004" t="s">
        <v>22886</v>
      </c>
    </row>
    <row r="1038" spans="1:2">
      <c r="A1038" s="1004">
        <v>1035</v>
      </c>
      <c r="B1038" s="1004" t="s">
        <v>22887</v>
      </c>
    </row>
    <row r="1039" spans="1:2">
      <c r="A1039" s="1004">
        <v>1036</v>
      </c>
      <c r="B1039" s="1004" t="s">
        <v>22888</v>
      </c>
    </row>
    <row r="1040" spans="1:2">
      <c r="A1040" s="1004">
        <v>1037</v>
      </c>
      <c r="B1040" s="1004" t="s">
        <v>22889</v>
      </c>
    </row>
    <row r="1041" spans="1:2">
      <c r="A1041" s="1004">
        <v>1038</v>
      </c>
      <c r="B1041" s="1004" t="s">
        <v>22890</v>
      </c>
    </row>
    <row r="1042" spans="1:2">
      <c r="A1042" s="1004">
        <v>1039</v>
      </c>
      <c r="B1042" s="1004" t="s">
        <v>22891</v>
      </c>
    </row>
    <row r="1043" spans="1:2">
      <c r="A1043" s="1004">
        <v>1040</v>
      </c>
      <c r="B1043" s="1004" t="s">
        <v>22892</v>
      </c>
    </row>
    <row r="1044" spans="1:2">
      <c r="A1044" s="1004">
        <v>1041</v>
      </c>
      <c r="B1044" s="1004" t="s">
        <v>22893</v>
      </c>
    </row>
    <row r="1045" spans="1:2">
      <c r="A1045" s="1004">
        <v>1042</v>
      </c>
      <c r="B1045" s="1004" t="s">
        <v>22894</v>
      </c>
    </row>
    <row r="1046" spans="1:2">
      <c r="A1046" s="1004">
        <v>1043</v>
      </c>
      <c r="B1046" s="1004" t="s">
        <v>22895</v>
      </c>
    </row>
    <row r="1047" spans="1:2">
      <c r="A1047" s="1004">
        <v>1044</v>
      </c>
      <c r="B1047" s="1004" t="s">
        <v>22896</v>
      </c>
    </row>
    <row r="1048" spans="1:2">
      <c r="A1048" s="1004">
        <v>1045</v>
      </c>
      <c r="B1048" s="1004" t="s">
        <v>22897</v>
      </c>
    </row>
    <row r="1049" spans="1:2">
      <c r="A1049" s="1004">
        <v>1046</v>
      </c>
      <c r="B1049" s="1004" t="s">
        <v>22898</v>
      </c>
    </row>
    <row r="1050" spans="1:2">
      <c r="A1050" s="1004">
        <v>1047</v>
      </c>
      <c r="B1050" s="1004" t="s">
        <v>22899</v>
      </c>
    </row>
    <row r="1051" spans="1:2">
      <c r="A1051" s="1004">
        <v>1048</v>
      </c>
      <c r="B1051" s="1004" t="s">
        <v>22900</v>
      </c>
    </row>
    <row r="1052" spans="1:2">
      <c r="A1052" s="1004">
        <v>1049</v>
      </c>
      <c r="B1052" s="1004" t="s">
        <v>22901</v>
      </c>
    </row>
    <row r="1053" spans="1:2">
      <c r="A1053" s="1004">
        <v>1050</v>
      </c>
      <c r="B1053" s="1004" t="s">
        <v>22902</v>
      </c>
    </row>
    <row r="1054" spans="1:2">
      <c r="A1054" s="1004">
        <v>1051</v>
      </c>
      <c r="B1054" s="1004" t="s">
        <v>22903</v>
      </c>
    </row>
    <row r="1055" spans="1:2">
      <c r="A1055" s="1004">
        <v>1052</v>
      </c>
      <c r="B1055" s="1004" t="s">
        <v>22904</v>
      </c>
    </row>
    <row r="1056" spans="1:2">
      <c r="A1056" s="1004">
        <v>1053</v>
      </c>
      <c r="B1056" s="1004" t="s">
        <v>22905</v>
      </c>
    </row>
    <row r="1057" spans="1:2">
      <c r="A1057" s="1004">
        <v>1054</v>
      </c>
      <c r="B1057" s="1004" t="s">
        <v>22906</v>
      </c>
    </row>
    <row r="1058" spans="1:2">
      <c r="A1058" s="1004">
        <v>1055</v>
      </c>
      <c r="B1058" s="1004" t="s">
        <v>22907</v>
      </c>
    </row>
    <row r="1059" spans="1:2">
      <c r="A1059" s="1004">
        <v>1056</v>
      </c>
      <c r="B1059" s="1004" t="s">
        <v>22908</v>
      </c>
    </row>
    <row r="1060" spans="1:2">
      <c r="A1060" s="1004">
        <v>1057</v>
      </c>
      <c r="B1060" s="1004" t="s">
        <v>22909</v>
      </c>
    </row>
    <row r="1061" spans="1:2">
      <c r="A1061" s="1004">
        <v>1058</v>
      </c>
      <c r="B1061" s="1004" t="s">
        <v>22910</v>
      </c>
    </row>
    <row r="1062" spans="1:2">
      <c r="A1062" s="1004">
        <v>1059</v>
      </c>
      <c r="B1062" s="1004" t="s">
        <v>22911</v>
      </c>
    </row>
    <row r="1063" spans="1:2">
      <c r="A1063" s="1004">
        <v>1060</v>
      </c>
      <c r="B1063" s="1004" t="s">
        <v>22912</v>
      </c>
    </row>
    <row r="1064" spans="1:2">
      <c r="A1064" s="1004">
        <v>1061</v>
      </c>
      <c r="B1064" s="1004" t="s">
        <v>22913</v>
      </c>
    </row>
    <row r="1065" spans="1:2">
      <c r="A1065" s="1004">
        <v>1062</v>
      </c>
      <c r="B1065" s="1004" t="s">
        <v>22914</v>
      </c>
    </row>
    <row r="1066" spans="1:2">
      <c r="A1066" s="1004">
        <v>1063</v>
      </c>
      <c r="B1066" s="1004" t="s">
        <v>22915</v>
      </c>
    </row>
    <row r="1067" spans="1:2">
      <c r="A1067" s="1004">
        <v>1064</v>
      </c>
      <c r="B1067" s="1004" t="s">
        <v>22916</v>
      </c>
    </row>
    <row r="1068" spans="1:2">
      <c r="A1068" s="1004">
        <v>1065</v>
      </c>
      <c r="B1068" s="1004" t="s">
        <v>22917</v>
      </c>
    </row>
    <row r="1069" spans="1:2">
      <c r="A1069" s="1004">
        <v>1066</v>
      </c>
      <c r="B1069" s="1004" t="s">
        <v>22918</v>
      </c>
    </row>
    <row r="1070" spans="1:2">
      <c r="A1070" s="1004">
        <v>1067</v>
      </c>
      <c r="B1070" s="1004" t="s">
        <v>22919</v>
      </c>
    </row>
    <row r="1071" spans="1:2">
      <c r="A1071" s="1004">
        <v>1068</v>
      </c>
      <c r="B1071" s="1004" t="s">
        <v>22920</v>
      </c>
    </row>
    <row r="1072" spans="1:2">
      <c r="A1072" s="1004">
        <v>1069</v>
      </c>
      <c r="B1072" s="1004" t="s">
        <v>22921</v>
      </c>
    </row>
    <row r="1073" spans="1:2">
      <c r="A1073" s="1004">
        <v>1070</v>
      </c>
      <c r="B1073" s="1004" t="s">
        <v>22922</v>
      </c>
    </row>
    <row r="1074" spans="1:2">
      <c r="A1074" s="1004">
        <v>1071</v>
      </c>
      <c r="B1074" s="1004" t="s">
        <v>22923</v>
      </c>
    </row>
    <row r="1075" spans="1:2">
      <c r="A1075" s="1004">
        <v>1072</v>
      </c>
      <c r="B1075" s="1004" t="s">
        <v>22924</v>
      </c>
    </row>
    <row r="1076" spans="1:2">
      <c r="A1076" s="1004">
        <v>1073</v>
      </c>
      <c r="B1076" s="1004" t="s">
        <v>22925</v>
      </c>
    </row>
    <row r="1077" spans="1:2">
      <c r="A1077" s="1004">
        <v>1074</v>
      </c>
      <c r="B1077" s="1004" t="s">
        <v>22926</v>
      </c>
    </row>
    <row r="1078" spans="1:2">
      <c r="A1078" s="1004">
        <v>1075</v>
      </c>
      <c r="B1078" s="1004" t="s">
        <v>22927</v>
      </c>
    </row>
    <row r="1079" spans="1:2">
      <c r="A1079" s="1004">
        <v>1076</v>
      </c>
      <c r="B1079" s="1004" t="s">
        <v>22928</v>
      </c>
    </row>
    <row r="1080" spans="1:2">
      <c r="A1080" s="1004">
        <v>1077</v>
      </c>
      <c r="B1080" s="1004" t="s">
        <v>22929</v>
      </c>
    </row>
    <row r="1081" spans="1:2">
      <c r="A1081" s="1004">
        <v>1078</v>
      </c>
      <c r="B1081" s="1004" t="s">
        <v>22930</v>
      </c>
    </row>
    <row r="1082" spans="1:2">
      <c r="A1082" s="1004">
        <v>1079</v>
      </c>
      <c r="B1082" s="1004" t="s">
        <v>22931</v>
      </c>
    </row>
    <row r="1083" spans="1:2">
      <c r="A1083" s="1004">
        <v>1080</v>
      </c>
      <c r="B1083" s="1004" t="s">
        <v>22932</v>
      </c>
    </row>
    <row r="1084" spans="1:2">
      <c r="A1084" s="1004">
        <v>1081</v>
      </c>
      <c r="B1084" s="1004" t="s">
        <v>22933</v>
      </c>
    </row>
    <row r="1085" spans="1:2">
      <c r="A1085" s="1004">
        <v>1082</v>
      </c>
      <c r="B1085" s="1004" t="s">
        <v>22934</v>
      </c>
    </row>
    <row r="1086" spans="1:2">
      <c r="A1086" s="1004">
        <v>1083</v>
      </c>
      <c r="B1086" s="1004" t="s">
        <v>22935</v>
      </c>
    </row>
    <row r="1087" spans="1:2">
      <c r="A1087" s="1004">
        <v>1084</v>
      </c>
      <c r="B1087" s="1004" t="s">
        <v>22936</v>
      </c>
    </row>
    <row r="1088" spans="1:2">
      <c r="A1088" s="1004">
        <v>1085</v>
      </c>
      <c r="B1088" s="1004" t="s">
        <v>22937</v>
      </c>
    </row>
    <row r="1089" spans="1:2">
      <c r="A1089" s="1004">
        <v>1086</v>
      </c>
      <c r="B1089" s="1004" t="s">
        <v>22938</v>
      </c>
    </row>
    <row r="1090" spans="1:2">
      <c r="A1090" s="1004">
        <v>1087</v>
      </c>
      <c r="B1090" s="1004" t="s">
        <v>22939</v>
      </c>
    </row>
    <row r="1091" spans="1:2">
      <c r="A1091" s="1004">
        <v>1088</v>
      </c>
      <c r="B1091" s="1004" t="s">
        <v>22940</v>
      </c>
    </row>
    <row r="1092" spans="1:2">
      <c r="A1092" s="1004">
        <v>1089</v>
      </c>
      <c r="B1092" s="1004" t="s">
        <v>22941</v>
      </c>
    </row>
    <row r="1093" spans="1:2">
      <c r="A1093" s="1004">
        <v>1090</v>
      </c>
      <c r="B1093" s="1004" t="s">
        <v>22942</v>
      </c>
    </row>
    <row r="1094" spans="1:2">
      <c r="A1094" s="1004">
        <v>1091</v>
      </c>
      <c r="B1094" s="1004" t="s">
        <v>22943</v>
      </c>
    </row>
    <row r="1095" spans="1:2">
      <c r="A1095" s="1004">
        <v>1092</v>
      </c>
      <c r="B1095" s="1004" t="s">
        <v>22944</v>
      </c>
    </row>
    <row r="1096" spans="1:2">
      <c r="A1096" s="1004">
        <v>1093</v>
      </c>
      <c r="B1096" s="1004" t="s">
        <v>22945</v>
      </c>
    </row>
    <row r="1097" spans="1:2">
      <c r="A1097" s="1004">
        <v>1094</v>
      </c>
      <c r="B1097" s="1004" t="s">
        <v>22946</v>
      </c>
    </row>
    <row r="1098" spans="1:2">
      <c r="A1098" s="1004">
        <v>1095</v>
      </c>
      <c r="B1098" s="1004" t="s">
        <v>22947</v>
      </c>
    </row>
    <row r="1099" spans="1:2">
      <c r="A1099" s="1004">
        <v>1096</v>
      </c>
      <c r="B1099" s="1004" t="s">
        <v>22948</v>
      </c>
    </row>
    <row r="1100" spans="1:2">
      <c r="A1100" s="1004">
        <v>1097</v>
      </c>
      <c r="B1100" s="1004" t="s">
        <v>22949</v>
      </c>
    </row>
    <row r="1101" spans="1:2">
      <c r="A1101" s="1004">
        <v>1098</v>
      </c>
      <c r="B1101" s="1004" t="s">
        <v>22950</v>
      </c>
    </row>
    <row r="1102" spans="1:2">
      <c r="A1102" s="1004">
        <v>1099</v>
      </c>
      <c r="B1102" s="1004" t="s">
        <v>22951</v>
      </c>
    </row>
    <row r="1103" spans="1:2">
      <c r="A1103" s="1004">
        <v>1100</v>
      </c>
      <c r="B1103" s="1004" t="s">
        <v>22952</v>
      </c>
    </row>
    <row r="1104" spans="1:2">
      <c r="A1104" s="1004">
        <v>1101</v>
      </c>
      <c r="B1104" s="1004" t="s">
        <v>22953</v>
      </c>
    </row>
    <row r="1105" spans="1:2">
      <c r="A1105" s="1004">
        <v>1102</v>
      </c>
      <c r="B1105" s="1004" t="s">
        <v>22954</v>
      </c>
    </row>
    <row r="1106" spans="1:2">
      <c r="A1106" s="1004">
        <v>1103</v>
      </c>
      <c r="B1106" s="1004" t="s">
        <v>22955</v>
      </c>
    </row>
    <row r="1107" spans="1:2">
      <c r="A1107" s="1004">
        <v>1104</v>
      </c>
      <c r="B1107" s="1004" t="s">
        <v>22956</v>
      </c>
    </row>
    <row r="1108" spans="1:2">
      <c r="A1108" s="1004">
        <v>1105</v>
      </c>
      <c r="B1108" s="1004" t="s">
        <v>22957</v>
      </c>
    </row>
    <row r="1109" spans="1:2">
      <c r="A1109" s="1004">
        <v>1106</v>
      </c>
      <c r="B1109" s="1004" t="s">
        <v>22958</v>
      </c>
    </row>
    <row r="1110" spans="1:2">
      <c r="A1110" s="1004">
        <v>1107</v>
      </c>
      <c r="B1110" s="1004" t="s">
        <v>22959</v>
      </c>
    </row>
    <row r="1111" spans="1:2">
      <c r="A1111" s="1004">
        <v>1108</v>
      </c>
      <c r="B1111" s="1004" t="s">
        <v>22960</v>
      </c>
    </row>
    <row r="1112" spans="1:2">
      <c r="A1112" s="1004">
        <v>1109</v>
      </c>
      <c r="B1112" s="1004" t="s">
        <v>22961</v>
      </c>
    </row>
    <row r="1113" spans="1:2">
      <c r="A1113" s="1004">
        <v>1110</v>
      </c>
      <c r="B1113" s="1004" t="s">
        <v>22962</v>
      </c>
    </row>
    <row r="1114" spans="1:2">
      <c r="A1114" s="1004">
        <v>1111</v>
      </c>
      <c r="B1114" s="1004" t="s">
        <v>22963</v>
      </c>
    </row>
    <row r="1115" spans="1:2">
      <c r="A1115" s="1004">
        <v>1112</v>
      </c>
      <c r="B1115" s="1004" t="s">
        <v>22964</v>
      </c>
    </row>
    <row r="1116" spans="1:2">
      <c r="A1116" s="1004">
        <v>1113</v>
      </c>
      <c r="B1116" s="1004" t="s">
        <v>22965</v>
      </c>
    </row>
    <row r="1117" spans="1:2">
      <c r="A1117" s="1004">
        <v>1114</v>
      </c>
      <c r="B1117" s="1004" t="s">
        <v>22966</v>
      </c>
    </row>
    <row r="1118" spans="1:2">
      <c r="A1118" s="1004">
        <v>1115</v>
      </c>
      <c r="B1118" s="1004" t="s">
        <v>22967</v>
      </c>
    </row>
    <row r="1119" spans="1:2">
      <c r="A1119" s="1004">
        <v>1116</v>
      </c>
      <c r="B1119" s="1004" t="s">
        <v>22968</v>
      </c>
    </row>
    <row r="1120" spans="1:2">
      <c r="A1120" s="1004">
        <v>1117</v>
      </c>
      <c r="B1120" s="1004" t="s">
        <v>22969</v>
      </c>
    </row>
    <row r="1121" spans="1:2">
      <c r="A1121" s="1004">
        <v>1118</v>
      </c>
      <c r="B1121" s="1004" t="s">
        <v>22970</v>
      </c>
    </row>
    <row r="1122" spans="1:2">
      <c r="A1122" s="1004">
        <v>1119</v>
      </c>
      <c r="B1122" s="1004" t="s">
        <v>22971</v>
      </c>
    </row>
    <row r="1123" spans="1:2">
      <c r="A1123" s="1004">
        <v>1120</v>
      </c>
      <c r="B1123" s="1004" t="s">
        <v>22972</v>
      </c>
    </row>
    <row r="1124" spans="1:2">
      <c r="A1124" s="1004">
        <v>1121</v>
      </c>
      <c r="B1124" s="1004" t="s">
        <v>22973</v>
      </c>
    </row>
    <row r="1125" spans="1:2">
      <c r="A1125" s="1004">
        <v>1122</v>
      </c>
      <c r="B1125" s="1004" t="s">
        <v>22974</v>
      </c>
    </row>
    <row r="1126" spans="1:2">
      <c r="A1126" s="1004">
        <v>1123</v>
      </c>
      <c r="B1126" s="1004" t="s">
        <v>22975</v>
      </c>
    </row>
    <row r="1127" spans="1:2">
      <c r="A1127" s="1004">
        <v>1124</v>
      </c>
      <c r="B1127" s="1004" t="s">
        <v>22976</v>
      </c>
    </row>
    <row r="1128" spans="1:2">
      <c r="A1128" s="1004">
        <v>1125</v>
      </c>
      <c r="B1128" s="1004" t="s">
        <v>22977</v>
      </c>
    </row>
    <row r="1129" spans="1:2">
      <c r="A1129" s="1004">
        <v>1126</v>
      </c>
      <c r="B1129" s="1004" t="s">
        <v>22978</v>
      </c>
    </row>
    <row r="1130" spans="1:2">
      <c r="A1130" s="1004">
        <v>1127</v>
      </c>
      <c r="B1130" s="1004" t="s">
        <v>22979</v>
      </c>
    </row>
    <row r="1131" spans="1:2">
      <c r="A1131" s="1004">
        <v>1128</v>
      </c>
      <c r="B1131" s="1004" t="s">
        <v>22980</v>
      </c>
    </row>
    <row r="1132" spans="1:2">
      <c r="A1132" s="1004">
        <v>1129</v>
      </c>
      <c r="B1132" s="1004" t="s">
        <v>22981</v>
      </c>
    </row>
    <row r="1133" spans="1:2">
      <c r="A1133" s="1004">
        <v>1130</v>
      </c>
      <c r="B1133" s="1004" t="s">
        <v>22982</v>
      </c>
    </row>
    <row r="1134" spans="1:2">
      <c r="A1134" s="1004">
        <v>1131</v>
      </c>
      <c r="B1134" s="1004" t="s">
        <v>22983</v>
      </c>
    </row>
    <row r="1135" spans="1:2">
      <c r="A1135" s="1004">
        <v>1132</v>
      </c>
      <c r="B1135" s="1004" t="s">
        <v>22984</v>
      </c>
    </row>
    <row r="1136" spans="1:2">
      <c r="A1136" s="1004">
        <v>1133</v>
      </c>
      <c r="B1136" s="1004" t="s">
        <v>22985</v>
      </c>
    </row>
    <row r="1137" spans="1:2">
      <c r="A1137" s="1004">
        <v>1134</v>
      </c>
      <c r="B1137" s="1004" t="s">
        <v>22986</v>
      </c>
    </row>
    <row r="1138" spans="1:2">
      <c r="A1138" s="1004">
        <v>1135</v>
      </c>
      <c r="B1138" s="1004" t="s">
        <v>22987</v>
      </c>
    </row>
    <row r="1139" spans="1:2">
      <c r="A1139" s="1004">
        <v>1136</v>
      </c>
      <c r="B1139" s="1004" t="s">
        <v>22988</v>
      </c>
    </row>
    <row r="1140" spans="1:2">
      <c r="A1140" s="1004">
        <v>1137</v>
      </c>
      <c r="B1140" s="1004" t="s">
        <v>22989</v>
      </c>
    </row>
    <row r="1141" spans="1:2">
      <c r="A1141" s="1004">
        <v>1138</v>
      </c>
      <c r="B1141" s="1004" t="s">
        <v>22990</v>
      </c>
    </row>
    <row r="1142" spans="1:2">
      <c r="A1142" s="1004">
        <v>1139</v>
      </c>
      <c r="B1142" s="1004" t="s">
        <v>22991</v>
      </c>
    </row>
    <row r="1143" spans="1:2">
      <c r="A1143" s="1004">
        <v>1140</v>
      </c>
      <c r="B1143" s="1004" t="s">
        <v>22992</v>
      </c>
    </row>
    <row r="1144" spans="1:2">
      <c r="A1144" s="1004">
        <v>1141</v>
      </c>
      <c r="B1144" s="1004" t="s">
        <v>22993</v>
      </c>
    </row>
    <row r="1145" spans="1:2">
      <c r="A1145" s="1004">
        <v>1142</v>
      </c>
      <c r="B1145" s="1004" t="s">
        <v>22994</v>
      </c>
    </row>
    <row r="1146" spans="1:2">
      <c r="A1146" s="1004">
        <v>1143</v>
      </c>
      <c r="B1146" s="1004" t="s">
        <v>22995</v>
      </c>
    </row>
    <row r="1147" spans="1:2">
      <c r="A1147" s="1004">
        <v>1144</v>
      </c>
      <c r="B1147" s="1004" t="s">
        <v>22996</v>
      </c>
    </row>
    <row r="1148" spans="1:2">
      <c r="A1148" s="1004">
        <v>1145</v>
      </c>
      <c r="B1148" s="1004" t="s">
        <v>22997</v>
      </c>
    </row>
    <row r="1149" spans="1:2">
      <c r="A1149" s="1004">
        <v>1146</v>
      </c>
      <c r="B1149" s="1004" t="s">
        <v>22998</v>
      </c>
    </row>
    <row r="1150" spans="1:2">
      <c r="A1150" s="1004">
        <v>1147</v>
      </c>
      <c r="B1150" s="1004" t="s">
        <v>22999</v>
      </c>
    </row>
    <row r="1151" spans="1:2">
      <c r="A1151" s="1004">
        <v>1148</v>
      </c>
      <c r="B1151" s="1004" t="s">
        <v>23000</v>
      </c>
    </row>
    <row r="1152" spans="1:2">
      <c r="A1152" s="1004">
        <v>1149</v>
      </c>
      <c r="B1152" s="1004" t="s">
        <v>23001</v>
      </c>
    </row>
    <row r="1153" spans="1:2">
      <c r="A1153" s="1004">
        <v>1150</v>
      </c>
      <c r="B1153" s="1004" t="s">
        <v>23002</v>
      </c>
    </row>
    <row r="1154" spans="1:2">
      <c r="A1154" s="1004">
        <v>1151</v>
      </c>
      <c r="B1154" s="1004" t="s">
        <v>23003</v>
      </c>
    </row>
    <row r="1155" spans="1:2">
      <c r="A1155" s="1004">
        <v>1152</v>
      </c>
      <c r="B1155" s="1004" t="s">
        <v>23004</v>
      </c>
    </row>
    <row r="1156" spans="1:2">
      <c r="A1156" s="1004">
        <v>1153</v>
      </c>
      <c r="B1156" s="1004" t="s">
        <v>23005</v>
      </c>
    </row>
    <row r="1157" spans="1:2">
      <c r="A1157" s="1004">
        <v>1154</v>
      </c>
      <c r="B1157" s="1004" t="s">
        <v>23006</v>
      </c>
    </row>
    <row r="1158" spans="1:2">
      <c r="A1158" s="1004">
        <v>1155</v>
      </c>
      <c r="B1158" s="1004" t="s">
        <v>23007</v>
      </c>
    </row>
    <row r="1159" spans="1:2">
      <c r="A1159" s="1004">
        <v>1156</v>
      </c>
      <c r="B1159" s="1004" t="s">
        <v>23008</v>
      </c>
    </row>
    <row r="1160" spans="1:2">
      <c r="A1160" s="1004">
        <v>1157</v>
      </c>
      <c r="B1160" s="1004" t="s">
        <v>23009</v>
      </c>
    </row>
    <row r="1161" spans="1:2">
      <c r="A1161" s="1004">
        <v>1158</v>
      </c>
      <c r="B1161" s="1004" t="s">
        <v>23010</v>
      </c>
    </row>
    <row r="1162" spans="1:2">
      <c r="A1162" s="1004">
        <v>1159</v>
      </c>
      <c r="B1162" s="1004" t="s">
        <v>23011</v>
      </c>
    </row>
    <row r="1163" spans="1:2">
      <c r="A1163" s="1004">
        <v>1160</v>
      </c>
      <c r="B1163" s="1004" t="s">
        <v>23012</v>
      </c>
    </row>
    <row r="1164" spans="1:2">
      <c r="A1164" s="1004">
        <v>1161</v>
      </c>
      <c r="B1164" s="1004" t="s">
        <v>23013</v>
      </c>
    </row>
    <row r="1165" spans="1:2">
      <c r="A1165" s="1004">
        <v>1162</v>
      </c>
      <c r="B1165" s="1004" t="s">
        <v>23014</v>
      </c>
    </row>
    <row r="1166" spans="1:2">
      <c r="A1166" s="1004">
        <v>1163</v>
      </c>
      <c r="B1166" s="1004" t="s">
        <v>23015</v>
      </c>
    </row>
    <row r="1167" spans="1:2">
      <c r="A1167" s="1004">
        <v>1164</v>
      </c>
      <c r="B1167" s="1004" t="s">
        <v>23016</v>
      </c>
    </row>
    <row r="1168" spans="1:2">
      <c r="A1168" s="1004">
        <v>1165</v>
      </c>
      <c r="B1168" s="1004" t="s">
        <v>23017</v>
      </c>
    </row>
    <row r="1169" spans="1:2">
      <c r="A1169" s="1004">
        <v>1166</v>
      </c>
      <c r="B1169" s="1004" t="s">
        <v>23018</v>
      </c>
    </row>
    <row r="1170" spans="1:2">
      <c r="A1170" s="1004">
        <v>1167</v>
      </c>
      <c r="B1170" s="1004" t="s">
        <v>23019</v>
      </c>
    </row>
    <row r="1171" spans="1:2">
      <c r="A1171" s="1004">
        <v>1168</v>
      </c>
      <c r="B1171" s="1004" t="s">
        <v>23020</v>
      </c>
    </row>
    <row r="1172" spans="1:2">
      <c r="A1172" s="1004">
        <v>1169</v>
      </c>
      <c r="B1172" s="1004" t="s">
        <v>23021</v>
      </c>
    </row>
    <row r="1173" spans="1:2">
      <c r="A1173" s="1004">
        <v>1170</v>
      </c>
      <c r="B1173" s="1004" t="s">
        <v>23022</v>
      </c>
    </row>
    <row r="1174" spans="1:2">
      <c r="A1174" s="1004">
        <v>1171</v>
      </c>
      <c r="B1174" s="1004" t="s">
        <v>23023</v>
      </c>
    </row>
    <row r="1175" spans="1:2">
      <c r="A1175" s="1004">
        <v>1172</v>
      </c>
      <c r="B1175" s="1004" t="s">
        <v>23024</v>
      </c>
    </row>
    <row r="1176" spans="1:2">
      <c r="A1176" s="1004">
        <v>1173</v>
      </c>
      <c r="B1176" s="1004" t="s">
        <v>23025</v>
      </c>
    </row>
    <row r="1177" spans="1:2">
      <c r="A1177" s="1004">
        <v>1174</v>
      </c>
      <c r="B1177" s="1004" t="s">
        <v>23026</v>
      </c>
    </row>
    <row r="1178" spans="1:2">
      <c r="A1178" s="1004">
        <v>1175</v>
      </c>
      <c r="B1178" s="1004" t="s">
        <v>23027</v>
      </c>
    </row>
    <row r="1179" spans="1:2">
      <c r="A1179" s="1004">
        <v>1176</v>
      </c>
      <c r="B1179" s="1004" t="s">
        <v>23028</v>
      </c>
    </row>
    <row r="1180" spans="1:2">
      <c r="A1180" s="1004">
        <v>1177</v>
      </c>
      <c r="B1180" s="1004" t="s">
        <v>23029</v>
      </c>
    </row>
    <row r="1181" spans="1:2">
      <c r="A1181" s="1004">
        <v>1178</v>
      </c>
      <c r="B1181" s="1004" t="s">
        <v>23030</v>
      </c>
    </row>
    <row r="1182" spans="1:2">
      <c r="A1182" s="1004">
        <v>1179</v>
      </c>
      <c r="B1182" s="1004" t="s">
        <v>23031</v>
      </c>
    </row>
    <row r="1183" spans="1:2">
      <c r="A1183" s="1004">
        <v>1180</v>
      </c>
      <c r="B1183" s="1004" t="s">
        <v>23032</v>
      </c>
    </row>
    <row r="1184" spans="1:2">
      <c r="A1184" s="1004">
        <v>1181</v>
      </c>
      <c r="B1184" s="1004" t="s">
        <v>23033</v>
      </c>
    </row>
    <row r="1185" spans="1:2">
      <c r="A1185" s="1004">
        <v>1182</v>
      </c>
      <c r="B1185" s="1004" t="s">
        <v>7026</v>
      </c>
    </row>
    <row r="1186" spans="1:2">
      <c r="A1186" s="1004">
        <v>1183</v>
      </c>
      <c r="B1186" s="1004" t="s">
        <v>7027</v>
      </c>
    </row>
    <row r="1187" spans="1:2">
      <c r="A1187" s="1004">
        <v>1184</v>
      </c>
      <c r="B1187" s="1004" t="s">
        <v>23034</v>
      </c>
    </row>
    <row r="1188" spans="1:2">
      <c r="A1188" s="1004">
        <v>1185</v>
      </c>
      <c r="B1188" s="1004" t="s">
        <v>23035</v>
      </c>
    </row>
    <row r="1189" spans="1:2">
      <c r="A1189" s="1004">
        <v>1186</v>
      </c>
      <c r="B1189" s="1004" t="s">
        <v>23036</v>
      </c>
    </row>
    <row r="1190" spans="1:2">
      <c r="A1190" s="1004">
        <v>1187</v>
      </c>
      <c r="B1190" s="1004" t="s">
        <v>23037</v>
      </c>
    </row>
    <row r="1191" spans="1:2">
      <c r="A1191" s="1004">
        <v>1188</v>
      </c>
      <c r="B1191" s="1004" t="s">
        <v>23038</v>
      </c>
    </row>
    <row r="1192" spans="1:2">
      <c r="A1192" s="1004">
        <v>1189</v>
      </c>
      <c r="B1192" s="1004" t="s">
        <v>23039</v>
      </c>
    </row>
    <row r="1193" spans="1:2">
      <c r="A1193" s="1004">
        <v>1190</v>
      </c>
      <c r="B1193" s="1004" t="s">
        <v>23040</v>
      </c>
    </row>
    <row r="1194" spans="1:2">
      <c r="A1194" s="1004">
        <v>1191</v>
      </c>
      <c r="B1194" s="1004" t="s">
        <v>23041</v>
      </c>
    </row>
    <row r="1195" spans="1:2">
      <c r="A1195" s="1004">
        <v>1192</v>
      </c>
      <c r="B1195" s="1004" t="s">
        <v>23042</v>
      </c>
    </row>
    <row r="1196" spans="1:2">
      <c r="A1196" s="1004">
        <v>1193</v>
      </c>
      <c r="B1196" s="1004" t="s">
        <v>23043</v>
      </c>
    </row>
    <row r="1197" spans="1:2">
      <c r="A1197" s="1004">
        <v>1194</v>
      </c>
      <c r="B1197" s="1004" t="s">
        <v>23044</v>
      </c>
    </row>
    <row r="1198" spans="1:2">
      <c r="A1198" s="1004">
        <v>1195</v>
      </c>
      <c r="B1198" s="1004" t="s">
        <v>23045</v>
      </c>
    </row>
    <row r="1199" spans="1:2">
      <c r="A1199" s="1004">
        <v>1196</v>
      </c>
      <c r="B1199" s="1004" t="s">
        <v>23046</v>
      </c>
    </row>
    <row r="1200" spans="1:2">
      <c r="A1200" s="1004">
        <v>1197</v>
      </c>
      <c r="B1200" s="1004" t="s">
        <v>23047</v>
      </c>
    </row>
    <row r="1201" spans="1:2">
      <c r="A1201" s="1004">
        <v>1198</v>
      </c>
      <c r="B1201" s="1004" t="s">
        <v>23048</v>
      </c>
    </row>
    <row r="1202" spans="1:2">
      <c r="A1202" s="1004">
        <v>1199</v>
      </c>
      <c r="B1202" s="1004" t="s">
        <v>23049</v>
      </c>
    </row>
    <row r="1203" spans="1:2">
      <c r="A1203" s="1004">
        <v>1200</v>
      </c>
      <c r="B1203" s="1004" t="s">
        <v>23050</v>
      </c>
    </row>
    <row r="1204" spans="1:2">
      <c r="A1204" s="1004">
        <v>1201</v>
      </c>
      <c r="B1204" s="1004" t="s">
        <v>23051</v>
      </c>
    </row>
    <row r="1205" spans="1:2">
      <c r="A1205" s="1004">
        <v>1202</v>
      </c>
      <c r="B1205" s="1004" t="s">
        <v>23052</v>
      </c>
    </row>
    <row r="1206" spans="1:2">
      <c r="A1206" s="1004">
        <v>1203</v>
      </c>
      <c r="B1206" s="1004" t="s">
        <v>23053</v>
      </c>
    </row>
    <row r="1207" spans="1:2">
      <c r="A1207" s="1004">
        <v>1204</v>
      </c>
      <c r="B1207" s="1004" t="s">
        <v>23054</v>
      </c>
    </row>
    <row r="1208" spans="1:2">
      <c r="A1208" s="1004">
        <v>1205</v>
      </c>
      <c r="B1208" s="1004" t="s">
        <v>23055</v>
      </c>
    </row>
    <row r="1209" spans="1:2">
      <c r="A1209" s="1004">
        <v>1206</v>
      </c>
      <c r="B1209" s="1004" t="s">
        <v>23056</v>
      </c>
    </row>
    <row r="1210" spans="1:2">
      <c r="A1210" s="1004">
        <v>1207</v>
      </c>
      <c r="B1210" s="1004" t="s">
        <v>23057</v>
      </c>
    </row>
    <row r="1211" spans="1:2">
      <c r="A1211" s="1004">
        <v>1208</v>
      </c>
      <c r="B1211" s="1004" t="s">
        <v>23058</v>
      </c>
    </row>
    <row r="1212" spans="1:2">
      <c r="A1212" s="1004">
        <v>1209</v>
      </c>
      <c r="B1212" s="1004" t="s">
        <v>23059</v>
      </c>
    </row>
    <row r="1213" spans="1:2">
      <c r="A1213" s="1004">
        <v>1210</v>
      </c>
      <c r="B1213" s="1004" t="s">
        <v>23060</v>
      </c>
    </row>
    <row r="1214" spans="1:2">
      <c r="A1214" s="1004">
        <v>1211</v>
      </c>
      <c r="B1214" s="1004" t="s">
        <v>23061</v>
      </c>
    </row>
    <row r="1215" spans="1:2">
      <c r="A1215" s="1004">
        <v>1212</v>
      </c>
      <c r="B1215" s="1004" t="s">
        <v>23062</v>
      </c>
    </row>
    <row r="1216" spans="1:2">
      <c r="A1216" s="1004">
        <v>1213</v>
      </c>
      <c r="B1216" s="1004" t="s">
        <v>23063</v>
      </c>
    </row>
    <row r="1217" spans="1:2">
      <c r="A1217" s="1004">
        <v>1214</v>
      </c>
      <c r="B1217" s="1004" t="s">
        <v>23064</v>
      </c>
    </row>
    <row r="1218" spans="1:2">
      <c r="A1218" s="1004">
        <v>1215</v>
      </c>
      <c r="B1218" s="1004" t="s">
        <v>23065</v>
      </c>
    </row>
    <row r="1219" spans="1:2">
      <c r="A1219" s="1004">
        <v>1216</v>
      </c>
      <c r="B1219" s="1004" t="s">
        <v>23066</v>
      </c>
    </row>
    <row r="1220" spans="1:2">
      <c r="A1220" s="1004">
        <v>1217</v>
      </c>
      <c r="B1220" s="1004" t="s">
        <v>23067</v>
      </c>
    </row>
    <row r="1221" spans="1:2">
      <c r="A1221" s="1004">
        <v>1218</v>
      </c>
      <c r="B1221" s="1004" t="s">
        <v>23068</v>
      </c>
    </row>
    <row r="1222" spans="1:2">
      <c r="A1222" s="1004">
        <v>1219</v>
      </c>
      <c r="B1222" s="1004" t="s">
        <v>23069</v>
      </c>
    </row>
    <row r="1223" spans="1:2">
      <c r="A1223" s="1004">
        <v>1220</v>
      </c>
      <c r="B1223" s="1004" t="s">
        <v>23070</v>
      </c>
    </row>
    <row r="1224" spans="1:2">
      <c r="A1224" s="1004">
        <v>1221</v>
      </c>
      <c r="B1224" s="1004" t="s">
        <v>23071</v>
      </c>
    </row>
    <row r="1225" spans="1:2">
      <c r="A1225" s="1004">
        <v>1222</v>
      </c>
      <c r="B1225" s="1004" t="s">
        <v>23072</v>
      </c>
    </row>
    <row r="1226" spans="1:2">
      <c r="A1226" s="1004">
        <v>1223</v>
      </c>
      <c r="B1226" s="1004" t="s">
        <v>23073</v>
      </c>
    </row>
    <row r="1227" spans="1:2">
      <c r="A1227" s="1004">
        <v>1224</v>
      </c>
      <c r="B1227" s="1004" t="s">
        <v>23074</v>
      </c>
    </row>
    <row r="1228" spans="1:2">
      <c r="A1228" s="1004">
        <v>1225</v>
      </c>
      <c r="B1228" s="1004" t="s">
        <v>23075</v>
      </c>
    </row>
    <row r="1229" spans="1:2">
      <c r="A1229" s="1004">
        <v>1226</v>
      </c>
      <c r="B1229" s="1004" t="s">
        <v>23076</v>
      </c>
    </row>
    <row r="1230" spans="1:2">
      <c r="A1230" s="1004">
        <v>1227</v>
      </c>
      <c r="B1230" s="1004" t="s">
        <v>23077</v>
      </c>
    </row>
    <row r="1231" spans="1:2">
      <c r="A1231" s="1004">
        <v>1228</v>
      </c>
      <c r="B1231" s="1004" t="s">
        <v>23078</v>
      </c>
    </row>
    <row r="1232" spans="1:2">
      <c r="A1232" s="1004">
        <v>1229</v>
      </c>
      <c r="B1232" s="1004" t="s">
        <v>23079</v>
      </c>
    </row>
    <row r="1233" spans="1:2">
      <c r="A1233" s="1004">
        <v>1230</v>
      </c>
      <c r="B1233" s="1004" t="s">
        <v>23080</v>
      </c>
    </row>
    <row r="1234" spans="1:2">
      <c r="A1234" s="1004">
        <v>1231</v>
      </c>
      <c r="B1234" s="1004" t="s">
        <v>23081</v>
      </c>
    </row>
    <row r="1235" spans="1:2">
      <c r="A1235" s="1004">
        <v>1232</v>
      </c>
      <c r="B1235" s="1004" t="s">
        <v>23082</v>
      </c>
    </row>
    <row r="1236" spans="1:2">
      <c r="A1236" s="1004">
        <v>1233</v>
      </c>
      <c r="B1236" s="1004" t="s">
        <v>23083</v>
      </c>
    </row>
    <row r="1237" spans="1:2">
      <c r="A1237" s="1004">
        <v>1234</v>
      </c>
      <c r="B1237" s="1004" t="s">
        <v>23084</v>
      </c>
    </row>
    <row r="1238" spans="1:2">
      <c r="A1238" s="1004">
        <v>1235</v>
      </c>
      <c r="B1238" s="1004" t="s">
        <v>23085</v>
      </c>
    </row>
    <row r="1239" spans="1:2">
      <c r="A1239" s="1004">
        <v>1236</v>
      </c>
      <c r="B1239" s="1004" t="s">
        <v>23086</v>
      </c>
    </row>
    <row r="1240" spans="1:2">
      <c r="A1240" s="1004">
        <v>1237</v>
      </c>
      <c r="B1240" s="1004" t="s">
        <v>23087</v>
      </c>
    </row>
    <row r="1241" spans="1:2">
      <c r="A1241" s="1004">
        <v>1238</v>
      </c>
      <c r="B1241" s="1004" t="s">
        <v>23088</v>
      </c>
    </row>
    <row r="1242" spans="1:2">
      <c r="A1242" s="1004">
        <v>1239</v>
      </c>
      <c r="B1242" s="1004" t="s">
        <v>23089</v>
      </c>
    </row>
    <row r="1243" spans="1:2">
      <c r="A1243" s="1004">
        <v>1240</v>
      </c>
      <c r="B1243" s="1004" t="s">
        <v>23090</v>
      </c>
    </row>
    <row r="1244" spans="1:2">
      <c r="A1244" s="1004">
        <v>1241</v>
      </c>
      <c r="B1244" s="1004" t="s">
        <v>23091</v>
      </c>
    </row>
    <row r="1245" spans="1:2">
      <c r="A1245" s="1004">
        <v>1242</v>
      </c>
      <c r="B1245" s="1004" t="s">
        <v>23092</v>
      </c>
    </row>
    <row r="1246" spans="1:2">
      <c r="A1246" s="1004">
        <v>1243</v>
      </c>
      <c r="B1246" s="1004" t="s">
        <v>23093</v>
      </c>
    </row>
    <row r="1247" spans="1:2">
      <c r="A1247" s="1004">
        <v>1244</v>
      </c>
      <c r="B1247" s="1004" t="s">
        <v>23094</v>
      </c>
    </row>
    <row r="1248" spans="1:2">
      <c r="A1248" s="1004">
        <v>1245</v>
      </c>
      <c r="B1248" s="1004" t="s">
        <v>23095</v>
      </c>
    </row>
    <row r="1249" spans="1:2">
      <c r="A1249" s="1004">
        <v>1246</v>
      </c>
      <c r="B1249" s="1004" t="s">
        <v>23096</v>
      </c>
    </row>
    <row r="1250" spans="1:2">
      <c r="A1250" s="1004">
        <v>1247</v>
      </c>
      <c r="B1250" s="1004" t="s">
        <v>23097</v>
      </c>
    </row>
    <row r="1251" spans="1:2">
      <c r="A1251" s="1004">
        <v>1248</v>
      </c>
      <c r="B1251" s="1004" t="s">
        <v>23098</v>
      </c>
    </row>
    <row r="1252" spans="1:2">
      <c r="A1252" s="1004">
        <v>1249</v>
      </c>
      <c r="B1252" s="1004" t="s">
        <v>23099</v>
      </c>
    </row>
    <row r="1253" spans="1:2">
      <c r="A1253" s="1004">
        <v>1250</v>
      </c>
      <c r="B1253" s="1004" t="s">
        <v>23100</v>
      </c>
    </row>
    <row r="1254" spans="1:2">
      <c r="A1254" s="1004">
        <v>1251</v>
      </c>
      <c r="B1254" s="1004" t="s">
        <v>23101</v>
      </c>
    </row>
    <row r="1255" spans="1:2">
      <c r="A1255" s="1004">
        <v>1252</v>
      </c>
      <c r="B1255" s="1004" t="s">
        <v>23102</v>
      </c>
    </row>
    <row r="1256" spans="1:2">
      <c r="A1256" s="1004">
        <v>1253</v>
      </c>
      <c r="B1256" s="1004" t="s">
        <v>23103</v>
      </c>
    </row>
    <row r="1257" spans="1:2">
      <c r="A1257" s="1004">
        <v>1254</v>
      </c>
      <c r="B1257" s="1004" t="s">
        <v>23104</v>
      </c>
    </row>
    <row r="1258" spans="1:2">
      <c r="A1258" s="1004">
        <v>1255</v>
      </c>
      <c r="B1258" s="1004" t="s">
        <v>23105</v>
      </c>
    </row>
    <row r="1259" spans="1:2">
      <c r="A1259" s="1004">
        <v>1256</v>
      </c>
      <c r="B1259" s="1004" t="s">
        <v>23106</v>
      </c>
    </row>
    <row r="1260" spans="1:2">
      <c r="A1260" s="1004">
        <v>1257</v>
      </c>
      <c r="B1260" s="1004" t="s">
        <v>23107</v>
      </c>
    </row>
    <row r="1261" spans="1:2">
      <c r="A1261" s="1004">
        <v>1258</v>
      </c>
      <c r="B1261" s="1004" t="s">
        <v>23108</v>
      </c>
    </row>
    <row r="1262" spans="1:2">
      <c r="A1262" s="1004">
        <v>1259</v>
      </c>
      <c r="B1262" s="1004" t="s">
        <v>23109</v>
      </c>
    </row>
    <row r="1263" spans="1:2">
      <c r="A1263" s="1004">
        <v>1260</v>
      </c>
      <c r="B1263" s="1004" t="s">
        <v>23110</v>
      </c>
    </row>
    <row r="1264" spans="1:2">
      <c r="A1264" s="1004">
        <v>1261</v>
      </c>
      <c r="B1264" s="1004" t="s">
        <v>23111</v>
      </c>
    </row>
    <row r="1265" spans="1:2">
      <c r="A1265" s="1004">
        <v>1262</v>
      </c>
      <c r="B1265" s="1004" t="s">
        <v>23112</v>
      </c>
    </row>
    <row r="1266" spans="1:2">
      <c r="A1266" s="1004">
        <v>1263</v>
      </c>
      <c r="B1266" s="1004" t="s">
        <v>23113</v>
      </c>
    </row>
    <row r="1267" spans="1:2">
      <c r="A1267" s="1004">
        <v>1264</v>
      </c>
      <c r="B1267" s="1004" t="s">
        <v>23114</v>
      </c>
    </row>
    <row r="1268" spans="1:2">
      <c r="A1268" s="1004">
        <v>1265</v>
      </c>
      <c r="B1268" s="1004" t="s">
        <v>23115</v>
      </c>
    </row>
    <row r="1269" spans="1:2">
      <c r="A1269" s="1004">
        <v>1266</v>
      </c>
      <c r="B1269" s="1004" t="s">
        <v>23116</v>
      </c>
    </row>
    <row r="1270" spans="1:2">
      <c r="A1270" s="1004">
        <v>1267</v>
      </c>
      <c r="B1270" s="1004" t="s">
        <v>23117</v>
      </c>
    </row>
    <row r="1271" spans="1:2">
      <c r="A1271" s="1004">
        <v>1268</v>
      </c>
      <c r="B1271" s="1004" t="s">
        <v>23118</v>
      </c>
    </row>
    <row r="1272" spans="1:2">
      <c r="A1272" s="1004">
        <v>1269</v>
      </c>
      <c r="B1272" s="1004" t="s">
        <v>23119</v>
      </c>
    </row>
    <row r="1273" spans="1:2">
      <c r="A1273" s="1004">
        <v>1270</v>
      </c>
      <c r="B1273" s="1004" t="s">
        <v>23120</v>
      </c>
    </row>
    <row r="1274" spans="1:2">
      <c r="A1274" s="1004">
        <v>1271</v>
      </c>
      <c r="B1274" s="1004" t="s">
        <v>23121</v>
      </c>
    </row>
    <row r="1275" spans="1:2">
      <c r="A1275" s="1004">
        <v>1272</v>
      </c>
      <c r="B1275" s="1004" t="s">
        <v>23122</v>
      </c>
    </row>
    <row r="1276" spans="1:2">
      <c r="A1276" s="1004">
        <v>1273</v>
      </c>
      <c r="B1276" s="1004" t="s">
        <v>23123</v>
      </c>
    </row>
    <row r="1277" spans="1:2">
      <c r="A1277" s="1004">
        <v>1274</v>
      </c>
      <c r="B1277" s="1004" t="s">
        <v>23124</v>
      </c>
    </row>
    <row r="1278" spans="1:2">
      <c r="A1278" s="1004">
        <v>1275</v>
      </c>
      <c r="B1278" s="1004" t="s">
        <v>23125</v>
      </c>
    </row>
    <row r="1279" spans="1:2">
      <c r="A1279" s="1004">
        <v>1276</v>
      </c>
      <c r="B1279" s="1004" t="s">
        <v>23126</v>
      </c>
    </row>
    <row r="1280" spans="1:2">
      <c r="A1280" s="1004">
        <v>1277</v>
      </c>
      <c r="B1280" s="1004" t="s">
        <v>23127</v>
      </c>
    </row>
    <row r="1281" spans="1:2">
      <c r="A1281" s="1004">
        <v>1278</v>
      </c>
      <c r="B1281" s="1004" t="s">
        <v>23128</v>
      </c>
    </row>
    <row r="1282" spans="1:2">
      <c r="A1282" s="1004">
        <v>1279</v>
      </c>
      <c r="B1282" s="1004" t="s">
        <v>23129</v>
      </c>
    </row>
    <row r="1283" spans="1:2">
      <c r="A1283" s="1004">
        <v>1280</v>
      </c>
      <c r="B1283" s="1004" t="s">
        <v>23130</v>
      </c>
    </row>
    <row r="1284" spans="1:2">
      <c r="A1284" s="1004">
        <v>1281</v>
      </c>
      <c r="B1284" s="1004" t="s">
        <v>23131</v>
      </c>
    </row>
    <row r="1285" spans="1:2">
      <c r="A1285" s="1004">
        <v>1282</v>
      </c>
      <c r="B1285" s="1004" t="s">
        <v>23132</v>
      </c>
    </row>
    <row r="1286" spans="1:2">
      <c r="A1286" s="1004">
        <v>1283</v>
      </c>
      <c r="B1286" s="1004" t="s">
        <v>23133</v>
      </c>
    </row>
    <row r="1287" spans="1:2">
      <c r="A1287" s="1004">
        <v>1284</v>
      </c>
      <c r="B1287" s="1004" t="s">
        <v>23134</v>
      </c>
    </row>
    <row r="1288" spans="1:2">
      <c r="A1288" s="1004">
        <v>1285</v>
      </c>
      <c r="B1288" s="1004" t="s">
        <v>23135</v>
      </c>
    </row>
    <row r="1289" spans="1:2">
      <c r="A1289" s="1004">
        <v>1286</v>
      </c>
      <c r="B1289" s="1004" t="s">
        <v>23136</v>
      </c>
    </row>
    <row r="1290" spans="1:2">
      <c r="A1290" s="1004">
        <v>1287</v>
      </c>
      <c r="B1290" s="1004" t="s">
        <v>23137</v>
      </c>
    </row>
    <row r="1291" spans="1:2">
      <c r="A1291" s="1004">
        <v>1288</v>
      </c>
      <c r="B1291" s="1004" t="s">
        <v>23138</v>
      </c>
    </row>
    <row r="1292" spans="1:2">
      <c r="A1292" s="1004">
        <v>1289</v>
      </c>
      <c r="B1292" s="1004" t="s">
        <v>23139</v>
      </c>
    </row>
    <row r="1293" spans="1:2">
      <c r="A1293" s="1004">
        <v>1290</v>
      </c>
      <c r="B1293" s="1004" t="s">
        <v>23140</v>
      </c>
    </row>
    <row r="1294" spans="1:2">
      <c r="A1294" s="1004">
        <v>1291</v>
      </c>
      <c r="B1294" s="1004" t="s">
        <v>23141</v>
      </c>
    </row>
    <row r="1295" spans="1:2">
      <c r="A1295" s="1004">
        <v>1292</v>
      </c>
      <c r="B1295" s="1004" t="s">
        <v>23142</v>
      </c>
    </row>
    <row r="1296" spans="1:2">
      <c r="A1296" s="1004">
        <v>1293</v>
      </c>
      <c r="B1296" s="1004" t="s">
        <v>23143</v>
      </c>
    </row>
    <row r="1297" spans="1:2">
      <c r="A1297" s="1004">
        <v>1294</v>
      </c>
      <c r="B1297" s="1004" t="s">
        <v>23144</v>
      </c>
    </row>
    <row r="1298" spans="1:2">
      <c r="A1298" s="1004">
        <v>1295</v>
      </c>
      <c r="B1298" s="1004" t="s">
        <v>23145</v>
      </c>
    </row>
    <row r="1299" spans="1:2">
      <c r="A1299" s="1004">
        <v>1296</v>
      </c>
      <c r="B1299" s="1004" t="s">
        <v>23146</v>
      </c>
    </row>
    <row r="1300" spans="1:2">
      <c r="A1300" s="1004">
        <v>1297</v>
      </c>
      <c r="B1300" s="1004" t="s">
        <v>23147</v>
      </c>
    </row>
    <row r="1301" spans="1:2">
      <c r="A1301" s="1004">
        <v>1298</v>
      </c>
      <c r="B1301" s="1004" t="s">
        <v>23148</v>
      </c>
    </row>
    <row r="1302" spans="1:2">
      <c r="A1302" s="1004">
        <v>1299</v>
      </c>
      <c r="B1302" s="1004" t="s">
        <v>23149</v>
      </c>
    </row>
    <row r="1303" spans="1:2">
      <c r="A1303" s="1004">
        <v>1300</v>
      </c>
      <c r="B1303" s="1004" t="s">
        <v>23150</v>
      </c>
    </row>
    <row r="1304" spans="1:2">
      <c r="A1304" s="1004">
        <v>1301</v>
      </c>
      <c r="B1304" s="1004" t="s">
        <v>23151</v>
      </c>
    </row>
    <row r="1305" spans="1:2">
      <c r="A1305" s="1004">
        <v>1302</v>
      </c>
      <c r="B1305" s="1004" t="s">
        <v>23152</v>
      </c>
    </row>
    <row r="1306" spans="1:2">
      <c r="A1306" s="1004">
        <v>1303</v>
      </c>
      <c r="B1306" s="1004" t="s">
        <v>23153</v>
      </c>
    </row>
    <row r="1307" spans="1:2">
      <c r="A1307" s="1004">
        <v>1304</v>
      </c>
      <c r="B1307" s="1004" t="s">
        <v>23154</v>
      </c>
    </row>
    <row r="1308" spans="1:2">
      <c r="A1308" s="1004">
        <v>1305</v>
      </c>
      <c r="B1308" s="1004" t="s">
        <v>23155</v>
      </c>
    </row>
    <row r="1309" spans="1:2">
      <c r="A1309" s="1004">
        <v>1306</v>
      </c>
      <c r="B1309" s="1004" t="s">
        <v>23156</v>
      </c>
    </row>
    <row r="1310" spans="1:2">
      <c r="A1310" s="1004">
        <v>1307</v>
      </c>
      <c r="B1310" s="1004" t="s">
        <v>23157</v>
      </c>
    </row>
    <row r="1311" spans="1:2">
      <c r="A1311" s="1004">
        <v>1308</v>
      </c>
      <c r="B1311" s="1004" t="s">
        <v>23158</v>
      </c>
    </row>
    <row r="1312" spans="1:2">
      <c r="A1312" s="1004">
        <v>1309</v>
      </c>
      <c r="B1312" s="1004" t="s">
        <v>23159</v>
      </c>
    </row>
    <row r="1313" spans="1:2">
      <c r="A1313" s="1004">
        <v>1310</v>
      </c>
      <c r="B1313" s="1004" t="s">
        <v>23160</v>
      </c>
    </row>
    <row r="1314" spans="1:2">
      <c r="A1314" s="1004">
        <v>1311</v>
      </c>
      <c r="B1314" s="1004" t="s">
        <v>23161</v>
      </c>
    </row>
    <row r="1315" spans="1:2">
      <c r="A1315" s="1004">
        <v>1312</v>
      </c>
      <c r="B1315" s="1004" t="s">
        <v>23162</v>
      </c>
    </row>
    <row r="1316" spans="1:2">
      <c r="A1316" s="1004">
        <v>1313</v>
      </c>
      <c r="B1316" s="1004" t="s">
        <v>23163</v>
      </c>
    </row>
    <row r="1317" spans="1:2">
      <c r="A1317" s="1004">
        <v>1314</v>
      </c>
      <c r="B1317" s="1004" t="s">
        <v>23164</v>
      </c>
    </row>
    <row r="1318" spans="1:2">
      <c r="A1318" s="1004">
        <v>1315</v>
      </c>
      <c r="B1318" s="1004" t="s">
        <v>23165</v>
      </c>
    </row>
    <row r="1319" spans="1:2">
      <c r="A1319" s="1004">
        <v>1316</v>
      </c>
      <c r="B1319" s="1004" t="s">
        <v>23166</v>
      </c>
    </row>
    <row r="1320" spans="1:2">
      <c r="A1320" s="1004">
        <v>1317</v>
      </c>
      <c r="B1320" s="1004" t="s">
        <v>23167</v>
      </c>
    </row>
    <row r="1321" spans="1:2">
      <c r="A1321" s="1004">
        <v>1318</v>
      </c>
      <c r="B1321" s="1004" t="s">
        <v>23168</v>
      </c>
    </row>
    <row r="1322" spans="1:2">
      <c r="A1322" s="1004">
        <v>1319</v>
      </c>
      <c r="B1322" s="1004" t="s">
        <v>23169</v>
      </c>
    </row>
    <row r="1323" spans="1:2">
      <c r="A1323" s="1004">
        <v>1320</v>
      </c>
      <c r="B1323" s="1004" t="s">
        <v>23170</v>
      </c>
    </row>
    <row r="1324" spans="1:2">
      <c r="A1324" s="1004">
        <v>1321</v>
      </c>
      <c r="B1324" s="1004" t="s">
        <v>23171</v>
      </c>
    </row>
    <row r="1325" spans="1:2">
      <c r="A1325" s="1004">
        <v>1322</v>
      </c>
      <c r="B1325" s="1004" t="s">
        <v>23172</v>
      </c>
    </row>
    <row r="1326" spans="1:2">
      <c r="A1326" s="1004">
        <v>1323</v>
      </c>
      <c r="B1326" s="1004" t="s">
        <v>23173</v>
      </c>
    </row>
    <row r="1327" spans="1:2">
      <c r="A1327" s="1004">
        <v>1324</v>
      </c>
      <c r="B1327" s="1004" t="s">
        <v>23174</v>
      </c>
    </row>
    <row r="1328" spans="1:2">
      <c r="A1328" s="1004">
        <v>1325</v>
      </c>
      <c r="B1328" s="1004" t="s">
        <v>23175</v>
      </c>
    </row>
    <row r="1329" spans="1:2">
      <c r="A1329" s="1004">
        <v>1326</v>
      </c>
      <c r="B1329" s="1004" t="s">
        <v>23176</v>
      </c>
    </row>
    <row r="1330" spans="1:2">
      <c r="A1330" s="1004">
        <v>1327</v>
      </c>
      <c r="B1330" s="1004" t="s">
        <v>23177</v>
      </c>
    </row>
    <row r="1331" spans="1:2">
      <c r="A1331" s="1004">
        <v>1328</v>
      </c>
      <c r="B1331" s="1004" t="s">
        <v>23178</v>
      </c>
    </row>
    <row r="1332" spans="1:2">
      <c r="A1332" s="1004">
        <v>1329</v>
      </c>
      <c r="B1332" s="1004" t="s">
        <v>23179</v>
      </c>
    </row>
    <row r="1333" spans="1:2">
      <c r="A1333" s="1004">
        <v>1330</v>
      </c>
      <c r="B1333" s="1004" t="s">
        <v>23180</v>
      </c>
    </row>
    <row r="1334" spans="1:2">
      <c r="A1334" s="1004">
        <v>1331</v>
      </c>
      <c r="B1334" s="1004" t="s">
        <v>23181</v>
      </c>
    </row>
    <row r="1335" spans="1:2">
      <c r="A1335" s="1004">
        <v>1332</v>
      </c>
      <c r="B1335" s="1004" t="s">
        <v>23182</v>
      </c>
    </row>
    <row r="1336" spans="1:2">
      <c r="A1336" s="1004">
        <v>1333</v>
      </c>
      <c r="B1336" s="1004" t="s">
        <v>23183</v>
      </c>
    </row>
    <row r="1337" spans="1:2">
      <c r="A1337" s="1004">
        <v>1334</v>
      </c>
      <c r="B1337" s="1004" t="s">
        <v>23184</v>
      </c>
    </row>
    <row r="1338" spans="1:2">
      <c r="A1338" s="1004">
        <v>1335</v>
      </c>
      <c r="B1338" s="1004" t="s">
        <v>23185</v>
      </c>
    </row>
    <row r="1339" spans="1:2">
      <c r="A1339" s="1004">
        <v>1336</v>
      </c>
      <c r="B1339" s="1004" t="s">
        <v>23186</v>
      </c>
    </row>
    <row r="1340" spans="1:2">
      <c r="A1340" s="1004">
        <v>1337</v>
      </c>
      <c r="B1340" s="1004" t="s">
        <v>23187</v>
      </c>
    </row>
    <row r="1341" spans="1:2">
      <c r="A1341" s="1004">
        <v>1338</v>
      </c>
      <c r="B1341" s="1004" t="s">
        <v>23188</v>
      </c>
    </row>
    <row r="1342" spans="1:2">
      <c r="A1342" s="1004">
        <v>1339</v>
      </c>
      <c r="B1342" s="1004" t="s">
        <v>23189</v>
      </c>
    </row>
    <row r="1343" spans="1:2">
      <c r="A1343" s="1004">
        <v>1340</v>
      </c>
      <c r="B1343" s="1004" t="s">
        <v>23190</v>
      </c>
    </row>
    <row r="1344" spans="1:2">
      <c r="A1344" s="1004">
        <v>1341</v>
      </c>
      <c r="B1344" s="1004" t="s">
        <v>23191</v>
      </c>
    </row>
    <row r="1345" spans="1:2">
      <c r="A1345" s="1004">
        <v>1342</v>
      </c>
      <c r="B1345" s="1004" t="s">
        <v>23192</v>
      </c>
    </row>
    <row r="1346" spans="1:2">
      <c r="A1346" s="1004">
        <v>1343</v>
      </c>
      <c r="B1346" s="1004" t="s">
        <v>23193</v>
      </c>
    </row>
    <row r="1347" spans="1:2">
      <c r="A1347" s="1004">
        <v>1344</v>
      </c>
      <c r="B1347" s="1004" t="s">
        <v>23194</v>
      </c>
    </row>
    <row r="1348" spans="1:2">
      <c r="A1348" s="1004">
        <v>1345</v>
      </c>
      <c r="B1348" s="1004" t="s">
        <v>23195</v>
      </c>
    </row>
    <row r="1349" spans="1:2">
      <c r="A1349" s="1004">
        <v>1346</v>
      </c>
      <c r="B1349" s="1004" t="s">
        <v>23196</v>
      </c>
    </row>
    <row r="1350" spans="1:2">
      <c r="A1350" s="1004">
        <v>1347</v>
      </c>
      <c r="B1350" s="1004" t="s">
        <v>23197</v>
      </c>
    </row>
    <row r="1351" spans="1:2">
      <c r="A1351" s="1004">
        <v>1348</v>
      </c>
      <c r="B1351" s="1004" t="s">
        <v>23198</v>
      </c>
    </row>
    <row r="1352" spans="1:2">
      <c r="A1352" s="1004">
        <v>1349</v>
      </c>
      <c r="B1352" s="1004" t="s">
        <v>23199</v>
      </c>
    </row>
    <row r="1353" spans="1:2">
      <c r="A1353" s="1004">
        <v>1350</v>
      </c>
      <c r="B1353" s="1004" t="s">
        <v>23200</v>
      </c>
    </row>
    <row r="1354" spans="1:2">
      <c r="A1354" s="1004">
        <v>1351</v>
      </c>
      <c r="B1354" s="1004" t="s">
        <v>23201</v>
      </c>
    </row>
    <row r="1355" spans="1:2">
      <c r="A1355" s="1004">
        <v>1352</v>
      </c>
      <c r="B1355" s="1004" t="s">
        <v>23202</v>
      </c>
    </row>
    <row r="1356" spans="1:2">
      <c r="A1356" s="1004">
        <v>1353</v>
      </c>
      <c r="B1356" s="1004" t="s">
        <v>23203</v>
      </c>
    </row>
    <row r="1357" spans="1:2">
      <c r="A1357" s="1004">
        <v>1354</v>
      </c>
      <c r="B1357" s="1004" t="s">
        <v>23204</v>
      </c>
    </row>
    <row r="1358" spans="1:2">
      <c r="A1358" s="1004">
        <v>1355</v>
      </c>
      <c r="B1358" s="1004" t="s">
        <v>23205</v>
      </c>
    </row>
    <row r="1359" spans="1:2">
      <c r="A1359" s="1004">
        <v>1356</v>
      </c>
      <c r="B1359" s="1004" t="s">
        <v>23206</v>
      </c>
    </row>
    <row r="1360" spans="1:2">
      <c r="A1360" s="1004">
        <v>1357</v>
      </c>
      <c r="B1360" s="1004" t="s">
        <v>23207</v>
      </c>
    </row>
    <row r="1361" spans="1:2">
      <c r="A1361" s="1004">
        <v>1358</v>
      </c>
      <c r="B1361" s="1004" t="s">
        <v>23208</v>
      </c>
    </row>
    <row r="1362" spans="1:2">
      <c r="A1362" s="1004">
        <v>1359</v>
      </c>
      <c r="B1362" s="1004" t="s">
        <v>23209</v>
      </c>
    </row>
    <row r="1363" spans="1:2">
      <c r="A1363" s="1004">
        <v>1360</v>
      </c>
      <c r="B1363" s="1004" t="s">
        <v>23210</v>
      </c>
    </row>
    <row r="1364" spans="1:2">
      <c r="A1364" s="1004">
        <v>1361</v>
      </c>
      <c r="B1364" s="1004" t="s">
        <v>23211</v>
      </c>
    </row>
    <row r="1365" spans="1:2">
      <c r="A1365" s="1004">
        <v>1362</v>
      </c>
      <c r="B1365" s="1004" t="s">
        <v>23212</v>
      </c>
    </row>
    <row r="1366" spans="1:2">
      <c r="A1366" s="1004">
        <v>1363</v>
      </c>
      <c r="B1366" s="1004" t="s">
        <v>23213</v>
      </c>
    </row>
    <row r="1367" spans="1:2">
      <c r="A1367" s="1004">
        <v>1364</v>
      </c>
      <c r="B1367" s="1004" t="s">
        <v>23214</v>
      </c>
    </row>
    <row r="1368" spans="1:2">
      <c r="A1368" s="1004">
        <v>1365</v>
      </c>
      <c r="B1368" s="1004" t="s">
        <v>23215</v>
      </c>
    </row>
    <row r="1369" spans="1:2">
      <c r="A1369" s="1004">
        <v>1366</v>
      </c>
      <c r="B1369" s="1004" t="s">
        <v>23216</v>
      </c>
    </row>
    <row r="1370" spans="1:2">
      <c r="A1370" s="1004">
        <v>1367</v>
      </c>
      <c r="B1370" s="1004" t="s">
        <v>23217</v>
      </c>
    </row>
    <row r="1371" spans="1:2">
      <c r="A1371" s="1004">
        <v>1368</v>
      </c>
      <c r="B1371" s="1004" t="s">
        <v>23218</v>
      </c>
    </row>
    <row r="1372" spans="1:2">
      <c r="A1372" s="1004">
        <v>1369</v>
      </c>
      <c r="B1372" s="1004" t="s">
        <v>23219</v>
      </c>
    </row>
    <row r="1373" spans="1:2">
      <c r="A1373" s="1004">
        <v>1370</v>
      </c>
      <c r="B1373" s="1004" t="s">
        <v>23220</v>
      </c>
    </row>
    <row r="1374" spans="1:2">
      <c r="A1374" s="1004">
        <v>1371</v>
      </c>
      <c r="B1374" s="1004" t="s">
        <v>23221</v>
      </c>
    </row>
    <row r="1375" spans="1:2">
      <c r="A1375" s="1004">
        <v>1372</v>
      </c>
      <c r="B1375" s="1004" t="s">
        <v>23222</v>
      </c>
    </row>
    <row r="1376" spans="1:2">
      <c r="A1376" s="1004">
        <v>1373</v>
      </c>
      <c r="B1376" s="1004" t="s">
        <v>23223</v>
      </c>
    </row>
    <row r="1377" spans="1:2">
      <c r="A1377" s="1004">
        <v>1374</v>
      </c>
      <c r="B1377" s="1004" t="s">
        <v>23224</v>
      </c>
    </row>
    <row r="1378" spans="1:2">
      <c r="A1378" s="1004">
        <v>1375</v>
      </c>
      <c r="B1378" s="1004" t="s">
        <v>23225</v>
      </c>
    </row>
    <row r="1379" spans="1:2">
      <c r="A1379" s="1004">
        <v>1376</v>
      </c>
      <c r="B1379" s="1004" t="s">
        <v>23226</v>
      </c>
    </row>
    <row r="1380" spans="1:2">
      <c r="A1380" s="1004">
        <v>1377</v>
      </c>
      <c r="B1380" s="1004" t="s">
        <v>23227</v>
      </c>
    </row>
    <row r="1381" spans="1:2">
      <c r="A1381" s="1004">
        <v>1378</v>
      </c>
      <c r="B1381" s="1004" t="s">
        <v>23228</v>
      </c>
    </row>
    <row r="1382" spans="1:2">
      <c r="A1382" s="1004">
        <v>1379</v>
      </c>
      <c r="B1382" s="1004" t="s">
        <v>23229</v>
      </c>
    </row>
    <row r="1383" spans="1:2">
      <c r="A1383" s="1004">
        <v>1380</v>
      </c>
      <c r="B1383" s="1004" t="s">
        <v>23230</v>
      </c>
    </row>
    <row r="1384" spans="1:2">
      <c r="A1384" s="1004">
        <v>1381</v>
      </c>
      <c r="B1384" s="1004" t="s">
        <v>23231</v>
      </c>
    </row>
    <row r="1385" spans="1:2">
      <c r="A1385" s="1004">
        <v>1382</v>
      </c>
      <c r="B1385" s="1004" t="s">
        <v>23232</v>
      </c>
    </row>
    <row r="1386" spans="1:2">
      <c r="A1386" s="1004">
        <v>1383</v>
      </c>
      <c r="B1386" s="1004" t="s">
        <v>18486</v>
      </c>
    </row>
    <row r="1387" spans="1:2">
      <c r="A1387" s="1004">
        <v>1384</v>
      </c>
      <c r="B1387" s="1004" t="s">
        <v>23233</v>
      </c>
    </row>
    <row r="1388" spans="1:2">
      <c r="A1388" s="1004">
        <v>1385</v>
      </c>
      <c r="B1388" s="1004" t="s">
        <v>23234</v>
      </c>
    </row>
    <row r="1389" spans="1:2">
      <c r="A1389" s="1004">
        <v>1386</v>
      </c>
      <c r="B1389" s="1004" t="s">
        <v>23235</v>
      </c>
    </row>
    <row r="1390" spans="1:2">
      <c r="A1390" s="1004">
        <v>1387</v>
      </c>
      <c r="B1390" s="1004" t="s">
        <v>23236</v>
      </c>
    </row>
    <row r="1391" spans="1:2">
      <c r="A1391" s="1004">
        <v>1388</v>
      </c>
      <c r="B1391" s="1004" t="s">
        <v>23237</v>
      </c>
    </row>
    <row r="1392" spans="1:2">
      <c r="A1392" s="1004">
        <v>1389</v>
      </c>
      <c r="B1392" s="1004" t="s">
        <v>23238</v>
      </c>
    </row>
    <row r="1393" spans="1:2">
      <c r="A1393" s="1004">
        <v>1390</v>
      </c>
      <c r="B1393" s="1004" t="s">
        <v>23239</v>
      </c>
    </row>
    <row r="1394" spans="1:2">
      <c r="A1394" s="1004">
        <v>1391</v>
      </c>
      <c r="B1394" s="1004" t="s">
        <v>23240</v>
      </c>
    </row>
    <row r="1395" spans="1:2">
      <c r="A1395" s="1004">
        <v>1392</v>
      </c>
      <c r="B1395" s="1004" t="s">
        <v>23241</v>
      </c>
    </row>
    <row r="1396" spans="1:2">
      <c r="A1396" s="1004">
        <v>1393</v>
      </c>
      <c r="B1396" s="1004" t="s">
        <v>23242</v>
      </c>
    </row>
    <row r="1397" spans="1:2">
      <c r="A1397" s="1004">
        <v>1394</v>
      </c>
      <c r="B1397" s="1004" t="s">
        <v>23243</v>
      </c>
    </row>
    <row r="1398" spans="1:2">
      <c r="A1398" s="1004">
        <v>1395</v>
      </c>
      <c r="B1398" s="1004" t="s">
        <v>23244</v>
      </c>
    </row>
    <row r="1399" spans="1:2">
      <c r="A1399" s="1004">
        <v>1396</v>
      </c>
      <c r="B1399" s="1004" t="s">
        <v>23245</v>
      </c>
    </row>
    <row r="1400" spans="1:2">
      <c r="A1400" s="1004">
        <v>1397</v>
      </c>
      <c r="B1400" s="1004" t="s">
        <v>23246</v>
      </c>
    </row>
    <row r="1401" spans="1:2">
      <c r="A1401" s="1004">
        <v>1398</v>
      </c>
      <c r="B1401" s="1004" t="s">
        <v>23247</v>
      </c>
    </row>
    <row r="1402" spans="1:2">
      <c r="A1402" s="1004">
        <v>1399</v>
      </c>
      <c r="B1402" s="1004" t="s">
        <v>23248</v>
      </c>
    </row>
    <row r="1403" spans="1:2">
      <c r="A1403" s="1004">
        <v>1400</v>
      </c>
      <c r="B1403" s="1004" t="s">
        <v>23249</v>
      </c>
    </row>
    <row r="1404" spans="1:2">
      <c r="A1404" s="1004">
        <v>1401</v>
      </c>
      <c r="B1404" s="1004" t="s">
        <v>23250</v>
      </c>
    </row>
    <row r="1405" spans="1:2">
      <c r="A1405" s="1004">
        <v>1402</v>
      </c>
      <c r="B1405" s="1004" t="s">
        <v>23251</v>
      </c>
    </row>
    <row r="1406" spans="1:2">
      <c r="A1406" s="1004">
        <v>1403</v>
      </c>
      <c r="B1406" s="1004" t="s">
        <v>23252</v>
      </c>
    </row>
    <row r="1407" spans="1:2">
      <c r="A1407" s="1004">
        <v>1404</v>
      </c>
      <c r="B1407" s="1004" t="s">
        <v>23253</v>
      </c>
    </row>
    <row r="1408" spans="1:2">
      <c r="A1408" s="1004">
        <v>1405</v>
      </c>
      <c r="B1408" s="1004" t="s">
        <v>23254</v>
      </c>
    </row>
    <row r="1409" spans="1:2">
      <c r="A1409" s="1004">
        <v>1406</v>
      </c>
      <c r="B1409" s="1004" t="s">
        <v>23255</v>
      </c>
    </row>
    <row r="1410" spans="1:2">
      <c r="A1410" s="1004">
        <v>1407</v>
      </c>
      <c r="B1410" s="1004" t="s">
        <v>23256</v>
      </c>
    </row>
    <row r="1411" spans="1:2">
      <c r="A1411" s="1004">
        <v>1408</v>
      </c>
      <c r="B1411" s="1004" t="s">
        <v>23257</v>
      </c>
    </row>
    <row r="1412" spans="1:2">
      <c r="A1412" s="1004">
        <v>1409</v>
      </c>
      <c r="B1412" s="1004" t="s">
        <v>23258</v>
      </c>
    </row>
    <row r="1413" spans="1:2">
      <c r="A1413" s="1004">
        <v>1410</v>
      </c>
      <c r="B1413" s="1004" t="s">
        <v>23259</v>
      </c>
    </row>
    <row r="1414" spans="1:2">
      <c r="A1414" s="1004">
        <v>1411</v>
      </c>
      <c r="B1414" s="1004" t="s">
        <v>343</v>
      </c>
    </row>
    <row r="1415" spans="1:2">
      <c r="A1415" s="1004">
        <v>1412</v>
      </c>
      <c r="B1415" s="1004" t="s">
        <v>23260</v>
      </c>
    </row>
    <row r="1416" spans="1:2">
      <c r="A1416" s="1004">
        <v>1413</v>
      </c>
      <c r="B1416" s="1004" t="s">
        <v>23261</v>
      </c>
    </row>
    <row r="1417" spans="1:2">
      <c r="A1417" s="1004">
        <v>1414</v>
      </c>
      <c r="B1417" s="1004" t="s">
        <v>23262</v>
      </c>
    </row>
    <row r="1418" spans="1:2">
      <c r="A1418" s="1004">
        <v>1415</v>
      </c>
      <c r="B1418" s="1004" t="s">
        <v>23263</v>
      </c>
    </row>
    <row r="1419" spans="1:2">
      <c r="A1419" s="1004">
        <v>1416</v>
      </c>
      <c r="B1419" s="1004" t="s">
        <v>23264</v>
      </c>
    </row>
    <row r="1420" spans="1:2">
      <c r="A1420" s="1004">
        <v>1417</v>
      </c>
      <c r="B1420" s="1004" t="s">
        <v>23265</v>
      </c>
    </row>
    <row r="1421" spans="1:2">
      <c r="A1421" s="1004">
        <v>1418</v>
      </c>
      <c r="B1421" s="1004" t="s">
        <v>23266</v>
      </c>
    </row>
    <row r="1422" spans="1:2">
      <c r="A1422" s="1004">
        <v>1419</v>
      </c>
      <c r="B1422" s="1004" t="s">
        <v>23267</v>
      </c>
    </row>
    <row r="1423" spans="1:2">
      <c r="A1423" s="1004">
        <v>1420</v>
      </c>
      <c r="B1423" s="1004" t="s">
        <v>23268</v>
      </c>
    </row>
    <row r="1424" spans="1:2">
      <c r="A1424" s="1004">
        <v>1421</v>
      </c>
      <c r="B1424" s="1004" t="s">
        <v>23269</v>
      </c>
    </row>
    <row r="1425" spans="1:2">
      <c r="A1425" s="1004">
        <v>1422</v>
      </c>
      <c r="B1425" s="1004" t="s">
        <v>23270</v>
      </c>
    </row>
    <row r="1426" spans="1:2">
      <c r="A1426" s="1004">
        <v>1423</v>
      </c>
      <c r="B1426" s="1004" t="s">
        <v>23271</v>
      </c>
    </row>
    <row r="1427" spans="1:2">
      <c r="A1427" s="1004">
        <v>1424</v>
      </c>
      <c r="B1427" s="1004" t="s">
        <v>23272</v>
      </c>
    </row>
    <row r="1428" spans="1:2">
      <c r="A1428" s="1004">
        <v>1425</v>
      </c>
      <c r="B1428" s="1004" t="s">
        <v>23273</v>
      </c>
    </row>
    <row r="1429" spans="1:2">
      <c r="A1429" s="1004">
        <v>1426</v>
      </c>
      <c r="B1429" s="1004" t="s">
        <v>23274</v>
      </c>
    </row>
    <row r="1430" spans="1:2">
      <c r="A1430" s="1004">
        <v>1427</v>
      </c>
      <c r="B1430" s="1004" t="s">
        <v>23275</v>
      </c>
    </row>
    <row r="1431" spans="1:2">
      <c r="A1431" s="1004">
        <v>1428</v>
      </c>
      <c r="B1431" s="1004" t="s">
        <v>23276</v>
      </c>
    </row>
    <row r="1432" spans="1:2">
      <c r="A1432" s="1004">
        <v>1429</v>
      </c>
      <c r="B1432" s="1004" t="s">
        <v>23277</v>
      </c>
    </row>
    <row r="1433" spans="1:2">
      <c r="A1433" s="1004">
        <v>1430</v>
      </c>
      <c r="B1433" s="1004" t="s">
        <v>23278</v>
      </c>
    </row>
    <row r="1434" spans="1:2">
      <c r="A1434" s="1004">
        <v>1431</v>
      </c>
      <c r="B1434" s="1004" t="s">
        <v>23279</v>
      </c>
    </row>
    <row r="1435" spans="1:2">
      <c r="A1435" s="1004">
        <v>1432</v>
      </c>
      <c r="B1435" s="1004" t="s">
        <v>23280</v>
      </c>
    </row>
    <row r="1436" spans="1:2">
      <c r="A1436" s="1004">
        <v>1433</v>
      </c>
      <c r="B1436" s="1004" t="s">
        <v>23281</v>
      </c>
    </row>
    <row r="1437" spans="1:2">
      <c r="A1437" s="1004">
        <v>1434</v>
      </c>
      <c r="B1437" s="1004" t="s">
        <v>23282</v>
      </c>
    </row>
    <row r="1438" spans="1:2">
      <c r="A1438" s="1004">
        <v>1435</v>
      </c>
      <c r="B1438" s="1004" t="s">
        <v>23283</v>
      </c>
    </row>
    <row r="1439" spans="1:2">
      <c r="A1439" s="1004">
        <v>1436</v>
      </c>
      <c r="B1439" s="1004" t="s">
        <v>23284</v>
      </c>
    </row>
    <row r="1440" spans="1:2">
      <c r="A1440" s="1004">
        <v>1437</v>
      </c>
      <c r="B1440" s="1004" t="s">
        <v>23285</v>
      </c>
    </row>
    <row r="1441" spans="1:2">
      <c r="A1441" s="1004">
        <v>1438</v>
      </c>
      <c r="B1441" s="1004" t="s">
        <v>23286</v>
      </c>
    </row>
    <row r="1442" spans="1:2">
      <c r="A1442" s="1004">
        <v>1439</v>
      </c>
      <c r="B1442" s="1004" t="s">
        <v>23287</v>
      </c>
    </row>
    <row r="1443" spans="1:2">
      <c r="A1443" s="1004">
        <v>1440</v>
      </c>
      <c r="B1443" s="1004" t="s">
        <v>23288</v>
      </c>
    </row>
    <row r="1444" spans="1:2">
      <c r="A1444" s="1004">
        <v>1441</v>
      </c>
      <c r="B1444" s="1004" t="s">
        <v>23289</v>
      </c>
    </row>
    <row r="1445" spans="1:2">
      <c r="A1445" s="1004">
        <v>1442</v>
      </c>
      <c r="B1445" s="1004" t="s">
        <v>23290</v>
      </c>
    </row>
    <row r="1446" spans="1:2">
      <c r="A1446" s="1004">
        <v>1443</v>
      </c>
      <c r="B1446" s="1004" t="s">
        <v>23291</v>
      </c>
    </row>
    <row r="1447" spans="1:2">
      <c r="A1447" s="1004">
        <v>1444</v>
      </c>
      <c r="B1447" s="1004" t="s">
        <v>23292</v>
      </c>
    </row>
    <row r="1448" spans="1:2">
      <c r="A1448" s="1004">
        <v>1445</v>
      </c>
      <c r="B1448" s="1004" t="s">
        <v>23293</v>
      </c>
    </row>
    <row r="1449" spans="1:2">
      <c r="A1449" s="1004">
        <v>1446</v>
      </c>
      <c r="B1449" s="1004" t="s">
        <v>23294</v>
      </c>
    </row>
    <row r="1450" spans="1:2">
      <c r="A1450" s="1004">
        <v>1447</v>
      </c>
      <c r="B1450" s="1004" t="s">
        <v>23295</v>
      </c>
    </row>
    <row r="1451" spans="1:2">
      <c r="A1451" s="1004">
        <v>1448</v>
      </c>
      <c r="B1451" s="1004" t="s">
        <v>23296</v>
      </c>
    </row>
    <row r="1452" spans="1:2">
      <c r="A1452" s="1004">
        <v>1449</v>
      </c>
      <c r="B1452" s="1004" t="s">
        <v>23297</v>
      </c>
    </row>
    <row r="1453" spans="1:2">
      <c r="A1453" s="1004">
        <v>1450</v>
      </c>
      <c r="B1453" s="1004" t="s">
        <v>23298</v>
      </c>
    </row>
    <row r="1454" spans="1:2">
      <c r="A1454" s="1004">
        <v>1451</v>
      </c>
      <c r="B1454" s="1004" t="s">
        <v>23299</v>
      </c>
    </row>
    <row r="1455" spans="1:2">
      <c r="A1455" s="1004">
        <v>1452</v>
      </c>
      <c r="B1455" s="1004" t="s">
        <v>23300</v>
      </c>
    </row>
    <row r="1456" spans="1:2">
      <c r="A1456" s="1004">
        <v>1453</v>
      </c>
      <c r="B1456" s="1004" t="s">
        <v>23301</v>
      </c>
    </row>
    <row r="1457" spans="1:2">
      <c r="A1457" s="1004">
        <v>1454</v>
      </c>
      <c r="B1457" s="1004" t="s">
        <v>23302</v>
      </c>
    </row>
    <row r="1458" spans="1:2">
      <c r="A1458" s="1004">
        <v>1455</v>
      </c>
      <c r="B1458" s="1004" t="s">
        <v>23303</v>
      </c>
    </row>
    <row r="1459" spans="1:2">
      <c r="A1459" s="1004">
        <v>1456</v>
      </c>
      <c r="B1459" s="1004" t="s">
        <v>23304</v>
      </c>
    </row>
    <row r="1460" spans="1:2">
      <c r="A1460" s="1004">
        <v>1457</v>
      </c>
      <c r="B1460" s="1004" t="s">
        <v>23305</v>
      </c>
    </row>
    <row r="1461" spans="1:2">
      <c r="A1461" s="1004">
        <v>1458</v>
      </c>
      <c r="B1461" s="1004" t="s">
        <v>23306</v>
      </c>
    </row>
    <row r="1462" spans="1:2">
      <c r="A1462" s="1004">
        <v>1459</v>
      </c>
      <c r="B1462" s="1004" t="s">
        <v>23307</v>
      </c>
    </row>
    <row r="1463" spans="1:2">
      <c r="A1463" s="1004">
        <v>1460</v>
      </c>
      <c r="B1463" s="1004" t="s">
        <v>23308</v>
      </c>
    </row>
    <row r="1464" spans="1:2">
      <c r="A1464" s="1004">
        <v>1461</v>
      </c>
      <c r="B1464" s="1004" t="s">
        <v>23309</v>
      </c>
    </row>
    <row r="1465" spans="1:2">
      <c r="A1465" s="1004">
        <v>1462</v>
      </c>
      <c r="B1465" s="1004" t="s">
        <v>23310</v>
      </c>
    </row>
    <row r="1466" spans="1:2">
      <c r="A1466" s="1004">
        <v>1463</v>
      </c>
      <c r="B1466" s="1004" t="s">
        <v>23311</v>
      </c>
    </row>
    <row r="1467" spans="1:2">
      <c r="A1467" s="1004">
        <v>1464</v>
      </c>
      <c r="B1467" s="1004" t="s">
        <v>23312</v>
      </c>
    </row>
    <row r="1468" spans="1:2">
      <c r="A1468" s="1004">
        <v>1465</v>
      </c>
      <c r="B1468" s="1004" t="s">
        <v>23313</v>
      </c>
    </row>
    <row r="1469" spans="1:2">
      <c r="A1469" s="1004">
        <v>1466</v>
      </c>
      <c r="B1469" s="1004" t="s">
        <v>23314</v>
      </c>
    </row>
    <row r="1470" spans="1:2">
      <c r="A1470" s="1004">
        <v>1467</v>
      </c>
      <c r="B1470" s="1004" t="s">
        <v>23315</v>
      </c>
    </row>
    <row r="1471" spans="1:2">
      <c r="A1471" s="1004">
        <v>1468</v>
      </c>
      <c r="B1471" s="1004" t="s">
        <v>23316</v>
      </c>
    </row>
    <row r="1472" spans="1:2">
      <c r="A1472" s="1004">
        <v>1469</v>
      </c>
      <c r="B1472" s="1004" t="s">
        <v>23317</v>
      </c>
    </row>
    <row r="1473" spans="1:2">
      <c r="A1473" s="1004">
        <v>1470</v>
      </c>
      <c r="B1473" s="1004" t="s">
        <v>23318</v>
      </c>
    </row>
    <row r="1474" spans="1:2">
      <c r="A1474" s="1004">
        <v>1471</v>
      </c>
      <c r="B1474" s="1004" t="s">
        <v>23319</v>
      </c>
    </row>
    <row r="1475" spans="1:2">
      <c r="A1475" s="1004">
        <v>1472</v>
      </c>
      <c r="B1475" s="1004" t="s">
        <v>23320</v>
      </c>
    </row>
    <row r="1476" spans="1:2">
      <c r="A1476" s="1004">
        <v>1473</v>
      </c>
      <c r="B1476" s="1004" t="s">
        <v>23321</v>
      </c>
    </row>
    <row r="1477" spans="1:2">
      <c r="A1477" s="1004">
        <v>1474</v>
      </c>
      <c r="B1477" s="1004" t="s">
        <v>23322</v>
      </c>
    </row>
    <row r="1478" spans="1:2">
      <c r="A1478" s="1004">
        <v>1475</v>
      </c>
      <c r="B1478" s="1004" t="s">
        <v>23323</v>
      </c>
    </row>
    <row r="1479" spans="1:2">
      <c r="A1479" s="1004">
        <v>1476</v>
      </c>
      <c r="B1479" s="1004" t="s">
        <v>23324</v>
      </c>
    </row>
    <row r="1480" spans="1:2">
      <c r="A1480" s="1004">
        <v>1477</v>
      </c>
      <c r="B1480" s="1004" t="s">
        <v>23325</v>
      </c>
    </row>
    <row r="1481" spans="1:2">
      <c r="A1481" s="1004">
        <v>1478</v>
      </c>
      <c r="B1481" s="1004" t="s">
        <v>23326</v>
      </c>
    </row>
    <row r="1482" spans="1:2">
      <c r="A1482" s="1004">
        <v>1479</v>
      </c>
      <c r="B1482" s="1004" t="s">
        <v>23327</v>
      </c>
    </row>
    <row r="1483" spans="1:2">
      <c r="A1483" s="1004">
        <v>1480</v>
      </c>
      <c r="B1483" s="1004" t="s">
        <v>23328</v>
      </c>
    </row>
    <row r="1484" spans="1:2">
      <c r="A1484" s="1004">
        <v>1481</v>
      </c>
      <c r="B1484" s="1004" t="s">
        <v>23329</v>
      </c>
    </row>
    <row r="1485" spans="1:2">
      <c r="A1485" s="1004">
        <v>1482</v>
      </c>
      <c r="B1485" s="1004" t="s">
        <v>23330</v>
      </c>
    </row>
    <row r="1486" spans="1:2">
      <c r="A1486" s="1004">
        <v>1483</v>
      </c>
      <c r="B1486" s="1004" t="s">
        <v>23331</v>
      </c>
    </row>
    <row r="1487" spans="1:2">
      <c r="A1487" s="1004">
        <v>1484</v>
      </c>
      <c r="B1487" s="1004" t="s">
        <v>23332</v>
      </c>
    </row>
    <row r="1488" spans="1:2">
      <c r="A1488" s="1004">
        <v>1485</v>
      </c>
      <c r="B1488" s="1004" t="s">
        <v>23333</v>
      </c>
    </row>
    <row r="1489" spans="1:2">
      <c r="A1489" s="1004">
        <v>1486</v>
      </c>
      <c r="B1489" s="1004" t="s">
        <v>23334</v>
      </c>
    </row>
    <row r="1490" spans="1:2">
      <c r="A1490" s="1004">
        <v>1487</v>
      </c>
      <c r="B1490" s="1004" t="s">
        <v>23335</v>
      </c>
    </row>
    <row r="1491" spans="1:2">
      <c r="A1491" s="1004">
        <v>1488</v>
      </c>
      <c r="B1491" s="1004" t="s">
        <v>23336</v>
      </c>
    </row>
    <row r="1492" spans="1:2">
      <c r="A1492" s="1004">
        <v>1489</v>
      </c>
      <c r="B1492" s="1004" t="s">
        <v>23337</v>
      </c>
    </row>
    <row r="1493" spans="1:2">
      <c r="A1493" s="1004">
        <v>1490</v>
      </c>
      <c r="B1493" s="1004" t="s">
        <v>23338</v>
      </c>
    </row>
    <row r="1494" spans="1:2">
      <c r="A1494" s="1004">
        <v>1491</v>
      </c>
      <c r="B1494" s="1004" t="s">
        <v>23339</v>
      </c>
    </row>
    <row r="1495" spans="1:2">
      <c r="A1495" s="1004">
        <v>1492</v>
      </c>
      <c r="B1495" s="1004" t="s">
        <v>23340</v>
      </c>
    </row>
    <row r="1496" spans="1:2">
      <c r="A1496" s="1004">
        <v>1493</v>
      </c>
      <c r="B1496" s="1004" t="s">
        <v>23341</v>
      </c>
    </row>
    <row r="1497" spans="1:2">
      <c r="A1497" s="1004">
        <v>1494</v>
      </c>
      <c r="B1497" s="1004" t="s">
        <v>23342</v>
      </c>
    </row>
    <row r="1498" spans="1:2">
      <c r="A1498" s="1004">
        <v>1495</v>
      </c>
      <c r="B1498" s="1004" t="s">
        <v>23343</v>
      </c>
    </row>
    <row r="1499" spans="1:2">
      <c r="A1499" s="1004">
        <v>1496</v>
      </c>
      <c r="B1499" s="1004" t="s">
        <v>23344</v>
      </c>
    </row>
    <row r="1500" spans="1:2">
      <c r="A1500" s="1004">
        <v>1497</v>
      </c>
      <c r="B1500" s="1004" t="s">
        <v>23345</v>
      </c>
    </row>
    <row r="1501" spans="1:2">
      <c r="A1501" s="1004">
        <v>1498</v>
      </c>
      <c r="B1501" s="1004" t="s">
        <v>23346</v>
      </c>
    </row>
    <row r="1502" spans="1:2">
      <c r="A1502" s="1004">
        <v>1499</v>
      </c>
      <c r="B1502" s="1004" t="s">
        <v>23347</v>
      </c>
    </row>
    <row r="1503" spans="1:2">
      <c r="A1503" s="1004">
        <v>1500</v>
      </c>
      <c r="B1503" s="1004" t="s">
        <v>23348</v>
      </c>
    </row>
    <row r="1504" spans="1:2">
      <c r="A1504" s="1004">
        <v>1501</v>
      </c>
      <c r="B1504" s="1004" t="s">
        <v>23349</v>
      </c>
    </row>
    <row r="1505" spans="1:2">
      <c r="A1505" s="1004">
        <v>1502</v>
      </c>
      <c r="B1505" s="1004" t="s">
        <v>23350</v>
      </c>
    </row>
    <row r="1506" spans="1:2">
      <c r="A1506" s="1004">
        <v>1503</v>
      </c>
      <c r="B1506" s="1004" t="s">
        <v>23351</v>
      </c>
    </row>
    <row r="1507" spans="1:2">
      <c r="A1507" s="1004">
        <v>1504</v>
      </c>
      <c r="B1507" s="1004" t="s">
        <v>23352</v>
      </c>
    </row>
    <row r="1508" spans="1:2">
      <c r="A1508" s="1004">
        <v>1505</v>
      </c>
      <c r="B1508" s="1004" t="s">
        <v>23353</v>
      </c>
    </row>
    <row r="1509" spans="1:2">
      <c r="A1509" s="1004">
        <v>1506</v>
      </c>
      <c r="B1509" s="1004" t="s">
        <v>23354</v>
      </c>
    </row>
    <row r="1510" spans="1:2">
      <c r="A1510" s="1004">
        <v>1507</v>
      </c>
      <c r="B1510" s="1004" t="s">
        <v>23355</v>
      </c>
    </row>
    <row r="1511" spans="1:2">
      <c r="A1511" s="1004">
        <v>1508</v>
      </c>
      <c r="B1511" s="1004" t="s">
        <v>23356</v>
      </c>
    </row>
    <row r="1512" spans="1:2">
      <c r="A1512" s="1004">
        <v>1509</v>
      </c>
      <c r="B1512" s="1004" t="s">
        <v>23357</v>
      </c>
    </row>
    <row r="1513" spans="1:2">
      <c r="A1513" s="1004">
        <v>1510</v>
      </c>
      <c r="B1513" s="1004" t="s">
        <v>23358</v>
      </c>
    </row>
    <row r="1514" spans="1:2">
      <c r="A1514" s="1004">
        <v>1511</v>
      </c>
      <c r="B1514" s="1004" t="s">
        <v>23359</v>
      </c>
    </row>
    <row r="1515" spans="1:2">
      <c r="A1515" s="1004">
        <v>1512</v>
      </c>
      <c r="B1515" s="1004" t="s">
        <v>23360</v>
      </c>
    </row>
    <row r="1516" spans="1:2">
      <c r="A1516" s="1004">
        <v>1513</v>
      </c>
      <c r="B1516" s="1004" t="s">
        <v>23361</v>
      </c>
    </row>
    <row r="1517" spans="1:2">
      <c r="A1517" s="1004">
        <v>1514</v>
      </c>
      <c r="B1517" s="1004" t="s">
        <v>23362</v>
      </c>
    </row>
    <row r="1518" spans="1:2">
      <c r="A1518" s="1004">
        <v>1515</v>
      </c>
      <c r="B1518" s="1004" t="s">
        <v>23363</v>
      </c>
    </row>
    <row r="1519" spans="1:2">
      <c r="A1519" s="1004">
        <v>1516</v>
      </c>
      <c r="B1519" s="1004" t="s">
        <v>23364</v>
      </c>
    </row>
    <row r="1520" spans="1:2">
      <c r="A1520" s="1004">
        <v>1517</v>
      </c>
      <c r="B1520" s="1004" t="s">
        <v>23365</v>
      </c>
    </row>
    <row r="1521" spans="1:2">
      <c r="A1521" s="1004">
        <v>1518</v>
      </c>
      <c r="B1521" s="1004" t="s">
        <v>23366</v>
      </c>
    </row>
    <row r="1522" spans="1:2">
      <c r="A1522" s="1004">
        <v>1519</v>
      </c>
      <c r="B1522" s="1004" t="s">
        <v>23367</v>
      </c>
    </row>
    <row r="1523" spans="1:2">
      <c r="A1523" s="1004">
        <v>1520</v>
      </c>
      <c r="B1523" s="1004" t="s">
        <v>23368</v>
      </c>
    </row>
    <row r="1524" spans="1:2">
      <c r="A1524" s="1004">
        <v>1521</v>
      </c>
      <c r="B1524" s="1004" t="s">
        <v>23369</v>
      </c>
    </row>
    <row r="1525" spans="1:2">
      <c r="A1525" s="1004">
        <v>1522</v>
      </c>
      <c r="B1525" s="1004" t="s">
        <v>23370</v>
      </c>
    </row>
    <row r="1526" spans="1:2">
      <c r="A1526" s="1004">
        <v>1523</v>
      </c>
      <c r="B1526" s="1004" t="s">
        <v>23371</v>
      </c>
    </row>
    <row r="1527" spans="1:2">
      <c r="A1527" s="1004">
        <v>1524</v>
      </c>
      <c r="B1527" s="1004" t="s">
        <v>23372</v>
      </c>
    </row>
    <row r="1528" spans="1:2">
      <c r="A1528" s="1004">
        <v>1525</v>
      </c>
      <c r="B1528" s="1004" t="s">
        <v>23373</v>
      </c>
    </row>
    <row r="1529" spans="1:2">
      <c r="A1529" s="1004">
        <v>1526</v>
      </c>
      <c r="B1529" s="1004" t="s">
        <v>23374</v>
      </c>
    </row>
    <row r="1530" spans="1:2">
      <c r="A1530" s="1004">
        <v>1527</v>
      </c>
      <c r="B1530" s="1004" t="s">
        <v>23375</v>
      </c>
    </row>
    <row r="1531" spans="1:2">
      <c r="A1531" s="1004">
        <v>1528</v>
      </c>
      <c r="B1531" s="1004" t="s">
        <v>23376</v>
      </c>
    </row>
    <row r="1532" spans="1:2">
      <c r="A1532" s="1004">
        <v>1529</v>
      </c>
      <c r="B1532" s="1004" t="s">
        <v>23377</v>
      </c>
    </row>
    <row r="1533" spans="1:2">
      <c r="A1533" s="1004">
        <v>1530</v>
      </c>
      <c r="B1533" s="1004" t="s">
        <v>23378</v>
      </c>
    </row>
    <row r="1534" spans="1:2">
      <c r="A1534" s="1004">
        <v>1531</v>
      </c>
      <c r="B1534" s="1004" t="s">
        <v>23379</v>
      </c>
    </row>
    <row r="1535" spans="1:2">
      <c r="A1535" s="1004">
        <v>1532</v>
      </c>
      <c r="B1535" s="1004" t="s">
        <v>23380</v>
      </c>
    </row>
    <row r="1536" spans="1:2">
      <c r="A1536" s="1004">
        <v>1533</v>
      </c>
      <c r="B1536" s="1004" t="s">
        <v>23381</v>
      </c>
    </row>
    <row r="1537" spans="1:2">
      <c r="A1537" s="1004">
        <v>1534</v>
      </c>
      <c r="B1537" s="1004" t="s">
        <v>23382</v>
      </c>
    </row>
    <row r="1538" spans="1:2">
      <c r="A1538" s="1004">
        <v>1535</v>
      </c>
      <c r="B1538" s="1004" t="s">
        <v>23383</v>
      </c>
    </row>
    <row r="1539" spans="1:2">
      <c r="A1539" s="1004">
        <v>1536</v>
      </c>
      <c r="B1539" s="1004" t="s">
        <v>23384</v>
      </c>
    </row>
    <row r="1540" spans="1:2">
      <c r="A1540" s="1004">
        <v>1537</v>
      </c>
      <c r="B1540" s="1004" t="s">
        <v>23385</v>
      </c>
    </row>
    <row r="1541" spans="1:2">
      <c r="A1541" s="1004">
        <v>1538</v>
      </c>
      <c r="B1541" s="1004" t="s">
        <v>23386</v>
      </c>
    </row>
    <row r="1542" spans="1:2">
      <c r="A1542" s="1004">
        <v>1539</v>
      </c>
      <c r="B1542" s="1004" t="s">
        <v>23387</v>
      </c>
    </row>
    <row r="1543" spans="1:2">
      <c r="A1543" s="1004">
        <v>1540</v>
      </c>
      <c r="B1543" s="1004" t="s">
        <v>23388</v>
      </c>
    </row>
    <row r="1544" spans="1:2">
      <c r="A1544" s="1004">
        <v>1541</v>
      </c>
      <c r="B1544" s="1004" t="s">
        <v>23389</v>
      </c>
    </row>
    <row r="1545" spans="1:2">
      <c r="A1545" s="1004">
        <v>1542</v>
      </c>
      <c r="B1545" s="1004" t="s">
        <v>23390</v>
      </c>
    </row>
    <row r="1546" spans="1:2">
      <c r="A1546" s="1004">
        <v>1543</v>
      </c>
      <c r="B1546" s="1004" t="s">
        <v>23391</v>
      </c>
    </row>
    <row r="1547" spans="1:2">
      <c r="A1547" s="1004">
        <v>1544</v>
      </c>
      <c r="B1547" s="1004" t="s">
        <v>23392</v>
      </c>
    </row>
    <row r="1548" spans="1:2">
      <c r="A1548" s="1004">
        <v>1545</v>
      </c>
      <c r="B1548" s="1004" t="s">
        <v>23393</v>
      </c>
    </row>
    <row r="1549" spans="1:2">
      <c r="A1549" s="1004">
        <v>1546</v>
      </c>
      <c r="B1549" s="1004" t="s">
        <v>23394</v>
      </c>
    </row>
    <row r="1550" spans="1:2">
      <c r="A1550" s="1004">
        <v>1547</v>
      </c>
      <c r="B1550" s="1004" t="s">
        <v>23395</v>
      </c>
    </row>
    <row r="1551" spans="1:2">
      <c r="A1551" s="1004">
        <v>1548</v>
      </c>
      <c r="B1551" s="1004" t="s">
        <v>23396</v>
      </c>
    </row>
    <row r="1552" spans="1:2">
      <c r="A1552" s="1004">
        <v>1549</v>
      </c>
      <c r="B1552" s="1004" t="s">
        <v>232</v>
      </c>
    </row>
    <row r="1553" spans="1:2">
      <c r="A1553" s="1004">
        <v>1550</v>
      </c>
      <c r="B1553" s="1004" t="s">
        <v>23397</v>
      </c>
    </row>
    <row r="1554" spans="1:2">
      <c r="A1554" s="1004">
        <v>1551</v>
      </c>
      <c r="B1554" s="1004" t="s">
        <v>23398</v>
      </c>
    </row>
    <row r="1555" spans="1:2">
      <c r="A1555" s="1004">
        <v>1552</v>
      </c>
      <c r="B1555" s="1004" t="s">
        <v>23399</v>
      </c>
    </row>
    <row r="1556" spans="1:2">
      <c r="A1556" s="1004">
        <v>1553</v>
      </c>
      <c r="B1556" s="1004" t="s">
        <v>23400</v>
      </c>
    </row>
    <row r="1557" spans="1:2">
      <c r="A1557" s="1004">
        <v>1554</v>
      </c>
      <c r="B1557" s="1004" t="s">
        <v>23401</v>
      </c>
    </row>
    <row r="1558" spans="1:2">
      <c r="A1558" s="1004">
        <v>1555</v>
      </c>
      <c r="B1558" s="1004" t="s">
        <v>23402</v>
      </c>
    </row>
    <row r="1559" spans="1:2">
      <c r="A1559" s="1004">
        <v>1556</v>
      </c>
      <c r="B1559" s="1004" t="s">
        <v>23403</v>
      </c>
    </row>
    <row r="1560" spans="1:2">
      <c r="A1560" s="1004">
        <v>1557</v>
      </c>
      <c r="B1560" s="1004" t="s">
        <v>23404</v>
      </c>
    </row>
    <row r="1561" spans="1:2">
      <c r="A1561" s="1004">
        <v>1558</v>
      </c>
      <c r="B1561" s="1004" t="s">
        <v>23405</v>
      </c>
    </row>
    <row r="1562" spans="1:2">
      <c r="A1562" s="1004">
        <v>1559</v>
      </c>
      <c r="B1562" s="1004" t="s">
        <v>23406</v>
      </c>
    </row>
    <row r="1563" spans="1:2">
      <c r="A1563" s="1004">
        <v>1560</v>
      </c>
      <c r="B1563" s="1004" t="s">
        <v>23407</v>
      </c>
    </row>
    <row r="1564" spans="1:2">
      <c r="A1564" s="1004">
        <v>1561</v>
      </c>
      <c r="B1564" s="1004" t="s">
        <v>23408</v>
      </c>
    </row>
    <row r="1565" spans="1:2">
      <c r="A1565" s="1004">
        <v>1562</v>
      </c>
      <c r="B1565" s="1004" t="s">
        <v>23409</v>
      </c>
    </row>
    <row r="1566" spans="1:2">
      <c r="A1566" s="1004">
        <v>1563</v>
      </c>
      <c r="B1566" s="1004" t="s">
        <v>23410</v>
      </c>
    </row>
    <row r="1567" spans="1:2">
      <c r="A1567" s="1004">
        <v>1564</v>
      </c>
      <c r="B1567" s="1004" t="s">
        <v>23411</v>
      </c>
    </row>
    <row r="1568" spans="1:2">
      <c r="A1568" s="1004">
        <v>1565</v>
      </c>
      <c r="B1568" s="1004" t="s">
        <v>23412</v>
      </c>
    </row>
    <row r="1569" spans="1:2">
      <c r="A1569" s="1004">
        <v>1566</v>
      </c>
      <c r="B1569" s="1004" t="s">
        <v>23413</v>
      </c>
    </row>
    <row r="1570" spans="1:2">
      <c r="A1570" s="1004">
        <v>1567</v>
      </c>
      <c r="B1570" s="1004" t="s">
        <v>23414</v>
      </c>
    </row>
    <row r="1571" spans="1:2">
      <c r="A1571" s="1004">
        <v>1568</v>
      </c>
      <c r="B1571" s="1004" t="s">
        <v>23415</v>
      </c>
    </row>
    <row r="1572" spans="1:2">
      <c r="A1572" s="1004">
        <v>1569</v>
      </c>
      <c r="B1572" s="1004" t="s">
        <v>23416</v>
      </c>
    </row>
    <row r="1573" spans="1:2">
      <c r="A1573" s="1004">
        <v>1570</v>
      </c>
      <c r="B1573" s="1004" t="s">
        <v>23417</v>
      </c>
    </row>
    <row r="1574" spans="1:2">
      <c r="A1574" s="1004">
        <v>1571</v>
      </c>
      <c r="B1574" s="1004" t="s">
        <v>23418</v>
      </c>
    </row>
    <row r="1575" spans="1:2">
      <c r="A1575" s="1004">
        <v>1572</v>
      </c>
      <c r="B1575" s="1004" t="s">
        <v>23419</v>
      </c>
    </row>
    <row r="1576" spans="1:2">
      <c r="A1576" s="1004">
        <v>1573</v>
      </c>
      <c r="B1576" s="1004" t="s">
        <v>23420</v>
      </c>
    </row>
    <row r="1577" spans="1:2">
      <c r="A1577" s="1004">
        <v>1574</v>
      </c>
      <c r="B1577" s="1004" t="s">
        <v>23421</v>
      </c>
    </row>
    <row r="1578" spans="1:2">
      <c r="A1578" s="1004">
        <v>1575</v>
      </c>
      <c r="B1578" s="1004" t="s">
        <v>23422</v>
      </c>
    </row>
    <row r="1579" spans="1:2">
      <c r="A1579" s="1004">
        <v>1576</v>
      </c>
      <c r="B1579" s="1004" t="s">
        <v>23423</v>
      </c>
    </row>
    <row r="1580" spans="1:2">
      <c r="A1580" s="1004">
        <v>1577</v>
      </c>
      <c r="B1580" s="1004" t="s">
        <v>23424</v>
      </c>
    </row>
    <row r="1581" spans="1:2">
      <c r="A1581" s="1004">
        <v>1578</v>
      </c>
      <c r="B1581" s="1004" t="s">
        <v>23425</v>
      </c>
    </row>
    <row r="1582" spans="1:2">
      <c r="A1582" s="1004">
        <v>1579</v>
      </c>
      <c r="B1582" s="1004" t="s">
        <v>23426</v>
      </c>
    </row>
    <row r="1583" spans="1:2">
      <c r="A1583" s="1004">
        <v>1580</v>
      </c>
      <c r="B1583" s="1004" t="s">
        <v>23427</v>
      </c>
    </row>
    <row r="1584" spans="1:2">
      <c r="A1584" s="1004">
        <v>1581</v>
      </c>
      <c r="B1584" s="1004" t="s">
        <v>23428</v>
      </c>
    </row>
    <row r="1585" spans="1:2">
      <c r="A1585" s="1004">
        <v>1582</v>
      </c>
      <c r="B1585" s="1004" t="s">
        <v>23429</v>
      </c>
    </row>
    <row r="1586" spans="1:2">
      <c r="A1586" s="1004">
        <v>1583</v>
      </c>
      <c r="B1586" s="1004" t="s">
        <v>23430</v>
      </c>
    </row>
    <row r="1587" spans="1:2">
      <c r="A1587" s="1004">
        <v>1584</v>
      </c>
      <c r="B1587" s="1004" t="s">
        <v>23431</v>
      </c>
    </row>
    <row r="1588" spans="1:2">
      <c r="A1588" s="1004">
        <v>1585</v>
      </c>
      <c r="B1588" s="1004" t="s">
        <v>23432</v>
      </c>
    </row>
    <row r="1589" spans="1:2">
      <c r="A1589" s="1004">
        <v>1586</v>
      </c>
      <c r="B1589" s="1004" t="s">
        <v>23433</v>
      </c>
    </row>
    <row r="1590" spans="1:2">
      <c r="A1590" s="1004">
        <v>1587</v>
      </c>
      <c r="B1590" s="1004" t="s">
        <v>23434</v>
      </c>
    </row>
    <row r="1591" spans="1:2">
      <c r="A1591" s="1004">
        <v>1588</v>
      </c>
      <c r="B1591" s="1004" t="s">
        <v>23435</v>
      </c>
    </row>
    <row r="1592" spans="1:2">
      <c r="A1592" s="1004">
        <v>1589</v>
      </c>
      <c r="B1592" s="1004" t="s">
        <v>23436</v>
      </c>
    </row>
    <row r="1593" spans="1:2">
      <c r="A1593" s="1004">
        <v>1590</v>
      </c>
      <c r="B1593" s="1004" t="s">
        <v>23437</v>
      </c>
    </row>
    <row r="1594" spans="1:2">
      <c r="A1594" s="1004">
        <v>1591</v>
      </c>
      <c r="B1594" s="1004" t="s">
        <v>23438</v>
      </c>
    </row>
    <row r="1595" spans="1:2">
      <c r="A1595" s="1004">
        <v>1592</v>
      </c>
      <c r="B1595" s="1004" t="s">
        <v>23439</v>
      </c>
    </row>
    <row r="1596" spans="1:2">
      <c r="A1596" s="1004">
        <v>1593</v>
      </c>
      <c r="B1596" s="1004" t="s">
        <v>23440</v>
      </c>
    </row>
    <row r="1597" spans="1:2">
      <c r="A1597" s="1004">
        <v>1594</v>
      </c>
      <c r="B1597" s="1004" t="s">
        <v>23441</v>
      </c>
    </row>
    <row r="1598" spans="1:2">
      <c r="A1598" s="1004">
        <v>1595</v>
      </c>
      <c r="B1598" s="1004" t="s">
        <v>23442</v>
      </c>
    </row>
    <row r="1599" spans="1:2">
      <c r="A1599" s="1004">
        <v>1596</v>
      </c>
      <c r="B1599" s="1004" t="s">
        <v>23443</v>
      </c>
    </row>
    <row r="1600" spans="1:2">
      <c r="A1600" s="1004">
        <v>1597</v>
      </c>
      <c r="B1600" s="1004" t="s">
        <v>23444</v>
      </c>
    </row>
    <row r="1601" spans="1:2">
      <c r="A1601" s="1004">
        <v>1598</v>
      </c>
      <c r="B1601" s="1004" t="s">
        <v>23445</v>
      </c>
    </row>
    <row r="1602" spans="1:2">
      <c r="A1602" s="1004">
        <v>1599</v>
      </c>
      <c r="B1602" s="1004" t="s">
        <v>23446</v>
      </c>
    </row>
    <row r="1603" spans="1:2">
      <c r="A1603" s="1004">
        <v>1600</v>
      </c>
      <c r="B1603" s="1004" t="s">
        <v>23447</v>
      </c>
    </row>
    <row r="1604" spans="1:2">
      <c r="A1604" s="1004">
        <v>1601</v>
      </c>
      <c r="B1604" s="1004" t="s">
        <v>23448</v>
      </c>
    </row>
    <row r="1605" spans="1:2">
      <c r="A1605" s="1004">
        <v>1602</v>
      </c>
      <c r="B1605" s="1004" t="s">
        <v>23449</v>
      </c>
    </row>
    <row r="1606" spans="1:2">
      <c r="A1606" s="1004">
        <v>1603</v>
      </c>
      <c r="B1606" s="1004" t="s">
        <v>23450</v>
      </c>
    </row>
    <row r="1607" spans="1:2">
      <c r="A1607" s="1004">
        <v>1604</v>
      </c>
      <c r="B1607" s="1004" t="s">
        <v>23451</v>
      </c>
    </row>
    <row r="1608" spans="1:2">
      <c r="A1608" s="1004">
        <v>1605</v>
      </c>
      <c r="B1608" s="1004" t="s">
        <v>23452</v>
      </c>
    </row>
    <row r="1609" spans="1:2">
      <c r="A1609" s="1004">
        <v>1606</v>
      </c>
      <c r="B1609" s="1004" t="s">
        <v>23453</v>
      </c>
    </row>
    <row r="1610" spans="1:2">
      <c r="A1610" s="1004">
        <v>1607</v>
      </c>
      <c r="B1610" s="1004" t="s">
        <v>23454</v>
      </c>
    </row>
    <row r="1611" spans="1:2">
      <c r="A1611" s="1004">
        <v>1608</v>
      </c>
      <c r="B1611" s="1004" t="s">
        <v>23455</v>
      </c>
    </row>
    <row r="1612" spans="1:2">
      <c r="A1612" s="1004">
        <v>1609</v>
      </c>
      <c r="B1612" s="1004" t="s">
        <v>23456</v>
      </c>
    </row>
    <row r="1613" spans="1:2">
      <c r="A1613" s="1004">
        <v>1610</v>
      </c>
      <c r="B1613" s="1004" t="s">
        <v>23457</v>
      </c>
    </row>
    <row r="1614" spans="1:2">
      <c r="A1614" s="1004">
        <v>1611</v>
      </c>
      <c r="B1614" s="1004" t="s">
        <v>23458</v>
      </c>
    </row>
    <row r="1615" spans="1:2">
      <c r="A1615" s="1004">
        <v>1612</v>
      </c>
      <c r="B1615" s="1004" t="s">
        <v>23459</v>
      </c>
    </row>
    <row r="1616" spans="1:2">
      <c r="A1616" s="1004">
        <v>1613</v>
      </c>
      <c r="B1616" s="1004" t="s">
        <v>23460</v>
      </c>
    </row>
    <row r="1617" spans="1:2">
      <c r="A1617" s="1004">
        <v>1614</v>
      </c>
      <c r="B1617" s="1004" t="s">
        <v>23461</v>
      </c>
    </row>
    <row r="1618" spans="1:2">
      <c r="A1618" s="1004">
        <v>1615</v>
      </c>
      <c r="B1618" s="1004" t="s">
        <v>23462</v>
      </c>
    </row>
    <row r="1619" spans="1:2">
      <c r="A1619" s="1004">
        <v>1616</v>
      </c>
      <c r="B1619" s="1004" t="s">
        <v>23463</v>
      </c>
    </row>
    <row r="1620" spans="1:2">
      <c r="A1620" s="1004">
        <v>1617</v>
      </c>
      <c r="B1620" s="1004" t="s">
        <v>23464</v>
      </c>
    </row>
    <row r="1621" spans="1:2">
      <c r="A1621" s="1004">
        <v>1618</v>
      </c>
      <c r="B1621" s="1004" t="s">
        <v>23465</v>
      </c>
    </row>
    <row r="1622" spans="1:2">
      <c r="A1622" s="1004">
        <v>1619</v>
      </c>
      <c r="B1622" s="1004" t="s">
        <v>23466</v>
      </c>
    </row>
    <row r="1623" spans="1:2">
      <c r="A1623" s="1004">
        <v>1620</v>
      </c>
      <c r="B1623" s="1004" t="s">
        <v>23467</v>
      </c>
    </row>
    <row r="1624" spans="1:2">
      <c r="A1624" s="1004">
        <v>1621</v>
      </c>
      <c r="B1624" s="1004" t="s">
        <v>23468</v>
      </c>
    </row>
    <row r="1625" spans="1:2">
      <c r="A1625" s="1004">
        <v>1622</v>
      </c>
      <c r="B1625" s="1004" t="s">
        <v>23469</v>
      </c>
    </row>
    <row r="1626" spans="1:2">
      <c r="A1626" s="1004">
        <v>1623</v>
      </c>
      <c r="B1626" s="1004" t="s">
        <v>23470</v>
      </c>
    </row>
    <row r="1627" spans="1:2">
      <c r="A1627" s="1004">
        <v>1624</v>
      </c>
      <c r="B1627" s="1004" t="s">
        <v>23471</v>
      </c>
    </row>
    <row r="1628" spans="1:2">
      <c r="A1628" s="1004">
        <v>1625</v>
      </c>
      <c r="B1628" s="1004" t="s">
        <v>23472</v>
      </c>
    </row>
    <row r="1629" spans="1:2">
      <c r="A1629" s="1004">
        <v>1626</v>
      </c>
      <c r="B1629" s="1004" t="s">
        <v>23473</v>
      </c>
    </row>
    <row r="1630" spans="1:2">
      <c r="A1630" s="1004">
        <v>1627</v>
      </c>
      <c r="B1630" s="1004" t="s">
        <v>23474</v>
      </c>
    </row>
    <row r="1631" spans="1:2">
      <c r="A1631" s="1004">
        <v>1628</v>
      </c>
      <c r="B1631" s="1004" t="s">
        <v>23475</v>
      </c>
    </row>
    <row r="1632" spans="1:2">
      <c r="A1632" s="1004">
        <v>1629</v>
      </c>
      <c r="B1632" s="1004" t="s">
        <v>23476</v>
      </c>
    </row>
    <row r="1633" spans="1:2">
      <c r="A1633" s="1004">
        <v>1630</v>
      </c>
      <c r="B1633" s="1004" t="s">
        <v>23477</v>
      </c>
    </row>
    <row r="1634" spans="1:2">
      <c r="A1634" s="1004">
        <v>1631</v>
      </c>
      <c r="B1634" s="1004" t="s">
        <v>23478</v>
      </c>
    </row>
    <row r="1635" spans="1:2">
      <c r="A1635" s="1004">
        <v>1632</v>
      </c>
      <c r="B1635" s="1004" t="s">
        <v>23479</v>
      </c>
    </row>
    <row r="1636" spans="1:2">
      <c r="A1636" s="1004">
        <v>1633</v>
      </c>
      <c r="B1636" s="1004" t="s">
        <v>23480</v>
      </c>
    </row>
    <row r="1637" spans="1:2">
      <c r="A1637" s="1004">
        <v>1634</v>
      </c>
      <c r="B1637" s="1004" t="s">
        <v>23481</v>
      </c>
    </row>
    <row r="1638" spans="1:2">
      <c r="A1638" s="1004">
        <v>1635</v>
      </c>
      <c r="B1638" s="1004" t="s">
        <v>23482</v>
      </c>
    </row>
    <row r="1639" spans="1:2">
      <c r="A1639" s="1004">
        <v>1636</v>
      </c>
      <c r="B1639" s="1004" t="s">
        <v>23483</v>
      </c>
    </row>
    <row r="1640" spans="1:2">
      <c r="A1640" s="1004">
        <v>1637</v>
      </c>
      <c r="B1640" s="1004" t="s">
        <v>23484</v>
      </c>
    </row>
    <row r="1641" spans="1:2">
      <c r="A1641" s="1004">
        <v>1638</v>
      </c>
      <c r="B1641" s="1004" t="s">
        <v>23485</v>
      </c>
    </row>
    <row r="1642" spans="1:2">
      <c r="A1642" s="1004">
        <v>1639</v>
      </c>
      <c r="B1642" s="1004" t="s">
        <v>23486</v>
      </c>
    </row>
    <row r="1643" spans="1:2">
      <c r="A1643" s="1004">
        <v>1640</v>
      </c>
      <c r="B1643" s="1004" t="s">
        <v>23487</v>
      </c>
    </row>
    <row r="1644" spans="1:2">
      <c r="A1644" s="1004">
        <v>1641</v>
      </c>
      <c r="B1644" s="1004" t="s">
        <v>23488</v>
      </c>
    </row>
    <row r="1645" spans="1:2">
      <c r="A1645" s="1004">
        <v>1642</v>
      </c>
      <c r="B1645" s="1004" t="s">
        <v>23489</v>
      </c>
    </row>
    <row r="1646" spans="1:2">
      <c r="A1646" s="1004">
        <v>1643</v>
      </c>
      <c r="B1646" s="1004" t="s">
        <v>23490</v>
      </c>
    </row>
    <row r="1647" spans="1:2">
      <c r="A1647" s="1004">
        <v>1644</v>
      </c>
      <c r="B1647" s="1004" t="s">
        <v>23491</v>
      </c>
    </row>
    <row r="1648" spans="1:2">
      <c r="A1648" s="1004">
        <v>1645</v>
      </c>
      <c r="B1648" s="1004" t="s">
        <v>23492</v>
      </c>
    </row>
    <row r="1649" spans="1:2">
      <c r="A1649" s="1004">
        <v>1646</v>
      </c>
      <c r="B1649" s="1004" t="s">
        <v>23493</v>
      </c>
    </row>
    <row r="1650" spans="1:2">
      <c r="A1650" s="1004">
        <v>1647</v>
      </c>
      <c r="B1650" s="1004" t="s">
        <v>23494</v>
      </c>
    </row>
    <row r="1651" spans="1:2">
      <c r="A1651" s="1004">
        <v>1648</v>
      </c>
      <c r="B1651" s="1004" t="s">
        <v>23495</v>
      </c>
    </row>
    <row r="1652" spans="1:2">
      <c r="A1652" s="1004">
        <v>1649</v>
      </c>
      <c r="B1652" s="1004" t="s">
        <v>23496</v>
      </c>
    </row>
    <row r="1653" spans="1:2">
      <c r="A1653" s="1004">
        <v>1650</v>
      </c>
      <c r="B1653" s="1004" t="s">
        <v>23497</v>
      </c>
    </row>
    <row r="1654" spans="1:2">
      <c r="A1654" s="1004">
        <v>1651</v>
      </c>
      <c r="B1654" s="1004" t="s">
        <v>23498</v>
      </c>
    </row>
    <row r="1655" spans="1:2">
      <c r="A1655" s="1004">
        <v>1652</v>
      </c>
      <c r="B1655" s="1004" t="s">
        <v>23499</v>
      </c>
    </row>
    <row r="1656" spans="1:2">
      <c r="A1656" s="1004">
        <v>1653</v>
      </c>
      <c r="B1656" s="1004" t="s">
        <v>23500</v>
      </c>
    </row>
    <row r="1657" spans="1:2">
      <c r="A1657" s="1004">
        <v>1654</v>
      </c>
      <c r="B1657" s="1004" t="s">
        <v>23501</v>
      </c>
    </row>
    <row r="1658" spans="1:2">
      <c r="A1658" s="1004">
        <v>1655</v>
      </c>
      <c r="B1658" s="1004" t="s">
        <v>23502</v>
      </c>
    </row>
    <row r="1659" spans="1:2">
      <c r="A1659" s="1004">
        <v>1656</v>
      </c>
      <c r="B1659" s="1004" t="s">
        <v>23503</v>
      </c>
    </row>
    <row r="1660" spans="1:2">
      <c r="A1660" s="1004">
        <v>1657</v>
      </c>
      <c r="B1660" s="1004" t="s">
        <v>23504</v>
      </c>
    </row>
    <row r="1661" spans="1:2">
      <c r="A1661" s="1004">
        <v>1658</v>
      </c>
      <c r="B1661" s="1004" t="s">
        <v>23505</v>
      </c>
    </row>
    <row r="1662" spans="1:2">
      <c r="A1662" s="1004">
        <v>1659</v>
      </c>
      <c r="B1662" s="1004" t="s">
        <v>23506</v>
      </c>
    </row>
    <row r="1663" spans="1:2">
      <c r="A1663" s="1004">
        <v>1660</v>
      </c>
      <c r="B1663" s="1004" t="s">
        <v>23507</v>
      </c>
    </row>
    <row r="1664" spans="1:2">
      <c r="A1664" s="1004">
        <v>1661</v>
      </c>
      <c r="B1664" s="1004" t="s">
        <v>23508</v>
      </c>
    </row>
    <row r="1665" spans="1:2">
      <c r="A1665" s="1004">
        <v>1662</v>
      </c>
      <c r="B1665" s="1004" t="s">
        <v>23509</v>
      </c>
    </row>
    <row r="1666" spans="1:2">
      <c r="A1666" s="1004">
        <v>1663</v>
      </c>
      <c r="B1666" s="1004" t="s">
        <v>23510</v>
      </c>
    </row>
    <row r="1667" spans="1:2">
      <c r="A1667" s="1004">
        <v>1664</v>
      </c>
      <c r="B1667" s="1004" t="s">
        <v>23511</v>
      </c>
    </row>
    <row r="1668" spans="1:2">
      <c r="A1668" s="1004">
        <v>1665</v>
      </c>
      <c r="B1668" s="1004" t="s">
        <v>23512</v>
      </c>
    </row>
    <row r="1669" spans="1:2">
      <c r="A1669" s="1004">
        <v>1666</v>
      </c>
      <c r="B1669" s="1004" t="s">
        <v>23513</v>
      </c>
    </row>
    <row r="1670" spans="1:2">
      <c r="A1670" s="1004">
        <v>1667</v>
      </c>
      <c r="B1670" s="1004" t="s">
        <v>23514</v>
      </c>
    </row>
    <row r="1671" spans="1:2">
      <c r="A1671" s="1004">
        <v>1668</v>
      </c>
      <c r="B1671" s="1004" t="s">
        <v>23515</v>
      </c>
    </row>
    <row r="1672" spans="1:2">
      <c r="A1672" s="1004">
        <v>1669</v>
      </c>
      <c r="B1672" s="1004" t="s">
        <v>23516</v>
      </c>
    </row>
    <row r="1673" spans="1:2">
      <c r="A1673" s="1004">
        <v>1670</v>
      </c>
      <c r="B1673" s="1004" t="s">
        <v>23517</v>
      </c>
    </row>
    <row r="1674" spans="1:2">
      <c r="A1674" s="1004">
        <v>1671</v>
      </c>
      <c r="B1674" s="1004" t="s">
        <v>23518</v>
      </c>
    </row>
    <row r="1675" spans="1:2">
      <c r="A1675" s="1004">
        <v>1672</v>
      </c>
      <c r="B1675" s="1004" t="s">
        <v>23519</v>
      </c>
    </row>
    <row r="1676" spans="1:2">
      <c r="A1676" s="1004">
        <v>1673</v>
      </c>
      <c r="B1676" s="1004" t="s">
        <v>23520</v>
      </c>
    </row>
    <row r="1677" spans="1:2">
      <c r="A1677" s="1004">
        <v>1674</v>
      </c>
      <c r="B1677" s="1004" t="s">
        <v>23521</v>
      </c>
    </row>
    <row r="1678" spans="1:2">
      <c r="A1678" s="1004">
        <v>1675</v>
      </c>
      <c r="B1678" s="1004" t="s">
        <v>23522</v>
      </c>
    </row>
    <row r="1679" spans="1:2">
      <c r="A1679" s="1004">
        <v>1676</v>
      </c>
      <c r="B1679" s="1004" t="s">
        <v>23523</v>
      </c>
    </row>
    <row r="1680" spans="1:2">
      <c r="A1680" s="1004">
        <v>1677</v>
      </c>
      <c r="B1680" s="1004" t="s">
        <v>23524</v>
      </c>
    </row>
    <row r="1681" spans="1:2">
      <c r="A1681" s="1004">
        <v>1678</v>
      </c>
      <c r="B1681" s="1004" t="s">
        <v>23525</v>
      </c>
    </row>
    <row r="1682" spans="1:2">
      <c r="A1682" s="1004">
        <v>1679</v>
      </c>
      <c r="B1682" s="1004" t="s">
        <v>23526</v>
      </c>
    </row>
    <row r="1683" spans="1:2">
      <c r="A1683" s="1004">
        <v>1680</v>
      </c>
      <c r="B1683" s="1004" t="s">
        <v>23527</v>
      </c>
    </row>
    <row r="1684" spans="1:2">
      <c r="A1684" s="1004">
        <v>1681</v>
      </c>
      <c r="B1684" s="1004" t="s">
        <v>23528</v>
      </c>
    </row>
    <row r="1685" spans="1:2">
      <c r="A1685" s="1004">
        <v>1682</v>
      </c>
      <c r="B1685" s="1004" t="s">
        <v>23529</v>
      </c>
    </row>
    <row r="1686" spans="1:2">
      <c r="A1686" s="1004">
        <v>1683</v>
      </c>
      <c r="B1686" s="1004" t="s">
        <v>23530</v>
      </c>
    </row>
    <row r="1687" spans="1:2">
      <c r="A1687" s="1004">
        <v>1684</v>
      </c>
      <c r="B1687" s="1004" t="s">
        <v>23531</v>
      </c>
    </row>
    <row r="1688" spans="1:2">
      <c r="A1688" s="1004">
        <v>1685</v>
      </c>
      <c r="B1688" s="1004" t="s">
        <v>23532</v>
      </c>
    </row>
    <row r="1689" spans="1:2">
      <c r="A1689" s="1004">
        <v>1686</v>
      </c>
      <c r="B1689" s="1004" t="s">
        <v>23533</v>
      </c>
    </row>
    <row r="1690" spans="1:2">
      <c r="A1690" s="1004">
        <v>1687</v>
      </c>
      <c r="B1690" s="1004" t="s">
        <v>23534</v>
      </c>
    </row>
    <row r="1691" spans="1:2">
      <c r="A1691" s="1004">
        <v>1688</v>
      </c>
      <c r="B1691" s="1004" t="s">
        <v>23535</v>
      </c>
    </row>
    <row r="1692" spans="1:2">
      <c r="A1692" s="1004">
        <v>1689</v>
      </c>
      <c r="B1692" s="1004" t="s">
        <v>23536</v>
      </c>
    </row>
    <row r="1693" spans="1:2">
      <c r="A1693" s="1004">
        <v>1690</v>
      </c>
      <c r="B1693" s="1004" t="s">
        <v>23537</v>
      </c>
    </row>
    <row r="1694" spans="1:2">
      <c r="A1694" s="1004">
        <v>1691</v>
      </c>
      <c r="B1694" s="1004" t="s">
        <v>23538</v>
      </c>
    </row>
    <row r="1695" spans="1:2">
      <c r="A1695" s="1004">
        <v>1692</v>
      </c>
      <c r="B1695" s="1004" t="s">
        <v>23539</v>
      </c>
    </row>
    <row r="1696" spans="1:2">
      <c r="A1696" s="1004">
        <v>1693</v>
      </c>
      <c r="B1696" s="1004" t="s">
        <v>23540</v>
      </c>
    </row>
    <row r="1697" spans="1:2">
      <c r="A1697" s="1004">
        <v>1694</v>
      </c>
      <c r="B1697" s="1004" t="s">
        <v>23541</v>
      </c>
    </row>
    <row r="1698" spans="1:2">
      <c r="A1698" s="1004">
        <v>1695</v>
      </c>
      <c r="B1698" s="1004" t="s">
        <v>23542</v>
      </c>
    </row>
    <row r="1699" spans="1:2">
      <c r="A1699" s="1004">
        <v>1696</v>
      </c>
      <c r="B1699" s="1004" t="s">
        <v>23543</v>
      </c>
    </row>
    <row r="1700" spans="1:2">
      <c r="A1700" s="1004">
        <v>1697</v>
      </c>
      <c r="B1700" s="1004" t="s">
        <v>23544</v>
      </c>
    </row>
    <row r="1701" spans="1:2">
      <c r="A1701" s="1004">
        <v>1698</v>
      </c>
      <c r="B1701" s="1004" t="s">
        <v>23545</v>
      </c>
    </row>
    <row r="1702" spans="1:2">
      <c r="A1702" s="1004">
        <v>1699</v>
      </c>
      <c r="B1702" s="1004" t="s">
        <v>23546</v>
      </c>
    </row>
    <row r="1703" spans="1:2">
      <c r="A1703" s="1004">
        <v>1700</v>
      </c>
      <c r="B1703" s="1004" t="s">
        <v>23547</v>
      </c>
    </row>
    <row r="1704" spans="1:2">
      <c r="A1704" s="1004">
        <v>1701</v>
      </c>
      <c r="B1704" s="1004" t="s">
        <v>23548</v>
      </c>
    </row>
    <row r="1705" spans="1:2">
      <c r="A1705" s="1004">
        <v>1702</v>
      </c>
      <c r="B1705" s="1004" t="s">
        <v>23549</v>
      </c>
    </row>
    <row r="1706" spans="1:2">
      <c r="A1706" s="1004">
        <v>1703</v>
      </c>
      <c r="B1706" s="1004" t="s">
        <v>23550</v>
      </c>
    </row>
    <row r="1707" spans="1:2">
      <c r="A1707" s="1004">
        <v>1704</v>
      </c>
      <c r="B1707" s="1004" t="s">
        <v>23551</v>
      </c>
    </row>
    <row r="1708" spans="1:2">
      <c r="A1708" s="1004">
        <v>1705</v>
      </c>
      <c r="B1708" s="1004" t="s">
        <v>23552</v>
      </c>
    </row>
    <row r="1709" spans="1:2">
      <c r="A1709" s="1004">
        <v>1706</v>
      </c>
      <c r="B1709" s="1004" t="s">
        <v>23553</v>
      </c>
    </row>
    <row r="1710" spans="1:2">
      <c r="A1710" s="1004">
        <v>1707</v>
      </c>
      <c r="B1710" s="1004" t="s">
        <v>23554</v>
      </c>
    </row>
    <row r="1711" spans="1:2">
      <c r="A1711" s="1004">
        <v>1708</v>
      </c>
      <c r="B1711" s="1004" t="s">
        <v>23555</v>
      </c>
    </row>
    <row r="1712" spans="1:2">
      <c r="A1712" s="1004">
        <v>1709</v>
      </c>
      <c r="B1712" s="1004" t="s">
        <v>23556</v>
      </c>
    </row>
    <row r="1713" spans="1:2">
      <c r="A1713" s="1004">
        <v>1710</v>
      </c>
      <c r="B1713" s="1004" t="s">
        <v>23557</v>
      </c>
    </row>
    <row r="1714" spans="1:2">
      <c r="A1714" s="1004">
        <v>1711</v>
      </c>
      <c r="B1714" s="1004" t="s">
        <v>23558</v>
      </c>
    </row>
    <row r="1715" spans="1:2">
      <c r="A1715" s="1004">
        <v>1712</v>
      </c>
      <c r="B1715" s="1004" t="s">
        <v>23559</v>
      </c>
    </row>
    <row r="1716" spans="1:2">
      <c r="A1716" s="1004">
        <v>1713</v>
      </c>
      <c r="B1716" s="1004" t="s">
        <v>23560</v>
      </c>
    </row>
    <row r="1717" spans="1:2">
      <c r="A1717" s="1004">
        <v>1714</v>
      </c>
      <c r="B1717" s="1004" t="s">
        <v>23561</v>
      </c>
    </row>
    <row r="1718" spans="1:2">
      <c r="A1718" s="1004">
        <v>1715</v>
      </c>
      <c r="B1718" s="1004" t="s">
        <v>23562</v>
      </c>
    </row>
    <row r="1719" spans="1:2">
      <c r="A1719" s="1004">
        <v>1716</v>
      </c>
      <c r="B1719" s="1004" t="s">
        <v>23563</v>
      </c>
    </row>
    <row r="1720" spans="1:2">
      <c r="A1720" s="1004">
        <v>1717</v>
      </c>
      <c r="B1720" s="1004" t="s">
        <v>23564</v>
      </c>
    </row>
    <row r="1721" spans="1:2">
      <c r="A1721" s="1004">
        <v>1718</v>
      </c>
      <c r="B1721" s="1004" t="s">
        <v>23565</v>
      </c>
    </row>
    <row r="1722" spans="1:2">
      <c r="A1722" s="1004">
        <v>1719</v>
      </c>
      <c r="B1722" s="1004" t="s">
        <v>23566</v>
      </c>
    </row>
    <row r="1723" spans="1:2">
      <c r="A1723" s="1004">
        <v>1720</v>
      </c>
      <c r="B1723" s="1004" t="s">
        <v>23567</v>
      </c>
    </row>
    <row r="1724" spans="1:2">
      <c r="A1724" s="1004">
        <v>1721</v>
      </c>
      <c r="B1724" s="1004" t="s">
        <v>23568</v>
      </c>
    </row>
    <row r="1725" spans="1:2">
      <c r="A1725" s="1004">
        <v>1722</v>
      </c>
      <c r="B1725" s="1004" t="s">
        <v>23569</v>
      </c>
    </row>
    <row r="1726" spans="1:2">
      <c r="A1726" s="1004">
        <v>1723</v>
      </c>
      <c r="B1726" s="1004" t="s">
        <v>23570</v>
      </c>
    </row>
    <row r="1727" spans="1:2">
      <c r="A1727" s="1004">
        <v>1724</v>
      </c>
      <c r="B1727" s="1004" t="s">
        <v>23571</v>
      </c>
    </row>
    <row r="1728" spans="1:2">
      <c r="A1728" s="1004">
        <v>1725</v>
      </c>
      <c r="B1728" s="1004" t="s">
        <v>23572</v>
      </c>
    </row>
    <row r="1729" spans="1:2">
      <c r="A1729" s="1004">
        <v>1726</v>
      </c>
      <c r="B1729" s="1004" t="s">
        <v>23573</v>
      </c>
    </row>
    <row r="1730" spans="1:2">
      <c r="A1730" s="1004">
        <v>1727</v>
      </c>
      <c r="B1730" s="1004" t="s">
        <v>23574</v>
      </c>
    </row>
    <row r="1731" spans="1:2">
      <c r="A1731" s="1004">
        <v>1728</v>
      </c>
      <c r="B1731" s="1004" t="s">
        <v>23575</v>
      </c>
    </row>
    <row r="1732" spans="1:2">
      <c r="A1732" s="1004">
        <v>1729</v>
      </c>
      <c r="B1732" s="1004" t="s">
        <v>23576</v>
      </c>
    </row>
    <row r="1733" spans="1:2">
      <c r="A1733" s="1004">
        <v>1730</v>
      </c>
      <c r="B1733" s="1004" t="s">
        <v>23577</v>
      </c>
    </row>
    <row r="1734" spans="1:2">
      <c r="A1734" s="1004">
        <v>1731</v>
      </c>
      <c r="B1734" s="1004" t="s">
        <v>23578</v>
      </c>
    </row>
    <row r="1735" spans="1:2">
      <c r="A1735" s="1004">
        <v>1732</v>
      </c>
      <c r="B1735" s="1004" t="s">
        <v>23579</v>
      </c>
    </row>
    <row r="1736" spans="1:2">
      <c r="A1736" s="1004">
        <v>1733</v>
      </c>
      <c r="B1736" s="1004" t="s">
        <v>23580</v>
      </c>
    </row>
    <row r="1737" spans="1:2">
      <c r="A1737" s="1004">
        <v>1734</v>
      </c>
      <c r="B1737" s="1004" t="s">
        <v>23581</v>
      </c>
    </row>
    <row r="1738" spans="1:2">
      <c r="A1738" s="1004">
        <v>1735</v>
      </c>
      <c r="B1738" s="1004" t="s">
        <v>23582</v>
      </c>
    </row>
    <row r="1739" spans="1:2">
      <c r="A1739" s="1004">
        <v>1736</v>
      </c>
      <c r="B1739" s="1004" t="s">
        <v>23583</v>
      </c>
    </row>
    <row r="1740" spans="1:2">
      <c r="A1740" s="1004">
        <v>1737</v>
      </c>
      <c r="B1740" s="1004" t="s">
        <v>23584</v>
      </c>
    </row>
    <row r="1741" spans="1:2">
      <c r="A1741" s="1004">
        <v>1738</v>
      </c>
      <c r="B1741" s="1004" t="s">
        <v>23585</v>
      </c>
    </row>
    <row r="1742" spans="1:2">
      <c r="A1742" s="1004">
        <v>1739</v>
      </c>
      <c r="B1742" s="1004" t="s">
        <v>23586</v>
      </c>
    </row>
    <row r="1743" spans="1:2">
      <c r="A1743" s="1004">
        <v>1740</v>
      </c>
      <c r="B1743" s="1004" t="s">
        <v>23587</v>
      </c>
    </row>
    <row r="1744" spans="1:2">
      <c r="A1744" s="1004">
        <v>1741</v>
      </c>
      <c r="B1744" s="1004" t="s">
        <v>23588</v>
      </c>
    </row>
    <row r="1745" spans="1:2">
      <c r="A1745" s="1004">
        <v>1742</v>
      </c>
      <c r="B1745" s="1004" t="s">
        <v>23589</v>
      </c>
    </row>
    <row r="1746" spans="1:2">
      <c r="A1746" s="1004">
        <v>1743</v>
      </c>
      <c r="B1746" s="1004" t="s">
        <v>23590</v>
      </c>
    </row>
    <row r="1747" spans="1:2">
      <c r="A1747" s="1004">
        <v>1744</v>
      </c>
      <c r="B1747" s="1004" t="s">
        <v>23591</v>
      </c>
    </row>
    <row r="1748" spans="1:2">
      <c r="A1748" s="1004">
        <v>1745</v>
      </c>
      <c r="B1748" s="1004" t="s">
        <v>23592</v>
      </c>
    </row>
    <row r="1749" spans="1:2">
      <c r="A1749" s="1004">
        <v>1746</v>
      </c>
      <c r="B1749" s="1004" t="s">
        <v>23593</v>
      </c>
    </row>
    <row r="1750" spans="1:2">
      <c r="A1750" s="1004">
        <v>1747</v>
      </c>
      <c r="B1750" s="1004" t="s">
        <v>23594</v>
      </c>
    </row>
    <row r="1751" spans="1:2">
      <c r="A1751" s="1004">
        <v>1748</v>
      </c>
      <c r="B1751" s="1004" t="s">
        <v>23595</v>
      </c>
    </row>
    <row r="1752" spans="1:2">
      <c r="A1752" s="1004">
        <v>1749</v>
      </c>
      <c r="B1752" s="1004" t="s">
        <v>23596</v>
      </c>
    </row>
    <row r="1753" spans="1:2">
      <c r="A1753" s="1004">
        <v>1750</v>
      </c>
      <c r="B1753" s="1004" t="s">
        <v>23597</v>
      </c>
    </row>
    <row r="1754" spans="1:2">
      <c r="A1754" s="1004">
        <v>1751</v>
      </c>
      <c r="B1754" s="1004" t="s">
        <v>23598</v>
      </c>
    </row>
    <row r="1755" spans="1:2">
      <c r="A1755" s="1004">
        <v>1752</v>
      </c>
      <c r="B1755" s="1004" t="s">
        <v>23599</v>
      </c>
    </row>
    <row r="1756" spans="1:2">
      <c r="A1756" s="1004">
        <v>1753</v>
      </c>
      <c r="B1756" s="1004" t="s">
        <v>23600</v>
      </c>
    </row>
    <row r="1757" spans="1:2">
      <c r="A1757" s="1004">
        <v>1754</v>
      </c>
      <c r="B1757" s="1004" t="s">
        <v>23601</v>
      </c>
    </row>
    <row r="1758" spans="1:2">
      <c r="A1758" s="1004">
        <v>1755</v>
      </c>
      <c r="B1758" s="1004" t="s">
        <v>23602</v>
      </c>
    </row>
    <row r="1759" spans="1:2">
      <c r="A1759" s="1004">
        <v>1756</v>
      </c>
      <c r="B1759" s="1004" t="s">
        <v>23603</v>
      </c>
    </row>
    <row r="1760" spans="1:2">
      <c r="A1760" s="1004">
        <v>1757</v>
      </c>
      <c r="B1760" s="1004" t="s">
        <v>23604</v>
      </c>
    </row>
    <row r="1761" spans="1:2">
      <c r="A1761" s="1004">
        <v>1758</v>
      </c>
      <c r="B1761" s="1004" t="s">
        <v>23605</v>
      </c>
    </row>
    <row r="1762" spans="1:2">
      <c r="A1762" s="1004">
        <v>1759</v>
      </c>
      <c r="B1762" s="1004" t="s">
        <v>23606</v>
      </c>
    </row>
    <row r="1763" spans="1:2">
      <c r="A1763" s="1004">
        <v>1760</v>
      </c>
      <c r="B1763" s="1004" t="s">
        <v>23607</v>
      </c>
    </row>
    <row r="1764" spans="1:2">
      <c r="A1764" s="1004">
        <v>1761</v>
      </c>
      <c r="B1764" s="1004" t="s">
        <v>23608</v>
      </c>
    </row>
    <row r="1765" spans="1:2">
      <c r="A1765" s="1004">
        <v>1762</v>
      </c>
      <c r="B1765" s="1004" t="s">
        <v>23609</v>
      </c>
    </row>
    <row r="1766" spans="1:2">
      <c r="A1766" s="1004">
        <v>1763</v>
      </c>
      <c r="B1766" s="1004" t="s">
        <v>23610</v>
      </c>
    </row>
    <row r="1767" spans="1:2">
      <c r="A1767" s="1004">
        <v>1764</v>
      </c>
      <c r="B1767" s="1004" t="s">
        <v>23611</v>
      </c>
    </row>
    <row r="1768" spans="1:2">
      <c r="A1768" s="1004">
        <v>1765</v>
      </c>
      <c r="B1768" s="1004" t="s">
        <v>23612</v>
      </c>
    </row>
    <row r="1769" spans="1:2">
      <c r="A1769" s="1004">
        <v>1766</v>
      </c>
      <c r="B1769" s="1004" t="s">
        <v>23613</v>
      </c>
    </row>
    <row r="1770" spans="1:2">
      <c r="A1770" s="1004">
        <v>1767</v>
      </c>
      <c r="B1770" s="1004" t="s">
        <v>23614</v>
      </c>
    </row>
    <row r="1771" spans="1:2">
      <c r="A1771" s="1004">
        <v>1768</v>
      </c>
      <c r="B1771" s="1004" t="s">
        <v>23615</v>
      </c>
    </row>
    <row r="1772" spans="1:2">
      <c r="A1772" s="1004">
        <v>1769</v>
      </c>
      <c r="B1772" s="1004" t="s">
        <v>23616</v>
      </c>
    </row>
    <row r="1773" spans="1:2">
      <c r="A1773" s="1004">
        <v>1770</v>
      </c>
      <c r="B1773" s="1004" t="s">
        <v>23617</v>
      </c>
    </row>
    <row r="1774" spans="1:2">
      <c r="A1774" s="1004">
        <v>1771</v>
      </c>
      <c r="B1774" s="1004" t="s">
        <v>23618</v>
      </c>
    </row>
    <row r="1775" spans="1:2">
      <c r="A1775" s="1004">
        <v>1772</v>
      </c>
      <c r="B1775" s="1004" t="s">
        <v>23619</v>
      </c>
    </row>
    <row r="1776" spans="1:2">
      <c r="A1776" s="1004">
        <v>1773</v>
      </c>
      <c r="B1776" s="1004" t="s">
        <v>23620</v>
      </c>
    </row>
    <row r="1777" spans="1:2">
      <c r="A1777" s="1004">
        <v>1774</v>
      </c>
      <c r="B1777" s="1004" t="s">
        <v>23621</v>
      </c>
    </row>
    <row r="1778" spans="1:2">
      <c r="A1778" s="1004">
        <v>1775</v>
      </c>
      <c r="B1778" s="1004" t="s">
        <v>23622</v>
      </c>
    </row>
    <row r="1779" spans="1:2">
      <c r="A1779" s="1004">
        <v>1776</v>
      </c>
      <c r="B1779" s="1004" t="s">
        <v>23623</v>
      </c>
    </row>
    <row r="1780" spans="1:2">
      <c r="A1780" s="1004">
        <v>1777</v>
      </c>
      <c r="B1780" s="1004" t="s">
        <v>23624</v>
      </c>
    </row>
    <row r="1781" spans="1:2">
      <c r="A1781" s="1004">
        <v>1778</v>
      </c>
      <c r="B1781" s="1004" t="s">
        <v>23625</v>
      </c>
    </row>
    <row r="1782" spans="1:2">
      <c r="A1782" s="1004">
        <v>1779</v>
      </c>
      <c r="B1782" s="1004" t="s">
        <v>23626</v>
      </c>
    </row>
    <row r="1783" spans="1:2">
      <c r="A1783" s="1004">
        <v>1780</v>
      </c>
      <c r="B1783" s="1004" t="s">
        <v>23627</v>
      </c>
    </row>
    <row r="1784" spans="1:2">
      <c r="A1784" s="1004">
        <v>1781</v>
      </c>
      <c r="B1784" s="1004" t="s">
        <v>23628</v>
      </c>
    </row>
    <row r="1785" spans="1:2">
      <c r="A1785" s="1004">
        <v>1782</v>
      </c>
      <c r="B1785" s="1004" t="s">
        <v>23629</v>
      </c>
    </row>
    <row r="1786" spans="1:2">
      <c r="A1786" s="1004">
        <v>1783</v>
      </c>
      <c r="B1786" s="1004" t="s">
        <v>23630</v>
      </c>
    </row>
    <row r="1787" spans="1:2">
      <c r="A1787" s="1004">
        <v>1784</v>
      </c>
      <c r="B1787" s="1004" t="s">
        <v>23631</v>
      </c>
    </row>
    <row r="1788" spans="1:2">
      <c r="A1788" s="1004">
        <v>1785</v>
      </c>
      <c r="B1788" s="1004" t="s">
        <v>23632</v>
      </c>
    </row>
    <row r="1789" spans="1:2">
      <c r="A1789" s="1004">
        <v>1786</v>
      </c>
      <c r="B1789" s="1004" t="s">
        <v>23633</v>
      </c>
    </row>
    <row r="1790" spans="1:2">
      <c r="A1790" s="1004">
        <v>1787</v>
      </c>
      <c r="B1790" s="1004" t="s">
        <v>23634</v>
      </c>
    </row>
    <row r="1791" spans="1:2">
      <c r="A1791" s="1004">
        <v>1788</v>
      </c>
      <c r="B1791" s="1004" t="s">
        <v>23635</v>
      </c>
    </row>
    <row r="1792" spans="1:2">
      <c r="A1792" s="1004">
        <v>1789</v>
      </c>
      <c r="B1792" s="1004" t="s">
        <v>23636</v>
      </c>
    </row>
    <row r="1793" spans="1:2">
      <c r="A1793" s="1004">
        <v>1790</v>
      </c>
      <c r="B1793" s="1004" t="s">
        <v>23637</v>
      </c>
    </row>
    <row r="1794" spans="1:2">
      <c r="A1794" s="1004">
        <v>1791</v>
      </c>
      <c r="B1794" s="1004" t="s">
        <v>23638</v>
      </c>
    </row>
    <row r="1795" spans="1:2">
      <c r="A1795" s="1004">
        <v>1792</v>
      </c>
      <c r="B1795" s="1004" t="s">
        <v>23639</v>
      </c>
    </row>
    <row r="1796" spans="1:2">
      <c r="A1796" s="1004">
        <v>1793</v>
      </c>
      <c r="B1796" s="1004" t="s">
        <v>23640</v>
      </c>
    </row>
    <row r="1797" spans="1:2">
      <c r="A1797" s="1004">
        <v>1794</v>
      </c>
      <c r="B1797" s="1004" t="s">
        <v>23641</v>
      </c>
    </row>
    <row r="1798" spans="1:2">
      <c r="A1798" s="1004">
        <v>1795</v>
      </c>
      <c r="B1798" s="1004" t="s">
        <v>23642</v>
      </c>
    </row>
    <row r="1799" spans="1:2">
      <c r="A1799" s="1004">
        <v>1796</v>
      </c>
      <c r="B1799" s="1004" t="s">
        <v>23643</v>
      </c>
    </row>
    <row r="1800" spans="1:2">
      <c r="A1800" s="1004">
        <v>1797</v>
      </c>
      <c r="B1800" s="1004" t="s">
        <v>23644</v>
      </c>
    </row>
    <row r="1801" spans="1:2">
      <c r="A1801" s="1004">
        <v>1798</v>
      </c>
      <c r="B1801" s="1004" t="s">
        <v>23645</v>
      </c>
    </row>
    <row r="1802" spans="1:2">
      <c r="A1802" s="1004">
        <v>1799</v>
      </c>
      <c r="B1802" s="1004" t="s">
        <v>23646</v>
      </c>
    </row>
    <row r="1803" spans="1:2">
      <c r="A1803" s="1004">
        <v>1800</v>
      </c>
      <c r="B1803" s="1004" t="s">
        <v>23647</v>
      </c>
    </row>
    <row r="1804" spans="1:2">
      <c r="A1804" s="1004">
        <v>1801</v>
      </c>
      <c r="B1804" s="1004" t="s">
        <v>23648</v>
      </c>
    </row>
    <row r="1805" spans="1:2">
      <c r="A1805" s="1004">
        <v>1802</v>
      </c>
      <c r="B1805" s="1004" t="s">
        <v>23649</v>
      </c>
    </row>
    <row r="1806" spans="1:2">
      <c r="A1806" s="1004">
        <v>1803</v>
      </c>
      <c r="B1806" s="1004" t="s">
        <v>23650</v>
      </c>
    </row>
    <row r="1807" spans="1:2">
      <c r="A1807" s="1004">
        <v>1804</v>
      </c>
      <c r="B1807" s="1004" t="s">
        <v>23651</v>
      </c>
    </row>
    <row r="1808" spans="1:2">
      <c r="A1808" s="1004">
        <v>1805</v>
      </c>
      <c r="B1808" s="1004" t="s">
        <v>23652</v>
      </c>
    </row>
    <row r="1809" spans="1:2">
      <c r="A1809" s="1004">
        <v>1806</v>
      </c>
      <c r="B1809" s="1004" t="s">
        <v>23653</v>
      </c>
    </row>
    <row r="1810" spans="1:2">
      <c r="A1810" s="1004">
        <v>1807</v>
      </c>
      <c r="B1810" s="1004" t="s">
        <v>23654</v>
      </c>
    </row>
    <row r="1811" spans="1:2">
      <c r="A1811" s="1004">
        <v>1808</v>
      </c>
      <c r="B1811" s="1004" t="s">
        <v>23655</v>
      </c>
    </row>
    <row r="1812" spans="1:2">
      <c r="A1812" s="1004">
        <v>1809</v>
      </c>
      <c r="B1812" s="1004" t="s">
        <v>23656</v>
      </c>
    </row>
    <row r="1813" spans="1:2">
      <c r="A1813" s="1004">
        <v>1810</v>
      </c>
      <c r="B1813" s="1004" t="s">
        <v>23657</v>
      </c>
    </row>
    <row r="1814" spans="1:2">
      <c r="A1814" s="1004">
        <v>1811</v>
      </c>
      <c r="B1814" s="1004" t="s">
        <v>23658</v>
      </c>
    </row>
    <row r="1815" spans="1:2">
      <c r="A1815" s="1004">
        <v>1812</v>
      </c>
      <c r="B1815" s="1004" t="s">
        <v>23659</v>
      </c>
    </row>
    <row r="1816" spans="1:2">
      <c r="A1816" s="1004">
        <v>1813</v>
      </c>
      <c r="B1816" s="1004" t="s">
        <v>23660</v>
      </c>
    </row>
    <row r="1817" spans="1:2">
      <c r="A1817" s="1004">
        <v>1814</v>
      </c>
      <c r="B1817" s="1004" t="s">
        <v>23661</v>
      </c>
    </row>
    <row r="1818" spans="1:2">
      <c r="A1818" s="1004">
        <v>1815</v>
      </c>
      <c r="B1818" s="1004" t="s">
        <v>23662</v>
      </c>
    </row>
    <row r="1819" spans="1:2">
      <c r="A1819" s="1004">
        <v>1816</v>
      </c>
      <c r="B1819" s="1004" t="s">
        <v>23663</v>
      </c>
    </row>
    <row r="1820" spans="1:2">
      <c r="A1820" s="1004">
        <v>1817</v>
      </c>
      <c r="B1820" s="1004" t="s">
        <v>23664</v>
      </c>
    </row>
    <row r="1821" spans="1:2">
      <c r="A1821" s="1004">
        <v>1818</v>
      </c>
      <c r="B1821" s="1004" t="s">
        <v>23665</v>
      </c>
    </row>
    <row r="1822" spans="1:2">
      <c r="A1822" s="1004">
        <v>1819</v>
      </c>
      <c r="B1822" s="1004" t="s">
        <v>23666</v>
      </c>
    </row>
    <row r="1823" spans="1:2">
      <c r="A1823" s="1004">
        <v>1820</v>
      </c>
      <c r="B1823" s="1004" t="s">
        <v>23667</v>
      </c>
    </row>
    <row r="1824" spans="1:2">
      <c r="A1824" s="1004">
        <v>1821</v>
      </c>
      <c r="B1824" s="1004" t="s">
        <v>23668</v>
      </c>
    </row>
    <row r="1825" spans="1:2">
      <c r="A1825" s="1004">
        <v>1822</v>
      </c>
      <c r="B1825" s="1004" t="s">
        <v>23669</v>
      </c>
    </row>
    <row r="1826" spans="1:2">
      <c r="A1826" s="1004">
        <v>1823</v>
      </c>
      <c r="B1826" s="1004" t="s">
        <v>23670</v>
      </c>
    </row>
    <row r="1827" spans="1:2">
      <c r="A1827" s="1004">
        <v>1824</v>
      </c>
      <c r="B1827" s="1004" t="s">
        <v>23671</v>
      </c>
    </row>
    <row r="1828" spans="1:2">
      <c r="A1828" s="1004">
        <v>1825</v>
      </c>
      <c r="B1828" s="1004" t="s">
        <v>23672</v>
      </c>
    </row>
    <row r="1829" spans="1:2">
      <c r="A1829" s="1004">
        <v>1826</v>
      </c>
      <c r="B1829" s="1004" t="s">
        <v>23673</v>
      </c>
    </row>
    <row r="1830" spans="1:2">
      <c r="A1830" s="1004">
        <v>1827</v>
      </c>
      <c r="B1830" s="1004" t="s">
        <v>23674</v>
      </c>
    </row>
    <row r="1831" spans="1:2">
      <c r="A1831" s="1004">
        <v>1828</v>
      </c>
      <c r="B1831" s="1004" t="s">
        <v>23675</v>
      </c>
    </row>
    <row r="1832" spans="1:2">
      <c r="A1832" s="1004">
        <v>1829</v>
      </c>
      <c r="B1832" s="1004" t="s">
        <v>23676</v>
      </c>
    </row>
    <row r="1833" spans="1:2">
      <c r="A1833" s="1004">
        <v>1830</v>
      </c>
      <c r="B1833" s="1004" t="s">
        <v>23677</v>
      </c>
    </row>
    <row r="1834" spans="1:2">
      <c r="A1834" s="1004">
        <v>1831</v>
      </c>
      <c r="B1834" s="1004" t="s">
        <v>23678</v>
      </c>
    </row>
    <row r="1835" spans="1:2">
      <c r="A1835" s="1004">
        <v>1832</v>
      </c>
      <c r="B1835" s="1004" t="s">
        <v>23679</v>
      </c>
    </row>
    <row r="1836" spans="1:2">
      <c r="A1836" s="1004">
        <v>1833</v>
      </c>
      <c r="B1836" s="1004" t="s">
        <v>23680</v>
      </c>
    </row>
    <row r="1837" spans="1:2">
      <c r="A1837" s="1004">
        <v>1834</v>
      </c>
      <c r="B1837" s="1004" t="s">
        <v>23681</v>
      </c>
    </row>
    <row r="1838" spans="1:2">
      <c r="A1838" s="1004">
        <v>1835</v>
      </c>
      <c r="B1838" s="1004" t="s">
        <v>23682</v>
      </c>
    </row>
    <row r="1839" spans="1:2">
      <c r="A1839" s="1004">
        <v>1836</v>
      </c>
      <c r="B1839" s="1004" t="s">
        <v>23683</v>
      </c>
    </row>
    <row r="1840" spans="1:2">
      <c r="A1840" s="1004">
        <v>1837</v>
      </c>
      <c r="B1840" s="1004" t="s">
        <v>23684</v>
      </c>
    </row>
    <row r="1841" spans="1:2">
      <c r="A1841" s="1004">
        <v>1838</v>
      </c>
      <c r="B1841" s="1004" t="s">
        <v>23685</v>
      </c>
    </row>
    <row r="1842" spans="1:2">
      <c r="A1842" s="1004">
        <v>1839</v>
      </c>
      <c r="B1842" s="1004" t="s">
        <v>23686</v>
      </c>
    </row>
    <row r="1843" spans="1:2">
      <c r="A1843" s="1004">
        <v>1840</v>
      </c>
      <c r="B1843" s="1004" t="s">
        <v>23687</v>
      </c>
    </row>
    <row r="1844" spans="1:2">
      <c r="A1844" s="1004">
        <v>1841</v>
      </c>
      <c r="B1844" s="1004" t="s">
        <v>23688</v>
      </c>
    </row>
    <row r="1845" spans="1:2">
      <c r="A1845" s="1004">
        <v>1842</v>
      </c>
      <c r="B1845" s="1004" t="s">
        <v>23689</v>
      </c>
    </row>
    <row r="1846" spans="1:2">
      <c r="A1846" s="1004">
        <v>1843</v>
      </c>
      <c r="B1846" s="1004" t="s">
        <v>23690</v>
      </c>
    </row>
    <row r="1847" spans="1:2">
      <c r="A1847" s="1004">
        <v>1844</v>
      </c>
      <c r="B1847" s="1004" t="s">
        <v>23691</v>
      </c>
    </row>
    <row r="1848" spans="1:2">
      <c r="A1848" s="1004">
        <v>1845</v>
      </c>
      <c r="B1848" s="1004" t="s">
        <v>23692</v>
      </c>
    </row>
    <row r="1849" spans="1:2">
      <c r="A1849" s="1004">
        <v>1846</v>
      </c>
      <c r="B1849" s="1004" t="s">
        <v>23693</v>
      </c>
    </row>
    <row r="1850" spans="1:2">
      <c r="A1850" s="1004">
        <v>1847</v>
      </c>
      <c r="B1850" s="1004" t="s">
        <v>23694</v>
      </c>
    </row>
    <row r="1851" spans="1:2">
      <c r="A1851" s="1004">
        <v>1848</v>
      </c>
      <c r="B1851" s="1004" t="s">
        <v>23695</v>
      </c>
    </row>
    <row r="1852" spans="1:2">
      <c r="A1852" s="1004">
        <v>1849</v>
      </c>
      <c r="B1852" s="1004" t="s">
        <v>23696</v>
      </c>
    </row>
    <row r="1853" spans="1:2">
      <c r="A1853" s="1004">
        <v>1850</v>
      </c>
      <c r="B1853" s="1004" t="s">
        <v>23697</v>
      </c>
    </row>
    <row r="1854" spans="1:2">
      <c r="A1854" s="1004">
        <v>1851</v>
      </c>
      <c r="B1854" s="1004" t="s">
        <v>23698</v>
      </c>
    </row>
    <row r="1855" spans="1:2">
      <c r="A1855" s="1004">
        <v>1852</v>
      </c>
      <c r="B1855" s="1004" t="s">
        <v>23699</v>
      </c>
    </row>
    <row r="1856" spans="1:2">
      <c r="A1856" s="1004">
        <v>1853</v>
      </c>
      <c r="B1856" s="1004" t="s">
        <v>23700</v>
      </c>
    </row>
    <row r="1857" spans="1:2">
      <c r="A1857" s="1004">
        <v>1854</v>
      </c>
      <c r="B1857" s="1004" t="s">
        <v>23701</v>
      </c>
    </row>
    <row r="1858" spans="1:2">
      <c r="A1858" s="1004">
        <v>1855</v>
      </c>
      <c r="B1858" s="1004" t="s">
        <v>23702</v>
      </c>
    </row>
    <row r="1859" spans="1:2">
      <c r="A1859" s="1004">
        <v>1856</v>
      </c>
      <c r="B1859" s="1004" t="s">
        <v>23703</v>
      </c>
    </row>
    <row r="1860" spans="1:2">
      <c r="A1860" s="1004">
        <v>1857</v>
      </c>
      <c r="B1860" s="1004" t="s">
        <v>23704</v>
      </c>
    </row>
    <row r="1861" spans="1:2">
      <c r="A1861" s="1004">
        <v>1858</v>
      </c>
      <c r="B1861" s="1004" t="s">
        <v>23705</v>
      </c>
    </row>
    <row r="1862" spans="1:2">
      <c r="A1862" s="1004">
        <v>1859</v>
      </c>
      <c r="B1862" s="1004" t="s">
        <v>23706</v>
      </c>
    </row>
    <row r="1863" spans="1:2">
      <c r="A1863" s="1004">
        <v>1860</v>
      </c>
      <c r="B1863" s="1004" t="s">
        <v>23707</v>
      </c>
    </row>
    <row r="1864" spans="1:2">
      <c r="A1864" s="1004">
        <v>1861</v>
      </c>
      <c r="B1864" s="1004" t="s">
        <v>23708</v>
      </c>
    </row>
    <row r="1865" spans="1:2">
      <c r="A1865" s="1004">
        <v>1862</v>
      </c>
      <c r="B1865" s="1004" t="s">
        <v>23709</v>
      </c>
    </row>
    <row r="1866" spans="1:2">
      <c r="A1866" s="1004">
        <v>1863</v>
      </c>
      <c r="B1866" s="1004" t="s">
        <v>23710</v>
      </c>
    </row>
    <row r="1867" spans="1:2">
      <c r="A1867" s="1004">
        <v>1864</v>
      </c>
      <c r="B1867" s="1004" t="s">
        <v>23711</v>
      </c>
    </row>
    <row r="1868" spans="1:2">
      <c r="A1868" s="1004">
        <v>1865</v>
      </c>
      <c r="B1868" s="1004" t="s">
        <v>23712</v>
      </c>
    </row>
    <row r="1869" spans="1:2">
      <c r="A1869" s="1004">
        <v>1866</v>
      </c>
      <c r="B1869" s="1004" t="s">
        <v>23713</v>
      </c>
    </row>
    <row r="1870" spans="1:2">
      <c r="A1870" s="1004">
        <v>1867</v>
      </c>
      <c r="B1870" s="1004" t="s">
        <v>23714</v>
      </c>
    </row>
    <row r="1871" spans="1:2">
      <c r="A1871" s="1004">
        <v>1868</v>
      </c>
      <c r="B1871" s="1004" t="s">
        <v>23715</v>
      </c>
    </row>
    <row r="1872" spans="1:2">
      <c r="A1872" s="1004">
        <v>1869</v>
      </c>
      <c r="B1872" s="1004" t="s">
        <v>23716</v>
      </c>
    </row>
    <row r="1873" spans="1:2">
      <c r="A1873" s="1004">
        <v>1870</v>
      </c>
      <c r="B1873" s="1004" t="s">
        <v>23717</v>
      </c>
    </row>
    <row r="1874" spans="1:2">
      <c r="A1874" s="1004">
        <v>1871</v>
      </c>
      <c r="B1874" s="1004" t="s">
        <v>23718</v>
      </c>
    </row>
    <row r="1875" spans="1:2">
      <c r="A1875" s="1004">
        <v>1872</v>
      </c>
      <c r="B1875" s="1004" t="s">
        <v>23719</v>
      </c>
    </row>
    <row r="1876" spans="1:2">
      <c r="A1876" s="1004">
        <v>1873</v>
      </c>
      <c r="B1876" s="1004" t="s">
        <v>23720</v>
      </c>
    </row>
    <row r="1877" spans="1:2">
      <c r="A1877" s="1004">
        <v>1874</v>
      </c>
      <c r="B1877" s="1004" t="s">
        <v>23721</v>
      </c>
    </row>
    <row r="1878" spans="1:2">
      <c r="A1878" s="1004">
        <v>1875</v>
      </c>
      <c r="B1878" s="1004" t="s">
        <v>23722</v>
      </c>
    </row>
    <row r="1879" spans="1:2">
      <c r="A1879" s="1004">
        <v>1876</v>
      </c>
      <c r="B1879" s="1004" t="s">
        <v>23723</v>
      </c>
    </row>
    <row r="1880" spans="1:2">
      <c r="A1880" s="1004">
        <v>1877</v>
      </c>
      <c r="B1880" s="1004" t="s">
        <v>23724</v>
      </c>
    </row>
    <row r="1881" spans="1:2">
      <c r="A1881" s="1004">
        <v>1878</v>
      </c>
      <c r="B1881" s="1004" t="s">
        <v>23725</v>
      </c>
    </row>
    <row r="1882" spans="1:2">
      <c r="A1882" s="1004">
        <v>1879</v>
      </c>
      <c r="B1882" s="1004" t="s">
        <v>23726</v>
      </c>
    </row>
    <row r="1883" spans="1:2">
      <c r="A1883" s="1004">
        <v>1880</v>
      </c>
      <c r="B1883" s="1004" t="s">
        <v>23727</v>
      </c>
    </row>
    <row r="1884" spans="1:2">
      <c r="A1884" s="1004">
        <v>1881</v>
      </c>
      <c r="B1884" s="1004" t="s">
        <v>23728</v>
      </c>
    </row>
    <row r="1885" spans="1:2">
      <c r="A1885" s="1004">
        <v>1882</v>
      </c>
      <c r="B1885" s="1004" t="s">
        <v>23729</v>
      </c>
    </row>
    <row r="1886" spans="1:2">
      <c r="A1886" s="1004">
        <v>1883</v>
      </c>
      <c r="B1886" s="1004" t="s">
        <v>23730</v>
      </c>
    </row>
    <row r="1887" spans="1:2">
      <c r="A1887" s="1004">
        <v>1884</v>
      </c>
      <c r="B1887" s="1004" t="s">
        <v>23731</v>
      </c>
    </row>
    <row r="1888" spans="1:2">
      <c r="A1888" s="1004">
        <v>1885</v>
      </c>
      <c r="B1888" s="1004" t="s">
        <v>23732</v>
      </c>
    </row>
    <row r="1889" spans="1:2">
      <c r="A1889" s="1004">
        <v>1886</v>
      </c>
      <c r="B1889" s="1004" t="s">
        <v>23733</v>
      </c>
    </row>
    <row r="1890" spans="1:2">
      <c r="A1890" s="1004">
        <v>1887</v>
      </c>
      <c r="B1890" s="1004" t="s">
        <v>23734</v>
      </c>
    </row>
    <row r="1891" spans="1:2">
      <c r="A1891" s="1004">
        <v>1888</v>
      </c>
      <c r="B1891" s="1004" t="s">
        <v>23735</v>
      </c>
    </row>
    <row r="1892" spans="1:2">
      <c r="A1892" s="1004">
        <v>1889</v>
      </c>
      <c r="B1892" s="1004" t="s">
        <v>23736</v>
      </c>
    </row>
    <row r="1893" spans="1:2">
      <c r="A1893" s="1004">
        <v>1890</v>
      </c>
      <c r="B1893" s="1004" t="s">
        <v>23737</v>
      </c>
    </row>
    <row r="1894" spans="1:2">
      <c r="A1894" s="1004">
        <v>1891</v>
      </c>
      <c r="B1894" s="1004" t="s">
        <v>23738</v>
      </c>
    </row>
    <row r="1895" spans="1:2">
      <c r="A1895" s="1004">
        <v>1892</v>
      </c>
      <c r="B1895" s="1004" t="s">
        <v>23739</v>
      </c>
    </row>
    <row r="1896" spans="1:2">
      <c r="A1896" s="1004">
        <v>1893</v>
      </c>
      <c r="B1896" s="1004" t="s">
        <v>23740</v>
      </c>
    </row>
    <row r="1897" spans="1:2">
      <c r="A1897" s="1004">
        <v>1894</v>
      </c>
      <c r="B1897" s="1004" t="s">
        <v>23741</v>
      </c>
    </row>
    <row r="1898" spans="1:2">
      <c r="A1898" s="1004">
        <v>1895</v>
      </c>
      <c r="B1898" s="1004" t="s">
        <v>23742</v>
      </c>
    </row>
    <row r="1899" spans="1:2">
      <c r="A1899" s="1004">
        <v>1896</v>
      </c>
      <c r="B1899" s="1004" t="s">
        <v>23743</v>
      </c>
    </row>
    <row r="1900" spans="1:2">
      <c r="A1900" s="1004">
        <v>1897</v>
      </c>
      <c r="B1900" s="1004" t="s">
        <v>23744</v>
      </c>
    </row>
    <row r="1901" spans="1:2">
      <c r="A1901" s="1004">
        <v>1898</v>
      </c>
      <c r="B1901" s="1004" t="s">
        <v>23745</v>
      </c>
    </row>
    <row r="1902" spans="1:2">
      <c r="A1902" s="1004">
        <v>1899</v>
      </c>
      <c r="B1902" s="1004" t="s">
        <v>23746</v>
      </c>
    </row>
    <row r="1903" spans="1:2">
      <c r="A1903" s="1004">
        <v>1900</v>
      </c>
      <c r="B1903" s="1004" t="s">
        <v>23747</v>
      </c>
    </row>
    <row r="1904" spans="1:2">
      <c r="A1904" s="1004">
        <v>1901</v>
      </c>
      <c r="B1904" s="1004" t="s">
        <v>23748</v>
      </c>
    </row>
    <row r="1905" spans="1:2">
      <c r="A1905" s="1004">
        <v>1902</v>
      </c>
      <c r="B1905" s="1004" t="s">
        <v>23749</v>
      </c>
    </row>
    <row r="1906" spans="1:2">
      <c r="A1906" s="1004">
        <v>1903</v>
      </c>
      <c r="B1906" s="1004" t="s">
        <v>23750</v>
      </c>
    </row>
    <row r="1907" spans="1:2">
      <c r="A1907" s="1004">
        <v>1904</v>
      </c>
      <c r="B1907" s="1004" t="s">
        <v>23751</v>
      </c>
    </row>
    <row r="1908" spans="1:2">
      <c r="A1908" s="1004">
        <v>1905</v>
      </c>
      <c r="B1908" s="1004" t="s">
        <v>23752</v>
      </c>
    </row>
    <row r="1909" spans="1:2">
      <c r="A1909" s="1004">
        <v>1906</v>
      </c>
      <c r="B1909" s="1004" t="s">
        <v>23753</v>
      </c>
    </row>
    <row r="1910" spans="1:2">
      <c r="A1910" s="1004">
        <v>1907</v>
      </c>
      <c r="B1910" s="1004" t="s">
        <v>23754</v>
      </c>
    </row>
    <row r="1911" spans="1:2">
      <c r="A1911" s="1004">
        <v>1908</v>
      </c>
      <c r="B1911" s="1004" t="s">
        <v>23755</v>
      </c>
    </row>
    <row r="1912" spans="1:2">
      <c r="A1912" s="1004">
        <v>1909</v>
      </c>
      <c r="B1912" s="1004" t="s">
        <v>23756</v>
      </c>
    </row>
    <row r="1913" spans="1:2">
      <c r="A1913" s="1004">
        <v>1910</v>
      </c>
      <c r="B1913" s="1004" t="s">
        <v>23757</v>
      </c>
    </row>
    <row r="1914" spans="1:2">
      <c r="A1914" s="1004">
        <v>1911</v>
      </c>
      <c r="B1914" s="1004" t="s">
        <v>23758</v>
      </c>
    </row>
    <row r="1915" spans="1:2">
      <c r="A1915" s="1004">
        <v>1912</v>
      </c>
      <c r="B1915" s="1004" t="s">
        <v>23759</v>
      </c>
    </row>
    <row r="1916" spans="1:2">
      <c r="A1916" s="1004">
        <v>1913</v>
      </c>
      <c r="B1916" s="1004" t="s">
        <v>23760</v>
      </c>
    </row>
    <row r="1917" spans="1:2">
      <c r="A1917" s="1004">
        <v>1914</v>
      </c>
      <c r="B1917" s="1004" t="s">
        <v>23761</v>
      </c>
    </row>
    <row r="1918" spans="1:2">
      <c r="A1918" s="1004">
        <v>1915</v>
      </c>
      <c r="B1918" s="1004" t="s">
        <v>23762</v>
      </c>
    </row>
    <row r="1919" spans="1:2">
      <c r="A1919" s="1004">
        <v>1916</v>
      </c>
      <c r="B1919" s="1004" t="s">
        <v>23763</v>
      </c>
    </row>
    <row r="1920" spans="1:2">
      <c r="A1920" s="1004">
        <v>1917</v>
      </c>
      <c r="B1920" s="1004" t="s">
        <v>23764</v>
      </c>
    </row>
    <row r="1921" spans="1:2">
      <c r="A1921" s="1004">
        <v>1918</v>
      </c>
      <c r="B1921" s="1004" t="s">
        <v>23765</v>
      </c>
    </row>
    <row r="1922" spans="1:2">
      <c r="A1922" s="1004">
        <v>1919</v>
      </c>
      <c r="B1922" s="1004" t="s">
        <v>23766</v>
      </c>
    </row>
    <row r="1923" spans="1:2">
      <c r="A1923" s="1004">
        <v>1920</v>
      </c>
      <c r="B1923" s="1004" t="s">
        <v>23767</v>
      </c>
    </row>
    <row r="1924" spans="1:2">
      <c r="A1924" s="1004">
        <v>1921</v>
      </c>
      <c r="B1924" s="1004" t="s">
        <v>23768</v>
      </c>
    </row>
    <row r="1925" spans="1:2">
      <c r="A1925" s="1004">
        <v>1922</v>
      </c>
      <c r="B1925" s="1004" t="s">
        <v>23769</v>
      </c>
    </row>
    <row r="1926" spans="1:2">
      <c r="A1926" s="1004">
        <v>1923</v>
      </c>
      <c r="B1926" s="1004" t="s">
        <v>23770</v>
      </c>
    </row>
    <row r="1927" spans="1:2">
      <c r="A1927" s="1004">
        <v>1924</v>
      </c>
      <c r="B1927" s="1004" t="s">
        <v>23771</v>
      </c>
    </row>
    <row r="1928" spans="1:2">
      <c r="A1928" s="1004">
        <v>1925</v>
      </c>
      <c r="B1928" s="1004" t="s">
        <v>23772</v>
      </c>
    </row>
    <row r="1929" spans="1:2">
      <c r="A1929" s="1004">
        <v>1926</v>
      </c>
      <c r="B1929" s="1004" t="s">
        <v>23773</v>
      </c>
    </row>
    <row r="1930" spans="1:2">
      <c r="A1930" s="1004">
        <v>1927</v>
      </c>
      <c r="B1930" s="1004" t="s">
        <v>23774</v>
      </c>
    </row>
    <row r="1931" spans="1:2">
      <c r="A1931" s="1004">
        <v>1928</v>
      </c>
      <c r="B1931" s="1004" t="s">
        <v>23775</v>
      </c>
    </row>
    <row r="1932" spans="1:2">
      <c r="A1932" s="1004">
        <v>1929</v>
      </c>
      <c r="B1932" s="1004" t="s">
        <v>23776</v>
      </c>
    </row>
    <row r="1933" spans="1:2">
      <c r="A1933" s="1004">
        <v>1930</v>
      </c>
      <c r="B1933" s="1004" t="s">
        <v>23777</v>
      </c>
    </row>
    <row r="1934" spans="1:2">
      <c r="A1934" s="1004">
        <v>1931</v>
      </c>
      <c r="B1934" s="1004" t="s">
        <v>23778</v>
      </c>
    </row>
    <row r="1935" spans="1:2">
      <c r="A1935" s="1004">
        <v>1932</v>
      </c>
      <c r="B1935" s="1004" t="s">
        <v>23779</v>
      </c>
    </row>
    <row r="1936" spans="1:2">
      <c r="A1936" s="1004">
        <v>1933</v>
      </c>
      <c r="B1936" s="1004" t="s">
        <v>23780</v>
      </c>
    </row>
    <row r="1937" spans="1:2">
      <c r="A1937" s="1004">
        <v>1934</v>
      </c>
      <c r="B1937" s="1004" t="s">
        <v>23781</v>
      </c>
    </row>
    <row r="1938" spans="1:2">
      <c r="A1938" s="1004">
        <v>1935</v>
      </c>
      <c r="B1938" s="1004" t="s">
        <v>23782</v>
      </c>
    </row>
    <row r="1939" spans="1:2">
      <c r="A1939" s="1004">
        <v>1936</v>
      </c>
      <c r="B1939" s="1004" t="s">
        <v>23783</v>
      </c>
    </row>
    <row r="1940" spans="1:2">
      <c r="A1940" s="1004">
        <v>1937</v>
      </c>
      <c r="B1940" s="1004" t="s">
        <v>23784</v>
      </c>
    </row>
    <row r="1941" spans="1:2">
      <c r="A1941" s="1004">
        <v>1938</v>
      </c>
      <c r="B1941" s="1004" t="s">
        <v>23785</v>
      </c>
    </row>
    <row r="1942" spans="1:2">
      <c r="A1942" s="1004">
        <v>1939</v>
      </c>
      <c r="B1942" s="1004" t="s">
        <v>23786</v>
      </c>
    </row>
    <row r="1943" spans="1:2">
      <c r="A1943" s="1004">
        <v>1940</v>
      </c>
      <c r="B1943" s="1004" t="s">
        <v>23787</v>
      </c>
    </row>
    <row r="1944" spans="1:2">
      <c r="A1944" s="1004">
        <v>1941</v>
      </c>
      <c r="B1944" s="1004" t="s">
        <v>23788</v>
      </c>
    </row>
    <row r="1945" spans="1:2">
      <c r="A1945" s="1004">
        <v>1942</v>
      </c>
      <c r="B1945" s="1004" t="s">
        <v>23789</v>
      </c>
    </row>
    <row r="1946" spans="1:2">
      <c r="A1946" s="1004">
        <v>1943</v>
      </c>
      <c r="B1946" s="1004" t="s">
        <v>23790</v>
      </c>
    </row>
    <row r="1947" spans="1:2">
      <c r="A1947" s="1004">
        <v>1944</v>
      </c>
      <c r="B1947" s="1004" t="s">
        <v>23791</v>
      </c>
    </row>
    <row r="1948" spans="1:2">
      <c r="A1948" s="1004">
        <v>1945</v>
      </c>
      <c r="B1948" s="1004" t="s">
        <v>23792</v>
      </c>
    </row>
    <row r="1949" spans="1:2">
      <c r="A1949" s="1004">
        <v>1946</v>
      </c>
      <c r="B1949" s="1004" t="s">
        <v>23793</v>
      </c>
    </row>
    <row r="1950" spans="1:2">
      <c r="A1950" s="1004">
        <v>1947</v>
      </c>
      <c r="B1950" s="1004" t="s">
        <v>23794</v>
      </c>
    </row>
    <row r="1951" spans="1:2">
      <c r="A1951" s="1004">
        <v>1948</v>
      </c>
      <c r="B1951" s="1004" t="s">
        <v>23795</v>
      </c>
    </row>
    <row r="1952" spans="1:2">
      <c r="A1952" s="1004">
        <v>1949</v>
      </c>
      <c r="B1952" s="1004" t="s">
        <v>23796</v>
      </c>
    </row>
    <row r="1953" spans="1:2">
      <c r="A1953" s="1004">
        <v>1950</v>
      </c>
      <c r="B1953" s="1004" t="s">
        <v>23797</v>
      </c>
    </row>
    <row r="1954" spans="1:2">
      <c r="A1954" s="1004">
        <v>1951</v>
      </c>
      <c r="B1954" s="1004" t="s">
        <v>23798</v>
      </c>
    </row>
    <row r="1955" spans="1:2">
      <c r="A1955" s="1004">
        <v>1952</v>
      </c>
      <c r="B1955" s="1004" t="s">
        <v>23799</v>
      </c>
    </row>
    <row r="1956" spans="1:2">
      <c r="A1956" s="1004">
        <v>1953</v>
      </c>
      <c r="B1956" s="1004" t="s">
        <v>23800</v>
      </c>
    </row>
    <row r="1957" spans="1:2">
      <c r="A1957" s="1004">
        <v>1954</v>
      </c>
      <c r="B1957" s="1004" t="s">
        <v>23801</v>
      </c>
    </row>
    <row r="1958" spans="1:2">
      <c r="A1958" s="1004">
        <v>1955</v>
      </c>
      <c r="B1958" s="1004" t="s">
        <v>23802</v>
      </c>
    </row>
    <row r="1959" spans="1:2">
      <c r="A1959" s="1004">
        <v>1956</v>
      </c>
      <c r="B1959" s="1004" t="s">
        <v>23803</v>
      </c>
    </row>
    <row r="1960" spans="1:2">
      <c r="A1960" s="1004">
        <v>1957</v>
      </c>
      <c r="B1960" s="1004" t="s">
        <v>23804</v>
      </c>
    </row>
    <row r="1961" spans="1:2">
      <c r="A1961" s="1004">
        <v>1958</v>
      </c>
      <c r="B1961" s="1004" t="s">
        <v>23805</v>
      </c>
    </row>
    <row r="1962" spans="1:2">
      <c r="A1962" s="1004">
        <v>1959</v>
      </c>
      <c r="B1962" s="1004" t="s">
        <v>23806</v>
      </c>
    </row>
    <row r="1963" spans="1:2">
      <c r="A1963" s="1004">
        <v>1960</v>
      </c>
      <c r="B1963" s="1004" t="s">
        <v>23807</v>
      </c>
    </row>
    <row r="1964" spans="1:2">
      <c r="A1964" s="1004">
        <v>1961</v>
      </c>
      <c r="B1964" s="1004" t="s">
        <v>23808</v>
      </c>
    </row>
    <row r="1965" spans="1:2">
      <c r="A1965" s="1004">
        <v>1962</v>
      </c>
      <c r="B1965" s="1004" t="s">
        <v>23809</v>
      </c>
    </row>
    <row r="1966" spans="1:2">
      <c r="A1966" s="1004">
        <v>1963</v>
      </c>
      <c r="B1966" s="1004" t="s">
        <v>23810</v>
      </c>
    </row>
    <row r="1967" spans="1:2">
      <c r="A1967" s="1004">
        <v>1964</v>
      </c>
      <c r="B1967" s="1004" t="s">
        <v>23811</v>
      </c>
    </row>
    <row r="1968" spans="1:2">
      <c r="A1968" s="1004">
        <v>1965</v>
      </c>
      <c r="B1968" s="1004" t="s">
        <v>23812</v>
      </c>
    </row>
    <row r="1969" spans="1:2">
      <c r="A1969" s="1004">
        <v>1966</v>
      </c>
      <c r="B1969" s="1004" t="s">
        <v>23813</v>
      </c>
    </row>
    <row r="1970" spans="1:2">
      <c r="A1970" s="1004">
        <v>1967</v>
      </c>
      <c r="B1970" s="1004" t="s">
        <v>23814</v>
      </c>
    </row>
    <row r="1971" spans="1:2">
      <c r="A1971" s="1004">
        <v>1968</v>
      </c>
      <c r="B1971" s="1004" t="s">
        <v>23815</v>
      </c>
    </row>
    <row r="1972" spans="1:2">
      <c r="A1972" s="1004">
        <v>1969</v>
      </c>
      <c r="B1972" s="1004" t="s">
        <v>23816</v>
      </c>
    </row>
    <row r="1973" spans="1:2">
      <c r="A1973" s="1004">
        <v>1970</v>
      </c>
      <c r="B1973" s="1004" t="s">
        <v>23817</v>
      </c>
    </row>
    <row r="1974" spans="1:2">
      <c r="A1974" s="1004">
        <v>1971</v>
      </c>
      <c r="B1974" s="1004" t="s">
        <v>23818</v>
      </c>
    </row>
    <row r="1975" spans="1:2">
      <c r="A1975" s="1004">
        <v>1972</v>
      </c>
      <c r="B1975" s="1004" t="s">
        <v>23819</v>
      </c>
    </row>
    <row r="1976" spans="1:2">
      <c r="A1976" s="1004">
        <v>1973</v>
      </c>
      <c r="B1976" s="1004" t="s">
        <v>23820</v>
      </c>
    </row>
    <row r="1977" spans="1:2">
      <c r="A1977" s="1004">
        <v>1974</v>
      </c>
      <c r="B1977" s="1004" t="s">
        <v>23821</v>
      </c>
    </row>
    <row r="1978" spans="1:2">
      <c r="A1978" s="1004">
        <v>1975</v>
      </c>
      <c r="B1978" s="1004" t="s">
        <v>23822</v>
      </c>
    </row>
    <row r="1979" spans="1:2">
      <c r="A1979" s="1004">
        <v>1976</v>
      </c>
      <c r="B1979" s="1004" t="s">
        <v>23823</v>
      </c>
    </row>
    <row r="1980" spans="1:2">
      <c r="A1980" s="1004">
        <v>1977</v>
      </c>
      <c r="B1980" s="1004" t="s">
        <v>23824</v>
      </c>
    </row>
    <row r="1981" spans="1:2">
      <c r="A1981" s="1004">
        <v>1978</v>
      </c>
      <c r="B1981" s="1004" t="s">
        <v>23825</v>
      </c>
    </row>
    <row r="1982" spans="1:2">
      <c r="A1982" s="1004">
        <v>1979</v>
      </c>
      <c r="B1982" s="1004" t="s">
        <v>23826</v>
      </c>
    </row>
    <row r="1983" spans="1:2">
      <c r="A1983" s="1004">
        <v>1980</v>
      </c>
      <c r="B1983" s="1004" t="s">
        <v>23827</v>
      </c>
    </row>
    <row r="1984" spans="1:2">
      <c r="A1984" s="1004">
        <v>1981</v>
      </c>
      <c r="B1984" s="1004" t="s">
        <v>23828</v>
      </c>
    </row>
    <row r="1985" spans="1:2">
      <c r="A1985" s="1004">
        <v>1982</v>
      </c>
      <c r="B1985" s="1004" t="s">
        <v>23829</v>
      </c>
    </row>
    <row r="1986" spans="1:2">
      <c r="A1986" s="1004">
        <v>1983</v>
      </c>
      <c r="B1986" s="1004" t="s">
        <v>23830</v>
      </c>
    </row>
    <row r="1987" spans="1:2">
      <c r="A1987" s="1004">
        <v>1984</v>
      </c>
      <c r="B1987" s="1004" t="s">
        <v>23831</v>
      </c>
    </row>
    <row r="1988" spans="1:2">
      <c r="A1988" s="1004">
        <v>1985</v>
      </c>
      <c r="B1988" s="1004" t="s">
        <v>23832</v>
      </c>
    </row>
    <row r="1989" spans="1:2">
      <c r="A1989" s="1004">
        <v>1986</v>
      </c>
      <c r="B1989" s="1004" t="s">
        <v>23833</v>
      </c>
    </row>
    <row r="1990" spans="1:2">
      <c r="A1990" s="1004">
        <v>1987</v>
      </c>
      <c r="B1990" s="1004" t="s">
        <v>23834</v>
      </c>
    </row>
    <row r="1991" spans="1:2">
      <c r="A1991" s="1004">
        <v>1988</v>
      </c>
      <c r="B1991" s="1004" t="s">
        <v>23835</v>
      </c>
    </row>
    <row r="1992" spans="1:2">
      <c r="A1992" s="1004">
        <v>1989</v>
      </c>
      <c r="B1992" s="1004" t="s">
        <v>23836</v>
      </c>
    </row>
    <row r="1993" spans="1:2">
      <c r="A1993" s="1004">
        <v>1990</v>
      </c>
      <c r="B1993" s="1004" t="s">
        <v>23837</v>
      </c>
    </row>
    <row r="1994" spans="1:2">
      <c r="A1994" s="1004">
        <v>1991</v>
      </c>
      <c r="B1994" s="1004" t="s">
        <v>23838</v>
      </c>
    </row>
    <row r="1995" spans="1:2">
      <c r="A1995" s="1004">
        <v>1992</v>
      </c>
      <c r="B1995" s="1004" t="s">
        <v>23839</v>
      </c>
    </row>
    <row r="1996" spans="1:2">
      <c r="A1996" s="1004">
        <v>1993</v>
      </c>
      <c r="B1996" s="1004" t="s">
        <v>23840</v>
      </c>
    </row>
    <row r="1997" spans="1:2">
      <c r="A1997" s="1004">
        <v>1994</v>
      </c>
      <c r="B1997" s="1004" t="s">
        <v>23841</v>
      </c>
    </row>
    <row r="1998" spans="1:2">
      <c r="A1998" s="1004">
        <v>1995</v>
      </c>
      <c r="B1998" s="1004" t="s">
        <v>23842</v>
      </c>
    </row>
    <row r="1999" spans="1:2">
      <c r="A1999" s="1004">
        <v>1996</v>
      </c>
      <c r="B1999" s="1004" t="s">
        <v>23843</v>
      </c>
    </row>
    <row r="2000" spans="1:2">
      <c r="A2000" s="1004">
        <v>1997</v>
      </c>
      <c r="B2000" s="1004" t="s">
        <v>23844</v>
      </c>
    </row>
    <row r="2001" spans="1:2">
      <c r="A2001" s="1004">
        <v>1998</v>
      </c>
      <c r="B2001" s="1004" t="s">
        <v>23845</v>
      </c>
    </row>
    <row r="2002" spans="1:2">
      <c r="A2002" s="1004">
        <v>1999</v>
      </c>
      <c r="B2002" s="1004" t="s">
        <v>23846</v>
      </c>
    </row>
    <row r="2003" spans="1:2">
      <c r="A2003" s="1004">
        <v>2000</v>
      </c>
      <c r="B2003" s="1004" t="s">
        <v>23847</v>
      </c>
    </row>
    <row r="2004" spans="1:2">
      <c r="A2004" s="1004">
        <v>2001</v>
      </c>
      <c r="B2004" s="1004" t="s">
        <v>23848</v>
      </c>
    </row>
    <row r="2005" spans="1:2">
      <c r="A2005" s="1004">
        <v>2002</v>
      </c>
      <c r="B2005" s="1004" t="s">
        <v>23849</v>
      </c>
    </row>
    <row r="2006" spans="1:2">
      <c r="A2006" s="1004">
        <v>2003</v>
      </c>
      <c r="B2006" s="1004" t="s">
        <v>23850</v>
      </c>
    </row>
    <row r="2007" spans="1:2">
      <c r="A2007" s="1004">
        <v>2004</v>
      </c>
      <c r="B2007" s="1004" t="s">
        <v>23851</v>
      </c>
    </row>
    <row r="2008" spans="1:2">
      <c r="A2008" s="1004">
        <v>2005</v>
      </c>
      <c r="B2008" s="1004" t="s">
        <v>23852</v>
      </c>
    </row>
    <row r="2009" spans="1:2">
      <c r="A2009" s="1004">
        <v>2006</v>
      </c>
      <c r="B2009" s="1004" t="s">
        <v>23853</v>
      </c>
    </row>
    <row r="2010" spans="1:2">
      <c r="A2010" s="1004">
        <v>2007</v>
      </c>
      <c r="B2010" s="1004" t="s">
        <v>23854</v>
      </c>
    </row>
    <row r="2011" spans="1:2">
      <c r="A2011" s="1004">
        <v>2008</v>
      </c>
      <c r="B2011" s="1004" t="s">
        <v>23855</v>
      </c>
    </row>
    <row r="2012" spans="1:2">
      <c r="A2012" s="1004">
        <v>2009</v>
      </c>
      <c r="B2012" s="1004" t="s">
        <v>23856</v>
      </c>
    </row>
    <row r="2013" spans="1:2">
      <c r="A2013" s="1004">
        <v>2010</v>
      </c>
      <c r="B2013" s="1004" t="s">
        <v>23857</v>
      </c>
    </row>
    <row r="2014" spans="1:2">
      <c r="A2014" s="1004">
        <v>2011</v>
      </c>
      <c r="B2014" s="1004" t="s">
        <v>23858</v>
      </c>
    </row>
    <row r="2015" spans="1:2">
      <c r="A2015" s="1004">
        <v>2012</v>
      </c>
      <c r="B2015" s="1004" t="s">
        <v>23859</v>
      </c>
    </row>
    <row r="2016" spans="1:2">
      <c r="A2016" s="1004">
        <v>2013</v>
      </c>
      <c r="B2016" s="1004" t="s">
        <v>23860</v>
      </c>
    </row>
    <row r="2017" spans="1:2">
      <c r="A2017" s="1004">
        <v>2014</v>
      </c>
      <c r="B2017" s="1004" t="s">
        <v>23861</v>
      </c>
    </row>
    <row r="2018" spans="1:2">
      <c r="A2018" s="1004">
        <v>2015</v>
      </c>
      <c r="B2018" s="1004" t="s">
        <v>23862</v>
      </c>
    </row>
    <row r="2019" spans="1:2">
      <c r="A2019" s="1004">
        <v>2016</v>
      </c>
      <c r="B2019" s="1004" t="s">
        <v>23863</v>
      </c>
    </row>
    <row r="2020" spans="1:2">
      <c r="A2020" s="1004">
        <v>2017</v>
      </c>
      <c r="B2020" s="1004" t="s">
        <v>23864</v>
      </c>
    </row>
    <row r="2021" spans="1:2">
      <c r="A2021" s="1004">
        <v>2018</v>
      </c>
      <c r="B2021" s="1004" t="s">
        <v>23865</v>
      </c>
    </row>
    <row r="2022" spans="1:2">
      <c r="A2022" s="1004">
        <v>2019</v>
      </c>
      <c r="B2022" s="1004" t="s">
        <v>23866</v>
      </c>
    </row>
    <row r="2023" spans="1:2">
      <c r="A2023" s="1004">
        <v>2020</v>
      </c>
      <c r="B2023" s="1004" t="s">
        <v>23867</v>
      </c>
    </row>
    <row r="2024" spans="1:2">
      <c r="A2024" s="1004">
        <v>2021</v>
      </c>
      <c r="B2024" s="1004" t="s">
        <v>23868</v>
      </c>
    </row>
    <row r="2025" spans="1:2">
      <c r="A2025" s="1004">
        <v>2022</v>
      </c>
      <c r="B2025" s="1004" t="s">
        <v>23869</v>
      </c>
    </row>
    <row r="2026" spans="1:2">
      <c r="A2026" s="1004">
        <v>2023</v>
      </c>
      <c r="B2026" s="1004" t="s">
        <v>23870</v>
      </c>
    </row>
    <row r="2027" spans="1:2">
      <c r="A2027" s="1004">
        <v>2024</v>
      </c>
      <c r="B2027" s="1004" t="s">
        <v>23871</v>
      </c>
    </row>
    <row r="2028" spans="1:2">
      <c r="A2028" s="1004">
        <v>2025</v>
      </c>
      <c r="B2028" s="1004" t="s">
        <v>23872</v>
      </c>
    </row>
    <row r="2029" spans="1:2">
      <c r="A2029" s="1004">
        <v>2026</v>
      </c>
      <c r="B2029" s="1004" t="s">
        <v>23873</v>
      </c>
    </row>
    <row r="2030" spans="1:2">
      <c r="A2030" s="1004">
        <v>2027</v>
      </c>
      <c r="B2030" s="1004" t="s">
        <v>23874</v>
      </c>
    </row>
    <row r="2031" spans="1:2">
      <c r="A2031" s="1004">
        <v>2028</v>
      </c>
      <c r="B2031" s="1004" t="s">
        <v>23875</v>
      </c>
    </row>
    <row r="2032" spans="1:2">
      <c r="A2032" s="1004">
        <v>2029</v>
      </c>
      <c r="B2032" s="1004" t="s">
        <v>10687</v>
      </c>
    </row>
    <row r="2033" spans="1:2">
      <c r="A2033" s="1004">
        <v>2030</v>
      </c>
      <c r="B2033" s="1004" t="s">
        <v>23876</v>
      </c>
    </row>
    <row r="2034" spans="1:2">
      <c r="A2034" s="1004">
        <v>2031</v>
      </c>
      <c r="B2034" s="1004" t="s">
        <v>23877</v>
      </c>
    </row>
    <row r="2035" spans="1:2">
      <c r="A2035" s="1004">
        <v>2032</v>
      </c>
      <c r="B2035" s="1004" t="s">
        <v>23878</v>
      </c>
    </row>
    <row r="2036" spans="1:2">
      <c r="A2036" s="1004">
        <v>2033</v>
      </c>
      <c r="B2036" s="1004" t="s">
        <v>23879</v>
      </c>
    </row>
    <row r="2037" spans="1:2">
      <c r="A2037" s="1004">
        <v>2034</v>
      </c>
      <c r="B2037" s="1004" t="s">
        <v>10169</v>
      </c>
    </row>
    <row r="2038" spans="1:2">
      <c r="A2038" s="1004">
        <v>2035</v>
      </c>
      <c r="B2038" s="1004" t="s">
        <v>23880</v>
      </c>
    </row>
    <row r="2039" spans="1:2">
      <c r="A2039" s="1004">
        <v>2036</v>
      </c>
      <c r="B2039" s="1004" t="s">
        <v>23881</v>
      </c>
    </row>
    <row r="2040" spans="1:2">
      <c r="A2040" s="1004">
        <v>2037</v>
      </c>
      <c r="B2040" s="1004" t="s">
        <v>23882</v>
      </c>
    </row>
    <row r="2041" spans="1:2">
      <c r="A2041" s="1004">
        <v>2038</v>
      </c>
      <c r="B2041" s="1004" t="s">
        <v>23883</v>
      </c>
    </row>
    <row r="2042" spans="1:2">
      <c r="A2042" s="1004">
        <v>2039</v>
      </c>
      <c r="B2042" s="1004" t="s">
        <v>18725</v>
      </c>
    </row>
    <row r="2043" spans="1:2">
      <c r="A2043" s="1004">
        <v>2040</v>
      </c>
      <c r="B2043" s="1004" t="s">
        <v>23884</v>
      </c>
    </row>
    <row r="2044" spans="1:2">
      <c r="A2044" s="1004">
        <v>2041</v>
      </c>
      <c r="B2044" s="1004" t="s">
        <v>23885</v>
      </c>
    </row>
    <row r="2045" spans="1:2">
      <c r="A2045" s="1004">
        <v>2042</v>
      </c>
      <c r="B2045" s="1004" t="s">
        <v>23886</v>
      </c>
    </row>
    <row r="2046" spans="1:2">
      <c r="A2046" s="1004">
        <v>2043</v>
      </c>
      <c r="B2046" s="1004" t="s">
        <v>23887</v>
      </c>
    </row>
    <row r="2047" spans="1:2">
      <c r="A2047" s="1004">
        <v>2044</v>
      </c>
      <c r="B2047" s="1004" t="s">
        <v>23888</v>
      </c>
    </row>
    <row r="2048" spans="1:2">
      <c r="A2048" s="1004">
        <v>2045</v>
      </c>
      <c r="B2048" s="1004" t="s">
        <v>23889</v>
      </c>
    </row>
    <row r="2049" spans="1:2">
      <c r="A2049" s="1004">
        <v>2046</v>
      </c>
      <c r="B2049" s="1004" t="s">
        <v>23890</v>
      </c>
    </row>
    <row r="2050" spans="1:2">
      <c r="A2050" s="1004">
        <v>2047</v>
      </c>
      <c r="B2050" s="1004" t="s">
        <v>23891</v>
      </c>
    </row>
    <row r="2051" spans="1:2">
      <c r="A2051" s="1004">
        <v>2048</v>
      </c>
      <c r="B2051" s="1004" t="s">
        <v>23892</v>
      </c>
    </row>
    <row r="2052" spans="1:2">
      <c r="A2052" s="1004">
        <v>2049</v>
      </c>
      <c r="B2052" s="1004" t="s">
        <v>23893</v>
      </c>
    </row>
    <row r="2053" spans="1:2">
      <c r="A2053" s="1004">
        <v>2050</v>
      </c>
      <c r="B2053" s="1004" t="s">
        <v>23894</v>
      </c>
    </row>
    <row r="2054" spans="1:2">
      <c r="A2054" s="1004">
        <v>2051</v>
      </c>
      <c r="B2054" s="1004" t="s">
        <v>23895</v>
      </c>
    </row>
    <row r="2055" spans="1:2">
      <c r="A2055" s="1004">
        <v>2052</v>
      </c>
      <c r="B2055" s="1004" t="s">
        <v>23896</v>
      </c>
    </row>
    <row r="2056" spans="1:2">
      <c r="A2056" s="1004">
        <v>2053</v>
      </c>
      <c r="B2056" s="1004" t="s">
        <v>23897</v>
      </c>
    </row>
    <row r="2057" spans="1:2">
      <c r="A2057" s="1004">
        <v>2054</v>
      </c>
      <c r="B2057" s="1004" t="s">
        <v>23898</v>
      </c>
    </row>
    <row r="2058" spans="1:2">
      <c r="A2058" s="1004">
        <v>2055</v>
      </c>
      <c r="B2058" s="1004" t="s">
        <v>23899</v>
      </c>
    </row>
    <row r="2059" spans="1:2">
      <c r="A2059" s="1004">
        <v>2056</v>
      </c>
      <c r="B2059" s="1004" t="s">
        <v>23900</v>
      </c>
    </row>
    <row r="2060" spans="1:2">
      <c r="A2060" s="1004">
        <v>2057</v>
      </c>
      <c r="B2060" s="1004" t="s">
        <v>23901</v>
      </c>
    </row>
    <row r="2061" spans="1:2">
      <c r="A2061" s="1004">
        <v>2058</v>
      </c>
      <c r="B2061" s="1004" t="s">
        <v>23902</v>
      </c>
    </row>
    <row r="2062" spans="1:2">
      <c r="A2062" s="1004">
        <v>2059</v>
      </c>
      <c r="B2062" s="1004" t="s">
        <v>23903</v>
      </c>
    </row>
    <row r="2063" spans="1:2">
      <c r="A2063" s="1004">
        <v>2060</v>
      </c>
      <c r="B2063" s="1004" t="s">
        <v>23904</v>
      </c>
    </row>
    <row r="2064" spans="1:2">
      <c r="A2064" s="1004">
        <v>2061</v>
      </c>
      <c r="B2064" s="1004" t="s">
        <v>23905</v>
      </c>
    </row>
    <row r="2065" spans="1:2">
      <c r="A2065" s="1004">
        <v>2062</v>
      </c>
      <c r="B2065" s="1004" t="s">
        <v>23906</v>
      </c>
    </row>
    <row r="2066" spans="1:2">
      <c r="A2066" s="1004">
        <v>2063</v>
      </c>
      <c r="B2066" s="1004" t="s">
        <v>23907</v>
      </c>
    </row>
    <row r="2067" spans="1:2">
      <c r="A2067" s="1004">
        <v>2064</v>
      </c>
      <c r="B2067" s="1004" t="s">
        <v>23908</v>
      </c>
    </row>
    <row r="2068" spans="1:2">
      <c r="A2068" s="1004">
        <v>2065</v>
      </c>
      <c r="B2068" s="1004" t="s">
        <v>23909</v>
      </c>
    </row>
    <row r="2069" spans="1:2">
      <c r="A2069" s="1004">
        <v>2066</v>
      </c>
      <c r="B2069" s="1004" t="s">
        <v>23910</v>
      </c>
    </row>
    <row r="2070" spans="1:2">
      <c r="A2070" s="1004">
        <v>2067</v>
      </c>
      <c r="B2070" s="1004" t="s">
        <v>23911</v>
      </c>
    </row>
    <row r="2071" spans="1:2">
      <c r="A2071" s="1004">
        <v>2068</v>
      </c>
      <c r="B2071" s="1004" t="s">
        <v>23912</v>
      </c>
    </row>
    <row r="2072" spans="1:2">
      <c r="A2072" s="1004">
        <v>2069</v>
      </c>
      <c r="B2072" s="1004" t="s">
        <v>23913</v>
      </c>
    </row>
    <row r="2073" spans="1:2">
      <c r="A2073" s="1004">
        <v>2070</v>
      </c>
      <c r="B2073" s="1004" t="s">
        <v>23914</v>
      </c>
    </row>
    <row r="2074" spans="1:2">
      <c r="A2074" s="1004">
        <v>2071</v>
      </c>
      <c r="B2074" s="1004" t="s">
        <v>23915</v>
      </c>
    </row>
    <row r="2075" spans="1:2">
      <c r="A2075" s="1004">
        <v>2072</v>
      </c>
      <c r="B2075" s="1004" t="s">
        <v>23916</v>
      </c>
    </row>
    <row r="2076" spans="1:2">
      <c r="A2076" s="1004">
        <v>2073</v>
      </c>
      <c r="B2076" s="1004" t="s">
        <v>23917</v>
      </c>
    </row>
    <row r="2077" spans="1:2">
      <c r="A2077" s="1004">
        <v>2074</v>
      </c>
      <c r="B2077" s="1004" t="s">
        <v>23918</v>
      </c>
    </row>
    <row r="2078" spans="1:2">
      <c r="A2078" s="1004">
        <v>2075</v>
      </c>
      <c r="B2078" s="1004" t="s">
        <v>23919</v>
      </c>
    </row>
    <row r="2079" spans="1:2">
      <c r="A2079" s="1004">
        <v>2076</v>
      </c>
      <c r="B2079" s="1004" t="s">
        <v>23920</v>
      </c>
    </row>
    <row r="2080" spans="1:2">
      <c r="A2080" s="1004">
        <v>2077</v>
      </c>
      <c r="B2080" s="1004" t="s">
        <v>23921</v>
      </c>
    </row>
    <row r="2081" spans="1:2">
      <c r="A2081" s="1004">
        <v>2078</v>
      </c>
      <c r="B2081" s="1004" t="s">
        <v>23922</v>
      </c>
    </row>
    <row r="2082" spans="1:2">
      <c r="A2082" s="1004">
        <v>2079</v>
      </c>
      <c r="B2082" s="1004" t="s">
        <v>23923</v>
      </c>
    </row>
    <row r="2083" spans="1:2">
      <c r="A2083" s="1004">
        <v>2080</v>
      </c>
      <c r="B2083" s="1004" t="s">
        <v>23924</v>
      </c>
    </row>
    <row r="2084" spans="1:2">
      <c r="A2084" s="1004">
        <v>2081</v>
      </c>
      <c r="B2084" s="1004" t="s">
        <v>23925</v>
      </c>
    </row>
    <row r="2085" spans="1:2">
      <c r="A2085" s="1004">
        <v>2082</v>
      </c>
      <c r="B2085" s="1004" t="s">
        <v>23926</v>
      </c>
    </row>
    <row r="2086" spans="1:2">
      <c r="A2086" s="1004">
        <v>2083</v>
      </c>
      <c r="B2086" s="1004" t="s">
        <v>23927</v>
      </c>
    </row>
    <row r="2087" spans="1:2">
      <c r="A2087" s="1004">
        <v>2084</v>
      </c>
      <c r="B2087" s="1004" t="s">
        <v>23928</v>
      </c>
    </row>
    <row r="2088" spans="1:2">
      <c r="A2088" s="1004">
        <v>2085</v>
      </c>
      <c r="B2088" s="1004" t="s">
        <v>23929</v>
      </c>
    </row>
    <row r="2089" spans="1:2">
      <c r="A2089" s="1004">
        <v>2086</v>
      </c>
      <c r="B2089" s="1004" t="s">
        <v>23930</v>
      </c>
    </row>
    <row r="2090" spans="1:2">
      <c r="A2090" s="1004">
        <v>2087</v>
      </c>
      <c r="B2090" s="1004" t="s">
        <v>23931</v>
      </c>
    </row>
    <row r="2091" spans="1:2">
      <c r="A2091" s="1004">
        <v>2088</v>
      </c>
      <c r="B2091" s="1004" t="s">
        <v>23932</v>
      </c>
    </row>
    <row r="2092" spans="1:2">
      <c r="A2092" s="1004">
        <v>2089</v>
      </c>
      <c r="B2092" s="1004" t="s">
        <v>23933</v>
      </c>
    </row>
    <row r="2093" spans="1:2">
      <c r="A2093" s="1004">
        <v>2090</v>
      </c>
      <c r="B2093" s="1004" t="s">
        <v>23934</v>
      </c>
    </row>
    <row r="2094" spans="1:2">
      <c r="A2094" s="1004">
        <v>2091</v>
      </c>
      <c r="B2094" s="1004" t="s">
        <v>23935</v>
      </c>
    </row>
    <row r="2095" spans="1:2">
      <c r="A2095" s="1004">
        <v>2092</v>
      </c>
      <c r="B2095" s="1004" t="s">
        <v>23936</v>
      </c>
    </row>
    <row r="2096" spans="1:2">
      <c r="A2096" s="1004">
        <v>2093</v>
      </c>
      <c r="B2096" s="1004" t="s">
        <v>23937</v>
      </c>
    </row>
    <row r="2097" spans="1:2">
      <c r="A2097" s="1004">
        <v>2094</v>
      </c>
      <c r="B2097" s="1004" t="s">
        <v>23938</v>
      </c>
    </row>
    <row r="2098" spans="1:2">
      <c r="A2098" s="1004">
        <v>2095</v>
      </c>
      <c r="B2098" s="1004" t="s">
        <v>23939</v>
      </c>
    </row>
    <row r="2099" spans="1:2">
      <c r="A2099" s="1004">
        <v>2096</v>
      </c>
      <c r="B2099" s="1004" t="s">
        <v>23940</v>
      </c>
    </row>
    <row r="2100" spans="1:2">
      <c r="A2100" s="1004">
        <v>2097</v>
      </c>
      <c r="B2100" s="1004" t="s">
        <v>23941</v>
      </c>
    </row>
    <row r="2101" spans="1:2">
      <c r="A2101" s="1004">
        <v>2098</v>
      </c>
      <c r="B2101" s="1004" t="s">
        <v>23942</v>
      </c>
    </row>
    <row r="2102" spans="1:2">
      <c r="A2102" s="1004">
        <v>2099</v>
      </c>
      <c r="B2102" s="1004" t="s">
        <v>23943</v>
      </c>
    </row>
    <row r="2103" spans="1:2">
      <c r="A2103" s="1004">
        <v>2100</v>
      </c>
      <c r="B2103" s="1004" t="s">
        <v>23944</v>
      </c>
    </row>
    <row r="2104" spans="1:2">
      <c r="A2104" s="1004">
        <v>2101</v>
      </c>
      <c r="B2104" s="1004" t="s">
        <v>23945</v>
      </c>
    </row>
    <row r="2105" spans="1:2">
      <c r="A2105" s="1004">
        <v>2102</v>
      </c>
      <c r="B2105" s="1004" t="s">
        <v>23946</v>
      </c>
    </row>
    <row r="2106" spans="1:2">
      <c r="A2106" s="1004">
        <v>2103</v>
      </c>
      <c r="B2106" s="1004" t="s">
        <v>23947</v>
      </c>
    </row>
    <row r="2107" spans="1:2">
      <c r="A2107" s="1004">
        <v>2104</v>
      </c>
      <c r="B2107" s="1004" t="s">
        <v>23948</v>
      </c>
    </row>
    <row r="2108" spans="1:2">
      <c r="A2108" s="1004">
        <v>2105</v>
      </c>
      <c r="B2108" s="1004" t="s">
        <v>23949</v>
      </c>
    </row>
    <row r="2109" spans="1:2">
      <c r="A2109" s="1004">
        <v>2106</v>
      </c>
      <c r="B2109" s="1004" t="s">
        <v>23950</v>
      </c>
    </row>
    <row r="2110" spans="1:2">
      <c r="A2110" s="1004">
        <v>2107</v>
      </c>
      <c r="B2110" s="1004" t="s">
        <v>23951</v>
      </c>
    </row>
    <row r="2111" spans="1:2">
      <c r="A2111" s="1004">
        <v>2108</v>
      </c>
      <c r="B2111" s="1004" t="s">
        <v>23952</v>
      </c>
    </row>
    <row r="2112" spans="1:2">
      <c r="A2112" s="1004">
        <v>2109</v>
      </c>
      <c r="B2112" s="1004" t="s">
        <v>10693</v>
      </c>
    </row>
    <row r="2113" spans="1:2">
      <c r="A2113" s="1004">
        <v>2110</v>
      </c>
      <c r="B2113" s="1004" t="s">
        <v>23953</v>
      </c>
    </row>
    <row r="2114" spans="1:2">
      <c r="A2114" s="1004">
        <v>2111</v>
      </c>
      <c r="B2114" s="1004" t="s">
        <v>23954</v>
      </c>
    </row>
    <row r="2115" spans="1:2">
      <c r="A2115" s="1004">
        <v>2112</v>
      </c>
      <c r="B2115" s="1004" t="s">
        <v>23955</v>
      </c>
    </row>
    <row r="2116" spans="1:2">
      <c r="A2116" s="1004">
        <v>2113</v>
      </c>
      <c r="B2116" s="1004" t="s">
        <v>23956</v>
      </c>
    </row>
    <row r="2117" spans="1:2">
      <c r="A2117" s="1004">
        <v>2114</v>
      </c>
      <c r="B2117" s="1004" t="s">
        <v>23957</v>
      </c>
    </row>
    <row r="2118" spans="1:2">
      <c r="A2118" s="1004">
        <v>2115</v>
      </c>
      <c r="B2118" s="1004" t="s">
        <v>23958</v>
      </c>
    </row>
    <row r="2119" spans="1:2">
      <c r="A2119" s="1004">
        <v>2116</v>
      </c>
      <c r="B2119" s="1004" t="s">
        <v>23959</v>
      </c>
    </row>
    <row r="2120" spans="1:2">
      <c r="A2120" s="1004">
        <v>2117</v>
      </c>
      <c r="B2120" s="1004" t="s">
        <v>23960</v>
      </c>
    </row>
    <row r="2121" spans="1:2">
      <c r="A2121" s="1004">
        <v>2118</v>
      </c>
      <c r="B2121" s="1004" t="s">
        <v>23961</v>
      </c>
    </row>
    <row r="2122" spans="1:2">
      <c r="A2122" s="1004">
        <v>2119</v>
      </c>
      <c r="B2122" s="1004" t="s">
        <v>23962</v>
      </c>
    </row>
    <row r="2123" spans="1:2">
      <c r="A2123" s="1004">
        <v>2120</v>
      </c>
      <c r="B2123" s="1004" t="s">
        <v>23963</v>
      </c>
    </row>
    <row r="2124" spans="1:2">
      <c r="A2124" s="1004">
        <v>2121</v>
      </c>
      <c r="B2124" s="1004" t="s">
        <v>23964</v>
      </c>
    </row>
    <row r="2125" spans="1:2">
      <c r="A2125" s="1004">
        <v>2122</v>
      </c>
      <c r="B2125" s="1004" t="s">
        <v>23965</v>
      </c>
    </row>
    <row r="2126" spans="1:2">
      <c r="A2126" s="1004">
        <v>2123</v>
      </c>
      <c r="B2126" s="1004" t="s">
        <v>23966</v>
      </c>
    </row>
    <row r="2127" spans="1:2">
      <c r="A2127" s="1004">
        <v>2124</v>
      </c>
      <c r="B2127" s="1004" t="s">
        <v>23967</v>
      </c>
    </row>
    <row r="2128" spans="1:2">
      <c r="A2128" s="1004">
        <v>2125</v>
      </c>
      <c r="B2128" s="1004" t="s">
        <v>23968</v>
      </c>
    </row>
    <row r="2129" spans="1:2">
      <c r="A2129" s="1004">
        <v>2126</v>
      </c>
      <c r="B2129" s="1004" t="s">
        <v>23969</v>
      </c>
    </row>
    <row r="2130" spans="1:2">
      <c r="A2130" s="1004">
        <v>2127</v>
      </c>
      <c r="B2130" s="1004" t="s">
        <v>23970</v>
      </c>
    </row>
    <row r="2131" spans="1:2">
      <c r="A2131" s="1004">
        <v>2128</v>
      </c>
      <c r="B2131" s="1004" t="s">
        <v>23971</v>
      </c>
    </row>
    <row r="2132" spans="1:2">
      <c r="A2132" s="1004">
        <v>2129</v>
      </c>
      <c r="B2132" s="1004" t="s">
        <v>23972</v>
      </c>
    </row>
    <row r="2133" spans="1:2">
      <c r="A2133" s="1004">
        <v>2130</v>
      </c>
      <c r="B2133" s="1004" t="s">
        <v>23973</v>
      </c>
    </row>
    <row r="2134" spans="1:2">
      <c r="A2134" s="1004">
        <v>2131</v>
      </c>
      <c r="B2134" s="1004" t="s">
        <v>23974</v>
      </c>
    </row>
    <row r="2135" spans="1:2">
      <c r="A2135" s="1004">
        <v>2132</v>
      </c>
      <c r="B2135" s="1004" t="s">
        <v>23975</v>
      </c>
    </row>
    <row r="2136" spans="1:2">
      <c r="A2136" s="1004">
        <v>2133</v>
      </c>
      <c r="B2136" s="1004" t="s">
        <v>23976</v>
      </c>
    </row>
    <row r="2137" spans="1:2">
      <c r="A2137" s="1004">
        <v>2134</v>
      </c>
      <c r="B2137" s="1004" t="s">
        <v>23977</v>
      </c>
    </row>
    <row r="2138" spans="1:2">
      <c r="A2138" s="1004">
        <v>2135</v>
      </c>
      <c r="B2138" s="1004" t="s">
        <v>23978</v>
      </c>
    </row>
    <row r="2139" spans="1:2">
      <c r="A2139" s="1004">
        <v>2136</v>
      </c>
      <c r="B2139" s="1004" t="s">
        <v>23979</v>
      </c>
    </row>
    <row r="2140" spans="1:2">
      <c r="A2140" s="1004">
        <v>2137</v>
      </c>
      <c r="B2140" s="1004" t="s">
        <v>23980</v>
      </c>
    </row>
    <row r="2141" spans="1:2">
      <c r="A2141" s="1004">
        <v>2138</v>
      </c>
      <c r="B2141" s="1004" t="s">
        <v>23981</v>
      </c>
    </row>
    <row r="2142" spans="1:2">
      <c r="A2142" s="1004">
        <v>2139</v>
      </c>
      <c r="B2142" s="1004" t="s">
        <v>23982</v>
      </c>
    </row>
    <row r="2143" spans="1:2">
      <c r="A2143" s="1004">
        <v>2140</v>
      </c>
      <c r="B2143" s="1004" t="s">
        <v>23983</v>
      </c>
    </row>
    <row r="2144" spans="1:2">
      <c r="A2144" s="1004">
        <v>2141</v>
      </c>
      <c r="B2144" s="1004" t="s">
        <v>23984</v>
      </c>
    </row>
    <row r="2145" spans="1:2">
      <c r="A2145" s="1004">
        <v>2142</v>
      </c>
      <c r="B2145" s="1004" t="s">
        <v>23985</v>
      </c>
    </row>
    <row r="2146" spans="1:2">
      <c r="A2146" s="1004">
        <v>2143</v>
      </c>
      <c r="B2146" s="1004" t="s">
        <v>23986</v>
      </c>
    </row>
    <row r="2147" spans="1:2">
      <c r="A2147" s="1004">
        <v>2144</v>
      </c>
      <c r="B2147" s="1004" t="s">
        <v>23987</v>
      </c>
    </row>
    <row r="2148" spans="1:2">
      <c r="A2148" s="1004">
        <v>2145</v>
      </c>
      <c r="B2148" s="1004" t="s">
        <v>23988</v>
      </c>
    </row>
    <row r="2149" spans="1:2">
      <c r="A2149" s="1004">
        <v>2146</v>
      </c>
      <c r="B2149" s="1004" t="s">
        <v>23989</v>
      </c>
    </row>
    <row r="2150" spans="1:2">
      <c r="A2150" s="1004">
        <v>2147</v>
      </c>
      <c r="B2150" s="1004" t="s">
        <v>23990</v>
      </c>
    </row>
    <row r="2151" spans="1:2">
      <c r="A2151" s="1004">
        <v>2148</v>
      </c>
      <c r="B2151" s="1004" t="s">
        <v>23991</v>
      </c>
    </row>
    <row r="2152" spans="1:2">
      <c r="A2152" s="1004">
        <v>2149</v>
      </c>
      <c r="B2152" s="1004" t="s">
        <v>23992</v>
      </c>
    </row>
    <row r="2153" spans="1:2">
      <c r="A2153" s="1004">
        <v>2150</v>
      </c>
      <c r="B2153" s="1004" t="s">
        <v>23993</v>
      </c>
    </row>
    <row r="2154" spans="1:2">
      <c r="A2154" s="1004">
        <v>2151</v>
      </c>
      <c r="B2154" s="1004" t="s">
        <v>23994</v>
      </c>
    </row>
    <row r="2155" spans="1:2">
      <c r="A2155" s="1004">
        <v>2152</v>
      </c>
      <c r="B2155" s="1004" t="s">
        <v>23995</v>
      </c>
    </row>
    <row r="2156" spans="1:2">
      <c r="A2156" s="1004">
        <v>2153</v>
      </c>
      <c r="B2156" s="1004" t="s">
        <v>23996</v>
      </c>
    </row>
    <row r="2157" spans="1:2">
      <c r="A2157" s="1004">
        <v>2154</v>
      </c>
      <c r="B2157" s="1004" t="s">
        <v>23997</v>
      </c>
    </row>
    <row r="2158" spans="1:2">
      <c r="A2158" s="1004">
        <v>2155</v>
      </c>
      <c r="B2158" s="1004" t="s">
        <v>23998</v>
      </c>
    </row>
    <row r="2159" spans="1:2">
      <c r="A2159" s="1004">
        <v>2156</v>
      </c>
      <c r="B2159" s="1004" t="s">
        <v>23999</v>
      </c>
    </row>
    <row r="2160" spans="1:2">
      <c r="A2160" s="1004">
        <v>2157</v>
      </c>
      <c r="B2160" s="1004" t="s">
        <v>24000</v>
      </c>
    </row>
    <row r="2161" spans="1:2">
      <c r="A2161" s="1004">
        <v>2158</v>
      </c>
      <c r="B2161" s="1004" t="s">
        <v>24001</v>
      </c>
    </row>
    <row r="2162" spans="1:2">
      <c r="A2162" s="1004">
        <v>2159</v>
      </c>
      <c r="B2162" s="1004" t="s">
        <v>24002</v>
      </c>
    </row>
    <row r="2163" spans="1:2">
      <c r="A2163" s="1004">
        <v>2160</v>
      </c>
      <c r="B2163" s="1004" t="s">
        <v>24003</v>
      </c>
    </row>
    <row r="2164" spans="1:2">
      <c r="A2164" s="1004">
        <v>2161</v>
      </c>
      <c r="B2164" s="1004" t="s">
        <v>24004</v>
      </c>
    </row>
    <row r="2165" spans="1:2">
      <c r="A2165" s="1004">
        <v>2162</v>
      </c>
      <c r="B2165" s="1004" t="s">
        <v>24005</v>
      </c>
    </row>
    <row r="2166" spans="1:2">
      <c r="A2166" s="1004">
        <v>2163</v>
      </c>
      <c r="B2166" s="1004" t="s">
        <v>24006</v>
      </c>
    </row>
    <row r="2167" spans="1:2">
      <c r="A2167" s="1004">
        <v>2164</v>
      </c>
      <c r="B2167" s="1004" t="s">
        <v>24007</v>
      </c>
    </row>
    <row r="2168" spans="1:2">
      <c r="A2168" s="1004">
        <v>2165</v>
      </c>
      <c r="B2168" s="1004" t="s">
        <v>24008</v>
      </c>
    </row>
    <row r="2169" spans="1:2">
      <c r="A2169" s="1004">
        <v>2166</v>
      </c>
      <c r="B2169" s="1004" t="s">
        <v>24009</v>
      </c>
    </row>
    <row r="2170" spans="1:2">
      <c r="A2170" s="1004">
        <v>2167</v>
      </c>
      <c r="B2170" s="1004" t="s">
        <v>24010</v>
      </c>
    </row>
    <row r="2171" spans="1:2">
      <c r="A2171" s="1004">
        <v>2168</v>
      </c>
      <c r="B2171" s="1004" t="s">
        <v>24011</v>
      </c>
    </row>
    <row r="2172" spans="1:2">
      <c r="A2172" s="1004">
        <v>2169</v>
      </c>
      <c r="B2172" s="1004" t="s">
        <v>24012</v>
      </c>
    </row>
    <row r="2173" spans="1:2">
      <c r="A2173" s="1004">
        <v>2170</v>
      </c>
      <c r="B2173" s="1004" t="s">
        <v>24013</v>
      </c>
    </row>
    <row r="2174" spans="1:2">
      <c r="A2174" s="1004">
        <v>2171</v>
      </c>
      <c r="B2174" s="1004" t="s">
        <v>24014</v>
      </c>
    </row>
    <row r="2175" spans="1:2">
      <c r="A2175" s="1004">
        <v>2172</v>
      </c>
      <c r="B2175" s="1004" t="s">
        <v>24015</v>
      </c>
    </row>
    <row r="2176" spans="1:2">
      <c r="A2176" s="1004">
        <v>2173</v>
      </c>
      <c r="B2176" s="1004" t="s">
        <v>24016</v>
      </c>
    </row>
    <row r="2177" spans="1:2">
      <c r="A2177" s="1004">
        <v>2174</v>
      </c>
      <c r="B2177" s="1004" t="s">
        <v>24017</v>
      </c>
    </row>
    <row r="2178" spans="1:2">
      <c r="A2178" s="1004">
        <v>2175</v>
      </c>
      <c r="B2178" s="1004" t="s">
        <v>24018</v>
      </c>
    </row>
    <row r="2179" spans="1:2">
      <c r="A2179" s="1004">
        <v>2176</v>
      </c>
      <c r="B2179" s="1004" t="s">
        <v>24019</v>
      </c>
    </row>
    <row r="2180" spans="1:2">
      <c r="A2180" s="1004">
        <v>2177</v>
      </c>
      <c r="B2180" s="1004" t="s">
        <v>24020</v>
      </c>
    </row>
    <row r="2181" spans="1:2">
      <c r="A2181" s="1004">
        <v>2178</v>
      </c>
      <c r="B2181" s="1004" t="s">
        <v>24021</v>
      </c>
    </row>
    <row r="2182" spans="1:2">
      <c r="A2182" s="1004">
        <v>2179</v>
      </c>
      <c r="B2182" s="1004" t="s">
        <v>24022</v>
      </c>
    </row>
    <row r="2183" spans="1:2">
      <c r="A2183" s="1004">
        <v>2180</v>
      </c>
      <c r="B2183" s="1004" t="s">
        <v>24023</v>
      </c>
    </row>
    <row r="2184" spans="1:2">
      <c r="A2184" s="1004">
        <v>2181</v>
      </c>
      <c r="B2184" s="1004" t="s">
        <v>24024</v>
      </c>
    </row>
    <row r="2185" spans="1:2">
      <c r="A2185" s="1004">
        <v>2182</v>
      </c>
      <c r="B2185" s="1004" t="s">
        <v>24025</v>
      </c>
    </row>
    <row r="2186" spans="1:2">
      <c r="A2186" s="1004">
        <v>2183</v>
      </c>
      <c r="B2186" s="1004" t="s">
        <v>24026</v>
      </c>
    </row>
    <row r="2187" spans="1:2">
      <c r="A2187" s="1004">
        <v>2184</v>
      </c>
      <c r="B2187" s="1004" t="s">
        <v>24027</v>
      </c>
    </row>
    <row r="2188" spans="1:2">
      <c r="A2188" s="1004">
        <v>2185</v>
      </c>
      <c r="B2188" s="1004" t="s">
        <v>24028</v>
      </c>
    </row>
    <row r="2189" spans="1:2">
      <c r="A2189" s="1004">
        <v>2186</v>
      </c>
      <c r="B2189" s="1004" t="s">
        <v>24029</v>
      </c>
    </row>
    <row r="2190" spans="1:2">
      <c r="A2190" s="1004">
        <v>2187</v>
      </c>
      <c r="B2190" s="1004" t="s">
        <v>24030</v>
      </c>
    </row>
    <row r="2191" spans="1:2">
      <c r="A2191" s="1004">
        <v>2188</v>
      </c>
      <c r="B2191" s="1004" t="s">
        <v>24031</v>
      </c>
    </row>
    <row r="2192" spans="1:2">
      <c r="A2192" s="1004">
        <v>2189</v>
      </c>
      <c r="B2192" s="1004" t="s">
        <v>24032</v>
      </c>
    </row>
    <row r="2193" spans="1:2">
      <c r="A2193" s="1004">
        <v>2190</v>
      </c>
      <c r="B2193" s="1004" t="s">
        <v>24033</v>
      </c>
    </row>
    <row r="2194" spans="1:2">
      <c r="A2194" s="1004">
        <v>2191</v>
      </c>
      <c r="B2194" s="1004" t="s">
        <v>24034</v>
      </c>
    </row>
    <row r="2195" spans="1:2">
      <c r="A2195" s="1004">
        <v>2192</v>
      </c>
      <c r="B2195" s="1004" t="s">
        <v>24035</v>
      </c>
    </row>
    <row r="2196" spans="1:2">
      <c r="A2196" s="1004">
        <v>2193</v>
      </c>
      <c r="B2196" s="1004" t="s">
        <v>24036</v>
      </c>
    </row>
    <row r="2197" spans="1:2">
      <c r="A2197" s="1004">
        <v>2194</v>
      </c>
      <c r="B2197" s="1004" t="s">
        <v>24037</v>
      </c>
    </row>
    <row r="2198" spans="1:2">
      <c r="A2198" s="1004">
        <v>2195</v>
      </c>
      <c r="B2198" s="1004" t="s">
        <v>24038</v>
      </c>
    </row>
    <row r="2199" spans="1:2">
      <c r="A2199" s="1004">
        <v>2196</v>
      </c>
      <c r="B2199" s="1004" t="s">
        <v>24039</v>
      </c>
    </row>
    <row r="2200" spans="1:2">
      <c r="A2200" s="1004">
        <v>2197</v>
      </c>
      <c r="B2200" s="1004" t="s">
        <v>24040</v>
      </c>
    </row>
    <row r="2201" spans="1:2">
      <c r="A2201" s="1004">
        <v>2198</v>
      </c>
      <c r="B2201" s="1004" t="s">
        <v>24041</v>
      </c>
    </row>
    <row r="2202" spans="1:2">
      <c r="A2202" s="1004">
        <v>2199</v>
      </c>
      <c r="B2202" s="1004" t="s">
        <v>24042</v>
      </c>
    </row>
    <row r="2203" spans="1:2">
      <c r="A2203" s="1004">
        <v>2200</v>
      </c>
      <c r="B2203" s="1004" t="s">
        <v>24043</v>
      </c>
    </row>
    <row r="2204" spans="1:2">
      <c r="A2204" s="1004">
        <v>2201</v>
      </c>
      <c r="B2204" s="1004" t="s">
        <v>24044</v>
      </c>
    </row>
    <row r="2205" spans="1:2">
      <c r="A2205" s="1004">
        <v>2202</v>
      </c>
      <c r="B2205" s="1004" t="s">
        <v>24045</v>
      </c>
    </row>
    <row r="2206" spans="1:2">
      <c r="A2206" s="1004">
        <v>2203</v>
      </c>
      <c r="B2206" s="1004" t="s">
        <v>24046</v>
      </c>
    </row>
    <row r="2207" spans="1:2">
      <c r="A2207" s="1004">
        <v>2204</v>
      </c>
      <c r="B2207" s="1004" t="s">
        <v>24047</v>
      </c>
    </row>
    <row r="2208" spans="1:2">
      <c r="A2208" s="1004">
        <v>2205</v>
      </c>
      <c r="B2208" s="1004" t="s">
        <v>24048</v>
      </c>
    </row>
    <row r="2209" spans="1:2">
      <c r="A2209" s="1004">
        <v>2206</v>
      </c>
      <c r="B2209" s="1004" t="s">
        <v>24049</v>
      </c>
    </row>
    <row r="2210" spans="1:2">
      <c r="A2210" s="1004">
        <v>2207</v>
      </c>
      <c r="B2210" s="1004" t="s">
        <v>24050</v>
      </c>
    </row>
    <row r="2211" spans="1:2">
      <c r="A2211" s="1004">
        <v>2208</v>
      </c>
      <c r="B2211" s="1004" t="s">
        <v>24051</v>
      </c>
    </row>
    <row r="2212" spans="1:2">
      <c r="A2212" s="1004">
        <v>2209</v>
      </c>
      <c r="B2212" s="1004" t="s">
        <v>24052</v>
      </c>
    </row>
    <row r="2213" spans="1:2">
      <c r="A2213" s="1004">
        <v>2210</v>
      </c>
      <c r="B2213" s="1004" t="s">
        <v>24053</v>
      </c>
    </row>
    <row r="2214" spans="1:2">
      <c r="A2214" s="1004">
        <v>2211</v>
      </c>
      <c r="B2214" s="1004" t="s">
        <v>24054</v>
      </c>
    </row>
    <row r="2215" spans="1:2">
      <c r="A2215" s="1004">
        <v>2212</v>
      </c>
      <c r="B2215" s="1004" t="s">
        <v>24055</v>
      </c>
    </row>
    <row r="2216" spans="1:2">
      <c r="A2216" s="1004">
        <v>2213</v>
      </c>
      <c r="B2216" s="1004" t="s">
        <v>24056</v>
      </c>
    </row>
    <row r="2217" spans="1:2">
      <c r="A2217" s="1004">
        <v>2214</v>
      </c>
      <c r="B2217" s="1004" t="s">
        <v>24057</v>
      </c>
    </row>
    <row r="2218" spans="1:2">
      <c r="A2218" s="1004">
        <v>2215</v>
      </c>
      <c r="B2218" s="1004" t="s">
        <v>24058</v>
      </c>
    </row>
    <row r="2219" spans="1:2">
      <c r="A2219" s="1004">
        <v>2216</v>
      </c>
      <c r="B2219" s="1004" t="s">
        <v>24059</v>
      </c>
    </row>
    <row r="2220" spans="1:2">
      <c r="A2220" s="1004">
        <v>2217</v>
      </c>
      <c r="B2220" s="1004" t="s">
        <v>24060</v>
      </c>
    </row>
    <row r="2221" spans="1:2">
      <c r="A2221" s="1004">
        <v>2218</v>
      </c>
      <c r="B2221" s="1004" t="s">
        <v>24061</v>
      </c>
    </row>
    <row r="2222" spans="1:2">
      <c r="A2222" s="1004">
        <v>2219</v>
      </c>
      <c r="B2222" s="1004" t="s">
        <v>24062</v>
      </c>
    </row>
    <row r="2223" spans="1:2">
      <c r="A2223" s="1004">
        <v>2220</v>
      </c>
      <c r="B2223" s="1004" t="s">
        <v>24063</v>
      </c>
    </row>
    <row r="2224" spans="1:2">
      <c r="A2224" s="1004">
        <v>2221</v>
      </c>
      <c r="B2224" s="1004" t="s">
        <v>24064</v>
      </c>
    </row>
    <row r="2225" spans="1:2">
      <c r="A2225" s="1004">
        <v>2222</v>
      </c>
      <c r="B2225" s="1004" t="s">
        <v>24065</v>
      </c>
    </row>
    <row r="2226" spans="1:2">
      <c r="A2226" s="1004">
        <v>2223</v>
      </c>
      <c r="B2226" s="1004" t="s">
        <v>24066</v>
      </c>
    </row>
    <row r="2227" spans="1:2">
      <c r="A2227" s="1004">
        <v>2224</v>
      </c>
      <c r="B2227" s="1004" t="s">
        <v>24067</v>
      </c>
    </row>
    <row r="2228" spans="1:2">
      <c r="A2228" s="1004">
        <v>2225</v>
      </c>
      <c r="B2228" s="1004" t="s">
        <v>24068</v>
      </c>
    </row>
    <row r="2229" spans="1:2">
      <c r="A2229" s="1004">
        <v>2226</v>
      </c>
      <c r="B2229" s="1004" t="s">
        <v>24069</v>
      </c>
    </row>
    <row r="2230" spans="1:2">
      <c r="A2230" s="1004">
        <v>2227</v>
      </c>
      <c r="B2230" s="1004" t="s">
        <v>24070</v>
      </c>
    </row>
    <row r="2231" spans="1:2">
      <c r="A2231" s="1004">
        <v>2228</v>
      </c>
      <c r="B2231" s="1004" t="s">
        <v>24071</v>
      </c>
    </row>
    <row r="2232" spans="1:2">
      <c r="A2232" s="1004">
        <v>2229</v>
      </c>
      <c r="B2232" s="1004" t="s">
        <v>24072</v>
      </c>
    </row>
    <row r="2233" spans="1:2">
      <c r="A2233" s="1004">
        <v>2230</v>
      </c>
      <c r="B2233" s="1004" t="s">
        <v>24073</v>
      </c>
    </row>
    <row r="2234" spans="1:2">
      <c r="A2234" s="1004">
        <v>2231</v>
      </c>
      <c r="B2234" s="1004" t="s">
        <v>24074</v>
      </c>
    </row>
    <row r="2235" spans="1:2">
      <c r="A2235" s="1004">
        <v>2232</v>
      </c>
      <c r="B2235" s="1004" t="s">
        <v>24075</v>
      </c>
    </row>
    <row r="2236" spans="1:2">
      <c r="A2236" s="1004">
        <v>2233</v>
      </c>
      <c r="B2236" s="1004" t="s">
        <v>24076</v>
      </c>
    </row>
    <row r="2237" spans="1:2">
      <c r="A2237" s="1004">
        <v>2234</v>
      </c>
      <c r="B2237" s="1004" t="s">
        <v>24077</v>
      </c>
    </row>
    <row r="2238" spans="1:2">
      <c r="A2238" s="1004">
        <v>2235</v>
      </c>
      <c r="B2238" s="1004" t="s">
        <v>24078</v>
      </c>
    </row>
    <row r="2239" spans="1:2">
      <c r="A2239" s="1004">
        <v>2236</v>
      </c>
      <c r="B2239" s="1004" t="s">
        <v>24079</v>
      </c>
    </row>
    <row r="2240" spans="1:2">
      <c r="A2240" s="1004">
        <v>2237</v>
      </c>
      <c r="B2240" s="1004" t="s">
        <v>24080</v>
      </c>
    </row>
    <row r="2241" spans="1:2">
      <c r="A2241" s="1004">
        <v>2238</v>
      </c>
      <c r="B2241" s="1004" t="s">
        <v>24081</v>
      </c>
    </row>
    <row r="2242" spans="1:2">
      <c r="A2242" s="1004">
        <v>2239</v>
      </c>
      <c r="B2242" s="1004" t="s">
        <v>24082</v>
      </c>
    </row>
    <row r="2243" spans="1:2">
      <c r="A2243" s="1004">
        <v>2240</v>
      </c>
      <c r="B2243" s="1004" t="s">
        <v>24083</v>
      </c>
    </row>
    <row r="2244" spans="1:2">
      <c r="A2244" s="1004">
        <v>2241</v>
      </c>
      <c r="B2244" s="1004" t="s">
        <v>24084</v>
      </c>
    </row>
    <row r="2245" spans="1:2">
      <c r="A2245" s="1004">
        <v>2242</v>
      </c>
      <c r="B2245" s="1004" t="s">
        <v>24085</v>
      </c>
    </row>
    <row r="2246" spans="1:2">
      <c r="A2246" s="1004">
        <v>2243</v>
      </c>
      <c r="B2246" s="1004" t="s">
        <v>24086</v>
      </c>
    </row>
    <row r="2247" spans="1:2">
      <c r="A2247" s="1004">
        <v>2244</v>
      </c>
      <c r="B2247" s="1004" t="s">
        <v>24087</v>
      </c>
    </row>
    <row r="2248" spans="1:2">
      <c r="A2248" s="1004">
        <v>2245</v>
      </c>
      <c r="B2248" s="1004" t="s">
        <v>24088</v>
      </c>
    </row>
    <row r="2249" spans="1:2">
      <c r="A2249" s="1004">
        <v>2246</v>
      </c>
      <c r="B2249" s="1004" t="s">
        <v>24089</v>
      </c>
    </row>
    <row r="2250" spans="1:2">
      <c r="A2250" s="1004">
        <v>2247</v>
      </c>
      <c r="B2250" s="1004" t="s">
        <v>24090</v>
      </c>
    </row>
    <row r="2251" spans="1:2">
      <c r="A2251" s="1004">
        <v>2248</v>
      </c>
      <c r="B2251" s="1004" t="s">
        <v>24091</v>
      </c>
    </row>
    <row r="2252" spans="1:2">
      <c r="A2252" s="1004">
        <v>2249</v>
      </c>
      <c r="B2252" s="1004" t="s">
        <v>24092</v>
      </c>
    </row>
    <row r="2253" spans="1:2">
      <c r="A2253" s="1004">
        <v>2250</v>
      </c>
      <c r="B2253" s="1004" t="s">
        <v>24093</v>
      </c>
    </row>
    <row r="2254" spans="1:2">
      <c r="A2254" s="1004">
        <v>2251</v>
      </c>
      <c r="B2254" s="1004" t="s">
        <v>24094</v>
      </c>
    </row>
    <row r="2255" spans="1:2">
      <c r="A2255" s="1004">
        <v>2252</v>
      </c>
      <c r="B2255" s="1004" t="s">
        <v>24095</v>
      </c>
    </row>
    <row r="2256" spans="1:2">
      <c r="A2256" s="1004">
        <v>2253</v>
      </c>
      <c r="B2256" s="1004" t="s">
        <v>24096</v>
      </c>
    </row>
    <row r="2257" spans="1:2">
      <c r="A2257" s="1004">
        <v>2254</v>
      </c>
      <c r="B2257" s="1004" t="s">
        <v>24097</v>
      </c>
    </row>
    <row r="2258" spans="1:2">
      <c r="A2258" s="1004">
        <v>2255</v>
      </c>
      <c r="B2258" s="1004" t="s">
        <v>24098</v>
      </c>
    </row>
    <row r="2259" spans="1:2">
      <c r="A2259" s="1004">
        <v>2256</v>
      </c>
      <c r="B2259" s="1004" t="s">
        <v>24099</v>
      </c>
    </row>
    <row r="2260" spans="1:2">
      <c r="A2260" s="1004">
        <v>2257</v>
      </c>
      <c r="B2260" s="1004" t="s">
        <v>24100</v>
      </c>
    </row>
    <row r="2261" spans="1:2">
      <c r="A2261" s="1004">
        <v>2258</v>
      </c>
      <c r="B2261" s="1004" t="s">
        <v>24101</v>
      </c>
    </row>
    <row r="2262" spans="1:2">
      <c r="A2262" s="1004">
        <v>2259</v>
      </c>
      <c r="B2262" s="1004" t="s">
        <v>24102</v>
      </c>
    </row>
    <row r="2263" spans="1:2">
      <c r="A2263" s="1004">
        <v>2260</v>
      </c>
      <c r="B2263" s="1004" t="s">
        <v>24103</v>
      </c>
    </row>
    <row r="2264" spans="1:2">
      <c r="A2264" s="1004">
        <v>2261</v>
      </c>
      <c r="B2264" s="1004" t="s">
        <v>24104</v>
      </c>
    </row>
    <row r="2265" spans="1:2">
      <c r="A2265" s="1004">
        <v>2262</v>
      </c>
      <c r="B2265" s="1004" t="s">
        <v>24105</v>
      </c>
    </row>
    <row r="2266" spans="1:2">
      <c r="A2266" s="1004">
        <v>2263</v>
      </c>
      <c r="B2266" s="1004" t="s">
        <v>24106</v>
      </c>
    </row>
    <row r="2267" spans="1:2">
      <c r="A2267" s="1004">
        <v>2264</v>
      </c>
      <c r="B2267" s="1004" t="s">
        <v>24107</v>
      </c>
    </row>
    <row r="2268" spans="1:2">
      <c r="A2268" s="1004">
        <v>2265</v>
      </c>
      <c r="B2268" s="1004" t="s">
        <v>24108</v>
      </c>
    </row>
    <row r="2269" spans="1:2">
      <c r="A2269" s="1004">
        <v>2266</v>
      </c>
      <c r="B2269" s="1004" t="s">
        <v>24109</v>
      </c>
    </row>
    <row r="2270" spans="1:2">
      <c r="A2270" s="1004">
        <v>2267</v>
      </c>
      <c r="B2270" s="1004" t="s">
        <v>24110</v>
      </c>
    </row>
    <row r="2271" spans="1:2">
      <c r="A2271" s="1004">
        <v>2268</v>
      </c>
      <c r="B2271" s="1004" t="s">
        <v>24111</v>
      </c>
    </row>
    <row r="2272" spans="1:2">
      <c r="A2272" s="1004">
        <v>2269</v>
      </c>
      <c r="B2272" s="1004" t="s">
        <v>24112</v>
      </c>
    </row>
    <row r="2273" spans="1:2">
      <c r="A2273" s="1004">
        <v>2270</v>
      </c>
      <c r="B2273" s="1004" t="s">
        <v>24113</v>
      </c>
    </row>
    <row r="2274" spans="1:2">
      <c r="A2274" s="1004">
        <v>2271</v>
      </c>
      <c r="B2274" s="1004" t="s">
        <v>24114</v>
      </c>
    </row>
    <row r="2275" spans="1:2">
      <c r="A2275" s="1004">
        <v>2272</v>
      </c>
      <c r="B2275" s="1004" t="s">
        <v>24115</v>
      </c>
    </row>
    <row r="2276" spans="1:2">
      <c r="A2276" s="1004">
        <v>2273</v>
      </c>
      <c r="B2276" s="1004" t="s">
        <v>24116</v>
      </c>
    </row>
    <row r="2277" spans="1:2">
      <c r="A2277" s="1004">
        <v>2274</v>
      </c>
      <c r="B2277" s="1004" t="s">
        <v>24117</v>
      </c>
    </row>
    <row r="2278" spans="1:2">
      <c r="A2278" s="1004">
        <v>2275</v>
      </c>
      <c r="B2278" s="1004" t="s">
        <v>24118</v>
      </c>
    </row>
    <row r="2279" spans="1:2">
      <c r="A2279" s="1004">
        <v>2276</v>
      </c>
      <c r="B2279" s="1004" t="s">
        <v>24119</v>
      </c>
    </row>
    <row r="2280" spans="1:2">
      <c r="A2280" s="1004">
        <v>2277</v>
      </c>
      <c r="B2280" s="1004" t="s">
        <v>24120</v>
      </c>
    </row>
    <row r="2281" spans="1:2">
      <c r="A2281" s="1004">
        <v>2278</v>
      </c>
      <c r="B2281" s="1004" t="s">
        <v>24121</v>
      </c>
    </row>
    <row r="2282" spans="1:2">
      <c r="A2282" s="1004">
        <v>2279</v>
      </c>
      <c r="B2282" s="1004" t="s">
        <v>24122</v>
      </c>
    </row>
    <row r="2283" spans="1:2">
      <c r="A2283" s="1004">
        <v>2280</v>
      </c>
      <c r="B2283" s="1004" t="s">
        <v>24123</v>
      </c>
    </row>
    <row r="2284" spans="1:2">
      <c r="A2284" s="1004">
        <v>2281</v>
      </c>
      <c r="B2284" s="1004" t="s">
        <v>24124</v>
      </c>
    </row>
    <row r="2285" spans="1:2">
      <c r="A2285" s="1004">
        <v>2282</v>
      </c>
      <c r="B2285" s="1004" t="s">
        <v>24125</v>
      </c>
    </row>
    <row r="2286" spans="1:2">
      <c r="A2286" s="1004">
        <v>2283</v>
      </c>
      <c r="B2286" s="1004" t="s">
        <v>24126</v>
      </c>
    </row>
    <row r="2287" spans="1:2">
      <c r="A2287" s="1004">
        <v>2284</v>
      </c>
      <c r="B2287" s="1004" t="s">
        <v>24127</v>
      </c>
    </row>
    <row r="2288" spans="1:2">
      <c r="A2288" s="1004">
        <v>2285</v>
      </c>
      <c r="B2288" s="1004" t="s">
        <v>24128</v>
      </c>
    </row>
    <row r="2289" spans="1:2">
      <c r="A2289" s="1004">
        <v>2286</v>
      </c>
      <c r="B2289" s="1004" t="s">
        <v>24129</v>
      </c>
    </row>
    <row r="2290" spans="1:2">
      <c r="A2290" s="1004">
        <v>2287</v>
      </c>
      <c r="B2290" s="1004" t="s">
        <v>24130</v>
      </c>
    </row>
    <row r="2291" spans="1:2">
      <c r="A2291" s="1004">
        <v>2288</v>
      </c>
      <c r="B2291" s="1004" t="s">
        <v>24131</v>
      </c>
    </row>
    <row r="2292" spans="1:2">
      <c r="A2292" s="1004">
        <v>2289</v>
      </c>
      <c r="B2292" s="1004" t="s">
        <v>24132</v>
      </c>
    </row>
    <row r="2293" spans="1:2">
      <c r="A2293" s="1004">
        <v>2290</v>
      </c>
      <c r="B2293" s="1004" t="s">
        <v>24133</v>
      </c>
    </row>
    <row r="2294" spans="1:2">
      <c r="A2294" s="1004">
        <v>2291</v>
      </c>
      <c r="B2294" s="1004" t="s">
        <v>24134</v>
      </c>
    </row>
    <row r="2295" spans="1:2">
      <c r="A2295" s="1004">
        <v>2292</v>
      </c>
      <c r="B2295" s="1004" t="s">
        <v>24135</v>
      </c>
    </row>
    <row r="2296" spans="1:2">
      <c r="A2296" s="1004">
        <v>2293</v>
      </c>
      <c r="B2296" s="1004" t="s">
        <v>24136</v>
      </c>
    </row>
    <row r="2297" spans="1:2">
      <c r="A2297" s="1004">
        <v>2294</v>
      </c>
      <c r="B2297" s="1004" t="s">
        <v>24137</v>
      </c>
    </row>
    <row r="2298" spans="1:2">
      <c r="A2298" s="1004">
        <v>2295</v>
      </c>
      <c r="B2298" s="1004" t="s">
        <v>24138</v>
      </c>
    </row>
    <row r="2299" spans="1:2">
      <c r="A2299" s="1004">
        <v>2296</v>
      </c>
      <c r="B2299" s="1004" t="s">
        <v>24139</v>
      </c>
    </row>
    <row r="2300" spans="1:2">
      <c r="A2300" s="1004">
        <v>2297</v>
      </c>
      <c r="B2300" s="1004" t="s">
        <v>24140</v>
      </c>
    </row>
    <row r="2301" spans="1:2">
      <c r="A2301" s="1004">
        <v>2298</v>
      </c>
      <c r="B2301" s="1004" t="s">
        <v>24141</v>
      </c>
    </row>
    <row r="2302" spans="1:2">
      <c r="A2302" s="1004">
        <v>2299</v>
      </c>
      <c r="B2302" s="1004" t="s">
        <v>24142</v>
      </c>
    </row>
    <row r="2303" spans="1:2">
      <c r="A2303" s="1004">
        <v>2300</v>
      </c>
      <c r="B2303" s="1004" t="s">
        <v>24143</v>
      </c>
    </row>
    <row r="2304" spans="1:2">
      <c r="A2304" s="1004">
        <v>2301</v>
      </c>
      <c r="B2304" s="1004" t="s">
        <v>10203</v>
      </c>
    </row>
    <row r="2305" spans="1:2">
      <c r="A2305" s="1004">
        <v>2302</v>
      </c>
      <c r="B2305" s="1004" t="s">
        <v>24144</v>
      </c>
    </row>
    <row r="2306" spans="1:2">
      <c r="A2306" s="1004">
        <v>2303</v>
      </c>
      <c r="B2306" s="1004" t="s">
        <v>24145</v>
      </c>
    </row>
    <row r="2307" spans="1:2">
      <c r="A2307" s="1004">
        <v>2304</v>
      </c>
      <c r="B2307" s="1004" t="s">
        <v>24146</v>
      </c>
    </row>
    <row r="2308" spans="1:2">
      <c r="A2308" s="1004">
        <v>2305</v>
      </c>
      <c r="B2308" s="1004" t="s">
        <v>24147</v>
      </c>
    </row>
    <row r="2309" spans="1:2">
      <c r="A2309" s="1004">
        <v>2306</v>
      </c>
      <c r="B2309" s="1004" t="s">
        <v>24148</v>
      </c>
    </row>
    <row r="2310" spans="1:2">
      <c r="A2310" s="1004">
        <v>2307</v>
      </c>
      <c r="B2310" s="1004" t="s">
        <v>24149</v>
      </c>
    </row>
    <row r="2311" spans="1:2">
      <c r="A2311" s="1004">
        <v>2308</v>
      </c>
      <c r="B2311" s="1004" t="s">
        <v>24150</v>
      </c>
    </row>
    <row r="2312" spans="1:2">
      <c r="A2312" s="1004">
        <v>2309</v>
      </c>
      <c r="B2312" s="1004" t="s">
        <v>24151</v>
      </c>
    </row>
    <row r="2313" spans="1:2">
      <c r="A2313" s="1004">
        <v>2310</v>
      </c>
      <c r="B2313" s="1004" t="s">
        <v>24152</v>
      </c>
    </row>
    <row r="2314" spans="1:2">
      <c r="A2314" s="1004">
        <v>2311</v>
      </c>
      <c r="B2314" s="1004" t="s">
        <v>24153</v>
      </c>
    </row>
    <row r="2315" spans="1:2">
      <c r="A2315" s="1004">
        <v>2312</v>
      </c>
      <c r="B2315" s="1004" t="s">
        <v>24154</v>
      </c>
    </row>
    <row r="2316" spans="1:2">
      <c r="A2316" s="1004">
        <v>2313</v>
      </c>
      <c r="B2316" s="1004" t="s">
        <v>24155</v>
      </c>
    </row>
    <row r="2317" spans="1:2">
      <c r="A2317" s="1004">
        <v>2314</v>
      </c>
      <c r="B2317" s="1004" t="s">
        <v>24156</v>
      </c>
    </row>
    <row r="2318" spans="1:2">
      <c r="A2318" s="1004">
        <v>2315</v>
      </c>
      <c r="B2318" s="1004" t="s">
        <v>24157</v>
      </c>
    </row>
    <row r="2319" spans="1:2">
      <c r="A2319" s="1004">
        <v>2316</v>
      </c>
      <c r="B2319" s="1004" t="s">
        <v>24158</v>
      </c>
    </row>
    <row r="2320" spans="1:2">
      <c r="A2320" s="1004">
        <v>2317</v>
      </c>
      <c r="B2320" s="1004" t="s">
        <v>24159</v>
      </c>
    </row>
    <row r="2321" spans="1:2">
      <c r="A2321" s="1004">
        <v>2318</v>
      </c>
      <c r="B2321" s="1004" t="s">
        <v>24160</v>
      </c>
    </row>
    <row r="2322" spans="1:2">
      <c r="A2322" s="1004">
        <v>2319</v>
      </c>
      <c r="B2322" s="1004" t="s">
        <v>24161</v>
      </c>
    </row>
    <row r="2323" spans="1:2">
      <c r="A2323" s="1004">
        <v>2320</v>
      </c>
      <c r="B2323" s="1004" t="s">
        <v>24162</v>
      </c>
    </row>
    <row r="2324" spans="1:2">
      <c r="A2324" s="1004">
        <v>2321</v>
      </c>
      <c r="B2324" s="1004" t="s">
        <v>24163</v>
      </c>
    </row>
    <row r="2325" spans="1:2">
      <c r="A2325" s="1004">
        <v>2322</v>
      </c>
      <c r="B2325" s="1004" t="s">
        <v>24164</v>
      </c>
    </row>
    <row r="2326" spans="1:2">
      <c r="A2326" s="1004">
        <v>2323</v>
      </c>
      <c r="B2326" s="1004" t="s">
        <v>24165</v>
      </c>
    </row>
    <row r="2327" spans="1:2">
      <c r="A2327" s="1004">
        <v>2324</v>
      </c>
      <c r="B2327" s="1004" t="s">
        <v>24166</v>
      </c>
    </row>
    <row r="2328" spans="1:2">
      <c r="A2328" s="1004">
        <v>2325</v>
      </c>
      <c r="B2328" s="1004" t="s">
        <v>24167</v>
      </c>
    </row>
    <row r="2329" spans="1:2">
      <c r="A2329" s="1004">
        <v>2326</v>
      </c>
      <c r="B2329" s="1004" t="s">
        <v>24168</v>
      </c>
    </row>
    <row r="2330" spans="1:2">
      <c r="A2330" s="1004">
        <v>2327</v>
      </c>
      <c r="B2330" s="1004" t="s">
        <v>24169</v>
      </c>
    </row>
    <row r="2331" spans="1:2">
      <c r="A2331" s="1004">
        <v>2328</v>
      </c>
      <c r="B2331" s="1004" t="s">
        <v>24170</v>
      </c>
    </row>
    <row r="2332" spans="1:2">
      <c r="A2332" s="1004">
        <v>2329</v>
      </c>
      <c r="B2332" s="1004" t="s">
        <v>24171</v>
      </c>
    </row>
    <row r="2333" spans="1:2">
      <c r="A2333" s="1004">
        <v>2330</v>
      </c>
      <c r="B2333" s="1004" t="s">
        <v>24172</v>
      </c>
    </row>
    <row r="2334" spans="1:2">
      <c r="A2334" s="1004">
        <v>2331</v>
      </c>
      <c r="B2334" s="1004" t="s">
        <v>24173</v>
      </c>
    </row>
    <row r="2335" spans="1:2">
      <c r="A2335" s="1004">
        <v>2332</v>
      </c>
      <c r="B2335" s="1004" t="s">
        <v>24174</v>
      </c>
    </row>
    <row r="2336" spans="1:2">
      <c r="A2336" s="1004">
        <v>2333</v>
      </c>
      <c r="B2336" s="1004" t="s">
        <v>24175</v>
      </c>
    </row>
    <row r="2337" spans="1:2">
      <c r="A2337" s="1004">
        <v>2334</v>
      </c>
      <c r="B2337" s="1004" t="s">
        <v>24176</v>
      </c>
    </row>
    <row r="2338" spans="1:2">
      <c r="A2338" s="1004">
        <v>2335</v>
      </c>
      <c r="B2338" s="1004" t="s">
        <v>24177</v>
      </c>
    </row>
    <row r="2339" spans="1:2">
      <c r="A2339" s="1004">
        <v>2336</v>
      </c>
      <c r="B2339" s="1004" t="s">
        <v>24178</v>
      </c>
    </row>
    <row r="2340" spans="1:2">
      <c r="A2340" s="1004">
        <v>2337</v>
      </c>
      <c r="B2340" s="1004" t="s">
        <v>24179</v>
      </c>
    </row>
    <row r="2341" spans="1:2">
      <c r="A2341" s="1004">
        <v>2338</v>
      </c>
      <c r="B2341" s="1004" t="s">
        <v>24180</v>
      </c>
    </row>
    <row r="2342" spans="1:2">
      <c r="A2342" s="1004">
        <v>2339</v>
      </c>
      <c r="B2342" s="1004" t="s">
        <v>24181</v>
      </c>
    </row>
    <row r="2343" spans="1:2">
      <c r="A2343" s="1004">
        <v>2340</v>
      </c>
      <c r="B2343" s="1004" t="s">
        <v>24182</v>
      </c>
    </row>
    <row r="2344" spans="1:2">
      <c r="A2344" s="1004">
        <v>2341</v>
      </c>
      <c r="B2344" s="1004" t="s">
        <v>24183</v>
      </c>
    </row>
    <row r="2345" spans="1:2">
      <c r="A2345" s="1004">
        <v>2342</v>
      </c>
      <c r="B2345" s="1004" t="s">
        <v>24184</v>
      </c>
    </row>
    <row r="2346" spans="1:2">
      <c r="A2346" s="1004">
        <v>2343</v>
      </c>
      <c r="B2346" s="1004" t="s">
        <v>24185</v>
      </c>
    </row>
    <row r="2347" spans="1:2">
      <c r="A2347" s="1004">
        <v>2344</v>
      </c>
      <c r="B2347" s="1004" t="s">
        <v>24186</v>
      </c>
    </row>
    <row r="2348" spans="1:2">
      <c r="A2348" s="1004">
        <v>2345</v>
      </c>
      <c r="B2348" s="1004" t="s">
        <v>24187</v>
      </c>
    </row>
    <row r="2349" spans="1:2">
      <c r="A2349" s="1004">
        <v>2346</v>
      </c>
      <c r="B2349" s="1004" t="s">
        <v>24188</v>
      </c>
    </row>
    <row r="2350" spans="1:2">
      <c r="A2350" s="1004">
        <v>2347</v>
      </c>
      <c r="B2350" s="1004" t="s">
        <v>24189</v>
      </c>
    </row>
    <row r="2351" spans="1:2">
      <c r="A2351" s="1004">
        <v>2348</v>
      </c>
      <c r="B2351" s="1004" t="s">
        <v>24190</v>
      </c>
    </row>
    <row r="2352" spans="1:2">
      <c r="A2352" s="1004">
        <v>2349</v>
      </c>
      <c r="B2352" s="1004" t="s">
        <v>24191</v>
      </c>
    </row>
    <row r="2353" spans="1:2">
      <c r="A2353" s="1004">
        <v>2350</v>
      </c>
      <c r="B2353" s="1004" t="s">
        <v>24192</v>
      </c>
    </row>
    <row r="2354" spans="1:2">
      <c r="A2354" s="1004">
        <v>2351</v>
      </c>
      <c r="B2354" s="1004" t="s">
        <v>24193</v>
      </c>
    </row>
    <row r="2355" spans="1:2">
      <c r="A2355" s="1004">
        <v>2352</v>
      </c>
      <c r="B2355" s="1004" t="s">
        <v>24194</v>
      </c>
    </row>
    <row r="2356" spans="1:2">
      <c r="A2356" s="1004">
        <v>2353</v>
      </c>
      <c r="B2356" s="1004" t="s">
        <v>24195</v>
      </c>
    </row>
    <row r="2357" spans="1:2">
      <c r="A2357" s="1004">
        <v>2354</v>
      </c>
      <c r="B2357" s="1004" t="s">
        <v>24196</v>
      </c>
    </row>
    <row r="2358" spans="1:2">
      <c r="A2358" s="1004">
        <v>2355</v>
      </c>
      <c r="B2358" s="1004" t="s">
        <v>24197</v>
      </c>
    </row>
    <row r="2359" spans="1:2">
      <c r="A2359" s="1004">
        <v>2356</v>
      </c>
      <c r="B2359" s="1004" t="s">
        <v>24198</v>
      </c>
    </row>
    <row r="2360" spans="1:2">
      <c r="A2360" s="1004">
        <v>2357</v>
      </c>
      <c r="B2360" s="1004" t="s">
        <v>24199</v>
      </c>
    </row>
    <row r="2361" spans="1:2">
      <c r="A2361" s="1004">
        <v>2358</v>
      </c>
      <c r="B2361" s="1004" t="s">
        <v>24200</v>
      </c>
    </row>
    <row r="2362" spans="1:2">
      <c r="A2362" s="1004">
        <v>2359</v>
      </c>
      <c r="B2362" s="1004" t="s">
        <v>24201</v>
      </c>
    </row>
    <row r="2363" spans="1:2">
      <c r="A2363" s="1004">
        <v>2360</v>
      </c>
      <c r="B2363" s="1004" t="s">
        <v>24202</v>
      </c>
    </row>
    <row r="2364" spans="1:2">
      <c r="A2364" s="1004">
        <v>2361</v>
      </c>
      <c r="B2364" s="1004" t="s">
        <v>24203</v>
      </c>
    </row>
    <row r="2365" spans="1:2">
      <c r="A2365" s="1004">
        <v>2362</v>
      </c>
      <c r="B2365" s="1004" t="s">
        <v>24204</v>
      </c>
    </row>
    <row r="2366" spans="1:2">
      <c r="A2366" s="1004">
        <v>2363</v>
      </c>
      <c r="B2366" s="1004" t="s">
        <v>24205</v>
      </c>
    </row>
    <row r="2367" spans="1:2">
      <c r="A2367" s="1004">
        <v>2364</v>
      </c>
      <c r="B2367" s="1004" t="s">
        <v>24206</v>
      </c>
    </row>
    <row r="2368" spans="1:2">
      <c r="A2368" s="1004">
        <v>2365</v>
      </c>
      <c r="B2368" s="1004" t="s">
        <v>24207</v>
      </c>
    </row>
    <row r="2369" spans="1:2">
      <c r="A2369" s="1004">
        <v>2366</v>
      </c>
      <c r="B2369" s="1004" t="s">
        <v>24208</v>
      </c>
    </row>
    <row r="2370" spans="1:2">
      <c r="A2370" s="1004">
        <v>2367</v>
      </c>
      <c r="B2370" s="1004" t="s">
        <v>24209</v>
      </c>
    </row>
    <row r="2371" spans="1:2">
      <c r="A2371" s="1004">
        <v>2368</v>
      </c>
      <c r="B2371" s="1004" t="s">
        <v>24210</v>
      </c>
    </row>
    <row r="2372" spans="1:2">
      <c r="A2372" s="1004">
        <v>2369</v>
      </c>
      <c r="B2372" s="1004" t="s">
        <v>24211</v>
      </c>
    </row>
    <row r="2373" spans="1:2">
      <c r="A2373" s="1004">
        <v>2370</v>
      </c>
      <c r="B2373" s="1004" t="s">
        <v>24212</v>
      </c>
    </row>
    <row r="2374" spans="1:2">
      <c r="A2374" s="1004">
        <v>2371</v>
      </c>
      <c r="B2374" s="1004" t="s">
        <v>24213</v>
      </c>
    </row>
    <row r="2375" spans="1:2">
      <c r="A2375" s="1004">
        <v>2372</v>
      </c>
      <c r="B2375" s="1004" t="s">
        <v>24214</v>
      </c>
    </row>
    <row r="2376" spans="1:2">
      <c r="A2376" s="1004">
        <v>2373</v>
      </c>
      <c r="B2376" s="1004" t="s">
        <v>24215</v>
      </c>
    </row>
    <row r="2377" spans="1:2">
      <c r="A2377" s="1004">
        <v>2374</v>
      </c>
      <c r="B2377" s="1004" t="s">
        <v>24216</v>
      </c>
    </row>
    <row r="2378" spans="1:2">
      <c r="A2378" s="1004">
        <v>2375</v>
      </c>
      <c r="B2378" s="1004" t="s">
        <v>24217</v>
      </c>
    </row>
    <row r="2379" spans="1:2">
      <c r="A2379" s="1004">
        <v>2376</v>
      </c>
      <c r="B2379" s="1004" t="s">
        <v>24218</v>
      </c>
    </row>
    <row r="2380" spans="1:2">
      <c r="A2380" s="1004">
        <v>2377</v>
      </c>
      <c r="B2380" s="1004" t="s">
        <v>24219</v>
      </c>
    </row>
    <row r="2381" spans="1:2">
      <c r="A2381" s="1004">
        <v>2378</v>
      </c>
      <c r="B2381" s="1004" t="s">
        <v>24220</v>
      </c>
    </row>
    <row r="2382" spans="1:2">
      <c r="A2382" s="1004">
        <v>2379</v>
      </c>
      <c r="B2382" s="1004" t="s">
        <v>24221</v>
      </c>
    </row>
    <row r="2383" spans="1:2">
      <c r="A2383" s="1004">
        <v>2380</v>
      </c>
      <c r="B2383" s="1004" t="s">
        <v>24222</v>
      </c>
    </row>
    <row r="2384" spans="1:2">
      <c r="A2384" s="1004">
        <v>2381</v>
      </c>
      <c r="B2384" s="1004" t="s">
        <v>24223</v>
      </c>
    </row>
    <row r="2385" spans="1:2">
      <c r="A2385" s="1004">
        <v>2382</v>
      </c>
      <c r="B2385" s="1004" t="s">
        <v>24224</v>
      </c>
    </row>
    <row r="2386" spans="1:2">
      <c r="A2386" s="1004">
        <v>2383</v>
      </c>
      <c r="B2386" s="1004" t="s">
        <v>24225</v>
      </c>
    </row>
    <row r="2387" spans="1:2">
      <c r="A2387" s="1004">
        <v>2384</v>
      </c>
      <c r="B2387" s="1004" t="s">
        <v>24226</v>
      </c>
    </row>
    <row r="2388" spans="1:2">
      <c r="A2388" s="1004">
        <v>2385</v>
      </c>
      <c r="B2388" s="1004" t="s">
        <v>24227</v>
      </c>
    </row>
    <row r="2389" spans="1:2">
      <c r="A2389" s="1004">
        <v>2386</v>
      </c>
      <c r="B2389" s="1004" t="s">
        <v>24228</v>
      </c>
    </row>
    <row r="2390" spans="1:2">
      <c r="A2390" s="1004">
        <v>2387</v>
      </c>
      <c r="B2390" s="1004" t="s">
        <v>24229</v>
      </c>
    </row>
    <row r="2391" spans="1:2">
      <c r="A2391" s="1004">
        <v>2388</v>
      </c>
      <c r="B2391" s="1004" t="s">
        <v>24230</v>
      </c>
    </row>
    <row r="2392" spans="1:2">
      <c r="A2392" s="1004">
        <v>2389</v>
      </c>
      <c r="B2392" s="1004" t="s">
        <v>24231</v>
      </c>
    </row>
    <row r="2393" spans="1:2">
      <c r="A2393" s="1004">
        <v>2390</v>
      </c>
      <c r="B2393" s="1004" t="s">
        <v>24232</v>
      </c>
    </row>
    <row r="2394" spans="1:2">
      <c r="A2394" s="1004">
        <v>2391</v>
      </c>
      <c r="B2394" s="1004" t="s">
        <v>24233</v>
      </c>
    </row>
    <row r="2395" spans="1:2">
      <c r="A2395" s="1004">
        <v>2392</v>
      </c>
      <c r="B2395" s="1004" t="s">
        <v>24234</v>
      </c>
    </row>
    <row r="2396" spans="1:2">
      <c r="A2396" s="1004">
        <v>2393</v>
      </c>
      <c r="B2396" s="1004" t="s">
        <v>24235</v>
      </c>
    </row>
    <row r="2397" spans="1:2">
      <c r="A2397" s="1004">
        <v>2394</v>
      </c>
      <c r="B2397" s="1004" t="s">
        <v>24236</v>
      </c>
    </row>
    <row r="2398" spans="1:2">
      <c r="A2398" s="1004">
        <v>2395</v>
      </c>
      <c r="B2398" s="1004" t="s">
        <v>24237</v>
      </c>
    </row>
    <row r="2399" spans="1:2">
      <c r="A2399" s="1004">
        <v>2396</v>
      </c>
      <c r="B2399" s="1004" t="s">
        <v>24238</v>
      </c>
    </row>
    <row r="2400" spans="1:2">
      <c r="A2400" s="1004">
        <v>2397</v>
      </c>
      <c r="B2400" s="1004" t="s">
        <v>24239</v>
      </c>
    </row>
    <row r="2401" spans="1:2">
      <c r="A2401" s="1004">
        <v>2398</v>
      </c>
      <c r="B2401" s="1004" t="s">
        <v>24240</v>
      </c>
    </row>
    <row r="2402" spans="1:2">
      <c r="A2402" s="1004">
        <v>2399</v>
      </c>
      <c r="B2402" s="1004" t="s">
        <v>24241</v>
      </c>
    </row>
    <row r="2403" spans="1:2">
      <c r="A2403" s="1004">
        <v>2400</v>
      </c>
      <c r="B2403" s="1004" t="s">
        <v>24242</v>
      </c>
    </row>
    <row r="2404" spans="1:2">
      <c r="A2404" s="1004">
        <v>2401</v>
      </c>
      <c r="B2404" s="1004" t="s">
        <v>24243</v>
      </c>
    </row>
    <row r="2405" spans="1:2">
      <c r="A2405" s="1004">
        <v>2402</v>
      </c>
      <c r="B2405" s="1004" t="s">
        <v>24244</v>
      </c>
    </row>
    <row r="2406" spans="1:2">
      <c r="A2406" s="1004">
        <v>2403</v>
      </c>
      <c r="B2406" s="1004" t="s">
        <v>24245</v>
      </c>
    </row>
    <row r="2407" spans="1:2">
      <c r="A2407" s="1004">
        <v>2404</v>
      </c>
      <c r="B2407" s="1004" t="s">
        <v>24246</v>
      </c>
    </row>
    <row r="2408" spans="1:2">
      <c r="A2408" s="1004">
        <v>2405</v>
      </c>
      <c r="B2408" s="1004" t="s">
        <v>24247</v>
      </c>
    </row>
    <row r="2409" spans="1:2">
      <c r="A2409" s="1004">
        <v>2406</v>
      </c>
      <c r="B2409" s="1004" t="s">
        <v>24248</v>
      </c>
    </row>
    <row r="2410" spans="1:2">
      <c r="A2410" s="1004">
        <v>2407</v>
      </c>
      <c r="B2410" s="1004" t="s">
        <v>24249</v>
      </c>
    </row>
    <row r="2411" spans="1:2">
      <c r="A2411" s="1004">
        <v>2408</v>
      </c>
      <c r="B2411" s="1004" t="s">
        <v>24250</v>
      </c>
    </row>
    <row r="2412" spans="1:2">
      <c r="A2412" s="1004">
        <v>2409</v>
      </c>
      <c r="B2412" s="1004" t="s">
        <v>24251</v>
      </c>
    </row>
    <row r="2413" spans="1:2">
      <c r="A2413" s="1004">
        <v>2410</v>
      </c>
      <c r="B2413" s="1004" t="s">
        <v>24252</v>
      </c>
    </row>
    <row r="2414" spans="1:2">
      <c r="A2414" s="1004">
        <v>2411</v>
      </c>
      <c r="B2414" s="1004" t="s">
        <v>24253</v>
      </c>
    </row>
    <row r="2415" spans="1:2">
      <c r="A2415" s="1004">
        <v>2412</v>
      </c>
      <c r="B2415" s="1004" t="s">
        <v>24254</v>
      </c>
    </row>
    <row r="2416" spans="1:2">
      <c r="A2416" s="1004">
        <v>2413</v>
      </c>
      <c r="B2416" s="1004" t="s">
        <v>24255</v>
      </c>
    </row>
    <row r="2417" spans="1:2">
      <c r="A2417" s="1004">
        <v>2414</v>
      </c>
      <c r="B2417" s="1004" t="s">
        <v>24256</v>
      </c>
    </row>
    <row r="2418" spans="1:2">
      <c r="A2418" s="1004">
        <v>2415</v>
      </c>
      <c r="B2418" s="1004" t="s">
        <v>24257</v>
      </c>
    </row>
    <row r="2419" spans="1:2">
      <c r="A2419" s="1004">
        <v>2416</v>
      </c>
      <c r="B2419" s="1004" t="s">
        <v>24258</v>
      </c>
    </row>
    <row r="2420" spans="1:2">
      <c r="A2420" s="1004">
        <v>2417</v>
      </c>
      <c r="B2420" s="1004" t="s">
        <v>24259</v>
      </c>
    </row>
    <row r="2421" spans="1:2">
      <c r="A2421" s="1004">
        <v>2418</v>
      </c>
      <c r="B2421" s="1004" t="s">
        <v>24260</v>
      </c>
    </row>
    <row r="2422" spans="1:2">
      <c r="A2422" s="1004">
        <v>2419</v>
      </c>
      <c r="B2422" s="1004" t="s">
        <v>24261</v>
      </c>
    </row>
    <row r="2423" spans="1:2">
      <c r="A2423" s="1004">
        <v>2420</v>
      </c>
      <c r="B2423" s="1004" t="s">
        <v>24262</v>
      </c>
    </row>
    <row r="2424" spans="1:2">
      <c r="A2424" s="1004">
        <v>2421</v>
      </c>
      <c r="B2424" s="1004" t="s">
        <v>24263</v>
      </c>
    </row>
    <row r="2425" spans="1:2">
      <c r="A2425" s="1004">
        <v>2422</v>
      </c>
      <c r="B2425" s="1004" t="s">
        <v>24264</v>
      </c>
    </row>
    <row r="2426" spans="1:2">
      <c r="A2426" s="1004">
        <v>2423</v>
      </c>
      <c r="B2426" s="1004" t="s">
        <v>24265</v>
      </c>
    </row>
    <row r="2427" spans="1:2">
      <c r="A2427" s="1004">
        <v>2424</v>
      </c>
      <c r="B2427" s="1004" t="s">
        <v>24266</v>
      </c>
    </row>
    <row r="2428" spans="1:2">
      <c r="A2428" s="1004">
        <v>2425</v>
      </c>
      <c r="B2428" s="1004" t="s">
        <v>24267</v>
      </c>
    </row>
    <row r="2429" spans="1:2">
      <c r="A2429" s="1004">
        <v>2426</v>
      </c>
      <c r="B2429" s="1004" t="s">
        <v>24268</v>
      </c>
    </row>
    <row r="2430" spans="1:2">
      <c r="A2430" s="1004">
        <v>2427</v>
      </c>
      <c r="B2430" s="1004" t="s">
        <v>24269</v>
      </c>
    </row>
    <row r="2431" spans="1:2">
      <c r="A2431" s="1004">
        <v>2428</v>
      </c>
      <c r="B2431" s="1004" t="s">
        <v>24270</v>
      </c>
    </row>
    <row r="2432" spans="1:2">
      <c r="A2432" s="1004">
        <v>2429</v>
      </c>
      <c r="B2432" s="1004" t="s">
        <v>24271</v>
      </c>
    </row>
    <row r="2433" spans="1:2">
      <c r="A2433" s="1004">
        <v>2430</v>
      </c>
      <c r="B2433" s="1004" t="s">
        <v>24272</v>
      </c>
    </row>
    <row r="2434" spans="1:2">
      <c r="A2434" s="1004">
        <v>2431</v>
      </c>
      <c r="B2434" s="1004" t="s">
        <v>24273</v>
      </c>
    </row>
    <row r="2435" spans="1:2">
      <c r="A2435" s="1004">
        <v>2432</v>
      </c>
      <c r="B2435" s="1004" t="s">
        <v>24274</v>
      </c>
    </row>
    <row r="2436" spans="1:2">
      <c r="A2436" s="1004">
        <v>2433</v>
      </c>
      <c r="B2436" s="1004" t="s">
        <v>24275</v>
      </c>
    </row>
    <row r="2437" spans="1:2">
      <c r="A2437" s="1004">
        <v>2434</v>
      </c>
      <c r="B2437" s="1004" t="s">
        <v>24276</v>
      </c>
    </row>
    <row r="2438" spans="1:2">
      <c r="A2438" s="1004">
        <v>2435</v>
      </c>
      <c r="B2438" s="1004" t="s">
        <v>24277</v>
      </c>
    </row>
    <row r="2439" spans="1:2">
      <c r="A2439" s="1004">
        <v>2436</v>
      </c>
      <c r="B2439" s="1004" t="s">
        <v>24278</v>
      </c>
    </row>
    <row r="2440" spans="1:2">
      <c r="A2440" s="1004">
        <v>2437</v>
      </c>
      <c r="B2440" s="1004" t="s">
        <v>24279</v>
      </c>
    </row>
    <row r="2441" spans="1:2">
      <c r="A2441" s="1004">
        <v>2438</v>
      </c>
      <c r="B2441" s="1004" t="s">
        <v>24280</v>
      </c>
    </row>
    <row r="2442" spans="1:2">
      <c r="A2442" s="1004">
        <v>2439</v>
      </c>
      <c r="B2442" s="1004" t="s">
        <v>24281</v>
      </c>
    </row>
    <row r="2443" spans="1:2">
      <c r="A2443" s="1004">
        <v>2440</v>
      </c>
      <c r="B2443" s="1004" t="s">
        <v>24282</v>
      </c>
    </row>
    <row r="2444" spans="1:2">
      <c r="A2444" s="1004">
        <v>2441</v>
      </c>
      <c r="B2444" s="1004" t="s">
        <v>24283</v>
      </c>
    </row>
    <row r="2445" spans="1:2">
      <c r="A2445" s="1004">
        <v>2442</v>
      </c>
      <c r="B2445" s="1004" t="s">
        <v>24284</v>
      </c>
    </row>
    <row r="2446" spans="1:2">
      <c r="A2446" s="1004">
        <v>2443</v>
      </c>
      <c r="B2446" s="1004" t="s">
        <v>24285</v>
      </c>
    </row>
    <row r="2447" spans="1:2">
      <c r="A2447" s="1004">
        <v>2444</v>
      </c>
      <c r="B2447" s="1004" t="s">
        <v>24286</v>
      </c>
    </row>
    <row r="2448" spans="1:2">
      <c r="A2448" s="1004">
        <v>2445</v>
      </c>
      <c r="B2448" s="1004" t="s">
        <v>24287</v>
      </c>
    </row>
    <row r="2449" spans="1:2">
      <c r="A2449" s="1004">
        <v>2446</v>
      </c>
      <c r="B2449" s="1004" t="s">
        <v>24288</v>
      </c>
    </row>
    <row r="2450" spans="1:2">
      <c r="A2450" s="1004">
        <v>2447</v>
      </c>
      <c r="B2450" s="1004" t="s">
        <v>24289</v>
      </c>
    </row>
    <row r="2451" spans="1:2">
      <c r="A2451" s="1004">
        <v>2448</v>
      </c>
      <c r="B2451" s="1004" t="s">
        <v>24290</v>
      </c>
    </row>
    <row r="2452" spans="1:2">
      <c r="A2452" s="1004">
        <v>2449</v>
      </c>
      <c r="B2452" s="1004" t="s">
        <v>24291</v>
      </c>
    </row>
    <row r="2453" spans="1:2">
      <c r="A2453" s="1004">
        <v>2450</v>
      </c>
      <c r="B2453" s="1004" t="s">
        <v>24292</v>
      </c>
    </row>
    <row r="2454" spans="1:2">
      <c r="A2454" s="1004">
        <v>2451</v>
      </c>
      <c r="B2454" s="1004" t="s">
        <v>24293</v>
      </c>
    </row>
    <row r="2455" spans="1:2">
      <c r="A2455" s="1004">
        <v>2452</v>
      </c>
      <c r="B2455" s="1004" t="s">
        <v>24294</v>
      </c>
    </row>
    <row r="2456" spans="1:2">
      <c r="A2456" s="1004">
        <v>2453</v>
      </c>
      <c r="B2456" s="1004" t="s">
        <v>24295</v>
      </c>
    </row>
    <row r="2457" spans="1:2">
      <c r="A2457" s="1004">
        <v>2454</v>
      </c>
      <c r="B2457" s="1004" t="s">
        <v>24296</v>
      </c>
    </row>
    <row r="2458" spans="1:2">
      <c r="A2458" s="1004">
        <v>2455</v>
      </c>
      <c r="B2458" s="1004" t="s">
        <v>24297</v>
      </c>
    </row>
    <row r="2459" spans="1:2">
      <c r="A2459" s="1004">
        <v>2456</v>
      </c>
      <c r="B2459" s="1004" t="s">
        <v>24298</v>
      </c>
    </row>
    <row r="2460" spans="1:2">
      <c r="A2460" s="1004">
        <v>2457</v>
      </c>
      <c r="B2460" s="1004" t="s">
        <v>24299</v>
      </c>
    </row>
    <row r="2461" spans="1:2">
      <c r="A2461" s="1004">
        <v>2458</v>
      </c>
      <c r="B2461" s="1004" t="s">
        <v>24300</v>
      </c>
    </row>
    <row r="2462" spans="1:2">
      <c r="A2462" s="1004">
        <v>2459</v>
      </c>
      <c r="B2462" s="1004" t="s">
        <v>24301</v>
      </c>
    </row>
    <row r="2463" spans="1:2">
      <c r="A2463" s="1004">
        <v>2460</v>
      </c>
      <c r="B2463" s="1004" t="s">
        <v>24302</v>
      </c>
    </row>
    <row r="2464" spans="1:2">
      <c r="A2464" s="1004">
        <v>2461</v>
      </c>
      <c r="B2464" s="1004" t="s">
        <v>24303</v>
      </c>
    </row>
    <row r="2465" spans="1:2">
      <c r="A2465" s="1004">
        <v>2462</v>
      </c>
      <c r="B2465" s="1004" t="s">
        <v>24304</v>
      </c>
    </row>
    <row r="2466" spans="1:2">
      <c r="A2466" s="1004">
        <v>2463</v>
      </c>
      <c r="B2466" s="1004" t="s">
        <v>24305</v>
      </c>
    </row>
    <row r="2467" spans="1:2">
      <c r="A2467" s="1004">
        <v>2464</v>
      </c>
      <c r="B2467" s="1004" t="s">
        <v>24306</v>
      </c>
    </row>
    <row r="2468" spans="1:2">
      <c r="A2468" s="1004">
        <v>2465</v>
      </c>
      <c r="B2468" s="1004" t="s">
        <v>24307</v>
      </c>
    </row>
    <row r="2469" spans="1:2">
      <c r="A2469" s="1004">
        <v>2466</v>
      </c>
      <c r="B2469" s="1004" t="s">
        <v>24308</v>
      </c>
    </row>
    <row r="2470" spans="1:2">
      <c r="A2470" s="1004">
        <v>2467</v>
      </c>
      <c r="B2470" s="1004" t="s">
        <v>24309</v>
      </c>
    </row>
    <row r="2471" spans="1:2">
      <c r="A2471" s="1004">
        <v>2468</v>
      </c>
      <c r="B2471" s="1004" t="s">
        <v>24310</v>
      </c>
    </row>
    <row r="2472" spans="1:2">
      <c r="A2472" s="1004">
        <v>2469</v>
      </c>
      <c r="B2472" s="1004" t="s">
        <v>24311</v>
      </c>
    </row>
    <row r="2473" spans="1:2">
      <c r="A2473" s="1004">
        <v>2470</v>
      </c>
      <c r="B2473" s="1004" t="s">
        <v>24312</v>
      </c>
    </row>
    <row r="2474" spans="1:2">
      <c r="A2474" s="1004">
        <v>2471</v>
      </c>
      <c r="B2474" s="1004" t="s">
        <v>24313</v>
      </c>
    </row>
    <row r="2475" spans="1:2">
      <c r="A2475" s="1004">
        <v>2472</v>
      </c>
      <c r="B2475" s="1004" t="s">
        <v>24314</v>
      </c>
    </row>
    <row r="2476" spans="1:2">
      <c r="A2476" s="1004">
        <v>2473</v>
      </c>
      <c r="B2476" s="1004" t="s">
        <v>24315</v>
      </c>
    </row>
    <row r="2477" spans="1:2">
      <c r="A2477" s="1004">
        <v>2474</v>
      </c>
      <c r="B2477" s="1004" t="s">
        <v>24316</v>
      </c>
    </row>
    <row r="2478" spans="1:2">
      <c r="A2478" s="1004">
        <v>2475</v>
      </c>
      <c r="B2478" s="1004" t="s">
        <v>24317</v>
      </c>
    </row>
    <row r="2479" spans="1:2">
      <c r="A2479" s="1004">
        <v>2476</v>
      </c>
      <c r="B2479" s="1004" t="s">
        <v>24318</v>
      </c>
    </row>
    <row r="2480" spans="1:2">
      <c r="A2480" s="1004">
        <v>2477</v>
      </c>
      <c r="B2480" s="1004" t="s">
        <v>24319</v>
      </c>
    </row>
    <row r="2481" spans="1:2">
      <c r="A2481" s="1004">
        <v>2478</v>
      </c>
      <c r="B2481" s="1004" t="s">
        <v>24320</v>
      </c>
    </row>
    <row r="2482" spans="1:2">
      <c r="A2482" s="1004">
        <v>2479</v>
      </c>
      <c r="B2482" s="1004" t="s">
        <v>24321</v>
      </c>
    </row>
    <row r="2483" spans="1:2">
      <c r="A2483" s="1004">
        <v>2480</v>
      </c>
      <c r="B2483" s="1004" t="s">
        <v>24322</v>
      </c>
    </row>
    <row r="2484" spans="1:2">
      <c r="A2484" s="1004">
        <v>2481</v>
      </c>
      <c r="B2484" s="1004" t="s">
        <v>24323</v>
      </c>
    </row>
    <row r="2485" spans="1:2">
      <c r="A2485" s="1004">
        <v>2482</v>
      </c>
      <c r="B2485" s="1004" t="s">
        <v>24324</v>
      </c>
    </row>
    <row r="2486" spans="1:2">
      <c r="A2486" s="1004">
        <v>2483</v>
      </c>
      <c r="B2486" s="1004" t="s">
        <v>24325</v>
      </c>
    </row>
    <row r="2487" spans="1:2">
      <c r="A2487" s="1004">
        <v>2484</v>
      </c>
      <c r="B2487" s="1004" t="s">
        <v>24326</v>
      </c>
    </row>
    <row r="2488" spans="1:2">
      <c r="A2488" s="1004">
        <v>2485</v>
      </c>
      <c r="B2488" s="1004" t="s">
        <v>24327</v>
      </c>
    </row>
    <row r="2489" spans="1:2">
      <c r="A2489" s="1004">
        <v>2486</v>
      </c>
      <c r="B2489" s="1004" t="s">
        <v>24328</v>
      </c>
    </row>
    <row r="2490" spans="1:2">
      <c r="A2490" s="1004">
        <v>2487</v>
      </c>
      <c r="B2490" s="1004" t="s">
        <v>24329</v>
      </c>
    </row>
    <row r="2491" spans="1:2">
      <c r="A2491" s="1004">
        <v>2488</v>
      </c>
      <c r="B2491" s="1004" t="s">
        <v>24330</v>
      </c>
    </row>
    <row r="2492" spans="1:2">
      <c r="A2492" s="1004">
        <v>2489</v>
      </c>
      <c r="B2492" s="1004" t="s">
        <v>24331</v>
      </c>
    </row>
    <row r="2493" spans="1:2">
      <c r="A2493" s="1004">
        <v>2490</v>
      </c>
      <c r="B2493" s="1004" t="s">
        <v>24332</v>
      </c>
    </row>
    <row r="2494" spans="1:2">
      <c r="A2494" s="1004">
        <v>2491</v>
      </c>
      <c r="B2494" s="1004" t="s">
        <v>24333</v>
      </c>
    </row>
    <row r="2495" spans="1:2">
      <c r="A2495" s="1004">
        <v>2492</v>
      </c>
      <c r="B2495" s="1004" t="s">
        <v>24334</v>
      </c>
    </row>
    <row r="2496" spans="1:2">
      <c r="A2496" s="1004">
        <v>2493</v>
      </c>
      <c r="B2496" s="1004" t="s">
        <v>24335</v>
      </c>
    </row>
    <row r="2497" spans="1:2">
      <c r="A2497" s="1004">
        <v>2494</v>
      </c>
      <c r="B2497" s="1004" t="s">
        <v>24336</v>
      </c>
    </row>
    <row r="2498" spans="1:2">
      <c r="A2498" s="1004">
        <v>2495</v>
      </c>
      <c r="B2498" s="1004" t="s">
        <v>24337</v>
      </c>
    </row>
    <row r="2499" spans="1:2">
      <c r="A2499" s="1004">
        <v>2496</v>
      </c>
      <c r="B2499" s="1004" t="s">
        <v>24338</v>
      </c>
    </row>
    <row r="2500" spans="1:2">
      <c r="A2500" s="1004">
        <v>2497</v>
      </c>
      <c r="B2500" s="1004" t="s">
        <v>24339</v>
      </c>
    </row>
    <row r="2501" spans="1:2">
      <c r="A2501" s="1004">
        <v>2498</v>
      </c>
      <c r="B2501" s="1004" t="s">
        <v>24340</v>
      </c>
    </row>
    <row r="2502" spans="1:2">
      <c r="A2502" s="1004">
        <v>2499</v>
      </c>
      <c r="B2502" s="1004" t="s">
        <v>24341</v>
      </c>
    </row>
    <row r="2503" spans="1:2">
      <c r="A2503" s="1004">
        <v>2500</v>
      </c>
      <c r="B2503" s="1004" t="s">
        <v>24342</v>
      </c>
    </row>
    <row r="2504" spans="1:2">
      <c r="A2504" s="1004">
        <v>2501</v>
      </c>
      <c r="B2504" s="1004" t="s">
        <v>24343</v>
      </c>
    </row>
    <row r="2505" spans="1:2">
      <c r="A2505" s="1004">
        <v>2502</v>
      </c>
      <c r="B2505" s="1004" t="s">
        <v>24344</v>
      </c>
    </row>
    <row r="2506" spans="1:2">
      <c r="A2506" s="1004">
        <v>2503</v>
      </c>
      <c r="B2506" s="1004" t="s">
        <v>24345</v>
      </c>
    </row>
    <row r="2507" spans="1:2">
      <c r="A2507" s="1004">
        <v>2504</v>
      </c>
      <c r="B2507" s="1004" t="s">
        <v>24346</v>
      </c>
    </row>
    <row r="2508" spans="1:2">
      <c r="A2508" s="1004">
        <v>2505</v>
      </c>
      <c r="B2508" s="1004" t="s">
        <v>24347</v>
      </c>
    </row>
    <row r="2509" spans="1:2">
      <c r="A2509" s="1004">
        <v>2506</v>
      </c>
      <c r="B2509" s="1004" t="s">
        <v>24348</v>
      </c>
    </row>
    <row r="2510" spans="1:2">
      <c r="A2510" s="1004">
        <v>2507</v>
      </c>
      <c r="B2510" s="1004" t="s">
        <v>24349</v>
      </c>
    </row>
    <row r="2511" spans="1:2">
      <c r="A2511" s="1004">
        <v>2508</v>
      </c>
      <c r="B2511" s="1004" t="s">
        <v>24350</v>
      </c>
    </row>
    <row r="2512" spans="1:2">
      <c r="A2512" s="1004">
        <v>2509</v>
      </c>
      <c r="B2512" s="1004" t="s">
        <v>24351</v>
      </c>
    </row>
    <row r="2513" spans="1:2">
      <c r="A2513" s="1004">
        <v>2510</v>
      </c>
      <c r="B2513" s="1004" t="s">
        <v>24352</v>
      </c>
    </row>
    <row r="2514" spans="1:2">
      <c r="A2514" s="1004">
        <v>2511</v>
      </c>
      <c r="B2514" s="1004" t="s">
        <v>24353</v>
      </c>
    </row>
    <row r="2515" spans="1:2">
      <c r="A2515" s="1004">
        <v>2512</v>
      </c>
      <c r="B2515" s="1004" t="s">
        <v>24354</v>
      </c>
    </row>
    <row r="2516" spans="1:2">
      <c r="A2516" s="1004">
        <v>2513</v>
      </c>
      <c r="B2516" s="1004" t="s">
        <v>24355</v>
      </c>
    </row>
    <row r="2517" spans="1:2">
      <c r="A2517" s="1004">
        <v>2514</v>
      </c>
      <c r="B2517" s="1004" t="s">
        <v>24356</v>
      </c>
    </row>
    <row r="2518" spans="1:2">
      <c r="A2518" s="1004">
        <v>2515</v>
      </c>
      <c r="B2518" s="1004" t="s">
        <v>24357</v>
      </c>
    </row>
    <row r="2519" spans="1:2">
      <c r="A2519" s="1004">
        <v>2516</v>
      </c>
      <c r="B2519" s="1004" t="s">
        <v>24358</v>
      </c>
    </row>
    <row r="2520" spans="1:2">
      <c r="A2520" s="1004">
        <v>2517</v>
      </c>
      <c r="B2520" s="1004" t="s">
        <v>24359</v>
      </c>
    </row>
    <row r="2521" spans="1:2">
      <c r="A2521" s="1004">
        <v>2518</v>
      </c>
      <c r="B2521" s="1004" t="s">
        <v>24360</v>
      </c>
    </row>
    <row r="2522" spans="1:2">
      <c r="A2522" s="1004">
        <v>2519</v>
      </c>
      <c r="B2522" s="1004" t="s">
        <v>24361</v>
      </c>
    </row>
    <row r="2523" spans="1:2">
      <c r="A2523" s="1004">
        <v>2520</v>
      </c>
      <c r="B2523" s="1004" t="s">
        <v>24362</v>
      </c>
    </row>
    <row r="2524" spans="1:2">
      <c r="A2524" s="1004">
        <v>2521</v>
      </c>
      <c r="B2524" s="1004" t="s">
        <v>24363</v>
      </c>
    </row>
    <row r="2525" spans="1:2">
      <c r="A2525" s="1004">
        <v>2522</v>
      </c>
      <c r="B2525" s="1004" t="s">
        <v>24364</v>
      </c>
    </row>
    <row r="2526" spans="1:2">
      <c r="A2526" s="1004">
        <v>2523</v>
      </c>
      <c r="B2526" s="1004" t="s">
        <v>24365</v>
      </c>
    </row>
    <row r="2527" spans="1:2">
      <c r="A2527" s="1004">
        <v>2524</v>
      </c>
      <c r="B2527" s="1004" t="s">
        <v>24366</v>
      </c>
    </row>
    <row r="2528" spans="1:2">
      <c r="A2528" s="1004">
        <v>2525</v>
      </c>
      <c r="B2528" s="1004" t="s">
        <v>24367</v>
      </c>
    </row>
    <row r="2529" spans="1:2">
      <c r="A2529" s="1004">
        <v>2526</v>
      </c>
      <c r="B2529" s="1004" t="s">
        <v>24368</v>
      </c>
    </row>
    <row r="2530" spans="1:2">
      <c r="A2530" s="1004">
        <v>2527</v>
      </c>
      <c r="B2530" s="1004" t="s">
        <v>24369</v>
      </c>
    </row>
    <row r="2531" spans="1:2">
      <c r="A2531" s="1004">
        <v>2528</v>
      </c>
      <c r="B2531" s="1004" t="s">
        <v>24370</v>
      </c>
    </row>
    <row r="2532" spans="1:2">
      <c r="A2532" s="1004">
        <v>2529</v>
      </c>
      <c r="B2532" s="1004" t="s">
        <v>24371</v>
      </c>
    </row>
    <row r="2533" spans="1:2">
      <c r="A2533" s="1004">
        <v>2530</v>
      </c>
      <c r="B2533" s="1004" t="s">
        <v>24372</v>
      </c>
    </row>
    <row r="2534" spans="1:2">
      <c r="A2534" s="1004">
        <v>2531</v>
      </c>
      <c r="B2534" s="1004" t="s">
        <v>24373</v>
      </c>
    </row>
    <row r="2535" spans="1:2">
      <c r="A2535" s="1004">
        <v>2532</v>
      </c>
      <c r="B2535" s="1004" t="s">
        <v>24374</v>
      </c>
    </row>
    <row r="2536" spans="1:2">
      <c r="A2536" s="1004">
        <v>2533</v>
      </c>
      <c r="B2536" s="1004" t="s">
        <v>24375</v>
      </c>
    </row>
    <row r="2537" spans="1:2">
      <c r="A2537" s="1004">
        <v>2534</v>
      </c>
      <c r="B2537" s="1004" t="s">
        <v>24376</v>
      </c>
    </row>
    <row r="2538" spans="1:2">
      <c r="A2538" s="1004">
        <v>2535</v>
      </c>
      <c r="B2538" s="1004" t="s">
        <v>24377</v>
      </c>
    </row>
    <row r="2539" spans="1:2">
      <c r="A2539" s="1004">
        <v>2536</v>
      </c>
      <c r="B2539" s="1004" t="s">
        <v>24378</v>
      </c>
    </row>
    <row r="2540" spans="1:2">
      <c r="A2540" s="1004">
        <v>2537</v>
      </c>
      <c r="B2540" s="1004" t="s">
        <v>24379</v>
      </c>
    </row>
    <row r="2541" spans="1:2">
      <c r="A2541" s="1004">
        <v>2538</v>
      </c>
      <c r="B2541" s="1004" t="s">
        <v>24380</v>
      </c>
    </row>
    <row r="2542" spans="1:2">
      <c r="A2542" s="1004">
        <v>2539</v>
      </c>
      <c r="B2542" s="1004" t="s">
        <v>24381</v>
      </c>
    </row>
    <row r="2543" spans="1:2">
      <c r="A2543" s="1004">
        <v>2540</v>
      </c>
      <c r="B2543" s="1004" t="s">
        <v>24382</v>
      </c>
    </row>
    <row r="2544" spans="1:2">
      <c r="A2544" s="1004">
        <v>2541</v>
      </c>
      <c r="B2544" s="1004" t="s">
        <v>24383</v>
      </c>
    </row>
    <row r="2545" spans="1:2">
      <c r="A2545" s="1004">
        <v>2542</v>
      </c>
      <c r="B2545" s="1004" t="s">
        <v>24384</v>
      </c>
    </row>
    <row r="2546" spans="1:2">
      <c r="A2546" s="1004">
        <v>2543</v>
      </c>
      <c r="B2546" s="1004" t="s">
        <v>24385</v>
      </c>
    </row>
    <row r="2547" spans="1:2">
      <c r="A2547" s="1004">
        <v>2544</v>
      </c>
      <c r="B2547" s="1004" t="s">
        <v>24386</v>
      </c>
    </row>
    <row r="2548" spans="1:2">
      <c r="A2548" s="1004">
        <v>2545</v>
      </c>
      <c r="B2548" s="1004" t="s">
        <v>24387</v>
      </c>
    </row>
    <row r="2549" spans="1:2">
      <c r="A2549" s="1004">
        <v>2546</v>
      </c>
      <c r="B2549" s="1004" t="s">
        <v>24388</v>
      </c>
    </row>
    <row r="2550" spans="1:2">
      <c r="A2550" s="1004">
        <v>2547</v>
      </c>
      <c r="B2550" s="1004" t="s">
        <v>24389</v>
      </c>
    </row>
    <row r="2551" spans="1:2">
      <c r="A2551" s="1004">
        <v>2548</v>
      </c>
      <c r="B2551" s="1004" t="s">
        <v>24390</v>
      </c>
    </row>
    <row r="2552" spans="1:2">
      <c r="A2552" s="1004">
        <v>2549</v>
      </c>
      <c r="B2552" s="1004" t="s">
        <v>24391</v>
      </c>
    </row>
    <row r="2553" spans="1:2">
      <c r="A2553" s="1004">
        <v>2550</v>
      </c>
      <c r="B2553" s="1004" t="s">
        <v>24392</v>
      </c>
    </row>
    <row r="2554" spans="1:2">
      <c r="A2554" s="1004">
        <v>2551</v>
      </c>
      <c r="B2554" s="1004" t="s">
        <v>24393</v>
      </c>
    </row>
    <row r="2555" spans="1:2">
      <c r="A2555" s="1004">
        <v>2552</v>
      </c>
      <c r="B2555" s="1004" t="s">
        <v>24394</v>
      </c>
    </row>
    <row r="2556" spans="1:2">
      <c r="A2556" s="1004">
        <v>2553</v>
      </c>
      <c r="B2556" s="1004" t="s">
        <v>24395</v>
      </c>
    </row>
    <row r="2557" spans="1:2">
      <c r="A2557" s="1004">
        <v>2554</v>
      </c>
      <c r="B2557" s="1004" t="s">
        <v>24396</v>
      </c>
    </row>
    <row r="2558" spans="1:2">
      <c r="A2558" s="1004">
        <v>2555</v>
      </c>
      <c r="B2558" s="1004" t="s">
        <v>24397</v>
      </c>
    </row>
    <row r="2559" spans="1:2">
      <c r="A2559" s="1004">
        <v>2556</v>
      </c>
      <c r="B2559" s="1004" t="s">
        <v>24398</v>
      </c>
    </row>
    <row r="2560" spans="1:2">
      <c r="A2560" s="1004">
        <v>2557</v>
      </c>
      <c r="B2560" s="1004" t="s">
        <v>24399</v>
      </c>
    </row>
    <row r="2561" spans="1:2">
      <c r="A2561" s="1004">
        <v>2558</v>
      </c>
      <c r="B2561" s="1004" t="s">
        <v>24400</v>
      </c>
    </row>
    <row r="2562" spans="1:2">
      <c r="A2562" s="1004">
        <v>2559</v>
      </c>
      <c r="B2562" s="1004" t="s">
        <v>24401</v>
      </c>
    </row>
    <row r="2563" spans="1:2">
      <c r="A2563" s="1004">
        <v>2560</v>
      </c>
      <c r="B2563" s="1004" t="s">
        <v>24402</v>
      </c>
    </row>
    <row r="2564" spans="1:2">
      <c r="A2564" s="1004">
        <v>2561</v>
      </c>
      <c r="B2564" s="1004" t="s">
        <v>24403</v>
      </c>
    </row>
    <row r="2565" spans="1:2">
      <c r="A2565" s="1004">
        <v>2562</v>
      </c>
      <c r="B2565" s="1004" t="s">
        <v>24404</v>
      </c>
    </row>
    <row r="2566" spans="1:2">
      <c r="A2566" s="1004">
        <v>2563</v>
      </c>
      <c r="B2566" s="1004" t="s">
        <v>24405</v>
      </c>
    </row>
    <row r="2567" spans="1:2">
      <c r="A2567" s="1004">
        <v>2564</v>
      </c>
      <c r="B2567" s="1004" t="s">
        <v>24406</v>
      </c>
    </row>
    <row r="2568" spans="1:2">
      <c r="A2568" s="1004">
        <v>2565</v>
      </c>
      <c r="B2568" s="1004" t="s">
        <v>24407</v>
      </c>
    </row>
    <row r="2569" spans="1:2">
      <c r="A2569" s="1004">
        <v>2566</v>
      </c>
      <c r="B2569" s="1004" t="s">
        <v>24408</v>
      </c>
    </row>
    <row r="2570" spans="1:2">
      <c r="A2570" s="1004">
        <v>2567</v>
      </c>
      <c r="B2570" s="1004" t="s">
        <v>24409</v>
      </c>
    </row>
    <row r="2571" spans="1:2">
      <c r="A2571" s="1004">
        <v>2568</v>
      </c>
      <c r="B2571" s="1004" t="s">
        <v>24410</v>
      </c>
    </row>
    <row r="2572" spans="1:2">
      <c r="A2572" s="1004">
        <v>2569</v>
      </c>
      <c r="B2572" s="1004" t="s">
        <v>24411</v>
      </c>
    </row>
    <row r="2573" spans="1:2">
      <c r="A2573" s="1004">
        <v>2570</v>
      </c>
      <c r="B2573" s="1004" t="s">
        <v>24412</v>
      </c>
    </row>
    <row r="2574" spans="1:2">
      <c r="A2574" s="1004">
        <v>2571</v>
      </c>
      <c r="B2574" s="1004" t="s">
        <v>24413</v>
      </c>
    </row>
    <row r="2575" spans="1:2">
      <c r="A2575" s="1004">
        <v>2572</v>
      </c>
      <c r="B2575" s="1004" t="s">
        <v>24414</v>
      </c>
    </row>
    <row r="2576" spans="1:2">
      <c r="A2576" s="1004">
        <v>2573</v>
      </c>
      <c r="B2576" s="1004" t="s">
        <v>24415</v>
      </c>
    </row>
    <row r="2577" spans="1:2">
      <c r="A2577" s="1004">
        <v>2574</v>
      </c>
      <c r="B2577" s="1004" t="s">
        <v>24416</v>
      </c>
    </row>
    <row r="2578" spans="1:2">
      <c r="A2578" s="1004">
        <v>2575</v>
      </c>
      <c r="B2578" s="1004" t="s">
        <v>24417</v>
      </c>
    </row>
    <row r="2579" spans="1:2">
      <c r="A2579" s="1004">
        <v>2576</v>
      </c>
      <c r="B2579" s="1004" t="s">
        <v>24418</v>
      </c>
    </row>
    <row r="2580" spans="1:2">
      <c r="A2580" s="1004">
        <v>2577</v>
      </c>
      <c r="B2580" s="1004" t="s">
        <v>24419</v>
      </c>
    </row>
    <row r="2581" spans="1:2">
      <c r="A2581" s="1004">
        <v>2578</v>
      </c>
      <c r="B2581" s="1004" t="s">
        <v>24420</v>
      </c>
    </row>
    <row r="2582" spans="1:2">
      <c r="A2582" s="1004">
        <v>2579</v>
      </c>
      <c r="B2582" s="1004" t="s">
        <v>24421</v>
      </c>
    </row>
    <row r="2583" spans="1:2">
      <c r="A2583" s="1004">
        <v>2580</v>
      </c>
      <c r="B2583" s="1004" t="s">
        <v>24422</v>
      </c>
    </row>
    <row r="2584" spans="1:2">
      <c r="A2584" s="1004">
        <v>2581</v>
      </c>
      <c r="B2584" s="1004" t="s">
        <v>24423</v>
      </c>
    </row>
    <row r="2585" spans="1:2">
      <c r="A2585" s="1004">
        <v>2582</v>
      </c>
      <c r="B2585" s="1004" t="s">
        <v>24424</v>
      </c>
    </row>
    <row r="2586" spans="1:2">
      <c r="A2586" s="1004">
        <v>2583</v>
      </c>
      <c r="B2586" s="1004" t="s">
        <v>24425</v>
      </c>
    </row>
    <row r="2587" spans="1:2">
      <c r="A2587" s="1004">
        <v>2584</v>
      </c>
      <c r="B2587" s="1004" t="s">
        <v>24426</v>
      </c>
    </row>
    <row r="2588" spans="1:2">
      <c r="A2588" s="1004">
        <v>2585</v>
      </c>
      <c r="B2588" s="1004" t="s">
        <v>24427</v>
      </c>
    </row>
    <row r="2589" spans="1:2">
      <c r="A2589" s="1004">
        <v>2586</v>
      </c>
      <c r="B2589" s="1004" t="s">
        <v>24428</v>
      </c>
    </row>
    <row r="2590" spans="1:2">
      <c r="A2590" s="1004">
        <v>2587</v>
      </c>
      <c r="B2590" s="1004" t="s">
        <v>24429</v>
      </c>
    </row>
    <row r="2591" spans="1:2">
      <c r="A2591" s="1004">
        <v>2588</v>
      </c>
      <c r="B2591" s="1004" t="s">
        <v>24430</v>
      </c>
    </row>
    <row r="2592" spans="1:2">
      <c r="A2592" s="1004">
        <v>2589</v>
      </c>
      <c r="B2592" s="1004" t="s">
        <v>24431</v>
      </c>
    </row>
    <row r="2593" spans="1:2">
      <c r="A2593" s="1004">
        <v>2590</v>
      </c>
      <c r="B2593" s="1004" t="s">
        <v>24432</v>
      </c>
    </row>
    <row r="2594" spans="1:2">
      <c r="A2594" s="1004">
        <v>2591</v>
      </c>
      <c r="B2594" s="1004" t="s">
        <v>24433</v>
      </c>
    </row>
    <row r="2595" spans="1:2">
      <c r="A2595" s="1004">
        <v>2592</v>
      </c>
      <c r="B2595" s="1004" t="s">
        <v>24434</v>
      </c>
    </row>
    <row r="2596" spans="1:2">
      <c r="A2596" s="1004">
        <v>2593</v>
      </c>
      <c r="B2596" s="1004" t="s">
        <v>24435</v>
      </c>
    </row>
    <row r="2597" spans="1:2">
      <c r="A2597" s="1004">
        <v>2594</v>
      </c>
      <c r="B2597" s="1004" t="s">
        <v>24436</v>
      </c>
    </row>
    <row r="2598" spans="1:2">
      <c r="A2598" s="1004">
        <v>2595</v>
      </c>
      <c r="B2598" s="1004" t="s">
        <v>24437</v>
      </c>
    </row>
    <row r="2599" spans="1:2">
      <c r="A2599" s="1004">
        <v>2596</v>
      </c>
      <c r="B2599" s="1004" t="s">
        <v>24438</v>
      </c>
    </row>
    <row r="2600" spans="1:2">
      <c r="A2600" s="1004">
        <v>2597</v>
      </c>
      <c r="B2600" s="1004" t="s">
        <v>24439</v>
      </c>
    </row>
    <row r="2601" spans="1:2">
      <c r="A2601" s="1004">
        <v>2598</v>
      </c>
      <c r="B2601" s="1004" t="s">
        <v>24440</v>
      </c>
    </row>
    <row r="2602" spans="1:2">
      <c r="A2602" s="1004">
        <v>2599</v>
      </c>
      <c r="B2602" s="1004" t="s">
        <v>24441</v>
      </c>
    </row>
    <row r="2603" spans="1:2">
      <c r="A2603" s="1004">
        <v>2600</v>
      </c>
      <c r="B2603" s="1004" t="s">
        <v>24442</v>
      </c>
    </row>
    <row r="2604" spans="1:2">
      <c r="A2604" s="1004">
        <v>2601</v>
      </c>
      <c r="B2604" s="1004" t="s">
        <v>24443</v>
      </c>
    </row>
    <row r="2605" spans="1:2">
      <c r="A2605" s="1004">
        <v>2602</v>
      </c>
      <c r="B2605" s="1004" t="s">
        <v>24444</v>
      </c>
    </row>
    <row r="2606" spans="1:2">
      <c r="A2606" s="1004">
        <v>2603</v>
      </c>
      <c r="B2606" s="1004" t="s">
        <v>24445</v>
      </c>
    </row>
    <row r="2607" spans="1:2">
      <c r="A2607" s="1004">
        <v>2604</v>
      </c>
      <c r="B2607" s="1004" t="s">
        <v>24446</v>
      </c>
    </row>
    <row r="2608" spans="1:2">
      <c r="A2608" s="1004">
        <v>2605</v>
      </c>
      <c r="B2608" s="1004" t="s">
        <v>24447</v>
      </c>
    </row>
    <row r="2609" spans="1:2">
      <c r="A2609" s="1004">
        <v>2606</v>
      </c>
      <c r="B2609" s="1004" t="s">
        <v>24448</v>
      </c>
    </row>
    <row r="2610" spans="1:2">
      <c r="A2610" s="1004">
        <v>2607</v>
      </c>
      <c r="B2610" s="1004" t="s">
        <v>24449</v>
      </c>
    </row>
    <row r="2611" spans="1:2">
      <c r="A2611" s="1004">
        <v>2608</v>
      </c>
      <c r="B2611" s="1004" t="s">
        <v>24450</v>
      </c>
    </row>
    <row r="2612" spans="1:2">
      <c r="A2612" s="1004">
        <v>2609</v>
      </c>
      <c r="B2612" s="1004" t="s">
        <v>24451</v>
      </c>
    </row>
    <row r="2613" spans="1:2">
      <c r="A2613" s="1004">
        <v>2610</v>
      </c>
      <c r="B2613" s="1004" t="s">
        <v>24452</v>
      </c>
    </row>
    <row r="2614" spans="1:2">
      <c r="A2614" s="1004">
        <v>2611</v>
      </c>
      <c r="B2614" s="1004" t="s">
        <v>24453</v>
      </c>
    </row>
    <row r="2615" spans="1:2">
      <c r="A2615" s="1004">
        <v>2612</v>
      </c>
      <c r="B2615" s="1004" t="s">
        <v>10223</v>
      </c>
    </row>
    <row r="2616" spans="1:2">
      <c r="A2616" s="1004">
        <v>2613</v>
      </c>
      <c r="B2616" s="1004" t="s">
        <v>24454</v>
      </c>
    </row>
    <row r="2617" spans="1:2">
      <c r="A2617" s="1004">
        <v>2614</v>
      </c>
      <c r="B2617" s="1004" t="s">
        <v>24455</v>
      </c>
    </row>
    <row r="2618" spans="1:2">
      <c r="A2618" s="1004">
        <v>2615</v>
      </c>
      <c r="B2618" s="1004" t="s">
        <v>24456</v>
      </c>
    </row>
    <row r="2619" spans="1:2">
      <c r="A2619" s="1004">
        <v>2616</v>
      </c>
      <c r="B2619" s="1004" t="s">
        <v>24457</v>
      </c>
    </row>
    <row r="2620" spans="1:2">
      <c r="A2620" s="1004">
        <v>2617</v>
      </c>
      <c r="B2620" s="1004" t="s">
        <v>24458</v>
      </c>
    </row>
    <row r="2621" spans="1:2">
      <c r="A2621" s="1004">
        <v>2618</v>
      </c>
      <c r="B2621" s="1004" t="s">
        <v>24459</v>
      </c>
    </row>
    <row r="2622" spans="1:2">
      <c r="A2622" s="1004">
        <v>2619</v>
      </c>
      <c r="B2622" s="1004" t="s">
        <v>24460</v>
      </c>
    </row>
    <row r="2623" spans="1:2">
      <c r="A2623" s="1004">
        <v>2620</v>
      </c>
      <c r="B2623" s="1004" t="s">
        <v>24461</v>
      </c>
    </row>
    <row r="2624" spans="1:2">
      <c r="A2624" s="1004">
        <v>2621</v>
      </c>
      <c r="B2624" s="1004" t="s">
        <v>24462</v>
      </c>
    </row>
    <row r="2625" spans="1:2">
      <c r="A2625" s="1004">
        <v>2622</v>
      </c>
      <c r="B2625" s="1004" t="s">
        <v>24463</v>
      </c>
    </row>
    <row r="2626" spans="1:2">
      <c r="A2626" s="1004">
        <v>2623</v>
      </c>
      <c r="B2626" s="1004" t="s">
        <v>24464</v>
      </c>
    </row>
    <row r="2627" spans="1:2">
      <c r="A2627" s="1004">
        <v>2624</v>
      </c>
      <c r="B2627" s="1004" t="s">
        <v>24465</v>
      </c>
    </row>
    <row r="2628" spans="1:2">
      <c r="A2628" s="1004">
        <v>2625</v>
      </c>
      <c r="B2628" s="1004" t="s">
        <v>24466</v>
      </c>
    </row>
    <row r="2629" spans="1:2">
      <c r="A2629" s="1004">
        <v>2626</v>
      </c>
      <c r="B2629" s="1004" t="s">
        <v>24467</v>
      </c>
    </row>
    <row r="2630" spans="1:2">
      <c r="A2630" s="1004">
        <v>2627</v>
      </c>
      <c r="B2630" s="1004" t="s">
        <v>24468</v>
      </c>
    </row>
    <row r="2631" spans="1:2">
      <c r="A2631" s="1004">
        <v>2628</v>
      </c>
      <c r="B2631" s="1004" t="s">
        <v>24469</v>
      </c>
    </row>
    <row r="2632" spans="1:2">
      <c r="A2632" s="1004">
        <v>2629</v>
      </c>
      <c r="B2632" s="1004" t="s">
        <v>24470</v>
      </c>
    </row>
    <row r="2633" spans="1:2">
      <c r="A2633" s="1004">
        <v>2630</v>
      </c>
      <c r="B2633" s="1004" t="s">
        <v>24471</v>
      </c>
    </row>
    <row r="2634" spans="1:2">
      <c r="A2634" s="1004">
        <v>2631</v>
      </c>
      <c r="B2634" s="1004" t="s">
        <v>24472</v>
      </c>
    </row>
    <row r="2635" spans="1:2">
      <c r="A2635" s="1004">
        <v>2632</v>
      </c>
      <c r="B2635" s="1004" t="s">
        <v>24473</v>
      </c>
    </row>
    <row r="2636" spans="1:2">
      <c r="A2636" s="1004">
        <v>2633</v>
      </c>
      <c r="B2636" s="1004" t="s">
        <v>24474</v>
      </c>
    </row>
    <row r="2637" spans="1:2">
      <c r="A2637" s="1004">
        <v>2634</v>
      </c>
      <c r="B2637" s="1004" t="s">
        <v>24475</v>
      </c>
    </row>
    <row r="2638" spans="1:2">
      <c r="A2638" s="1004">
        <v>2635</v>
      </c>
      <c r="B2638" s="1004" t="s">
        <v>24476</v>
      </c>
    </row>
    <row r="2639" spans="1:2">
      <c r="A2639" s="1004">
        <v>2636</v>
      </c>
      <c r="B2639" s="1004" t="s">
        <v>24477</v>
      </c>
    </row>
    <row r="2640" spans="1:2">
      <c r="A2640" s="1004">
        <v>2637</v>
      </c>
      <c r="B2640" s="1004" t="s">
        <v>24478</v>
      </c>
    </row>
    <row r="2641" spans="1:2">
      <c r="A2641" s="1004">
        <v>2638</v>
      </c>
      <c r="B2641" s="1004" t="s">
        <v>24479</v>
      </c>
    </row>
    <row r="2642" spans="1:2">
      <c r="A2642" s="1004">
        <v>2639</v>
      </c>
      <c r="B2642" s="1004" t="s">
        <v>24480</v>
      </c>
    </row>
    <row r="2643" spans="1:2">
      <c r="A2643" s="1004">
        <v>2640</v>
      </c>
      <c r="B2643" s="1004" t="s">
        <v>24481</v>
      </c>
    </row>
    <row r="2644" spans="1:2">
      <c r="A2644" s="1004">
        <v>2641</v>
      </c>
      <c r="B2644" s="1004" t="s">
        <v>24482</v>
      </c>
    </row>
    <row r="2645" spans="1:2">
      <c r="A2645" s="1004">
        <v>2642</v>
      </c>
      <c r="B2645" s="1004" t="s">
        <v>24483</v>
      </c>
    </row>
    <row r="2646" spans="1:2">
      <c r="A2646" s="1004">
        <v>2643</v>
      </c>
      <c r="B2646" s="1004" t="s">
        <v>24484</v>
      </c>
    </row>
    <row r="2647" spans="1:2">
      <c r="A2647" s="1004">
        <v>2644</v>
      </c>
      <c r="B2647" s="1004" t="s">
        <v>24485</v>
      </c>
    </row>
    <row r="2648" spans="1:2">
      <c r="A2648" s="1004">
        <v>2645</v>
      </c>
      <c r="B2648" s="1004" t="s">
        <v>24486</v>
      </c>
    </row>
    <row r="2649" spans="1:2">
      <c r="A2649" s="1004">
        <v>2646</v>
      </c>
      <c r="B2649" s="1004" t="s">
        <v>24487</v>
      </c>
    </row>
    <row r="2650" spans="1:2">
      <c r="A2650" s="1004">
        <v>2647</v>
      </c>
      <c r="B2650" s="1004" t="s">
        <v>24488</v>
      </c>
    </row>
    <row r="2651" spans="1:2">
      <c r="A2651" s="1004">
        <v>2648</v>
      </c>
      <c r="B2651" s="1004" t="s">
        <v>24489</v>
      </c>
    </row>
    <row r="2652" spans="1:2">
      <c r="A2652" s="1004">
        <v>2649</v>
      </c>
      <c r="B2652" s="1004" t="s">
        <v>24490</v>
      </c>
    </row>
    <row r="2653" spans="1:2">
      <c r="A2653" s="1004">
        <v>2650</v>
      </c>
      <c r="B2653" s="1004" t="s">
        <v>24491</v>
      </c>
    </row>
    <row r="2654" spans="1:2">
      <c r="A2654" s="1004">
        <v>2651</v>
      </c>
      <c r="B2654" s="1004" t="s">
        <v>24492</v>
      </c>
    </row>
    <row r="2655" spans="1:2">
      <c r="A2655" s="1004">
        <v>2652</v>
      </c>
      <c r="B2655" s="1004" t="s">
        <v>24493</v>
      </c>
    </row>
    <row r="2656" spans="1:2">
      <c r="A2656" s="1004">
        <v>2653</v>
      </c>
      <c r="B2656" s="1004" t="s">
        <v>24494</v>
      </c>
    </row>
    <row r="2657" spans="1:2">
      <c r="A2657" s="1004">
        <v>2654</v>
      </c>
      <c r="B2657" s="1004" t="s">
        <v>24495</v>
      </c>
    </row>
    <row r="2658" spans="1:2">
      <c r="A2658" s="1004">
        <v>2655</v>
      </c>
      <c r="B2658" s="1004" t="s">
        <v>24496</v>
      </c>
    </row>
    <row r="2659" spans="1:2">
      <c r="A2659" s="1004">
        <v>2656</v>
      </c>
      <c r="B2659" s="1004" t="s">
        <v>24497</v>
      </c>
    </row>
    <row r="2660" spans="1:2">
      <c r="A2660" s="1004">
        <v>2657</v>
      </c>
      <c r="B2660" s="1004" t="s">
        <v>24498</v>
      </c>
    </row>
    <row r="2661" spans="1:2">
      <c r="A2661" s="1004">
        <v>2658</v>
      </c>
      <c r="B2661" s="1004" t="s">
        <v>24499</v>
      </c>
    </row>
    <row r="2662" spans="1:2">
      <c r="A2662" s="1004">
        <v>2659</v>
      </c>
      <c r="B2662" s="1004" t="s">
        <v>24500</v>
      </c>
    </row>
    <row r="2663" spans="1:2">
      <c r="A2663" s="1004">
        <v>2660</v>
      </c>
      <c r="B2663" s="1004" t="s">
        <v>24501</v>
      </c>
    </row>
    <row r="2664" spans="1:2">
      <c r="A2664" s="1004">
        <v>2661</v>
      </c>
      <c r="B2664" s="1004" t="s">
        <v>24502</v>
      </c>
    </row>
    <row r="2665" spans="1:2">
      <c r="A2665" s="1004">
        <v>2662</v>
      </c>
      <c r="B2665" s="1004" t="s">
        <v>24503</v>
      </c>
    </row>
    <row r="2666" spans="1:2">
      <c r="A2666" s="1004">
        <v>2663</v>
      </c>
      <c r="B2666" s="1004" t="s">
        <v>24504</v>
      </c>
    </row>
    <row r="2667" spans="1:2">
      <c r="A2667" s="1004">
        <v>2664</v>
      </c>
      <c r="B2667" s="1004" t="s">
        <v>24505</v>
      </c>
    </row>
    <row r="2668" spans="1:2">
      <c r="A2668" s="1004">
        <v>2665</v>
      </c>
      <c r="B2668" s="1004" t="s">
        <v>24506</v>
      </c>
    </row>
    <row r="2669" spans="1:2">
      <c r="A2669" s="1004">
        <v>2666</v>
      </c>
      <c r="B2669" s="1004" t="s">
        <v>24507</v>
      </c>
    </row>
    <row r="2670" spans="1:2">
      <c r="A2670" s="1004">
        <v>2667</v>
      </c>
      <c r="B2670" s="1004" t="s">
        <v>24508</v>
      </c>
    </row>
    <row r="2671" spans="1:2">
      <c r="A2671" s="1004">
        <v>2668</v>
      </c>
      <c r="B2671" s="1004" t="s">
        <v>24509</v>
      </c>
    </row>
    <row r="2672" spans="1:2">
      <c r="A2672" s="1004">
        <v>2669</v>
      </c>
      <c r="B2672" s="1004" t="s">
        <v>24510</v>
      </c>
    </row>
    <row r="2673" spans="1:2">
      <c r="A2673" s="1004">
        <v>2670</v>
      </c>
      <c r="B2673" s="1004" t="s">
        <v>24511</v>
      </c>
    </row>
    <row r="2674" spans="1:2">
      <c r="A2674" s="1004">
        <v>2671</v>
      </c>
      <c r="B2674" s="1004" t="s">
        <v>24512</v>
      </c>
    </row>
    <row r="2675" spans="1:2">
      <c r="A2675" s="1004">
        <v>2672</v>
      </c>
      <c r="B2675" s="1004" t="s">
        <v>24513</v>
      </c>
    </row>
    <row r="2676" spans="1:2">
      <c r="A2676" s="1004">
        <v>2673</v>
      </c>
      <c r="B2676" s="1004" t="s">
        <v>24514</v>
      </c>
    </row>
    <row r="2677" spans="1:2">
      <c r="A2677" s="1004">
        <v>2674</v>
      </c>
      <c r="B2677" s="1004" t="s">
        <v>24515</v>
      </c>
    </row>
    <row r="2678" spans="1:2">
      <c r="A2678" s="1004">
        <v>2675</v>
      </c>
      <c r="B2678" s="1004" t="s">
        <v>24516</v>
      </c>
    </row>
    <row r="2679" spans="1:2">
      <c r="A2679" s="1004">
        <v>2676</v>
      </c>
      <c r="B2679" s="1004" t="s">
        <v>24517</v>
      </c>
    </row>
    <row r="2680" spans="1:2">
      <c r="A2680" s="1004">
        <v>2677</v>
      </c>
      <c r="B2680" s="1004" t="s">
        <v>24518</v>
      </c>
    </row>
    <row r="2681" spans="1:2">
      <c r="A2681" s="1004">
        <v>2678</v>
      </c>
      <c r="B2681" s="1004" t="s">
        <v>24519</v>
      </c>
    </row>
    <row r="2682" spans="1:2">
      <c r="A2682" s="1004">
        <v>2679</v>
      </c>
      <c r="B2682" s="1004" t="s">
        <v>24520</v>
      </c>
    </row>
    <row r="2683" spans="1:2">
      <c r="A2683" s="1004">
        <v>2680</v>
      </c>
      <c r="B2683" s="1004" t="s">
        <v>24521</v>
      </c>
    </row>
    <row r="2684" spans="1:2">
      <c r="A2684" s="1004">
        <v>2681</v>
      </c>
      <c r="B2684" s="1004" t="s">
        <v>24522</v>
      </c>
    </row>
    <row r="2685" spans="1:2">
      <c r="A2685" s="1004">
        <v>2682</v>
      </c>
      <c r="B2685" s="1004" t="s">
        <v>24523</v>
      </c>
    </row>
    <row r="2686" spans="1:2">
      <c r="A2686" s="1004">
        <v>2683</v>
      </c>
      <c r="B2686" s="1004" t="s">
        <v>24524</v>
      </c>
    </row>
    <row r="2687" spans="1:2">
      <c r="A2687" s="1004">
        <v>2684</v>
      </c>
      <c r="B2687" s="1004" t="s">
        <v>24525</v>
      </c>
    </row>
    <row r="2688" spans="1:2">
      <c r="A2688" s="1004">
        <v>2685</v>
      </c>
      <c r="B2688" s="1004" t="s">
        <v>24526</v>
      </c>
    </row>
    <row r="2689" spans="1:2">
      <c r="A2689" s="1004">
        <v>2686</v>
      </c>
      <c r="B2689" s="1004" t="s">
        <v>24527</v>
      </c>
    </row>
    <row r="2690" spans="1:2">
      <c r="A2690" s="1004">
        <v>2687</v>
      </c>
      <c r="B2690" s="1004" t="s">
        <v>24528</v>
      </c>
    </row>
    <row r="2691" spans="1:2">
      <c r="A2691" s="1004">
        <v>2688</v>
      </c>
      <c r="B2691" s="1004" t="s">
        <v>24529</v>
      </c>
    </row>
    <row r="2692" spans="1:2">
      <c r="A2692" s="1004">
        <v>2689</v>
      </c>
      <c r="B2692" s="1004" t="s">
        <v>24530</v>
      </c>
    </row>
    <row r="2693" spans="1:2">
      <c r="A2693" s="1004">
        <v>2690</v>
      </c>
      <c r="B2693" s="1004" t="s">
        <v>24531</v>
      </c>
    </row>
    <row r="2694" spans="1:2">
      <c r="A2694" s="1004">
        <v>2691</v>
      </c>
      <c r="B2694" s="1004" t="s">
        <v>24532</v>
      </c>
    </row>
    <row r="2695" spans="1:2">
      <c r="A2695" s="1004">
        <v>2692</v>
      </c>
      <c r="B2695" s="1004" t="s">
        <v>24533</v>
      </c>
    </row>
    <row r="2696" spans="1:2">
      <c r="A2696" s="1004">
        <v>2693</v>
      </c>
      <c r="B2696" s="1004" t="s">
        <v>24534</v>
      </c>
    </row>
    <row r="2697" spans="1:2">
      <c r="A2697" s="1004">
        <v>2694</v>
      </c>
      <c r="B2697" s="1004" t="s">
        <v>24535</v>
      </c>
    </row>
    <row r="2698" spans="1:2">
      <c r="A2698" s="1004">
        <v>2695</v>
      </c>
      <c r="B2698" s="1004" t="s">
        <v>24536</v>
      </c>
    </row>
    <row r="2699" spans="1:2">
      <c r="A2699" s="1004">
        <v>2696</v>
      </c>
      <c r="B2699" s="1004" t="s">
        <v>24537</v>
      </c>
    </row>
    <row r="2700" spans="1:2">
      <c r="A2700" s="1004">
        <v>2697</v>
      </c>
      <c r="B2700" s="1004" t="s">
        <v>24538</v>
      </c>
    </row>
    <row r="2701" spans="1:2">
      <c r="A2701" s="1004">
        <v>2698</v>
      </c>
      <c r="B2701" s="1004" t="s">
        <v>24539</v>
      </c>
    </row>
    <row r="2702" spans="1:2">
      <c r="A2702" s="1004">
        <v>2699</v>
      </c>
      <c r="B2702" s="1004" t="s">
        <v>24540</v>
      </c>
    </row>
    <row r="2703" spans="1:2">
      <c r="A2703" s="1004">
        <v>2700</v>
      </c>
      <c r="B2703" s="1004" t="s">
        <v>24541</v>
      </c>
    </row>
    <row r="2704" spans="1:2">
      <c r="A2704" s="1004">
        <v>2701</v>
      </c>
      <c r="B2704" s="1004" t="s">
        <v>24542</v>
      </c>
    </row>
    <row r="2705" spans="1:2">
      <c r="A2705" s="1004">
        <v>2702</v>
      </c>
      <c r="B2705" s="1004" t="s">
        <v>24543</v>
      </c>
    </row>
    <row r="2706" spans="1:2">
      <c r="A2706" s="1004">
        <v>2703</v>
      </c>
      <c r="B2706" s="1004" t="s">
        <v>24544</v>
      </c>
    </row>
    <row r="2707" spans="1:2">
      <c r="A2707" s="1004">
        <v>2704</v>
      </c>
      <c r="B2707" s="1004" t="s">
        <v>24545</v>
      </c>
    </row>
    <row r="2708" spans="1:2">
      <c r="A2708" s="1004">
        <v>2705</v>
      </c>
      <c r="B2708" s="1004" t="s">
        <v>24546</v>
      </c>
    </row>
    <row r="2709" spans="1:2">
      <c r="A2709" s="1004">
        <v>2706</v>
      </c>
      <c r="B2709" s="1004" t="s">
        <v>24547</v>
      </c>
    </row>
    <row r="2710" spans="1:2">
      <c r="A2710" s="1004">
        <v>2707</v>
      </c>
      <c r="B2710" s="1004" t="s">
        <v>24548</v>
      </c>
    </row>
    <row r="2711" spans="1:2">
      <c r="A2711" s="1004">
        <v>2708</v>
      </c>
      <c r="B2711" s="1004" t="s">
        <v>24549</v>
      </c>
    </row>
    <row r="2712" spans="1:2">
      <c r="A2712" s="1004">
        <v>2709</v>
      </c>
      <c r="B2712" s="1004" t="s">
        <v>24550</v>
      </c>
    </row>
    <row r="2713" spans="1:2">
      <c r="A2713" s="1004">
        <v>2710</v>
      </c>
      <c r="B2713" s="1004" t="s">
        <v>24551</v>
      </c>
    </row>
    <row r="2714" spans="1:2">
      <c r="A2714" s="1004">
        <v>2711</v>
      </c>
      <c r="B2714" s="1004" t="s">
        <v>24552</v>
      </c>
    </row>
    <row r="2715" spans="1:2">
      <c r="A2715" s="1004">
        <v>2712</v>
      </c>
      <c r="B2715" s="1004" t="s">
        <v>24553</v>
      </c>
    </row>
    <row r="2716" spans="1:2">
      <c r="A2716" s="1004">
        <v>2713</v>
      </c>
      <c r="B2716" s="1004" t="s">
        <v>24554</v>
      </c>
    </row>
    <row r="2717" spans="1:2">
      <c r="A2717" s="1004">
        <v>2714</v>
      </c>
      <c r="B2717" s="1004" t="s">
        <v>24555</v>
      </c>
    </row>
    <row r="2718" spans="1:2">
      <c r="A2718" s="1004">
        <v>2715</v>
      </c>
      <c r="B2718" s="1004" t="s">
        <v>24556</v>
      </c>
    </row>
    <row r="2719" spans="1:2">
      <c r="A2719" s="1004">
        <v>2716</v>
      </c>
      <c r="B2719" s="1004" t="s">
        <v>24557</v>
      </c>
    </row>
    <row r="2720" spans="1:2">
      <c r="A2720" s="1004">
        <v>2717</v>
      </c>
      <c r="B2720" s="1004" t="s">
        <v>24558</v>
      </c>
    </row>
    <row r="2721" spans="1:2">
      <c r="A2721" s="1004">
        <v>2718</v>
      </c>
      <c r="B2721" s="1004" t="s">
        <v>24559</v>
      </c>
    </row>
    <row r="2722" spans="1:2">
      <c r="A2722" s="1004">
        <v>2719</v>
      </c>
      <c r="B2722" s="1004" t="s">
        <v>24560</v>
      </c>
    </row>
    <row r="2723" spans="1:2">
      <c r="A2723" s="1004">
        <v>2720</v>
      </c>
      <c r="B2723" s="1004" t="s">
        <v>24561</v>
      </c>
    </row>
    <row r="2724" spans="1:2">
      <c r="A2724" s="1004">
        <v>2721</v>
      </c>
      <c r="B2724" s="1004" t="s">
        <v>24562</v>
      </c>
    </row>
    <row r="2725" spans="1:2">
      <c r="A2725" s="1004">
        <v>2722</v>
      </c>
      <c r="B2725" s="1004" t="s">
        <v>24563</v>
      </c>
    </row>
    <row r="2726" spans="1:2">
      <c r="A2726" s="1004">
        <v>2723</v>
      </c>
      <c r="B2726" s="1004" t="s">
        <v>24564</v>
      </c>
    </row>
    <row r="2727" spans="1:2">
      <c r="A2727" s="1004">
        <v>2724</v>
      </c>
      <c r="B2727" s="1004" t="s">
        <v>24565</v>
      </c>
    </row>
    <row r="2728" spans="1:2">
      <c r="A2728" s="1004">
        <v>2725</v>
      </c>
      <c r="B2728" s="1004" t="s">
        <v>24566</v>
      </c>
    </row>
    <row r="2729" spans="1:2">
      <c r="A2729" s="1004">
        <v>2726</v>
      </c>
      <c r="B2729" s="1004" t="s">
        <v>24567</v>
      </c>
    </row>
    <row r="2730" spans="1:2">
      <c r="A2730" s="1004">
        <v>2727</v>
      </c>
      <c r="B2730" s="1004" t="s">
        <v>24568</v>
      </c>
    </row>
    <row r="2731" spans="1:2">
      <c r="A2731" s="1004">
        <v>2728</v>
      </c>
      <c r="B2731" s="1004" t="s">
        <v>24569</v>
      </c>
    </row>
    <row r="2732" spans="1:2">
      <c r="A2732" s="1004">
        <v>2729</v>
      </c>
      <c r="B2732" s="1004" t="s">
        <v>24570</v>
      </c>
    </row>
    <row r="2733" spans="1:2">
      <c r="A2733" s="1004">
        <v>2730</v>
      </c>
      <c r="B2733" s="1004" t="s">
        <v>24571</v>
      </c>
    </row>
    <row r="2734" spans="1:2">
      <c r="A2734" s="1004">
        <v>2731</v>
      </c>
      <c r="B2734" s="1004" t="s">
        <v>382</v>
      </c>
    </row>
    <row r="2735" spans="1:2">
      <c r="A2735" s="1004">
        <v>2732</v>
      </c>
      <c r="B2735" s="1004" t="s">
        <v>24572</v>
      </c>
    </row>
    <row r="2736" spans="1:2">
      <c r="A2736" s="1004">
        <v>2733</v>
      </c>
      <c r="B2736" s="1004" t="s">
        <v>24573</v>
      </c>
    </row>
    <row r="2737" spans="1:2">
      <c r="A2737" s="1004">
        <v>2734</v>
      </c>
      <c r="B2737" s="1004" t="s">
        <v>24574</v>
      </c>
    </row>
    <row r="2738" spans="1:2">
      <c r="A2738" s="1004">
        <v>2735</v>
      </c>
      <c r="B2738" s="1004" t="s">
        <v>24575</v>
      </c>
    </row>
    <row r="2739" spans="1:2">
      <c r="A2739" s="1004">
        <v>2736</v>
      </c>
      <c r="B2739" s="1004" t="s">
        <v>24576</v>
      </c>
    </row>
    <row r="2740" spans="1:2">
      <c r="A2740" s="1004">
        <v>2737</v>
      </c>
      <c r="B2740" s="1004" t="s">
        <v>24577</v>
      </c>
    </row>
    <row r="2741" spans="1:2">
      <c r="A2741" s="1004">
        <v>2738</v>
      </c>
      <c r="B2741" s="1004" t="s">
        <v>24578</v>
      </c>
    </row>
    <row r="2742" spans="1:2">
      <c r="A2742" s="1004">
        <v>2739</v>
      </c>
      <c r="B2742" s="1004" t="s">
        <v>24579</v>
      </c>
    </row>
    <row r="2743" spans="1:2">
      <c r="A2743" s="1004">
        <v>2740</v>
      </c>
      <c r="B2743" s="1004" t="s">
        <v>24580</v>
      </c>
    </row>
    <row r="2744" spans="1:2">
      <c r="A2744" s="1004">
        <v>2741</v>
      </c>
      <c r="B2744" s="1004" t="s">
        <v>24581</v>
      </c>
    </row>
    <row r="2745" spans="1:2">
      <c r="A2745" s="1004">
        <v>2742</v>
      </c>
      <c r="B2745" s="1004" t="s">
        <v>24582</v>
      </c>
    </row>
    <row r="2746" spans="1:2">
      <c r="A2746" s="1004">
        <v>2743</v>
      </c>
      <c r="B2746" s="1004" t="s">
        <v>24583</v>
      </c>
    </row>
    <row r="2747" spans="1:2">
      <c r="A2747" s="1004">
        <v>2744</v>
      </c>
      <c r="B2747" s="1004" t="s">
        <v>24584</v>
      </c>
    </row>
    <row r="2748" spans="1:2">
      <c r="A2748" s="1004">
        <v>2745</v>
      </c>
      <c r="B2748" s="1004" t="s">
        <v>24585</v>
      </c>
    </row>
    <row r="2749" spans="1:2">
      <c r="A2749" s="1004">
        <v>2746</v>
      </c>
      <c r="B2749" s="1004" t="s">
        <v>24586</v>
      </c>
    </row>
    <row r="2750" spans="1:2">
      <c r="A2750" s="1004">
        <v>2747</v>
      </c>
      <c r="B2750" s="1004" t="s">
        <v>24587</v>
      </c>
    </row>
    <row r="2751" spans="1:2">
      <c r="A2751" s="1004">
        <v>2748</v>
      </c>
      <c r="B2751" s="1004" t="s">
        <v>24588</v>
      </c>
    </row>
    <row r="2752" spans="1:2">
      <c r="A2752" s="1004">
        <v>2749</v>
      </c>
      <c r="B2752" s="1004" t="s">
        <v>24589</v>
      </c>
    </row>
    <row r="2753" spans="1:2">
      <c r="A2753" s="1004">
        <v>2750</v>
      </c>
      <c r="B2753" s="1004" t="s">
        <v>24590</v>
      </c>
    </row>
    <row r="2754" spans="1:2">
      <c r="A2754" s="1004">
        <v>2751</v>
      </c>
      <c r="B2754" s="1004" t="s">
        <v>24591</v>
      </c>
    </row>
    <row r="2755" spans="1:2">
      <c r="A2755" s="1004">
        <v>2752</v>
      </c>
      <c r="B2755" s="1004" t="s">
        <v>24592</v>
      </c>
    </row>
    <row r="2756" spans="1:2">
      <c r="A2756" s="1004">
        <v>2753</v>
      </c>
      <c r="B2756" s="1004" t="s">
        <v>24593</v>
      </c>
    </row>
    <row r="2757" spans="1:2">
      <c r="A2757" s="1004">
        <v>2754</v>
      </c>
      <c r="B2757" s="1004" t="s">
        <v>24594</v>
      </c>
    </row>
    <row r="2758" spans="1:2">
      <c r="A2758" s="1004">
        <v>2755</v>
      </c>
      <c r="B2758" s="1004" t="s">
        <v>24595</v>
      </c>
    </row>
    <row r="2759" spans="1:2">
      <c r="A2759" s="1004">
        <v>2756</v>
      </c>
      <c r="B2759" s="1004" t="s">
        <v>24596</v>
      </c>
    </row>
    <row r="2760" spans="1:2">
      <c r="A2760" s="1004">
        <v>2757</v>
      </c>
      <c r="B2760" s="1004" t="s">
        <v>24597</v>
      </c>
    </row>
    <row r="2761" spans="1:2">
      <c r="A2761" s="1004">
        <v>2758</v>
      </c>
      <c r="B2761" s="1004" t="s">
        <v>24598</v>
      </c>
    </row>
    <row r="2762" spans="1:2">
      <c r="A2762" s="1004">
        <v>2759</v>
      </c>
      <c r="B2762" s="1004" t="s">
        <v>24599</v>
      </c>
    </row>
    <row r="2763" spans="1:2">
      <c r="A2763" s="1004">
        <v>2760</v>
      </c>
      <c r="B2763" s="1004" t="s">
        <v>24600</v>
      </c>
    </row>
    <row r="2764" spans="1:2">
      <c r="A2764" s="1004">
        <v>2761</v>
      </c>
      <c r="B2764" s="1004" t="s">
        <v>24601</v>
      </c>
    </row>
    <row r="2765" spans="1:2">
      <c r="A2765" s="1004">
        <v>2762</v>
      </c>
      <c r="B2765" s="1004" t="s">
        <v>24602</v>
      </c>
    </row>
    <row r="2766" spans="1:2">
      <c r="A2766" s="1004">
        <v>2763</v>
      </c>
      <c r="B2766" s="1004" t="s">
        <v>24603</v>
      </c>
    </row>
    <row r="2767" spans="1:2">
      <c r="A2767" s="1004">
        <v>2764</v>
      </c>
      <c r="B2767" s="1004" t="s">
        <v>24604</v>
      </c>
    </row>
    <row r="2768" spans="1:2">
      <c r="A2768" s="1004">
        <v>2765</v>
      </c>
      <c r="B2768" s="1004" t="s">
        <v>24605</v>
      </c>
    </row>
    <row r="2769" spans="1:2">
      <c r="A2769" s="1004">
        <v>2766</v>
      </c>
      <c r="B2769" s="1004" t="s">
        <v>24606</v>
      </c>
    </row>
    <row r="2770" spans="1:2">
      <c r="A2770" s="1004">
        <v>2767</v>
      </c>
      <c r="B2770" s="1004" t="s">
        <v>24607</v>
      </c>
    </row>
    <row r="2771" spans="1:2">
      <c r="A2771" s="1004">
        <v>2768</v>
      </c>
      <c r="B2771" s="1004" t="s">
        <v>24608</v>
      </c>
    </row>
    <row r="2772" spans="1:2">
      <c r="A2772" s="1004">
        <v>2769</v>
      </c>
      <c r="B2772" s="1004" t="s">
        <v>24609</v>
      </c>
    </row>
    <row r="2773" spans="1:2">
      <c r="A2773" s="1004">
        <v>2770</v>
      </c>
      <c r="B2773" s="1004" t="s">
        <v>24610</v>
      </c>
    </row>
    <row r="2774" spans="1:2">
      <c r="A2774" s="1004">
        <v>2771</v>
      </c>
      <c r="B2774" s="1004" t="s">
        <v>24611</v>
      </c>
    </row>
    <row r="2775" spans="1:2">
      <c r="A2775" s="1004">
        <v>2772</v>
      </c>
      <c r="B2775" s="1004" t="s">
        <v>24612</v>
      </c>
    </row>
    <row r="2776" spans="1:2">
      <c r="A2776" s="1004">
        <v>2773</v>
      </c>
      <c r="B2776" s="1004" t="s">
        <v>24613</v>
      </c>
    </row>
    <row r="2777" spans="1:2">
      <c r="A2777" s="1004">
        <v>2774</v>
      </c>
      <c r="B2777" s="1004" t="s">
        <v>24614</v>
      </c>
    </row>
    <row r="2778" spans="1:2">
      <c r="A2778" s="1004">
        <v>2775</v>
      </c>
      <c r="B2778" s="1004" t="s">
        <v>24615</v>
      </c>
    </row>
    <row r="2779" spans="1:2">
      <c r="A2779" s="1004">
        <v>2776</v>
      </c>
      <c r="B2779" s="1004" t="s">
        <v>24616</v>
      </c>
    </row>
    <row r="2780" spans="1:2">
      <c r="A2780" s="1004">
        <v>2777</v>
      </c>
      <c r="B2780" s="1004" t="s">
        <v>24617</v>
      </c>
    </row>
    <row r="2781" spans="1:2">
      <c r="A2781" s="1004">
        <v>2778</v>
      </c>
      <c r="B2781" s="1004" t="s">
        <v>24618</v>
      </c>
    </row>
    <row r="2782" spans="1:2">
      <c r="A2782" s="1004">
        <v>2779</v>
      </c>
      <c r="B2782" s="1004" t="s">
        <v>24619</v>
      </c>
    </row>
    <row r="2783" spans="1:2">
      <c r="A2783" s="1004">
        <v>2780</v>
      </c>
      <c r="B2783" s="1004" t="s">
        <v>24620</v>
      </c>
    </row>
    <row r="2784" spans="1:2">
      <c r="A2784" s="1004">
        <v>2781</v>
      </c>
      <c r="B2784" s="1004" t="s">
        <v>24621</v>
      </c>
    </row>
    <row r="2785" spans="1:2">
      <c r="A2785" s="1004">
        <v>2782</v>
      </c>
      <c r="B2785" s="1004" t="s">
        <v>24622</v>
      </c>
    </row>
    <row r="2786" spans="1:2">
      <c r="A2786" s="1004">
        <v>2783</v>
      </c>
      <c r="B2786" s="1004" t="s">
        <v>24623</v>
      </c>
    </row>
    <row r="2787" spans="1:2">
      <c r="A2787" s="1004">
        <v>2784</v>
      </c>
      <c r="B2787" s="1004" t="s">
        <v>24624</v>
      </c>
    </row>
    <row r="2788" spans="1:2">
      <c r="A2788" s="1004">
        <v>2785</v>
      </c>
      <c r="B2788" s="1004" t="s">
        <v>24625</v>
      </c>
    </row>
    <row r="2789" spans="1:2">
      <c r="A2789" s="1004">
        <v>2786</v>
      </c>
      <c r="B2789" s="1004" t="s">
        <v>24626</v>
      </c>
    </row>
    <row r="2790" spans="1:2">
      <c r="A2790" s="1004">
        <v>2787</v>
      </c>
      <c r="B2790" s="1004" t="s">
        <v>24627</v>
      </c>
    </row>
    <row r="2791" spans="1:2">
      <c r="A2791" s="1004">
        <v>2788</v>
      </c>
      <c r="B2791" s="1004" t="s">
        <v>24628</v>
      </c>
    </row>
    <row r="2792" spans="1:2">
      <c r="A2792" s="1004">
        <v>2789</v>
      </c>
      <c r="B2792" s="1004" t="s">
        <v>24629</v>
      </c>
    </row>
    <row r="2793" spans="1:2">
      <c r="A2793" s="1004">
        <v>2790</v>
      </c>
      <c r="B2793" s="1004" t="s">
        <v>24630</v>
      </c>
    </row>
    <row r="2794" spans="1:2">
      <c r="A2794" s="1004">
        <v>2791</v>
      </c>
      <c r="B2794" s="1004" t="s">
        <v>24631</v>
      </c>
    </row>
    <row r="2795" spans="1:2">
      <c r="A2795" s="1004">
        <v>2792</v>
      </c>
      <c r="B2795" s="1004" t="s">
        <v>24632</v>
      </c>
    </row>
    <row r="2796" spans="1:2">
      <c r="A2796" s="1004">
        <v>2793</v>
      </c>
      <c r="B2796" s="1004" t="s">
        <v>24633</v>
      </c>
    </row>
    <row r="2797" spans="1:2">
      <c r="A2797" s="1004">
        <v>2794</v>
      </c>
      <c r="B2797" s="1004" t="s">
        <v>24634</v>
      </c>
    </row>
    <row r="2798" spans="1:2">
      <c r="A2798" s="1004">
        <v>2795</v>
      </c>
      <c r="B2798" s="1004" t="s">
        <v>24635</v>
      </c>
    </row>
    <row r="2799" spans="1:2">
      <c r="A2799" s="1004">
        <v>2796</v>
      </c>
      <c r="B2799" s="1004" t="s">
        <v>24636</v>
      </c>
    </row>
    <row r="2800" spans="1:2">
      <c r="A2800" s="1004">
        <v>2797</v>
      </c>
      <c r="B2800" s="1004" t="s">
        <v>24637</v>
      </c>
    </row>
    <row r="2801" spans="1:2">
      <c r="A2801" s="1004">
        <v>2798</v>
      </c>
      <c r="B2801" s="1004" t="s">
        <v>24638</v>
      </c>
    </row>
    <row r="2802" spans="1:2">
      <c r="A2802" s="1004">
        <v>2799</v>
      </c>
      <c r="B2802" s="1004" t="s">
        <v>24639</v>
      </c>
    </row>
    <row r="2803" spans="1:2">
      <c r="A2803" s="1004">
        <v>2800</v>
      </c>
      <c r="B2803" s="1004" t="s">
        <v>24640</v>
      </c>
    </row>
    <row r="2804" spans="1:2">
      <c r="A2804" s="1004">
        <v>2801</v>
      </c>
      <c r="B2804" s="1004" t="s">
        <v>24641</v>
      </c>
    </row>
    <row r="2805" spans="1:2">
      <c r="A2805" s="1004">
        <v>2802</v>
      </c>
      <c r="B2805" s="1004" t="s">
        <v>24642</v>
      </c>
    </row>
    <row r="2806" spans="1:2">
      <c r="A2806" s="1004">
        <v>2803</v>
      </c>
      <c r="B2806" s="1004" t="s">
        <v>24643</v>
      </c>
    </row>
    <row r="2807" spans="1:2">
      <c r="A2807" s="1004">
        <v>2804</v>
      </c>
      <c r="B2807" s="1004" t="s">
        <v>24644</v>
      </c>
    </row>
    <row r="2808" spans="1:2">
      <c r="A2808" s="1004">
        <v>2805</v>
      </c>
      <c r="B2808" s="1004" t="s">
        <v>24645</v>
      </c>
    </row>
    <row r="2809" spans="1:2">
      <c r="A2809" s="1004">
        <v>2806</v>
      </c>
      <c r="B2809" s="1004" t="s">
        <v>24646</v>
      </c>
    </row>
    <row r="2810" spans="1:2">
      <c r="A2810" s="1004">
        <v>2807</v>
      </c>
      <c r="B2810" s="1004" t="s">
        <v>24647</v>
      </c>
    </row>
    <row r="2811" spans="1:2">
      <c r="A2811" s="1004">
        <v>2808</v>
      </c>
      <c r="B2811" s="1004" t="s">
        <v>24648</v>
      </c>
    </row>
    <row r="2812" spans="1:2">
      <c r="A2812" s="1004">
        <v>2809</v>
      </c>
      <c r="B2812" s="1004" t="s">
        <v>24649</v>
      </c>
    </row>
    <row r="2813" spans="1:2">
      <c r="A2813" s="1004">
        <v>2810</v>
      </c>
      <c r="B2813" s="1004" t="s">
        <v>24650</v>
      </c>
    </row>
    <row r="2814" spans="1:2">
      <c r="A2814" s="1004">
        <v>2811</v>
      </c>
      <c r="B2814" s="1004" t="s">
        <v>24651</v>
      </c>
    </row>
    <row r="2815" spans="1:2">
      <c r="A2815" s="1004">
        <v>2812</v>
      </c>
      <c r="B2815" s="1004" t="s">
        <v>24652</v>
      </c>
    </row>
    <row r="2816" spans="1:2">
      <c r="A2816" s="1004">
        <v>2813</v>
      </c>
      <c r="B2816" s="1004" t="s">
        <v>24653</v>
      </c>
    </row>
    <row r="2817" spans="1:2">
      <c r="A2817" s="1004">
        <v>2814</v>
      </c>
      <c r="B2817" s="1004" t="s">
        <v>24654</v>
      </c>
    </row>
    <row r="2818" spans="1:2">
      <c r="A2818" s="1004">
        <v>2815</v>
      </c>
      <c r="B2818" s="1004" t="s">
        <v>24655</v>
      </c>
    </row>
    <row r="2819" spans="1:2">
      <c r="A2819" s="1004">
        <v>2816</v>
      </c>
      <c r="B2819" s="1004" t="s">
        <v>24656</v>
      </c>
    </row>
    <row r="2820" spans="1:2">
      <c r="A2820" s="1004">
        <v>2817</v>
      </c>
      <c r="B2820" s="1004" t="s">
        <v>24657</v>
      </c>
    </row>
    <row r="2821" spans="1:2">
      <c r="A2821" s="1004">
        <v>2818</v>
      </c>
      <c r="B2821" s="1004" t="s">
        <v>24658</v>
      </c>
    </row>
    <row r="2822" spans="1:2">
      <c r="A2822" s="1004">
        <v>2819</v>
      </c>
      <c r="B2822" s="1004" t="s">
        <v>24659</v>
      </c>
    </row>
    <row r="2823" spans="1:2">
      <c r="A2823" s="1004">
        <v>2820</v>
      </c>
      <c r="B2823" s="1004" t="s">
        <v>24660</v>
      </c>
    </row>
    <row r="2824" spans="1:2">
      <c r="A2824" s="1004">
        <v>2821</v>
      </c>
      <c r="B2824" s="1004" t="s">
        <v>24661</v>
      </c>
    </row>
    <row r="2825" spans="1:2">
      <c r="A2825" s="1004">
        <v>2822</v>
      </c>
      <c r="B2825" s="1004" t="s">
        <v>24662</v>
      </c>
    </row>
    <row r="2826" spans="1:2">
      <c r="A2826" s="1004">
        <v>2823</v>
      </c>
      <c r="B2826" s="1004" t="s">
        <v>24663</v>
      </c>
    </row>
    <row r="2827" spans="1:2">
      <c r="A2827" s="1004">
        <v>2824</v>
      </c>
      <c r="B2827" s="1004" t="s">
        <v>24664</v>
      </c>
    </row>
    <row r="2828" spans="1:2">
      <c r="A2828" s="1004">
        <v>2825</v>
      </c>
      <c r="B2828" s="1004" t="s">
        <v>24665</v>
      </c>
    </row>
    <row r="2829" spans="1:2">
      <c r="A2829" s="1004">
        <v>2826</v>
      </c>
      <c r="B2829" s="1004" t="s">
        <v>24666</v>
      </c>
    </row>
    <row r="2830" spans="1:2">
      <c r="A2830" s="1004">
        <v>2827</v>
      </c>
      <c r="B2830" s="1004" t="s">
        <v>24667</v>
      </c>
    </row>
    <row r="2831" spans="1:2">
      <c r="A2831" s="1004">
        <v>2828</v>
      </c>
      <c r="B2831" s="1004" t="s">
        <v>24668</v>
      </c>
    </row>
    <row r="2832" spans="1:2">
      <c r="A2832" s="1004">
        <v>2829</v>
      </c>
      <c r="B2832" s="1004" t="s">
        <v>24669</v>
      </c>
    </row>
    <row r="2833" spans="1:2">
      <c r="A2833" s="1004">
        <v>2830</v>
      </c>
      <c r="B2833" s="1004" t="s">
        <v>24670</v>
      </c>
    </row>
    <row r="2834" spans="1:2">
      <c r="A2834" s="1004">
        <v>2831</v>
      </c>
      <c r="B2834" s="1004" t="s">
        <v>24671</v>
      </c>
    </row>
    <row r="2835" spans="1:2">
      <c r="A2835" s="1004">
        <v>2832</v>
      </c>
      <c r="B2835" s="1004" t="s">
        <v>24672</v>
      </c>
    </row>
    <row r="2836" spans="1:2">
      <c r="A2836" s="1004">
        <v>2833</v>
      </c>
      <c r="B2836" s="1004" t="s">
        <v>24673</v>
      </c>
    </row>
    <row r="2837" spans="1:2">
      <c r="A2837" s="1004">
        <v>2834</v>
      </c>
      <c r="B2837" s="1004" t="s">
        <v>24674</v>
      </c>
    </row>
    <row r="2838" spans="1:2">
      <c r="A2838" s="1004">
        <v>2835</v>
      </c>
      <c r="B2838" s="1004" t="s">
        <v>24675</v>
      </c>
    </row>
    <row r="2839" spans="1:2">
      <c r="A2839" s="1004">
        <v>2836</v>
      </c>
      <c r="B2839" s="1004" t="s">
        <v>24676</v>
      </c>
    </row>
    <row r="2840" spans="1:2">
      <c r="A2840" s="1004">
        <v>2837</v>
      </c>
      <c r="B2840" s="1004" t="s">
        <v>24677</v>
      </c>
    </row>
    <row r="2841" spans="1:2">
      <c r="A2841" s="1004">
        <v>2838</v>
      </c>
      <c r="B2841" s="1004" t="s">
        <v>24678</v>
      </c>
    </row>
    <row r="2842" spans="1:2">
      <c r="A2842" s="1004">
        <v>2839</v>
      </c>
      <c r="B2842" s="1004" t="s">
        <v>24679</v>
      </c>
    </row>
    <row r="2843" spans="1:2">
      <c r="A2843" s="1004">
        <v>2840</v>
      </c>
      <c r="B2843" s="1004" t="s">
        <v>24680</v>
      </c>
    </row>
    <row r="2844" spans="1:2">
      <c r="A2844" s="1004">
        <v>2841</v>
      </c>
      <c r="B2844" s="1004" t="s">
        <v>24681</v>
      </c>
    </row>
    <row r="2845" spans="1:2">
      <c r="A2845" s="1004">
        <v>2842</v>
      </c>
      <c r="B2845" s="1004" t="s">
        <v>24682</v>
      </c>
    </row>
    <row r="2846" spans="1:2">
      <c r="A2846" s="1004">
        <v>2843</v>
      </c>
      <c r="B2846" s="1004" t="s">
        <v>24683</v>
      </c>
    </row>
    <row r="2847" spans="1:2">
      <c r="A2847" s="1004">
        <v>2844</v>
      </c>
      <c r="B2847" s="1004" t="s">
        <v>24684</v>
      </c>
    </row>
    <row r="2848" spans="1:2">
      <c r="A2848" s="1004">
        <v>2845</v>
      </c>
      <c r="B2848" s="1004" t="s">
        <v>24685</v>
      </c>
    </row>
    <row r="2849" spans="1:2">
      <c r="A2849" s="1004">
        <v>2846</v>
      </c>
      <c r="B2849" s="1004" t="s">
        <v>24686</v>
      </c>
    </row>
    <row r="2850" spans="1:2">
      <c r="A2850" s="1004">
        <v>2847</v>
      </c>
      <c r="B2850" s="1004" t="s">
        <v>24687</v>
      </c>
    </row>
    <row r="2851" spans="1:2">
      <c r="A2851" s="1004">
        <v>2848</v>
      </c>
      <c r="B2851" s="1004" t="s">
        <v>24688</v>
      </c>
    </row>
    <row r="2852" spans="1:2">
      <c r="A2852" s="1004">
        <v>2849</v>
      </c>
      <c r="B2852" s="1004" t="s">
        <v>24689</v>
      </c>
    </row>
    <row r="2853" spans="1:2">
      <c r="A2853" s="1004">
        <v>2850</v>
      </c>
      <c r="B2853" s="1004" t="s">
        <v>24690</v>
      </c>
    </row>
    <row r="2854" spans="1:2">
      <c r="A2854" s="1004">
        <v>2851</v>
      </c>
      <c r="B2854" s="1004" t="s">
        <v>24691</v>
      </c>
    </row>
    <row r="2855" spans="1:2">
      <c r="A2855" s="1004">
        <v>2852</v>
      </c>
      <c r="B2855" s="1004" t="s">
        <v>24692</v>
      </c>
    </row>
    <row r="2856" spans="1:2">
      <c r="A2856" s="1004">
        <v>2853</v>
      </c>
      <c r="B2856" s="1004" t="s">
        <v>24693</v>
      </c>
    </row>
    <row r="2857" spans="1:2">
      <c r="A2857" s="1004">
        <v>2854</v>
      </c>
      <c r="B2857" s="1004" t="s">
        <v>24694</v>
      </c>
    </row>
    <row r="2858" spans="1:2">
      <c r="A2858" s="1004">
        <v>2855</v>
      </c>
      <c r="B2858" s="1004" t="s">
        <v>24695</v>
      </c>
    </row>
    <row r="2859" spans="1:2">
      <c r="A2859" s="1004">
        <v>2856</v>
      </c>
      <c r="B2859" s="1004" t="s">
        <v>24696</v>
      </c>
    </row>
    <row r="2860" spans="1:2">
      <c r="A2860" s="1004">
        <v>2857</v>
      </c>
      <c r="B2860" s="1004" t="s">
        <v>24697</v>
      </c>
    </row>
    <row r="2861" spans="1:2">
      <c r="A2861" s="1004">
        <v>2858</v>
      </c>
      <c r="B2861" s="1004" t="s">
        <v>24698</v>
      </c>
    </row>
    <row r="2862" spans="1:2">
      <c r="A2862" s="1004">
        <v>2859</v>
      </c>
      <c r="B2862" s="1004" t="s">
        <v>24699</v>
      </c>
    </row>
    <row r="2863" spans="1:2">
      <c r="A2863" s="1004">
        <v>2860</v>
      </c>
      <c r="B2863" s="1004" t="s">
        <v>24700</v>
      </c>
    </row>
    <row r="2864" spans="1:2">
      <c r="A2864" s="1004">
        <v>2861</v>
      </c>
      <c r="B2864" s="1004" t="s">
        <v>24701</v>
      </c>
    </row>
    <row r="2865" spans="1:2">
      <c r="A2865" s="1004">
        <v>2862</v>
      </c>
      <c r="B2865" s="1004" t="s">
        <v>24702</v>
      </c>
    </row>
    <row r="2866" spans="1:2">
      <c r="A2866" s="1004">
        <v>2863</v>
      </c>
      <c r="B2866" s="1004" t="s">
        <v>24703</v>
      </c>
    </row>
    <row r="2867" spans="1:2">
      <c r="A2867" s="1004">
        <v>2864</v>
      </c>
      <c r="B2867" s="1004" t="s">
        <v>24704</v>
      </c>
    </row>
    <row r="2868" spans="1:2">
      <c r="A2868" s="1004">
        <v>2865</v>
      </c>
      <c r="B2868" s="1004" t="s">
        <v>24705</v>
      </c>
    </row>
    <row r="2869" spans="1:2">
      <c r="A2869" s="1004">
        <v>2866</v>
      </c>
      <c r="B2869" s="1004" t="s">
        <v>24706</v>
      </c>
    </row>
    <row r="2870" spans="1:2">
      <c r="A2870" s="1004">
        <v>2867</v>
      </c>
      <c r="B2870" s="1004" t="s">
        <v>24707</v>
      </c>
    </row>
    <row r="2871" spans="1:2">
      <c r="A2871" s="1004">
        <v>2868</v>
      </c>
      <c r="B2871" s="1004" t="s">
        <v>24708</v>
      </c>
    </row>
    <row r="2872" spans="1:2">
      <c r="A2872" s="1004">
        <v>2869</v>
      </c>
      <c r="B2872" s="1004" t="s">
        <v>24709</v>
      </c>
    </row>
    <row r="2873" spans="1:2">
      <c r="A2873" s="1004">
        <v>2870</v>
      </c>
      <c r="B2873" s="1004" t="s">
        <v>24710</v>
      </c>
    </row>
    <row r="2874" spans="1:2">
      <c r="A2874" s="1004">
        <v>2871</v>
      </c>
      <c r="B2874" s="1004" t="s">
        <v>24711</v>
      </c>
    </row>
    <row r="2875" spans="1:2">
      <c r="A2875" s="1004">
        <v>2872</v>
      </c>
      <c r="B2875" s="1004" t="s">
        <v>24712</v>
      </c>
    </row>
    <row r="2876" spans="1:2">
      <c r="A2876" s="1004">
        <v>2873</v>
      </c>
      <c r="B2876" s="1004" t="s">
        <v>24713</v>
      </c>
    </row>
    <row r="2877" spans="1:2">
      <c r="A2877" s="1004">
        <v>2874</v>
      </c>
      <c r="B2877" s="1004" t="s">
        <v>24714</v>
      </c>
    </row>
    <row r="2878" spans="1:2">
      <c r="A2878" s="1004">
        <v>2875</v>
      </c>
      <c r="B2878" s="1004" t="s">
        <v>24715</v>
      </c>
    </row>
    <row r="2879" spans="1:2">
      <c r="A2879" s="1004">
        <v>2876</v>
      </c>
      <c r="B2879" s="1004" t="s">
        <v>24716</v>
      </c>
    </row>
    <row r="2880" spans="1:2">
      <c r="A2880" s="1004">
        <v>2877</v>
      </c>
      <c r="B2880" s="1004" t="s">
        <v>24717</v>
      </c>
    </row>
    <row r="2881" spans="1:2">
      <c r="A2881" s="1004">
        <v>2878</v>
      </c>
      <c r="B2881" s="1004" t="s">
        <v>24718</v>
      </c>
    </row>
    <row r="2882" spans="1:2">
      <c r="A2882" s="1004">
        <v>2879</v>
      </c>
      <c r="B2882" s="1004" t="s">
        <v>24719</v>
      </c>
    </row>
    <row r="2883" spans="1:2">
      <c r="A2883" s="1004">
        <v>2880</v>
      </c>
      <c r="B2883" s="1004" t="s">
        <v>24720</v>
      </c>
    </row>
    <row r="2884" spans="1:2">
      <c r="A2884" s="1004">
        <v>2881</v>
      </c>
      <c r="B2884" s="1004" t="s">
        <v>24721</v>
      </c>
    </row>
    <row r="2885" spans="1:2">
      <c r="A2885" s="1004">
        <v>2882</v>
      </c>
      <c r="B2885" s="1004" t="s">
        <v>24722</v>
      </c>
    </row>
    <row r="2886" spans="1:2">
      <c r="A2886" s="1004">
        <v>2883</v>
      </c>
      <c r="B2886" s="1004" t="s">
        <v>24723</v>
      </c>
    </row>
    <row r="2887" spans="1:2">
      <c r="A2887" s="1004">
        <v>2884</v>
      </c>
      <c r="B2887" s="1004" t="s">
        <v>24724</v>
      </c>
    </row>
    <row r="2888" spans="1:2">
      <c r="A2888" s="1004">
        <v>2885</v>
      </c>
      <c r="B2888" s="1004" t="s">
        <v>24725</v>
      </c>
    </row>
    <row r="2889" spans="1:2">
      <c r="A2889" s="1004">
        <v>2886</v>
      </c>
      <c r="B2889" s="1004" t="s">
        <v>24726</v>
      </c>
    </row>
    <row r="2890" spans="1:2">
      <c r="A2890" s="1004">
        <v>2887</v>
      </c>
      <c r="B2890" s="1004" t="s">
        <v>24727</v>
      </c>
    </row>
    <row r="2891" spans="1:2">
      <c r="A2891" s="1004">
        <v>2888</v>
      </c>
      <c r="B2891" s="1004" t="s">
        <v>24728</v>
      </c>
    </row>
    <row r="2892" spans="1:2">
      <c r="A2892" s="1004">
        <v>2889</v>
      </c>
      <c r="B2892" s="1004" t="s">
        <v>24729</v>
      </c>
    </row>
    <row r="2893" spans="1:2">
      <c r="A2893" s="1004">
        <v>2890</v>
      </c>
      <c r="B2893" s="1004" t="s">
        <v>24730</v>
      </c>
    </row>
    <row r="2894" spans="1:2">
      <c r="A2894" s="1004">
        <v>2891</v>
      </c>
      <c r="B2894" s="1004" t="s">
        <v>24731</v>
      </c>
    </row>
    <row r="2895" spans="1:2">
      <c r="A2895" s="1004">
        <v>2892</v>
      </c>
      <c r="B2895" s="1004" t="s">
        <v>24732</v>
      </c>
    </row>
    <row r="2896" spans="1:2">
      <c r="A2896" s="1004">
        <v>2893</v>
      </c>
      <c r="B2896" s="1004" t="s">
        <v>24733</v>
      </c>
    </row>
    <row r="2897" spans="1:2">
      <c r="A2897" s="1004">
        <v>2894</v>
      </c>
      <c r="B2897" s="1004" t="s">
        <v>24734</v>
      </c>
    </row>
    <row r="2898" spans="1:2">
      <c r="A2898" s="1004">
        <v>2895</v>
      </c>
      <c r="B2898" s="1004" t="s">
        <v>24735</v>
      </c>
    </row>
    <row r="2899" spans="1:2">
      <c r="A2899" s="1004">
        <v>2896</v>
      </c>
      <c r="B2899" s="1004" t="s">
        <v>24736</v>
      </c>
    </row>
    <row r="2900" spans="1:2">
      <c r="A2900" s="1004">
        <v>2897</v>
      </c>
      <c r="B2900" s="1004" t="s">
        <v>24737</v>
      </c>
    </row>
    <row r="2901" spans="1:2">
      <c r="A2901" s="1004">
        <v>2898</v>
      </c>
      <c r="B2901" s="1004" t="s">
        <v>24738</v>
      </c>
    </row>
    <row r="2902" spans="1:2">
      <c r="A2902" s="1004">
        <v>2899</v>
      </c>
      <c r="B2902" s="1004" t="s">
        <v>24739</v>
      </c>
    </row>
    <row r="2903" spans="1:2">
      <c r="A2903" s="1004">
        <v>2900</v>
      </c>
      <c r="B2903" s="1004" t="s">
        <v>24740</v>
      </c>
    </row>
    <row r="2904" spans="1:2">
      <c r="A2904" s="1004">
        <v>2901</v>
      </c>
      <c r="B2904" s="1004" t="s">
        <v>24741</v>
      </c>
    </row>
    <row r="2905" spans="1:2">
      <c r="A2905" s="1004">
        <v>2902</v>
      </c>
      <c r="B2905" s="1004" t="s">
        <v>24742</v>
      </c>
    </row>
    <row r="2906" spans="1:2">
      <c r="A2906" s="1004">
        <v>2903</v>
      </c>
      <c r="B2906" s="1004" t="s">
        <v>24743</v>
      </c>
    </row>
    <row r="2907" spans="1:2">
      <c r="A2907" s="1004">
        <v>2904</v>
      </c>
      <c r="B2907" s="1004" t="s">
        <v>24744</v>
      </c>
    </row>
    <row r="2908" spans="1:2">
      <c r="A2908" s="1004">
        <v>2905</v>
      </c>
      <c r="B2908" s="1004" t="s">
        <v>24745</v>
      </c>
    </row>
    <row r="2909" spans="1:2">
      <c r="A2909" s="1004">
        <v>2906</v>
      </c>
      <c r="B2909" s="1004" t="s">
        <v>24746</v>
      </c>
    </row>
    <row r="2910" spans="1:2">
      <c r="A2910" s="1004">
        <v>2907</v>
      </c>
      <c r="B2910" s="1004" t="s">
        <v>24747</v>
      </c>
    </row>
    <row r="2911" spans="1:2">
      <c r="A2911" s="1004">
        <v>2908</v>
      </c>
      <c r="B2911" s="1004" t="s">
        <v>24748</v>
      </c>
    </row>
    <row r="2912" spans="1:2">
      <c r="A2912" s="1004">
        <v>2909</v>
      </c>
      <c r="B2912" s="1004" t="s">
        <v>24749</v>
      </c>
    </row>
    <row r="2913" spans="1:2">
      <c r="A2913" s="1004">
        <v>2910</v>
      </c>
      <c r="B2913" s="1004" t="s">
        <v>24750</v>
      </c>
    </row>
    <row r="2914" spans="1:2">
      <c r="A2914" s="1004">
        <v>2911</v>
      </c>
      <c r="B2914" s="1004" t="s">
        <v>24751</v>
      </c>
    </row>
    <row r="2915" spans="1:2">
      <c r="A2915" s="1004">
        <v>2912</v>
      </c>
      <c r="B2915" s="1004" t="s">
        <v>24752</v>
      </c>
    </row>
    <row r="2916" spans="1:2">
      <c r="A2916" s="1004">
        <v>2913</v>
      </c>
      <c r="B2916" s="1004" t="s">
        <v>24753</v>
      </c>
    </row>
    <row r="2917" spans="1:2">
      <c r="A2917" s="1004">
        <v>2914</v>
      </c>
      <c r="B2917" s="1004" t="s">
        <v>24754</v>
      </c>
    </row>
    <row r="2918" spans="1:2">
      <c r="A2918" s="1004">
        <v>2915</v>
      </c>
      <c r="B2918" s="1004" t="s">
        <v>24755</v>
      </c>
    </row>
    <row r="2919" spans="1:2">
      <c r="A2919" s="1004">
        <v>2916</v>
      </c>
      <c r="B2919" s="1004" t="s">
        <v>24756</v>
      </c>
    </row>
    <row r="2920" spans="1:2">
      <c r="A2920" s="1004">
        <v>2917</v>
      </c>
      <c r="B2920" s="1004" t="s">
        <v>24757</v>
      </c>
    </row>
    <row r="2921" spans="1:2">
      <c r="A2921" s="1004">
        <v>2918</v>
      </c>
      <c r="B2921" s="1004" t="s">
        <v>24758</v>
      </c>
    </row>
    <row r="2922" spans="1:2">
      <c r="A2922" s="1004">
        <v>2919</v>
      </c>
      <c r="B2922" s="1004" t="s">
        <v>24759</v>
      </c>
    </row>
    <row r="2923" spans="1:2">
      <c r="A2923" s="1004">
        <v>2920</v>
      </c>
      <c r="B2923" s="1004" t="s">
        <v>24760</v>
      </c>
    </row>
    <row r="2924" spans="1:2">
      <c r="A2924" s="1004">
        <v>2921</v>
      </c>
      <c r="B2924" s="1004" t="s">
        <v>24761</v>
      </c>
    </row>
    <row r="2925" spans="1:2">
      <c r="A2925" s="1004">
        <v>2922</v>
      </c>
      <c r="B2925" s="1004" t="s">
        <v>24762</v>
      </c>
    </row>
    <row r="2926" spans="1:2">
      <c r="A2926" s="1004">
        <v>2923</v>
      </c>
      <c r="B2926" s="1004" t="s">
        <v>24763</v>
      </c>
    </row>
    <row r="2927" spans="1:2">
      <c r="A2927" s="1004">
        <v>2924</v>
      </c>
      <c r="B2927" s="1004" t="s">
        <v>24764</v>
      </c>
    </row>
    <row r="2928" spans="1:2">
      <c r="A2928" s="1004">
        <v>2925</v>
      </c>
      <c r="B2928" s="1004" t="s">
        <v>24765</v>
      </c>
    </row>
    <row r="2929" spans="1:2">
      <c r="A2929" s="1004">
        <v>2926</v>
      </c>
      <c r="B2929" s="1004" t="s">
        <v>24766</v>
      </c>
    </row>
    <row r="2930" spans="1:2">
      <c r="A2930" s="1004">
        <v>2927</v>
      </c>
      <c r="B2930" s="1004" t="s">
        <v>24767</v>
      </c>
    </row>
    <row r="2931" spans="1:2">
      <c r="A2931" s="1004">
        <v>2928</v>
      </c>
      <c r="B2931" s="1004" t="s">
        <v>24768</v>
      </c>
    </row>
    <row r="2932" spans="1:2">
      <c r="A2932" s="1004">
        <v>2929</v>
      </c>
      <c r="B2932" s="1004" t="s">
        <v>24769</v>
      </c>
    </row>
    <row r="2933" spans="1:2">
      <c r="A2933" s="1004">
        <v>2930</v>
      </c>
      <c r="B2933" s="1004" t="s">
        <v>24770</v>
      </c>
    </row>
    <row r="2934" spans="1:2">
      <c r="A2934" s="1004">
        <v>2931</v>
      </c>
      <c r="B2934" s="1004" t="s">
        <v>24771</v>
      </c>
    </row>
    <row r="2935" spans="1:2">
      <c r="A2935" s="1004">
        <v>2932</v>
      </c>
      <c r="B2935" s="1004" t="s">
        <v>24772</v>
      </c>
    </row>
    <row r="2936" spans="1:2">
      <c r="A2936" s="1004">
        <v>2933</v>
      </c>
      <c r="B2936" s="1004" t="s">
        <v>24773</v>
      </c>
    </row>
    <row r="2937" spans="1:2">
      <c r="A2937" s="1004">
        <v>2934</v>
      </c>
      <c r="B2937" s="1004" t="s">
        <v>24774</v>
      </c>
    </row>
    <row r="2938" spans="1:2">
      <c r="A2938" s="1004">
        <v>2935</v>
      </c>
      <c r="B2938" s="1004" t="s">
        <v>24775</v>
      </c>
    </row>
    <row r="2939" spans="1:2">
      <c r="A2939" s="1004">
        <v>2936</v>
      </c>
      <c r="B2939" s="1004" t="s">
        <v>24776</v>
      </c>
    </row>
    <row r="2940" spans="1:2">
      <c r="A2940" s="1004">
        <v>2937</v>
      </c>
      <c r="B2940" s="1004" t="s">
        <v>24777</v>
      </c>
    </row>
    <row r="2941" spans="1:2">
      <c r="A2941" s="1004">
        <v>2938</v>
      </c>
      <c r="B2941" s="1004" t="s">
        <v>24778</v>
      </c>
    </row>
    <row r="2942" spans="1:2">
      <c r="A2942" s="1004">
        <v>2939</v>
      </c>
      <c r="B2942" s="1004" t="s">
        <v>24779</v>
      </c>
    </row>
    <row r="2943" spans="1:2">
      <c r="A2943" s="1004">
        <v>2940</v>
      </c>
      <c r="B2943" s="1004" t="s">
        <v>24780</v>
      </c>
    </row>
    <row r="2944" spans="1:2">
      <c r="A2944" s="1004">
        <v>2941</v>
      </c>
      <c r="B2944" s="1004" t="s">
        <v>24781</v>
      </c>
    </row>
    <row r="2945" spans="1:2">
      <c r="A2945" s="1004">
        <v>2942</v>
      </c>
      <c r="B2945" s="1004" t="s">
        <v>24782</v>
      </c>
    </row>
    <row r="2946" spans="1:2">
      <c r="A2946" s="1004">
        <v>2943</v>
      </c>
      <c r="B2946" s="1004" t="s">
        <v>24783</v>
      </c>
    </row>
    <row r="2947" spans="1:2">
      <c r="A2947" s="1004">
        <v>2944</v>
      </c>
      <c r="B2947" s="1004" t="s">
        <v>24784</v>
      </c>
    </row>
    <row r="2948" spans="1:2">
      <c r="A2948" s="1004">
        <v>2945</v>
      </c>
      <c r="B2948" s="1004" t="s">
        <v>24785</v>
      </c>
    </row>
    <row r="2949" spans="1:2">
      <c r="A2949" s="1004">
        <v>2946</v>
      </c>
      <c r="B2949" s="1004" t="s">
        <v>24786</v>
      </c>
    </row>
    <row r="2950" spans="1:2">
      <c r="A2950" s="1004">
        <v>2947</v>
      </c>
      <c r="B2950" s="1004" t="s">
        <v>24787</v>
      </c>
    </row>
    <row r="2951" spans="1:2">
      <c r="A2951" s="1004">
        <v>2948</v>
      </c>
      <c r="B2951" s="1004" t="s">
        <v>24788</v>
      </c>
    </row>
    <row r="2952" spans="1:2">
      <c r="A2952" s="1004">
        <v>2949</v>
      </c>
      <c r="B2952" s="1004" t="s">
        <v>24789</v>
      </c>
    </row>
    <row r="2953" spans="1:2">
      <c r="A2953" s="1004">
        <v>2950</v>
      </c>
      <c r="B2953" s="1004" t="s">
        <v>24790</v>
      </c>
    </row>
    <row r="2954" spans="1:2">
      <c r="A2954" s="1004">
        <v>2951</v>
      </c>
      <c r="B2954" s="1004" t="s">
        <v>24791</v>
      </c>
    </row>
    <row r="2955" spans="1:2">
      <c r="A2955" s="1004">
        <v>2952</v>
      </c>
      <c r="B2955" s="1004" t="s">
        <v>24792</v>
      </c>
    </row>
    <row r="2956" spans="1:2">
      <c r="A2956" s="1004">
        <v>2953</v>
      </c>
      <c r="B2956" s="1004" t="s">
        <v>24793</v>
      </c>
    </row>
    <row r="2957" spans="1:2">
      <c r="A2957" s="1004">
        <v>2954</v>
      </c>
      <c r="B2957" s="1004" t="s">
        <v>24794</v>
      </c>
    </row>
    <row r="2958" spans="1:2">
      <c r="A2958" s="1004">
        <v>2955</v>
      </c>
      <c r="B2958" s="1004" t="s">
        <v>24795</v>
      </c>
    </row>
    <row r="2959" spans="1:2">
      <c r="A2959" s="1004">
        <v>2956</v>
      </c>
      <c r="B2959" s="1004" t="s">
        <v>24796</v>
      </c>
    </row>
    <row r="2960" spans="1:2">
      <c r="A2960" s="1004">
        <v>2957</v>
      </c>
      <c r="B2960" s="1004" t="s">
        <v>24797</v>
      </c>
    </row>
    <row r="2961" spans="1:2">
      <c r="A2961" s="1004">
        <v>2958</v>
      </c>
      <c r="B2961" s="1004" t="s">
        <v>24798</v>
      </c>
    </row>
    <row r="2962" spans="1:2">
      <c r="A2962" s="1004">
        <v>2959</v>
      </c>
      <c r="B2962" s="1004" t="s">
        <v>24799</v>
      </c>
    </row>
    <row r="2963" spans="1:2">
      <c r="A2963" s="1004">
        <v>2960</v>
      </c>
      <c r="B2963" s="1004" t="s">
        <v>24800</v>
      </c>
    </row>
    <row r="2964" spans="1:2">
      <c r="A2964" s="1004">
        <v>2961</v>
      </c>
      <c r="B2964" s="1004" t="s">
        <v>24801</v>
      </c>
    </row>
    <row r="2965" spans="1:2">
      <c r="A2965" s="1004">
        <v>2962</v>
      </c>
      <c r="B2965" s="1004" t="s">
        <v>24802</v>
      </c>
    </row>
    <row r="2966" spans="1:2">
      <c r="A2966" s="1004">
        <v>2963</v>
      </c>
      <c r="B2966" s="1004" t="s">
        <v>24803</v>
      </c>
    </row>
    <row r="2967" spans="1:2">
      <c r="A2967" s="1004">
        <v>2964</v>
      </c>
      <c r="B2967" s="1004" t="s">
        <v>24804</v>
      </c>
    </row>
    <row r="2968" spans="1:2">
      <c r="A2968" s="1004">
        <v>2965</v>
      </c>
      <c r="B2968" s="1004" t="s">
        <v>24805</v>
      </c>
    </row>
    <row r="2969" spans="1:2">
      <c r="A2969" s="1004">
        <v>2966</v>
      </c>
      <c r="B2969" s="1004" t="s">
        <v>24806</v>
      </c>
    </row>
    <row r="2970" spans="1:2">
      <c r="A2970" s="1004">
        <v>2967</v>
      </c>
      <c r="B2970" s="1004" t="s">
        <v>24807</v>
      </c>
    </row>
    <row r="2971" spans="1:2">
      <c r="A2971" s="1004">
        <v>2968</v>
      </c>
      <c r="B2971" s="1004" t="s">
        <v>24808</v>
      </c>
    </row>
    <row r="2972" spans="1:2">
      <c r="A2972" s="1004">
        <v>2969</v>
      </c>
      <c r="B2972" s="1004" t="s">
        <v>24809</v>
      </c>
    </row>
    <row r="2973" spans="1:2">
      <c r="A2973" s="1004">
        <v>2970</v>
      </c>
      <c r="B2973" s="1004" t="s">
        <v>24810</v>
      </c>
    </row>
    <row r="2974" spans="1:2">
      <c r="A2974" s="1004">
        <v>2971</v>
      </c>
      <c r="B2974" s="1004" t="s">
        <v>24811</v>
      </c>
    </row>
    <row r="2975" spans="1:2">
      <c r="A2975" s="1004">
        <v>2972</v>
      </c>
      <c r="B2975" s="1004" t="s">
        <v>24812</v>
      </c>
    </row>
    <row r="2976" spans="1:2">
      <c r="A2976" s="1004">
        <v>2973</v>
      </c>
      <c r="B2976" s="1004" t="s">
        <v>24813</v>
      </c>
    </row>
    <row r="2977" spans="1:2">
      <c r="A2977" s="1004">
        <v>2974</v>
      </c>
      <c r="B2977" s="1004" t="s">
        <v>24814</v>
      </c>
    </row>
    <row r="2978" spans="1:2">
      <c r="A2978" s="1004">
        <v>2975</v>
      </c>
      <c r="B2978" s="1004" t="s">
        <v>24815</v>
      </c>
    </row>
    <row r="2979" spans="1:2">
      <c r="A2979" s="1004">
        <v>2976</v>
      </c>
      <c r="B2979" s="1004" t="s">
        <v>24816</v>
      </c>
    </row>
    <row r="2980" spans="1:2">
      <c r="A2980" s="1004">
        <v>2977</v>
      </c>
      <c r="B2980" s="1004" t="s">
        <v>24817</v>
      </c>
    </row>
    <row r="2981" spans="1:2">
      <c r="A2981" s="1004">
        <v>2978</v>
      </c>
      <c r="B2981" s="1004" t="s">
        <v>24818</v>
      </c>
    </row>
    <row r="2982" spans="1:2">
      <c r="A2982" s="1004">
        <v>2979</v>
      </c>
      <c r="B2982" s="1004" t="s">
        <v>24819</v>
      </c>
    </row>
    <row r="2983" spans="1:2">
      <c r="A2983" s="1004">
        <v>2980</v>
      </c>
      <c r="B2983" s="1004" t="s">
        <v>24820</v>
      </c>
    </row>
    <row r="2984" spans="1:2">
      <c r="A2984" s="1004">
        <v>2981</v>
      </c>
      <c r="B2984" s="1004" t="s">
        <v>24821</v>
      </c>
    </row>
    <row r="2985" spans="1:2">
      <c r="A2985" s="1004">
        <v>2982</v>
      </c>
      <c r="B2985" s="1004" t="s">
        <v>24822</v>
      </c>
    </row>
    <row r="2986" spans="1:2">
      <c r="A2986" s="1004">
        <v>2983</v>
      </c>
      <c r="B2986" s="1004" t="s">
        <v>24823</v>
      </c>
    </row>
    <row r="2987" spans="1:2">
      <c r="A2987" s="1004">
        <v>2984</v>
      </c>
      <c r="B2987" s="1004" t="s">
        <v>24824</v>
      </c>
    </row>
    <row r="2988" spans="1:2">
      <c r="A2988" s="1004">
        <v>2985</v>
      </c>
      <c r="B2988" s="1004" t="s">
        <v>24825</v>
      </c>
    </row>
    <row r="2989" spans="1:2">
      <c r="A2989" s="1004">
        <v>2986</v>
      </c>
      <c r="B2989" s="1004" t="s">
        <v>24826</v>
      </c>
    </row>
    <row r="2990" spans="1:2">
      <c r="A2990" s="1004">
        <v>2987</v>
      </c>
      <c r="B2990" s="1004" t="s">
        <v>24827</v>
      </c>
    </row>
    <row r="2991" spans="1:2">
      <c r="A2991" s="1004">
        <v>2988</v>
      </c>
      <c r="B2991" s="1004" t="s">
        <v>24828</v>
      </c>
    </row>
    <row r="2992" spans="1:2">
      <c r="A2992" s="1004">
        <v>2989</v>
      </c>
      <c r="B2992" s="1004" t="s">
        <v>24829</v>
      </c>
    </row>
    <row r="2993" spans="1:2">
      <c r="A2993" s="1004">
        <v>2990</v>
      </c>
      <c r="B2993" s="1004" t="s">
        <v>24830</v>
      </c>
    </row>
    <row r="2994" spans="1:2">
      <c r="A2994" s="1004">
        <v>2991</v>
      </c>
      <c r="B2994" s="1004" t="s">
        <v>24831</v>
      </c>
    </row>
    <row r="2995" spans="1:2">
      <c r="A2995" s="1004">
        <v>2992</v>
      </c>
      <c r="B2995" s="1004" t="s">
        <v>24832</v>
      </c>
    </row>
    <row r="2996" spans="1:2">
      <c r="A2996" s="1004">
        <v>2993</v>
      </c>
      <c r="B2996" s="1004" t="s">
        <v>24833</v>
      </c>
    </row>
    <row r="2997" spans="1:2">
      <c r="A2997" s="1004">
        <v>2994</v>
      </c>
      <c r="B2997" s="1004" t="s">
        <v>24834</v>
      </c>
    </row>
    <row r="2998" spans="1:2">
      <c r="A2998" s="1004">
        <v>2995</v>
      </c>
      <c r="B2998" s="1004" t="s">
        <v>24835</v>
      </c>
    </row>
    <row r="2999" spans="1:2">
      <c r="A2999" s="1004">
        <v>2996</v>
      </c>
      <c r="B2999" s="1004" t="s">
        <v>24836</v>
      </c>
    </row>
    <row r="3000" spans="1:2">
      <c r="A3000" s="1004">
        <v>2997</v>
      </c>
      <c r="B3000" s="1004" t="s">
        <v>24837</v>
      </c>
    </row>
    <row r="3001" spans="1:2">
      <c r="A3001" s="1004">
        <v>2998</v>
      </c>
      <c r="B3001" s="1004" t="s">
        <v>24838</v>
      </c>
    </row>
    <row r="3002" spans="1:2">
      <c r="A3002" s="1004">
        <v>2999</v>
      </c>
      <c r="B3002" s="1004" t="s">
        <v>24839</v>
      </c>
    </row>
    <row r="3003" spans="1:2">
      <c r="A3003" s="1004">
        <v>3000</v>
      </c>
      <c r="B3003" s="1004" t="s">
        <v>24840</v>
      </c>
    </row>
    <row r="3004" spans="1:2">
      <c r="A3004" s="1004">
        <v>3001</v>
      </c>
      <c r="B3004" s="1004" t="s">
        <v>24841</v>
      </c>
    </row>
    <row r="3005" spans="1:2">
      <c r="A3005" s="1004">
        <v>3002</v>
      </c>
      <c r="B3005" s="1004" t="s">
        <v>24842</v>
      </c>
    </row>
    <row r="3006" spans="1:2">
      <c r="A3006" s="1004">
        <v>3003</v>
      </c>
      <c r="B3006" s="1004" t="s">
        <v>24843</v>
      </c>
    </row>
    <row r="3007" spans="1:2">
      <c r="A3007" s="1004">
        <v>3004</v>
      </c>
      <c r="B3007" s="1004" t="s">
        <v>24844</v>
      </c>
    </row>
    <row r="3008" spans="1:2">
      <c r="A3008" s="1004">
        <v>3005</v>
      </c>
      <c r="B3008" s="1004" t="s">
        <v>24845</v>
      </c>
    </row>
    <row r="3009" spans="1:2">
      <c r="A3009" s="1004">
        <v>3006</v>
      </c>
      <c r="B3009" s="1004" t="s">
        <v>24846</v>
      </c>
    </row>
    <row r="3010" spans="1:2">
      <c r="A3010" s="1004">
        <v>3007</v>
      </c>
      <c r="B3010" s="1004" t="s">
        <v>24847</v>
      </c>
    </row>
    <row r="3011" spans="1:2">
      <c r="A3011" s="1004">
        <v>3008</v>
      </c>
      <c r="B3011" s="1004" t="s">
        <v>24848</v>
      </c>
    </row>
    <row r="3012" spans="1:2">
      <c r="A3012" s="1004">
        <v>3009</v>
      </c>
      <c r="B3012" s="1004" t="s">
        <v>24849</v>
      </c>
    </row>
    <row r="3013" spans="1:2">
      <c r="A3013" s="1004">
        <v>3010</v>
      </c>
      <c r="B3013" s="1004" t="s">
        <v>24850</v>
      </c>
    </row>
    <row r="3014" spans="1:2">
      <c r="A3014" s="1004">
        <v>3011</v>
      </c>
      <c r="B3014" s="1004" t="s">
        <v>24851</v>
      </c>
    </row>
    <row r="3015" spans="1:2">
      <c r="A3015" s="1004">
        <v>3012</v>
      </c>
      <c r="B3015" s="1004" t="s">
        <v>24852</v>
      </c>
    </row>
    <row r="3016" spans="1:2">
      <c r="A3016" s="1004">
        <v>3013</v>
      </c>
      <c r="B3016" s="1004" t="s">
        <v>24853</v>
      </c>
    </row>
    <row r="3017" spans="1:2">
      <c r="A3017" s="1004">
        <v>3014</v>
      </c>
      <c r="B3017" s="1004" t="s">
        <v>24854</v>
      </c>
    </row>
    <row r="3018" spans="1:2">
      <c r="A3018" s="1004">
        <v>3015</v>
      </c>
      <c r="B3018" s="1004" t="s">
        <v>24855</v>
      </c>
    </row>
    <row r="3019" spans="1:2">
      <c r="A3019" s="1004">
        <v>3016</v>
      </c>
      <c r="B3019" s="1004" t="s">
        <v>24856</v>
      </c>
    </row>
    <row r="3020" spans="1:2">
      <c r="A3020" s="1004">
        <v>3017</v>
      </c>
      <c r="B3020" s="1004" t="s">
        <v>24857</v>
      </c>
    </row>
    <row r="3021" spans="1:2">
      <c r="A3021" s="1004">
        <v>3018</v>
      </c>
      <c r="B3021" s="1004" t="s">
        <v>24858</v>
      </c>
    </row>
    <row r="3022" spans="1:2">
      <c r="A3022" s="1004">
        <v>3019</v>
      </c>
      <c r="B3022" s="1004" t="s">
        <v>24859</v>
      </c>
    </row>
    <row r="3023" spans="1:2">
      <c r="A3023" s="1004">
        <v>3020</v>
      </c>
      <c r="B3023" s="1004" t="s">
        <v>24860</v>
      </c>
    </row>
    <row r="3024" spans="1:2">
      <c r="A3024" s="1004">
        <v>3021</v>
      </c>
      <c r="B3024" s="1004" t="s">
        <v>24861</v>
      </c>
    </row>
    <row r="3025" spans="1:2">
      <c r="A3025" s="1004">
        <v>3022</v>
      </c>
      <c r="B3025" s="1004" t="s">
        <v>24862</v>
      </c>
    </row>
    <row r="3026" spans="1:2">
      <c r="A3026" s="1004">
        <v>3023</v>
      </c>
      <c r="B3026" s="1004" t="s">
        <v>24863</v>
      </c>
    </row>
    <row r="3027" spans="1:2">
      <c r="A3027" s="1004">
        <v>3024</v>
      </c>
      <c r="B3027" s="1004" t="s">
        <v>24864</v>
      </c>
    </row>
    <row r="3028" spans="1:2">
      <c r="A3028" s="1004">
        <v>3025</v>
      </c>
      <c r="B3028" s="1004" t="s">
        <v>24865</v>
      </c>
    </row>
    <row r="3029" spans="1:2">
      <c r="A3029" s="1004">
        <v>3026</v>
      </c>
      <c r="B3029" s="1004" t="s">
        <v>24866</v>
      </c>
    </row>
    <row r="3030" spans="1:2">
      <c r="A3030" s="1004">
        <v>3027</v>
      </c>
      <c r="B3030" s="1004" t="s">
        <v>24867</v>
      </c>
    </row>
    <row r="3031" spans="1:2">
      <c r="A3031" s="1004">
        <v>3028</v>
      </c>
      <c r="B3031" s="1004" t="s">
        <v>24868</v>
      </c>
    </row>
    <row r="3032" spans="1:2">
      <c r="A3032" s="1004">
        <v>3029</v>
      </c>
      <c r="B3032" s="1004" t="s">
        <v>24869</v>
      </c>
    </row>
    <row r="3033" spans="1:2">
      <c r="A3033" s="1004">
        <v>3030</v>
      </c>
      <c r="B3033" s="1004" t="s">
        <v>24870</v>
      </c>
    </row>
    <row r="3034" spans="1:2">
      <c r="A3034" s="1004">
        <v>3031</v>
      </c>
      <c r="B3034" s="1004" t="s">
        <v>24871</v>
      </c>
    </row>
    <row r="3035" spans="1:2">
      <c r="A3035" s="1004">
        <v>3032</v>
      </c>
      <c r="B3035" s="1004" t="s">
        <v>24872</v>
      </c>
    </row>
    <row r="3036" spans="1:2">
      <c r="A3036" s="1004">
        <v>3033</v>
      </c>
      <c r="B3036" s="1004" t="s">
        <v>24873</v>
      </c>
    </row>
    <row r="3037" spans="1:2">
      <c r="A3037" s="1004">
        <v>3034</v>
      </c>
      <c r="B3037" s="1004" t="s">
        <v>24874</v>
      </c>
    </row>
    <row r="3038" spans="1:2">
      <c r="A3038" s="1004">
        <v>3035</v>
      </c>
      <c r="B3038" s="1004" t="s">
        <v>24875</v>
      </c>
    </row>
    <row r="3039" spans="1:2">
      <c r="A3039" s="1004">
        <v>3036</v>
      </c>
      <c r="B3039" s="1004" t="s">
        <v>24876</v>
      </c>
    </row>
    <row r="3040" spans="1:2">
      <c r="A3040" s="1004">
        <v>3037</v>
      </c>
      <c r="B3040" s="1004" t="s">
        <v>24877</v>
      </c>
    </row>
    <row r="3041" spans="1:2">
      <c r="A3041" s="1004">
        <v>3038</v>
      </c>
      <c r="B3041" s="1004" t="s">
        <v>24878</v>
      </c>
    </row>
    <row r="3042" spans="1:2">
      <c r="A3042" s="1004">
        <v>3039</v>
      </c>
      <c r="B3042" s="1004" t="s">
        <v>24879</v>
      </c>
    </row>
    <row r="3043" spans="1:2">
      <c r="A3043" s="1004">
        <v>3040</v>
      </c>
      <c r="B3043" s="1004" t="s">
        <v>24880</v>
      </c>
    </row>
    <row r="3044" spans="1:2">
      <c r="A3044" s="1004">
        <v>3041</v>
      </c>
      <c r="B3044" s="1004" t="s">
        <v>24881</v>
      </c>
    </row>
    <row r="3045" spans="1:2">
      <c r="A3045" s="1004">
        <v>3042</v>
      </c>
      <c r="B3045" s="1004" t="s">
        <v>24882</v>
      </c>
    </row>
    <row r="3046" spans="1:2">
      <c r="A3046" s="1004">
        <v>3043</v>
      </c>
      <c r="B3046" s="1004" t="s">
        <v>24883</v>
      </c>
    </row>
    <row r="3047" spans="1:2">
      <c r="A3047" s="1004">
        <v>3044</v>
      </c>
      <c r="B3047" s="1004" t="s">
        <v>24884</v>
      </c>
    </row>
    <row r="3048" spans="1:2">
      <c r="A3048" s="1004">
        <v>3045</v>
      </c>
      <c r="B3048" s="1004" t="s">
        <v>24885</v>
      </c>
    </row>
    <row r="3049" spans="1:2">
      <c r="A3049" s="1004">
        <v>3046</v>
      </c>
      <c r="B3049" s="1004" t="s">
        <v>24886</v>
      </c>
    </row>
    <row r="3050" spans="1:2">
      <c r="A3050" s="1004">
        <v>3047</v>
      </c>
      <c r="B3050" s="1004" t="s">
        <v>24887</v>
      </c>
    </row>
    <row r="3051" spans="1:2">
      <c r="A3051" s="1004">
        <v>3048</v>
      </c>
      <c r="B3051" s="1004" t="s">
        <v>24888</v>
      </c>
    </row>
    <row r="3052" spans="1:2">
      <c r="A3052" s="1004">
        <v>3049</v>
      </c>
      <c r="B3052" s="1004" t="s">
        <v>24889</v>
      </c>
    </row>
    <row r="3053" spans="1:2">
      <c r="A3053" s="1004">
        <v>3050</v>
      </c>
      <c r="B3053" s="1004" t="s">
        <v>24890</v>
      </c>
    </row>
    <row r="3054" spans="1:2">
      <c r="A3054" s="1004">
        <v>3051</v>
      </c>
      <c r="B3054" s="1004" t="s">
        <v>24891</v>
      </c>
    </row>
    <row r="3055" spans="1:2">
      <c r="A3055" s="1004">
        <v>3052</v>
      </c>
      <c r="B3055" s="1004" t="s">
        <v>24892</v>
      </c>
    </row>
    <row r="3056" spans="1:2">
      <c r="A3056" s="1004">
        <v>3053</v>
      </c>
      <c r="B3056" s="1004" t="s">
        <v>24893</v>
      </c>
    </row>
    <row r="3057" spans="1:2">
      <c r="A3057" s="1004">
        <v>3054</v>
      </c>
      <c r="B3057" s="1004" t="s">
        <v>10722</v>
      </c>
    </row>
    <row r="3058" spans="1:2">
      <c r="A3058" s="1004">
        <v>3055</v>
      </c>
      <c r="B3058" s="1004" t="s">
        <v>24894</v>
      </c>
    </row>
    <row r="3059" spans="1:2">
      <c r="A3059" s="1004">
        <v>3056</v>
      </c>
      <c r="B3059" s="1004" t="s">
        <v>24895</v>
      </c>
    </row>
    <row r="3060" spans="1:2">
      <c r="A3060" s="1004">
        <v>3057</v>
      </c>
      <c r="B3060" s="1004" t="s">
        <v>24896</v>
      </c>
    </row>
    <row r="3061" spans="1:2">
      <c r="A3061" s="1004">
        <v>3058</v>
      </c>
      <c r="B3061" s="1004" t="s">
        <v>24897</v>
      </c>
    </row>
    <row r="3062" spans="1:2">
      <c r="A3062" s="1004">
        <v>3059</v>
      </c>
      <c r="B3062" s="1004" t="s">
        <v>24898</v>
      </c>
    </row>
    <row r="3063" spans="1:2">
      <c r="A3063" s="1004">
        <v>3060</v>
      </c>
      <c r="B3063" s="1004" t="s">
        <v>24899</v>
      </c>
    </row>
    <row r="3064" spans="1:2">
      <c r="A3064" s="1004">
        <v>3061</v>
      </c>
      <c r="B3064" s="1004" t="s">
        <v>24900</v>
      </c>
    </row>
    <row r="3065" spans="1:2">
      <c r="A3065" s="1004">
        <v>3062</v>
      </c>
      <c r="B3065" s="1004" t="s">
        <v>24901</v>
      </c>
    </row>
    <row r="3066" spans="1:2">
      <c r="A3066" s="1004">
        <v>3063</v>
      </c>
      <c r="B3066" s="1004" t="s">
        <v>24902</v>
      </c>
    </row>
    <row r="3067" spans="1:2">
      <c r="A3067" s="1004">
        <v>3064</v>
      </c>
      <c r="B3067" s="1004" t="s">
        <v>24903</v>
      </c>
    </row>
    <row r="3068" spans="1:2">
      <c r="A3068" s="1004">
        <v>3065</v>
      </c>
      <c r="B3068" s="1004" t="s">
        <v>24904</v>
      </c>
    </row>
    <row r="3069" spans="1:2">
      <c r="A3069" s="1004">
        <v>3066</v>
      </c>
      <c r="B3069" s="1004" t="s">
        <v>24905</v>
      </c>
    </row>
    <row r="3070" spans="1:2">
      <c r="A3070" s="1004">
        <v>3067</v>
      </c>
      <c r="B3070" s="1004" t="s">
        <v>24906</v>
      </c>
    </row>
    <row r="3071" spans="1:2">
      <c r="A3071" s="1004">
        <v>3068</v>
      </c>
      <c r="B3071" s="1004" t="s">
        <v>24907</v>
      </c>
    </row>
    <row r="3072" spans="1:2">
      <c r="A3072" s="1004">
        <v>3069</v>
      </c>
      <c r="B3072" s="1004" t="s">
        <v>24908</v>
      </c>
    </row>
    <row r="3073" spans="1:2">
      <c r="A3073" s="1004">
        <v>3070</v>
      </c>
      <c r="B3073" s="1004" t="s">
        <v>24909</v>
      </c>
    </row>
    <row r="3074" spans="1:2">
      <c r="A3074" s="1004">
        <v>3071</v>
      </c>
      <c r="B3074" s="1004" t="s">
        <v>24910</v>
      </c>
    </row>
    <row r="3075" spans="1:2">
      <c r="A3075" s="1004">
        <v>3072</v>
      </c>
      <c r="B3075" s="1004" t="s">
        <v>24911</v>
      </c>
    </row>
    <row r="3076" spans="1:2">
      <c r="A3076" s="1004">
        <v>3073</v>
      </c>
      <c r="B3076" s="1004" t="s">
        <v>24912</v>
      </c>
    </row>
    <row r="3077" spans="1:2">
      <c r="A3077" s="1004">
        <v>3074</v>
      </c>
      <c r="B3077" s="1004" t="s">
        <v>24913</v>
      </c>
    </row>
    <row r="3078" spans="1:2">
      <c r="A3078" s="1004">
        <v>3075</v>
      </c>
      <c r="B3078" s="1004" t="s">
        <v>24914</v>
      </c>
    </row>
    <row r="3079" spans="1:2">
      <c r="A3079" s="1004">
        <v>3076</v>
      </c>
      <c r="B3079" s="1004" t="s">
        <v>24915</v>
      </c>
    </row>
    <row r="3080" spans="1:2">
      <c r="A3080" s="1004">
        <v>3077</v>
      </c>
      <c r="B3080" s="1004" t="s">
        <v>24916</v>
      </c>
    </row>
    <row r="3081" spans="1:2">
      <c r="A3081" s="1004">
        <v>3078</v>
      </c>
      <c r="B3081" s="1004" t="s">
        <v>24917</v>
      </c>
    </row>
    <row r="3082" spans="1:2">
      <c r="A3082" s="1004">
        <v>3079</v>
      </c>
      <c r="B3082" s="1004" t="s">
        <v>24918</v>
      </c>
    </row>
    <row r="3083" spans="1:2">
      <c r="A3083" s="1004">
        <v>3080</v>
      </c>
      <c r="B3083" s="1004" t="s">
        <v>24919</v>
      </c>
    </row>
    <row r="3084" spans="1:2">
      <c r="A3084" s="1004">
        <v>3081</v>
      </c>
      <c r="B3084" s="1004" t="s">
        <v>24920</v>
      </c>
    </row>
    <row r="3085" spans="1:2">
      <c r="A3085" s="1004">
        <v>3082</v>
      </c>
      <c r="B3085" s="1004" t="s">
        <v>24921</v>
      </c>
    </row>
    <row r="3086" spans="1:2">
      <c r="A3086" s="1004">
        <v>3083</v>
      </c>
      <c r="B3086" s="1004" t="s">
        <v>24922</v>
      </c>
    </row>
    <row r="3087" spans="1:2">
      <c r="A3087" s="1004">
        <v>3084</v>
      </c>
      <c r="B3087" s="1004" t="s">
        <v>24923</v>
      </c>
    </row>
    <row r="3088" spans="1:2">
      <c r="A3088" s="1004">
        <v>3085</v>
      </c>
      <c r="B3088" s="1004" t="s">
        <v>24924</v>
      </c>
    </row>
    <row r="3089" spans="1:2">
      <c r="A3089" s="1004">
        <v>3086</v>
      </c>
      <c r="B3089" s="1004" t="s">
        <v>24925</v>
      </c>
    </row>
    <row r="3090" spans="1:2">
      <c r="A3090" s="1004">
        <v>3087</v>
      </c>
      <c r="B3090" s="1004" t="s">
        <v>24926</v>
      </c>
    </row>
    <row r="3091" spans="1:2">
      <c r="A3091" s="1004">
        <v>3088</v>
      </c>
      <c r="B3091" s="1004" t="s">
        <v>24927</v>
      </c>
    </row>
    <row r="3092" spans="1:2">
      <c r="A3092" s="1004">
        <v>3089</v>
      </c>
      <c r="B3092" s="1004" t="s">
        <v>24928</v>
      </c>
    </row>
    <row r="3093" spans="1:2">
      <c r="A3093" s="1004">
        <v>3090</v>
      </c>
      <c r="B3093" s="1004" t="s">
        <v>24929</v>
      </c>
    </row>
    <row r="3094" spans="1:2">
      <c r="A3094" s="1004">
        <v>3091</v>
      </c>
      <c r="B3094" s="1004" t="s">
        <v>24930</v>
      </c>
    </row>
    <row r="3095" spans="1:2">
      <c r="A3095" s="1004">
        <v>3092</v>
      </c>
      <c r="B3095" s="1004" t="s">
        <v>24931</v>
      </c>
    </row>
    <row r="3096" spans="1:2">
      <c r="A3096" s="1004">
        <v>3093</v>
      </c>
      <c r="B3096" s="1004" t="s">
        <v>24932</v>
      </c>
    </row>
    <row r="3097" spans="1:2">
      <c r="A3097" s="1004">
        <v>3094</v>
      </c>
      <c r="B3097" s="1004" t="s">
        <v>24933</v>
      </c>
    </row>
    <row r="3098" spans="1:2">
      <c r="A3098" s="1004">
        <v>3095</v>
      </c>
      <c r="B3098" s="1004" t="s">
        <v>24934</v>
      </c>
    </row>
    <row r="3099" spans="1:2">
      <c r="A3099" s="1004">
        <v>3096</v>
      </c>
      <c r="B3099" s="1004" t="s">
        <v>24935</v>
      </c>
    </row>
    <row r="3100" spans="1:2">
      <c r="A3100" s="1004">
        <v>3097</v>
      </c>
      <c r="B3100" s="1004" t="s">
        <v>24936</v>
      </c>
    </row>
    <row r="3101" spans="1:2">
      <c r="A3101" s="1004">
        <v>3098</v>
      </c>
      <c r="B3101" s="1004" t="s">
        <v>24937</v>
      </c>
    </row>
    <row r="3102" spans="1:2">
      <c r="A3102" s="1004">
        <v>3099</v>
      </c>
      <c r="B3102" s="1004" t="s">
        <v>24938</v>
      </c>
    </row>
    <row r="3103" spans="1:2">
      <c r="A3103" s="1004">
        <v>3100</v>
      </c>
      <c r="B3103" s="1004" t="s">
        <v>24939</v>
      </c>
    </row>
    <row r="3104" spans="1:2">
      <c r="A3104" s="1004">
        <v>3101</v>
      </c>
      <c r="B3104" s="1004" t="s">
        <v>24940</v>
      </c>
    </row>
    <row r="3105" spans="1:2">
      <c r="A3105" s="1004">
        <v>3102</v>
      </c>
      <c r="B3105" s="1004" t="s">
        <v>24941</v>
      </c>
    </row>
    <row r="3106" spans="1:2">
      <c r="A3106" s="1004">
        <v>3103</v>
      </c>
      <c r="B3106" s="1004" t="s">
        <v>24942</v>
      </c>
    </row>
    <row r="3107" spans="1:2">
      <c r="A3107" s="1004">
        <v>3104</v>
      </c>
      <c r="B3107" s="1004" t="s">
        <v>24943</v>
      </c>
    </row>
    <row r="3108" spans="1:2">
      <c r="A3108" s="1004">
        <v>3105</v>
      </c>
      <c r="B3108" s="1004" t="s">
        <v>10246</v>
      </c>
    </row>
    <row r="3109" spans="1:2">
      <c r="A3109" s="1004">
        <v>3106</v>
      </c>
      <c r="B3109" s="1004" t="s">
        <v>24944</v>
      </c>
    </row>
    <row r="3110" spans="1:2">
      <c r="A3110" s="1004">
        <v>3107</v>
      </c>
      <c r="B3110" s="1004" t="s">
        <v>24945</v>
      </c>
    </row>
    <row r="3111" spans="1:2">
      <c r="A3111" s="1004">
        <v>3108</v>
      </c>
      <c r="B3111" s="1004" t="s">
        <v>24946</v>
      </c>
    </row>
    <row r="3112" spans="1:2">
      <c r="A3112" s="1004">
        <v>3109</v>
      </c>
      <c r="B3112" s="1004" t="s">
        <v>24947</v>
      </c>
    </row>
    <row r="3113" spans="1:2">
      <c r="A3113" s="1004">
        <v>3110</v>
      </c>
      <c r="B3113" s="1004" t="s">
        <v>24948</v>
      </c>
    </row>
    <row r="3114" spans="1:2">
      <c r="A3114" s="1004">
        <v>3111</v>
      </c>
      <c r="B3114" s="1004" t="s">
        <v>24949</v>
      </c>
    </row>
    <row r="3115" spans="1:2">
      <c r="A3115" s="1004">
        <v>3112</v>
      </c>
      <c r="B3115" s="1004" t="s">
        <v>4593</v>
      </c>
    </row>
    <row r="3116" spans="1:2">
      <c r="A3116" s="1004">
        <v>3113</v>
      </c>
      <c r="B3116" s="1004" t="s">
        <v>24950</v>
      </c>
    </row>
    <row r="3117" spans="1:2">
      <c r="A3117" s="1004">
        <v>3114</v>
      </c>
      <c r="B3117" s="1004" t="s">
        <v>24951</v>
      </c>
    </row>
    <row r="3118" spans="1:2">
      <c r="A3118" s="1004">
        <v>3115</v>
      </c>
      <c r="B3118" s="1004" t="s">
        <v>24952</v>
      </c>
    </row>
    <row r="3119" spans="1:2">
      <c r="A3119" s="1004">
        <v>3116</v>
      </c>
      <c r="B3119" s="1004" t="s">
        <v>24953</v>
      </c>
    </row>
    <row r="3120" spans="1:2">
      <c r="A3120" s="1004">
        <v>3117</v>
      </c>
      <c r="B3120" s="1004" t="s">
        <v>24954</v>
      </c>
    </row>
    <row r="3121" spans="1:2">
      <c r="A3121" s="1004">
        <v>3118</v>
      </c>
      <c r="B3121" s="1004" t="s">
        <v>24955</v>
      </c>
    </row>
    <row r="3122" spans="1:2">
      <c r="A3122" s="1004">
        <v>3119</v>
      </c>
      <c r="B3122" s="1004" t="s">
        <v>24956</v>
      </c>
    </row>
    <row r="3123" spans="1:2">
      <c r="A3123" s="1004">
        <v>3120</v>
      </c>
      <c r="B3123" s="1004" t="s">
        <v>24957</v>
      </c>
    </row>
    <row r="3124" spans="1:2">
      <c r="A3124" s="1004">
        <v>3121</v>
      </c>
      <c r="B3124" s="1004" t="s">
        <v>24958</v>
      </c>
    </row>
    <row r="3125" spans="1:2">
      <c r="A3125" s="1004">
        <v>3122</v>
      </c>
      <c r="B3125" s="1004" t="s">
        <v>24959</v>
      </c>
    </row>
    <row r="3126" spans="1:2">
      <c r="A3126" s="1004">
        <v>3123</v>
      </c>
      <c r="B3126" s="1004" t="s">
        <v>24960</v>
      </c>
    </row>
    <row r="3127" spans="1:2">
      <c r="A3127" s="1004">
        <v>3124</v>
      </c>
      <c r="B3127" s="1004" t="s">
        <v>24961</v>
      </c>
    </row>
    <row r="3128" spans="1:2">
      <c r="A3128" s="1004">
        <v>3125</v>
      </c>
      <c r="B3128" s="1004" t="s">
        <v>24962</v>
      </c>
    </row>
    <row r="3129" spans="1:2">
      <c r="A3129" s="1004">
        <v>3126</v>
      </c>
      <c r="B3129" s="1004" t="s">
        <v>24963</v>
      </c>
    </row>
    <row r="3130" spans="1:2">
      <c r="A3130" s="1004">
        <v>3127</v>
      </c>
      <c r="B3130" s="1004" t="s">
        <v>24964</v>
      </c>
    </row>
    <row r="3131" spans="1:2">
      <c r="A3131" s="1004">
        <v>3128</v>
      </c>
      <c r="B3131" s="1004" t="s">
        <v>24965</v>
      </c>
    </row>
    <row r="3132" spans="1:2">
      <c r="A3132" s="1004">
        <v>3129</v>
      </c>
      <c r="B3132" s="1004" t="s">
        <v>24966</v>
      </c>
    </row>
    <row r="3133" spans="1:2">
      <c r="A3133" s="1004">
        <v>3130</v>
      </c>
      <c r="B3133" s="1004" t="s">
        <v>24967</v>
      </c>
    </row>
    <row r="3134" spans="1:2">
      <c r="A3134" s="1004">
        <v>3131</v>
      </c>
      <c r="B3134" s="1004" t="s">
        <v>24968</v>
      </c>
    </row>
    <row r="3135" spans="1:2">
      <c r="A3135" s="1004">
        <v>3132</v>
      </c>
      <c r="B3135" s="1004" t="s">
        <v>24969</v>
      </c>
    </row>
    <row r="3136" spans="1:2">
      <c r="A3136" s="1004">
        <v>3133</v>
      </c>
      <c r="B3136" s="1004" t="s">
        <v>24970</v>
      </c>
    </row>
    <row r="3137" spans="1:2">
      <c r="A3137" s="1004">
        <v>3134</v>
      </c>
      <c r="B3137" s="1004" t="s">
        <v>24971</v>
      </c>
    </row>
    <row r="3138" spans="1:2">
      <c r="A3138" s="1004">
        <v>3135</v>
      </c>
      <c r="B3138" s="1004" t="s">
        <v>24972</v>
      </c>
    </row>
    <row r="3139" spans="1:2">
      <c r="A3139" s="1004">
        <v>3136</v>
      </c>
      <c r="B3139" s="1004" t="s">
        <v>24973</v>
      </c>
    </row>
    <row r="3140" spans="1:2">
      <c r="A3140" s="1004">
        <v>3137</v>
      </c>
      <c r="B3140" s="1004" t="s">
        <v>24974</v>
      </c>
    </row>
    <row r="3141" spans="1:2">
      <c r="A3141" s="1004">
        <v>3138</v>
      </c>
      <c r="B3141" s="1004" t="s">
        <v>24975</v>
      </c>
    </row>
    <row r="3142" spans="1:2">
      <c r="A3142" s="1004">
        <v>3139</v>
      </c>
      <c r="B3142" s="1004" t="s">
        <v>24976</v>
      </c>
    </row>
    <row r="3143" spans="1:2">
      <c r="A3143" s="1004">
        <v>3140</v>
      </c>
      <c r="B3143" s="1004" t="s">
        <v>24977</v>
      </c>
    </row>
    <row r="3144" spans="1:2">
      <c r="A3144" s="1004">
        <v>3141</v>
      </c>
      <c r="B3144" s="1004" t="s">
        <v>24978</v>
      </c>
    </row>
    <row r="3145" spans="1:2">
      <c r="A3145" s="1004">
        <v>3142</v>
      </c>
      <c r="B3145" s="1004" t="s">
        <v>24979</v>
      </c>
    </row>
    <row r="3146" spans="1:2">
      <c r="A3146" s="1004">
        <v>3143</v>
      </c>
      <c r="B3146" s="1004" t="s">
        <v>24980</v>
      </c>
    </row>
    <row r="3147" spans="1:2">
      <c r="A3147" s="1004">
        <v>3144</v>
      </c>
      <c r="B3147" s="1004" t="s">
        <v>24981</v>
      </c>
    </row>
    <row r="3148" spans="1:2">
      <c r="A3148" s="1004">
        <v>3145</v>
      </c>
      <c r="B3148" s="1004" t="s">
        <v>24982</v>
      </c>
    </row>
    <row r="3149" spans="1:2">
      <c r="A3149" s="1004">
        <v>3146</v>
      </c>
      <c r="B3149" s="1004" t="s">
        <v>24983</v>
      </c>
    </row>
    <row r="3150" spans="1:2">
      <c r="A3150" s="1004">
        <v>3147</v>
      </c>
      <c r="B3150" s="1004" t="s">
        <v>24984</v>
      </c>
    </row>
    <row r="3151" spans="1:2">
      <c r="A3151" s="1004">
        <v>3148</v>
      </c>
      <c r="B3151" s="1004" t="s">
        <v>24985</v>
      </c>
    </row>
    <row r="3152" spans="1:2">
      <c r="A3152" s="1004">
        <v>3149</v>
      </c>
      <c r="B3152" s="1004" t="s">
        <v>24986</v>
      </c>
    </row>
    <row r="3153" spans="1:2">
      <c r="A3153" s="1004">
        <v>3150</v>
      </c>
      <c r="B3153" s="1004" t="s">
        <v>24987</v>
      </c>
    </row>
    <row r="3154" spans="1:2">
      <c r="A3154" s="1004">
        <v>3151</v>
      </c>
      <c r="B3154" s="1004" t="s">
        <v>24988</v>
      </c>
    </row>
    <row r="3155" spans="1:2">
      <c r="A3155" s="1004">
        <v>3152</v>
      </c>
      <c r="B3155" s="1004" t="s">
        <v>24989</v>
      </c>
    </row>
    <row r="3156" spans="1:2">
      <c r="A3156" s="1004">
        <v>3153</v>
      </c>
      <c r="B3156" s="1004" t="s">
        <v>24990</v>
      </c>
    </row>
    <row r="3157" spans="1:2">
      <c r="A3157" s="1004">
        <v>3154</v>
      </c>
      <c r="B3157" s="1004" t="s">
        <v>24991</v>
      </c>
    </row>
    <row r="3158" spans="1:2">
      <c r="A3158" s="1004">
        <v>3155</v>
      </c>
      <c r="B3158" s="1004" t="s">
        <v>24992</v>
      </c>
    </row>
    <row r="3159" spans="1:2">
      <c r="A3159" s="1004">
        <v>3156</v>
      </c>
      <c r="B3159" s="1004" t="s">
        <v>24993</v>
      </c>
    </row>
    <row r="3160" spans="1:2">
      <c r="A3160" s="1004">
        <v>3157</v>
      </c>
      <c r="B3160" s="1004" t="s">
        <v>24994</v>
      </c>
    </row>
    <row r="3161" spans="1:2">
      <c r="A3161" s="1004">
        <v>3158</v>
      </c>
      <c r="B3161" s="1004" t="s">
        <v>24995</v>
      </c>
    </row>
    <row r="3162" spans="1:2">
      <c r="A3162" s="1004">
        <v>3159</v>
      </c>
      <c r="B3162" s="1004" t="s">
        <v>24996</v>
      </c>
    </row>
    <row r="3163" spans="1:2">
      <c r="A3163" s="1004">
        <v>3160</v>
      </c>
      <c r="B3163" s="1004" t="s">
        <v>24997</v>
      </c>
    </row>
    <row r="3164" spans="1:2">
      <c r="A3164" s="1004">
        <v>3161</v>
      </c>
      <c r="B3164" s="1004" t="s">
        <v>24998</v>
      </c>
    </row>
    <row r="3165" spans="1:2">
      <c r="A3165" s="1004">
        <v>3162</v>
      </c>
      <c r="B3165" s="1004" t="s">
        <v>24999</v>
      </c>
    </row>
    <row r="3166" spans="1:2">
      <c r="A3166" s="1004">
        <v>3163</v>
      </c>
      <c r="B3166" s="1004" t="s">
        <v>25000</v>
      </c>
    </row>
    <row r="3167" spans="1:2">
      <c r="A3167" s="1004">
        <v>3164</v>
      </c>
      <c r="B3167" s="1004" t="s">
        <v>25001</v>
      </c>
    </row>
    <row r="3168" spans="1:2">
      <c r="A3168" s="1004">
        <v>3165</v>
      </c>
      <c r="B3168" s="1004" t="s">
        <v>25002</v>
      </c>
    </row>
    <row r="3169" spans="1:2">
      <c r="A3169" s="1004">
        <v>3166</v>
      </c>
      <c r="B3169" s="1004" t="s">
        <v>25003</v>
      </c>
    </row>
    <row r="3170" spans="1:2">
      <c r="A3170" s="1004">
        <v>3167</v>
      </c>
      <c r="B3170" s="1004" t="s">
        <v>25004</v>
      </c>
    </row>
    <row r="3171" spans="1:2">
      <c r="A3171" s="1004">
        <v>3168</v>
      </c>
      <c r="B3171" s="1004" t="s">
        <v>25005</v>
      </c>
    </row>
    <row r="3172" spans="1:2">
      <c r="A3172" s="1004">
        <v>3169</v>
      </c>
      <c r="B3172" s="1004" t="s">
        <v>25006</v>
      </c>
    </row>
    <row r="3173" spans="1:2">
      <c r="A3173" s="1004">
        <v>3170</v>
      </c>
      <c r="B3173" s="1004" t="s">
        <v>25007</v>
      </c>
    </row>
    <row r="3174" spans="1:2">
      <c r="A3174" s="1004">
        <v>3171</v>
      </c>
      <c r="B3174" s="1004" t="s">
        <v>25008</v>
      </c>
    </row>
    <row r="3175" spans="1:2">
      <c r="A3175" s="1004">
        <v>3172</v>
      </c>
      <c r="B3175" s="1004" t="s">
        <v>25009</v>
      </c>
    </row>
    <row r="3176" spans="1:2">
      <c r="A3176" s="1004">
        <v>3173</v>
      </c>
      <c r="B3176" s="1004" t="s">
        <v>25010</v>
      </c>
    </row>
    <row r="3177" spans="1:2">
      <c r="A3177" s="1004">
        <v>3174</v>
      </c>
      <c r="B3177" s="1004" t="s">
        <v>25011</v>
      </c>
    </row>
    <row r="3178" spans="1:2">
      <c r="A3178" s="1004">
        <v>3175</v>
      </c>
      <c r="B3178" s="1004" t="s">
        <v>25012</v>
      </c>
    </row>
    <row r="3179" spans="1:2">
      <c r="A3179" s="1004">
        <v>3176</v>
      </c>
      <c r="B3179" s="1004" t="s">
        <v>25013</v>
      </c>
    </row>
    <row r="3180" spans="1:2">
      <c r="A3180" s="1004">
        <v>3177</v>
      </c>
      <c r="B3180" s="1004" t="s">
        <v>25014</v>
      </c>
    </row>
    <row r="3181" spans="1:2">
      <c r="A3181" s="1004">
        <v>3178</v>
      </c>
      <c r="B3181" s="1004" t="s">
        <v>25015</v>
      </c>
    </row>
    <row r="3182" spans="1:2">
      <c r="A3182" s="1004">
        <v>3179</v>
      </c>
      <c r="B3182" s="1004" t="s">
        <v>25016</v>
      </c>
    </row>
    <row r="3183" spans="1:2">
      <c r="A3183" s="1004">
        <v>3180</v>
      </c>
      <c r="B3183" s="1004" t="s">
        <v>25017</v>
      </c>
    </row>
    <row r="3184" spans="1:2">
      <c r="A3184" s="1004">
        <v>3181</v>
      </c>
      <c r="B3184" s="1004" t="s">
        <v>25018</v>
      </c>
    </row>
    <row r="3185" spans="1:2">
      <c r="A3185" s="1004">
        <v>3182</v>
      </c>
      <c r="B3185" s="1004" t="s">
        <v>25019</v>
      </c>
    </row>
    <row r="3186" spans="1:2">
      <c r="A3186" s="1004">
        <v>3183</v>
      </c>
      <c r="B3186" s="1004" t="s">
        <v>25020</v>
      </c>
    </row>
    <row r="3187" spans="1:2">
      <c r="A3187" s="1004">
        <v>3184</v>
      </c>
      <c r="B3187" s="1004" t="s">
        <v>25021</v>
      </c>
    </row>
    <row r="3188" spans="1:2">
      <c r="A3188" s="1004">
        <v>3185</v>
      </c>
      <c r="B3188" s="1004" t="s">
        <v>25022</v>
      </c>
    </row>
    <row r="3189" spans="1:2">
      <c r="A3189" s="1004">
        <v>3186</v>
      </c>
      <c r="B3189" s="1004" t="s">
        <v>25023</v>
      </c>
    </row>
    <row r="3190" spans="1:2">
      <c r="A3190" s="1004">
        <v>3187</v>
      </c>
      <c r="B3190" s="1004" t="s">
        <v>25024</v>
      </c>
    </row>
    <row r="3191" spans="1:2">
      <c r="A3191" s="1004">
        <v>3188</v>
      </c>
      <c r="B3191" s="1004" t="s">
        <v>25025</v>
      </c>
    </row>
    <row r="3192" spans="1:2">
      <c r="A3192" s="1004">
        <v>3189</v>
      </c>
      <c r="B3192" s="1004" t="s">
        <v>25026</v>
      </c>
    </row>
    <row r="3193" spans="1:2">
      <c r="A3193" s="1004">
        <v>3190</v>
      </c>
      <c r="B3193" s="1004" t="s">
        <v>25027</v>
      </c>
    </row>
    <row r="3194" spans="1:2">
      <c r="A3194" s="1004">
        <v>3191</v>
      </c>
      <c r="B3194" s="1004" t="s">
        <v>25028</v>
      </c>
    </row>
    <row r="3195" spans="1:2">
      <c r="A3195" s="1004">
        <v>3192</v>
      </c>
      <c r="B3195" s="1004" t="s">
        <v>25029</v>
      </c>
    </row>
    <row r="3196" spans="1:2">
      <c r="A3196" s="1004">
        <v>3193</v>
      </c>
      <c r="B3196" s="1004" t="s">
        <v>25030</v>
      </c>
    </row>
    <row r="3197" spans="1:2">
      <c r="A3197" s="1004">
        <v>3194</v>
      </c>
      <c r="B3197" s="1004" t="s">
        <v>25031</v>
      </c>
    </row>
    <row r="3198" spans="1:2">
      <c r="A3198" s="1004">
        <v>3195</v>
      </c>
      <c r="B3198" s="1004" t="s">
        <v>25032</v>
      </c>
    </row>
    <row r="3199" spans="1:2">
      <c r="A3199" s="1004">
        <v>3196</v>
      </c>
      <c r="B3199" s="1004" t="s">
        <v>25033</v>
      </c>
    </row>
    <row r="3200" spans="1:2">
      <c r="A3200" s="1004">
        <v>3197</v>
      </c>
      <c r="B3200" s="1004" t="s">
        <v>25034</v>
      </c>
    </row>
    <row r="3201" spans="1:2">
      <c r="A3201" s="1004">
        <v>3198</v>
      </c>
      <c r="B3201" s="1004" t="s">
        <v>25035</v>
      </c>
    </row>
    <row r="3202" spans="1:2">
      <c r="A3202" s="1004">
        <v>3199</v>
      </c>
      <c r="B3202" s="1004" t="s">
        <v>25036</v>
      </c>
    </row>
    <row r="3203" spans="1:2">
      <c r="A3203" s="1004">
        <v>3200</v>
      </c>
      <c r="B3203" s="1004" t="s">
        <v>25037</v>
      </c>
    </row>
    <row r="3204" spans="1:2">
      <c r="A3204" s="1004">
        <v>3201</v>
      </c>
      <c r="B3204" s="1004" t="s">
        <v>25038</v>
      </c>
    </row>
    <row r="3205" spans="1:2">
      <c r="A3205" s="1004">
        <v>3202</v>
      </c>
      <c r="B3205" s="1004" t="s">
        <v>25039</v>
      </c>
    </row>
    <row r="3206" spans="1:2">
      <c r="A3206" s="1004">
        <v>3203</v>
      </c>
      <c r="B3206" s="1004" t="s">
        <v>25040</v>
      </c>
    </row>
    <row r="3207" spans="1:2">
      <c r="A3207" s="1004">
        <v>3204</v>
      </c>
      <c r="B3207" s="1004" t="s">
        <v>25041</v>
      </c>
    </row>
    <row r="3208" spans="1:2">
      <c r="A3208" s="1004">
        <v>3205</v>
      </c>
      <c r="B3208" s="1004" t="s">
        <v>25042</v>
      </c>
    </row>
    <row r="3209" spans="1:2">
      <c r="A3209" s="1004">
        <v>3206</v>
      </c>
      <c r="B3209" s="1004" t="s">
        <v>25043</v>
      </c>
    </row>
    <row r="3210" spans="1:2">
      <c r="A3210" s="1004">
        <v>3207</v>
      </c>
      <c r="B3210" s="1004" t="s">
        <v>25044</v>
      </c>
    </row>
    <row r="3211" spans="1:2">
      <c r="A3211" s="1004">
        <v>3208</v>
      </c>
      <c r="B3211" s="1004" t="s">
        <v>25045</v>
      </c>
    </row>
    <row r="3212" spans="1:2">
      <c r="A3212" s="1004">
        <v>3209</v>
      </c>
      <c r="B3212" s="1004" t="s">
        <v>25046</v>
      </c>
    </row>
    <row r="3213" spans="1:2">
      <c r="A3213" s="1004">
        <v>3210</v>
      </c>
      <c r="B3213" s="1004" t="s">
        <v>25047</v>
      </c>
    </row>
    <row r="3214" spans="1:2">
      <c r="A3214" s="1004">
        <v>3211</v>
      </c>
      <c r="B3214" s="1004" t="s">
        <v>25048</v>
      </c>
    </row>
    <row r="3215" spans="1:2">
      <c r="A3215" s="1004">
        <v>3212</v>
      </c>
      <c r="B3215" s="1004" t="s">
        <v>25049</v>
      </c>
    </row>
    <row r="3216" spans="1:2">
      <c r="A3216" s="1004">
        <v>3213</v>
      </c>
      <c r="B3216" s="1004" t="s">
        <v>25050</v>
      </c>
    </row>
    <row r="3217" spans="1:2">
      <c r="A3217" s="1004">
        <v>3214</v>
      </c>
      <c r="B3217" s="1004" t="s">
        <v>25051</v>
      </c>
    </row>
    <row r="3218" spans="1:2">
      <c r="A3218" s="1004">
        <v>3215</v>
      </c>
      <c r="B3218" s="1004" t="s">
        <v>25052</v>
      </c>
    </row>
    <row r="3219" spans="1:2">
      <c r="A3219" s="1004">
        <v>3216</v>
      </c>
      <c r="B3219" s="1004" t="s">
        <v>25053</v>
      </c>
    </row>
    <row r="3220" spans="1:2">
      <c r="A3220" s="1004">
        <v>3217</v>
      </c>
      <c r="B3220" s="1004" t="s">
        <v>25054</v>
      </c>
    </row>
    <row r="3221" spans="1:2">
      <c r="A3221" s="1004">
        <v>3218</v>
      </c>
      <c r="B3221" s="1004" t="s">
        <v>25055</v>
      </c>
    </row>
    <row r="3222" spans="1:2">
      <c r="A3222" s="1004">
        <v>3219</v>
      </c>
      <c r="B3222" s="1004" t="s">
        <v>25056</v>
      </c>
    </row>
    <row r="3223" spans="1:2">
      <c r="A3223" s="1004">
        <v>3220</v>
      </c>
      <c r="B3223" s="1004" t="s">
        <v>25057</v>
      </c>
    </row>
    <row r="3224" spans="1:2">
      <c r="A3224" s="1004">
        <v>3221</v>
      </c>
      <c r="B3224" s="1004" t="s">
        <v>25058</v>
      </c>
    </row>
    <row r="3225" spans="1:2">
      <c r="A3225" s="1004">
        <v>3222</v>
      </c>
      <c r="B3225" s="1004" t="s">
        <v>25059</v>
      </c>
    </row>
    <row r="3226" spans="1:2">
      <c r="A3226" s="1004">
        <v>3223</v>
      </c>
      <c r="B3226" s="1004" t="s">
        <v>25060</v>
      </c>
    </row>
    <row r="3227" spans="1:2">
      <c r="A3227" s="1004">
        <v>3224</v>
      </c>
      <c r="B3227" s="1004" t="s">
        <v>25061</v>
      </c>
    </row>
    <row r="3228" spans="1:2">
      <c r="A3228" s="1004">
        <v>3225</v>
      </c>
      <c r="B3228" s="1004" t="s">
        <v>25062</v>
      </c>
    </row>
    <row r="3229" spans="1:2">
      <c r="A3229" s="1004">
        <v>3226</v>
      </c>
      <c r="B3229" s="1004" t="s">
        <v>25063</v>
      </c>
    </row>
    <row r="3230" spans="1:2">
      <c r="A3230" s="1004">
        <v>3227</v>
      </c>
      <c r="B3230" s="1004" t="s">
        <v>25064</v>
      </c>
    </row>
    <row r="3231" spans="1:2">
      <c r="A3231" s="1004">
        <v>3228</v>
      </c>
      <c r="B3231" s="1004" t="s">
        <v>25065</v>
      </c>
    </row>
    <row r="3232" spans="1:2">
      <c r="A3232" s="1004">
        <v>3229</v>
      </c>
      <c r="B3232" s="1004" t="s">
        <v>25066</v>
      </c>
    </row>
    <row r="3233" spans="1:2">
      <c r="A3233" s="1004">
        <v>3230</v>
      </c>
      <c r="B3233" s="1004" t="s">
        <v>25067</v>
      </c>
    </row>
    <row r="3234" spans="1:2">
      <c r="A3234" s="1004">
        <v>3231</v>
      </c>
      <c r="B3234" s="1004" t="s">
        <v>25068</v>
      </c>
    </row>
    <row r="3235" spans="1:2">
      <c r="A3235" s="1004">
        <v>3232</v>
      </c>
      <c r="B3235" s="1004" t="s">
        <v>25069</v>
      </c>
    </row>
    <row r="3236" spans="1:2">
      <c r="A3236" s="1004">
        <v>3233</v>
      </c>
      <c r="B3236" s="1004" t="s">
        <v>25070</v>
      </c>
    </row>
    <row r="3237" spans="1:2">
      <c r="A3237" s="1004">
        <v>3234</v>
      </c>
      <c r="B3237" s="1004" t="s">
        <v>25071</v>
      </c>
    </row>
    <row r="3238" spans="1:2">
      <c r="A3238" s="1004">
        <v>3235</v>
      </c>
      <c r="B3238" s="1004" t="s">
        <v>25072</v>
      </c>
    </row>
    <row r="3239" spans="1:2">
      <c r="A3239" s="1004">
        <v>3236</v>
      </c>
      <c r="B3239" s="1004" t="s">
        <v>25073</v>
      </c>
    </row>
    <row r="3240" spans="1:2">
      <c r="A3240" s="1004">
        <v>3237</v>
      </c>
      <c r="B3240" s="1004" t="s">
        <v>25074</v>
      </c>
    </row>
    <row r="3241" spans="1:2">
      <c r="A3241" s="1004">
        <v>3238</v>
      </c>
      <c r="B3241" s="1004" t="s">
        <v>25075</v>
      </c>
    </row>
    <row r="3242" spans="1:2">
      <c r="A3242" s="1004">
        <v>3239</v>
      </c>
      <c r="B3242" s="1004" t="s">
        <v>25076</v>
      </c>
    </row>
    <row r="3243" spans="1:2">
      <c r="A3243" s="1004">
        <v>3240</v>
      </c>
      <c r="B3243" s="1004" t="s">
        <v>25077</v>
      </c>
    </row>
    <row r="3244" spans="1:2">
      <c r="A3244" s="1004">
        <v>3241</v>
      </c>
      <c r="B3244" s="1004" t="s">
        <v>25078</v>
      </c>
    </row>
    <row r="3245" spans="1:2">
      <c r="A3245" s="1004">
        <v>3242</v>
      </c>
      <c r="B3245" s="1004" t="s">
        <v>25079</v>
      </c>
    </row>
    <row r="3246" spans="1:2">
      <c r="A3246" s="1004">
        <v>3243</v>
      </c>
      <c r="B3246" s="1004" t="s">
        <v>25080</v>
      </c>
    </row>
    <row r="3247" spans="1:2">
      <c r="A3247" s="1004">
        <v>3244</v>
      </c>
      <c r="B3247" s="1004" t="s">
        <v>25081</v>
      </c>
    </row>
    <row r="3248" spans="1:2">
      <c r="A3248" s="1004">
        <v>3245</v>
      </c>
      <c r="B3248" s="1004" t="s">
        <v>25082</v>
      </c>
    </row>
    <row r="3249" spans="1:2">
      <c r="A3249" s="1004">
        <v>3246</v>
      </c>
      <c r="B3249" s="1004" t="s">
        <v>25083</v>
      </c>
    </row>
    <row r="3250" spans="1:2">
      <c r="A3250" s="1004">
        <v>3247</v>
      </c>
      <c r="B3250" s="1004" t="s">
        <v>25084</v>
      </c>
    </row>
    <row r="3251" spans="1:2">
      <c r="A3251" s="1004">
        <v>3248</v>
      </c>
      <c r="B3251" s="1004" t="s">
        <v>25085</v>
      </c>
    </row>
    <row r="3252" spans="1:2">
      <c r="A3252" s="1004">
        <v>3249</v>
      </c>
      <c r="B3252" s="1004" t="s">
        <v>25086</v>
      </c>
    </row>
    <row r="3253" spans="1:2">
      <c r="A3253" s="1004">
        <v>3250</v>
      </c>
      <c r="B3253" s="1004" t="s">
        <v>25087</v>
      </c>
    </row>
    <row r="3254" spans="1:2">
      <c r="A3254" s="1004">
        <v>3251</v>
      </c>
      <c r="B3254" s="1004" t="s">
        <v>25088</v>
      </c>
    </row>
    <row r="3255" spans="1:2">
      <c r="A3255" s="1004">
        <v>3252</v>
      </c>
      <c r="B3255" s="1004" t="s">
        <v>25089</v>
      </c>
    </row>
    <row r="3256" spans="1:2">
      <c r="A3256" s="1004">
        <v>3253</v>
      </c>
      <c r="B3256" s="1004" t="s">
        <v>25090</v>
      </c>
    </row>
    <row r="3257" spans="1:2">
      <c r="A3257" s="1004">
        <v>3254</v>
      </c>
      <c r="B3257" s="1004" t="s">
        <v>25091</v>
      </c>
    </row>
    <row r="3258" spans="1:2">
      <c r="A3258" s="1004">
        <v>3255</v>
      </c>
      <c r="B3258" s="1004" t="s">
        <v>25092</v>
      </c>
    </row>
    <row r="3259" spans="1:2">
      <c r="A3259" s="1004">
        <v>3256</v>
      </c>
      <c r="B3259" s="1004" t="s">
        <v>25093</v>
      </c>
    </row>
    <row r="3260" spans="1:2">
      <c r="A3260" s="1004">
        <v>3257</v>
      </c>
      <c r="B3260" s="1004" t="s">
        <v>25094</v>
      </c>
    </row>
    <row r="3261" spans="1:2">
      <c r="A3261" s="1004">
        <v>3258</v>
      </c>
      <c r="B3261" s="1004" t="s">
        <v>25095</v>
      </c>
    </row>
    <row r="3262" spans="1:2">
      <c r="A3262" s="1004">
        <v>3259</v>
      </c>
      <c r="B3262" s="1004" t="s">
        <v>25096</v>
      </c>
    </row>
    <row r="3263" spans="1:2">
      <c r="A3263" s="1004">
        <v>3260</v>
      </c>
      <c r="B3263" s="1004" t="s">
        <v>25097</v>
      </c>
    </row>
    <row r="3264" spans="1:2">
      <c r="A3264" s="1004">
        <v>3261</v>
      </c>
      <c r="B3264" s="1004" t="s">
        <v>25098</v>
      </c>
    </row>
    <row r="3265" spans="1:2">
      <c r="A3265" s="1004">
        <v>3262</v>
      </c>
      <c r="B3265" s="1004" t="s">
        <v>25099</v>
      </c>
    </row>
    <row r="3266" spans="1:2">
      <c r="A3266" s="1004">
        <v>3263</v>
      </c>
      <c r="B3266" s="1004" t="s">
        <v>25100</v>
      </c>
    </row>
    <row r="3267" spans="1:2">
      <c r="A3267" s="1004">
        <v>3264</v>
      </c>
      <c r="B3267" s="1004" t="s">
        <v>25101</v>
      </c>
    </row>
    <row r="3268" spans="1:2">
      <c r="A3268" s="1004">
        <v>3265</v>
      </c>
      <c r="B3268" s="1004" t="s">
        <v>25102</v>
      </c>
    </row>
    <row r="3269" spans="1:2">
      <c r="A3269" s="1004">
        <v>3266</v>
      </c>
      <c r="B3269" s="1004" t="s">
        <v>25103</v>
      </c>
    </row>
    <row r="3270" spans="1:2">
      <c r="A3270" s="1004">
        <v>3267</v>
      </c>
      <c r="B3270" s="1004" t="s">
        <v>25104</v>
      </c>
    </row>
    <row r="3271" spans="1:2">
      <c r="A3271" s="1004">
        <v>3268</v>
      </c>
      <c r="B3271" s="1004" t="s">
        <v>25105</v>
      </c>
    </row>
    <row r="3272" spans="1:2">
      <c r="A3272" s="1004">
        <v>3269</v>
      </c>
      <c r="B3272" s="1004" t="s">
        <v>25106</v>
      </c>
    </row>
    <row r="3273" spans="1:2">
      <c r="A3273" s="1004">
        <v>3270</v>
      </c>
      <c r="B3273" s="1004" t="s">
        <v>25107</v>
      </c>
    </row>
    <row r="3274" spans="1:2">
      <c r="A3274" s="1004">
        <v>3271</v>
      </c>
      <c r="B3274" s="1004" t="s">
        <v>25108</v>
      </c>
    </row>
    <row r="3275" spans="1:2">
      <c r="A3275" s="1004">
        <v>3272</v>
      </c>
      <c r="B3275" s="1004" t="s">
        <v>25109</v>
      </c>
    </row>
    <row r="3276" spans="1:2">
      <c r="A3276" s="1004">
        <v>3273</v>
      </c>
      <c r="B3276" s="1004" t="s">
        <v>25110</v>
      </c>
    </row>
    <row r="3277" spans="1:2">
      <c r="A3277" s="1004">
        <v>3274</v>
      </c>
      <c r="B3277" s="1004" t="s">
        <v>25111</v>
      </c>
    </row>
    <row r="3278" spans="1:2">
      <c r="A3278" s="1004">
        <v>3275</v>
      </c>
      <c r="B3278" s="1004" t="s">
        <v>25112</v>
      </c>
    </row>
    <row r="3279" spans="1:2">
      <c r="A3279" s="1004">
        <v>3276</v>
      </c>
      <c r="B3279" s="1004" t="s">
        <v>25113</v>
      </c>
    </row>
    <row r="3280" spans="1:2">
      <c r="A3280" s="1004">
        <v>3277</v>
      </c>
      <c r="B3280" s="1004" t="s">
        <v>25114</v>
      </c>
    </row>
    <row r="3281" spans="1:2">
      <c r="A3281" s="1004">
        <v>3278</v>
      </c>
      <c r="B3281" s="1004" t="s">
        <v>25115</v>
      </c>
    </row>
    <row r="3282" spans="1:2">
      <c r="A3282" s="1004">
        <v>3279</v>
      </c>
      <c r="B3282" s="1004" t="s">
        <v>25116</v>
      </c>
    </row>
    <row r="3283" spans="1:2">
      <c r="A3283" s="1004">
        <v>3280</v>
      </c>
      <c r="B3283" s="1004" t="s">
        <v>25117</v>
      </c>
    </row>
    <row r="3284" spans="1:2">
      <c r="A3284" s="1004">
        <v>3281</v>
      </c>
      <c r="B3284" s="1004" t="s">
        <v>25118</v>
      </c>
    </row>
    <row r="3285" spans="1:2">
      <c r="A3285" s="1004">
        <v>3282</v>
      </c>
      <c r="B3285" s="1004" t="s">
        <v>25119</v>
      </c>
    </row>
    <row r="3286" spans="1:2">
      <c r="A3286" s="1004">
        <v>3283</v>
      </c>
      <c r="B3286" s="1004" t="s">
        <v>25120</v>
      </c>
    </row>
    <row r="3287" spans="1:2">
      <c r="A3287" s="1004">
        <v>3284</v>
      </c>
      <c r="B3287" s="1004" t="s">
        <v>25121</v>
      </c>
    </row>
    <row r="3288" spans="1:2">
      <c r="A3288" s="1004">
        <v>3285</v>
      </c>
      <c r="B3288" s="1004" t="s">
        <v>25122</v>
      </c>
    </row>
    <row r="3289" spans="1:2">
      <c r="A3289" s="1004">
        <v>3286</v>
      </c>
      <c r="B3289" s="1004" t="s">
        <v>25123</v>
      </c>
    </row>
    <row r="3290" spans="1:2">
      <c r="A3290" s="1004">
        <v>3287</v>
      </c>
      <c r="B3290" s="1004" t="s">
        <v>25124</v>
      </c>
    </row>
    <row r="3291" spans="1:2">
      <c r="A3291" s="1004">
        <v>3288</v>
      </c>
      <c r="B3291" s="1004" t="s">
        <v>25125</v>
      </c>
    </row>
    <row r="3292" spans="1:2">
      <c r="A3292" s="1004">
        <v>3289</v>
      </c>
      <c r="B3292" s="1004" t="s">
        <v>25126</v>
      </c>
    </row>
    <row r="3293" spans="1:2">
      <c r="A3293" s="1004">
        <v>3290</v>
      </c>
      <c r="B3293" s="1004" t="s">
        <v>25127</v>
      </c>
    </row>
    <row r="3294" spans="1:2">
      <c r="A3294" s="1004">
        <v>3291</v>
      </c>
      <c r="B3294" s="1004" t="s">
        <v>25128</v>
      </c>
    </row>
    <row r="3295" spans="1:2">
      <c r="A3295" s="1004">
        <v>3292</v>
      </c>
      <c r="B3295" s="1004" t="s">
        <v>25129</v>
      </c>
    </row>
    <row r="3296" spans="1:2">
      <c r="A3296" s="1004">
        <v>3293</v>
      </c>
      <c r="B3296" s="1004" t="s">
        <v>25130</v>
      </c>
    </row>
    <row r="3297" spans="1:2">
      <c r="A3297" s="1004">
        <v>3294</v>
      </c>
      <c r="B3297" s="1004" t="s">
        <v>25131</v>
      </c>
    </row>
    <row r="3298" spans="1:2">
      <c r="A3298" s="1004">
        <v>3295</v>
      </c>
      <c r="B3298" s="1004" t="s">
        <v>25132</v>
      </c>
    </row>
    <row r="3299" spans="1:2">
      <c r="A3299" s="1004">
        <v>3296</v>
      </c>
      <c r="B3299" s="1004" t="s">
        <v>25133</v>
      </c>
    </row>
    <row r="3300" spans="1:2">
      <c r="A3300" s="1004">
        <v>3297</v>
      </c>
      <c r="B3300" s="1004" t="s">
        <v>25134</v>
      </c>
    </row>
    <row r="3301" spans="1:2">
      <c r="A3301" s="1004">
        <v>3298</v>
      </c>
      <c r="B3301" s="1004" t="s">
        <v>25135</v>
      </c>
    </row>
    <row r="3302" spans="1:2">
      <c r="A3302" s="1004">
        <v>3299</v>
      </c>
      <c r="B3302" s="1004" t="s">
        <v>25136</v>
      </c>
    </row>
    <row r="3303" spans="1:2">
      <c r="A3303" s="1004">
        <v>3300</v>
      </c>
      <c r="B3303" s="1004" t="s">
        <v>25137</v>
      </c>
    </row>
    <row r="3304" spans="1:2">
      <c r="A3304" s="1004">
        <v>3301</v>
      </c>
      <c r="B3304" s="1004" t="s">
        <v>25138</v>
      </c>
    </row>
    <row r="3305" spans="1:2">
      <c r="A3305" s="1004">
        <v>3302</v>
      </c>
      <c r="B3305" s="1004" t="s">
        <v>25139</v>
      </c>
    </row>
    <row r="3306" spans="1:2">
      <c r="A3306" s="1004">
        <v>3303</v>
      </c>
      <c r="B3306" s="1004" t="s">
        <v>25140</v>
      </c>
    </row>
    <row r="3307" spans="1:2">
      <c r="A3307" s="1004">
        <v>3304</v>
      </c>
      <c r="B3307" s="1004" t="s">
        <v>25141</v>
      </c>
    </row>
    <row r="3308" spans="1:2">
      <c r="A3308" s="1004">
        <v>3305</v>
      </c>
      <c r="B3308" s="1004" t="s">
        <v>25142</v>
      </c>
    </row>
    <row r="3309" spans="1:2">
      <c r="A3309" s="1004">
        <v>3306</v>
      </c>
      <c r="B3309" s="1004" t="s">
        <v>25143</v>
      </c>
    </row>
    <row r="3310" spans="1:2">
      <c r="A3310" s="1004">
        <v>3307</v>
      </c>
      <c r="B3310" s="1004" t="s">
        <v>25144</v>
      </c>
    </row>
    <row r="3311" spans="1:2">
      <c r="A3311" s="1004">
        <v>3308</v>
      </c>
      <c r="B3311" s="1004" t="s">
        <v>25145</v>
      </c>
    </row>
    <row r="3312" spans="1:2">
      <c r="A3312" s="1004">
        <v>3309</v>
      </c>
      <c r="B3312" s="1004" t="s">
        <v>25146</v>
      </c>
    </row>
    <row r="3313" spans="1:2">
      <c r="A3313" s="1004">
        <v>3310</v>
      </c>
      <c r="B3313" s="1004" t="s">
        <v>25147</v>
      </c>
    </row>
    <row r="3314" spans="1:2">
      <c r="A3314" s="1004">
        <v>3311</v>
      </c>
      <c r="B3314" s="1004" t="s">
        <v>25148</v>
      </c>
    </row>
    <row r="3315" spans="1:2">
      <c r="A3315" s="1004">
        <v>3312</v>
      </c>
      <c r="B3315" s="1004" t="s">
        <v>25149</v>
      </c>
    </row>
    <row r="3316" spans="1:2">
      <c r="A3316" s="1004">
        <v>3313</v>
      </c>
      <c r="B3316" s="1004" t="s">
        <v>25150</v>
      </c>
    </row>
    <row r="3317" spans="1:2">
      <c r="A3317" s="1004">
        <v>3314</v>
      </c>
      <c r="B3317" s="1004" t="s">
        <v>25151</v>
      </c>
    </row>
    <row r="3318" spans="1:2">
      <c r="A3318" s="1004">
        <v>3315</v>
      </c>
      <c r="B3318" s="1004" t="s">
        <v>25152</v>
      </c>
    </row>
    <row r="3319" spans="1:2">
      <c r="A3319" s="1004">
        <v>3316</v>
      </c>
      <c r="B3319" s="1004" t="s">
        <v>25153</v>
      </c>
    </row>
    <row r="3320" spans="1:2">
      <c r="A3320" s="1004">
        <v>3317</v>
      </c>
      <c r="B3320" s="1004" t="s">
        <v>25154</v>
      </c>
    </row>
    <row r="3321" spans="1:2">
      <c r="A3321" s="1004">
        <v>3318</v>
      </c>
      <c r="B3321" s="1004" t="s">
        <v>25155</v>
      </c>
    </row>
    <row r="3322" spans="1:2">
      <c r="A3322" s="1004">
        <v>3319</v>
      </c>
      <c r="B3322" s="1004" t="s">
        <v>25156</v>
      </c>
    </row>
    <row r="3323" spans="1:2">
      <c r="A3323" s="1004">
        <v>3320</v>
      </c>
      <c r="B3323" s="1004" t="s">
        <v>25157</v>
      </c>
    </row>
    <row r="3324" spans="1:2">
      <c r="A3324" s="1004">
        <v>3321</v>
      </c>
      <c r="B3324" s="1004" t="s">
        <v>25158</v>
      </c>
    </row>
    <row r="3325" spans="1:2">
      <c r="A3325" s="1004">
        <v>3322</v>
      </c>
      <c r="B3325" s="1004" t="s">
        <v>25159</v>
      </c>
    </row>
    <row r="3326" spans="1:2">
      <c r="A3326" s="1004">
        <v>3323</v>
      </c>
      <c r="B3326" s="1004" t="s">
        <v>25160</v>
      </c>
    </row>
    <row r="3327" spans="1:2">
      <c r="A3327" s="1004">
        <v>3324</v>
      </c>
      <c r="B3327" s="1004" t="s">
        <v>25161</v>
      </c>
    </row>
    <row r="3328" spans="1:2">
      <c r="A3328" s="1004">
        <v>3325</v>
      </c>
      <c r="B3328" s="1004" t="s">
        <v>25162</v>
      </c>
    </row>
    <row r="3329" spans="1:2">
      <c r="A3329" s="1004">
        <v>3326</v>
      </c>
      <c r="B3329" s="1004" t="s">
        <v>25163</v>
      </c>
    </row>
    <row r="3330" spans="1:2">
      <c r="A3330" s="1004">
        <v>3327</v>
      </c>
      <c r="B3330" s="1004" t="s">
        <v>25164</v>
      </c>
    </row>
    <row r="3331" spans="1:2">
      <c r="A3331" s="1004">
        <v>3328</v>
      </c>
      <c r="B3331" s="1004" t="s">
        <v>25165</v>
      </c>
    </row>
    <row r="3332" spans="1:2">
      <c r="A3332" s="1004">
        <v>3329</v>
      </c>
      <c r="B3332" s="1004" t="s">
        <v>25166</v>
      </c>
    </row>
    <row r="3333" spans="1:2">
      <c r="A3333" s="1004">
        <v>3330</v>
      </c>
      <c r="B3333" s="1004" t="s">
        <v>25167</v>
      </c>
    </row>
    <row r="3334" spans="1:2">
      <c r="A3334" s="1004">
        <v>3331</v>
      </c>
      <c r="B3334" s="1004" t="s">
        <v>25168</v>
      </c>
    </row>
    <row r="3335" spans="1:2">
      <c r="A3335" s="1004">
        <v>3332</v>
      </c>
      <c r="B3335" s="1004" t="s">
        <v>25169</v>
      </c>
    </row>
    <row r="3336" spans="1:2">
      <c r="A3336" s="1004">
        <v>3333</v>
      </c>
      <c r="B3336" s="1004" t="s">
        <v>25170</v>
      </c>
    </row>
    <row r="3337" spans="1:2">
      <c r="A3337" s="1004">
        <v>3334</v>
      </c>
      <c r="B3337" s="1004" t="s">
        <v>25171</v>
      </c>
    </row>
    <row r="3338" spans="1:2">
      <c r="A3338" s="1004">
        <v>3335</v>
      </c>
      <c r="B3338" s="1004" t="s">
        <v>25172</v>
      </c>
    </row>
    <row r="3339" spans="1:2">
      <c r="A3339" s="1004">
        <v>3336</v>
      </c>
      <c r="B3339" s="1004" t="s">
        <v>25173</v>
      </c>
    </row>
    <row r="3340" spans="1:2">
      <c r="A3340" s="1004">
        <v>3337</v>
      </c>
      <c r="B3340" s="1004" t="s">
        <v>25174</v>
      </c>
    </row>
    <row r="3341" spans="1:2">
      <c r="A3341" s="1004">
        <v>3338</v>
      </c>
      <c r="B3341" s="1004" t="s">
        <v>25175</v>
      </c>
    </row>
    <row r="3342" spans="1:2">
      <c r="A3342" s="1004">
        <v>3339</v>
      </c>
      <c r="B3342" s="1004" t="s">
        <v>25176</v>
      </c>
    </row>
    <row r="3343" spans="1:2">
      <c r="A3343" s="1004">
        <v>3340</v>
      </c>
      <c r="B3343" s="1004" t="s">
        <v>25177</v>
      </c>
    </row>
    <row r="3344" spans="1:2">
      <c r="A3344" s="1004">
        <v>3341</v>
      </c>
      <c r="B3344" s="1004" t="s">
        <v>25178</v>
      </c>
    </row>
    <row r="3345" spans="1:2">
      <c r="A3345" s="1004">
        <v>3342</v>
      </c>
      <c r="B3345" s="1004" t="s">
        <v>25179</v>
      </c>
    </row>
    <row r="3346" spans="1:2">
      <c r="A3346" s="1004">
        <v>3343</v>
      </c>
      <c r="B3346" s="1004" t="s">
        <v>25180</v>
      </c>
    </row>
    <row r="3347" spans="1:2">
      <c r="A3347" s="1004">
        <v>3344</v>
      </c>
      <c r="B3347" s="1004" t="s">
        <v>25181</v>
      </c>
    </row>
    <row r="3348" spans="1:2">
      <c r="A3348" s="1004">
        <v>3345</v>
      </c>
      <c r="B3348" s="1004" t="s">
        <v>25182</v>
      </c>
    </row>
    <row r="3349" spans="1:2">
      <c r="A3349" s="1004">
        <v>3346</v>
      </c>
      <c r="B3349" s="1004" t="s">
        <v>25183</v>
      </c>
    </row>
    <row r="3350" spans="1:2">
      <c r="A3350" s="1004">
        <v>3347</v>
      </c>
      <c r="B3350" s="1004" t="s">
        <v>25184</v>
      </c>
    </row>
    <row r="3351" spans="1:2">
      <c r="A3351" s="1004">
        <v>3348</v>
      </c>
      <c r="B3351" s="1004" t="s">
        <v>25185</v>
      </c>
    </row>
    <row r="3352" spans="1:2">
      <c r="A3352" s="1004">
        <v>3349</v>
      </c>
      <c r="B3352" s="1004" t="s">
        <v>25186</v>
      </c>
    </row>
    <row r="3353" spans="1:2">
      <c r="A3353" s="1004">
        <v>3350</v>
      </c>
      <c r="B3353" s="1004" t="s">
        <v>25187</v>
      </c>
    </row>
    <row r="3354" spans="1:2">
      <c r="A3354" s="1004">
        <v>3351</v>
      </c>
      <c r="B3354" s="1004" t="s">
        <v>25188</v>
      </c>
    </row>
    <row r="3355" spans="1:2">
      <c r="A3355" s="1004">
        <v>3352</v>
      </c>
      <c r="B3355" s="1004" t="s">
        <v>25189</v>
      </c>
    </row>
    <row r="3356" spans="1:2">
      <c r="A3356" s="1004">
        <v>3353</v>
      </c>
      <c r="B3356" s="1004" t="s">
        <v>25190</v>
      </c>
    </row>
    <row r="3357" spans="1:2">
      <c r="A3357" s="1004">
        <v>3354</v>
      </c>
      <c r="B3357" s="1004" t="s">
        <v>25191</v>
      </c>
    </row>
    <row r="3358" spans="1:2">
      <c r="A3358" s="1004">
        <v>3355</v>
      </c>
      <c r="B3358" s="1004" t="s">
        <v>25192</v>
      </c>
    </row>
    <row r="3359" spans="1:2">
      <c r="A3359" s="1004">
        <v>3356</v>
      </c>
      <c r="B3359" s="1004" t="s">
        <v>25193</v>
      </c>
    </row>
    <row r="3360" spans="1:2">
      <c r="A3360" s="1004">
        <v>3357</v>
      </c>
      <c r="B3360" s="1004" t="s">
        <v>25194</v>
      </c>
    </row>
    <row r="3361" spans="1:2">
      <c r="A3361" s="1004">
        <v>3358</v>
      </c>
      <c r="B3361" s="1004" t="s">
        <v>25195</v>
      </c>
    </row>
    <row r="3362" spans="1:2">
      <c r="A3362" s="1004">
        <v>3359</v>
      </c>
      <c r="B3362" s="1004" t="s">
        <v>10741</v>
      </c>
    </row>
    <row r="3363" spans="1:2">
      <c r="A3363" s="1004">
        <v>3360</v>
      </c>
      <c r="B3363" s="1004" t="s">
        <v>25196</v>
      </c>
    </row>
    <row r="3364" spans="1:2">
      <c r="A3364" s="1004">
        <v>3361</v>
      </c>
      <c r="B3364" s="1004" t="s">
        <v>25197</v>
      </c>
    </row>
    <row r="3365" spans="1:2">
      <c r="A3365" s="1004">
        <v>3362</v>
      </c>
      <c r="B3365" s="1004" t="s">
        <v>25198</v>
      </c>
    </row>
    <row r="3366" spans="1:2">
      <c r="A3366" s="1004">
        <v>3363</v>
      </c>
      <c r="B3366" s="1004" t="s">
        <v>25199</v>
      </c>
    </row>
    <row r="3367" spans="1:2">
      <c r="A3367" s="1004">
        <v>3364</v>
      </c>
      <c r="B3367" s="1004" t="s">
        <v>25200</v>
      </c>
    </row>
    <row r="3368" spans="1:2">
      <c r="A3368" s="1004">
        <v>3365</v>
      </c>
      <c r="B3368" s="1004" t="s">
        <v>25201</v>
      </c>
    </row>
    <row r="3369" spans="1:2">
      <c r="A3369" s="1004">
        <v>3366</v>
      </c>
      <c r="B3369" s="1004" t="s">
        <v>25202</v>
      </c>
    </row>
    <row r="3370" spans="1:2">
      <c r="A3370" s="1004">
        <v>3367</v>
      </c>
      <c r="B3370" s="1004" t="s">
        <v>25203</v>
      </c>
    </row>
    <row r="3371" spans="1:2">
      <c r="A3371" s="1004">
        <v>3368</v>
      </c>
      <c r="B3371" s="1004" t="s">
        <v>25204</v>
      </c>
    </row>
    <row r="3372" spans="1:2">
      <c r="A3372" s="1004">
        <v>3369</v>
      </c>
      <c r="B3372" s="1004" t="s">
        <v>25205</v>
      </c>
    </row>
    <row r="3373" spans="1:2">
      <c r="A3373" s="1004">
        <v>3370</v>
      </c>
      <c r="B3373" s="1004" t="s">
        <v>25206</v>
      </c>
    </row>
    <row r="3374" spans="1:2">
      <c r="A3374" s="1004">
        <v>3371</v>
      </c>
      <c r="B3374" s="1004" t="s">
        <v>25207</v>
      </c>
    </row>
    <row r="3375" spans="1:2">
      <c r="A3375" s="1004">
        <v>3372</v>
      </c>
      <c r="B3375" s="1004" t="s">
        <v>25208</v>
      </c>
    </row>
    <row r="3376" spans="1:2">
      <c r="A3376" s="1004">
        <v>3373</v>
      </c>
      <c r="B3376" s="1004" t="s">
        <v>25209</v>
      </c>
    </row>
    <row r="3377" spans="1:2">
      <c r="A3377" s="1004">
        <v>3374</v>
      </c>
      <c r="B3377" s="1004" t="s">
        <v>25210</v>
      </c>
    </row>
    <row r="3378" spans="1:2">
      <c r="A3378" s="1004">
        <v>3375</v>
      </c>
      <c r="B3378" s="1004" t="s">
        <v>25211</v>
      </c>
    </row>
    <row r="3379" spans="1:2">
      <c r="A3379" s="1004">
        <v>3376</v>
      </c>
      <c r="B3379" s="1004" t="s">
        <v>25212</v>
      </c>
    </row>
    <row r="3380" spans="1:2">
      <c r="A3380" s="1004">
        <v>3377</v>
      </c>
      <c r="B3380" s="1004" t="s">
        <v>25213</v>
      </c>
    </row>
    <row r="3381" spans="1:2">
      <c r="A3381" s="1004">
        <v>3378</v>
      </c>
      <c r="B3381" s="1004" t="s">
        <v>25214</v>
      </c>
    </row>
    <row r="3382" spans="1:2">
      <c r="A3382" s="1004">
        <v>3379</v>
      </c>
      <c r="B3382" s="1004" t="s">
        <v>25215</v>
      </c>
    </row>
    <row r="3383" spans="1:2">
      <c r="A3383" s="1004">
        <v>3380</v>
      </c>
      <c r="B3383" s="1004" t="s">
        <v>25216</v>
      </c>
    </row>
    <row r="3384" spans="1:2">
      <c r="A3384" s="1004">
        <v>3381</v>
      </c>
      <c r="B3384" s="1004" t="s">
        <v>25217</v>
      </c>
    </row>
    <row r="3385" spans="1:2">
      <c r="A3385" s="1004">
        <v>3382</v>
      </c>
      <c r="B3385" s="1004" t="s">
        <v>25218</v>
      </c>
    </row>
    <row r="3386" spans="1:2">
      <c r="A3386" s="1004">
        <v>3383</v>
      </c>
      <c r="B3386" s="1004" t="s">
        <v>25219</v>
      </c>
    </row>
    <row r="3387" spans="1:2">
      <c r="A3387" s="1004">
        <v>3384</v>
      </c>
      <c r="B3387" s="1004" t="s">
        <v>25220</v>
      </c>
    </row>
    <row r="3388" spans="1:2">
      <c r="A3388" s="1004">
        <v>3385</v>
      </c>
      <c r="B3388" s="1004" t="s">
        <v>25221</v>
      </c>
    </row>
    <row r="3389" spans="1:2">
      <c r="A3389" s="1004">
        <v>3386</v>
      </c>
      <c r="B3389" s="1004" t="s">
        <v>25222</v>
      </c>
    </row>
    <row r="3390" spans="1:2">
      <c r="A3390" s="1004">
        <v>3387</v>
      </c>
      <c r="B3390" s="1004" t="s">
        <v>25223</v>
      </c>
    </row>
    <row r="3391" spans="1:2">
      <c r="A3391" s="1004">
        <v>3388</v>
      </c>
      <c r="B3391" s="1004" t="s">
        <v>25224</v>
      </c>
    </row>
    <row r="3392" spans="1:2">
      <c r="A3392" s="1004">
        <v>3389</v>
      </c>
      <c r="B3392" s="1004" t="s">
        <v>25225</v>
      </c>
    </row>
    <row r="3393" spans="1:2">
      <c r="A3393" s="1004">
        <v>3390</v>
      </c>
      <c r="B3393" s="1004" t="s">
        <v>25226</v>
      </c>
    </row>
    <row r="3394" spans="1:2">
      <c r="A3394" s="1004">
        <v>3391</v>
      </c>
      <c r="B3394" s="1004" t="s">
        <v>25227</v>
      </c>
    </row>
    <row r="3395" spans="1:2">
      <c r="A3395" s="1004">
        <v>3392</v>
      </c>
      <c r="B3395" s="1004" t="s">
        <v>25228</v>
      </c>
    </row>
    <row r="3396" spans="1:2">
      <c r="A3396" s="1004">
        <v>3393</v>
      </c>
      <c r="B3396" s="1004" t="s">
        <v>25229</v>
      </c>
    </row>
    <row r="3397" spans="1:2">
      <c r="A3397" s="1004">
        <v>3394</v>
      </c>
      <c r="B3397" s="1004" t="s">
        <v>25230</v>
      </c>
    </row>
    <row r="3398" spans="1:2">
      <c r="A3398" s="1004">
        <v>3395</v>
      </c>
      <c r="B3398" s="1004" t="s">
        <v>25231</v>
      </c>
    </row>
    <row r="3399" spans="1:2">
      <c r="A3399" s="1004">
        <v>3396</v>
      </c>
      <c r="B3399" s="1004" t="s">
        <v>25232</v>
      </c>
    </row>
    <row r="3400" spans="1:2">
      <c r="A3400" s="1004">
        <v>3397</v>
      </c>
      <c r="B3400" s="1004" t="s">
        <v>25233</v>
      </c>
    </row>
    <row r="3401" spans="1:2">
      <c r="A3401" s="1004">
        <v>3398</v>
      </c>
      <c r="B3401" s="1004" t="s">
        <v>25234</v>
      </c>
    </row>
    <row r="3402" spans="1:2">
      <c r="A3402" s="1004">
        <v>3399</v>
      </c>
      <c r="B3402" s="1004" t="s">
        <v>25235</v>
      </c>
    </row>
    <row r="3403" spans="1:2">
      <c r="A3403" s="1004">
        <v>3400</v>
      </c>
      <c r="B3403" s="1004" t="s">
        <v>25236</v>
      </c>
    </row>
    <row r="3404" spans="1:2">
      <c r="A3404" s="1004">
        <v>3401</v>
      </c>
      <c r="B3404" s="1004" t="s">
        <v>25237</v>
      </c>
    </row>
    <row r="3405" spans="1:2">
      <c r="A3405" s="1004">
        <v>3402</v>
      </c>
      <c r="B3405" s="1004" t="s">
        <v>25238</v>
      </c>
    </row>
    <row r="3406" spans="1:2">
      <c r="A3406" s="1004">
        <v>3403</v>
      </c>
      <c r="B3406" s="1004" t="s">
        <v>25239</v>
      </c>
    </row>
    <row r="3407" spans="1:2">
      <c r="A3407" s="1004">
        <v>3404</v>
      </c>
      <c r="B3407" s="1004" t="s">
        <v>25240</v>
      </c>
    </row>
    <row r="3408" spans="1:2">
      <c r="A3408" s="1004">
        <v>3405</v>
      </c>
      <c r="B3408" s="1004" t="s">
        <v>25241</v>
      </c>
    </row>
    <row r="3409" spans="1:2">
      <c r="A3409" s="1004">
        <v>3406</v>
      </c>
      <c r="B3409" s="1004" t="s">
        <v>25242</v>
      </c>
    </row>
    <row r="3410" spans="1:2">
      <c r="A3410" s="1004">
        <v>3407</v>
      </c>
      <c r="B3410" s="1004" t="s">
        <v>25243</v>
      </c>
    </row>
    <row r="3411" spans="1:2">
      <c r="A3411" s="1004">
        <v>3408</v>
      </c>
      <c r="B3411" s="1004" t="s">
        <v>25244</v>
      </c>
    </row>
    <row r="3412" spans="1:2">
      <c r="A3412" s="1004">
        <v>3409</v>
      </c>
      <c r="B3412" s="1004" t="s">
        <v>25245</v>
      </c>
    </row>
    <row r="3413" spans="1:2">
      <c r="A3413" s="1004">
        <v>3410</v>
      </c>
      <c r="B3413" s="1004" t="s">
        <v>25246</v>
      </c>
    </row>
    <row r="3414" spans="1:2">
      <c r="A3414" s="1004">
        <v>3411</v>
      </c>
      <c r="B3414" s="1004" t="s">
        <v>25247</v>
      </c>
    </row>
    <row r="3415" spans="1:2">
      <c r="A3415" s="1004">
        <v>3412</v>
      </c>
      <c r="B3415" s="1004" t="s">
        <v>25248</v>
      </c>
    </row>
    <row r="3416" spans="1:2">
      <c r="A3416" s="1004">
        <v>3413</v>
      </c>
      <c r="B3416" s="1004" t="s">
        <v>25249</v>
      </c>
    </row>
    <row r="3417" spans="1:2">
      <c r="A3417" s="1004">
        <v>3414</v>
      </c>
      <c r="B3417" s="1004" t="s">
        <v>25250</v>
      </c>
    </row>
    <row r="3418" spans="1:2">
      <c r="A3418" s="1004">
        <v>3415</v>
      </c>
      <c r="B3418" s="1004" t="s">
        <v>25251</v>
      </c>
    </row>
    <row r="3419" spans="1:2">
      <c r="A3419" s="1004">
        <v>3416</v>
      </c>
      <c r="B3419" s="1004" t="s">
        <v>25252</v>
      </c>
    </row>
    <row r="3420" spans="1:2">
      <c r="A3420" s="1004">
        <v>3417</v>
      </c>
      <c r="B3420" s="1004" t="s">
        <v>25253</v>
      </c>
    </row>
    <row r="3421" spans="1:2">
      <c r="A3421" s="1004">
        <v>3418</v>
      </c>
      <c r="B3421" s="1004" t="s">
        <v>25254</v>
      </c>
    </row>
    <row r="3422" spans="1:2">
      <c r="A3422" s="1004">
        <v>3419</v>
      </c>
      <c r="B3422" s="1004" t="s">
        <v>25255</v>
      </c>
    </row>
    <row r="3423" spans="1:2">
      <c r="A3423" s="1004">
        <v>3420</v>
      </c>
      <c r="B3423" s="1004" t="s">
        <v>25256</v>
      </c>
    </row>
    <row r="3424" spans="1:2">
      <c r="A3424" s="1004">
        <v>3421</v>
      </c>
      <c r="B3424" s="1004" t="s">
        <v>25257</v>
      </c>
    </row>
    <row r="3425" spans="1:2">
      <c r="A3425" s="1004">
        <v>3422</v>
      </c>
      <c r="B3425" s="1004" t="s">
        <v>25258</v>
      </c>
    </row>
    <row r="3426" spans="1:2">
      <c r="A3426" s="1004">
        <v>3423</v>
      </c>
      <c r="B3426" s="1004" t="s">
        <v>25259</v>
      </c>
    </row>
    <row r="3427" spans="1:2">
      <c r="A3427" s="1004">
        <v>3424</v>
      </c>
      <c r="B3427" s="1004" t="s">
        <v>25260</v>
      </c>
    </row>
    <row r="3428" spans="1:2">
      <c r="A3428" s="1004">
        <v>3425</v>
      </c>
      <c r="B3428" s="1004" t="s">
        <v>25261</v>
      </c>
    </row>
    <row r="3429" spans="1:2">
      <c r="A3429" s="1004">
        <v>3426</v>
      </c>
      <c r="B3429" s="1004" t="s">
        <v>25262</v>
      </c>
    </row>
    <row r="3430" spans="1:2">
      <c r="A3430" s="1004">
        <v>3427</v>
      </c>
      <c r="B3430" s="1004" t="s">
        <v>25263</v>
      </c>
    </row>
    <row r="3431" spans="1:2">
      <c r="A3431" s="1004">
        <v>3428</v>
      </c>
      <c r="B3431" s="1004" t="s">
        <v>25264</v>
      </c>
    </row>
    <row r="3432" spans="1:2">
      <c r="A3432" s="1004">
        <v>3429</v>
      </c>
      <c r="B3432" s="1004" t="s">
        <v>25265</v>
      </c>
    </row>
    <row r="3433" spans="1:2">
      <c r="A3433" s="1004">
        <v>3430</v>
      </c>
      <c r="B3433" s="1004" t="s">
        <v>25266</v>
      </c>
    </row>
    <row r="3434" spans="1:2">
      <c r="A3434" s="1004">
        <v>3431</v>
      </c>
      <c r="B3434" s="1004" t="s">
        <v>25267</v>
      </c>
    </row>
    <row r="3435" spans="1:2">
      <c r="A3435" s="1004">
        <v>3432</v>
      </c>
      <c r="B3435" s="1004" t="s">
        <v>25268</v>
      </c>
    </row>
    <row r="3436" spans="1:2">
      <c r="A3436" s="1004">
        <v>3433</v>
      </c>
      <c r="B3436" s="1004" t="s">
        <v>25269</v>
      </c>
    </row>
    <row r="3437" spans="1:2">
      <c r="A3437" s="1004">
        <v>3434</v>
      </c>
      <c r="B3437" s="1004" t="s">
        <v>25270</v>
      </c>
    </row>
    <row r="3438" spans="1:2">
      <c r="A3438" s="1004">
        <v>3435</v>
      </c>
      <c r="B3438" s="1004" t="s">
        <v>25271</v>
      </c>
    </row>
    <row r="3439" spans="1:2">
      <c r="A3439" s="1004">
        <v>3436</v>
      </c>
      <c r="B3439" s="1004" t="s">
        <v>25272</v>
      </c>
    </row>
    <row r="3440" spans="1:2">
      <c r="A3440" s="1004">
        <v>3437</v>
      </c>
      <c r="B3440" s="1004" t="s">
        <v>25273</v>
      </c>
    </row>
    <row r="3441" spans="1:2">
      <c r="A3441" s="1004">
        <v>3438</v>
      </c>
      <c r="B3441" s="1004" t="s">
        <v>25274</v>
      </c>
    </row>
    <row r="3442" spans="1:2">
      <c r="A3442" s="1004">
        <v>3439</v>
      </c>
      <c r="B3442" s="1004" t="s">
        <v>25275</v>
      </c>
    </row>
    <row r="3443" spans="1:2">
      <c r="A3443" s="1004">
        <v>3440</v>
      </c>
      <c r="B3443" s="1004" t="s">
        <v>25276</v>
      </c>
    </row>
    <row r="3444" spans="1:2">
      <c r="A3444" s="1004">
        <v>3441</v>
      </c>
      <c r="B3444" s="1004" t="s">
        <v>25277</v>
      </c>
    </row>
    <row r="3445" spans="1:2">
      <c r="A3445" s="1004">
        <v>3442</v>
      </c>
      <c r="B3445" s="1004" t="s">
        <v>25278</v>
      </c>
    </row>
    <row r="3446" spans="1:2">
      <c r="A3446" s="1004">
        <v>3443</v>
      </c>
      <c r="B3446" s="1004" t="s">
        <v>25279</v>
      </c>
    </row>
    <row r="3447" spans="1:2">
      <c r="A3447" s="1004">
        <v>3444</v>
      </c>
      <c r="B3447" s="1004" t="s">
        <v>25280</v>
      </c>
    </row>
    <row r="3448" spans="1:2">
      <c r="A3448" s="1004">
        <v>3445</v>
      </c>
      <c r="B3448" s="1004" t="s">
        <v>25281</v>
      </c>
    </row>
    <row r="3449" spans="1:2">
      <c r="A3449" s="1004">
        <v>3446</v>
      </c>
      <c r="B3449" s="1004" t="s">
        <v>25282</v>
      </c>
    </row>
    <row r="3450" spans="1:2">
      <c r="A3450" s="1004">
        <v>3447</v>
      </c>
      <c r="B3450" s="1004" t="s">
        <v>25283</v>
      </c>
    </row>
    <row r="3451" spans="1:2">
      <c r="A3451" s="1004">
        <v>3448</v>
      </c>
      <c r="B3451" s="1004" t="s">
        <v>25284</v>
      </c>
    </row>
    <row r="3452" spans="1:2">
      <c r="A3452" s="1004">
        <v>3449</v>
      </c>
      <c r="B3452" s="1004" t="s">
        <v>25285</v>
      </c>
    </row>
    <row r="3453" spans="1:2">
      <c r="A3453" s="1004">
        <v>3450</v>
      </c>
      <c r="B3453" s="1004" t="s">
        <v>25286</v>
      </c>
    </row>
    <row r="3454" spans="1:2">
      <c r="A3454" s="1004">
        <v>3451</v>
      </c>
      <c r="B3454" s="1004" t="s">
        <v>25287</v>
      </c>
    </row>
    <row r="3455" spans="1:2">
      <c r="A3455" s="1004">
        <v>3452</v>
      </c>
      <c r="B3455" s="1004" t="s">
        <v>25288</v>
      </c>
    </row>
    <row r="3456" spans="1:2">
      <c r="A3456" s="1004">
        <v>3453</v>
      </c>
      <c r="B3456" s="1004" t="s">
        <v>25289</v>
      </c>
    </row>
    <row r="3457" spans="1:2">
      <c r="A3457" s="1004">
        <v>3454</v>
      </c>
      <c r="B3457" s="1004" t="s">
        <v>25290</v>
      </c>
    </row>
    <row r="3458" spans="1:2">
      <c r="A3458" s="1004">
        <v>3455</v>
      </c>
      <c r="B3458" s="1004" t="s">
        <v>25291</v>
      </c>
    </row>
    <row r="3459" spans="1:2">
      <c r="A3459" s="1004">
        <v>3456</v>
      </c>
      <c r="B3459" s="1004" t="s">
        <v>25292</v>
      </c>
    </row>
    <row r="3460" spans="1:2">
      <c r="A3460" s="1004">
        <v>3457</v>
      </c>
      <c r="B3460" s="1004" t="s">
        <v>25293</v>
      </c>
    </row>
    <row r="3461" spans="1:2">
      <c r="A3461" s="1004">
        <v>3458</v>
      </c>
      <c r="B3461" s="1004" t="s">
        <v>25294</v>
      </c>
    </row>
    <row r="3462" spans="1:2">
      <c r="A3462" s="1004">
        <v>3459</v>
      </c>
      <c r="B3462" s="1004" t="s">
        <v>25295</v>
      </c>
    </row>
    <row r="3463" spans="1:2">
      <c r="A3463" s="1004">
        <v>3460</v>
      </c>
      <c r="B3463" s="1004" t="s">
        <v>25296</v>
      </c>
    </row>
    <row r="3464" spans="1:2">
      <c r="A3464" s="1004">
        <v>3461</v>
      </c>
      <c r="B3464" s="1004" t="s">
        <v>25297</v>
      </c>
    </row>
    <row r="3465" spans="1:2">
      <c r="A3465" s="1004">
        <v>3462</v>
      </c>
      <c r="B3465" s="1004" t="s">
        <v>25298</v>
      </c>
    </row>
    <row r="3466" spans="1:2">
      <c r="A3466" s="1004">
        <v>3463</v>
      </c>
      <c r="B3466" s="1004" t="s">
        <v>25299</v>
      </c>
    </row>
    <row r="3467" spans="1:2">
      <c r="A3467" s="1004">
        <v>3464</v>
      </c>
      <c r="B3467" s="1004" t="s">
        <v>25300</v>
      </c>
    </row>
    <row r="3468" spans="1:2">
      <c r="A3468" s="1004">
        <v>3465</v>
      </c>
      <c r="B3468" s="1004" t="s">
        <v>25301</v>
      </c>
    </row>
    <row r="3469" spans="1:2">
      <c r="A3469" s="1004">
        <v>3466</v>
      </c>
      <c r="B3469" s="1004" t="s">
        <v>25302</v>
      </c>
    </row>
    <row r="3470" spans="1:2">
      <c r="A3470" s="1004">
        <v>3467</v>
      </c>
      <c r="B3470" s="1004" t="s">
        <v>25303</v>
      </c>
    </row>
    <row r="3471" spans="1:2">
      <c r="A3471" s="1004">
        <v>3468</v>
      </c>
      <c r="B3471" s="1004" t="s">
        <v>25304</v>
      </c>
    </row>
    <row r="3472" spans="1:2">
      <c r="A3472" s="1004">
        <v>3469</v>
      </c>
      <c r="B3472" s="1004" t="s">
        <v>25305</v>
      </c>
    </row>
    <row r="3473" spans="1:2">
      <c r="A3473" s="1004">
        <v>3470</v>
      </c>
      <c r="B3473" s="1004" t="s">
        <v>25306</v>
      </c>
    </row>
    <row r="3474" spans="1:2">
      <c r="A3474" s="1004">
        <v>3471</v>
      </c>
      <c r="B3474" s="1004" t="s">
        <v>25307</v>
      </c>
    </row>
    <row r="3475" spans="1:2">
      <c r="A3475" s="1004">
        <v>3472</v>
      </c>
      <c r="B3475" s="1004" t="s">
        <v>25308</v>
      </c>
    </row>
    <row r="3476" spans="1:2">
      <c r="A3476" s="1004">
        <v>3473</v>
      </c>
      <c r="B3476" s="1004" t="s">
        <v>25309</v>
      </c>
    </row>
    <row r="3477" spans="1:2">
      <c r="A3477" s="1004">
        <v>3474</v>
      </c>
      <c r="B3477" s="1004" t="s">
        <v>25310</v>
      </c>
    </row>
    <row r="3478" spans="1:2">
      <c r="A3478" s="1004">
        <v>3475</v>
      </c>
      <c r="B3478" s="1004" t="s">
        <v>25311</v>
      </c>
    </row>
    <row r="3479" spans="1:2">
      <c r="A3479" s="1004">
        <v>3476</v>
      </c>
      <c r="B3479" s="1004" t="s">
        <v>25312</v>
      </c>
    </row>
    <row r="3480" spans="1:2">
      <c r="A3480" s="1004">
        <v>3477</v>
      </c>
      <c r="B3480" s="1004" t="s">
        <v>25313</v>
      </c>
    </row>
    <row r="3481" spans="1:2">
      <c r="A3481" s="1004">
        <v>3478</v>
      </c>
      <c r="B3481" s="1004" t="s">
        <v>25314</v>
      </c>
    </row>
    <row r="3482" spans="1:2">
      <c r="A3482" s="1004">
        <v>3479</v>
      </c>
      <c r="B3482" s="1004" t="s">
        <v>25315</v>
      </c>
    </row>
    <row r="3483" spans="1:2">
      <c r="A3483" s="1004">
        <v>3480</v>
      </c>
      <c r="B3483" s="1004" t="s">
        <v>25316</v>
      </c>
    </row>
    <row r="3484" spans="1:2">
      <c r="A3484" s="1004">
        <v>3481</v>
      </c>
      <c r="B3484" s="1004" t="s">
        <v>461</v>
      </c>
    </row>
    <row r="3485" spans="1:2">
      <c r="A3485" s="1004">
        <v>3482</v>
      </c>
      <c r="B3485" s="1004" t="s">
        <v>25317</v>
      </c>
    </row>
    <row r="3486" spans="1:2">
      <c r="A3486" s="1004">
        <v>3483</v>
      </c>
      <c r="B3486" s="1004" t="s">
        <v>25318</v>
      </c>
    </row>
    <row r="3487" spans="1:2">
      <c r="A3487" s="1004">
        <v>3484</v>
      </c>
      <c r="B3487" s="1004" t="s">
        <v>25319</v>
      </c>
    </row>
    <row r="3488" spans="1:2">
      <c r="A3488" s="1004">
        <v>3485</v>
      </c>
      <c r="B3488" s="1004" t="s">
        <v>25320</v>
      </c>
    </row>
    <row r="3489" spans="1:2">
      <c r="A3489" s="1004">
        <v>3486</v>
      </c>
      <c r="B3489" s="1004" t="s">
        <v>25321</v>
      </c>
    </row>
    <row r="3490" spans="1:2">
      <c r="A3490" s="1004">
        <v>3487</v>
      </c>
      <c r="B3490" s="1004" t="s">
        <v>25322</v>
      </c>
    </row>
    <row r="3491" spans="1:2">
      <c r="A3491" s="1004">
        <v>3488</v>
      </c>
      <c r="B3491" s="1004" t="s">
        <v>25323</v>
      </c>
    </row>
    <row r="3492" spans="1:2">
      <c r="A3492" s="1004">
        <v>3489</v>
      </c>
      <c r="B3492" s="1004" t="s">
        <v>25324</v>
      </c>
    </row>
    <row r="3493" spans="1:2">
      <c r="A3493" s="1004">
        <v>3490</v>
      </c>
      <c r="B3493" s="1004" t="s">
        <v>25325</v>
      </c>
    </row>
    <row r="3494" spans="1:2">
      <c r="A3494" s="1004">
        <v>3491</v>
      </c>
      <c r="B3494" s="1004" t="s">
        <v>25326</v>
      </c>
    </row>
    <row r="3495" spans="1:2">
      <c r="A3495" s="1004">
        <v>3492</v>
      </c>
      <c r="B3495" s="1004" t="s">
        <v>25327</v>
      </c>
    </row>
    <row r="3496" spans="1:2">
      <c r="A3496" s="1004">
        <v>3493</v>
      </c>
      <c r="B3496" s="1004" t="s">
        <v>25328</v>
      </c>
    </row>
    <row r="3497" spans="1:2">
      <c r="A3497" s="1004">
        <v>3494</v>
      </c>
      <c r="B3497" s="1004" t="s">
        <v>25329</v>
      </c>
    </row>
    <row r="3498" spans="1:2">
      <c r="A3498" s="1004">
        <v>3495</v>
      </c>
      <c r="B3498" s="1004" t="s">
        <v>25330</v>
      </c>
    </row>
    <row r="3499" spans="1:2">
      <c r="A3499" s="1004">
        <v>3496</v>
      </c>
      <c r="B3499" s="1004" t="s">
        <v>25331</v>
      </c>
    </row>
    <row r="3500" spans="1:2">
      <c r="A3500" s="1004">
        <v>3497</v>
      </c>
      <c r="B3500" s="1004" t="s">
        <v>25332</v>
      </c>
    </row>
    <row r="3501" spans="1:2">
      <c r="A3501" s="1004">
        <v>3498</v>
      </c>
      <c r="B3501" s="1004" t="s">
        <v>25333</v>
      </c>
    </row>
    <row r="3502" spans="1:2">
      <c r="A3502" s="1004">
        <v>3499</v>
      </c>
      <c r="B3502" s="1004" t="s">
        <v>25334</v>
      </c>
    </row>
    <row r="3503" spans="1:2">
      <c r="A3503" s="1004">
        <v>3500</v>
      </c>
      <c r="B3503" s="1004" t="s">
        <v>25335</v>
      </c>
    </row>
    <row r="3504" spans="1:2">
      <c r="A3504" s="1004">
        <v>3501</v>
      </c>
      <c r="B3504" s="1004" t="s">
        <v>25336</v>
      </c>
    </row>
    <row r="3505" spans="1:2">
      <c r="A3505" s="1004">
        <v>3502</v>
      </c>
      <c r="B3505" s="1004" t="s">
        <v>25337</v>
      </c>
    </row>
    <row r="3506" spans="1:2">
      <c r="A3506" s="1004">
        <v>3503</v>
      </c>
      <c r="B3506" s="1004" t="s">
        <v>25338</v>
      </c>
    </row>
    <row r="3507" spans="1:2">
      <c r="A3507" s="1004">
        <v>3504</v>
      </c>
      <c r="B3507" s="1004" t="s">
        <v>25339</v>
      </c>
    </row>
    <row r="3508" spans="1:2">
      <c r="A3508" s="1004">
        <v>3505</v>
      </c>
      <c r="B3508" s="1004" t="s">
        <v>25340</v>
      </c>
    </row>
    <row r="3509" spans="1:2">
      <c r="A3509" s="1004">
        <v>3506</v>
      </c>
      <c r="B3509" s="1004" t="s">
        <v>25341</v>
      </c>
    </row>
    <row r="3510" spans="1:2">
      <c r="A3510" s="1004">
        <v>3507</v>
      </c>
      <c r="B3510" s="1004" t="s">
        <v>25342</v>
      </c>
    </row>
    <row r="3511" spans="1:2">
      <c r="A3511" s="1004">
        <v>3508</v>
      </c>
      <c r="B3511" s="1004" t="s">
        <v>25343</v>
      </c>
    </row>
    <row r="3512" spans="1:2">
      <c r="A3512" s="1004">
        <v>3509</v>
      </c>
      <c r="B3512" s="1004" t="s">
        <v>25344</v>
      </c>
    </row>
    <row r="3513" spans="1:2">
      <c r="A3513" s="1004">
        <v>3510</v>
      </c>
      <c r="B3513" s="1004" t="s">
        <v>25345</v>
      </c>
    </row>
    <row r="3514" spans="1:2">
      <c r="A3514" s="1004">
        <v>3511</v>
      </c>
      <c r="B3514" s="1004" t="s">
        <v>25346</v>
      </c>
    </row>
    <row r="3515" spans="1:2">
      <c r="A3515" s="1004">
        <v>3512</v>
      </c>
      <c r="B3515" s="1004" t="s">
        <v>25347</v>
      </c>
    </row>
    <row r="3516" spans="1:2">
      <c r="A3516" s="1004">
        <v>3513</v>
      </c>
      <c r="B3516" s="1004" t="s">
        <v>25348</v>
      </c>
    </row>
    <row r="3517" spans="1:2">
      <c r="A3517" s="1004">
        <v>3514</v>
      </c>
      <c r="B3517" s="1004" t="s">
        <v>25349</v>
      </c>
    </row>
    <row r="3518" spans="1:2">
      <c r="A3518" s="1004">
        <v>3515</v>
      </c>
      <c r="B3518" s="1004" t="s">
        <v>25350</v>
      </c>
    </row>
    <row r="3519" spans="1:2">
      <c r="A3519" s="1004">
        <v>3516</v>
      </c>
      <c r="B3519" s="1004" t="s">
        <v>25351</v>
      </c>
    </row>
    <row r="3520" spans="1:2">
      <c r="A3520" s="1004">
        <v>3517</v>
      </c>
      <c r="B3520" s="1004" t="s">
        <v>25352</v>
      </c>
    </row>
    <row r="3521" spans="1:2">
      <c r="A3521" s="1004">
        <v>3518</v>
      </c>
      <c r="B3521" s="1004" t="s">
        <v>25353</v>
      </c>
    </row>
    <row r="3522" spans="1:2">
      <c r="A3522" s="1004">
        <v>3519</v>
      </c>
      <c r="B3522" s="1004" t="s">
        <v>25354</v>
      </c>
    </row>
    <row r="3523" spans="1:2">
      <c r="A3523" s="1004">
        <v>3520</v>
      </c>
      <c r="B3523" s="1004" t="s">
        <v>25355</v>
      </c>
    </row>
    <row r="3524" spans="1:2">
      <c r="A3524" s="1004">
        <v>3521</v>
      </c>
      <c r="B3524" s="1004" t="s">
        <v>25356</v>
      </c>
    </row>
    <row r="3525" spans="1:2">
      <c r="A3525" s="1004">
        <v>3522</v>
      </c>
      <c r="B3525" s="1004" t="s">
        <v>25357</v>
      </c>
    </row>
    <row r="3526" spans="1:2">
      <c r="A3526" s="1004">
        <v>3523</v>
      </c>
      <c r="B3526" s="1004" t="s">
        <v>25358</v>
      </c>
    </row>
    <row r="3527" spans="1:2">
      <c r="A3527" s="1004">
        <v>3524</v>
      </c>
      <c r="B3527" s="1004" t="s">
        <v>25359</v>
      </c>
    </row>
    <row r="3528" spans="1:2">
      <c r="A3528" s="1004">
        <v>3525</v>
      </c>
      <c r="B3528" s="1004" t="s">
        <v>25360</v>
      </c>
    </row>
    <row r="3529" spans="1:2">
      <c r="A3529" s="1004">
        <v>3526</v>
      </c>
      <c r="B3529" s="1004" t="s">
        <v>25361</v>
      </c>
    </row>
    <row r="3530" spans="1:2">
      <c r="A3530" s="1004">
        <v>3527</v>
      </c>
      <c r="B3530" s="1004" t="s">
        <v>25362</v>
      </c>
    </row>
    <row r="3531" spans="1:2">
      <c r="A3531" s="1004">
        <v>3528</v>
      </c>
      <c r="B3531" s="1004" t="s">
        <v>25363</v>
      </c>
    </row>
    <row r="3532" spans="1:2">
      <c r="A3532" s="1004">
        <v>3529</v>
      </c>
      <c r="B3532" s="1004" t="s">
        <v>25364</v>
      </c>
    </row>
    <row r="3533" spans="1:2">
      <c r="A3533" s="1004">
        <v>3530</v>
      </c>
      <c r="B3533" s="1004" t="s">
        <v>25365</v>
      </c>
    </row>
    <row r="3534" spans="1:2">
      <c r="A3534" s="1004">
        <v>3531</v>
      </c>
      <c r="B3534" s="1004" t="s">
        <v>25366</v>
      </c>
    </row>
    <row r="3535" spans="1:2">
      <c r="A3535" s="1004">
        <v>3532</v>
      </c>
      <c r="B3535" s="1004" t="s">
        <v>25367</v>
      </c>
    </row>
    <row r="3536" spans="1:2">
      <c r="A3536" s="1004">
        <v>3533</v>
      </c>
      <c r="B3536" s="1004" t="s">
        <v>25368</v>
      </c>
    </row>
    <row r="3537" spans="1:2">
      <c r="A3537" s="1004">
        <v>3534</v>
      </c>
      <c r="B3537" s="1004" t="s">
        <v>25369</v>
      </c>
    </row>
    <row r="3538" spans="1:2">
      <c r="A3538" s="1004">
        <v>3535</v>
      </c>
      <c r="B3538" s="1004" t="s">
        <v>25370</v>
      </c>
    </row>
    <row r="3539" spans="1:2">
      <c r="A3539" s="1004">
        <v>3536</v>
      </c>
      <c r="B3539" s="1004" t="s">
        <v>25371</v>
      </c>
    </row>
    <row r="3540" spans="1:2">
      <c r="A3540" s="1004">
        <v>3537</v>
      </c>
      <c r="B3540" s="1004" t="s">
        <v>25372</v>
      </c>
    </row>
    <row r="3541" spans="1:2">
      <c r="A3541" s="1004">
        <v>3538</v>
      </c>
      <c r="B3541" s="1004" t="s">
        <v>25373</v>
      </c>
    </row>
    <row r="3542" spans="1:2">
      <c r="A3542" s="1004">
        <v>3539</v>
      </c>
      <c r="B3542" s="1004" t="s">
        <v>25374</v>
      </c>
    </row>
    <row r="3543" spans="1:2">
      <c r="A3543" s="1004">
        <v>3540</v>
      </c>
      <c r="B3543" s="1004" t="s">
        <v>25375</v>
      </c>
    </row>
    <row r="3544" spans="1:2">
      <c r="A3544" s="1004">
        <v>3541</v>
      </c>
      <c r="B3544" s="1004" t="s">
        <v>25376</v>
      </c>
    </row>
    <row r="3545" spans="1:2">
      <c r="A3545" s="1004">
        <v>3542</v>
      </c>
      <c r="B3545" s="1004" t="s">
        <v>25377</v>
      </c>
    </row>
    <row r="3546" spans="1:2">
      <c r="A3546" s="1004">
        <v>3543</v>
      </c>
      <c r="B3546" s="1004" t="s">
        <v>3924</v>
      </c>
    </row>
    <row r="3547" spans="1:2">
      <c r="A3547" s="1004">
        <v>3544</v>
      </c>
      <c r="B3547" s="1004" t="s">
        <v>25378</v>
      </c>
    </row>
    <row r="3548" spans="1:2">
      <c r="A3548" s="1004">
        <v>3545</v>
      </c>
      <c r="B3548" s="1004" t="s">
        <v>25379</v>
      </c>
    </row>
    <row r="3549" spans="1:2">
      <c r="A3549" s="1004">
        <v>3546</v>
      </c>
      <c r="B3549" s="1004" t="s">
        <v>10753</v>
      </c>
    </row>
    <row r="3550" spans="1:2">
      <c r="A3550" s="1004">
        <v>3547</v>
      </c>
      <c r="B3550" s="1004" t="s">
        <v>25380</v>
      </c>
    </row>
    <row r="3551" spans="1:2">
      <c r="A3551" s="1004">
        <v>3548</v>
      </c>
      <c r="B3551" s="1004" t="s">
        <v>25381</v>
      </c>
    </row>
    <row r="3552" spans="1:2">
      <c r="A3552" s="1004">
        <v>3549</v>
      </c>
      <c r="B3552" s="1004" t="s">
        <v>25382</v>
      </c>
    </row>
    <row r="3553" spans="1:2">
      <c r="A3553" s="1004">
        <v>3550</v>
      </c>
      <c r="B3553" s="1004" t="s">
        <v>25383</v>
      </c>
    </row>
    <row r="3554" spans="1:2">
      <c r="A3554" s="1004">
        <v>3551</v>
      </c>
      <c r="B3554" s="1004" t="s">
        <v>25384</v>
      </c>
    </row>
    <row r="3555" spans="1:2">
      <c r="A3555" s="1004">
        <v>3552</v>
      </c>
      <c r="B3555" s="1004" t="s">
        <v>25385</v>
      </c>
    </row>
    <row r="3556" spans="1:2">
      <c r="A3556" s="1004">
        <v>3553</v>
      </c>
      <c r="B3556" s="1004" t="s">
        <v>25386</v>
      </c>
    </row>
    <row r="3557" spans="1:2">
      <c r="A3557" s="1004">
        <v>3554</v>
      </c>
      <c r="B3557" s="1004" t="s">
        <v>25387</v>
      </c>
    </row>
    <row r="3558" spans="1:2">
      <c r="A3558" s="1004">
        <v>3555</v>
      </c>
      <c r="B3558" s="1004" t="s">
        <v>25388</v>
      </c>
    </row>
    <row r="3559" spans="1:2">
      <c r="A3559" s="1004">
        <v>3556</v>
      </c>
      <c r="B3559" s="1004" t="s">
        <v>25389</v>
      </c>
    </row>
    <row r="3560" spans="1:2">
      <c r="A3560" s="1004">
        <v>3557</v>
      </c>
      <c r="B3560" s="1004" t="s">
        <v>25390</v>
      </c>
    </row>
    <row r="3561" spans="1:2">
      <c r="A3561" s="1004">
        <v>3558</v>
      </c>
      <c r="B3561" s="1004" t="s">
        <v>25391</v>
      </c>
    </row>
    <row r="3562" spans="1:2">
      <c r="A3562" s="1004">
        <v>3559</v>
      </c>
      <c r="B3562" s="1004" t="s">
        <v>25392</v>
      </c>
    </row>
    <row r="3563" spans="1:2">
      <c r="A3563" s="1004">
        <v>3560</v>
      </c>
      <c r="B3563" s="1004" t="s">
        <v>25393</v>
      </c>
    </row>
    <row r="3564" spans="1:2">
      <c r="A3564" s="1004">
        <v>3561</v>
      </c>
      <c r="B3564" s="1004" t="s">
        <v>25394</v>
      </c>
    </row>
    <row r="3565" spans="1:2">
      <c r="A3565" s="1004">
        <v>3562</v>
      </c>
      <c r="B3565" s="1004" t="s">
        <v>25395</v>
      </c>
    </row>
    <row r="3566" spans="1:2">
      <c r="A3566" s="1004">
        <v>3563</v>
      </c>
      <c r="B3566" s="1004" t="s">
        <v>25396</v>
      </c>
    </row>
    <row r="3567" spans="1:2">
      <c r="A3567" s="1004">
        <v>3564</v>
      </c>
      <c r="B3567" s="1004" t="s">
        <v>25397</v>
      </c>
    </row>
    <row r="3568" spans="1:2">
      <c r="A3568" s="1004">
        <v>3565</v>
      </c>
      <c r="B3568" s="1004" t="s">
        <v>25398</v>
      </c>
    </row>
    <row r="3569" spans="1:2">
      <c r="A3569" s="1004">
        <v>3566</v>
      </c>
      <c r="B3569" s="1004" t="s">
        <v>25399</v>
      </c>
    </row>
    <row r="3570" spans="1:2">
      <c r="A3570" s="1004">
        <v>3567</v>
      </c>
      <c r="B3570" s="1004" t="s">
        <v>25400</v>
      </c>
    </row>
    <row r="3571" spans="1:2">
      <c r="A3571" s="1004">
        <v>3568</v>
      </c>
      <c r="B3571" s="1004" t="s">
        <v>25401</v>
      </c>
    </row>
    <row r="3572" spans="1:2">
      <c r="A3572" s="1004">
        <v>3569</v>
      </c>
      <c r="B3572" s="1004" t="s">
        <v>25402</v>
      </c>
    </row>
    <row r="3573" spans="1:2">
      <c r="A3573" s="1004">
        <v>3570</v>
      </c>
      <c r="B3573" s="1004" t="s">
        <v>25403</v>
      </c>
    </row>
    <row r="3574" spans="1:2">
      <c r="A3574" s="1004">
        <v>3571</v>
      </c>
      <c r="B3574" s="1004" t="s">
        <v>25404</v>
      </c>
    </row>
    <row r="3575" spans="1:2">
      <c r="A3575" s="1004">
        <v>3572</v>
      </c>
      <c r="B3575" s="1004" t="s">
        <v>25405</v>
      </c>
    </row>
    <row r="3576" spans="1:2">
      <c r="A3576" s="1004">
        <v>3573</v>
      </c>
      <c r="B3576" s="1004" t="s">
        <v>25406</v>
      </c>
    </row>
    <row r="3577" spans="1:2">
      <c r="A3577" s="1004">
        <v>3574</v>
      </c>
      <c r="B3577" s="1004" t="s">
        <v>25407</v>
      </c>
    </row>
    <row r="3578" spans="1:2">
      <c r="A3578" s="1004">
        <v>3575</v>
      </c>
      <c r="B3578" s="1004" t="s">
        <v>25408</v>
      </c>
    </row>
    <row r="3579" spans="1:2">
      <c r="A3579" s="1004">
        <v>3576</v>
      </c>
      <c r="B3579" s="1004" t="s">
        <v>25409</v>
      </c>
    </row>
    <row r="3580" spans="1:2">
      <c r="A3580" s="1004">
        <v>3577</v>
      </c>
      <c r="B3580" s="1004" t="s">
        <v>25410</v>
      </c>
    </row>
    <row r="3581" spans="1:2">
      <c r="A3581" s="1004">
        <v>3578</v>
      </c>
      <c r="B3581" s="1004" t="s">
        <v>25411</v>
      </c>
    </row>
    <row r="3582" spans="1:2">
      <c r="A3582" s="1004">
        <v>3579</v>
      </c>
      <c r="B3582" s="1004" t="s">
        <v>25412</v>
      </c>
    </row>
    <row r="3583" spans="1:2">
      <c r="A3583" s="1004">
        <v>3580</v>
      </c>
      <c r="B3583" s="1004" t="s">
        <v>25413</v>
      </c>
    </row>
    <row r="3584" spans="1:2">
      <c r="A3584" s="1004">
        <v>3581</v>
      </c>
      <c r="B3584" s="1004" t="s">
        <v>25414</v>
      </c>
    </row>
    <row r="3585" spans="1:2">
      <c r="A3585" s="1004">
        <v>3582</v>
      </c>
      <c r="B3585" s="1004" t="s">
        <v>25415</v>
      </c>
    </row>
    <row r="3586" spans="1:2">
      <c r="A3586" s="1004">
        <v>3583</v>
      </c>
      <c r="B3586" s="1004" t="s">
        <v>25416</v>
      </c>
    </row>
    <row r="3587" spans="1:2">
      <c r="A3587" s="1004">
        <v>3584</v>
      </c>
      <c r="B3587" s="1004" t="s">
        <v>25417</v>
      </c>
    </row>
    <row r="3588" spans="1:2">
      <c r="A3588" s="1004">
        <v>3585</v>
      </c>
      <c r="B3588" s="1004" t="s">
        <v>25418</v>
      </c>
    </row>
    <row r="3589" spans="1:2">
      <c r="A3589" s="1004">
        <v>3586</v>
      </c>
      <c r="B3589" s="1004" t="s">
        <v>25419</v>
      </c>
    </row>
    <row r="3590" spans="1:2">
      <c r="A3590" s="1004">
        <v>3587</v>
      </c>
      <c r="B3590" s="1004" t="s">
        <v>25420</v>
      </c>
    </row>
    <row r="3591" spans="1:2">
      <c r="A3591" s="1004">
        <v>3588</v>
      </c>
      <c r="B3591" s="1004" t="s">
        <v>25421</v>
      </c>
    </row>
    <row r="3592" spans="1:2">
      <c r="A3592" s="1004">
        <v>3589</v>
      </c>
      <c r="B3592" s="1004" t="s">
        <v>25422</v>
      </c>
    </row>
    <row r="3593" spans="1:2">
      <c r="A3593" s="1004">
        <v>3590</v>
      </c>
      <c r="B3593" s="1004" t="s">
        <v>25423</v>
      </c>
    </row>
    <row r="3594" spans="1:2">
      <c r="A3594" s="1004">
        <v>3591</v>
      </c>
      <c r="B3594" s="1004" t="s">
        <v>25424</v>
      </c>
    </row>
    <row r="3595" spans="1:2">
      <c r="A3595" s="1004">
        <v>3592</v>
      </c>
      <c r="B3595" s="1004" t="s">
        <v>25425</v>
      </c>
    </row>
    <row r="3596" spans="1:2">
      <c r="A3596" s="1004">
        <v>3593</v>
      </c>
      <c r="B3596" s="1004" t="s">
        <v>25426</v>
      </c>
    </row>
    <row r="3597" spans="1:2">
      <c r="A3597" s="1004">
        <v>3594</v>
      </c>
      <c r="B3597" s="1004" t="s">
        <v>25427</v>
      </c>
    </row>
    <row r="3598" spans="1:2">
      <c r="A3598" s="1004">
        <v>3595</v>
      </c>
      <c r="B3598" s="1004" t="s">
        <v>25428</v>
      </c>
    </row>
    <row r="3599" spans="1:2">
      <c r="A3599" s="1004">
        <v>3596</v>
      </c>
      <c r="B3599" s="1004" t="s">
        <v>25429</v>
      </c>
    </row>
    <row r="3600" spans="1:2">
      <c r="A3600" s="1004">
        <v>3597</v>
      </c>
      <c r="B3600" s="1004" t="s">
        <v>25430</v>
      </c>
    </row>
    <row r="3601" spans="1:2">
      <c r="A3601" s="1004">
        <v>3598</v>
      </c>
      <c r="B3601" s="1004" t="s">
        <v>25431</v>
      </c>
    </row>
    <row r="3602" spans="1:2">
      <c r="A3602" s="1004">
        <v>3599</v>
      </c>
      <c r="B3602" s="1004" t="s">
        <v>25432</v>
      </c>
    </row>
    <row r="3603" spans="1:2">
      <c r="A3603" s="1004">
        <v>3600</v>
      </c>
      <c r="B3603" s="1004" t="s">
        <v>25433</v>
      </c>
    </row>
    <row r="3604" spans="1:2">
      <c r="A3604" s="1004">
        <v>3601</v>
      </c>
      <c r="B3604" s="1004" t="s">
        <v>25434</v>
      </c>
    </row>
    <row r="3605" spans="1:2">
      <c r="A3605" s="1004">
        <v>3602</v>
      </c>
      <c r="B3605" s="1004" t="s">
        <v>25435</v>
      </c>
    </row>
    <row r="3606" spans="1:2">
      <c r="A3606" s="1004">
        <v>3603</v>
      </c>
      <c r="B3606" s="1004" t="s">
        <v>25436</v>
      </c>
    </row>
    <row r="3607" spans="1:2">
      <c r="A3607" s="1004">
        <v>3604</v>
      </c>
      <c r="B3607" s="1004" t="s">
        <v>25437</v>
      </c>
    </row>
    <row r="3608" spans="1:2">
      <c r="A3608" s="1004">
        <v>3605</v>
      </c>
      <c r="B3608" s="1004" t="s">
        <v>25438</v>
      </c>
    </row>
    <row r="3609" spans="1:2">
      <c r="A3609" s="1004">
        <v>3606</v>
      </c>
      <c r="B3609" s="1004" t="s">
        <v>25439</v>
      </c>
    </row>
    <row r="3610" spans="1:2">
      <c r="A3610" s="1004">
        <v>3607</v>
      </c>
      <c r="B3610" s="1004" t="s">
        <v>25440</v>
      </c>
    </row>
    <row r="3611" spans="1:2">
      <c r="A3611" s="1004">
        <v>3608</v>
      </c>
      <c r="B3611" s="1004" t="s">
        <v>25441</v>
      </c>
    </row>
    <row r="3612" spans="1:2">
      <c r="A3612" s="1004">
        <v>3609</v>
      </c>
      <c r="B3612" s="1004" t="s">
        <v>25442</v>
      </c>
    </row>
    <row r="3613" spans="1:2">
      <c r="A3613" s="1004">
        <v>3610</v>
      </c>
      <c r="B3613" s="1004" t="s">
        <v>25443</v>
      </c>
    </row>
    <row r="3614" spans="1:2">
      <c r="A3614" s="1004">
        <v>3611</v>
      </c>
      <c r="B3614" s="1004" t="s">
        <v>25444</v>
      </c>
    </row>
    <row r="3615" spans="1:2">
      <c r="A3615" s="1004">
        <v>3612</v>
      </c>
      <c r="B3615" s="1004" t="s">
        <v>25445</v>
      </c>
    </row>
    <row r="3616" spans="1:2">
      <c r="A3616" s="1004">
        <v>3613</v>
      </c>
      <c r="B3616" s="1004" t="s">
        <v>25446</v>
      </c>
    </row>
    <row r="3617" spans="1:2">
      <c r="A3617" s="1004">
        <v>3614</v>
      </c>
      <c r="B3617" s="1004" t="s">
        <v>25447</v>
      </c>
    </row>
    <row r="3618" spans="1:2">
      <c r="A3618" s="1004">
        <v>3615</v>
      </c>
      <c r="B3618" s="1004" t="s">
        <v>25448</v>
      </c>
    </row>
    <row r="3619" spans="1:2">
      <c r="A3619" s="1004">
        <v>3616</v>
      </c>
      <c r="B3619" s="1004" t="s">
        <v>25449</v>
      </c>
    </row>
    <row r="3620" spans="1:2">
      <c r="A3620" s="1004">
        <v>3617</v>
      </c>
      <c r="B3620" s="1004" t="s">
        <v>25450</v>
      </c>
    </row>
    <row r="3621" spans="1:2">
      <c r="A3621" s="1004">
        <v>3618</v>
      </c>
      <c r="B3621" s="1004" t="s">
        <v>25451</v>
      </c>
    </row>
    <row r="3622" spans="1:2">
      <c r="A3622" s="1004">
        <v>3619</v>
      </c>
      <c r="B3622" s="1004" t="s">
        <v>25452</v>
      </c>
    </row>
    <row r="3623" spans="1:2">
      <c r="A3623" s="1004">
        <v>3620</v>
      </c>
      <c r="B3623" s="1004" t="s">
        <v>25453</v>
      </c>
    </row>
    <row r="3624" spans="1:2">
      <c r="A3624" s="1004">
        <v>3621</v>
      </c>
      <c r="B3624" s="1004" t="s">
        <v>25454</v>
      </c>
    </row>
    <row r="3625" spans="1:2">
      <c r="A3625" s="1004">
        <v>3622</v>
      </c>
      <c r="B3625" s="1004" t="s">
        <v>25455</v>
      </c>
    </row>
    <row r="3626" spans="1:2">
      <c r="A3626" s="1004">
        <v>3623</v>
      </c>
      <c r="B3626" s="1004" t="s">
        <v>25456</v>
      </c>
    </row>
    <row r="3627" spans="1:2">
      <c r="A3627" s="1004">
        <v>3624</v>
      </c>
      <c r="B3627" s="1004" t="s">
        <v>25457</v>
      </c>
    </row>
    <row r="3628" spans="1:2">
      <c r="A3628" s="1004">
        <v>3625</v>
      </c>
      <c r="B3628" s="1004" t="s">
        <v>25458</v>
      </c>
    </row>
    <row r="3629" spans="1:2">
      <c r="A3629" s="1004">
        <v>3626</v>
      </c>
      <c r="B3629" s="1004" t="s">
        <v>25459</v>
      </c>
    </row>
    <row r="3630" spans="1:2">
      <c r="A3630" s="1004">
        <v>3627</v>
      </c>
      <c r="B3630" s="1004" t="s">
        <v>25460</v>
      </c>
    </row>
    <row r="3631" spans="1:2">
      <c r="A3631" s="1004">
        <v>3628</v>
      </c>
      <c r="B3631" s="1004" t="s">
        <v>25461</v>
      </c>
    </row>
    <row r="3632" spans="1:2">
      <c r="A3632" s="1004">
        <v>3629</v>
      </c>
      <c r="B3632" s="1004" t="s">
        <v>25462</v>
      </c>
    </row>
    <row r="3633" spans="1:2">
      <c r="A3633" s="1004">
        <v>3630</v>
      </c>
      <c r="B3633" s="1004" t="s">
        <v>25463</v>
      </c>
    </row>
    <row r="3634" spans="1:2">
      <c r="A3634" s="1004">
        <v>3631</v>
      </c>
      <c r="B3634" s="1004" t="s">
        <v>25464</v>
      </c>
    </row>
    <row r="3635" spans="1:2">
      <c r="A3635" s="1004">
        <v>3632</v>
      </c>
      <c r="B3635" s="1004" t="s">
        <v>25465</v>
      </c>
    </row>
    <row r="3636" spans="1:2">
      <c r="A3636" s="1004">
        <v>3633</v>
      </c>
      <c r="B3636" s="1004" t="s">
        <v>25466</v>
      </c>
    </row>
    <row r="3637" spans="1:2">
      <c r="A3637" s="1004">
        <v>3634</v>
      </c>
      <c r="B3637" s="1004" t="s">
        <v>25467</v>
      </c>
    </row>
    <row r="3638" spans="1:2">
      <c r="A3638" s="1004">
        <v>3635</v>
      </c>
      <c r="B3638" s="1004" t="s">
        <v>25468</v>
      </c>
    </row>
    <row r="3639" spans="1:2">
      <c r="A3639" s="1004">
        <v>3636</v>
      </c>
      <c r="B3639" s="1004" t="s">
        <v>25469</v>
      </c>
    </row>
    <row r="3640" spans="1:2">
      <c r="A3640" s="1004">
        <v>3637</v>
      </c>
      <c r="B3640" s="1004" t="s">
        <v>25470</v>
      </c>
    </row>
    <row r="3641" spans="1:2">
      <c r="A3641" s="1004">
        <v>3638</v>
      </c>
      <c r="B3641" s="1004" t="s">
        <v>25471</v>
      </c>
    </row>
    <row r="3642" spans="1:2">
      <c r="A3642" s="1004">
        <v>3639</v>
      </c>
      <c r="B3642" s="1004" t="s">
        <v>25472</v>
      </c>
    </row>
    <row r="3643" spans="1:2">
      <c r="A3643" s="1004">
        <v>3640</v>
      </c>
      <c r="B3643" s="1004" t="s">
        <v>25473</v>
      </c>
    </row>
    <row r="3644" spans="1:2">
      <c r="A3644" s="1004">
        <v>3641</v>
      </c>
      <c r="B3644" s="1004" t="s">
        <v>25474</v>
      </c>
    </row>
    <row r="3645" spans="1:2">
      <c r="A3645" s="1004">
        <v>3642</v>
      </c>
      <c r="B3645" s="1004" t="s">
        <v>25475</v>
      </c>
    </row>
    <row r="3646" spans="1:2">
      <c r="A3646" s="1004">
        <v>3643</v>
      </c>
      <c r="B3646" s="1004" t="s">
        <v>25476</v>
      </c>
    </row>
    <row r="3647" spans="1:2">
      <c r="A3647" s="1004">
        <v>3644</v>
      </c>
      <c r="B3647" s="1004" t="s">
        <v>25477</v>
      </c>
    </row>
    <row r="3648" spans="1:2">
      <c r="A3648" s="1004">
        <v>3645</v>
      </c>
      <c r="B3648" s="1004" t="s">
        <v>25478</v>
      </c>
    </row>
    <row r="3649" spans="1:2">
      <c r="A3649" s="1004">
        <v>3646</v>
      </c>
      <c r="B3649" s="1004" t="s">
        <v>25479</v>
      </c>
    </row>
    <row r="3650" spans="1:2">
      <c r="A3650" s="1004">
        <v>3647</v>
      </c>
      <c r="B3650" s="1004" t="s">
        <v>25480</v>
      </c>
    </row>
    <row r="3651" spans="1:2">
      <c r="A3651" s="1004">
        <v>3648</v>
      </c>
      <c r="B3651" s="1004" t="s">
        <v>25481</v>
      </c>
    </row>
    <row r="3652" spans="1:2">
      <c r="A3652" s="1004">
        <v>3649</v>
      </c>
      <c r="B3652" s="1004" t="s">
        <v>25482</v>
      </c>
    </row>
    <row r="3653" spans="1:2">
      <c r="A3653" s="1004">
        <v>3650</v>
      </c>
      <c r="B3653" s="1004" t="s">
        <v>25483</v>
      </c>
    </row>
    <row r="3654" spans="1:2">
      <c r="A3654" s="1004">
        <v>3651</v>
      </c>
      <c r="B3654" s="1004" t="s">
        <v>25484</v>
      </c>
    </row>
    <row r="3655" spans="1:2">
      <c r="A3655" s="1004">
        <v>3652</v>
      </c>
      <c r="B3655" s="1004" t="s">
        <v>25485</v>
      </c>
    </row>
    <row r="3656" spans="1:2">
      <c r="A3656" s="1004">
        <v>3653</v>
      </c>
      <c r="B3656" s="1004" t="s">
        <v>25486</v>
      </c>
    </row>
    <row r="3657" spans="1:2">
      <c r="A3657" s="1004">
        <v>3654</v>
      </c>
      <c r="B3657" s="1004" t="s">
        <v>25487</v>
      </c>
    </row>
    <row r="3658" spans="1:2">
      <c r="A3658" s="1004">
        <v>3655</v>
      </c>
      <c r="B3658" s="1004" t="s">
        <v>25488</v>
      </c>
    </row>
    <row r="3659" spans="1:2">
      <c r="A3659" s="1004">
        <v>3656</v>
      </c>
      <c r="B3659" s="1004" t="s">
        <v>25489</v>
      </c>
    </row>
    <row r="3660" spans="1:2">
      <c r="A3660" s="1004">
        <v>3657</v>
      </c>
      <c r="B3660" s="1004" t="s">
        <v>25490</v>
      </c>
    </row>
    <row r="3661" spans="1:2">
      <c r="A3661" s="1004">
        <v>3658</v>
      </c>
      <c r="B3661" s="1004" t="s">
        <v>25491</v>
      </c>
    </row>
    <row r="3662" spans="1:2">
      <c r="A3662" s="1004">
        <v>3659</v>
      </c>
      <c r="B3662" s="1004" t="s">
        <v>25492</v>
      </c>
    </row>
    <row r="3663" spans="1:2">
      <c r="A3663" s="1004">
        <v>3660</v>
      </c>
      <c r="B3663" s="1004" t="s">
        <v>25493</v>
      </c>
    </row>
    <row r="3664" spans="1:2">
      <c r="A3664" s="1004">
        <v>3661</v>
      </c>
      <c r="B3664" s="1004" t="s">
        <v>25494</v>
      </c>
    </row>
    <row r="3665" spans="1:2">
      <c r="A3665" s="1004">
        <v>3662</v>
      </c>
      <c r="B3665" s="1004" t="s">
        <v>25495</v>
      </c>
    </row>
    <row r="3666" spans="1:2">
      <c r="A3666" s="1004">
        <v>3663</v>
      </c>
      <c r="B3666" s="1004" t="s">
        <v>25496</v>
      </c>
    </row>
    <row r="3667" spans="1:2">
      <c r="A3667" s="1004">
        <v>3664</v>
      </c>
      <c r="B3667" s="1004" t="s">
        <v>25497</v>
      </c>
    </row>
    <row r="3668" spans="1:2">
      <c r="A3668" s="1004">
        <v>3665</v>
      </c>
      <c r="B3668" s="1004" t="s">
        <v>25498</v>
      </c>
    </row>
    <row r="3669" spans="1:2">
      <c r="A3669" s="1004">
        <v>3666</v>
      </c>
      <c r="B3669" s="1004" t="s">
        <v>25499</v>
      </c>
    </row>
    <row r="3670" spans="1:2">
      <c r="A3670" s="1004">
        <v>3667</v>
      </c>
      <c r="B3670" s="1004" t="s">
        <v>25500</v>
      </c>
    </row>
    <row r="3671" spans="1:2">
      <c r="A3671" s="1004">
        <v>3668</v>
      </c>
      <c r="B3671" s="1004" t="s">
        <v>25501</v>
      </c>
    </row>
    <row r="3672" spans="1:2">
      <c r="A3672" s="1004">
        <v>3669</v>
      </c>
      <c r="B3672" s="1004" t="s">
        <v>25502</v>
      </c>
    </row>
    <row r="3673" spans="1:2">
      <c r="A3673" s="1004">
        <v>3670</v>
      </c>
      <c r="B3673" s="1004" t="s">
        <v>25503</v>
      </c>
    </row>
    <row r="3674" spans="1:2">
      <c r="A3674" s="1004">
        <v>3671</v>
      </c>
      <c r="B3674" s="1004" t="s">
        <v>25504</v>
      </c>
    </row>
    <row r="3675" spans="1:2">
      <c r="A3675" s="1004">
        <v>3672</v>
      </c>
      <c r="B3675" s="1004" t="s">
        <v>25505</v>
      </c>
    </row>
    <row r="3676" spans="1:2">
      <c r="A3676" s="1004">
        <v>3673</v>
      </c>
      <c r="B3676" s="1004" t="s">
        <v>25506</v>
      </c>
    </row>
    <row r="3677" spans="1:2">
      <c r="A3677" s="1004">
        <v>3674</v>
      </c>
      <c r="B3677" s="1004" t="s">
        <v>25507</v>
      </c>
    </row>
    <row r="3678" spans="1:2">
      <c r="A3678" s="1004">
        <v>3675</v>
      </c>
      <c r="B3678" s="1004" t="s">
        <v>25508</v>
      </c>
    </row>
    <row r="3679" spans="1:2">
      <c r="A3679" s="1004">
        <v>3676</v>
      </c>
      <c r="B3679" s="1004" t="s">
        <v>25509</v>
      </c>
    </row>
    <row r="3680" spans="1:2">
      <c r="A3680" s="1004">
        <v>3677</v>
      </c>
      <c r="B3680" s="1004" t="s">
        <v>25510</v>
      </c>
    </row>
    <row r="3681" spans="1:2">
      <c r="A3681" s="1004">
        <v>3678</v>
      </c>
      <c r="B3681" s="1004" t="s">
        <v>25511</v>
      </c>
    </row>
    <row r="3682" spans="1:2">
      <c r="A3682" s="1004">
        <v>3679</v>
      </c>
      <c r="B3682" s="1004" t="s">
        <v>25512</v>
      </c>
    </row>
    <row r="3683" spans="1:2">
      <c r="A3683" s="1004">
        <v>3680</v>
      </c>
      <c r="B3683" s="1004" t="s">
        <v>25513</v>
      </c>
    </row>
    <row r="3684" spans="1:2">
      <c r="A3684" s="1004">
        <v>3681</v>
      </c>
      <c r="B3684" s="1004" t="s">
        <v>25514</v>
      </c>
    </row>
    <row r="3685" spans="1:2">
      <c r="A3685" s="1004">
        <v>3682</v>
      </c>
      <c r="B3685" s="1004" t="s">
        <v>25515</v>
      </c>
    </row>
    <row r="3686" spans="1:2">
      <c r="A3686" s="1004">
        <v>3683</v>
      </c>
      <c r="B3686" s="1004" t="s">
        <v>25516</v>
      </c>
    </row>
    <row r="3687" spans="1:2">
      <c r="A3687" s="1004">
        <v>3684</v>
      </c>
      <c r="B3687" s="1004" t="s">
        <v>25517</v>
      </c>
    </row>
    <row r="3688" spans="1:2">
      <c r="A3688" s="1004">
        <v>3685</v>
      </c>
      <c r="B3688" s="1004" t="s">
        <v>25518</v>
      </c>
    </row>
    <row r="3689" spans="1:2">
      <c r="A3689" s="1004">
        <v>3686</v>
      </c>
      <c r="B3689" s="1004" t="s">
        <v>25519</v>
      </c>
    </row>
    <row r="3690" spans="1:2">
      <c r="A3690" s="1004">
        <v>3687</v>
      </c>
      <c r="B3690" s="1004" t="s">
        <v>25520</v>
      </c>
    </row>
    <row r="3691" spans="1:2">
      <c r="A3691" s="1004">
        <v>3688</v>
      </c>
      <c r="B3691" s="1004" t="s">
        <v>25521</v>
      </c>
    </row>
    <row r="3692" spans="1:2">
      <c r="A3692" s="1004">
        <v>3689</v>
      </c>
      <c r="B3692" s="1004" t="s">
        <v>25522</v>
      </c>
    </row>
    <row r="3693" spans="1:2">
      <c r="A3693" s="1004">
        <v>3690</v>
      </c>
      <c r="B3693" s="1004" t="s">
        <v>25523</v>
      </c>
    </row>
    <row r="3694" spans="1:2">
      <c r="A3694" s="1004">
        <v>3691</v>
      </c>
      <c r="B3694" s="1004" t="s">
        <v>25524</v>
      </c>
    </row>
    <row r="3695" spans="1:2">
      <c r="A3695" s="1004">
        <v>3692</v>
      </c>
      <c r="B3695" s="1004" t="s">
        <v>25525</v>
      </c>
    </row>
    <row r="3696" spans="1:2">
      <c r="A3696" s="1004">
        <v>3693</v>
      </c>
      <c r="B3696" s="1004" t="s">
        <v>25526</v>
      </c>
    </row>
    <row r="3697" spans="1:2">
      <c r="A3697" s="1004">
        <v>3694</v>
      </c>
      <c r="B3697" s="1004" t="s">
        <v>25527</v>
      </c>
    </row>
    <row r="3698" spans="1:2">
      <c r="A3698" s="1004">
        <v>3695</v>
      </c>
      <c r="B3698" s="1004" t="s">
        <v>25528</v>
      </c>
    </row>
    <row r="3699" spans="1:2">
      <c r="A3699" s="1004">
        <v>3696</v>
      </c>
      <c r="B3699" s="1004" t="s">
        <v>25529</v>
      </c>
    </row>
    <row r="3700" spans="1:2">
      <c r="A3700" s="1004">
        <v>3697</v>
      </c>
      <c r="B3700" s="1004" t="s">
        <v>25530</v>
      </c>
    </row>
    <row r="3701" spans="1:2">
      <c r="A3701" s="1004">
        <v>3698</v>
      </c>
      <c r="B3701" s="1004" t="s">
        <v>25531</v>
      </c>
    </row>
    <row r="3702" spans="1:2">
      <c r="A3702" s="1004">
        <v>3699</v>
      </c>
      <c r="B3702" s="1004" t="s">
        <v>25532</v>
      </c>
    </row>
    <row r="3703" spans="1:2">
      <c r="A3703" s="1004">
        <v>3700</v>
      </c>
      <c r="B3703" s="1004" t="s">
        <v>25533</v>
      </c>
    </row>
    <row r="3704" spans="1:2">
      <c r="A3704" s="1004">
        <v>3701</v>
      </c>
      <c r="B3704" s="1004" t="s">
        <v>25534</v>
      </c>
    </row>
    <row r="3705" spans="1:2">
      <c r="A3705" s="1004">
        <v>3702</v>
      </c>
      <c r="B3705" s="1004" t="s">
        <v>25535</v>
      </c>
    </row>
    <row r="3706" spans="1:2">
      <c r="A3706" s="1004">
        <v>3703</v>
      </c>
      <c r="B3706" s="1004" t="s">
        <v>25536</v>
      </c>
    </row>
    <row r="3707" spans="1:2">
      <c r="A3707" s="1004">
        <v>3704</v>
      </c>
      <c r="B3707" s="1004" t="s">
        <v>25537</v>
      </c>
    </row>
    <row r="3708" spans="1:2">
      <c r="A3708" s="1004">
        <v>3705</v>
      </c>
      <c r="B3708" s="1004" t="s">
        <v>25538</v>
      </c>
    </row>
    <row r="3709" spans="1:2">
      <c r="A3709" s="1004">
        <v>3706</v>
      </c>
      <c r="B3709" s="1004" t="s">
        <v>25539</v>
      </c>
    </row>
    <row r="3710" spans="1:2">
      <c r="A3710" s="1004">
        <v>3707</v>
      </c>
      <c r="B3710" s="1004" t="s">
        <v>25540</v>
      </c>
    </row>
    <row r="3711" spans="1:2">
      <c r="A3711" s="1004">
        <v>3708</v>
      </c>
      <c r="B3711" s="1004" t="s">
        <v>25541</v>
      </c>
    </row>
    <row r="3712" spans="1:2">
      <c r="A3712" s="1004">
        <v>3709</v>
      </c>
      <c r="B3712" s="1004" t="s">
        <v>25542</v>
      </c>
    </row>
    <row r="3713" spans="1:2">
      <c r="A3713" s="1004">
        <v>3710</v>
      </c>
      <c r="B3713" s="1004" t="s">
        <v>25543</v>
      </c>
    </row>
    <row r="3714" spans="1:2">
      <c r="A3714" s="1004">
        <v>3711</v>
      </c>
      <c r="B3714" s="1004" t="s">
        <v>25544</v>
      </c>
    </row>
    <row r="3715" spans="1:2">
      <c r="A3715" s="1004">
        <v>3712</v>
      </c>
      <c r="B3715" s="1004" t="s">
        <v>25545</v>
      </c>
    </row>
    <row r="3716" spans="1:2">
      <c r="A3716" s="1004">
        <v>3713</v>
      </c>
      <c r="B3716" s="1004" t="s">
        <v>25546</v>
      </c>
    </row>
    <row r="3717" spans="1:2">
      <c r="A3717" s="1004">
        <v>3714</v>
      </c>
      <c r="B3717" s="1004" t="s">
        <v>25547</v>
      </c>
    </row>
    <row r="3718" spans="1:2">
      <c r="A3718" s="1004">
        <v>3715</v>
      </c>
      <c r="B3718" s="1004" t="s">
        <v>25548</v>
      </c>
    </row>
    <row r="3719" spans="1:2">
      <c r="A3719" s="1004">
        <v>3716</v>
      </c>
      <c r="B3719" s="1004" t="s">
        <v>25549</v>
      </c>
    </row>
    <row r="3720" spans="1:2">
      <c r="A3720" s="1004">
        <v>3717</v>
      </c>
      <c r="B3720" s="1004" t="s">
        <v>25550</v>
      </c>
    </row>
    <row r="3721" spans="1:2">
      <c r="A3721" s="1004">
        <v>3718</v>
      </c>
      <c r="B3721" s="1004" t="s">
        <v>25551</v>
      </c>
    </row>
    <row r="3722" spans="1:2">
      <c r="A3722" s="1004">
        <v>3719</v>
      </c>
      <c r="B3722" s="1004" t="s">
        <v>25552</v>
      </c>
    </row>
    <row r="3723" spans="1:2">
      <c r="A3723" s="1004">
        <v>3720</v>
      </c>
      <c r="B3723" s="1004" t="s">
        <v>25553</v>
      </c>
    </row>
    <row r="3724" spans="1:2">
      <c r="A3724" s="1004">
        <v>3721</v>
      </c>
      <c r="B3724" s="1004" t="s">
        <v>25554</v>
      </c>
    </row>
    <row r="3725" spans="1:2">
      <c r="A3725" s="1004">
        <v>3722</v>
      </c>
      <c r="B3725" s="1004" t="s">
        <v>25555</v>
      </c>
    </row>
    <row r="3726" spans="1:2">
      <c r="A3726" s="1004">
        <v>3723</v>
      </c>
      <c r="B3726" s="1004" t="s">
        <v>25556</v>
      </c>
    </row>
    <row r="3727" spans="1:2">
      <c r="A3727" s="1004">
        <v>3724</v>
      </c>
      <c r="B3727" s="1004" t="s">
        <v>25557</v>
      </c>
    </row>
    <row r="3728" spans="1:2">
      <c r="A3728" s="1004">
        <v>3725</v>
      </c>
      <c r="B3728" s="1004" t="s">
        <v>25558</v>
      </c>
    </row>
    <row r="3729" spans="1:2">
      <c r="A3729" s="1004">
        <v>3726</v>
      </c>
      <c r="B3729" s="1004" t="s">
        <v>25559</v>
      </c>
    </row>
    <row r="3730" spans="1:2">
      <c r="A3730" s="1004">
        <v>3727</v>
      </c>
      <c r="B3730" s="1004" t="s">
        <v>25560</v>
      </c>
    </row>
    <row r="3731" spans="1:2">
      <c r="A3731" s="1004">
        <v>3728</v>
      </c>
      <c r="B3731" s="1004" t="s">
        <v>25561</v>
      </c>
    </row>
    <row r="3732" spans="1:2">
      <c r="A3732" s="1004">
        <v>3729</v>
      </c>
      <c r="B3732" s="1004" t="s">
        <v>25562</v>
      </c>
    </row>
    <row r="3733" spans="1:2">
      <c r="A3733" s="1004">
        <v>3730</v>
      </c>
      <c r="B3733" s="1004" t="s">
        <v>25563</v>
      </c>
    </row>
    <row r="3734" spans="1:2">
      <c r="A3734" s="1004">
        <v>3731</v>
      </c>
      <c r="B3734" s="1004" t="s">
        <v>25564</v>
      </c>
    </row>
    <row r="3735" spans="1:2">
      <c r="A3735" s="1004">
        <v>3732</v>
      </c>
      <c r="B3735" s="1004" t="s">
        <v>25565</v>
      </c>
    </row>
    <row r="3736" spans="1:2">
      <c r="A3736" s="1004">
        <v>3733</v>
      </c>
      <c r="B3736" s="1004" t="s">
        <v>25566</v>
      </c>
    </row>
    <row r="3737" spans="1:2">
      <c r="A3737" s="1004">
        <v>3734</v>
      </c>
      <c r="B3737" s="1004" t="s">
        <v>25567</v>
      </c>
    </row>
    <row r="3738" spans="1:2">
      <c r="A3738" s="1004">
        <v>3735</v>
      </c>
      <c r="B3738" s="1004" t="s">
        <v>25568</v>
      </c>
    </row>
    <row r="3739" spans="1:2">
      <c r="A3739" s="1004">
        <v>3736</v>
      </c>
      <c r="B3739" s="1004" t="s">
        <v>25569</v>
      </c>
    </row>
    <row r="3740" spans="1:2">
      <c r="A3740" s="1004">
        <v>3737</v>
      </c>
      <c r="B3740" s="1004" t="s">
        <v>25570</v>
      </c>
    </row>
    <row r="3741" spans="1:2">
      <c r="A3741" s="1004">
        <v>3738</v>
      </c>
      <c r="B3741" s="1004" t="s">
        <v>25571</v>
      </c>
    </row>
    <row r="3742" spans="1:2">
      <c r="A3742" s="1004">
        <v>3739</v>
      </c>
      <c r="B3742" s="1004" t="s">
        <v>25572</v>
      </c>
    </row>
    <row r="3743" spans="1:2">
      <c r="A3743" s="1004">
        <v>3740</v>
      </c>
      <c r="B3743" s="1004" t="s">
        <v>25573</v>
      </c>
    </row>
    <row r="3744" spans="1:2">
      <c r="A3744" s="1004">
        <v>3741</v>
      </c>
      <c r="B3744" s="1004" t="s">
        <v>25574</v>
      </c>
    </row>
    <row r="3745" spans="1:2">
      <c r="A3745" s="1004">
        <v>3742</v>
      </c>
      <c r="B3745" s="1004" t="s">
        <v>25575</v>
      </c>
    </row>
    <row r="3746" spans="1:2">
      <c r="A3746" s="1004">
        <v>3743</v>
      </c>
      <c r="B3746" s="1004" t="s">
        <v>25576</v>
      </c>
    </row>
    <row r="3747" spans="1:2">
      <c r="A3747" s="1004">
        <v>3744</v>
      </c>
      <c r="B3747" s="1004" t="s">
        <v>25577</v>
      </c>
    </row>
    <row r="3748" spans="1:2">
      <c r="A3748" s="1004">
        <v>3745</v>
      </c>
      <c r="B3748" s="1004" t="s">
        <v>25578</v>
      </c>
    </row>
    <row r="3749" spans="1:2">
      <c r="A3749" s="1004">
        <v>3746</v>
      </c>
      <c r="B3749" s="1004" t="s">
        <v>25579</v>
      </c>
    </row>
    <row r="3750" spans="1:2">
      <c r="A3750" s="1004">
        <v>3747</v>
      </c>
      <c r="B3750" s="1004" t="s">
        <v>25580</v>
      </c>
    </row>
    <row r="3751" spans="1:2">
      <c r="A3751" s="1004">
        <v>3748</v>
      </c>
      <c r="B3751" s="1004" t="s">
        <v>25581</v>
      </c>
    </row>
    <row r="3752" spans="1:2">
      <c r="A3752" s="1004">
        <v>3749</v>
      </c>
      <c r="B3752" s="1004" t="s">
        <v>25582</v>
      </c>
    </row>
    <row r="3753" spans="1:2">
      <c r="A3753" s="1004">
        <v>3750</v>
      </c>
      <c r="B3753" s="1004" t="s">
        <v>25583</v>
      </c>
    </row>
    <row r="3754" spans="1:2">
      <c r="A3754" s="1004">
        <v>3751</v>
      </c>
      <c r="B3754" s="1004" t="s">
        <v>25584</v>
      </c>
    </row>
    <row r="3755" spans="1:2">
      <c r="A3755" s="1004">
        <v>3752</v>
      </c>
      <c r="B3755" s="1004" t="s">
        <v>25585</v>
      </c>
    </row>
    <row r="3756" spans="1:2">
      <c r="A3756" s="1004">
        <v>3753</v>
      </c>
      <c r="B3756" s="1004" t="s">
        <v>25586</v>
      </c>
    </row>
    <row r="3757" spans="1:2">
      <c r="A3757" s="1004">
        <v>3754</v>
      </c>
      <c r="B3757" s="1004" t="s">
        <v>25587</v>
      </c>
    </row>
    <row r="3758" spans="1:2">
      <c r="A3758" s="1004">
        <v>3755</v>
      </c>
      <c r="B3758" s="1004" t="s">
        <v>25588</v>
      </c>
    </row>
    <row r="3759" spans="1:2">
      <c r="A3759" s="1004">
        <v>3756</v>
      </c>
      <c r="B3759" s="1004" t="s">
        <v>25589</v>
      </c>
    </row>
    <row r="3760" spans="1:2">
      <c r="A3760" s="1004">
        <v>3757</v>
      </c>
      <c r="B3760" s="1004" t="s">
        <v>25590</v>
      </c>
    </row>
    <row r="3761" spans="1:2">
      <c r="A3761" s="1004">
        <v>3758</v>
      </c>
      <c r="B3761" s="1004" t="s">
        <v>25591</v>
      </c>
    </row>
    <row r="3762" spans="1:2">
      <c r="A3762" s="1004">
        <v>3759</v>
      </c>
      <c r="B3762" s="1004" t="s">
        <v>25592</v>
      </c>
    </row>
    <row r="3763" spans="1:2">
      <c r="A3763" s="1004">
        <v>3760</v>
      </c>
      <c r="B3763" s="1004" t="s">
        <v>25593</v>
      </c>
    </row>
    <row r="3764" spans="1:2">
      <c r="A3764" s="1004">
        <v>3761</v>
      </c>
      <c r="B3764" s="1004" t="s">
        <v>25594</v>
      </c>
    </row>
    <row r="3765" spans="1:2">
      <c r="A3765" s="1004">
        <v>3762</v>
      </c>
      <c r="B3765" s="1004" t="s">
        <v>25595</v>
      </c>
    </row>
    <row r="3766" spans="1:2">
      <c r="A3766" s="1004">
        <v>3763</v>
      </c>
      <c r="B3766" s="1004" t="s">
        <v>25596</v>
      </c>
    </row>
    <row r="3767" spans="1:2">
      <c r="A3767" s="1004">
        <v>3764</v>
      </c>
      <c r="B3767" s="1004" t="s">
        <v>25597</v>
      </c>
    </row>
    <row r="3768" spans="1:2">
      <c r="A3768" s="1004">
        <v>3765</v>
      </c>
      <c r="B3768" s="1004" t="s">
        <v>25598</v>
      </c>
    </row>
    <row r="3769" spans="1:2">
      <c r="A3769" s="1004">
        <v>3766</v>
      </c>
      <c r="B3769" s="1004" t="s">
        <v>25599</v>
      </c>
    </row>
    <row r="3770" spans="1:2">
      <c r="A3770" s="1004">
        <v>3767</v>
      </c>
      <c r="B3770" s="1004" t="s">
        <v>25600</v>
      </c>
    </row>
    <row r="3771" spans="1:2">
      <c r="A3771" s="1004">
        <v>3768</v>
      </c>
      <c r="B3771" s="1004" t="s">
        <v>25601</v>
      </c>
    </row>
    <row r="3772" spans="1:2">
      <c r="A3772" s="1004">
        <v>3769</v>
      </c>
      <c r="B3772" s="1004" t="s">
        <v>25602</v>
      </c>
    </row>
    <row r="3773" spans="1:2">
      <c r="A3773" s="1004">
        <v>3770</v>
      </c>
      <c r="B3773" s="1004" t="s">
        <v>25603</v>
      </c>
    </row>
    <row r="3774" spans="1:2">
      <c r="A3774" s="1004">
        <v>3771</v>
      </c>
      <c r="B3774" s="1004" t="s">
        <v>25604</v>
      </c>
    </row>
    <row r="3775" spans="1:2">
      <c r="A3775" s="1004">
        <v>3772</v>
      </c>
      <c r="B3775" s="1004" t="s">
        <v>25605</v>
      </c>
    </row>
    <row r="3776" spans="1:2">
      <c r="A3776" s="1004">
        <v>3773</v>
      </c>
      <c r="B3776" s="1004" t="s">
        <v>25606</v>
      </c>
    </row>
    <row r="3777" spans="1:2">
      <c r="A3777" s="1004">
        <v>3774</v>
      </c>
      <c r="B3777" s="1004" t="s">
        <v>25607</v>
      </c>
    </row>
    <row r="3778" spans="1:2">
      <c r="A3778" s="1004">
        <v>3775</v>
      </c>
      <c r="B3778" s="1004" t="s">
        <v>25608</v>
      </c>
    </row>
    <row r="3779" spans="1:2">
      <c r="A3779" s="1004">
        <v>3776</v>
      </c>
      <c r="B3779" s="1004" t="s">
        <v>25609</v>
      </c>
    </row>
    <row r="3780" spans="1:2">
      <c r="A3780" s="1004">
        <v>3777</v>
      </c>
      <c r="B3780" s="1004" t="s">
        <v>25610</v>
      </c>
    </row>
    <row r="3781" spans="1:2">
      <c r="A3781" s="1004">
        <v>3778</v>
      </c>
      <c r="B3781" s="1004" t="s">
        <v>286</v>
      </c>
    </row>
    <row r="3782" spans="1:2">
      <c r="A3782" s="1004">
        <v>3779</v>
      </c>
      <c r="B3782" s="1004" t="s">
        <v>25611</v>
      </c>
    </row>
    <row r="3783" spans="1:2">
      <c r="A3783" s="1004">
        <v>3780</v>
      </c>
      <c r="B3783" s="1004" t="s">
        <v>25612</v>
      </c>
    </row>
    <row r="3784" spans="1:2">
      <c r="A3784" s="1004">
        <v>3781</v>
      </c>
      <c r="B3784" s="1004" t="s">
        <v>25613</v>
      </c>
    </row>
    <row r="3785" spans="1:2">
      <c r="A3785" s="1004">
        <v>3782</v>
      </c>
      <c r="B3785" s="1004" t="s">
        <v>25614</v>
      </c>
    </row>
    <row r="3786" spans="1:2">
      <c r="A3786" s="1004">
        <v>3783</v>
      </c>
      <c r="B3786" s="1004" t="s">
        <v>25615</v>
      </c>
    </row>
    <row r="3787" spans="1:2">
      <c r="A3787" s="1004">
        <v>3784</v>
      </c>
      <c r="B3787" s="1004" t="s">
        <v>25616</v>
      </c>
    </row>
    <row r="3788" spans="1:2">
      <c r="A3788" s="1004">
        <v>3785</v>
      </c>
      <c r="B3788" s="1004" t="s">
        <v>25617</v>
      </c>
    </row>
    <row r="3789" spans="1:2">
      <c r="A3789" s="1004">
        <v>3786</v>
      </c>
      <c r="B3789" s="1004" t="s">
        <v>25618</v>
      </c>
    </row>
    <row r="3790" spans="1:2">
      <c r="A3790" s="1004">
        <v>3787</v>
      </c>
      <c r="B3790" s="1004" t="s">
        <v>25619</v>
      </c>
    </row>
    <row r="3791" spans="1:2">
      <c r="A3791" s="1004">
        <v>3788</v>
      </c>
      <c r="B3791" s="1004" t="s">
        <v>25620</v>
      </c>
    </row>
    <row r="3792" spans="1:2">
      <c r="A3792" s="1004">
        <v>3789</v>
      </c>
      <c r="B3792" s="1004" t="s">
        <v>25621</v>
      </c>
    </row>
    <row r="3793" spans="1:2">
      <c r="A3793" s="1004">
        <v>3790</v>
      </c>
      <c r="B3793" s="1004" t="s">
        <v>25622</v>
      </c>
    </row>
    <row r="3794" spans="1:2">
      <c r="A3794" s="1004">
        <v>3791</v>
      </c>
      <c r="B3794" s="1004" t="s">
        <v>25623</v>
      </c>
    </row>
    <row r="3795" spans="1:2">
      <c r="A3795" s="1004">
        <v>3792</v>
      </c>
      <c r="B3795" s="1004" t="s">
        <v>25624</v>
      </c>
    </row>
    <row r="3796" spans="1:2">
      <c r="A3796" s="1004">
        <v>3793</v>
      </c>
      <c r="B3796" s="1004" t="s">
        <v>25625</v>
      </c>
    </row>
    <row r="3797" spans="1:2">
      <c r="A3797" s="1004">
        <v>3794</v>
      </c>
      <c r="B3797" s="1004" t="s">
        <v>25626</v>
      </c>
    </row>
    <row r="3798" spans="1:2">
      <c r="A3798" s="1004">
        <v>3795</v>
      </c>
      <c r="B3798" s="1004" t="s">
        <v>25627</v>
      </c>
    </row>
    <row r="3799" spans="1:2">
      <c r="A3799" s="1004">
        <v>3796</v>
      </c>
      <c r="B3799" s="1004" t="s">
        <v>25628</v>
      </c>
    </row>
    <row r="3800" spans="1:2">
      <c r="A3800" s="1004">
        <v>3797</v>
      </c>
      <c r="B3800" s="1004" t="s">
        <v>25629</v>
      </c>
    </row>
    <row r="3801" spans="1:2">
      <c r="A3801" s="1004">
        <v>3798</v>
      </c>
      <c r="B3801" s="1004" t="s">
        <v>25630</v>
      </c>
    </row>
    <row r="3802" spans="1:2">
      <c r="A3802" s="1004">
        <v>3799</v>
      </c>
      <c r="B3802" s="1004" t="s">
        <v>25631</v>
      </c>
    </row>
    <row r="3803" spans="1:2">
      <c r="A3803" s="1004">
        <v>3800</v>
      </c>
      <c r="B3803" s="1004" t="s">
        <v>25632</v>
      </c>
    </row>
    <row r="3804" spans="1:2">
      <c r="A3804" s="1004">
        <v>3801</v>
      </c>
      <c r="B3804" s="1004" t="s">
        <v>25633</v>
      </c>
    </row>
    <row r="3805" spans="1:2">
      <c r="A3805" s="1004">
        <v>3802</v>
      </c>
      <c r="B3805" s="1004" t="s">
        <v>25634</v>
      </c>
    </row>
    <row r="3806" spans="1:2">
      <c r="A3806" s="1004">
        <v>3803</v>
      </c>
      <c r="B3806" s="1004" t="s">
        <v>25635</v>
      </c>
    </row>
    <row r="3807" spans="1:2">
      <c r="A3807" s="1004">
        <v>3804</v>
      </c>
      <c r="B3807" s="1004" t="s">
        <v>25636</v>
      </c>
    </row>
    <row r="3808" spans="1:2">
      <c r="A3808" s="1004">
        <v>3805</v>
      </c>
      <c r="B3808" s="1004" t="s">
        <v>25637</v>
      </c>
    </row>
    <row r="3809" spans="1:2">
      <c r="A3809" s="1004">
        <v>3806</v>
      </c>
      <c r="B3809" s="1004" t="s">
        <v>25638</v>
      </c>
    </row>
    <row r="3810" spans="1:2">
      <c r="A3810" s="1004">
        <v>3807</v>
      </c>
      <c r="B3810" s="1004" t="s">
        <v>25639</v>
      </c>
    </row>
    <row r="3811" spans="1:2">
      <c r="A3811" s="1004">
        <v>3808</v>
      </c>
      <c r="B3811" s="1004" t="s">
        <v>25640</v>
      </c>
    </row>
    <row r="3812" spans="1:2">
      <c r="A3812" s="1004">
        <v>3809</v>
      </c>
      <c r="B3812" s="1004" t="s">
        <v>25641</v>
      </c>
    </row>
    <row r="3813" spans="1:2">
      <c r="A3813" s="1004">
        <v>3810</v>
      </c>
      <c r="B3813" s="1004" t="s">
        <v>25642</v>
      </c>
    </row>
    <row r="3814" spans="1:2">
      <c r="A3814" s="1004">
        <v>3811</v>
      </c>
      <c r="B3814" s="1004" t="s">
        <v>25643</v>
      </c>
    </row>
    <row r="3815" spans="1:2">
      <c r="A3815" s="1004">
        <v>3812</v>
      </c>
      <c r="B3815" s="1004" t="s">
        <v>25644</v>
      </c>
    </row>
    <row r="3816" spans="1:2">
      <c r="A3816" s="1004">
        <v>3813</v>
      </c>
      <c r="B3816" s="1004" t="s">
        <v>25645</v>
      </c>
    </row>
    <row r="3817" spans="1:2">
      <c r="A3817" s="1004">
        <v>3814</v>
      </c>
      <c r="B3817" s="1004" t="s">
        <v>25646</v>
      </c>
    </row>
    <row r="3818" spans="1:2">
      <c r="A3818" s="1004">
        <v>3815</v>
      </c>
      <c r="B3818" s="1004" t="s">
        <v>25647</v>
      </c>
    </row>
    <row r="3819" spans="1:2">
      <c r="A3819" s="1004">
        <v>3816</v>
      </c>
      <c r="B3819" s="1004" t="s">
        <v>25648</v>
      </c>
    </row>
    <row r="3820" spans="1:2">
      <c r="A3820" s="1004">
        <v>3817</v>
      </c>
      <c r="B3820" s="1004" t="s">
        <v>25649</v>
      </c>
    </row>
    <row r="3821" spans="1:2">
      <c r="A3821" s="1004">
        <v>3818</v>
      </c>
      <c r="B3821" s="1004" t="s">
        <v>25650</v>
      </c>
    </row>
    <row r="3822" spans="1:2">
      <c r="A3822" s="1004">
        <v>3819</v>
      </c>
      <c r="B3822" s="1004" t="s">
        <v>25651</v>
      </c>
    </row>
    <row r="3823" spans="1:2">
      <c r="A3823" s="1004">
        <v>3820</v>
      </c>
      <c r="B3823" s="1004" t="s">
        <v>25652</v>
      </c>
    </row>
    <row r="3824" spans="1:2">
      <c r="A3824" s="1004">
        <v>3821</v>
      </c>
      <c r="B3824" s="1004" t="s">
        <v>25653</v>
      </c>
    </row>
    <row r="3825" spans="1:2">
      <c r="A3825" s="1004">
        <v>3822</v>
      </c>
      <c r="B3825" s="1004" t="s">
        <v>25654</v>
      </c>
    </row>
    <row r="3826" spans="1:2">
      <c r="A3826" s="1004">
        <v>3823</v>
      </c>
      <c r="B3826" s="1004" t="s">
        <v>25655</v>
      </c>
    </row>
    <row r="3827" spans="1:2">
      <c r="A3827" s="1004">
        <v>3824</v>
      </c>
      <c r="B3827" s="1004" t="s">
        <v>25656</v>
      </c>
    </row>
    <row r="3828" spans="1:2">
      <c r="A3828" s="1004">
        <v>3825</v>
      </c>
      <c r="B3828" s="1004" t="s">
        <v>25657</v>
      </c>
    </row>
    <row r="3829" spans="1:2">
      <c r="A3829" s="1004">
        <v>3826</v>
      </c>
      <c r="B3829" s="1004" t="s">
        <v>25658</v>
      </c>
    </row>
    <row r="3830" spans="1:2">
      <c r="A3830" s="1004">
        <v>3827</v>
      </c>
      <c r="B3830" s="1004" t="s">
        <v>25659</v>
      </c>
    </row>
    <row r="3831" spans="1:2">
      <c r="A3831" s="1004">
        <v>3828</v>
      </c>
      <c r="B3831" s="1004" t="s">
        <v>25660</v>
      </c>
    </row>
    <row r="3832" spans="1:2">
      <c r="A3832" s="1004">
        <v>3829</v>
      </c>
      <c r="B3832" s="1004" t="s">
        <v>25661</v>
      </c>
    </row>
    <row r="3833" spans="1:2">
      <c r="A3833" s="1004">
        <v>3830</v>
      </c>
      <c r="B3833" s="1004" t="s">
        <v>25662</v>
      </c>
    </row>
    <row r="3834" spans="1:2">
      <c r="A3834" s="1004">
        <v>3831</v>
      </c>
      <c r="B3834" s="1004" t="s">
        <v>25663</v>
      </c>
    </row>
    <row r="3835" spans="1:2">
      <c r="A3835" s="1004">
        <v>3832</v>
      </c>
      <c r="B3835" s="1004" t="s">
        <v>25664</v>
      </c>
    </row>
    <row r="3836" spans="1:2">
      <c r="A3836" s="1004">
        <v>3833</v>
      </c>
      <c r="B3836" s="1004" t="s">
        <v>25665</v>
      </c>
    </row>
    <row r="3837" spans="1:2">
      <c r="A3837" s="1004">
        <v>3834</v>
      </c>
      <c r="B3837" s="1004" t="s">
        <v>25666</v>
      </c>
    </row>
    <row r="3838" spans="1:2">
      <c r="A3838" s="1004">
        <v>3835</v>
      </c>
      <c r="B3838" s="1004" t="s">
        <v>25667</v>
      </c>
    </row>
    <row r="3839" spans="1:2">
      <c r="A3839" s="1004">
        <v>3836</v>
      </c>
      <c r="B3839" s="1004" t="s">
        <v>25668</v>
      </c>
    </row>
    <row r="3840" spans="1:2">
      <c r="A3840" s="1004">
        <v>3837</v>
      </c>
      <c r="B3840" s="1004" t="s">
        <v>25669</v>
      </c>
    </row>
    <row r="3841" spans="1:2">
      <c r="A3841" s="1004">
        <v>3838</v>
      </c>
      <c r="B3841" s="1004" t="s">
        <v>25670</v>
      </c>
    </row>
    <row r="3842" spans="1:2">
      <c r="A3842" s="1004">
        <v>3839</v>
      </c>
      <c r="B3842" s="1004" t="s">
        <v>25671</v>
      </c>
    </row>
    <row r="3843" spans="1:2">
      <c r="A3843" s="1004">
        <v>3840</v>
      </c>
      <c r="B3843" s="1004" t="s">
        <v>25672</v>
      </c>
    </row>
    <row r="3844" spans="1:2">
      <c r="A3844" s="1004">
        <v>3841</v>
      </c>
      <c r="B3844" s="1004" t="s">
        <v>25673</v>
      </c>
    </row>
    <row r="3845" spans="1:2">
      <c r="A3845" s="1004">
        <v>3842</v>
      </c>
      <c r="B3845" s="1004" t="s">
        <v>25674</v>
      </c>
    </row>
    <row r="3846" spans="1:2">
      <c r="A3846" s="1004">
        <v>3843</v>
      </c>
      <c r="B3846" s="1004" t="s">
        <v>25675</v>
      </c>
    </row>
    <row r="3847" spans="1:2">
      <c r="A3847" s="1004">
        <v>3844</v>
      </c>
      <c r="B3847" s="1004" t="s">
        <v>25676</v>
      </c>
    </row>
    <row r="3848" spans="1:2">
      <c r="A3848" s="1004">
        <v>3845</v>
      </c>
      <c r="B3848" s="1004" t="s">
        <v>25677</v>
      </c>
    </row>
    <row r="3849" spans="1:2">
      <c r="A3849" s="1004">
        <v>3846</v>
      </c>
      <c r="B3849" s="1004" t="s">
        <v>25678</v>
      </c>
    </row>
    <row r="3850" spans="1:2">
      <c r="A3850" s="1004">
        <v>3847</v>
      </c>
      <c r="B3850" s="1004" t="s">
        <v>25679</v>
      </c>
    </row>
    <row r="3851" spans="1:2">
      <c r="A3851" s="1004">
        <v>3848</v>
      </c>
      <c r="B3851" s="1004" t="s">
        <v>25680</v>
      </c>
    </row>
    <row r="3852" spans="1:2">
      <c r="A3852" s="1004">
        <v>3849</v>
      </c>
      <c r="B3852" s="1004" t="s">
        <v>25681</v>
      </c>
    </row>
    <row r="3853" spans="1:2">
      <c r="A3853" s="1004">
        <v>3850</v>
      </c>
      <c r="B3853" s="1004" t="s">
        <v>25682</v>
      </c>
    </row>
    <row r="3854" spans="1:2">
      <c r="A3854" s="1004">
        <v>3851</v>
      </c>
      <c r="B3854" s="1004" t="s">
        <v>25683</v>
      </c>
    </row>
    <row r="3855" spans="1:2">
      <c r="A3855" s="1004">
        <v>3852</v>
      </c>
      <c r="B3855" s="1004" t="s">
        <v>25684</v>
      </c>
    </row>
    <row r="3856" spans="1:2">
      <c r="A3856" s="1004">
        <v>3853</v>
      </c>
      <c r="B3856" s="1004" t="s">
        <v>25685</v>
      </c>
    </row>
    <row r="3857" spans="1:2">
      <c r="A3857" s="1004">
        <v>3854</v>
      </c>
      <c r="B3857" s="1004" t="s">
        <v>25686</v>
      </c>
    </row>
    <row r="3858" spans="1:2">
      <c r="A3858" s="1004">
        <v>3855</v>
      </c>
      <c r="B3858" s="1004" t="s">
        <v>25687</v>
      </c>
    </row>
    <row r="3859" spans="1:2">
      <c r="A3859" s="1004">
        <v>3856</v>
      </c>
      <c r="B3859" s="1004" t="s">
        <v>25688</v>
      </c>
    </row>
    <row r="3860" spans="1:2">
      <c r="A3860" s="1004">
        <v>3857</v>
      </c>
      <c r="B3860" s="1004" t="s">
        <v>25689</v>
      </c>
    </row>
    <row r="3861" spans="1:2">
      <c r="A3861" s="1004">
        <v>3858</v>
      </c>
      <c r="B3861" s="1004" t="s">
        <v>25690</v>
      </c>
    </row>
    <row r="3862" spans="1:2">
      <c r="A3862" s="1004">
        <v>3859</v>
      </c>
      <c r="B3862" s="1004" t="s">
        <v>25691</v>
      </c>
    </row>
    <row r="3863" spans="1:2">
      <c r="A3863" s="1004">
        <v>3860</v>
      </c>
      <c r="B3863" s="1004" t="s">
        <v>25692</v>
      </c>
    </row>
    <row r="3864" spans="1:2">
      <c r="A3864" s="1004">
        <v>3861</v>
      </c>
      <c r="B3864" s="1004" t="s">
        <v>25693</v>
      </c>
    </row>
    <row r="3865" spans="1:2">
      <c r="A3865" s="1004">
        <v>3862</v>
      </c>
      <c r="B3865" s="1004" t="s">
        <v>25694</v>
      </c>
    </row>
    <row r="3866" spans="1:2">
      <c r="A3866" s="1004">
        <v>3863</v>
      </c>
      <c r="B3866" s="1004" t="s">
        <v>25695</v>
      </c>
    </row>
    <row r="3867" spans="1:2">
      <c r="A3867" s="1004">
        <v>3864</v>
      </c>
      <c r="B3867" s="1004" t="s">
        <v>25696</v>
      </c>
    </row>
    <row r="3868" spans="1:2">
      <c r="A3868" s="1004">
        <v>3865</v>
      </c>
      <c r="B3868" s="1004" t="s">
        <v>25697</v>
      </c>
    </row>
    <row r="3869" spans="1:2">
      <c r="A3869" s="1004">
        <v>3866</v>
      </c>
      <c r="B3869" s="1004" t="s">
        <v>25698</v>
      </c>
    </row>
    <row r="3870" spans="1:2">
      <c r="A3870" s="1004">
        <v>3867</v>
      </c>
      <c r="B3870" s="1004" t="s">
        <v>25699</v>
      </c>
    </row>
    <row r="3871" spans="1:2">
      <c r="A3871" s="1004">
        <v>3868</v>
      </c>
      <c r="B3871" s="1004" t="s">
        <v>25700</v>
      </c>
    </row>
    <row r="3872" spans="1:2">
      <c r="A3872" s="1004">
        <v>3869</v>
      </c>
      <c r="B3872" s="1004" t="s">
        <v>25701</v>
      </c>
    </row>
    <row r="3873" spans="1:2">
      <c r="A3873" s="1004">
        <v>3870</v>
      </c>
      <c r="B3873" s="1004" t="s">
        <v>25702</v>
      </c>
    </row>
    <row r="3874" spans="1:2">
      <c r="A3874" s="1004">
        <v>3871</v>
      </c>
      <c r="B3874" s="1004" t="s">
        <v>25703</v>
      </c>
    </row>
    <row r="3875" spans="1:2">
      <c r="A3875" s="1004">
        <v>3872</v>
      </c>
      <c r="B3875" s="1004" t="s">
        <v>25704</v>
      </c>
    </row>
    <row r="3876" spans="1:2">
      <c r="A3876" s="1004">
        <v>3873</v>
      </c>
      <c r="B3876" s="1004" t="s">
        <v>25705</v>
      </c>
    </row>
    <row r="3877" spans="1:2">
      <c r="A3877" s="1004">
        <v>3874</v>
      </c>
      <c r="B3877" s="1004" t="s">
        <v>25706</v>
      </c>
    </row>
    <row r="3878" spans="1:2">
      <c r="A3878" s="1004">
        <v>3875</v>
      </c>
      <c r="B3878" s="1004" t="s">
        <v>25707</v>
      </c>
    </row>
    <row r="3879" spans="1:2">
      <c r="A3879" s="1004">
        <v>3876</v>
      </c>
      <c r="B3879" s="1004" t="s">
        <v>25708</v>
      </c>
    </row>
    <row r="3880" spans="1:2">
      <c r="A3880" s="1004">
        <v>3877</v>
      </c>
      <c r="B3880" s="1004" t="s">
        <v>25709</v>
      </c>
    </row>
    <row r="3881" spans="1:2">
      <c r="A3881" s="1004">
        <v>3878</v>
      </c>
      <c r="B3881" s="1004" t="s">
        <v>25710</v>
      </c>
    </row>
    <row r="3882" spans="1:2">
      <c r="A3882" s="1004">
        <v>3879</v>
      </c>
      <c r="B3882" s="1004" t="s">
        <v>25711</v>
      </c>
    </row>
    <row r="3883" spans="1:2">
      <c r="A3883" s="1004">
        <v>3880</v>
      </c>
      <c r="B3883" s="1004" t="s">
        <v>25712</v>
      </c>
    </row>
    <row r="3884" spans="1:2">
      <c r="A3884" s="1004">
        <v>3881</v>
      </c>
      <c r="B3884" s="1004" t="s">
        <v>25713</v>
      </c>
    </row>
    <row r="3885" spans="1:2">
      <c r="A3885" s="1004">
        <v>3882</v>
      </c>
      <c r="B3885" s="1004" t="s">
        <v>25714</v>
      </c>
    </row>
    <row r="3886" spans="1:2">
      <c r="A3886" s="1004">
        <v>3883</v>
      </c>
      <c r="B3886" s="1004" t="s">
        <v>25715</v>
      </c>
    </row>
    <row r="3887" spans="1:2">
      <c r="A3887" s="1004">
        <v>3884</v>
      </c>
      <c r="B3887" s="1004" t="s">
        <v>25716</v>
      </c>
    </row>
    <row r="3888" spans="1:2">
      <c r="A3888" s="1004">
        <v>3885</v>
      </c>
      <c r="B3888" s="1004" t="s">
        <v>25717</v>
      </c>
    </row>
    <row r="3889" spans="1:2">
      <c r="A3889" s="1004">
        <v>3886</v>
      </c>
      <c r="B3889" s="1004" t="s">
        <v>25718</v>
      </c>
    </row>
    <row r="3890" spans="1:2">
      <c r="A3890" s="1004">
        <v>3887</v>
      </c>
      <c r="B3890" s="1004" t="s">
        <v>25719</v>
      </c>
    </row>
    <row r="3891" spans="1:2">
      <c r="A3891" s="1004">
        <v>3888</v>
      </c>
      <c r="B3891" s="1004" t="s">
        <v>25720</v>
      </c>
    </row>
    <row r="3892" spans="1:2">
      <c r="A3892" s="1004">
        <v>3889</v>
      </c>
      <c r="B3892" s="1004" t="s">
        <v>25721</v>
      </c>
    </row>
    <row r="3893" spans="1:2">
      <c r="A3893" s="1004">
        <v>3890</v>
      </c>
      <c r="B3893" s="1004" t="s">
        <v>25722</v>
      </c>
    </row>
    <row r="3894" spans="1:2">
      <c r="A3894" s="1004">
        <v>3891</v>
      </c>
      <c r="B3894" s="1004" t="s">
        <v>25723</v>
      </c>
    </row>
    <row r="3895" spans="1:2">
      <c r="A3895" s="1004">
        <v>3892</v>
      </c>
      <c r="B3895" s="1004" t="s">
        <v>25724</v>
      </c>
    </row>
    <row r="3896" spans="1:2">
      <c r="A3896" s="1004">
        <v>3893</v>
      </c>
      <c r="B3896" s="1004" t="s">
        <v>25725</v>
      </c>
    </row>
    <row r="3897" spans="1:2">
      <c r="A3897" s="1004">
        <v>3894</v>
      </c>
      <c r="B3897" s="1004" t="s">
        <v>25726</v>
      </c>
    </row>
    <row r="3898" spans="1:2">
      <c r="A3898" s="1004">
        <v>3895</v>
      </c>
      <c r="B3898" s="1004" t="s">
        <v>25727</v>
      </c>
    </row>
    <row r="3899" spans="1:2">
      <c r="A3899" s="1004">
        <v>3896</v>
      </c>
      <c r="B3899" s="1004" t="s">
        <v>25728</v>
      </c>
    </row>
    <row r="3900" spans="1:2">
      <c r="A3900" s="1004">
        <v>3897</v>
      </c>
      <c r="B3900" s="1004" t="s">
        <v>25729</v>
      </c>
    </row>
    <row r="3901" spans="1:2">
      <c r="A3901" s="1004">
        <v>3898</v>
      </c>
      <c r="B3901" s="1004" t="s">
        <v>25730</v>
      </c>
    </row>
    <row r="3902" spans="1:2">
      <c r="A3902" s="1004">
        <v>3899</v>
      </c>
      <c r="B3902" s="1004" t="s">
        <v>25731</v>
      </c>
    </row>
    <row r="3903" spans="1:2">
      <c r="A3903" s="1004">
        <v>3900</v>
      </c>
      <c r="B3903" s="1004" t="s">
        <v>25732</v>
      </c>
    </row>
    <row r="3904" spans="1:2">
      <c r="A3904" s="1004">
        <v>3901</v>
      </c>
      <c r="B3904" s="1004" t="s">
        <v>25733</v>
      </c>
    </row>
    <row r="3905" spans="1:2">
      <c r="A3905" s="1004">
        <v>3902</v>
      </c>
      <c r="B3905" s="1004" t="s">
        <v>25734</v>
      </c>
    </row>
    <row r="3906" spans="1:2">
      <c r="A3906" s="1004">
        <v>3903</v>
      </c>
      <c r="B3906" s="1004" t="s">
        <v>25735</v>
      </c>
    </row>
    <row r="3907" spans="1:2">
      <c r="A3907" s="1004">
        <v>3904</v>
      </c>
      <c r="B3907" s="1004" t="s">
        <v>25736</v>
      </c>
    </row>
    <row r="3908" spans="1:2">
      <c r="A3908" s="1004">
        <v>3905</v>
      </c>
      <c r="B3908" s="1004" t="s">
        <v>25737</v>
      </c>
    </row>
    <row r="3909" spans="1:2">
      <c r="A3909" s="1004">
        <v>3906</v>
      </c>
      <c r="B3909" s="1004" t="s">
        <v>25738</v>
      </c>
    </row>
    <row r="3910" spans="1:2">
      <c r="A3910" s="1004">
        <v>3907</v>
      </c>
      <c r="B3910" s="1004" t="s">
        <v>25739</v>
      </c>
    </row>
    <row r="3911" spans="1:2">
      <c r="A3911" s="1004">
        <v>3908</v>
      </c>
      <c r="B3911" s="1004" t="s">
        <v>25740</v>
      </c>
    </row>
    <row r="3912" spans="1:2">
      <c r="A3912" s="1004">
        <v>3909</v>
      </c>
      <c r="B3912" s="1004" t="s">
        <v>25741</v>
      </c>
    </row>
    <row r="3913" spans="1:2">
      <c r="A3913" s="1004">
        <v>3910</v>
      </c>
      <c r="B3913" s="1004" t="s">
        <v>25742</v>
      </c>
    </row>
    <row r="3914" spans="1:2">
      <c r="A3914" s="1004">
        <v>3911</v>
      </c>
      <c r="B3914" s="1004" t="s">
        <v>25743</v>
      </c>
    </row>
    <row r="3915" spans="1:2">
      <c r="A3915" s="1004">
        <v>3912</v>
      </c>
      <c r="B3915" s="1004" t="s">
        <v>25744</v>
      </c>
    </row>
    <row r="3916" spans="1:2">
      <c r="A3916" s="1004">
        <v>3913</v>
      </c>
      <c r="B3916" s="1004" t="s">
        <v>25745</v>
      </c>
    </row>
    <row r="3917" spans="1:2">
      <c r="A3917" s="1004">
        <v>3914</v>
      </c>
      <c r="B3917" s="1004" t="s">
        <v>25746</v>
      </c>
    </row>
    <row r="3918" spans="1:2">
      <c r="A3918" s="1004">
        <v>3915</v>
      </c>
      <c r="B3918" s="1004" t="s">
        <v>25747</v>
      </c>
    </row>
    <row r="3919" spans="1:2">
      <c r="A3919" s="1004">
        <v>3916</v>
      </c>
      <c r="B3919" s="1004" t="s">
        <v>25748</v>
      </c>
    </row>
    <row r="3920" spans="1:2">
      <c r="A3920" s="1004">
        <v>3917</v>
      </c>
      <c r="B3920" s="1004" t="s">
        <v>25749</v>
      </c>
    </row>
    <row r="3921" spans="1:2">
      <c r="A3921" s="1004">
        <v>3918</v>
      </c>
      <c r="B3921" s="1004" t="s">
        <v>25750</v>
      </c>
    </row>
    <row r="3922" spans="1:2">
      <c r="A3922" s="1004">
        <v>3919</v>
      </c>
      <c r="B3922" s="1004" t="s">
        <v>25751</v>
      </c>
    </row>
    <row r="3923" spans="1:2">
      <c r="A3923" s="1004">
        <v>3920</v>
      </c>
      <c r="B3923" s="1004" t="s">
        <v>25752</v>
      </c>
    </row>
    <row r="3924" spans="1:2">
      <c r="A3924" s="1004">
        <v>3921</v>
      </c>
      <c r="B3924" s="1004" t="s">
        <v>25753</v>
      </c>
    </row>
    <row r="3925" spans="1:2">
      <c r="A3925" s="1004">
        <v>3922</v>
      </c>
      <c r="B3925" s="1004" t="s">
        <v>25754</v>
      </c>
    </row>
    <row r="3926" spans="1:2">
      <c r="A3926" s="1004">
        <v>3923</v>
      </c>
      <c r="B3926" s="1004" t="s">
        <v>25755</v>
      </c>
    </row>
    <row r="3927" spans="1:2">
      <c r="A3927" s="1004">
        <v>3924</v>
      </c>
      <c r="B3927" s="1004" t="s">
        <v>25756</v>
      </c>
    </row>
    <row r="3928" spans="1:2">
      <c r="A3928" s="1004">
        <v>3925</v>
      </c>
      <c r="B3928" s="1004" t="s">
        <v>25757</v>
      </c>
    </row>
    <row r="3929" spans="1:2">
      <c r="A3929" s="1004">
        <v>3926</v>
      </c>
      <c r="B3929" s="1004" t="s">
        <v>25758</v>
      </c>
    </row>
    <row r="3930" spans="1:2">
      <c r="A3930" s="1004">
        <v>3927</v>
      </c>
      <c r="B3930" s="1004" t="s">
        <v>25759</v>
      </c>
    </row>
    <row r="3931" spans="1:2">
      <c r="A3931" s="1004">
        <v>3928</v>
      </c>
      <c r="B3931" s="1004" t="s">
        <v>25760</v>
      </c>
    </row>
    <row r="3932" spans="1:2">
      <c r="A3932" s="1004">
        <v>3929</v>
      </c>
      <c r="B3932" s="1004" t="s">
        <v>25761</v>
      </c>
    </row>
    <row r="3933" spans="1:2">
      <c r="A3933" s="1004">
        <v>3930</v>
      </c>
      <c r="B3933" s="1004" t="s">
        <v>25762</v>
      </c>
    </row>
    <row r="3934" spans="1:2">
      <c r="A3934" s="1004">
        <v>3931</v>
      </c>
      <c r="B3934" s="1004" t="s">
        <v>25763</v>
      </c>
    </row>
    <row r="3935" spans="1:2">
      <c r="A3935" s="1004">
        <v>3932</v>
      </c>
      <c r="B3935" s="1004" t="s">
        <v>25764</v>
      </c>
    </row>
    <row r="3936" spans="1:2">
      <c r="A3936" s="1004">
        <v>3933</v>
      </c>
      <c r="B3936" s="1004" t="s">
        <v>25765</v>
      </c>
    </row>
    <row r="3937" spans="1:2">
      <c r="A3937" s="1004">
        <v>3934</v>
      </c>
      <c r="B3937" s="1004" t="s">
        <v>25766</v>
      </c>
    </row>
    <row r="3938" spans="1:2">
      <c r="A3938" s="1004">
        <v>3935</v>
      </c>
      <c r="B3938" s="1004" t="s">
        <v>25767</v>
      </c>
    </row>
    <row r="3939" spans="1:2">
      <c r="A3939" s="1004">
        <v>3936</v>
      </c>
      <c r="B3939" s="1004" t="s">
        <v>25768</v>
      </c>
    </row>
    <row r="3940" spans="1:2">
      <c r="A3940" s="1004">
        <v>3937</v>
      </c>
      <c r="B3940" s="1004" t="s">
        <v>25769</v>
      </c>
    </row>
    <row r="3941" spans="1:2">
      <c r="A3941" s="1004">
        <v>3938</v>
      </c>
      <c r="B3941" s="1004" t="s">
        <v>25770</v>
      </c>
    </row>
    <row r="3942" spans="1:2">
      <c r="A3942" s="1004">
        <v>3939</v>
      </c>
      <c r="B3942" s="1004" t="s">
        <v>25771</v>
      </c>
    </row>
    <row r="3943" spans="1:2">
      <c r="A3943" s="1004">
        <v>3940</v>
      </c>
      <c r="B3943" s="1004" t="s">
        <v>25772</v>
      </c>
    </row>
    <row r="3944" spans="1:2">
      <c r="A3944" s="1004">
        <v>3941</v>
      </c>
      <c r="B3944" s="1004" t="s">
        <v>25773</v>
      </c>
    </row>
    <row r="3945" spans="1:2">
      <c r="A3945" s="1004">
        <v>3942</v>
      </c>
      <c r="B3945" s="1004" t="s">
        <v>25774</v>
      </c>
    </row>
    <row r="3946" spans="1:2">
      <c r="A3946" s="1004">
        <v>3943</v>
      </c>
      <c r="B3946" s="1004" t="s">
        <v>25775</v>
      </c>
    </row>
    <row r="3947" spans="1:2">
      <c r="A3947" s="1004">
        <v>3944</v>
      </c>
      <c r="B3947" s="1004" t="s">
        <v>25776</v>
      </c>
    </row>
    <row r="3948" spans="1:2">
      <c r="A3948" s="1004">
        <v>3945</v>
      </c>
      <c r="B3948" s="1004" t="s">
        <v>25777</v>
      </c>
    </row>
    <row r="3949" spans="1:2">
      <c r="A3949" s="1004">
        <v>3946</v>
      </c>
      <c r="B3949" s="1004" t="s">
        <v>25778</v>
      </c>
    </row>
    <row r="3950" spans="1:2">
      <c r="A3950" s="1004">
        <v>3947</v>
      </c>
      <c r="B3950" s="1004" t="s">
        <v>11065</v>
      </c>
    </row>
    <row r="3951" spans="1:2">
      <c r="A3951" s="1004">
        <v>3948</v>
      </c>
      <c r="B3951" s="1004" t="s">
        <v>25779</v>
      </c>
    </row>
    <row r="3952" spans="1:2">
      <c r="A3952" s="1004">
        <v>3949</v>
      </c>
      <c r="B3952" s="1004" t="s">
        <v>25780</v>
      </c>
    </row>
    <row r="3953" spans="1:2">
      <c r="A3953" s="1004">
        <v>3950</v>
      </c>
      <c r="B3953" s="1004" t="s">
        <v>25781</v>
      </c>
    </row>
    <row r="3954" spans="1:2">
      <c r="A3954" s="1004">
        <v>3951</v>
      </c>
      <c r="B3954" s="1004" t="s">
        <v>25782</v>
      </c>
    </row>
    <row r="3955" spans="1:2">
      <c r="A3955" s="1004">
        <v>3952</v>
      </c>
      <c r="B3955" s="1004" t="s">
        <v>25783</v>
      </c>
    </row>
    <row r="3956" spans="1:2">
      <c r="A3956" s="1004">
        <v>3953</v>
      </c>
      <c r="B3956" s="1004" t="s">
        <v>25784</v>
      </c>
    </row>
    <row r="3957" spans="1:2">
      <c r="A3957" s="1004">
        <v>3954</v>
      </c>
      <c r="B3957" s="1004" t="s">
        <v>25785</v>
      </c>
    </row>
    <row r="3958" spans="1:2">
      <c r="A3958" s="1004">
        <v>3955</v>
      </c>
      <c r="B3958" s="1004" t="s">
        <v>25786</v>
      </c>
    </row>
    <row r="3959" spans="1:2">
      <c r="A3959" s="1004">
        <v>3956</v>
      </c>
      <c r="B3959" s="1004" t="s">
        <v>25787</v>
      </c>
    </row>
    <row r="3960" spans="1:2">
      <c r="A3960" s="1004">
        <v>3957</v>
      </c>
      <c r="B3960" s="1004" t="s">
        <v>25788</v>
      </c>
    </row>
    <row r="3961" spans="1:2">
      <c r="A3961" s="1004">
        <v>3958</v>
      </c>
      <c r="B3961" s="1004" t="s">
        <v>25789</v>
      </c>
    </row>
    <row r="3962" spans="1:2">
      <c r="A3962" s="1004">
        <v>3959</v>
      </c>
      <c r="B3962" s="1004" t="s">
        <v>25790</v>
      </c>
    </row>
    <row r="3963" spans="1:2">
      <c r="A3963" s="1004">
        <v>3960</v>
      </c>
      <c r="B3963" s="1004" t="s">
        <v>25791</v>
      </c>
    </row>
    <row r="3964" spans="1:2">
      <c r="A3964" s="1004">
        <v>3961</v>
      </c>
      <c r="B3964" s="1004" t="s">
        <v>25792</v>
      </c>
    </row>
    <row r="3965" spans="1:2">
      <c r="A3965" s="1004">
        <v>3962</v>
      </c>
      <c r="B3965" s="1004" t="s">
        <v>25793</v>
      </c>
    </row>
    <row r="3966" spans="1:2">
      <c r="A3966" s="1004">
        <v>3963</v>
      </c>
      <c r="B3966" s="1004" t="s">
        <v>25794</v>
      </c>
    </row>
    <row r="3967" spans="1:2">
      <c r="A3967" s="1004">
        <v>3964</v>
      </c>
      <c r="B3967" s="1004" t="s">
        <v>25795</v>
      </c>
    </row>
    <row r="3968" spans="1:2">
      <c r="A3968" s="1004">
        <v>3965</v>
      </c>
      <c r="B3968" s="1004" t="s">
        <v>25796</v>
      </c>
    </row>
    <row r="3969" spans="1:2">
      <c r="A3969" s="1004">
        <v>3966</v>
      </c>
      <c r="B3969" s="1004" t="s">
        <v>25797</v>
      </c>
    </row>
    <row r="3970" spans="1:2">
      <c r="A3970" s="1004">
        <v>3967</v>
      </c>
      <c r="B3970" s="1004" t="s">
        <v>25798</v>
      </c>
    </row>
    <row r="3971" spans="1:2">
      <c r="A3971" s="1004">
        <v>3968</v>
      </c>
      <c r="B3971" s="1004" t="s">
        <v>25799</v>
      </c>
    </row>
    <row r="3972" spans="1:2">
      <c r="A3972" s="1004">
        <v>3969</v>
      </c>
      <c r="B3972" s="1004" t="s">
        <v>25800</v>
      </c>
    </row>
    <row r="3973" spans="1:2">
      <c r="A3973" s="1004">
        <v>3970</v>
      </c>
      <c r="B3973" s="1004" t="s">
        <v>25801</v>
      </c>
    </row>
    <row r="3974" spans="1:2">
      <c r="A3974" s="1004">
        <v>3971</v>
      </c>
      <c r="B3974" s="1004" t="s">
        <v>25802</v>
      </c>
    </row>
    <row r="3975" spans="1:2">
      <c r="A3975" s="1004">
        <v>3972</v>
      </c>
      <c r="B3975" s="1004" t="s">
        <v>25803</v>
      </c>
    </row>
    <row r="3976" spans="1:2">
      <c r="A3976" s="1004">
        <v>3973</v>
      </c>
      <c r="B3976" s="1004" t="s">
        <v>25804</v>
      </c>
    </row>
    <row r="3977" spans="1:2">
      <c r="A3977" s="1004">
        <v>3974</v>
      </c>
      <c r="B3977" s="1004" t="s">
        <v>25805</v>
      </c>
    </row>
    <row r="3978" spans="1:2">
      <c r="A3978" s="1004">
        <v>3975</v>
      </c>
      <c r="B3978" s="1004" t="s">
        <v>25806</v>
      </c>
    </row>
    <row r="3979" spans="1:2">
      <c r="A3979" s="1004">
        <v>3976</v>
      </c>
      <c r="B3979" s="1004" t="s">
        <v>25807</v>
      </c>
    </row>
    <row r="3980" spans="1:2">
      <c r="A3980" s="1004">
        <v>3977</v>
      </c>
      <c r="B3980" s="1004" t="s">
        <v>25808</v>
      </c>
    </row>
    <row r="3981" spans="1:2">
      <c r="A3981" s="1004">
        <v>3978</v>
      </c>
      <c r="B3981" s="1004" t="s">
        <v>25809</v>
      </c>
    </row>
    <row r="3982" spans="1:2">
      <c r="A3982" s="1004">
        <v>3979</v>
      </c>
      <c r="B3982" s="1004" t="s">
        <v>25810</v>
      </c>
    </row>
    <row r="3983" spans="1:2">
      <c r="A3983" s="1004">
        <v>3980</v>
      </c>
      <c r="B3983" s="1004" t="s">
        <v>25811</v>
      </c>
    </row>
    <row r="3984" spans="1:2">
      <c r="A3984" s="1004">
        <v>3981</v>
      </c>
      <c r="B3984" s="1004" t="s">
        <v>25812</v>
      </c>
    </row>
    <row r="3985" spans="1:2">
      <c r="A3985" s="1004">
        <v>3982</v>
      </c>
      <c r="B3985" s="1004" t="s">
        <v>25813</v>
      </c>
    </row>
    <row r="3986" spans="1:2">
      <c r="A3986" s="1004">
        <v>3983</v>
      </c>
      <c r="B3986" s="1004" t="s">
        <v>25814</v>
      </c>
    </row>
    <row r="3987" spans="1:2">
      <c r="A3987" s="1004">
        <v>3984</v>
      </c>
      <c r="B3987" s="1004" t="s">
        <v>25815</v>
      </c>
    </row>
    <row r="3988" spans="1:2">
      <c r="A3988" s="1004">
        <v>3985</v>
      </c>
      <c r="B3988" s="1004" t="s">
        <v>25816</v>
      </c>
    </row>
    <row r="3989" spans="1:2">
      <c r="A3989" s="1004">
        <v>3986</v>
      </c>
      <c r="B3989" s="1004" t="s">
        <v>25817</v>
      </c>
    </row>
    <row r="3990" spans="1:2">
      <c r="A3990" s="1004">
        <v>3987</v>
      </c>
      <c r="B3990" s="1004" t="s">
        <v>25818</v>
      </c>
    </row>
    <row r="3991" spans="1:2">
      <c r="A3991" s="1004">
        <v>3988</v>
      </c>
      <c r="B3991" s="1004" t="s">
        <v>25819</v>
      </c>
    </row>
    <row r="3992" spans="1:2">
      <c r="A3992" s="1004">
        <v>3989</v>
      </c>
      <c r="B3992" s="1004" t="s">
        <v>25820</v>
      </c>
    </row>
    <row r="3993" spans="1:2">
      <c r="A3993" s="1004">
        <v>3990</v>
      </c>
      <c r="B3993" s="1004" t="s">
        <v>25821</v>
      </c>
    </row>
    <row r="3994" spans="1:2">
      <c r="A3994" s="1004">
        <v>3991</v>
      </c>
      <c r="B3994" s="1004" t="s">
        <v>25822</v>
      </c>
    </row>
    <row r="3995" spans="1:2">
      <c r="A3995" s="1004">
        <v>3992</v>
      </c>
      <c r="B3995" s="1004" t="s">
        <v>25823</v>
      </c>
    </row>
    <row r="3996" spans="1:2">
      <c r="A3996" s="1004">
        <v>3993</v>
      </c>
      <c r="B3996" s="1004" t="s">
        <v>25824</v>
      </c>
    </row>
    <row r="3997" spans="1:2">
      <c r="A3997" s="1004">
        <v>3994</v>
      </c>
      <c r="B3997" s="1004" t="s">
        <v>25825</v>
      </c>
    </row>
    <row r="3998" spans="1:2">
      <c r="A3998" s="1004">
        <v>3995</v>
      </c>
      <c r="B3998" s="1004" t="s">
        <v>25826</v>
      </c>
    </row>
    <row r="3999" spans="1:2">
      <c r="A3999" s="1004">
        <v>3996</v>
      </c>
      <c r="B3999" s="1004" t="s">
        <v>25827</v>
      </c>
    </row>
    <row r="4000" spans="1:2">
      <c r="A4000" s="1004">
        <v>3997</v>
      </c>
      <c r="B4000" s="1004" t="s">
        <v>25828</v>
      </c>
    </row>
    <row r="4001" spans="1:2">
      <c r="A4001" s="1004">
        <v>3998</v>
      </c>
      <c r="B4001" s="1004" t="s">
        <v>25829</v>
      </c>
    </row>
    <row r="4002" spans="1:2">
      <c r="A4002" s="1004">
        <v>3999</v>
      </c>
      <c r="B4002" s="1004" t="s">
        <v>25830</v>
      </c>
    </row>
    <row r="4003" spans="1:2">
      <c r="A4003" s="1004">
        <v>4000</v>
      </c>
      <c r="B4003" s="1004" t="s">
        <v>25831</v>
      </c>
    </row>
    <row r="4004" spans="1:2">
      <c r="A4004" s="1004">
        <v>4001</v>
      </c>
      <c r="B4004" s="1004" t="s">
        <v>25832</v>
      </c>
    </row>
    <row r="4005" spans="1:2">
      <c r="A4005" s="1004">
        <v>4002</v>
      </c>
      <c r="B4005" s="1004" t="s">
        <v>25833</v>
      </c>
    </row>
    <row r="4006" spans="1:2">
      <c r="A4006" s="1004">
        <v>4003</v>
      </c>
      <c r="B4006" s="1004" t="s">
        <v>25834</v>
      </c>
    </row>
    <row r="4007" spans="1:2">
      <c r="A4007" s="1004">
        <v>4004</v>
      </c>
      <c r="B4007" s="1004" t="s">
        <v>25835</v>
      </c>
    </row>
    <row r="4008" spans="1:2">
      <c r="A4008" s="1004">
        <v>4005</v>
      </c>
      <c r="B4008" s="1004" t="s">
        <v>25836</v>
      </c>
    </row>
    <row r="4009" spans="1:2">
      <c r="A4009" s="1004">
        <v>4006</v>
      </c>
      <c r="B4009" s="1004" t="s">
        <v>25837</v>
      </c>
    </row>
    <row r="4010" spans="1:2">
      <c r="A4010" s="1004">
        <v>4007</v>
      </c>
      <c r="B4010" s="1004" t="s">
        <v>25838</v>
      </c>
    </row>
    <row r="4011" spans="1:2">
      <c r="A4011" s="1004">
        <v>4008</v>
      </c>
      <c r="B4011" s="1004" t="s">
        <v>25839</v>
      </c>
    </row>
    <row r="4012" spans="1:2">
      <c r="A4012" s="1004">
        <v>4009</v>
      </c>
      <c r="B4012" s="1004" t="s">
        <v>25840</v>
      </c>
    </row>
    <row r="4013" spans="1:2">
      <c r="A4013" s="1004">
        <v>4010</v>
      </c>
      <c r="B4013" s="1004" t="s">
        <v>25841</v>
      </c>
    </row>
    <row r="4014" spans="1:2">
      <c r="A4014" s="1004">
        <v>4011</v>
      </c>
      <c r="B4014" s="1004" t="s">
        <v>25842</v>
      </c>
    </row>
    <row r="4015" spans="1:2">
      <c r="A4015" s="1004">
        <v>4012</v>
      </c>
      <c r="B4015" s="1004" t="s">
        <v>25843</v>
      </c>
    </row>
    <row r="4016" spans="1:2">
      <c r="A4016" s="1004">
        <v>4013</v>
      </c>
      <c r="B4016" s="1004" t="s">
        <v>25844</v>
      </c>
    </row>
    <row r="4017" spans="1:2">
      <c r="A4017" s="1004">
        <v>4014</v>
      </c>
      <c r="B4017" s="1004" t="s">
        <v>25845</v>
      </c>
    </row>
    <row r="4018" spans="1:2">
      <c r="A4018" s="1004">
        <v>4015</v>
      </c>
      <c r="B4018" s="1004" t="s">
        <v>25846</v>
      </c>
    </row>
    <row r="4019" spans="1:2">
      <c r="A4019" s="1004">
        <v>4016</v>
      </c>
      <c r="B4019" s="1004" t="s">
        <v>25847</v>
      </c>
    </row>
    <row r="4020" spans="1:2">
      <c r="A4020" s="1004">
        <v>4017</v>
      </c>
      <c r="B4020" s="1004" t="s">
        <v>25848</v>
      </c>
    </row>
    <row r="4021" spans="1:2">
      <c r="A4021" s="1004">
        <v>4018</v>
      </c>
      <c r="B4021" s="1004" t="s">
        <v>25849</v>
      </c>
    </row>
    <row r="4022" spans="1:2">
      <c r="A4022" s="1004">
        <v>4019</v>
      </c>
      <c r="B4022" s="1004" t="s">
        <v>25850</v>
      </c>
    </row>
    <row r="4023" spans="1:2">
      <c r="A4023" s="1004">
        <v>4020</v>
      </c>
      <c r="B4023" s="1004" t="s">
        <v>25851</v>
      </c>
    </row>
    <row r="4024" spans="1:2">
      <c r="A4024" s="1004">
        <v>4021</v>
      </c>
      <c r="B4024" s="1004" t="s">
        <v>25852</v>
      </c>
    </row>
    <row r="4025" spans="1:2">
      <c r="A4025" s="1004">
        <v>4022</v>
      </c>
      <c r="B4025" s="1004" t="s">
        <v>25853</v>
      </c>
    </row>
    <row r="4026" spans="1:2">
      <c r="A4026" s="1004">
        <v>4023</v>
      </c>
      <c r="B4026" s="1004" t="s">
        <v>25854</v>
      </c>
    </row>
    <row r="4027" spans="1:2">
      <c r="A4027" s="1004">
        <v>4024</v>
      </c>
      <c r="B4027" s="1004" t="s">
        <v>25855</v>
      </c>
    </row>
    <row r="4028" spans="1:2">
      <c r="A4028" s="1004">
        <v>4025</v>
      </c>
      <c r="B4028" s="1004" t="s">
        <v>25856</v>
      </c>
    </row>
    <row r="4029" spans="1:2">
      <c r="A4029" s="1004">
        <v>4026</v>
      </c>
      <c r="B4029" s="1004" t="s">
        <v>25857</v>
      </c>
    </row>
    <row r="4030" spans="1:2">
      <c r="A4030" s="1004">
        <v>4027</v>
      </c>
      <c r="B4030" s="1004" t="s">
        <v>25858</v>
      </c>
    </row>
    <row r="4031" spans="1:2">
      <c r="A4031" s="1004">
        <v>4028</v>
      </c>
      <c r="B4031" s="1004" t="s">
        <v>25859</v>
      </c>
    </row>
    <row r="4032" spans="1:2">
      <c r="A4032" s="1004">
        <v>4029</v>
      </c>
      <c r="B4032" s="1004" t="s">
        <v>25860</v>
      </c>
    </row>
    <row r="4033" spans="1:2">
      <c r="A4033" s="1004">
        <v>4030</v>
      </c>
      <c r="B4033" s="1004" t="s">
        <v>25861</v>
      </c>
    </row>
    <row r="4034" spans="1:2">
      <c r="A4034" s="1004">
        <v>4031</v>
      </c>
      <c r="B4034" s="1004" t="s">
        <v>25862</v>
      </c>
    </row>
    <row r="4035" spans="1:2">
      <c r="A4035" s="1004">
        <v>4032</v>
      </c>
      <c r="B4035" s="1004" t="s">
        <v>25863</v>
      </c>
    </row>
    <row r="4036" spans="1:2">
      <c r="A4036" s="1004">
        <v>4033</v>
      </c>
      <c r="B4036" s="1004" t="s">
        <v>25864</v>
      </c>
    </row>
    <row r="4037" spans="1:2">
      <c r="A4037" s="1004">
        <v>4034</v>
      </c>
      <c r="B4037" s="1004" t="s">
        <v>25865</v>
      </c>
    </row>
    <row r="4038" spans="1:2">
      <c r="A4038" s="1004">
        <v>4035</v>
      </c>
      <c r="B4038" s="1004" t="s">
        <v>25866</v>
      </c>
    </row>
    <row r="4039" spans="1:2">
      <c r="A4039" s="1004">
        <v>4036</v>
      </c>
      <c r="B4039" s="1004" t="s">
        <v>25867</v>
      </c>
    </row>
    <row r="4040" spans="1:2">
      <c r="A4040" s="1004">
        <v>4037</v>
      </c>
      <c r="B4040" s="1004" t="s">
        <v>25868</v>
      </c>
    </row>
    <row r="4041" spans="1:2">
      <c r="A4041" s="1004">
        <v>4038</v>
      </c>
      <c r="B4041" s="1004" t="s">
        <v>25869</v>
      </c>
    </row>
    <row r="4042" spans="1:2">
      <c r="A4042" s="1004">
        <v>4039</v>
      </c>
      <c r="B4042" s="1004" t="s">
        <v>25870</v>
      </c>
    </row>
    <row r="4043" spans="1:2">
      <c r="A4043" s="1004">
        <v>4040</v>
      </c>
      <c r="B4043" s="1004" t="s">
        <v>25871</v>
      </c>
    </row>
    <row r="4044" spans="1:2">
      <c r="A4044" s="1004">
        <v>4041</v>
      </c>
      <c r="B4044" s="1004" t="s">
        <v>25872</v>
      </c>
    </row>
    <row r="4045" spans="1:2">
      <c r="A4045" s="1004">
        <v>4042</v>
      </c>
      <c r="B4045" s="1004" t="s">
        <v>25873</v>
      </c>
    </row>
    <row r="4046" spans="1:2">
      <c r="A4046" s="1004">
        <v>4043</v>
      </c>
      <c r="B4046" s="1004" t="s">
        <v>25874</v>
      </c>
    </row>
    <row r="4047" spans="1:2">
      <c r="A4047" s="1004">
        <v>4044</v>
      </c>
      <c r="B4047" s="1004" t="s">
        <v>25875</v>
      </c>
    </row>
    <row r="4048" spans="1:2">
      <c r="A4048" s="1004">
        <v>4045</v>
      </c>
      <c r="B4048" s="1004" t="s">
        <v>25876</v>
      </c>
    </row>
    <row r="4049" spans="1:2">
      <c r="A4049" s="1004">
        <v>4046</v>
      </c>
      <c r="B4049" s="1004" t="s">
        <v>25877</v>
      </c>
    </row>
    <row r="4050" spans="1:2">
      <c r="A4050" s="1004">
        <v>4047</v>
      </c>
      <c r="B4050" s="1004" t="s">
        <v>25878</v>
      </c>
    </row>
    <row r="4051" spans="1:2">
      <c r="A4051" s="1004">
        <v>4048</v>
      </c>
      <c r="B4051" s="1004" t="s">
        <v>25879</v>
      </c>
    </row>
    <row r="4052" spans="1:2">
      <c r="A4052" s="1004">
        <v>4049</v>
      </c>
      <c r="B4052" s="1004" t="s">
        <v>25880</v>
      </c>
    </row>
    <row r="4053" spans="1:2">
      <c r="A4053" s="1004">
        <v>4050</v>
      </c>
      <c r="B4053" s="1004" t="s">
        <v>25881</v>
      </c>
    </row>
    <row r="4054" spans="1:2">
      <c r="A4054" s="1004">
        <v>4051</v>
      </c>
      <c r="B4054" s="1004" t="s">
        <v>25882</v>
      </c>
    </row>
    <row r="4055" spans="1:2">
      <c r="A4055" s="1004">
        <v>4052</v>
      </c>
      <c r="B4055" s="1004" t="s">
        <v>25883</v>
      </c>
    </row>
    <row r="4056" spans="1:2">
      <c r="A4056" s="1004">
        <v>4053</v>
      </c>
      <c r="B4056" s="1004" t="s">
        <v>25884</v>
      </c>
    </row>
    <row r="4057" spans="1:2">
      <c r="A4057" s="1004">
        <v>4054</v>
      </c>
      <c r="B4057" s="1004" t="s">
        <v>25885</v>
      </c>
    </row>
    <row r="4058" spans="1:2">
      <c r="A4058" s="1004">
        <v>4055</v>
      </c>
      <c r="B4058" s="1004" t="s">
        <v>25886</v>
      </c>
    </row>
    <row r="4059" spans="1:2">
      <c r="A4059" s="1004">
        <v>4056</v>
      </c>
      <c r="B4059" s="1004" t="s">
        <v>25887</v>
      </c>
    </row>
    <row r="4060" spans="1:2">
      <c r="A4060" s="1004">
        <v>4057</v>
      </c>
      <c r="B4060" s="1004" t="s">
        <v>25888</v>
      </c>
    </row>
    <row r="4061" spans="1:2">
      <c r="A4061" s="1004">
        <v>4058</v>
      </c>
      <c r="B4061" s="1004" t="s">
        <v>25889</v>
      </c>
    </row>
    <row r="4062" spans="1:2">
      <c r="A4062" s="1004">
        <v>4059</v>
      </c>
      <c r="B4062" s="1004" t="s">
        <v>25890</v>
      </c>
    </row>
    <row r="4063" spans="1:2">
      <c r="A4063" s="1004">
        <v>4060</v>
      </c>
      <c r="B4063" s="1004" t="s">
        <v>25891</v>
      </c>
    </row>
    <row r="4064" spans="1:2">
      <c r="A4064" s="1004">
        <v>4061</v>
      </c>
      <c r="B4064" s="1004" t="s">
        <v>25892</v>
      </c>
    </row>
    <row r="4065" spans="1:2">
      <c r="A4065" s="1004">
        <v>4062</v>
      </c>
      <c r="B4065" s="1004" t="s">
        <v>25893</v>
      </c>
    </row>
    <row r="4066" spans="1:2">
      <c r="A4066" s="1004">
        <v>4063</v>
      </c>
      <c r="B4066" s="1004" t="s">
        <v>25894</v>
      </c>
    </row>
    <row r="4067" spans="1:2">
      <c r="A4067" s="1004">
        <v>4064</v>
      </c>
      <c r="B4067" s="1004" t="s">
        <v>25895</v>
      </c>
    </row>
    <row r="4068" spans="1:2">
      <c r="A4068" s="1004">
        <v>4065</v>
      </c>
      <c r="B4068" s="1004" t="s">
        <v>25896</v>
      </c>
    </row>
    <row r="4069" spans="1:2">
      <c r="A4069" s="1004">
        <v>4066</v>
      </c>
      <c r="B4069" s="1004" t="s">
        <v>25897</v>
      </c>
    </row>
    <row r="4070" spans="1:2">
      <c r="A4070" s="1004">
        <v>4067</v>
      </c>
      <c r="B4070" s="1004" t="s">
        <v>25898</v>
      </c>
    </row>
    <row r="4071" spans="1:2">
      <c r="A4071" s="1004">
        <v>4068</v>
      </c>
      <c r="B4071" s="1004" t="s">
        <v>25899</v>
      </c>
    </row>
    <row r="4072" spans="1:2">
      <c r="A4072" s="1004">
        <v>4069</v>
      </c>
      <c r="B4072" s="1004" t="s">
        <v>25900</v>
      </c>
    </row>
    <row r="4073" spans="1:2">
      <c r="A4073" s="1004">
        <v>4070</v>
      </c>
      <c r="B4073" s="1004" t="s">
        <v>25901</v>
      </c>
    </row>
    <row r="4074" spans="1:2">
      <c r="A4074" s="1004">
        <v>4071</v>
      </c>
      <c r="B4074" s="1004" t="s">
        <v>25902</v>
      </c>
    </row>
    <row r="4075" spans="1:2">
      <c r="A4075" s="1004">
        <v>4072</v>
      </c>
      <c r="B4075" s="1004" t="s">
        <v>25903</v>
      </c>
    </row>
    <row r="4076" spans="1:2">
      <c r="A4076" s="1004">
        <v>4073</v>
      </c>
      <c r="B4076" s="1004" t="s">
        <v>25904</v>
      </c>
    </row>
    <row r="4077" spans="1:2">
      <c r="A4077" s="1004">
        <v>4074</v>
      </c>
      <c r="B4077" s="1004" t="s">
        <v>25905</v>
      </c>
    </row>
    <row r="4078" spans="1:2">
      <c r="A4078" s="1004">
        <v>4075</v>
      </c>
      <c r="B4078" s="1004" t="s">
        <v>25906</v>
      </c>
    </row>
    <row r="4079" spans="1:2">
      <c r="A4079" s="1004">
        <v>4076</v>
      </c>
      <c r="B4079" s="1004" t="s">
        <v>25907</v>
      </c>
    </row>
    <row r="4080" spans="1:2">
      <c r="A4080" s="1004">
        <v>4077</v>
      </c>
      <c r="B4080" s="1004" t="s">
        <v>25908</v>
      </c>
    </row>
    <row r="4081" spans="1:2">
      <c r="A4081" s="1004">
        <v>4078</v>
      </c>
      <c r="B4081" s="1004" t="s">
        <v>25909</v>
      </c>
    </row>
    <row r="4082" spans="1:2">
      <c r="A4082" s="1004">
        <v>4079</v>
      </c>
      <c r="B4082" s="1004" t="s">
        <v>25910</v>
      </c>
    </row>
    <row r="4083" spans="1:2">
      <c r="A4083" s="1004">
        <v>4080</v>
      </c>
      <c r="B4083" s="1004" t="s">
        <v>25911</v>
      </c>
    </row>
    <row r="4084" spans="1:2">
      <c r="A4084" s="1004">
        <v>4081</v>
      </c>
      <c r="B4084" s="1004" t="s">
        <v>25912</v>
      </c>
    </row>
    <row r="4085" spans="1:2">
      <c r="A4085" s="1004">
        <v>4082</v>
      </c>
      <c r="B4085" s="1004" t="s">
        <v>25913</v>
      </c>
    </row>
    <row r="4086" spans="1:2">
      <c r="A4086" s="1004">
        <v>4083</v>
      </c>
      <c r="B4086" s="1004" t="s">
        <v>25914</v>
      </c>
    </row>
    <row r="4087" spans="1:2">
      <c r="A4087" s="1004">
        <v>4084</v>
      </c>
      <c r="B4087" s="1004" t="s">
        <v>25915</v>
      </c>
    </row>
    <row r="4088" spans="1:2">
      <c r="A4088" s="1004">
        <v>4085</v>
      </c>
      <c r="B4088" s="1004" t="s">
        <v>25916</v>
      </c>
    </row>
    <row r="4089" spans="1:2">
      <c r="A4089" s="1004">
        <v>4086</v>
      </c>
      <c r="B4089" s="1004" t="s">
        <v>25917</v>
      </c>
    </row>
    <row r="4090" spans="1:2">
      <c r="A4090" s="1004">
        <v>4087</v>
      </c>
      <c r="B4090" s="1004" t="s">
        <v>25918</v>
      </c>
    </row>
    <row r="4091" spans="1:2">
      <c r="A4091" s="1004">
        <v>4088</v>
      </c>
      <c r="B4091" s="1004" t="s">
        <v>25919</v>
      </c>
    </row>
    <row r="4092" spans="1:2">
      <c r="A4092" s="1004">
        <v>4089</v>
      </c>
      <c r="B4092" s="1004" t="s">
        <v>25920</v>
      </c>
    </row>
    <row r="4093" spans="1:2">
      <c r="A4093" s="1004">
        <v>4090</v>
      </c>
      <c r="B4093" s="1004" t="s">
        <v>25921</v>
      </c>
    </row>
    <row r="4094" spans="1:2">
      <c r="A4094" s="1004">
        <v>4091</v>
      </c>
      <c r="B4094" s="1004" t="s">
        <v>25922</v>
      </c>
    </row>
    <row r="4095" spans="1:2">
      <c r="A4095" s="1004">
        <v>4092</v>
      </c>
      <c r="B4095" s="1004" t="s">
        <v>25923</v>
      </c>
    </row>
    <row r="4096" spans="1:2">
      <c r="A4096" s="1004">
        <v>4093</v>
      </c>
      <c r="B4096" s="1004" t="s">
        <v>25924</v>
      </c>
    </row>
    <row r="4097" spans="1:2">
      <c r="A4097" s="1004">
        <v>4094</v>
      </c>
      <c r="B4097" s="1004" t="s">
        <v>25925</v>
      </c>
    </row>
    <row r="4098" spans="1:2">
      <c r="A4098" s="1004">
        <v>4095</v>
      </c>
      <c r="B4098" s="1004" t="s">
        <v>25926</v>
      </c>
    </row>
    <row r="4099" spans="1:2">
      <c r="A4099" s="1004">
        <v>4096</v>
      </c>
      <c r="B4099" s="1004" t="s">
        <v>25927</v>
      </c>
    </row>
    <row r="4100" spans="1:2">
      <c r="A4100" s="1004">
        <v>4097</v>
      </c>
      <c r="B4100" s="1004" t="s">
        <v>25928</v>
      </c>
    </row>
    <row r="4101" spans="1:2">
      <c r="A4101" s="1004">
        <v>4098</v>
      </c>
      <c r="B4101" s="1004" t="s">
        <v>25929</v>
      </c>
    </row>
    <row r="4102" spans="1:2">
      <c r="A4102" s="1004">
        <v>4099</v>
      </c>
      <c r="B4102" s="1004" t="s">
        <v>25930</v>
      </c>
    </row>
    <row r="4103" spans="1:2">
      <c r="A4103" s="1004">
        <v>4100</v>
      </c>
      <c r="B4103" s="1004" t="s">
        <v>25931</v>
      </c>
    </row>
    <row r="4104" spans="1:2">
      <c r="A4104" s="1004">
        <v>4101</v>
      </c>
      <c r="B4104" s="1004" t="s">
        <v>25932</v>
      </c>
    </row>
    <row r="4105" spans="1:2">
      <c r="A4105" s="1004">
        <v>4102</v>
      </c>
      <c r="B4105" s="1004" t="s">
        <v>25933</v>
      </c>
    </row>
    <row r="4106" spans="1:2">
      <c r="A4106" s="1004">
        <v>4103</v>
      </c>
      <c r="B4106" s="1004" t="s">
        <v>25934</v>
      </c>
    </row>
    <row r="4107" spans="1:2">
      <c r="A4107" s="1004">
        <v>4104</v>
      </c>
      <c r="B4107" s="1004" t="s">
        <v>25935</v>
      </c>
    </row>
    <row r="4108" spans="1:2">
      <c r="A4108" s="1004">
        <v>4105</v>
      </c>
      <c r="B4108" s="1004" t="s">
        <v>25936</v>
      </c>
    </row>
    <row r="4109" spans="1:2">
      <c r="A4109" s="1004">
        <v>4106</v>
      </c>
      <c r="B4109" s="1004" t="s">
        <v>25937</v>
      </c>
    </row>
    <row r="4110" spans="1:2">
      <c r="A4110" s="1004">
        <v>4107</v>
      </c>
      <c r="B4110" s="1004" t="s">
        <v>25938</v>
      </c>
    </row>
    <row r="4111" spans="1:2">
      <c r="A4111" s="1004">
        <v>4108</v>
      </c>
      <c r="B4111" s="1004" t="s">
        <v>25939</v>
      </c>
    </row>
    <row r="4112" spans="1:2">
      <c r="A4112" s="1004">
        <v>4109</v>
      </c>
      <c r="B4112" s="1004" t="s">
        <v>25940</v>
      </c>
    </row>
    <row r="4113" spans="1:2">
      <c r="A4113" s="1004">
        <v>4110</v>
      </c>
      <c r="B4113" s="1004" t="s">
        <v>25941</v>
      </c>
    </row>
    <row r="4114" spans="1:2">
      <c r="A4114" s="1004">
        <v>4111</v>
      </c>
      <c r="B4114" s="1004" t="s">
        <v>25942</v>
      </c>
    </row>
    <row r="4115" spans="1:2">
      <c r="A4115" s="1004">
        <v>4112</v>
      </c>
      <c r="B4115" s="1004" t="s">
        <v>25943</v>
      </c>
    </row>
    <row r="4116" spans="1:2">
      <c r="A4116" s="1004">
        <v>4113</v>
      </c>
      <c r="B4116" s="1004" t="s">
        <v>25944</v>
      </c>
    </row>
    <row r="4117" spans="1:2">
      <c r="A4117" s="1004">
        <v>4114</v>
      </c>
      <c r="B4117" s="1004" t="s">
        <v>25945</v>
      </c>
    </row>
    <row r="4118" spans="1:2">
      <c r="A4118" s="1004">
        <v>4115</v>
      </c>
      <c r="B4118" s="1004" t="s">
        <v>25946</v>
      </c>
    </row>
    <row r="4119" spans="1:2">
      <c r="A4119" s="1004">
        <v>4116</v>
      </c>
      <c r="B4119" s="1004" t="s">
        <v>25947</v>
      </c>
    </row>
    <row r="4120" spans="1:2">
      <c r="A4120" s="1004">
        <v>4117</v>
      </c>
      <c r="B4120" s="1004" t="s">
        <v>25948</v>
      </c>
    </row>
    <row r="4121" spans="1:2">
      <c r="A4121" s="1004">
        <v>4118</v>
      </c>
      <c r="B4121" s="1004" t="s">
        <v>25949</v>
      </c>
    </row>
    <row r="4122" spans="1:2">
      <c r="A4122" s="1004">
        <v>4119</v>
      </c>
      <c r="B4122" s="1004" t="s">
        <v>25950</v>
      </c>
    </row>
    <row r="4123" spans="1:2">
      <c r="A4123" s="1004">
        <v>4120</v>
      </c>
      <c r="B4123" s="1004" t="s">
        <v>25951</v>
      </c>
    </row>
    <row r="4124" spans="1:2">
      <c r="A4124" s="1004">
        <v>4121</v>
      </c>
      <c r="B4124" s="1004" t="s">
        <v>25952</v>
      </c>
    </row>
    <row r="4125" spans="1:2">
      <c r="A4125" s="1004">
        <v>4122</v>
      </c>
      <c r="B4125" s="1004" t="s">
        <v>25953</v>
      </c>
    </row>
    <row r="4126" spans="1:2">
      <c r="A4126" s="1004">
        <v>4123</v>
      </c>
      <c r="B4126" s="1004" t="s">
        <v>25954</v>
      </c>
    </row>
    <row r="4127" spans="1:2">
      <c r="A4127" s="1004">
        <v>4124</v>
      </c>
      <c r="B4127" s="1004" t="s">
        <v>25955</v>
      </c>
    </row>
    <row r="4128" spans="1:2">
      <c r="A4128" s="1004">
        <v>4125</v>
      </c>
      <c r="B4128" s="1004" t="s">
        <v>25956</v>
      </c>
    </row>
    <row r="4129" spans="1:2">
      <c r="A4129" s="1004">
        <v>4126</v>
      </c>
      <c r="B4129" s="1004" t="s">
        <v>25957</v>
      </c>
    </row>
    <row r="4130" spans="1:2">
      <c r="A4130" s="1004">
        <v>4127</v>
      </c>
      <c r="B4130" s="1004" t="s">
        <v>25958</v>
      </c>
    </row>
    <row r="4131" spans="1:2">
      <c r="A4131" s="1004">
        <v>4128</v>
      </c>
      <c r="B4131" s="1004" t="s">
        <v>25959</v>
      </c>
    </row>
    <row r="4132" spans="1:2">
      <c r="A4132" s="1004">
        <v>4129</v>
      </c>
      <c r="B4132" s="1004" t="s">
        <v>25960</v>
      </c>
    </row>
    <row r="4133" spans="1:2">
      <c r="A4133" s="1004">
        <v>4130</v>
      </c>
      <c r="B4133" s="1004" t="s">
        <v>25961</v>
      </c>
    </row>
    <row r="4134" spans="1:2">
      <c r="A4134" s="1004">
        <v>4131</v>
      </c>
      <c r="B4134" s="1004" t="s">
        <v>25962</v>
      </c>
    </row>
    <row r="4135" spans="1:2">
      <c r="A4135" s="1004">
        <v>4132</v>
      </c>
      <c r="B4135" s="1004" t="s">
        <v>25963</v>
      </c>
    </row>
    <row r="4136" spans="1:2">
      <c r="A4136" s="1004">
        <v>4133</v>
      </c>
      <c r="B4136" s="1004" t="s">
        <v>25964</v>
      </c>
    </row>
    <row r="4137" spans="1:2">
      <c r="A4137" s="1004">
        <v>4134</v>
      </c>
      <c r="B4137" s="1004" t="s">
        <v>25965</v>
      </c>
    </row>
    <row r="4138" spans="1:2">
      <c r="A4138" s="1004">
        <v>4135</v>
      </c>
      <c r="B4138" s="1004" t="s">
        <v>25966</v>
      </c>
    </row>
    <row r="4139" spans="1:2">
      <c r="A4139" s="1004">
        <v>4136</v>
      </c>
      <c r="B4139" s="1004" t="s">
        <v>25967</v>
      </c>
    </row>
    <row r="4140" spans="1:2">
      <c r="A4140" s="1004">
        <v>4137</v>
      </c>
      <c r="B4140" s="1004" t="s">
        <v>25968</v>
      </c>
    </row>
    <row r="4141" spans="1:2">
      <c r="A4141" s="1004">
        <v>4138</v>
      </c>
      <c r="B4141" s="1004" t="s">
        <v>25969</v>
      </c>
    </row>
    <row r="4142" spans="1:2">
      <c r="A4142" s="1004">
        <v>4139</v>
      </c>
      <c r="B4142" s="1004" t="s">
        <v>25970</v>
      </c>
    </row>
    <row r="4143" spans="1:2">
      <c r="A4143" s="1004">
        <v>4140</v>
      </c>
      <c r="B4143" s="1004" t="s">
        <v>25971</v>
      </c>
    </row>
    <row r="4144" spans="1:2">
      <c r="A4144" s="1004">
        <v>4141</v>
      </c>
      <c r="B4144" s="1004" t="s">
        <v>25972</v>
      </c>
    </row>
    <row r="4145" spans="1:2">
      <c r="A4145" s="1004">
        <v>4142</v>
      </c>
      <c r="B4145" s="1004" t="s">
        <v>25973</v>
      </c>
    </row>
    <row r="4146" spans="1:2">
      <c r="A4146" s="1004">
        <v>4143</v>
      </c>
      <c r="B4146" s="1004" t="s">
        <v>25974</v>
      </c>
    </row>
    <row r="4147" spans="1:2">
      <c r="A4147" s="1004">
        <v>4144</v>
      </c>
      <c r="B4147" s="1004" t="s">
        <v>25975</v>
      </c>
    </row>
    <row r="4148" spans="1:2">
      <c r="A4148" s="1004">
        <v>4145</v>
      </c>
      <c r="B4148" s="1004" t="s">
        <v>25976</v>
      </c>
    </row>
    <row r="4149" spans="1:2">
      <c r="A4149" s="1004">
        <v>4146</v>
      </c>
      <c r="B4149" s="1004" t="s">
        <v>25977</v>
      </c>
    </row>
    <row r="4150" spans="1:2">
      <c r="A4150" s="1004">
        <v>4147</v>
      </c>
      <c r="B4150" s="1004" t="s">
        <v>25978</v>
      </c>
    </row>
    <row r="4151" spans="1:2">
      <c r="A4151" s="1004">
        <v>4148</v>
      </c>
      <c r="B4151" s="1004" t="s">
        <v>25979</v>
      </c>
    </row>
    <row r="4152" spans="1:2">
      <c r="A4152" s="1004">
        <v>4149</v>
      </c>
      <c r="B4152" s="1004" t="s">
        <v>25980</v>
      </c>
    </row>
    <row r="4153" spans="1:2">
      <c r="A4153" s="1004">
        <v>4150</v>
      </c>
      <c r="B4153" s="1004" t="s">
        <v>25981</v>
      </c>
    </row>
    <row r="4154" spans="1:2">
      <c r="A4154" s="1004">
        <v>4151</v>
      </c>
      <c r="B4154" s="1004" t="s">
        <v>10779</v>
      </c>
    </row>
    <row r="4155" spans="1:2">
      <c r="A4155" s="1004">
        <v>4152</v>
      </c>
      <c r="B4155" s="1004" t="s">
        <v>25982</v>
      </c>
    </row>
    <row r="4156" spans="1:2">
      <c r="A4156" s="1004">
        <v>4153</v>
      </c>
      <c r="B4156" s="1004" t="s">
        <v>25983</v>
      </c>
    </row>
    <row r="4157" spans="1:2">
      <c r="A4157" s="1004">
        <v>4154</v>
      </c>
      <c r="B4157" s="1004" t="s">
        <v>25984</v>
      </c>
    </row>
    <row r="4158" spans="1:2">
      <c r="A4158" s="1004">
        <v>4155</v>
      </c>
      <c r="B4158" s="1004" t="s">
        <v>25985</v>
      </c>
    </row>
    <row r="4159" spans="1:2">
      <c r="A4159" s="1004">
        <v>4156</v>
      </c>
      <c r="B4159" s="1004" t="s">
        <v>25986</v>
      </c>
    </row>
    <row r="4160" spans="1:2">
      <c r="A4160" s="1004">
        <v>4157</v>
      </c>
      <c r="B4160" s="1004" t="s">
        <v>25987</v>
      </c>
    </row>
    <row r="4161" spans="1:2">
      <c r="A4161" s="1004">
        <v>4158</v>
      </c>
      <c r="B4161" s="1004" t="s">
        <v>25988</v>
      </c>
    </row>
    <row r="4162" spans="1:2">
      <c r="A4162" s="1004">
        <v>4159</v>
      </c>
      <c r="B4162" s="1004" t="s">
        <v>25989</v>
      </c>
    </row>
    <row r="4163" spans="1:2">
      <c r="A4163" s="1004">
        <v>4160</v>
      </c>
      <c r="B4163" s="1004" t="s">
        <v>25990</v>
      </c>
    </row>
    <row r="4164" spans="1:2">
      <c r="A4164" s="1004">
        <v>4161</v>
      </c>
      <c r="B4164" s="1004" t="s">
        <v>25991</v>
      </c>
    </row>
    <row r="4165" spans="1:2">
      <c r="A4165" s="1004">
        <v>4162</v>
      </c>
      <c r="B4165" s="1004" t="s">
        <v>25992</v>
      </c>
    </row>
    <row r="4166" spans="1:2">
      <c r="A4166" s="1004">
        <v>4163</v>
      </c>
      <c r="B4166" s="1004" t="s">
        <v>25993</v>
      </c>
    </row>
    <row r="4167" spans="1:2">
      <c r="A4167" s="1004">
        <v>4164</v>
      </c>
      <c r="B4167" s="1004" t="s">
        <v>25994</v>
      </c>
    </row>
    <row r="4168" spans="1:2">
      <c r="A4168" s="1004">
        <v>4165</v>
      </c>
      <c r="B4168" s="1004" t="s">
        <v>25995</v>
      </c>
    </row>
    <row r="4169" spans="1:2">
      <c r="A4169" s="1004">
        <v>4166</v>
      </c>
      <c r="B4169" s="1004" t="s">
        <v>25996</v>
      </c>
    </row>
    <row r="4170" spans="1:2">
      <c r="A4170" s="1004">
        <v>4167</v>
      </c>
      <c r="B4170" s="1004" t="s">
        <v>25997</v>
      </c>
    </row>
    <row r="4171" spans="1:2">
      <c r="A4171" s="1004">
        <v>4168</v>
      </c>
      <c r="B4171" s="1004" t="s">
        <v>25998</v>
      </c>
    </row>
    <row r="4172" spans="1:2">
      <c r="A4172" s="1004">
        <v>4169</v>
      </c>
      <c r="B4172" s="1004" t="s">
        <v>25999</v>
      </c>
    </row>
    <row r="4173" spans="1:2">
      <c r="A4173" s="1004">
        <v>4170</v>
      </c>
      <c r="B4173" s="1004" t="s">
        <v>26000</v>
      </c>
    </row>
    <row r="4174" spans="1:2">
      <c r="A4174" s="1004">
        <v>4171</v>
      </c>
      <c r="B4174" s="1004" t="s">
        <v>26001</v>
      </c>
    </row>
    <row r="4175" spans="1:2">
      <c r="A4175" s="1004">
        <v>4172</v>
      </c>
      <c r="B4175" s="1004" t="s">
        <v>26002</v>
      </c>
    </row>
    <row r="4176" spans="1:2">
      <c r="A4176" s="1004">
        <v>4173</v>
      </c>
      <c r="B4176" s="1004" t="s">
        <v>26003</v>
      </c>
    </row>
    <row r="4177" spans="1:2">
      <c r="A4177" s="1004">
        <v>4174</v>
      </c>
      <c r="B4177" s="1004" t="s">
        <v>26004</v>
      </c>
    </row>
    <row r="4178" spans="1:2">
      <c r="A4178" s="1004">
        <v>4175</v>
      </c>
      <c r="B4178" s="1004" t="s">
        <v>26005</v>
      </c>
    </row>
    <row r="4179" spans="1:2">
      <c r="A4179" s="1004">
        <v>4176</v>
      </c>
      <c r="B4179" s="1004" t="s">
        <v>26006</v>
      </c>
    </row>
    <row r="4180" spans="1:2">
      <c r="A4180" s="1004">
        <v>4177</v>
      </c>
      <c r="B4180" s="1004" t="s">
        <v>26007</v>
      </c>
    </row>
    <row r="4181" spans="1:2">
      <c r="A4181" s="1004">
        <v>4178</v>
      </c>
      <c r="B4181" s="1004" t="s">
        <v>26008</v>
      </c>
    </row>
    <row r="4182" spans="1:2">
      <c r="A4182" s="1004">
        <v>4179</v>
      </c>
      <c r="B4182" s="1004" t="s">
        <v>26009</v>
      </c>
    </row>
    <row r="4183" spans="1:2">
      <c r="A4183" s="1004">
        <v>4180</v>
      </c>
      <c r="B4183" s="1004" t="s">
        <v>26010</v>
      </c>
    </row>
    <row r="4184" spans="1:2">
      <c r="A4184" s="1004">
        <v>4181</v>
      </c>
      <c r="B4184" s="1004" t="s">
        <v>26011</v>
      </c>
    </row>
    <row r="4185" spans="1:2">
      <c r="A4185" s="1004">
        <v>4182</v>
      </c>
      <c r="B4185" s="1004" t="s">
        <v>26012</v>
      </c>
    </row>
    <row r="4186" spans="1:2">
      <c r="A4186" s="1004">
        <v>4183</v>
      </c>
      <c r="B4186" s="1004" t="s">
        <v>26013</v>
      </c>
    </row>
    <row r="4187" spans="1:2">
      <c r="A4187" s="1004">
        <v>4184</v>
      </c>
      <c r="B4187" s="1004" t="s">
        <v>26014</v>
      </c>
    </row>
    <row r="4188" spans="1:2">
      <c r="A4188" s="1004">
        <v>4185</v>
      </c>
      <c r="B4188" s="1004" t="s">
        <v>26015</v>
      </c>
    </row>
    <row r="4189" spans="1:2">
      <c r="A4189" s="1004">
        <v>4186</v>
      </c>
      <c r="B4189" s="1004" t="s">
        <v>26016</v>
      </c>
    </row>
    <row r="4190" spans="1:2">
      <c r="A4190" s="1004">
        <v>4187</v>
      </c>
      <c r="B4190" s="1004" t="s">
        <v>26017</v>
      </c>
    </row>
    <row r="4191" spans="1:2">
      <c r="A4191" s="1004">
        <v>4188</v>
      </c>
      <c r="B4191" s="1004" t="s">
        <v>26018</v>
      </c>
    </row>
    <row r="4192" spans="1:2">
      <c r="A4192" s="1004">
        <v>4189</v>
      </c>
      <c r="B4192" s="1004" t="s">
        <v>26019</v>
      </c>
    </row>
    <row r="4193" spans="1:2">
      <c r="A4193" s="1004">
        <v>4190</v>
      </c>
      <c r="B4193" s="1004" t="s">
        <v>26020</v>
      </c>
    </row>
    <row r="4194" spans="1:2">
      <c r="A4194" s="1004">
        <v>4191</v>
      </c>
      <c r="B4194" s="1004" t="s">
        <v>26021</v>
      </c>
    </row>
    <row r="4195" spans="1:2">
      <c r="A4195" s="1004">
        <v>4192</v>
      </c>
      <c r="B4195" s="1004" t="s">
        <v>26022</v>
      </c>
    </row>
    <row r="4196" spans="1:2">
      <c r="A4196" s="1004">
        <v>4193</v>
      </c>
      <c r="B4196" s="1004" t="s">
        <v>26023</v>
      </c>
    </row>
    <row r="4197" spans="1:2">
      <c r="A4197" s="1004">
        <v>4194</v>
      </c>
      <c r="B4197" s="1004" t="s">
        <v>26024</v>
      </c>
    </row>
    <row r="4198" spans="1:2">
      <c r="A4198" s="1004">
        <v>4195</v>
      </c>
      <c r="B4198" s="1004" t="s">
        <v>26025</v>
      </c>
    </row>
    <row r="4199" spans="1:2">
      <c r="A4199" s="1004">
        <v>4196</v>
      </c>
      <c r="B4199" s="1004" t="s">
        <v>26026</v>
      </c>
    </row>
    <row r="4200" spans="1:2">
      <c r="A4200" s="1004">
        <v>4197</v>
      </c>
      <c r="B4200" s="1004" t="s">
        <v>26027</v>
      </c>
    </row>
    <row r="4201" spans="1:2">
      <c r="A4201" s="1004">
        <v>4198</v>
      </c>
      <c r="B4201" s="1004" t="s">
        <v>26028</v>
      </c>
    </row>
    <row r="4202" spans="1:2">
      <c r="A4202" s="1004">
        <v>4199</v>
      </c>
      <c r="B4202" s="1004" t="s">
        <v>26029</v>
      </c>
    </row>
    <row r="4203" spans="1:2">
      <c r="A4203" s="1004">
        <v>4200</v>
      </c>
      <c r="B4203" s="1004" t="s">
        <v>26030</v>
      </c>
    </row>
    <row r="4204" spans="1:2">
      <c r="A4204" s="1004">
        <v>4201</v>
      </c>
      <c r="B4204" s="1004" t="s">
        <v>26031</v>
      </c>
    </row>
    <row r="4205" spans="1:2">
      <c r="A4205" s="1004">
        <v>4202</v>
      </c>
      <c r="B4205" s="1004" t="s">
        <v>26032</v>
      </c>
    </row>
    <row r="4206" spans="1:2">
      <c r="A4206" s="1004">
        <v>4203</v>
      </c>
      <c r="B4206" s="1004" t="s">
        <v>26033</v>
      </c>
    </row>
    <row r="4207" spans="1:2">
      <c r="A4207" s="1004">
        <v>4204</v>
      </c>
      <c r="B4207" s="1004" t="s">
        <v>26034</v>
      </c>
    </row>
    <row r="4208" spans="1:2">
      <c r="A4208" s="1004">
        <v>4205</v>
      </c>
      <c r="B4208" s="1004" t="s">
        <v>26035</v>
      </c>
    </row>
    <row r="4209" spans="1:2">
      <c r="A4209" s="1004">
        <v>4206</v>
      </c>
      <c r="B4209" s="1004" t="s">
        <v>26036</v>
      </c>
    </row>
    <row r="4210" spans="1:2">
      <c r="A4210" s="1004">
        <v>4207</v>
      </c>
      <c r="B4210" s="1004" t="s">
        <v>26037</v>
      </c>
    </row>
    <row r="4211" spans="1:2">
      <c r="A4211" s="1004">
        <v>4208</v>
      </c>
      <c r="B4211" s="1004" t="s">
        <v>26038</v>
      </c>
    </row>
    <row r="4212" spans="1:2">
      <c r="A4212" s="1004">
        <v>4209</v>
      </c>
      <c r="B4212" s="1004" t="s">
        <v>26039</v>
      </c>
    </row>
    <row r="4213" spans="1:2">
      <c r="A4213" s="1004">
        <v>4210</v>
      </c>
      <c r="B4213" s="1004" t="s">
        <v>26040</v>
      </c>
    </row>
    <row r="4214" spans="1:2">
      <c r="A4214" s="1004">
        <v>4211</v>
      </c>
      <c r="B4214" s="1004" t="s">
        <v>26041</v>
      </c>
    </row>
    <row r="4215" spans="1:2">
      <c r="A4215" s="1004">
        <v>4212</v>
      </c>
      <c r="B4215" s="1004" t="s">
        <v>26042</v>
      </c>
    </row>
    <row r="4216" spans="1:2">
      <c r="A4216" s="1004">
        <v>4213</v>
      </c>
      <c r="B4216" s="1004" t="s">
        <v>26043</v>
      </c>
    </row>
    <row r="4217" spans="1:2">
      <c r="A4217" s="1004">
        <v>4214</v>
      </c>
      <c r="B4217" s="1004" t="s">
        <v>26044</v>
      </c>
    </row>
    <row r="4218" spans="1:2">
      <c r="A4218" s="1004">
        <v>4215</v>
      </c>
      <c r="B4218" s="1004" t="s">
        <v>26045</v>
      </c>
    </row>
    <row r="4219" spans="1:2">
      <c r="A4219" s="1004">
        <v>4216</v>
      </c>
      <c r="B4219" s="1004" t="s">
        <v>26046</v>
      </c>
    </row>
    <row r="4220" spans="1:2">
      <c r="A4220" s="1004">
        <v>4217</v>
      </c>
      <c r="B4220" s="1004" t="s">
        <v>26047</v>
      </c>
    </row>
    <row r="4221" spans="1:2">
      <c r="A4221" s="1004">
        <v>4218</v>
      </c>
      <c r="B4221" s="1004" t="s">
        <v>26048</v>
      </c>
    </row>
    <row r="4222" spans="1:2">
      <c r="A4222" s="1004">
        <v>4219</v>
      </c>
      <c r="B4222" s="1004" t="s">
        <v>26049</v>
      </c>
    </row>
    <row r="4223" spans="1:2">
      <c r="A4223" s="1004">
        <v>4220</v>
      </c>
      <c r="B4223" s="1004" t="s">
        <v>26050</v>
      </c>
    </row>
    <row r="4224" spans="1:2">
      <c r="A4224" s="1004">
        <v>4221</v>
      </c>
      <c r="B4224" s="1004" t="s">
        <v>26051</v>
      </c>
    </row>
    <row r="4225" spans="1:2">
      <c r="A4225" s="1004">
        <v>4222</v>
      </c>
      <c r="B4225" s="1004" t="s">
        <v>26052</v>
      </c>
    </row>
    <row r="4226" spans="1:2">
      <c r="A4226" s="1004">
        <v>4223</v>
      </c>
      <c r="B4226" s="1004" t="s">
        <v>26053</v>
      </c>
    </row>
    <row r="4227" spans="1:2">
      <c r="A4227" s="1004">
        <v>4224</v>
      </c>
      <c r="B4227" s="1004" t="s">
        <v>26054</v>
      </c>
    </row>
    <row r="4228" spans="1:2">
      <c r="A4228" s="1004">
        <v>4225</v>
      </c>
      <c r="B4228" s="1004" t="s">
        <v>8721</v>
      </c>
    </row>
    <row r="4229" spans="1:2">
      <c r="A4229" s="1004">
        <v>4226</v>
      </c>
      <c r="B4229" s="1004" t="s">
        <v>26055</v>
      </c>
    </row>
    <row r="4230" spans="1:2">
      <c r="A4230" s="1004">
        <v>4227</v>
      </c>
      <c r="B4230" s="1004" t="s">
        <v>26056</v>
      </c>
    </row>
    <row r="4231" spans="1:2">
      <c r="A4231" s="1004">
        <v>4228</v>
      </c>
      <c r="B4231" s="1004" t="s">
        <v>26057</v>
      </c>
    </row>
    <row r="4232" spans="1:2">
      <c r="A4232" s="1004">
        <v>4229</v>
      </c>
      <c r="B4232" s="1004" t="s">
        <v>26058</v>
      </c>
    </row>
    <row r="4233" spans="1:2">
      <c r="A4233" s="1004">
        <v>4230</v>
      </c>
      <c r="B4233" s="1004" t="s">
        <v>26059</v>
      </c>
    </row>
    <row r="4234" spans="1:2">
      <c r="A4234" s="1004">
        <v>4231</v>
      </c>
      <c r="B4234" s="1004" t="s">
        <v>26060</v>
      </c>
    </row>
    <row r="4235" spans="1:2">
      <c r="A4235" s="1004">
        <v>4232</v>
      </c>
      <c r="B4235" s="1004" t="s">
        <v>26061</v>
      </c>
    </row>
    <row r="4236" spans="1:2">
      <c r="A4236" s="1004">
        <v>4233</v>
      </c>
      <c r="B4236" s="1004" t="s">
        <v>26062</v>
      </c>
    </row>
    <row r="4237" spans="1:2">
      <c r="A4237" s="1004">
        <v>4234</v>
      </c>
      <c r="B4237" s="1004" t="s">
        <v>26063</v>
      </c>
    </row>
    <row r="4238" spans="1:2">
      <c r="A4238" s="1004">
        <v>4235</v>
      </c>
      <c r="B4238" s="1004" t="s">
        <v>26064</v>
      </c>
    </row>
    <row r="4239" spans="1:2">
      <c r="A4239" s="1004">
        <v>4236</v>
      </c>
      <c r="B4239" s="1004" t="s">
        <v>26065</v>
      </c>
    </row>
    <row r="4240" spans="1:2">
      <c r="A4240" s="1004">
        <v>4237</v>
      </c>
      <c r="B4240" s="1004" t="s">
        <v>26066</v>
      </c>
    </row>
    <row r="4241" spans="1:2">
      <c r="A4241" s="1004">
        <v>4238</v>
      </c>
      <c r="B4241" s="1004" t="s">
        <v>26067</v>
      </c>
    </row>
    <row r="4242" spans="1:2">
      <c r="A4242" s="1004">
        <v>4239</v>
      </c>
      <c r="B4242" s="1004" t="s">
        <v>26068</v>
      </c>
    </row>
    <row r="4243" spans="1:2">
      <c r="A4243" s="1004">
        <v>4240</v>
      </c>
      <c r="B4243" s="1004" t="s">
        <v>26069</v>
      </c>
    </row>
    <row r="4244" spans="1:2">
      <c r="A4244" s="1004">
        <v>4241</v>
      </c>
      <c r="B4244" s="1004" t="s">
        <v>26070</v>
      </c>
    </row>
    <row r="4245" spans="1:2">
      <c r="A4245" s="1004">
        <v>4242</v>
      </c>
      <c r="B4245" s="1004" t="s">
        <v>26071</v>
      </c>
    </row>
    <row r="4246" spans="1:2">
      <c r="A4246" s="1004">
        <v>4243</v>
      </c>
      <c r="B4246" s="1004" t="s">
        <v>26072</v>
      </c>
    </row>
    <row r="4247" spans="1:2">
      <c r="A4247" s="1004">
        <v>4244</v>
      </c>
      <c r="B4247" s="1004" t="s">
        <v>26073</v>
      </c>
    </row>
    <row r="4248" spans="1:2">
      <c r="A4248" s="1004">
        <v>4245</v>
      </c>
      <c r="B4248" s="1004" t="s">
        <v>26074</v>
      </c>
    </row>
    <row r="4249" spans="1:2">
      <c r="A4249" s="1004">
        <v>4246</v>
      </c>
      <c r="B4249" s="1004" t="s">
        <v>26075</v>
      </c>
    </row>
    <row r="4250" spans="1:2">
      <c r="A4250" s="1004">
        <v>4247</v>
      </c>
      <c r="B4250" s="1004" t="s">
        <v>26076</v>
      </c>
    </row>
    <row r="4251" spans="1:2">
      <c r="A4251" s="1004">
        <v>4248</v>
      </c>
      <c r="B4251" s="1004" t="s">
        <v>26077</v>
      </c>
    </row>
    <row r="4252" spans="1:2">
      <c r="A4252" s="1004">
        <v>4249</v>
      </c>
      <c r="B4252" s="1004" t="s">
        <v>26078</v>
      </c>
    </row>
    <row r="4253" spans="1:2">
      <c r="A4253" s="1004">
        <v>4250</v>
      </c>
      <c r="B4253" s="1004" t="s">
        <v>26079</v>
      </c>
    </row>
    <row r="4254" spans="1:2">
      <c r="A4254" s="1004">
        <v>4251</v>
      </c>
      <c r="B4254" s="1004" t="s">
        <v>26080</v>
      </c>
    </row>
    <row r="4255" spans="1:2">
      <c r="A4255" s="1004">
        <v>4252</v>
      </c>
      <c r="B4255" s="1004" t="s">
        <v>26081</v>
      </c>
    </row>
    <row r="4256" spans="1:2">
      <c r="A4256" s="1004">
        <v>4253</v>
      </c>
      <c r="B4256" s="1004" t="s">
        <v>26082</v>
      </c>
    </row>
    <row r="4257" spans="1:2">
      <c r="A4257" s="1004">
        <v>4254</v>
      </c>
      <c r="B4257" s="1004" t="s">
        <v>26083</v>
      </c>
    </row>
    <row r="4258" spans="1:2">
      <c r="A4258" s="1004">
        <v>4255</v>
      </c>
      <c r="B4258" s="1004" t="s">
        <v>26084</v>
      </c>
    </row>
    <row r="4259" spans="1:2">
      <c r="A4259" s="1004">
        <v>4256</v>
      </c>
      <c r="B4259" s="1004" t="s">
        <v>26085</v>
      </c>
    </row>
    <row r="4260" spans="1:2">
      <c r="A4260" s="1004">
        <v>4257</v>
      </c>
      <c r="B4260" s="1004" t="s">
        <v>26086</v>
      </c>
    </row>
    <row r="4261" spans="1:2">
      <c r="A4261" s="1004">
        <v>4258</v>
      </c>
      <c r="B4261" s="1004" t="s">
        <v>26087</v>
      </c>
    </row>
    <row r="4262" spans="1:2">
      <c r="A4262" s="1004">
        <v>4259</v>
      </c>
      <c r="B4262" s="1004" t="s">
        <v>26088</v>
      </c>
    </row>
    <row r="4263" spans="1:2">
      <c r="A4263" s="1004">
        <v>4260</v>
      </c>
      <c r="B4263" s="1004" t="s">
        <v>26089</v>
      </c>
    </row>
    <row r="4264" spans="1:2">
      <c r="A4264" s="1004">
        <v>4261</v>
      </c>
      <c r="B4264" s="1004" t="s">
        <v>26090</v>
      </c>
    </row>
    <row r="4265" spans="1:2">
      <c r="A4265" s="1004">
        <v>4262</v>
      </c>
      <c r="B4265" s="1004" t="s">
        <v>26091</v>
      </c>
    </row>
    <row r="4266" spans="1:2">
      <c r="A4266" s="1004">
        <v>4263</v>
      </c>
      <c r="B4266" s="1004" t="s">
        <v>26092</v>
      </c>
    </row>
    <row r="4267" spans="1:2">
      <c r="A4267" s="1004">
        <v>4264</v>
      </c>
      <c r="B4267" s="1004" t="s">
        <v>26093</v>
      </c>
    </row>
    <row r="4268" spans="1:2">
      <c r="A4268" s="1004">
        <v>4265</v>
      </c>
      <c r="B4268" s="1004" t="s">
        <v>26094</v>
      </c>
    </row>
    <row r="4269" spans="1:2">
      <c r="A4269" s="1004">
        <v>4266</v>
      </c>
      <c r="B4269" s="1004" t="s">
        <v>26095</v>
      </c>
    </row>
    <row r="4270" spans="1:2">
      <c r="A4270" s="1004">
        <v>4267</v>
      </c>
      <c r="B4270" s="1004" t="s">
        <v>26096</v>
      </c>
    </row>
    <row r="4271" spans="1:2">
      <c r="A4271" s="1004">
        <v>4268</v>
      </c>
      <c r="B4271" s="1004" t="s">
        <v>26097</v>
      </c>
    </row>
    <row r="4272" spans="1:2">
      <c r="A4272" s="1004">
        <v>4269</v>
      </c>
      <c r="B4272" s="1004" t="s">
        <v>26098</v>
      </c>
    </row>
    <row r="4273" spans="1:2">
      <c r="A4273" s="1004">
        <v>4270</v>
      </c>
      <c r="B4273" s="1004" t="s">
        <v>26099</v>
      </c>
    </row>
    <row r="4274" spans="1:2">
      <c r="A4274" s="1004">
        <v>4271</v>
      </c>
      <c r="B4274" s="1004" t="s">
        <v>26100</v>
      </c>
    </row>
    <row r="4275" spans="1:2">
      <c r="A4275" s="1004">
        <v>4272</v>
      </c>
      <c r="B4275" s="1004" t="s">
        <v>397</v>
      </c>
    </row>
    <row r="4276" spans="1:2">
      <c r="A4276" s="1004">
        <v>4273</v>
      </c>
      <c r="B4276" s="1004" t="s">
        <v>26101</v>
      </c>
    </row>
    <row r="4277" spans="1:2">
      <c r="A4277" s="1004">
        <v>4274</v>
      </c>
      <c r="B4277" s="1004" t="s">
        <v>26102</v>
      </c>
    </row>
    <row r="4278" spans="1:2">
      <c r="A4278" s="1004">
        <v>4275</v>
      </c>
      <c r="B4278" s="1004" t="s">
        <v>26103</v>
      </c>
    </row>
    <row r="4279" spans="1:2">
      <c r="A4279" s="1004">
        <v>4276</v>
      </c>
      <c r="B4279" s="1004" t="s">
        <v>26104</v>
      </c>
    </row>
    <row r="4280" spans="1:2">
      <c r="A4280" s="1004">
        <v>4277</v>
      </c>
      <c r="B4280" s="1004" t="s">
        <v>26105</v>
      </c>
    </row>
    <row r="4281" spans="1:2">
      <c r="A4281" s="1004">
        <v>4278</v>
      </c>
      <c r="B4281" s="1004" t="s">
        <v>26106</v>
      </c>
    </row>
    <row r="4282" spans="1:2">
      <c r="A4282" s="1004">
        <v>4279</v>
      </c>
      <c r="B4282" s="1004" t="s">
        <v>26107</v>
      </c>
    </row>
    <row r="4283" spans="1:2">
      <c r="A4283" s="1004">
        <v>4280</v>
      </c>
      <c r="B4283" s="1004" t="s">
        <v>26108</v>
      </c>
    </row>
    <row r="4284" spans="1:2">
      <c r="A4284" s="1004">
        <v>4281</v>
      </c>
      <c r="B4284" s="1004" t="s">
        <v>26109</v>
      </c>
    </row>
    <row r="4285" spans="1:2">
      <c r="A4285" s="1004">
        <v>4282</v>
      </c>
      <c r="B4285" s="1004" t="s">
        <v>26110</v>
      </c>
    </row>
    <row r="4286" spans="1:2">
      <c r="A4286" s="1004">
        <v>4283</v>
      </c>
      <c r="B4286" s="1004" t="s">
        <v>26111</v>
      </c>
    </row>
    <row r="4287" spans="1:2">
      <c r="A4287" s="1004">
        <v>4284</v>
      </c>
      <c r="B4287" s="1004" t="s">
        <v>26112</v>
      </c>
    </row>
    <row r="4288" spans="1:2">
      <c r="A4288" s="1004">
        <v>4285</v>
      </c>
      <c r="B4288" s="1004" t="s">
        <v>26113</v>
      </c>
    </row>
    <row r="4289" spans="1:2">
      <c r="A4289" s="1004">
        <v>4286</v>
      </c>
      <c r="B4289" s="1004" t="s">
        <v>26114</v>
      </c>
    </row>
    <row r="4290" spans="1:2">
      <c r="A4290" s="1004">
        <v>4287</v>
      </c>
      <c r="B4290" s="1004" t="s">
        <v>26115</v>
      </c>
    </row>
    <row r="4291" spans="1:2">
      <c r="A4291" s="1004">
        <v>4288</v>
      </c>
      <c r="B4291" s="1004" t="s">
        <v>26116</v>
      </c>
    </row>
    <row r="4292" spans="1:2">
      <c r="A4292" s="1004">
        <v>4289</v>
      </c>
      <c r="B4292" s="1004" t="s">
        <v>26117</v>
      </c>
    </row>
    <row r="4293" spans="1:2">
      <c r="A4293" s="1004">
        <v>4290</v>
      </c>
      <c r="B4293" s="1004" t="s">
        <v>26118</v>
      </c>
    </row>
    <row r="4294" spans="1:2">
      <c r="A4294" s="1004">
        <v>4291</v>
      </c>
      <c r="B4294" s="1004" t="s">
        <v>26119</v>
      </c>
    </row>
    <row r="4295" spans="1:2">
      <c r="A4295" s="1004">
        <v>4292</v>
      </c>
      <c r="B4295" s="1004" t="s">
        <v>26120</v>
      </c>
    </row>
    <row r="4296" spans="1:2">
      <c r="A4296" s="1004">
        <v>4293</v>
      </c>
      <c r="B4296" s="1004" t="s">
        <v>26121</v>
      </c>
    </row>
    <row r="4297" spans="1:2">
      <c r="A4297" s="1004">
        <v>4294</v>
      </c>
      <c r="B4297" s="1004" t="s">
        <v>26122</v>
      </c>
    </row>
    <row r="4298" spans="1:2">
      <c r="A4298" s="1004">
        <v>4295</v>
      </c>
      <c r="B4298" s="1004" t="s">
        <v>26123</v>
      </c>
    </row>
    <row r="4299" spans="1:2">
      <c r="A4299" s="1004">
        <v>4296</v>
      </c>
      <c r="B4299" s="1004" t="s">
        <v>26124</v>
      </c>
    </row>
    <row r="4300" spans="1:2">
      <c r="A4300" s="1004">
        <v>4297</v>
      </c>
      <c r="B4300" s="1004" t="s">
        <v>26125</v>
      </c>
    </row>
    <row r="4301" spans="1:2">
      <c r="A4301" s="1004">
        <v>4298</v>
      </c>
      <c r="B4301" s="1004" t="s">
        <v>26126</v>
      </c>
    </row>
    <row r="4302" spans="1:2">
      <c r="A4302" s="1004">
        <v>4299</v>
      </c>
      <c r="B4302" s="1004" t="s">
        <v>26127</v>
      </c>
    </row>
    <row r="4303" spans="1:2">
      <c r="A4303" s="1004">
        <v>4300</v>
      </c>
      <c r="B4303" s="1004" t="s">
        <v>26128</v>
      </c>
    </row>
    <row r="4304" spans="1:2">
      <c r="A4304" s="1004">
        <v>4301</v>
      </c>
      <c r="B4304" s="1004" t="s">
        <v>26129</v>
      </c>
    </row>
    <row r="4305" spans="1:2">
      <c r="A4305" s="1004">
        <v>4302</v>
      </c>
      <c r="B4305" s="1004" t="s">
        <v>26130</v>
      </c>
    </row>
    <row r="4306" spans="1:2">
      <c r="A4306" s="1004">
        <v>4303</v>
      </c>
      <c r="B4306" s="1004" t="s">
        <v>26131</v>
      </c>
    </row>
    <row r="4307" spans="1:2">
      <c r="A4307" s="1004">
        <v>4304</v>
      </c>
      <c r="B4307" s="1004" t="s">
        <v>26132</v>
      </c>
    </row>
    <row r="4308" spans="1:2">
      <c r="A4308" s="1004">
        <v>4305</v>
      </c>
      <c r="B4308" s="1004" t="s">
        <v>26133</v>
      </c>
    </row>
    <row r="4309" spans="1:2">
      <c r="A4309" s="1004">
        <v>4306</v>
      </c>
      <c r="B4309" s="1004" t="s">
        <v>26134</v>
      </c>
    </row>
    <row r="4310" spans="1:2">
      <c r="A4310" s="1004">
        <v>4307</v>
      </c>
      <c r="B4310" s="1004" t="s">
        <v>26135</v>
      </c>
    </row>
    <row r="4311" spans="1:2">
      <c r="A4311" s="1004">
        <v>4308</v>
      </c>
      <c r="B4311" s="1004" t="s">
        <v>26136</v>
      </c>
    </row>
    <row r="4312" spans="1:2">
      <c r="A4312" s="1004">
        <v>4309</v>
      </c>
      <c r="B4312" s="1004" t="s">
        <v>26137</v>
      </c>
    </row>
    <row r="4313" spans="1:2">
      <c r="A4313" s="1004">
        <v>4310</v>
      </c>
      <c r="B4313" s="1004" t="s">
        <v>26138</v>
      </c>
    </row>
    <row r="4314" spans="1:2">
      <c r="A4314" s="1004">
        <v>4311</v>
      </c>
      <c r="B4314" s="1004" t="s">
        <v>26139</v>
      </c>
    </row>
    <row r="4315" spans="1:2">
      <c r="A4315" s="1004">
        <v>4312</v>
      </c>
      <c r="B4315" s="1004" t="s">
        <v>26140</v>
      </c>
    </row>
    <row r="4316" spans="1:2">
      <c r="A4316" s="1004">
        <v>4313</v>
      </c>
      <c r="B4316" s="1004" t="s">
        <v>26141</v>
      </c>
    </row>
    <row r="4317" spans="1:2">
      <c r="A4317" s="1004">
        <v>4314</v>
      </c>
      <c r="B4317" s="1004" t="s">
        <v>26142</v>
      </c>
    </row>
    <row r="4318" spans="1:2">
      <c r="A4318" s="1004">
        <v>4315</v>
      </c>
      <c r="B4318" s="1004" t="s">
        <v>26143</v>
      </c>
    </row>
    <row r="4319" spans="1:2">
      <c r="A4319" s="1004">
        <v>4316</v>
      </c>
      <c r="B4319" s="1004" t="s">
        <v>26144</v>
      </c>
    </row>
    <row r="4320" spans="1:2">
      <c r="A4320" s="1004">
        <v>4317</v>
      </c>
      <c r="B4320" s="1004" t="s">
        <v>26145</v>
      </c>
    </row>
    <row r="4321" spans="1:2">
      <c r="A4321" s="1004">
        <v>4318</v>
      </c>
      <c r="B4321" s="1004" t="s">
        <v>26146</v>
      </c>
    </row>
    <row r="4322" spans="1:2">
      <c r="A4322" s="1004">
        <v>4319</v>
      </c>
      <c r="B4322" s="1004" t="s">
        <v>26147</v>
      </c>
    </row>
    <row r="4323" spans="1:2">
      <c r="A4323" s="1004">
        <v>4320</v>
      </c>
      <c r="B4323" s="1004" t="s">
        <v>26148</v>
      </c>
    </row>
    <row r="4324" spans="1:2">
      <c r="A4324" s="1004">
        <v>4321</v>
      </c>
      <c r="B4324" s="1004" t="s">
        <v>26149</v>
      </c>
    </row>
    <row r="4325" spans="1:2">
      <c r="A4325" s="1004">
        <v>4322</v>
      </c>
      <c r="B4325" s="1004" t="s">
        <v>26150</v>
      </c>
    </row>
    <row r="4326" spans="1:2">
      <c r="A4326" s="1004">
        <v>4323</v>
      </c>
      <c r="B4326" s="1004" t="s">
        <v>26151</v>
      </c>
    </row>
    <row r="4327" spans="1:2">
      <c r="A4327" s="1004">
        <v>4324</v>
      </c>
      <c r="B4327" s="1004" t="s">
        <v>26152</v>
      </c>
    </row>
    <row r="4328" spans="1:2">
      <c r="A4328" s="1004">
        <v>4325</v>
      </c>
      <c r="B4328" s="1004" t="s">
        <v>26153</v>
      </c>
    </row>
    <row r="4329" spans="1:2">
      <c r="A4329" s="1004">
        <v>4326</v>
      </c>
      <c r="B4329" s="1004" t="s">
        <v>26154</v>
      </c>
    </row>
    <row r="4330" spans="1:2">
      <c r="A4330" s="1004">
        <v>4327</v>
      </c>
      <c r="B4330" s="1004" t="s">
        <v>26155</v>
      </c>
    </row>
    <row r="4331" spans="1:2">
      <c r="A4331" s="1004">
        <v>4328</v>
      </c>
      <c r="B4331" s="1004" t="s">
        <v>26156</v>
      </c>
    </row>
    <row r="4332" spans="1:2">
      <c r="A4332" s="1004">
        <v>4329</v>
      </c>
      <c r="B4332" s="1004" t="s">
        <v>26157</v>
      </c>
    </row>
    <row r="4333" spans="1:2">
      <c r="A4333" s="1004">
        <v>4330</v>
      </c>
      <c r="B4333" s="1004" t="s">
        <v>26158</v>
      </c>
    </row>
    <row r="4334" spans="1:2">
      <c r="A4334" s="1004">
        <v>4331</v>
      </c>
      <c r="B4334" s="1004" t="s">
        <v>26159</v>
      </c>
    </row>
    <row r="4335" spans="1:2">
      <c r="A4335" s="1004">
        <v>4332</v>
      </c>
      <c r="B4335" s="1004" t="s">
        <v>26160</v>
      </c>
    </row>
    <row r="4336" spans="1:2">
      <c r="A4336" s="1004">
        <v>4333</v>
      </c>
      <c r="B4336" s="1004" t="s">
        <v>26161</v>
      </c>
    </row>
    <row r="4337" spans="1:2">
      <c r="A4337" s="1004">
        <v>4334</v>
      </c>
      <c r="B4337" s="1004" t="s">
        <v>26162</v>
      </c>
    </row>
    <row r="4338" spans="1:2">
      <c r="A4338" s="1004">
        <v>4335</v>
      </c>
      <c r="B4338" s="1004" t="s">
        <v>26163</v>
      </c>
    </row>
    <row r="4339" spans="1:2">
      <c r="A4339" s="1004">
        <v>4336</v>
      </c>
      <c r="B4339" s="1004" t="s">
        <v>26164</v>
      </c>
    </row>
    <row r="4340" spans="1:2">
      <c r="A4340" s="1004">
        <v>4337</v>
      </c>
      <c r="B4340" s="1004" t="s">
        <v>26165</v>
      </c>
    </row>
    <row r="4341" spans="1:2">
      <c r="A4341" s="1004">
        <v>4338</v>
      </c>
      <c r="B4341" s="1004" t="s">
        <v>26166</v>
      </c>
    </row>
    <row r="4342" spans="1:2">
      <c r="A4342" s="1004">
        <v>4339</v>
      </c>
      <c r="B4342" s="1004" t="s">
        <v>26167</v>
      </c>
    </row>
    <row r="4343" spans="1:2">
      <c r="A4343" s="1004">
        <v>4340</v>
      </c>
      <c r="B4343" s="1004" t="s">
        <v>26168</v>
      </c>
    </row>
    <row r="4344" spans="1:2">
      <c r="A4344" s="1004">
        <v>4341</v>
      </c>
      <c r="B4344" s="1004" t="s">
        <v>26169</v>
      </c>
    </row>
    <row r="4345" spans="1:2">
      <c r="A4345" s="1004">
        <v>4342</v>
      </c>
      <c r="B4345" s="1004" t="s">
        <v>26170</v>
      </c>
    </row>
    <row r="4346" spans="1:2">
      <c r="A4346" s="1004">
        <v>4343</v>
      </c>
      <c r="B4346" s="1004" t="s">
        <v>26171</v>
      </c>
    </row>
    <row r="4347" spans="1:2">
      <c r="A4347" s="1004">
        <v>4344</v>
      </c>
      <c r="B4347" s="1004" t="s">
        <v>26172</v>
      </c>
    </row>
    <row r="4348" spans="1:2">
      <c r="A4348" s="1004">
        <v>4345</v>
      </c>
      <c r="B4348" s="1004" t="s">
        <v>26173</v>
      </c>
    </row>
    <row r="4349" spans="1:2">
      <c r="A4349" s="1004">
        <v>4346</v>
      </c>
      <c r="B4349" s="1004" t="s">
        <v>26174</v>
      </c>
    </row>
    <row r="4350" spans="1:2">
      <c r="A4350" s="1004">
        <v>4347</v>
      </c>
      <c r="B4350" s="1004" t="s">
        <v>26175</v>
      </c>
    </row>
    <row r="4351" spans="1:2">
      <c r="A4351" s="1004">
        <v>4348</v>
      </c>
      <c r="B4351" s="1004" t="s">
        <v>26176</v>
      </c>
    </row>
    <row r="4352" spans="1:2">
      <c r="A4352" s="1004">
        <v>4349</v>
      </c>
      <c r="B4352" s="1004" t="s">
        <v>26177</v>
      </c>
    </row>
    <row r="4353" spans="1:2">
      <c r="A4353" s="1004">
        <v>4350</v>
      </c>
      <c r="B4353" s="1004" t="s">
        <v>26178</v>
      </c>
    </row>
    <row r="4354" spans="1:2">
      <c r="A4354" s="1004">
        <v>4351</v>
      </c>
      <c r="B4354" s="1004" t="s">
        <v>26179</v>
      </c>
    </row>
    <row r="4355" spans="1:2">
      <c r="A4355" s="1004">
        <v>4352</v>
      </c>
      <c r="B4355" s="1004" t="s">
        <v>26180</v>
      </c>
    </row>
    <row r="4356" spans="1:2">
      <c r="A4356" s="1004">
        <v>4353</v>
      </c>
      <c r="B4356" s="1004" t="s">
        <v>26181</v>
      </c>
    </row>
    <row r="4357" spans="1:2">
      <c r="A4357" s="1004">
        <v>4354</v>
      </c>
      <c r="B4357" s="1004" t="s">
        <v>26182</v>
      </c>
    </row>
    <row r="4358" spans="1:2">
      <c r="A4358" s="1004">
        <v>4355</v>
      </c>
      <c r="B4358" s="1004" t="s">
        <v>26183</v>
      </c>
    </row>
    <row r="4359" spans="1:2">
      <c r="A4359" s="1004">
        <v>4356</v>
      </c>
      <c r="B4359" s="1004" t="s">
        <v>26184</v>
      </c>
    </row>
    <row r="4360" spans="1:2">
      <c r="A4360" s="1004">
        <v>4357</v>
      </c>
      <c r="B4360" s="1004" t="s">
        <v>26185</v>
      </c>
    </row>
    <row r="4361" spans="1:2">
      <c r="A4361" s="1004">
        <v>4358</v>
      </c>
      <c r="B4361" s="1004" t="s">
        <v>26186</v>
      </c>
    </row>
    <row r="4362" spans="1:2">
      <c r="A4362" s="1004">
        <v>4359</v>
      </c>
      <c r="B4362" s="1004" t="s">
        <v>26187</v>
      </c>
    </row>
    <row r="4363" spans="1:2">
      <c r="A4363" s="1004">
        <v>4360</v>
      </c>
      <c r="B4363" s="1004" t="s">
        <v>26188</v>
      </c>
    </row>
    <row r="4364" spans="1:2">
      <c r="A4364" s="1004">
        <v>4361</v>
      </c>
      <c r="B4364" s="1004" t="s">
        <v>26189</v>
      </c>
    </row>
    <row r="4365" spans="1:2">
      <c r="A4365" s="1004">
        <v>4362</v>
      </c>
      <c r="B4365" s="1004" t="s">
        <v>26190</v>
      </c>
    </row>
    <row r="4366" spans="1:2">
      <c r="A4366" s="1004">
        <v>4363</v>
      </c>
      <c r="B4366" s="1004" t="s">
        <v>26191</v>
      </c>
    </row>
    <row r="4367" spans="1:2">
      <c r="A4367" s="1004">
        <v>4364</v>
      </c>
      <c r="B4367" s="1004" t="s">
        <v>26192</v>
      </c>
    </row>
    <row r="4368" spans="1:2">
      <c r="A4368" s="1004">
        <v>4365</v>
      </c>
      <c r="B4368" s="1004" t="s">
        <v>26193</v>
      </c>
    </row>
    <row r="4369" spans="1:2">
      <c r="A4369" s="1004">
        <v>4366</v>
      </c>
      <c r="B4369" s="1004" t="s">
        <v>26194</v>
      </c>
    </row>
    <row r="4370" spans="1:2">
      <c r="A4370" s="1004">
        <v>4367</v>
      </c>
      <c r="B4370" s="1004" t="s">
        <v>26195</v>
      </c>
    </row>
    <row r="4371" spans="1:2">
      <c r="A4371" s="1004">
        <v>4368</v>
      </c>
      <c r="B4371" s="1004" t="s">
        <v>26196</v>
      </c>
    </row>
    <row r="4372" spans="1:2">
      <c r="A4372" s="1004">
        <v>4369</v>
      </c>
      <c r="B4372" s="1004" t="s">
        <v>26197</v>
      </c>
    </row>
    <row r="4373" spans="1:2">
      <c r="A4373" s="1004">
        <v>4370</v>
      </c>
      <c r="B4373" s="1004" t="s">
        <v>26198</v>
      </c>
    </row>
    <row r="4374" spans="1:2">
      <c r="A4374" s="1004">
        <v>4371</v>
      </c>
      <c r="B4374" s="1004" t="s">
        <v>26199</v>
      </c>
    </row>
    <row r="4375" spans="1:2">
      <c r="A4375" s="1004">
        <v>4372</v>
      </c>
      <c r="B4375" s="1004" t="s">
        <v>26200</v>
      </c>
    </row>
    <row r="4376" spans="1:2">
      <c r="A4376" s="1004">
        <v>4373</v>
      </c>
      <c r="B4376" s="1004" t="s">
        <v>26201</v>
      </c>
    </row>
    <row r="4377" spans="1:2">
      <c r="A4377" s="1004">
        <v>4374</v>
      </c>
      <c r="B4377" s="1004" t="s">
        <v>26202</v>
      </c>
    </row>
    <row r="4378" spans="1:2">
      <c r="A4378" s="1004">
        <v>4375</v>
      </c>
      <c r="B4378" s="1004" t="s">
        <v>8013</v>
      </c>
    </row>
    <row r="4379" spans="1:2">
      <c r="A4379" s="1004">
        <v>4376</v>
      </c>
      <c r="B4379" s="1004" t="s">
        <v>26203</v>
      </c>
    </row>
    <row r="4380" spans="1:2">
      <c r="A4380" s="1004">
        <v>4377</v>
      </c>
      <c r="B4380" s="1004" t="s">
        <v>26204</v>
      </c>
    </row>
    <row r="4381" spans="1:2">
      <c r="A4381" s="1004">
        <v>4378</v>
      </c>
      <c r="B4381" s="1004" t="s">
        <v>26205</v>
      </c>
    </row>
    <row r="4382" spans="1:2">
      <c r="A4382" s="1004">
        <v>4379</v>
      </c>
      <c r="B4382" s="1004" t="s">
        <v>26206</v>
      </c>
    </row>
    <row r="4383" spans="1:2">
      <c r="A4383" s="1004">
        <v>4380</v>
      </c>
      <c r="B4383" s="1004" t="s">
        <v>26207</v>
      </c>
    </row>
    <row r="4384" spans="1:2">
      <c r="A4384" s="1004">
        <v>4381</v>
      </c>
      <c r="B4384" s="1004" t="s">
        <v>26208</v>
      </c>
    </row>
    <row r="4385" spans="1:2">
      <c r="A4385" s="1004">
        <v>4382</v>
      </c>
      <c r="B4385" s="1004" t="s">
        <v>26209</v>
      </c>
    </row>
    <row r="4386" spans="1:2">
      <c r="A4386" s="1004">
        <v>4383</v>
      </c>
      <c r="B4386" s="1004" t="s">
        <v>26210</v>
      </c>
    </row>
    <row r="4387" spans="1:2">
      <c r="A4387" s="1004">
        <v>4384</v>
      </c>
      <c r="B4387" s="1004" t="s">
        <v>26211</v>
      </c>
    </row>
    <row r="4388" spans="1:2">
      <c r="A4388" s="1004">
        <v>4385</v>
      </c>
      <c r="B4388" s="1004" t="s">
        <v>26212</v>
      </c>
    </row>
    <row r="4389" spans="1:2">
      <c r="A4389" s="1004">
        <v>4386</v>
      </c>
      <c r="B4389" s="1004" t="s">
        <v>26213</v>
      </c>
    </row>
    <row r="4390" spans="1:2">
      <c r="A4390" s="1004">
        <v>4387</v>
      </c>
      <c r="B4390" s="1004" t="s">
        <v>26214</v>
      </c>
    </row>
    <row r="4391" spans="1:2">
      <c r="A4391" s="1004">
        <v>4388</v>
      </c>
      <c r="B4391" s="1004" t="s">
        <v>26215</v>
      </c>
    </row>
    <row r="4392" spans="1:2">
      <c r="A4392" s="1004">
        <v>4389</v>
      </c>
      <c r="B4392" s="1004" t="s">
        <v>26216</v>
      </c>
    </row>
    <row r="4393" spans="1:2">
      <c r="A4393" s="1004">
        <v>4390</v>
      </c>
      <c r="B4393" s="1004" t="s">
        <v>26217</v>
      </c>
    </row>
    <row r="4394" spans="1:2">
      <c r="A4394" s="1004">
        <v>4391</v>
      </c>
      <c r="B4394" s="1004" t="s">
        <v>26218</v>
      </c>
    </row>
    <row r="4395" spans="1:2">
      <c r="A4395" s="1004">
        <v>4392</v>
      </c>
      <c r="B4395" s="1004" t="s">
        <v>26219</v>
      </c>
    </row>
    <row r="4396" spans="1:2">
      <c r="A4396" s="1004">
        <v>4393</v>
      </c>
      <c r="B4396" s="1004" t="s">
        <v>26220</v>
      </c>
    </row>
    <row r="4397" spans="1:2">
      <c r="A4397" s="1004">
        <v>4394</v>
      </c>
      <c r="B4397" s="1004" t="s">
        <v>26221</v>
      </c>
    </row>
    <row r="4398" spans="1:2">
      <c r="A4398" s="1004">
        <v>4395</v>
      </c>
      <c r="B4398" s="1004" t="s">
        <v>26222</v>
      </c>
    </row>
    <row r="4399" spans="1:2">
      <c r="A4399" s="1004">
        <v>4396</v>
      </c>
      <c r="B4399" s="1004" t="s">
        <v>26223</v>
      </c>
    </row>
    <row r="4400" spans="1:2">
      <c r="A4400" s="1004">
        <v>4397</v>
      </c>
      <c r="B4400" s="1004" t="s">
        <v>26224</v>
      </c>
    </row>
    <row r="4401" spans="1:2">
      <c r="A4401" s="1004">
        <v>4398</v>
      </c>
      <c r="B4401" s="1004" t="s">
        <v>26225</v>
      </c>
    </row>
    <row r="4402" spans="1:2">
      <c r="A4402" s="1004">
        <v>4399</v>
      </c>
      <c r="B4402" s="1004" t="s">
        <v>26226</v>
      </c>
    </row>
    <row r="4403" spans="1:2">
      <c r="A4403" s="1004">
        <v>4400</v>
      </c>
      <c r="B4403" s="1004" t="s">
        <v>26227</v>
      </c>
    </row>
    <row r="4404" spans="1:2">
      <c r="A4404" s="1004">
        <v>4401</v>
      </c>
      <c r="B4404" s="1004" t="s">
        <v>26228</v>
      </c>
    </row>
    <row r="4405" spans="1:2">
      <c r="A4405" s="1004">
        <v>4402</v>
      </c>
      <c r="B4405" s="1004" t="s">
        <v>26229</v>
      </c>
    </row>
    <row r="4406" spans="1:2">
      <c r="A4406" s="1004">
        <v>4403</v>
      </c>
      <c r="B4406" s="1004" t="s">
        <v>26230</v>
      </c>
    </row>
    <row r="4407" spans="1:2">
      <c r="A4407" s="1004">
        <v>4404</v>
      </c>
      <c r="B4407" s="1004" t="s">
        <v>26231</v>
      </c>
    </row>
    <row r="4408" spans="1:2">
      <c r="A4408" s="1004">
        <v>4405</v>
      </c>
      <c r="B4408" s="1004" t="s">
        <v>26232</v>
      </c>
    </row>
    <row r="4409" spans="1:2">
      <c r="A4409" s="1004">
        <v>4406</v>
      </c>
      <c r="B4409" s="1004" t="s">
        <v>26233</v>
      </c>
    </row>
    <row r="4410" spans="1:2">
      <c r="A4410" s="1004">
        <v>4407</v>
      </c>
      <c r="B4410" s="1004" t="s">
        <v>26234</v>
      </c>
    </row>
    <row r="4411" spans="1:2">
      <c r="A4411" s="1004">
        <v>4408</v>
      </c>
      <c r="B4411" s="1004" t="s">
        <v>26235</v>
      </c>
    </row>
    <row r="4412" spans="1:2">
      <c r="A4412" s="1004">
        <v>4409</v>
      </c>
      <c r="B4412" s="1004" t="s">
        <v>26236</v>
      </c>
    </row>
    <row r="4413" spans="1:2">
      <c r="A4413" s="1004">
        <v>4410</v>
      </c>
      <c r="B4413" s="1004" t="s">
        <v>26237</v>
      </c>
    </row>
    <row r="4414" spans="1:2">
      <c r="A4414" s="1004">
        <v>4411</v>
      </c>
      <c r="B4414" s="1004" t="s">
        <v>26238</v>
      </c>
    </row>
    <row r="4415" spans="1:2">
      <c r="A4415" s="1004">
        <v>4412</v>
      </c>
      <c r="B4415" s="1004" t="s">
        <v>26239</v>
      </c>
    </row>
    <row r="4416" spans="1:2">
      <c r="A4416" s="1004">
        <v>4413</v>
      </c>
      <c r="B4416" s="1004" t="s">
        <v>26240</v>
      </c>
    </row>
    <row r="4417" spans="1:2">
      <c r="A4417" s="1004">
        <v>4414</v>
      </c>
      <c r="B4417" s="1004" t="s">
        <v>26241</v>
      </c>
    </row>
    <row r="4418" spans="1:2">
      <c r="A4418" s="1004">
        <v>4415</v>
      </c>
      <c r="B4418" s="1004" t="s">
        <v>26242</v>
      </c>
    </row>
    <row r="4419" spans="1:2">
      <c r="A4419" s="1004">
        <v>4416</v>
      </c>
      <c r="B4419" s="1004" t="s">
        <v>26243</v>
      </c>
    </row>
    <row r="4420" spans="1:2">
      <c r="A4420" s="1004">
        <v>4417</v>
      </c>
      <c r="B4420" s="1004" t="s">
        <v>26244</v>
      </c>
    </row>
    <row r="4421" spans="1:2">
      <c r="A4421" s="1004">
        <v>4418</v>
      </c>
      <c r="B4421" s="1004" t="s">
        <v>26245</v>
      </c>
    </row>
    <row r="4422" spans="1:2">
      <c r="A4422" s="1004">
        <v>4419</v>
      </c>
      <c r="B4422" s="1004" t="s">
        <v>26246</v>
      </c>
    </row>
    <row r="4423" spans="1:2">
      <c r="A4423" s="1004">
        <v>4420</v>
      </c>
      <c r="B4423" s="1004" t="s">
        <v>26247</v>
      </c>
    </row>
    <row r="4424" spans="1:2">
      <c r="A4424" s="1004">
        <v>4421</v>
      </c>
      <c r="B4424" s="1004" t="s">
        <v>26248</v>
      </c>
    </row>
    <row r="4425" spans="1:2">
      <c r="A4425" s="1004">
        <v>4422</v>
      </c>
      <c r="B4425" s="1004" t="s">
        <v>26249</v>
      </c>
    </row>
    <row r="4426" spans="1:2">
      <c r="A4426" s="1004">
        <v>4423</v>
      </c>
      <c r="B4426" s="1004" t="s">
        <v>26250</v>
      </c>
    </row>
    <row r="4427" spans="1:2">
      <c r="A4427" s="1004">
        <v>4424</v>
      </c>
      <c r="B4427" s="1004" t="s">
        <v>26251</v>
      </c>
    </row>
    <row r="4428" spans="1:2">
      <c r="A4428" s="1004">
        <v>4425</v>
      </c>
      <c r="B4428" s="1004" t="s">
        <v>26252</v>
      </c>
    </row>
    <row r="4429" spans="1:2">
      <c r="A4429" s="1004">
        <v>4426</v>
      </c>
      <c r="B4429" s="1004" t="s">
        <v>26253</v>
      </c>
    </row>
    <row r="4430" spans="1:2">
      <c r="A4430" s="1004">
        <v>4427</v>
      </c>
      <c r="B4430" s="1004" t="s">
        <v>26254</v>
      </c>
    </row>
    <row r="4431" spans="1:2">
      <c r="A4431" s="1004">
        <v>4428</v>
      </c>
      <c r="B4431" s="1004" t="s">
        <v>26255</v>
      </c>
    </row>
    <row r="4432" spans="1:2">
      <c r="A4432" s="1004">
        <v>4429</v>
      </c>
      <c r="B4432" s="1004" t="s">
        <v>26256</v>
      </c>
    </row>
    <row r="4433" spans="1:2">
      <c r="A4433" s="1004">
        <v>4430</v>
      </c>
      <c r="B4433" s="1004" t="s">
        <v>26257</v>
      </c>
    </row>
    <row r="4434" spans="1:2">
      <c r="A4434" s="1004">
        <v>4431</v>
      </c>
      <c r="B4434" s="1004" t="s">
        <v>26258</v>
      </c>
    </row>
    <row r="4435" spans="1:2">
      <c r="A4435" s="1004">
        <v>4432</v>
      </c>
      <c r="B4435" s="1004" t="s">
        <v>26259</v>
      </c>
    </row>
    <row r="4436" spans="1:2">
      <c r="A4436" s="1004">
        <v>4433</v>
      </c>
      <c r="B4436" s="1004" t="s">
        <v>26260</v>
      </c>
    </row>
    <row r="4437" spans="1:2">
      <c r="A4437" s="1004">
        <v>4434</v>
      </c>
      <c r="B4437" s="1004" t="s">
        <v>26261</v>
      </c>
    </row>
    <row r="4438" spans="1:2">
      <c r="A4438" s="1004">
        <v>4435</v>
      </c>
      <c r="B4438" s="1004" t="s">
        <v>26262</v>
      </c>
    </row>
    <row r="4439" spans="1:2">
      <c r="A4439" s="1004">
        <v>4436</v>
      </c>
      <c r="B4439" s="1004" t="s">
        <v>26263</v>
      </c>
    </row>
    <row r="4440" spans="1:2">
      <c r="A4440" s="1004">
        <v>4437</v>
      </c>
      <c r="B4440" s="1004" t="s">
        <v>26264</v>
      </c>
    </row>
    <row r="4441" spans="1:2">
      <c r="A4441" s="1004">
        <v>4438</v>
      </c>
      <c r="B4441" s="1004" t="s">
        <v>26265</v>
      </c>
    </row>
    <row r="4442" spans="1:2">
      <c r="A4442" s="1004">
        <v>4439</v>
      </c>
      <c r="B4442" s="1004" t="s">
        <v>26266</v>
      </c>
    </row>
    <row r="4443" spans="1:2">
      <c r="A4443" s="1004">
        <v>4440</v>
      </c>
      <c r="B4443" s="1004" t="s">
        <v>26267</v>
      </c>
    </row>
    <row r="4444" spans="1:2">
      <c r="A4444" s="1004">
        <v>4441</v>
      </c>
      <c r="B4444" s="1004" t="s">
        <v>26268</v>
      </c>
    </row>
    <row r="4445" spans="1:2">
      <c r="A4445" s="1004">
        <v>4442</v>
      </c>
      <c r="B4445" s="1004" t="s">
        <v>26269</v>
      </c>
    </row>
    <row r="4446" spans="1:2">
      <c r="A4446" s="1004">
        <v>4443</v>
      </c>
      <c r="B4446" s="1004" t="s">
        <v>26270</v>
      </c>
    </row>
    <row r="4447" spans="1:2">
      <c r="A4447" s="1004">
        <v>4444</v>
      </c>
      <c r="B4447" s="1004" t="s">
        <v>26271</v>
      </c>
    </row>
    <row r="4448" spans="1:2">
      <c r="A4448" s="1004">
        <v>4445</v>
      </c>
      <c r="B4448" s="1004" t="s">
        <v>26272</v>
      </c>
    </row>
    <row r="4449" spans="1:2">
      <c r="A4449" s="1004">
        <v>4446</v>
      </c>
      <c r="B4449" s="1004" t="s">
        <v>26273</v>
      </c>
    </row>
    <row r="4450" spans="1:2">
      <c r="A4450" s="1004">
        <v>4447</v>
      </c>
      <c r="B4450" s="1004" t="s">
        <v>26274</v>
      </c>
    </row>
    <row r="4451" spans="1:2">
      <c r="A4451" s="1004">
        <v>4448</v>
      </c>
      <c r="B4451" s="1004" t="s">
        <v>26275</v>
      </c>
    </row>
    <row r="4452" spans="1:2">
      <c r="A4452" s="1004">
        <v>4449</v>
      </c>
      <c r="B4452" s="1004" t="s">
        <v>26276</v>
      </c>
    </row>
    <row r="4453" spans="1:2">
      <c r="A4453" s="1004">
        <v>4450</v>
      </c>
      <c r="B4453" s="1004" t="s">
        <v>26277</v>
      </c>
    </row>
    <row r="4454" spans="1:2">
      <c r="A4454" s="1004">
        <v>4451</v>
      </c>
      <c r="B4454" s="1004" t="s">
        <v>26278</v>
      </c>
    </row>
    <row r="4455" spans="1:2">
      <c r="A4455" s="1004">
        <v>4452</v>
      </c>
      <c r="B4455" s="1004" t="s">
        <v>26279</v>
      </c>
    </row>
    <row r="4456" spans="1:2">
      <c r="A4456" s="1004">
        <v>4453</v>
      </c>
      <c r="B4456" s="1004" t="s">
        <v>26280</v>
      </c>
    </row>
    <row r="4457" spans="1:2">
      <c r="A4457" s="1004">
        <v>4454</v>
      </c>
      <c r="B4457" s="1004" t="s">
        <v>26281</v>
      </c>
    </row>
    <row r="4458" spans="1:2">
      <c r="A4458" s="1004">
        <v>4455</v>
      </c>
      <c r="B4458" s="1004" t="s">
        <v>26282</v>
      </c>
    </row>
    <row r="4459" spans="1:2">
      <c r="A4459" s="1004">
        <v>4456</v>
      </c>
      <c r="B4459" s="1004" t="s">
        <v>26283</v>
      </c>
    </row>
    <row r="4460" spans="1:2">
      <c r="A4460" s="1004">
        <v>4457</v>
      </c>
      <c r="B4460" s="1004" t="s">
        <v>26284</v>
      </c>
    </row>
    <row r="4461" spans="1:2">
      <c r="A4461" s="1004">
        <v>4458</v>
      </c>
      <c r="B4461" s="1004" t="s">
        <v>26285</v>
      </c>
    </row>
    <row r="4462" spans="1:2">
      <c r="A4462" s="1004">
        <v>4459</v>
      </c>
      <c r="B4462" s="1004" t="s">
        <v>26286</v>
      </c>
    </row>
    <row r="4463" spans="1:2">
      <c r="A4463" s="1004">
        <v>4460</v>
      </c>
      <c r="B4463" s="1004" t="s">
        <v>26287</v>
      </c>
    </row>
    <row r="4464" spans="1:2">
      <c r="A4464" s="1004">
        <v>4461</v>
      </c>
      <c r="B4464" s="1004" t="s">
        <v>26288</v>
      </c>
    </row>
    <row r="4465" spans="1:2">
      <c r="A4465" s="1004">
        <v>4462</v>
      </c>
      <c r="B4465" s="1004" t="s">
        <v>26289</v>
      </c>
    </row>
    <row r="4466" spans="1:2">
      <c r="A4466" s="1004">
        <v>4463</v>
      </c>
      <c r="B4466" s="1004" t="s">
        <v>26290</v>
      </c>
    </row>
    <row r="4467" spans="1:2">
      <c r="A4467" s="1004">
        <v>4464</v>
      </c>
      <c r="B4467" s="1004" t="s">
        <v>26291</v>
      </c>
    </row>
    <row r="4468" spans="1:2">
      <c r="A4468" s="1004">
        <v>4465</v>
      </c>
      <c r="B4468" s="1004" t="s">
        <v>26292</v>
      </c>
    </row>
    <row r="4469" spans="1:2">
      <c r="A4469" s="1004">
        <v>4466</v>
      </c>
      <c r="B4469" s="1004" t="s">
        <v>26293</v>
      </c>
    </row>
    <row r="4470" spans="1:2">
      <c r="A4470" s="1004">
        <v>4467</v>
      </c>
      <c r="B4470" s="1004" t="s">
        <v>26294</v>
      </c>
    </row>
    <row r="4471" spans="1:2">
      <c r="A4471" s="1004">
        <v>4468</v>
      </c>
      <c r="B4471" s="1004" t="s">
        <v>26295</v>
      </c>
    </row>
    <row r="4472" spans="1:2">
      <c r="A4472" s="1004">
        <v>4469</v>
      </c>
      <c r="B4472" s="1004" t="s">
        <v>26296</v>
      </c>
    </row>
    <row r="4473" spans="1:2">
      <c r="A4473" s="1004">
        <v>4470</v>
      </c>
      <c r="B4473" s="1004" t="s">
        <v>26297</v>
      </c>
    </row>
    <row r="4474" spans="1:2">
      <c r="A4474" s="1004">
        <v>4471</v>
      </c>
      <c r="B4474" s="1004" t="s">
        <v>26298</v>
      </c>
    </row>
    <row r="4475" spans="1:2">
      <c r="A4475" s="1004">
        <v>4472</v>
      </c>
      <c r="B4475" s="1004" t="s">
        <v>26299</v>
      </c>
    </row>
    <row r="4476" spans="1:2">
      <c r="A4476" s="1004">
        <v>4473</v>
      </c>
      <c r="B4476" s="1004" t="s">
        <v>26300</v>
      </c>
    </row>
    <row r="4477" spans="1:2">
      <c r="A4477" s="1004">
        <v>4474</v>
      </c>
      <c r="B4477" s="1004" t="s">
        <v>26301</v>
      </c>
    </row>
    <row r="4478" spans="1:2">
      <c r="A4478" s="1004">
        <v>4475</v>
      </c>
      <c r="B4478" s="1004" t="s">
        <v>26302</v>
      </c>
    </row>
    <row r="4479" spans="1:2">
      <c r="A4479" s="1004">
        <v>4476</v>
      </c>
      <c r="B4479" s="1004" t="s">
        <v>26303</v>
      </c>
    </row>
    <row r="4480" spans="1:2">
      <c r="A4480" s="1004">
        <v>4477</v>
      </c>
      <c r="B4480" s="1004" t="s">
        <v>26304</v>
      </c>
    </row>
    <row r="4481" spans="1:2">
      <c r="A4481" s="1004">
        <v>4478</v>
      </c>
      <c r="B4481" s="1004" t="s">
        <v>26305</v>
      </c>
    </row>
    <row r="4482" spans="1:2">
      <c r="A4482" s="1004">
        <v>4479</v>
      </c>
      <c r="B4482" s="1004" t="s">
        <v>26306</v>
      </c>
    </row>
    <row r="4483" spans="1:2">
      <c r="A4483" s="1004">
        <v>4480</v>
      </c>
      <c r="B4483" s="1004" t="s">
        <v>26307</v>
      </c>
    </row>
    <row r="4484" spans="1:2">
      <c r="A4484" s="1004">
        <v>4481</v>
      </c>
      <c r="B4484" s="1004" t="s">
        <v>26308</v>
      </c>
    </row>
    <row r="4485" spans="1:2">
      <c r="A4485" s="1004">
        <v>4482</v>
      </c>
      <c r="B4485" s="1004" t="s">
        <v>26309</v>
      </c>
    </row>
    <row r="4486" spans="1:2">
      <c r="A4486" s="1004">
        <v>4483</v>
      </c>
      <c r="B4486" s="1004" t="s">
        <v>26310</v>
      </c>
    </row>
    <row r="4487" spans="1:2">
      <c r="A4487" s="1004">
        <v>4484</v>
      </c>
      <c r="B4487" s="1004" t="s">
        <v>26311</v>
      </c>
    </row>
    <row r="4488" spans="1:2">
      <c r="A4488" s="1004">
        <v>4485</v>
      </c>
      <c r="B4488" s="1004" t="s">
        <v>26312</v>
      </c>
    </row>
    <row r="4489" spans="1:2">
      <c r="A4489" s="1004">
        <v>4486</v>
      </c>
      <c r="B4489" s="1004" t="s">
        <v>26313</v>
      </c>
    </row>
    <row r="4490" spans="1:2">
      <c r="A4490" s="1004">
        <v>4487</v>
      </c>
      <c r="B4490" s="1004" t="s">
        <v>26314</v>
      </c>
    </row>
    <row r="4491" spans="1:2">
      <c r="A4491" s="1004">
        <v>4488</v>
      </c>
      <c r="B4491" s="1004" t="s">
        <v>26315</v>
      </c>
    </row>
    <row r="4492" spans="1:2">
      <c r="A4492" s="1004">
        <v>4489</v>
      </c>
      <c r="B4492" s="1004" t="s">
        <v>26316</v>
      </c>
    </row>
    <row r="4493" spans="1:2">
      <c r="A4493" s="1004">
        <v>4490</v>
      </c>
      <c r="B4493" s="1004" t="s">
        <v>26317</v>
      </c>
    </row>
    <row r="4494" spans="1:2">
      <c r="A4494" s="1004">
        <v>4491</v>
      </c>
      <c r="B4494" s="1004" t="s">
        <v>26318</v>
      </c>
    </row>
    <row r="4495" spans="1:2">
      <c r="A4495" s="1004">
        <v>4492</v>
      </c>
      <c r="B4495" s="1004" t="s">
        <v>26319</v>
      </c>
    </row>
    <row r="4496" spans="1:2">
      <c r="A4496" s="1004">
        <v>4493</v>
      </c>
      <c r="B4496" s="1004" t="s">
        <v>26320</v>
      </c>
    </row>
    <row r="4497" spans="1:2">
      <c r="A4497" s="1004">
        <v>4494</v>
      </c>
      <c r="B4497" s="1004" t="s">
        <v>26321</v>
      </c>
    </row>
    <row r="4498" spans="1:2">
      <c r="A4498" s="1004">
        <v>4495</v>
      </c>
      <c r="B4498" s="1004" t="s">
        <v>26322</v>
      </c>
    </row>
    <row r="4499" spans="1:2">
      <c r="A4499" s="1004">
        <v>4496</v>
      </c>
      <c r="B4499" s="1004" t="s">
        <v>26323</v>
      </c>
    </row>
    <row r="4500" spans="1:2">
      <c r="A4500" s="1004">
        <v>4497</v>
      </c>
      <c r="B4500" s="1004" t="s">
        <v>26324</v>
      </c>
    </row>
    <row r="4501" spans="1:2">
      <c r="A4501" s="1004">
        <v>4498</v>
      </c>
      <c r="B4501" s="1004" t="s">
        <v>26325</v>
      </c>
    </row>
    <row r="4502" spans="1:2">
      <c r="A4502" s="1004">
        <v>4499</v>
      </c>
      <c r="B4502" s="1004" t="s">
        <v>26326</v>
      </c>
    </row>
    <row r="4503" spans="1:2">
      <c r="A4503" s="1004">
        <v>4500</v>
      </c>
      <c r="B4503" s="1004" t="s">
        <v>26327</v>
      </c>
    </row>
    <row r="4504" spans="1:2">
      <c r="A4504" s="1004">
        <v>4501</v>
      </c>
      <c r="B4504" s="1004" t="s">
        <v>26328</v>
      </c>
    </row>
    <row r="4505" spans="1:2">
      <c r="A4505" s="1004">
        <v>4502</v>
      </c>
      <c r="B4505" s="1004" t="s">
        <v>26329</v>
      </c>
    </row>
    <row r="4506" spans="1:2">
      <c r="A4506" s="1004">
        <v>4503</v>
      </c>
      <c r="B4506" s="1004" t="s">
        <v>26330</v>
      </c>
    </row>
    <row r="4507" spans="1:2">
      <c r="A4507" s="1004">
        <v>4504</v>
      </c>
      <c r="B4507" s="1004" t="s">
        <v>26331</v>
      </c>
    </row>
    <row r="4508" spans="1:2">
      <c r="A4508" s="1004">
        <v>4505</v>
      </c>
      <c r="B4508" s="1004" t="s">
        <v>26332</v>
      </c>
    </row>
    <row r="4509" spans="1:2">
      <c r="A4509" s="1004">
        <v>4506</v>
      </c>
      <c r="B4509" s="1004" t="s">
        <v>26333</v>
      </c>
    </row>
    <row r="4510" spans="1:2">
      <c r="A4510" s="1004">
        <v>4507</v>
      </c>
      <c r="B4510" s="1004" t="s">
        <v>26334</v>
      </c>
    </row>
    <row r="4511" spans="1:2">
      <c r="A4511" s="1004">
        <v>4508</v>
      </c>
      <c r="B4511" s="1004" t="s">
        <v>26335</v>
      </c>
    </row>
    <row r="4512" spans="1:2">
      <c r="A4512" s="1004">
        <v>4509</v>
      </c>
      <c r="B4512" s="1004" t="s">
        <v>26336</v>
      </c>
    </row>
    <row r="4513" spans="1:2">
      <c r="A4513" s="1004">
        <v>4510</v>
      </c>
      <c r="B4513" s="1004" t="s">
        <v>26337</v>
      </c>
    </row>
    <row r="4514" spans="1:2">
      <c r="A4514" s="1004">
        <v>4511</v>
      </c>
      <c r="B4514" s="1004" t="s">
        <v>26338</v>
      </c>
    </row>
    <row r="4515" spans="1:2">
      <c r="A4515" s="1004">
        <v>4512</v>
      </c>
      <c r="B4515" s="1004" t="s">
        <v>26339</v>
      </c>
    </row>
    <row r="4516" spans="1:2">
      <c r="A4516" s="1004">
        <v>4513</v>
      </c>
      <c r="B4516" s="1004" t="s">
        <v>26340</v>
      </c>
    </row>
    <row r="4517" spans="1:2">
      <c r="A4517" s="1004">
        <v>4514</v>
      </c>
      <c r="B4517" s="1004" t="s">
        <v>26341</v>
      </c>
    </row>
    <row r="4518" spans="1:2">
      <c r="A4518" s="1004">
        <v>4515</v>
      </c>
      <c r="B4518" s="1004" t="s">
        <v>10364</v>
      </c>
    </row>
    <row r="4519" spans="1:2">
      <c r="A4519" s="1004">
        <v>4516</v>
      </c>
      <c r="B4519" s="1004" t="s">
        <v>26342</v>
      </c>
    </row>
    <row r="4520" spans="1:2">
      <c r="A4520" s="1004">
        <v>4517</v>
      </c>
      <c r="B4520" s="1004" t="s">
        <v>26343</v>
      </c>
    </row>
    <row r="4521" spans="1:2">
      <c r="A4521" s="1004">
        <v>4518</v>
      </c>
      <c r="B4521" s="1004" t="s">
        <v>26344</v>
      </c>
    </row>
    <row r="4522" spans="1:2">
      <c r="A4522" s="1004">
        <v>4519</v>
      </c>
      <c r="B4522" s="1004" t="s">
        <v>26345</v>
      </c>
    </row>
    <row r="4523" spans="1:2">
      <c r="A4523" s="1004">
        <v>4520</v>
      </c>
      <c r="B4523" s="1004" t="s">
        <v>26346</v>
      </c>
    </row>
    <row r="4524" spans="1:2">
      <c r="A4524" s="1004">
        <v>4521</v>
      </c>
      <c r="B4524" s="1004" t="s">
        <v>26347</v>
      </c>
    </row>
    <row r="4525" spans="1:2">
      <c r="A4525" s="1004">
        <v>4522</v>
      </c>
      <c r="B4525" s="1004" t="s">
        <v>26348</v>
      </c>
    </row>
    <row r="4526" spans="1:2">
      <c r="A4526" s="1004">
        <v>4523</v>
      </c>
      <c r="B4526" s="1004" t="s">
        <v>26349</v>
      </c>
    </row>
    <row r="4527" spans="1:2">
      <c r="A4527" s="1004">
        <v>4524</v>
      </c>
      <c r="B4527" s="1004" t="s">
        <v>26350</v>
      </c>
    </row>
    <row r="4528" spans="1:2">
      <c r="A4528" s="1004">
        <v>4525</v>
      </c>
      <c r="B4528" s="1004" t="s">
        <v>26351</v>
      </c>
    </row>
    <row r="4529" spans="1:2">
      <c r="A4529" s="1004">
        <v>4526</v>
      </c>
      <c r="B4529" s="1004" t="s">
        <v>26352</v>
      </c>
    </row>
    <row r="4530" spans="1:2">
      <c r="A4530" s="1004">
        <v>4527</v>
      </c>
      <c r="B4530" s="1004" t="s">
        <v>26353</v>
      </c>
    </row>
    <row r="4531" spans="1:2">
      <c r="A4531" s="1004">
        <v>4528</v>
      </c>
      <c r="B4531" s="1004" t="s">
        <v>26354</v>
      </c>
    </row>
    <row r="4532" spans="1:2">
      <c r="A4532" s="1004">
        <v>4529</v>
      </c>
      <c r="B4532" s="1004" t="s">
        <v>26355</v>
      </c>
    </row>
    <row r="4533" spans="1:2">
      <c r="A4533" s="1004">
        <v>4530</v>
      </c>
      <c r="B4533" s="1004" t="s">
        <v>26356</v>
      </c>
    </row>
    <row r="4534" spans="1:2">
      <c r="A4534" s="1004">
        <v>4531</v>
      </c>
      <c r="B4534" s="1004" t="s">
        <v>26357</v>
      </c>
    </row>
    <row r="4535" spans="1:2">
      <c r="A4535" s="1004">
        <v>4532</v>
      </c>
      <c r="B4535" s="1004" t="s">
        <v>26358</v>
      </c>
    </row>
    <row r="4536" spans="1:2">
      <c r="A4536" s="1004">
        <v>4533</v>
      </c>
      <c r="B4536" s="1004" t="s">
        <v>26359</v>
      </c>
    </row>
    <row r="4537" spans="1:2">
      <c r="A4537" s="1004">
        <v>4534</v>
      </c>
      <c r="B4537" s="1004" t="s">
        <v>26360</v>
      </c>
    </row>
    <row r="4538" spans="1:2">
      <c r="A4538" s="1004">
        <v>4535</v>
      </c>
      <c r="B4538" s="1004" t="s">
        <v>26361</v>
      </c>
    </row>
    <row r="4539" spans="1:2">
      <c r="A4539" s="1004">
        <v>4536</v>
      </c>
      <c r="B4539" s="1004" t="s">
        <v>26362</v>
      </c>
    </row>
    <row r="4540" spans="1:2">
      <c r="A4540" s="1004">
        <v>4537</v>
      </c>
      <c r="B4540" s="1004" t="s">
        <v>26363</v>
      </c>
    </row>
    <row r="4541" spans="1:2">
      <c r="A4541" s="1004">
        <v>4538</v>
      </c>
      <c r="B4541" s="1004" t="s">
        <v>26364</v>
      </c>
    </row>
    <row r="4542" spans="1:2">
      <c r="A4542" s="1004">
        <v>4539</v>
      </c>
      <c r="B4542" s="1004" t="s">
        <v>26365</v>
      </c>
    </row>
    <row r="4543" spans="1:2">
      <c r="A4543" s="1004">
        <v>4540</v>
      </c>
      <c r="B4543" s="1004" t="s">
        <v>26366</v>
      </c>
    </row>
    <row r="4544" spans="1:2">
      <c r="A4544" s="1004">
        <v>4541</v>
      </c>
      <c r="B4544" s="1004" t="s">
        <v>26367</v>
      </c>
    </row>
    <row r="4545" spans="1:2">
      <c r="A4545" s="1004">
        <v>4542</v>
      </c>
      <c r="B4545" s="1004" t="s">
        <v>26368</v>
      </c>
    </row>
    <row r="4546" spans="1:2">
      <c r="A4546" s="1004">
        <v>4543</v>
      </c>
      <c r="B4546" s="1004" t="s">
        <v>26369</v>
      </c>
    </row>
    <row r="4547" spans="1:2">
      <c r="A4547" s="1004">
        <v>4544</v>
      </c>
      <c r="B4547" s="1004" t="s">
        <v>26370</v>
      </c>
    </row>
    <row r="4548" spans="1:2">
      <c r="A4548" s="1004">
        <v>4545</v>
      </c>
      <c r="B4548" s="1004" t="s">
        <v>26371</v>
      </c>
    </row>
    <row r="4549" spans="1:2">
      <c r="A4549" s="1004">
        <v>4546</v>
      </c>
      <c r="B4549" s="1004" t="s">
        <v>26372</v>
      </c>
    </row>
    <row r="4550" spans="1:2">
      <c r="A4550" s="1004">
        <v>4547</v>
      </c>
      <c r="B4550" s="1004" t="s">
        <v>26373</v>
      </c>
    </row>
    <row r="4551" spans="1:2">
      <c r="A4551" s="1004">
        <v>4548</v>
      </c>
      <c r="B4551" s="1004" t="s">
        <v>26374</v>
      </c>
    </row>
    <row r="4552" spans="1:2">
      <c r="A4552" s="1004">
        <v>4549</v>
      </c>
      <c r="B4552" s="1004" t="s">
        <v>26375</v>
      </c>
    </row>
    <row r="4553" spans="1:2">
      <c r="A4553" s="1004">
        <v>4550</v>
      </c>
      <c r="B4553" s="1004" t="s">
        <v>26376</v>
      </c>
    </row>
    <row r="4554" spans="1:2">
      <c r="A4554" s="1004">
        <v>4551</v>
      </c>
      <c r="B4554" s="1004" t="s">
        <v>26377</v>
      </c>
    </row>
    <row r="4555" spans="1:2">
      <c r="A4555" s="1004">
        <v>4552</v>
      </c>
      <c r="B4555" s="1004" t="s">
        <v>26378</v>
      </c>
    </row>
    <row r="4556" spans="1:2">
      <c r="A4556" s="1004">
        <v>4553</v>
      </c>
      <c r="B4556" s="1004" t="s">
        <v>26379</v>
      </c>
    </row>
    <row r="4557" spans="1:2">
      <c r="A4557" s="1004">
        <v>4554</v>
      </c>
      <c r="B4557" s="1004" t="s">
        <v>26380</v>
      </c>
    </row>
    <row r="4558" spans="1:2">
      <c r="A4558" s="1004">
        <v>4555</v>
      </c>
      <c r="B4558" s="1004" t="s">
        <v>26381</v>
      </c>
    </row>
    <row r="4559" spans="1:2">
      <c r="A4559" s="1004">
        <v>4556</v>
      </c>
      <c r="B4559" s="1004" t="s">
        <v>26382</v>
      </c>
    </row>
    <row r="4560" spans="1:2">
      <c r="A4560" s="1004">
        <v>4557</v>
      </c>
      <c r="B4560" s="1004" t="s">
        <v>26383</v>
      </c>
    </row>
    <row r="4561" spans="1:2">
      <c r="A4561" s="1004">
        <v>4558</v>
      </c>
      <c r="B4561" s="1004" t="s">
        <v>26384</v>
      </c>
    </row>
    <row r="4562" spans="1:2">
      <c r="A4562" s="1004">
        <v>4559</v>
      </c>
      <c r="B4562" s="1004" t="s">
        <v>26385</v>
      </c>
    </row>
    <row r="4563" spans="1:2">
      <c r="A4563" s="1004">
        <v>4560</v>
      </c>
      <c r="B4563" s="1004" t="s">
        <v>26386</v>
      </c>
    </row>
    <row r="4564" spans="1:2">
      <c r="A4564" s="1004">
        <v>4561</v>
      </c>
      <c r="B4564" s="1004" t="s">
        <v>26387</v>
      </c>
    </row>
    <row r="4565" spans="1:2">
      <c r="A4565" s="1004">
        <v>4562</v>
      </c>
      <c r="B4565" s="1004" t="s">
        <v>26388</v>
      </c>
    </row>
    <row r="4566" spans="1:2">
      <c r="A4566" s="1004">
        <v>4563</v>
      </c>
      <c r="B4566" s="1004" t="s">
        <v>26389</v>
      </c>
    </row>
    <row r="4567" spans="1:2">
      <c r="A4567" s="1004">
        <v>4564</v>
      </c>
      <c r="B4567" s="1004" t="s">
        <v>26390</v>
      </c>
    </row>
    <row r="4568" spans="1:2">
      <c r="A4568" s="1004">
        <v>4565</v>
      </c>
      <c r="B4568" s="1004" t="s">
        <v>26391</v>
      </c>
    </row>
    <row r="4569" spans="1:2">
      <c r="A4569" s="1004">
        <v>4566</v>
      </c>
      <c r="B4569" s="1004" t="s">
        <v>26392</v>
      </c>
    </row>
    <row r="4570" spans="1:2">
      <c r="A4570" s="1004">
        <v>4567</v>
      </c>
      <c r="B4570" s="1004" t="s">
        <v>26393</v>
      </c>
    </row>
    <row r="4571" spans="1:2">
      <c r="A4571" s="1004">
        <v>4568</v>
      </c>
      <c r="B4571" s="1004" t="s">
        <v>26394</v>
      </c>
    </row>
    <row r="4572" spans="1:2">
      <c r="A4572" s="1004">
        <v>4569</v>
      </c>
      <c r="B4572" s="1004" t="s">
        <v>26395</v>
      </c>
    </row>
    <row r="4573" spans="1:2">
      <c r="A4573" s="1004">
        <v>4570</v>
      </c>
      <c r="B4573" s="1004" t="s">
        <v>26396</v>
      </c>
    </row>
    <row r="4574" spans="1:2">
      <c r="A4574" s="1004">
        <v>4571</v>
      </c>
      <c r="B4574" s="1004" t="s">
        <v>26397</v>
      </c>
    </row>
    <row r="4575" spans="1:2">
      <c r="A4575" s="1004">
        <v>4572</v>
      </c>
      <c r="B4575" s="1004" t="s">
        <v>26398</v>
      </c>
    </row>
    <row r="4576" spans="1:2">
      <c r="A4576" s="1004">
        <v>4573</v>
      </c>
      <c r="B4576" s="1004" t="s">
        <v>26399</v>
      </c>
    </row>
    <row r="4577" spans="1:2">
      <c r="A4577" s="1004">
        <v>4574</v>
      </c>
      <c r="B4577" s="1004" t="s">
        <v>26400</v>
      </c>
    </row>
    <row r="4578" spans="1:2">
      <c r="A4578" s="1004">
        <v>4575</v>
      </c>
      <c r="B4578" s="1004" t="s">
        <v>26401</v>
      </c>
    </row>
    <row r="4579" spans="1:2">
      <c r="A4579" s="1004">
        <v>4576</v>
      </c>
      <c r="B4579" s="1004" t="s">
        <v>26402</v>
      </c>
    </row>
    <row r="4580" spans="1:2">
      <c r="A4580" s="1004">
        <v>4577</v>
      </c>
      <c r="B4580" s="1004" t="s">
        <v>26403</v>
      </c>
    </row>
    <row r="4581" spans="1:2">
      <c r="A4581" s="1004">
        <v>4578</v>
      </c>
      <c r="B4581" s="1004" t="s">
        <v>26404</v>
      </c>
    </row>
    <row r="4582" spans="1:2">
      <c r="A4582" s="1004">
        <v>4579</v>
      </c>
      <c r="B4582" s="1004" t="s">
        <v>26405</v>
      </c>
    </row>
    <row r="4583" spans="1:2">
      <c r="A4583" s="1004">
        <v>4580</v>
      </c>
      <c r="B4583" s="1004" t="s">
        <v>26406</v>
      </c>
    </row>
    <row r="4584" spans="1:2">
      <c r="A4584" s="1004">
        <v>4581</v>
      </c>
      <c r="B4584" s="1004" t="s">
        <v>26407</v>
      </c>
    </row>
    <row r="4585" spans="1:2">
      <c r="A4585" s="1004">
        <v>4582</v>
      </c>
      <c r="B4585" s="1004" t="s">
        <v>26408</v>
      </c>
    </row>
    <row r="4586" spans="1:2">
      <c r="A4586" s="1004">
        <v>4583</v>
      </c>
      <c r="B4586" s="1004" t="s">
        <v>26409</v>
      </c>
    </row>
    <row r="4587" spans="1:2">
      <c r="A4587" s="1004">
        <v>4584</v>
      </c>
      <c r="B4587" s="1004" t="s">
        <v>26410</v>
      </c>
    </row>
    <row r="4588" spans="1:2">
      <c r="A4588" s="1004">
        <v>4585</v>
      </c>
      <c r="B4588" s="1004" t="s">
        <v>26411</v>
      </c>
    </row>
    <row r="4589" spans="1:2">
      <c r="A4589" s="1004">
        <v>4586</v>
      </c>
      <c r="B4589" s="1004" t="s">
        <v>26412</v>
      </c>
    </row>
    <row r="4590" spans="1:2">
      <c r="A4590" s="1004">
        <v>4587</v>
      </c>
      <c r="B4590" s="1004" t="s">
        <v>26413</v>
      </c>
    </row>
    <row r="4591" spans="1:2">
      <c r="A4591" s="1004">
        <v>4588</v>
      </c>
      <c r="B4591" s="1004" t="s">
        <v>11085</v>
      </c>
    </row>
    <row r="4592" spans="1:2">
      <c r="A4592" s="1004">
        <v>4589</v>
      </c>
      <c r="B4592" s="1004" t="s">
        <v>26414</v>
      </c>
    </row>
    <row r="4593" spans="1:2">
      <c r="A4593" s="1004">
        <v>4590</v>
      </c>
      <c r="B4593" s="1004" t="s">
        <v>26415</v>
      </c>
    </row>
    <row r="4594" spans="1:2">
      <c r="A4594" s="1004">
        <v>4591</v>
      </c>
      <c r="B4594" s="1004" t="s">
        <v>26416</v>
      </c>
    </row>
    <row r="4595" spans="1:2">
      <c r="A4595" s="1004">
        <v>4592</v>
      </c>
      <c r="B4595" s="1004" t="s">
        <v>26417</v>
      </c>
    </row>
    <row r="4596" spans="1:2">
      <c r="A4596" s="1004">
        <v>4593</v>
      </c>
      <c r="B4596" s="1004" t="s">
        <v>26418</v>
      </c>
    </row>
    <row r="4597" spans="1:2">
      <c r="A4597" s="1004">
        <v>4594</v>
      </c>
      <c r="B4597" s="1004" t="s">
        <v>26419</v>
      </c>
    </row>
    <row r="4598" spans="1:2">
      <c r="A4598" s="1004">
        <v>4595</v>
      </c>
      <c r="B4598" s="1004" t="s">
        <v>26420</v>
      </c>
    </row>
    <row r="4599" spans="1:2">
      <c r="A4599" s="1004">
        <v>4596</v>
      </c>
      <c r="B4599" s="1004" t="s">
        <v>26421</v>
      </c>
    </row>
    <row r="4600" spans="1:2">
      <c r="A4600" s="1004">
        <v>4597</v>
      </c>
      <c r="B4600" s="1004" t="s">
        <v>26422</v>
      </c>
    </row>
    <row r="4601" spans="1:2">
      <c r="A4601" s="1004">
        <v>4598</v>
      </c>
      <c r="B4601" s="1004" t="s">
        <v>26423</v>
      </c>
    </row>
    <row r="4602" spans="1:2">
      <c r="A4602" s="1004">
        <v>4599</v>
      </c>
      <c r="B4602" s="1004" t="s">
        <v>26424</v>
      </c>
    </row>
    <row r="4603" spans="1:2">
      <c r="A4603" s="1004">
        <v>4600</v>
      </c>
      <c r="B4603" s="1004" t="s">
        <v>26425</v>
      </c>
    </row>
    <row r="4604" spans="1:2">
      <c r="A4604" s="1004">
        <v>4601</v>
      </c>
      <c r="B4604" s="1004" t="s">
        <v>26426</v>
      </c>
    </row>
    <row r="4605" spans="1:2">
      <c r="A4605" s="1004">
        <v>4602</v>
      </c>
      <c r="B4605" s="1004" t="s">
        <v>26427</v>
      </c>
    </row>
    <row r="4606" spans="1:2">
      <c r="A4606" s="1004">
        <v>4603</v>
      </c>
      <c r="B4606" s="1004" t="s">
        <v>26428</v>
      </c>
    </row>
    <row r="4607" spans="1:2">
      <c r="A4607" s="1004">
        <v>4604</v>
      </c>
      <c r="B4607" s="1004" t="s">
        <v>26429</v>
      </c>
    </row>
    <row r="4608" spans="1:2">
      <c r="A4608" s="1004">
        <v>4605</v>
      </c>
      <c r="B4608" s="1004" t="s">
        <v>26430</v>
      </c>
    </row>
    <row r="4609" spans="1:2">
      <c r="A4609" s="1004">
        <v>4606</v>
      </c>
      <c r="B4609" s="1004" t="s">
        <v>26431</v>
      </c>
    </row>
    <row r="4610" spans="1:2">
      <c r="A4610" s="1004">
        <v>4607</v>
      </c>
      <c r="B4610" s="1004" t="s">
        <v>26432</v>
      </c>
    </row>
    <row r="4611" spans="1:2">
      <c r="A4611" s="1004">
        <v>4608</v>
      </c>
      <c r="B4611" s="1004" t="s">
        <v>26433</v>
      </c>
    </row>
    <row r="4612" spans="1:2">
      <c r="A4612" s="1004">
        <v>4609</v>
      </c>
      <c r="B4612" s="1004" t="s">
        <v>26434</v>
      </c>
    </row>
    <row r="4613" spans="1:2">
      <c r="A4613" s="1004">
        <v>4610</v>
      </c>
      <c r="B4613" s="1004" t="s">
        <v>26435</v>
      </c>
    </row>
    <row r="4614" spans="1:2">
      <c r="A4614" s="1004">
        <v>4611</v>
      </c>
      <c r="B4614" s="1004" t="s">
        <v>26436</v>
      </c>
    </row>
    <row r="4615" spans="1:2">
      <c r="A4615" s="1004">
        <v>4612</v>
      </c>
      <c r="B4615" s="1004" t="s">
        <v>26437</v>
      </c>
    </row>
    <row r="4616" spans="1:2">
      <c r="A4616" s="1004">
        <v>4613</v>
      </c>
      <c r="B4616" s="1004" t="s">
        <v>26438</v>
      </c>
    </row>
    <row r="4617" spans="1:2">
      <c r="A4617" s="1004">
        <v>4614</v>
      </c>
      <c r="B4617" s="1004" t="s">
        <v>26439</v>
      </c>
    </row>
    <row r="4618" spans="1:2">
      <c r="A4618" s="1004">
        <v>4615</v>
      </c>
      <c r="B4618" s="1004" t="s">
        <v>26440</v>
      </c>
    </row>
    <row r="4619" spans="1:2">
      <c r="A4619" s="1004">
        <v>4616</v>
      </c>
      <c r="B4619" s="1004" t="s">
        <v>26441</v>
      </c>
    </row>
    <row r="4620" spans="1:2">
      <c r="A4620" s="1004">
        <v>4617</v>
      </c>
      <c r="B4620" s="1004" t="s">
        <v>26442</v>
      </c>
    </row>
    <row r="4621" spans="1:2">
      <c r="A4621" s="1004">
        <v>4618</v>
      </c>
      <c r="B4621" s="1004" t="s">
        <v>26443</v>
      </c>
    </row>
    <row r="4622" spans="1:2">
      <c r="A4622" s="1004">
        <v>4619</v>
      </c>
      <c r="B4622" s="1004" t="s">
        <v>26444</v>
      </c>
    </row>
    <row r="4623" spans="1:2">
      <c r="A4623" s="1004">
        <v>4620</v>
      </c>
      <c r="B4623" s="1004" t="s">
        <v>26445</v>
      </c>
    </row>
    <row r="4624" spans="1:2">
      <c r="A4624" s="1004">
        <v>4621</v>
      </c>
      <c r="B4624" s="1004" t="s">
        <v>26446</v>
      </c>
    </row>
    <row r="4625" spans="1:2">
      <c r="A4625" s="1004">
        <v>4622</v>
      </c>
      <c r="B4625" s="1004" t="s">
        <v>26447</v>
      </c>
    </row>
    <row r="4626" spans="1:2">
      <c r="A4626" s="1004">
        <v>4623</v>
      </c>
      <c r="B4626" s="1004" t="s">
        <v>26448</v>
      </c>
    </row>
    <row r="4627" spans="1:2">
      <c r="A4627" s="1004">
        <v>4624</v>
      </c>
      <c r="B4627" s="1004" t="s">
        <v>26449</v>
      </c>
    </row>
    <row r="4628" spans="1:2">
      <c r="A4628" s="1004">
        <v>4625</v>
      </c>
      <c r="B4628" s="1004" t="s">
        <v>26450</v>
      </c>
    </row>
    <row r="4629" spans="1:2">
      <c r="A4629" s="1004">
        <v>4626</v>
      </c>
      <c r="B4629" s="1004" t="s">
        <v>26451</v>
      </c>
    </row>
    <row r="4630" spans="1:2">
      <c r="A4630" s="1004">
        <v>4627</v>
      </c>
      <c r="B4630" s="1004" t="s">
        <v>26452</v>
      </c>
    </row>
    <row r="4631" spans="1:2">
      <c r="A4631" s="1004">
        <v>4628</v>
      </c>
      <c r="B4631" s="1004" t="s">
        <v>26453</v>
      </c>
    </row>
    <row r="4632" spans="1:2">
      <c r="A4632" s="1004">
        <v>4629</v>
      </c>
      <c r="B4632" s="1004" t="s">
        <v>26454</v>
      </c>
    </row>
    <row r="4633" spans="1:2">
      <c r="A4633" s="1004">
        <v>4630</v>
      </c>
      <c r="B4633" s="1004" t="s">
        <v>26455</v>
      </c>
    </row>
    <row r="4634" spans="1:2">
      <c r="A4634" s="1004">
        <v>4631</v>
      </c>
      <c r="B4634" s="1004" t="s">
        <v>26456</v>
      </c>
    </row>
    <row r="4635" spans="1:2">
      <c r="A4635" s="1004">
        <v>4632</v>
      </c>
      <c r="B4635" s="1004" t="s">
        <v>26457</v>
      </c>
    </row>
    <row r="4636" spans="1:2">
      <c r="A4636" s="1004">
        <v>4633</v>
      </c>
      <c r="B4636" s="1004" t="s">
        <v>26458</v>
      </c>
    </row>
    <row r="4637" spans="1:2">
      <c r="A4637" s="1004">
        <v>4634</v>
      </c>
      <c r="B4637" s="1004" t="s">
        <v>26459</v>
      </c>
    </row>
    <row r="4638" spans="1:2">
      <c r="A4638" s="1004">
        <v>4635</v>
      </c>
      <c r="B4638" s="1004" t="s">
        <v>26460</v>
      </c>
    </row>
    <row r="4639" spans="1:2">
      <c r="A4639" s="1004">
        <v>4636</v>
      </c>
      <c r="B4639" s="1004" t="s">
        <v>26461</v>
      </c>
    </row>
    <row r="4640" spans="1:2">
      <c r="A4640" s="1004">
        <v>4637</v>
      </c>
      <c r="B4640" s="1004" t="s">
        <v>26462</v>
      </c>
    </row>
    <row r="4641" spans="1:2">
      <c r="A4641" s="1004">
        <v>4638</v>
      </c>
      <c r="B4641" s="1004" t="s">
        <v>26463</v>
      </c>
    </row>
    <row r="4642" spans="1:2">
      <c r="A4642" s="1004">
        <v>4639</v>
      </c>
      <c r="B4642" s="1004" t="s">
        <v>26464</v>
      </c>
    </row>
    <row r="4643" spans="1:2">
      <c r="A4643" s="1004">
        <v>4640</v>
      </c>
      <c r="B4643" s="1004" t="s">
        <v>26465</v>
      </c>
    </row>
    <row r="4644" spans="1:2">
      <c r="A4644" s="1004">
        <v>4641</v>
      </c>
      <c r="B4644" s="1004" t="s">
        <v>26466</v>
      </c>
    </row>
    <row r="4645" spans="1:2">
      <c r="A4645" s="1004">
        <v>4642</v>
      </c>
      <c r="B4645" s="1004" t="s">
        <v>26467</v>
      </c>
    </row>
    <row r="4646" spans="1:2">
      <c r="A4646" s="1004">
        <v>4643</v>
      </c>
      <c r="B4646" s="1004" t="s">
        <v>26468</v>
      </c>
    </row>
    <row r="4647" spans="1:2">
      <c r="A4647" s="1004">
        <v>4644</v>
      </c>
      <c r="B4647" s="1004" t="s">
        <v>26469</v>
      </c>
    </row>
    <row r="4648" spans="1:2">
      <c r="A4648" s="1004">
        <v>4645</v>
      </c>
      <c r="B4648" s="1004" t="s">
        <v>26470</v>
      </c>
    </row>
    <row r="4649" spans="1:2">
      <c r="A4649" s="1004">
        <v>4646</v>
      </c>
      <c r="B4649" s="1004" t="s">
        <v>26471</v>
      </c>
    </row>
    <row r="4650" spans="1:2">
      <c r="A4650" s="1004">
        <v>4647</v>
      </c>
      <c r="B4650" s="1004" t="s">
        <v>26472</v>
      </c>
    </row>
    <row r="4651" spans="1:2">
      <c r="A4651" s="1004">
        <v>4648</v>
      </c>
      <c r="B4651" s="1004" t="s">
        <v>26473</v>
      </c>
    </row>
    <row r="4652" spans="1:2">
      <c r="A4652" s="1004">
        <v>4649</v>
      </c>
      <c r="B4652" s="1004" t="s">
        <v>26474</v>
      </c>
    </row>
    <row r="4653" spans="1:2">
      <c r="A4653" s="1004">
        <v>4650</v>
      </c>
      <c r="B4653" s="1004" t="s">
        <v>26475</v>
      </c>
    </row>
    <row r="4654" spans="1:2">
      <c r="A4654" s="1004">
        <v>4651</v>
      </c>
      <c r="B4654" s="1004" t="s">
        <v>26476</v>
      </c>
    </row>
    <row r="4655" spans="1:2">
      <c r="A4655" s="1004">
        <v>4652</v>
      </c>
      <c r="B4655" s="1004" t="s">
        <v>26477</v>
      </c>
    </row>
    <row r="4656" spans="1:2">
      <c r="A4656" s="1004">
        <v>4653</v>
      </c>
      <c r="B4656" s="1004" t="s">
        <v>26478</v>
      </c>
    </row>
    <row r="4657" spans="1:2">
      <c r="A4657" s="1004">
        <v>4654</v>
      </c>
      <c r="B4657" s="1004" t="s">
        <v>26479</v>
      </c>
    </row>
    <row r="4658" spans="1:2">
      <c r="A4658" s="1004">
        <v>4655</v>
      </c>
      <c r="B4658" s="1004" t="s">
        <v>26480</v>
      </c>
    </row>
    <row r="4659" spans="1:2">
      <c r="A4659" s="1004">
        <v>4656</v>
      </c>
      <c r="B4659" s="1004" t="s">
        <v>26481</v>
      </c>
    </row>
    <row r="4660" spans="1:2">
      <c r="A4660" s="1004">
        <v>4657</v>
      </c>
      <c r="B4660" s="1004" t="s">
        <v>26482</v>
      </c>
    </row>
    <row r="4661" spans="1:2">
      <c r="A4661" s="1004">
        <v>4658</v>
      </c>
      <c r="B4661" s="1004" t="s">
        <v>26483</v>
      </c>
    </row>
    <row r="4662" spans="1:2">
      <c r="A4662" s="1004">
        <v>4659</v>
      </c>
      <c r="B4662" s="1004" t="s">
        <v>26484</v>
      </c>
    </row>
    <row r="4663" spans="1:2">
      <c r="A4663" s="1004">
        <v>4660</v>
      </c>
      <c r="B4663" s="1004" t="s">
        <v>26485</v>
      </c>
    </row>
    <row r="4664" spans="1:2">
      <c r="A4664" s="1004">
        <v>4661</v>
      </c>
      <c r="B4664" s="1004" t="s">
        <v>26486</v>
      </c>
    </row>
    <row r="4665" spans="1:2">
      <c r="A4665" s="1004">
        <v>4662</v>
      </c>
      <c r="B4665" s="1004" t="s">
        <v>26487</v>
      </c>
    </row>
    <row r="4666" spans="1:2">
      <c r="A4666" s="1004">
        <v>4663</v>
      </c>
      <c r="B4666" s="1004" t="s">
        <v>26488</v>
      </c>
    </row>
    <row r="4667" spans="1:2">
      <c r="A4667" s="1004">
        <v>4664</v>
      </c>
      <c r="B4667" s="1004" t="s">
        <v>26489</v>
      </c>
    </row>
    <row r="4668" spans="1:2">
      <c r="A4668" s="1004">
        <v>4665</v>
      </c>
      <c r="B4668" s="1004" t="s">
        <v>26490</v>
      </c>
    </row>
    <row r="4669" spans="1:2">
      <c r="A4669" s="1004">
        <v>4666</v>
      </c>
      <c r="B4669" s="1004" t="s">
        <v>26491</v>
      </c>
    </row>
    <row r="4670" spans="1:2">
      <c r="A4670" s="1004">
        <v>4667</v>
      </c>
      <c r="B4670" s="1004" t="s">
        <v>26492</v>
      </c>
    </row>
    <row r="4671" spans="1:2">
      <c r="A4671" s="1004">
        <v>4668</v>
      </c>
      <c r="B4671" s="1004" t="s">
        <v>26493</v>
      </c>
    </row>
    <row r="4672" spans="1:2">
      <c r="A4672" s="1004">
        <v>4669</v>
      </c>
      <c r="B4672" s="1004" t="s">
        <v>26494</v>
      </c>
    </row>
    <row r="4673" spans="1:2">
      <c r="A4673" s="1004">
        <v>4670</v>
      </c>
      <c r="B4673" s="1004" t="s">
        <v>26495</v>
      </c>
    </row>
    <row r="4674" spans="1:2">
      <c r="A4674" s="1004">
        <v>4671</v>
      </c>
      <c r="B4674" s="1004" t="s">
        <v>26496</v>
      </c>
    </row>
    <row r="4675" spans="1:2">
      <c r="A4675" s="1004">
        <v>4672</v>
      </c>
      <c r="B4675" s="1004" t="s">
        <v>10379</v>
      </c>
    </row>
    <row r="4676" spans="1:2">
      <c r="A4676" s="1004">
        <v>4673</v>
      </c>
      <c r="B4676" s="1004" t="s">
        <v>26497</v>
      </c>
    </row>
    <row r="4677" spans="1:2">
      <c r="A4677" s="1004">
        <v>4674</v>
      </c>
      <c r="B4677" s="1004" t="s">
        <v>26498</v>
      </c>
    </row>
    <row r="4678" spans="1:2">
      <c r="A4678" s="1004">
        <v>4675</v>
      </c>
      <c r="B4678" s="1004" t="s">
        <v>26499</v>
      </c>
    </row>
    <row r="4679" spans="1:2">
      <c r="A4679" s="1004">
        <v>4676</v>
      </c>
      <c r="B4679" s="1004" t="s">
        <v>26500</v>
      </c>
    </row>
    <row r="4680" spans="1:2">
      <c r="A4680" s="1004">
        <v>4677</v>
      </c>
      <c r="B4680" s="1004" t="s">
        <v>26501</v>
      </c>
    </row>
    <row r="4681" spans="1:2">
      <c r="A4681" s="1004">
        <v>4678</v>
      </c>
      <c r="B4681" s="1004" t="s">
        <v>26502</v>
      </c>
    </row>
    <row r="4682" spans="1:2">
      <c r="A4682" s="1004">
        <v>4679</v>
      </c>
      <c r="B4682" s="1004" t="s">
        <v>26503</v>
      </c>
    </row>
    <row r="4683" spans="1:2">
      <c r="A4683" s="1004">
        <v>4680</v>
      </c>
      <c r="B4683" s="1004" t="s">
        <v>26504</v>
      </c>
    </row>
    <row r="4684" spans="1:2">
      <c r="A4684" s="1004">
        <v>4681</v>
      </c>
      <c r="B4684" s="1004" t="s">
        <v>26505</v>
      </c>
    </row>
    <row r="4685" spans="1:2">
      <c r="A4685" s="1004">
        <v>4682</v>
      </c>
      <c r="B4685" s="1004" t="s">
        <v>26506</v>
      </c>
    </row>
    <row r="4686" spans="1:2">
      <c r="A4686" s="1004">
        <v>4683</v>
      </c>
      <c r="B4686" s="1004" t="s">
        <v>26507</v>
      </c>
    </row>
    <row r="4687" spans="1:2">
      <c r="A4687" s="1004">
        <v>4684</v>
      </c>
      <c r="B4687" s="1004" t="s">
        <v>26508</v>
      </c>
    </row>
    <row r="4688" spans="1:2">
      <c r="A4688" s="1004">
        <v>4685</v>
      </c>
      <c r="B4688" s="1004" t="s">
        <v>26509</v>
      </c>
    </row>
    <row r="4689" spans="1:2">
      <c r="A4689" s="1004">
        <v>4686</v>
      </c>
      <c r="B4689" s="1004" t="s">
        <v>26510</v>
      </c>
    </row>
    <row r="4690" spans="1:2">
      <c r="A4690" s="1004">
        <v>4687</v>
      </c>
      <c r="B4690" s="1004" t="s">
        <v>26511</v>
      </c>
    </row>
    <row r="4691" spans="1:2">
      <c r="A4691" s="1004">
        <v>4688</v>
      </c>
      <c r="B4691" s="1004" t="s">
        <v>26512</v>
      </c>
    </row>
    <row r="4692" spans="1:2">
      <c r="A4692" s="1004">
        <v>4689</v>
      </c>
      <c r="B4692" s="1004" t="s">
        <v>26513</v>
      </c>
    </row>
    <row r="4693" spans="1:2">
      <c r="A4693" s="1004">
        <v>4690</v>
      </c>
      <c r="B4693" s="1004" t="s">
        <v>26514</v>
      </c>
    </row>
    <row r="4694" spans="1:2">
      <c r="A4694" s="1004">
        <v>4691</v>
      </c>
      <c r="B4694" s="1004" t="s">
        <v>26515</v>
      </c>
    </row>
    <row r="4695" spans="1:2">
      <c r="A4695" s="1004">
        <v>4692</v>
      </c>
      <c r="B4695" s="1004" t="s">
        <v>26516</v>
      </c>
    </row>
    <row r="4696" spans="1:2">
      <c r="A4696" s="1004">
        <v>4693</v>
      </c>
      <c r="B4696" s="1004" t="s">
        <v>26517</v>
      </c>
    </row>
    <row r="4697" spans="1:2">
      <c r="A4697" s="1004">
        <v>4694</v>
      </c>
      <c r="B4697" s="1004" t="s">
        <v>26518</v>
      </c>
    </row>
    <row r="4698" spans="1:2">
      <c r="A4698" s="1004">
        <v>4695</v>
      </c>
      <c r="B4698" s="1004" t="s">
        <v>26519</v>
      </c>
    </row>
    <row r="4699" spans="1:2">
      <c r="A4699" s="1004">
        <v>4696</v>
      </c>
      <c r="B4699" s="1004" t="s">
        <v>26520</v>
      </c>
    </row>
    <row r="4700" spans="1:2">
      <c r="A4700" s="1004">
        <v>4697</v>
      </c>
      <c r="B4700" s="1004" t="s">
        <v>26521</v>
      </c>
    </row>
    <row r="4701" spans="1:2">
      <c r="A4701" s="1004">
        <v>4698</v>
      </c>
      <c r="B4701" s="1004" t="s">
        <v>26522</v>
      </c>
    </row>
    <row r="4702" spans="1:2">
      <c r="A4702" s="1004">
        <v>4699</v>
      </c>
      <c r="B4702" s="1004" t="s">
        <v>26523</v>
      </c>
    </row>
    <row r="4703" spans="1:2">
      <c r="A4703" s="1004">
        <v>4700</v>
      </c>
      <c r="B4703" s="1004" t="s">
        <v>26524</v>
      </c>
    </row>
    <row r="4704" spans="1:2">
      <c r="A4704" s="1004">
        <v>4701</v>
      </c>
      <c r="B4704" s="1004" t="s">
        <v>26525</v>
      </c>
    </row>
    <row r="4705" spans="1:2">
      <c r="A4705" s="1004">
        <v>4702</v>
      </c>
      <c r="B4705" s="1004" t="s">
        <v>26526</v>
      </c>
    </row>
    <row r="4706" spans="1:2">
      <c r="A4706" s="1004">
        <v>4703</v>
      </c>
      <c r="B4706" s="1004" t="s">
        <v>26527</v>
      </c>
    </row>
    <row r="4707" spans="1:2">
      <c r="A4707" s="1004">
        <v>4704</v>
      </c>
      <c r="B4707" s="1004" t="s">
        <v>26528</v>
      </c>
    </row>
    <row r="4708" spans="1:2">
      <c r="A4708" s="1004">
        <v>4705</v>
      </c>
      <c r="B4708" s="1004" t="s">
        <v>26529</v>
      </c>
    </row>
    <row r="4709" spans="1:2">
      <c r="A4709" s="1004">
        <v>4706</v>
      </c>
      <c r="B4709" s="1004" t="s">
        <v>26530</v>
      </c>
    </row>
    <row r="4710" spans="1:2">
      <c r="A4710" s="1004">
        <v>4707</v>
      </c>
      <c r="B4710" s="1004" t="s">
        <v>26531</v>
      </c>
    </row>
    <row r="4711" spans="1:2">
      <c r="A4711" s="1004">
        <v>4708</v>
      </c>
      <c r="B4711" s="1004" t="s">
        <v>26532</v>
      </c>
    </row>
    <row r="4712" spans="1:2">
      <c r="A4712" s="1004">
        <v>4709</v>
      </c>
      <c r="B4712" s="1004" t="s">
        <v>26533</v>
      </c>
    </row>
    <row r="4713" spans="1:2">
      <c r="A4713" s="1004">
        <v>4710</v>
      </c>
      <c r="B4713" s="1004" t="s">
        <v>26534</v>
      </c>
    </row>
    <row r="4714" spans="1:2">
      <c r="A4714" s="1004">
        <v>4711</v>
      </c>
      <c r="B4714" s="1004" t="s">
        <v>26535</v>
      </c>
    </row>
    <row r="4715" spans="1:2">
      <c r="A4715" s="1004">
        <v>4712</v>
      </c>
      <c r="B4715" s="1004" t="s">
        <v>26536</v>
      </c>
    </row>
    <row r="4716" spans="1:2">
      <c r="A4716" s="1004">
        <v>4713</v>
      </c>
      <c r="B4716" s="1004" t="s">
        <v>26537</v>
      </c>
    </row>
    <row r="4717" spans="1:2">
      <c r="A4717" s="1004">
        <v>4714</v>
      </c>
      <c r="B4717" s="1004" t="s">
        <v>26538</v>
      </c>
    </row>
    <row r="4718" spans="1:2">
      <c r="A4718" s="1004">
        <v>4715</v>
      </c>
      <c r="B4718" s="1004" t="s">
        <v>26539</v>
      </c>
    </row>
    <row r="4719" spans="1:2">
      <c r="A4719" s="1004">
        <v>4716</v>
      </c>
      <c r="B4719" s="1004" t="s">
        <v>26540</v>
      </c>
    </row>
    <row r="4720" spans="1:2">
      <c r="A4720" s="1004">
        <v>4717</v>
      </c>
      <c r="B4720" s="1004" t="s">
        <v>26541</v>
      </c>
    </row>
    <row r="4721" spans="1:2">
      <c r="A4721" s="1004">
        <v>4718</v>
      </c>
      <c r="B4721" s="1004" t="s">
        <v>26542</v>
      </c>
    </row>
    <row r="4722" spans="1:2">
      <c r="A4722" s="1004">
        <v>4719</v>
      </c>
      <c r="B4722" s="1004" t="s">
        <v>26543</v>
      </c>
    </row>
    <row r="4723" spans="1:2">
      <c r="A4723" s="1004">
        <v>4720</v>
      </c>
      <c r="B4723" s="1004" t="s">
        <v>26544</v>
      </c>
    </row>
    <row r="4724" spans="1:2">
      <c r="A4724" s="1004">
        <v>4721</v>
      </c>
      <c r="B4724" s="1004" t="s">
        <v>26545</v>
      </c>
    </row>
    <row r="4725" spans="1:2">
      <c r="A4725" s="1004">
        <v>4722</v>
      </c>
      <c r="B4725" s="1004" t="s">
        <v>26546</v>
      </c>
    </row>
    <row r="4726" spans="1:2">
      <c r="A4726" s="1004">
        <v>4723</v>
      </c>
      <c r="B4726" s="1004" t="s">
        <v>26547</v>
      </c>
    </row>
    <row r="4727" spans="1:2">
      <c r="A4727" s="1004">
        <v>4724</v>
      </c>
      <c r="B4727" s="1004" t="s">
        <v>26548</v>
      </c>
    </row>
    <row r="4728" spans="1:2">
      <c r="A4728" s="1004">
        <v>4725</v>
      </c>
      <c r="B4728" s="1004" t="s">
        <v>26549</v>
      </c>
    </row>
    <row r="4729" spans="1:2">
      <c r="A4729" s="1004">
        <v>4726</v>
      </c>
      <c r="B4729" s="1004" t="s">
        <v>26550</v>
      </c>
    </row>
    <row r="4730" spans="1:2">
      <c r="A4730" s="1004">
        <v>4727</v>
      </c>
      <c r="B4730" s="1004" t="s">
        <v>26551</v>
      </c>
    </row>
    <row r="4731" spans="1:2">
      <c r="A4731" s="1004">
        <v>4728</v>
      </c>
      <c r="B4731" s="1004" t="s">
        <v>26552</v>
      </c>
    </row>
    <row r="4732" spans="1:2">
      <c r="A4732" s="1004">
        <v>4729</v>
      </c>
      <c r="B4732" s="1004" t="s">
        <v>26553</v>
      </c>
    </row>
    <row r="4733" spans="1:2">
      <c r="A4733" s="1004">
        <v>4730</v>
      </c>
      <c r="B4733" s="1004" t="s">
        <v>26554</v>
      </c>
    </row>
    <row r="4734" spans="1:2">
      <c r="A4734" s="1004">
        <v>4731</v>
      </c>
      <c r="B4734" s="1004" t="s">
        <v>26555</v>
      </c>
    </row>
    <row r="4735" spans="1:2">
      <c r="A4735" s="1004">
        <v>4732</v>
      </c>
      <c r="B4735" s="1004" t="s">
        <v>26556</v>
      </c>
    </row>
    <row r="4736" spans="1:2">
      <c r="A4736" s="1004">
        <v>4733</v>
      </c>
      <c r="B4736" s="1004" t="s">
        <v>26557</v>
      </c>
    </row>
    <row r="4737" spans="1:2">
      <c r="A4737" s="1004">
        <v>4734</v>
      </c>
      <c r="B4737" s="1004" t="s">
        <v>26558</v>
      </c>
    </row>
    <row r="4738" spans="1:2">
      <c r="A4738" s="1004">
        <v>4735</v>
      </c>
      <c r="B4738" s="1004" t="s">
        <v>26559</v>
      </c>
    </row>
    <row r="4739" spans="1:2">
      <c r="A4739" s="1004">
        <v>4736</v>
      </c>
      <c r="B4739" s="1004" t="s">
        <v>26560</v>
      </c>
    </row>
    <row r="4740" spans="1:2">
      <c r="A4740" s="1004">
        <v>4737</v>
      </c>
      <c r="B4740" s="1004" t="s">
        <v>26561</v>
      </c>
    </row>
    <row r="4741" spans="1:2">
      <c r="A4741" s="1004">
        <v>4738</v>
      </c>
      <c r="B4741" s="1004" t="s">
        <v>26562</v>
      </c>
    </row>
    <row r="4742" spans="1:2">
      <c r="A4742" s="1004">
        <v>4739</v>
      </c>
      <c r="B4742" s="1004" t="s">
        <v>26563</v>
      </c>
    </row>
    <row r="4743" spans="1:2">
      <c r="A4743" s="1004">
        <v>4740</v>
      </c>
      <c r="B4743" s="1004" t="s">
        <v>26564</v>
      </c>
    </row>
    <row r="4744" spans="1:2">
      <c r="A4744" s="1004">
        <v>4741</v>
      </c>
      <c r="B4744" s="1004" t="s">
        <v>26565</v>
      </c>
    </row>
    <row r="4745" spans="1:2">
      <c r="A4745" s="1004">
        <v>4742</v>
      </c>
      <c r="B4745" s="1004" t="s">
        <v>26566</v>
      </c>
    </row>
    <row r="4746" spans="1:2">
      <c r="A4746" s="1004">
        <v>4743</v>
      </c>
      <c r="B4746" s="1004" t="s">
        <v>26567</v>
      </c>
    </row>
    <row r="4747" spans="1:2">
      <c r="A4747" s="1004">
        <v>4744</v>
      </c>
      <c r="B4747" s="1004" t="s">
        <v>26568</v>
      </c>
    </row>
    <row r="4748" spans="1:2">
      <c r="A4748" s="1004">
        <v>4745</v>
      </c>
      <c r="B4748" s="1004" t="s">
        <v>26569</v>
      </c>
    </row>
    <row r="4749" spans="1:2">
      <c r="A4749" s="1004">
        <v>4746</v>
      </c>
      <c r="B4749" s="1004" t="s">
        <v>26570</v>
      </c>
    </row>
    <row r="4750" spans="1:2">
      <c r="A4750" s="1004">
        <v>4747</v>
      </c>
      <c r="B4750" s="1004" t="s">
        <v>26571</v>
      </c>
    </row>
    <row r="4751" spans="1:2">
      <c r="A4751" s="1004">
        <v>4748</v>
      </c>
      <c r="B4751" s="1004" t="s">
        <v>26572</v>
      </c>
    </row>
    <row r="4752" spans="1:2">
      <c r="A4752" s="1004">
        <v>4749</v>
      </c>
      <c r="B4752" s="1004" t="s">
        <v>26573</v>
      </c>
    </row>
    <row r="4753" spans="1:2">
      <c r="A4753" s="1004">
        <v>4750</v>
      </c>
      <c r="B4753" s="1004" t="s">
        <v>26574</v>
      </c>
    </row>
    <row r="4754" spans="1:2">
      <c r="A4754" s="1004">
        <v>4751</v>
      </c>
      <c r="B4754" s="1004" t="s">
        <v>26575</v>
      </c>
    </row>
    <row r="4755" spans="1:2">
      <c r="A4755" s="1004">
        <v>4752</v>
      </c>
      <c r="B4755" s="1004" t="s">
        <v>26576</v>
      </c>
    </row>
    <row r="4756" spans="1:2">
      <c r="A4756" s="1004">
        <v>4753</v>
      </c>
      <c r="B4756" s="1004" t="s">
        <v>26577</v>
      </c>
    </row>
    <row r="4757" spans="1:2">
      <c r="A4757" s="1004">
        <v>4754</v>
      </c>
      <c r="B4757" s="1004" t="s">
        <v>26578</v>
      </c>
    </row>
    <row r="4758" spans="1:2">
      <c r="A4758" s="1004">
        <v>4755</v>
      </c>
      <c r="B4758" s="1004" t="s">
        <v>26579</v>
      </c>
    </row>
    <row r="4759" spans="1:2">
      <c r="A4759" s="1004">
        <v>4756</v>
      </c>
      <c r="B4759" s="1004" t="s">
        <v>26580</v>
      </c>
    </row>
    <row r="4760" spans="1:2">
      <c r="A4760" s="1004">
        <v>4757</v>
      </c>
      <c r="B4760" s="1004" t="s">
        <v>26581</v>
      </c>
    </row>
    <row r="4761" spans="1:2">
      <c r="A4761" s="1004">
        <v>4758</v>
      </c>
      <c r="B4761" s="1004" t="s">
        <v>26582</v>
      </c>
    </row>
    <row r="4762" spans="1:2">
      <c r="A4762" s="1004">
        <v>4759</v>
      </c>
      <c r="B4762" s="1004" t="s">
        <v>26583</v>
      </c>
    </row>
    <row r="4763" spans="1:2">
      <c r="A4763" s="1004">
        <v>4760</v>
      </c>
      <c r="B4763" s="1004" t="s">
        <v>26584</v>
      </c>
    </row>
    <row r="4764" spans="1:2">
      <c r="A4764" s="1004">
        <v>4761</v>
      </c>
      <c r="B4764" s="1004" t="s">
        <v>26585</v>
      </c>
    </row>
    <row r="4765" spans="1:2">
      <c r="A4765" s="1004">
        <v>4762</v>
      </c>
      <c r="B4765" s="1004" t="s">
        <v>26586</v>
      </c>
    </row>
    <row r="4766" spans="1:2">
      <c r="A4766" s="1004">
        <v>4763</v>
      </c>
      <c r="B4766" s="1004" t="s">
        <v>26587</v>
      </c>
    </row>
    <row r="4767" spans="1:2">
      <c r="A4767" s="1004">
        <v>4764</v>
      </c>
      <c r="B4767" s="1004" t="s">
        <v>26588</v>
      </c>
    </row>
    <row r="4768" spans="1:2">
      <c r="A4768" s="1004">
        <v>4765</v>
      </c>
      <c r="B4768" s="1004" t="s">
        <v>26589</v>
      </c>
    </row>
    <row r="4769" spans="1:2">
      <c r="A4769" s="1004">
        <v>4766</v>
      </c>
      <c r="B4769" s="1004" t="s">
        <v>26590</v>
      </c>
    </row>
    <row r="4770" spans="1:2">
      <c r="A4770" s="1004">
        <v>4767</v>
      </c>
      <c r="B4770" s="1004" t="s">
        <v>26591</v>
      </c>
    </row>
    <row r="4771" spans="1:2">
      <c r="A4771" s="1004">
        <v>4768</v>
      </c>
      <c r="B4771" s="1004" t="s">
        <v>26592</v>
      </c>
    </row>
    <row r="4772" spans="1:2">
      <c r="A4772" s="1004">
        <v>4769</v>
      </c>
      <c r="B4772" s="1004" t="s">
        <v>26593</v>
      </c>
    </row>
    <row r="4773" spans="1:2">
      <c r="A4773" s="1004">
        <v>4770</v>
      </c>
      <c r="B4773" s="1004" t="s">
        <v>26594</v>
      </c>
    </row>
    <row r="4774" spans="1:2">
      <c r="A4774" s="1004">
        <v>4771</v>
      </c>
      <c r="B4774" s="1004" t="s">
        <v>26595</v>
      </c>
    </row>
    <row r="4775" spans="1:2">
      <c r="A4775" s="1004">
        <v>4772</v>
      </c>
      <c r="B4775" s="1004" t="s">
        <v>26596</v>
      </c>
    </row>
    <row r="4776" spans="1:2">
      <c r="A4776" s="1004">
        <v>4773</v>
      </c>
      <c r="B4776" s="1004" t="s">
        <v>26597</v>
      </c>
    </row>
    <row r="4777" spans="1:2">
      <c r="A4777" s="1004">
        <v>4774</v>
      </c>
      <c r="B4777" s="1004" t="s">
        <v>26598</v>
      </c>
    </row>
    <row r="4778" spans="1:2">
      <c r="A4778" s="1004">
        <v>4775</v>
      </c>
      <c r="B4778" s="1004" t="s">
        <v>26599</v>
      </c>
    </row>
    <row r="4779" spans="1:2">
      <c r="A4779" s="1004">
        <v>4776</v>
      </c>
      <c r="B4779" s="1004" t="s">
        <v>26600</v>
      </c>
    </row>
    <row r="4780" spans="1:2">
      <c r="A4780" s="1004">
        <v>4777</v>
      </c>
      <c r="B4780" s="1004" t="s">
        <v>26601</v>
      </c>
    </row>
    <row r="4781" spans="1:2">
      <c r="A4781" s="1004">
        <v>4778</v>
      </c>
      <c r="B4781" s="1004" t="s">
        <v>26602</v>
      </c>
    </row>
    <row r="4782" spans="1:2">
      <c r="A4782" s="1004">
        <v>4779</v>
      </c>
      <c r="B4782" s="1004" t="s">
        <v>26603</v>
      </c>
    </row>
    <row r="4783" spans="1:2">
      <c r="A4783" s="1004">
        <v>4780</v>
      </c>
      <c r="B4783" s="1004" t="s">
        <v>26604</v>
      </c>
    </row>
    <row r="4784" spans="1:2">
      <c r="A4784" s="1004">
        <v>4781</v>
      </c>
      <c r="B4784" s="1004" t="s">
        <v>26605</v>
      </c>
    </row>
    <row r="4785" spans="1:2">
      <c r="A4785" s="1004">
        <v>4782</v>
      </c>
      <c r="B4785" s="1004" t="s">
        <v>26606</v>
      </c>
    </row>
    <row r="4786" spans="1:2">
      <c r="A4786" s="1004">
        <v>4783</v>
      </c>
      <c r="B4786" s="1004" t="s">
        <v>26607</v>
      </c>
    </row>
    <row r="4787" spans="1:2">
      <c r="A4787" s="1004">
        <v>4784</v>
      </c>
      <c r="B4787" s="1004" t="s">
        <v>26608</v>
      </c>
    </row>
    <row r="4788" spans="1:2">
      <c r="A4788" s="1004">
        <v>4785</v>
      </c>
      <c r="B4788" s="1004" t="s">
        <v>26609</v>
      </c>
    </row>
    <row r="4789" spans="1:2">
      <c r="A4789" s="1004">
        <v>4786</v>
      </c>
      <c r="B4789" s="1004" t="s">
        <v>26610</v>
      </c>
    </row>
    <row r="4790" spans="1:2">
      <c r="A4790" s="1004">
        <v>4787</v>
      </c>
      <c r="B4790" s="1004" t="s">
        <v>26611</v>
      </c>
    </row>
    <row r="4791" spans="1:2">
      <c r="A4791" s="1004">
        <v>4788</v>
      </c>
      <c r="B4791" s="1004" t="s">
        <v>26612</v>
      </c>
    </row>
    <row r="4792" spans="1:2">
      <c r="A4792" s="1004">
        <v>4789</v>
      </c>
      <c r="B4792" s="1004" t="s">
        <v>26613</v>
      </c>
    </row>
    <row r="4793" spans="1:2">
      <c r="A4793" s="1004">
        <v>4790</v>
      </c>
      <c r="B4793" s="1004" t="s">
        <v>26614</v>
      </c>
    </row>
    <row r="4794" spans="1:2">
      <c r="A4794" s="1004">
        <v>4791</v>
      </c>
      <c r="B4794" s="1004" t="s">
        <v>26615</v>
      </c>
    </row>
    <row r="4795" spans="1:2">
      <c r="A4795" s="1004">
        <v>4792</v>
      </c>
      <c r="B4795" s="1004" t="s">
        <v>26616</v>
      </c>
    </row>
    <row r="4796" spans="1:2">
      <c r="A4796" s="1004">
        <v>4793</v>
      </c>
      <c r="B4796" s="1004" t="s">
        <v>26617</v>
      </c>
    </row>
    <row r="4797" spans="1:2">
      <c r="A4797" s="1004">
        <v>4794</v>
      </c>
      <c r="B4797" s="1004" t="s">
        <v>26618</v>
      </c>
    </row>
    <row r="4798" spans="1:2">
      <c r="A4798" s="1004">
        <v>4795</v>
      </c>
      <c r="B4798" s="1004" t="s">
        <v>26619</v>
      </c>
    </row>
    <row r="4799" spans="1:2">
      <c r="A4799" s="1004">
        <v>4796</v>
      </c>
      <c r="B4799" s="1004" t="s">
        <v>26620</v>
      </c>
    </row>
    <row r="4800" spans="1:2">
      <c r="A4800" s="1004">
        <v>4797</v>
      </c>
      <c r="B4800" s="1004" t="s">
        <v>26621</v>
      </c>
    </row>
    <row r="4801" spans="1:2">
      <c r="A4801" s="1004">
        <v>4798</v>
      </c>
      <c r="B4801" s="1004" t="s">
        <v>26622</v>
      </c>
    </row>
    <row r="4802" spans="1:2">
      <c r="A4802" s="1004">
        <v>4799</v>
      </c>
      <c r="B4802" s="1004" t="s">
        <v>26623</v>
      </c>
    </row>
    <row r="4803" spans="1:2">
      <c r="A4803" s="1004">
        <v>4800</v>
      </c>
      <c r="B4803" s="1004" t="s">
        <v>26624</v>
      </c>
    </row>
    <row r="4804" spans="1:2">
      <c r="A4804" s="1004">
        <v>4801</v>
      </c>
      <c r="B4804" s="1004" t="s">
        <v>26625</v>
      </c>
    </row>
    <row r="4805" spans="1:2">
      <c r="A4805" s="1004">
        <v>4802</v>
      </c>
      <c r="B4805" s="1004" t="s">
        <v>26626</v>
      </c>
    </row>
    <row r="4806" spans="1:2">
      <c r="A4806" s="1004">
        <v>4803</v>
      </c>
      <c r="B4806" s="1004" t="s">
        <v>26627</v>
      </c>
    </row>
    <row r="4807" spans="1:2">
      <c r="A4807" s="1004">
        <v>4804</v>
      </c>
      <c r="B4807" s="1004" t="s">
        <v>26628</v>
      </c>
    </row>
    <row r="4808" spans="1:2">
      <c r="A4808" s="1004">
        <v>4805</v>
      </c>
      <c r="B4808" s="1004" t="s">
        <v>26629</v>
      </c>
    </row>
    <row r="4809" spans="1:2">
      <c r="A4809" s="1004">
        <v>4806</v>
      </c>
      <c r="B4809" s="1004" t="s">
        <v>26630</v>
      </c>
    </row>
    <row r="4810" spans="1:2">
      <c r="A4810" s="1004">
        <v>4807</v>
      </c>
      <c r="B4810" s="1004" t="s">
        <v>26631</v>
      </c>
    </row>
    <row r="4811" spans="1:2">
      <c r="A4811" s="1004">
        <v>4808</v>
      </c>
      <c r="B4811" s="1004" t="s">
        <v>26632</v>
      </c>
    </row>
    <row r="4812" spans="1:2">
      <c r="A4812" s="1004">
        <v>4809</v>
      </c>
      <c r="B4812" s="1004" t="s">
        <v>26633</v>
      </c>
    </row>
    <row r="4813" spans="1:2">
      <c r="A4813" s="1004">
        <v>4810</v>
      </c>
      <c r="B4813" s="1004" t="s">
        <v>26634</v>
      </c>
    </row>
    <row r="4814" spans="1:2">
      <c r="A4814" s="1004">
        <v>4811</v>
      </c>
      <c r="B4814" s="1004" t="s">
        <v>26635</v>
      </c>
    </row>
    <row r="4815" spans="1:2">
      <c r="A4815" s="1004">
        <v>4812</v>
      </c>
      <c r="B4815" s="1004" t="s">
        <v>26636</v>
      </c>
    </row>
    <row r="4816" spans="1:2">
      <c r="A4816" s="1004">
        <v>4813</v>
      </c>
      <c r="B4816" s="1004" t="s">
        <v>26637</v>
      </c>
    </row>
    <row r="4817" spans="1:2">
      <c r="A4817" s="1004">
        <v>4814</v>
      </c>
      <c r="B4817" s="1004" t="s">
        <v>26638</v>
      </c>
    </row>
    <row r="4818" spans="1:2">
      <c r="A4818" s="1004">
        <v>4815</v>
      </c>
      <c r="B4818" s="1004" t="s">
        <v>26639</v>
      </c>
    </row>
    <row r="4819" spans="1:2">
      <c r="A4819" s="1004">
        <v>4816</v>
      </c>
      <c r="B4819" s="1004" t="s">
        <v>26640</v>
      </c>
    </row>
    <row r="4820" spans="1:2">
      <c r="A4820" s="1004">
        <v>4817</v>
      </c>
      <c r="B4820" s="1004" t="s">
        <v>26641</v>
      </c>
    </row>
    <row r="4821" spans="1:2">
      <c r="A4821" s="1004">
        <v>4818</v>
      </c>
      <c r="B4821" s="1004" t="s">
        <v>26642</v>
      </c>
    </row>
    <row r="4822" spans="1:2">
      <c r="A4822" s="1004">
        <v>4819</v>
      </c>
      <c r="B4822" s="1004" t="s">
        <v>26643</v>
      </c>
    </row>
    <row r="4823" spans="1:2">
      <c r="A4823" s="1004">
        <v>4820</v>
      </c>
      <c r="B4823" s="1004" t="s">
        <v>26644</v>
      </c>
    </row>
    <row r="4824" spans="1:2">
      <c r="A4824" s="1004">
        <v>4821</v>
      </c>
      <c r="B4824" s="1004" t="s">
        <v>26645</v>
      </c>
    </row>
    <row r="4825" spans="1:2">
      <c r="A4825" s="1004">
        <v>4822</v>
      </c>
      <c r="B4825" s="1004" t="s">
        <v>26646</v>
      </c>
    </row>
    <row r="4826" spans="1:2">
      <c r="A4826" s="1004">
        <v>4823</v>
      </c>
      <c r="B4826" s="1004" t="s">
        <v>26647</v>
      </c>
    </row>
    <row r="4827" spans="1:2">
      <c r="A4827" s="1004">
        <v>4824</v>
      </c>
      <c r="B4827" s="1004" t="s">
        <v>26648</v>
      </c>
    </row>
    <row r="4828" spans="1:2">
      <c r="A4828" s="1004">
        <v>4825</v>
      </c>
      <c r="B4828" s="1004" t="s">
        <v>26649</v>
      </c>
    </row>
    <row r="4829" spans="1:2">
      <c r="A4829" s="1004">
        <v>4826</v>
      </c>
      <c r="B4829" s="1004" t="s">
        <v>26650</v>
      </c>
    </row>
    <row r="4830" spans="1:2">
      <c r="A4830" s="1004">
        <v>4827</v>
      </c>
      <c r="B4830" s="1004" t="s">
        <v>26651</v>
      </c>
    </row>
    <row r="4831" spans="1:2">
      <c r="A4831" s="1004">
        <v>4828</v>
      </c>
      <c r="B4831" s="1004" t="s">
        <v>26652</v>
      </c>
    </row>
    <row r="4832" spans="1:2">
      <c r="A4832" s="1004">
        <v>4829</v>
      </c>
      <c r="B4832" s="1004" t="s">
        <v>26653</v>
      </c>
    </row>
    <row r="4833" spans="1:2">
      <c r="A4833" s="1004">
        <v>4830</v>
      </c>
      <c r="B4833" s="1004" t="s">
        <v>26654</v>
      </c>
    </row>
    <row r="4834" spans="1:2">
      <c r="A4834" s="1004">
        <v>4831</v>
      </c>
      <c r="B4834" s="1004" t="s">
        <v>26655</v>
      </c>
    </row>
    <row r="4835" spans="1:2">
      <c r="A4835" s="1004">
        <v>4832</v>
      </c>
      <c r="B4835" s="1004" t="s">
        <v>26656</v>
      </c>
    </row>
    <row r="4836" spans="1:2">
      <c r="A4836" s="1004">
        <v>4833</v>
      </c>
      <c r="B4836" s="1004" t="s">
        <v>26657</v>
      </c>
    </row>
    <row r="4837" spans="1:2">
      <c r="A4837" s="1004">
        <v>4834</v>
      </c>
      <c r="B4837" s="1004" t="s">
        <v>26658</v>
      </c>
    </row>
    <row r="4838" spans="1:2">
      <c r="A4838" s="1004">
        <v>4835</v>
      </c>
      <c r="B4838" s="1004" t="s">
        <v>26659</v>
      </c>
    </row>
    <row r="4839" spans="1:2">
      <c r="A4839" s="1004">
        <v>4836</v>
      </c>
      <c r="B4839" s="1004" t="s">
        <v>26660</v>
      </c>
    </row>
    <row r="4840" spans="1:2">
      <c r="A4840" s="1004">
        <v>4837</v>
      </c>
      <c r="B4840" s="1004" t="s">
        <v>26661</v>
      </c>
    </row>
    <row r="4841" spans="1:2">
      <c r="A4841" s="1004">
        <v>4838</v>
      </c>
      <c r="B4841" s="1004" t="s">
        <v>26662</v>
      </c>
    </row>
    <row r="4842" spans="1:2">
      <c r="A4842" s="1004">
        <v>4839</v>
      </c>
      <c r="B4842" s="1004" t="s">
        <v>26663</v>
      </c>
    </row>
    <row r="4843" spans="1:2">
      <c r="A4843" s="1004">
        <v>4840</v>
      </c>
      <c r="B4843" s="1004" t="s">
        <v>26664</v>
      </c>
    </row>
    <row r="4844" spans="1:2">
      <c r="A4844" s="1004">
        <v>4841</v>
      </c>
      <c r="B4844" s="1004" t="s">
        <v>26665</v>
      </c>
    </row>
    <row r="4845" spans="1:2">
      <c r="A4845" s="1004">
        <v>4842</v>
      </c>
      <c r="B4845" s="1004" t="s">
        <v>26666</v>
      </c>
    </row>
    <row r="4846" spans="1:2">
      <c r="A4846" s="1004">
        <v>4843</v>
      </c>
      <c r="B4846" s="1004" t="s">
        <v>26667</v>
      </c>
    </row>
    <row r="4847" spans="1:2">
      <c r="A4847" s="1004">
        <v>4844</v>
      </c>
      <c r="B4847" s="1004" t="s">
        <v>26668</v>
      </c>
    </row>
    <row r="4848" spans="1:2">
      <c r="A4848" s="1004">
        <v>4845</v>
      </c>
      <c r="B4848" s="1004" t="s">
        <v>26669</v>
      </c>
    </row>
    <row r="4849" spans="1:2">
      <c r="A4849" s="1004">
        <v>4846</v>
      </c>
      <c r="B4849" s="1004" t="s">
        <v>26670</v>
      </c>
    </row>
    <row r="4850" spans="1:2">
      <c r="A4850" s="1004">
        <v>4847</v>
      </c>
      <c r="B4850" s="1004" t="s">
        <v>26671</v>
      </c>
    </row>
    <row r="4851" spans="1:2">
      <c r="A4851" s="1004">
        <v>4848</v>
      </c>
      <c r="B4851" s="1004" t="s">
        <v>26672</v>
      </c>
    </row>
    <row r="4852" spans="1:2">
      <c r="A4852" s="1004">
        <v>4849</v>
      </c>
      <c r="B4852" s="1004" t="s">
        <v>26673</v>
      </c>
    </row>
    <row r="4853" spans="1:2">
      <c r="A4853" s="1004">
        <v>4850</v>
      </c>
      <c r="B4853" s="1004" t="s">
        <v>26674</v>
      </c>
    </row>
    <row r="4854" spans="1:2">
      <c r="A4854" s="1004">
        <v>4851</v>
      </c>
      <c r="B4854" s="1004" t="s">
        <v>26675</v>
      </c>
    </row>
    <row r="4855" spans="1:2">
      <c r="A4855" s="1004">
        <v>4852</v>
      </c>
      <c r="B4855" s="1004" t="s">
        <v>26676</v>
      </c>
    </row>
    <row r="4856" spans="1:2">
      <c r="A4856" s="1004">
        <v>4853</v>
      </c>
      <c r="B4856" s="1004" t="s">
        <v>26677</v>
      </c>
    </row>
    <row r="4857" spans="1:2">
      <c r="A4857" s="1004">
        <v>4854</v>
      </c>
      <c r="B4857" s="1004" t="s">
        <v>26678</v>
      </c>
    </row>
    <row r="4858" spans="1:2">
      <c r="A4858" s="1004">
        <v>4855</v>
      </c>
      <c r="B4858" s="1004" t="s">
        <v>26679</v>
      </c>
    </row>
    <row r="4859" spans="1:2">
      <c r="A4859" s="1004">
        <v>4856</v>
      </c>
      <c r="B4859" s="1004" t="s">
        <v>26680</v>
      </c>
    </row>
    <row r="4860" spans="1:2">
      <c r="A4860" s="1004">
        <v>4857</v>
      </c>
      <c r="B4860" s="1004" t="s">
        <v>26681</v>
      </c>
    </row>
    <row r="4861" spans="1:2">
      <c r="A4861" s="1004">
        <v>4858</v>
      </c>
      <c r="B4861" s="1004" t="s">
        <v>26682</v>
      </c>
    </row>
    <row r="4862" spans="1:2">
      <c r="A4862" s="1004">
        <v>4859</v>
      </c>
      <c r="B4862" s="1004" t="s">
        <v>26683</v>
      </c>
    </row>
    <row r="4863" spans="1:2">
      <c r="A4863" s="1004">
        <v>4860</v>
      </c>
      <c r="B4863" s="1004" t="s">
        <v>26684</v>
      </c>
    </row>
    <row r="4864" spans="1:2">
      <c r="A4864" s="1004">
        <v>4861</v>
      </c>
      <c r="B4864" s="1004" t="s">
        <v>26685</v>
      </c>
    </row>
    <row r="4865" spans="1:2">
      <c r="A4865" s="1004">
        <v>4862</v>
      </c>
      <c r="B4865" s="1004" t="s">
        <v>26686</v>
      </c>
    </row>
    <row r="4866" spans="1:2">
      <c r="A4866" s="1004">
        <v>4863</v>
      </c>
      <c r="B4866" s="1004" t="s">
        <v>26687</v>
      </c>
    </row>
    <row r="4867" spans="1:2">
      <c r="A4867" s="1004">
        <v>4864</v>
      </c>
      <c r="B4867" s="1004" t="s">
        <v>26688</v>
      </c>
    </row>
    <row r="4868" spans="1:2">
      <c r="A4868" s="1004">
        <v>4865</v>
      </c>
      <c r="B4868" s="1004" t="s">
        <v>26689</v>
      </c>
    </row>
    <row r="4869" spans="1:2">
      <c r="A4869" s="1004">
        <v>4866</v>
      </c>
      <c r="B4869" s="1004" t="s">
        <v>26690</v>
      </c>
    </row>
    <row r="4870" spans="1:2">
      <c r="A4870" s="1004">
        <v>4867</v>
      </c>
      <c r="B4870" s="1004" t="s">
        <v>26691</v>
      </c>
    </row>
    <row r="4871" spans="1:2">
      <c r="A4871" s="1004">
        <v>4868</v>
      </c>
      <c r="B4871" s="1004" t="s">
        <v>26692</v>
      </c>
    </row>
    <row r="4872" spans="1:2">
      <c r="A4872" s="1004">
        <v>4869</v>
      </c>
      <c r="B4872" s="1004" t="s">
        <v>26693</v>
      </c>
    </row>
    <row r="4873" spans="1:2">
      <c r="A4873" s="1004">
        <v>4870</v>
      </c>
      <c r="B4873" s="1004" t="s">
        <v>26694</v>
      </c>
    </row>
    <row r="4874" spans="1:2">
      <c r="A4874" s="1004">
        <v>4871</v>
      </c>
      <c r="B4874" s="1004" t="s">
        <v>26695</v>
      </c>
    </row>
    <row r="4875" spans="1:2">
      <c r="A4875" s="1004">
        <v>4872</v>
      </c>
      <c r="B4875" s="1004" t="s">
        <v>26696</v>
      </c>
    </row>
    <row r="4876" spans="1:2">
      <c r="A4876" s="1004">
        <v>4873</v>
      </c>
      <c r="B4876" s="1004" t="s">
        <v>26697</v>
      </c>
    </row>
    <row r="4877" spans="1:2">
      <c r="A4877" s="1004">
        <v>4874</v>
      </c>
      <c r="B4877" s="1004" t="s">
        <v>26698</v>
      </c>
    </row>
    <row r="4878" spans="1:2">
      <c r="A4878" s="1004">
        <v>4875</v>
      </c>
      <c r="B4878" s="1004" t="s">
        <v>26699</v>
      </c>
    </row>
    <row r="4879" spans="1:2">
      <c r="A4879" s="1004">
        <v>4876</v>
      </c>
      <c r="B4879" s="1004" t="s">
        <v>26700</v>
      </c>
    </row>
    <row r="4880" spans="1:2">
      <c r="A4880" s="1004">
        <v>4877</v>
      </c>
      <c r="B4880" s="1004" t="s">
        <v>26701</v>
      </c>
    </row>
    <row r="4881" spans="1:2">
      <c r="A4881" s="1004">
        <v>4878</v>
      </c>
      <c r="B4881" s="1004" t="s">
        <v>26702</v>
      </c>
    </row>
    <row r="4882" spans="1:2">
      <c r="A4882" s="1004">
        <v>4879</v>
      </c>
      <c r="B4882" s="1004" t="s">
        <v>26703</v>
      </c>
    </row>
    <row r="4883" spans="1:2">
      <c r="A4883" s="1004">
        <v>4880</v>
      </c>
      <c r="B4883" s="1004" t="s">
        <v>26704</v>
      </c>
    </row>
    <row r="4884" spans="1:2">
      <c r="A4884" s="1004">
        <v>4881</v>
      </c>
      <c r="B4884" s="1004" t="s">
        <v>26705</v>
      </c>
    </row>
    <row r="4885" spans="1:2">
      <c r="A4885" s="1004">
        <v>4882</v>
      </c>
      <c r="B4885" s="1004" t="s">
        <v>26706</v>
      </c>
    </row>
    <row r="4886" spans="1:2">
      <c r="A4886" s="1004">
        <v>4883</v>
      </c>
      <c r="B4886" s="1004" t="s">
        <v>26707</v>
      </c>
    </row>
    <row r="4887" spans="1:2">
      <c r="A4887" s="1004">
        <v>4884</v>
      </c>
      <c r="B4887" s="1004" t="s">
        <v>26708</v>
      </c>
    </row>
    <row r="4888" spans="1:2">
      <c r="A4888" s="1004">
        <v>4885</v>
      </c>
      <c r="B4888" s="1004" t="s">
        <v>26709</v>
      </c>
    </row>
    <row r="4889" spans="1:2">
      <c r="A4889" s="1004">
        <v>4886</v>
      </c>
      <c r="B4889" s="1004" t="s">
        <v>26710</v>
      </c>
    </row>
    <row r="4890" spans="1:2">
      <c r="A4890" s="1004">
        <v>4887</v>
      </c>
      <c r="B4890" s="1004" t="s">
        <v>26711</v>
      </c>
    </row>
    <row r="4891" spans="1:2">
      <c r="A4891" s="1004">
        <v>4888</v>
      </c>
      <c r="B4891" s="1004" t="s">
        <v>26712</v>
      </c>
    </row>
    <row r="4892" spans="1:2">
      <c r="A4892" s="1004">
        <v>4889</v>
      </c>
      <c r="B4892" s="1004" t="s">
        <v>26713</v>
      </c>
    </row>
    <row r="4893" spans="1:2">
      <c r="A4893" s="1004">
        <v>4890</v>
      </c>
      <c r="B4893" s="1004" t="s">
        <v>26714</v>
      </c>
    </row>
    <row r="4894" spans="1:2">
      <c r="A4894" s="1004">
        <v>4891</v>
      </c>
      <c r="B4894" s="1004" t="s">
        <v>26715</v>
      </c>
    </row>
    <row r="4895" spans="1:2">
      <c r="A4895" s="1004">
        <v>4892</v>
      </c>
      <c r="B4895" s="1004" t="s">
        <v>26716</v>
      </c>
    </row>
    <row r="4896" spans="1:2">
      <c r="A4896" s="1004">
        <v>4893</v>
      </c>
      <c r="B4896" s="1004" t="s">
        <v>26717</v>
      </c>
    </row>
    <row r="4897" spans="1:2">
      <c r="A4897" s="1004">
        <v>4894</v>
      </c>
      <c r="B4897" s="1004" t="s">
        <v>26718</v>
      </c>
    </row>
    <row r="4898" spans="1:2">
      <c r="A4898" s="1004">
        <v>4895</v>
      </c>
      <c r="B4898" s="1004" t="s">
        <v>26719</v>
      </c>
    </row>
    <row r="4899" spans="1:2">
      <c r="A4899" s="1004">
        <v>4896</v>
      </c>
      <c r="B4899" s="1004" t="s">
        <v>26720</v>
      </c>
    </row>
    <row r="4900" spans="1:2">
      <c r="A4900" s="1004">
        <v>4897</v>
      </c>
      <c r="B4900" s="1004" t="s">
        <v>26721</v>
      </c>
    </row>
    <row r="4901" spans="1:2">
      <c r="A4901" s="1004">
        <v>4898</v>
      </c>
      <c r="B4901" s="1004" t="s">
        <v>26722</v>
      </c>
    </row>
    <row r="4902" spans="1:2">
      <c r="A4902" s="1004">
        <v>4899</v>
      </c>
      <c r="B4902" s="1004" t="s">
        <v>26723</v>
      </c>
    </row>
    <row r="4903" spans="1:2">
      <c r="A4903" s="1004">
        <v>4900</v>
      </c>
      <c r="B4903" s="1004" t="s">
        <v>26724</v>
      </c>
    </row>
    <row r="4904" spans="1:2">
      <c r="A4904" s="1004">
        <v>4901</v>
      </c>
      <c r="B4904" s="1004" t="s">
        <v>26725</v>
      </c>
    </row>
    <row r="4905" spans="1:2">
      <c r="A4905" s="1004">
        <v>4902</v>
      </c>
      <c r="B4905" s="1004" t="s">
        <v>26726</v>
      </c>
    </row>
    <row r="4906" spans="1:2">
      <c r="A4906" s="1004">
        <v>4903</v>
      </c>
      <c r="B4906" s="1004" t="s">
        <v>26727</v>
      </c>
    </row>
    <row r="4907" spans="1:2">
      <c r="A4907" s="1004">
        <v>4904</v>
      </c>
      <c r="B4907" s="1004" t="s">
        <v>26728</v>
      </c>
    </row>
    <row r="4908" spans="1:2">
      <c r="A4908" s="1004">
        <v>4905</v>
      </c>
      <c r="B4908" s="1004" t="s">
        <v>26729</v>
      </c>
    </row>
    <row r="4909" spans="1:2">
      <c r="A4909" s="1004">
        <v>4906</v>
      </c>
      <c r="B4909" s="1004" t="s">
        <v>26730</v>
      </c>
    </row>
    <row r="4910" spans="1:2">
      <c r="A4910" s="1004">
        <v>4907</v>
      </c>
      <c r="B4910" s="1004" t="s">
        <v>26731</v>
      </c>
    </row>
    <row r="4911" spans="1:2">
      <c r="A4911" s="1004">
        <v>4908</v>
      </c>
      <c r="B4911" s="1004" t="s">
        <v>26732</v>
      </c>
    </row>
    <row r="4912" spans="1:2">
      <c r="A4912" s="1004">
        <v>4909</v>
      </c>
      <c r="B4912" s="1004" t="s">
        <v>26733</v>
      </c>
    </row>
    <row r="4913" spans="1:2">
      <c r="A4913" s="1004">
        <v>4910</v>
      </c>
      <c r="B4913" s="1004" t="s">
        <v>26734</v>
      </c>
    </row>
    <row r="4914" spans="1:2">
      <c r="A4914" s="1004">
        <v>4911</v>
      </c>
      <c r="B4914" s="1004" t="s">
        <v>26735</v>
      </c>
    </row>
    <row r="4915" spans="1:2">
      <c r="A4915" s="1004">
        <v>4912</v>
      </c>
      <c r="B4915" s="1004" t="s">
        <v>26736</v>
      </c>
    </row>
    <row r="4916" spans="1:2">
      <c r="A4916" s="1004">
        <v>4913</v>
      </c>
      <c r="B4916" s="1004" t="s">
        <v>26737</v>
      </c>
    </row>
    <row r="4917" spans="1:2">
      <c r="A4917" s="1004">
        <v>4914</v>
      </c>
      <c r="B4917" s="1004" t="s">
        <v>26738</v>
      </c>
    </row>
    <row r="4918" spans="1:2">
      <c r="A4918" s="1004">
        <v>4915</v>
      </c>
      <c r="B4918" s="1004" t="s">
        <v>26739</v>
      </c>
    </row>
    <row r="4919" spans="1:2">
      <c r="A4919" s="1004">
        <v>4916</v>
      </c>
      <c r="B4919" s="1004" t="s">
        <v>26740</v>
      </c>
    </row>
    <row r="4920" spans="1:2">
      <c r="A4920" s="1004">
        <v>4917</v>
      </c>
      <c r="B4920" s="1004" t="s">
        <v>26741</v>
      </c>
    </row>
    <row r="4921" spans="1:2">
      <c r="A4921" s="1004">
        <v>4918</v>
      </c>
      <c r="B4921" s="1004" t="s">
        <v>26742</v>
      </c>
    </row>
    <row r="4922" spans="1:2">
      <c r="A4922" s="1004">
        <v>4919</v>
      </c>
      <c r="B4922" s="1004" t="s">
        <v>26743</v>
      </c>
    </row>
    <row r="4923" spans="1:2">
      <c r="A4923" s="1004">
        <v>4920</v>
      </c>
      <c r="B4923" s="1004" t="s">
        <v>26744</v>
      </c>
    </row>
    <row r="4924" spans="1:2">
      <c r="A4924" s="1004">
        <v>4921</v>
      </c>
      <c r="B4924" s="1004" t="s">
        <v>26745</v>
      </c>
    </row>
    <row r="4925" spans="1:2">
      <c r="A4925" s="1004">
        <v>4922</v>
      </c>
      <c r="B4925" s="1004" t="s">
        <v>26746</v>
      </c>
    </row>
    <row r="4926" spans="1:2">
      <c r="A4926" s="1004">
        <v>4923</v>
      </c>
      <c r="B4926" s="1004" t="s">
        <v>26747</v>
      </c>
    </row>
    <row r="4927" spans="1:2">
      <c r="A4927" s="1004">
        <v>4924</v>
      </c>
      <c r="B4927" s="1004" t="s">
        <v>26748</v>
      </c>
    </row>
    <row r="4928" spans="1:2">
      <c r="A4928" s="1004">
        <v>4925</v>
      </c>
      <c r="B4928" s="1004" t="s">
        <v>26749</v>
      </c>
    </row>
    <row r="4929" spans="1:2">
      <c r="A4929" s="1004">
        <v>4926</v>
      </c>
      <c r="B4929" s="1004" t="s">
        <v>26750</v>
      </c>
    </row>
    <row r="4930" spans="1:2">
      <c r="A4930" s="1004">
        <v>4927</v>
      </c>
      <c r="B4930" s="1004" t="s">
        <v>26751</v>
      </c>
    </row>
    <row r="4931" spans="1:2">
      <c r="A4931" s="1004">
        <v>4928</v>
      </c>
      <c r="B4931" s="1004" t="s">
        <v>26752</v>
      </c>
    </row>
    <row r="4932" spans="1:2">
      <c r="A4932" s="1004">
        <v>4929</v>
      </c>
      <c r="B4932" s="1004" t="s">
        <v>26753</v>
      </c>
    </row>
    <row r="4933" spans="1:2">
      <c r="A4933" s="1004">
        <v>4930</v>
      </c>
      <c r="B4933" s="1004" t="s">
        <v>26754</v>
      </c>
    </row>
    <row r="4934" spans="1:2">
      <c r="A4934" s="1004">
        <v>4931</v>
      </c>
      <c r="B4934" s="1004" t="s">
        <v>26755</v>
      </c>
    </row>
    <row r="4935" spans="1:2">
      <c r="A4935" s="1004">
        <v>4932</v>
      </c>
      <c r="B4935" s="1004" t="s">
        <v>26756</v>
      </c>
    </row>
    <row r="4936" spans="1:2">
      <c r="A4936" s="1004">
        <v>4933</v>
      </c>
      <c r="B4936" s="1004" t="s">
        <v>26757</v>
      </c>
    </row>
    <row r="4937" spans="1:2">
      <c r="A4937" s="1004">
        <v>4934</v>
      </c>
      <c r="B4937" s="1004" t="s">
        <v>26758</v>
      </c>
    </row>
    <row r="4938" spans="1:2">
      <c r="A4938" s="1004">
        <v>4935</v>
      </c>
      <c r="B4938" s="1004" t="s">
        <v>26759</v>
      </c>
    </row>
    <row r="4939" spans="1:2">
      <c r="A4939" s="1004">
        <v>4936</v>
      </c>
      <c r="B4939" s="1004" t="s">
        <v>26760</v>
      </c>
    </row>
    <row r="4940" spans="1:2">
      <c r="A4940" s="1004">
        <v>4937</v>
      </c>
      <c r="B4940" s="1004" t="s">
        <v>14819</v>
      </c>
    </row>
    <row r="4941" spans="1:2">
      <c r="A4941" s="1004">
        <v>4938</v>
      </c>
      <c r="B4941" s="1004" t="s">
        <v>26761</v>
      </c>
    </row>
    <row r="4942" spans="1:2">
      <c r="A4942" s="1004">
        <v>4939</v>
      </c>
      <c r="B4942" s="1004" t="s">
        <v>26762</v>
      </c>
    </row>
    <row r="4943" spans="1:2">
      <c r="A4943" s="1004">
        <v>4940</v>
      </c>
      <c r="B4943" s="1004" t="s">
        <v>26763</v>
      </c>
    </row>
    <row r="4944" spans="1:2">
      <c r="A4944" s="1004">
        <v>4941</v>
      </c>
      <c r="B4944" s="1004" t="s">
        <v>26764</v>
      </c>
    </row>
    <row r="4945" spans="1:2">
      <c r="A4945" s="1004">
        <v>4942</v>
      </c>
      <c r="B4945" s="1004" t="s">
        <v>26765</v>
      </c>
    </row>
    <row r="4946" spans="1:2">
      <c r="A4946" s="1004">
        <v>4943</v>
      </c>
      <c r="B4946" s="1004" t="s">
        <v>26766</v>
      </c>
    </row>
    <row r="4947" spans="1:2">
      <c r="A4947" s="1004">
        <v>4944</v>
      </c>
      <c r="B4947" s="1004" t="s">
        <v>26767</v>
      </c>
    </row>
    <row r="4948" spans="1:2">
      <c r="A4948" s="1004">
        <v>4945</v>
      </c>
      <c r="B4948" s="1004" t="s">
        <v>26768</v>
      </c>
    </row>
    <row r="4949" spans="1:2">
      <c r="A4949" s="1004">
        <v>4946</v>
      </c>
      <c r="B4949" s="1004" t="s">
        <v>26769</v>
      </c>
    </row>
    <row r="4950" spans="1:2">
      <c r="A4950" s="1004">
        <v>4947</v>
      </c>
      <c r="B4950" s="1004" t="s">
        <v>26770</v>
      </c>
    </row>
    <row r="4951" spans="1:2">
      <c r="A4951" s="1004">
        <v>4948</v>
      </c>
      <c r="B4951" s="1004" t="s">
        <v>26771</v>
      </c>
    </row>
    <row r="4952" spans="1:2">
      <c r="A4952" s="1004">
        <v>4949</v>
      </c>
      <c r="B4952" s="1004" t="s">
        <v>26772</v>
      </c>
    </row>
    <row r="4953" spans="1:2">
      <c r="A4953" s="1004">
        <v>4950</v>
      </c>
      <c r="B4953" s="1004" t="s">
        <v>26773</v>
      </c>
    </row>
    <row r="4954" spans="1:2">
      <c r="A4954" s="1004">
        <v>4951</v>
      </c>
      <c r="B4954" s="1004" t="s">
        <v>26774</v>
      </c>
    </row>
    <row r="4955" spans="1:2">
      <c r="A4955" s="1004">
        <v>4952</v>
      </c>
      <c r="B4955" s="1004" t="s">
        <v>26775</v>
      </c>
    </row>
    <row r="4956" spans="1:2">
      <c r="A4956" s="1004">
        <v>4953</v>
      </c>
      <c r="B4956" s="1004" t="s">
        <v>26776</v>
      </c>
    </row>
    <row r="4957" spans="1:2">
      <c r="A4957" s="1004">
        <v>4954</v>
      </c>
      <c r="B4957" s="1004" t="s">
        <v>26777</v>
      </c>
    </row>
    <row r="4958" spans="1:2">
      <c r="A4958" s="1004">
        <v>4955</v>
      </c>
      <c r="B4958" s="1004" t="s">
        <v>26778</v>
      </c>
    </row>
    <row r="4959" spans="1:2">
      <c r="A4959" s="1004">
        <v>4956</v>
      </c>
      <c r="B4959" s="1004" t="s">
        <v>26779</v>
      </c>
    </row>
    <row r="4960" spans="1:2">
      <c r="A4960" s="1004">
        <v>4957</v>
      </c>
      <c r="B4960" s="1004" t="s">
        <v>26780</v>
      </c>
    </row>
    <row r="4961" spans="1:2">
      <c r="A4961" s="1004">
        <v>4958</v>
      </c>
      <c r="B4961" s="1004" t="s">
        <v>26781</v>
      </c>
    </row>
    <row r="4962" spans="1:2">
      <c r="A4962" s="1004">
        <v>4959</v>
      </c>
      <c r="B4962" s="1004" t="s">
        <v>26782</v>
      </c>
    </row>
    <row r="4963" spans="1:2">
      <c r="A4963" s="1004">
        <v>4960</v>
      </c>
      <c r="B4963" s="1004" t="s">
        <v>26783</v>
      </c>
    </row>
    <row r="4964" spans="1:2">
      <c r="A4964" s="1004">
        <v>4961</v>
      </c>
      <c r="B4964" s="1004" t="s">
        <v>26784</v>
      </c>
    </row>
    <row r="4965" spans="1:2">
      <c r="A4965" s="1004">
        <v>4962</v>
      </c>
      <c r="B4965" s="1004" t="s">
        <v>26785</v>
      </c>
    </row>
    <row r="4966" spans="1:2">
      <c r="A4966" s="1004">
        <v>4963</v>
      </c>
      <c r="B4966" s="1004" t="s">
        <v>26786</v>
      </c>
    </row>
    <row r="4967" spans="1:2">
      <c r="A4967" s="1004">
        <v>4964</v>
      </c>
      <c r="B4967" s="1004" t="s">
        <v>26787</v>
      </c>
    </row>
    <row r="4968" spans="1:2">
      <c r="A4968" s="1004">
        <v>4965</v>
      </c>
      <c r="B4968" s="1004" t="s">
        <v>26788</v>
      </c>
    </row>
    <row r="4969" spans="1:2">
      <c r="A4969" s="1004">
        <v>4966</v>
      </c>
      <c r="B4969" s="1004" t="s">
        <v>26789</v>
      </c>
    </row>
    <row r="4970" spans="1:2">
      <c r="A4970" s="1004">
        <v>4967</v>
      </c>
      <c r="B4970" s="1004" t="s">
        <v>26790</v>
      </c>
    </row>
    <row r="4971" spans="1:2">
      <c r="A4971" s="1004">
        <v>4968</v>
      </c>
      <c r="B4971" s="1004" t="s">
        <v>26791</v>
      </c>
    </row>
    <row r="4972" spans="1:2">
      <c r="A4972" s="1004">
        <v>4969</v>
      </c>
      <c r="B4972" s="1004" t="s">
        <v>26792</v>
      </c>
    </row>
    <row r="4973" spans="1:2">
      <c r="A4973" s="1004">
        <v>4970</v>
      </c>
      <c r="B4973" s="1004" t="s">
        <v>26793</v>
      </c>
    </row>
    <row r="4974" spans="1:2">
      <c r="A4974" s="1004">
        <v>4971</v>
      </c>
      <c r="B4974" s="1004" t="s">
        <v>26794</v>
      </c>
    </row>
    <row r="4975" spans="1:2">
      <c r="A4975" s="1004">
        <v>4972</v>
      </c>
      <c r="B4975" s="1004" t="s">
        <v>26795</v>
      </c>
    </row>
    <row r="4976" spans="1:2">
      <c r="A4976" s="1004">
        <v>4973</v>
      </c>
      <c r="B4976" s="1004" t="s">
        <v>26796</v>
      </c>
    </row>
    <row r="4977" spans="1:2">
      <c r="A4977" s="1004">
        <v>4974</v>
      </c>
      <c r="B4977" s="1004" t="s">
        <v>26797</v>
      </c>
    </row>
    <row r="4978" spans="1:2">
      <c r="A4978" s="1004">
        <v>4975</v>
      </c>
      <c r="B4978" s="1004" t="s">
        <v>26798</v>
      </c>
    </row>
    <row r="4979" spans="1:2">
      <c r="A4979" s="1004">
        <v>4976</v>
      </c>
      <c r="B4979" s="1004" t="s">
        <v>26799</v>
      </c>
    </row>
    <row r="4980" spans="1:2">
      <c r="A4980" s="1004">
        <v>4977</v>
      </c>
      <c r="B4980" s="1004" t="s">
        <v>26800</v>
      </c>
    </row>
    <row r="4981" spans="1:2">
      <c r="A4981" s="1004">
        <v>4978</v>
      </c>
      <c r="B4981" s="1004" t="s">
        <v>26801</v>
      </c>
    </row>
    <row r="4982" spans="1:2">
      <c r="A4982" s="1004">
        <v>4979</v>
      </c>
      <c r="B4982" s="1004" t="s">
        <v>26802</v>
      </c>
    </row>
    <row r="4983" spans="1:2">
      <c r="A4983" s="1004">
        <v>4980</v>
      </c>
      <c r="B4983" s="1004" t="s">
        <v>10815</v>
      </c>
    </row>
    <row r="4984" spans="1:2">
      <c r="A4984" s="1004">
        <v>4981</v>
      </c>
      <c r="B4984" s="1004" t="s">
        <v>26803</v>
      </c>
    </row>
    <row r="4985" spans="1:2">
      <c r="A4985" s="1004">
        <v>4982</v>
      </c>
      <c r="B4985" s="1004" t="s">
        <v>26804</v>
      </c>
    </row>
    <row r="4986" spans="1:2">
      <c r="A4986" s="1004">
        <v>4983</v>
      </c>
      <c r="B4986" s="1004" t="s">
        <v>26805</v>
      </c>
    </row>
    <row r="4987" spans="1:2">
      <c r="A4987" s="1004">
        <v>4984</v>
      </c>
      <c r="B4987" s="1004" t="s">
        <v>26806</v>
      </c>
    </row>
    <row r="4988" spans="1:2">
      <c r="A4988" s="1004">
        <v>4985</v>
      </c>
      <c r="B4988" s="1004" t="s">
        <v>26807</v>
      </c>
    </row>
    <row r="4989" spans="1:2">
      <c r="A4989" s="1004">
        <v>4986</v>
      </c>
      <c r="B4989" s="1004" t="s">
        <v>26808</v>
      </c>
    </row>
    <row r="4990" spans="1:2">
      <c r="A4990" s="1004">
        <v>4987</v>
      </c>
      <c r="B4990" s="1004" t="s">
        <v>26809</v>
      </c>
    </row>
    <row r="4991" spans="1:2">
      <c r="A4991" s="1004">
        <v>4988</v>
      </c>
      <c r="B4991" s="1004" t="s">
        <v>26810</v>
      </c>
    </row>
    <row r="4992" spans="1:2">
      <c r="A4992" s="1004">
        <v>4989</v>
      </c>
      <c r="B4992" s="1004" t="s">
        <v>26811</v>
      </c>
    </row>
    <row r="4993" spans="1:2">
      <c r="A4993" s="1004">
        <v>4990</v>
      </c>
      <c r="B4993" s="1004" t="s">
        <v>26812</v>
      </c>
    </row>
    <row r="4994" spans="1:2">
      <c r="A4994" s="1004">
        <v>4991</v>
      </c>
      <c r="B4994" s="1004" t="s">
        <v>26813</v>
      </c>
    </row>
    <row r="4995" spans="1:2">
      <c r="A4995" s="1004">
        <v>4992</v>
      </c>
      <c r="B4995" s="1004" t="s">
        <v>26814</v>
      </c>
    </row>
    <row r="4996" spans="1:2">
      <c r="A4996" s="1004">
        <v>4993</v>
      </c>
      <c r="B4996" s="1004" t="s">
        <v>26815</v>
      </c>
    </row>
    <row r="4997" spans="1:2">
      <c r="A4997" s="1004">
        <v>4994</v>
      </c>
      <c r="B4997" s="1004" t="s">
        <v>26816</v>
      </c>
    </row>
    <row r="4998" spans="1:2">
      <c r="A4998" s="1004">
        <v>4995</v>
      </c>
      <c r="B4998" s="1004" t="s">
        <v>26817</v>
      </c>
    </row>
    <row r="4999" spans="1:2">
      <c r="A4999" s="1004">
        <v>4996</v>
      </c>
      <c r="B4999" s="1004" t="s">
        <v>26818</v>
      </c>
    </row>
    <row r="5000" spans="1:2">
      <c r="A5000" s="1004">
        <v>4997</v>
      </c>
      <c r="B5000" s="1004" t="s">
        <v>26819</v>
      </c>
    </row>
    <row r="5001" spans="1:2">
      <c r="A5001" s="1004">
        <v>4998</v>
      </c>
      <c r="B5001" s="1004" t="s">
        <v>26820</v>
      </c>
    </row>
    <row r="5002" spans="1:2">
      <c r="A5002" s="1004">
        <v>4999</v>
      </c>
      <c r="B5002" s="1004" t="s">
        <v>26821</v>
      </c>
    </row>
    <row r="5003" spans="1:2">
      <c r="A5003" s="1004">
        <v>5000</v>
      </c>
      <c r="B5003" s="1004" t="s">
        <v>26822</v>
      </c>
    </row>
    <row r="5004" spans="1:2">
      <c r="A5004" s="1004">
        <v>5001</v>
      </c>
      <c r="B5004" s="1004" t="s">
        <v>26823</v>
      </c>
    </row>
    <row r="5005" spans="1:2">
      <c r="A5005" s="1004">
        <v>5002</v>
      </c>
      <c r="B5005" s="1004" t="s">
        <v>26824</v>
      </c>
    </row>
    <row r="5006" spans="1:2">
      <c r="A5006" s="1004">
        <v>5003</v>
      </c>
      <c r="B5006" s="1004" t="s">
        <v>26825</v>
      </c>
    </row>
    <row r="5007" spans="1:2">
      <c r="A5007" s="1004">
        <v>5004</v>
      </c>
      <c r="B5007" s="1004" t="s">
        <v>26826</v>
      </c>
    </row>
    <row r="5008" spans="1:2">
      <c r="A5008" s="1004">
        <v>5005</v>
      </c>
      <c r="B5008" s="1004" t="s">
        <v>26827</v>
      </c>
    </row>
    <row r="5009" spans="1:2">
      <c r="A5009" s="1004">
        <v>5006</v>
      </c>
      <c r="B5009" s="1004" t="s">
        <v>26828</v>
      </c>
    </row>
    <row r="5010" spans="1:2">
      <c r="A5010" s="1004">
        <v>5007</v>
      </c>
      <c r="B5010" s="1004" t="s">
        <v>26829</v>
      </c>
    </row>
    <row r="5011" spans="1:2">
      <c r="A5011" s="1004">
        <v>5008</v>
      </c>
      <c r="B5011" s="1004" t="s">
        <v>26830</v>
      </c>
    </row>
    <row r="5012" spans="1:2">
      <c r="A5012" s="1004">
        <v>5009</v>
      </c>
      <c r="B5012" s="1004" t="s">
        <v>26831</v>
      </c>
    </row>
    <row r="5013" spans="1:2">
      <c r="A5013" s="1004">
        <v>5010</v>
      </c>
      <c r="B5013" s="1004" t="s">
        <v>26832</v>
      </c>
    </row>
    <row r="5014" spans="1:2">
      <c r="A5014" s="1004">
        <v>5011</v>
      </c>
      <c r="B5014" s="1004" t="s">
        <v>26833</v>
      </c>
    </row>
    <row r="5015" spans="1:2">
      <c r="A5015" s="1004">
        <v>5012</v>
      </c>
      <c r="B5015" s="1004" t="s">
        <v>26834</v>
      </c>
    </row>
    <row r="5016" spans="1:2">
      <c r="A5016" s="1004">
        <v>5013</v>
      </c>
      <c r="B5016" s="1004" t="s">
        <v>26835</v>
      </c>
    </row>
    <row r="5017" spans="1:2">
      <c r="A5017" s="1004">
        <v>5014</v>
      </c>
      <c r="B5017" s="1004" t="s">
        <v>26836</v>
      </c>
    </row>
    <row r="5018" spans="1:2">
      <c r="A5018" s="1004">
        <v>5015</v>
      </c>
      <c r="B5018" s="1004" t="s">
        <v>10404</v>
      </c>
    </row>
    <row r="5019" spans="1:2">
      <c r="A5019" s="1004">
        <v>5016</v>
      </c>
      <c r="B5019" s="1004" t="s">
        <v>26837</v>
      </c>
    </row>
    <row r="5020" spans="1:2">
      <c r="A5020" s="1004">
        <v>5017</v>
      </c>
      <c r="B5020" s="1004" t="s">
        <v>26838</v>
      </c>
    </row>
    <row r="5021" spans="1:2">
      <c r="A5021" s="1004">
        <v>5018</v>
      </c>
      <c r="B5021" s="1004" t="s">
        <v>26839</v>
      </c>
    </row>
    <row r="5022" spans="1:2">
      <c r="A5022" s="1004">
        <v>5019</v>
      </c>
      <c r="B5022" s="1004" t="s">
        <v>26840</v>
      </c>
    </row>
    <row r="5023" spans="1:2">
      <c r="A5023" s="1004">
        <v>5020</v>
      </c>
      <c r="B5023" s="1004" t="s">
        <v>26841</v>
      </c>
    </row>
    <row r="5024" spans="1:2">
      <c r="A5024" s="1004">
        <v>5021</v>
      </c>
      <c r="B5024" s="1004" t="s">
        <v>26842</v>
      </c>
    </row>
    <row r="5025" spans="1:2">
      <c r="A5025" s="1004">
        <v>5022</v>
      </c>
      <c r="B5025" s="1004" t="s">
        <v>26843</v>
      </c>
    </row>
    <row r="5026" spans="1:2">
      <c r="A5026" s="1004">
        <v>5023</v>
      </c>
      <c r="B5026" s="1004" t="s">
        <v>26844</v>
      </c>
    </row>
    <row r="5027" spans="1:2">
      <c r="A5027" s="1004">
        <v>5024</v>
      </c>
      <c r="B5027" s="1004" t="s">
        <v>26845</v>
      </c>
    </row>
    <row r="5028" spans="1:2">
      <c r="A5028" s="1004">
        <v>5025</v>
      </c>
      <c r="B5028" s="1004" t="s">
        <v>26846</v>
      </c>
    </row>
    <row r="5029" spans="1:2">
      <c r="A5029" s="1004">
        <v>5026</v>
      </c>
      <c r="B5029" s="1004" t="s">
        <v>26847</v>
      </c>
    </row>
    <row r="5030" spans="1:2">
      <c r="A5030" s="1004">
        <v>5027</v>
      </c>
      <c r="B5030" s="1004" t="s">
        <v>26848</v>
      </c>
    </row>
    <row r="5031" spans="1:2">
      <c r="A5031" s="1004">
        <v>5028</v>
      </c>
      <c r="B5031" s="1004" t="s">
        <v>26849</v>
      </c>
    </row>
    <row r="5032" spans="1:2">
      <c r="A5032" s="1004">
        <v>5029</v>
      </c>
      <c r="B5032" s="1004" t="s">
        <v>26850</v>
      </c>
    </row>
    <row r="5033" spans="1:2">
      <c r="A5033" s="1004">
        <v>5030</v>
      </c>
      <c r="B5033" s="1004" t="s">
        <v>26851</v>
      </c>
    </row>
    <row r="5034" spans="1:2">
      <c r="A5034" s="1004">
        <v>5031</v>
      </c>
      <c r="B5034" s="1004" t="s">
        <v>26852</v>
      </c>
    </row>
    <row r="5035" spans="1:2">
      <c r="A5035" s="1004">
        <v>5032</v>
      </c>
      <c r="B5035" s="1004" t="s">
        <v>26853</v>
      </c>
    </row>
    <row r="5036" spans="1:2">
      <c r="A5036" s="1004">
        <v>5033</v>
      </c>
      <c r="B5036" s="1004" t="s">
        <v>26854</v>
      </c>
    </row>
    <row r="5037" spans="1:2">
      <c r="A5037" s="1004">
        <v>5034</v>
      </c>
      <c r="B5037" s="1004" t="s">
        <v>26855</v>
      </c>
    </row>
    <row r="5038" spans="1:2">
      <c r="A5038" s="1004">
        <v>5035</v>
      </c>
      <c r="B5038" s="1004" t="s">
        <v>26856</v>
      </c>
    </row>
    <row r="5039" spans="1:2">
      <c r="A5039" s="1004">
        <v>5036</v>
      </c>
      <c r="B5039" s="1004" t="s">
        <v>26857</v>
      </c>
    </row>
    <row r="5040" spans="1:2">
      <c r="A5040" s="1004">
        <v>5037</v>
      </c>
      <c r="B5040" s="1004" t="s">
        <v>26858</v>
      </c>
    </row>
    <row r="5041" spans="1:2">
      <c r="A5041" s="1004">
        <v>5038</v>
      </c>
      <c r="B5041" s="1004" t="s">
        <v>26859</v>
      </c>
    </row>
    <row r="5042" spans="1:2">
      <c r="A5042" s="1004">
        <v>5039</v>
      </c>
      <c r="B5042" s="1004" t="s">
        <v>26860</v>
      </c>
    </row>
    <row r="5043" spans="1:2">
      <c r="A5043" s="1004">
        <v>5040</v>
      </c>
      <c r="B5043" s="1004" t="s">
        <v>26861</v>
      </c>
    </row>
    <row r="5044" spans="1:2">
      <c r="A5044" s="1004">
        <v>5041</v>
      </c>
      <c r="B5044" s="1004" t="s">
        <v>26862</v>
      </c>
    </row>
    <row r="5045" spans="1:2">
      <c r="A5045" s="1004">
        <v>5042</v>
      </c>
      <c r="B5045" s="1004" t="s">
        <v>26863</v>
      </c>
    </row>
    <row r="5046" spans="1:2">
      <c r="A5046" s="1004">
        <v>5043</v>
      </c>
      <c r="B5046" s="1004" t="s">
        <v>26864</v>
      </c>
    </row>
    <row r="5047" spans="1:2">
      <c r="A5047" s="1004">
        <v>5044</v>
      </c>
      <c r="B5047" s="1004" t="s">
        <v>26865</v>
      </c>
    </row>
    <row r="5048" spans="1:2">
      <c r="A5048" s="1004">
        <v>5045</v>
      </c>
      <c r="B5048" s="1004" t="s">
        <v>26866</v>
      </c>
    </row>
    <row r="5049" spans="1:2">
      <c r="A5049" s="1004">
        <v>5046</v>
      </c>
      <c r="B5049" s="1004" t="s">
        <v>26867</v>
      </c>
    </row>
    <row r="5050" spans="1:2">
      <c r="A5050" s="1004">
        <v>5047</v>
      </c>
      <c r="B5050" s="1004" t="s">
        <v>26868</v>
      </c>
    </row>
    <row r="5051" spans="1:2">
      <c r="A5051" s="1004">
        <v>5048</v>
      </c>
      <c r="B5051" s="1004" t="s">
        <v>26869</v>
      </c>
    </row>
    <row r="5052" spans="1:2">
      <c r="A5052" s="1004">
        <v>5049</v>
      </c>
      <c r="B5052" s="1004" t="s">
        <v>26870</v>
      </c>
    </row>
    <row r="5053" spans="1:2">
      <c r="A5053" s="1004">
        <v>5050</v>
      </c>
      <c r="B5053" s="1004" t="s">
        <v>26871</v>
      </c>
    </row>
    <row r="5054" spans="1:2">
      <c r="A5054" s="1004">
        <v>5051</v>
      </c>
      <c r="B5054" s="1004" t="s">
        <v>26872</v>
      </c>
    </row>
    <row r="5055" spans="1:2">
      <c r="A5055" s="1004">
        <v>5052</v>
      </c>
      <c r="B5055" s="1004" t="s">
        <v>26873</v>
      </c>
    </row>
    <row r="5056" spans="1:2">
      <c r="A5056" s="1004">
        <v>5053</v>
      </c>
      <c r="B5056" s="1004" t="s">
        <v>26874</v>
      </c>
    </row>
    <row r="5057" spans="1:2">
      <c r="A5057" s="1004">
        <v>5054</v>
      </c>
      <c r="B5057" s="1004" t="s">
        <v>26875</v>
      </c>
    </row>
    <row r="5058" spans="1:2">
      <c r="A5058" s="1004">
        <v>5055</v>
      </c>
      <c r="B5058" s="1004" t="s">
        <v>26876</v>
      </c>
    </row>
    <row r="5059" spans="1:2">
      <c r="A5059" s="1004">
        <v>5056</v>
      </c>
      <c r="B5059" s="1004" t="s">
        <v>26877</v>
      </c>
    </row>
    <row r="5060" spans="1:2">
      <c r="A5060" s="1004">
        <v>5057</v>
      </c>
      <c r="B5060" s="1004" t="s">
        <v>26878</v>
      </c>
    </row>
    <row r="5061" spans="1:2">
      <c r="A5061" s="1004">
        <v>5058</v>
      </c>
      <c r="B5061" s="1004" t="s">
        <v>26879</v>
      </c>
    </row>
    <row r="5062" spans="1:2">
      <c r="A5062" s="1004">
        <v>5059</v>
      </c>
      <c r="B5062" s="1004" t="s">
        <v>26880</v>
      </c>
    </row>
    <row r="5063" spans="1:2">
      <c r="A5063" s="1004">
        <v>5060</v>
      </c>
      <c r="B5063" s="1004" t="s">
        <v>26881</v>
      </c>
    </row>
    <row r="5064" spans="1:2">
      <c r="A5064" s="1004">
        <v>5061</v>
      </c>
      <c r="B5064" s="1004" t="s">
        <v>26882</v>
      </c>
    </row>
    <row r="5065" spans="1:2">
      <c r="A5065" s="1004">
        <v>5062</v>
      </c>
      <c r="B5065" s="1004" t="s">
        <v>26883</v>
      </c>
    </row>
    <row r="5066" spans="1:2">
      <c r="A5066" s="1004">
        <v>5063</v>
      </c>
      <c r="B5066" s="1004" t="s">
        <v>26884</v>
      </c>
    </row>
    <row r="5067" spans="1:2">
      <c r="A5067" s="1004">
        <v>5064</v>
      </c>
      <c r="B5067" s="1004" t="s">
        <v>26885</v>
      </c>
    </row>
    <row r="5068" spans="1:2">
      <c r="A5068" s="1004">
        <v>5065</v>
      </c>
      <c r="B5068" s="1004" t="s">
        <v>26886</v>
      </c>
    </row>
    <row r="5069" spans="1:2">
      <c r="A5069" s="1004">
        <v>5066</v>
      </c>
      <c r="B5069" s="1004" t="s">
        <v>26887</v>
      </c>
    </row>
    <row r="5070" spans="1:2">
      <c r="A5070" s="1004">
        <v>5067</v>
      </c>
      <c r="B5070" s="1004" t="s">
        <v>26888</v>
      </c>
    </row>
    <row r="5071" spans="1:2">
      <c r="A5071" s="1004">
        <v>5068</v>
      </c>
      <c r="B5071" s="1004" t="s">
        <v>26889</v>
      </c>
    </row>
    <row r="5072" spans="1:2">
      <c r="A5072" s="1004">
        <v>5069</v>
      </c>
      <c r="B5072" s="1004" t="s">
        <v>26890</v>
      </c>
    </row>
    <row r="5073" spans="1:2">
      <c r="A5073" s="1004">
        <v>5070</v>
      </c>
      <c r="B5073" s="1004" t="s">
        <v>26891</v>
      </c>
    </row>
    <row r="5074" spans="1:2">
      <c r="A5074" s="1004">
        <v>5071</v>
      </c>
      <c r="B5074" s="1004" t="s">
        <v>26892</v>
      </c>
    </row>
    <row r="5075" spans="1:2">
      <c r="A5075" s="1004">
        <v>5072</v>
      </c>
      <c r="B5075" s="1004" t="s">
        <v>26893</v>
      </c>
    </row>
    <row r="5076" spans="1:2">
      <c r="A5076" s="1004">
        <v>5073</v>
      </c>
      <c r="B5076" s="1004" t="s">
        <v>26894</v>
      </c>
    </row>
    <row r="5077" spans="1:2">
      <c r="A5077" s="1004">
        <v>5074</v>
      </c>
      <c r="B5077" s="1004" t="s">
        <v>26895</v>
      </c>
    </row>
    <row r="5078" spans="1:2">
      <c r="A5078" s="1004">
        <v>5075</v>
      </c>
      <c r="B5078" s="1004" t="s">
        <v>26896</v>
      </c>
    </row>
    <row r="5079" spans="1:2">
      <c r="A5079" s="1004">
        <v>5076</v>
      </c>
      <c r="B5079" s="1004" t="s">
        <v>26897</v>
      </c>
    </row>
    <row r="5080" spans="1:2">
      <c r="A5080" s="1004">
        <v>5077</v>
      </c>
      <c r="B5080" s="1004" t="s">
        <v>26898</v>
      </c>
    </row>
    <row r="5081" spans="1:2">
      <c r="A5081" s="1004">
        <v>5078</v>
      </c>
      <c r="B5081" s="1004" t="s">
        <v>26899</v>
      </c>
    </row>
    <row r="5082" spans="1:2">
      <c r="A5082" s="1004">
        <v>5079</v>
      </c>
      <c r="B5082" s="1004" t="s">
        <v>26900</v>
      </c>
    </row>
    <row r="5083" spans="1:2">
      <c r="A5083" s="1004">
        <v>5080</v>
      </c>
      <c r="B5083" s="1004" t="s">
        <v>26901</v>
      </c>
    </row>
    <row r="5084" spans="1:2">
      <c r="A5084" s="1004">
        <v>5081</v>
      </c>
      <c r="B5084" s="1004" t="s">
        <v>26902</v>
      </c>
    </row>
    <row r="5085" spans="1:2">
      <c r="A5085" s="1004">
        <v>5082</v>
      </c>
      <c r="B5085" s="1004" t="s">
        <v>26903</v>
      </c>
    </row>
    <row r="5086" spans="1:2">
      <c r="A5086" s="1004">
        <v>5083</v>
      </c>
      <c r="B5086" s="1004" t="s">
        <v>26904</v>
      </c>
    </row>
    <row r="5087" spans="1:2">
      <c r="A5087" s="1004">
        <v>5084</v>
      </c>
      <c r="B5087" s="1004" t="s">
        <v>26905</v>
      </c>
    </row>
    <row r="5088" spans="1:2">
      <c r="A5088" s="1004">
        <v>5085</v>
      </c>
      <c r="B5088" s="1004" t="s">
        <v>26906</v>
      </c>
    </row>
    <row r="5089" spans="1:2">
      <c r="A5089" s="1004">
        <v>5086</v>
      </c>
      <c r="B5089" s="1004" t="s">
        <v>26907</v>
      </c>
    </row>
    <row r="5090" spans="1:2">
      <c r="A5090" s="1004">
        <v>5087</v>
      </c>
      <c r="B5090" s="1004" t="s">
        <v>26908</v>
      </c>
    </row>
    <row r="5091" spans="1:2">
      <c r="A5091" s="1004">
        <v>5088</v>
      </c>
      <c r="B5091" s="1004" t="s">
        <v>26909</v>
      </c>
    </row>
    <row r="5092" spans="1:2">
      <c r="A5092" s="1004">
        <v>5089</v>
      </c>
      <c r="B5092" s="1004" t="s">
        <v>26910</v>
      </c>
    </row>
    <row r="5093" spans="1:2">
      <c r="A5093" s="1004">
        <v>5090</v>
      </c>
      <c r="B5093" s="1004" t="s">
        <v>26911</v>
      </c>
    </row>
    <row r="5094" spans="1:2">
      <c r="A5094" s="1004">
        <v>5091</v>
      </c>
      <c r="B5094" s="1004" t="s">
        <v>26912</v>
      </c>
    </row>
    <row r="5095" spans="1:2">
      <c r="A5095" s="1004">
        <v>5092</v>
      </c>
      <c r="B5095" s="1004" t="s">
        <v>26913</v>
      </c>
    </row>
    <row r="5096" spans="1:2">
      <c r="A5096" s="1004">
        <v>5093</v>
      </c>
      <c r="B5096" s="1004" t="s">
        <v>26914</v>
      </c>
    </row>
    <row r="5097" spans="1:2">
      <c r="A5097" s="1004">
        <v>5094</v>
      </c>
      <c r="B5097" s="1004" t="s">
        <v>26915</v>
      </c>
    </row>
    <row r="5098" spans="1:2">
      <c r="A5098" s="1004">
        <v>5095</v>
      </c>
      <c r="B5098" s="1004" t="s">
        <v>26916</v>
      </c>
    </row>
    <row r="5099" spans="1:2">
      <c r="A5099" s="1004">
        <v>5096</v>
      </c>
      <c r="B5099" s="1004" t="s">
        <v>26917</v>
      </c>
    </row>
    <row r="5100" spans="1:2">
      <c r="A5100" s="1004">
        <v>5097</v>
      </c>
      <c r="B5100" s="1004" t="s">
        <v>26918</v>
      </c>
    </row>
    <row r="5101" spans="1:2">
      <c r="A5101" s="1004">
        <v>5098</v>
      </c>
      <c r="B5101" s="1004" t="s">
        <v>26919</v>
      </c>
    </row>
    <row r="5102" spans="1:2">
      <c r="A5102" s="1004">
        <v>5099</v>
      </c>
      <c r="B5102" s="1004" t="s">
        <v>26920</v>
      </c>
    </row>
    <row r="5103" spans="1:2">
      <c r="A5103" s="1004">
        <v>5100</v>
      </c>
      <c r="B5103" s="1004" t="s">
        <v>26921</v>
      </c>
    </row>
    <row r="5104" spans="1:2">
      <c r="A5104" s="1004">
        <v>5101</v>
      </c>
      <c r="B5104" s="1004" t="s">
        <v>26922</v>
      </c>
    </row>
    <row r="5105" spans="1:2">
      <c r="A5105" s="1004">
        <v>5102</v>
      </c>
      <c r="B5105" s="1004" t="s">
        <v>26923</v>
      </c>
    </row>
    <row r="5106" spans="1:2">
      <c r="A5106" s="1004">
        <v>5103</v>
      </c>
      <c r="B5106" s="1004" t="s">
        <v>26924</v>
      </c>
    </row>
    <row r="5107" spans="1:2">
      <c r="A5107" s="1004">
        <v>5104</v>
      </c>
      <c r="B5107" s="1004" t="s">
        <v>26925</v>
      </c>
    </row>
    <row r="5108" spans="1:2">
      <c r="A5108" s="1004">
        <v>5105</v>
      </c>
      <c r="B5108" s="1004" t="s">
        <v>26926</v>
      </c>
    </row>
    <row r="5109" spans="1:2">
      <c r="A5109" s="1004">
        <v>5106</v>
      </c>
      <c r="B5109" s="1004" t="s">
        <v>26927</v>
      </c>
    </row>
    <row r="5110" spans="1:2">
      <c r="A5110" s="1004">
        <v>5107</v>
      </c>
      <c r="B5110" s="1004" t="s">
        <v>26928</v>
      </c>
    </row>
    <row r="5111" spans="1:2">
      <c r="A5111" s="1004">
        <v>5108</v>
      </c>
      <c r="B5111" s="1004" t="s">
        <v>26929</v>
      </c>
    </row>
    <row r="5112" spans="1:2">
      <c r="A5112" s="1004">
        <v>5109</v>
      </c>
      <c r="B5112" s="1004" t="s">
        <v>26930</v>
      </c>
    </row>
    <row r="5113" spans="1:2">
      <c r="A5113" s="1004">
        <v>5110</v>
      </c>
      <c r="B5113" s="1004" t="s">
        <v>26931</v>
      </c>
    </row>
    <row r="5114" spans="1:2">
      <c r="A5114" s="1004">
        <v>5111</v>
      </c>
      <c r="B5114" s="1004" t="s">
        <v>26932</v>
      </c>
    </row>
    <row r="5115" spans="1:2">
      <c r="A5115" s="1004">
        <v>5112</v>
      </c>
      <c r="B5115" s="1004" t="s">
        <v>26933</v>
      </c>
    </row>
    <row r="5116" spans="1:2">
      <c r="A5116" s="1004">
        <v>5113</v>
      </c>
      <c r="B5116" s="1004" t="s">
        <v>26934</v>
      </c>
    </row>
    <row r="5117" spans="1:2">
      <c r="A5117" s="1004">
        <v>5114</v>
      </c>
      <c r="B5117" s="1004" t="s">
        <v>26935</v>
      </c>
    </row>
    <row r="5118" spans="1:2">
      <c r="A5118" s="1004">
        <v>5115</v>
      </c>
      <c r="B5118" s="1004" t="s">
        <v>26936</v>
      </c>
    </row>
    <row r="5119" spans="1:2">
      <c r="A5119" s="1004">
        <v>5116</v>
      </c>
      <c r="B5119" s="1004" t="s">
        <v>26937</v>
      </c>
    </row>
    <row r="5120" spans="1:2">
      <c r="A5120" s="1004">
        <v>5117</v>
      </c>
      <c r="B5120" s="1004" t="s">
        <v>26938</v>
      </c>
    </row>
    <row r="5121" spans="1:2">
      <c r="A5121" s="1004">
        <v>5118</v>
      </c>
      <c r="B5121" s="1004" t="s">
        <v>26939</v>
      </c>
    </row>
    <row r="5122" spans="1:2">
      <c r="A5122" s="1004">
        <v>5119</v>
      </c>
      <c r="B5122" s="1004" t="s">
        <v>26940</v>
      </c>
    </row>
    <row r="5123" spans="1:2">
      <c r="A5123" s="1004">
        <v>5120</v>
      </c>
      <c r="B5123" s="1004" t="s">
        <v>26941</v>
      </c>
    </row>
    <row r="5124" spans="1:2">
      <c r="A5124" s="1004">
        <v>5121</v>
      </c>
      <c r="B5124" s="1004" t="s">
        <v>26942</v>
      </c>
    </row>
    <row r="5125" spans="1:2">
      <c r="A5125" s="1004">
        <v>5122</v>
      </c>
      <c r="B5125" s="1004" t="s">
        <v>26943</v>
      </c>
    </row>
    <row r="5126" spans="1:2">
      <c r="A5126" s="1004">
        <v>5123</v>
      </c>
      <c r="B5126" s="1004" t="s">
        <v>26944</v>
      </c>
    </row>
    <row r="5127" spans="1:2">
      <c r="A5127" s="1004">
        <v>5124</v>
      </c>
      <c r="B5127" s="1004" t="s">
        <v>26945</v>
      </c>
    </row>
    <row r="5128" spans="1:2">
      <c r="A5128" s="1004">
        <v>5125</v>
      </c>
      <c r="B5128" s="1004" t="s">
        <v>26946</v>
      </c>
    </row>
    <row r="5129" spans="1:2">
      <c r="A5129" s="1004">
        <v>5126</v>
      </c>
      <c r="B5129" s="1004" t="s">
        <v>26947</v>
      </c>
    </row>
    <row r="5130" spans="1:2">
      <c r="A5130" s="1004">
        <v>5127</v>
      </c>
      <c r="B5130" s="1004" t="s">
        <v>26948</v>
      </c>
    </row>
    <row r="5131" spans="1:2">
      <c r="A5131" s="1004">
        <v>5128</v>
      </c>
      <c r="B5131" s="1004" t="s">
        <v>26949</v>
      </c>
    </row>
    <row r="5132" spans="1:2">
      <c r="A5132" s="1004">
        <v>5129</v>
      </c>
      <c r="B5132" s="1004" t="s">
        <v>26950</v>
      </c>
    </row>
    <row r="5133" spans="1:2">
      <c r="A5133" s="1004">
        <v>5130</v>
      </c>
      <c r="B5133" s="1004" t="s">
        <v>11121</v>
      </c>
    </row>
    <row r="5134" spans="1:2">
      <c r="A5134" s="1004">
        <v>5131</v>
      </c>
      <c r="B5134" s="1004" t="s">
        <v>26951</v>
      </c>
    </row>
    <row r="5135" spans="1:2">
      <c r="A5135" s="1004">
        <v>5132</v>
      </c>
      <c r="B5135" s="1004" t="s">
        <v>26952</v>
      </c>
    </row>
    <row r="5136" spans="1:2">
      <c r="A5136" s="1004">
        <v>5133</v>
      </c>
      <c r="B5136" s="1004" t="s">
        <v>26953</v>
      </c>
    </row>
    <row r="5137" spans="1:2">
      <c r="A5137" s="1004">
        <v>5134</v>
      </c>
      <c r="B5137" s="1004" t="s">
        <v>26954</v>
      </c>
    </row>
    <row r="5138" spans="1:2">
      <c r="A5138" s="1004">
        <v>5135</v>
      </c>
      <c r="B5138" s="1004" t="s">
        <v>26955</v>
      </c>
    </row>
    <row r="5139" spans="1:2">
      <c r="A5139" s="1004">
        <v>5136</v>
      </c>
      <c r="B5139" s="1004" t="s">
        <v>26956</v>
      </c>
    </row>
    <row r="5140" spans="1:2">
      <c r="A5140" s="1004">
        <v>5137</v>
      </c>
      <c r="B5140" s="1004" t="s">
        <v>26957</v>
      </c>
    </row>
    <row r="5141" spans="1:2">
      <c r="A5141" s="1004">
        <v>5138</v>
      </c>
      <c r="B5141" s="1004" t="s">
        <v>26958</v>
      </c>
    </row>
    <row r="5142" spans="1:2">
      <c r="A5142" s="1004">
        <v>5139</v>
      </c>
      <c r="B5142" s="1004" t="s">
        <v>26959</v>
      </c>
    </row>
    <row r="5143" spans="1:2">
      <c r="A5143" s="1004">
        <v>5140</v>
      </c>
      <c r="B5143" s="1004" t="s">
        <v>26960</v>
      </c>
    </row>
    <row r="5144" spans="1:2">
      <c r="A5144" s="1004">
        <v>5141</v>
      </c>
      <c r="B5144" s="1004" t="s">
        <v>26961</v>
      </c>
    </row>
    <row r="5145" spans="1:2">
      <c r="A5145" s="1004">
        <v>5142</v>
      </c>
      <c r="B5145" s="1004" t="s">
        <v>26962</v>
      </c>
    </row>
    <row r="5146" spans="1:2">
      <c r="A5146" s="1004">
        <v>5143</v>
      </c>
      <c r="B5146" s="1004" t="s">
        <v>26963</v>
      </c>
    </row>
    <row r="5147" spans="1:2">
      <c r="A5147" s="1004">
        <v>5144</v>
      </c>
      <c r="B5147" s="1004" t="s">
        <v>26964</v>
      </c>
    </row>
    <row r="5148" spans="1:2">
      <c r="A5148" s="1004">
        <v>5145</v>
      </c>
      <c r="B5148" s="1004" t="s">
        <v>26965</v>
      </c>
    </row>
    <row r="5149" spans="1:2">
      <c r="A5149" s="1004">
        <v>5146</v>
      </c>
      <c r="B5149" s="1004" t="s">
        <v>26966</v>
      </c>
    </row>
    <row r="5150" spans="1:2">
      <c r="A5150" s="1004">
        <v>5147</v>
      </c>
      <c r="B5150" s="1004" t="s">
        <v>26967</v>
      </c>
    </row>
    <row r="5151" spans="1:2">
      <c r="A5151" s="1004">
        <v>5148</v>
      </c>
      <c r="B5151" s="1004" t="s">
        <v>26968</v>
      </c>
    </row>
    <row r="5152" spans="1:2">
      <c r="A5152" s="1004">
        <v>5149</v>
      </c>
      <c r="B5152" s="1004" t="s">
        <v>26969</v>
      </c>
    </row>
    <row r="5153" spans="1:2">
      <c r="A5153" s="1004">
        <v>5150</v>
      </c>
      <c r="B5153" s="1004" t="s">
        <v>26970</v>
      </c>
    </row>
    <row r="5154" spans="1:2">
      <c r="A5154" s="1004">
        <v>5151</v>
      </c>
      <c r="B5154" s="1004" t="s">
        <v>26971</v>
      </c>
    </row>
    <row r="5155" spans="1:2">
      <c r="A5155" s="1004">
        <v>5152</v>
      </c>
      <c r="B5155" s="1004" t="s">
        <v>26972</v>
      </c>
    </row>
    <row r="5156" spans="1:2">
      <c r="A5156" s="1004">
        <v>5153</v>
      </c>
      <c r="B5156" s="1004" t="s">
        <v>26973</v>
      </c>
    </row>
    <row r="5157" spans="1:2">
      <c r="A5157" s="1004">
        <v>5154</v>
      </c>
      <c r="B5157" s="1004" t="s">
        <v>26974</v>
      </c>
    </row>
    <row r="5158" spans="1:2">
      <c r="A5158" s="1004">
        <v>5155</v>
      </c>
      <c r="B5158" s="1004" t="s">
        <v>26975</v>
      </c>
    </row>
    <row r="5159" spans="1:2">
      <c r="A5159" s="1004">
        <v>5156</v>
      </c>
      <c r="B5159" s="1004" t="s">
        <v>26976</v>
      </c>
    </row>
    <row r="5160" spans="1:2">
      <c r="A5160" s="1004">
        <v>5157</v>
      </c>
      <c r="B5160" s="1004" t="s">
        <v>26977</v>
      </c>
    </row>
    <row r="5161" spans="1:2">
      <c r="A5161" s="1004">
        <v>5158</v>
      </c>
      <c r="B5161" s="1004" t="s">
        <v>26978</v>
      </c>
    </row>
    <row r="5162" spans="1:2">
      <c r="A5162" s="1004">
        <v>5159</v>
      </c>
      <c r="B5162" s="1004" t="s">
        <v>26979</v>
      </c>
    </row>
    <row r="5163" spans="1:2">
      <c r="A5163" s="1004">
        <v>5160</v>
      </c>
      <c r="B5163" s="1004" t="s">
        <v>26980</v>
      </c>
    </row>
    <row r="5164" spans="1:2">
      <c r="A5164" s="1004">
        <v>5161</v>
      </c>
      <c r="B5164" s="1004" t="s">
        <v>26981</v>
      </c>
    </row>
    <row r="5165" spans="1:2">
      <c r="A5165" s="1004">
        <v>5162</v>
      </c>
      <c r="B5165" s="1004" t="s">
        <v>26982</v>
      </c>
    </row>
    <row r="5166" spans="1:2">
      <c r="A5166" s="1004">
        <v>5163</v>
      </c>
      <c r="B5166" s="1004" t="s">
        <v>26983</v>
      </c>
    </row>
    <row r="5167" spans="1:2">
      <c r="A5167" s="1004">
        <v>5164</v>
      </c>
      <c r="B5167" s="1004" t="s">
        <v>26984</v>
      </c>
    </row>
    <row r="5168" spans="1:2">
      <c r="A5168" s="1004">
        <v>5165</v>
      </c>
      <c r="B5168" s="1004" t="s">
        <v>26985</v>
      </c>
    </row>
    <row r="5169" spans="1:2">
      <c r="A5169" s="1004">
        <v>5166</v>
      </c>
      <c r="B5169" s="1004" t="s">
        <v>26986</v>
      </c>
    </row>
    <row r="5170" spans="1:2">
      <c r="A5170" s="1004">
        <v>5167</v>
      </c>
      <c r="B5170" s="1004" t="s">
        <v>26987</v>
      </c>
    </row>
    <row r="5171" spans="1:2">
      <c r="A5171" s="1004">
        <v>5168</v>
      </c>
      <c r="B5171" s="1004" t="s">
        <v>26988</v>
      </c>
    </row>
    <row r="5172" spans="1:2">
      <c r="A5172" s="1004">
        <v>5169</v>
      </c>
      <c r="B5172" s="1004" t="s">
        <v>26989</v>
      </c>
    </row>
    <row r="5173" spans="1:2">
      <c r="A5173" s="1004">
        <v>5170</v>
      </c>
      <c r="B5173" s="1004" t="s">
        <v>26990</v>
      </c>
    </row>
    <row r="5174" spans="1:2">
      <c r="A5174" s="1004">
        <v>5171</v>
      </c>
      <c r="B5174" s="1004" t="s">
        <v>26991</v>
      </c>
    </row>
    <row r="5175" spans="1:2">
      <c r="A5175" s="1004">
        <v>5172</v>
      </c>
      <c r="B5175" s="1004" t="s">
        <v>26992</v>
      </c>
    </row>
    <row r="5176" spans="1:2">
      <c r="A5176" s="1004">
        <v>5173</v>
      </c>
      <c r="B5176" s="1004" t="s">
        <v>26993</v>
      </c>
    </row>
    <row r="5177" spans="1:2">
      <c r="A5177" s="1004">
        <v>5174</v>
      </c>
      <c r="B5177" s="1004" t="s">
        <v>26994</v>
      </c>
    </row>
    <row r="5178" spans="1:2">
      <c r="A5178" s="1004">
        <v>5175</v>
      </c>
      <c r="B5178" s="1004" t="s">
        <v>26995</v>
      </c>
    </row>
    <row r="5179" spans="1:2">
      <c r="A5179" s="1004">
        <v>5176</v>
      </c>
      <c r="B5179" s="1004" t="s">
        <v>26996</v>
      </c>
    </row>
    <row r="5180" spans="1:2">
      <c r="A5180" s="1004">
        <v>5177</v>
      </c>
      <c r="B5180" s="1004" t="s">
        <v>26997</v>
      </c>
    </row>
    <row r="5181" spans="1:2">
      <c r="A5181" s="1004">
        <v>5178</v>
      </c>
      <c r="B5181" s="1004" t="s">
        <v>26998</v>
      </c>
    </row>
    <row r="5182" spans="1:2">
      <c r="A5182" s="1004">
        <v>5179</v>
      </c>
      <c r="B5182" s="1004" t="s">
        <v>26999</v>
      </c>
    </row>
    <row r="5183" spans="1:2">
      <c r="A5183" s="1004">
        <v>5180</v>
      </c>
      <c r="B5183" s="1004" t="s">
        <v>27000</v>
      </c>
    </row>
    <row r="5184" spans="1:2">
      <c r="A5184" s="1004">
        <v>5181</v>
      </c>
      <c r="B5184" s="1004" t="s">
        <v>27001</v>
      </c>
    </row>
    <row r="5185" spans="1:2">
      <c r="A5185" s="1004">
        <v>5182</v>
      </c>
      <c r="B5185" s="1004" t="s">
        <v>27002</v>
      </c>
    </row>
    <row r="5186" spans="1:2">
      <c r="A5186" s="1004">
        <v>5183</v>
      </c>
      <c r="B5186" s="1004" t="s">
        <v>27003</v>
      </c>
    </row>
    <row r="5187" spans="1:2">
      <c r="A5187" s="1004">
        <v>5184</v>
      </c>
      <c r="B5187" s="1004" t="s">
        <v>27004</v>
      </c>
    </row>
    <row r="5188" spans="1:2">
      <c r="A5188" s="1004">
        <v>5185</v>
      </c>
      <c r="B5188" s="1004" t="s">
        <v>27005</v>
      </c>
    </row>
    <row r="5189" spans="1:2">
      <c r="A5189" s="1004">
        <v>5186</v>
      </c>
      <c r="B5189" s="1004" t="s">
        <v>27006</v>
      </c>
    </row>
    <row r="5190" spans="1:2">
      <c r="A5190" s="1004">
        <v>5187</v>
      </c>
      <c r="B5190" s="1004" t="s">
        <v>27007</v>
      </c>
    </row>
    <row r="5191" spans="1:2">
      <c r="A5191" s="1004">
        <v>5188</v>
      </c>
      <c r="B5191" s="1004" t="s">
        <v>27008</v>
      </c>
    </row>
    <row r="5192" spans="1:2">
      <c r="A5192" s="1004">
        <v>5189</v>
      </c>
      <c r="B5192" s="1004" t="s">
        <v>27009</v>
      </c>
    </row>
    <row r="5193" spans="1:2">
      <c r="A5193" s="1004">
        <v>5190</v>
      </c>
      <c r="B5193" s="1004" t="s">
        <v>27010</v>
      </c>
    </row>
    <row r="5194" spans="1:2">
      <c r="A5194" s="1004">
        <v>5191</v>
      </c>
      <c r="B5194" s="1004" t="s">
        <v>27011</v>
      </c>
    </row>
    <row r="5195" spans="1:2">
      <c r="A5195" s="1004">
        <v>5192</v>
      </c>
      <c r="B5195" s="1004" t="s">
        <v>27012</v>
      </c>
    </row>
    <row r="5196" spans="1:2">
      <c r="A5196" s="1004">
        <v>5193</v>
      </c>
      <c r="B5196" s="1004" t="s">
        <v>27013</v>
      </c>
    </row>
    <row r="5197" spans="1:2">
      <c r="A5197" s="1004">
        <v>5194</v>
      </c>
      <c r="B5197" s="1004" t="s">
        <v>27014</v>
      </c>
    </row>
    <row r="5198" spans="1:2">
      <c r="A5198" s="1004">
        <v>5195</v>
      </c>
      <c r="B5198" s="1004" t="s">
        <v>27015</v>
      </c>
    </row>
    <row r="5199" spans="1:2">
      <c r="A5199" s="1004">
        <v>5196</v>
      </c>
      <c r="B5199" s="1004" t="s">
        <v>27016</v>
      </c>
    </row>
    <row r="5200" spans="1:2">
      <c r="A5200" s="1004">
        <v>5197</v>
      </c>
      <c r="B5200" s="1004" t="s">
        <v>27017</v>
      </c>
    </row>
    <row r="5201" spans="1:2">
      <c r="A5201" s="1004">
        <v>5198</v>
      </c>
      <c r="B5201" s="1004" t="s">
        <v>27018</v>
      </c>
    </row>
    <row r="5202" spans="1:2">
      <c r="A5202" s="1004">
        <v>5199</v>
      </c>
      <c r="B5202" s="1004" t="s">
        <v>27019</v>
      </c>
    </row>
    <row r="5203" spans="1:2">
      <c r="A5203" s="1004">
        <v>5200</v>
      </c>
      <c r="B5203" s="1004" t="s">
        <v>27020</v>
      </c>
    </row>
    <row r="5204" spans="1:2">
      <c r="A5204" s="1004">
        <v>5201</v>
      </c>
      <c r="B5204" s="1004" t="s">
        <v>27021</v>
      </c>
    </row>
    <row r="5205" spans="1:2">
      <c r="A5205" s="1004">
        <v>5202</v>
      </c>
      <c r="B5205" s="1004" t="s">
        <v>27022</v>
      </c>
    </row>
    <row r="5206" spans="1:2">
      <c r="A5206" s="1004">
        <v>5203</v>
      </c>
      <c r="B5206" s="1004" t="s">
        <v>27023</v>
      </c>
    </row>
    <row r="5207" spans="1:2">
      <c r="A5207" s="1004">
        <v>5204</v>
      </c>
      <c r="B5207" s="1004" t="s">
        <v>27024</v>
      </c>
    </row>
    <row r="5208" spans="1:2">
      <c r="A5208" s="1004">
        <v>5205</v>
      </c>
      <c r="B5208" s="1004" t="s">
        <v>27025</v>
      </c>
    </row>
    <row r="5209" spans="1:2">
      <c r="A5209" s="1004">
        <v>5206</v>
      </c>
      <c r="B5209" s="1004" t="s">
        <v>27026</v>
      </c>
    </row>
    <row r="5210" spans="1:2">
      <c r="A5210" s="1004">
        <v>5207</v>
      </c>
      <c r="B5210" s="1004" t="s">
        <v>27027</v>
      </c>
    </row>
    <row r="5211" spans="1:2">
      <c r="A5211" s="1004">
        <v>5208</v>
      </c>
      <c r="B5211" s="1004" t="s">
        <v>27028</v>
      </c>
    </row>
    <row r="5212" spans="1:2">
      <c r="A5212" s="1004">
        <v>5209</v>
      </c>
      <c r="B5212" s="1004" t="s">
        <v>27029</v>
      </c>
    </row>
    <row r="5213" spans="1:2">
      <c r="A5213" s="1004">
        <v>5210</v>
      </c>
      <c r="B5213" s="1004" t="s">
        <v>27030</v>
      </c>
    </row>
    <row r="5214" spans="1:2">
      <c r="A5214" s="1004">
        <v>5211</v>
      </c>
      <c r="B5214" s="1004" t="s">
        <v>27031</v>
      </c>
    </row>
    <row r="5215" spans="1:2">
      <c r="A5215" s="1004">
        <v>5212</v>
      </c>
      <c r="B5215" s="1004" t="s">
        <v>27032</v>
      </c>
    </row>
    <row r="5216" spans="1:2">
      <c r="A5216" s="1004">
        <v>5213</v>
      </c>
      <c r="B5216" s="1004" t="s">
        <v>27033</v>
      </c>
    </row>
    <row r="5217" spans="1:2">
      <c r="A5217" s="1004">
        <v>5214</v>
      </c>
      <c r="B5217" s="1004" t="s">
        <v>27034</v>
      </c>
    </row>
    <row r="5218" spans="1:2">
      <c r="A5218" s="1004">
        <v>5215</v>
      </c>
      <c r="B5218" s="1004" t="s">
        <v>27035</v>
      </c>
    </row>
    <row r="5219" spans="1:2">
      <c r="A5219" s="1004">
        <v>5216</v>
      </c>
      <c r="B5219" s="1004" t="s">
        <v>27036</v>
      </c>
    </row>
    <row r="5220" spans="1:2">
      <c r="A5220" s="1004">
        <v>5217</v>
      </c>
      <c r="B5220" s="1004" t="s">
        <v>27037</v>
      </c>
    </row>
    <row r="5221" spans="1:2">
      <c r="A5221" s="1004">
        <v>5218</v>
      </c>
      <c r="B5221" s="1004" t="s">
        <v>27038</v>
      </c>
    </row>
    <row r="5222" spans="1:2">
      <c r="A5222" s="1004">
        <v>5219</v>
      </c>
      <c r="B5222" s="1004" t="s">
        <v>27039</v>
      </c>
    </row>
    <row r="5223" spans="1:2">
      <c r="A5223" s="1004">
        <v>5220</v>
      </c>
      <c r="B5223" s="1004" t="s">
        <v>27040</v>
      </c>
    </row>
    <row r="5224" spans="1:2">
      <c r="A5224" s="1004">
        <v>5221</v>
      </c>
      <c r="B5224" s="1004" t="s">
        <v>27041</v>
      </c>
    </row>
    <row r="5225" spans="1:2">
      <c r="A5225" s="1004">
        <v>5222</v>
      </c>
      <c r="B5225" s="1004" t="s">
        <v>27042</v>
      </c>
    </row>
    <row r="5226" spans="1:2">
      <c r="A5226" s="1004">
        <v>5223</v>
      </c>
      <c r="B5226" s="1004" t="s">
        <v>27043</v>
      </c>
    </row>
    <row r="5227" spans="1:2">
      <c r="A5227" s="1004">
        <v>5224</v>
      </c>
      <c r="B5227" s="1004" t="s">
        <v>27044</v>
      </c>
    </row>
    <row r="5228" spans="1:2">
      <c r="A5228" s="1004">
        <v>5225</v>
      </c>
      <c r="B5228" s="1004" t="s">
        <v>27045</v>
      </c>
    </row>
    <row r="5229" spans="1:2">
      <c r="A5229" s="1004">
        <v>5226</v>
      </c>
      <c r="B5229" s="1004" t="s">
        <v>27046</v>
      </c>
    </row>
    <row r="5230" spans="1:2">
      <c r="A5230" s="1004">
        <v>5227</v>
      </c>
      <c r="B5230" s="1004" t="s">
        <v>27047</v>
      </c>
    </row>
    <row r="5231" spans="1:2">
      <c r="A5231" s="1004">
        <v>5228</v>
      </c>
      <c r="B5231" s="1004" t="s">
        <v>27048</v>
      </c>
    </row>
    <row r="5232" spans="1:2">
      <c r="A5232" s="1004">
        <v>5229</v>
      </c>
      <c r="B5232" s="1004" t="s">
        <v>27049</v>
      </c>
    </row>
    <row r="5233" spans="1:2">
      <c r="A5233" s="1004">
        <v>5230</v>
      </c>
      <c r="B5233" s="1004" t="s">
        <v>27050</v>
      </c>
    </row>
    <row r="5234" spans="1:2">
      <c r="A5234" s="1004">
        <v>5231</v>
      </c>
      <c r="B5234" s="1004" t="s">
        <v>27051</v>
      </c>
    </row>
    <row r="5235" spans="1:2">
      <c r="A5235" s="1004">
        <v>5232</v>
      </c>
      <c r="B5235" s="1004" t="s">
        <v>27052</v>
      </c>
    </row>
    <row r="5236" spans="1:2">
      <c r="A5236" s="1004">
        <v>5233</v>
      </c>
      <c r="B5236" s="1004" t="s">
        <v>27053</v>
      </c>
    </row>
    <row r="5237" spans="1:2">
      <c r="A5237" s="1004">
        <v>5234</v>
      </c>
      <c r="B5237" s="1004" t="s">
        <v>27054</v>
      </c>
    </row>
    <row r="5238" spans="1:2">
      <c r="A5238" s="1004">
        <v>5235</v>
      </c>
      <c r="B5238" s="1004" t="s">
        <v>27055</v>
      </c>
    </row>
    <row r="5239" spans="1:2">
      <c r="A5239" s="1004">
        <v>5236</v>
      </c>
      <c r="B5239" s="1004" t="s">
        <v>27056</v>
      </c>
    </row>
    <row r="5240" spans="1:2">
      <c r="A5240" s="1004">
        <v>5237</v>
      </c>
      <c r="B5240" s="1004" t="s">
        <v>27057</v>
      </c>
    </row>
    <row r="5241" spans="1:2">
      <c r="A5241" s="1004">
        <v>5238</v>
      </c>
      <c r="B5241" s="1004" t="s">
        <v>27058</v>
      </c>
    </row>
    <row r="5242" spans="1:2">
      <c r="A5242" s="1004">
        <v>5239</v>
      </c>
      <c r="B5242" s="1004" t="s">
        <v>27059</v>
      </c>
    </row>
    <row r="5243" spans="1:2">
      <c r="A5243" s="1004">
        <v>5240</v>
      </c>
      <c r="B5243" s="1004" t="s">
        <v>27060</v>
      </c>
    </row>
    <row r="5244" spans="1:2">
      <c r="A5244" s="1004">
        <v>5241</v>
      </c>
      <c r="B5244" s="1004" t="s">
        <v>27061</v>
      </c>
    </row>
    <row r="5245" spans="1:2">
      <c r="A5245" s="1004">
        <v>5242</v>
      </c>
      <c r="B5245" s="1004" t="s">
        <v>27062</v>
      </c>
    </row>
    <row r="5246" spans="1:2">
      <c r="A5246" s="1004">
        <v>5243</v>
      </c>
      <c r="B5246" s="1004" t="s">
        <v>27063</v>
      </c>
    </row>
    <row r="5247" spans="1:2">
      <c r="A5247" s="1004">
        <v>5244</v>
      </c>
      <c r="B5247" s="1004" t="s">
        <v>27064</v>
      </c>
    </row>
    <row r="5248" spans="1:2">
      <c r="A5248" s="1004">
        <v>5245</v>
      </c>
      <c r="B5248" s="1004" t="s">
        <v>27065</v>
      </c>
    </row>
    <row r="5249" spans="1:2">
      <c r="A5249" s="1004">
        <v>5246</v>
      </c>
      <c r="B5249" s="1004" t="s">
        <v>27066</v>
      </c>
    </row>
    <row r="5250" spans="1:2">
      <c r="A5250" s="1004">
        <v>5247</v>
      </c>
      <c r="B5250" s="1004" t="s">
        <v>27067</v>
      </c>
    </row>
    <row r="5251" spans="1:2">
      <c r="A5251" s="1004">
        <v>5248</v>
      </c>
      <c r="B5251" s="1004" t="s">
        <v>27068</v>
      </c>
    </row>
    <row r="5252" spans="1:2">
      <c r="A5252" s="1004">
        <v>5249</v>
      </c>
      <c r="B5252" s="1004" t="s">
        <v>27069</v>
      </c>
    </row>
    <row r="5253" spans="1:2">
      <c r="A5253" s="1004">
        <v>5250</v>
      </c>
      <c r="B5253" s="1004" t="s">
        <v>27070</v>
      </c>
    </row>
    <row r="5254" spans="1:2">
      <c r="A5254" s="1004">
        <v>5251</v>
      </c>
      <c r="B5254" s="1004" t="s">
        <v>27071</v>
      </c>
    </row>
    <row r="5255" spans="1:2">
      <c r="A5255" s="1004">
        <v>5252</v>
      </c>
      <c r="B5255" s="1004" t="s">
        <v>27072</v>
      </c>
    </row>
    <row r="5256" spans="1:2">
      <c r="A5256" s="1004">
        <v>5253</v>
      </c>
      <c r="B5256" s="1004" t="s">
        <v>27073</v>
      </c>
    </row>
    <row r="5257" spans="1:2">
      <c r="A5257" s="1004">
        <v>5254</v>
      </c>
      <c r="B5257" s="1004" t="s">
        <v>27074</v>
      </c>
    </row>
    <row r="5258" spans="1:2">
      <c r="A5258" s="1004">
        <v>5255</v>
      </c>
      <c r="B5258" s="1004" t="s">
        <v>27075</v>
      </c>
    </row>
    <row r="5259" spans="1:2">
      <c r="A5259" s="1004">
        <v>5256</v>
      </c>
      <c r="B5259" s="1004" t="s">
        <v>27076</v>
      </c>
    </row>
    <row r="5260" spans="1:2">
      <c r="A5260" s="1004">
        <v>5257</v>
      </c>
      <c r="B5260" s="1004" t="s">
        <v>27077</v>
      </c>
    </row>
    <row r="5261" spans="1:2">
      <c r="A5261" s="1004">
        <v>5258</v>
      </c>
      <c r="B5261" s="1004" t="s">
        <v>27078</v>
      </c>
    </row>
    <row r="5262" spans="1:2">
      <c r="A5262" s="1004">
        <v>5259</v>
      </c>
      <c r="B5262" s="1004" t="s">
        <v>27079</v>
      </c>
    </row>
    <row r="5263" spans="1:2">
      <c r="A5263" s="1004">
        <v>5260</v>
      </c>
      <c r="B5263" s="1004" t="s">
        <v>27080</v>
      </c>
    </row>
    <row r="5264" spans="1:2">
      <c r="A5264" s="1004">
        <v>5261</v>
      </c>
      <c r="B5264" s="1004" t="s">
        <v>27081</v>
      </c>
    </row>
    <row r="5265" spans="1:2">
      <c r="A5265" s="1004">
        <v>5262</v>
      </c>
      <c r="B5265" s="1004" t="s">
        <v>27082</v>
      </c>
    </row>
    <row r="5266" spans="1:2">
      <c r="A5266" s="1004">
        <v>5263</v>
      </c>
      <c r="B5266" s="1004" t="s">
        <v>27083</v>
      </c>
    </row>
    <row r="5267" spans="1:2">
      <c r="A5267" s="1004">
        <v>5264</v>
      </c>
      <c r="B5267" s="1004" t="s">
        <v>27084</v>
      </c>
    </row>
    <row r="5268" spans="1:2">
      <c r="A5268" s="1004">
        <v>5265</v>
      </c>
      <c r="B5268" s="1004" t="s">
        <v>27085</v>
      </c>
    </row>
    <row r="5269" spans="1:2">
      <c r="A5269" s="1004">
        <v>5266</v>
      </c>
      <c r="B5269" s="1004" t="s">
        <v>27086</v>
      </c>
    </row>
    <row r="5270" spans="1:2">
      <c r="A5270" s="1004">
        <v>5267</v>
      </c>
      <c r="B5270" s="1004" t="s">
        <v>27087</v>
      </c>
    </row>
    <row r="5271" spans="1:2">
      <c r="A5271" s="1004">
        <v>5268</v>
      </c>
      <c r="B5271" s="1004" t="s">
        <v>27088</v>
      </c>
    </row>
    <row r="5272" spans="1:2">
      <c r="A5272" s="1004">
        <v>5269</v>
      </c>
      <c r="B5272" s="1004" t="s">
        <v>27089</v>
      </c>
    </row>
    <row r="5273" spans="1:2">
      <c r="A5273" s="1004">
        <v>5270</v>
      </c>
      <c r="B5273" s="1004" t="s">
        <v>27090</v>
      </c>
    </row>
    <row r="5274" spans="1:2">
      <c r="A5274" s="1004">
        <v>5271</v>
      </c>
      <c r="B5274" s="1004" t="s">
        <v>27091</v>
      </c>
    </row>
    <row r="5275" spans="1:2">
      <c r="A5275" s="1004">
        <v>5272</v>
      </c>
      <c r="B5275" s="1004" t="s">
        <v>27092</v>
      </c>
    </row>
    <row r="5276" spans="1:2">
      <c r="A5276" s="1004">
        <v>5273</v>
      </c>
      <c r="B5276" s="1004" t="s">
        <v>27093</v>
      </c>
    </row>
    <row r="5277" spans="1:2">
      <c r="A5277" s="1004">
        <v>5274</v>
      </c>
      <c r="B5277" s="1004" t="s">
        <v>27094</v>
      </c>
    </row>
    <row r="5278" spans="1:2">
      <c r="A5278" s="1004">
        <v>5275</v>
      </c>
      <c r="B5278" s="1004" t="s">
        <v>27095</v>
      </c>
    </row>
    <row r="5279" spans="1:2">
      <c r="A5279" s="1004">
        <v>5276</v>
      </c>
      <c r="B5279" s="1004" t="s">
        <v>27096</v>
      </c>
    </row>
    <row r="5280" spans="1:2">
      <c r="A5280" s="1004">
        <v>5277</v>
      </c>
      <c r="B5280" s="1004" t="s">
        <v>27097</v>
      </c>
    </row>
    <row r="5281" spans="1:2">
      <c r="A5281" s="1004">
        <v>5278</v>
      </c>
      <c r="B5281" s="1004" t="s">
        <v>27098</v>
      </c>
    </row>
    <row r="5282" spans="1:2">
      <c r="A5282" s="1004">
        <v>5279</v>
      </c>
      <c r="B5282" s="1004" t="s">
        <v>27099</v>
      </c>
    </row>
    <row r="5283" spans="1:2">
      <c r="A5283" s="1004">
        <v>5280</v>
      </c>
      <c r="B5283" s="1004" t="s">
        <v>27100</v>
      </c>
    </row>
    <row r="5284" spans="1:2">
      <c r="A5284" s="1004">
        <v>5281</v>
      </c>
      <c r="B5284" s="1004" t="s">
        <v>27101</v>
      </c>
    </row>
    <row r="5285" spans="1:2">
      <c r="A5285" s="1004">
        <v>5282</v>
      </c>
      <c r="B5285" s="1004" t="s">
        <v>27102</v>
      </c>
    </row>
    <row r="5286" spans="1:2">
      <c r="A5286" s="1004">
        <v>5283</v>
      </c>
      <c r="B5286" s="1004" t="s">
        <v>27103</v>
      </c>
    </row>
    <row r="5287" spans="1:2">
      <c r="A5287" s="1004">
        <v>5284</v>
      </c>
      <c r="B5287" s="1004" t="s">
        <v>27104</v>
      </c>
    </row>
    <row r="5288" spans="1:2">
      <c r="A5288" s="1004">
        <v>5285</v>
      </c>
      <c r="B5288" s="1004" t="s">
        <v>27105</v>
      </c>
    </row>
    <row r="5289" spans="1:2">
      <c r="A5289" s="1004">
        <v>5286</v>
      </c>
      <c r="B5289" s="1004" t="s">
        <v>27106</v>
      </c>
    </row>
    <row r="5290" spans="1:2">
      <c r="A5290" s="1004">
        <v>5287</v>
      </c>
      <c r="B5290" s="1004" t="s">
        <v>27107</v>
      </c>
    </row>
    <row r="5291" spans="1:2">
      <c r="A5291" s="1004">
        <v>5288</v>
      </c>
      <c r="B5291" s="1004" t="s">
        <v>27108</v>
      </c>
    </row>
    <row r="5292" spans="1:2">
      <c r="A5292" s="1004">
        <v>5289</v>
      </c>
      <c r="B5292" s="1004" t="s">
        <v>27109</v>
      </c>
    </row>
    <row r="5293" spans="1:2">
      <c r="A5293" s="1004">
        <v>5290</v>
      </c>
      <c r="B5293" s="1004" t="s">
        <v>27110</v>
      </c>
    </row>
    <row r="5294" spans="1:2">
      <c r="A5294" s="1004">
        <v>5291</v>
      </c>
      <c r="B5294" s="1004" t="s">
        <v>27111</v>
      </c>
    </row>
    <row r="5295" spans="1:2">
      <c r="A5295" s="1004">
        <v>5292</v>
      </c>
      <c r="B5295" s="1004" t="s">
        <v>27112</v>
      </c>
    </row>
    <row r="5296" spans="1:2">
      <c r="A5296" s="1004">
        <v>5293</v>
      </c>
      <c r="B5296" s="1004" t="s">
        <v>27113</v>
      </c>
    </row>
    <row r="5297" spans="1:2">
      <c r="A5297" s="1004">
        <v>5294</v>
      </c>
      <c r="B5297" s="1004" t="s">
        <v>27114</v>
      </c>
    </row>
    <row r="5298" spans="1:2">
      <c r="A5298" s="1004">
        <v>5295</v>
      </c>
      <c r="B5298" s="1004" t="s">
        <v>27115</v>
      </c>
    </row>
    <row r="5299" spans="1:2">
      <c r="A5299" s="1004">
        <v>5296</v>
      </c>
      <c r="B5299" s="1004" t="s">
        <v>27116</v>
      </c>
    </row>
    <row r="5300" spans="1:2">
      <c r="A5300" s="1004">
        <v>5297</v>
      </c>
      <c r="B5300" s="1004" t="s">
        <v>27117</v>
      </c>
    </row>
    <row r="5301" spans="1:2">
      <c r="A5301" s="1004">
        <v>5298</v>
      </c>
      <c r="B5301" s="1004" t="s">
        <v>27118</v>
      </c>
    </row>
    <row r="5302" spans="1:2">
      <c r="A5302" s="1004">
        <v>5299</v>
      </c>
      <c r="B5302" s="1004" t="s">
        <v>27119</v>
      </c>
    </row>
    <row r="5303" spans="1:2">
      <c r="A5303" s="1004">
        <v>5300</v>
      </c>
      <c r="B5303" s="1004" t="s">
        <v>27120</v>
      </c>
    </row>
    <row r="5304" spans="1:2">
      <c r="A5304" s="1004">
        <v>5301</v>
      </c>
      <c r="B5304" s="1004" t="s">
        <v>27121</v>
      </c>
    </row>
    <row r="5305" spans="1:2">
      <c r="A5305" s="1004">
        <v>5302</v>
      </c>
      <c r="B5305" s="1004" t="s">
        <v>27122</v>
      </c>
    </row>
    <row r="5306" spans="1:2">
      <c r="A5306" s="1004">
        <v>5303</v>
      </c>
      <c r="B5306" s="1004" t="s">
        <v>27123</v>
      </c>
    </row>
    <row r="5307" spans="1:2">
      <c r="A5307" s="1004">
        <v>5304</v>
      </c>
      <c r="B5307" s="1004" t="s">
        <v>27124</v>
      </c>
    </row>
    <row r="5308" spans="1:2">
      <c r="A5308" s="1004">
        <v>5305</v>
      </c>
      <c r="B5308" s="1004" t="s">
        <v>27125</v>
      </c>
    </row>
    <row r="5309" spans="1:2">
      <c r="A5309" s="1004">
        <v>5306</v>
      </c>
      <c r="B5309" s="1004" t="s">
        <v>27126</v>
      </c>
    </row>
    <row r="5310" spans="1:2">
      <c r="A5310" s="1004">
        <v>5307</v>
      </c>
      <c r="B5310" s="1004" t="s">
        <v>27127</v>
      </c>
    </row>
    <row r="5311" spans="1:2">
      <c r="A5311" s="1004">
        <v>5308</v>
      </c>
      <c r="B5311" s="1004" t="s">
        <v>27128</v>
      </c>
    </row>
    <row r="5312" spans="1:2">
      <c r="A5312" s="1004">
        <v>5309</v>
      </c>
      <c r="B5312" s="1004" t="s">
        <v>27129</v>
      </c>
    </row>
    <row r="5313" spans="1:2">
      <c r="A5313" s="1004">
        <v>5310</v>
      </c>
      <c r="B5313" s="1004" t="s">
        <v>27130</v>
      </c>
    </row>
    <row r="5314" spans="1:2">
      <c r="A5314" s="1004">
        <v>5311</v>
      </c>
      <c r="B5314" s="1004" t="s">
        <v>27131</v>
      </c>
    </row>
    <row r="5315" spans="1:2">
      <c r="A5315" s="1004">
        <v>5312</v>
      </c>
      <c r="B5315" s="1004" t="s">
        <v>27132</v>
      </c>
    </row>
    <row r="5316" spans="1:2">
      <c r="A5316" s="1004">
        <v>5313</v>
      </c>
      <c r="B5316" s="1004" t="s">
        <v>27133</v>
      </c>
    </row>
    <row r="5317" spans="1:2">
      <c r="A5317" s="1004">
        <v>5314</v>
      </c>
      <c r="B5317" s="1004" t="s">
        <v>27134</v>
      </c>
    </row>
    <row r="5318" spans="1:2">
      <c r="A5318" s="1004">
        <v>5315</v>
      </c>
      <c r="B5318" s="1004" t="s">
        <v>27135</v>
      </c>
    </row>
    <row r="5319" spans="1:2">
      <c r="A5319" s="1004">
        <v>5316</v>
      </c>
      <c r="B5319" s="1004" t="s">
        <v>27136</v>
      </c>
    </row>
    <row r="5320" spans="1:2">
      <c r="A5320" s="1004">
        <v>5317</v>
      </c>
      <c r="B5320" s="1004" t="s">
        <v>27137</v>
      </c>
    </row>
    <row r="5321" spans="1:2">
      <c r="A5321" s="1004">
        <v>5318</v>
      </c>
      <c r="B5321" s="1004" t="s">
        <v>27138</v>
      </c>
    </row>
    <row r="5322" spans="1:2">
      <c r="A5322" s="1004">
        <v>5319</v>
      </c>
      <c r="B5322" s="1004" t="s">
        <v>27139</v>
      </c>
    </row>
    <row r="5323" spans="1:2">
      <c r="A5323" s="1004">
        <v>5320</v>
      </c>
      <c r="B5323" s="1004" t="s">
        <v>27140</v>
      </c>
    </row>
    <row r="5324" spans="1:2">
      <c r="A5324" s="1004">
        <v>5321</v>
      </c>
      <c r="B5324" s="1004" t="s">
        <v>27141</v>
      </c>
    </row>
    <row r="5325" spans="1:2">
      <c r="A5325" s="1004">
        <v>5322</v>
      </c>
      <c r="B5325" s="1004" t="s">
        <v>27142</v>
      </c>
    </row>
    <row r="5326" spans="1:2">
      <c r="A5326" s="1004">
        <v>5323</v>
      </c>
      <c r="B5326" s="1004" t="s">
        <v>27143</v>
      </c>
    </row>
    <row r="5327" spans="1:2">
      <c r="A5327" s="1004">
        <v>5324</v>
      </c>
      <c r="B5327" s="1004" t="s">
        <v>27144</v>
      </c>
    </row>
    <row r="5328" spans="1:2">
      <c r="A5328" s="1004">
        <v>5325</v>
      </c>
      <c r="B5328" s="1004" t="s">
        <v>27145</v>
      </c>
    </row>
    <row r="5329" spans="1:2">
      <c r="A5329" s="1004">
        <v>5326</v>
      </c>
      <c r="B5329" s="1004" t="s">
        <v>27146</v>
      </c>
    </row>
    <row r="5330" spans="1:2">
      <c r="A5330" s="1004">
        <v>5327</v>
      </c>
      <c r="B5330" s="1004" t="s">
        <v>27147</v>
      </c>
    </row>
    <row r="5331" spans="1:2">
      <c r="A5331" s="1004">
        <v>5328</v>
      </c>
      <c r="B5331" s="1004" t="s">
        <v>27148</v>
      </c>
    </row>
    <row r="5332" spans="1:2">
      <c r="A5332" s="1004">
        <v>5329</v>
      </c>
      <c r="B5332" s="1004" t="s">
        <v>27149</v>
      </c>
    </row>
    <row r="5333" spans="1:2">
      <c r="A5333" s="1004">
        <v>5330</v>
      </c>
      <c r="B5333" s="1004" t="s">
        <v>27150</v>
      </c>
    </row>
    <row r="5334" spans="1:2">
      <c r="A5334" s="1004">
        <v>5331</v>
      </c>
      <c r="B5334" s="1004" t="s">
        <v>27151</v>
      </c>
    </row>
    <row r="5335" spans="1:2">
      <c r="A5335" s="1004">
        <v>5332</v>
      </c>
      <c r="B5335" s="1004" t="s">
        <v>27152</v>
      </c>
    </row>
    <row r="5336" spans="1:2">
      <c r="A5336" s="1004">
        <v>5333</v>
      </c>
      <c r="B5336" s="1004" t="s">
        <v>27153</v>
      </c>
    </row>
    <row r="5337" spans="1:2">
      <c r="A5337" s="1004">
        <v>5334</v>
      </c>
      <c r="B5337" s="1004" t="s">
        <v>27154</v>
      </c>
    </row>
    <row r="5338" spans="1:2">
      <c r="A5338" s="1004">
        <v>5335</v>
      </c>
      <c r="B5338" s="1004" t="s">
        <v>27155</v>
      </c>
    </row>
    <row r="5339" spans="1:2">
      <c r="A5339" s="1004">
        <v>5336</v>
      </c>
      <c r="B5339" s="1004" t="s">
        <v>27156</v>
      </c>
    </row>
    <row r="5340" spans="1:2">
      <c r="A5340" s="1004">
        <v>5337</v>
      </c>
      <c r="B5340" s="1004" t="s">
        <v>27157</v>
      </c>
    </row>
    <row r="5341" spans="1:2">
      <c r="A5341" s="1004">
        <v>5338</v>
      </c>
      <c r="B5341" s="1004" t="s">
        <v>27158</v>
      </c>
    </row>
    <row r="5342" spans="1:2">
      <c r="A5342" s="1004">
        <v>5339</v>
      </c>
      <c r="B5342" s="1004" t="s">
        <v>27159</v>
      </c>
    </row>
    <row r="5343" spans="1:2">
      <c r="A5343" s="1004">
        <v>5340</v>
      </c>
      <c r="B5343" s="1004" t="s">
        <v>27160</v>
      </c>
    </row>
    <row r="5344" spans="1:2">
      <c r="A5344" s="1004">
        <v>5341</v>
      </c>
      <c r="B5344" s="1004" t="s">
        <v>27161</v>
      </c>
    </row>
    <row r="5345" spans="1:2">
      <c r="A5345" s="1004">
        <v>5342</v>
      </c>
      <c r="B5345" s="1004" t="s">
        <v>27162</v>
      </c>
    </row>
    <row r="5346" spans="1:2">
      <c r="A5346" s="1004">
        <v>5343</v>
      </c>
      <c r="B5346" s="1004" t="s">
        <v>27163</v>
      </c>
    </row>
    <row r="5347" spans="1:2">
      <c r="A5347" s="1004">
        <v>5344</v>
      </c>
      <c r="B5347" s="1004" t="s">
        <v>27164</v>
      </c>
    </row>
    <row r="5348" spans="1:2">
      <c r="A5348" s="1004">
        <v>5345</v>
      </c>
      <c r="B5348" s="1004" t="s">
        <v>27165</v>
      </c>
    </row>
    <row r="5349" spans="1:2">
      <c r="A5349" s="1004">
        <v>5346</v>
      </c>
      <c r="B5349" s="1004" t="s">
        <v>27166</v>
      </c>
    </row>
    <row r="5350" spans="1:2">
      <c r="A5350" s="1004">
        <v>5347</v>
      </c>
      <c r="B5350" s="1004" t="s">
        <v>27167</v>
      </c>
    </row>
    <row r="5351" spans="1:2">
      <c r="A5351" s="1004">
        <v>5348</v>
      </c>
      <c r="B5351" s="1004" t="s">
        <v>27168</v>
      </c>
    </row>
    <row r="5352" spans="1:2">
      <c r="A5352" s="1004">
        <v>5349</v>
      </c>
      <c r="B5352" s="1004" t="s">
        <v>27169</v>
      </c>
    </row>
    <row r="5353" spans="1:2">
      <c r="A5353" s="1004">
        <v>5350</v>
      </c>
      <c r="B5353" s="1004" t="s">
        <v>27170</v>
      </c>
    </row>
    <row r="5354" spans="1:2">
      <c r="A5354" s="1004">
        <v>5351</v>
      </c>
      <c r="B5354" s="1004" t="s">
        <v>27171</v>
      </c>
    </row>
    <row r="5355" spans="1:2">
      <c r="A5355" s="1004">
        <v>5352</v>
      </c>
      <c r="B5355" s="1004" t="s">
        <v>10826</v>
      </c>
    </row>
    <row r="5356" spans="1:2">
      <c r="A5356" s="1004">
        <v>5353</v>
      </c>
      <c r="B5356" s="1004" t="s">
        <v>27172</v>
      </c>
    </row>
    <row r="5357" spans="1:2">
      <c r="A5357" s="1004">
        <v>5354</v>
      </c>
      <c r="B5357" s="1004" t="s">
        <v>27173</v>
      </c>
    </row>
    <row r="5358" spans="1:2">
      <c r="A5358" s="1004">
        <v>5355</v>
      </c>
      <c r="B5358" s="1004" t="s">
        <v>27174</v>
      </c>
    </row>
    <row r="5359" spans="1:2">
      <c r="A5359" s="1004">
        <v>5356</v>
      </c>
      <c r="B5359" s="1004" t="s">
        <v>27175</v>
      </c>
    </row>
    <row r="5360" spans="1:2">
      <c r="A5360" s="1004">
        <v>5357</v>
      </c>
      <c r="B5360" s="1004" t="s">
        <v>27176</v>
      </c>
    </row>
    <row r="5361" spans="1:2">
      <c r="A5361" s="1004">
        <v>5358</v>
      </c>
      <c r="B5361" s="1004" t="s">
        <v>27177</v>
      </c>
    </row>
    <row r="5362" spans="1:2">
      <c r="A5362" s="1004">
        <v>5359</v>
      </c>
      <c r="B5362" s="1004" t="s">
        <v>27178</v>
      </c>
    </row>
    <row r="5363" spans="1:2">
      <c r="A5363" s="1004">
        <v>5360</v>
      </c>
      <c r="B5363" s="1004" t="s">
        <v>27179</v>
      </c>
    </row>
    <row r="5364" spans="1:2">
      <c r="A5364" s="1004">
        <v>5361</v>
      </c>
      <c r="B5364" s="1004" t="s">
        <v>14909</v>
      </c>
    </row>
    <row r="5365" spans="1:2">
      <c r="A5365" s="1004">
        <v>5362</v>
      </c>
      <c r="B5365" s="1004" t="s">
        <v>27180</v>
      </c>
    </row>
    <row r="5366" spans="1:2">
      <c r="A5366" s="1004">
        <v>5363</v>
      </c>
      <c r="B5366" s="1004" t="s">
        <v>27181</v>
      </c>
    </row>
    <row r="5367" spans="1:2">
      <c r="A5367" s="1004">
        <v>5364</v>
      </c>
      <c r="B5367" s="1004" t="s">
        <v>27182</v>
      </c>
    </row>
    <row r="5368" spans="1:2">
      <c r="A5368" s="1004">
        <v>5365</v>
      </c>
      <c r="B5368" s="1004" t="s">
        <v>27183</v>
      </c>
    </row>
    <row r="5369" spans="1:2">
      <c r="A5369" s="1004">
        <v>5366</v>
      </c>
      <c r="B5369" s="1004" t="s">
        <v>27184</v>
      </c>
    </row>
    <row r="5370" spans="1:2">
      <c r="A5370" s="1004">
        <v>5367</v>
      </c>
      <c r="B5370" s="1004" t="s">
        <v>27185</v>
      </c>
    </row>
    <row r="5371" spans="1:2">
      <c r="A5371" s="1004">
        <v>5368</v>
      </c>
      <c r="B5371" s="1004" t="s">
        <v>27186</v>
      </c>
    </row>
    <row r="5372" spans="1:2">
      <c r="A5372" s="1004">
        <v>5369</v>
      </c>
      <c r="B5372" s="1004" t="s">
        <v>27187</v>
      </c>
    </row>
    <row r="5373" spans="1:2">
      <c r="A5373" s="1004">
        <v>5370</v>
      </c>
      <c r="B5373" s="1004" t="s">
        <v>27188</v>
      </c>
    </row>
    <row r="5374" spans="1:2">
      <c r="A5374" s="1004">
        <v>5371</v>
      </c>
      <c r="B5374" s="1004" t="s">
        <v>27189</v>
      </c>
    </row>
    <row r="5375" spans="1:2">
      <c r="A5375" s="1004">
        <v>5372</v>
      </c>
      <c r="B5375" s="1004" t="s">
        <v>27190</v>
      </c>
    </row>
    <row r="5376" spans="1:2">
      <c r="A5376" s="1004">
        <v>5373</v>
      </c>
      <c r="B5376" s="1004" t="s">
        <v>27191</v>
      </c>
    </row>
    <row r="5377" spans="1:2">
      <c r="A5377" s="1004">
        <v>5374</v>
      </c>
      <c r="B5377" s="1004" t="s">
        <v>27192</v>
      </c>
    </row>
    <row r="5378" spans="1:2">
      <c r="A5378" s="1004">
        <v>5375</v>
      </c>
      <c r="B5378" s="1004" t="s">
        <v>27193</v>
      </c>
    </row>
    <row r="5379" spans="1:2">
      <c r="A5379" s="1004">
        <v>5376</v>
      </c>
      <c r="B5379" s="1004" t="s">
        <v>27194</v>
      </c>
    </row>
    <row r="5380" spans="1:2">
      <c r="A5380" s="1004">
        <v>5377</v>
      </c>
      <c r="B5380" s="1004" t="s">
        <v>27195</v>
      </c>
    </row>
    <row r="5381" spans="1:2">
      <c r="A5381" s="1004">
        <v>5378</v>
      </c>
      <c r="B5381" s="1004" t="s">
        <v>27196</v>
      </c>
    </row>
    <row r="5382" spans="1:2">
      <c r="A5382" s="1004">
        <v>5379</v>
      </c>
      <c r="B5382" s="1004" t="s">
        <v>27197</v>
      </c>
    </row>
    <row r="5383" spans="1:2">
      <c r="A5383" s="1004">
        <v>5380</v>
      </c>
      <c r="B5383" s="1004" t="s">
        <v>27198</v>
      </c>
    </row>
    <row r="5384" spans="1:2">
      <c r="A5384" s="1004">
        <v>5381</v>
      </c>
      <c r="B5384" s="1004" t="s">
        <v>27199</v>
      </c>
    </row>
    <row r="5385" spans="1:2">
      <c r="A5385" s="1004">
        <v>5382</v>
      </c>
      <c r="B5385" s="1004" t="s">
        <v>27200</v>
      </c>
    </row>
    <row r="5386" spans="1:2">
      <c r="A5386" s="1004">
        <v>5383</v>
      </c>
      <c r="B5386" s="1004" t="s">
        <v>27201</v>
      </c>
    </row>
    <row r="5387" spans="1:2">
      <c r="A5387" s="1004">
        <v>5384</v>
      </c>
      <c r="B5387" s="1004" t="s">
        <v>27202</v>
      </c>
    </row>
    <row r="5388" spans="1:2">
      <c r="A5388" s="1004">
        <v>5385</v>
      </c>
      <c r="B5388" s="1004" t="s">
        <v>27203</v>
      </c>
    </row>
    <row r="5389" spans="1:2">
      <c r="A5389" s="1004">
        <v>5386</v>
      </c>
      <c r="B5389" s="1004" t="s">
        <v>27204</v>
      </c>
    </row>
    <row r="5390" spans="1:2">
      <c r="A5390" s="1004">
        <v>5387</v>
      </c>
      <c r="B5390" s="1004" t="s">
        <v>27205</v>
      </c>
    </row>
    <row r="5391" spans="1:2">
      <c r="A5391" s="1004">
        <v>5388</v>
      </c>
      <c r="B5391" s="1004" t="s">
        <v>27206</v>
      </c>
    </row>
    <row r="5392" spans="1:2">
      <c r="A5392" s="1004">
        <v>5389</v>
      </c>
      <c r="B5392" s="1004" t="s">
        <v>27207</v>
      </c>
    </row>
    <row r="5393" spans="1:2">
      <c r="A5393" s="1004">
        <v>5390</v>
      </c>
      <c r="B5393" s="1004" t="s">
        <v>27208</v>
      </c>
    </row>
    <row r="5394" spans="1:2">
      <c r="A5394" s="1004">
        <v>5391</v>
      </c>
      <c r="B5394" s="1004" t="s">
        <v>27209</v>
      </c>
    </row>
    <row r="5395" spans="1:2">
      <c r="A5395" s="1004">
        <v>5392</v>
      </c>
      <c r="B5395" s="1004" t="s">
        <v>27210</v>
      </c>
    </row>
    <row r="5396" spans="1:2">
      <c r="A5396" s="1004">
        <v>5393</v>
      </c>
      <c r="B5396" s="1004" t="s">
        <v>27211</v>
      </c>
    </row>
    <row r="5397" spans="1:2">
      <c r="A5397" s="1004">
        <v>5394</v>
      </c>
      <c r="B5397" s="1004" t="s">
        <v>27212</v>
      </c>
    </row>
    <row r="5398" spans="1:2">
      <c r="A5398" s="1004">
        <v>5395</v>
      </c>
      <c r="B5398" s="1004" t="s">
        <v>27213</v>
      </c>
    </row>
    <row r="5399" spans="1:2">
      <c r="A5399" s="1004">
        <v>5396</v>
      </c>
      <c r="B5399" s="1004" t="s">
        <v>27214</v>
      </c>
    </row>
    <row r="5400" spans="1:2">
      <c r="A5400" s="1004">
        <v>5397</v>
      </c>
      <c r="B5400" s="1004" t="s">
        <v>27215</v>
      </c>
    </row>
    <row r="5401" spans="1:2">
      <c r="A5401" s="1004">
        <v>5398</v>
      </c>
      <c r="B5401" s="1004" t="s">
        <v>27216</v>
      </c>
    </row>
    <row r="5402" spans="1:2">
      <c r="A5402" s="1004">
        <v>5399</v>
      </c>
      <c r="B5402" s="1004" t="s">
        <v>27217</v>
      </c>
    </row>
    <row r="5403" spans="1:2">
      <c r="A5403" s="1004">
        <v>5400</v>
      </c>
      <c r="B5403" s="1004" t="s">
        <v>27218</v>
      </c>
    </row>
    <row r="5404" spans="1:2">
      <c r="A5404" s="1004">
        <v>5401</v>
      </c>
      <c r="B5404" s="1004" t="s">
        <v>27219</v>
      </c>
    </row>
    <row r="5405" spans="1:2">
      <c r="A5405" s="1004">
        <v>5402</v>
      </c>
      <c r="B5405" s="1004" t="s">
        <v>27220</v>
      </c>
    </row>
    <row r="5406" spans="1:2">
      <c r="A5406" s="1004">
        <v>5403</v>
      </c>
      <c r="B5406" s="1004" t="s">
        <v>27221</v>
      </c>
    </row>
    <row r="5407" spans="1:2">
      <c r="A5407" s="1004">
        <v>5404</v>
      </c>
      <c r="B5407" s="1004" t="s">
        <v>27222</v>
      </c>
    </row>
    <row r="5408" spans="1:2">
      <c r="A5408" s="1004">
        <v>5405</v>
      </c>
      <c r="B5408" s="1004" t="s">
        <v>27223</v>
      </c>
    </row>
    <row r="5409" spans="1:2">
      <c r="A5409" s="1004">
        <v>5406</v>
      </c>
      <c r="B5409" s="1004" t="s">
        <v>27224</v>
      </c>
    </row>
    <row r="5410" spans="1:2">
      <c r="A5410" s="1004">
        <v>5407</v>
      </c>
      <c r="B5410" s="1004" t="s">
        <v>27225</v>
      </c>
    </row>
    <row r="5411" spans="1:2">
      <c r="A5411" s="1004">
        <v>5408</v>
      </c>
      <c r="B5411" s="1004" t="s">
        <v>27226</v>
      </c>
    </row>
    <row r="5412" spans="1:2">
      <c r="A5412" s="1004">
        <v>5409</v>
      </c>
      <c r="B5412" s="1004" t="s">
        <v>27227</v>
      </c>
    </row>
    <row r="5413" spans="1:2">
      <c r="A5413" s="1004">
        <v>5410</v>
      </c>
      <c r="B5413" s="1004" t="s">
        <v>27228</v>
      </c>
    </row>
    <row r="5414" spans="1:2">
      <c r="A5414" s="1004">
        <v>5411</v>
      </c>
      <c r="B5414" s="1004" t="s">
        <v>27229</v>
      </c>
    </row>
    <row r="5415" spans="1:2">
      <c r="A5415" s="1004">
        <v>5412</v>
      </c>
      <c r="B5415" s="1004" t="s">
        <v>27230</v>
      </c>
    </row>
    <row r="5416" spans="1:2">
      <c r="A5416" s="1004">
        <v>5413</v>
      </c>
      <c r="B5416" s="1004" t="s">
        <v>27231</v>
      </c>
    </row>
    <row r="5417" spans="1:2">
      <c r="A5417" s="1004">
        <v>5414</v>
      </c>
      <c r="B5417" s="1004" t="s">
        <v>27232</v>
      </c>
    </row>
    <row r="5418" spans="1:2">
      <c r="A5418" s="1004">
        <v>5415</v>
      </c>
      <c r="B5418" s="1004" t="s">
        <v>27233</v>
      </c>
    </row>
    <row r="5419" spans="1:2">
      <c r="A5419" s="1004">
        <v>5416</v>
      </c>
      <c r="B5419" s="1004" t="s">
        <v>27234</v>
      </c>
    </row>
    <row r="5420" spans="1:2">
      <c r="A5420" s="1004">
        <v>5417</v>
      </c>
      <c r="B5420" s="1004" t="s">
        <v>27235</v>
      </c>
    </row>
    <row r="5421" spans="1:2">
      <c r="A5421" s="1004">
        <v>5418</v>
      </c>
      <c r="B5421" s="1004" t="s">
        <v>27236</v>
      </c>
    </row>
    <row r="5422" spans="1:2">
      <c r="A5422" s="1004">
        <v>5419</v>
      </c>
      <c r="B5422" s="1004" t="s">
        <v>27237</v>
      </c>
    </row>
    <row r="5423" spans="1:2">
      <c r="A5423" s="1004">
        <v>5420</v>
      </c>
      <c r="B5423" s="1004" t="s">
        <v>27238</v>
      </c>
    </row>
    <row r="5424" spans="1:2">
      <c r="A5424" s="1004">
        <v>5421</v>
      </c>
      <c r="B5424" s="1004" t="s">
        <v>27239</v>
      </c>
    </row>
    <row r="5425" spans="1:2">
      <c r="A5425" s="1004">
        <v>5422</v>
      </c>
      <c r="B5425" s="1004" t="s">
        <v>27240</v>
      </c>
    </row>
    <row r="5426" spans="1:2">
      <c r="A5426" s="1004">
        <v>5423</v>
      </c>
      <c r="B5426" s="1004" t="s">
        <v>27241</v>
      </c>
    </row>
    <row r="5427" spans="1:2">
      <c r="A5427" s="1004">
        <v>5424</v>
      </c>
      <c r="B5427" s="1004" t="s">
        <v>27242</v>
      </c>
    </row>
    <row r="5428" spans="1:2">
      <c r="A5428" s="1004">
        <v>5425</v>
      </c>
      <c r="B5428" s="1004" t="s">
        <v>27243</v>
      </c>
    </row>
    <row r="5429" spans="1:2">
      <c r="A5429" s="1004">
        <v>5426</v>
      </c>
      <c r="B5429" s="1004" t="s">
        <v>27244</v>
      </c>
    </row>
    <row r="5430" spans="1:2">
      <c r="A5430" s="1004">
        <v>5427</v>
      </c>
      <c r="B5430" s="1004" t="s">
        <v>27245</v>
      </c>
    </row>
    <row r="5431" spans="1:2">
      <c r="A5431" s="1004">
        <v>5428</v>
      </c>
      <c r="B5431" s="1004" t="s">
        <v>27246</v>
      </c>
    </row>
    <row r="5432" spans="1:2">
      <c r="A5432" s="1004">
        <v>5429</v>
      </c>
      <c r="B5432" s="1004" t="s">
        <v>27247</v>
      </c>
    </row>
    <row r="5433" spans="1:2">
      <c r="A5433" s="1004">
        <v>5430</v>
      </c>
      <c r="B5433" s="1004" t="s">
        <v>27248</v>
      </c>
    </row>
    <row r="5434" spans="1:2">
      <c r="A5434" s="1004">
        <v>5431</v>
      </c>
      <c r="B5434" s="1004" t="s">
        <v>27249</v>
      </c>
    </row>
    <row r="5435" spans="1:2">
      <c r="A5435" s="1004">
        <v>5432</v>
      </c>
      <c r="B5435" s="1004" t="s">
        <v>27250</v>
      </c>
    </row>
    <row r="5436" spans="1:2">
      <c r="A5436" s="1004">
        <v>5433</v>
      </c>
      <c r="B5436" s="1004" t="s">
        <v>27251</v>
      </c>
    </row>
    <row r="5437" spans="1:2">
      <c r="A5437" s="1004">
        <v>5434</v>
      </c>
      <c r="B5437" s="1004" t="s">
        <v>27252</v>
      </c>
    </row>
    <row r="5438" spans="1:2">
      <c r="A5438" s="1004">
        <v>5435</v>
      </c>
      <c r="B5438" s="1004" t="s">
        <v>27253</v>
      </c>
    </row>
    <row r="5439" spans="1:2">
      <c r="A5439" s="1004">
        <v>5436</v>
      </c>
      <c r="B5439" s="1004" t="s">
        <v>27254</v>
      </c>
    </row>
    <row r="5440" spans="1:2">
      <c r="A5440" s="1004">
        <v>5437</v>
      </c>
      <c r="B5440" s="1004" t="s">
        <v>27255</v>
      </c>
    </row>
    <row r="5441" spans="1:2">
      <c r="A5441" s="1004">
        <v>5438</v>
      </c>
      <c r="B5441" s="1004" t="s">
        <v>27256</v>
      </c>
    </row>
    <row r="5442" spans="1:2">
      <c r="A5442" s="1004">
        <v>5439</v>
      </c>
      <c r="B5442" s="1004" t="s">
        <v>27257</v>
      </c>
    </row>
    <row r="5443" spans="1:2">
      <c r="A5443" s="1004">
        <v>5440</v>
      </c>
      <c r="B5443" s="1004" t="s">
        <v>27258</v>
      </c>
    </row>
    <row r="5444" spans="1:2">
      <c r="A5444" s="1004">
        <v>5441</v>
      </c>
      <c r="B5444" s="1004" t="s">
        <v>27259</v>
      </c>
    </row>
    <row r="5445" spans="1:2">
      <c r="A5445" s="1004">
        <v>5442</v>
      </c>
      <c r="B5445" s="1004" t="s">
        <v>27260</v>
      </c>
    </row>
    <row r="5446" spans="1:2">
      <c r="A5446" s="1004">
        <v>5443</v>
      </c>
      <c r="B5446" s="1004" t="s">
        <v>27261</v>
      </c>
    </row>
    <row r="5447" spans="1:2">
      <c r="A5447" s="1004">
        <v>5444</v>
      </c>
      <c r="B5447" s="1004" t="s">
        <v>27262</v>
      </c>
    </row>
    <row r="5448" spans="1:2">
      <c r="A5448" s="1004">
        <v>5445</v>
      </c>
      <c r="B5448" s="1004" t="s">
        <v>27263</v>
      </c>
    </row>
    <row r="5449" spans="1:2">
      <c r="A5449" s="1004">
        <v>5446</v>
      </c>
      <c r="B5449" s="1004" t="s">
        <v>27264</v>
      </c>
    </row>
    <row r="5450" spans="1:2">
      <c r="A5450" s="1004">
        <v>5447</v>
      </c>
      <c r="B5450" s="1004" t="s">
        <v>27265</v>
      </c>
    </row>
    <row r="5451" spans="1:2">
      <c r="A5451" s="1004">
        <v>5448</v>
      </c>
      <c r="B5451" s="1004" t="s">
        <v>27266</v>
      </c>
    </row>
    <row r="5452" spans="1:2">
      <c r="A5452" s="1004">
        <v>5449</v>
      </c>
      <c r="B5452" s="1004" t="s">
        <v>27267</v>
      </c>
    </row>
    <row r="5453" spans="1:2">
      <c r="A5453" s="1004">
        <v>5450</v>
      </c>
      <c r="B5453" s="1004" t="s">
        <v>27268</v>
      </c>
    </row>
    <row r="5454" spans="1:2">
      <c r="A5454" s="1004">
        <v>5451</v>
      </c>
      <c r="B5454" s="1004" t="s">
        <v>27269</v>
      </c>
    </row>
    <row r="5455" spans="1:2">
      <c r="A5455" s="1004">
        <v>5452</v>
      </c>
      <c r="B5455" s="1004" t="s">
        <v>27270</v>
      </c>
    </row>
    <row r="5456" spans="1:2">
      <c r="A5456" s="1004">
        <v>5453</v>
      </c>
      <c r="B5456" s="1004" t="s">
        <v>27271</v>
      </c>
    </row>
    <row r="5457" spans="1:2">
      <c r="A5457" s="1004">
        <v>5454</v>
      </c>
      <c r="B5457" s="1004" t="s">
        <v>27272</v>
      </c>
    </row>
    <row r="5458" spans="1:2">
      <c r="A5458" s="1004">
        <v>5455</v>
      </c>
      <c r="B5458" s="1004" t="s">
        <v>27273</v>
      </c>
    </row>
    <row r="5459" spans="1:2">
      <c r="A5459" s="1004">
        <v>5456</v>
      </c>
      <c r="B5459" s="1004" t="s">
        <v>27274</v>
      </c>
    </row>
    <row r="5460" spans="1:2">
      <c r="A5460" s="1004">
        <v>5457</v>
      </c>
      <c r="B5460" s="1004" t="s">
        <v>27275</v>
      </c>
    </row>
    <row r="5461" spans="1:2">
      <c r="A5461" s="1004">
        <v>5458</v>
      </c>
      <c r="B5461" s="1004" t="s">
        <v>27276</v>
      </c>
    </row>
    <row r="5462" spans="1:2">
      <c r="A5462" s="1004">
        <v>5459</v>
      </c>
      <c r="B5462" s="1004" t="s">
        <v>27277</v>
      </c>
    </row>
    <row r="5463" spans="1:2">
      <c r="A5463" s="1004">
        <v>5460</v>
      </c>
      <c r="B5463" s="1004" t="s">
        <v>27278</v>
      </c>
    </row>
    <row r="5464" spans="1:2">
      <c r="A5464" s="1004">
        <v>5461</v>
      </c>
      <c r="B5464" s="1004" t="s">
        <v>10830</v>
      </c>
    </row>
    <row r="5465" spans="1:2">
      <c r="A5465" s="1004">
        <v>5462</v>
      </c>
      <c r="B5465" s="1004" t="s">
        <v>27279</v>
      </c>
    </row>
    <row r="5466" spans="1:2">
      <c r="A5466" s="1004">
        <v>5463</v>
      </c>
      <c r="B5466" s="1004" t="s">
        <v>27280</v>
      </c>
    </row>
    <row r="5467" spans="1:2">
      <c r="A5467" s="1004">
        <v>5464</v>
      </c>
      <c r="B5467" s="1004" t="s">
        <v>27281</v>
      </c>
    </row>
    <row r="5468" spans="1:2">
      <c r="A5468" s="1004">
        <v>5465</v>
      </c>
      <c r="B5468" s="1004" t="s">
        <v>27282</v>
      </c>
    </row>
    <row r="5469" spans="1:2">
      <c r="A5469" s="1004">
        <v>5466</v>
      </c>
      <c r="B5469" s="1004" t="s">
        <v>7617</v>
      </c>
    </row>
    <row r="5470" spans="1:2">
      <c r="A5470" s="1004">
        <v>5467</v>
      </c>
      <c r="B5470" s="1004" t="s">
        <v>27283</v>
      </c>
    </row>
    <row r="5471" spans="1:2">
      <c r="A5471" s="1004">
        <v>5468</v>
      </c>
      <c r="B5471" s="1004" t="s">
        <v>27284</v>
      </c>
    </row>
    <row r="5472" spans="1:2">
      <c r="A5472" s="1004">
        <v>5469</v>
      </c>
      <c r="B5472" s="1004" t="s">
        <v>27285</v>
      </c>
    </row>
    <row r="5473" spans="1:2">
      <c r="A5473" s="1004">
        <v>5470</v>
      </c>
      <c r="B5473" s="1004" t="s">
        <v>27286</v>
      </c>
    </row>
    <row r="5474" spans="1:2">
      <c r="A5474" s="1004">
        <v>5471</v>
      </c>
      <c r="B5474" s="1004" t="s">
        <v>27287</v>
      </c>
    </row>
    <row r="5475" spans="1:2">
      <c r="A5475" s="1004">
        <v>5472</v>
      </c>
      <c r="B5475" s="1004" t="s">
        <v>27288</v>
      </c>
    </row>
    <row r="5476" spans="1:2">
      <c r="A5476" s="1004">
        <v>5473</v>
      </c>
      <c r="B5476" s="1004" t="s">
        <v>27289</v>
      </c>
    </row>
    <row r="5477" spans="1:2">
      <c r="A5477" s="1004">
        <v>5474</v>
      </c>
      <c r="B5477" s="1004" t="s">
        <v>27290</v>
      </c>
    </row>
    <row r="5478" spans="1:2">
      <c r="A5478" s="1004">
        <v>5475</v>
      </c>
      <c r="B5478" s="1004" t="s">
        <v>27291</v>
      </c>
    </row>
    <row r="5479" spans="1:2">
      <c r="A5479" s="1004">
        <v>5476</v>
      </c>
      <c r="B5479" s="1004" t="s">
        <v>27292</v>
      </c>
    </row>
    <row r="5480" spans="1:2">
      <c r="A5480" s="1004">
        <v>5477</v>
      </c>
      <c r="B5480" s="1004" t="s">
        <v>27293</v>
      </c>
    </row>
    <row r="5481" spans="1:2">
      <c r="A5481" s="1004">
        <v>5478</v>
      </c>
      <c r="B5481" s="1004" t="s">
        <v>27294</v>
      </c>
    </row>
    <row r="5482" spans="1:2">
      <c r="A5482" s="1004">
        <v>5479</v>
      </c>
      <c r="B5482" s="1004" t="s">
        <v>27295</v>
      </c>
    </row>
    <row r="5483" spans="1:2">
      <c r="A5483" s="1004">
        <v>5480</v>
      </c>
      <c r="B5483" s="1004" t="s">
        <v>27296</v>
      </c>
    </row>
    <row r="5484" spans="1:2">
      <c r="A5484" s="1004">
        <v>5481</v>
      </c>
      <c r="B5484" s="1004" t="s">
        <v>27297</v>
      </c>
    </row>
    <row r="5485" spans="1:2">
      <c r="A5485" s="1004">
        <v>5482</v>
      </c>
      <c r="B5485" s="1004" t="s">
        <v>27298</v>
      </c>
    </row>
    <row r="5486" spans="1:2">
      <c r="A5486" s="1004">
        <v>5483</v>
      </c>
      <c r="B5486" s="1004" t="s">
        <v>27299</v>
      </c>
    </row>
    <row r="5487" spans="1:2">
      <c r="A5487" s="1004">
        <v>5484</v>
      </c>
      <c r="B5487" s="1004" t="s">
        <v>27300</v>
      </c>
    </row>
    <row r="5488" spans="1:2">
      <c r="A5488" s="1004">
        <v>5485</v>
      </c>
      <c r="B5488" s="1004" t="s">
        <v>27301</v>
      </c>
    </row>
    <row r="5489" spans="1:2">
      <c r="A5489" s="1004">
        <v>5486</v>
      </c>
      <c r="B5489" s="1004" t="s">
        <v>27302</v>
      </c>
    </row>
    <row r="5490" spans="1:2">
      <c r="A5490" s="1004">
        <v>5487</v>
      </c>
      <c r="B5490" s="1004" t="s">
        <v>27303</v>
      </c>
    </row>
    <row r="5491" spans="1:2">
      <c r="A5491" s="1004">
        <v>5488</v>
      </c>
      <c r="B5491" s="1004" t="s">
        <v>27304</v>
      </c>
    </row>
    <row r="5492" spans="1:2">
      <c r="A5492" s="1004">
        <v>5489</v>
      </c>
      <c r="B5492" s="1004" t="s">
        <v>27305</v>
      </c>
    </row>
    <row r="5493" spans="1:2">
      <c r="A5493" s="1004">
        <v>5490</v>
      </c>
      <c r="B5493" s="1004" t="s">
        <v>27306</v>
      </c>
    </row>
    <row r="5494" spans="1:2">
      <c r="A5494" s="1004">
        <v>5491</v>
      </c>
      <c r="B5494" s="1004" t="s">
        <v>27307</v>
      </c>
    </row>
    <row r="5495" spans="1:2">
      <c r="A5495" s="1004">
        <v>5492</v>
      </c>
      <c r="B5495" s="1004" t="s">
        <v>27308</v>
      </c>
    </row>
    <row r="5496" spans="1:2">
      <c r="A5496" s="1004">
        <v>5493</v>
      </c>
      <c r="B5496" s="1004" t="s">
        <v>27309</v>
      </c>
    </row>
    <row r="5497" spans="1:2">
      <c r="A5497" s="1004">
        <v>5494</v>
      </c>
      <c r="B5497" s="1004" t="s">
        <v>27310</v>
      </c>
    </row>
    <row r="5498" spans="1:2">
      <c r="A5498" s="1004">
        <v>5495</v>
      </c>
      <c r="B5498" s="1004" t="s">
        <v>27311</v>
      </c>
    </row>
    <row r="5499" spans="1:2">
      <c r="A5499" s="1004">
        <v>5496</v>
      </c>
      <c r="B5499" s="1004" t="s">
        <v>27312</v>
      </c>
    </row>
    <row r="5500" spans="1:2">
      <c r="A5500" s="1004">
        <v>5497</v>
      </c>
      <c r="B5500" s="1004" t="s">
        <v>27313</v>
      </c>
    </row>
    <row r="5501" spans="1:2">
      <c r="A5501" s="1004">
        <v>5498</v>
      </c>
      <c r="B5501" s="1004" t="s">
        <v>27314</v>
      </c>
    </row>
    <row r="5502" spans="1:2">
      <c r="A5502" s="1004">
        <v>5499</v>
      </c>
      <c r="B5502" s="1004" t="s">
        <v>27315</v>
      </c>
    </row>
    <row r="5503" spans="1:2">
      <c r="A5503" s="1004">
        <v>5500</v>
      </c>
      <c r="B5503" s="1004" t="s">
        <v>27316</v>
      </c>
    </row>
    <row r="5504" spans="1:2">
      <c r="A5504" s="1004">
        <v>5501</v>
      </c>
      <c r="B5504" s="1004" t="s">
        <v>27317</v>
      </c>
    </row>
    <row r="5505" spans="1:2">
      <c r="A5505" s="1004">
        <v>5502</v>
      </c>
      <c r="B5505" s="1004" t="s">
        <v>27318</v>
      </c>
    </row>
    <row r="5506" spans="1:2">
      <c r="A5506" s="1004">
        <v>5503</v>
      </c>
      <c r="B5506" s="1004" t="s">
        <v>27319</v>
      </c>
    </row>
    <row r="5507" spans="1:2">
      <c r="A5507" s="1004">
        <v>5504</v>
      </c>
      <c r="B5507" s="1004" t="s">
        <v>27320</v>
      </c>
    </row>
    <row r="5508" spans="1:2">
      <c r="A5508" s="1004">
        <v>5505</v>
      </c>
      <c r="B5508" s="1004" t="s">
        <v>27321</v>
      </c>
    </row>
    <row r="5509" spans="1:2">
      <c r="A5509" s="1004">
        <v>5506</v>
      </c>
      <c r="B5509" s="1004" t="s">
        <v>27322</v>
      </c>
    </row>
    <row r="5510" spans="1:2">
      <c r="A5510" s="1004">
        <v>5507</v>
      </c>
      <c r="B5510" s="1004" t="s">
        <v>27323</v>
      </c>
    </row>
    <row r="5511" spans="1:2">
      <c r="A5511" s="1004">
        <v>5508</v>
      </c>
      <c r="B5511" s="1004" t="s">
        <v>27324</v>
      </c>
    </row>
    <row r="5512" spans="1:2">
      <c r="A5512" s="1004">
        <v>5509</v>
      </c>
      <c r="B5512" s="1004" t="s">
        <v>27325</v>
      </c>
    </row>
    <row r="5513" spans="1:2">
      <c r="A5513" s="1004">
        <v>5510</v>
      </c>
      <c r="B5513" s="1004" t="s">
        <v>27326</v>
      </c>
    </row>
    <row r="5514" spans="1:2">
      <c r="A5514" s="1004">
        <v>5511</v>
      </c>
      <c r="B5514" s="1004" t="s">
        <v>27327</v>
      </c>
    </row>
    <row r="5515" spans="1:2">
      <c r="A5515" s="1004">
        <v>5512</v>
      </c>
      <c r="B5515" s="1004" t="s">
        <v>27328</v>
      </c>
    </row>
    <row r="5516" spans="1:2">
      <c r="A5516" s="1004">
        <v>5513</v>
      </c>
      <c r="B5516" s="1004" t="s">
        <v>27329</v>
      </c>
    </row>
    <row r="5517" spans="1:2">
      <c r="A5517" s="1004">
        <v>5514</v>
      </c>
      <c r="B5517" s="1004" t="s">
        <v>27330</v>
      </c>
    </row>
    <row r="5518" spans="1:2">
      <c r="A5518" s="1004">
        <v>5515</v>
      </c>
      <c r="B5518" s="1004" t="s">
        <v>27331</v>
      </c>
    </row>
    <row r="5519" spans="1:2">
      <c r="A5519" s="1004">
        <v>5516</v>
      </c>
      <c r="B5519" s="1004" t="s">
        <v>27332</v>
      </c>
    </row>
    <row r="5520" spans="1:2">
      <c r="A5520" s="1004">
        <v>5517</v>
      </c>
      <c r="B5520" s="1004" t="s">
        <v>27333</v>
      </c>
    </row>
    <row r="5521" spans="1:2">
      <c r="A5521" s="1004">
        <v>5518</v>
      </c>
      <c r="B5521" s="1004" t="s">
        <v>27334</v>
      </c>
    </row>
    <row r="5522" spans="1:2">
      <c r="A5522" s="1004">
        <v>5519</v>
      </c>
      <c r="B5522" s="1004" t="s">
        <v>27335</v>
      </c>
    </row>
    <row r="5523" spans="1:2">
      <c r="A5523" s="1004">
        <v>5520</v>
      </c>
      <c r="B5523" s="1004" t="s">
        <v>27336</v>
      </c>
    </row>
    <row r="5524" spans="1:2">
      <c r="A5524" s="1004">
        <v>5521</v>
      </c>
      <c r="B5524" s="1004" t="s">
        <v>27337</v>
      </c>
    </row>
    <row r="5525" spans="1:2">
      <c r="A5525" s="1004">
        <v>5522</v>
      </c>
      <c r="B5525" s="1004" t="s">
        <v>27338</v>
      </c>
    </row>
    <row r="5526" spans="1:2">
      <c r="A5526" s="1004">
        <v>5523</v>
      </c>
      <c r="B5526" s="1004" t="s">
        <v>27339</v>
      </c>
    </row>
    <row r="5527" spans="1:2">
      <c r="A5527" s="1004">
        <v>5524</v>
      </c>
      <c r="B5527" s="1004" t="s">
        <v>27340</v>
      </c>
    </row>
    <row r="5528" spans="1:2">
      <c r="A5528" s="1004">
        <v>5525</v>
      </c>
      <c r="B5528" s="1004" t="s">
        <v>27341</v>
      </c>
    </row>
    <row r="5529" spans="1:2">
      <c r="A5529" s="1004">
        <v>5526</v>
      </c>
      <c r="B5529" s="1004" t="s">
        <v>27342</v>
      </c>
    </row>
    <row r="5530" spans="1:2">
      <c r="A5530" s="1004">
        <v>5527</v>
      </c>
      <c r="B5530" s="1004" t="s">
        <v>27343</v>
      </c>
    </row>
    <row r="5531" spans="1:2">
      <c r="A5531" s="1004">
        <v>5528</v>
      </c>
      <c r="B5531" s="1004" t="s">
        <v>27344</v>
      </c>
    </row>
    <row r="5532" spans="1:2">
      <c r="A5532" s="1004">
        <v>5529</v>
      </c>
      <c r="B5532" s="1004" t="s">
        <v>27345</v>
      </c>
    </row>
    <row r="5533" spans="1:2">
      <c r="A5533" s="1004">
        <v>5530</v>
      </c>
      <c r="B5533" s="1004" t="s">
        <v>27346</v>
      </c>
    </row>
    <row r="5534" spans="1:2">
      <c r="A5534" s="1004">
        <v>5531</v>
      </c>
      <c r="B5534" s="1004" t="s">
        <v>27347</v>
      </c>
    </row>
    <row r="5535" spans="1:2">
      <c r="A5535" s="1004">
        <v>5532</v>
      </c>
      <c r="B5535" s="1004" t="s">
        <v>27348</v>
      </c>
    </row>
    <row r="5536" spans="1:2">
      <c r="A5536" s="1004">
        <v>5533</v>
      </c>
      <c r="B5536" s="1004" t="s">
        <v>27349</v>
      </c>
    </row>
    <row r="5537" spans="1:2">
      <c r="A5537" s="1004">
        <v>5534</v>
      </c>
      <c r="B5537" s="1004" t="s">
        <v>14147</v>
      </c>
    </row>
    <row r="5538" spans="1:2">
      <c r="A5538" s="1004">
        <v>5535</v>
      </c>
      <c r="B5538" s="1004" t="s">
        <v>27350</v>
      </c>
    </row>
    <row r="5539" spans="1:2">
      <c r="A5539" s="1004">
        <v>5536</v>
      </c>
      <c r="B5539" s="1004" t="s">
        <v>27351</v>
      </c>
    </row>
    <row r="5540" spans="1:2">
      <c r="A5540" s="1004">
        <v>5537</v>
      </c>
      <c r="B5540" s="1004" t="s">
        <v>27352</v>
      </c>
    </row>
    <row r="5541" spans="1:2">
      <c r="A5541" s="1004">
        <v>5538</v>
      </c>
      <c r="B5541" s="1004" t="s">
        <v>27353</v>
      </c>
    </row>
    <row r="5542" spans="1:2">
      <c r="A5542" s="1004">
        <v>5539</v>
      </c>
      <c r="B5542" s="1004" t="s">
        <v>27354</v>
      </c>
    </row>
    <row r="5543" spans="1:2">
      <c r="A5543" s="1004">
        <v>5540</v>
      </c>
      <c r="B5543" s="1004" t="s">
        <v>27355</v>
      </c>
    </row>
    <row r="5544" spans="1:2">
      <c r="A5544" s="1004">
        <v>5541</v>
      </c>
      <c r="B5544" s="1004" t="s">
        <v>27356</v>
      </c>
    </row>
    <row r="5545" spans="1:2">
      <c r="A5545" s="1004">
        <v>5542</v>
      </c>
      <c r="B5545" s="1004" t="s">
        <v>27357</v>
      </c>
    </row>
    <row r="5546" spans="1:2">
      <c r="A5546" s="1004">
        <v>5543</v>
      </c>
      <c r="B5546" s="1004" t="s">
        <v>27358</v>
      </c>
    </row>
    <row r="5547" spans="1:2">
      <c r="A5547" s="1004">
        <v>5544</v>
      </c>
      <c r="B5547" s="1004" t="s">
        <v>27359</v>
      </c>
    </row>
    <row r="5548" spans="1:2">
      <c r="A5548" s="1004">
        <v>5545</v>
      </c>
      <c r="B5548" s="1004" t="s">
        <v>27360</v>
      </c>
    </row>
    <row r="5549" spans="1:2">
      <c r="A5549" s="1004">
        <v>5546</v>
      </c>
      <c r="B5549" s="1004" t="s">
        <v>27361</v>
      </c>
    </row>
    <row r="5550" spans="1:2">
      <c r="A5550" s="1004">
        <v>5547</v>
      </c>
      <c r="B5550" s="1004" t="s">
        <v>27362</v>
      </c>
    </row>
    <row r="5551" spans="1:2">
      <c r="A5551" s="1004">
        <v>5548</v>
      </c>
      <c r="B5551" s="1004" t="s">
        <v>27363</v>
      </c>
    </row>
    <row r="5552" spans="1:2">
      <c r="A5552" s="1004">
        <v>5549</v>
      </c>
      <c r="B5552" s="1004" t="s">
        <v>27364</v>
      </c>
    </row>
    <row r="5553" spans="1:2">
      <c r="A5553" s="1004">
        <v>5550</v>
      </c>
      <c r="B5553" s="1004" t="s">
        <v>27365</v>
      </c>
    </row>
    <row r="5554" spans="1:2">
      <c r="A5554" s="1004">
        <v>5551</v>
      </c>
      <c r="B5554" s="1004" t="s">
        <v>27366</v>
      </c>
    </row>
    <row r="5555" spans="1:2">
      <c r="A5555" s="1004">
        <v>5552</v>
      </c>
      <c r="B5555" s="1004" t="s">
        <v>27367</v>
      </c>
    </row>
    <row r="5556" spans="1:2">
      <c r="A5556" s="1004">
        <v>5553</v>
      </c>
      <c r="B5556" s="1004" t="s">
        <v>27368</v>
      </c>
    </row>
    <row r="5557" spans="1:2">
      <c r="A5557" s="1004">
        <v>5554</v>
      </c>
      <c r="B5557" s="1004" t="s">
        <v>27369</v>
      </c>
    </row>
    <row r="5558" spans="1:2">
      <c r="A5558" s="1004">
        <v>5555</v>
      </c>
      <c r="B5558" s="1004" t="s">
        <v>27370</v>
      </c>
    </row>
    <row r="5559" spans="1:2">
      <c r="A5559" s="1004">
        <v>5556</v>
      </c>
      <c r="B5559" s="1004" t="s">
        <v>27371</v>
      </c>
    </row>
    <row r="5560" spans="1:2">
      <c r="A5560" s="1004">
        <v>5557</v>
      </c>
      <c r="B5560" s="1004" t="s">
        <v>27372</v>
      </c>
    </row>
    <row r="5561" spans="1:2">
      <c r="A5561" s="1004">
        <v>5558</v>
      </c>
      <c r="B5561" s="1004" t="s">
        <v>27373</v>
      </c>
    </row>
    <row r="5562" spans="1:2">
      <c r="A5562" s="1004">
        <v>5559</v>
      </c>
      <c r="B5562" s="1004" t="s">
        <v>27374</v>
      </c>
    </row>
    <row r="5563" spans="1:2">
      <c r="A5563" s="1004">
        <v>5560</v>
      </c>
      <c r="B5563" s="1004" t="s">
        <v>27375</v>
      </c>
    </row>
    <row r="5564" spans="1:2">
      <c r="A5564" s="1004">
        <v>5561</v>
      </c>
      <c r="B5564" s="1004" t="s">
        <v>27376</v>
      </c>
    </row>
    <row r="5565" spans="1:2">
      <c r="A5565" s="1004">
        <v>5562</v>
      </c>
      <c r="B5565" s="1004" t="s">
        <v>27377</v>
      </c>
    </row>
    <row r="5566" spans="1:2">
      <c r="A5566" s="1004">
        <v>5563</v>
      </c>
      <c r="B5566" s="1004" t="s">
        <v>27378</v>
      </c>
    </row>
    <row r="5567" spans="1:2">
      <c r="A5567" s="1004">
        <v>5564</v>
      </c>
      <c r="B5567" s="1004" t="s">
        <v>27379</v>
      </c>
    </row>
    <row r="5568" spans="1:2">
      <c r="A5568" s="1004">
        <v>5565</v>
      </c>
      <c r="B5568" s="1004" t="s">
        <v>27380</v>
      </c>
    </row>
    <row r="5569" spans="1:2">
      <c r="A5569" s="1004">
        <v>5566</v>
      </c>
      <c r="B5569" s="1004" t="s">
        <v>27381</v>
      </c>
    </row>
    <row r="5570" spans="1:2">
      <c r="A5570" s="1004">
        <v>5567</v>
      </c>
      <c r="B5570" s="1004" t="s">
        <v>27382</v>
      </c>
    </row>
    <row r="5571" spans="1:2">
      <c r="A5571" s="1004">
        <v>5568</v>
      </c>
      <c r="B5571" s="1004" t="s">
        <v>27383</v>
      </c>
    </row>
    <row r="5572" spans="1:2">
      <c r="A5572" s="1004">
        <v>5569</v>
      </c>
      <c r="B5572" s="1004" t="s">
        <v>27384</v>
      </c>
    </row>
    <row r="5573" spans="1:2">
      <c r="A5573" s="1004">
        <v>5570</v>
      </c>
      <c r="B5573" s="1004" t="s">
        <v>27385</v>
      </c>
    </row>
    <row r="5574" spans="1:2">
      <c r="A5574" s="1004">
        <v>5571</v>
      </c>
      <c r="B5574" s="1004" t="s">
        <v>27386</v>
      </c>
    </row>
    <row r="5575" spans="1:2">
      <c r="A5575" s="1004">
        <v>5572</v>
      </c>
      <c r="B5575" s="1004" t="s">
        <v>27387</v>
      </c>
    </row>
    <row r="5576" spans="1:2">
      <c r="A5576" s="1004">
        <v>5573</v>
      </c>
      <c r="B5576" s="1004" t="s">
        <v>27388</v>
      </c>
    </row>
    <row r="5577" spans="1:2">
      <c r="A5577" s="1004">
        <v>5574</v>
      </c>
      <c r="B5577" s="1004" t="s">
        <v>27389</v>
      </c>
    </row>
    <row r="5578" spans="1:2">
      <c r="A5578" s="1004">
        <v>5575</v>
      </c>
      <c r="B5578" s="1004" t="s">
        <v>27390</v>
      </c>
    </row>
    <row r="5579" spans="1:2">
      <c r="A5579" s="1004">
        <v>5576</v>
      </c>
      <c r="B5579" s="1004" t="s">
        <v>27391</v>
      </c>
    </row>
    <row r="5580" spans="1:2">
      <c r="A5580" s="1004">
        <v>5577</v>
      </c>
      <c r="B5580" s="1004" t="s">
        <v>27392</v>
      </c>
    </row>
    <row r="5581" spans="1:2">
      <c r="A5581" s="1004">
        <v>5578</v>
      </c>
      <c r="B5581" s="1004" t="s">
        <v>27393</v>
      </c>
    </row>
    <row r="5582" spans="1:2">
      <c r="A5582" s="1004">
        <v>5579</v>
      </c>
      <c r="B5582" s="1004" t="s">
        <v>27394</v>
      </c>
    </row>
    <row r="5583" spans="1:2">
      <c r="A5583" s="1004">
        <v>5580</v>
      </c>
      <c r="B5583" s="1004" t="s">
        <v>27395</v>
      </c>
    </row>
    <row r="5584" spans="1:2">
      <c r="A5584" s="1004">
        <v>5581</v>
      </c>
      <c r="B5584" s="1004" t="s">
        <v>27396</v>
      </c>
    </row>
    <row r="5585" spans="1:2">
      <c r="A5585" s="1004">
        <v>5582</v>
      </c>
      <c r="B5585" s="1004" t="s">
        <v>27397</v>
      </c>
    </row>
    <row r="5586" spans="1:2">
      <c r="A5586" s="1004">
        <v>5583</v>
      </c>
      <c r="B5586" s="1004" t="s">
        <v>27398</v>
      </c>
    </row>
    <row r="5587" spans="1:2">
      <c r="A5587" s="1004">
        <v>5584</v>
      </c>
      <c r="B5587" s="1004" t="s">
        <v>27399</v>
      </c>
    </row>
    <row r="5588" spans="1:2">
      <c r="A5588" s="1004">
        <v>5585</v>
      </c>
      <c r="B5588" s="1004" t="s">
        <v>27400</v>
      </c>
    </row>
    <row r="5589" spans="1:2">
      <c r="A5589" s="1004">
        <v>5586</v>
      </c>
      <c r="B5589" s="1004" t="s">
        <v>27401</v>
      </c>
    </row>
    <row r="5590" spans="1:2">
      <c r="A5590" s="1004">
        <v>5587</v>
      </c>
      <c r="B5590" s="1004" t="s">
        <v>27402</v>
      </c>
    </row>
    <row r="5591" spans="1:2">
      <c r="A5591" s="1004">
        <v>5588</v>
      </c>
      <c r="B5591" s="1004" t="s">
        <v>27403</v>
      </c>
    </row>
    <row r="5592" spans="1:2">
      <c r="A5592" s="1004">
        <v>5589</v>
      </c>
      <c r="B5592" s="1004" t="s">
        <v>27404</v>
      </c>
    </row>
    <row r="5593" spans="1:2">
      <c r="A5593" s="1004">
        <v>5590</v>
      </c>
      <c r="B5593" s="1004" t="s">
        <v>27405</v>
      </c>
    </row>
    <row r="5594" spans="1:2">
      <c r="A5594" s="1004">
        <v>5591</v>
      </c>
      <c r="B5594" s="1004" t="s">
        <v>27406</v>
      </c>
    </row>
    <row r="5595" spans="1:2">
      <c r="A5595" s="1004">
        <v>5592</v>
      </c>
      <c r="B5595" s="1004" t="s">
        <v>27407</v>
      </c>
    </row>
    <row r="5596" spans="1:2">
      <c r="A5596" s="1004">
        <v>5593</v>
      </c>
      <c r="B5596" s="1004" t="s">
        <v>27408</v>
      </c>
    </row>
    <row r="5597" spans="1:2">
      <c r="A5597" s="1004">
        <v>5594</v>
      </c>
      <c r="B5597" s="1004" t="s">
        <v>27409</v>
      </c>
    </row>
    <row r="5598" spans="1:2">
      <c r="A5598" s="1004">
        <v>5595</v>
      </c>
      <c r="B5598" s="1004" t="s">
        <v>27410</v>
      </c>
    </row>
    <row r="5599" spans="1:2">
      <c r="A5599" s="1004">
        <v>5596</v>
      </c>
      <c r="B5599" s="1004" t="s">
        <v>27411</v>
      </c>
    </row>
    <row r="5600" spans="1:2">
      <c r="A5600" s="1004">
        <v>5597</v>
      </c>
      <c r="B5600" s="1004" t="s">
        <v>27412</v>
      </c>
    </row>
    <row r="5601" spans="1:2">
      <c r="A5601" s="1004">
        <v>5598</v>
      </c>
      <c r="B5601" s="1004" t="s">
        <v>27413</v>
      </c>
    </row>
    <row r="5602" spans="1:2">
      <c r="A5602" s="1004">
        <v>5599</v>
      </c>
      <c r="B5602" s="1004" t="s">
        <v>27414</v>
      </c>
    </row>
    <row r="5603" spans="1:2">
      <c r="A5603" s="1004">
        <v>5600</v>
      </c>
      <c r="B5603" s="1004" t="s">
        <v>27415</v>
      </c>
    </row>
    <row r="5604" spans="1:2">
      <c r="A5604" s="1004">
        <v>5601</v>
      </c>
      <c r="B5604" s="1004" t="s">
        <v>27416</v>
      </c>
    </row>
    <row r="5605" spans="1:2">
      <c r="A5605" s="1004">
        <v>5602</v>
      </c>
      <c r="B5605" s="1004" t="s">
        <v>27417</v>
      </c>
    </row>
    <row r="5606" spans="1:2">
      <c r="A5606" s="1004">
        <v>5603</v>
      </c>
      <c r="B5606" s="1004" t="s">
        <v>27418</v>
      </c>
    </row>
    <row r="5607" spans="1:2">
      <c r="A5607" s="1004">
        <v>5604</v>
      </c>
      <c r="B5607" s="1004" t="s">
        <v>27419</v>
      </c>
    </row>
    <row r="5608" spans="1:2">
      <c r="A5608" s="1004">
        <v>5605</v>
      </c>
      <c r="B5608" s="1004" t="s">
        <v>27420</v>
      </c>
    </row>
    <row r="5609" spans="1:2">
      <c r="A5609" s="1004">
        <v>5606</v>
      </c>
      <c r="B5609" s="1004" t="s">
        <v>27421</v>
      </c>
    </row>
    <row r="5610" spans="1:2">
      <c r="A5610" s="1004">
        <v>5607</v>
      </c>
      <c r="B5610" s="1004" t="s">
        <v>27422</v>
      </c>
    </row>
    <row r="5611" spans="1:2">
      <c r="A5611" s="1004">
        <v>5608</v>
      </c>
      <c r="B5611" s="1004" t="s">
        <v>27423</v>
      </c>
    </row>
    <row r="5612" spans="1:2">
      <c r="A5612" s="1004">
        <v>5609</v>
      </c>
      <c r="B5612" s="1004" t="s">
        <v>27424</v>
      </c>
    </row>
    <row r="5613" spans="1:2">
      <c r="A5613" s="1004">
        <v>5610</v>
      </c>
      <c r="B5613" s="1004" t="s">
        <v>27425</v>
      </c>
    </row>
    <row r="5614" spans="1:2">
      <c r="A5614" s="1004">
        <v>5611</v>
      </c>
      <c r="B5614" s="1004" t="s">
        <v>27426</v>
      </c>
    </row>
    <row r="5615" spans="1:2">
      <c r="A5615" s="1004">
        <v>5612</v>
      </c>
      <c r="B5615" s="1004" t="s">
        <v>27427</v>
      </c>
    </row>
    <row r="5616" spans="1:2">
      <c r="A5616" s="1004">
        <v>5613</v>
      </c>
      <c r="B5616" s="1004" t="s">
        <v>27428</v>
      </c>
    </row>
    <row r="5617" spans="1:2">
      <c r="A5617" s="1004">
        <v>5614</v>
      </c>
      <c r="B5617" s="1004" t="s">
        <v>27429</v>
      </c>
    </row>
    <row r="5618" spans="1:2">
      <c r="A5618" s="1004">
        <v>5615</v>
      </c>
      <c r="B5618" s="1004" t="s">
        <v>27430</v>
      </c>
    </row>
    <row r="5619" spans="1:2">
      <c r="A5619" s="1004">
        <v>5616</v>
      </c>
      <c r="B5619" s="1004" t="s">
        <v>27431</v>
      </c>
    </row>
    <row r="5620" spans="1:2">
      <c r="A5620" s="1004">
        <v>5617</v>
      </c>
      <c r="B5620" s="1004" t="s">
        <v>27432</v>
      </c>
    </row>
    <row r="5621" spans="1:2">
      <c r="A5621" s="1004">
        <v>5618</v>
      </c>
      <c r="B5621" s="1004" t="s">
        <v>27433</v>
      </c>
    </row>
    <row r="5622" spans="1:2">
      <c r="A5622" s="1004">
        <v>5619</v>
      </c>
      <c r="B5622" s="1004" t="s">
        <v>27434</v>
      </c>
    </row>
    <row r="5623" spans="1:2">
      <c r="A5623" s="1004">
        <v>5620</v>
      </c>
      <c r="B5623" s="1004" t="s">
        <v>27435</v>
      </c>
    </row>
    <row r="5624" spans="1:2">
      <c r="A5624" s="1004">
        <v>5621</v>
      </c>
      <c r="B5624" s="1004" t="s">
        <v>27436</v>
      </c>
    </row>
    <row r="5625" spans="1:2">
      <c r="A5625" s="1004">
        <v>5622</v>
      </c>
      <c r="B5625" s="1004" t="s">
        <v>27437</v>
      </c>
    </row>
    <row r="5626" spans="1:2">
      <c r="A5626" s="1004">
        <v>5623</v>
      </c>
      <c r="B5626" s="1004" t="s">
        <v>27438</v>
      </c>
    </row>
    <row r="5627" spans="1:2">
      <c r="A5627" s="1004">
        <v>5624</v>
      </c>
      <c r="B5627" s="1004" t="s">
        <v>27439</v>
      </c>
    </row>
    <row r="5628" spans="1:2">
      <c r="A5628" s="1004">
        <v>5625</v>
      </c>
      <c r="B5628" s="1004" t="s">
        <v>27440</v>
      </c>
    </row>
    <row r="5629" spans="1:2">
      <c r="A5629" s="1004">
        <v>5626</v>
      </c>
      <c r="B5629" s="1004" t="s">
        <v>27441</v>
      </c>
    </row>
    <row r="5630" spans="1:2">
      <c r="A5630" s="1004">
        <v>5627</v>
      </c>
      <c r="B5630" s="1004" t="s">
        <v>27442</v>
      </c>
    </row>
    <row r="5631" spans="1:2">
      <c r="A5631" s="1004">
        <v>5628</v>
      </c>
      <c r="B5631" s="1004" t="s">
        <v>27443</v>
      </c>
    </row>
    <row r="5632" spans="1:2">
      <c r="A5632" s="1004">
        <v>5629</v>
      </c>
      <c r="B5632" s="1004" t="s">
        <v>27444</v>
      </c>
    </row>
    <row r="5633" spans="1:2">
      <c r="A5633" s="1004">
        <v>5630</v>
      </c>
      <c r="B5633" s="1004" t="s">
        <v>27445</v>
      </c>
    </row>
    <row r="5634" spans="1:2">
      <c r="A5634" s="1004">
        <v>5631</v>
      </c>
      <c r="B5634" s="1004" t="s">
        <v>27446</v>
      </c>
    </row>
    <row r="5635" spans="1:2">
      <c r="A5635" s="1004">
        <v>5632</v>
      </c>
      <c r="B5635" s="1004" t="s">
        <v>27447</v>
      </c>
    </row>
    <row r="5636" spans="1:2">
      <c r="A5636" s="1004">
        <v>5633</v>
      </c>
      <c r="B5636" s="1004" t="s">
        <v>27448</v>
      </c>
    </row>
    <row r="5637" spans="1:2">
      <c r="A5637" s="1004">
        <v>5634</v>
      </c>
      <c r="B5637" s="1004" t="s">
        <v>27449</v>
      </c>
    </row>
    <row r="5638" spans="1:2">
      <c r="A5638" s="1004">
        <v>5635</v>
      </c>
      <c r="B5638" s="1004" t="s">
        <v>27450</v>
      </c>
    </row>
    <row r="5639" spans="1:2">
      <c r="A5639" s="1004">
        <v>5636</v>
      </c>
      <c r="B5639" s="1004" t="s">
        <v>27451</v>
      </c>
    </row>
    <row r="5640" spans="1:2">
      <c r="A5640" s="1004">
        <v>5637</v>
      </c>
      <c r="B5640" s="1004" t="s">
        <v>27452</v>
      </c>
    </row>
    <row r="5641" spans="1:2">
      <c r="A5641" s="1004">
        <v>5638</v>
      </c>
      <c r="B5641" s="1004" t="s">
        <v>27453</v>
      </c>
    </row>
    <row r="5642" spans="1:2">
      <c r="A5642" s="1004">
        <v>5639</v>
      </c>
      <c r="B5642" s="1004" t="s">
        <v>27454</v>
      </c>
    </row>
    <row r="5643" spans="1:2">
      <c r="A5643" s="1004">
        <v>5640</v>
      </c>
      <c r="B5643" s="1004" t="s">
        <v>27455</v>
      </c>
    </row>
    <row r="5644" spans="1:2">
      <c r="A5644" s="1004">
        <v>5641</v>
      </c>
      <c r="B5644" s="1004" t="s">
        <v>27456</v>
      </c>
    </row>
    <row r="5645" spans="1:2">
      <c r="A5645" s="1004">
        <v>5642</v>
      </c>
      <c r="B5645" s="1004" t="s">
        <v>27457</v>
      </c>
    </row>
    <row r="5646" spans="1:2">
      <c r="A5646" s="1004">
        <v>5643</v>
      </c>
      <c r="B5646" s="1004" t="s">
        <v>27458</v>
      </c>
    </row>
    <row r="5647" spans="1:2">
      <c r="A5647" s="1004">
        <v>5644</v>
      </c>
      <c r="B5647" s="1004" t="s">
        <v>27459</v>
      </c>
    </row>
    <row r="5648" spans="1:2">
      <c r="A5648" s="1004">
        <v>5645</v>
      </c>
      <c r="B5648" s="1004" t="s">
        <v>27460</v>
      </c>
    </row>
    <row r="5649" spans="1:2">
      <c r="A5649" s="1004">
        <v>5646</v>
      </c>
      <c r="B5649" s="1004" t="s">
        <v>27461</v>
      </c>
    </row>
    <row r="5650" spans="1:2">
      <c r="A5650" s="1004">
        <v>5647</v>
      </c>
      <c r="B5650" s="1004" t="s">
        <v>27462</v>
      </c>
    </row>
    <row r="5651" spans="1:2">
      <c r="A5651" s="1004">
        <v>5648</v>
      </c>
      <c r="B5651" s="1004" t="s">
        <v>27463</v>
      </c>
    </row>
    <row r="5652" spans="1:2">
      <c r="A5652" s="1004">
        <v>5649</v>
      </c>
      <c r="B5652" s="1004" t="s">
        <v>27464</v>
      </c>
    </row>
    <row r="5653" spans="1:2">
      <c r="A5653" s="1004">
        <v>5650</v>
      </c>
      <c r="B5653" s="1004" t="s">
        <v>27465</v>
      </c>
    </row>
    <row r="5654" spans="1:2">
      <c r="A5654" s="1004">
        <v>5651</v>
      </c>
      <c r="B5654" s="1004" t="s">
        <v>27466</v>
      </c>
    </row>
    <row r="5655" spans="1:2">
      <c r="A5655" s="1004">
        <v>5652</v>
      </c>
      <c r="B5655" s="1004" t="s">
        <v>10455</v>
      </c>
    </row>
    <row r="5656" spans="1:2">
      <c r="A5656" s="1004">
        <v>5653</v>
      </c>
      <c r="B5656" s="1004" t="s">
        <v>27467</v>
      </c>
    </row>
    <row r="5657" spans="1:2">
      <c r="A5657" s="1004">
        <v>5654</v>
      </c>
      <c r="B5657" s="1004" t="s">
        <v>27468</v>
      </c>
    </row>
    <row r="5658" spans="1:2">
      <c r="A5658" s="1004">
        <v>5655</v>
      </c>
      <c r="B5658" s="1004" t="s">
        <v>27469</v>
      </c>
    </row>
    <row r="5659" spans="1:2">
      <c r="A5659" s="1004">
        <v>5656</v>
      </c>
      <c r="B5659" s="1004" t="s">
        <v>10456</v>
      </c>
    </row>
    <row r="5660" spans="1:2">
      <c r="A5660" s="1004">
        <v>5657</v>
      </c>
      <c r="B5660" s="1004" t="s">
        <v>27470</v>
      </c>
    </row>
    <row r="5661" spans="1:2">
      <c r="A5661" s="1004">
        <v>5658</v>
      </c>
      <c r="B5661" s="1004" t="s">
        <v>27471</v>
      </c>
    </row>
    <row r="5662" spans="1:2">
      <c r="A5662" s="1004">
        <v>5659</v>
      </c>
      <c r="B5662" s="1004" t="s">
        <v>27472</v>
      </c>
    </row>
    <row r="5663" spans="1:2">
      <c r="A5663" s="1004">
        <v>5660</v>
      </c>
      <c r="B5663" s="1004" t="s">
        <v>27473</v>
      </c>
    </row>
    <row r="5664" spans="1:2">
      <c r="A5664" s="1004">
        <v>5661</v>
      </c>
      <c r="B5664" s="1004" t="s">
        <v>27474</v>
      </c>
    </row>
    <row r="5665" spans="1:2">
      <c r="A5665" s="1004">
        <v>5662</v>
      </c>
      <c r="B5665" s="1004" t="s">
        <v>27475</v>
      </c>
    </row>
    <row r="5666" spans="1:2">
      <c r="A5666" s="1004">
        <v>5663</v>
      </c>
      <c r="B5666" s="1004" t="s">
        <v>27476</v>
      </c>
    </row>
    <row r="5667" spans="1:2">
      <c r="A5667" s="1004">
        <v>5664</v>
      </c>
      <c r="B5667" s="1004" t="s">
        <v>27477</v>
      </c>
    </row>
    <row r="5668" spans="1:2">
      <c r="A5668" s="1004">
        <v>5665</v>
      </c>
      <c r="B5668" s="1004" t="s">
        <v>27478</v>
      </c>
    </row>
    <row r="5669" spans="1:2">
      <c r="A5669" s="1004">
        <v>5666</v>
      </c>
      <c r="B5669" s="1004" t="s">
        <v>27479</v>
      </c>
    </row>
    <row r="5670" spans="1:2">
      <c r="A5670" s="1004">
        <v>5667</v>
      </c>
      <c r="B5670" s="1004" t="s">
        <v>27480</v>
      </c>
    </row>
    <row r="5671" spans="1:2">
      <c r="A5671" s="1004">
        <v>5668</v>
      </c>
      <c r="B5671" s="1004" t="s">
        <v>27481</v>
      </c>
    </row>
    <row r="5672" spans="1:2">
      <c r="A5672" s="1004">
        <v>5669</v>
      </c>
      <c r="B5672" s="1004" t="s">
        <v>27482</v>
      </c>
    </row>
    <row r="5673" spans="1:2">
      <c r="A5673" s="1004">
        <v>5670</v>
      </c>
      <c r="B5673" s="1004" t="s">
        <v>27483</v>
      </c>
    </row>
    <row r="5674" spans="1:2">
      <c r="A5674" s="1004">
        <v>5671</v>
      </c>
      <c r="B5674" s="1004" t="s">
        <v>27484</v>
      </c>
    </row>
    <row r="5675" spans="1:2">
      <c r="A5675" s="1004">
        <v>5672</v>
      </c>
      <c r="B5675" s="1004" t="s">
        <v>27485</v>
      </c>
    </row>
    <row r="5676" spans="1:2">
      <c r="A5676" s="1004">
        <v>5673</v>
      </c>
      <c r="B5676" s="1004" t="s">
        <v>27486</v>
      </c>
    </row>
    <row r="5677" spans="1:2">
      <c r="A5677" s="1004">
        <v>5674</v>
      </c>
      <c r="B5677" s="1004" t="s">
        <v>27487</v>
      </c>
    </row>
    <row r="5678" spans="1:2">
      <c r="A5678" s="1004">
        <v>5675</v>
      </c>
      <c r="B5678" s="1004" t="s">
        <v>27488</v>
      </c>
    </row>
    <row r="5679" spans="1:2">
      <c r="A5679" s="1004">
        <v>5676</v>
      </c>
      <c r="B5679" s="1004" t="s">
        <v>27489</v>
      </c>
    </row>
    <row r="5680" spans="1:2">
      <c r="A5680" s="1004">
        <v>5677</v>
      </c>
      <c r="B5680" s="1004" t="s">
        <v>27490</v>
      </c>
    </row>
    <row r="5681" spans="1:2">
      <c r="A5681" s="1004">
        <v>5678</v>
      </c>
      <c r="B5681" s="1004" t="s">
        <v>27491</v>
      </c>
    </row>
    <row r="5682" spans="1:2">
      <c r="A5682" s="1004">
        <v>5679</v>
      </c>
      <c r="B5682" s="1004" t="s">
        <v>27492</v>
      </c>
    </row>
    <row r="5683" spans="1:2">
      <c r="A5683" s="1004">
        <v>5680</v>
      </c>
      <c r="B5683" s="1004" t="s">
        <v>27493</v>
      </c>
    </row>
    <row r="5684" spans="1:2">
      <c r="A5684" s="1004">
        <v>5681</v>
      </c>
      <c r="B5684" s="1004" t="s">
        <v>27494</v>
      </c>
    </row>
    <row r="5685" spans="1:2">
      <c r="A5685" s="1004">
        <v>5682</v>
      </c>
      <c r="B5685" s="1004" t="s">
        <v>27495</v>
      </c>
    </row>
    <row r="5686" spans="1:2">
      <c r="A5686" s="1004">
        <v>5683</v>
      </c>
      <c r="B5686" s="1004" t="s">
        <v>27496</v>
      </c>
    </row>
    <row r="5687" spans="1:2">
      <c r="A5687" s="1004">
        <v>5684</v>
      </c>
      <c r="B5687" s="1004" t="s">
        <v>27497</v>
      </c>
    </row>
    <row r="5688" spans="1:2">
      <c r="A5688" s="1004">
        <v>5685</v>
      </c>
      <c r="B5688" s="1004" t="s">
        <v>27498</v>
      </c>
    </row>
    <row r="5689" spans="1:2">
      <c r="A5689" s="1004">
        <v>5686</v>
      </c>
      <c r="B5689" s="1004" t="s">
        <v>27499</v>
      </c>
    </row>
    <row r="5690" spans="1:2">
      <c r="A5690" s="1004">
        <v>5687</v>
      </c>
      <c r="B5690" s="1004" t="s">
        <v>27500</v>
      </c>
    </row>
    <row r="5691" spans="1:2">
      <c r="A5691" s="1004">
        <v>5688</v>
      </c>
      <c r="B5691" s="1004" t="s">
        <v>27501</v>
      </c>
    </row>
    <row r="5692" spans="1:2">
      <c r="A5692" s="1004">
        <v>5689</v>
      </c>
      <c r="B5692" s="1004" t="s">
        <v>27502</v>
      </c>
    </row>
    <row r="5693" spans="1:2">
      <c r="A5693" s="1004">
        <v>5690</v>
      </c>
      <c r="B5693" s="1004" t="s">
        <v>27503</v>
      </c>
    </row>
    <row r="5694" spans="1:2">
      <c r="A5694" s="1004">
        <v>5691</v>
      </c>
      <c r="B5694" s="1004" t="s">
        <v>27504</v>
      </c>
    </row>
    <row r="5695" spans="1:2">
      <c r="A5695" s="1004">
        <v>5692</v>
      </c>
      <c r="B5695" s="1004" t="s">
        <v>27505</v>
      </c>
    </row>
    <row r="5696" spans="1:2">
      <c r="A5696" s="1004">
        <v>5693</v>
      </c>
      <c r="B5696" s="1004" t="s">
        <v>27506</v>
      </c>
    </row>
    <row r="5697" spans="1:2">
      <c r="A5697" s="1004">
        <v>5694</v>
      </c>
      <c r="B5697" s="1004" t="s">
        <v>27507</v>
      </c>
    </row>
    <row r="5698" spans="1:2">
      <c r="A5698" s="1004">
        <v>5695</v>
      </c>
      <c r="B5698" s="1004" t="s">
        <v>27508</v>
      </c>
    </row>
    <row r="5699" spans="1:2">
      <c r="A5699" s="1004">
        <v>5696</v>
      </c>
      <c r="B5699" s="1004" t="s">
        <v>27509</v>
      </c>
    </row>
    <row r="5700" spans="1:2">
      <c r="A5700" s="1004">
        <v>5697</v>
      </c>
      <c r="B5700" s="1004" t="s">
        <v>27510</v>
      </c>
    </row>
    <row r="5701" spans="1:2">
      <c r="A5701" s="1004">
        <v>5698</v>
      </c>
      <c r="B5701" s="1004" t="s">
        <v>27511</v>
      </c>
    </row>
    <row r="5702" spans="1:2">
      <c r="A5702" s="1004">
        <v>5699</v>
      </c>
      <c r="B5702" s="1004" t="s">
        <v>27512</v>
      </c>
    </row>
    <row r="5703" spans="1:2">
      <c r="A5703" s="1004">
        <v>5700</v>
      </c>
      <c r="B5703" s="1004" t="s">
        <v>27513</v>
      </c>
    </row>
    <row r="5704" spans="1:2">
      <c r="A5704" s="1004">
        <v>5701</v>
      </c>
      <c r="B5704" s="1004" t="s">
        <v>27514</v>
      </c>
    </row>
    <row r="5705" spans="1:2">
      <c r="A5705" s="1004">
        <v>5702</v>
      </c>
      <c r="B5705" s="1004" t="s">
        <v>27515</v>
      </c>
    </row>
    <row r="5706" spans="1:2">
      <c r="A5706" s="1004">
        <v>5703</v>
      </c>
      <c r="B5706" s="1004" t="s">
        <v>27516</v>
      </c>
    </row>
    <row r="5707" spans="1:2">
      <c r="A5707" s="1004">
        <v>5704</v>
      </c>
      <c r="B5707" s="1004" t="s">
        <v>27517</v>
      </c>
    </row>
    <row r="5708" spans="1:2">
      <c r="A5708" s="1004">
        <v>5705</v>
      </c>
      <c r="B5708" s="1004" t="s">
        <v>27518</v>
      </c>
    </row>
    <row r="5709" spans="1:2">
      <c r="A5709" s="1004">
        <v>5706</v>
      </c>
      <c r="B5709" s="1004" t="s">
        <v>27519</v>
      </c>
    </row>
    <row r="5710" spans="1:2">
      <c r="A5710" s="1004">
        <v>5707</v>
      </c>
      <c r="B5710" s="1004" t="s">
        <v>27520</v>
      </c>
    </row>
    <row r="5711" spans="1:2">
      <c r="A5711" s="1004">
        <v>5708</v>
      </c>
      <c r="B5711" s="1004" t="s">
        <v>27521</v>
      </c>
    </row>
    <row r="5712" spans="1:2">
      <c r="A5712" s="1004">
        <v>5709</v>
      </c>
      <c r="B5712" s="1004" t="s">
        <v>27522</v>
      </c>
    </row>
    <row r="5713" spans="1:2">
      <c r="A5713" s="1004">
        <v>5710</v>
      </c>
      <c r="B5713" s="1004" t="s">
        <v>27523</v>
      </c>
    </row>
    <row r="5714" spans="1:2">
      <c r="A5714" s="1004">
        <v>5711</v>
      </c>
      <c r="B5714" s="1004" t="s">
        <v>27524</v>
      </c>
    </row>
    <row r="5715" spans="1:2">
      <c r="A5715" s="1004">
        <v>5712</v>
      </c>
      <c r="B5715" s="1004" t="s">
        <v>27525</v>
      </c>
    </row>
    <row r="5716" spans="1:2">
      <c r="A5716" s="1004">
        <v>5713</v>
      </c>
      <c r="B5716" s="1004" t="s">
        <v>27526</v>
      </c>
    </row>
    <row r="5717" spans="1:2">
      <c r="A5717" s="1004">
        <v>5714</v>
      </c>
      <c r="B5717" s="1004" t="s">
        <v>27527</v>
      </c>
    </row>
    <row r="5718" spans="1:2">
      <c r="A5718" s="1004">
        <v>5715</v>
      </c>
      <c r="B5718" s="1004" t="s">
        <v>27528</v>
      </c>
    </row>
    <row r="5719" spans="1:2">
      <c r="A5719" s="1004">
        <v>5716</v>
      </c>
      <c r="B5719" s="1004" t="s">
        <v>27529</v>
      </c>
    </row>
    <row r="5720" spans="1:2">
      <c r="A5720" s="1004">
        <v>5717</v>
      </c>
      <c r="B5720" s="1004" t="s">
        <v>27530</v>
      </c>
    </row>
    <row r="5721" spans="1:2">
      <c r="A5721" s="1004">
        <v>5718</v>
      </c>
      <c r="B5721" s="1004" t="s">
        <v>27531</v>
      </c>
    </row>
    <row r="5722" spans="1:2">
      <c r="A5722" s="1004">
        <v>5719</v>
      </c>
      <c r="B5722" s="1004" t="s">
        <v>27532</v>
      </c>
    </row>
    <row r="5723" spans="1:2">
      <c r="A5723" s="1004">
        <v>5720</v>
      </c>
      <c r="B5723" s="1004" t="s">
        <v>27533</v>
      </c>
    </row>
    <row r="5724" spans="1:2">
      <c r="A5724" s="1004">
        <v>5721</v>
      </c>
      <c r="B5724" s="1004" t="s">
        <v>27534</v>
      </c>
    </row>
    <row r="5725" spans="1:2">
      <c r="A5725" s="1004">
        <v>5722</v>
      </c>
      <c r="B5725" s="1004" t="s">
        <v>27535</v>
      </c>
    </row>
    <row r="5726" spans="1:2">
      <c r="A5726" s="1004">
        <v>5723</v>
      </c>
      <c r="B5726" s="1004" t="s">
        <v>27536</v>
      </c>
    </row>
    <row r="5727" spans="1:2">
      <c r="A5727" s="1004">
        <v>5724</v>
      </c>
      <c r="B5727" s="1004" t="s">
        <v>27537</v>
      </c>
    </row>
    <row r="5728" spans="1:2">
      <c r="A5728" s="1004">
        <v>5725</v>
      </c>
      <c r="B5728" s="1004" t="s">
        <v>27538</v>
      </c>
    </row>
    <row r="5729" spans="1:2">
      <c r="A5729" s="1004">
        <v>5726</v>
      </c>
      <c r="B5729" s="1004" t="s">
        <v>27539</v>
      </c>
    </row>
    <row r="5730" spans="1:2">
      <c r="A5730" s="1004">
        <v>5727</v>
      </c>
      <c r="B5730" s="1004" t="s">
        <v>27540</v>
      </c>
    </row>
    <row r="5731" spans="1:2">
      <c r="A5731" s="1004">
        <v>5728</v>
      </c>
      <c r="B5731" s="1004" t="s">
        <v>27541</v>
      </c>
    </row>
    <row r="5732" spans="1:2">
      <c r="A5732" s="1004">
        <v>5729</v>
      </c>
      <c r="B5732" s="1004" t="s">
        <v>27542</v>
      </c>
    </row>
    <row r="5733" spans="1:2">
      <c r="A5733" s="1004">
        <v>5730</v>
      </c>
      <c r="B5733" s="1004" t="s">
        <v>27543</v>
      </c>
    </row>
    <row r="5734" spans="1:2">
      <c r="A5734" s="1004">
        <v>5731</v>
      </c>
      <c r="B5734" s="1004" t="s">
        <v>27544</v>
      </c>
    </row>
    <row r="5735" spans="1:2">
      <c r="A5735" s="1004">
        <v>5732</v>
      </c>
      <c r="B5735" s="1004" t="s">
        <v>27545</v>
      </c>
    </row>
    <row r="5736" spans="1:2">
      <c r="A5736" s="1004">
        <v>5733</v>
      </c>
      <c r="B5736" s="1004" t="s">
        <v>27546</v>
      </c>
    </row>
    <row r="5737" spans="1:2">
      <c r="A5737" s="1004">
        <v>5734</v>
      </c>
      <c r="B5737" s="1004" t="s">
        <v>27547</v>
      </c>
    </row>
    <row r="5738" spans="1:2">
      <c r="A5738" s="1004">
        <v>5735</v>
      </c>
      <c r="B5738" s="1004" t="s">
        <v>27548</v>
      </c>
    </row>
    <row r="5739" spans="1:2">
      <c r="A5739" s="1004">
        <v>5736</v>
      </c>
      <c r="B5739" s="1004" t="s">
        <v>27549</v>
      </c>
    </row>
    <row r="5740" spans="1:2">
      <c r="A5740" s="1004">
        <v>5737</v>
      </c>
      <c r="B5740" s="1004" t="s">
        <v>27550</v>
      </c>
    </row>
    <row r="5741" spans="1:2">
      <c r="A5741" s="1004">
        <v>5738</v>
      </c>
      <c r="B5741" s="1004" t="s">
        <v>27551</v>
      </c>
    </row>
    <row r="5742" spans="1:2">
      <c r="A5742" s="1004">
        <v>5739</v>
      </c>
      <c r="B5742" s="1004" t="s">
        <v>27552</v>
      </c>
    </row>
    <row r="5743" spans="1:2">
      <c r="A5743" s="1004">
        <v>5740</v>
      </c>
      <c r="B5743" s="1004" t="s">
        <v>27553</v>
      </c>
    </row>
    <row r="5744" spans="1:2">
      <c r="A5744" s="1004">
        <v>5741</v>
      </c>
      <c r="B5744" s="1004" t="s">
        <v>27554</v>
      </c>
    </row>
    <row r="5745" spans="1:2">
      <c r="A5745" s="1004">
        <v>5742</v>
      </c>
      <c r="B5745" s="1004" t="s">
        <v>27555</v>
      </c>
    </row>
    <row r="5746" spans="1:2">
      <c r="A5746" s="1004">
        <v>5743</v>
      </c>
      <c r="B5746" s="1004" t="s">
        <v>27556</v>
      </c>
    </row>
    <row r="5747" spans="1:2">
      <c r="A5747" s="1004">
        <v>5744</v>
      </c>
      <c r="B5747" s="1004" t="s">
        <v>27557</v>
      </c>
    </row>
    <row r="5748" spans="1:2">
      <c r="A5748" s="1004">
        <v>5745</v>
      </c>
      <c r="B5748" s="1004" t="s">
        <v>27558</v>
      </c>
    </row>
    <row r="5749" spans="1:2">
      <c r="A5749" s="1004">
        <v>5746</v>
      </c>
      <c r="B5749" s="1004" t="s">
        <v>27559</v>
      </c>
    </row>
    <row r="5750" spans="1:2">
      <c r="A5750" s="1004">
        <v>5747</v>
      </c>
      <c r="B5750" s="1004" t="s">
        <v>27560</v>
      </c>
    </row>
    <row r="5751" spans="1:2">
      <c r="A5751" s="1004">
        <v>5748</v>
      </c>
      <c r="B5751" s="1004" t="s">
        <v>27561</v>
      </c>
    </row>
    <row r="5752" spans="1:2">
      <c r="A5752" s="1004">
        <v>5749</v>
      </c>
      <c r="B5752" s="1004" t="s">
        <v>27562</v>
      </c>
    </row>
    <row r="5753" spans="1:2">
      <c r="A5753" s="1004">
        <v>5750</v>
      </c>
      <c r="B5753" s="1004" t="s">
        <v>27563</v>
      </c>
    </row>
    <row r="5754" spans="1:2">
      <c r="A5754" s="1004">
        <v>5751</v>
      </c>
      <c r="B5754" s="1004" t="s">
        <v>27564</v>
      </c>
    </row>
    <row r="5755" spans="1:2">
      <c r="A5755" s="1004">
        <v>5752</v>
      </c>
      <c r="B5755" s="1004" t="s">
        <v>27565</v>
      </c>
    </row>
    <row r="5756" spans="1:2">
      <c r="A5756" s="1004">
        <v>5753</v>
      </c>
      <c r="B5756" s="1004" t="s">
        <v>27566</v>
      </c>
    </row>
    <row r="5757" spans="1:2">
      <c r="A5757" s="1004">
        <v>5754</v>
      </c>
      <c r="B5757" s="1004" t="s">
        <v>27567</v>
      </c>
    </row>
    <row r="5758" spans="1:2">
      <c r="A5758" s="1004">
        <v>5755</v>
      </c>
      <c r="B5758" s="1004" t="s">
        <v>27568</v>
      </c>
    </row>
    <row r="5759" spans="1:2">
      <c r="A5759" s="1004">
        <v>5756</v>
      </c>
      <c r="B5759" s="1004" t="s">
        <v>27569</v>
      </c>
    </row>
    <row r="5760" spans="1:2">
      <c r="A5760" s="1004">
        <v>5757</v>
      </c>
      <c r="B5760" s="1004" t="s">
        <v>27570</v>
      </c>
    </row>
    <row r="5761" spans="1:2">
      <c r="A5761" s="1004">
        <v>5758</v>
      </c>
      <c r="B5761" s="1004" t="s">
        <v>27571</v>
      </c>
    </row>
    <row r="5762" spans="1:2">
      <c r="A5762" s="1004">
        <v>5759</v>
      </c>
      <c r="B5762" s="1004" t="s">
        <v>27572</v>
      </c>
    </row>
    <row r="5763" spans="1:2">
      <c r="A5763" s="1004">
        <v>5760</v>
      </c>
      <c r="B5763" s="1004" t="s">
        <v>27573</v>
      </c>
    </row>
    <row r="5764" spans="1:2">
      <c r="A5764" s="1004">
        <v>5761</v>
      </c>
      <c r="B5764" s="1004" t="s">
        <v>27574</v>
      </c>
    </row>
    <row r="5765" spans="1:2">
      <c r="A5765" s="1004">
        <v>5762</v>
      </c>
      <c r="B5765" s="1004" t="s">
        <v>27575</v>
      </c>
    </row>
    <row r="5766" spans="1:2">
      <c r="A5766" s="1004">
        <v>5763</v>
      </c>
      <c r="B5766" s="1004" t="s">
        <v>27576</v>
      </c>
    </row>
    <row r="5767" spans="1:2">
      <c r="A5767" s="1004">
        <v>5764</v>
      </c>
      <c r="B5767" s="1004" t="s">
        <v>27577</v>
      </c>
    </row>
    <row r="5768" spans="1:2">
      <c r="A5768" s="1004">
        <v>5765</v>
      </c>
      <c r="B5768" s="1004" t="s">
        <v>27578</v>
      </c>
    </row>
    <row r="5769" spans="1:2">
      <c r="A5769" s="1004">
        <v>5766</v>
      </c>
      <c r="B5769" s="1004" t="s">
        <v>27579</v>
      </c>
    </row>
    <row r="5770" spans="1:2">
      <c r="A5770" s="1004">
        <v>5767</v>
      </c>
      <c r="B5770" s="1004" t="s">
        <v>27580</v>
      </c>
    </row>
    <row r="5771" spans="1:2">
      <c r="A5771" s="1004">
        <v>5768</v>
      </c>
      <c r="B5771" s="1004" t="s">
        <v>27581</v>
      </c>
    </row>
    <row r="5772" spans="1:2">
      <c r="A5772" s="1004">
        <v>5769</v>
      </c>
      <c r="B5772" s="1004" t="s">
        <v>27582</v>
      </c>
    </row>
    <row r="5773" spans="1:2">
      <c r="A5773" s="1004">
        <v>5770</v>
      </c>
      <c r="B5773" s="1004" t="s">
        <v>27583</v>
      </c>
    </row>
    <row r="5774" spans="1:2">
      <c r="A5774" s="1004">
        <v>5771</v>
      </c>
      <c r="B5774" s="1004" t="s">
        <v>27584</v>
      </c>
    </row>
    <row r="5775" spans="1:2">
      <c r="A5775" s="1004">
        <v>5772</v>
      </c>
      <c r="B5775" s="1004" t="s">
        <v>27585</v>
      </c>
    </row>
    <row r="5776" spans="1:2">
      <c r="A5776" s="1004">
        <v>5773</v>
      </c>
      <c r="B5776" s="1004" t="s">
        <v>27586</v>
      </c>
    </row>
    <row r="5777" spans="1:2">
      <c r="A5777" s="1004">
        <v>5774</v>
      </c>
      <c r="B5777" s="1004" t="s">
        <v>27587</v>
      </c>
    </row>
    <row r="5778" spans="1:2">
      <c r="A5778" s="1004">
        <v>5775</v>
      </c>
      <c r="B5778" s="1004" t="s">
        <v>27588</v>
      </c>
    </row>
    <row r="5779" spans="1:2">
      <c r="A5779" s="1004">
        <v>5776</v>
      </c>
      <c r="B5779" s="1004" t="s">
        <v>27589</v>
      </c>
    </row>
    <row r="5780" spans="1:2">
      <c r="A5780" s="1004">
        <v>5777</v>
      </c>
      <c r="B5780" s="1004" t="s">
        <v>27590</v>
      </c>
    </row>
    <row r="5781" spans="1:2">
      <c r="A5781" s="1004">
        <v>5778</v>
      </c>
      <c r="B5781" s="1004" t="s">
        <v>27591</v>
      </c>
    </row>
    <row r="5782" spans="1:2">
      <c r="A5782" s="1004">
        <v>5779</v>
      </c>
      <c r="B5782" s="1004" t="s">
        <v>27592</v>
      </c>
    </row>
    <row r="5783" spans="1:2">
      <c r="A5783" s="1004">
        <v>5780</v>
      </c>
      <c r="B5783" s="1004" t="s">
        <v>27593</v>
      </c>
    </row>
    <row r="5784" spans="1:2">
      <c r="A5784" s="1004">
        <v>5781</v>
      </c>
      <c r="B5784" s="1004" t="s">
        <v>27594</v>
      </c>
    </row>
    <row r="5785" spans="1:2">
      <c r="A5785" s="1004">
        <v>5782</v>
      </c>
      <c r="B5785" s="1004" t="s">
        <v>27595</v>
      </c>
    </row>
    <row r="5786" spans="1:2">
      <c r="A5786" s="1004">
        <v>5783</v>
      </c>
      <c r="B5786" s="1004" t="s">
        <v>27596</v>
      </c>
    </row>
    <row r="5787" spans="1:2">
      <c r="A5787" s="1004">
        <v>5784</v>
      </c>
      <c r="B5787" s="1004" t="s">
        <v>27597</v>
      </c>
    </row>
    <row r="5788" spans="1:2">
      <c r="A5788" s="1004">
        <v>5785</v>
      </c>
      <c r="B5788" s="1004" t="s">
        <v>27598</v>
      </c>
    </row>
    <row r="5789" spans="1:2">
      <c r="A5789" s="1004">
        <v>5786</v>
      </c>
      <c r="B5789" s="1004" t="s">
        <v>27599</v>
      </c>
    </row>
    <row r="5790" spans="1:2">
      <c r="A5790" s="1004">
        <v>5787</v>
      </c>
      <c r="B5790" s="1004" t="s">
        <v>27600</v>
      </c>
    </row>
    <row r="5791" spans="1:2">
      <c r="A5791" s="1004">
        <v>5788</v>
      </c>
      <c r="B5791" s="1004" t="s">
        <v>27601</v>
      </c>
    </row>
    <row r="5792" spans="1:2">
      <c r="A5792" s="1004">
        <v>5789</v>
      </c>
      <c r="B5792" s="1004" t="s">
        <v>27602</v>
      </c>
    </row>
    <row r="5793" spans="1:2">
      <c r="A5793" s="1004">
        <v>5790</v>
      </c>
      <c r="B5793" s="1004" t="s">
        <v>27603</v>
      </c>
    </row>
    <row r="5794" spans="1:2">
      <c r="A5794" s="1004">
        <v>5791</v>
      </c>
      <c r="B5794" s="1004" t="s">
        <v>27604</v>
      </c>
    </row>
    <row r="5795" spans="1:2">
      <c r="A5795" s="1004">
        <v>5792</v>
      </c>
      <c r="B5795" s="1004" t="s">
        <v>27605</v>
      </c>
    </row>
    <row r="5796" spans="1:2">
      <c r="A5796" s="1004">
        <v>5793</v>
      </c>
      <c r="B5796" s="1004" t="s">
        <v>27606</v>
      </c>
    </row>
    <row r="5797" spans="1:2">
      <c r="A5797" s="1004">
        <v>5794</v>
      </c>
      <c r="B5797" s="1004" t="s">
        <v>27607</v>
      </c>
    </row>
    <row r="5798" spans="1:2">
      <c r="A5798" s="1004">
        <v>5795</v>
      </c>
      <c r="B5798" s="1004" t="s">
        <v>27608</v>
      </c>
    </row>
    <row r="5799" spans="1:2">
      <c r="A5799" s="1004">
        <v>5796</v>
      </c>
      <c r="B5799" s="1004" t="s">
        <v>27609</v>
      </c>
    </row>
    <row r="5800" spans="1:2">
      <c r="A5800" s="1004">
        <v>5797</v>
      </c>
      <c r="B5800" s="1004" t="s">
        <v>27610</v>
      </c>
    </row>
    <row r="5801" spans="1:2">
      <c r="A5801" s="1004">
        <v>5798</v>
      </c>
      <c r="B5801" s="1004" t="s">
        <v>27611</v>
      </c>
    </row>
    <row r="5802" spans="1:2">
      <c r="A5802" s="1004">
        <v>5799</v>
      </c>
      <c r="B5802" s="1004" t="s">
        <v>27612</v>
      </c>
    </row>
    <row r="5803" spans="1:2">
      <c r="A5803" s="1004">
        <v>5800</v>
      </c>
      <c r="B5803" s="1004" t="s">
        <v>27613</v>
      </c>
    </row>
    <row r="5804" spans="1:2">
      <c r="A5804" s="1004">
        <v>5801</v>
      </c>
      <c r="B5804" s="1004" t="s">
        <v>27614</v>
      </c>
    </row>
    <row r="5805" spans="1:2">
      <c r="A5805" s="1004">
        <v>5802</v>
      </c>
      <c r="B5805" s="1004" t="s">
        <v>27615</v>
      </c>
    </row>
    <row r="5806" spans="1:2">
      <c r="A5806" s="1004">
        <v>5803</v>
      </c>
      <c r="B5806" s="1004" t="s">
        <v>27616</v>
      </c>
    </row>
    <row r="5807" spans="1:2">
      <c r="A5807" s="1004">
        <v>5804</v>
      </c>
      <c r="B5807" s="1004" t="s">
        <v>27617</v>
      </c>
    </row>
    <row r="5808" spans="1:2">
      <c r="A5808" s="1004">
        <v>5805</v>
      </c>
      <c r="B5808" s="1004" t="s">
        <v>27618</v>
      </c>
    </row>
    <row r="5809" spans="1:2">
      <c r="A5809" s="1004">
        <v>5806</v>
      </c>
      <c r="B5809" s="1004" t="s">
        <v>27619</v>
      </c>
    </row>
    <row r="5810" spans="1:2">
      <c r="A5810" s="1004">
        <v>5807</v>
      </c>
      <c r="B5810" s="1004" t="s">
        <v>27620</v>
      </c>
    </row>
    <row r="5811" spans="1:2">
      <c r="A5811" s="1004">
        <v>5808</v>
      </c>
      <c r="B5811" s="1004" t="s">
        <v>27621</v>
      </c>
    </row>
    <row r="5812" spans="1:2">
      <c r="A5812" s="1004">
        <v>5809</v>
      </c>
      <c r="B5812" s="1004" t="s">
        <v>27622</v>
      </c>
    </row>
    <row r="5813" spans="1:2">
      <c r="A5813" s="1004">
        <v>5810</v>
      </c>
      <c r="B5813" s="1004" t="s">
        <v>27623</v>
      </c>
    </row>
    <row r="5814" spans="1:2">
      <c r="A5814" s="1004">
        <v>5811</v>
      </c>
      <c r="B5814" s="1004" t="s">
        <v>27624</v>
      </c>
    </row>
    <row r="5815" spans="1:2">
      <c r="A5815" s="1004">
        <v>5812</v>
      </c>
      <c r="B5815" s="1004" t="s">
        <v>10471</v>
      </c>
    </row>
    <row r="5816" spans="1:2">
      <c r="A5816" s="1004">
        <v>5813</v>
      </c>
      <c r="B5816" s="1004" t="s">
        <v>27625</v>
      </c>
    </row>
    <row r="5817" spans="1:2">
      <c r="A5817" s="1004">
        <v>5814</v>
      </c>
      <c r="B5817" s="1004" t="s">
        <v>27626</v>
      </c>
    </row>
    <row r="5818" spans="1:2">
      <c r="A5818" s="1004">
        <v>5815</v>
      </c>
      <c r="B5818" s="1004" t="s">
        <v>27627</v>
      </c>
    </row>
    <row r="5819" spans="1:2">
      <c r="A5819" s="1004">
        <v>5816</v>
      </c>
      <c r="B5819" s="1004" t="s">
        <v>27628</v>
      </c>
    </row>
    <row r="5820" spans="1:2">
      <c r="A5820" s="1004">
        <v>5817</v>
      </c>
      <c r="B5820" s="1004" t="s">
        <v>27629</v>
      </c>
    </row>
    <row r="5821" spans="1:2">
      <c r="A5821" s="1004">
        <v>5818</v>
      </c>
      <c r="B5821" s="1004" t="s">
        <v>27630</v>
      </c>
    </row>
    <row r="5822" spans="1:2">
      <c r="A5822" s="1004">
        <v>5819</v>
      </c>
      <c r="B5822" s="1004" t="s">
        <v>27631</v>
      </c>
    </row>
    <row r="5823" spans="1:2">
      <c r="A5823" s="1004">
        <v>5820</v>
      </c>
      <c r="B5823" s="1004" t="s">
        <v>27632</v>
      </c>
    </row>
    <row r="5824" spans="1:2">
      <c r="A5824" s="1004">
        <v>5821</v>
      </c>
      <c r="B5824" s="1004" t="s">
        <v>27633</v>
      </c>
    </row>
    <row r="5825" spans="1:2">
      <c r="A5825" s="1004">
        <v>5822</v>
      </c>
      <c r="B5825" s="1004" t="s">
        <v>27634</v>
      </c>
    </row>
    <row r="5826" spans="1:2">
      <c r="A5826" s="1004">
        <v>5823</v>
      </c>
      <c r="B5826" s="1004" t="s">
        <v>27635</v>
      </c>
    </row>
    <row r="5827" spans="1:2">
      <c r="A5827" s="1004">
        <v>5824</v>
      </c>
      <c r="B5827" s="1004" t="s">
        <v>27636</v>
      </c>
    </row>
    <row r="5828" spans="1:2">
      <c r="A5828" s="1004">
        <v>5825</v>
      </c>
      <c r="B5828" s="1004" t="s">
        <v>27637</v>
      </c>
    </row>
    <row r="5829" spans="1:2">
      <c r="A5829" s="1004">
        <v>5826</v>
      </c>
      <c r="B5829" s="1004" t="s">
        <v>27638</v>
      </c>
    </row>
    <row r="5830" spans="1:2">
      <c r="A5830" s="1004">
        <v>5827</v>
      </c>
      <c r="B5830" s="1004" t="s">
        <v>27639</v>
      </c>
    </row>
    <row r="5831" spans="1:2">
      <c r="A5831" s="1004">
        <v>5828</v>
      </c>
      <c r="B5831" s="1004" t="s">
        <v>27640</v>
      </c>
    </row>
    <row r="5832" spans="1:2">
      <c r="A5832" s="1004">
        <v>5829</v>
      </c>
      <c r="B5832" s="1004" t="s">
        <v>27641</v>
      </c>
    </row>
    <row r="5833" spans="1:2">
      <c r="A5833" s="1004">
        <v>5830</v>
      </c>
      <c r="B5833" s="1004" t="s">
        <v>27642</v>
      </c>
    </row>
    <row r="5834" spans="1:2">
      <c r="A5834" s="1004">
        <v>5831</v>
      </c>
      <c r="B5834" s="1004" t="s">
        <v>27643</v>
      </c>
    </row>
    <row r="5835" spans="1:2">
      <c r="A5835" s="1004">
        <v>5832</v>
      </c>
      <c r="B5835" s="1004" t="s">
        <v>27644</v>
      </c>
    </row>
    <row r="5836" spans="1:2">
      <c r="A5836" s="1004">
        <v>5833</v>
      </c>
      <c r="B5836" s="1004" t="s">
        <v>27645</v>
      </c>
    </row>
    <row r="5837" spans="1:2">
      <c r="A5837" s="1004">
        <v>5834</v>
      </c>
      <c r="B5837" s="1004" t="s">
        <v>27646</v>
      </c>
    </row>
    <row r="5838" spans="1:2">
      <c r="A5838" s="1004">
        <v>5835</v>
      </c>
      <c r="B5838" s="1004" t="s">
        <v>27647</v>
      </c>
    </row>
    <row r="5839" spans="1:2">
      <c r="A5839" s="1004">
        <v>5836</v>
      </c>
      <c r="B5839" s="1004" t="s">
        <v>27648</v>
      </c>
    </row>
    <row r="5840" spans="1:2">
      <c r="A5840" s="1004">
        <v>5837</v>
      </c>
      <c r="B5840" s="1004" t="s">
        <v>27649</v>
      </c>
    </row>
    <row r="5841" spans="1:2">
      <c r="A5841" s="1004">
        <v>5838</v>
      </c>
      <c r="B5841" s="1004" t="s">
        <v>27650</v>
      </c>
    </row>
    <row r="5842" spans="1:2">
      <c r="A5842" s="1004">
        <v>5839</v>
      </c>
      <c r="B5842" s="1004" t="s">
        <v>10475</v>
      </c>
    </row>
    <row r="5843" spans="1:2">
      <c r="A5843" s="1004">
        <v>5840</v>
      </c>
      <c r="B5843" s="1004" t="s">
        <v>27651</v>
      </c>
    </row>
    <row r="5844" spans="1:2">
      <c r="A5844" s="1004">
        <v>5841</v>
      </c>
      <c r="B5844" s="1004" t="s">
        <v>27652</v>
      </c>
    </row>
    <row r="5845" spans="1:2">
      <c r="A5845" s="1004">
        <v>5842</v>
      </c>
      <c r="B5845" s="1004" t="s">
        <v>27653</v>
      </c>
    </row>
    <row r="5846" spans="1:2">
      <c r="A5846" s="1004">
        <v>5843</v>
      </c>
      <c r="B5846" s="1004" t="s">
        <v>27654</v>
      </c>
    </row>
    <row r="5847" spans="1:2">
      <c r="A5847" s="1004">
        <v>5844</v>
      </c>
      <c r="B5847" s="1004" t="s">
        <v>27655</v>
      </c>
    </row>
    <row r="5848" spans="1:2">
      <c r="A5848" s="1004">
        <v>5845</v>
      </c>
      <c r="B5848" s="1004" t="s">
        <v>27656</v>
      </c>
    </row>
    <row r="5849" spans="1:2">
      <c r="A5849" s="1004">
        <v>5846</v>
      </c>
      <c r="B5849" s="1004" t="s">
        <v>27657</v>
      </c>
    </row>
    <row r="5850" spans="1:2">
      <c r="A5850" s="1004">
        <v>5847</v>
      </c>
      <c r="B5850" s="1004" t="s">
        <v>27658</v>
      </c>
    </row>
    <row r="5851" spans="1:2">
      <c r="A5851" s="1004">
        <v>5848</v>
      </c>
      <c r="B5851" s="1004" t="s">
        <v>27659</v>
      </c>
    </row>
    <row r="5852" spans="1:2">
      <c r="A5852" s="1004">
        <v>5849</v>
      </c>
      <c r="B5852" s="1004" t="s">
        <v>27660</v>
      </c>
    </row>
    <row r="5853" spans="1:2">
      <c r="A5853" s="1004">
        <v>5850</v>
      </c>
      <c r="B5853" s="1004" t="s">
        <v>27661</v>
      </c>
    </row>
    <row r="5854" spans="1:2">
      <c r="A5854" s="1004">
        <v>5851</v>
      </c>
      <c r="B5854" s="1004" t="s">
        <v>27662</v>
      </c>
    </row>
    <row r="5855" spans="1:2">
      <c r="A5855" s="1004">
        <v>5852</v>
      </c>
      <c r="B5855" s="1004" t="s">
        <v>27663</v>
      </c>
    </row>
    <row r="5856" spans="1:2">
      <c r="A5856" s="1004">
        <v>5853</v>
      </c>
      <c r="B5856" s="1004" t="s">
        <v>27664</v>
      </c>
    </row>
    <row r="5857" spans="1:2">
      <c r="A5857" s="1004">
        <v>5854</v>
      </c>
      <c r="B5857" s="1004" t="s">
        <v>27665</v>
      </c>
    </row>
    <row r="5858" spans="1:2">
      <c r="A5858" s="1004">
        <v>5855</v>
      </c>
      <c r="B5858" s="1004" t="s">
        <v>27666</v>
      </c>
    </row>
    <row r="5859" spans="1:2">
      <c r="A5859" s="1004">
        <v>5856</v>
      </c>
      <c r="B5859" s="1004" t="s">
        <v>27667</v>
      </c>
    </row>
    <row r="5860" spans="1:2">
      <c r="A5860" s="1004">
        <v>5857</v>
      </c>
      <c r="B5860" s="1004" t="s">
        <v>27668</v>
      </c>
    </row>
    <row r="5861" spans="1:2">
      <c r="A5861" s="1004">
        <v>5858</v>
      </c>
      <c r="B5861" s="1004" t="s">
        <v>27669</v>
      </c>
    </row>
    <row r="5862" spans="1:2">
      <c r="A5862" s="1004">
        <v>5859</v>
      </c>
      <c r="B5862" s="1004" t="s">
        <v>27670</v>
      </c>
    </row>
    <row r="5863" spans="1:2">
      <c r="A5863" s="1004">
        <v>5860</v>
      </c>
      <c r="B5863" s="1004" t="s">
        <v>27671</v>
      </c>
    </row>
    <row r="5864" spans="1:2">
      <c r="A5864" s="1004">
        <v>5861</v>
      </c>
      <c r="B5864" s="1004" t="s">
        <v>27672</v>
      </c>
    </row>
    <row r="5865" spans="1:2">
      <c r="A5865" s="1004">
        <v>5862</v>
      </c>
      <c r="B5865" s="1004" t="s">
        <v>27673</v>
      </c>
    </row>
    <row r="5866" spans="1:2">
      <c r="A5866" s="1004">
        <v>5863</v>
      </c>
      <c r="B5866" s="1004" t="s">
        <v>27674</v>
      </c>
    </row>
    <row r="5867" spans="1:2">
      <c r="A5867" s="1004">
        <v>5864</v>
      </c>
      <c r="B5867" s="1004" t="s">
        <v>27675</v>
      </c>
    </row>
    <row r="5868" spans="1:2">
      <c r="A5868" s="1004">
        <v>5865</v>
      </c>
      <c r="B5868" s="1004" t="s">
        <v>27676</v>
      </c>
    </row>
    <row r="5869" spans="1:2">
      <c r="A5869" s="1004">
        <v>5866</v>
      </c>
      <c r="B5869" s="1004" t="s">
        <v>27677</v>
      </c>
    </row>
    <row r="5870" spans="1:2">
      <c r="A5870" s="1004">
        <v>5867</v>
      </c>
      <c r="B5870" s="1004" t="s">
        <v>27678</v>
      </c>
    </row>
    <row r="5871" spans="1:2">
      <c r="A5871" s="1004">
        <v>5868</v>
      </c>
      <c r="B5871" s="1004" t="s">
        <v>27679</v>
      </c>
    </row>
    <row r="5872" spans="1:2">
      <c r="A5872" s="1004">
        <v>5869</v>
      </c>
      <c r="B5872" s="1004" t="s">
        <v>27680</v>
      </c>
    </row>
    <row r="5873" spans="1:2">
      <c r="A5873" s="1004">
        <v>5870</v>
      </c>
      <c r="B5873" s="1004" t="s">
        <v>27681</v>
      </c>
    </row>
    <row r="5874" spans="1:2">
      <c r="A5874" s="1004">
        <v>5871</v>
      </c>
      <c r="B5874" s="1004" t="s">
        <v>27682</v>
      </c>
    </row>
    <row r="5875" spans="1:2">
      <c r="A5875" s="1004">
        <v>5872</v>
      </c>
      <c r="B5875" s="1004" t="s">
        <v>27683</v>
      </c>
    </row>
    <row r="5876" spans="1:2">
      <c r="A5876" s="1004">
        <v>5873</v>
      </c>
      <c r="B5876" s="1004" t="s">
        <v>27684</v>
      </c>
    </row>
    <row r="5877" spans="1:2">
      <c r="A5877" s="1004">
        <v>5874</v>
      </c>
      <c r="B5877" s="1004" t="s">
        <v>27685</v>
      </c>
    </row>
    <row r="5878" spans="1:2">
      <c r="A5878" s="1004">
        <v>5875</v>
      </c>
      <c r="B5878" s="1004" t="s">
        <v>27686</v>
      </c>
    </row>
    <row r="5879" spans="1:2">
      <c r="A5879" s="1004">
        <v>5876</v>
      </c>
      <c r="B5879" s="1004" t="s">
        <v>27687</v>
      </c>
    </row>
    <row r="5880" spans="1:2">
      <c r="A5880" s="1004">
        <v>5877</v>
      </c>
      <c r="B5880" s="1004" t="s">
        <v>27688</v>
      </c>
    </row>
    <row r="5881" spans="1:2">
      <c r="A5881" s="1004">
        <v>5878</v>
      </c>
      <c r="B5881" s="1004" t="s">
        <v>27689</v>
      </c>
    </row>
    <row r="5882" spans="1:2">
      <c r="A5882" s="1004">
        <v>5879</v>
      </c>
      <c r="B5882" s="1004" t="s">
        <v>27690</v>
      </c>
    </row>
    <row r="5883" spans="1:2">
      <c r="A5883" s="1004">
        <v>5880</v>
      </c>
      <c r="B5883" s="1004" t="s">
        <v>27691</v>
      </c>
    </row>
    <row r="5884" spans="1:2">
      <c r="A5884" s="1004">
        <v>5881</v>
      </c>
      <c r="B5884" s="1004" t="s">
        <v>27692</v>
      </c>
    </row>
    <row r="5885" spans="1:2">
      <c r="A5885" s="1004">
        <v>5882</v>
      </c>
      <c r="B5885" s="1004" t="s">
        <v>27693</v>
      </c>
    </row>
    <row r="5886" spans="1:2">
      <c r="A5886" s="1004">
        <v>5883</v>
      </c>
      <c r="B5886" s="1004" t="s">
        <v>27694</v>
      </c>
    </row>
    <row r="5887" spans="1:2">
      <c r="A5887" s="1004">
        <v>5884</v>
      </c>
      <c r="B5887" s="1004" t="s">
        <v>27695</v>
      </c>
    </row>
    <row r="5888" spans="1:2">
      <c r="A5888" s="1004">
        <v>5885</v>
      </c>
      <c r="B5888" s="1004" t="s">
        <v>10841</v>
      </c>
    </row>
    <row r="5889" spans="1:2">
      <c r="A5889" s="1004">
        <v>5886</v>
      </c>
      <c r="B5889" s="1004" t="s">
        <v>27696</v>
      </c>
    </row>
    <row r="5890" spans="1:2">
      <c r="A5890" s="1004">
        <v>5887</v>
      </c>
      <c r="B5890" s="1004" t="s">
        <v>27697</v>
      </c>
    </row>
    <row r="5891" spans="1:2">
      <c r="A5891" s="1004">
        <v>5888</v>
      </c>
      <c r="B5891" s="1004" t="s">
        <v>27698</v>
      </c>
    </row>
    <row r="5892" spans="1:2">
      <c r="A5892" s="1004">
        <v>5889</v>
      </c>
      <c r="B5892" s="1004" t="s">
        <v>27699</v>
      </c>
    </row>
    <row r="5893" spans="1:2">
      <c r="A5893" s="1004">
        <v>5890</v>
      </c>
      <c r="B5893" s="1004" t="s">
        <v>27700</v>
      </c>
    </row>
    <row r="5894" spans="1:2">
      <c r="A5894" s="1004">
        <v>5891</v>
      </c>
      <c r="B5894" s="1004" t="s">
        <v>27701</v>
      </c>
    </row>
    <row r="5895" spans="1:2">
      <c r="A5895" s="1004">
        <v>5892</v>
      </c>
      <c r="B5895" s="1004" t="s">
        <v>27702</v>
      </c>
    </row>
    <row r="5896" spans="1:2">
      <c r="A5896" s="1004">
        <v>5893</v>
      </c>
      <c r="B5896" s="1004" t="s">
        <v>27703</v>
      </c>
    </row>
    <row r="5897" spans="1:2">
      <c r="A5897" s="1004">
        <v>5894</v>
      </c>
      <c r="B5897" s="1004" t="s">
        <v>27704</v>
      </c>
    </row>
    <row r="5898" spans="1:2">
      <c r="A5898" s="1004">
        <v>5895</v>
      </c>
      <c r="B5898" s="1004" t="s">
        <v>27705</v>
      </c>
    </row>
    <row r="5899" spans="1:2">
      <c r="A5899" s="1004">
        <v>5896</v>
      </c>
      <c r="B5899" s="1004" t="s">
        <v>27706</v>
      </c>
    </row>
    <row r="5900" spans="1:2">
      <c r="A5900" s="1004">
        <v>5897</v>
      </c>
      <c r="B5900" s="1004" t="s">
        <v>27707</v>
      </c>
    </row>
    <row r="5901" spans="1:2">
      <c r="A5901" s="1004">
        <v>5898</v>
      </c>
      <c r="B5901" s="1004" t="s">
        <v>27708</v>
      </c>
    </row>
    <row r="5902" spans="1:2">
      <c r="A5902" s="1004">
        <v>5899</v>
      </c>
      <c r="B5902" s="1004" t="s">
        <v>27709</v>
      </c>
    </row>
    <row r="5903" spans="1:2">
      <c r="A5903" s="1004">
        <v>5900</v>
      </c>
      <c r="B5903" s="1004" t="s">
        <v>27710</v>
      </c>
    </row>
    <row r="5904" spans="1:2">
      <c r="A5904" s="1004">
        <v>5901</v>
      </c>
      <c r="B5904" s="1004" t="s">
        <v>27711</v>
      </c>
    </row>
    <row r="5905" spans="1:2">
      <c r="A5905" s="1004">
        <v>5902</v>
      </c>
      <c r="B5905" s="1004" t="s">
        <v>27712</v>
      </c>
    </row>
    <row r="5906" spans="1:2">
      <c r="A5906" s="1004">
        <v>5903</v>
      </c>
      <c r="B5906" s="1004" t="s">
        <v>27713</v>
      </c>
    </row>
    <row r="5907" spans="1:2">
      <c r="A5907" s="1004">
        <v>5904</v>
      </c>
      <c r="B5907" s="1004" t="s">
        <v>27714</v>
      </c>
    </row>
    <row r="5908" spans="1:2">
      <c r="A5908" s="1004">
        <v>5905</v>
      </c>
      <c r="B5908" s="1004" t="s">
        <v>27715</v>
      </c>
    </row>
    <row r="5909" spans="1:2">
      <c r="A5909" s="1004">
        <v>5906</v>
      </c>
      <c r="B5909" s="1004" t="s">
        <v>27716</v>
      </c>
    </row>
    <row r="5910" spans="1:2">
      <c r="A5910" s="1004">
        <v>5907</v>
      </c>
      <c r="B5910" s="1004" t="s">
        <v>27717</v>
      </c>
    </row>
    <row r="5911" spans="1:2">
      <c r="A5911" s="1004">
        <v>5908</v>
      </c>
      <c r="B5911" s="1004" t="s">
        <v>27718</v>
      </c>
    </row>
    <row r="5912" spans="1:2">
      <c r="A5912" s="1004">
        <v>5909</v>
      </c>
      <c r="B5912" s="1004" t="s">
        <v>27719</v>
      </c>
    </row>
    <row r="5913" spans="1:2">
      <c r="A5913" s="1004">
        <v>5910</v>
      </c>
      <c r="B5913" s="1004" t="s">
        <v>27720</v>
      </c>
    </row>
    <row r="5914" spans="1:2">
      <c r="A5914" s="1004">
        <v>5911</v>
      </c>
      <c r="B5914" s="1004" t="s">
        <v>27721</v>
      </c>
    </row>
    <row r="5915" spans="1:2">
      <c r="A5915" s="1004">
        <v>5912</v>
      </c>
      <c r="B5915" s="1004" t="s">
        <v>27722</v>
      </c>
    </row>
    <row r="5916" spans="1:2">
      <c r="A5916" s="1004">
        <v>5913</v>
      </c>
      <c r="B5916" s="1004" t="s">
        <v>27723</v>
      </c>
    </row>
    <row r="5917" spans="1:2">
      <c r="A5917" s="1004">
        <v>5914</v>
      </c>
      <c r="B5917" s="1004" t="s">
        <v>27724</v>
      </c>
    </row>
    <row r="5918" spans="1:2">
      <c r="A5918" s="1004">
        <v>5915</v>
      </c>
      <c r="B5918" s="1004" t="s">
        <v>27725</v>
      </c>
    </row>
    <row r="5919" spans="1:2">
      <c r="A5919" s="1004">
        <v>5916</v>
      </c>
      <c r="B5919" s="1004" t="s">
        <v>27726</v>
      </c>
    </row>
    <row r="5920" spans="1:2">
      <c r="A5920" s="1004">
        <v>5917</v>
      </c>
      <c r="B5920" s="1004" t="s">
        <v>27727</v>
      </c>
    </row>
    <row r="5921" spans="1:2">
      <c r="A5921" s="1004">
        <v>5918</v>
      </c>
      <c r="B5921" s="1004" t="s">
        <v>27728</v>
      </c>
    </row>
    <row r="5922" spans="1:2">
      <c r="A5922" s="1004">
        <v>5919</v>
      </c>
      <c r="B5922" s="1004" t="s">
        <v>27729</v>
      </c>
    </row>
    <row r="5923" spans="1:2">
      <c r="A5923" s="1004">
        <v>5920</v>
      </c>
      <c r="B5923" s="1004" t="s">
        <v>27730</v>
      </c>
    </row>
    <row r="5924" spans="1:2">
      <c r="A5924" s="1004">
        <v>5921</v>
      </c>
      <c r="B5924" s="1004" t="s">
        <v>27731</v>
      </c>
    </row>
    <row r="5925" spans="1:2">
      <c r="A5925" s="1004">
        <v>5922</v>
      </c>
      <c r="B5925" s="1004" t="s">
        <v>27732</v>
      </c>
    </row>
    <row r="5926" spans="1:2">
      <c r="A5926" s="1004">
        <v>5923</v>
      </c>
      <c r="B5926" s="1004" t="s">
        <v>27733</v>
      </c>
    </row>
    <row r="5927" spans="1:2">
      <c r="A5927" s="1004">
        <v>5924</v>
      </c>
      <c r="B5927" s="1004" t="s">
        <v>27734</v>
      </c>
    </row>
    <row r="5928" spans="1:2">
      <c r="A5928" s="1004">
        <v>5925</v>
      </c>
      <c r="B5928" s="1004" t="s">
        <v>27735</v>
      </c>
    </row>
    <row r="5929" spans="1:2">
      <c r="A5929" s="1004">
        <v>5926</v>
      </c>
      <c r="B5929" s="1004" t="s">
        <v>27736</v>
      </c>
    </row>
    <row r="5930" spans="1:2">
      <c r="A5930" s="1004">
        <v>5927</v>
      </c>
      <c r="B5930" s="1004" t="s">
        <v>27737</v>
      </c>
    </row>
    <row r="5931" spans="1:2">
      <c r="A5931" s="1004">
        <v>5928</v>
      </c>
      <c r="B5931" s="1004" t="s">
        <v>27738</v>
      </c>
    </row>
    <row r="5932" spans="1:2">
      <c r="A5932" s="1004">
        <v>5929</v>
      </c>
      <c r="B5932" s="1004" t="s">
        <v>27739</v>
      </c>
    </row>
    <row r="5933" spans="1:2">
      <c r="A5933" s="1004">
        <v>5930</v>
      </c>
      <c r="B5933" s="1004" t="s">
        <v>27740</v>
      </c>
    </row>
    <row r="5934" spans="1:2">
      <c r="A5934" s="1004">
        <v>5931</v>
      </c>
      <c r="B5934" s="1004" t="s">
        <v>27741</v>
      </c>
    </row>
    <row r="5935" spans="1:2">
      <c r="A5935" s="1004">
        <v>5932</v>
      </c>
      <c r="B5935" s="1004" t="s">
        <v>27742</v>
      </c>
    </row>
    <row r="5936" spans="1:2">
      <c r="A5936" s="1004">
        <v>5933</v>
      </c>
      <c r="B5936" s="1004" t="s">
        <v>27743</v>
      </c>
    </row>
    <row r="5937" spans="1:2">
      <c r="A5937" s="1004">
        <v>5934</v>
      </c>
      <c r="B5937" s="1004" t="s">
        <v>27744</v>
      </c>
    </row>
    <row r="5938" spans="1:2">
      <c r="A5938" s="1004">
        <v>5935</v>
      </c>
      <c r="B5938" s="1004" t="s">
        <v>27745</v>
      </c>
    </row>
    <row r="5939" spans="1:2">
      <c r="A5939" s="1004">
        <v>5936</v>
      </c>
      <c r="B5939" s="1004" t="s">
        <v>27746</v>
      </c>
    </row>
    <row r="5940" spans="1:2">
      <c r="A5940" s="1004">
        <v>5937</v>
      </c>
      <c r="B5940" s="1004" t="s">
        <v>27747</v>
      </c>
    </row>
    <row r="5941" spans="1:2">
      <c r="A5941" s="1004">
        <v>5938</v>
      </c>
      <c r="B5941" s="1004" t="s">
        <v>27748</v>
      </c>
    </row>
    <row r="5942" spans="1:2">
      <c r="A5942" s="1004">
        <v>5939</v>
      </c>
      <c r="B5942" s="1004" t="s">
        <v>27749</v>
      </c>
    </row>
    <row r="5943" spans="1:2">
      <c r="A5943" s="1004">
        <v>5940</v>
      </c>
      <c r="B5943" s="1004" t="s">
        <v>27750</v>
      </c>
    </row>
    <row r="5944" spans="1:2">
      <c r="A5944" s="1004">
        <v>5941</v>
      </c>
      <c r="B5944" s="1004" t="s">
        <v>10843</v>
      </c>
    </row>
    <row r="5945" spans="1:2">
      <c r="A5945" s="1004">
        <v>5942</v>
      </c>
      <c r="B5945" s="1004" t="s">
        <v>27751</v>
      </c>
    </row>
    <row r="5946" spans="1:2">
      <c r="A5946" s="1004">
        <v>5943</v>
      </c>
      <c r="B5946" s="1004" t="s">
        <v>27752</v>
      </c>
    </row>
    <row r="5947" spans="1:2">
      <c r="A5947" s="1004">
        <v>5944</v>
      </c>
      <c r="B5947" s="1004" t="s">
        <v>27753</v>
      </c>
    </row>
    <row r="5948" spans="1:2">
      <c r="A5948" s="1004">
        <v>5945</v>
      </c>
      <c r="B5948" s="1004" t="s">
        <v>27754</v>
      </c>
    </row>
    <row r="5949" spans="1:2">
      <c r="A5949" s="1004">
        <v>5946</v>
      </c>
      <c r="B5949" s="1004" t="s">
        <v>27755</v>
      </c>
    </row>
    <row r="5950" spans="1:2">
      <c r="A5950" s="1004">
        <v>5947</v>
      </c>
      <c r="B5950" s="1004" t="s">
        <v>27756</v>
      </c>
    </row>
    <row r="5951" spans="1:2">
      <c r="A5951" s="1004">
        <v>5948</v>
      </c>
      <c r="B5951" s="1004" t="s">
        <v>27757</v>
      </c>
    </row>
    <row r="5952" spans="1:2">
      <c r="A5952" s="1004">
        <v>5949</v>
      </c>
      <c r="B5952" s="1004" t="s">
        <v>27758</v>
      </c>
    </row>
    <row r="5953" spans="1:2">
      <c r="A5953" s="1004">
        <v>5950</v>
      </c>
      <c r="B5953" s="1004" t="s">
        <v>27759</v>
      </c>
    </row>
    <row r="5954" spans="1:2">
      <c r="A5954" s="1004">
        <v>5951</v>
      </c>
      <c r="B5954" s="1004" t="s">
        <v>27760</v>
      </c>
    </row>
    <row r="5955" spans="1:2">
      <c r="A5955" s="1004">
        <v>5952</v>
      </c>
      <c r="B5955" s="1004" t="s">
        <v>27761</v>
      </c>
    </row>
    <row r="5956" spans="1:2">
      <c r="A5956" s="1004">
        <v>5953</v>
      </c>
      <c r="B5956" s="1004" t="s">
        <v>27762</v>
      </c>
    </row>
    <row r="5957" spans="1:2">
      <c r="A5957" s="1004">
        <v>5954</v>
      </c>
      <c r="B5957" s="1004" t="s">
        <v>27763</v>
      </c>
    </row>
    <row r="5958" spans="1:2">
      <c r="A5958" s="1004">
        <v>5955</v>
      </c>
      <c r="B5958" s="1004" t="s">
        <v>27764</v>
      </c>
    </row>
    <row r="5959" spans="1:2">
      <c r="A5959" s="1004">
        <v>5956</v>
      </c>
      <c r="B5959" s="1004" t="s">
        <v>27765</v>
      </c>
    </row>
    <row r="5960" spans="1:2">
      <c r="A5960" s="1004">
        <v>5957</v>
      </c>
      <c r="B5960" s="1004" t="s">
        <v>27766</v>
      </c>
    </row>
    <row r="5961" spans="1:2">
      <c r="A5961" s="1004">
        <v>5958</v>
      </c>
      <c r="B5961" s="1004" t="s">
        <v>27767</v>
      </c>
    </row>
    <row r="5962" spans="1:2">
      <c r="A5962" s="1004">
        <v>5959</v>
      </c>
      <c r="B5962" s="1004" t="s">
        <v>27768</v>
      </c>
    </row>
    <row r="5963" spans="1:2">
      <c r="A5963" s="1004">
        <v>5960</v>
      </c>
      <c r="B5963" s="1004" t="s">
        <v>27769</v>
      </c>
    </row>
    <row r="5964" spans="1:2">
      <c r="A5964" s="1004">
        <v>5961</v>
      </c>
      <c r="B5964" s="1004" t="s">
        <v>27770</v>
      </c>
    </row>
    <row r="5965" spans="1:2">
      <c r="A5965" s="1004">
        <v>5962</v>
      </c>
      <c r="B5965" s="1004" t="s">
        <v>27771</v>
      </c>
    </row>
    <row r="5966" spans="1:2">
      <c r="A5966" s="1004">
        <v>5963</v>
      </c>
      <c r="B5966" s="1004" t="s">
        <v>27772</v>
      </c>
    </row>
    <row r="5967" spans="1:2">
      <c r="A5967" s="1004">
        <v>5964</v>
      </c>
      <c r="B5967" s="1004" t="s">
        <v>27773</v>
      </c>
    </row>
    <row r="5968" spans="1:2">
      <c r="A5968" s="1004">
        <v>5965</v>
      </c>
      <c r="B5968" s="1004" t="s">
        <v>27774</v>
      </c>
    </row>
    <row r="5969" spans="1:2">
      <c r="A5969" s="1004">
        <v>5966</v>
      </c>
      <c r="B5969" s="1004" t="s">
        <v>27775</v>
      </c>
    </row>
    <row r="5970" spans="1:2">
      <c r="A5970" s="1004">
        <v>5967</v>
      </c>
      <c r="B5970" s="1004" t="s">
        <v>27776</v>
      </c>
    </row>
    <row r="5971" spans="1:2">
      <c r="A5971" s="1004">
        <v>5968</v>
      </c>
      <c r="B5971" s="1004" t="s">
        <v>27777</v>
      </c>
    </row>
    <row r="5972" spans="1:2">
      <c r="A5972" s="1004">
        <v>5969</v>
      </c>
      <c r="B5972" s="1004" t="s">
        <v>27778</v>
      </c>
    </row>
    <row r="5973" spans="1:2">
      <c r="A5973" s="1004">
        <v>5970</v>
      </c>
      <c r="B5973" s="1004" t="s">
        <v>27779</v>
      </c>
    </row>
    <row r="5974" spans="1:2">
      <c r="A5974" s="1004">
        <v>5971</v>
      </c>
      <c r="B5974" s="1004" t="s">
        <v>27780</v>
      </c>
    </row>
    <row r="5975" spans="1:2">
      <c r="A5975" s="1004">
        <v>5972</v>
      </c>
      <c r="B5975" s="1004" t="s">
        <v>27781</v>
      </c>
    </row>
    <row r="5976" spans="1:2">
      <c r="A5976" s="1004">
        <v>5973</v>
      </c>
      <c r="B5976" s="1004" t="s">
        <v>27782</v>
      </c>
    </row>
    <row r="5977" spans="1:2">
      <c r="A5977" s="1004">
        <v>5974</v>
      </c>
      <c r="B5977" s="1004" t="s">
        <v>27783</v>
      </c>
    </row>
    <row r="5978" spans="1:2">
      <c r="A5978" s="1004">
        <v>5975</v>
      </c>
      <c r="B5978" s="1004" t="s">
        <v>27784</v>
      </c>
    </row>
    <row r="5979" spans="1:2">
      <c r="A5979" s="1004">
        <v>5976</v>
      </c>
      <c r="B5979" s="1004" t="s">
        <v>27785</v>
      </c>
    </row>
    <row r="5980" spans="1:2">
      <c r="A5980" s="1004">
        <v>5977</v>
      </c>
      <c r="B5980" s="1004" t="s">
        <v>27786</v>
      </c>
    </row>
    <row r="5981" spans="1:2">
      <c r="A5981" s="1004">
        <v>5978</v>
      </c>
      <c r="B5981" s="1004" t="s">
        <v>27787</v>
      </c>
    </row>
    <row r="5982" spans="1:2">
      <c r="A5982" s="1004">
        <v>5979</v>
      </c>
      <c r="B5982" s="1004" t="s">
        <v>27788</v>
      </c>
    </row>
    <row r="5983" spans="1:2">
      <c r="A5983" s="1004">
        <v>5980</v>
      </c>
      <c r="B5983" s="1004" t="s">
        <v>27789</v>
      </c>
    </row>
    <row r="5984" spans="1:2">
      <c r="A5984" s="1004">
        <v>5981</v>
      </c>
      <c r="B5984" s="1004" t="s">
        <v>27790</v>
      </c>
    </row>
    <row r="5985" spans="1:2">
      <c r="A5985" s="1004">
        <v>5982</v>
      </c>
      <c r="B5985" s="1004" t="s">
        <v>27791</v>
      </c>
    </row>
    <row r="5986" spans="1:2">
      <c r="A5986" s="1004">
        <v>5983</v>
      </c>
      <c r="B5986" s="1004" t="s">
        <v>27792</v>
      </c>
    </row>
    <row r="5987" spans="1:2">
      <c r="A5987" s="1004">
        <v>5984</v>
      </c>
      <c r="B5987" s="1004" t="s">
        <v>27793</v>
      </c>
    </row>
    <row r="5988" spans="1:2">
      <c r="A5988" s="1004">
        <v>5985</v>
      </c>
      <c r="B5988" s="1004" t="s">
        <v>27794</v>
      </c>
    </row>
    <row r="5989" spans="1:2">
      <c r="A5989" s="1004">
        <v>5986</v>
      </c>
      <c r="B5989" s="1004" t="s">
        <v>27795</v>
      </c>
    </row>
    <row r="5990" spans="1:2">
      <c r="A5990" s="1004">
        <v>5987</v>
      </c>
      <c r="B5990" s="1004" t="s">
        <v>27796</v>
      </c>
    </row>
    <row r="5991" spans="1:2">
      <c r="A5991" s="1004">
        <v>5988</v>
      </c>
      <c r="B5991" s="1004" t="s">
        <v>27797</v>
      </c>
    </row>
    <row r="5992" spans="1:2">
      <c r="A5992" s="1004">
        <v>5989</v>
      </c>
      <c r="B5992" s="1004" t="s">
        <v>27798</v>
      </c>
    </row>
    <row r="5993" spans="1:2">
      <c r="A5993" s="1004">
        <v>5990</v>
      </c>
      <c r="B5993" s="1004" t="s">
        <v>27799</v>
      </c>
    </row>
    <row r="5994" spans="1:2">
      <c r="A5994" s="1004">
        <v>5991</v>
      </c>
      <c r="B5994" s="1004" t="s">
        <v>27800</v>
      </c>
    </row>
    <row r="5995" spans="1:2">
      <c r="A5995" s="1004">
        <v>5992</v>
      </c>
      <c r="B5995" s="1004" t="s">
        <v>27801</v>
      </c>
    </row>
    <row r="5996" spans="1:2">
      <c r="A5996" s="1004">
        <v>5993</v>
      </c>
      <c r="B5996" s="1004" t="s">
        <v>27802</v>
      </c>
    </row>
    <row r="5997" spans="1:2">
      <c r="A5997" s="1004">
        <v>5994</v>
      </c>
      <c r="B5997" s="1004" t="s">
        <v>27803</v>
      </c>
    </row>
    <row r="5998" spans="1:2">
      <c r="A5998" s="1004">
        <v>5995</v>
      </c>
      <c r="B5998" s="1004" t="s">
        <v>27804</v>
      </c>
    </row>
    <row r="5999" spans="1:2">
      <c r="A5999" s="1004">
        <v>5996</v>
      </c>
      <c r="B5999" s="1004" t="s">
        <v>27805</v>
      </c>
    </row>
    <row r="6000" spans="1:2">
      <c r="A6000" s="1004">
        <v>5997</v>
      </c>
      <c r="B6000" s="1004" t="s">
        <v>27806</v>
      </c>
    </row>
    <row r="6001" spans="1:2">
      <c r="A6001" s="1004">
        <v>5998</v>
      </c>
      <c r="B6001" s="1004" t="s">
        <v>27807</v>
      </c>
    </row>
    <row r="6002" spans="1:2">
      <c r="A6002" s="1004">
        <v>5999</v>
      </c>
      <c r="B6002" s="1004" t="s">
        <v>27808</v>
      </c>
    </row>
    <row r="6003" spans="1:2">
      <c r="A6003" s="1004">
        <v>6000</v>
      </c>
      <c r="B6003" s="1004" t="s">
        <v>27809</v>
      </c>
    </row>
    <row r="6004" spans="1:2">
      <c r="A6004" s="1004">
        <v>6001</v>
      </c>
      <c r="B6004" s="1004" t="s">
        <v>27810</v>
      </c>
    </row>
    <row r="6005" spans="1:2">
      <c r="A6005" s="1004">
        <v>6002</v>
      </c>
      <c r="B6005" s="1004" t="s">
        <v>27811</v>
      </c>
    </row>
    <row r="6006" spans="1:2">
      <c r="A6006" s="1004">
        <v>6003</v>
      </c>
      <c r="B6006" s="1004" t="s">
        <v>27812</v>
      </c>
    </row>
    <row r="6007" spans="1:2">
      <c r="A6007" s="1004">
        <v>6004</v>
      </c>
      <c r="B6007" s="1004" t="s">
        <v>27813</v>
      </c>
    </row>
    <row r="6008" spans="1:2">
      <c r="A6008" s="1004">
        <v>6005</v>
      </c>
      <c r="B6008" s="1004" t="s">
        <v>27814</v>
      </c>
    </row>
    <row r="6009" spans="1:2">
      <c r="A6009" s="1004">
        <v>6006</v>
      </c>
      <c r="B6009" s="1004" t="s">
        <v>27815</v>
      </c>
    </row>
    <row r="6010" spans="1:2">
      <c r="A6010" s="1004">
        <v>6007</v>
      </c>
      <c r="B6010" s="1004" t="s">
        <v>27816</v>
      </c>
    </row>
    <row r="6011" spans="1:2">
      <c r="A6011" s="1004">
        <v>6008</v>
      </c>
      <c r="B6011" s="1004" t="s">
        <v>27817</v>
      </c>
    </row>
    <row r="6012" spans="1:2">
      <c r="A6012" s="1004">
        <v>6009</v>
      </c>
      <c r="B6012" s="1004" t="s">
        <v>27818</v>
      </c>
    </row>
    <row r="6013" spans="1:2">
      <c r="A6013" s="1004">
        <v>6010</v>
      </c>
      <c r="B6013" s="1004" t="s">
        <v>27819</v>
      </c>
    </row>
    <row r="6014" spans="1:2">
      <c r="A6014" s="1004">
        <v>6011</v>
      </c>
      <c r="B6014" s="1004" t="s">
        <v>27820</v>
      </c>
    </row>
    <row r="6015" spans="1:2">
      <c r="A6015" s="1004">
        <v>6012</v>
      </c>
      <c r="B6015" s="1004" t="s">
        <v>27821</v>
      </c>
    </row>
    <row r="6016" spans="1:2">
      <c r="A6016" s="1004">
        <v>6013</v>
      </c>
      <c r="B6016" s="1004" t="s">
        <v>27822</v>
      </c>
    </row>
    <row r="6017" spans="1:2">
      <c r="A6017" s="1004">
        <v>6014</v>
      </c>
      <c r="B6017" s="1004" t="s">
        <v>27823</v>
      </c>
    </row>
    <row r="6018" spans="1:2">
      <c r="A6018" s="1004">
        <v>6015</v>
      </c>
      <c r="B6018" s="1004" t="s">
        <v>27824</v>
      </c>
    </row>
    <row r="6019" spans="1:2">
      <c r="A6019" s="1004">
        <v>6016</v>
      </c>
      <c r="B6019" s="1004" t="s">
        <v>27825</v>
      </c>
    </row>
    <row r="6020" spans="1:2">
      <c r="A6020" s="1004">
        <v>6017</v>
      </c>
      <c r="B6020" s="1004" t="s">
        <v>27826</v>
      </c>
    </row>
    <row r="6021" spans="1:2">
      <c r="A6021" s="1004">
        <v>6018</v>
      </c>
      <c r="B6021" s="1004" t="s">
        <v>27827</v>
      </c>
    </row>
    <row r="6022" spans="1:2">
      <c r="A6022" s="1004">
        <v>6019</v>
      </c>
      <c r="B6022" s="1004" t="s">
        <v>27828</v>
      </c>
    </row>
    <row r="6023" spans="1:2">
      <c r="A6023" s="1004">
        <v>6020</v>
      </c>
      <c r="B6023" s="1004" t="s">
        <v>27829</v>
      </c>
    </row>
    <row r="6024" spans="1:2">
      <c r="A6024" s="1004">
        <v>6021</v>
      </c>
      <c r="B6024" s="1004" t="s">
        <v>27830</v>
      </c>
    </row>
    <row r="6025" spans="1:2">
      <c r="A6025" s="1004">
        <v>6022</v>
      </c>
      <c r="B6025" s="1004" t="s">
        <v>27831</v>
      </c>
    </row>
    <row r="6026" spans="1:2">
      <c r="A6026" s="1004">
        <v>6023</v>
      </c>
      <c r="B6026" s="1004" t="s">
        <v>27832</v>
      </c>
    </row>
    <row r="6027" spans="1:2">
      <c r="A6027" s="1004">
        <v>6024</v>
      </c>
      <c r="B6027" s="1004" t="s">
        <v>27833</v>
      </c>
    </row>
    <row r="6028" spans="1:2">
      <c r="A6028" s="1004">
        <v>6025</v>
      </c>
      <c r="B6028" s="1004" t="s">
        <v>27834</v>
      </c>
    </row>
    <row r="6029" spans="1:2">
      <c r="A6029" s="1004">
        <v>6026</v>
      </c>
      <c r="B6029" s="1004" t="s">
        <v>27835</v>
      </c>
    </row>
    <row r="6030" spans="1:2">
      <c r="A6030" s="1004">
        <v>6027</v>
      </c>
      <c r="B6030" s="1004" t="s">
        <v>27836</v>
      </c>
    </row>
    <row r="6031" spans="1:2">
      <c r="A6031" s="1004">
        <v>6028</v>
      </c>
      <c r="B6031" s="1004" t="s">
        <v>27837</v>
      </c>
    </row>
    <row r="6032" spans="1:2">
      <c r="A6032" s="1004">
        <v>6029</v>
      </c>
      <c r="B6032" s="1004" t="s">
        <v>27838</v>
      </c>
    </row>
    <row r="6033" spans="1:2">
      <c r="A6033" s="1004">
        <v>6030</v>
      </c>
      <c r="B6033" s="1004" t="s">
        <v>27839</v>
      </c>
    </row>
    <row r="6034" spans="1:2">
      <c r="A6034" s="1004">
        <v>6031</v>
      </c>
      <c r="B6034" s="1004" t="s">
        <v>27840</v>
      </c>
    </row>
    <row r="6035" spans="1:2">
      <c r="A6035" s="1004">
        <v>6032</v>
      </c>
      <c r="B6035" s="1004" t="s">
        <v>27841</v>
      </c>
    </row>
    <row r="6036" spans="1:2">
      <c r="A6036" s="1004">
        <v>6033</v>
      </c>
      <c r="B6036" s="1004" t="s">
        <v>27842</v>
      </c>
    </row>
    <row r="6037" spans="1:2">
      <c r="A6037" s="1004">
        <v>6034</v>
      </c>
      <c r="B6037" s="1004" t="s">
        <v>27843</v>
      </c>
    </row>
    <row r="6038" spans="1:2">
      <c r="A6038" s="1004">
        <v>6035</v>
      </c>
      <c r="B6038" s="1004" t="s">
        <v>27844</v>
      </c>
    </row>
    <row r="6039" spans="1:2">
      <c r="A6039" s="1004">
        <v>6036</v>
      </c>
      <c r="B6039" s="1004" t="s">
        <v>27845</v>
      </c>
    </row>
    <row r="6040" spans="1:2">
      <c r="A6040" s="1004">
        <v>6037</v>
      </c>
      <c r="B6040" s="1004" t="s">
        <v>27846</v>
      </c>
    </row>
    <row r="6041" spans="1:2">
      <c r="A6041" s="1004">
        <v>6038</v>
      </c>
      <c r="B6041" s="1004" t="s">
        <v>27847</v>
      </c>
    </row>
    <row r="6042" spans="1:2">
      <c r="A6042" s="1004">
        <v>6039</v>
      </c>
      <c r="B6042" s="1004" t="s">
        <v>27848</v>
      </c>
    </row>
    <row r="6043" spans="1:2">
      <c r="A6043" s="1004">
        <v>6040</v>
      </c>
      <c r="B6043" s="1004" t="s">
        <v>27849</v>
      </c>
    </row>
    <row r="6044" spans="1:2">
      <c r="A6044" s="1004">
        <v>6041</v>
      </c>
      <c r="B6044" s="1004" t="s">
        <v>27850</v>
      </c>
    </row>
    <row r="6045" spans="1:2">
      <c r="A6045" s="1004">
        <v>6042</v>
      </c>
      <c r="B6045" s="1004" t="s">
        <v>27851</v>
      </c>
    </row>
    <row r="6046" spans="1:2">
      <c r="A6046" s="1004">
        <v>6043</v>
      </c>
      <c r="B6046" s="1004" t="s">
        <v>27852</v>
      </c>
    </row>
    <row r="6047" spans="1:2">
      <c r="A6047" s="1004">
        <v>6044</v>
      </c>
      <c r="B6047" s="1004" t="s">
        <v>27853</v>
      </c>
    </row>
    <row r="6048" spans="1:2">
      <c r="A6048" s="1004">
        <v>6045</v>
      </c>
      <c r="B6048" s="1004" t="s">
        <v>27854</v>
      </c>
    </row>
    <row r="6049" spans="1:2">
      <c r="A6049" s="1004">
        <v>6046</v>
      </c>
      <c r="B6049" s="1004" t="s">
        <v>27855</v>
      </c>
    </row>
    <row r="6050" spans="1:2">
      <c r="A6050" s="1004">
        <v>6047</v>
      </c>
      <c r="B6050" s="1004" t="s">
        <v>27856</v>
      </c>
    </row>
    <row r="6051" spans="1:2">
      <c r="A6051" s="1004">
        <v>6048</v>
      </c>
      <c r="B6051" s="1004" t="s">
        <v>27857</v>
      </c>
    </row>
    <row r="6052" spans="1:2">
      <c r="A6052" s="1004">
        <v>6049</v>
      </c>
      <c r="B6052" s="1004" t="s">
        <v>27858</v>
      </c>
    </row>
    <row r="6053" spans="1:2">
      <c r="A6053" s="1004">
        <v>6050</v>
      </c>
      <c r="B6053" s="1004" t="s">
        <v>27859</v>
      </c>
    </row>
    <row r="6054" spans="1:2">
      <c r="A6054" s="1004">
        <v>6051</v>
      </c>
      <c r="B6054" s="1004" t="s">
        <v>27860</v>
      </c>
    </row>
    <row r="6055" spans="1:2">
      <c r="A6055" s="1004">
        <v>6052</v>
      </c>
      <c r="B6055" s="1004" t="s">
        <v>27861</v>
      </c>
    </row>
    <row r="6056" spans="1:2">
      <c r="A6056" s="1004">
        <v>6053</v>
      </c>
      <c r="B6056" s="1004" t="s">
        <v>27862</v>
      </c>
    </row>
    <row r="6057" spans="1:2">
      <c r="A6057" s="1004">
        <v>6054</v>
      </c>
      <c r="B6057" s="1004" t="s">
        <v>27863</v>
      </c>
    </row>
    <row r="6058" spans="1:2">
      <c r="A6058" s="1004">
        <v>6055</v>
      </c>
      <c r="B6058" s="1004" t="s">
        <v>27864</v>
      </c>
    </row>
    <row r="6059" spans="1:2">
      <c r="A6059" s="1004">
        <v>6056</v>
      </c>
      <c r="B6059" s="1004" t="s">
        <v>27865</v>
      </c>
    </row>
    <row r="6060" spans="1:2">
      <c r="A6060" s="1004">
        <v>6057</v>
      </c>
      <c r="B6060" s="1004" t="s">
        <v>27866</v>
      </c>
    </row>
    <row r="6061" spans="1:2">
      <c r="A6061" s="1004">
        <v>6058</v>
      </c>
      <c r="B6061" s="1004" t="s">
        <v>27867</v>
      </c>
    </row>
    <row r="6062" spans="1:2">
      <c r="A6062" s="1004">
        <v>6059</v>
      </c>
      <c r="B6062" s="1004" t="s">
        <v>27868</v>
      </c>
    </row>
    <row r="6063" spans="1:2">
      <c r="A6063" s="1004">
        <v>6060</v>
      </c>
      <c r="B6063" s="1004" t="s">
        <v>27869</v>
      </c>
    </row>
    <row r="6064" spans="1:2">
      <c r="A6064" s="1004">
        <v>6061</v>
      </c>
      <c r="B6064" s="1004" t="s">
        <v>27870</v>
      </c>
    </row>
    <row r="6065" spans="1:2">
      <c r="A6065" s="1004">
        <v>6062</v>
      </c>
      <c r="B6065" s="1004" t="s">
        <v>27871</v>
      </c>
    </row>
    <row r="6066" spans="1:2">
      <c r="A6066" s="1004">
        <v>6063</v>
      </c>
      <c r="B6066" s="1004" t="s">
        <v>27872</v>
      </c>
    </row>
    <row r="6067" spans="1:2">
      <c r="A6067" s="1004">
        <v>6064</v>
      </c>
      <c r="B6067" s="1004" t="s">
        <v>27873</v>
      </c>
    </row>
    <row r="6068" spans="1:2">
      <c r="A6068" s="1004">
        <v>6065</v>
      </c>
      <c r="B6068" s="1004" t="s">
        <v>27874</v>
      </c>
    </row>
    <row r="6069" spans="1:2">
      <c r="A6069" s="1004">
        <v>6066</v>
      </c>
      <c r="B6069" s="1004" t="s">
        <v>27875</v>
      </c>
    </row>
    <row r="6070" spans="1:2">
      <c r="A6070" s="1004">
        <v>6067</v>
      </c>
      <c r="B6070" s="1004" t="s">
        <v>27876</v>
      </c>
    </row>
    <row r="6071" spans="1:2">
      <c r="A6071" s="1004">
        <v>6068</v>
      </c>
      <c r="B6071" s="1004" t="s">
        <v>27877</v>
      </c>
    </row>
    <row r="6072" spans="1:2">
      <c r="A6072" s="1004">
        <v>6069</v>
      </c>
      <c r="B6072" s="1004" t="s">
        <v>27878</v>
      </c>
    </row>
    <row r="6073" spans="1:2">
      <c r="A6073" s="1004">
        <v>6070</v>
      </c>
      <c r="B6073" s="1004" t="s">
        <v>27879</v>
      </c>
    </row>
    <row r="6074" spans="1:2">
      <c r="A6074" s="1004">
        <v>6071</v>
      </c>
      <c r="B6074" s="1004" t="s">
        <v>27880</v>
      </c>
    </row>
    <row r="6075" spans="1:2">
      <c r="A6075" s="1004">
        <v>6072</v>
      </c>
      <c r="B6075" s="1004" t="s">
        <v>27881</v>
      </c>
    </row>
    <row r="6076" spans="1:2">
      <c r="A6076" s="1004">
        <v>6073</v>
      </c>
      <c r="B6076" s="1004" t="s">
        <v>27882</v>
      </c>
    </row>
    <row r="6077" spans="1:2">
      <c r="A6077" s="1004">
        <v>6074</v>
      </c>
      <c r="B6077" s="1004" t="s">
        <v>27883</v>
      </c>
    </row>
    <row r="6078" spans="1:2">
      <c r="A6078" s="1004">
        <v>6075</v>
      </c>
      <c r="B6078" s="1004" t="s">
        <v>27884</v>
      </c>
    </row>
    <row r="6079" spans="1:2">
      <c r="A6079" s="1004">
        <v>6076</v>
      </c>
      <c r="B6079" s="1004" t="s">
        <v>27885</v>
      </c>
    </row>
    <row r="6080" spans="1:2">
      <c r="A6080" s="1004">
        <v>6077</v>
      </c>
      <c r="B6080" s="1004" t="s">
        <v>27886</v>
      </c>
    </row>
    <row r="6081" spans="1:2">
      <c r="A6081" s="1004">
        <v>6078</v>
      </c>
      <c r="B6081" s="1004" t="s">
        <v>27887</v>
      </c>
    </row>
    <row r="6082" spans="1:2">
      <c r="A6082" s="1004">
        <v>6079</v>
      </c>
      <c r="B6082" s="1004" t="s">
        <v>27888</v>
      </c>
    </row>
    <row r="6083" spans="1:2">
      <c r="A6083" s="1004">
        <v>6080</v>
      </c>
      <c r="B6083" s="1004" t="s">
        <v>27889</v>
      </c>
    </row>
    <row r="6084" spans="1:2">
      <c r="A6084" s="1004">
        <v>6081</v>
      </c>
      <c r="B6084" s="1004" t="s">
        <v>27890</v>
      </c>
    </row>
    <row r="6085" spans="1:2">
      <c r="A6085" s="1004">
        <v>6082</v>
      </c>
      <c r="B6085" s="1004" t="s">
        <v>27891</v>
      </c>
    </row>
    <row r="6086" spans="1:2">
      <c r="A6086" s="1004">
        <v>6083</v>
      </c>
      <c r="B6086" s="1004" t="s">
        <v>27892</v>
      </c>
    </row>
    <row r="6087" spans="1:2">
      <c r="A6087" s="1004">
        <v>6084</v>
      </c>
      <c r="B6087" s="1004" t="s">
        <v>27893</v>
      </c>
    </row>
    <row r="6088" spans="1:2">
      <c r="A6088" s="1004">
        <v>6085</v>
      </c>
      <c r="B6088" s="1004" t="s">
        <v>27894</v>
      </c>
    </row>
    <row r="6089" spans="1:2">
      <c r="A6089" s="1004">
        <v>6086</v>
      </c>
      <c r="B6089" s="1004" t="s">
        <v>27895</v>
      </c>
    </row>
    <row r="6090" spans="1:2">
      <c r="A6090" s="1004">
        <v>6087</v>
      </c>
      <c r="B6090" s="1004" t="s">
        <v>27896</v>
      </c>
    </row>
    <row r="6091" spans="1:2">
      <c r="A6091" s="1004">
        <v>6088</v>
      </c>
      <c r="B6091" s="1004" t="s">
        <v>27897</v>
      </c>
    </row>
    <row r="6092" spans="1:2">
      <c r="A6092" s="1004">
        <v>6089</v>
      </c>
      <c r="B6092" s="1004" t="s">
        <v>27898</v>
      </c>
    </row>
    <row r="6093" spans="1:2">
      <c r="A6093" s="1004">
        <v>6090</v>
      </c>
      <c r="B6093" s="1004" t="s">
        <v>27899</v>
      </c>
    </row>
    <row r="6094" spans="1:2">
      <c r="A6094" s="1004">
        <v>6091</v>
      </c>
      <c r="B6094" s="1004" t="s">
        <v>27900</v>
      </c>
    </row>
    <row r="6095" spans="1:2">
      <c r="A6095" s="1004">
        <v>6092</v>
      </c>
      <c r="B6095" s="1004" t="s">
        <v>27901</v>
      </c>
    </row>
    <row r="6096" spans="1:2">
      <c r="A6096" s="1004">
        <v>6093</v>
      </c>
      <c r="B6096" s="1004" t="s">
        <v>27902</v>
      </c>
    </row>
    <row r="6097" spans="1:2">
      <c r="A6097" s="1004">
        <v>6094</v>
      </c>
      <c r="B6097" s="1004" t="s">
        <v>27903</v>
      </c>
    </row>
    <row r="6098" spans="1:2">
      <c r="A6098" s="1004">
        <v>6095</v>
      </c>
      <c r="B6098" s="1004" t="s">
        <v>27904</v>
      </c>
    </row>
    <row r="6099" spans="1:2">
      <c r="A6099" s="1004">
        <v>6096</v>
      </c>
      <c r="B6099" s="1004" t="s">
        <v>27905</v>
      </c>
    </row>
    <row r="6100" spans="1:2">
      <c r="A6100" s="1004">
        <v>6097</v>
      </c>
      <c r="B6100" s="1004" t="s">
        <v>27906</v>
      </c>
    </row>
    <row r="6101" spans="1:2">
      <c r="A6101" s="1004">
        <v>6098</v>
      </c>
      <c r="B6101" s="1004" t="s">
        <v>27907</v>
      </c>
    </row>
    <row r="6102" spans="1:2">
      <c r="A6102" s="1004">
        <v>6099</v>
      </c>
      <c r="B6102" s="1004" t="s">
        <v>27908</v>
      </c>
    </row>
    <row r="6103" spans="1:2">
      <c r="A6103" s="1004">
        <v>6100</v>
      </c>
      <c r="B6103" s="1004" t="s">
        <v>27909</v>
      </c>
    </row>
    <row r="6104" spans="1:2">
      <c r="A6104" s="1004">
        <v>6101</v>
      </c>
      <c r="B6104" s="1004" t="s">
        <v>27910</v>
      </c>
    </row>
    <row r="6105" spans="1:2">
      <c r="A6105" s="1004">
        <v>6102</v>
      </c>
      <c r="B6105" s="1004" t="s">
        <v>13516</v>
      </c>
    </row>
    <row r="6106" spans="1:2">
      <c r="A6106" s="1004">
        <v>6103</v>
      </c>
      <c r="B6106" s="1004" t="s">
        <v>27911</v>
      </c>
    </row>
    <row r="6107" spans="1:2">
      <c r="A6107" s="1004">
        <v>6104</v>
      </c>
      <c r="B6107" s="1004" t="s">
        <v>27912</v>
      </c>
    </row>
    <row r="6108" spans="1:2">
      <c r="A6108" s="1004">
        <v>6105</v>
      </c>
      <c r="B6108" s="1004" t="s">
        <v>27913</v>
      </c>
    </row>
    <row r="6109" spans="1:2">
      <c r="A6109" s="1004">
        <v>6106</v>
      </c>
      <c r="B6109" s="1004" t="s">
        <v>5131</v>
      </c>
    </row>
    <row r="6110" spans="1:2">
      <c r="A6110" s="1004">
        <v>6107</v>
      </c>
      <c r="B6110" s="1004" t="s">
        <v>27914</v>
      </c>
    </row>
    <row r="6111" spans="1:2">
      <c r="A6111" s="1004">
        <v>6108</v>
      </c>
      <c r="B6111" s="1004" t="s">
        <v>27915</v>
      </c>
    </row>
    <row r="6112" spans="1:2">
      <c r="A6112" s="1004">
        <v>6109</v>
      </c>
      <c r="B6112" s="1004" t="s">
        <v>27916</v>
      </c>
    </row>
    <row r="6113" spans="1:2">
      <c r="A6113" s="1004">
        <v>6110</v>
      </c>
      <c r="B6113" s="1004" t="s">
        <v>27917</v>
      </c>
    </row>
    <row r="6114" spans="1:2">
      <c r="A6114" s="1004">
        <v>6111</v>
      </c>
      <c r="B6114" s="1004" t="s">
        <v>27918</v>
      </c>
    </row>
    <row r="6115" spans="1:2">
      <c r="A6115" s="1004">
        <v>6112</v>
      </c>
      <c r="B6115" s="1004" t="s">
        <v>27919</v>
      </c>
    </row>
    <row r="6116" spans="1:2">
      <c r="A6116" s="1004">
        <v>6113</v>
      </c>
      <c r="B6116" s="1004" t="s">
        <v>27920</v>
      </c>
    </row>
    <row r="6117" spans="1:2">
      <c r="A6117" s="1004">
        <v>6114</v>
      </c>
      <c r="B6117" s="1004" t="s">
        <v>27921</v>
      </c>
    </row>
    <row r="6118" spans="1:2">
      <c r="A6118" s="1004">
        <v>6115</v>
      </c>
      <c r="B6118" s="1004" t="s">
        <v>27922</v>
      </c>
    </row>
    <row r="6119" spans="1:2">
      <c r="A6119" s="1004">
        <v>6116</v>
      </c>
      <c r="B6119" s="1004" t="s">
        <v>27923</v>
      </c>
    </row>
    <row r="6120" spans="1:2">
      <c r="A6120" s="1004">
        <v>6117</v>
      </c>
      <c r="B6120" s="1004" t="s">
        <v>27924</v>
      </c>
    </row>
    <row r="6121" spans="1:2">
      <c r="A6121" s="1004">
        <v>6118</v>
      </c>
      <c r="B6121" s="1004" t="s">
        <v>27925</v>
      </c>
    </row>
    <row r="6122" spans="1:2">
      <c r="A6122" s="1004">
        <v>6119</v>
      </c>
      <c r="B6122" s="1004" t="s">
        <v>27926</v>
      </c>
    </row>
    <row r="6123" spans="1:2">
      <c r="A6123" s="1004">
        <v>6120</v>
      </c>
      <c r="B6123" s="1004" t="s">
        <v>27927</v>
      </c>
    </row>
    <row r="6124" spans="1:2">
      <c r="A6124" s="1004">
        <v>6121</v>
      </c>
      <c r="B6124" s="1004" t="s">
        <v>27928</v>
      </c>
    </row>
    <row r="6125" spans="1:2">
      <c r="A6125" s="1004">
        <v>6122</v>
      </c>
      <c r="B6125" s="1004" t="s">
        <v>27929</v>
      </c>
    </row>
    <row r="6126" spans="1:2">
      <c r="A6126" s="1004">
        <v>6123</v>
      </c>
      <c r="B6126" s="1004" t="s">
        <v>27930</v>
      </c>
    </row>
    <row r="6127" spans="1:2">
      <c r="A6127" s="1004">
        <v>6124</v>
      </c>
      <c r="B6127" s="1004" t="s">
        <v>27931</v>
      </c>
    </row>
    <row r="6128" spans="1:2">
      <c r="A6128" s="1004">
        <v>6125</v>
      </c>
      <c r="B6128" s="1004" t="s">
        <v>27932</v>
      </c>
    </row>
    <row r="6129" spans="1:2">
      <c r="A6129" s="1004">
        <v>6126</v>
      </c>
      <c r="B6129" s="1004" t="s">
        <v>27933</v>
      </c>
    </row>
    <row r="6130" spans="1:2">
      <c r="A6130" s="1004">
        <v>6127</v>
      </c>
      <c r="B6130" s="1004" t="s">
        <v>27934</v>
      </c>
    </row>
    <row r="6131" spans="1:2">
      <c r="A6131" s="1004">
        <v>6128</v>
      </c>
      <c r="B6131" s="1004" t="s">
        <v>27935</v>
      </c>
    </row>
    <row r="6132" spans="1:2">
      <c r="A6132" s="1004">
        <v>6129</v>
      </c>
      <c r="B6132" s="1004" t="s">
        <v>27936</v>
      </c>
    </row>
    <row r="6133" spans="1:2">
      <c r="A6133" s="1004">
        <v>6130</v>
      </c>
      <c r="B6133" s="1004" t="s">
        <v>27937</v>
      </c>
    </row>
    <row r="6134" spans="1:2">
      <c r="A6134" s="1004">
        <v>6131</v>
      </c>
      <c r="B6134" s="1004" t="s">
        <v>27938</v>
      </c>
    </row>
    <row r="6135" spans="1:2">
      <c r="A6135" s="1004">
        <v>6132</v>
      </c>
      <c r="B6135" s="1004" t="s">
        <v>27939</v>
      </c>
    </row>
    <row r="6136" spans="1:2">
      <c r="A6136" s="1004">
        <v>6133</v>
      </c>
      <c r="B6136" s="1004" t="s">
        <v>27940</v>
      </c>
    </row>
    <row r="6137" spans="1:2">
      <c r="A6137" s="1004">
        <v>6134</v>
      </c>
      <c r="B6137" s="1004" t="s">
        <v>27941</v>
      </c>
    </row>
    <row r="6138" spans="1:2">
      <c r="A6138" s="1004">
        <v>6135</v>
      </c>
      <c r="B6138" s="1004" t="s">
        <v>27942</v>
      </c>
    </row>
    <row r="6139" spans="1:2">
      <c r="A6139" s="1004">
        <v>6136</v>
      </c>
      <c r="B6139" s="1004" t="s">
        <v>27943</v>
      </c>
    </row>
    <row r="6140" spans="1:2">
      <c r="A6140" s="1004">
        <v>6137</v>
      </c>
      <c r="B6140" s="1004" t="s">
        <v>27944</v>
      </c>
    </row>
    <row r="6141" spans="1:2">
      <c r="A6141" s="1004">
        <v>6138</v>
      </c>
      <c r="B6141" s="1004" t="s">
        <v>27945</v>
      </c>
    </row>
    <row r="6142" spans="1:2">
      <c r="A6142" s="1004">
        <v>6139</v>
      </c>
      <c r="B6142" s="1004" t="s">
        <v>27946</v>
      </c>
    </row>
    <row r="6143" spans="1:2">
      <c r="A6143" s="1004">
        <v>6140</v>
      </c>
      <c r="B6143" s="1004" t="s">
        <v>27947</v>
      </c>
    </row>
    <row r="6144" spans="1:2">
      <c r="A6144" s="1004">
        <v>6141</v>
      </c>
      <c r="B6144" s="1004" t="s">
        <v>27948</v>
      </c>
    </row>
    <row r="6145" spans="1:2">
      <c r="A6145" s="1004">
        <v>6142</v>
      </c>
      <c r="B6145" s="1004" t="s">
        <v>27949</v>
      </c>
    </row>
    <row r="6146" spans="1:2">
      <c r="A6146" s="1004">
        <v>6143</v>
      </c>
      <c r="B6146" s="1004" t="s">
        <v>27950</v>
      </c>
    </row>
    <row r="6147" spans="1:2">
      <c r="A6147" s="1004">
        <v>6144</v>
      </c>
      <c r="B6147" s="1004" t="s">
        <v>27951</v>
      </c>
    </row>
    <row r="6148" spans="1:2">
      <c r="A6148" s="1004">
        <v>6145</v>
      </c>
      <c r="B6148" s="1004" t="s">
        <v>27952</v>
      </c>
    </row>
    <row r="6149" spans="1:2">
      <c r="A6149" s="1004">
        <v>6146</v>
      </c>
      <c r="B6149" s="1004" t="s">
        <v>27953</v>
      </c>
    </row>
    <row r="6150" spans="1:2">
      <c r="A6150" s="1004">
        <v>6147</v>
      </c>
      <c r="B6150" s="1004" t="s">
        <v>27954</v>
      </c>
    </row>
    <row r="6151" spans="1:2">
      <c r="A6151" s="1004">
        <v>6148</v>
      </c>
      <c r="B6151" s="1004" t="s">
        <v>27955</v>
      </c>
    </row>
    <row r="6152" spans="1:2">
      <c r="A6152" s="1004">
        <v>6149</v>
      </c>
      <c r="B6152" s="1004" t="s">
        <v>27956</v>
      </c>
    </row>
    <row r="6153" spans="1:2">
      <c r="A6153" s="1004">
        <v>6150</v>
      </c>
      <c r="B6153" s="1004" t="s">
        <v>27957</v>
      </c>
    </row>
    <row r="6154" spans="1:2">
      <c r="A6154" s="1004">
        <v>6151</v>
      </c>
      <c r="B6154" s="1004" t="s">
        <v>27958</v>
      </c>
    </row>
    <row r="6155" spans="1:2">
      <c r="A6155" s="1004">
        <v>6152</v>
      </c>
      <c r="B6155" s="1004" t="s">
        <v>27959</v>
      </c>
    </row>
    <row r="6156" spans="1:2">
      <c r="A6156" s="1004">
        <v>6153</v>
      </c>
      <c r="B6156" s="1004" t="s">
        <v>27960</v>
      </c>
    </row>
    <row r="6157" spans="1:2">
      <c r="A6157" s="1004">
        <v>6154</v>
      </c>
      <c r="B6157" s="1004" t="s">
        <v>27961</v>
      </c>
    </row>
    <row r="6158" spans="1:2">
      <c r="A6158" s="1004">
        <v>6155</v>
      </c>
      <c r="B6158" s="1004" t="s">
        <v>27962</v>
      </c>
    </row>
    <row r="6159" spans="1:2">
      <c r="A6159" s="1004">
        <v>6156</v>
      </c>
      <c r="B6159" s="1004" t="s">
        <v>27963</v>
      </c>
    </row>
    <row r="6160" spans="1:2">
      <c r="A6160" s="1004">
        <v>6157</v>
      </c>
      <c r="B6160" s="1004" t="s">
        <v>27964</v>
      </c>
    </row>
    <row r="6161" spans="1:2">
      <c r="A6161" s="1004">
        <v>6158</v>
      </c>
      <c r="B6161" s="1004" t="s">
        <v>27965</v>
      </c>
    </row>
    <row r="6162" spans="1:2">
      <c r="A6162" s="1004">
        <v>6159</v>
      </c>
      <c r="B6162" s="1004" t="s">
        <v>27966</v>
      </c>
    </row>
    <row r="6163" spans="1:2">
      <c r="A6163" s="1004">
        <v>6160</v>
      </c>
      <c r="B6163" s="1004" t="s">
        <v>27967</v>
      </c>
    </row>
    <row r="6164" spans="1:2">
      <c r="A6164" s="1004">
        <v>6161</v>
      </c>
      <c r="B6164" s="1004" t="s">
        <v>27968</v>
      </c>
    </row>
    <row r="6165" spans="1:2">
      <c r="A6165" s="1004">
        <v>6162</v>
      </c>
      <c r="B6165" s="1004" t="s">
        <v>27969</v>
      </c>
    </row>
    <row r="6166" spans="1:2">
      <c r="A6166" s="1004">
        <v>6163</v>
      </c>
      <c r="B6166" s="1004" t="s">
        <v>27970</v>
      </c>
    </row>
    <row r="6167" spans="1:2">
      <c r="A6167" s="1004">
        <v>6164</v>
      </c>
      <c r="B6167" s="1004" t="s">
        <v>27971</v>
      </c>
    </row>
    <row r="6168" spans="1:2">
      <c r="A6168" s="1004">
        <v>6165</v>
      </c>
      <c r="B6168" s="1004" t="s">
        <v>27972</v>
      </c>
    </row>
    <row r="6169" spans="1:2">
      <c r="A6169" s="1004">
        <v>6166</v>
      </c>
      <c r="B6169" s="1004" t="s">
        <v>27973</v>
      </c>
    </row>
    <row r="6170" spans="1:2">
      <c r="A6170" s="1004">
        <v>6167</v>
      </c>
      <c r="B6170" s="1004" t="s">
        <v>27974</v>
      </c>
    </row>
    <row r="6171" spans="1:2">
      <c r="A6171" s="1004">
        <v>6168</v>
      </c>
      <c r="B6171" s="1004" t="s">
        <v>27975</v>
      </c>
    </row>
    <row r="6172" spans="1:2">
      <c r="A6172" s="1004">
        <v>6169</v>
      </c>
      <c r="B6172" s="1004" t="s">
        <v>27976</v>
      </c>
    </row>
    <row r="6173" spans="1:2">
      <c r="A6173" s="1004">
        <v>6170</v>
      </c>
      <c r="B6173" s="1004" t="s">
        <v>27977</v>
      </c>
    </row>
    <row r="6174" spans="1:2">
      <c r="A6174" s="1004">
        <v>6171</v>
      </c>
      <c r="B6174" s="1004" t="s">
        <v>27978</v>
      </c>
    </row>
    <row r="6175" spans="1:2">
      <c r="A6175" s="1004">
        <v>6172</v>
      </c>
      <c r="B6175" s="1004" t="s">
        <v>27979</v>
      </c>
    </row>
    <row r="6176" spans="1:2">
      <c r="A6176" s="1004">
        <v>6173</v>
      </c>
      <c r="B6176" s="1004" t="s">
        <v>27980</v>
      </c>
    </row>
    <row r="6177" spans="1:2">
      <c r="A6177" s="1004">
        <v>6174</v>
      </c>
      <c r="B6177" s="1004" t="s">
        <v>27981</v>
      </c>
    </row>
    <row r="6178" spans="1:2">
      <c r="A6178" s="1004">
        <v>6175</v>
      </c>
      <c r="B6178" s="1004" t="s">
        <v>27982</v>
      </c>
    </row>
    <row r="6179" spans="1:2">
      <c r="A6179" s="1004">
        <v>6176</v>
      </c>
      <c r="B6179" s="1004" t="s">
        <v>27983</v>
      </c>
    </row>
    <row r="6180" spans="1:2">
      <c r="A6180" s="1004">
        <v>6177</v>
      </c>
      <c r="B6180" s="1004" t="s">
        <v>27984</v>
      </c>
    </row>
    <row r="6181" spans="1:2">
      <c r="A6181" s="1004">
        <v>6178</v>
      </c>
      <c r="B6181" s="1004" t="s">
        <v>27985</v>
      </c>
    </row>
    <row r="6182" spans="1:2">
      <c r="A6182" s="1004">
        <v>6179</v>
      </c>
      <c r="B6182" s="1004" t="s">
        <v>27986</v>
      </c>
    </row>
    <row r="6183" spans="1:2">
      <c r="A6183" s="1004">
        <v>6180</v>
      </c>
      <c r="B6183" s="1004" t="s">
        <v>27987</v>
      </c>
    </row>
    <row r="6184" spans="1:2">
      <c r="A6184" s="1004">
        <v>6181</v>
      </c>
      <c r="B6184" s="1004" t="s">
        <v>329</v>
      </c>
    </row>
    <row r="6185" spans="1:2">
      <c r="A6185" s="1004">
        <v>6182</v>
      </c>
      <c r="B6185" s="1004" t="s">
        <v>27988</v>
      </c>
    </row>
    <row r="6186" spans="1:2">
      <c r="A6186" s="1004">
        <v>6183</v>
      </c>
      <c r="B6186" s="1004" t="s">
        <v>27989</v>
      </c>
    </row>
    <row r="6187" spans="1:2">
      <c r="A6187" s="1004">
        <v>6184</v>
      </c>
      <c r="B6187" s="1004" t="s">
        <v>27990</v>
      </c>
    </row>
    <row r="6188" spans="1:2">
      <c r="A6188" s="1004">
        <v>6185</v>
      </c>
      <c r="B6188" s="1004" t="s">
        <v>27991</v>
      </c>
    </row>
    <row r="6189" spans="1:2">
      <c r="A6189" s="1004">
        <v>6186</v>
      </c>
      <c r="B6189" s="1004" t="s">
        <v>27992</v>
      </c>
    </row>
    <row r="6190" spans="1:2">
      <c r="A6190" s="1004">
        <v>6187</v>
      </c>
      <c r="B6190" s="1004" t="s">
        <v>27993</v>
      </c>
    </row>
    <row r="6191" spans="1:2">
      <c r="A6191" s="1004">
        <v>6188</v>
      </c>
      <c r="B6191" s="1004" t="s">
        <v>27994</v>
      </c>
    </row>
    <row r="6192" spans="1:2">
      <c r="A6192" s="1004">
        <v>6189</v>
      </c>
      <c r="B6192" s="1004" t="s">
        <v>27995</v>
      </c>
    </row>
    <row r="6193" spans="1:2">
      <c r="A6193" s="1004">
        <v>6190</v>
      </c>
      <c r="B6193" s="1004" t="s">
        <v>18734</v>
      </c>
    </row>
    <row r="6194" spans="1:2">
      <c r="A6194" s="1004">
        <v>6191</v>
      </c>
      <c r="B6194" s="1004" t="s">
        <v>27996</v>
      </c>
    </row>
    <row r="6195" spans="1:2">
      <c r="A6195" s="1004">
        <v>6192</v>
      </c>
      <c r="B6195" s="1004" t="s">
        <v>27997</v>
      </c>
    </row>
    <row r="6196" spans="1:2">
      <c r="A6196" s="1004">
        <v>6193</v>
      </c>
      <c r="B6196" s="1004" t="s">
        <v>27998</v>
      </c>
    </row>
    <row r="6197" spans="1:2">
      <c r="A6197" s="1004">
        <v>6194</v>
      </c>
      <c r="B6197" s="1004" t="s">
        <v>27999</v>
      </c>
    </row>
    <row r="6198" spans="1:2">
      <c r="A6198" s="1004">
        <v>6195</v>
      </c>
      <c r="B6198" s="1004" t="s">
        <v>28000</v>
      </c>
    </row>
    <row r="6199" spans="1:2">
      <c r="A6199" s="1004">
        <v>6196</v>
      </c>
      <c r="B6199" s="1004" t="s">
        <v>28001</v>
      </c>
    </row>
    <row r="6200" spans="1:2">
      <c r="A6200" s="1004">
        <v>6197</v>
      </c>
      <c r="B6200" s="1004" t="s">
        <v>28002</v>
      </c>
    </row>
    <row r="6201" spans="1:2">
      <c r="A6201" s="1004">
        <v>6198</v>
      </c>
      <c r="B6201" s="1004" t="s">
        <v>28003</v>
      </c>
    </row>
    <row r="6202" spans="1:2">
      <c r="A6202" s="1004">
        <v>6199</v>
      </c>
      <c r="B6202" s="1004" t="s">
        <v>28004</v>
      </c>
    </row>
    <row r="6203" spans="1:2">
      <c r="A6203" s="1004">
        <v>6200</v>
      </c>
      <c r="B6203" s="1004" t="s">
        <v>28005</v>
      </c>
    </row>
    <row r="6204" spans="1:2">
      <c r="A6204" s="1004">
        <v>6201</v>
      </c>
      <c r="B6204" s="1004" t="s">
        <v>28006</v>
      </c>
    </row>
    <row r="6205" spans="1:2">
      <c r="A6205" s="1004">
        <v>6202</v>
      </c>
      <c r="B6205" s="1004" t="s">
        <v>28007</v>
      </c>
    </row>
    <row r="6206" spans="1:2">
      <c r="A6206" s="1004">
        <v>6203</v>
      </c>
      <c r="B6206" s="1004" t="s">
        <v>28008</v>
      </c>
    </row>
    <row r="6207" spans="1:2">
      <c r="A6207" s="1004">
        <v>6204</v>
      </c>
      <c r="B6207" s="1004" t="s">
        <v>28009</v>
      </c>
    </row>
    <row r="6208" spans="1:2">
      <c r="A6208" s="1004">
        <v>6205</v>
      </c>
      <c r="B6208" s="1004" t="s">
        <v>28010</v>
      </c>
    </row>
    <row r="6209" spans="1:2">
      <c r="A6209" s="1004">
        <v>6206</v>
      </c>
      <c r="B6209" s="1004" t="s">
        <v>28011</v>
      </c>
    </row>
    <row r="6210" spans="1:2">
      <c r="A6210" s="1004">
        <v>6207</v>
      </c>
      <c r="B6210" s="1004" t="s">
        <v>28012</v>
      </c>
    </row>
    <row r="6211" spans="1:2">
      <c r="A6211" s="1004">
        <v>6208</v>
      </c>
      <c r="B6211" s="1004" t="s">
        <v>28013</v>
      </c>
    </row>
    <row r="6212" spans="1:2">
      <c r="A6212" s="1004">
        <v>6209</v>
      </c>
      <c r="B6212" s="1004" t="s">
        <v>28014</v>
      </c>
    </row>
    <row r="6213" spans="1:2">
      <c r="A6213" s="1004">
        <v>6210</v>
      </c>
      <c r="B6213" s="1004" t="s">
        <v>28015</v>
      </c>
    </row>
    <row r="6214" spans="1:2">
      <c r="A6214" s="1004">
        <v>6211</v>
      </c>
      <c r="B6214" s="1004" t="s">
        <v>28016</v>
      </c>
    </row>
    <row r="6215" spans="1:2">
      <c r="A6215" s="1004">
        <v>6212</v>
      </c>
      <c r="B6215" s="1004" t="s">
        <v>28017</v>
      </c>
    </row>
    <row r="6216" spans="1:2">
      <c r="A6216" s="1004">
        <v>6213</v>
      </c>
      <c r="B6216" s="1004" t="s">
        <v>28018</v>
      </c>
    </row>
    <row r="6217" spans="1:2">
      <c r="A6217" s="1004">
        <v>6214</v>
      </c>
      <c r="B6217" s="1004" t="s">
        <v>28019</v>
      </c>
    </row>
    <row r="6218" spans="1:2">
      <c r="A6218" s="1004">
        <v>6215</v>
      </c>
      <c r="B6218" s="1004" t="s">
        <v>28020</v>
      </c>
    </row>
    <row r="6219" spans="1:2">
      <c r="A6219" s="1004">
        <v>6216</v>
      </c>
      <c r="B6219" s="1004" t="s">
        <v>28021</v>
      </c>
    </row>
    <row r="6220" spans="1:2">
      <c r="A6220" s="1004">
        <v>6217</v>
      </c>
      <c r="B6220" s="1004" t="s">
        <v>28022</v>
      </c>
    </row>
    <row r="6221" spans="1:2">
      <c r="A6221" s="1004">
        <v>6218</v>
      </c>
      <c r="B6221" s="1004" t="s">
        <v>28023</v>
      </c>
    </row>
    <row r="6222" spans="1:2">
      <c r="A6222" s="1004">
        <v>6219</v>
      </c>
      <c r="B6222" s="1004" t="s">
        <v>28024</v>
      </c>
    </row>
    <row r="6223" spans="1:2">
      <c r="A6223" s="1004">
        <v>6220</v>
      </c>
      <c r="B6223" s="1004" t="s">
        <v>28025</v>
      </c>
    </row>
    <row r="6224" spans="1:2">
      <c r="A6224" s="1004">
        <v>6221</v>
      </c>
      <c r="B6224" s="1004" t="s">
        <v>28026</v>
      </c>
    </row>
    <row r="6225" spans="1:2">
      <c r="A6225" s="1004">
        <v>6222</v>
      </c>
      <c r="B6225" s="1004" t="s">
        <v>28027</v>
      </c>
    </row>
    <row r="6226" spans="1:2">
      <c r="A6226" s="1004">
        <v>6223</v>
      </c>
      <c r="B6226" s="1004" t="s">
        <v>28028</v>
      </c>
    </row>
    <row r="6227" spans="1:2">
      <c r="A6227" s="1004">
        <v>6224</v>
      </c>
      <c r="B6227" s="1004" t="s">
        <v>28029</v>
      </c>
    </row>
    <row r="6228" spans="1:2">
      <c r="A6228" s="1004">
        <v>6225</v>
      </c>
      <c r="B6228" s="1004" t="s">
        <v>28030</v>
      </c>
    </row>
    <row r="6229" spans="1:2">
      <c r="A6229" s="1004">
        <v>6226</v>
      </c>
      <c r="B6229" s="1004" t="s">
        <v>28031</v>
      </c>
    </row>
    <row r="6230" spans="1:2">
      <c r="A6230" s="1004">
        <v>6227</v>
      </c>
      <c r="B6230" s="1004" t="s">
        <v>28032</v>
      </c>
    </row>
    <row r="6231" spans="1:2">
      <c r="A6231" s="1004">
        <v>6228</v>
      </c>
      <c r="B6231" s="1004" t="s">
        <v>28033</v>
      </c>
    </row>
    <row r="6232" spans="1:2">
      <c r="A6232" s="1004">
        <v>6229</v>
      </c>
      <c r="B6232" s="1004" t="s">
        <v>28034</v>
      </c>
    </row>
    <row r="6233" spans="1:2">
      <c r="A6233" s="1004">
        <v>6230</v>
      </c>
      <c r="B6233" s="1004" t="s">
        <v>28035</v>
      </c>
    </row>
    <row r="6234" spans="1:2">
      <c r="A6234" s="1004">
        <v>6231</v>
      </c>
      <c r="B6234" s="1004" t="s">
        <v>28036</v>
      </c>
    </row>
    <row r="6235" spans="1:2">
      <c r="A6235" s="1004">
        <v>6232</v>
      </c>
      <c r="B6235" s="1004" t="s">
        <v>28037</v>
      </c>
    </row>
    <row r="6236" spans="1:2">
      <c r="A6236" s="1004">
        <v>6233</v>
      </c>
      <c r="B6236" s="1004" t="s">
        <v>28038</v>
      </c>
    </row>
    <row r="6237" spans="1:2">
      <c r="A6237" s="1004">
        <v>6234</v>
      </c>
      <c r="B6237" s="1004" t="s">
        <v>28039</v>
      </c>
    </row>
    <row r="6238" spans="1:2">
      <c r="A6238" s="1004">
        <v>6235</v>
      </c>
      <c r="B6238" s="1004" t="s">
        <v>28040</v>
      </c>
    </row>
    <row r="6239" spans="1:2">
      <c r="A6239" s="1004">
        <v>6236</v>
      </c>
      <c r="B6239" s="1004" t="s">
        <v>28041</v>
      </c>
    </row>
    <row r="6240" spans="1:2">
      <c r="A6240" s="1004">
        <v>6237</v>
      </c>
      <c r="B6240" s="1004" t="s">
        <v>28042</v>
      </c>
    </row>
    <row r="6241" spans="1:2">
      <c r="A6241" s="1004">
        <v>6238</v>
      </c>
      <c r="B6241" s="1004" t="s">
        <v>28043</v>
      </c>
    </row>
    <row r="6242" spans="1:2">
      <c r="A6242" s="1004">
        <v>6239</v>
      </c>
      <c r="B6242" s="1004" t="s">
        <v>28044</v>
      </c>
    </row>
    <row r="6243" spans="1:2">
      <c r="A6243" s="1004">
        <v>6240</v>
      </c>
      <c r="B6243" s="1004" t="s">
        <v>28045</v>
      </c>
    </row>
    <row r="6244" spans="1:2">
      <c r="A6244" s="1004">
        <v>6241</v>
      </c>
      <c r="B6244" s="1004" t="s">
        <v>28046</v>
      </c>
    </row>
    <row r="6245" spans="1:2">
      <c r="A6245" s="1004">
        <v>6242</v>
      </c>
      <c r="B6245" s="1004" t="s">
        <v>28047</v>
      </c>
    </row>
    <row r="6246" spans="1:2">
      <c r="A6246" s="1004">
        <v>6243</v>
      </c>
      <c r="B6246" s="1004" t="s">
        <v>28048</v>
      </c>
    </row>
    <row r="6247" spans="1:2">
      <c r="A6247" s="1004">
        <v>6244</v>
      </c>
      <c r="B6247" s="1004" t="s">
        <v>28049</v>
      </c>
    </row>
    <row r="6248" spans="1:2">
      <c r="A6248" s="1004">
        <v>6245</v>
      </c>
      <c r="B6248" s="1004" t="s">
        <v>28050</v>
      </c>
    </row>
    <row r="6249" spans="1:2">
      <c r="A6249" s="1004">
        <v>6246</v>
      </c>
      <c r="B6249" s="1004" t="s">
        <v>28051</v>
      </c>
    </row>
    <row r="6250" spans="1:2">
      <c r="A6250" s="1004">
        <v>6247</v>
      </c>
      <c r="B6250" s="1004" t="s">
        <v>28052</v>
      </c>
    </row>
    <row r="6251" spans="1:2">
      <c r="A6251" s="1004">
        <v>6248</v>
      </c>
      <c r="B6251" s="1004" t="s">
        <v>28053</v>
      </c>
    </row>
    <row r="6252" spans="1:2">
      <c r="A6252" s="1004">
        <v>6249</v>
      </c>
      <c r="B6252" s="1004" t="s">
        <v>28054</v>
      </c>
    </row>
    <row r="6253" spans="1:2">
      <c r="A6253" s="1004">
        <v>6250</v>
      </c>
      <c r="B6253" s="1004" t="s">
        <v>28055</v>
      </c>
    </row>
    <row r="6254" spans="1:2">
      <c r="A6254" s="1004">
        <v>6251</v>
      </c>
      <c r="B6254" s="1004" t="s">
        <v>28056</v>
      </c>
    </row>
    <row r="6255" spans="1:2">
      <c r="A6255" s="1004">
        <v>6252</v>
      </c>
      <c r="B6255" s="1004" t="s">
        <v>28057</v>
      </c>
    </row>
    <row r="6256" spans="1:2">
      <c r="A6256" s="1004">
        <v>6253</v>
      </c>
      <c r="B6256" s="1004" t="s">
        <v>28058</v>
      </c>
    </row>
    <row r="6257" spans="1:2">
      <c r="A6257" s="1004">
        <v>6254</v>
      </c>
      <c r="B6257" s="1004" t="s">
        <v>28059</v>
      </c>
    </row>
    <row r="6258" spans="1:2">
      <c r="A6258" s="1004">
        <v>6255</v>
      </c>
      <c r="B6258" s="1004" t="s">
        <v>28060</v>
      </c>
    </row>
    <row r="6259" spans="1:2">
      <c r="A6259" s="1004">
        <v>6256</v>
      </c>
      <c r="B6259" s="1004" t="s">
        <v>28061</v>
      </c>
    </row>
    <row r="6260" spans="1:2">
      <c r="A6260" s="1004">
        <v>6257</v>
      </c>
      <c r="B6260" s="1004" t="s">
        <v>28062</v>
      </c>
    </row>
    <row r="6261" spans="1:2">
      <c r="A6261" s="1004">
        <v>6258</v>
      </c>
      <c r="B6261" s="1004" t="s">
        <v>28063</v>
      </c>
    </row>
    <row r="6262" spans="1:2">
      <c r="A6262" s="1004">
        <v>6259</v>
      </c>
      <c r="B6262" s="1004" t="s">
        <v>28064</v>
      </c>
    </row>
    <row r="6263" spans="1:2">
      <c r="A6263" s="1004">
        <v>6260</v>
      </c>
      <c r="B6263" s="1004" t="s">
        <v>28065</v>
      </c>
    </row>
    <row r="6264" spans="1:2">
      <c r="A6264" s="1004">
        <v>6261</v>
      </c>
      <c r="B6264" s="1004" t="s">
        <v>28066</v>
      </c>
    </row>
    <row r="6265" spans="1:2">
      <c r="A6265" s="1004">
        <v>6262</v>
      </c>
      <c r="B6265" s="1004" t="s">
        <v>28067</v>
      </c>
    </row>
    <row r="6266" spans="1:2">
      <c r="A6266" s="1004">
        <v>6263</v>
      </c>
      <c r="B6266" s="1004" t="s">
        <v>28068</v>
      </c>
    </row>
    <row r="6267" spans="1:2">
      <c r="A6267" s="1004">
        <v>6264</v>
      </c>
      <c r="B6267" s="1004" t="s">
        <v>28069</v>
      </c>
    </row>
    <row r="6268" spans="1:2">
      <c r="A6268" s="1004">
        <v>6265</v>
      </c>
      <c r="B6268" s="1004" t="s">
        <v>28070</v>
      </c>
    </row>
    <row r="6269" spans="1:2">
      <c r="A6269" s="1004">
        <v>6266</v>
      </c>
      <c r="B6269" s="1004" t="s">
        <v>28071</v>
      </c>
    </row>
    <row r="6270" spans="1:2">
      <c r="A6270" s="1004">
        <v>6267</v>
      </c>
      <c r="B6270" s="1004" t="s">
        <v>28072</v>
      </c>
    </row>
    <row r="6271" spans="1:2">
      <c r="A6271" s="1004">
        <v>6268</v>
      </c>
      <c r="B6271" s="1004" t="s">
        <v>28073</v>
      </c>
    </row>
    <row r="6272" spans="1:2">
      <c r="A6272" s="1004">
        <v>6269</v>
      </c>
      <c r="B6272" s="1004" t="s">
        <v>28074</v>
      </c>
    </row>
    <row r="6273" spans="1:2">
      <c r="A6273" s="1004">
        <v>6270</v>
      </c>
      <c r="B6273" s="1004" t="s">
        <v>28075</v>
      </c>
    </row>
    <row r="6274" spans="1:2">
      <c r="A6274" s="1004">
        <v>6271</v>
      </c>
      <c r="B6274" s="1004" t="s">
        <v>28076</v>
      </c>
    </row>
    <row r="6275" spans="1:2">
      <c r="A6275" s="1004">
        <v>6272</v>
      </c>
      <c r="B6275" s="1004" t="s">
        <v>28077</v>
      </c>
    </row>
    <row r="6276" spans="1:2">
      <c r="A6276" s="1004">
        <v>6273</v>
      </c>
      <c r="B6276" s="1004" t="s">
        <v>28078</v>
      </c>
    </row>
    <row r="6277" spans="1:2">
      <c r="A6277" s="1004">
        <v>6274</v>
      </c>
      <c r="B6277" s="1004" t="s">
        <v>28079</v>
      </c>
    </row>
    <row r="6278" spans="1:2">
      <c r="A6278" s="1004">
        <v>6275</v>
      </c>
      <c r="B6278" s="1004" t="s">
        <v>28080</v>
      </c>
    </row>
    <row r="6279" spans="1:2">
      <c r="A6279" s="1004">
        <v>6276</v>
      </c>
      <c r="B6279" s="1004" t="s">
        <v>28081</v>
      </c>
    </row>
    <row r="6280" spans="1:2">
      <c r="A6280" s="1004">
        <v>6277</v>
      </c>
      <c r="B6280" s="1004" t="s">
        <v>28082</v>
      </c>
    </row>
    <row r="6281" spans="1:2">
      <c r="A6281" s="1004">
        <v>6278</v>
      </c>
      <c r="B6281" s="1004" t="s">
        <v>28083</v>
      </c>
    </row>
    <row r="6282" spans="1:2">
      <c r="A6282" s="1004">
        <v>6279</v>
      </c>
      <c r="B6282" s="1004" t="s">
        <v>28084</v>
      </c>
    </row>
    <row r="6283" spans="1:2">
      <c r="A6283" s="1004">
        <v>6280</v>
      </c>
      <c r="B6283" s="1004" t="s">
        <v>28085</v>
      </c>
    </row>
    <row r="6284" spans="1:2">
      <c r="A6284" s="1004">
        <v>6281</v>
      </c>
      <c r="B6284" s="1004" t="s">
        <v>28086</v>
      </c>
    </row>
    <row r="6285" spans="1:2">
      <c r="A6285" s="1004">
        <v>6282</v>
      </c>
      <c r="B6285" s="1004" t="s">
        <v>28087</v>
      </c>
    </row>
    <row r="6286" spans="1:2">
      <c r="A6286" s="1004">
        <v>6283</v>
      </c>
      <c r="B6286" s="1004" t="s">
        <v>28088</v>
      </c>
    </row>
    <row r="6287" spans="1:2">
      <c r="A6287" s="1004">
        <v>6284</v>
      </c>
      <c r="B6287" s="1004" t="s">
        <v>28089</v>
      </c>
    </row>
    <row r="6288" spans="1:2">
      <c r="A6288" s="1004">
        <v>6285</v>
      </c>
      <c r="B6288" s="1004" t="s">
        <v>28090</v>
      </c>
    </row>
    <row r="6289" spans="1:2">
      <c r="A6289" s="1004">
        <v>6286</v>
      </c>
      <c r="B6289" s="1004" t="s">
        <v>28091</v>
      </c>
    </row>
    <row r="6290" spans="1:2">
      <c r="A6290" s="1004">
        <v>6287</v>
      </c>
      <c r="B6290" s="1004" t="s">
        <v>28092</v>
      </c>
    </row>
    <row r="6291" spans="1:2">
      <c r="A6291" s="1004">
        <v>6288</v>
      </c>
      <c r="B6291" s="1004" t="s">
        <v>28093</v>
      </c>
    </row>
    <row r="6292" spans="1:2">
      <c r="A6292" s="1004">
        <v>6289</v>
      </c>
      <c r="B6292" s="1004" t="s">
        <v>28094</v>
      </c>
    </row>
    <row r="6293" spans="1:2">
      <c r="A6293" s="1004">
        <v>6290</v>
      </c>
      <c r="B6293" s="1004" t="s">
        <v>28095</v>
      </c>
    </row>
    <row r="6294" spans="1:2">
      <c r="A6294" s="1004">
        <v>6291</v>
      </c>
      <c r="B6294" s="1004" t="s">
        <v>28096</v>
      </c>
    </row>
    <row r="6295" spans="1:2">
      <c r="A6295" s="1004">
        <v>6292</v>
      </c>
      <c r="B6295" s="1004" t="s">
        <v>28097</v>
      </c>
    </row>
    <row r="6296" spans="1:2">
      <c r="A6296" s="1004">
        <v>6293</v>
      </c>
      <c r="B6296" s="1004" t="s">
        <v>28098</v>
      </c>
    </row>
    <row r="6297" spans="1:2">
      <c r="A6297" s="1004">
        <v>6294</v>
      </c>
      <c r="B6297" s="1004" t="s">
        <v>28099</v>
      </c>
    </row>
    <row r="6298" spans="1:2">
      <c r="A6298" s="1004">
        <v>6295</v>
      </c>
      <c r="B6298" s="1004" t="s">
        <v>28100</v>
      </c>
    </row>
    <row r="6299" spans="1:2">
      <c r="A6299" s="1004">
        <v>6296</v>
      </c>
      <c r="B6299" s="1004" t="s">
        <v>28101</v>
      </c>
    </row>
    <row r="6300" spans="1:2">
      <c r="A6300" s="1004">
        <v>6297</v>
      </c>
      <c r="B6300" s="1004" t="s">
        <v>28102</v>
      </c>
    </row>
    <row r="6301" spans="1:2">
      <c r="A6301" s="1004">
        <v>6298</v>
      </c>
      <c r="B6301" s="1004" t="s">
        <v>28103</v>
      </c>
    </row>
    <row r="6302" spans="1:2">
      <c r="A6302" s="1004">
        <v>6299</v>
      </c>
      <c r="B6302" s="1004" t="s">
        <v>28104</v>
      </c>
    </row>
    <row r="6303" spans="1:2">
      <c r="A6303" s="1004">
        <v>6300</v>
      </c>
      <c r="B6303" s="1004" t="s">
        <v>28105</v>
      </c>
    </row>
    <row r="6304" spans="1:2">
      <c r="A6304" s="1004">
        <v>6301</v>
      </c>
      <c r="B6304" s="1004" t="s">
        <v>28106</v>
      </c>
    </row>
    <row r="6305" spans="1:2">
      <c r="A6305" s="1004">
        <v>6302</v>
      </c>
      <c r="B6305" s="1004" t="s">
        <v>28107</v>
      </c>
    </row>
    <row r="6306" spans="1:2">
      <c r="A6306" s="1004">
        <v>6303</v>
      </c>
      <c r="B6306" s="1004" t="s">
        <v>28108</v>
      </c>
    </row>
    <row r="6307" spans="1:2">
      <c r="A6307" s="1004">
        <v>6304</v>
      </c>
      <c r="B6307" s="1004" t="s">
        <v>28109</v>
      </c>
    </row>
    <row r="6308" spans="1:2">
      <c r="A6308" s="1004">
        <v>6305</v>
      </c>
      <c r="B6308" s="1004" t="s">
        <v>28110</v>
      </c>
    </row>
    <row r="6309" spans="1:2">
      <c r="A6309" s="1004">
        <v>6306</v>
      </c>
      <c r="B6309" s="1004" t="s">
        <v>28111</v>
      </c>
    </row>
    <row r="6310" spans="1:2">
      <c r="A6310" s="1004">
        <v>6307</v>
      </c>
      <c r="B6310" s="1004" t="s">
        <v>28112</v>
      </c>
    </row>
    <row r="6311" spans="1:2">
      <c r="A6311" s="1004">
        <v>6308</v>
      </c>
      <c r="B6311" s="1004" t="s">
        <v>28113</v>
      </c>
    </row>
    <row r="6312" spans="1:2">
      <c r="A6312" s="1004">
        <v>6309</v>
      </c>
      <c r="B6312" s="1004" t="s">
        <v>28114</v>
      </c>
    </row>
    <row r="6313" spans="1:2">
      <c r="A6313" s="1004">
        <v>6310</v>
      </c>
      <c r="B6313" s="1004" t="s">
        <v>28115</v>
      </c>
    </row>
    <row r="6314" spans="1:2">
      <c r="A6314" s="1004">
        <v>6311</v>
      </c>
      <c r="B6314" s="1004" t="s">
        <v>28116</v>
      </c>
    </row>
    <row r="6315" spans="1:2">
      <c r="A6315" s="1004">
        <v>6312</v>
      </c>
      <c r="B6315" s="1004" t="s">
        <v>28117</v>
      </c>
    </row>
    <row r="6316" spans="1:2">
      <c r="A6316" s="1004">
        <v>6313</v>
      </c>
      <c r="B6316" s="1004" t="s">
        <v>28118</v>
      </c>
    </row>
    <row r="6317" spans="1:2">
      <c r="A6317" s="1004">
        <v>6314</v>
      </c>
      <c r="B6317" s="1004" t="s">
        <v>28119</v>
      </c>
    </row>
    <row r="6318" spans="1:2">
      <c r="A6318" s="1004">
        <v>6315</v>
      </c>
      <c r="B6318" s="1004" t="s">
        <v>28120</v>
      </c>
    </row>
    <row r="6319" spans="1:2">
      <c r="A6319" s="1004">
        <v>6316</v>
      </c>
      <c r="B6319" s="1004" t="s">
        <v>28121</v>
      </c>
    </row>
    <row r="6320" spans="1:2">
      <c r="A6320" s="1004">
        <v>6317</v>
      </c>
      <c r="B6320" s="1004" t="s">
        <v>28122</v>
      </c>
    </row>
    <row r="6321" spans="1:2">
      <c r="A6321" s="1004">
        <v>6318</v>
      </c>
      <c r="B6321" s="1004" t="s">
        <v>28123</v>
      </c>
    </row>
    <row r="6322" spans="1:2">
      <c r="A6322" s="1004">
        <v>6319</v>
      </c>
      <c r="B6322" s="1004" t="s">
        <v>28124</v>
      </c>
    </row>
    <row r="6323" spans="1:2">
      <c r="A6323" s="1004">
        <v>6320</v>
      </c>
      <c r="B6323" s="1004" t="s">
        <v>28125</v>
      </c>
    </row>
    <row r="6324" spans="1:2">
      <c r="A6324" s="1004">
        <v>6321</v>
      </c>
      <c r="B6324" s="1004" t="s">
        <v>28126</v>
      </c>
    </row>
    <row r="6325" spans="1:2">
      <c r="A6325" s="1004">
        <v>6322</v>
      </c>
      <c r="B6325" s="1004" t="s">
        <v>28127</v>
      </c>
    </row>
    <row r="6326" spans="1:2">
      <c r="A6326" s="1004">
        <v>6323</v>
      </c>
      <c r="B6326" s="1004" t="s">
        <v>28128</v>
      </c>
    </row>
    <row r="6327" spans="1:2">
      <c r="A6327" s="1004">
        <v>6324</v>
      </c>
      <c r="B6327" s="1004" t="s">
        <v>28129</v>
      </c>
    </row>
    <row r="6328" spans="1:2">
      <c r="A6328" s="1004">
        <v>6325</v>
      </c>
      <c r="B6328" s="1004" t="s">
        <v>28130</v>
      </c>
    </row>
    <row r="6329" spans="1:2">
      <c r="A6329" s="1004">
        <v>6326</v>
      </c>
      <c r="B6329" s="1004" t="s">
        <v>28131</v>
      </c>
    </row>
    <row r="6330" spans="1:2">
      <c r="A6330" s="1004">
        <v>6327</v>
      </c>
      <c r="B6330" s="1004" t="s">
        <v>28132</v>
      </c>
    </row>
    <row r="6331" spans="1:2">
      <c r="A6331" s="1004">
        <v>6328</v>
      </c>
      <c r="B6331" s="1004" t="s">
        <v>28133</v>
      </c>
    </row>
    <row r="6332" spans="1:2">
      <c r="A6332" s="1004">
        <v>6329</v>
      </c>
      <c r="B6332" s="1004" t="s">
        <v>28134</v>
      </c>
    </row>
    <row r="6333" spans="1:2">
      <c r="A6333" s="1004">
        <v>6330</v>
      </c>
      <c r="B6333" s="1004" t="s">
        <v>28135</v>
      </c>
    </row>
    <row r="6334" spans="1:2">
      <c r="A6334" s="1004">
        <v>6331</v>
      </c>
      <c r="B6334" s="1004" t="s">
        <v>28136</v>
      </c>
    </row>
    <row r="6335" spans="1:2">
      <c r="A6335" s="1004">
        <v>6332</v>
      </c>
      <c r="B6335" s="1004" t="s">
        <v>28137</v>
      </c>
    </row>
    <row r="6336" spans="1:2">
      <c r="A6336" s="1004">
        <v>6333</v>
      </c>
      <c r="B6336" s="1004" t="s">
        <v>28138</v>
      </c>
    </row>
    <row r="6337" spans="1:2">
      <c r="A6337" s="1004">
        <v>6334</v>
      </c>
      <c r="B6337" s="1004" t="s">
        <v>28139</v>
      </c>
    </row>
    <row r="6338" spans="1:2">
      <c r="A6338" s="1004">
        <v>6335</v>
      </c>
      <c r="B6338" s="1004" t="s">
        <v>28140</v>
      </c>
    </row>
    <row r="6339" spans="1:2">
      <c r="A6339" s="1004">
        <v>6336</v>
      </c>
      <c r="B6339" s="1004" t="s">
        <v>28141</v>
      </c>
    </row>
    <row r="6340" spans="1:2">
      <c r="A6340" s="1004">
        <v>6337</v>
      </c>
      <c r="B6340" s="1004" t="s">
        <v>28142</v>
      </c>
    </row>
    <row r="6341" spans="1:2">
      <c r="A6341" s="1004">
        <v>6338</v>
      </c>
      <c r="B6341" s="1004" t="s">
        <v>28143</v>
      </c>
    </row>
    <row r="6342" spans="1:2">
      <c r="A6342" s="1004">
        <v>6339</v>
      </c>
      <c r="B6342" s="1004" t="s">
        <v>28144</v>
      </c>
    </row>
    <row r="6343" spans="1:2">
      <c r="A6343" s="1004">
        <v>6340</v>
      </c>
      <c r="B6343" s="1004" t="s">
        <v>28145</v>
      </c>
    </row>
    <row r="6344" spans="1:2">
      <c r="A6344" s="1004">
        <v>6341</v>
      </c>
      <c r="B6344" s="1004" t="s">
        <v>28146</v>
      </c>
    </row>
    <row r="6345" spans="1:2">
      <c r="A6345" s="1004">
        <v>6342</v>
      </c>
      <c r="B6345" s="1004" t="s">
        <v>28147</v>
      </c>
    </row>
    <row r="6346" spans="1:2">
      <c r="A6346" s="1004">
        <v>6343</v>
      </c>
      <c r="B6346" s="1004" t="s">
        <v>28148</v>
      </c>
    </row>
    <row r="6347" spans="1:2">
      <c r="A6347" s="1004">
        <v>6344</v>
      </c>
      <c r="B6347" s="1004" t="s">
        <v>28149</v>
      </c>
    </row>
    <row r="6348" spans="1:2">
      <c r="A6348" s="1004">
        <v>6345</v>
      </c>
      <c r="B6348" s="1004" t="s">
        <v>28150</v>
      </c>
    </row>
    <row r="6349" spans="1:2">
      <c r="A6349" s="1004">
        <v>6346</v>
      </c>
      <c r="B6349" s="1004" t="s">
        <v>28151</v>
      </c>
    </row>
    <row r="6350" spans="1:2">
      <c r="A6350" s="1004">
        <v>6347</v>
      </c>
      <c r="B6350" s="1004" t="s">
        <v>28152</v>
      </c>
    </row>
    <row r="6351" spans="1:2">
      <c r="A6351" s="1004">
        <v>6348</v>
      </c>
      <c r="B6351" s="1004" t="s">
        <v>28153</v>
      </c>
    </row>
    <row r="6352" spans="1:2">
      <c r="A6352" s="1004">
        <v>6349</v>
      </c>
      <c r="B6352" s="1004" t="s">
        <v>28154</v>
      </c>
    </row>
    <row r="6353" spans="1:2">
      <c r="A6353" s="1004">
        <v>6350</v>
      </c>
      <c r="B6353" s="1004" t="s">
        <v>28155</v>
      </c>
    </row>
    <row r="6354" spans="1:2">
      <c r="A6354" s="1004">
        <v>6351</v>
      </c>
      <c r="B6354" s="1004" t="s">
        <v>28156</v>
      </c>
    </row>
    <row r="6355" spans="1:2">
      <c r="A6355" s="1004">
        <v>6352</v>
      </c>
      <c r="B6355" s="1004" t="s">
        <v>28157</v>
      </c>
    </row>
    <row r="6356" spans="1:2">
      <c r="A6356" s="1004">
        <v>6353</v>
      </c>
      <c r="B6356" s="1004" t="s">
        <v>28158</v>
      </c>
    </row>
    <row r="6357" spans="1:2">
      <c r="A6357" s="1004">
        <v>6354</v>
      </c>
      <c r="B6357" s="1004" t="s">
        <v>28159</v>
      </c>
    </row>
    <row r="6358" spans="1:2">
      <c r="A6358" s="1004">
        <v>6355</v>
      </c>
      <c r="B6358" s="1004" t="s">
        <v>28160</v>
      </c>
    </row>
    <row r="6359" spans="1:2">
      <c r="A6359" s="1004">
        <v>6356</v>
      </c>
      <c r="B6359" s="1004" t="s">
        <v>28161</v>
      </c>
    </row>
    <row r="6360" spans="1:2">
      <c r="A6360" s="1004">
        <v>6357</v>
      </c>
      <c r="B6360" s="1004" t="s">
        <v>28162</v>
      </c>
    </row>
    <row r="6361" spans="1:2">
      <c r="A6361" s="1004">
        <v>6358</v>
      </c>
      <c r="B6361" s="1004" t="s">
        <v>28163</v>
      </c>
    </row>
    <row r="6362" spans="1:2">
      <c r="A6362" s="1004">
        <v>6359</v>
      </c>
      <c r="B6362" s="1004" t="s">
        <v>28164</v>
      </c>
    </row>
    <row r="6363" spans="1:2">
      <c r="A6363" s="1004">
        <v>6360</v>
      </c>
      <c r="B6363" s="1004" t="s">
        <v>28165</v>
      </c>
    </row>
    <row r="6364" spans="1:2">
      <c r="A6364" s="1004">
        <v>6361</v>
      </c>
      <c r="B6364" s="1004" t="s">
        <v>28166</v>
      </c>
    </row>
    <row r="6365" spans="1:2">
      <c r="A6365" s="1004">
        <v>6362</v>
      </c>
      <c r="B6365" s="1004" t="s">
        <v>28167</v>
      </c>
    </row>
    <row r="6366" spans="1:2">
      <c r="A6366" s="1004">
        <v>6363</v>
      </c>
      <c r="B6366" s="1004" t="s">
        <v>28168</v>
      </c>
    </row>
    <row r="6367" spans="1:2">
      <c r="A6367" s="1004">
        <v>6364</v>
      </c>
      <c r="B6367" s="1004" t="s">
        <v>28169</v>
      </c>
    </row>
    <row r="6368" spans="1:2">
      <c r="A6368" s="1004">
        <v>6365</v>
      </c>
      <c r="B6368" s="1004" t="s">
        <v>28170</v>
      </c>
    </row>
    <row r="6369" spans="1:2">
      <c r="A6369" s="1004">
        <v>6366</v>
      </c>
      <c r="B6369" s="1004" t="s">
        <v>10871</v>
      </c>
    </row>
    <row r="6370" spans="1:2">
      <c r="A6370" s="1004">
        <v>6367</v>
      </c>
      <c r="B6370" s="1004" t="s">
        <v>28171</v>
      </c>
    </row>
    <row r="6371" spans="1:2">
      <c r="A6371" s="1004">
        <v>6368</v>
      </c>
      <c r="B6371" s="1004" t="s">
        <v>28172</v>
      </c>
    </row>
    <row r="6372" spans="1:2">
      <c r="A6372" s="1004">
        <v>6369</v>
      </c>
      <c r="B6372" s="1004" t="s">
        <v>28173</v>
      </c>
    </row>
    <row r="6373" spans="1:2">
      <c r="A6373" s="1004">
        <v>6370</v>
      </c>
      <c r="B6373" s="1004" t="s">
        <v>28174</v>
      </c>
    </row>
    <row r="6374" spans="1:2">
      <c r="A6374" s="1004">
        <v>6371</v>
      </c>
      <c r="B6374" s="1004" t="s">
        <v>28175</v>
      </c>
    </row>
    <row r="6375" spans="1:2">
      <c r="A6375" s="1004">
        <v>6372</v>
      </c>
      <c r="B6375" s="1004" t="s">
        <v>10510</v>
      </c>
    </row>
    <row r="6376" spans="1:2">
      <c r="A6376" s="1004">
        <v>6373</v>
      </c>
      <c r="B6376" s="1004" t="s">
        <v>28176</v>
      </c>
    </row>
    <row r="6377" spans="1:2">
      <c r="A6377" s="1004">
        <v>6374</v>
      </c>
      <c r="B6377" s="1004" t="s">
        <v>28177</v>
      </c>
    </row>
    <row r="6378" spans="1:2">
      <c r="A6378" s="1004">
        <v>6375</v>
      </c>
      <c r="B6378" s="1004" t="s">
        <v>28178</v>
      </c>
    </row>
    <row r="6379" spans="1:2">
      <c r="A6379" s="1004">
        <v>6376</v>
      </c>
      <c r="B6379" s="1004" t="s">
        <v>28179</v>
      </c>
    </row>
    <row r="6380" spans="1:2">
      <c r="A6380" s="1004">
        <v>6377</v>
      </c>
      <c r="B6380" s="1004" t="s">
        <v>28180</v>
      </c>
    </row>
    <row r="6381" spans="1:2">
      <c r="A6381" s="1004">
        <v>6378</v>
      </c>
      <c r="B6381" s="1004" t="s">
        <v>28181</v>
      </c>
    </row>
    <row r="6382" spans="1:2">
      <c r="A6382" s="1004">
        <v>6379</v>
      </c>
      <c r="B6382" s="1004" t="s">
        <v>28182</v>
      </c>
    </row>
    <row r="6383" spans="1:2">
      <c r="A6383" s="1004">
        <v>6380</v>
      </c>
      <c r="B6383" s="1004" t="s">
        <v>28183</v>
      </c>
    </row>
    <row r="6384" spans="1:2">
      <c r="A6384" s="1004">
        <v>6381</v>
      </c>
      <c r="B6384" s="1004" t="s">
        <v>28184</v>
      </c>
    </row>
    <row r="6385" spans="1:2">
      <c r="A6385" s="1004">
        <v>6382</v>
      </c>
      <c r="B6385" s="1004" t="s">
        <v>28185</v>
      </c>
    </row>
    <row r="6386" spans="1:2">
      <c r="A6386" s="1004">
        <v>6383</v>
      </c>
      <c r="B6386" s="1004" t="s">
        <v>28186</v>
      </c>
    </row>
    <row r="6387" spans="1:2">
      <c r="A6387" s="1004">
        <v>6384</v>
      </c>
      <c r="B6387" s="1004" t="s">
        <v>28187</v>
      </c>
    </row>
    <row r="6388" spans="1:2">
      <c r="A6388" s="1004">
        <v>6385</v>
      </c>
      <c r="B6388" s="1004" t="s">
        <v>28188</v>
      </c>
    </row>
    <row r="6389" spans="1:2">
      <c r="A6389" s="1004">
        <v>6386</v>
      </c>
      <c r="B6389" s="1004" t="s">
        <v>28189</v>
      </c>
    </row>
    <row r="6390" spans="1:2">
      <c r="A6390" s="1004">
        <v>6387</v>
      </c>
      <c r="B6390" s="1004" t="s">
        <v>28190</v>
      </c>
    </row>
    <row r="6391" spans="1:2">
      <c r="A6391" s="1004">
        <v>6388</v>
      </c>
      <c r="B6391" s="1004" t="s">
        <v>28191</v>
      </c>
    </row>
    <row r="6392" spans="1:2">
      <c r="A6392" s="1004">
        <v>6389</v>
      </c>
      <c r="B6392" s="1004" t="s">
        <v>28192</v>
      </c>
    </row>
    <row r="6393" spans="1:2">
      <c r="A6393" s="1004">
        <v>6390</v>
      </c>
      <c r="B6393" s="1004" t="s">
        <v>28193</v>
      </c>
    </row>
    <row r="6394" spans="1:2">
      <c r="A6394" s="1004">
        <v>6391</v>
      </c>
      <c r="B6394" s="1004" t="s">
        <v>28194</v>
      </c>
    </row>
    <row r="6395" spans="1:2">
      <c r="A6395" s="1004">
        <v>6392</v>
      </c>
      <c r="B6395" s="1004" t="s">
        <v>28195</v>
      </c>
    </row>
    <row r="6396" spans="1:2">
      <c r="A6396" s="1004">
        <v>6393</v>
      </c>
      <c r="B6396" s="1004" t="s">
        <v>28196</v>
      </c>
    </row>
    <row r="6397" spans="1:2">
      <c r="A6397" s="1004">
        <v>6394</v>
      </c>
      <c r="B6397" s="1004" t="s">
        <v>28197</v>
      </c>
    </row>
    <row r="6398" spans="1:2">
      <c r="A6398" s="1004">
        <v>6395</v>
      </c>
      <c r="B6398" s="1004" t="s">
        <v>28198</v>
      </c>
    </row>
    <row r="6399" spans="1:2">
      <c r="A6399" s="1004">
        <v>6396</v>
      </c>
      <c r="B6399" s="1004" t="s">
        <v>28199</v>
      </c>
    </row>
    <row r="6400" spans="1:2">
      <c r="A6400" s="1004">
        <v>6397</v>
      </c>
      <c r="B6400" s="1004" t="s">
        <v>28200</v>
      </c>
    </row>
    <row r="6401" spans="1:2">
      <c r="A6401" s="1004">
        <v>6398</v>
      </c>
      <c r="B6401" s="1004" t="s">
        <v>28201</v>
      </c>
    </row>
    <row r="6402" spans="1:2">
      <c r="A6402" s="1004">
        <v>6399</v>
      </c>
      <c r="B6402" s="1004" t="s">
        <v>28202</v>
      </c>
    </row>
    <row r="6403" spans="1:2">
      <c r="A6403" s="1004">
        <v>6400</v>
      </c>
      <c r="B6403" s="1004" t="s">
        <v>28203</v>
      </c>
    </row>
    <row r="6404" spans="1:2">
      <c r="A6404" s="1004">
        <v>6401</v>
      </c>
      <c r="B6404" s="1004" t="s">
        <v>28204</v>
      </c>
    </row>
    <row r="6405" spans="1:2">
      <c r="A6405" s="1004">
        <v>6402</v>
      </c>
      <c r="B6405" s="1004" t="s">
        <v>28205</v>
      </c>
    </row>
    <row r="6406" spans="1:2">
      <c r="A6406" s="1004">
        <v>6403</v>
      </c>
      <c r="B6406" s="1004" t="s">
        <v>28206</v>
      </c>
    </row>
    <row r="6407" spans="1:2">
      <c r="A6407" s="1004">
        <v>6404</v>
      </c>
      <c r="B6407" s="1004" t="s">
        <v>28207</v>
      </c>
    </row>
    <row r="6408" spans="1:2">
      <c r="A6408" s="1004">
        <v>6405</v>
      </c>
      <c r="B6408" s="1004" t="s">
        <v>10881</v>
      </c>
    </row>
    <row r="6409" spans="1:2">
      <c r="A6409" s="1004">
        <v>6406</v>
      </c>
      <c r="B6409" s="1004" t="s">
        <v>28208</v>
      </c>
    </row>
    <row r="6410" spans="1:2">
      <c r="A6410" s="1004">
        <v>6407</v>
      </c>
      <c r="B6410" s="1004" t="s">
        <v>28209</v>
      </c>
    </row>
    <row r="6411" spans="1:2">
      <c r="A6411" s="1004">
        <v>6408</v>
      </c>
      <c r="B6411" s="1004" t="s">
        <v>28210</v>
      </c>
    </row>
    <row r="6412" spans="1:2">
      <c r="A6412" s="1004">
        <v>6409</v>
      </c>
      <c r="B6412" s="1004" t="s">
        <v>28211</v>
      </c>
    </row>
    <row r="6413" spans="1:2">
      <c r="A6413" s="1004">
        <v>6410</v>
      </c>
      <c r="B6413" s="1004" t="s">
        <v>28212</v>
      </c>
    </row>
    <row r="6414" spans="1:2">
      <c r="A6414" s="1004">
        <v>6411</v>
      </c>
      <c r="B6414" s="1004" t="s">
        <v>28213</v>
      </c>
    </row>
    <row r="6415" spans="1:2">
      <c r="A6415" s="1004">
        <v>6412</v>
      </c>
      <c r="B6415" s="1004" t="s">
        <v>28214</v>
      </c>
    </row>
    <row r="6416" spans="1:2">
      <c r="A6416" s="1004">
        <v>6413</v>
      </c>
      <c r="B6416" s="1004" t="s">
        <v>28215</v>
      </c>
    </row>
    <row r="6417" spans="1:2">
      <c r="A6417" s="1004">
        <v>6414</v>
      </c>
      <c r="B6417" s="1004" t="s">
        <v>28216</v>
      </c>
    </row>
    <row r="6418" spans="1:2">
      <c r="A6418" s="1004">
        <v>6415</v>
      </c>
      <c r="B6418" s="1004" t="s">
        <v>28217</v>
      </c>
    </row>
    <row r="6419" spans="1:2">
      <c r="A6419" s="1004">
        <v>6416</v>
      </c>
      <c r="B6419" s="1004" t="s">
        <v>28218</v>
      </c>
    </row>
    <row r="6420" spans="1:2">
      <c r="A6420" s="1004">
        <v>6417</v>
      </c>
      <c r="B6420" s="1004" t="s">
        <v>28219</v>
      </c>
    </row>
    <row r="6421" spans="1:2">
      <c r="A6421" s="1004">
        <v>6418</v>
      </c>
      <c r="B6421" s="1004" t="s">
        <v>28220</v>
      </c>
    </row>
    <row r="6422" spans="1:2">
      <c r="A6422" s="1004">
        <v>6419</v>
      </c>
      <c r="B6422" s="1004" t="s">
        <v>28221</v>
      </c>
    </row>
    <row r="6423" spans="1:2">
      <c r="A6423" s="1004">
        <v>6420</v>
      </c>
      <c r="B6423" s="1004" t="s">
        <v>28222</v>
      </c>
    </row>
    <row r="6424" spans="1:2">
      <c r="A6424" s="1004">
        <v>6421</v>
      </c>
      <c r="B6424" s="1004" t="s">
        <v>10882</v>
      </c>
    </row>
    <row r="6425" spans="1:2">
      <c r="A6425" s="1004">
        <v>6422</v>
      </c>
      <c r="B6425" s="1004" t="s">
        <v>28223</v>
      </c>
    </row>
    <row r="6426" spans="1:2">
      <c r="A6426" s="1004">
        <v>6423</v>
      </c>
      <c r="B6426" s="1004" t="s">
        <v>28224</v>
      </c>
    </row>
    <row r="6427" spans="1:2">
      <c r="A6427" s="1004">
        <v>6424</v>
      </c>
      <c r="B6427" s="1004" t="s">
        <v>28225</v>
      </c>
    </row>
    <row r="6428" spans="1:2">
      <c r="A6428" s="1004">
        <v>6425</v>
      </c>
      <c r="B6428" s="1004" t="s">
        <v>28226</v>
      </c>
    </row>
    <row r="6429" spans="1:2">
      <c r="A6429" s="1004">
        <v>6426</v>
      </c>
      <c r="B6429" s="1004" t="s">
        <v>28227</v>
      </c>
    </row>
    <row r="6430" spans="1:2">
      <c r="A6430" s="1004">
        <v>6427</v>
      </c>
      <c r="B6430" s="1004" t="s">
        <v>28228</v>
      </c>
    </row>
    <row r="6431" spans="1:2">
      <c r="A6431" s="1004">
        <v>6428</v>
      </c>
      <c r="B6431" s="1004" t="s">
        <v>28229</v>
      </c>
    </row>
    <row r="6432" spans="1:2">
      <c r="A6432" s="1004">
        <v>6429</v>
      </c>
      <c r="B6432" s="1004" t="s">
        <v>28230</v>
      </c>
    </row>
    <row r="6433" spans="1:2">
      <c r="A6433" s="1004">
        <v>6430</v>
      </c>
      <c r="B6433" s="1004" t="s">
        <v>28231</v>
      </c>
    </row>
    <row r="6434" spans="1:2">
      <c r="A6434" s="1004">
        <v>6431</v>
      </c>
      <c r="B6434" s="1004" t="s">
        <v>28232</v>
      </c>
    </row>
    <row r="6435" spans="1:2">
      <c r="A6435" s="1004">
        <v>6432</v>
      </c>
      <c r="B6435" s="1004" t="s">
        <v>28233</v>
      </c>
    </row>
    <row r="6436" spans="1:2">
      <c r="A6436" s="1004">
        <v>6433</v>
      </c>
      <c r="B6436" s="1004" t="s">
        <v>28234</v>
      </c>
    </row>
    <row r="6437" spans="1:2">
      <c r="A6437" s="1004">
        <v>6434</v>
      </c>
      <c r="B6437" s="1004" t="s">
        <v>28235</v>
      </c>
    </row>
    <row r="6438" spans="1:2">
      <c r="A6438" s="1004">
        <v>6435</v>
      </c>
      <c r="B6438" s="1004" t="s">
        <v>28236</v>
      </c>
    </row>
    <row r="6439" spans="1:2">
      <c r="A6439" s="1004">
        <v>6436</v>
      </c>
      <c r="B6439" s="1004" t="s">
        <v>28237</v>
      </c>
    </row>
    <row r="6440" spans="1:2">
      <c r="A6440" s="1004">
        <v>6437</v>
      </c>
      <c r="B6440" s="1004" t="s">
        <v>28238</v>
      </c>
    </row>
    <row r="6441" spans="1:2">
      <c r="A6441" s="1004">
        <v>6438</v>
      </c>
      <c r="B6441" s="1004" t="s">
        <v>28239</v>
      </c>
    </row>
    <row r="6442" spans="1:2">
      <c r="A6442" s="1004">
        <v>6439</v>
      </c>
      <c r="B6442" s="1004" t="s">
        <v>28240</v>
      </c>
    </row>
    <row r="6443" spans="1:2">
      <c r="A6443" s="1004">
        <v>6440</v>
      </c>
      <c r="B6443" s="1004" t="s">
        <v>28241</v>
      </c>
    </row>
    <row r="6444" spans="1:2">
      <c r="A6444" s="1004">
        <v>6441</v>
      </c>
      <c r="B6444" s="1004" t="s">
        <v>28242</v>
      </c>
    </row>
    <row r="6445" spans="1:2">
      <c r="A6445" s="1004">
        <v>6442</v>
      </c>
      <c r="B6445" s="1004" t="s">
        <v>28243</v>
      </c>
    </row>
    <row r="6446" spans="1:2">
      <c r="A6446" s="1004">
        <v>6443</v>
      </c>
      <c r="B6446" s="1004" t="s">
        <v>28244</v>
      </c>
    </row>
    <row r="6447" spans="1:2">
      <c r="A6447" s="1004">
        <v>6444</v>
      </c>
      <c r="B6447" s="1004" t="s">
        <v>28245</v>
      </c>
    </row>
    <row r="6448" spans="1:2">
      <c r="A6448" s="1004">
        <v>6445</v>
      </c>
      <c r="B6448" s="1004" t="s">
        <v>28246</v>
      </c>
    </row>
    <row r="6449" spans="1:2">
      <c r="A6449" s="1004">
        <v>6446</v>
      </c>
      <c r="B6449" s="1004" t="s">
        <v>28247</v>
      </c>
    </row>
    <row r="6450" spans="1:2">
      <c r="A6450" s="1004">
        <v>6447</v>
      </c>
      <c r="B6450" s="1004" t="s">
        <v>28248</v>
      </c>
    </row>
    <row r="6451" spans="1:2">
      <c r="A6451" s="1004">
        <v>6448</v>
      </c>
      <c r="B6451" s="1004" t="s">
        <v>28249</v>
      </c>
    </row>
    <row r="6452" spans="1:2">
      <c r="A6452" s="1004">
        <v>6449</v>
      </c>
      <c r="B6452" s="1004" t="s">
        <v>28250</v>
      </c>
    </row>
    <row r="6453" spans="1:2">
      <c r="A6453" s="1004">
        <v>6450</v>
      </c>
      <c r="B6453" s="1004" t="s">
        <v>28251</v>
      </c>
    </row>
    <row r="6454" spans="1:2">
      <c r="A6454" s="1004">
        <v>6451</v>
      </c>
      <c r="B6454" s="1004" t="s">
        <v>28252</v>
      </c>
    </row>
    <row r="6455" spans="1:2">
      <c r="A6455" s="1004">
        <v>6452</v>
      </c>
      <c r="B6455" s="1004" t="s">
        <v>28253</v>
      </c>
    </row>
    <row r="6456" spans="1:2">
      <c r="A6456" s="1004">
        <v>6453</v>
      </c>
      <c r="B6456" s="1004" t="s">
        <v>28254</v>
      </c>
    </row>
    <row r="6457" spans="1:2">
      <c r="A6457" s="1004">
        <v>6454</v>
      </c>
      <c r="B6457" s="1004" t="s">
        <v>28255</v>
      </c>
    </row>
    <row r="6458" spans="1:2">
      <c r="A6458" s="1004">
        <v>6455</v>
      </c>
      <c r="B6458" s="1004" t="s">
        <v>28256</v>
      </c>
    </row>
    <row r="6459" spans="1:2">
      <c r="A6459" s="1004">
        <v>6456</v>
      </c>
      <c r="B6459" s="1004" t="s">
        <v>28257</v>
      </c>
    </row>
    <row r="6460" spans="1:2">
      <c r="A6460" s="1004">
        <v>6457</v>
      </c>
      <c r="B6460" s="1004" t="s">
        <v>28258</v>
      </c>
    </row>
    <row r="6461" spans="1:2">
      <c r="A6461" s="1004">
        <v>6458</v>
      </c>
      <c r="B6461" s="1004" t="s">
        <v>28259</v>
      </c>
    </row>
    <row r="6462" spans="1:2">
      <c r="A6462" s="1004">
        <v>6459</v>
      </c>
      <c r="B6462" s="1004" t="s">
        <v>28260</v>
      </c>
    </row>
    <row r="6463" spans="1:2">
      <c r="A6463" s="1004">
        <v>6460</v>
      </c>
      <c r="B6463" s="1004" t="s">
        <v>28261</v>
      </c>
    </row>
    <row r="6464" spans="1:2">
      <c r="A6464" s="1004">
        <v>6461</v>
      </c>
      <c r="B6464" s="1004" t="s">
        <v>28262</v>
      </c>
    </row>
    <row r="6465" spans="1:2">
      <c r="A6465" s="1004">
        <v>6462</v>
      </c>
      <c r="B6465" s="1004" t="s">
        <v>28263</v>
      </c>
    </row>
    <row r="6466" spans="1:2">
      <c r="A6466" s="1004">
        <v>6463</v>
      </c>
      <c r="B6466" s="1004" t="s">
        <v>28264</v>
      </c>
    </row>
    <row r="6467" spans="1:2">
      <c r="A6467" s="1004">
        <v>6464</v>
      </c>
      <c r="B6467" s="1004" t="s">
        <v>28265</v>
      </c>
    </row>
    <row r="6468" spans="1:2">
      <c r="A6468" s="1004">
        <v>6465</v>
      </c>
      <c r="B6468" s="1004" t="s">
        <v>28266</v>
      </c>
    </row>
    <row r="6469" spans="1:2">
      <c r="A6469" s="1004">
        <v>6466</v>
      </c>
      <c r="B6469" s="1004" t="s">
        <v>28267</v>
      </c>
    </row>
    <row r="6470" spans="1:2">
      <c r="A6470" s="1004">
        <v>6467</v>
      </c>
      <c r="B6470" s="1004" t="s">
        <v>28268</v>
      </c>
    </row>
    <row r="6471" spans="1:2">
      <c r="A6471" s="1004">
        <v>6468</v>
      </c>
      <c r="B6471" s="1004" t="s">
        <v>28269</v>
      </c>
    </row>
    <row r="6472" spans="1:2">
      <c r="A6472" s="1004">
        <v>6469</v>
      </c>
      <c r="B6472" s="1004" t="s">
        <v>28270</v>
      </c>
    </row>
    <row r="6473" spans="1:2">
      <c r="A6473" s="1004">
        <v>6470</v>
      </c>
      <c r="B6473" s="1004" t="s">
        <v>28271</v>
      </c>
    </row>
    <row r="6474" spans="1:2">
      <c r="A6474" s="1004">
        <v>6471</v>
      </c>
      <c r="B6474" s="1004" t="s">
        <v>28272</v>
      </c>
    </row>
    <row r="6475" spans="1:2">
      <c r="A6475" s="1004">
        <v>6472</v>
      </c>
      <c r="B6475" s="1004" t="s">
        <v>28273</v>
      </c>
    </row>
    <row r="6476" spans="1:2">
      <c r="A6476" s="1004">
        <v>6473</v>
      </c>
      <c r="B6476" s="1004" t="s">
        <v>28274</v>
      </c>
    </row>
    <row r="6477" spans="1:2">
      <c r="A6477" s="1004">
        <v>6474</v>
      </c>
      <c r="B6477" s="1004" t="s">
        <v>28275</v>
      </c>
    </row>
    <row r="6478" spans="1:2">
      <c r="A6478" s="1004">
        <v>6475</v>
      </c>
      <c r="B6478" s="1004" t="s">
        <v>17286</v>
      </c>
    </row>
    <row r="6479" spans="1:2">
      <c r="A6479" s="1004">
        <v>6476</v>
      </c>
      <c r="B6479" s="1004" t="s">
        <v>28276</v>
      </c>
    </row>
    <row r="6480" spans="1:2">
      <c r="A6480" s="1004">
        <v>6477</v>
      </c>
      <c r="B6480" s="1004" t="s">
        <v>28277</v>
      </c>
    </row>
    <row r="6481" spans="1:2">
      <c r="A6481" s="1004">
        <v>6478</v>
      </c>
      <c r="B6481" s="1004" t="s">
        <v>28278</v>
      </c>
    </row>
    <row r="6482" spans="1:2">
      <c r="A6482" s="1004">
        <v>6479</v>
      </c>
      <c r="B6482" s="1004" t="s">
        <v>28279</v>
      </c>
    </row>
    <row r="6483" spans="1:2">
      <c r="A6483" s="1004">
        <v>6480</v>
      </c>
      <c r="B6483" s="1004" t="s">
        <v>28280</v>
      </c>
    </row>
    <row r="6484" spans="1:2">
      <c r="A6484" s="1004">
        <v>6481</v>
      </c>
      <c r="B6484" s="1004" t="s">
        <v>28281</v>
      </c>
    </row>
    <row r="6485" spans="1:2">
      <c r="A6485" s="1004">
        <v>6482</v>
      </c>
      <c r="B6485" s="1004" t="s">
        <v>28282</v>
      </c>
    </row>
    <row r="6486" spans="1:2">
      <c r="A6486" s="1004">
        <v>6483</v>
      </c>
      <c r="B6486" s="1004" t="s">
        <v>28283</v>
      </c>
    </row>
    <row r="6487" spans="1:2">
      <c r="A6487" s="1004">
        <v>6484</v>
      </c>
      <c r="B6487" s="1004" t="s">
        <v>28284</v>
      </c>
    </row>
    <row r="6488" spans="1:2">
      <c r="A6488" s="1004">
        <v>6485</v>
      </c>
      <c r="B6488" s="1004" t="s">
        <v>28285</v>
      </c>
    </row>
    <row r="6489" spans="1:2">
      <c r="A6489" s="1004">
        <v>6486</v>
      </c>
      <c r="B6489" s="1004" t="s">
        <v>28286</v>
      </c>
    </row>
    <row r="6490" spans="1:2">
      <c r="A6490" s="1004">
        <v>6487</v>
      </c>
      <c r="B6490" s="1004" t="s">
        <v>28287</v>
      </c>
    </row>
    <row r="6491" spans="1:2">
      <c r="A6491" s="1004">
        <v>6488</v>
      </c>
      <c r="B6491" s="1004" t="s">
        <v>28288</v>
      </c>
    </row>
    <row r="6492" spans="1:2">
      <c r="A6492" s="1004">
        <v>6489</v>
      </c>
      <c r="B6492" s="1004" t="s">
        <v>28289</v>
      </c>
    </row>
    <row r="6493" spans="1:2">
      <c r="A6493" s="1004">
        <v>6490</v>
      </c>
      <c r="B6493" s="1004" t="s">
        <v>28290</v>
      </c>
    </row>
    <row r="6494" spans="1:2">
      <c r="A6494" s="1004">
        <v>6491</v>
      </c>
      <c r="B6494" s="1004" t="s">
        <v>28291</v>
      </c>
    </row>
    <row r="6495" spans="1:2">
      <c r="A6495" s="1004">
        <v>6492</v>
      </c>
      <c r="B6495" s="1004" t="s">
        <v>28292</v>
      </c>
    </row>
    <row r="6496" spans="1:2">
      <c r="A6496" s="1004">
        <v>6493</v>
      </c>
      <c r="B6496" s="1004" t="s">
        <v>28293</v>
      </c>
    </row>
    <row r="6497" spans="1:2">
      <c r="A6497" s="1004">
        <v>6494</v>
      </c>
      <c r="B6497" s="1004" t="s">
        <v>28294</v>
      </c>
    </row>
    <row r="6498" spans="1:2">
      <c r="A6498" s="1004">
        <v>6495</v>
      </c>
      <c r="B6498" s="1004" t="s">
        <v>28295</v>
      </c>
    </row>
    <row r="6499" spans="1:2">
      <c r="A6499" s="1004">
        <v>6496</v>
      </c>
      <c r="B6499" s="1004" t="s">
        <v>28296</v>
      </c>
    </row>
    <row r="6500" spans="1:2">
      <c r="A6500" s="1004">
        <v>6497</v>
      </c>
      <c r="B6500" s="1004" t="s">
        <v>28297</v>
      </c>
    </row>
    <row r="6501" spans="1:2">
      <c r="A6501" s="1004">
        <v>6498</v>
      </c>
      <c r="B6501" s="1004" t="s">
        <v>28298</v>
      </c>
    </row>
    <row r="6502" spans="1:2">
      <c r="A6502" s="1004">
        <v>6499</v>
      </c>
      <c r="B6502" s="1004" t="s">
        <v>28299</v>
      </c>
    </row>
    <row r="6503" spans="1:2">
      <c r="A6503" s="1004">
        <v>6500</v>
      </c>
      <c r="B6503" s="1004" t="s">
        <v>28300</v>
      </c>
    </row>
    <row r="6504" spans="1:2">
      <c r="A6504" s="1004">
        <v>6501</v>
      </c>
      <c r="B6504" s="1004" t="s">
        <v>28301</v>
      </c>
    </row>
    <row r="6505" spans="1:2">
      <c r="A6505" s="1004">
        <v>6502</v>
      </c>
      <c r="B6505" s="1004" t="s">
        <v>28302</v>
      </c>
    </row>
    <row r="6506" spans="1:2">
      <c r="A6506" s="1004">
        <v>6503</v>
      </c>
      <c r="B6506" s="1004" t="s">
        <v>28303</v>
      </c>
    </row>
    <row r="6507" spans="1:2">
      <c r="A6507" s="1004">
        <v>6504</v>
      </c>
      <c r="B6507" s="1004" t="s">
        <v>28304</v>
      </c>
    </row>
    <row r="6508" spans="1:2">
      <c r="A6508" s="1004">
        <v>6505</v>
      </c>
      <c r="B6508" s="1004" t="s">
        <v>28305</v>
      </c>
    </row>
    <row r="6509" spans="1:2">
      <c r="A6509" s="1004">
        <v>6506</v>
      </c>
      <c r="B6509" s="1004" t="s">
        <v>28306</v>
      </c>
    </row>
    <row r="6510" spans="1:2">
      <c r="A6510" s="1004">
        <v>6507</v>
      </c>
      <c r="B6510" s="1004" t="s">
        <v>28307</v>
      </c>
    </row>
    <row r="6511" spans="1:2">
      <c r="A6511" s="1004">
        <v>6508</v>
      </c>
      <c r="B6511" s="1004" t="s">
        <v>28308</v>
      </c>
    </row>
    <row r="6512" spans="1:2">
      <c r="A6512" s="1004">
        <v>6509</v>
      </c>
      <c r="B6512" s="1004" t="s">
        <v>28309</v>
      </c>
    </row>
    <row r="6513" spans="1:2">
      <c r="A6513" s="1004">
        <v>6510</v>
      </c>
      <c r="B6513" s="1004" t="s">
        <v>28310</v>
      </c>
    </row>
    <row r="6514" spans="1:2">
      <c r="A6514" s="1004">
        <v>6511</v>
      </c>
      <c r="B6514" s="1004" t="s">
        <v>28311</v>
      </c>
    </row>
    <row r="6515" spans="1:2">
      <c r="A6515" s="1004">
        <v>6512</v>
      </c>
      <c r="B6515" s="1004" t="s">
        <v>28312</v>
      </c>
    </row>
    <row r="6516" spans="1:2">
      <c r="A6516" s="1004">
        <v>6513</v>
      </c>
      <c r="B6516" s="1004" t="s">
        <v>28313</v>
      </c>
    </row>
    <row r="6517" spans="1:2">
      <c r="A6517" s="1004">
        <v>6514</v>
      </c>
      <c r="B6517" s="1004" t="s">
        <v>28314</v>
      </c>
    </row>
    <row r="6518" spans="1:2">
      <c r="A6518" s="1004">
        <v>6515</v>
      </c>
      <c r="B6518" s="1004" t="s">
        <v>28315</v>
      </c>
    </row>
    <row r="6519" spans="1:2">
      <c r="A6519" s="1004">
        <v>6516</v>
      </c>
      <c r="B6519" s="1004" t="s">
        <v>28316</v>
      </c>
    </row>
    <row r="6520" spans="1:2">
      <c r="A6520" s="1004">
        <v>6517</v>
      </c>
      <c r="B6520" s="1004" t="s">
        <v>28317</v>
      </c>
    </row>
    <row r="6521" spans="1:2">
      <c r="A6521" s="1004">
        <v>6518</v>
      </c>
      <c r="B6521" s="1004" t="s">
        <v>28318</v>
      </c>
    </row>
    <row r="6522" spans="1:2">
      <c r="A6522" s="1004">
        <v>6519</v>
      </c>
      <c r="B6522" s="1004" t="s">
        <v>28319</v>
      </c>
    </row>
    <row r="6523" spans="1:2">
      <c r="A6523" s="1004">
        <v>6520</v>
      </c>
      <c r="B6523" s="1004" t="s">
        <v>28320</v>
      </c>
    </row>
    <row r="6524" spans="1:2">
      <c r="A6524" s="1004">
        <v>6521</v>
      </c>
      <c r="B6524" s="1004" t="s">
        <v>28321</v>
      </c>
    </row>
    <row r="6525" spans="1:2">
      <c r="A6525" s="1004">
        <v>6522</v>
      </c>
      <c r="B6525" s="1004" t="s">
        <v>28322</v>
      </c>
    </row>
    <row r="6526" spans="1:2">
      <c r="A6526" s="1004">
        <v>6523</v>
      </c>
      <c r="B6526" s="1004" t="s">
        <v>28323</v>
      </c>
    </row>
    <row r="6527" spans="1:2">
      <c r="A6527" s="1004">
        <v>6524</v>
      </c>
      <c r="B6527" s="1004" t="s">
        <v>28324</v>
      </c>
    </row>
    <row r="6528" spans="1:2">
      <c r="A6528" s="1004">
        <v>6525</v>
      </c>
      <c r="B6528" s="1004" t="s">
        <v>28325</v>
      </c>
    </row>
    <row r="6529" spans="1:2">
      <c r="A6529" s="1004">
        <v>6526</v>
      </c>
      <c r="B6529" s="1004" t="s">
        <v>28326</v>
      </c>
    </row>
    <row r="6530" spans="1:2">
      <c r="A6530" s="1004">
        <v>6527</v>
      </c>
      <c r="B6530" s="1004" t="s">
        <v>28327</v>
      </c>
    </row>
    <row r="6531" spans="1:2">
      <c r="A6531" s="1004">
        <v>6528</v>
      </c>
      <c r="B6531" s="1004" t="s">
        <v>28328</v>
      </c>
    </row>
    <row r="6532" spans="1:2">
      <c r="A6532" s="1004">
        <v>6529</v>
      </c>
      <c r="B6532" s="1004" t="s">
        <v>28329</v>
      </c>
    </row>
    <row r="6533" spans="1:2">
      <c r="A6533" s="1004">
        <v>6530</v>
      </c>
      <c r="B6533" s="1004" t="s">
        <v>28330</v>
      </c>
    </row>
    <row r="6534" spans="1:2">
      <c r="A6534" s="1004">
        <v>6531</v>
      </c>
      <c r="B6534" s="1004" t="s">
        <v>28331</v>
      </c>
    </row>
    <row r="6535" spans="1:2">
      <c r="A6535" s="1004">
        <v>6532</v>
      </c>
      <c r="B6535" s="1004" t="s">
        <v>28332</v>
      </c>
    </row>
    <row r="6536" spans="1:2">
      <c r="A6536" s="1004">
        <v>6533</v>
      </c>
      <c r="B6536" s="1004" t="s">
        <v>28333</v>
      </c>
    </row>
    <row r="6537" spans="1:2">
      <c r="A6537" s="1004">
        <v>6534</v>
      </c>
      <c r="B6537" s="1004" t="s">
        <v>28334</v>
      </c>
    </row>
    <row r="6538" spans="1:2">
      <c r="A6538" s="1004">
        <v>6535</v>
      </c>
      <c r="B6538" s="1004" t="s">
        <v>28335</v>
      </c>
    </row>
    <row r="6539" spans="1:2">
      <c r="A6539" s="1004">
        <v>6536</v>
      </c>
      <c r="B6539" s="1004" t="s">
        <v>28336</v>
      </c>
    </row>
    <row r="6540" spans="1:2">
      <c r="A6540" s="1004">
        <v>6537</v>
      </c>
      <c r="B6540" s="1004" t="s">
        <v>28337</v>
      </c>
    </row>
    <row r="6541" spans="1:2">
      <c r="A6541" s="1004">
        <v>6538</v>
      </c>
      <c r="B6541" s="1004" t="s">
        <v>28338</v>
      </c>
    </row>
    <row r="6542" spans="1:2">
      <c r="A6542" s="1004">
        <v>6539</v>
      </c>
      <c r="B6542" s="1004" t="s">
        <v>28339</v>
      </c>
    </row>
    <row r="6543" spans="1:2">
      <c r="A6543" s="1004">
        <v>6540</v>
      </c>
      <c r="B6543" s="1004" t="s">
        <v>28340</v>
      </c>
    </row>
    <row r="6544" spans="1:2">
      <c r="A6544" s="1004">
        <v>6541</v>
      </c>
      <c r="B6544" s="1004" t="s">
        <v>28341</v>
      </c>
    </row>
    <row r="6545" spans="1:2">
      <c r="A6545" s="1004">
        <v>6542</v>
      </c>
      <c r="B6545" s="1004" t="s">
        <v>28342</v>
      </c>
    </row>
    <row r="6546" spans="1:2">
      <c r="A6546" s="1004">
        <v>6543</v>
      </c>
      <c r="B6546" s="1004" t="s">
        <v>28343</v>
      </c>
    </row>
    <row r="6547" spans="1:2">
      <c r="A6547" s="1004">
        <v>6544</v>
      </c>
      <c r="B6547" s="1004" t="s">
        <v>10885</v>
      </c>
    </row>
    <row r="6548" spans="1:2">
      <c r="A6548" s="1004">
        <v>6545</v>
      </c>
      <c r="B6548" s="1004" t="s">
        <v>28344</v>
      </c>
    </row>
    <row r="6549" spans="1:2">
      <c r="A6549" s="1004">
        <v>6546</v>
      </c>
      <c r="B6549" s="1004" t="s">
        <v>28345</v>
      </c>
    </row>
    <row r="6550" spans="1:2">
      <c r="A6550" s="1004">
        <v>6547</v>
      </c>
      <c r="B6550" s="1004" t="s">
        <v>28346</v>
      </c>
    </row>
    <row r="6551" spans="1:2">
      <c r="A6551" s="1004">
        <v>6548</v>
      </c>
      <c r="B6551" s="1004" t="s">
        <v>28347</v>
      </c>
    </row>
    <row r="6552" spans="1:2">
      <c r="A6552" s="1004">
        <v>6549</v>
      </c>
      <c r="B6552" s="1004" t="s">
        <v>28348</v>
      </c>
    </row>
    <row r="6553" spans="1:2">
      <c r="A6553" s="1004">
        <v>6550</v>
      </c>
      <c r="B6553" s="1004" t="s">
        <v>28349</v>
      </c>
    </row>
    <row r="6554" spans="1:2">
      <c r="A6554" s="1004">
        <v>6551</v>
      </c>
      <c r="B6554" s="1004" t="s">
        <v>28350</v>
      </c>
    </row>
    <row r="6555" spans="1:2">
      <c r="A6555" s="1004">
        <v>6552</v>
      </c>
      <c r="B6555" s="1004" t="s">
        <v>28351</v>
      </c>
    </row>
    <row r="6556" spans="1:2">
      <c r="A6556" s="1004">
        <v>6553</v>
      </c>
      <c r="B6556" s="1004" t="s">
        <v>28352</v>
      </c>
    </row>
    <row r="6557" spans="1:2">
      <c r="A6557" s="1004">
        <v>6554</v>
      </c>
      <c r="B6557" s="1004" t="s">
        <v>28353</v>
      </c>
    </row>
    <row r="6558" spans="1:2">
      <c r="A6558" s="1004">
        <v>6555</v>
      </c>
      <c r="B6558" s="1004" t="s">
        <v>28354</v>
      </c>
    </row>
    <row r="6559" spans="1:2">
      <c r="A6559" s="1004">
        <v>6556</v>
      </c>
      <c r="B6559" s="1004" t="s">
        <v>28355</v>
      </c>
    </row>
    <row r="6560" spans="1:2">
      <c r="A6560" s="1004">
        <v>6557</v>
      </c>
      <c r="B6560" s="1004" t="s">
        <v>28356</v>
      </c>
    </row>
    <row r="6561" spans="1:2">
      <c r="A6561" s="1004">
        <v>6558</v>
      </c>
      <c r="B6561" s="1004" t="s">
        <v>28357</v>
      </c>
    </row>
    <row r="6562" spans="1:2">
      <c r="A6562" s="1004">
        <v>6559</v>
      </c>
      <c r="B6562" s="1004" t="s">
        <v>28358</v>
      </c>
    </row>
    <row r="6563" spans="1:2">
      <c r="A6563" s="1004">
        <v>6560</v>
      </c>
      <c r="B6563" s="1004" t="s">
        <v>28359</v>
      </c>
    </row>
    <row r="6564" spans="1:2">
      <c r="A6564" s="1004">
        <v>6561</v>
      </c>
      <c r="B6564" s="1004" t="s">
        <v>28360</v>
      </c>
    </row>
    <row r="6565" spans="1:2">
      <c r="A6565" s="1004">
        <v>6562</v>
      </c>
      <c r="B6565" s="1004" t="s">
        <v>28361</v>
      </c>
    </row>
    <row r="6566" spans="1:2">
      <c r="A6566" s="1004">
        <v>6563</v>
      </c>
      <c r="B6566" s="1004" t="s">
        <v>28362</v>
      </c>
    </row>
    <row r="6567" spans="1:2">
      <c r="A6567" s="1004">
        <v>6564</v>
      </c>
      <c r="B6567" s="1004" t="s">
        <v>28363</v>
      </c>
    </row>
    <row r="6568" spans="1:2">
      <c r="A6568" s="1004">
        <v>6565</v>
      </c>
      <c r="B6568" s="1004" t="s">
        <v>28364</v>
      </c>
    </row>
    <row r="6569" spans="1:2">
      <c r="A6569" s="1004">
        <v>6566</v>
      </c>
      <c r="B6569" s="1004" t="s">
        <v>28365</v>
      </c>
    </row>
    <row r="6570" spans="1:2">
      <c r="A6570" s="1004">
        <v>6567</v>
      </c>
      <c r="B6570" s="1004" t="s">
        <v>28366</v>
      </c>
    </row>
    <row r="6571" spans="1:2">
      <c r="A6571" s="1004">
        <v>6568</v>
      </c>
      <c r="B6571" s="1004" t="s">
        <v>28367</v>
      </c>
    </row>
    <row r="6572" spans="1:2">
      <c r="A6572" s="1004">
        <v>6569</v>
      </c>
      <c r="B6572" s="1004" t="s">
        <v>28368</v>
      </c>
    </row>
    <row r="6573" spans="1:2">
      <c r="A6573" s="1004">
        <v>6570</v>
      </c>
      <c r="B6573" s="1004" t="s">
        <v>28369</v>
      </c>
    </row>
    <row r="6574" spans="1:2">
      <c r="A6574" s="1004">
        <v>6571</v>
      </c>
      <c r="B6574" s="1004" t="s">
        <v>28370</v>
      </c>
    </row>
    <row r="6575" spans="1:2">
      <c r="A6575" s="1004">
        <v>6572</v>
      </c>
      <c r="B6575" s="1004" t="s">
        <v>28371</v>
      </c>
    </row>
    <row r="6576" spans="1:2">
      <c r="A6576" s="1004">
        <v>6573</v>
      </c>
      <c r="B6576" s="1004" t="s">
        <v>28372</v>
      </c>
    </row>
    <row r="6577" spans="1:2">
      <c r="A6577" s="1004">
        <v>6574</v>
      </c>
      <c r="B6577" s="1004" t="s">
        <v>28373</v>
      </c>
    </row>
    <row r="6578" spans="1:2">
      <c r="A6578" s="1004">
        <v>6575</v>
      </c>
      <c r="B6578" s="1004" t="s">
        <v>28374</v>
      </c>
    </row>
    <row r="6579" spans="1:2">
      <c r="A6579" s="1004">
        <v>6576</v>
      </c>
      <c r="B6579" s="1004" t="s">
        <v>28375</v>
      </c>
    </row>
    <row r="6580" spans="1:2">
      <c r="A6580" s="1004">
        <v>6577</v>
      </c>
      <c r="B6580" s="1004" t="s">
        <v>28376</v>
      </c>
    </row>
    <row r="6581" spans="1:2">
      <c r="A6581" s="1004">
        <v>6578</v>
      </c>
      <c r="B6581" s="1004" t="s">
        <v>28377</v>
      </c>
    </row>
    <row r="6582" spans="1:2">
      <c r="A6582" s="1004">
        <v>6579</v>
      </c>
      <c r="B6582" s="1004" t="s">
        <v>28378</v>
      </c>
    </row>
    <row r="6583" spans="1:2">
      <c r="A6583" s="1004">
        <v>6580</v>
      </c>
      <c r="B6583" s="1004" t="s">
        <v>28379</v>
      </c>
    </row>
    <row r="6584" spans="1:2">
      <c r="A6584" s="1004">
        <v>6581</v>
      </c>
      <c r="B6584" s="1004" t="s">
        <v>28380</v>
      </c>
    </row>
    <row r="6585" spans="1:2">
      <c r="A6585" s="1004">
        <v>6582</v>
      </c>
      <c r="B6585" s="1004" t="s">
        <v>28381</v>
      </c>
    </row>
    <row r="6586" spans="1:2">
      <c r="A6586" s="1004">
        <v>6583</v>
      </c>
      <c r="B6586" s="1004" t="s">
        <v>28382</v>
      </c>
    </row>
    <row r="6587" spans="1:2">
      <c r="A6587" s="1004">
        <v>6584</v>
      </c>
      <c r="B6587" s="1004" t="s">
        <v>28383</v>
      </c>
    </row>
    <row r="6588" spans="1:2">
      <c r="A6588" s="1004">
        <v>6585</v>
      </c>
      <c r="B6588" s="1004" t="s">
        <v>28384</v>
      </c>
    </row>
    <row r="6589" spans="1:2">
      <c r="A6589" s="1004">
        <v>6586</v>
      </c>
      <c r="B6589" s="1004" t="s">
        <v>28385</v>
      </c>
    </row>
    <row r="6590" spans="1:2">
      <c r="A6590" s="1004">
        <v>6587</v>
      </c>
      <c r="B6590" s="1004" t="s">
        <v>28386</v>
      </c>
    </row>
    <row r="6591" spans="1:2">
      <c r="A6591" s="1004">
        <v>6588</v>
      </c>
      <c r="B6591" s="1004" t="s">
        <v>28387</v>
      </c>
    </row>
    <row r="6592" spans="1:2">
      <c r="A6592" s="1004">
        <v>6589</v>
      </c>
      <c r="B6592" s="1004" t="s">
        <v>28388</v>
      </c>
    </row>
    <row r="6593" spans="1:2">
      <c r="A6593" s="1004">
        <v>6590</v>
      </c>
      <c r="B6593" s="1004" t="s">
        <v>28389</v>
      </c>
    </row>
    <row r="6594" spans="1:2">
      <c r="A6594" s="1004">
        <v>6591</v>
      </c>
      <c r="B6594" s="1004" t="s">
        <v>28390</v>
      </c>
    </row>
    <row r="6595" spans="1:2">
      <c r="A6595" s="1004">
        <v>6592</v>
      </c>
      <c r="B6595" s="1004" t="s">
        <v>28391</v>
      </c>
    </row>
    <row r="6596" spans="1:2">
      <c r="A6596" s="1004">
        <v>6593</v>
      </c>
      <c r="B6596" s="1004" t="s">
        <v>28392</v>
      </c>
    </row>
    <row r="6597" spans="1:2">
      <c r="A6597" s="1004">
        <v>6594</v>
      </c>
      <c r="B6597" s="1004" t="s">
        <v>28393</v>
      </c>
    </row>
    <row r="6598" spans="1:2">
      <c r="A6598" s="1004">
        <v>6595</v>
      </c>
      <c r="B6598" s="1004" t="s">
        <v>28394</v>
      </c>
    </row>
    <row r="6599" spans="1:2">
      <c r="A6599" s="1004">
        <v>6596</v>
      </c>
      <c r="B6599" s="1004" t="s">
        <v>28395</v>
      </c>
    </row>
    <row r="6600" spans="1:2">
      <c r="A6600" s="1004">
        <v>6597</v>
      </c>
      <c r="B6600" s="1004" t="s">
        <v>28396</v>
      </c>
    </row>
    <row r="6601" spans="1:2">
      <c r="A6601" s="1004">
        <v>6598</v>
      </c>
      <c r="B6601" s="1004" t="s">
        <v>28397</v>
      </c>
    </row>
    <row r="6602" spans="1:2">
      <c r="A6602" s="1004">
        <v>6599</v>
      </c>
      <c r="B6602" s="1004" t="s">
        <v>28398</v>
      </c>
    </row>
    <row r="6603" spans="1:2">
      <c r="A6603" s="1004">
        <v>6600</v>
      </c>
      <c r="B6603" s="1004" t="s">
        <v>28399</v>
      </c>
    </row>
    <row r="6604" spans="1:2">
      <c r="A6604" s="1004">
        <v>6601</v>
      </c>
      <c r="B6604" s="1004" t="s">
        <v>28400</v>
      </c>
    </row>
    <row r="6605" spans="1:2">
      <c r="A6605" s="1004">
        <v>6602</v>
      </c>
      <c r="B6605" s="1004" t="s">
        <v>28401</v>
      </c>
    </row>
    <row r="6606" spans="1:2">
      <c r="A6606" s="1004">
        <v>6603</v>
      </c>
      <c r="B6606" s="1004" t="s">
        <v>28402</v>
      </c>
    </row>
    <row r="6607" spans="1:2">
      <c r="A6607" s="1004">
        <v>6604</v>
      </c>
      <c r="B6607" s="1004" t="s">
        <v>28403</v>
      </c>
    </row>
    <row r="6608" spans="1:2">
      <c r="A6608" s="1004">
        <v>6605</v>
      </c>
      <c r="B6608" s="1004" t="s">
        <v>28404</v>
      </c>
    </row>
    <row r="6609" spans="1:2">
      <c r="A6609" s="1004">
        <v>6606</v>
      </c>
      <c r="B6609" s="1004" t="s">
        <v>28405</v>
      </c>
    </row>
    <row r="6610" spans="1:2">
      <c r="A6610" s="1004">
        <v>6607</v>
      </c>
      <c r="B6610" s="1004" t="s">
        <v>28406</v>
      </c>
    </row>
    <row r="6611" spans="1:2">
      <c r="A6611" s="1004">
        <v>6608</v>
      </c>
      <c r="B6611" s="1004" t="s">
        <v>28407</v>
      </c>
    </row>
    <row r="6612" spans="1:2">
      <c r="A6612" s="1004">
        <v>6609</v>
      </c>
      <c r="B6612" s="1004" t="s">
        <v>28408</v>
      </c>
    </row>
    <row r="6613" spans="1:2">
      <c r="A6613" s="1004">
        <v>6610</v>
      </c>
      <c r="B6613" s="1004" t="s">
        <v>28409</v>
      </c>
    </row>
    <row r="6614" spans="1:2">
      <c r="A6614" s="1004">
        <v>6611</v>
      </c>
      <c r="B6614" s="1004" t="s">
        <v>28410</v>
      </c>
    </row>
    <row r="6615" spans="1:2">
      <c r="A6615" s="1004">
        <v>6612</v>
      </c>
      <c r="B6615" s="1004" t="s">
        <v>28411</v>
      </c>
    </row>
    <row r="6616" spans="1:2">
      <c r="A6616" s="1004">
        <v>6613</v>
      </c>
      <c r="B6616" s="1004" t="s">
        <v>28412</v>
      </c>
    </row>
    <row r="6617" spans="1:2">
      <c r="A6617" s="1004">
        <v>6614</v>
      </c>
      <c r="B6617" s="1004" t="s">
        <v>28413</v>
      </c>
    </row>
    <row r="6618" spans="1:2">
      <c r="A6618" s="1004">
        <v>6615</v>
      </c>
      <c r="B6618" s="1004" t="s">
        <v>28414</v>
      </c>
    </row>
    <row r="6619" spans="1:2">
      <c r="A6619" s="1004">
        <v>6616</v>
      </c>
      <c r="B6619" s="1004" t="s">
        <v>28415</v>
      </c>
    </row>
    <row r="6620" spans="1:2">
      <c r="A6620" s="1004">
        <v>6617</v>
      </c>
      <c r="B6620" s="1004" t="s">
        <v>28416</v>
      </c>
    </row>
    <row r="6621" spans="1:2">
      <c r="A6621" s="1004">
        <v>6618</v>
      </c>
      <c r="B6621" s="1004" t="s">
        <v>28417</v>
      </c>
    </row>
    <row r="6622" spans="1:2">
      <c r="A6622" s="1004">
        <v>6619</v>
      </c>
      <c r="B6622" s="1004" t="s">
        <v>28418</v>
      </c>
    </row>
    <row r="6623" spans="1:2">
      <c r="A6623" s="1004">
        <v>6620</v>
      </c>
      <c r="B6623" s="1004" t="s">
        <v>28419</v>
      </c>
    </row>
    <row r="6624" spans="1:2">
      <c r="A6624" s="1004">
        <v>6621</v>
      </c>
      <c r="B6624" s="1004" t="s">
        <v>28420</v>
      </c>
    </row>
    <row r="6625" spans="1:2">
      <c r="A6625" s="1004">
        <v>6622</v>
      </c>
      <c r="B6625" s="1004" t="s">
        <v>28421</v>
      </c>
    </row>
    <row r="6626" spans="1:2">
      <c r="A6626" s="1004">
        <v>6623</v>
      </c>
      <c r="B6626" s="1004" t="s">
        <v>28422</v>
      </c>
    </row>
    <row r="6627" spans="1:2">
      <c r="A6627" s="1004">
        <v>6624</v>
      </c>
      <c r="B6627" s="1004" t="s">
        <v>28423</v>
      </c>
    </row>
    <row r="6628" spans="1:2">
      <c r="A6628" s="1004">
        <v>6625</v>
      </c>
      <c r="B6628" s="1004" t="s">
        <v>28424</v>
      </c>
    </row>
    <row r="6629" spans="1:2">
      <c r="A6629" s="1004">
        <v>6626</v>
      </c>
      <c r="B6629" s="1004" t="s">
        <v>28425</v>
      </c>
    </row>
    <row r="6630" spans="1:2">
      <c r="A6630" s="1004">
        <v>6627</v>
      </c>
      <c r="B6630" s="1004" t="s">
        <v>28426</v>
      </c>
    </row>
    <row r="6631" spans="1:2">
      <c r="A6631" s="1004">
        <v>6628</v>
      </c>
      <c r="B6631" s="1004" t="s">
        <v>28427</v>
      </c>
    </row>
    <row r="6632" spans="1:2">
      <c r="A6632" s="1004">
        <v>6629</v>
      </c>
      <c r="B6632" s="1004" t="s">
        <v>28428</v>
      </c>
    </row>
    <row r="6633" spans="1:2">
      <c r="A6633" s="1004">
        <v>6630</v>
      </c>
      <c r="B6633" s="1004" t="s">
        <v>28429</v>
      </c>
    </row>
    <row r="6634" spans="1:2">
      <c r="A6634" s="1004">
        <v>6631</v>
      </c>
      <c r="B6634" s="1004" t="s">
        <v>28430</v>
      </c>
    </row>
    <row r="6635" spans="1:2">
      <c r="A6635" s="1004">
        <v>6632</v>
      </c>
      <c r="B6635" s="1004" t="s">
        <v>28431</v>
      </c>
    </row>
    <row r="6636" spans="1:2">
      <c r="A6636" s="1004">
        <v>6633</v>
      </c>
      <c r="B6636" s="1004" t="s">
        <v>28432</v>
      </c>
    </row>
    <row r="6637" spans="1:2">
      <c r="A6637" s="1004">
        <v>6634</v>
      </c>
      <c r="B6637" s="1004" t="s">
        <v>28433</v>
      </c>
    </row>
    <row r="6638" spans="1:2">
      <c r="A6638" s="1004">
        <v>6635</v>
      </c>
      <c r="B6638" s="1004" t="s">
        <v>28434</v>
      </c>
    </row>
    <row r="6639" spans="1:2">
      <c r="A6639" s="1004">
        <v>6636</v>
      </c>
      <c r="B6639" s="1004" t="s">
        <v>28435</v>
      </c>
    </row>
    <row r="6640" spans="1:2">
      <c r="A6640" s="1004">
        <v>6637</v>
      </c>
      <c r="B6640" s="1004" t="s">
        <v>28436</v>
      </c>
    </row>
    <row r="6641" spans="1:2">
      <c r="A6641" s="1004">
        <v>6638</v>
      </c>
      <c r="B6641" s="1004" t="s">
        <v>28437</v>
      </c>
    </row>
    <row r="6642" spans="1:2">
      <c r="A6642" s="1004">
        <v>6639</v>
      </c>
      <c r="B6642" s="1004" t="s">
        <v>28438</v>
      </c>
    </row>
    <row r="6643" spans="1:2">
      <c r="A6643" s="1004">
        <v>6640</v>
      </c>
      <c r="B6643" s="1004" t="s">
        <v>28439</v>
      </c>
    </row>
    <row r="6644" spans="1:2">
      <c r="A6644" s="1004">
        <v>6641</v>
      </c>
      <c r="B6644" s="1004" t="s">
        <v>28440</v>
      </c>
    </row>
    <row r="6645" spans="1:2">
      <c r="A6645" s="1004">
        <v>6642</v>
      </c>
      <c r="B6645" s="1004" t="s">
        <v>28441</v>
      </c>
    </row>
    <row r="6646" spans="1:2">
      <c r="A6646" s="1004">
        <v>6643</v>
      </c>
      <c r="B6646" s="1004" t="s">
        <v>28442</v>
      </c>
    </row>
    <row r="6647" spans="1:2">
      <c r="A6647" s="1004">
        <v>6644</v>
      </c>
      <c r="B6647" s="1004" t="s">
        <v>28443</v>
      </c>
    </row>
    <row r="6648" spans="1:2">
      <c r="A6648" s="1004">
        <v>6645</v>
      </c>
      <c r="B6648" s="1004" t="s">
        <v>28444</v>
      </c>
    </row>
    <row r="6649" spans="1:2">
      <c r="A6649" s="1004">
        <v>6646</v>
      </c>
      <c r="B6649" s="1004" t="s">
        <v>28445</v>
      </c>
    </row>
    <row r="6650" spans="1:2">
      <c r="A6650" s="1004">
        <v>6647</v>
      </c>
      <c r="B6650" s="1004" t="s">
        <v>28446</v>
      </c>
    </row>
    <row r="6651" spans="1:2">
      <c r="A6651" s="1004">
        <v>6648</v>
      </c>
      <c r="B6651" s="1004" t="s">
        <v>28447</v>
      </c>
    </row>
    <row r="6652" spans="1:2">
      <c r="A6652" s="1004">
        <v>6649</v>
      </c>
      <c r="B6652" s="1004" t="s">
        <v>28448</v>
      </c>
    </row>
    <row r="6653" spans="1:2">
      <c r="A6653" s="1004">
        <v>6650</v>
      </c>
      <c r="B6653" s="1004" t="s">
        <v>28449</v>
      </c>
    </row>
    <row r="6654" spans="1:2">
      <c r="A6654" s="1004">
        <v>6651</v>
      </c>
      <c r="B6654" s="1004" t="s">
        <v>28450</v>
      </c>
    </row>
    <row r="6655" spans="1:2">
      <c r="A6655" s="1004">
        <v>6652</v>
      </c>
      <c r="B6655" s="1004" t="s">
        <v>28451</v>
      </c>
    </row>
    <row r="6656" spans="1:2">
      <c r="A6656" s="1004">
        <v>6653</v>
      </c>
      <c r="B6656" s="1004" t="s">
        <v>28452</v>
      </c>
    </row>
    <row r="6657" spans="1:2">
      <c r="A6657" s="1004">
        <v>6654</v>
      </c>
      <c r="B6657" s="1004" t="s">
        <v>28453</v>
      </c>
    </row>
    <row r="6658" spans="1:2">
      <c r="A6658" s="1004">
        <v>6655</v>
      </c>
      <c r="B6658" s="1004" t="s">
        <v>28454</v>
      </c>
    </row>
    <row r="6659" spans="1:2">
      <c r="A6659" s="1004">
        <v>6656</v>
      </c>
      <c r="B6659" s="1004" t="s">
        <v>28455</v>
      </c>
    </row>
    <row r="6660" spans="1:2">
      <c r="A6660" s="1004">
        <v>6657</v>
      </c>
      <c r="B6660" s="1004" t="s">
        <v>28456</v>
      </c>
    </row>
    <row r="6661" spans="1:2">
      <c r="A6661" s="1004">
        <v>6658</v>
      </c>
      <c r="B6661" s="1004" t="s">
        <v>28457</v>
      </c>
    </row>
    <row r="6662" spans="1:2">
      <c r="A6662" s="1004">
        <v>6659</v>
      </c>
      <c r="B6662" s="1004" t="s">
        <v>28458</v>
      </c>
    </row>
    <row r="6663" spans="1:2">
      <c r="A6663" s="1004">
        <v>6660</v>
      </c>
      <c r="B6663" s="1004" t="s">
        <v>28459</v>
      </c>
    </row>
    <row r="6664" spans="1:2">
      <c r="A6664" s="1004">
        <v>6661</v>
      </c>
      <c r="B6664" s="1004" t="s">
        <v>28460</v>
      </c>
    </row>
    <row r="6665" spans="1:2">
      <c r="A6665" s="1004">
        <v>6662</v>
      </c>
      <c r="B6665" s="1004" t="s">
        <v>28461</v>
      </c>
    </row>
    <row r="6666" spans="1:2">
      <c r="A6666" s="1004">
        <v>6663</v>
      </c>
      <c r="B6666" s="1004" t="s">
        <v>28462</v>
      </c>
    </row>
    <row r="6667" spans="1:2">
      <c r="A6667" s="1004">
        <v>6664</v>
      </c>
      <c r="B6667" s="1004" t="s">
        <v>28463</v>
      </c>
    </row>
    <row r="6668" spans="1:2">
      <c r="A6668" s="1004">
        <v>6665</v>
      </c>
      <c r="B6668" s="1004" t="s">
        <v>28464</v>
      </c>
    </row>
    <row r="6669" spans="1:2">
      <c r="A6669" s="1004">
        <v>6666</v>
      </c>
      <c r="B6669" s="1004" t="s">
        <v>28465</v>
      </c>
    </row>
    <row r="6670" spans="1:2">
      <c r="A6670" s="1004">
        <v>6667</v>
      </c>
      <c r="B6670" s="1004" t="s">
        <v>28466</v>
      </c>
    </row>
    <row r="6671" spans="1:2">
      <c r="A6671" s="1004">
        <v>6668</v>
      </c>
      <c r="B6671" s="1004" t="s">
        <v>28467</v>
      </c>
    </row>
    <row r="6672" spans="1:2">
      <c r="A6672" s="1004">
        <v>6669</v>
      </c>
      <c r="B6672" s="1004" t="s">
        <v>28468</v>
      </c>
    </row>
    <row r="6673" spans="1:2">
      <c r="A6673" s="1004">
        <v>6670</v>
      </c>
      <c r="B6673" s="1004" t="s">
        <v>28469</v>
      </c>
    </row>
    <row r="6674" spans="1:2">
      <c r="A6674" s="1004">
        <v>6671</v>
      </c>
      <c r="B6674" s="1004" t="s">
        <v>28470</v>
      </c>
    </row>
    <row r="6675" spans="1:2">
      <c r="A6675" s="1004">
        <v>6672</v>
      </c>
      <c r="B6675" s="1004" t="s">
        <v>28471</v>
      </c>
    </row>
    <row r="6676" spans="1:2">
      <c r="A6676" s="1004">
        <v>6673</v>
      </c>
      <c r="B6676" s="1004" t="s">
        <v>28472</v>
      </c>
    </row>
    <row r="6677" spans="1:2">
      <c r="A6677" s="1004">
        <v>6674</v>
      </c>
      <c r="B6677" s="1004" t="s">
        <v>28473</v>
      </c>
    </row>
    <row r="6678" spans="1:2">
      <c r="A6678" s="1004">
        <v>6675</v>
      </c>
      <c r="B6678" s="1004" t="s">
        <v>28474</v>
      </c>
    </row>
    <row r="6679" spans="1:2">
      <c r="A6679" s="1004">
        <v>6676</v>
      </c>
      <c r="B6679" s="1004" t="s">
        <v>28475</v>
      </c>
    </row>
    <row r="6680" spans="1:2">
      <c r="A6680" s="1004">
        <v>6677</v>
      </c>
      <c r="B6680" s="1004" t="s">
        <v>28476</v>
      </c>
    </row>
    <row r="6681" spans="1:2">
      <c r="A6681" s="1004">
        <v>6678</v>
      </c>
      <c r="B6681" s="1004" t="s">
        <v>28477</v>
      </c>
    </row>
    <row r="6682" spans="1:2">
      <c r="A6682" s="1004">
        <v>6679</v>
      </c>
      <c r="B6682" s="1004" t="s">
        <v>28478</v>
      </c>
    </row>
    <row r="6683" spans="1:2">
      <c r="A6683" s="1004">
        <v>6680</v>
      </c>
      <c r="B6683" s="1004" t="s">
        <v>28479</v>
      </c>
    </row>
    <row r="6684" spans="1:2">
      <c r="A6684" s="1004">
        <v>6681</v>
      </c>
      <c r="B6684" s="1004" t="s">
        <v>28480</v>
      </c>
    </row>
    <row r="6685" spans="1:2">
      <c r="A6685" s="1004">
        <v>6682</v>
      </c>
      <c r="B6685" s="1004" t="s">
        <v>28481</v>
      </c>
    </row>
    <row r="6686" spans="1:2">
      <c r="A6686" s="1004">
        <v>6683</v>
      </c>
      <c r="B6686" s="1004" t="s">
        <v>28482</v>
      </c>
    </row>
    <row r="6687" spans="1:2">
      <c r="A6687" s="1004">
        <v>6684</v>
      </c>
      <c r="B6687" s="1004" t="s">
        <v>28483</v>
      </c>
    </row>
    <row r="6688" spans="1:2">
      <c r="A6688" s="1004">
        <v>6685</v>
      </c>
      <c r="B6688" s="1004" t="s">
        <v>28484</v>
      </c>
    </row>
    <row r="6689" spans="1:2">
      <c r="A6689" s="1004">
        <v>6686</v>
      </c>
      <c r="B6689" s="1004" t="s">
        <v>28485</v>
      </c>
    </row>
    <row r="6690" spans="1:2">
      <c r="A6690" s="1004">
        <v>6687</v>
      </c>
      <c r="B6690" s="1004" t="s">
        <v>28486</v>
      </c>
    </row>
    <row r="6691" spans="1:2">
      <c r="A6691" s="1004">
        <v>6688</v>
      </c>
      <c r="B6691" s="1004" t="s">
        <v>28487</v>
      </c>
    </row>
    <row r="6692" spans="1:2">
      <c r="A6692" s="1004">
        <v>6689</v>
      </c>
      <c r="B6692" s="1004" t="s">
        <v>28488</v>
      </c>
    </row>
    <row r="6693" spans="1:2">
      <c r="A6693" s="1004">
        <v>6690</v>
      </c>
      <c r="B6693" s="1004" t="s">
        <v>28489</v>
      </c>
    </row>
    <row r="6694" spans="1:2">
      <c r="A6694" s="1004">
        <v>6691</v>
      </c>
      <c r="B6694" s="1004" t="s">
        <v>28490</v>
      </c>
    </row>
    <row r="6695" spans="1:2">
      <c r="A6695" s="1004">
        <v>6692</v>
      </c>
      <c r="B6695" s="1004" t="s">
        <v>28491</v>
      </c>
    </row>
    <row r="6696" spans="1:2">
      <c r="A6696" s="1004">
        <v>6693</v>
      </c>
      <c r="B6696" s="1004" t="s">
        <v>28492</v>
      </c>
    </row>
    <row r="6697" spans="1:2">
      <c r="A6697" s="1004">
        <v>6694</v>
      </c>
      <c r="B6697" s="1004" t="s">
        <v>28493</v>
      </c>
    </row>
    <row r="6698" spans="1:2">
      <c r="A6698" s="1004">
        <v>6695</v>
      </c>
      <c r="B6698" s="1004" t="s">
        <v>28494</v>
      </c>
    </row>
    <row r="6699" spans="1:2">
      <c r="A6699" s="1004">
        <v>6696</v>
      </c>
      <c r="B6699" s="1004" t="s">
        <v>28495</v>
      </c>
    </row>
    <row r="6700" spans="1:2">
      <c r="A6700" s="1004">
        <v>6697</v>
      </c>
      <c r="B6700" s="1004" t="s">
        <v>28496</v>
      </c>
    </row>
    <row r="6701" spans="1:2">
      <c r="A6701" s="1004">
        <v>6698</v>
      </c>
      <c r="B6701" s="1004" t="s">
        <v>28497</v>
      </c>
    </row>
    <row r="6702" spans="1:2">
      <c r="A6702" s="1004">
        <v>6699</v>
      </c>
      <c r="B6702" s="1004" t="s">
        <v>28498</v>
      </c>
    </row>
    <row r="6703" spans="1:2">
      <c r="A6703" s="1004">
        <v>6700</v>
      </c>
      <c r="B6703" s="1004" t="s">
        <v>28499</v>
      </c>
    </row>
    <row r="6704" spans="1:2">
      <c r="A6704" s="1004">
        <v>6701</v>
      </c>
      <c r="B6704" s="1004" t="s">
        <v>28500</v>
      </c>
    </row>
    <row r="6705" spans="1:2">
      <c r="A6705" s="1004">
        <v>6702</v>
      </c>
      <c r="B6705" s="1004" t="s">
        <v>28501</v>
      </c>
    </row>
    <row r="6706" spans="1:2">
      <c r="A6706" s="1004">
        <v>6703</v>
      </c>
      <c r="B6706" s="1004" t="s">
        <v>28502</v>
      </c>
    </row>
    <row r="6707" spans="1:2">
      <c r="A6707" s="1004">
        <v>6704</v>
      </c>
      <c r="B6707" s="1004" t="s">
        <v>28503</v>
      </c>
    </row>
    <row r="6708" spans="1:2">
      <c r="A6708" s="1004">
        <v>6705</v>
      </c>
      <c r="B6708" s="1004" t="s">
        <v>28504</v>
      </c>
    </row>
    <row r="6709" spans="1:2">
      <c r="A6709" s="1004">
        <v>6706</v>
      </c>
      <c r="B6709" s="1004" t="s">
        <v>28505</v>
      </c>
    </row>
    <row r="6710" spans="1:2">
      <c r="A6710" s="1004">
        <v>6707</v>
      </c>
      <c r="B6710" s="1004" t="s">
        <v>28506</v>
      </c>
    </row>
    <row r="6711" spans="1:2">
      <c r="A6711" s="1004">
        <v>6708</v>
      </c>
      <c r="B6711" s="1004" t="s">
        <v>28507</v>
      </c>
    </row>
    <row r="6712" spans="1:2">
      <c r="A6712" s="1004">
        <v>6709</v>
      </c>
      <c r="B6712" s="1004" t="s">
        <v>28508</v>
      </c>
    </row>
    <row r="6713" spans="1:2">
      <c r="A6713" s="1004">
        <v>6710</v>
      </c>
      <c r="B6713" s="1004" t="s">
        <v>28509</v>
      </c>
    </row>
    <row r="6714" spans="1:2">
      <c r="A6714" s="1004">
        <v>6711</v>
      </c>
      <c r="B6714" s="1004" t="s">
        <v>28510</v>
      </c>
    </row>
    <row r="6715" spans="1:2">
      <c r="A6715" s="1004">
        <v>6712</v>
      </c>
      <c r="B6715" s="1004" t="s">
        <v>28511</v>
      </c>
    </row>
    <row r="6716" spans="1:2">
      <c r="A6716" s="1004">
        <v>6713</v>
      </c>
      <c r="B6716" s="1004" t="s">
        <v>28512</v>
      </c>
    </row>
    <row r="6717" spans="1:2">
      <c r="A6717" s="1004">
        <v>6714</v>
      </c>
      <c r="B6717" s="1004" t="s">
        <v>28513</v>
      </c>
    </row>
    <row r="6718" spans="1:2">
      <c r="A6718" s="1004">
        <v>6715</v>
      </c>
      <c r="B6718" s="1004" t="s">
        <v>28514</v>
      </c>
    </row>
    <row r="6719" spans="1:2">
      <c r="A6719" s="1004">
        <v>6716</v>
      </c>
      <c r="B6719" s="1004" t="s">
        <v>28515</v>
      </c>
    </row>
    <row r="6720" spans="1:2">
      <c r="A6720" s="1004">
        <v>6717</v>
      </c>
      <c r="B6720" s="1004" t="s">
        <v>28516</v>
      </c>
    </row>
    <row r="6721" spans="1:2">
      <c r="A6721" s="1004">
        <v>6718</v>
      </c>
      <c r="B6721" s="1004" t="s">
        <v>28517</v>
      </c>
    </row>
    <row r="6722" spans="1:2">
      <c r="A6722" s="1004">
        <v>6719</v>
      </c>
      <c r="B6722" s="1004" t="s">
        <v>28518</v>
      </c>
    </row>
    <row r="6723" spans="1:2">
      <c r="A6723" s="1004">
        <v>6720</v>
      </c>
      <c r="B6723" s="1004" t="s">
        <v>28519</v>
      </c>
    </row>
    <row r="6724" spans="1:2">
      <c r="A6724" s="1004">
        <v>6721</v>
      </c>
      <c r="B6724" s="1004" t="s">
        <v>28520</v>
      </c>
    </row>
    <row r="6725" spans="1:2">
      <c r="A6725" s="1004">
        <v>6722</v>
      </c>
      <c r="B6725" s="1004" t="s">
        <v>28521</v>
      </c>
    </row>
    <row r="6726" spans="1:2">
      <c r="A6726" s="1004">
        <v>6723</v>
      </c>
      <c r="B6726" s="1004" t="s">
        <v>28522</v>
      </c>
    </row>
    <row r="6727" spans="1:2">
      <c r="A6727" s="1004">
        <v>6724</v>
      </c>
      <c r="B6727" s="1004" t="s">
        <v>28523</v>
      </c>
    </row>
    <row r="6728" spans="1:2">
      <c r="A6728" s="1004">
        <v>6725</v>
      </c>
      <c r="B6728" s="1004" t="s">
        <v>28524</v>
      </c>
    </row>
    <row r="6729" spans="1:2">
      <c r="A6729" s="1004">
        <v>6726</v>
      </c>
      <c r="B6729" s="1004" t="s">
        <v>28525</v>
      </c>
    </row>
    <row r="6730" spans="1:2">
      <c r="A6730" s="1004">
        <v>6727</v>
      </c>
      <c r="B6730" s="1004" t="s">
        <v>28526</v>
      </c>
    </row>
    <row r="6731" spans="1:2">
      <c r="A6731" s="1004">
        <v>6728</v>
      </c>
      <c r="B6731" s="1004" t="s">
        <v>28527</v>
      </c>
    </row>
    <row r="6732" spans="1:2">
      <c r="A6732" s="1004">
        <v>6729</v>
      </c>
      <c r="B6732" s="1004" t="s">
        <v>28528</v>
      </c>
    </row>
    <row r="6733" spans="1:2">
      <c r="A6733" s="1004">
        <v>6730</v>
      </c>
      <c r="B6733" s="1004" t="s">
        <v>28529</v>
      </c>
    </row>
    <row r="6734" spans="1:2">
      <c r="A6734" s="1004">
        <v>6731</v>
      </c>
      <c r="B6734" s="1004" t="s">
        <v>28530</v>
      </c>
    </row>
    <row r="6735" spans="1:2">
      <c r="A6735" s="1004">
        <v>6732</v>
      </c>
      <c r="B6735" s="1004" t="s">
        <v>28531</v>
      </c>
    </row>
    <row r="6736" spans="1:2">
      <c r="A6736" s="1004">
        <v>6733</v>
      </c>
      <c r="B6736" s="1004" t="s">
        <v>28532</v>
      </c>
    </row>
    <row r="6737" spans="1:2">
      <c r="A6737" s="1004">
        <v>6734</v>
      </c>
      <c r="B6737" s="1004" t="s">
        <v>28533</v>
      </c>
    </row>
    <row r="6738" spans="1:2">
      <c r="A6738" s="1004">
        <v>6735</v>
      </c>
      <c r="B6738" s="1004" t="s">
        <v>28534</v>
      </c>
    </row>
    <row r="6739" spans="1:2">
      <c r="A6739" s="1004">
        <v>6736</v>
      </c>
      <c r="B6739" s="1004" t="s">
        <v>28535</v>
      </c>
    </row>
    <row r="6740" spans="1:2">
      <c r="A6740" s="1004">
        <v>6737</v>
      </c>
      <c r="B6740" s="1004" t="s">
        <v>28536</v>
      </c>
    </row>
    <row r="6741" spans="1:2">
      <c r="A6741" s="1004">
        <v>6738</v>
      </c>
      <c r="B6741" s="1004" t="s">
        <v>28537</v>
      </c>
    </row>
    <row r="6742" spans="1:2">
      <c r="A6742" s="1004">
        <v>6739</v>
      </c>
      <c r="B6742" s="1004" t="s">
        <v>28538</v>
      </c>
    </row>
    <row r="6743" spans="1:2">
      <c r="A6743" s="1004">
        <v>6740</v>
      </c>
      <c r="B6743" s="1004" t="s">
        <v>28539</v>
      </c>
    </row>
    <row r="6744" spans="1:2">
      <c r="A6744" s="1004">
        <v>6741</v>
      </c>
      <c r="B6744" s="1004" t="s">
        <v>28540</v>
      </c>
    </row>
    <row r="6745" spans="1:2">
      <c r="A6745" s="1004">
        <v>6742</v>
      </c>
      <c r="B6745" s="1004" t="s">
        <v>28541</v>
      </c>
    </row>
    <row r="6746" spans="1:2">
      <c r="A6746" s="1004">
        <v>6743</v>
      </c>
      <c r="B6746" s="1004" t="s">
        <v>28542</v>
      </c>
    </row>
    <row r="6747" spans="1:2">
      <c r="A6747" s="1004">
        <v>6744</v>
      </c>
      <c r="B6747" s="1004" t="s">
        <v>28543</v>
      </c>
    </row>
    <row r="6748" spans="1:2">
      <c r="A6748" s="1004">
        <v>6745</v>
      </c>
      <c r="B6748" s="1004" t="s">
        <v>28544</v>
      </c>
    </row>
    <row r="6749" spans="1:2">
      <c r="A6749" s="1004">
        <v>6746</v>
      </c>
      <c r="B6749" s="1004" t="s">
        <v>28545</v>
      </c>
    </row>
    <row r="6750" spans="1:2">
      <c r="A6750" s="1004">
        <v>6747</v>
      </c>
      <c r="B6750" s="1004" t="s">
        <v>28546</v>
      </c>
    </row>
    <row r="6751" spans="1:2">
      <c r="A6751" s="1004">
        <v>6748</v>
      </c>
      <c r="B6751" s="1004" t="s">
        <v>28547</v>
      </c>
    </row>
    <row r="6752" spans="1:2">
      <c r="A6752" s="1004">
        <v>6749</v>
      </c>
      <c r="B6752" s="1004" t="s">
        <v>28548</v>
      </c>
    </row>
    <row r="6753" spans="1:2">
      <c r="A6753" s="1004">
        <v>6750</v>
      </c>
      <c r="B6753" s="1004" t="s">
        <v>28549</v>
      </c>
    </row>
    <row r="6754" spans="1:2">
      <c r="A6754" s="1004">
        <v>6751</v>
      </c>
      <c r="B6754" s="1004" t="s">
        <v>28550</v>
      </c>
    </row>
    <row r="6755" spans="1:2">
      <c r="A6755" s="1004">
        <v>6752</v>
      </c>
      <c r="B6755" s="1004" t="s">
        <v>28551</v>
      </c>
    </row>
    <row r="6756" spans="1:2">
      <c r="A6756" s="1004">
        <v>6753</v>
      </c>
      <c r="B6756" s="1004" t="s">
        <v>28552</v>
      </c>
    </row>
    <row r="6757" spans="1:2">
      <c r="A6757" s="1004">
        <v>6754</v>
      </c>
      <c r="B6757" s="1004" t="s">
        <v>28553</v>
      </c>
    </row>
    <row r="6758" spans="1:2">
      <c r="A6758" s="1004">
        <v>6755</v>
      </c>
      <c r="B6758" s="1004" t="s">
        <v>28554</v>
      </c>
    </row>
    <row r="6759" spans="1:2">
      <c r="A6759" s="1004">
        <v>6756</v>
      </c>
      <c r="B6759" s="1004" t="s">
        <v>28555</v>
      </c>
    </row>
    <row r="6760" spans="1:2">
      <c r="A6760" s="1004">
        <v>6757</v>
      </c>
      <c r="B6760" s="1004" t="s">
        <v>28556</v>
      </c>
    </row>
    <row r="6761" spans="1:2">
      <c r="A6761" s="1004">
        <v>6758</v>
      </c>
      <c r="B6761" s="1004" t="s">
        <v>28557</v>
      </c>
    </row>
    <row r="6762" spans="1:2">
      <c r="A6762" s="1004">
        <v>6759</v>
      </c>
      <c r="B6762" s="1004" t="s">
        <v>28558</v>
      </c>
    </row>
    <row r="6763" spans="1:2">
      <c r="A6763" s="1004">
        <v>6760</v>
      </c>
      <c r="B6763" s="1004" t="s">
        <v>28559</v>
      </c>
    </row>
    <row r="6764" spans="1:2">
      <c r="A6764" s="1004">
        <v>6761</v>
      </c>
      <c r="B6764" s="1004" t="s">
        <v>28560</v>
      </c>
    </row>
    <row r="6765" spans="1:2">
      <c r="A6765" s="1004">
        <v>6762</v>
      </c>
      <c r="B6765" s="1004" t="s">
        <v>28561</v>
      </c>
    </row>
    <row r="6766" spans="1:2">
      <c r="A6766" s="1004">
        <v>6763</v>
      </c>
      <c r="B6766" s="1004" t="s">
        <v>28562</v>
      </c>
    </row>
    <row r="6767" spans="1:2">
      <c r="A6767" s="1004">
        <v>6764</v>
      </c>
      <c r="B6767" s="1004" t="s">
        <v>28563</v>
      </c>
    </row>
    <row r="6768" spans="1:2">
      <c r="A6768" s="1004">
        <v>6765</v>
      </c>
      <c r="B6768" s="1004" t="s">
        <v>28564</v>
      </c>
    </row>
    <row r="6769" spans="1:2">
      <c r="A6769" s="1004">
        <v>6766</v>
      </c>
      <c r="B6769" s="1004" t="s">
        <v>28565</v>
      </c>
    </row>
    <row r="6770" spans="1:2">
      <c r="A6770" s="1004">
        <v>6767</v>
      </c>
      <c r="B6770" s="1004" t="s">
        <v>28566</v>
      </c>
    </row>
    <row r="6771" spans="1:2">
      <c r="A6771" s="1004">
        <v>6768</v>
      </c>
      <c r="B6771" s="1004" t="s">
        <v>28567</v>
      </c>
    </row>
    <row r="6772" spans="1:2">
      <c r="A6772" s="1004">
        <v>6769</v>
      </c>
      <c r="B6772" s="1004" t="s">
        <v>28568</v>
      </c>
    </row>
    <row r="6773" spans="1:2">
      <c r="A6773" s="1004">
        <v>6770</v>
      </c>
      <c r="B6773" s="1004" t="s">
        <v>28569</v>
      </c>
    </row>
    <row r="6774" spans="1:2">
      <c r="A6774" s="1004">
        <v>6771</v>
      </c>
      <c r="B6774" s="1004" t="s">
        <v>28570</v>
      </c>
    </row>
    <row r="6775" spans="1:2">
      <c r="A6775" s="1004">
        <v>6772</v>
      </c>
      <c r="B6775" s="1004" t="s">
        <v>28571</v>
      </c>
    </row>
    <row r="6776" spans="1:2">
      <c r="A6776" s="1004">
        <v>6773</v>
      </c>
      <c r="B6776" s="1004" t="s">
        <v>28572</v>
      </c>
    </row>
    <row r="6777" spans="1:2">
      <c r="A6777" s="1004">
        <v>6774</v>
      </c>
      <c r="B6777" s="1004" t="s">
        <v>28573</v>
      </c>
    </row>
    <row r="6778" spans="1:2">
      <c r="A6778" s="1004">
        <v>6775</v>
      </c>
      <c r="B6778" s="1004" t="s">
        <v>28574</v>
      </c>
    </row>
    <row r="6779" spans="1:2">
      <c r="A6779" s="1004">
        <v>6776</v>
      </c>
      <c r="B6779" s="1004" t="s">
        <v>28575</v>
      </c>
    </row>
    <row r="6780" spans="1:2">
      <c r="A6780" s="1004">
        <v>6777</v>
      </c>
      <c r="B6780" s="1004" t="s">
        <v>28576</v>
      </c>
    </row>
    <row r="6781" spans="1:2">
      <c r="A6781" s="1004">
        <v>6778</v>
      </c>
      <c r="B6781" s="1004" t="s">
        <v>28577</v>
      </c>
    </row>
    <row r="6782" spans="1:2">
      <c r="A6782" s="1004">
        <v>6779</v>
      </c>
      <c r="B6782" s="1004" t="s">
        <v>28578</v>
      </c>
    </row>
    <row r="6783" spans="1:2">
      <c r="A6783" s="1004">
        <v>6780</v>
      </c>
      <c r="B6783" s="1004" t="s">
        <v>28579</v>
      </c>
    </row>
    <row r="6784" spans="1:2">
      <c r="A6784" s="1004">
        <v>6781</v>
      </c>
      <c r="B6784" s="1004" t="s">
        <v>28580</v>
      </c>
    </row>
    <row r="6785" spans="1:2">
      <c r="A6785" s="1004">
        <v>6782</v>
      </c>
      <c r="B6785" s="1004" t="s">
        <v>28581</v>
      </c>
    </row>
    <row r="6786" spans="1:2">
      <c r="A6786" s="1004">
        <v>6783</v>
      </c>
      <c r="B6786" s="1004" t="s">
        <v>28582</v>
      </c>
    </row>
    <row r="6787" spans="1:2">
      <c r="A6787" s="1004">
        <v>6784</v>
      </c>
      <c r="B6787" s="1004" t="s">
        <v>28583</v>
      </c>
    </row>
    <row r="6788" spans="1:2">
      <c r="A6788" s="1004">
        <v>6785</v>
      </c>
      <c r="B6788" s="1004" t="s">
        <v>28584</v>
      </c>
    </row>
    <row r="6789" spans="1:2">
      <c r="A6789" s="1004">
        <v>6786</v>
      </c>
      <c r="B6789" s="1004" t="s">
        <v>28585</v>
      </c>
    </row>
    <row r="6790" spans="1:2">
      <c r="A6790" s="1004">
        <v>6787</v>
      </c>
      <c r="B6790" s="1004" t="s">
        <v>28586</v>
      </c>
    </row>
    <row r="6791" spans="1:2">
      <c r="A6791" s="1004">
        <v>6788</v>
      </c>
      <c r="B6791" s="1004" t="s">
        <v>28587</v>
      </c>
    </row>
    <row r="6792" spans="1:2">
      <c r="A6792" s="1004">
        <v>6789</v>
      </c>
      <c r="B6792" s="1004" t="s">
        <v>28588</v>
      </c>
    </row>
    <row r="6793" spans="1:2">
      <c r="A6793" s="1004">
        <v>6790</v>
      </c>
      <c r="B6793" s="1004" t="s">
        <v>28589</v>
      </c>
    </row>
    <row r="6794" spans="1:2">
      <c r="A6794" s="1004">
        <v>6791</v>
      </c>
      <c r="B6794" s="1004" t="s">
        <v>28590</v>
      </c>
    </row>
    <row r="6795" spans="1:2">
      <c r="A6795" s="1004">
        <v>6792</v>
      </c>
      <c r="B6795" s="1004" t="s">
        <v>28591</v>
      </c>
    </row>
    <row r="6796" spans="1:2">
      <c r="A6796" s="1004">
        <v>6793</v>
      </c>
      <c r="B6796" s="1004" t="s">
        <v>28592</v>
      </c>
    </row>
    <row r="6797" spans="1:2">
      <c r="A6797" s="1004">
        <v>6794</v>
      </c>
      <c r="B6797" s="1004" t="s">
        <v>28593</v>
      </c>
    </row>
    <row r="6798" spans="1:2">
      <c r="A6798" s="1004">
        <v>6795</v>
      </c>
      <c r="B6798" s="1004" t="s">
        <v>28594</v>
      </c>
    </row>
    <row r="6799" spans="1:2">
      <c r="A6799" s="1004">
        <v>6796</v>
      </c>
      <c r="B6799" s="1004" t="s">
        <v>28595</v>
      </c>
    </row>
    <row r="6800" spans="1:2">
      <c r="A6800" s="1004">
        <v>6797</v>
      </c>
      <c r="B6800" s="1004" t="s">
        <v>28596</v>
      </c>
    </row>
    <row r="6801" spans="1:2">
      <c r="A6801" s="1004">
        <v>6798</v>
      </c>
      <c r="B6801" s="1004" t="s">
        <v>28597</v>
      </c>
    </row>
    <row r="6802" spans="1:2">
      <c r="A6802" s="1004">
        <v>6799</v>
      </c>
      <c r="B6802" s="1004" t="s">
        <v>28598</v>
      </c>
    </row>
    <row r="6803" spans="1:2">
      <c r="A6803" s="1004">
        <v>6800</v>
      </c>
      <c r="B6803" s="1004" t="s">
        <v>28599</v>
      </c>
    </row>
    <row r="6804" spans="1:2">
      <c r="A6804" s="1004">
        <v>6801</v>
      </c>
      <c r="B6804" s="1004" t="s">
        <v>28600</v>
      </c>
    </row>
    <row r="6805" spans="1:2">
      <c r="A6805" s="1004">
        <v>6802</v>
      </c>
      <c r="B6805" s="1004" t="s">
        <v>28601</v>
      </c>
    </row>
    <row r="6806" spans="1:2">
      <c r="A6806" s="1004">
        <v>6803</v>
      </c>
      <c r="B6806" s="1004" t="s">
        <v>28602</v>
      </c>
    </row>
    <row r="6807" spans="1:2">
      <c r="A6807" s="1004">
        <v>6804</v>
      </c>
      <c r="B6807" s="1004" t="s">
        <v>28603</v>
      </c>
    </row>
    <row r="6808" spans="1:2">
      <c r="A6808" s="1004">
        <v>6805</v>
      </c>
      <c r="B6808" s="1004" t="s">
        <v>28604</v>
      </c>
    </row>
    <row r="6809" spans="1:2">
      <c r="A6809" s="1004">
        <v>6806</v>
      </c>
      <c r="B6809" s="1004" t="s">
        <v>28605</v>
      </c>
    </row>
    <row r="6810" spans="1:2">
      <c r="A6810" s="1004">
        <v>6807</v>
      </c>
      <c r="B6810" s="1004" t="s">
        <v>28606</v>
      </c>
    </row>
    <row r="6811" spans="1:2">
      <c r="A6811" s="1004">
        <v>6808</v>
      </c>
      <c r="B6811" s="1004" t="s">
        <v>28607</v>
      </c>
    </row>
    <row r="6812" spans="1:2">
      <c r="A6812" s="1004">
        <v>6809</v>
      </c>
      <c r="B6812" s="1004" t="s">
        <v>28608</v>
      </c>
    </row>
    <row r="6813" spans="1:2">
      <c r="A6813" s="1004">
        <v>6810</v>
      </c>
      <c r="B6813" s="1004" t="s">
        <v>28609</v>
      </c>
    </row>
    <row r="6814" spans="1:2">
      <c r="A6814" s="1004">
        <v>6811</v>
      </c>
      <c r="B6814" s="1004" t="s">
        <v>28610</v>
      </c>
    </row>
    <row r="6815" spans="1:2">
      <c r="A6815" s="1004">
        <v>6812</v>
      </c>
      <c r="B6815" s="1004" t="s">
        <v>28611</v>
      </c>
    </row>
    <row r="6816" spans="1:2">
      <c r="A6816" s="1004">
        <v>6813</v>
      </c>
      <c r="B6816" s="1004" t="s">
        <v>28612</v>
      </c>
    </row>
    <row r="6817" spans="1:2">
      <c r="A6817" s="1004">
        <v>6814</v>
      </c>
      <c r="B6817" s="1004" t="s">
        <v>28613</v>
      </c>
    </row>
    <row r="6818" spans="1:2">
      <c r="A6818" s="1004">
        <v>6815</v>
      </c>
      <c r="B6818" s="1004" t="s">
        <v>28614</v>
      </c>
    </row>
    <row r="6819" spans="1:2">
      <c r="A6819" s="1004">
        <v>6816</v>
      </c>
      <c r="B6819" s="1004" t="s">
        <v>28615</v>
      </c>
    </row>
    <row r="6820" spans="1:2">
      <c r="A6820" s="1004">
        <v>6817</v>
      </c>
      <c r="B6820" s="1004" t="s">
        <v>28616</v>
      </c>
    </row>
    <row r="6821" spans="1:2">
      <c r="A6821" s="1004">
        <v>6818</v>
      </c>
      <c r="B6821" s="1004" t="s">
        <v>28617</v>
      </c>
    </row>
    <row r="6822" spans="1:2">
      <c r="A6822" s="1004">
        <v>6819</v>
      </c>
      <c r="B6822" s="1004" t="s">
        <v>28618</v>
      </c>
    </row>
    <row r="6823" spans="1:2">
      <c r="A6823" s="1004">
        <v>6820</v>
      </c>
      <c r="B6823" s="1004" t="s">
        <v>28619</v>
      </c>
    </row>
    <row r="6824" spans="1:2">
      <c r="A6824" s="1004">
        <v>6821</v>
      </c>
      <c r="B6824" s="1004" t="s">
        <v>28620</v>
      </c>
    </row>
    <row r="6825" spans="1:2">
      <c r="A6825" s="1004">
        <v>6822</v>
      </c>
      <c r="B6825" s="1004" t="s">
        <v>28621</v>
      </c>
    </row>
    <row r="6826" spans="1:2">
      <c r="A6826" s="1004">
        <v>6823</v>
      </c>
      <c r="B6826" s="1004" t="s">
        <v>28622</v>
      </c>
    </row>
    <row r="6827" spans="1:2">
      <c r="A6827" s="1004">
        <v>6824</v>
      </c>
      <c r="B6827" s="1004" t="s">
        <v>28623</v>
      </c>
    </row>
    <row r="6828" spans="1:2">
      <c r="A6828" s="1004">
        <v>6825</v>
      </c>
      <c r="B6828" s="1004" t="s">
        <v>28624</v>
      </c>
    </row>
    <row r="6829" spans="1:2">
      <c r="A6829" s="1004">
        <v>6826</v>
      </c>
      <c r="B6829" s="1004" t="s">
        <v>28625</v>
      </c>
    </row>
    <row r="6830" spans="1:2">
      <c r="A6830" s="1004">
        <v>6827</v>
      </c>
      <c r="B6830" s="1004" t="s">
        <v>28626</v>
      </c>
    </row>
    <row r="6831" spans="1:2">
      <c r="A6831" s="1004">
        <v>6828</v>
      </c>
      <c r="B6831" s="1004" t="s">
        <v>28627</v>
      </c>
    </row>
    <row r="6832" spans="1:2">
      <c r="A6832" s="1004">
        <v>6829</v>
      </c>
      <c r="B6832" s="1004" t="s">
        <v>28628</v>
      </c>
    </row>
    <row r="6833" spans="1:2">
      <c r="A6833" s="1004">
        <v>6830</v>
      </c>
      <c r="B6833" s="1004" t="s">
        <v>28629</v>
      </c>
    </row>
    <row r="6834" spans="1:2">
      <c r="A6834" s="1004">
        <v>6831</v>
      </c>
      <c r="B6834" s="1004" t="s">
        <v>28630</v>
      </c>
    </row>
    <row r="6835" spans="1:2">
      <c r="A6835" s="1004">
        <v>6832</v>
      </c>
      <c r="B6835" s="1004" t="s">
        <v>28631</v>
      </c>
    </row>
    <row r="6836" spans="1:2">
      <c r="A6836" s="1004">
        <v>6833</v>
      </c>
      <c r="B6836" s="1004" t="s">
        <v>28632</v>
      </c>
    </row>
    <row r="6837" spans="1:2">
      <c r="A6837" s="1004">
        <v>6834</v>
      </c>
      <c r="B6837" s="1004" t="s">
        <v>28633</v>
      </c>
    </row>
    <row r="6838" spans="1:2">
      <c r="A6838" s="1004">
        <v>6835</v>
      </c>
      <c r="B6838" s="1004" t="s">
        <v>28634</v>
      </c>
    </row>
    <row r="6839" spans="1:2">
      <c r="A6839" s="1004">
        <v>6836</v>
      </c>
      <c r="B6839" s="1004" t="s">
        <v>28635</v>
      </c>
    </row>
    <row r="6840" spans="1:2">
      <c r="A6840" s="1004">
        <v>6837</v>
      </c>
      <c r="B6840" s="1004" t="s">
        <v>28636</v>
      </c>
    </row>
    <row r="6841" spans="1:2">
      <c r="A6841" s="1004">
        <v>6838</v>
      </c>
      <c r="B6841" s="1004" t="s">
        <v>28637</v>
      </c>
    </row>
    <row r="6842" spans="1:2">
      <c r="A6842" s="1004">
        <v>6839</v>
      </c>
      <c r="B6842" s="1004" t="s">
        <v>28638</v>
      </c>
    </row>
    <row r="6843" spans="1:2">
      <c r="A6843" s="1004">
        <v>6840</v>
      </c>
      <c r="B6843" s="1004" t="s">
        <v>28639</v>
      </c>
    </row>
    <row r="6844" spans="1:2">
      <c r="A6844" s="1004">
        <v>6841</v>
      </c>
      <c r="B6844" s="1004" t="s">
        <v>28640</v>
      </c>
    </row>
    <row r="6845" spans="1:2">
      <c r="A6845" s="1004">
        <v>6842</v>
      </c>
      <c r="B6845" s="1004" t="s">
        <v>28641</v>
      </c>
    </row>
    <row r="6846" spans="1:2">
      <c r="A6846" s="1004">
        <v>6843</v>
      </c>
      <c r="B6846" s="1004" t="s">
        <v>28642</v>
      </c>
    </row>
    <row r="6847" spans="1:2">
      <c r="A6847" s="1004">
        <v>6844</v>
      </c>
      <c r="B6847" s="1004" t="s">
        <v>28643</v>
      </c>
    </row>
    <row r="6848" spans="1:2">
      <c r="A6848" s="1004">
        <v>6845</v>
      </c>
      <c r="B6848" s="1004" t="s">
        <v>28644</v>
      </c>
    </row>
    <row r="6849" spans="1:2">
      <c r="A6849" s="1004">
        <v>6846</v>
      </c>
      <c r="B6849" s="1004" t="s">
        <v>28645</v>
      </c>
    </row>
    <row r="6850" spans="1:2">
      <c r="A6850" s="1004">
        <v>6847</v>
      </c>
      <c r="B6850" s="1004" t="s">
        <v>28646</v>
      </c>
    </row>
    <row r="6851" spans="1:2">
      <c r="A6851" s="1004">
        <v>6848</v>
      </c>
      <c r="B6851" s="1004" t="s">
        <v>28647</v>
      </c>
    </row>
    <row r="6852" spans="1:2">
      <c r="A6852" s="1004">
        <v>6849</v>
      </c>
      <c r="B6852" s="1004" t="s">
        <v>28648</v>
      </c>
    </row>
    <row r="6853" spans="1:2">
      <c r="A6853" s="1004">
        <v>6850</v>
      </c>
      <c r="B6853" s="1004" t="s">
        <v>28649</v>
      </c>
    </row>
    <row r="6854" spans="1:2">
      <c r="A6854" s="1004">
        <v>6851</v>
      </c>
      <c r="B6854" s="1004" t="s">
        <v>28650</v>
      </c>
    </row>
    <row r="6855" spans="1:2">
      <c r="A6855" s="1004">
        <v>6852</v>
      </c>
      <c r="B6855" s="1004" t="s">
        <v>28651</v>
      </c>
    </row>
    <row r="6856" spans="1:2">
      <c r="A6856" s="1004">
        <v>6853</v>
      </c>
      <c r="B6856" s="1004" t="s">
        <v>28652</v>
      </c>
    </row>
    <row r="6857" spans="1:2">
      <c r="A6857" s="1004">
        <v>6854</v>
      </c>
      <c r="B6857" s="1004" t="s">
        <v>28653</v>
      </c>
    </row>
    <row r="6858" spans="1:2">
      <c r="A6858" s="1004">
        <v>6855</v>
      </c>
      <c r="B6858" s="1004" t="s">
        <v>28654</v>
      </c>
    </row>
    <row r="6859" spans="1:2">
      <c r="A6859" s="1004">
        <v>6856</v>
      </c>
      <c r="B6859" s="1004" t="s">
        <v>28655</v>
      </c>
    </row>
    <row r="6860" spans="1:2">
      <c r="A6860" s="1004">
        <v>6857</v>
      </c>
      <c r="B6860" s="1004" t="s">
        <v>28656</v>
      </c>
    </row>
    <row r="6861" spans="1:2">
      <c r="A6861" s="1004">
        <v>6858</v>
      </c>
      <c r="B6861" s="1004" t="s">
        <v>28657</v>
      </c>
    </row>
    <row r="6862" spans="1:2">
      <c r="A6862" s="1004">
        <v>6859</v>
      </c>
      <c r="B6862" s="1004" t="s">
        <v>28658</v>
      </c>
    </row>
    <row r="6863" spans="1:2">
      <c r="A6863" s="1004">
        <v>6860</v>
      </c>
      <c r="B6863" s="1004" t="s">
        <v>28659</v>
      </c>
    </row>
    <row r="6864" spans="1:2">
      <c r="A6864" s="1004">
        <v>6861</v>
      </c>
      <c r="B6864" s="1004" t="s">
        <v>28660</v>
      </c>
    </row>
    <row r="6865" spans="1:2">
      <c r="A6865" s="1004">
        <v>6862</v>
      </c>
      <c r="B6865" s="1004" t="s">
        <v>28661</v>
      </c>
    </row>
    <row r="6866" spans="1:2">
      <c r="A6866" s="1004">
        <v>6863</v>
      </c>
      <c r="B6866" s="1004" t="s">
        <v>28662</v>
      </c>
    </row>
    <row r="6867" spans="1:2">
      <c r="A6867" s="1004">
        <v>6864</v>
      </c>
      <c r="B6867" s="1004" t="s">
        <v>28663</v>
      </c>
    </row>
    <row r="6868" spans="1:2">
      <c r="A6868" s="1004">
        <v>6865</v>
      </c>
      <c r="B6868" s="1004" t="s">
        <v>28664</v>
      </c>
    </row>
    <row r="6869" spans="1:2">
      <c r="A6869" s="1004">
        <v>6866</v>
      </c>
      <c r="B6869" s="1004" t="s">
        <v>28665</v>
      </c>
    </row>
    <row r="6870" spans="1:2">
      <c r="A6870" s="1004">
        <v>6867</v>
      </c>
      <c r="B6870" s="1004" t="s">
        <v>28666</v>
      </c>
    </row>
    <row r="6871" spans="1:2">
      <c r="A6871" s="1004">
        <v>6868</v>
      </c>
      <c r="B6871" s="1004" t="s">
        <v>28667</v>
      </c>
    </row>
    <row r="6872" spans="1:2">
      <c r="A6872" s="1004">
        <v>6869</v>
      </c>
      <c r="B6872" s="1004" t="s">
        <v>28668</v>
      </c>
    </row>
    <row r="6873" spans="1:2">
      <c r="A6873" s="1004">
        <v>6870</v>
      </c>
      <c r="B6873" s="1004" t="s">
        <v>28669</v>
      </c>
    </row>
    <row r="6874" spans="1:2">
      <c r="A6874" s="1004">
        <v>6871</v>
      </c>
      <c r="B6874" s="1004" t="s">
        <v>28670</v>
      </c>
    </row>
    <row r="6875" spans="1:2">
      <c r="A6875" s="1004">
        <v>6872</v>
      </c>
      <c r="B6875" s="1004" t="s">
        <v>28671</v>
      </c>
    </row>
    <row r="6876" spans="1:2">
      <c r="A6876" s="1004">
        <v>6873</v>
      </c>
      <c r="B6876" s="1004" t="s">
        <v>28672</v>
      </c>
    </row>
    <row r="6877" spans="1:2">
      <c r="A6877" s="1004">
        <v>6874</v>
      </c>
      <c r="B6877" s="1004" t="s">
        <v>28673</v>
      </c>
    </row>
    <row r="6878" spans="1:2">
      <c r="A6878" s="1004">
        <v>6875</v>
      </c>
      <c r="B6878" s="1004" t="s">
        <v>28674</v>
      </c>
    </row>
    <row r="6879" spans="1:2">
      <c r="A6879" s="1004">
        <v>6876</v>
      </c>
      <c r="B6879" s="1004" t="s">
        <v>28675</v>
      </c>
    </row>
    <row r="6880" spans="1:2">
      <c r="A6880" s="1004">
        <v>6877</v>
      </c>
      <c r="B6880" s="1004" t="s">
        <v>28676</v>
      </c>
    </row>
    <row r="6881" spans="1:2">
      <c r="A6881" s="1004">
        <v>6878</v>
      </c>
      <c r="B6881" s="1004" t="s">
        <v>28677</v>
      </c>
    </row>
    <row r="6882" spans="1:2">
      <c r="A6882" s="1004">
        <v>6879</v>
      </c>
      <c r="B6882" s="1004" t="s">
        <v>28678</v>
      </c>
    </row>
    <row r="6883" spans="1:2">
      <c r="A6883" s="1004">
        <v>6880</v>
      </c>
      <c r="B6883" s="1004" t="s">
        <v>28679</v>
      </c>
    </row>
    <row r="6884" spans="1:2">
      <c r="A6884" s="1004">
        <v>6881</v>
      </c>
      <c r="B6884" s="1004" t="s">
        <v>28680</v>
      </c>
    </row>
    <row r="6885" spans="1:2">
      <c r="A6885" s="1004">
        <v>6882</v>
      </c>
      <c r="B6885" s="1004" t="s">
        <v>28681</v>
      </c>
    </row>
    <row r="6886" spans="1:2">
      <c r="A6886" s="1004">
        <v>6883</v>
      </c>
      <c r="B6886" s="1004" t="s">
        <v>28682</v>
      </c>
    </row>
    <row r="6887" spans="1:2">
      <c r="A6887" s="1004">
        <v>6884</v>
      </c>
      <c r="B6887" s="1004" t="s">
        <v>28683</v>
      </c>
    </row>
    <row r="6888" spans="1:2">
      <c r="A6888" s="1004">
        <v>6885</v>
      </c>
      <c r="B6888" s="1004" t="s">
        <v>28684</v>
      </c>
    </row>
    <row r="6889" spans="1:2">
      <c r="A6889" s="1004">
        <v>6886</v>
      </c>
      <c r="B6889" s="1004" t="s">
        <v>28685</v>
      </c>
    </row>
    <row r="6890" spans="1:2">
      <c r="A6890" s="1004">
        <v>6887</v>
      </c>
      <c r="B6890" s="1004" t="s">
        <v>28686</v>
      </c>
    </row>
    <row r="6891" spans="1:2">
      <c r="A6891" s="1004">
        <v>6888</v>
      </c>
      <c r="B6891" s="1004" t="s">
        <v>28687</v>
      </c>
    </row>
    <row r="6892" spans="1:2">
      <c r="A6892" s="1004">
        <v>6889</v>
      </c>
      <c r="B6892" s="1004" t="s">
        <v>28688</v>
      </c>
    </row>
    <row r="6893" spans="1:2">
      <c r="A6893" s="1004">
        <v>6890</v>
      </c>
      <c r="B6893" s="1004" t="s">
        <v>28689</v>
      </c>
    </row>
    <row r="6894" spans="1:2">
      <c r="A6894" s="1004">
        <v>6891</v>
      </c>
      <c r="B6894" s="1004" t="s">
        <v>28690</v>
      </c>
    </row>
    <row r="6895" spans="1:2">
      <c r="A6895" s="1004">
        <v>6892</v>
      </c>
      <c r="B6895" s="1004" t="s">
        <v>28691</v>
      </c>
    </row>
    <row r="6896" spans="1:2">
      <c r="A6896" s="1004">
        <v>6893</v>
      </c>
      <c r="B6896" s="1004" t="s">
        <v>28692</v>
      </c>
    </row>
    <row r="6897" spans="1:2">
      <c r="A6897" s="1004">
        <v>6894</v>
      </c>
      <c r="B6897" s="1004" t="s">
        <v>28693</v>
      </c>
    </row>
    <row r="6898" spans="1:2">
      <c r="A6898" s="1004">
        <v>6895</v>
      </c>
      <c r="B6898" s="1004" t="s">
        <v>28694</v>
      </c>
    </row>
    <row r="6899" spans="1:2">
      <c r="A6899" s="1004">
        <v>6896</v>
      </c>
      <c r="B6899" s="1004" t="s">
        <v>28695</v>
      </c>
    </row>
    <row r="6900" spans="1:2">
      <c r="A6900" s="1004">
        <v>6897</v>
      </c>
      <c r="B6900" s="1004" t="s">
        <v>28696</v>
      </c>
    </row>
    <row r="6901" spans="1:2">
      <c r="A6901" s="1004">
        <v>6898</v>
      </c>
      <c r="B6901" s="1004" t="s">
        <v>28697</v>
      </c>
    </row>
    <row r="6902" spans="1:2">
      <c r="A6902" s="1004">
        <v>6899</v>
      </c>
      <c r="B6902" s="1004" t="s">
        <v>28698</v>
      </c>
    </row>
    <row r="6903" spans="1:2">
      <c r="A6903" s="1004">
        <v>6900</v>
      </c>
      <c r="B6903" s="1004" t="s">
        <v>28699</v>
      </c>
    </row>
    <row r="6904" spans="1:2">
      <c r="A6904" s="1004">
        <v>6901</v>
      </c>
      <c r="B6904" s="1004" t="s">
        <v>28700</v>
      </c>
    </row>
    <row r="6905" spans="1:2">
      <c r="A6905" s="1004">
        <v>6902</v>
      </c>
      <c r="B6905" s="1004" t="s">
        <v>28701</v>
      </c>
    </row>
    <row r="6906" spans="1:2">
      <c r="A6906" s="1004">
        <v>6903</v>
      </c>
      <c r="B6906" s="1004" t="s">
        <v>28702</v>
      </c>
    </row>
    <row r="6907" spans="1:2">
      <c r="A6907" s="1004">
        <v>6904</v>
      </c>
      <c r="B6907" s="1004" t="s">
        <v>28703</v>
      </c>
    </row>
    <row r="6908" spans="1:2">
      <c r="A6908" s="1004">
        <v>6905</v>
      </c>
      <c r="B6908" s="1004" t="s">
        <v>28704</v>
      </c>
    </row>
    <row r="6909" spans="1:2">
      <c r="A6909" s="1004">
        <v>6906</v>
      </c>
      <c r="B6909" s="1004" t="s">
        <v>28705</v>
      </c>
    </row>
    <row r="6910" spans="1:2">
      <c r="A6910" s="1004">
        <v>6907</v>
      </c>
      <c r="B6910" s="1004" t="s">
        <v>28706</v>
      </c>
    </row>
    <row r="6911" spans="1:2">
      <c r="A6911" s="1004">
        <v>6908</v>
      </c>
      <c r="B6911" s="1004" t="s">
        <v>28707</v>
      </c>
    </row>
    <row r="6912" spans="1:2">
      <c r="A6912" s="1004">
        <v>6909</v>
      </c>
      <c r="B6912" s="1004" t="s">
        <v>28708</v>
      </c>
    </row>
    <row r="6913" spans="1:2">
      <c r="A6913" s="1004">
        <v>6910</v>
      </c>
      <c r="B6913" s="1004" t="s">
        <v>28709</v>
      </c>
    </row>
    <row r="6914" spans="1:2">
      <c r="A6914" s="1004">
        <v>6911</v>
      </c>
      <c r="B6914" s="1004" t="s">
        <v>28710</v>
      </c>
    </row>
    <row r="6915" spans="1:2">
      <c r="A6915" s="1004">
        <v>6912</v>
      </c>
      <c r="B6915" s="1004" t="s">
        <v>28711</v>
      </c>
    </row>
    <row r="6916" spans="1:2">
      <c r="A6916" s="1004">
        <v>6913</v>
      </c>
      <c r="B6916" s="1004" t="s">
        <v>28712</v>
      </c>
    </row>
    <row r="6917" spans="1:2">
      <c r="A6917" s="1004">
        <v>6914</v>
      </c>
      <c r="B6917" s="1004" t="s">
        <v>28713</v>
      </c>
    </row>
    <row r="6918" spans="1:2">
      <c r="A6918" s="1004">
        <v>6915</v>
      </c>
      <c r="B6918" s="1004" t="s">
        <v>28714</v>
      </c>
    </row>
    <row r="6919" spans="1:2">
      <c r="A6919" s="1004">
        <v>6916</v>
      </c>
      <c r="B6919" s="1004" t="s">
        <v>28715</v>
      </c>
    </row>
    <row r="6920" spans="1:2">
      <c r="A6920" s="1004">
        <v>6917</v>
      </c>
      <c r="B6920" s="1004" t="s">
        <v>28716</v>
      </c>
    </row>
    <row r="6921" spans="1:2">
      <c r="A6921" s="1004">
        <v>6918</v>
      </c>
      <c r="B6921" s="1004" t="s">
        <v>28717</v>
      </c>
    </row>
    <row r="6922" spans="1:2">
      <c r="A6922" s="1004">
        <v>6919</v>
      </c>
      <c r="B6922" s="1004" t="s">
        <v>28718</v>
      </c>
    </row>
    <row r="6923" spans="1:2">
      <c r="A6923" s="1004">
        <v>6920</v>
      </c>
      <c r="B6923" s="1004" t="s">
        <v>28719</v>
      </c>
    </row>
    <row r="6924" spans="1:2">
      <c r="A6924" s="1004">
        <v>6921</v>
      </c>
      <c r="B6924" s="1004" t="s">
        <v>28720</v>
      </c>
    </row>
    <row r="6925" spans="1:2">
      <c r="A6925" s="1004">
        <v>6922</v>
      </c>
      <c r="B6925" s="1004" t="s">
        <v>28721</v>
      </c>
    </row>
    <row r="6926" spans="1:2">
      <c r="A6926" s="1004">
        <v>6923</v>
      </c>
      <c r="B6926" s="1004" t="s">
        <v>28722</v>
      </c>
    </row>
    <row r="6927" spans="1:2">
      <c r="A6927" s="1004">
        <v>6924</v>
      </c>
      <c r="B6927" s="1004" t="s">
        <v>28723</v>
      </c>
    </row>
    <row r="6928" spans="1:2">
      <c r="A6928" s="1004">
        <v>6925</v>
      </c>
      <c r="B6928" s="1004" t="s">
        <v>28724</v>
      </c>
    </row>
    <row r="6929" spans="1:2">
      <c r="A6929" s="1004">
        <v>6926</v>
      </c>
      <c r="B6929" s="1004" t="s">
        <v>28725</v>
      </c>
    </row>
    <row r="6930" spans="1:2">
      <c r="A6930" s="1004">
        <v>6927</v>
      </c>
      <c r="B6930" s="1004" t="s">
        <v>28726</v>
      </c>
    </row>
    <row r="6931" spans="1:2">
      <c r="A6931" s="1004">
        <v>6928</v>
      </c>
      <c r="B6931" s="1004" t="s">
        <v>28727</v>
      </c>
    </row>
    <row r="6932" spans="1:2">
      <c r="A6932" s="1004">
        <v>6929</v>
      </c>
      <c r="B6932" s="1004" t="s">
        <v>28728</v>
      </c>
    </row>
    <row r="6933" spans="1:2">
      <c r="A6933" s="1004">
        <v>6930</v>
      </c>
      <c r="B6933" s="1004" t="s">
        <v>28729</v>
      </c>
    </row>
    <row r="6934" spans="1:2">
      <c r="A6934" s="1004">
        <v>6931</v>
      </c>
      <c r="B6934" s="1004" t="s">
        <v>28730</v>
      </c>
    </row>
    <row r="6935" spans="1:2">
      <c r="A6935" s="1004">
        <v>6932</v>
      </c>
      <c r="B6935" s="1004" t="s">
        <v>28731</v>
      </c>
    </row>
    <row r="6936" spans="1:2">
      <c r="A6936" s="1004">
        <v>6933</v>
      </c>
      <c r="B6936" s="1004" t="s">
        <v>28732</v>
      </c>
    </row>
    <row r="6937" spans="1:2">
      <c r="A6937" s="1004">
        <v>6934</v>
      </c>
      <c r="B6937" s="1004" t="s">
        <v>28733</v>
      </c>
    </row>
    <row r="6938" spans="1:2">
      <c r="A6938" s="1004">
        <v>6935</v>
      </c>
      <c r="B6938" s="1004" t="s">
        <v>28734</v>
      </c>
    </row>
    <row r="6939" spans="1:2">
      <c r="A6939" s="1004">
        <v>6936</v>
      </c>
      <c r="B6939" s="1004" t="s">
        <v>28735</v>
      </c>
    </row>
    <row r="6940" spans="1:2">
      <c r="A6940" s="1004">
        <v>6937</v>
      </c>
      <c r="B6940" s="1004" t="s">
        <v>28736</v>
      </c>
    </row>
    <row r="6941" spans="1:2">
      <c r="A6941" s="1004">
        <v>6938</v>
      </c>
      <c r="B6941" s="1004" t="s">
        <v>28737</v>
      </c>
    </row>
    <row r="6942" spans="1:2">
      <c r="A6942" s="1004">
        <v>6939</v>
      </c>
      <c r="B6942" s="1004" t="s">
        <v>28738</v>
      </c>
    </row>
    <row r="6943" spans="1:2">
      <c r="A6943" s="1004">
        <v>6940</v>
      </c>
      <c r="B6943" s="1004" t="s">
        <v>28739</v>
      </c>
    </row>
    <row r="6944" spans="1:2">
      <c r="A6944" s="1004">
        <v>6941</v>
      </c>
      <c r="B6944" s="1004" t="s">
        <v>28740</v>
      </c>
    </row>
    <row r="6945" spans="1:2">
      <c r="A6945" s="1004">
        <v>6942</v>
      </c>
      <c r="B6945" s="1004" t="s">
        <v>28741</v>
      </c>
    </row>
    <row r="6946" spans="1:2">
      <c r="A6946" s="1004">
        <v>6943</v>
      </c>
      <c r="B6946" s="1004" t="s">
        <v>28742</v>
      </c>
    </row>
    <row r="6947" spans="1:2">
      <c r="A6947" s="1004">
        <v>6944</v>
      </c>
      <c r="B6947" s="1004" t="s">
        <v>28743</v>
      </c>
    </row>
    <row r="6948" spans="1:2">
      <c r="A6948" s="1004">
        <v>6945</v>
      </c>
      <c r="B6948" s="1004" t="s">
        <v>28744</v>
      </c>
    </row>
    <row r="6949" spans="1:2">
      <c r="A6949" s="1004">
        <v>6946</v>
      </c>
      <c r="B6949" s="1004" t="s">
        <v>28745</v>
      </c>
    </row>
    <row r="6950" spans="1:2">
      <c r="A6950" s="1004">
        <v>6947</v>
      </c>
      <c r="B6950" s="1004" t="s">
        <v>28746</v>
      </c>
    </row>
    <row r="6951" spans="1:2">
      <c r="A6951" s="1004">
        <v>6948</v>
      </c>
      <c r="B6951" s="1004" t="s">
        <v>28747</v>
      </c>
    </row>
    <row r="6952" spans="1:2">
      <c r="A6952" s="1004">
        <v>6949</v>
      </c>
      <c r="B6952" s="1004" t="s">
        <v>28748</v>
      </c>
    </row>
    <row r="6953" spans="1:2">
      <c r="A6953" s="1004">
        <v>6950</v>
      </c>
      <c r="B6953" s="1004" t="s">
        <v>28749</v>
      </c>
    </row>
    <row r="6954" spans="1:2">
      <c r="A6954" s="1004">
        <v>6951</v>
      </c>
      <c r="B6954" s="1004" t="s">
        <v>28750</v>
      </c>
    </row>
    <row r="6955" spans="1:2">
      <c r="A6955" s="1004">
        <v>6952</v>
      </c>
      <c r="B6955" s="1004" t="s">
        <v>28751</v>
      </c>
    </row>
    <row r="6956" spans="1:2">
      <c r="A6956" s="1004">
        <v>6953</v>
      </c>
      <c r="B6956" s="1004" t="s">
        <v>28752</v>
      </c>
    </row>
    <row r="6957" spans="1:2">
      <c r="A6957" s="1004">
        <v>6954</v>
      </c>
      <c r="B6957" s="1004" t="s">
        <v>28753</v>
      </c>
    </row>
    <row r="6958" spans="1:2">
      <c r="A6958" s="1004">
        <v>6955</v>
      </c>
      <c r="B6958" s="1004" t="s">
        <v>28754</v>
      </c>
    </row>
    <row r="6959" spans="1:2">
      <c r="A6959" s="1004">
        <v>6956</v>
      </c>
      <c r="B6959" s="1004" t="s">
        <v>28755</v>
      </c>
    </row>
    <row r="6960" spans="1:2">
      <c r="A6960" s="1004">
        <v>6957</v>
      </c>
      <c r="B6960" s="1004" t="s">
        <v>28756</v>
      </c>
    </row>
    <row r="6961" spans="1:2">
      <c r="A6961" s="1004">
        <v>6958</v>
      </c>
      <c r="B6961" s="1004" t="s">
        <v>28757</v>
      </c>
    </row>
    <row r="6962" spans="1:2">
      <c r="A6962" s="1004">
        <v>6959</v>
      </c>
      <c r="B6962" s="1004" t="s">
        <v>28758</v>
      </c>
    </row>
    <row r="6963" spans="1:2">
      <c r="A6963" s="1004">
        <v>6960</v>
      </c>
      <c r="B6963" s="1004" t="s">
        <v>28759</v>
      </c>
    </row>
    <row r="6964" spans="1:2">
      <c r="A6964" s="1004">
        <v>6961</v>
      </c>
      <c r="B6964" s="1004" t="s">
        <v>28760</v>
      </c>
    </row>
    <row r="6965" spans="1:2">
      <c r="A6965" s="1004">
        <v>6962</v>
      </c>
      <c r="B6965" s="1004" t="s">
        <v>28761</v>
      </c>
    </row>
    <row r="6966" spans="1:2">
      <c r="A6966" s="1004">
        <v>6963</v>
      </c>
      <c r="B6966" s="1004" t="s">
        <v>28762</v>
      </c>
    </row>
    <row r="6967" spans="1:2">
      <c r="A6967" s="1004">
        <v>6964</v>
      </c>
      <c r="B6967" s="1004" t="s">
        <v>28763</v>
      </c>
    </row>
    <row r="6968" spans="1:2">
      <c r="A6968" s="1004">
        <v>6965</v>
      </c>
      <c r="B6968" s="1004" t="s">
        <v>28764</v>
      </c>
    </row>
    <row r="6969" spans="1:2">
      <c r="A6969" s="1004">
        <v>6966</v>
      </c>
      <c r="B6969" s="1004" t="s">
        <v>28765</v>
      </c>
    </row>
    <row r="6970" spans="1:2">
      <c r="A6970" s="1004">
        <v>6967</v>
      </c>
      <c r="B6970" s="1004" t="s">
        <v>28766</v>
      </c>
    </row>
    <row r="6971" spans="1:2">
      <c r="A6971" s="1004">
        <v>6968</v>
      </c>
      <c r="B6971" s="1004" t="s">
        <v>28767</v>
      </c>
    </row>
    <row r="6972" spans="1:2">
      <c r="A6972" s="1004">
        <v>6969</v>
      </c>
      <c r="B6972" s="1004" t="s">
        <v>28768</v>
      </c>
    </row>
    <row r="6973" spans="1:2">
      <c r="A6973" s="1004">
        <v>6970</v>
      </c>
      <c r="B6973" s="1004" t="s">
        <v>28769</v>
      </c>
    </row>
    <row r="6974" spans="1:2">
      <c r="A6974" s="1004">
        <v>6971</v>
      </c>
      <c r="B6974" s="1004" t="s">
        <v>28770</v>
      </c>
    </row>
    <row r="6975" spans="1:2">
      <c r="A6975" s="1004">
        <v>6972</v>
      </c>
      <c r="B6975" s="1004" t="s">
        <v>28771</v>
      </c>
    </row>
    <row r="6976" spans="1:2">
      <c r="A6976" s="1004">
        <v>6973</v>
      </c>
      <c r="B6976" s="1004" t="s">
        <v>28772</v>
      </c>
    </row>
    <row r="6977" spans="1:2">
      <c r="A6977" s="1004">
        <v>6974</v>
      </c>
      <c r="B6977" s="1004" t="s">
        <v>28773</v>
      </c>
    </row>
    <row r="6978" spans="1:2">
      <c r="A6978" s="1004">
        <v>6975</v>
      </c>
      <c r="B6978" s="1004" t="s">
        <v>28774</v>
      </c>
    </row>
    <row r="6979" spans="1:2">
      <c r="A6979" s="1004">
        <v>6976</v>
      </c>
      <c r="B6979" s="1004" t="s">
        <v>28775</v>
      </c>
    </row>
    <row r="6980" spans="1:2">
      <c r="A6980" s="1004">
        <v>6977</v>
      </c>
      <c r="B6980" s="1004" t="s">
        <v>10902</v>
      </c>
    </row>
    <row r="6981" spans="1:2">
      <c r="A6981" s="1004">
        <v>6978</v>
      </c>
      <c r="B6981" s="1004" t="s">
        <v>28776</v>
      </c>
    </row>
    <row r="6982" spans="1:2">
      <c r="A6982" s="1004">
        <v>6979</v>
      </c>
      <c r="B6982" s="1004" t="s">
        <v>28777</v>
      </c>
    </row>
    <row r="6983" spans="1:2">
      <c r="A6983" s="1004">
        <v>6980</v>
      </c>
      <c r="B6983" s="1004" t="s">
        <v>28778</v>
      </c>
    </row>
    <row r="6984" spans="1:2">
      <c r="A6984" s="1004">
        <v>6981</v>
      </c>
      <c r="B6984" s="1004" t="s">
        <v>28779</v>
      </c>
    </row>
    <row r="6985" spans="1:2">
      <c r="A6985" s="1004">
        <v>6982</v>
      </c>
      <c r="B6985" s="1004" t="s">
        <v>28780</v>
      </c>
    </row>
    <row r="6986" spans="1:2">
      <c r="A6986" s="1004">
        <v>6983</v>
      </c>
      <c r="B6986" s="1004" t="s">
        <v>28781</v>
      </c>
    </row>
    <row r="6987" spans="1:2">
      <c r="A6987" s="1004">
        <v>6984</v>
      </c>
      <c r="B6987" s="1004" t="s">
        <v>28782</v>
      </c>
    </row>
    <row r="6988" spans="1:2">
      <c r="A6988" s="1004">
        <v>6985</v>
      </c>
      <c r="B6988" s="1004" t="s">
        <v>28783</v>
      </c>
    </row>
    <row r="6989" spans="1:2">
      <c r="A6989" s="1004">
        <v>6986</v>
      </c>
      <c r="B6989" s="1004" t="s">
        <v>28784</v>
      </c>
    </row>
    <row r="6990" spans="1:2">
      <c r="A6990" s="1004">
        <v>6987</v>
      </c>
      <c r="B6990" s="1004" t="s">
        <v>28785</v>
      </c>
    </row>
    <row r="6991" spans="1:2">
      <c r="A6991" s="1004">
        <v>6988</v>
      </c>
      <c r="B6991" s="1004" t="s">
        <v>28786</v>
      </c>
    </row>
    <row r="6992" spans="1:2">
      <c r="A6992" s="1004">
        <v>6989</v>
      </c>
      <c r="B6992" s="1004" t="s">
        <v>28787</v>
      </c>
    </row>
    <row r="6993" spans="1:2">
      <c r="A6993" s="1004">
        <v>6990</v>
      </c>
      <c r="B6993" s="1004" t="s">
        <v>28788</v>
      </c>
    </row>
    <row r="6994" spans="1:2">
      <c r="A6994" s="1004">
        <v>6991</v>
      </c>
      <c r="B6994" s="1004" t="s">
        <v>28789</v>
      </c>
    </row>
    <row r="6995" spans="1:2">
      <c r="A6995" s="1004">
        <v>6992</v>
      </c>
      <c r="B6995" s="1004" t="s">
        <v>28790</v>
      </c>
    </row>
    <row r="6996" spans="1:2">
      <c r="A6996" s="1004">
        <v>6993</v>
      </c>
      <c r="B6996" s="1004" t="s">
        <v>28791</v>
      </c>
    </row>
    <row r="6997" spans="1:2">
      <c r="A6997" s="1004">
        <v>6994</v>
      </c>
      <c r="B6997" s="1004" t="s">
        <v>28792</v>
      </c>
    </row>
    <row r="6998" spans="1:2">
      <c r="A6998" s="1004">
        <v>6995</v>
      </c>
      <c r="B6998" s="1004" t="s">
        <v>28793</v>
      </c>
    </row>
    <row r="6999" spans="1:2">
      <c r="A6999" s="1004">
        <v>6996</v>
      </c>
      <c r="B6999" s="1004" t="s">
        <v>28794</v>
      </c>
    </row>
    <row r="7000" spans="1:2">
      <c r="A7000" s="1004">
        <v>6997</v>
      </c>
      <c r="B7000" s="1004" t="s">
        <v>28795</v>
      </c>
    </row>
    <row r="7001" spans="1:2">
      <c r="A7001" s="1004">
        <v>6998</v>
      </c>
      <c r="B7001" s="1004" t="s">
        <v>28796</v>
      </c>
    </row>
    <row r="7002" spans="1:2">
      <c r="A7002" s="1004">
        <v>6999</v>
      </c>
      <c r="B7002" s="1004" t="s">
        <v>28797</v>
      </c>
    </row>
    <row r="7003" spans="1:2">
      <c r="A7003" s="1004">
        <v>7000</v>
      </c>
      <c r="B7003" s="1004" t="s">
        <v>28798</v>
      </c>
    </row>
    <row r="7004" spans="1:2">
      <c r="A7004" s="1004">
        <v>7001</v>
      </c>
      <c r="B7004" s="1004" t="s">
        <v>28799</v>
      </c>
    </row>
    <row r="7005" spans="1:2">
      <c r="A7005" s="1004">
        <v>7002</v>
      </c>
      <c r="B7005" s="1004" t="s">
        <v>28800</v>
      </c>
    </row>
    <row r="7006" spans="1:2">
      <c r="A7006" s="1004">
        <v>7003</v>
      </c>
      <c r="B7006" s="1004" t="s">
        <v>28801</v>
      </c>
    </row>
    <row r="7007" spans="1:2">
      <c r="A7007" s="1004">
        <v>7004</v>
      </c>
      <c r="B7007" s="1004" t="s">
        <v>28802</v>
      </c>
    </row>
    <row r="7008" spans="1:2">
      <c r="A7008" s="1004">
        <v>7005</v>
      </c>
      <c r="B7008" s="1004" t="s">
        <v>28803</v>
      </c>
    </row>
    <row r="7009" spans="1:2">
      <c r="A7009" s="1004">
        <v>7006</v>
      </c>
      <c r="B7009" s="1004" t="s">
        <v>28804</v>
      </c>
    </row>
    <row r="7010" spans="1:2">
      <c r="A7010" s="1004">
        <v>7007</v>
      </c>
      <c r="B7010" s="1004" t="s">
        <v>28805</v>
      </c>
    </row>
    <row r="7011" spans="1:2">
      <c r="A7011" s="1004">
        <v>7008</v>
      </c>
      <c r="B7011" s="1004" t="s">
        <v>28806</v>
      </c>
    </row>
    <row r="7012" spans="1:2">
      <c r="A7012" s="1004">
        <v>7009</v>
      </c>
      <c r="B7012" s="1004" t="s">
        <v>28807</v>
      </c>
    </row>
    <row r="7013" spans="1:2">
      <c r="A7013" s="1004">
        <v>7010</v>
      </c>
      <c r="B7013" s="1004" t="s">
        <v>28808</v>
      </c>
    </row>
    <row r="7014" spans="1:2">
      <c r="A7014" s="1004">
        <v>7011</v>
      </c>
      <c r="B7014" s="1004" t="s">
        <v>28809</v>
      </c>
    </row>
    <row r="7015" spans="1:2">
      <c r="A7015" s="1004">
        <v>7012</v>
      </c>
      <c r="B7015" s="1004" t="s">
        <v>28810</v>
      </c>
    </row>
    <row r="7016" spans="1:2">
      <c r="A7016" s="1004">
        <v>7013</v>
      </c>
      <c r="B7016" s="1004" t="s">
        <v>28811</v>
      </c>
    </row>
    <row r="7017" spans="1:2">
      <c r="A7017" s="1004">
        <v>7014</v>
      </c>
      <c r="B7017" s="1004" t="s">
        <v>28812</v>
      </c>
    </row>
    <row r="7018" spans="1:2">
      <c r="A7018" s="1004">
        <v>7015</v>
      </c>
      <c r="B7018" s="1004" t="s">
        <v>28813</v>
      </c>
    </row>
    <row r="7019" spans="1:2">
      <c r="A7019" s="1004">
        <v>7016</v>
      </c>
      <c r="B7019" s="1004" t="s">
        <v>28814</v>
      </c>
    </row>
    <row r="7020" spans="1:2">
      <c r="A7020" s="1004">
        <v>7017</v>
      </c>
      <c r="B7020" s="1004" t="s">
        <v>28815</v>
      </c>
    </row>
    <row r="7021" spans="1:2">
      <c r="A7021" s="1004">
        <v>7018</v>
      </c>
      <c r="B7021" s="1004" t="s">
        <v>28816</v>
      </c>
    </row>
    <row r="7022" spans="1:2">
      <c r="A7022" s="1004">
        <v>7019</v>
      </c>
      <c r="B7022" s="1004" t="s">
        <v>28817</v>
      </c>
    </row>
    <row r="7023" spans="1:2">
      <c r="A7023" s="1004">
        <v>7020</v>
      </c>
      <c r="B7023" s="1004" t="s">
        <v>28818</v>
      </c>
    </row>
    <row r="7024" spans="1:2">
      <c r="A7024" s="1004">
        <v>7021</v>
      </c>
      <c r="B7024" s="1004" t="s">
        <v>28819</v>
      </c>
    </row>
    <row r="7025" spans="1:2">
      <c r="A7025" s="1004">
        <v>7022</v>
      </c>
      <c r="B7025" s="1004" t="s">
        <v>28820</v>
      </c>
    </row>
    <row r="7026" spans="1:2">
      <c r="A7026" s="1004">
        <v>7023</v>
      </c>
      <c r="B7026" s="1004" t="s">
        <v>28821</v>
      </c>
    </row>
    <row r="7027" spans="1:2">
      <c r="A7027" s="1004">
        <v>7024</v>
      </c>
      <c r="B7027" s="1004" t="s">
        <v>28822</v>
      </c>
    </row>
    <row r="7028" spans="1:2">
      <c r="A7028" s="1004">
        <v>7025</v>
      </c>
      <c r="B7028" s="1004" t="s">
        <v>28823</v>
      </c>
    </row>
    <row r="7029" spans="1:2">
      <c r="A7029" s="1004">
        <v>7026</v>
      </c>
      <c r="B7029" s="1004" t="s">
        <v>28824</v>
      </c>
    </row>
    <row r="7030" spans="1:2">
      <c r="A7030" s="1004">
        <v>7027</v>
      </c>
      <c r="B7030" s="1004" t="s">
        <v>28825</v>
      </c>
    </row>
    <row r="7031" spans="1:2">
      <c r="A7031" s="1004">
        <v>7028</v>
      </c>
      <c r="B7031" s="1004" t="s">
        <v>28826</v>
      </c>
    </row>
    <row r="7032" spans="1:2">
      <c r="A7032" s="1004">
        <v>7029</v>
      </c>
      <c r="B7032" s="1004" t="s">
        <v>28827</v>
      </c>
    </row>
    <row r="7033" spans="1:2">
      <c r="A7033" s="1004">
        <v>7030</v>
      </c>
      <c r="B7033" s="1004" t="s">
        <v>28828</v>
      </c>
    </row>
    <row r="7034" spans="1:2">
      <c r="A7034" s="1004">
        <v>7031</v>
      </c>
      <c r="B7034" s="1004" t="s">
        <v>28829</v>
      </c>
    </row>
    <row r="7035" spans="1:2">
      <c r="A7035" s="1004">
        <v>7032</v>
      </c>
      <c r="B7035" s="1004" t="s">
        <v>28830</v>
      </c>
    </row>
    <row r="7036" spans="1:2">
      <c r="A7036" s="1004">
        <v>7033</v>
      </c>
      <c r="B7036" s="1004" t="s">
        <v>28831</v>
      </c>
    </row>
    <row r="7037" spans="1:2">
      <c r="A7037" s="1004">
        <v>7034</v>
      </c>
      <c r="B7037" s="1004" t="s">
        <v>28832</v>
      </c>
    </row>
    <row r="7038" spans="1:2">
      <c r="A7038" s="1004">
        <v>7035</v>
      </c>
      <c r="B7038" s="1004" t="s">
        <v>28833</v>
      </c>
    </row>
    <row r="7039" spans="1:2">
      <c r="A7039" s="1004">
        <v>7036</v>
      </c>
      <c r="B7039" s="1004" t="s">
        <v>28834</v>
      </c>
    </row>
    <row r="7040" spans="1:2">
      <c r="A7040" s="1004">
        <v>7037</v>
      </c>
      <c r="B7040" s="1004" t="s">
        <v>28835</v>
      </c>
    </row>
    <row r="7041" spans="1:2">
      <c r="A7041" s="1004">
        <v>7038</v>
      </c>
      <c r="B7041" s="1004" t="s">
        <v>10907</v>
      </c>
    </row>
    <row r="7042" spans="1:2">
      <c r="A7042" s="1004">
        <v>7039</v>
      </c>
      <c r="B7042" s="1004" t="s">
        <v>28836</v>
      </c>
    </row>
    <row r="7043" spans="1:2">
      <c r="A7043" s="1004">
        <v>7040</v>
      </c>
      <c r="B7043" s="1004" t="s">
        <v>28837</v>
      </c>
    </row>
    <row r="7044" spans="1:2">
      <c r="A7044" s="1004">
        <v>7041</v>
      </c>
      <c r="B7044" s="1004" t="s">
        <v>28838</v>
      </c>
    </row>
    <row r="7045" spans="1:2">
      <c r="A7045" s="1004">
        <v>7042</v>
      </c>
      <c r="B7045" s="1004" t="s">
        <v>28839</v>
      </c>
    </row>
    <row r="7046" spans="1:2">
      <c r="A7046" s="1004">
        <v>7043</v>
      </c>
      <c r="B7046" s="1004" t="s">
        <v>28840</v>
      </c>
    </row>
    <row r="7047" spans="1:2">
      <c r="A7047" s="1004">
        <v>7044</v>
      </c>
      <c r="B7047" s="1004" t="s">
        <v>28841</v>
      </c>
    </row>
    <row r="7048" spans="1:2">
      <c r="A7048" s="1004">
        <v>7045</v>
      </c>
      <c r="B7048" s="1004" t="s">
        <v>28842</v>
      </c>
    </row>
    <row r="7049" spans="1:2">
      <c r="A7049" s="1004">
        <v>7046</v>
      </c>
      <c r="B7049" s="1004" t="s">
        <v>28843</v>
      </c>
    </row>
    <row r="7050" spans="1:2">
      <c r="A7050" s="1004">
        <v>7047</v>
      </c>
      <c r="B7050" s="1004" t="s">
        <v>28844</v>
      </c>
    </row>
    <row r="7051" spans="1:2">
      <c r="A7051" s="1004">
        <v>7048</v>
      </c>
      <c r="B7051" s="1004" t="s">
        <v>28845</v>
      </c>
    </row>
    <row r="7052" spans="1:2">
      <c r="A7052" s="1004">
        <v>7049</v>
      </c>
      <c r="B7052" s="1004" t="s">
        <v>28846</v>
      </c>
    </row>
    <row r="7053" spans="1:2">
      <c r="A7053" s="1004">
        <v>7050</v>
      </c>
      <c r="B7053" s="1004" t="s">
        <v>28847</v>
      </c>
    </row>
    <row r="7054" spans="1:2">
      <c r="A7054" s="1004">
        <v>7051</v>
      </c>
      <c r="B7054" s="1004" t="s">
        <v>28848</v>
      </c>
    </row>
    <row r="7055" spans="1:2">
      <c r="A7055" s="1004">
        <v>7052</v>
      </c>
      <c r="B7055" s="1004" t="s">
        <v>28849</v>
      </c>
    </row>
    <row r="7056" spans="1:2">
      <c r="A7056" s="1004">
        <v>7053</v>
      </c>
      <c r="B7056" s="1004" t="s">
        <v>28850</v>
      </c>
    </row>
    <row r="7057" spans="1:2">
      <c r="A7057" s="1004">
        <v>7054</v>
      </c>
      <c r="B7057" s="1004" t="s">
        <v>28851</v>
      </c>
    </row>
    <row r="7058" spans="1:2">
      <c r="A7058" s="1004">
        <v>7055</v>
      </c>
      <c r="B7058" s="1004" t="s">
        <v>28852</v>
      </c>
    </row>
    <row r="7059" spans="1:2">
      <c r="A7059" s="1004">
        <v>7056</v>
      </c>
      <c r="B7059" s="1004" t="s">
        <v>28853</v>
      </c>
    </row>
    <row r="7060" spans="1:2">
      <c r="A7060" s="1004">
        <v>7057</v>
      </c>
      <c r="B7060" s="1004" t="s">
        <v>28854</v>
      </c>
    </row>
    <row r="7061" spans="1:2">
      <c r="A7061" s="1004">
        <v>7058</v>
      </c>
      <c r="B7061" s="1004" t="s">
        <v>28855</v>
      </c>
    </row>
    <row r="7062" spans="1:2">
      <c r="A7062" s="1004">
        <v>7059</v>
      </c>
      <c r="B7062" s="1004" t="s">
        <v>28856</v>
      </c>
    </row>
    <row r="7063" spans="1:2">
      <c r="A7063" s="1004">
        <v>7060</v>
      </c>
      <c r="B7063" s="1004" t="s">
        <v>28857</v>
      </c>
    </row>
    <row r="7064" spans="1:2">
      <c r="A7064" s="1004">
        <v>7061</v>
      </c>
      <c r="B7064" s="1004" t="s">
        <v>28858</v>
      </c>
    </row>
    <row r="7065" spans="1:2">
      <c r="A7065" s="1004">
        <v>7062</v>
      </c>
      <c r="B7065" s="1004" t="s">
        <v>28859</v>
      </c>
    </row>
    <row r="7066" spans="1:2">
      <c r="A7066" s="1004">
        <v>7063</v>
      </c>
      <c r="B7066" s="1004" t="s">
        <v>28860</v>
      </c>
    </row>
    <row r="7067" spans="1:2">
      <c r="A7067" s="1004">
        <v>7064</v>
      </c>
      <c r="B7067" s="1004" t="s">
        <v>28861</v>
      </c>
    </row>
    <row r="7068" spans="1:2">
      <c r="A7068" s="1004">
        <v>7065</v>
      </c>
      <c r="B7068" s="1004" t="s">
        <v>28862</v>
      </c>
    </row>
    <row r="7069" spans="1:2">
      <c r="A7069" s="1004">
        <v>7066</v>
      </c>
      <c r="B7069" s="1004" t="s">
        <v>28863</v>
      </c>
    </row>
    <row r="7070" spans="1:2">
      <c r="A7070" s="1004">
        <v>7067</v>
      </c>
      <c r="B7070" s="1004" t="s">
        <v>28864</v>
      </c>
    </row>
    <row r="7071" spans="1:2">
      <c r="A7071" s="1004">
        <v>7068</v>
      </c>
      <c r="B7071" s="1004" t="s">
        <v>28865</v>
      </c>
    </row>
    <row r="7072" spans="1:2">
      <c r="A7072" s="1004">
        <v>7069</v>
      </c>
      <c r="B7072" s="1004" t="s">
        <v>28866</v>
      </c>
    </row>
    <row r="7073" spans="1:2">
      <c r="A7073" s="1004">
        <v>7070</v>
      </c>
      <c r="B7073" s="1004" t="s">
        <v>28867</v>
      </c>
    </row>
    <row r="7074" spans="1:2">
      <c r="A7074" s="1004">
        <v>7071</v>
      </c>
      <c r="B7074" s="1004" t="s">
        <v>28868</v>
      </c>
    </row>
    <row r="7075" spans="1:2">
      <c r="A7075" s="1004">
        <v>7072</v>
      </c>
      <c r="B7075" s="1004" t="s">
        <v>28869</v>
      </c>
    </row>
    <row r="7076" spans="1:2">
      <c r="A7076" s="1004">
        <v>7073</v>
      </c>
      <c r="B7076" s="1004" t="s">
        <v>28870</v>
      </c>
    </row>
    <row r="7077" spans="1:2">
      <c r="A7077" s="1004">
        <v>7074</v>
      </c>
      <c r="B7077" s="1004" t="s">
        <v>28871</v>
      </c>
    </row>
    <row r="7078" spans="1:2">
      <c r="A7078" s="1004">
        <v>7075</v>
      </c>
      <c r="B7078" s="1004" t="s">
        <v>28872</v>
      </c>
    </row>
    <row r="7079" spans="1:2">
      <c r="A7079" s="1004">
        <v>7076</v>
      </c>
      <c r="B7079" s="1004" t="s">
        <v>28873</v>
      </c>
    </row>
    <row r="7080" spans="1:2">
      <c r="A7080" s="1004">
        <v>7077</v>
      </c>
      <c r="B7080" s="1004" t="s">
        <v>28874</v>
      </c>
    </row>
    <row r="7081" spans="1:2">
      <c r="A7081" s="1004">
        <v>7078</v>
      </c>
      <c r="B7081" s="1004" t="s">
        <v>28875</v>
      </c>
    </row>
    <row r="7082" spans="1:2">
      <c r="A7082" s="1004">
        <v>7079</v>
      </c>
      <c r="B7082" s="1004" t="s">
        <v>28876</v>
      </c>
    </row>
    <row r="7083" spans="1:2">
      <c r="A7083" s="1004">
        <v>7080</v>
      </c>
      <c r="B7083" s="1004" t="s">
        <v>28877</v>
      </c>
    </row>
    <row r="7084" spans="1:2">
      <c r="A7084" s="1004">
        <v>7081</v>
      </c>
      <c r="B7084" s="1004" t="s">
        <v>28878</v>
      </c>
    </row>
    <row r="7085" spans="1:2">
      <c r="A7085" s="1004">
        <v>7082</v>
      </c>
      <c r="B7085" s="1004" t="s">
        <v>28879</v>
      </c>
    </row>
    <row r="7086" spans="1:2">
      <c r="A7086" s="1004">
        <v>7083</v>
      </c>
      <c r="B7086" s="1004" t="s">
        <v>28880</v>
      </c>
    </row>
    <row r="7087" spans="1:2">
      <c r="A7087" s="1004">
        <v>7084</v>
      </c>
      <c r="B7087" s="1004" t="s">
        <v>28881</v>
      </c>
    </row>
    <row r="7088" spans="1:2">
      <c r="A7088" s="1004">
        <v>7085</v>
      </c>
      <c r="B7088" s="1004" t="s">
        <v>28882</v>
      </c>
    </row>
    <row r="7089" spans="1:2">
      <c r="A7089" s="1004">
        <v>7086</v>
      </c>
      <c r="B7089" s="1004" t="s">
        <v>28883</v>
      </c>
    </row>
    <row r="7090" spans="1:2">
      <c r="A7090" s="1004">
        <v>7087</v>
      </c>
      <c r="B7090" s="1004" t="s">
        <v>28884</v>
      </c>
    </row>
    <row r="7091" spans="1:2">
      <c r="A7091" s="1004">
        <v>7088</v>
      </c>
      <c r="B7091" s="1004" t="s">
        <v>28885</v>
      </c>
    </row>
    <row r="7092" spans="1:2">
      <c r="A7092" s="1004">
        <v>7089</v>
      </c>
      <c r="B7092" s="1004" t="s">
        <v>28886</v>
      </c>
    </row>
    <row r="7093" spans="1:2">
      <c r="A7093" s="1004">
        <v>7090</v>
      </c>
      <c r="B7093" s="1004" t="s">
        <v>28887</v>
      </c>
    </row>
    <row r="7094" spans="1:2">
      <c r="A7094" s="1004">
        <v>7091</v>
      </c>
      <c r="B7094" s="1004" t="s">
        <v>28888</v>
      </c>
    </row>
    <row r="7095" spans="1:2">
      <c r="A7095" s="1004">
        <v>7092</v>
      </c>
      <c r="B7095" s="1004" t="s">
        <v>28889</v>
      </c>
    </row>
    <row r="7096" spans="1:2">
      <c r="A7096" s="1004">
        <v>7093</v>
      </c>
      <c r="B7096" s="1004" t="s">
        <v>28890</v>
      </c>
    </row>
    <row r="7097" spans="1:2">
      <c r="A7097" s="1004">
        <v>7094</v>
      </c>
      <c r="B7097" s="1004" t="s">
        <v>28891</v>
      </c>
    </row>
    <row r="7098" spans="1:2">
      <c r="A7098" s="1004">
        <v>7095</v>
      </c>
      <c r="B7098" s="1004" t="s">
        <v>28892</v>
      </c>
    </row>
    <row r="7099" spans="1:2">
      <c r="A7099" s="1004">
        <v>7096</v>
      </c>
      <c r="B7099" s="1004" t="s">
        <v>28893</v>
      </c>
    </row>
    <row r="7100" spans="1:2">
      <c r="A7100" s="1004">
        <v>7097</v>
      </c>
      <c r="B7100" s="1004" t="s">
        <v>28894</v>
      </c>
    </row>
    <row r="7101" spans="1:2">
      <c r="A7101" s="1004">
        <v>7098</v>
      </c>
      <c r="B7101" s="1004" t="s">
        <v>28895</v>
      </c>
    </row>
    <row r="7102" spans="1:2">
      <c r="A7102" s="1004">
        <v>7099</v>
      </c>
      <c r="B7102" s="1004" t="s">
        <v>28896</v>
      </c>
    </row>
    <row r="7103" spans="1:2">
      <c r="A7103" s="1004">
        <v>7100</v>
      </c>
      <c r="B7103" s="1004" t="s">
        <v>28897</v>
      </c>
    </row>
    <row r="7104" spans="1:2">
      <c r="A7104" s="1004">
        <v>7101</v>
      </c>
      <c r="B7104" s="1004" t="s">
        <v>28898</v>
      </c>
    </row>
    <row r="7105" spans="1:2">
      <c r="A7105" s="1004">
        <v>7102</v>
      </c>
      <c r="B7105" s="1004" t="s">
        <v>28899</v>
      </c>
    </row>
    <row r="7106" spans="1:2">
      <c r="A7106" s="1004">
        <v>7103</v>
      </c>
      <c r="B7106" s="1004" t="s">
        <v>28900</v>
      </c>
    </row>
    <row r="7107" spans="1:2">
      <c r="A7107" s="1004">
        <v>7104</v>
      </c>
      <c r="B7107" s="1004" t="s">
        <v>28901</v>
      </c>
    </row>
    <row r="7108" spans="1:2">
      <c r="A7108" s="1004">
        <v>7105</v>
      </c>
      <c r="B7108" s="1004" t="s">
        <v>28902</v>
      </c>
    </row>
    <row r="7109" spans="1:2">
      <c r="A7109" s="1004">
        <v>7106</v>
      </c>
      <c r="B7109" s="1004" t="s">
        <v>28903</v>
      </c>
    </row>
    <row r="7110" spans="1:2">
      <c r="A7110" s="1004">
        <v>7107</v>
      </c>
      <c r="B7110" s="1004" t="s">
        <v>28904</v>
      </c>
    </row>
    <row r="7111" spans="1:2">
      <c r="A7111" s="1004">
        <v>7108</v>
      </c>
      <c r="B7111" s="1004" t="s">
        <v>28905</v>
      </c>
    </row>
    <row r="7112" spans="1:2">
      <c r="A7112" s="1004">
        <v>7109</v>
      </c>
      <c r="B7112" s="1004" t="s">
        <v>28906</v>
      </c>
    </row>
    <row r="7113" spans="1:2">
      <c r="A7113" s="1004">
        <v>7110</v>
      </c>
      <c r="B7113" s="1004" t="s">
        <v>28907</v>
      </c>
    </row>
    <row r="7114" spans="1:2">
      <c r="A7114" s="1004">
        <v>7111</v>
      </c>
      <c r="B7114" s="1004" t="s">
        <v>28908</v>
      </c>
    </row>
    <row r="7115" spans="1:2">
      <c r="A7115" s="1004">
        <v>7112</v>
      </c>
      <c r="B7115" s="1004" t="s">
        <v>28909</v>
      </c>
    </row>
    <row r="7116" spans="1:2">
      <c r="A7116" s="1004">
        <v>7113</v>
      </c>
      <c r="B7116" s="1004" t="s">
        <v>28910</v>
      </c>
    </row>
    <row r="7117" spans="1:2">
      <c r="A7117" s="1004">
        <v>7114</v>
      </c>
      <c r="B7117" s="1004" t="s">
        <v>28911</v>
      </c>
    </row>
    <row r="7118" spans="1:2">
      <c r="A7118" s="1004">
        <v>7115</v>
      </c>
      <c r="B7118" s="1004" t="s">
        <v>28912</v>
      </c>
    </row>
    <row r="7119" spans="1:2">
      <c r="A7119" s="1004">
        <v>7116</v>
      </c>
      <c r="B7119" s="1004" t="s">
        <v>28913</v>
      </c>
    </row>
    <row r="7120" spans="1:2">
      <c r="A7120" s="1004">
        <v>7117</v>
      </c>
      <c r="B7120" s="1004" t="s">
        <v>28914</v>
      </c>
    </row>
    <row r="7121" spans="1:2">
      <c r="A7121" s="1004">
        <v>7118</v>
      </c>
      <c r="B7121" s="1004" t="s">
        <v>28915</v>
      </c>
    </row>
    <row r="7122" spans="1:2">
      <c r="A7122" s="1004">
        <v>7119</v>
      </c>
      <c r="B7122" s="1004" t="s">
        <v>28916</v>
      </c>
    </row>
    <row r="7123" spans="1:2">
      <c r="A7123" s="1004">
        <v>7120</v>
      </c>
      <c r="B7123" s="1004" t="s">
        <v>28917</v>
      </c>
    </row>
    <row r="7124" spans="1:2">
      <c r="A7124" s="1004">
        <v>7121</v>
      </c>
      <c r="B7124" s="1004" t="s">
        <v>28918</v>
      </c>
    </row>
    <row r="7125" spans="1:2">
      <c r="A7125" s="1004">
        <v>7122</v>
      </c>
      <c r="B7125" s="1004" t="s">
        <v>28919</v>
      </c>
    </row>
    <row r="7126" spans="1:2">
      <c r="A7126" s="1004">
        <v>7123</v>
      </c>
      <c r="B7126" s="1004" t="s">
        <v>28920</v>
      </c>
    </row>
    <row r="7127" spans="1:2">
      <c r="A7127" s="1004">
        <v>7124</v>
      </c>
      <c r="B7127" s="1004" t="s">
        <v>28921</v>
      </c>
    </row>
    <row r="7128" spans="1:2">
      <c r="A7128" s="1004">
        <v>7125</v>
      </c>
      <c r="B7128" s="1004" t="s">
        <v>28922</v>
      </c>
    </row>
    <row r="7129" spans="1:2">
      <c r="A7129" s="1004">
        <v>7126</v>
      </c>
      <c r="B7129" s="1004" t="s">
        <v>28923</v>
      </c>
    </row>
    <row r="7130" spans="1:2">
      <c r="A7130" s="1004">
        <v>7127</v>
      </c>
      <c r="B7130" s="1004" t="s">
        <v>28924</v>
      </c>
    </row>
    <row r="7131" spans="1:2">
      <c r="A7131" s="1004">
        <v>7128</v>
      </c>
      <c r="B7131" s="1004" t="s">
        <v>28925</v>
      </c>
    </row>
    <row r="7132" spans="1:2">
      <c r="A7132" s="1004">
        <v>7129</v>
      </c>
      <c r="B7132" s="1004" t="s">
        <v>28926</v>
      </c>
    </row>
    <row r="7133" spans="1:2">
      <c r="A7133" s="1004">
        <v>7130</v>
      </c>
      <c r="B7133" s="1004" t="s">
        <v>28927</v>
      </c>
    </row>
    <row r="7134" spans="1:2">
      <c r="A7134" s="1004">
        <v>7131</v>
      </c>
      <c r="B7134" s="1004" t="s">
        <v>28928</v>
      </c>
    </row>
    <row r="7135" spans="1:2">
      <c r="A7135" s="1004">
        <v>7132</v>
      </c>
      <c r="B7135" s="1004" t="s">
        <v>28929</v>
      </c>
    </row>
    <row r="7136" spans="1:2">
      <c r="A7136" s="1004">
        <v>7133</v>
      </c>
      <c r="B7136" s="1004" t="s">
        <v>28930</v>
      </c>
    </row>
    <row r="7137" spans="1:2">
      <c r="A7137" s="1004">
        <v>7134</v>
      </c>
      <c r="B7137" s="1004" t="s">
        <v>28931</v>
      </c>
    </row>
    <row r="7138" spans="1:2">
      <c r="A7138" s="1004">
        <v>7135</v>
      </c>
      <c r="B7138" s="1004" t="s">
        <v>28932</v>
      </c>
    </row>
    <row r="7139" spans="1:2">
      <c r="A7139" s="1004">
        <v>7136</v>
      </c>
      <c r="B7139" s="1004" t="s">
        <v>28933</v>
      </c>
    </row>
    <row r="7140" spans="1:2">
      <c r="A7140" s="1004">
        <v>7137</v>
      </c>
      <c r="B7140" s="1004" t="s">
        <v>28934</v>
      </c>
    </row>
    <row r="7141" spans="1:2">
      <c r="A7141" s="1004">
        <v>7138</v>
      </c>
      <c r="B7141" s="1004" t="s">
        <v>28935</v>
      </c>
    </row>
    <row r="7142" spans="1:2">
      <c r="A7142" s="1004">
        <v>7139</v>
      </c>
      <c r="B7142" s="1004" t="s">
        <v>28936</v>
      </c>
    </row>
    <row r="7143" spans="1:2">
      <c r="A7143" s="1004">
        <v>7140</v>
      </c>
      <c r="B7143" s="1004" t="s">
        <v>28937</v>
      </c>
    </row>
    <row r="7144" spans="1:2">
      <c r="A7144" s="1004">
        <v>7141</v>
      </c>
      <c r="B7144" s="1004" t="s">
        <v>28938</v>
      </c>
    </row>
    <row r="7145" spans="1:2">
      <c r="A7145" s="1004">
        <v>7142</v>
      </c>
      <c r="B7145" s="1004" t="s">
        <v>28939</v>
      </c>
    </row>
    <row r="7146" spans="1:2">
      <c r="A7146" s="1004">
        <v>7143</v>
      </c>
      <c r="B7146" s="1004" t="s">
        <v>28940</v>
      </c>
    </row>
    <row r="7147" spans="1:2">
      <c r="A7147" s="1004">
        <v>7144</v>
      </c>
      <c r="B7147" s="1004" t="s">
        <v>28941</v>
      </c>
    </row>
    <row r="7148" spans="1:2">
      <c r="A7148" s="1004">
        <v>7145</v>
      </c>
      <c r="B7148" s="1004" t="s">
        <v>28942</v>
      </c>
    </row>
    <row r="7149" spans="1:2">
      <c r="A7149" s="1004">
        <v>7146</v>
      </c>
      <c r="B7149" s="1004" t="s">
        <v>28943</v>
      </c>
    </row>
    <row r="7150" spans="1:2">
      <c r="A7150" s="1004">
        <v>7147</v>
      </c>
      <c r="B7150" s="1004" t="s">
        <v>28944</v>
      </c>
    </row>
    <row r="7151" spans="1:2">
      <c r="A7151" s="1004">
        <v>7148</v>
      </c>
      <c r="B7151" s="1004" t="s">
        <v>28945</v>
      </c>
    </row>
    <row r="7152" spans="1:2">
      <c r="A7152" s="1004">
        <v>7149</v>
      </c>
      <c r="B7152" s="1004" t="s">
        <v>28946</v>
      </c>
    </row>
    <row r="7153" spans="1:2">
      <c r="A7153" s="1004">
        <v>7150</v>
      </c>
      <c r="B7153" s="1004" t="s">
        <v>28947</v>
      </c>
    </row>
    <row r="7154" spans="1:2">
      <c r="A7154" s="1004">
        <v>7151</v>
      </c>
      <c r="B7154" s="1004" t="s">
        <v>28948</v>
      </c>
    </row>
    <row r="7155" spans="1:2">
      <c r="A7155" s="1004">
        <v>7152</v>
      </c>
      <c r="B7155" s="1004" t="s">
        <v>28949</v>
      </c>
    </row>
    <row r="7156" spans="1:2">
      <c r="A7156" s="1004">
        <v>7153</v>
      </c>
      <c r="B7156" s="1004" t="s">
        <v>28950</v>
      </c>
    </row>
    <row r="7157" spans="1:2">
      <c r="A7157" s="1004">
        <v>7154</v>
      </c>
      <c r="B7157" s="1004" t="s">
        <v>28951</v>
      </c>
    </row>
    <row r="7158" spans="1:2">
      <c r="A7158" s="1004">
        <v>7155</v>
      </c>
      <c r="B7158" s="1004" t="s">
        <v>28952</v>
      </c>
    </row>
    <row r="7159" spans="1:2">
      <c r="A7159" s="1004">
        <v>7156</v>
      </c>
      <c r="B7159" s="1004" t="s">
        <v>28953</v>
      </c>
    </row>
    <row r="7160" spans="1:2">
      <c r="A7160" s="1004">
        <v>7157</v>
      </c>
      <c r="B7160" s="1004" t="s">
        <v>28954</v>
      </c>
    </row>
    <row r="7161" spans="1:2">
      <c r="A7161" s="1004">
        <v>7158</v>
      </c>
      <c r="B7161" s="1004" t="s">
        <v>28955</v>
      </c>
    </row>
    <row r="7162" spans="1:2">
      <c r="A7162" s="1004">
        <v>7159</v>
      </c>
      <c r="B7162" s="1004" t="s">
        <v>28956</v>
      </c>
    </row>
    <row r="7163" spans="1:2">
      <c r="A7163" s="1004">
        <v>7160</v>
      </c>
      <c r="B7163" s="1004" t="s">
        <v>28957</v>
      </c>
    </row>
    <row r="7164" spans="1:2">
      <c r="A7164" s="1004">
        <v>7161</v>
      </c>
      <c r="B7164" s="1004" t="s">
        <v>28958</v>
      </c>
    </row>
    <row r="7165" spans="1:2">
      <c r="A7165" s="1004">
        <v>7162</v>
      </c>
      <c r="B7165" s="1004" t="s">
        <v>28959</v>
      </c>
    </row>
    <row r="7166" spans="1:2">
      <c r="A7166" s="1004">
        <v>7163</v>
      </c>
      <c r="B7166" s="1004" t="s">
        <v>28960</v>
      </c>
    </row>
    <row r="7167" spans="1:2">
      <c r="A7167" s="1004">
        <v>7164</v>
      </c>
      <c r="B7167" s="1004" t="s">
        <v>28961</v>
      </c>
    </row>
    <row r="7168" spans="1:2">
      <c r="A7168" s="1004">
        <v>7165</v>
      </c>
      <c r="B7168" s="1004" t="s">
        <v>28962</v>
      </c>
    </row>
    <row r="7169" spans="1:2">
      <c r="A7169" s="1004">
        <v>7166</v>
      </c>
      <c r="B7169" s="1004" t="s">
        <v>28963</v>
      </c>
    </row>
    <row r="7170" spans="1:2">
      <c r="A7170" s="1004">
        <v>7167</v>
      </c>
      <c r="B7170" s="1004" t="s">
        <v>28964</v>
      </c>
    </row>
    <row r="7171" spans="1:2">
      <c r="A7171" s="1004">
        <v>7168</v>
      </c>
      <c r="B7171" s="1004" t="s">
        <v>28965</v>
      </c>
    </row>
    <row r="7172" spans="1:2">
      <c r="A7172" s="1004">
        <v>7169</v>
      </c>
      <c r="B7172" s="1004" t="s">
        <v>12805</v>
      </c>
    </row>
    <row r="7173" spans="1:2">
      <c r="A7173" s="1004">
        <v>7170</v>
      </c>
      <c r="B7173" s="1004" t="s">
        <v>28966</v>
      </c>
    </row>
    <row r="7174" spans="1:2">
      <c r="A7174" s="1004">
        <v>7171</v>
      </c>
      <c r="B7174" s="1004" t="s">
        <v>28967</v>
      </c>
    </row>
    <row r="7175" spans="1:2">
      <c r="A7175" s="1004">
        <v>7172</v>
      </c>
      <c r="B7175" s="1004" t="s">
        <v>28968</v>
      </c>
    </row>
    <row r="7176" spans="1:2">
      <c r="A7176" s="1004">
        <v>7173</v>
      </c>
      <c r="B7176" s="1004" t="s">
        <v>28969</v>
      </c>
    </row>
    <row r="7177" spans="1:2">
      <c r="A7177" s="1004">
        <v>7174</v>
      </c>
      <c r="B7177" s="1004" t="s">
        <v>28970</v>
      </c>
    </row>
    <row r="7178" spans="1:2">
      <c r="A7178" s="1004">
        <v>7175</v>
      </c>
      <c r="B7178" s="1004" t="s">
        <v>28971</v>
      </c>
    </row>
    <row r="7179" spans="1:2">
      <c r="A7179" s="1004">
        <v>7176</v>
      </c>
      <c r="B7179" s="1004" t="s">
        <v>28972</v>
      </c>
    </row>
    <row r="7180" spans="1:2">
      <c r="A7180" s="1004">
        <v>7177</v>
      </c>
      <c r="B7180" s="1004" t="s">
        <v>28973</v>
      </c>
    </row>
    <row r="7181" spans="1:2">
      <c r="A7181" s="1004">
        <v>7178</v>
      </c>
      <c r="B7181" s="1004" t="s">
        <v>28974</v>
      </c>
    </row>
    <row r="7182" spans="1:2">
      <c r="A7182" s="1004">
        <v>7179</v>
      </c>
      <c r="B7182" s="1004" t="s">
        <v>28975</v>
      </c>
    </row>
    <row r="7183" spans="1:2">
      <c r="A7183" s="1004">
        <v>7180</v>
      </c>
      <c r="B7183" s="1004" t="s">
        <v>28976</v>
      </c>
    </row>
    <row r="7184" spans="1:2">
      <c r="A7184" s="1004">
        <v>7181</v>
      </c>
      <c r="B7184" s="1004" t="s">
        <v>28977</v>
      </c>
    </row>
    <row r="7185" spans="1:2">
      <c r="A7185" s="1004">
        <v>7182</v>
      </c>
      <c r="B7185" s="1004" t="s">
        <v>28978</v>
      </c>
    </row>
    <row r="7186" spans="1:2">
      <c r="A7186" s="1004">
        <v>7183</v>
      </c>
      <c r="B7186" s="1004" t="s">
        <v>28979</v>
      </c>
    </row>
    <row r="7187" spans="1:2">
      <c r="A7187" s="1004">
        <v>7184</v>
      </c>
      <c r="B7187" s="1004" t="s">
        <v>28980</v>
      </c>
    </row>
    <row r="7188" spans="1:2">
      <c r="A7188" s="1004">
        <v>7185</v>
      </c>
      <c r="B7188" s="1004" t="s">
        <v>28981</v>
      </c>
    </row>
    <row r="7189" spans="1:2">
      <c r="A7189" s="1004">
        <v>7186</v>
      </c>
      <c r="B7189" s="1004" t="s">
        <v>28982</v>
      </c>
    </row>
    <row r="7190" spans="1:2">
      <c r="A7190" s="1004">
        <v>7187</v>
      </c>
      <c r="B7190" s="1004" t="s">
        <v>28983</v>
      </c>
    </row>
    <row r="7191" spans="1:2">
      <c r="A7191" s="1004">
        <v>7188</v>
      </c>
      <c r="B7191" s="1004" t="s">
        <v>28984</v>
      </c>
    </row>
    <row r="7192" spans="1:2">
      <c r="A7192" s="1004">
        <v>7189</v>
      </c>
      <c r="B7192" s="1004" t="s">
        <v>28985</v>
      </c>
    </row>
    <row r="7193" spans="1:2">
      <c r="A7193" s="1004">
        <v>7190</v>
      </c>
      <c r="B7193" s="1004" t="s">
        <v>28986</v>
      </c>
    </row>
    <row r="7194" spans="1:2">
      <c r="A7194" s="1004">
        <v>7191</v>
      </c>
      <c r="B7194" s="1004" t="s">
        <v>28987</v>
      </c>
    </row>
    <row r="7195" spans="1:2">
      <c r="A7195" s="1004">
        <v>7192</v>
      </c>
      <c r="B7195" s="1004" t="s">
        <v>28988</v>
      </c>
    </row>
    <row r="7196" spans="1:2">
      <c r="A7196" s="1004">
        <v>7193</v>
      </c>
      <c r="B7196" s="1004" t="s">
        <v>28989</v>
      </c>
    </row>
    <row r="7197" spans="1:2">
      <c r="A7197" s="1004">
        <v>7194</v>
      </c>
      <c r="B7197" s="1004" t="s">
        <v>28990</v>
      </c>
    </row>
    <row r="7198" spans="1:2">
      <c r="A7198" s="1004">
        <v>7195</v>
      </c>
      <c r="B7198" s="1004" t="s">
        <v>28991</v>
      </c>
    </row>
    <row r="7199" spans="1:2">
      <c r="A7199" s="1004">
        <v>7196</v>
      </c>
      <c r="B7199" s="1004" t="s">
        <v>28992</v>
      </c>
    </row>
    <row r="7200" spans="1:2">
      <c r="A7200" s="1004">
        <v>7197</v>
      </c>
      <c r="B7200" s="1004" t="s">
        <v>28993</v>
      </c>
    </row>
    <row r="7201" spans="1:2">
      <c r="A7201" s="1004">
        <v>7198</v>
      </c>
      <c r="B7201" s="1004" t="s">
        <v>28994</v>
      </c>
    </row>
    <row r="7202" spans="1:2">
      <c r="A7202" s="1004">
        <v>7199</v>
      </c>
      <c r="B7202" s="1004" t="s">
        <v>28995</v>
      </c>
    </row>
    <row r="7203" spans="1:2">
      <c r="A7203" s="1004">
        <v>7200</v>
      </c>
      <c r="B7203" s="1004" t="s">
        <v>28996</v>
      </c>
    </row>
    <row r="7204" spans="1:2">
      <c r="A7204" s="1004">
        <v>7201</v>
      </c>
      <c r="B7204" s="1004" t="s">
        <v>28997</v>
      </c>
    </row>
    <row r="7205" spans="1:2">
      <c r="A7205" s="1004">
        <v>7202</v>
      </c>
      <c r="B7205" s="1004" t="s">
        <v>28998</v>
      </c>
    </row>
    <row r="7206" spans="1:2">
      <c r="A7206" s="1004">
        <v>7203</v>
      </c>
      <c r="B7206" s="1004" t="s">
        <v>28999</v>
      </c>
    </row>
    <row r="7207" spans="1:2">
      <c r="A7207" s="1004">
        <v>7204</v>
      </c>
      <c r="B7207" s="1004" t="s">
        <v>29000</v>
      </c>
    </row>
    <row r="7208" spans="1:2">
      <c r="A7208" s="1004">
        <v>7205</v>
      </c>
      <c r="B7208" s="1004" t="s">
        <v>29001</v>
      </c>
    </row>
    <row r="7209" spans="1:2">
      <c r="A7209" s="1004">
        <v>7206</v>
      </c>
      <c r="B7209" s="1004" t="s">
        <v>29002</v>
      </c>
    </row>
    <row r="7210" spans="1:2">
      <c r="A7210" s="1004">
        <v>7207</v>
      </c>
      <c r="B7210" s="1004" t="s">
        <v>29003</v>
      </c>
    </row>
    <row r="7211" spans="1:2">
      <c r="A7211" s="1004">
        <v>7208</v>
      </c>
      <c r="B7211" s="1004" t="s">
        <v>29004</v>
      </c>
    </row>
    <row r="7212" spans="1:2">
      <c r="A7212" s="1004">
        <v>7209</v>
      </c>
      <c r="B7212" s="1004" t="s">
        <v>29005</v>
      </c>
    </row>
    <row r="7213" spans="1:2">
      <c r="A7213" s="1004">
        <v>7210</v>
      </c>
      <c r="B7213" s="1004" t="s">
        <v>29006</v>
      </c>
    </row>
    <row r="7214" spans="1:2">
      <c r="A7214" s="1004">
        <v>7211</v>
      </c>
      <c r="B7214" s="1004" t="s">
        <v>29007</v>
      </c>
    </row>
    <row r="7215" spans="1:2">
      <c r="A7215" s="1004">
        <v>7212</v>
      </c>
      <c r="B7215" s="1004" t="s">
        <v>29008</v>
      </c>
    </row>
    <row r="7216" spans="1:2">
      <c r="A7216" s="1004">
        <v>7213</v>
      </c>
      <c r="B7216" s="1004" t="s">
        <v>29009</v>
      </c>
    </row>
    <row r="7217" spans="1:2">
      <c r="A7217" s="1004">
        <v>7214</v>
      </c>
      <c r="B7217" s="1004" t="s">
        <v>29010</v>
      </c>
    </row>
    <row r="7218" spans="1:2">
      <c r="A7218" s="1004">
        <v>7215</v>
      </c>
      <c r="B7218" s="1004" t="s">
        <v>29011</v>
      </c>
    </row>
    <row r="7219" spans="1:2">
      <c r="A7219" s="1004">
        <v>7216</v>
      </c>
      <c r="B7219" s="1004" t="s">
        <v>29012</v>
      </c>
    </row>
    <row r="7220" spans="1:2">
      <c r="A7220" s="1004">
        <v>7217</v>
      </c>
      <c r="B7220" s="1004" t="s">
        <v>29013</v>
      </c>
    </row>
    <row r="7221" spans="1:2">
      <c r="A7221" s="1004">
        <v>7218</v>
      </c>
      <c r="B7221" s="1004" t="s">
        <v>29014</v>
      </c>
    </row>
    <row r="7222" spans="1:2">
      <c r="A7222" s="1004">
        <v>7219</v>
      </c>
      <c r="B7222" s="1004" t="s">
        <v>29015</v>
      </c>
    </row>
    <row r="7223" spans="1:2">
      <c r="A7223" s="1004">
        <v>7220</v>
      </c>
      <c r="B7223" s="1004" t="s">
        <v>29016</v>
      </c>
    </row>
    <row r="7224" spans="1:2">
      <c r="A7224" s="1004">
        <v>7221</v>
      </c>
      <c r="B7224" s="1004" t="s">
        <v>29017</v>
      </c>
    </row>
    <row r="7225" spans="1:2">
      <c r="A7225" s="1004">
        <v>7222</v>
      </c>
      <c r="B7225" s="1004" t="s">
        <v>29018</v>
      </c>
    </row>
    <row r="7226" spans="1:2">
      <c r="A7226" s="1004">
        <v>7223</v>
      </c>
      <c r="B7226" s="1004" t="s">
        <v>29019</v>
      </c>
    </row>
    <row r="7227" spans="1:2">
      <c r="A7227" s="1004">
        <v>7224</v>
      </c>
      <c r="B7227" s="1004" t="s">
        <v>29020</v>
      </c>
    </row>
    <row r="7228" spans="1:2">
      <c r="A7228" s="1004">
        <v>7225</v>
      </c>
      <c r="B7228" s="1004" t="s">
        <v>29021</v>
      </c>
    </row>
    <row r="7229" spans="1:2">
      <c r="A7229" s="1004">
        <v>7226</v>
      </c>
      <c r="B7229" s="1004" t="s">
        <v>29022</v>
      </c>
    </row>
    <row r="7230" spans="1:2">
      <c r="A7230" s="1004">
        <v>7227</v>
      </c>
      <c r="B7230" s="1004" t="s">
        <v>29023</v>
      </c>
    </row>
    <row r="7231" spans="1:2">
      <c r="A7231" s="1004">
        <v>7228</v>
      </c>
      <c r="B7231" s="1004" t="s">
        <v>29024</v>
      </c>
    </row>
    <row r="7232" spans="1:2">
      <c r="A7232" s="1004">
        <v>7229</v>
      </c>
      <c r="B7232" s="1004" t="s">
        <v>29025</v>
      </c>
    </row>
    <row r="7233" spans="1:2">
      <c r="A7233" s="1004">
        <v>7230</v>
      </c>
      <c r="B7233" s="1004" t="s">
        <v>29026</v>
      </c>
    </row>
    <row r="7234" spans="1:2">
      <c r="A7234" s="1004">
        <v>7231</v>
      </c>
      <c r="B7234" s="1004" t="s">
        <v>29027</v>
      </c>
    </row>
    <row r="7235" spans="1:2">
      <c r="A7235" s="1004">
        <v>7232</v>
      </c>
      <c r="B7235" s="1004" t="s">
        <v>29028</v>
      </c>
    </row>
    <row r="7236" spans="1:2">
      <c r="A7236" s="1004">
        <v>7233</v>
      </c>
      <c r="B7236" s="1004" t="s">
        <v>29029</v>
      </c>
    </row>
    <row r="7237" spans="1:2">
      <c r="A7237" s="1004">
        <v>7234</v>
      </c>
      <c r="B7237" s="1004" t="s">
        <v>29030</v>
      </c>
    </row>
    <row r="7238" spans="1:2">
      <c r="A7238" s="1004">
        <v>7235</v>
      </c>
      <c r="B7238" s="1004" t="s">
        <v>29031</v>
      </c>
    </row>
    <row r="7239" spans="1:2">
      <c r="A7239" s="1004">
        <v>7236</v>
      </c>
      <c r="B7239" s="1004" t="s">
        <v>29032</v>
      </c>
    </row>
    <row r="7240" spans="1:2">
      <c r="A7240" s="1004">
        <v>7237</v>
      </c>
      <c r="B7240" s="1004" t="s">
        <v>29033</v>
      </c>
    </row>
    <row r="7241" spans="1:2">
      <c r="A7241" s="1004">
        <v>7238</v>
      </c>
      <c r="B7241" s="1004" t="s">
        <v>29034</v>
      </c>
    </row>
    <row r="7242" spans="1:2">
      <c r="A7242" s="1004">
        <v>7239</v>
      </c>
      <c r="B7242" s="1004" t="s">
        <v>29035</v>
      </c>
    </row>
    <row r="7243" spans="1:2">
      <c r="A7243" s="1004">
        <v>7240</v>
      </c>
      <c r="B7243" s="1004" t="s">
        <v>29036</v>
      </c>
    </row>
    <row r="7244" spans="1:2">
      <c r="A7244" s="1004">
        <v>7241</v>
      </c>
      <c r="B7244" s="1004" t="s">
        <v>29037</v>
      </c>
    </row>
    <row r="7245" spans="1:2">
      <c r="A7245" s="1004">
        <v>7242</v>
      </c>
      <c r="B7245" s="1004" t="s">
        <v>29038</v>
      </c>
    </row>
    <row r="7246" spans="1:2">
      <c r="A7246" s="1004">
        <v>7243</v>
      </c>
      <c r="B7246" s="1004" t="s">
        <v>29039</v>
      </c>
    </row>
    <row r="7247" spans="1:2">
      <c r="A7247" s="1004">
        <v>7244</v>
      </c>
      <c r="B7247" s="1004" t="s">
        <v>29040</v>
      </c>
    </row>
    <row r="7248" spans="1:2">
      <c r="A7248" s="1004">
        <v>7245</v>
      </c>
      <c r="B7248" s="1004" t="s">
        <v>29041</v>
      </c>
    </row>
    <row r="7249" spans="1:2">
      <c r="A7249" s="1004">
        <v>7246</v>
      </c>
      <c r="B7249" s="1004" t="s">
        <v>29042</v>
      </c>
    </row>
    <row r="7250" spans="1:2">
      <c r="A7250" s="1004">
        <v>7247</v>
      </c>
      <c r="B7250" s="1004" t="s">
        <v>29043</v>
      </c>
    </row>
    <row r="7251" spans="1:2">
      <c r="A7251" s="1004">
        <v>7248</v>
      </c>
      <c r="B7251" s="1004" t="s">
        <v>29044</v>
      </c>
    </row>
    <row r="7252" spans="1:2">
      <c r="A7252" s="1004">
        <v>7249</v>
      </c>
      <c r="B7252" s="1004" t="s">
        <v>29045</v>
      </c>
    </row>
    <row r="7253" spans="1:2">
      <c r="A7253" s="1004">
        <v>7250</v>
      </c>
      <c r="B7253" s="1004" t="s">
        <v>29046</v>
      </c>
    </row>
    <row r="7254" spans="1:2">
      <c r="A7254" s="1004">
        <v>7251</v>
      </c>
      <c r="B7254" s="1004" t="s">
        <v>29047</v>
      </c>
    </row>
    <row r="7255" spans="1:2">
      <c r="A7255" s="1004">
        <v>7252</v>
      </c>
      <c r="B7255" s="1004" t="s">
        <v>29048</v>
      </c>
    </row>
    <row r="7256" spans="1:2">
      <c r="A7256" s="1004">
        <v>7253</v>
      </c>
      <c r="B7256" s="1004" t="s">
        <v>29049</v>
      </c>
    </row>
    <row r="7257" spans="1:2">
      <c r="A7257" s="1004">
        <v>7254</v>
      </c>
      <c r="B7257" s="1004" t="s">
        <v>29050</v>
      </c>
    </row>
    <row r="7258" spans="1:2">
      <c r="A7258" s="1004">
        <v>7255</v>
      </c>
      <c r="B7258" s="1004" t="s">
        <v>29051</v>
      </c>
    </row>
    <row r="7259" spans="1:2">
      <c r="A7259" s="1004">
        <v>7256</v>
      </c>
      <c r="B7259" s="1004" t="s">
        <v>29052</v>
      </c>
    </row>
    <row r="7260" spans="1:2">
      <c r="A7260" s="1004">
        <v>7257</v>
      </c>
      <c r="B7260" s="1004" t="s">
        <v>29053</v>
      </c>
    </row>
    <row r="7261" spans="1:2">
      <c r="A7261" s="1004">
        <v>7258</v>
      </c>
      <c r="B7261" s="1004" t="s">
        <v>29054</v>
      </c>
    </row>
    <row r="7262" spans="1:2">
      <c r="A7262" s="1004">
        <v>7259</v>
      </c>
      <c r="B7262" s="1004" t="s">
        <v>29055</v>
      </c>
    </row>
    <row r="7263" spans="1:2">
      <c r="A7263" s="1004">
        <v>7260</v>
      </c>
      <c r="B7263" s="1004" t="s">
        <v>29056</v>
      </c>
    </row>
    <row r="7264" spans="1:2">
      <c r="A7264" s="1004">
        <v>7261</v>
      </c>
      <c r="B7264" s="1004" t="s">
        <v>29057</v>
      </c>
    </row>
    <row r="7265" spans="1:2">
      <c r="A7265" s="1004">
        <v>7262</v>
      </c>
      <c r="B7265" s="1004" t="s">
        <v>29058</v>
      </c>
    </row>
    <row r="7266" spans="1:2">
      <c r="A7266" s="1004">
        <v>7263</v>
      </c>
      <c r="B7266" s="1004" t="s">
        <v>29059</v>
      </c>
    </row>
    <row r="7267" spans="1:2">
      <c r="A7267" s="1004">
        <v>7264</v>
      </c>
      <c r="B7267" s="1004" t="s">
        <v>29060</v>
      </c>
    </row>
    <row r="7268" spans="1:2">
      <c r="A7268" s="1004">
        <v>7265</v>
      </c>
      <c r="B7268" s="1004" t="s">
        <v>29061</v>
      </c>
    </row>
    <row r="7269" spans="1:2">
      <c r="A7269" s="1004">
        <v>7266</v>
      </c>
      <c r="B7269" s="1004" t="s">
        <v>29062</v>
      </c>
    </row>
    <row r="7270" spans="1:2">
      <c r="A7270" s="1004">
        <v>7267</v>
      </c>
      <c r="B7270" s="1004" t="s">
        <v>29063</v>
      </c>
    </row>
    <row r="7271" spans="1:2">
      <c r="A7271" s="1004">
        <v>7268</v>
      </c>
      <c r="B7271" s="1004" t="s">
        <v>29064</v>
      </c>
    </row>
    <row r="7272" spans="1:2">
      <c r="A7272" s="1004">
        <v>7269</v>
      </c>
      <c r="B7272" s="1004" t="s">
        <v>29065</v>
      </c>
    </row>
    <row r="7273" spans="1:2">
      <c r="A7273" s="1004">
        <v>7270</v>
      </c>
      <c r="B7273" s="1004" t="s">
        <v>29066</v>
      </c>
    </row>
    <row r="7274" spans="1:2">
      <c r="A7274" s="1004">
        <v>7271</v>
      </c>
      <c r="B7274" s="1004" t="s">
        <v>29067</v>
      </c>
    </row>
    <row r="7275" spans="1:2">
      <c r="A7275" s="1004">
        <v>7272</v>
      </c>
      <c r="B7275" s="1004" t="s">
        <v>29068</v>
      </c>
    </row>
    <row r="7276" spans="1:2">
      <c r="A7276" s="1004">
        <v>7273</v>
      </c>
      <c r="B7276" s="1004" t="s">
        <v>29069</v>
      </c>
    </row>
    <row r="7277" spans="1:2">
      <c r="A7277" s="1004">
        <v>7274</v>
      </c>
      <c r="B7277" s="1004" t="s">
        <v>29070</v>
      </c>
    </row>
    <row r="7278" spans="1:2">
      <c r="A7278" s="1004">
        <v>7275</v>
      </c>
      <c r="B7278" s="1004" t="s">
        <v>29071</v>
      </c>
    </row>
    <row r="7279" spans="1:2">
      <c r="A7279" s="1004">
        <v>7276</v>
      </c>
      <c r="B7279" s="1004" t="s">
        <v>29072</v>
      </c>
    </row>
    <row r="7280" spans="1:2">
      <c r="A7280" s="1004">
        <v>7277</v>
      </c>
      <c r="B7280" s="1004" t="s">
        <v>29073</v>
      </c>
    </row>
    <row r="7281" spans="1:2">
      <c r="A7281" s="1004">
        <v>7278</v>
      </c>
      <c r="B7281" s="1004" t="s">
        <v>29074</v>
      </c>
    </row>
    <row r="7282" spans="1:2">
      <c r="A7282" s="1004">
        <v>7279</v>
      </c>
      <c r="B7282" s="1004" t="s">
        <v>29075</v>
      </c>
    </row>
    <row r="7283" spans="1:2">
      <c r="A7283" s="1004">
        <v>7280</v>
      </c>
      <c r="B7283" s="1004" t="s">
        <v>29076</v>
      </c>
    </row>
    <row r="7284" spans="1:2">
      <c r="A7284" s="1004">
        <v>7281</v>
      </c>
      <c r="B7284" s="1004" t="s">
        <v>29077</v>
      </c>
    </row>
    <row r="7285" spans="1:2">
      <c r="A7285" s="1004">
        <v>7282</v>
      </c>
      <c r="B7285" s="1004" t="s">
        <v>29078</v>
      </c>
    </row>
    <row r="7286" spans="1:2">
      <c r="A7286" s="1004">
        <v>7283</v>
      </c>
      <c r="B7286" s="1004" t="s">
        <v>29079</v>
      </c>
    </row>
    <row r="7287" spans="1:2">
      <c r="A7287" s="1004">
        <v>7284</v>
      </c>
      <c r="B7287" s="1004" t="s">
        <v>29080</v>
      </c>
    </row>
    <row r="7288" spans="1:2">
      <c r="A7288" s="1004">
        <v>7285</v>
      </c>
      <c r="B7288" s="1004" t="s">
        <v>29081</v>
      </c>
    </row>
    <row r="7289" spans="1:2">
      <c r="A7289" s="1004">
        <v>7286</v>
      </c>
      <c r="B7289" s="1004" t="s">
        <v>29082</v>
      </c>
    </row>
    <row r="7290" spans="1:2">
      <c r="A7290" s="1004">
        <v>7287</v>
      </c>
      <c r="B7290" s="1004" t="s">
        <v>29083</v>
      </c>
    </row>
    <row r="7291" spans="1:2">
      <c r="A7291" s="1004">
        <v>7288</v>
      </c>
      <c r="B7291" s="1004" t="s">
        <v>29084</v>
      </c>
    </row>
    <row r="7292" spans="1:2">
      <c r="A7292" s="1004">
        <v>7289</v>
      </c>
      <c r="B7292" s="1004" t="s">
        <v>29085</v>
      </c>
    </row>
    <row r="7293" spans="1:2">
      <c r="A7293" s="1004">
        <v>7290</v>
      </c>
      <c r="B7293" s="1004" t="s">
        <v>29086</v>
      </c>
    </row>
    <row r="7294" spans="1:2">
      <c r="A7294" s="1004">
        <v>7291</v>
      </c>
      <c r="B7294" s="1004" t="s">
        <v>29087</v>
      </c>
    </row>
    <row r="7295" spans="1:2">
      <c r="A7295" s="1004">
        <v>7292</v>
      </c>
      <c r="B7295" s="1004" t="s">
        <v>29088</v>
      </c>
    </row>
    <row r="7296" spans="1:2">
      <c r="A7296" s="1004">
        <v>7293</v>
      </c>
      <c r="B7296" s="1004" t="s">
        <v>29089</v>
      </c>
    </row>
    <row r="7297" spans="1:2">
      <c r="A7297" s="1004">
        <v>7294</v>
      </c>
      <c r="B7297" s="1004" t="s">
        <v>29090</v>
      </c>
    </row>
    <row r="7298" spans="1:2">
      <c r="A7298" s="1004">
        <v>7295</v>
      </c>
      <c r="B7298" s="1004" t="s">
        <v>29091</v>
      </c>
    </row>
    <row r="7299" spans="1:2">
      <c r="A7299" s="1004">
        <v>7296</v>
      </c>
      <c r="B7299" s="1004" t="s">
        <v>29092</v>
      </c>
    </row>
    <row r="7300" spans="1:2">
      <c r="A7300" s="1004">
        <v>7297</v>
      </c>
      <c r="B7300" s="1004" t="s">
        <v>29093</v>
      </c>
    </row>
    <row r="7301" spans="1:2">
      <c r="A7301" s="1004">
        <v>7298</v>
      </c>
      <c r="B7301" s="1004" t="s">
        <v>29094</v>
      </c>
    </row>
    <row r="7302" spans="1:2">
      <c r="A7302" s="1004">
        <v>7299</v>
      </c>
      <c r="B7302" s="1004" t="s">
        <v>29095</v>
      </c>
    </row>
    <row r="7303" spans="1:2">
      <c r="A7303" s="1004">
        <v>7300</v>
      </c>
      <c r="B7303" s="1004" t="s">
        <v>29096</v>
      </c>
    </row>
    <row r="7304" spans="1:2">
      <c r="A7304" s="1004">
        <v>7301</v>
      </c>
      <c r="B7304" s="1004" t="s">
        <v>29097</v>
      </c>
    </row>
    <row r="7305" spans="1:2">
      <c r="A7305" s="1004">
        <v>7302</v>
      </c>
      <c r="B7305" s="1004" t="s">
        <v>29098</v>
      </c>
    </row>
    <row r="7306" spans="1:2">
      <c r="A7306" s="1004">
        <v>7303</v>
      </c>
      <c r="B7306" s="1004" t="s">
        <v>29099</v>
      </c>
    </row>
    <row r="7307" spans="1:2">
      <c r="A7307" s="1004">
        <v>7304</v>
      </c>
      <c r="B7307" s="1004" t="s">
        <v>29100</v>
      </c>
    </row>
    <row r="7308" spans="1:2">
      <c r="A7308" s="1004">
        <v>7305</v>
      </c>
      <c r="B7308" s="1004" t="s">
        <v>29101</v>
      </c>
    </row>
    <row r="7309" spans="1:2">
      <c r="A7309" s="1004">
        <v>7306</v>
      </c>
      <c r="B7309" s="1004" t="s">
        <v>29102</v>
      </c>
    </row>
    <row r="7310" spans="1:2">
      <c r="A7310" s="1004">
        <v>7307</v>
      </c>
      <c r="B7310" s="1004" t="s">
        <v>29103</v>
      </c>
    </row>
    <row r="7311" spans="1:2">
      <c r="A7311" s="1004">
        <v>7308</v>
      </c>
      <c r="B7311" s="1004" t="s">
        <v>29104</v>
      </c>
    </row>
    <row r="7312" spans="1:2">
      <c r="A7312" s="1004">
        <v>7309</v>
      </c>
      <c r="B7312" s="1004" t="s">
        <v>29105</v>
      </c>
    </row>
    <row r="7313" spans="1:2">
      <c r="A7313" s="1004">
        <v>7310</v>
      </c>
      <c r="B7313" s="1004" t="s">
        <v>29106</v>
      </c>
    </row>
    <row r="7314" spans="1:2">
      <c r="A7314" s="1004">
        <v>7311</v>
      </c>
      <c r="B7314" s="1004" t="s">
        <v>29107</v>
      </c>
    </row>
    <row r="7315" spans="1:2">
      <c r="A7315" s="1004">
        <v>7312</v>
      </c>
      <c r="B7315" s="1004" t="s">
        <v>29108</v>
      </c>
    </row>
    <row r="7316" spans="1:2">
      <c r="A7316" s="1004">
        <v>7313</v>
      </c>
      <c r="B7316" s="1004" t="s">
        <v>29109</v>
      </c>
    </row>
    <row r="7317" spans="1:2">
      <c r="A7317" s="1004">
        <v>7314</v>
      </c>
      <c r="B7317" s="1004" t="s">
        <v>29110</v>
      </c>
    </row>
    <row r="7318" spans="1:2">
      <c r="A7318" s="1004">
        <v>7315</v>
      </c>
      <c r="B7318" s="1004" t="s">
        <v>29111</v>
      </c>
    </row>
    <row r="7319" spans="1:2">
      <c r="A7319" s="1004">
        <v>7316</v>
      </c>
      <c r="B7319" s="1004" t="s">
        <v>29112</v>
      </c>
    </row>
    <row r="7320" spans="1:2">
      <c r="A7320" s="1004">
        <v>7317</v>
      </c>
      <c r="B7320" s="1004" t="s">
        <v>29113</v>
      </c>
    </row>
    <row r="7321" spans="1:2">
      <c r="A7321" s="1004">
        <v>7318</v>
      </c>
      <c r="B7321" s="1004" t="s">
        <v>29114</v>
      </c>
    </row>
    <row r="7322" spans="1:2">
      <c r="A7322" s="1004">
        <v>7319</v>
      </c>
      <c r="B7322" s="1004" t="s">
        <v>29115</v>
      </c>
    </row>
    <row r="7323" spans="1:2">
      <c r="A7323" s="1004">
        <v>7320</v>
      </c>
      <c r="B7323" s="1004" t="s">
        <v>29116</v>
      </c>
    </row>
    <row r="7324" spans="1:2">
      <c r="A7324" s="1004">
        <v>7321</v>
      </c>
      <c r="B7324" s="1004" t="s">
        <v>29117</v>
      </c>
    </row>
    <row r="7325" spans="1:2">
      <c r="A7325" s="1004">
        <v>7322</v>
      </c>
      <c r="B7325" s="1004" t="s">
        <v>29118</v>
      </c>
    </row>
    <row r="7326" spans="1:2">
      <c r="A7326" s="1004">
        <v>7323</v>
      </c>
      <c r="B7326" s="1004" t="s">
        <v>29119</v>
      </c>
    </row>
    <row r="7327" spans="1:2">
      <c r="A7327" s="1004">
        <v>7324</v>
      </c>
      <c r="B7327" s="1004" t="s">
        <v>29120</v>
      </c>
    </row>
    <row r="7328" spans="1:2">
      <c r="A7328" s="1004">
        <v>7325</v>
      </c>
      <c r="B7328" s="1004" t="s">
        <v>29121</v>
      </c>
    </row>
    <row r="7329" spans="1:2">
      <c r="A7329" s="1004">
        <v>7326</v>
      </c>
      <c r="B7329" s="1004" t="s">
        <v>29122</v>
      </c>
    </row>
    <row r="7330" spans="1:2">
      <c r="A7330" s="1004">
        <v>7327</v>
      </c>
      <c r="B7330" s="1004" t="s">
        <v>29123</v>
      </c>
    </row>
    <row r="7331" spans="1:2">
      <c r="A7331" s="1004">
        <v>7328</v>
      </c>
      <c r="B7331" s="1004" t="s">
        <v>29124</v>
      </c>
    </row>
    <row r="7332" spans="1:2">
      <c r="A7332" s="1004">
        <v>7329</v>
      </c>
      <c r="B7332" s="1004" t="s">
        <v>29125</v>
      </c>
    </row>
    <row r="7333" spans="1:2">
      <c r="A7333" s="1004">
        <v>7330</v>
      </c>
      <c r="B7333" s="1004" t="s">
        <v>29126</v>
      </c>
    </row>
    <row r="7334" spans="1:2">
      <c r="A7334" s="1004">
        <v>7331</v>
      </c>
      <c r="B7334" s="1004" t="s">
        <v>29127</v>
      </c>
    </row>
    <row r="7335" spans="1:2">
      <c r="A7335" s="1004">
        <v>7332</v>
      </c>
      <c r="B7335" s="1004" t="s">
        <v>29128</v>
      </c>
    </row>
    <row r="7336" spans="1:2">
      <c r="A7336" s="1004">
        <v>7333</v>
      </c>
      <c r="B7336" s="1004" t="s">
        <v>29129</v>
      </c>
    </row>
    <row r="7337" spans="1:2">
      <c r="A7337" s="1004">
        <v>7334</v>
      </c>
      <c r="B7337" s="1004" t="s">
        <v>29130</v>
      </c>
    </row>
    <row r="7338" spans="1:2">
      <c r="A7338" s="1004">
        <v>7335</v>
      </c>
      <c r="B7338" s="1004" t="s">
        <v>29131</v>
      </c>
    </row>
    <row r="7339" spans="1:2">
      <c r="A7339" s="1004">
        <v>7336</v>
      </c>
      <c r="B7339" s="1004" t="s">
        <v>29132</v>
      </c>
    </row>
    <row r="7340" spans="1:2">
      <c r="A7340" s="1004">
        <v>7337</v>
      </c>
      <c r="B7340" s="1004" t="s">
        <v>29133</v>
      </c>
    </row>
    <row r="7341" spans="1:2">
      <c r="A7341" s="1004">
        <v>7338</v>
      </c>
      <c r="B7341" s="1004" t="s">
        <v>29134</v>
      </c>
    </row>
    <row r="7342" spans="1:2">
      <c r="A7342" s="1004">
        <v>7339</v>
      </c>
      <c r="B7342" s="1004" t="s">
        <v>29135</v>
      </c>
    </row>
    <row r="7343" spans="1:2">
      <c r="A7343" s="1004">
        <v>7340</v>
      </c>
      <c r="B7343" s="1004" t="s">
        <v>29136</v>
      </c>
    </row>
    <row r="7344" spans="1:2">
      <c r="A7344" s="1004">
        <v>7341</v>
      </c>
      <c r="B7344" s="1004" t="s">
        <v>29137</v>
      </c>
    </row>
    <row r="7345" spans="1:2">
      <c r="A7345" s="1004">
        <v>7342</v>
      </c>
      <c r="B7345" s="1004" t="s">
        <v>29138</v>
      </c>
    </row>
    <row r="7346" spans="1:2">
      <c r="A7346" s="1004">
        <v>7343</v>
      </c>
      <c r="B7346" s="1004" t="s">
        <v>29139</v>
      </c>
    </row>
    <row r="7347" spans="1:2">
      <c r="A7347" s="1004">
        <v>7344</v>
      </c>
      <c r="B7347" s="1004" t="s">
        <v>29140</v>
      </c>
    </row>
    <row r="7348" spans="1:2">
      <c r="A7348" s="1004">
        <v>7345</v>
      </c>
      <c r="B7348" s="1004" t="s">
        <v>29141</v>
      </c>
    </row>
    <row r="7349" spans="1:2">
      <c r="A7349" s="1004">
        <v>7346</v>
      </c>
      <c r="B7349" s="1004" t="s">
        <v>29142</v>
      </c>
    </row>
    <row r="7350" spans="1:2">
      <c r="A7350" s="1004">
        <v>7347</v>
      </c>
      <c r="B7350" s="1004" t="s">
        <v>29143</v>
      </c>
    </row>
    <row r="7351" spans="1:2">
      <c r="A7351" s="1004">
        <v>7348</v>
      </c>
      <c r="B7351" s="1004" t="s">
        <v>29144</v>
      </c>
    </row>
    <row r="7352" spans="1:2">
      <c r="A7352" s="1004">
        <v>7349</v>
      </c>
      <c r="B7352" s="1004" t="s">
        <v>29145</v>
      </c>
    </row>
    <row r="7353" spans="1:2">
      <c r="A7353" s="1004">
        <v>7350</v>
      </c>
      <c r="B7353" s="1004" t="s">
        <v>29146</v>
      </c>
    </row>
    <row r="7354" spans="1:2">
      <c r="A7354" s="1004">
        <v>7351</v>
      </c>
      <c r="B7354" s="1004" t="s">
        <v>29147</v>
      </c>
    </row>
    <row r="7355" spans="1:2">
      <c r="A7355" s="1004">
        <v>7352</v>
      </c>
      <c r="B7355" s="1004" t="s">
        <v>29148</v>
      </c>
    </row>
    <row r="7356" spans="1:2">
      <c r="A7356" s="1004">
        <v>7353</v>
      </c>
      <c r="B7356" s="1004" t="s">
        <v>29149</v>
      </c>
    </row>
    <row r="7357" spans="1:2">
      <c r="A7357" s="1004">
        <v>7354</v>
      </c>
      <c r="B7357" s="1004" t="s">
        <v>29150</v>
      </c>
    </row>
    <row r="7358" spans="1:2">
      <c r="A7358" s="1004">
        <v>7355</v>
      </c>
      <c r="B7358" s="1004" t="s">
        <v>29151</v>
      </c>
    </row>
    <row r="7359" spans="1:2">
      <c r="A7359" s="1004">
        <v>7356</v>
      </c>
      <c r="B7359" s="1004" t="s">
        <v>29152</v>
      </c>
    </row>
    <row r="7360" spans="1:2">
      <c r="A7360" s="1004">
        <v>7357</v>
      </c>
      <c r="B7360" s="1004" t="s">
        <v>29153</v>
      </c>
    </row>
    <row r="7361" spans="1:2">
      <c r="A7361" s="1004">
        <v>7358</v>
      </c>
      <c r="B7361" s="1004" t="s">
        <v>29154</v>
      </c>
    </row>
    <row r="7362" spans="1:2">
      <c r="A7362" s="1004">
        <v>7359</v>
      </c>
      <c r="B7362" s="1004" t="s">
        <v>29155</v>
      </c>
    </row>
    <row r="7363" spans="1:2">
      <c r="A7363" s="1004">
        <v>7360</v>
      </c>
      <c r="B7363" s="1004" t="s">
        <v>29156</v>
      </c>
    </row>
    <row r="7364" spans="1:2">
      <c r="A7364" s="1004">
        <v>7361</v>
      </c>
      <c r="B7364" s="1004" t="s">
        <v>29157</v>
      </c>
    </row>
    <row r="7365" spans="1:2">
      <c r="A7365" s="1004">
        <v>7362</v>
      </c>
      <c r="B7365" s="1004" t="s">
        <v>29158</v>
      </c>
    </row>
    <row r="7366" spans="1:2">
      <c r="A7366" s="1004">
        <v>7363</v>
      </c>
      <c r="B7366" s="1004" t="s">
        <v>29159</v>
      </c>
    </row>
    <row r="7367" spans="1:2">
      <c r="A7367" s="1004">
        <v>7364</v>
      </c>
      <c r="B7367" s="1004" t="s">
        <v>29160</v>
      </c>
    </row>
    <row r="7368" spans="1:2">
      <c r="A7368" s="1004">
        <v>7365</v>
      </c>
      <c r="B7368" s="1004" t="s">
        <v>29161</v>
      </c>
    </row>
    <row r="7369" spans="1:2">
      <c r="A7369" s="1004">
        <v>7366</v>
      </c>
      <c r="B7369" s="1004" t="s">
        <v>29162</v>
      </c>
    </row>
    <row r="7370" spans="1:2">
      <c r="A7370" s="1004">
        <v>7367</v>
      </c>
      <c r="B7370" s="1004" t="s">
        <v>29163</v>
      </c>
    </row>
    <row r="7371" spans="1:2">
      <c r="A7371" s="1004">
        <v>7368</v>
      </c>
      <c r="B7371" s="1004" t="s">
        <v>29164</v>
      </c>
    </row>
    <row r="7372" spans="1:2">
      <c r="A7372" s="1004">
        <v>7369</v>
      </c>
      <c r="B7372" s="1004" t="s">
        <v>10597</v>
      </c>
    </row>
    <row r="7373" spans="1:2">
      <c r="A7373" s="1004">
        <v>7370</v>
      </c>
      <c r="B7373" s="1004" t="s">
        <v>29165</v>
      </c>
    </row>
    <row r="7374" spans="1:2">
      <c r="A7374" s="1004">
        <v>7371</v>
      </c>
      <c r="B7374" s="1004" t="s">
        <v>29166</v>
      </c>
    </row>
    <row r="7375" spans="1:2">
      <c r="A7375" s="1004">
        <v>7372</v>
      </c>
      <c r="B7375" s="1004" t="s">
        <v>29167</v>
      </c>
    </row>
    <row r="7376" spans="1:2">
      <c r="A7376" s="1004">
        <v>7373</v>
      </c>
      <c r="B7376" s="1004" t="s">
        <v>29168</v>
      </c>
    </row>
    <row r="7377" spans="1:2">
      <c r="A7377" s="1004">
        <v>7374</v>
      </c>
      <c r="B7377" s="1004" t="s">
        <v>29169</v>
      </c>
    </row>
    <row r="7378" spans="1:2">
      <c r="A7378" s="1004">
        <v>7375</v>
      </c>
      <c r="B7378" s="1004" t="s">
        <v>29170</v>
      </c>
    </row>
    <row r="7379" spans="1:2">
      <c r="A7379" s="1004">
        <v>7376</v>
      </c>
      <c r="B7379" s="1004" t="s">
        <v>29171</v>
      </c>
    </row>
    <row r="7380" spans="1:2">
      <c r="A7380" s="1004">
        <v>7377</v>
      </c>
      <c r="B7380" s="1004" t="s">
        <v>29172</v>
      </c>
    </row>
    <row r="7381" spans="1:2">
      <c r="A7381" s="1004">
        <v>7378</v>
      </c>
      <c r="B7381" s="1004" t="s">
        <v>29173</v>
      </c>
    </row>
    <row r="7382" spans="1:2">
      <c r="A7382" s="1004">
        <v>7379</v>
      </c>
      <c r="B7382" s="1004" t="s">
        <v>29174</v>
      </c>
    </row>
    <row r="7383" spans="1:2">
      <c r="A7383" s="1004">
        <v>7380</v>
      </c>
      <c r="B7383" s="1004" t="s">
        <v>29175</v>
      </c>
    </row>
    <row r="7384" spans="1:2">
      <c r="A7384" s="1004">
        <v>7381</v>
      </c>
      <c r="B7384" s="1004" t="s">
        <v>29176</v>
      </c>
    </row>
    <row r="7385" spans="1:2">
      <c r="A7385" s="1004">
        <v>7382</v>
      </c>
      <c r="B7385" s="1004" t="s">
        <v>29177</v>
      </c>
    </row>
    <row r="7386" spans="1:2">
      <c r="A7386" s="1004">
        <v>7383</v>
      </c>
      <c r="B7386" s="1004" t="s">
        <v>29178</v>
      </c>
    </row>
    <row r="7387" spans="1:2">
      <c r="A7387" s="1004">
        <v>7384</v>
      </c>
      <c r="B7387" s="1004" t="s">
        <v>29179</v>
      </c>
    </row>
    <row r="7388" spans="1:2">
      <c r="A7388" s="1004">
        <v>7385</v>
      </c>
      <c r="B7388" s="1004" t="s">
        <v>29180</v>
      </c>
    </row>
    <row r="7389" spans="1:2">
      <c r="A7389" s="1004">
        <v>7386</v>
      </c>
      <c r="B7389" s="1004" t="s">
        <v>29181</v>
      </c>
    </row>
    <row r="7390" spans="1:2">
      <c r="A7390" s="1004">
        <v>7387</v>
      </c>
      <c r="B7390" s="1004" t="s">
        <v>29182</v>
      </c>
    </row>
    <row r="7391" spans="1:2">
      <c r="A7391" s="1004">
        <v>7388</v>
      </c>
      <c r="B7391" s="1004" t="s">
        <v>29183</v>
      </c>
    </row>
    <row r="7392" spans="1:2">
      <c r="A7392" s="1004">
        <v>7389</v>
      </c>
      <c r="B7392" s="1004" t="s">
        <v>29184</v>
      </c>
    </row>
    <row r="7393" spans="1:2">
      <c r="A7393" s="1004">
        <v>7390</v>
      </c>
      <c r="B7393" s="1004" t="s">
        <v>29185</v>
      </c>
    </row>
    <row r="7394" spans="1:2">
      <c r="A7394" s="1004">
        <v>7391</v>
      </c>
      <c r="B7394" s="1004" t="s">
        <v>29186</v>
      </c>
    </row>
    <row r="7395" spans="1:2">
      <c r="A7395" s="1004">
        <v>7392</v>
      </c>
      <c r="B7395" s="1004" t="s">
        <v>18280</v>
      </c>
    </row>
    <row r="7396" spans="1:2">
      <c r="A7396" s="1004">
        <v>7393</v>
      </c>
      <c r="B7396" s="1004" t="s">
        <v>29187</v>
      </c>
    </row>
    <row r="7397" spans="1:2">
      <c r="A7397" s="1004">
        <v>7394</v>
      </c>
      <c r="B7397" s="1004" t="s">
        <v>29188</v>
      </c>
    </row>
    <row r="7398" spans="1:2">
      <c r="A7398" s="1004">
        <v>7395</v>
      </c>
      <c r="B7398" s="1004" t="s">
        <v>29189</v>
      </c>
    </row>
    <row r="7399" spans="1:2">
      <c r="A7399" s="1004">
        <v>7396</v>
      </c>
      <c r="B7399" s="1004" t="s">
        <v>29190</v>
      </c>
    </row>
    <row r="7400" spans="1:2">
      <c r="A7400" s="1004">
        <v>7397</v>
      </c>
      <c r="B7400" s="1004" t="s">
        <v>29191</v>
      </c>
    </row>
    <row r="7401" spans="1:2">
      <c r="A7401" s="1004">
        <v>7398</v>
      </c>
      <c r="B7401" s="1004" t="s">
        <v>29192</v>
      </c>
    </row>
    <row r="7402" spans="1:2">
      <c r="A7402" s="1004">
        <v>7399</v>
      </c>
      <c r="B7402" s="1004" t="s">
        <v>29193</v>
      </c>
    </row>
    <row r="7403" spans="1:2">
      <c r="A7403" s="1004">
        <v>7400</v>
      </c>
      <c r="B7403" s="1004" t="s">
        <v>29194</v>
      </c>
    </row>
    <row r="7404" spans="1:2">
      <c r="A7404" s="1004">
        <v>7401</v>
      </c>
      <c r="B7404" s="1004" t="s">
        <v>29195</v>
      </c>
    </row>
    <row r="7405" spans="1:2">
      <c r="A7405" s="1004">
        <v>7402</v>
      </c>
      <c r="B7405" s="1004" t="s">
        <v>29196</v>
      </c>
    </row>
    <row r="7406" spans="1:2">
      <c r="A7406" s="1004">
        <v>7403</v>
      </c>
      <c r="B7406" s="1004" t="s">
        <v>29197</v>
      </c>
    </row>
    <row r="7407" spans="1:2">
      <c r="A7407" s="1004">
        <v>7404</v>
      </c>
      <c r="B7407" s="1004" t="s">
        <v>29198</v>
      </c>
    </row>
    <row r="7408" spans="1:2">
      <c r="A7408" s="1004">
        <v>7405</v>
      </c>
      <c r="B7408" s="1004" t="s">
        <v>29199</v>
      </c>
    </row>
    <row r="7409" spans="1:2">
      <c r="A7409" s="1004">
        <v>7406</v>
      </c>
      <c r="B7409" s="1004" t="s">
        <v>29200</v>
      </c>
    </row>
    <row r="7410" spans="1:2">
      <c r="A7410" s="1004">
        <v>7407</v>
      </c>
      <c r="B7410" s="1004" t="s">
        <v>29201</v>
      </c>
    </row>
    <row r="7411" spans="1:2">
      <c r="A7411" s="1004">
        <v>7408</v>
      </c>
      <c r="B7411" s="1004" t="s">
        <v>29202</v>
      </c>
    </row>
    <row r="7412" spans="1:2">
      <c r="A7412" s="1004">
        <v>7409</v>
      </c>
      <c r="B7412" s="1004" t="s">
        <v>29203</v>
      </c>
    </row>
    <row r="7413" spans="1:2">
      <c r="A7413" s="1004">
        <v>7410</v>
      </c>
      <c r="B7413" s="1004" t="s">
        <v>29204</v>
      </c>
    </row>
    <row r="7414" spans="1:2">
      <c r="A7414" s="1004">
        <v>7411</v>
      </c>
      <c r="B7414" s="1004" t="s">
        <v>29205</v>
      </c>
    </row>
    <row r="7415" spans="1:2">
      <c r="A7415" s="1004">
        <v>7412</v>
      </c>
      <c r="B7415" s="1004" t="s">
        <v>29206</v>
      </c>
    </row>
    <row r="7416" spans="1:2">
      <c r="A7416" s="1004">
        <v>7413</v>
      </c>
      <c r="B7416" s="1004" t="s">
        <v>29207</v>
      </c>
    </row>
    <row r="7417" spans="1:2">
      <c r="A7417" s="1004">
        <v>7414</v>
      </c>
      <c r="B7417" s="1004" t="s">
        <v>29208</v>
      </c>
    </row>
    <row r="7418" spans="1:2">
      <c r="A7418" s="1004">
        <v>7415</v>
      </c>
      <c r="B7418" s="1004" t="s">
        <v>29209</v>
      </c>
    </row>
    <row r="7419" spans="1:2">
      <c r="A7419" s="1004">
        <v>7416</v>
      </c>
      <c r="B7419" s="1004" t="s">
        <v>29210</v>
      </c>
    </row>
    <row r="7420" spans="1:2">
      <c r="A7420" s="1004">
        <v>7417</v>
      </c>
      <c r="B7420" s="1004" t="s">
        <v>29211</v>
      </c>
    </row>
    <row r="7421" spans="1:2">
      <c r="A7421" s="1004">
        <v>7418</v>
      </c>
      <c r="B7421" s="1004" t="s">
        <v>29212</v>
      </c>
    </row>
    <row r="7422" spans="1:2">
      <c r="A7422" s="1004">
        <v>7419</v>
      </c>
      <c r="B7422" s="1004" t="s">
        <v>29213</v>
      </c>
    </row>
    <row r="7423" spans="1:2">
      <c r="A7423" s="1004">
        <v>7420</v>
      </c>
      <c r="B7423" s="1004" t="s">
        <v>29214</v>
      </c>
    </row>
    <row r="7424" spans="1:2">
      <c r="A7424" s="1004">
        <v>7421</v>
      </c>
      <c r="B7424" s="1004" t="s">
        <v>29215</v>
      </c>
    </row>
    <row r="7425" spans="1:2">
      <c r="A7425" s="1004">
        <v>7422</v>
      </c>
      <c r="B7425" s="1004" t="s">
        <v>29216</v>
      </c>
    </row>
    <row r="7426" spans="1:2">
      <c r="A7426" s="1004">
        <v>7423</v>
      </c>
      <c r="B7426" s="1004" t="s">
        <v>29217</v>
      </c>
    </row>
    <row r="7427" spans="1:2">
      <c r="A7427" s="1004">
        <v>7424</v>
      </c>
      <c r="B7427" s="1004" t="s">
        <v>29218</v>
      </c>
    </row>
    <row r="7428" spans="1:2">
      <c r="A7428" s="1004">
        <v>7425</v>
      </c>
      <c r="B7428" s="1004" t="s">
        <v>29219</v>
      </c>
    </row>
    <row r="7429" spans="1:2">
      <c r="A7429" s="1004">
        <v>7426</v>
      </c>
      <c r="B7429" s="1004" t="s">
        <v>29220</v>
      </c>
    </row>
    <row r="7430" spans="1:2">
      <c r="A7430" s="1004">
        <v>7427</v>
      </c>
      <c r="B7430" s="1004" t="s">
        <v>29221</v>
      </c>
    </row>
    <row r="7431" spans="1:2">
      <c r="A7431" s="1004">
        <v>7428</v>
      </c>
      <c r="B7431" s="1004" t="s">
        <v>29222</v>
      </c>
    </row>
    <row r="7432" spans="1:2">
      <c r="A7432" s="1004">
        <v>7429</v>
      </c>
      <c r="B7432" s="1004" t="s">
        <v>29223</v>
      </c>
    </row>
    <row r="7433" spans="1:2">
      <c r="A7433" s="1004">
        <v>7430</v>
      </c>
      <c r="B7433" s="1004" t="s">
        <v>29224</v>
      </c>
    </row>
    <row r="7434" spans="1:2">
      <c r="A7434" s="1004">
        <v>7431</v>
      </c>
      <c r="B7434" s="1004" t="s">
        <v>29225</v>
      </c>
    </row>
    <row r="7435" spans="1:2">
      <c r="A7435" s="1004">
        <v>7432</v>
      </c>
      <c r="B7435" s="1004" t="s">
        <v>29226</v>
      </c>
    </row>
    <row r="7436" spans="1:2">
      <c r="A7436" s="1004">
        <v>7433</v>
      </c>
      <c r="B7436" s="1004" t="s">
        <v>29227</v>
      </c>
    </row>
    <row r="7437" spans="1:2">
      <c r="A7437" s="1004">
        <v>7434</v>
      </c>
      <c r="B7437" s="1004" t="s">
        <v>29228</v>
      </c>
    </row>
    <row r="7438" spans="1:2">
      <c r="A7438" s="1004">
        <v>7435</v>
      </c>
      <c r="B7438" s="1004" t="s">
        <v>29229</v>
      </c>
    </row>
    <row r="7439" spans="1:2">
      <c r="A7439" s="1004">
        <v>7436</v>
      </c>
      <c r="B7439" s="1004" t="s">
        <v>29230</v>
      </c>
    </row>
    <row r="7440" spans="1:2">
      <c r="A7440" s="1004">
        <v>7437</v>
      </c>
      <c r="B7440" s="1004" t="s">
        <v>29231</v>
      </c>
    </row>
    <row r="7441" spans="1:2">
      <c r="A7441" s="1004">
        <v>7438</v>
      </c>
      <c r="B7441" s="1004" t="s">
        <v>29232</v>
      </c>
    </row>
    <row r="7442" spans="1:2">
      <c r="A7442" s="1004">
        <v>7439</v>
      </c>
      <c r="B7442" s="1004" t="s">
        <v>29233</v>
      </c>
    </row>
    <row r="7443" spans="1:2">
      <c r="A7443" s="1004">
        <v>7440</v>
      </c>
      <c r="B7443" s="1004" t="s">
        <v>29234</v>
      </c>
    </row>
    <row r="7444" spans="1:2">
      <c r="A7444" s="1004">
        <v>7441</v>
      </c>
      <c r="B7444" s="1004" t="s">
        <v>29235</v>
      </c>
    </row>
    <row r="7445" spans="1:2">
      <c r="A7445" s="1004">
        <v>7442</v>
      </c>
      <c r="B7445" s="1004" t="s">
        <v>29236</v>
      </c>
    </row>
    <row r="7446" spans="1:2">
      <c r="A7446" s="1004">
        <v>7443</v>
      </c>
      <c r="B7446" s="1004" t="s">
        <v>29237</v>
      </c>
    </row>
    <row r="7447" spans="1:2">
      <c r="A7447" s="1004">
        <v>7444</v>
      </c>
      <c r="B7447" s="1004" t="s">
        <v>29238</v>
      </c>
    </row>
    <row r="7448" spans="1:2">
      <c r="A7448" s="1004">
        <v>7445</v>
      </c>
      <c r="B7448" s="1004" t="s">
        <v>29239</v>
      </c>
    </row>
    <row r="7449" spans="1:2">
      <c r="A7449" s="1004">
        <v>7446</v>
      </c>
      <c r="B7449" s="1004" t="s">
        <v>29240</v>
      </c>
    </row>
    <row r="7450" spans="1:2">
      <c r="A7450" s="1004">
        <v>7447</v>
      </c>
      <c r="B7450" s="1004" t="s">
        <v>29241</v>
      </c>
    </row>
    <row r="7451" spans="1:2">
      <c r="A7451" s="1004">
        <v>7448</v>
      </c>
      <c r="B7451" s="1004" t="s">
        <v>29242</v>
      </c>
    </row>
    <row r="7452" spans="1:2">
      <c r="A7452" s="1004">
        <v>7449</v>
      </c>
      <c r="B7452" s="1004" t="s">
        <v>29243</v>
      </c>
    </row>
    <row r="7453" spans="1:2">
      <c r="A7453" s="1004">
        <v>7450</v>
      </c>
      <c r="B7453" s="1004" t="s">
        <v>29244</v>
      </c>
    </row>
    <row r="7454" spans="1:2">
      <c r="A7454" s="1004">
        <v>7451</v>
      </c>
      <c r="B7454" s="1004" t="s">
        <v>29245</v>
      </c>
    </row>
    <row r="7455" spans="1:2">
      <c r="A7455" s="1004">
        <v>7452</v>
      </c>
      <c r="B7455" s="1004" t="s">
        <v>29246</v>
      </c>
    </row>
    <row r="7456" spans="1:2">
      <c r="A7456" s="1004">
        <v>7453</v>
      </c>
      <c r="B7456" s="1004" t="s">
        <v>29247</v>
      </c>
    </row>
    <row r="7457" spans="1:2">
      <c r="A7457" s="1004">
        <v>7454</v>
      </c>
      <c r="B7457" s="1004" t="s">
        <v>29248</v>
      </c>
    </row>
    <row r="7458" spans="1:2">
      <c r="A7458" s="1004">
        <v>7455</v>
      </c>
      <c r="B7458" s="1004" t="s">
        <v>29249</v>
      </c>
    </row>
    <row r="7459" spans="1:2">
      <c r="A7459" s="1004">
        <v>7456</v>
      </c>
      <c r="B7459" s="1004" t="s">
        <v>29250</v>
      </c>
    </row>
    <row r="7460" spans="1:2">
      <c r="A7460" s="1004">
        <v>7457</v>
      </c>
      <c r="B7460" s="1004" t="s">
        <v>29251</v>
      </c>
    </row>
    <row r="7461" spans="1:2">
      <c r="A7461" s="1004">
        <v>7458</v>
      </c>
      <c r="B7461" s="1004" t="s">
        <v>29252</v>
      </c>
    </row>
    <row r="7462" spans="1:2">
      <c r="A7462" s="1004">
        <v>7459</v>
      </c>
      <c r="B7462" s="1004" t="s">
        <v>29253</v>
      </c>
    </row>
    <row r="7463" spans="1:2">
      <c r="A7463" s="1004">
        <v>7460</v>
      </c>
      <c r="B7463" s="1004" t="s">
        <v>29254</v>
      </c>
    </row>
    <row r="7464" spans="1:2">
      <c r="A7464" s="1004">
        <v>7461</v>
      </c>
      <c r="B7464" s="1004" t="s">
        <v>29255</v>
      </c>
    </row>
    <row r="7465" spans="1:2">
      <c r="A7465" s="1004">
        <v>7462</v>
      </c>
      <c r="B7465" s="1004" t="s">
        <v>29256</v>
      </c>
    </row>
    <row r="7466" spans="1:2">
      <c r="A7466" s="1004">
        <v>7463</v>
      </c>
      <c r="B7466" s="1004" t="s">
        <v>29257</v>
      </c>
    </row>
    <row r="7467" spans="1:2">
      <c r="A7467" s="1004">
        <v>7464</v>
      </c>
      <c r="B7467" s="1004" t="s">
        <v>29258</v>
      </c>
    </row>
    <row r="7468" spans="1:2">
      <c r="A7468" s="1004">
        <v>7465</v>
      </c>
      <c r="B7468" s="1004" t="s">
        <v>29259</v>
      </c>
    </row>
    <row r="7469" spans="1:2">
      <c r="A7469" s="1004">
        <v>7466</v>
      </c>
      <c r="B7469" s="1004" t="s">
        <v>29260</v>
      </c>
    </row>
    <row r="7470" spans="1:2">
      <c r="A7470" s="1004">
        <v>7467</v>
      </c>
      <c r="B7470" s="1004" t="s">
        <v>29261</v>
      </c>
    </row>
    <row r="7471" spans="1:2">
      <c r="A7471" s="1004">
        <v>7468</v>
      </c>
      <c r="B7471" s="1004" t="s">
        <v>29262</v>
      </c>
    </row>
    <row r="7472" spans="1:2">
      <c r="A7472" s="1004">
        <v>7469</v>
      </c>
      <c r="B7472" s="1004" t="s">
        <v>29263</v>
      </c>
    </row>
    <row r="7473" spans="1:2">
      <c r="A7473" s="1004">
        <v>7470</v>
      </c>
      <c r="B7473" s="1004" t="s">
        <v>29264</v>
      </c>
    </row>
    <row r="7474" spans="1:2">
      <c r="A7474" s="1004">
        <v>7471</v>
      </c>
      <c r="B7474" s="1004" t="s">
        <v>29265</v>
      </c>
    </row>
    <row r="7475" spans="1:2">
      <c r="A7475" s="1004">
        <v>7472</v>
      </c>
      <c r="B7475" s="1004" t="s">
        <v>29266</v>
      </c>
    </row>
    <row r="7476" spans="1:2">
      <c r="A7476" s="1004">
        <v>7473</v>
      </c>
      <c r="B7476" s="1004" t="s">
        <v>29267</v>
      </c>
    </row>
    <row r="7477" spans="1:2">
      <c r="A7477" s="1004">
        <v>7474</v>
      </c>
      <c r="B7477" s="1004" t="s">
        <v>29268</v>
      </c>
    </row>
    <row r="7478" spans="1:2">
      <c r="A7478" s="1004">
        <v>7475</v>
      </c>
      <c r="B7478" s="1004" t="s">
        <v>29269</v>
      </c>
    </row>
    <row r="7479" spans="1:2">
      <c r="A7479" s="1004">
        <v>7476</v>
      </c>
      <c r="B7479" s="1004" t="s">
        <v>29270</v>
      </c>
    </row>
    <row r="7480" spans="1:2">
      <c r="A7480" s="1004">
        <v>7477</v>
      </c>
      <c r="B7480" s="1004" t="s">
        <v>29271</v>
      </c>
    </row>
    <row r="7481" spans="1:2">
      <c r="A7481" s="1004">
        <v>7478</v>
      </c>
      <c r="B7481" s="1004" t="s">
        <v>29272</v>
      </c>
    </row>
    <row r="7482" spans="1:2">
      <c r="A7482" s="1004">
        <v>7479</v>
      </c>
      <c r="B7482" s="1004" t="s">
        <v>29273</v>
      </c>
    </row>
    <row r="7483" spans="1:2">
      <c r="A7483" s="1004">
        <v>7480</v>
      </c>
      <c r="B7483" s="1004" t="s">
        <v>29274</v>
      </c>
    </row>
    <row r="7484" spans="1:2">
      <c r="A7484" s="1004">
        <v>7481</v>
      </c>
      <c r="B7484" s="1004" t="s">
        <v>29275</v>
      </c>
    </row>
    <row r="7485" spans="1:2">
      <c r="A7485" s="1004">
        <v>7482</v>
      </c>
      <c r="B7485" s="1004" t="s">
        <v>29276</v>
      </c>
    </row>
    <row r="7486" spans="1:2">
      <c r="A7486" s="1004">
        <v>7483</v>
      </c>
      <c r="B7486" s="1004" t="s">
        <v>29277</v>
      </c>
    </row>
    <row r="7487" spans="1:2">
      <c r="A7487" s="1004">
        <v>7484</v>
      </c>
      <c r="B7487" s="1004" t="s">
        <v>29278</v>
      </c>
    </row>
    <row r="7488" spans="1:2">
      <c r="A7488" s="1004">
        <v>7485</v>
      </c>
      <c r="B7488" s="1004" t="s">
        <v>29279</v>
      </c>
    </row>
    <row r="7489" spans="1:2">
      <c r="A7489" s="1004">
        <v>7486</v>
      </c>
      <c r="B7489" s="1004" t="s">
        <v>29280</v>
      </c>
    </row>
    <row r="7490" spans="1:2">
      <c r="A7490" s="1004">
        <v>7487</v>
      </c>
      <c r="B7490" s="1004" t="s">
        <v>29281</v>
      </c>
    </row>
    <row r="7491" spans="1:2">
      <c r="A7491" s="1004">
        <v>7488</v>
      </c>
      <c r="B7491" s="1004" t="s">
        <v>29282</v>
      </c>
    </row>
    <row r="7492" spans="1:2">
      <c r="A7492" s="1004">
        <v>7489</v>
      </c>
      <c r="B7492" s="1004" t="s">
        <v>29283</v>
      </c>
    </row>
    <row r="7493" spans="1:2">
      <c r="A7493" s="1004">
        <v>7490</v>
      </c>
      <c r="B7493" s="1004" t="s">
        <v>29284</v>
      </c>
    </row>
    <row r="7494" spans="1:2">
      <c r="A7494" s="1004">
        <v>7491</v>
      </c>
      <c r="B7494" s="1004" t="s">
        <v>29285</v>
      </c>
    </row>
    <row r="7495" spans="1:2">
      <c r="A7495" s="1004">
        <v>7492</v>
      </c>
      <c r="B7495" s="1004" t="s">
        <v>29286</v>
      </c>
    </row>
    <row r="7496" spans="1:2">
      <c r="A7496" s="1004">
        <v>7493</v>
      </c>
      <c r="B7496" s="1004" t="s">
        <v>29287</v>
      </c>
    </row>
    <row r="7497" spans="1:2">
      <c r="A7497" s="1004">
        <v>7494</v>
      </c>
      <c r="B7497" s="1004" t="s">
        <v>29288</v>
      </c>
    </row>
    <row r="7498" spans="1:2">
      <c r="A7498" s="1004">
        <v>7495</v>
      </c>
      <c r="B7498" s="1004" t="s">
        <v>29289</v>
      </c>
    </row>
    <row r="7499" spans="1:2">
      <c r="A7499" s="1004">
        <v>7496</v>
      </c>
      <c r="B7499" s="1004" t="s">
        <v>29290</v>
      </c>
    </row>
    <row r="7500" spans="1:2">
      <c r="A7500" s="1004">
        <v>7497</v>
      </c>
      <c r="B7500" s="1004" t="s">
        <v>29291</v>
      </c>
    </row>
    <row r="7501" spans="1:2">
      <c r="A7501" s="1004">
        <v>7498</v>
      </c>
      <c r="B7501" s="1004" t="s">
        <v>29292</v>
      </c>
    </row>
    <row r="7502" spans="1:2">
      <c r="A7502" s="1004">
        <v>7499</v>
      </c>
      <c r="B7502" s="1004" t="s">
        <v>29293</v>
      </c>
    </row>
    <row r="7503" spans="1:2">
      <c r="A7503" s="1004">
        <v>7500</v>
      </c>
      <c r="B7503" s="1004" t="s">
        <v>29294</v>
      </c>
    </row>
    <row r="7504" spans="1:2">
      <c r="A7504" s="1004">
        <v>7501</v>
      </c>
      <c r="B7504" s="1004" t="s">
        <v>29295</v>
      </c>
    </row>
    <row r="7505" spans="1:2">
      <c r="A7505" s="1004">
        <v>7502</v>
      </c>
      <c r="B7505" s="1004" t="s">
        <v>29296</v>
      </c>
    </row>
    <row r="7506" spans="1:2">
      <c r="A7506" s="1004">
        <v>7503</v>
      </c>
      <c r="B7506" s="1004" t="s">
        <v>29297</v>
      </c>
    </row>
    <row r="7507" spans="1:2">
      <c r="A7507" s="1004">
        <v>7504</v>
      </c>
      <c r="B7507" s="1004" t="s">
        <v>29298</v>
      </c>
    </row>
    <row r="7508" spans="1:2">
      <c r="A7508" s="1004">
        <v>7505</v>
      </c>
      <c r="B7508" s="1004" t="s">
        <v>29299</v>
      </c>
    </row>
    <row r="7509" spans="1:2">
      <c r="A7509" s="1004">
        <v>7506</v>
      </c>
      <c r="B7509" s="1004" t="s">
        <v>29300</v>
      </c>
    </row>
    <row r="7510" spans="1:2">
      <c r="A7510" s="1004">
        <v>7507</v>
      </c>
      <c r="B7510" s="1004" t="s">
        <v>29301</v>
      </c>
    </row>
    <row r="7511" spans="1:2">
      <c r="A7511" s="1004">
        <v>7508</v>
      </c>
      <c r="B7511" s="1004" t="s">
        <v>29302</v>
      </c>
    </row>
    <row r="7512" spans="1:2">
      <c r="A7512" s="1004">
        <v>7509</v>
      </c>
      <c r="B7512" s="1004" t="s">
        <v>29303</v>
      </c>
    </row>
    <row r="7513" spans="1:2">
      <c r="A7513" s="1004">
        <v>7510</v>
      </c>
      <c r="B7513" s="1004" t="s">
        <v>29304</v>
      </c>
    </row>
    <row r="7514" spans="1:2">
      <c r="A7514" s="1004">
        <v>7511</v>
      </c>
      <c r="B7514" s="1004" t="s">
        <v>29305</v>
      </c>
    </row>
    <row r="7515" spans="1:2">
      <c r="A7515" s="1004">
        <v>7512</v>
      </c>
      <c r="B7515" s="1004" t="s">
        <v>29306</v>
      </c>
    </row>
    <row r="7516" spans="1:2">
      <c r="A7516" s="1004">
        <v>7513</v>
      </c>
      <c r="B7516" s="1004" t="s">
        <v>29307</v>
      </c>
    </row>
    <row r="7517" spans="1:2">
      <c r="A7517" s="1004">
        <v>7514</v>
      </c>
      <c r="B7517" s="1004" t="s">
        <v>29308</v>
      </c>
    </row>
    <row r="7518" spans="1:2">
      <c r="A7518" s="1004">
        <v>7515</v>
      </c>
      <c r="B7518" s="1004" t="s">
        <v>29309</v>
      </c>
    </row>
    <row r="7519" spans="1:2">
      <c r="A7519" s="1004">
        <v>7516</v>
      </c>
      <c r="B7519" s="1004" t="s">
        <v>29310</v>
      </c>
    </row>
    <row r="7520" spans="1:2">
      <c r="A7520" s="1004">
        <v>7517</v>
      </c>
      <c r="B7520" s="1004" t="s">
        <v>29311</v>
      </c>
    </row>
    <row r="7521" spans="1:2">
      <c r="A7521" s="1004">
        <v>7518</v>
      </c>
      <c r="B7521" s="1004" t="s">
        <v>29312</v>
      </c>
    </row>
    <row r="7522" spans="1:2">
      <c r="A7522" s="1004">
        <v>7519</v>
      </c>
      <c r="B7522" s="1004" t="s">
        <v>29313</v>
      </c>
    </row>
    <row r="7523" spans="1:2">
      <c r="A7523" s="1004">
        <v>7520</v>
      </c>
      <c r="B7523" s="1004" t="s">
        <v>29314</v>
      </c>
    </row>
    <row r="7524" spans="1:2">
      <c r="A7524" s="1004">
        <v>7521</v>
      </c>
      <c r="B7524" s="1004" t="s">
        <v>29315</v>
      </c>
    </row>
    <row r="7525" spans="1:2">
      <c r="A7525" s="1004">
        <v>7522</v>
      </c>
      <c r="B7525" s="1004" t="s">
        <v>29316</v>
      </c>
    </row>
    <row r="7526" spans="1:2">
      <c r="A7526" s="1004">
        <v>7523</v>
      </c>
      <c r="B7526" s="1004" t="s">
        <v>29317</v>
      </c>
    </row>
    <row r="7527" spans="1:2">
      <c r="A7527" s="1004">
        <v>7524</v>
      </c>
      <c r="B7527" s="1004" t="s">
        <v>29318</v>
      </c>
    </row>
    <row r="7528" spans="1:2">
      <c r="A7528" s="1004">
        <v>7525</v>
      </c>
      <c r="B7528" s="1004" t="s">
        <v>29319</v>
      </c>
    </row>
    <row r="7529" spans="1:2">
      <c r="A7529" s="1004">
        <v>7526</v>
      </c>
      <c r="B7529" s="1004" t="s">
        <v>29320</v>
      </c>
    </row>
    <row r="7530" spans="1:2">
      <c r="A7530" s="1004">
        <v>7527</v>
      </c>
      <c r="B7530" s="1004" t="s">
        <v>29321</v>
      </c>
    </row>
    <row r="7531" spans="1:2">
      <c r="A7531" s="1004">
        <v>7528</v>
      </c>
      <c r="B7531" s="1004" t="s">
        <v>29322</v>
      </c>
    </row>
    <row r="7532" spans="1:2">
      <c r="A7532" s="1004">
        <v>7529</v>
      </c>
      <c r="B7532" s="1004" t="s">
        <v>29323</v>
      </c>
    </row>
    <row r="7533" spans="1:2">
      <c r="A7533" s="1004">
        <v>7530</v>
      </c>
      <c r="B7533" s="1004" t="s">
        <v>29324</v>
      </c>
    </row>
    <row r="7534" spans="1:2">
      <c r="A7534" s="1004">
        <v>7531</v>
      </c>
      <c r="B7534" s="1004" t="s">
        <v>29325</v>
      </c>
    </row>
    <row r="7535" spans="1:2">
      <c r="A7535" s="1004">
        <v>7532</v>
      </c>
      <c r="B7535" s="1004" t="s">
        <v>29326</v>
      </c>
    </row>
    <row r="7536" spans="1:2">
      <c r="A7536" s="1004">
        <v>7533</v>
      </c>
      <c r="B7536" s="1004" t="s">
        <v>29327</v>
      </c>
    </row>
    <row r="7537" spans="1:2">
      <c r="A7537" s="1004">
        <v>7534</v>
      </c>
      <c r="B7537" s="1004" t="s">
        <v>29328</v>
      </c>
    </row>
    <row r="7538" spans="1:2">
      <c r="A7538" s="1004">
        <v>7535</v>
      </c>
      <c r="B7538" s="1004" t="s">
        <v>29329</v>
      </c>
    </row>
    <row r="7539" spans="1:2">
      <c r="A7539" s="1004">
        <v>7536</v>
      </c>
      <c r="B7539" s="1004" t="s">
        <v>29330</v>
      </c>
    </row>
    <row r="7540" spans="1:2">
      <c r="A7540" s="1004">
        <v>7537</v>
      </c>
      <c r="B7540" s="1004" t="s">
        <v>29331</v>
      </c>
    </row>
    <row r="7541" spans="1:2">
      <c r="A7541" s="1004">
        <v>7538</v>
      </c>
      <c r="B7541" s="1004" t="s">
        <v>29332</v>
      </c>
    </row>
    <row r="7542" spans="1:2">
      <c r="A7542" s="1004">
        <v>7539</v>
      </c>
      <c r="B7542" s="1004" t="s">
        <v>29333</v>
      </c>
    </row>
    <row r="7543" spans="1:2">
      <c r="A7543" s="1004">
        <v>7540</v>
      </c>
      <c r="B7543" s="1004" t="s">
        <v>29334</v>
      </c>
    </row>
    <row r="7544" spans="1:2">
      <c r="A7544" s="1004">
        <v>7541</v>
      </c>
      <c r="B7544" s="1004" t="s">
        <v>29335</v>
      </c>
    </row>
    <row r="7545" spans="1:2">
      <c r="A7545" s="1004">
        <v>7542</v>
      </c>
      <c r="B7545" s="1004" t="s">
        <v>29336</v>
      </c>
    </row>
    <row r="7546" spans="1:2">
      <c r="A7546" s="1004">
        <v>7543</v>
      </c>
      <c r="B7546" s="1004" t="s">
        <v>29337</v>
      </c>
    </row>
    <row r="7547" spans="1:2">
      <c r="A7547" s="1004">
        <v>7544</v>
      </c>
      <c r="B7547" s="1004" t="s">
        <v>29338</v>
      </c>
    </row>
    <row r="7548" spans="1:2">
      <c r="A7548" s="1004">
        <v>7545</v>
      </c>
      <c r="B7548" s="1004" t="s">
        <v>29339</v>
      </c>
    </row>
    <row r="7549" spans="1:2">
      <c r="A7549" s="1004">
        <v>7546</v>
      </c>
      <c r="B7549" s="1004" t="s">
        <v>29340</v>
      </c>
    </row>
    <row r="7550" spans="1:2">
      <c r="A7550" s="1004">
        <v>7547</v>
      </c>
      <c r="B7550" s="1004" t="s">
        <v>29341</v>
      </c>
    </row>
    <row r="7551" spans="1:2">
      <c r="A7551" s="1004">
        <v>7548</v>
      </c>
      <c r="B7551" s="1004" t="s">
        <v>29342</v>
      </c>
    </row>
    <row r="7552" spans="1:2">
      <c r="A7552" s="1004">
        <v>7549</v>
      </c>
      <c r="B7552" s="1004" t="s">
        <v>29343</v>
      </c>
    </row>
    <row r="7553" spans="1:2">
      <c r="A7553" s="1004">
        <v>7550</v>
      </c>
      <c r="B7553" s="1004" t="s">
        <v>29344</v>
      </c>
    </row>
    <row r="7554" spans="1:2">
      <c r="A7554" s="1004">
        <v>7551</v>
      </c>
      <c r="B7554" s="1004" t="s">
        <v>29345</v>
      </c>
    </row>
    <row r="7555" spans="1:2">
      <c r="A7555" s="1004">
        <v>7552</v>
      </c>
      <c r="B7555" s="1004" t="s">
        <v>29346</v>
      </c>
    </row>
    <row r="7556" spans="1:2">
      <c r="A7556" s="1004">
        <v>7553</v>
      </c>
      <c r="B7556" s="1004" t="s">
        <v>29347</v>
      </c>
    </row>
    <row r="7557" spans="1:2">
      <c r="A7557" s="1004">
        <v>7554</v>
      </c>
      <c r="B7557" s="1004" t="s">
        <v>29348</v>
      </c>
    </row>
    <row r="7558" spans="1:2">
      <c r="A7558" s="1004">
        <v>7555</v>
      </c>
      <c r="B7558" s="1004" t="s">
        <v>29349</v>
      </c>
    </row>
    <row r="7559" spans="1:2">
      <c r="A7559" s="1004">
        <v>7556</v>
      </c>
      <c r="B7559" s="1004" t="s">
        <v>29350</v>
      </c>
    </row>
    <row r="7560" spans="1:2">
      <c r="A7560" s="1004">
        <v>7557</v>
      </c>
      <c r="B7560" s="1004" t="s">
        <v>29351</v>
      </c>
    </row>
    <row r="7561" spans="1:2">
      <c r="A7561" s="1004">
        <v>7558</v>
      </c>
      <c r="B7561" s="1004" t="s">
        <v>29352</v>
      </c>
    </row>
    <row r="7562" spans="1:2">
      <c r="A7562" s="1004">
        <v>7559</v>
      </c>
      <c r="B7562" s="1004" t="s">
        <v>29353</v>
      </c>
    </row>
    <row r="7563" spans="1:2">
      <c r="A7563" s="1004">
        <v>7560</v>
      </c>
      <c r="B7563" s="1004" t="s">
        <v>29354</v>
      </c>
    </row>
    <row r="7564" spans="1:2">
      <c r="A7564" s="1004">
        <v>7561</v>
      </c>
      <c r="B7564" s="1004" t="s">
        <v>29355</v>
      </c>
    </row>
    <row r="7565" spans="1:2">
      <c r="A7565" s="1004">
        <v>7562</v>
      </c>
      <c r="B7565" s="1004" t="s">
        <v>29356</v>
      </c>
    </row>
    <row r="7566" spans="1:2">
      <c r="A7566" s="1004">
        <v>7563</v>
      </c>
      <c r="B7566" s="1004" t="s">
        <v>29357</v>
      </c>
    </row>
    <row r="7567" spans="1:2">
      <c r="A7567" s="1004">
        <v>7564</v>
      </c>
      <c r="B7567" s="1004" t="s">
        <v>29358</v>
      </c>
    </row>
    <row r="7568" spans="1:2">
      <c r="A7568" s="1004">
        <v>7565</v>
      </c>
      <c r="B7568" s="1004" t="s">
        <v>29359</v>
      </c>
    </row>
    <row r="7569" spans="1:2">
      <c r="A7569" s="1004">
        <v>7566</v>
      </c>
      <c r="B7569" s="1004" t="s">
        <v>29360</v>
      </c>
    </row>
    <row r="7570" spans="1:2">
      <c r="A7570" s="1004">
        <v>7567</v>
      </c>
      <c r="B7570" s="1004" t="s">
        <v>29361</v>
      </c>
    </row>
    <row r="7571" spans="1:2">
      <c r="A7571" s="1004">
        <v>7568</v>
      </c>
      <c r="B7571" s="1004" t="s">
        <v>29362</v>
      </c>
    </row>
    <row r="7572" spans="1:2">
      <c r="A7572" s="1004">
        <v>7569</v>
      </c>
      <c r="B7572" s="1004" t="s">
        <v>29363</v>
      </c>
    </row>
    <row r="7573" spans="1:2">
      <c r="A7573" s="1004">
        <v>7570</v>
      </c>
      <c r="B7573" s="1004" t="s">
        <v>29364</v>
      </c>
    </row>
    <row r="7574" spans="1:2">
      <c r="A7574" s="1004">
        <v>7571</v>
      </c>
      <c r="B7574" s="1004" t="s">
        <v>29365</v>
      </c>
    </row>
    <row r="7575" spans="1:2">
      <c r="A7575" s="1004">
        <v>7572</v>
      </c>
      <c r="B7575" s="1004" t="s">
        <v>29366</v>
      </c>
    </row>
    <row r="7576" spans="1:2">
      <c r="A7576" s="1004">
        <v>7573</v>
      </c>
      <c r="B7576" s="1004" t="s">
        <v>29367</v>
      </c>
    </row>
    <row r="7577" spans="1:2">
      <c r="A7577" s="1004">
        <v>7574</v>
      </c>
      <c r="B7577" s="1004" t="s">
        <v>29368</v>
      </c>
    </row>
    <row r="7578" spans="1:2">
      <c r="A7578" s="1004">
        <v>7575</v>
      </c>
      <c r="B7578" s="1004" t="s">
        <v>29369</v>
      </c>
    </row>
    <row r="7579" spans="1:2">
      <c r="A7579" s="1004">
        <v>7576</v>
      </c>
      <c r="B7579" s="1004" t="s">
        <v>29370</v>
      </c>
    </row>
    <row r="7580" spans="1:2">
      <c r="A7580" s="1004">
        <v>7577</v>
      </c>
      <c r="B7580" s="1004" t="s">
        <v>29371</v>
      </c>
    </row>
    <row r="7581" spans="1:2">
      <c r="A7581" s="1004">
        <v>7578</v>
      </c>
      <c r="B7581" s="1004" t="s">
        <v>29372</v>
      </c>
    </row>
    <row r="7582" spans="1:2">
      <c r="A7582" s="1004">
        <v>7579</v>
      </c>
      <c r="B7582" s="1004" t="s">
        <v>29373</v>
      </c>
    </row>
    <row r="7583" spans="1:2">
      <c r="A7583" s="1004">
        <v>7580</v>
      </c>
      <c r="B7583" s="1004" t="s">
        <v>29374</v>
      </c>
    </row>
    <row r="7584" spans="1:2">
      <c r="A7584" s="1004">
        <v>7581</v>
      </c>
      <c r="B7584" s="1004" t="s">
        <v>29375</v>
      </c>
    </row>
    <row r="7585" spans="1:2">
      <c r="A7585" s="1004">
        <v>7582</v>
      </c>
      <c r="B7585" s="1004" t="s">
        <v>29376</v>
      </c>
    </row>
    <row r="7586" spans="1:2">
      <c r="A7586" s="1004">
        <v>7583</v>
      </c>
      <c r="B7586" s="1004" t="s">
        <v>29377</v>
      </c>
    </row>
    <row r="7587" spans="1:2">
      <c r="A7587" s="1004">
        <v>7584</v>
      </c>
      <c r="B7587" s="1004" t="s">
        <v>29378</v>
      </c>
    </row>
    <row r="7588" spans="1:2">
      <c r="A7588" s="1004">
        <v>7585</v>
      </c>
      <c r="B7588" s="1004" t="s">
        <v>29379</v>
      </c>
    </row>
    <row r="7589" spans="1:2">
      <c r="A7589" s="1004">
        <v>7586</v>
      </c>
      <c r="B7589" s="1004" t="s">
        <v>29380</v>
      </c>
    </row>
  </sheetData>
  <pageMargins left="0.7" right="0.7" top="0.75" bottom="0.75" header="0.3" footer="0.3"/>
  <pageSetup scale="95" orientation="portrait" horizontalDpi="1200" verticalDpi="1200" r:id="rId1"/>
  <colBreaks count="3" manualBreakCount="3">
    <brk id="13" min="3" max="49" man="1"/>
    <brk id="20" min="3" max="49" man="1"/>
    <brk id="27" min="3" max="49" man="1"/>
  </col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Лист4">
    <tabColor rgb="FFFFC000"/>
  </sheetPr>
  <dimension ref="A1:AS128"/>
  <sheetViews>
    <sheetView zoomScale="85" zoomScaleNormal="85" workbookViewId="0">
      <pane xSplit="1" topLeftCell="B1" activePane="topRight" state="frozen"/>
      <selection activeCell="A67" sqref="A67"/>
      <selection pane="topRight" activeCell="D125" sqref="D125"/>
    </sheetView>
  </sheetViews>
  <sheetFormatPr defaultRowHeight="15" outlineLevelCol="1"/>
  <cols>
    <col min="1" max="1" width="15.5703125" customWidth="1"/>
    <col min="2" max="4" width="12.28515625" customWidth="1" outlineLevel="1"/>
    <col min="5" max="6" width="12.28515625" hidden="1" customWidth="1" outlineLevel="1"/>
    <col min="7" max="7" width="12.28515625" customWidth="1" outlineLevel="1"/>
    <col min="8" max="8" width="9.42578125" style="541" customWidth="1" outlineLevel="1"/>
    <col min="9" max="9" width="11.85546875" style="541" customWidth="1" outlineLevel="1"/>
    <col min="10" max="10" width="9.42578125" style="541" customWidth="1" outlineLevel="1"/>
    <col min="11" max="11" width="8.85546875" style="541" customWidth="1" outlineLevel="1"/>
    <col min="12" max="12" width="41.140625" style="541" customWidth="1" outlineLevel="1"/>
    <col min="13" max="13" width="7.140625" customWidth="1" outlineLevel="1"/>
    <col min="14" max="14" width="6.85546875" customWidth="1" outlineLevel="1"/>
    <col min="15" max="15" width="7.85546875" customWidth="1" outlineLevel="1"/>
    <col min="16" max="16" width="8.5703125" customWidth="1" outlineLevel="1"/>
    <col min="17" max="22" width="11" customWidth="1" outlineLevel="1"/>
    <col min="23" max="23" width="23.85546875" customWidth="1" outlineLevel="1"/>
    <col min="24" max="24" width="17.85546875" customWidth="1" outlineLevel="1"/>
    <col min="25" max="25" width="10.42578125" customWidth="1" outlineLevel="1"/>
    <col min="26" max="26" width="14" customWidth="1" outlineLevel="1"/>
    <col min="27" max="28" width="9.28515625" customWidth="1" outlineLevel="1"/>
    <col min="29" max="29" width="11.85546875" customWidth="1" outlineLevel="1"/>
    <col min="30" max="30" width="10.5703125" customWidth="1" outlineLevel="1"/>
    <col min="31" max="31" width="25.85546875" customWidth="1" outlineLevel="1"/>
    <col min="32" max="32" width="30.42578125" customWidth="1" outlineLevel="1"/>
    <col min="33" max="35" width="40.42578125" customWidth="1" outlineLevel="1"/>
    <col min="36" max="36" width="10.7109375" customWidth="1" outlineLevel="1"/>
    <col min="37" max="39" width="40.42578125" customWidth="1" outlineLevel="1"/>
    <col min="40" max="40" width="27.28515625" customWidth="1" outlineLevel="1"/>
    <col min="41" max="41" width="18.7109375" customWidth="1" outlineLevel="1"/>
    <col min="42" max="45" width="18.7109375" customWidth="1"/>
  </cols>
  <sheetData>
    <row r="1" spans="1:45" ht="23.25">
      <c r="A1" s="850" t="s">
        <v>14028</v>
      </c>
      <c r="B1" s="850"/>
      <c r="C1" s="850"/>
      <c r="D1" s="850"/>
      <c r="E1" s="850"/>
      <c r="F1" s="850"/>
      <c r="G1" s="850"/>
      <c r="H1" s="850"/>
      <c r="I1" s="506"/>
      <c r="J1" s="797" t="s">
        <v>14040</v>
      </c>
      <c r="K1" s="798"/>
      <c r="L1" s="798"/>
      <c r="M1" s="798"/>
    </row>
    <row r="2" spans="1:45" ht="27.75" customHeight="1">
      <c r="A2" s="874" t="s">
        <v>15198</v>
      </c>
      <c r="B2" s="874"/>
      <c r="C2" s="874"/>
      <c r="D2" s="874"/>
      <c r="E2" s="874"/>
      <c r="F2" s="874"/>
      <c r="G2" s="874"/>
      <c r="H2" s="874"/>
      <c r="I2" s="874"/>
      <c r="J2" s="874"/>
      <c r="K2" s="874"/>
      <c r="L2" s="874"/>
      <c r="M2" s="874"/>
      <c r="N2" s="874"/>
      <c r="O2" s="874"/>
      <c r="P2" s="874"/>
      <c r="Q2" s="874"/>
      <c r="R2" s="874"/>
      <c r="S2" s="874"/>
      <c r="T2" s="874"/>
      <c r="U2" s="874"/>
      <c r="V2" s="874"/>
      <c r="W2" s="874"/>
      <c r="X2" s="874"/>
      <c r="Y2" s="874"/>
      <c r="Z2" s="874"/>
      <c r="AA2" s="874"/>
      <c r="AB2" s="874"/>
      <c r="AC2" s="874"/>
      <c r="AD2" s="874"/>
      <c r="AE2" s="874"/>
      <c r="AF2" s="874"/>
      <c r="AG2" s="874"/>
      <c r="AH2" s="874"/>
      <c r="AI2" s="874"/>
      <c r="AJ2" s="874"/>
      <c r="AK2" s="874"/>
      <c r="AL2" s="874"/>
      <c r="AM2" s="874"/>
      <c r="AN2" s="874"/>
      <c r="AO2" s="874"/>
      <c r="AP2" s="390"/>
      <c r="AQ2" s="390"/>
      <c r="AR2" s="390"/>
      <c r="AS2" s="390"/>
    </row>
    <row r="3" spans="1:45" ht="18.75">
      <c r="A3" s="245" t="s">
        <v>0</v>
      </c>
      <c r="B3" s="246" t="s">
        <v>4091</v>
      </c>
      <c r="C3" s="246" t="s">
        <v>19705</v>
      </c>
      <c r="D3" s="246" t="s">
        <v>19702</v>
      </c>
      <c r="E3" s="528" t="s">
        <v>19725</v>
      </c>
      <c r="F3" s="246" t="s">
        <v>1</v>
      </c>
      <c r="G3" s="536" t="s">
        <v>2</v>
      </c>
      <c r="H3" s="536" t="s">
        <v>19677</v>
      </c>
      <c r="I3" s="536" t="s">
        <v>3</v>
      </c>
      <c r="J3" s="536" t="s">
        <v>4</v>
      </c>
      <c r="K3" s="537" t="s">
        <v>5</v>
      </c>
      <c r="L3" s="246" t="s">
        <v>19699</v>
      </c>
      <c r="M3" s="246" t="s">
        <v>19687</v>
      </c>
      <c r="N3" s="246" t="s">
        <v>19688</v>
      </c>
      <c r="O3" s="246" t="s">
        <v>19689</v>
      </c>
      <c r="P3" s="246" t="s">
        <v>19694</v>
      </c>
      <c r="Q3" s="247" t="s">
        <v>4092</v>
      </c>
      <c r="R3" s="535" t="s">
        <v>19690</v>
      </c>
      <c r="S3" s="535" t="s">
        <v>19691</v>
      </c>
      <c r="T3" s="535" t="s">
        <v>19692</v>
      </c>
      <c r="U3" s="535" t="s">
        <v>12892</v>
      </c>
      <c r="V3" s="246" t="s">
        <v>1477</v>
      </c>
      <c r="W3" s="246" t="s">
        <v>6</v>
      </c>
      <c r="X3" s="246" t="s">
        <v>774</v>
      </c>
      <c r="Y3" s="246" t="s">
        <v>773</v>
      </c>
      <c r="Z3" s="246" t="s">
        <v>19676</v>
      </c>
      <c r="AA3" s="246" t="s">
        <v>665</v>
      </c>
      <c r="AB3" s="246" t="s">
        <v>723</v>
      </c>
      <c r="AC3" s="246" t="s">
        <v>8</v>
      </c>
      <c r="AD3" s="246" t="s">
        <v>19678</v>
      </c>
      <c r="AE3" s="246" t="s">
        <v>9</v>
      </c>
      <c r="AF3" s="246" t="s">
        <v>18538</v>
      </c>
      <c r="AG3" s="246" t="s">
        <v>19673</v>
      </c>
      <c r="AH3" s="246" t="s">
        <v>19674</v>
      </c>
      <c r="AI3" s="246" t="s">
        <v>19675</v>
      </c>
      <c r="AJ3" s="246" t="s">
        <v>19679</v>
      </c>
      <c r="AK3" s="246" t="s">
        <v>19680</v>
      </c>
      <c r="AL3" s="248" t="s">
        <v>19700</v>
      </c>
      <c r="AM3" s="249" t="s">
        <v>666</v>
      </c>
      <c r="AN3" s="246" t="s">
        <v>13606</v>
      </c>
      <c r="AO3" s="246" t="s">
        <v>16771</v>
      </c>
      <c r="AP3" s="246" t="s">
        <v>16772</v>
      </c>
      <c r="AQ3" s="246" t="s">
        <v>5940</v>
      </c>
    </row>
    <row r="4" spans="1:45" ht="15" customHeight="1">
      <c r="A4" s="216" t="s">
        <v>10</v>
      </c>
      <c r="B4" s="58"/>
      <c r="C4" s="58" t="s">
        <v>19704</v>
      </c>
      <c r="D4" s="58" t="str">
        <f>IF(OR(Таблиця11[[#This Row],[STATUS 5E]]="Merged",Таблиця11[[#This Row],[STATUS 5E]]="Dead",Таблиця11[[#This Row],[STATUS 5E]]="Exiles"),"No","Yes")</f>
        <v>Yes</v>
      </c>
      <c r="E4" s="532" t="s">
        <v>19726</v>
      </c>
      <c r="F4" s="58"/>
      <c r="G4" s="58" t="s">
        <v>11</v>
      </c>
      <c r="H4" s="58"/>
      <c r="I4" s="58" t="s">
        <v>651</v>
      </c>
      <c r="J4" s="58"/>
      <c r="K4" s="58"/>
      <c r="L4" s="58">
        <f>INDEX('NOBLES 3E'!$C$2:$C$76,MATCH('02NOBLES'!$A4,'NOBLES 3E'!$A$2:$A$76,0),1)</f>
        <v>15000</v>
      </c>
      <c r="M4" s="58" t="str">
        <f>IFERROR(INDEX('NOBLES 3E'!$D$2:$D$76,MATCH(Таблиця11[[#This Row],[NOBLE HOUSE]],'NOBLES 3E'!$A$2:$A$76,0),1),"")</f>
        <v>Royus</v>
      </c>
      <c r="N4" s="58" t="str">
        <f>IFERROR(INDEX('NOBLES 3E'!$E$2:$E$76,MATCH(Таблиця11[[#This Row],[NOBLE HOUSE]],'NOBLES 3E'!$A$2:$A$76,0),1),"")</f>
        <v>None</v>
      </c>
      <c r="O4" s="58" t="str">
        <f>IFERROR(INDEX('NOBLES 3E'!$F$2:$F$76,MATCH(Таблиця11[[#This Row],[NOBLE HOUSE]],'NOBLES 3E'!$A$2:$A$76,0),1),"")</f>
        <v>Alroy (eldest son)</v>
      </c>
      <c r="P4" s="58" t="s">
        <v>19652</v>
      </c>
      <c r="Q4" s="58" t="s">
        <v>19752</v>
      </c>
      <c r="R4" s="58" t="s">
        <v>19751</v>
      </c>
      <c r="S4" s="58" t="str">
        <f>S106&amp;CHAR(10)&amp;S16&amp;CHAR(10)&amp;S67</f>
        <v xml:space="preserve">
Xzand’re Hsyl’ran 
</v>
      </c>
      <c r="T4" s="58" t="str">
        <f>T106&amp;CHAR(10)&amp;T16&amp;CHAR(10)&amp;T67</f>
        <v xml:space="preserve">
Xavtiln Droverson
</v>
      </c>
      <c r="U4" s="58" t="s">
        <v>20142</v>
      </c>
      <c r="V4" s="58"/>
      <c r="W4" s="58">
        <f>INDEX('NOBLES 3E'!$G$2:$G$76,MATCH('02NOBLES'!$A4,'NOBLES 3E'!$A$2:$A$76,0),1)</f>
        <v>22</v>
      </c>
      <c r="X4" s="58" t="str">
        <f>INDEX('NOBLES 3E'!H$2:H$76,MATCH('02NOBLES'!$A4,'NOBLES 3E'!$A$2:$A$76,0),1)</f>
        <v>LG,NG,CG</v>
      </c>
      <c r="Y4" s="58" t="str">
        <f>INDEX('NOBLES 3E'!I$2:I$76,MATCH('02NOBLES'!$A4,'NOBLES 3E'!$A$2:$A$76,0),1)</f>
        <v>Valkur</v>
      </c>
      <c r="Z4" s="58"/>
      <c r="AA4" s="58" t="str">
        <f>INDEX('NOBLES 3E'!J$2:J$76,MATCH('02NOBLES'!$A4,'NOBLES 3E'!$A$2:$A$76,0),1)</f>
        <v>Chondathan</v>
      </c>
      <c r="AB4" s="58"/>
      <c r="AC4" s="58" t="str">
        <f>INDEX('NOBLES 3E'!K$2:K$76,MATCH('02NOBLES'!$A4,'NOBLES 3E'!$A$2:$A$76,0),1)</f>
        <v>1317 DR</v>
      </c>
      <c r="AD4" s="58"/>
      <c r="AE4" s="58" t="str">
        <f>INDEX('NOBLES 3E'!L$2:L$76,MATCH('02NOBLES'!$A4,'NOBLES 3E'!$A$2:$A$76,0),1)</f>
        <v>N39, New Waterdeep</v>
      </c>
      <c r="AF4" s="58" t="s">
        <v>1239</v>
      </c>
      <c r="AG4" s="58" t="str">
        <f>IFERROR(INDEX('02BUILD'!$H$4:$H$576,MATCH(Таблиця11[[#This Row],[Holdings in Waterdeep]],'02BUILD'!$F$4:$F$576,0),1),"")</f>
        <v>Adarbrent Villa</v>
      </c>
      <c r="AH4" s="58" t="str">
        <f>IFERROR(INDEX('02BUILD'!$I$4:$I$576,MATCH(Таблиця11[[#This Row],[Holdings in Waterdeep]],'02BUILD'!$F$4:$F$576,0),1),"")</f>
        <v>North</v>
      </c>
      <c r="AI4" s="58" t="str">
        <f>IF(Таблиця11[[#This Row],[Holdings Waterdeep Name]]&lt;&gt;"",Таблиця11[[#This Row],[Holdings Waterdeep Name]]&amp;" ("&amp;Таблиця11[[#This Row],[Ward of Holdings]]&amp;" Ward)","")</f>
        <v>Adarbrent Villa (North Ward)</v>
      </c>
      <c r="AJ4" s="58" t="s">
        <v>18508</v>
      </c>
      <c r="AK4" s="58">
        <f>Таблиця11[[#This Row],[Nobles*]]*2</f>
        <v>44</v>
      </c>
      <c r="AL4" s="89">
        <f t="shared" ref="AL4:AL52" si="0">IFERROR(_xlfn.CEILING.MATH(L4/(W4*10)),0)</f>
        <v>69</v>
      </c>
      <c r="AM4" s="219" t="str">
        <f>IF(AL4&gt;='09_MISC'!$E$10,'09_MISC'!$A$10,IF(AL4&gt;='09_MISC'!$E$9,'09_MISC'!$A$9,IF(AL4&gt;='09_MISC'!$E$8,'09_MISC'!$A$8,IF(AL4&gt;='09_MISC'!$E$7,'09_MISC'!$A$7,IF(AL4&gt;='09_MISC'!$E$6,'09_MISC'!$A$6,IF(AL4&gt;='09_MISC'!$E$5,'09_MISC'!$A$5,'09_MISC'!$A$4))))))</f>
        <v>Aristocratic</v>
      </c>
      <c r="AN4" s="424" t="s">
        <v>16870</v>
      </c>
      <c r="AO4" s="413"/>
      <c r="AP4" s="413"/>
      <c r="AQ4" s="413"/>
    </row>
    <row r="5" spans="1:45">
      <c r="A5" s="216" t="s">
        <v>12</v>
      </c>
      <c r="B5" s="58"/>
      <c r="C5" s="58" t="s">
        <v>19704</v>
      </c>
      <c r="D5" s="58" t="str">
        <f>IF(OR(Таблиця11[[#This Row],[STATUS 5E]]="Merged",Таблиця11[[#This Row],[STATUS 5E]]="Dead",Таблиця11[[#This Row],[STATUS 5E]]="Exiles"),"No","Yes")</f>
        <v>Yes</v>
      </c>
      <c r="E5" s="532" t="s">
        <v>19726</v>
      </c>
      <c r="F5" s="58"/>
      <c r="G5" s="58" t="s">
        <v>13</v>
      </c>
      <c r="H5" s="58"/>
      <c r="I5" s="58" t="s">
        <v>652</v>
      </c>
      <c r="J5" s="58"/>
      <c r="K5" s="58"/>
      <c r="L5" s="58">
        <f>INDEX('NOBLES 3E'!$C$2:$C$76,MATCH('02NOBLES'!$A5,'NOBLES 3E'!$A$2:$A$76,0),1)</f>
        <v>25000</v>
      </c>
      <c r="M5" s="58" t="str">
        <f>IFERROR(INDEX('NOBLES 3E'!$D$2:$D$76,MATCH(Таблиця11[[#This Row],[NOBLE HOUSE]],'NOBLES 3E'!$A$2:$A$76,0),1),"")</f>
        <v>Torres</v>
      </c>
      <c r="N5" s="58">
        <f>IFERROR(INDEX('NOBLES 3E'!$E$2:$E$76,MATCH(Таблиця11[[#This Row],[NOBLE HOUSE]],'NOBLES 3E'!$A$2:$A$76,0),1),"")</f>
        <v>0</v>
      </c>
      <c r="O5" s="58">
        <f>IFERROR(INDEX('NOBLES 3E'!$F$2:$F$76,MATCH(Таблиця11[[#This Row],[NOBLE HOUSE]],'NOBLES 3E'!$A$2:$A$76,0),1),"")</f>
        <v>0</v>
      </c>
      <c r="P5" s="58"/>
      <c r="Q5" s="58" t="s">
        <v>19753</v>
      </c>
      <c r="R5" s="58"/>
      <c r="S5" s="58" t="e">
        <f>S107&amp;CHAR(10)&amp;S17&amp;CHAR(10)&amp;S68</f>
        <v>#REF!</v>
      </c>
      <c r="T5" s="58" t="str">
        <f>T107&amp;CHAR(10)&amp;T17&amp;CHAR(10)&amp;T68</f>
        <v xml:space="preserve">
Lord Rharlek Gralleth: Challras’s son, short of build, has a lisp, ‘a squat, poor-complexioned boor with bad teeth,worse manners, two left feet, and a wasted education’. (BT 240)
</v>
      </c>
      <c r="U5" s="58"/>
      <c r="V5" s="58"/>
      <c r="W5" s="58">
        <f>INDEX('NOBLES 3E'!$G$2:$G$76,MATCH('02NOBLES'!$A5,'NOBLES 3E'!$A$2:$A$76,0),1)</f>
        <v>29</v>
      </c>
      <c r="X5" s="58" t="str">
        <f>INDEX('NOBLES 3E'!H$2:H$76,MATCH('02NOBLES'!$A5,'NOBLES 3E'!$A$2:$A$76,0),1)</f>
        <v>CN</v>
      </c>
      <c r="Y5" s="58" t="str">
        <f>INDEX('NOBLES 3E'!I$2:I$76,MATCH('02NOBLES'!$A5,'NOBLES 3E'!$A$2:$A$76,0),1)</f>
        <v>Talos</v>
      </c>
      <c r="Z5" s="58"/>
      <c r="AA5" s="58" t="str">
        <f>INDEX('NOBLES 3E'!J$2:J$76,MATCH('02NOBLES'!$A5,'NOBLES 3E'!$A$2:$A$76,0),1)</f>
        <v>Tethyrian</v>
      </c>
      <c r="AB5" s="58"/>
      <c r="AC5" s="58" t="str">
        <f>INDEX('NOBLES 3E'!K$2:K$76,MATCH('02NOBLES'!$A5,'NOBLES 3E'!$A$2:$A$76,0),1)</f>
        <v>1116 DR</v>
      </c>
      <c r="AD5" s="58"/>
      <c r="AE5" s="58" t="str">
        <f>INDEX('NOBLES 3E'!L$2:L$76,MATCH('02NOBLES'!$A5,'NOBLES 3E'!$A$2:$A$76,0),1)</f>
        <v>N33</v>
      </c>
      <c r="AF5" s="58" t="s">
        <v>229</v>
      </c>
      <c r="AG5" s="58" t="str">
        <f>IFERROR(INDEX('02BUILD'!$H$4:$H$576,MATCH(Таблиця11[[#This Row],[Holdings in Waterdeep]],'02BUILD'!$F$4:$F$576,0),1),"")</f>
        <v>Agundar Villa</v>
      </c>
      <c r="AH5" s="58" t="str">
        <f>IFERROR(INDEX('02BUILD'!$I$4:$I$576,MATCH(Таблиця11[[#This Row],[Holdings in Waterdeep]],'02BUILD'!$F$4:$F$576,0),1),"")</f>
        <v>North</v>
      </c>
      <c r="AI5" s="58" t="str">
        <f>IF(Таблиця11[[#This Row],[Holdings Waterdeep Name]]&lt;&gt;"",Таблиця11[[#This Row],[Holdings Waterdeep Name]]&amp;" ("&amp;Таблиця11[[#This Row],[Ward of Holdings]]&amp;" Ward)","")</f>
        <v>Agundar Villa (North Ward)</v>
      </c>
      <c r="AJ5" s="58"/>
      <c r="AK5" s="58">
        <f>Таблиця11[[#This Row],[Nobles*]]*2</f>
        <v>58</v>
      </c>
      <c r="AL5" s="89">
        <f t="shared" si="0"/>
        <v>87</v>
      </c>
      <c r="AM5" s="219" t="str">
        <f>IF(AL5&gt;='09_MISC'!$E$10,'09_MISC'!$A$10,IF(AL5&gt;='09_MISC'!$E$9,'09_MISC'!$A$9,IF(AL5&gt;='09_MISC'!$E$8,'09_MISC'!$A$8,IF(AL5&gt;='09_MISC'!$E$7,'09_MISC'!$A$7,IF(AL5&gt;='09_MISC'!$E$6,'09_MISC'!$A$6,IF(AL5&gt;='09_MISC'!$E$5,'09_MISC'!$A$5,'09_MISC'!$A$4))))))</f>
        <v>Aristocratic</v>
      </c>
      <c r="AN5" s="78" t="s">
        <v>16871</v>
      </c>
      <c r="AO5" s="58"/>
      <c r="AP5" s="58"/>
      <c r="AQ5" s="58"/>
    </row>
    <row r="6" spans="1:45">
      <c r="A6" s="216" t="s">
        <v>14</v>
      </c>
      <c r="B6" s="58"/>
      <c r="C6" s="58" t="s">
        <v>19704</v>
      </c>
      <c r="D6" s="58" t="str">
        <f>IF(OR(Таблиця11[[#This Row],[STATUS 5E]]="Merged",Таблиця11[[#This Row],[STATUS 5E]]="Dead",Таблиця11[[#This Row],[STATUS 5E]]="Exiles"),"No","Yes")</f>
        <v>Yes</v>
      </c>
      <c r="E6" s="532" t="s">
        <v>19726</v>
      </c>
      <c r="F6" s="58"/>
      <c r="G6" s="58" t="s">
        <v>15</v>
      </c>
      <c r="H6" s="58"/>
      <c r="I6" s="58" t="s">
        <v>653</v>
      </c>
      <c r="J6" s="58" t="s">
        <v>16</v>
      </c>
      <c r="K6" s="58" t="s">
        <v>655</v>
      </c>
      <c r="L6" s="58">
        <f>INDEX('NOBLES 3E'!$C$2:$C$76,MATCH('02NOBLES'!$A6,'NOBLES 3E'!$A$2:$A$76,0),1)</f>
        <v>35000</v>
      </c>
      <c r="M6" s="58" t="str">
        <f>IFERROR(INDEX('NOBLES 3E'!$D$2:$D$76,MATCH(Таблиця11[[#This Row],[NOBLE HOUSE]],'NOBLES 3E'!$A$2:$A$76,0),1),"")</f>
        <v>Arilos</v>
      </c>
      <c r="N6" s="58" t="str">
        <f>IFERROR(INDEX('NOBLES 3E'!$E$2:$E$76,MATCH(Таблиця11[[#This Row],[NOBLE HOUSE]],'NOBLES 3E'!$A$2:$A$76,0),1),"")</f>
        <v>None</v>
      </c>
      <c r="O6" s="58" t="str">
        <f>IFERROR(INDEX('NOBLES 3E'!$F$2:$F$76,MATCH(Таблиця11[[#This Row],[NOBLE HOUSE]],'NOBLES 3E'!$A$2:$A$76,0),1),"")</f>
        <v>Davros</v>
      </c>
      <c r="P6" s="58" t="s">
        <v>19654</v>
      </c>
      <c r="Q6" s="58"/>
      <c r="R6" s="58"/>
      <c r="S6" s="58" t="e">
        <f>S108&amp;CHAR(10)&amp;S19&amp;CHAR(10)&amp;#REF!</f>
        <v>#REF!</v>
      </c>
      <c r="T6" s="58" t="e">
        <f>T108&amp;CHAR(10)&amp;T19&amp;CHAR(10)&amp;#REF!</f>
        <v>#REF!</v>
      </c>
      <c r="U6" s="58" t="s">
        <v>20143</v>
      </c>
      <c r="V6" s="58"/>
      <c r="W6" s="58">
        <f>INDEX('NOBLES 3E'!$G$2:$G$76,MATCH('02NOBLES'!$A6,'NOBLES 3E'!$A$2:$A$76,0),1)</f>
        <v>17</v>
      </c>
      <c r="X6" s="58" t="str">
        <f>INDEX('NOBLES 3E'!H$2:H$76,MATCH('02NOBLES'!$A6,'NOBLES 3E'!$A$2:$A$76,0),1)</f>
        <v>LG, NG, CG</v>
      </c>
      <c r="Y6" s="58" t="str">
        <f>INDEX('NOBLES 3E'!I$2:I$76,MATCH('02NOBLES'!$A6,'NOBLES 3E'!$A$2:$A$76,0),1)</f>
        <v>Tymora</v>
      </c>
      <c r="Z6" s="58"/>
      <c r="AA6" s="58" t="str">
        <f>INDEX('NOBLES 3E'!J$2:J$76,MATCH('02NOBLES'!$A6,'NOBLES 3E'!$A$2:$A$76,0),1)</f>
        <v>Tethyrian</v>
      </c>
      <c r="AB6" s="58"/>
      <c r="AC6" s="58" t="str">
        <f>INDEX('NOBLES 3E'!K$2:K$76,MATCH('02NOBLES'!$A6,'NOBLES 3E'!$A$2:$A$76,0),1)</f>
        <v>1142 DR</v>
      </c>
      <c r="AD6" s="58"/>
      <c r="AE6" s="58" t="str">
        <f>INDEX('NOBLES 3E'!L$2:L$76,MATCH('02NOBLES'!$A6,'NOBLES 3E'!$A$2:$A$76,0),1)</f>
        <v>M34, Amphail, Silverymoon</v>
      </c>
      <c r="AF6" s="58" t="s">
        <v>1238</v>
      </c>
      <c r="AG6" s="58" t="str">
        <f>IFERROR(INDEX('02BUILD'!$H$4:$H$576,MATCH(Таблиця11[[#This Row],[Holdings in Waterdeep]],'02BUILD'!$F$4:$F$576,0),1),"")</f>
        <v>Amcathra Manor</v>
      </c>
      <c r="AH6" s="58" t="str">
        <f>IFERROR(INDEX('02BUILD'!$I$4:$I$576,MATCH(Таблиця11[[#This Row],[Holdings in Waterdeep]],'02BUILD'!$F$4:$F$576,0),1),"")</f>
        <v>North</v>
      </c>
      <c r="AI6" s="58" t="str">
        <f>IF(Таблиця11[[#This Row],[Holdings Waterdeep Name]]&lt;&gt;"",Таблиця11[[#This Row],[Holdings Waterdeep Name]]&amp;" ("&amp;Таблиця11[[#This Row],[Ward of Holdings]]&amp;" Ward)","")</f>
        <v>Amcathra Manor (North Ward)</v>
      </c>
      <c r="AJ6" s="58" t="s">
        <v>18509</v>
      </c>
      <c r="AK6" s="58">
        <f>Таблиця11[[#This Row],[Nobles*]]*2</f>
        <v>34</v>
      </c>
      <c r="AL6" s="89">
        <f t="shared" si="0"/>
        <v>206</v>
      </c>
      <c r="AM6" s="219" t="str">
        <f>IF(AL6&gt;='09_MISC'!$E$10,'09_MISC'!$A$10,IF(AL6&gt;='09_MISC'!$E$9,'09_MISC'!$A$9,IF(AL6&gt;='09_MISC'!$E$8,'09_MISC'!$A$8,IF(AL6&gt;='09_MISC'!$E$7,'09_MISC'!$A$7,IF(AL6&gt;='09_MISC'!$E$6,'09_MISC'!$A$6,IF(AL6&gt;='09_MISC'!$E$5,'09_MISC'!$A$5,'09_MISC'!$A$4))))))</f>
        <v>Aristocratic</v>
      </c>
      <c r="AN6" s="78" t="s">
        <v>16872</v>
      </c>
      <c r="AO6" s="58"/>
      <c r="AP6" s="58"/>
      <c r="AQ6" s="58"/>
    </row>
    <row r="7" spans="1:45">
      <c r="A7" s="216" t="s">
        <v>17</v>
      </c>
      <c r="B7" s="58"/>
      <c r="C7" s="58" t="s">
        <v>19704</v>
      </c>
      <c r="D7" s="58" t="str">
        <f>IF(OR(Таблиця11[[#This Row],[STATUS 5E]]="Merged",Таблиця11[[#This Row],[STATUS 5E]]="Dead",Таблиця11[[#This Row],[STATUS 5E]]="Exiles"),"No","Yes")</f>
        <v>Yes</v>
      </c>
      <c r="E7" s="532" t="s">
        <v>19726</v>
      </c>
      <c r="F7" s="58"/>
      <c r="G7" s="58" t="s">
        <v>18</v>
      </c>
      <c r="H7" s="58"/>
      <c r="I7" s="58" t="s">
        <v>656</v>
      </c>
      <c r="J7" s="58"/>
      <c r="K7" s="58" t="s">
        <v>759</v>
      </c>
      <c r="L7" s="58">
        <f>INDEX('NOBLES 3E'!$C$2:$C$76,MATCH('02NOBLES'!$A7,'NOBLES 3E'!$A$2:$A$76,0),1)</f>
        <v>30000</v>
      </c>
      <c r="M7" s="58" t="str">
        <f>IFERROR(INDEX('NOBLES 3E'!$D$2:$D$76,MATCH(Таблиця11[[#This Row],[NOBLE HOUSE]],'NOBLES 3E'!$A$2:$A$76,0),1),"")</f>
        <v>Luth</v>
      </c>
      <c r="N7" s="58" t="str">
        <f>IFERROR(INDEX('NOBLES 3E'!$E$2:$E$76,MATCH(Таблиця11[[#This Row],[NOBLE HOUSE]],'NOBLES 3E'!$A$2:$A$76,0),1),"")</f>
        <v>Jadzia</v>
      </c>
      <c r="O7" s="58" t="str">
        <f>IFERROR(INDEX('NOBLES 3E'!$F$2:$F$76,MATCH(Таблиця11[[#This Row],[NOBLE HOUSE]],'NOBLES 3E'!$A$2:$A$76,0),1),"")</f>
        <v>Gural</v>
      </c>
      <c r="P7" s="58"/>
      <c r="Q7" s="58" t="s">
        <v>19727</v>
      </c>
      <c r="R7" s="58"/>
      <c r="S7" s="58" t="str">
        <f t="shared" ref="S7:T9" si="1">S109&amp;CHAR(10)&amp;S20&amp;CHAR(10)&amp;S69</f>
        <v xml:space="preserve">
</v>
      </c>
      <c r="T7" s="58" t="str">
        <f t="shared" si="1"/>
        <v xml:space="preserve">
</v>
      </c>
      <c r="U7" s="58"/>
      <c r="V7" s="58"/>
      <c r="W7" s="58">
        <f>INDEX('NOBLES 3E'!$G$2:$G$76,MATCH('02NOBLES'!$A7,'NOBLES 3E'!$A$2:$A$76,0),1)</f>
        <v>45</v>
      </c>
      <c r="X7" s="58" t="str">
        <f>INDEX('NOBLES 3E'!H$2:H$76,MATCH('02NOBLES'!$A7,'NOBLES 3E'!$A$2:$A$76,0),1)</f>
        <v>NG</v>
      </c>
      <c r="Y7" s="58" t="str">
        <f>INDEX('NOBLES 3E'!I$2:I$76,MATCH('02NOBLES'!$A7,'NOBLES 3E'!$A$2:$A$76,0),1)</f>
        <v>Chauntea</v>
      </c>
      <c r="Z7" s="58"/>
      <c r="AA7" s="58" t="str">
        <f>INDEX('NOBLES 3E'!J$2:J$76,MATCH('02NOBLES'!$A7,'NOBLES 3E'!$A$2:$A$76,0),1)</f>
        <v>Chondathan</v>
      </c>
      <c r="AB7" s="58"/>
      <c r="AC7" s="58" t="str">
        <f>INDEX('NOBLES 3E'!K$2:K$76,MATCH('02NOBLES'!$A7,'NOBLES 3E'!$A$2:$A$76,0),1)</f>
        <v>1248 DR</v>
      </c>
      <c r="AD7" s="58"/>
      <c r="AE7" s="58" t="str">
        <f>INDEX('NOBLES 3E'!L$2:L$76,MATCH('02NOBLES'!$A7,'NOBLES 3E'!$A$2:$A$76,0),1)</f>
        <v>$27, Amphail</v>
      </c>
      <c r="AF7" s="58" t="s">
        <v>1273</v>
      </c>
      <c r="AG7" s="58" t="str">
        <f>IFERROR(INDEX('02BUILD'!$H$4:$H$576,MATCH(Таблиця11[[#This Row],[Holdings in Waterdeep]],'02BUILD'!$F$4:$F$576,0),1),"")</f>
        <v>Ammakyl Villa</v>
      </c>
      <c r="AH7" s="58" t="str">
        <f>IFERROR(INDEX('02BUILD'!$I$4:$I$576,MATCH(Таблиця11[[#This Row],[Holdings in Waterdeep]],'02BUILD'!$F$4:$F$576,0),1),"")</f>
        <v>Sea</v>
      </c>
      <c r="AI7" s="58" t="str">
        <f>IF(Таблиця11[[#This Row],[Holdings Waterdeep Name]]&lt;&gt;"",Таблиця11[[#This Row],[Holdings Waterdeep Name]]&amp;" ("&amp;Таблиця11[[#This Row],[Ward of Holdings]]&amp;" Ward)","")</f>
        <v>Ammakyl Villa (Sea Ward)</v>
      </c>
      <c r="AJ7" s="58" t="s">
        <v>18510</v>
      </c>
      <c r="AK7" s="58">
        <f>Таблиця11[[#This Row],[Nobles*]]*2</f>
        <v>90</v>
      </c>
      <c r="AL7" s="89">
        <f t="shared" si="0"/>
        <v>67</v>
      </c>
      <c r="AM7" s="219" t="str">
        <f>IF(AL7&gt;='09_MISC'!$E$10,'09_MISC'!$A$10,IF(AL7&gt;='09_MISC'!$E$9,'09_MISC'!$A$9,IF(AL7&gt;='09_MISC'!$E$8,'09_MISC'!$A$8,IF(AL7&gt;='09_MISC'!$E$7,'09_MISC'!$A$7,IF(AL7&gt;='09_MISC'!$E$6,'09_MISC'!$A$6,IF(AL7&gt;='09_MISC'!$E$5,'09_MISC'!$A$5,'09_MISC'!$A$4))))))</f>
        <v>Aristocratic</v>
      </c>
      <c r="AN7" s="78" t="s">
        <v>16873</v>
      </c>
      <c r="AO7" s="58"/>
      <c r="AP7" s="58"/>
      <c r="AQ7" s="58"/>
    </row>
    <row r="8" spans="1:45">
      <c r="A8" s="216" t="s">
        <v>19</v>
      </c>
      <c r="B8" s="58"/>
      <c r="C8" s="58" t="s">
        <v>19704</v>
      </c>
      <c r="D8" s="58" t="str">
        <f>IF(OR(Таблиця11[[#This Row],[STATUS 5E]]="Merged",Таблиця11[[#This Row],[STATUS 5E]]="Dead",Таблиця11[[#This Row],[STATUS 5E]]="Exiles"),"No","Yes")</f>
        <v>Yes</v>
      </c>
      <c r="E8" s="532"/>
      <c r="F8" s="58"/>
      <c r="G8" s="58" t="s">
        <v>20</v>
      </c>
      <c r="H8" s="58"/>
      <c r="I8" s="58" t="s">
        <v>654</v>
      </c>
      <c r="J8" s="58"/>
      <c r="K8" s="58" t="s">
        <v>19754</v>
      </c>
      <c r="L8" s="58">
        <f>INDEX('NOBLES 3E'!$C$2:$C$76,MATCH('02NOBLES'!$A8,'NOBLES 3E'!$A$2:$A$76,0),1)</f>
        <v>21000</v>
      </c>
      <c r="M8" s="58" t="str">
        <f>IFERROR(INDEX('NOBLES 3E'!$D$2:$D$76,MATCH(Таблиця11[[#This Row],[NOBLE HOUSE]],'NOBLES 3E'!$A$2:$A$76,0),1),"")</f>
        <v>Dulbrawan</v>
      </c>
      <c r="N8" s="58" t="str">
        <f>IFERROR(INDEX('NOBLES 3E'!$E$2:$E$76,MATCH(Таблиця11[[#This Row],[NOBLE HOUSE]],'NOBLES 3E'!$A$2:$A$76,0),1),"")</f>
        <v>Ranaya</v>
      </c>
      <c r="O8" s="58" t="str">
        <f>IFERROR(INDEX('NOBLES 3E'!$F$2:$F$76,MATCH(Таблиця11[[#This Row],[NOBLE HOUSE]],'NOBLES 3E'!$A$2:$A$76,0),1),"")</f>
        <v xml:space="preserve">Dulbrawan II </v>
      </c>
      <c r="P8" s="58" t="s">
        <v>19652</v>
      </c>
      <c r="Q8" s="58" t="s">
        <v>19728</v>
      </c>
      <c r="R8" s="58"/>
      <c r="S8" s="58" t="str">
        <f t="shared" si="1"/>
        <v xml:space="preserve">
</v>
      </c>
      <c r="T8" s="58" t="str">
        <f t="shared" si="1"/>
        <v xml:space="preserve">
</v>
      </c>
      <c r="U8" s="58"/>
      <c r="V8" s="58"/>
      <c r="W8" s="58">
        <f>INDEX('NOBLES 3E'!$G$2:$G$76,MATCH('02NOBLES'!$A8,'NOBLES 3E'!$A$2:$A$76,0),1)</f>
        <v>28</v>
      </c>
      <c r="X8" s="58" t="str">
        <f>INDEX('NOBLES 3E'!H$2:H$76,MATCH('02NOBLES'!$A8,'NOBLES 3E'!$A$2:$A$76,0),1)</f>
        <v>LN, LE</v>
      </c>
      <c r="Y8" s="58" t="str">
        <f>INDEX('NOBLES 3E'!I$2:I$76,MATCH('02NOBLES'!$A8,'NOBLES 3E'!$A$2:$A$76,0),1)</f>
        <v>Loviatar</v>
      </c>
      <c r="Z8" s="58"/>
      <c r="AA8" s="58" t="str">
        <f>INDEX('NOBLES 3E'!J$2:J$76,MATCH('02NOBLES'!$A8,'NOBLES 3E'!$A$2:$A$76,0),1)</f>
        <v>Tethyrian</v>
      </c>
      <c r="AB8" s="58"/>
      <c r="AC8" s="58" t="str">
        <f>INDEX('NOBLES 3E'!K$2:K$76,MATCH('02NOBLES'!$A8,'NOBLES 3E'!$A$2:$A$76,0),1)</f>
        <v>1248 DR</v>
      </c>
      <c r="AD8" s="58"/>
      <c r="AE8" s="58" t="str">
        <f>INDEX('NOBLES 3E'!L$2:L$76,MATCH('02NOBLES'!$A8,'NOBLES 3E'!$A$2:$A$76,0),1)</f>
        <v>N3</v>
      </c>
      <c r="AF8" s="58" t="s">
        <v>249</v>
      </c>
      <c r="AG8" s="58" t="str">
        <f>IFERROR(INDEX('02BUILD'!$H$4:$H$576,MATCH(Таблиця11[[#This Row],[Holdings in Waterdeep]],'02BUILD'!$F$4:$F$576,0),1),"")</f>
        <v>Pikesheight</v>
      </c>
      <c r="AH8" s="58" t="str">
        <f>IFERROR(INDEX('02BUILD'!$I$4:$I$576,MATCH(Таблиця11[[#This Row],[Holdings in Waterdeep]],'02BUILD'!$F$4:$F$576,0),1),"")</f>
        <v>North</v>
      </c>
      <c r="AI8" s="58" t="str">
        <f>IF(Таблиця11[[#This Row],[Holdings Waterdeep Name]]&lt;&gt;"",Таблиця11[[#This Row],[Holdings Waterdeep Name]]&amp;" ("&amp;Таблиця11[[#This Row],[Ward of Holdings]]&amp;" Ward)","")</f>
        <v>Pikesheight (North Ward)</v>
      </c>
      <c r="AJ8" s="58" t="s">
        <v>18521</v>
      </c>
      <c r="AK8" s="58">
        <f>Таблиця11[[#This Row],[Nobles*]]*2</f>
        <v>56</v>
      </c>
      <c r="AL8" s="89">
        <f t="shared" si="0"/>
        <v>75</v>
      </c>
      <c r="AM8" s="219" t="str">
        <f>IF(AL8&gt;='09_MISC'!$E$10,'09_MISC'!$A$10,IF(AL8&gt;='09_MISC'!$E$9,'09_MISC'!$A$9,IF(AL8&gt;='09_MISC'!$E$8,'09_MISC'!$A$8,IF(AL8&gt;='09_MISC'!$E$7,'09_MISC'!$A$7,IF(AL8&gt;='09_MISC'!$E$6,'09_MISC'!$A$6,IF(AL8&gt;='09_MISC'!$E$5,'09_MISC'!$A$5,'09_MISC'!$A$4))))))</f>
        <v>Aristocratic</v>
      </c>
      <c r="AN8" s="78" t="s">
        <v>16874</v>
      </c>
      <c r="AO8" s="58"/>
      <c r="AP8" s="58"/>
      <c r="AQ8" s="58"/>
    </row>
    <row r="9" spans="1:45">
      <c r="A9" s="216" t="s">
        <v>21</v>
      </c>
      <c r="B9" s="58"/>
      <c r="C9" s="58" t="s">
        <v>19704</v>
      </c>
      <c r="D9" s="58" t="str">
        <f>IF(OR(Таблиця11[[#This Row],[STATUS 5E]]="Merged",Таблиця11[[#This Row],[STATUS 5E]]="Dead",Таблиця11[[#This Row],[STATUS 5E]]="Exiles"),"No","Yes")</f>
        <v>Yes</v>
      </c>
      <c r="E9" s="532"/>
      <c r="F9" s="58"/>
      <c r="G9" s="58" t="s">
        <v>22</v>
      </c>
      <c r="H9" s="58"/>
      <c r="I9" s="58" t="s">
        <v>758</v>
      </c>
      <c r="J9" s="58"/>
      <c r="K9" s="58"/>
      <c r="L9" s="58">
        <f>INDEX('NOBLES 3E'!$C$2:$C$76,MATCH('02NOBLES'!$A9,'NOBLES 3E'!$A$2:$A$76,0),1)</f>
        <v>22000</v>
      </c>
      <c r="M9" s="58" t="str">
        <f>IFERROR(INDEX('NOBLES 3E'!$D$2:$D$76,MATCH(Таблиця11[[#This Row],[NOBLE HOUSE]],'NOBLES 3E'!$A$2:$A$76,0),1),"")</f>
        <v>Bresnoss</v>
      </c>
      <c r="N9" s="58" t="str">
        <f>IFERROR(INDEX('NOBLES 3E'!$E$2:$E$76,MATCH(Таблиця11[[#This Row],[NOBLE HOUSE]],'NOBLES 3E'!$A$2:$A$76,0),1),"")</f>
        <v>Lydda</v>
      </c>
      <c r="O9" s="58" t="str">
        <f>IFERROR(INDEX('NOBLES 3E'!$F$2:$F$76,MATCH(Таблиця11[[#This Row],[NOBLE HOUSE]],'NOBLES 3E'!$A$2:$A$76,0),1),"")</f>
        <v>Ord</v>
      </c>
      <c r="P9" s="58"/>
      <c r="Q9" s="58"/>
      <c r="R9" s="58"/>
      <c r="S9" s="58" t="str">
        <f t="shared" si="1"/>
        <v xml:space="preserve">
</v>
      </c>
      <c r="T9" s="58" t="str">
        <f t="shared" si="1"/>
        <v xml:space="preserve">
</v>
      </c>
      <c r="U9" s="58"/>
      <c r="V9" s="58"/>
      <c r="W9" s="58">
        <f>INDEX('NOBLES 3E'!$G$2:$G$76,MATCH('02NOBLES'!$A9,'NOBLES 3E'!$A$2:$A$76,0),1)</f>
        <v>31</v>
      </c>
      <c r="X9" s="58" t="str">
        <f>INDEX('NOBLES 3E'!H$2:H$76,MATCH('02NOBLES'!$A9,'NOBLES 3E'!$A$2:$A$76,0),1)</f>
        <v>CN, N, NE, CE</v>
      </c>
      <c r="Y9" s="58" t="str">
        <f>INDEX('NOBLES 3E'!I$2:I$76,MATCH('02NOBLES'!$A9,'NOBLES 3E'!$A$2:$A$76,0),1)</f>
        <v>Malar, Waukeen</v>
      </c>
      <c r="Z9" s="58"/>
      <c r="AA9" s="58" t="str">
        <f>INDEX('NOBLES 3E'!J$2:J$76,MATCH('02NOBLES'!$A9,'NOBLES 3E'!$A$2:$A$76,0),1)</f>
        <v>Illuskan</v>
      </c>
      <c r="AB9" s="58"/>
      <c r="AC9" s="58" t="str">
        <f>INDEX('NOBLES 3E'!K$2:K$76,MATCH('02NOBLES'!$A9,'NOBLES 3E'!$A$2:$A$76,0),1)</f>
        <v>1233 DR</v>
      </c>
      <c r="AD9" s="58"/>
      <c r="AE9" s="58" t="s">
        <v>257</v>
      </c>
      <c r="AF9" s="58" t="s">
        <v>257</v>
      </c>
      <c r="AG9" s="58" t="str">
        <f>IFERROR(INDEX('02BUILD'!$H$4:$H$576,MATCH(Таблиця11[[#This Row],[Holdings in Waterdeep]],'02BUILD'!$F$4:$F$576,0),1),"")</f>
        <v>Artemel Villa</v>
      </c>
      <c r="AH9" s="58" t="str">
        <f>IFERROR(INDEX('02BUILD'!$I$4:$I$576,MATCH(Таблиця11[[#This Row],[Holdings in Waterdeep]],'02BUILD'!$F$4:$F$576,0),1),"")</f>
        <v>Sea</v>
      </c>
      <c r="AI9" s="58" t="str">
        <f>IF(Таблиця11[[#This Row],[Holdings Waterdeep Name]]&lt;&gt;"",Таблиця11[[#This Row],[Holdings Waterdeep Name]]&amp;" ("&amp;Таблиця11[[#This Row],[Ward of Holdings]]&amp;" Ward)","")</f>
        <v>Artemel Villa (Sea Ward)</v>
      </c>
      <c r="AJ9" s="58"/>
      <c r="AK9" s="58">
        <f>Таблиця11[[#This Row],[Nobles*]]*2</f>
        <v>62</v>
      </c>
      <c r="AL9" s="89">
        <f t="shared" si="0"/>
        <v>71</v>
      </c>
      <c r="AM9" s="219" t="str">
        <f>IF(AL9&gt;='09_MISC'!$E$10,'09_MISC'!$A$10,IF(AL9&gt;='09_MISC'!$E$9,'09_MISC'!$A$9,IF(AL9&gt;='09_MISC'!$E$8,'09_MISC'!$A$8,IF(AL9&gt;='09_MISC'!$E$7,'09_MISC'!$A$7,IF(AL9&gt;='09_MISC'!$E$6,'09_MISC'!$A$6,IF(AL9&gt;='09_MISC'!$E$5,'09_MISC'!$A$5,'09_MISC'!$A$4))))))</f>
        <v>Aristocratic</v>
      </c>
      <c r="AN9" s="78" t="s">
        <v>16875</v>
      </c>
      <c r="AO9" s="58"/>
      <c r="AP9" s="58"/>
      <c r="AQ9" s="58"/>
    </row>
    <row r="10" spans="1:45">
      <c r="A10" s="216" t="s">
        <v>23</v>
      </c>
      <c r="C10" t="s">
        <v>19704</v>
      </c>
      <c r="D10" t="str">
        <f>IF(OR(Таблиця11[[#This Row],[STATUS 5E]]="Merged",Таблиця11[[#This Row],[STATUS 5E]]="Dead",Таблиця11[[#This Row],[STATUS 5E]]="Exiles"),"No","Yes")</f>
        <v>Yes</v>
      </c>
      <c r="E10" s="533"/>
      <c r="F10" s="58"/>
      <c r="G10" s="58" t="s">
        <v>24</v>
      </c>
      <c r="H10" s="58"/>
      <c r="I10" s="58" t="s">
        <v>757</v>
      </c>
      <c r="J10" s="58"/>
      <c r="K10" s="58" t="s">
        <v>29</v>
      </c>
      <c r="L10" s="58">
        <f>INDEX('NOBLES 3E'!$C$2:$C$76,MATCH('02NOBLES'!$A10,'NOBLES 3E'!$A$2:$A$76,0),1)</f>
        <v>27000</v>
      </c>
      <c r="M10" s="58" t="str">
        <f>IFERROR(INDEX('NOBLES 3E'!$D$2:$D$76,MATCH(Таблиця11[[#This Row],[NOBLE HOUSE]],'NOBLES 3E'!$A$2:$A$76,0),1),"")</f>
        <v>Laeros</v>
      </c>
      <c r="N10" s="58" t="str">
        <f>IFERROR(INDEX('NOBLES 3E'!$E$2:$E$76,MATCH(Таблиця11[[#This Row],[NOBLE HOUSE]],'NOBLES 3E'!$A$2:$A$76,0),1),"")</f>
        <v>Kerri</v>
      </c>
      <c r="O10" s="58" t="str">
        <f>IFERROR(INDEX('NOBLES 3E'!$F$2:$F$76,MATCH(Таблиця11[[#This Row],[NOBLE HOUSE]],'NOBLES 3E'!$A$2:$A$76,0),1),"")</f>
        <v>Myklos</v>
      </c>
      <c r="P10" s="58"/>
      <c r="Q10" s="58" t="s">
        <v>25</v>
      </c>
      <c r="R10" s="58"/>
      <c r="S10" s="58" t="str">
        <f t="shared" ref="S10:T14" si="2">S112&amp;CHAR(10)&amp;S23&amp;CHAR(10)&amp;S73</f>
        <v xml:space="preserve">
</v>
      </c>
      <c r="T10" s="58" t="str">
        <f t="shared" si="2"/>
        <v xml:space="preserve">
</v>
      </c>
      <c r="U10" s="58"/>
      <c r="V10" s="58"/>
      <c r="W10" s="58">
        <f>INDEX('NOBLES 3E'!$G$2:$G$76,MATCH('02NOBLES'!$A10,'NOBLES 3E'!$A$2:$A$76,0),1)</f>
        <v>19</v>
      </c>
      <c r="X10" s="58" t="str">
        <f>INDEX('NOBLES 3E'!H$2:H$76,MATCH('02NOBLES'!$A10,'NOBLES 3E'!$A$2:$A$76,0),1)</f>
        <v>LG, LN</v>
      </c>
      <c r="Y10" s="58" t="str">
        <f>INDEX('NOBLES 3E'!I$2:I$76,MATCH('02NOBLES'!$A10,'NOBLES 3E'!$A$2:$A$76,0),1)</f>
        <v>Siamorphe</v>
      </c>
      <c r="Z10" s="58"/>
      <c r="AA10" s="58" t="str">
        <f>INDEX('NOBLES 3E'!J$2:J$76,MATCH('02NOBLES'!$A10,'NOBLES 3E'!$A$2:$A$76,0),1)</f>
        <v>Tethyrian</v>
      </c>
      <c r="AB10" s="58"/>
      <c r="AC10" s="58" t="str">
        <f>INDEX('NOBLES 3E'!K$2:K$76,MATCH('02NOBLES'!$A10,'NOBLES 3E'!$A$2:$A$76,0),1)</f>
        <v>1273 DR</v>
      </c>
      <c r="AD10" s="58"/>
      <c r="AE10" s="58">
        <f>INDEX('NOBLES 3E'!L$2:L$76,MATCH('02NOBLES'!$A10,'NOBLES 3E'!$A$2:$A$76,0),1)</f>
        <v>47</v>
      </c>
      <c r="AF10" s="58" t="s">
        <v>264</v>
      </c>
      <c r="AG10" s="58" t="str">
        <f>IFERROR(INDEX('02BUILD'!$H$4:$H$576,MATCH(Таблиця11[[#This Row],[Holdings in Waterdeep]],'02BUILD'!$F$4:$F$576,0),1),"")</f>
        <v>The House of Chalices</v>
      </c>
      <c r="AH10" s="58" t="str">
        <f>IFERROR(INDEX('02BUILD'!$I$4:$I$576,MATCH(Таблиця11[[#This Row],[Holdings in Waterdeep]],'02BUILD'!$F$4:$F$576,0),1),"")</f>
        <v>Sea</v>
      </c>
      <c r="AI10" s="58" t="str">
        <f>IF(Таблиця11[[#This Row],[Holdings Waterdeep Name]]&lt;&gt;"",Таблиця11[[#This Row],[Holdings Waterdeep Name]]&amp;" ("&amp;Таблиця11[[#This Row],[Ward of Holdings]]&amp;" Ward)","")</f>
        <v>The House of Chalices (Sea Ward)</v>
      </c>
      <c r="AJ10" s="58"/>
      <c r="AK10" s="58">
        <f>Таблиця11[[#This Row],[Nobles*]]*2</f>
        <v>38</v>
      </c>
      <c r="AL10" s="89">
        <f t="shared" si="0"/>
        <v>143</v>
      </c>
      <c r="AM10" s="219" t="str">
        <f>IF(AL10&gt;='09_MISC'!$E$10,'09_MISC'!$A$10,IF(AL10&gt;='09_MISC'!$E$9,'09_MISC'!$A$9,IF(AL10&gt;='09_MISC'!$E$8,'09_MISC'!$A$8,IF(AL10&gt;='09_MISC'!$E$7,'09_MISC'!$A$7,IF(AL10&gt;='09_MISC'!$E$6,'09_MISC'!$A$6,IF(AL10&gt;='09_MISC'!$E$5,'09_MISC'!$A$5,'09_MISC'!$A$4))))))</f>
        <v>Aristocratic</v>
      </c>
      <c r="AN10" s="78" t="s">
        <v>16876</v>
      </c>
      <c r="AO10" s="58"/>
      <c r="AP10" s="58"/>
      <c r="AQ10" s="58"/>
    </row>
    <row r="11" spans="1:45">
      <c r="A11" s="513" t="s">
        <v>9260</v>
      </c>
      <c r="B11" s="514" t="s">
        <v>26</v>
      </c>
      <c r="C11" s="514" t="s">
        <v>19704</v>
      </c>
      <c r="D11" s="514" t="str">
        <f>IF(OR(Таблиця11[[#This Row],[STATUS 5E]]="Merged",Таблиця11[[#This Row],[STATUS 5E]]="Dead",Таблиця11[[#This Row],[STATUS 5E]]="Exiles"),"No","Yes")</f>
        <v>Yes</v>
      </c>
      <c r="E11" s="529"/>
      <c r="F11" s="514"/>
      <c r="G11" s="514" t="str">
        <f>G113&amp;CHAR(10)&amp;G24&amp;CHAR(10)&amp;G74</f>
        <v>griffon breeding &amp; taming, hunting 
Tack-making, mercenary fighting, animal husbandry
Training, breeding and procurement of fearsome monsters</v>
      </c>
      <c r="H11" s="514"/>
      <c r="I11" s="514" t="str">
        <f>I113&amp;CHAR(10)&amp;I24&amp;CHAR(10)&amp;I74</f>
        <v>field: white stream: light blue netting: purple
field: white
wands: gold
hat: black
field: orange
horn: yellow-green
eyes: glittering green
mouth: red (maw), white (fangs)</v>
      </c>
      <c r="J11" s="514" t="str">
        <f>J113&amp;CHAR(10)&amp;J24&amp;CHAR(10)&amp;J74</f>
        <v xml:space="preserve">
What you fear, we master</v>
      </c>
      <c r="K11" s="514" t="str">
        <f>K113&amp;CHAR(10)&amp;K24&amp;CHAR(10)&amp;K74</f>
        <v>are a Waterdavian noble family that raises griffons for the Griffon Cavalry (WDH)
formerly dissolved; some of it's property went to House Ralnarth, but the House was reinstalled (SCAG 57) 
House Phylund’s traditional monster-selling trade has sagged due to recent disease-related deaths ravaging their stock, and the changing fashions; most noble houses no longer desire a menagerie of guardian monsters, and the rising rich “want to be nobles” largely haven’t embraced the practice of giving house room to monsters. In more recent years the Phylunds have turned to building and renting out new housing accommodation in the city, and to moneylending; the former with mixed success, and the latter disastrously. So they are nigh penniless and desperate. The current patriarch, Velmaeros, has a drinking problem and a weakness for spirited young ladies; his wife Mamaelra is an unbalanced many-maladies-embracer. There are three daughters and four sons, all of limited intellect and coarse, simple tastes. Ripe for takeover, but few holdings to exploit.</v>
      </c>
      <c r="L11" s="514">
        <f>L24+L74+L113</f>
        <v>48000</v>
      </c>
      <c r="M11" s="514" t="str">
        <f>IFERROR(INDEX('NOBLES 3E'!$D$2:$D$76,MATCH(Таблиця11[[#This Row],[NOBLE HOUSE]],'NOBLES 3E'!$A$2:$A$76,0),1),"")</f>
        <v/>
      </c>
      <c r="N11" s="514" t="str">
        <f>IFERROR(INDEX('NOBLES 3E'!$E$2:$E$76,MATCH(Таблиця11[[#This Row],[NOBLE HOUSE]],'NOBLES 3E'!$A$2:$A$76,0),1),"")</f>
        <v/>
      </c>
      <c r="O11" s="514" t="str">
        <f>IFERROR(INDEX('NOBLES 3E'!$F$2:$F$76,MATCH(Таблиця11[[#This Row],[NOBLE HOUSE]],'NOBLES 3E'!$A$2:$A$76,0),1),"")</f>
        <v/>
      </c>
      <c r="P11" s="514"/>
      <c r="Q11" s="514" t="str">
        <f>Q113&amp;CHAR(10)&amp;Q24&amp;CHAR(10)&amp;Q74</f>
        <v>Savra
Mamaelra, 3 daughters, 4 sons</v>
      </c>
      <c r="R11" s="514"/>
      <c r="S11" s="514" t="str">
        <f t="shared" si="2"/>
        <v xml:space="preserve">
</v>
      </c>
      <c r="T11" s="514" t="str">
        <f t="shared" si="2"/>
        <v xml:space="preserve">
</v>
      </c>
      <c r="U11" s="514"/>
      <c r="V11" s="514" t="str">
        <f>V113&amp;CHAR(10)&amp;V24&amp;CHAR(10)&amp;V74</f>
        <v xml:space="preserve">
</v>
      </c>
      <c r="W11" s="514">
        <f>W24+W74+W113</f>
        <v>35</v>
      </c>
      <c r="X11" s="514" t="str">
        <f>X113&amp;CHAR(10)&amp;X24&amp;CHAR(10)&amp;X74</f>
        <v xml:space="preserve">
LN, CG, LG, NG, CE
LN, NG, NE</v>
      </c>
      <c r="Y11" s="514" t="str">
        <f>Y113&amp;CHAR(10)&amp;Y24&amp;CHAR(10)&amp;Y74</f>
        <v xml:space="preserve">
Mystra
Helm</v>
      </c>
      <c r="Z11" s="514"/>
      <c r="AA11" s="514" t="str">
        <f>AA113&amp;CHAR(10)&amp;AA24&amp;CHAR(10)&amp;AA74</f>
        <v xml:space="preserve">
Tethyrian
Tethyrian</v>
      </c>
      <c r="AB11" s="514"/>
      <c r="AC11" s="514"/>
      <c r="AD11" s="514"/>
      <c r="AE11" s="514" t="str">
        <f>AE113&amp;CHAR(10)&amp;AE24&amp;CHAR(10)&amp;AE74</f>
        <v xml:space="preserve">
22
N40, Phylund hunting lodge</v>
      </c>
      <c r="AF11" s="514"/>
      <c r="AG11" s="514" t="s">
        <v>19701</v>
      </c>
      <c r="AH11" s="514"/>
      <c r="AI11" s="514" t="s">
        <v>19701</v>
      </c>
      <c r="AJ11" s="514" t="s">
        <v>18514</v>
      </c>
      <c r="AK11" s="514">
        <f>Таблиця11[[#This Row],[Nobles*]]*2</f>
        <v>70</v>
      </c>
      <c r="AL11" s="514">
        <f t="shared" si="0"/>
        <v>138</v>
      </c>
      <c r="AM11" s="515" t="str">
        <f>IF(AL11&gt;='09_MISC'!$E$10,'09_MISC'!$A$10,IF(AL11&gt;='09_MISC'!$E$9,'09_MISC'!$A$9,IF(AL11&gt;='09_MISC'!$E$8,'09_MISC'!$A$8,IF(AL11&gt;='09_MISC'!$E$7,'09_MISC'!$A$7,IF(AL11&gt;='09_MISC'!$E$6,'09_MISC'!$A$6,IF(AL11&gt;='09_MISC'!$E$5,'09_MISC'!$A$5,'09_MISC'!$A$4))))))</f>
        <v>Aristocratic</v>
      </c>
      <c r="AN11" s="514"/>
      <c r="AO11" s="514"/>
      <c r="AP11" s="514"/>
      <c r="AQ11" s="514"/>
    </row>
    <row r="12" spans="1:45">
      <c r="A12" s="216" t="s">
        <v>27</v>
      </c>
      <c r="B12" s="58"/>
      <c r="C12" s="58" t="s">
        <v>19704</v>
      </c>
      <c r="D12" s="58" t="str">
        <f>IF(OR(Таблиця11[[#This Row],[STATUS 5E]]="Merged",Таблиця11[[#This Row],[STATUS 5E]]="Dead",Таблиця11[[#This Row],[STATUS 5E]]="Exiles"),"No","Yes")</f>
        <v>Yes</v>
      </c>
      <c r="E12" s="532"/>
      <c r="F12" s="58"/>
      <c r="G12" s="58" t="s">
        <v>28</v>
      </c>
      <c r="H12" s="58"/>
      <c r="I12" s="58" t="s">
        <v>19850</v>
      </c>
      <c r="J12" s="58"/>
      <c r="K12" s="58" t="s">
        <v>29</v>
      </c>
      <c r="L12" s="58">
        <f>INDEX('NOBLES 3E'!$C$2:$C$76,MATCH('02NOBLES'!$A12,'NOBLES 3E'!$A$2:$A$76,0),1)</f>
        <v>23000</v>
      </c>
      <c r="M12" s="58" t="str">
        <f>IFERROR(INDEX('NOBLES 3E'!$D$2:$D$76,MATCH(Таблиця11[[#This Row],[NOBLE HOUSE]],'NOBLES 3E'!$A$2:$A$76,0),1),"")</f>
        <v>Taeros</v>
      </c>
      <c r="N12" s="58" t="str">
        <f>IFERROR(INDEX('NOBLES 3E'!$E$2:$E$76,MATCH(Таблиця11[[#This Row],[NOBLE HOUSE]],'NOBLES 3E'!$A$2:$A$76,0),1),"")</f>
        <v>Onya</v>
      </c>
      <c r="O12" s="58" t="str">
        <f>IFERROR(INDEX('NOBLES 3E'!$F$2:$F$76,MATCH(Таблиця11[[#This Row],[NOBLE HOUSE]],'NOBLES 3E'!$A$2:$A$76,0),1),"")</f>
        <v>Dhanna</v>
      </c>
      <c r="P12" s="58"/>
      <c r="Q12" s="58"/>
      <c r="R12" s="58"/>
      <c r="S12" s="58" t="str">
        <f t="shared" si="2"/>
        <v xml:space="preserve">
</v>
      </c>
      <c r="T12" s="58" t="str">
        <f t="shared" si="2"/>
        <v xml:space="preserve">
</v>
      </c>
      <c r="U12" s="58"/>
      <c r="V12" s="58"/>
      <c r="W12" s="58">
        <f>INDEX('NOBLES 3E'!$G$2:$G$76,MATCH('02NOBLES'!$A12,'NOBLES 3E'!$A$2:$A$76,0),1)</f>
        <v>22</v>
      </c>
      <c r="X12" s="58" t="str">
        <f>INDEX('NOBLES 3E'!H$2:H$76,MATCH('02NOBLES'!$A12,'NOBLES 3E'!$A$2:$A$76,0),1)</f>
        <v>CG, NG, CN</v>
      </c>
      <c r="Y12" s="58" t="str">
        <f>INDEX('NOBLES 3E'!I$2:I$76,MATCH('02NOBLES'!$A12,'NOBLES 3E'!$A$2:$A$76,0),1)</f>
        <v>Tempus</v>
      </c>
      <c r="Z12" s="58"/>
      <c r="AA12" s="58" t="str">
        <f>INDEX('NOBLES 3E'!J$2:J$76,MATCH('02NOBLES'!$A12,'NOBLES 3E'!$A$2:$A$76,0),1)</f>
        <v>Illuskan</v>
      </c>
      <c r="AB12" s="58"/>
      <c r="AC12" s="58" t="str">
        <f>INDEX('NOBLES 3E'!K$2:K$76,MATCH('02NOBLES'!$A12,'NOBLES 3E'!$A$2:$A$76,0),1)</f>
        <v>1158 DR</v>
      </c>
      <c r="AD12" s="58"/>
      <c r="AE12" s="58">
        <f>INDEX('NOBLES 3E'!L$2:L$76,MATCH('02NOBLES'!$A12,'NOBLES 3E'!$A$2:$A$76,0),1)</f>
        <v>53</v>
      </c>
      <c r="AF12" s="58" t="s">
        <v>280</v>
      </c>
      <c r="AG12" s="58"/>
      <c r="AH12" s="58" t="str">
        <f>IFERROR(INDEX('02BUILD'!$I$4:$I$576,MATCH(Таблиця11[[#This Row],[Holdings in Waterdeep]],'02BUILD'!$F$4:$F$576,0),1),"")</f>
        <v>Sea</v>
      </c>
      <c r="AI12" s="58" t="str">
        <f>IF(Таблиця11[[#This Row],[Holdings Waterdeep Name]]&lt;&gt;"",Таблиця11[[#This Row],[Holdings Waterdeep Name]]&amp;" ("&amp;Таблиця11[[#This Row],[Ward of Holdings]]&amp;" Ward)","")</f>
        <v/>
      </c>
      <c r="AJ12" s="58"/>
      <c r="AK12" s="58">
        <f>Таблиця11[[#This Row],[Nobles*]]*2</f>
        <v>44</v>
      </c>
      <c r="AL12" s="89">
        <f t="shared" si="0"/>
        <v>105</v>
      </c>
      <c r="AM12" s="219" t="str">
        <f>IF(AL12&gt;='09_MISC'!$E$10,'09_MISC'!$A$10,IF(AL12&gt;='09_MISC'!$E$9,'09_MISC'!$A$9,IF(AL12&gt;='09_MISC'!$E$8,'09_MISC'!$A$8,IF(AL12&gt;='09_MISC'!$E$7,'09_MISC'!$A$7,IF(AL12&gt;='09_MISC'!$E$6,'09_MISC'!$A$6,IF(AL12&gt;='09_MISC'!$E$5,'09_MISC'!$A$5,'09_MISC'!$A$4))))))</f>
        <v>Aristocratic</v>
      </c>
      <c r="AN12" s="78" t="s">
        <v>16878</v>
      </c>
      <c r="AO12" s="58"/>
      <c r="AP12" s="58"/>
      <c r="AQ12" s="58"/>
    </row>
    <row r="13" spans="1:45">
      <c r="A13" s="509" t="s">
        <v>30</v>
      </c>
      <c r="B13" s="510" t="s">
        <v>20445</v>
      </c>
      <c r="C13" s="510" t="s">
        <v>19704</v>
      </c>
      <c r="D13" s="510" t="s">
        <v>19704</v>
      </c>
      <c r="E13" s="530"/>
      <c r="F13" s="510"/>
      <c r="G13" s="510" t="s">
        <v>31</v>
      </c>
      <c r="H13" s="510"/>
      <c r="I13" s="510" t="s">
        <v>756</v>
      </c>
      <c r="J13" s="510"/>
      <c r="K13" s="510" t="s">
        <v>19743</v>
      </c>
      <c r="L13" s="510">
        <f>INDEX('NOBLES 3E'!$C$2:$C$76,MATCH('02NOBLES'!$A13,'NOBLES 3E'!$A$2:$A$76,0),1)</f>
        <v>22000</v>
      </c>
      <c r="M13" s="510" t="str">
        <f>IFERROR(INDEX('NOBLES 3E'!$D$2:$D$76,MATCH(Таблиця11[[#This Row],[NOBLE HOUSE]],'NOBLES 3E'!$A$2:$A$76,0),1),"")</f>
        <v>Morus II</v>
      </c>
      <c r="N13" s="510" t="str">
        <f>IFERROR(INDEX('NOBLES 3E'!$E$2:$E$76,MATCH(Таблиця11[[#This Row],[NOBLE HOUSE]],'NOBLES 3E'!$A$2:$A$76,0),1),"")</f>
        <v>None</v>
      </c>
      <c r="O13" s="510" t="str">
        <f>IFERROR(INDEX('NOBLES 3E'!$F$2:$F$76,MATCH(Таблиця11[[#This Row],[NOBLE HOUSE]],'NOBLES 3E'!$A$2:$A$76,0),1),"")</f>
        <v>Prandergast</v>
      </c>
      <c r="P13" s="510"/>
      <c r="Q13" s="510"/>
      <c r="R13" s="510"/>
      <c r="S13" s="510" t="str">
        <f t="shared" si="2"/>
        <v xml:space="preserve">
</v>
      </c>
      <c r="T13" s="510" t="str">
        <f t="shared" si="2"/>
        <v xml:space="preserve">
</v>
      </c>
      <c r="U13" s="510"/>
      <c r="V13" s="510"/>
      <c r="W13" s="510">
        <f>INDEX('NOBLES 3E'!$G$2:$G$76,MATCH('02NOBLES'!$A13,'NOBLES 3E'!$A$2:$A$76,0),1)</f>
        <v>17</v>
      </c>
      <c r="X13" s="510" t="str">
        <f>INDEX('NOBLES 3E'!H$2:H$76,MATCH('02NOBLES'!$A13,'NOBLES 3E'!$A$2:$A$76,0),1)</f>
        <v>CN, N, LN, LG, NE</v>
      </c>
      <c r="Y13" s="510">
        <f>INDEX('NOBLES 3E'!I$2:I$76,MATCH('02NOBLES'!$A13,'NOBLES 3E'!$A$2:$A$76,0),1)</f>
        <v>0</v>
      </c>
      <c r="Z13" s="510"/>
      <c r="AA13" s="510" t="str">
        <f>INDEX('NOBLES 3E'!J$2:J$76,MATCH('02NOBLES'!$A13,'NOBLES 3E'!$A$2:$A$76,0),1)</f>
        <v>Tethyrian</v>
      </c>
      <c r="AB13" s="510"/>
      <c r="AC13" s="510" t="str">
        <f>INDEX('NOBLES 3E'!K$2:K$76,MATCH('02NOBLES'!$A13,'NOBLES 3E'!$A$2:$A$76,0),1)</f>
        <v>1248 DR</v>
      </c>
      <c r="AD13" s="510"/>
      <c r="AE13" s="510">
        <f>INDEX('NOBLES 3E'!L$2:L$76,MATCH('02NOBLES'!$A13,'NOBLES 3E'!$A$2:$A$76,0),1)</f>
        <v>11</v>
      </c>
      <c r="AF13" s="510"/>
      <c r="AG13" s="510"/>
      <c r="AH13" s="510" t="str">
        <f>IFERROR(INDEX('02BUILD'!$I$4:$I$576,MATCH(Таблиця11[[#This Row],[Holdings in Waterdeep]],'02BUILD'!$F$4:$F$576,0),1),"")</f>
        <v/>
      </c>
      <c r="AI13" s="510" t="str">
        <f>IF(Таблиця11[[#This Row],[Holdings Waterdeep Name]]&lt;&gt;"",Таблиця11[[#This Row],[Holdings Waterdeep Name]]&amp;" ("&amp;Таблиця11[[#This Row],[Ward of Holdings]]&amp;" Ward)","")</f>
        <v/>
      </c>
      <c r="AJ13" s="510"/>
      <c r="AK13" s="510">
        <f>Таблиця11[[#This Row],[Nobles*]]*2</f>
        <v>34</v>
      </c>
      <c r="AL13" s="510">
        <f t="shared" si="0"/>
        <v>130</v>
      </c>
      <c r="AM13" s="511" t="str">
        <f>IF(AL13&gt;='09_MISC'!$E$10,'09_MISC'!$A$10,IF(AL13&gt;='09_MISC'!$E$9,'09_MISC'!$A$9,IF(AL13&gt;='09_MISC'!$E$8,'09_MISC'!$A$8,IF(AL13&gt;='09_MISC'!$E$7,'09_MISC'!$A$7,IF(AL13&gt;='09_MISC'!$E$6,'09_MISC'!$A$6,IF(AL13&gt;='09_MISC'!$E$5,'09_MISC'!$A$5,'09_MISC'!$A$4))))))</f>
        <v>Aristocratic</v>
      </c>
      <c r="AN13" s="512" t="s">
        <v>16879</v>
      </c>
      <c r="AO13" s="510"/>
      <c r="AP13" s="510"/>
      <c r="AQ13" s="510"/>
    </row>
    <row r="14" spans="1:45">
      <c r="A14" s="507" t="s">
        <v>32</v>
      </c>
      <c r="B14" s="507" t="s">
        <v>3875</v>
      </c>
      <c r="C14" s="507" t="s">
        <v>19704</v>
      </c>
      <c r="D14" s="507" t="str">
        <f>IF(OR(Таблиця11[[#This Row],[STATUS 5E]]="Merged",Таблиця11[[#This Row],[STATUS 5E]]="Dead",Таблиця11[[#This Row],[STATUS 5E]]="Exiles"),"No","Yes")</f>
        <v>No</v>
      </c>
      <c r="E14" s="531"/>
      <c r="F14" s="507"/>
      <c r="G14" s="507" t="s">
        <v>33</v>
      </c>
      <c r="H14" s="507"/>
      <c r="I14" s="507" t="s">
        <v>755</v>
      </c>
      <c r="J14" s="507"/>
      <c r="K14" s="507"/>
      <c r="L14" s="507">
        <f>INDEX('NOBLES 3E'!$C$2:$C$76,MATCH('02NOBLES'!$A14,'NOBLES 3E'!$A$2:$A$76,0),1)</f>
        <v>24000</v>
      </c>
      <c r="M14" s="507" t="str">
        <f>IFERROR(INDEX('NOBLES 3E'!$D$2:$D$76,MATCH(Таблиця11[[#This Row],[NOBLE HOUSE]],'NOBLES 3E'!$A$2:$A$76,0),1),"")</f>
        <v>Orbul</v>
      </c>
      <c r="N14" s="507" t="str">
        <f>IFERROR(INDEX('NOBLES 3E'!$E$2:$E$76,MATCH(Таблиця11[[#This Row],[NOBLE HOUSE]],'NOBLES 3E'!$A$2:$A$76,0),1),"")</f>
        <v>Katya</v>
      </c>
      <c r="O14" s="507" t="str">
        <f>IFERROR(INDEX('NOBLES 3E'!$F$2:$F$76,MATCH(Таблиця11[[#This Row],[NOBLE HOUSE]],'NOBLES 3E'!$A$2:$A$76,0),1),"")</f>
        <v>Pol</v>
      </c>
      <c r="P14" s="507"/>
      <c r="Q14" s="507"/>
      <c r="R14" s="507"/>
      <c r="S14" s="507" t="e">
        <f t="shared" si="2"/>
        <v>#REF!</v>
      </c>
      <c r="T14" s="507" t="e">
        <f t="shared" si="2"/>
        <v>#REF!</v>
      </c>
      <c r="U14" s="507"/>
      <c r="V14" s="507"/>
      <c r="W14" s="507">
        <f>INDEX('NOBLES 3E'!$G$2:$G$76,MATCH('02NOBLES'!$A14,'NOBLES 3E'!$A$2:$A$76,0),1)</f>
        <v>29</v>
      </c>
      <c r="X14" s="507" t="str">
        <f>INDEX('NOBLES 3E'!H$2:H$76,MATCH('02NOBLES'!$A14,'NOBLES 3E'!$A$2:$A$76,0),1)</f>
        <v>N, NG</v>
      </c>
      <c r="Y14" s="507" t="str">
        <f>INDEX('NOBLES 3E'!I$2:I$76,MATCH('02NOBLES'!$A14,'NOBLES 3E'!$A$2:$A$76,0),1)</f>
        <v>Silvarnus</v>
      </c>
      <c r="Z14" s="507"/>
      <c r="AA14" s="507" t="str">
        <f>INDEX('NOBLES 3E'!J$2:J$76,MATCH('02NOBLES'!$A14,'NOBLES 3E'!$A$2:$A$76,0),1)</f>
        <v>Illuskan</v>
      </c>
      <c r="AB14" s="507"/>
      <c r="AC14" s="507" t="str">
        <f>INDEX('NOBLES 3E'!K$2:K$76,MATCH('02NOBLES'!$A14,'NOBLES 3E'!$A$2:$A$76,0),1)</f>
        <v>1220 DR</v>
      </c>
      <c r="AD14" s="507"/>
      <c r="AE14" s="507" t="str">
        <f>INDEX('NOBLES 3E'!L$2:L$76,MATCH('02NOBLES'!$A14,'NOBLES 3E'!$A$2:$A$76,0),1)</f>
        <v>N2</v>
      </c>
      <c r="AF14" s="507"/>
      <c r="AG14" s="507"/>
      <c r="AH14" s="507" t="str">
        <f>IFERROR(INDEX('02BUILD'!$I$4:$I$576,MATCH(Таблиця11[[#This Row],[Holdings in Waterdeep]],'02BUILD'!$F$4:$F$576,0),1),"")</f>
        <v/>
      </c>
      <c r="AI14" s="507" t="str">
        <f>IF(Таблиця11[[#This Row],[Holdings Waterdeep Name]]&lt;&gt;"",Таблиця11[[#This Row],[Holdings Waterdeep Name]]&amp;" ("&amp;Таблиця11[[#This Row],[Ward of Holdings]]&amp;" Ward)","")</f>
        <v/>
      </c>
      <c r="AJ14" s="507"/>
      <c r="AK14" s="507">
        <f>Таблиця11[[#This Row],[Nobles*]]*2</f>
        <v>58</v>
      </c>
      <c r="AL14" s="507">
        <f t="shared" si="0"/>
        <v>83</v>
      </c>
      <c r="AM14" s="507" t="str">
        <f>IF(AL14&gt;='09_MISC'!$E$10,'09_MISC'!$A$10,IF(AL14&gt;='09_MISC'!$E$9,'09_MISC'!$A$9,IF(AL14&gt;='09_MISC'!$E$8,'09_MISC'!$A$8,IF(AL14&gt;='09_MISC'!$E$7,'09_MISC'!$A$7,IF(AL14&gt;='09_MISC'!$E$6,'09_MISC'!$A$6,IF(AL14&gt;='09_MISC'!$E$5,'09_MISC'!$A$5,'09_MISC'!$A$4))))))</f>
        <v>Aristocratic</v>
      </c>
      <c r="AN14" s="507" t="s">
        <v>16880</v>
      </c>
      <c r="AO14" s="507"/>
      <c r="AP14" s="507"/>
      <c r="AQ14" s="507"/>
    </row>
    <row r="15" spans="1:45">
      <c r="A15" s="216" t="s">
        <v>34</v>
      </c>
      <c r="B15" s="58"/>
      <c r="C15" s="58" t="s">
        <v>19704</v>
      </c>
      <c r="D15" s="58" t="str">
        <f>IF(OR(Таблиця11[[#This Row],[STATUS 5E]]="Merged",Таблиця11[[#This Row],[STATUS 5E]]="Dead",Таблиця11[[#This Row],[STATUS 5E]]="Exiles"),"No","Yes")</f>
        <v>Yes</v>
      </c>
      <c r="E15" s="532"/>
      <c r="F15" s="58"/>
      <c r="G15" s="58" t="s">
        <v>754</v>
      </c>
      <c r="H15" s="58"/>
      <c r="I15" s="58" t="s">
        <v>753</v>
      </c>
      <c r="J15" s="58" t="s">
        <v>36</v>
      </c>
      <c r="K15" s="58" t="s">
        <v>37</v>
      </c>
      <c r="L15" s="58">
        <f>INDEX('NOBLES 3E'!$C$2:$C$76,MATCH('02NOBLES'!$A15,'NOBLES 3E'!$A$2:$A$76,0),1)</f>
        <v>36000</v>
      </c>
      <c r="M15" s="58" t="str">
        <f>IFERROR(INDEX('NOBLES 3E'!$D$2:$D$76,MATCH(Таблиця11[[#This Row],[NOBLE HOUSE]],'NOBLES 3E'!$A$2:$A$76,0),1),"")</f>
        <v>Ohrl</v>
      </c>
      <c r="N15" s="58" t="str">
        <f>IFERROR(INDEX('NOBLES 3E'!$E$2:$E$76,MATCH(Таблиця11[[#This Row],[NOBLE HOUSE]],'NOBLES 3E'!$A$2:$A$76,0),1),"")</f>
        <v>Syull</v>
      </c>
      <c r="O15" s="58" t="str">
        <f>IFERROR(INDEX('NOBLES 3E'!$F$2:$F$76,MATCH(Таблиця11[[#This Row],[NOBLE HOUSE]],'NOBLES 3E'!$A$2:$A$76,0),1),"")</f>
        <v>Panricon</v>
      </c>
      <c r="P15" s="58" t="s">
        <v>19654</v>
      </c>
      <c r="Q15" s="58" t="s">
        <v>19757</v>
      </c>
      <c r="R15" s="58" t="s">
        <v>12607</v>
      </c>
      <c r="S15" s="58" t="s">
        <v>12593</v>
      </c>
      <c r="T15" s="58" t="str">
        <f>U117&amp;CHAR(10)&amp;T29&amp;CHAR(10)&amp;T78</f>
        <v xml:space="preserve">
</v>
      </c>
      <c r="U15" s="58"/>
      <c r="V15" s="58" t="s">
        <v>19758</v>
      </c>
      <c r="W15" s="58">
        <f>INDEX('NOBLES 3E'!$G$2:$G$76,MATCH('02NOBLES'!$A15,'NOBLES 3E'!$A$2:$A$76,0),1)</f>
        <v>34</v>
      </c>
      <c r="X15" s="58" t="str">
        <f>INDEX('NOBLES 3E'!H$2:H$76,MATCH('02NOBLES'!$A15,'NOBLES 3E'!$A$2:$A$76,0),1)</f>
        <v>CG, NG, CN, N</v>
      </c>
      <c r="Y15" s="58" t="str">
        <f>INDEX('NOBLES 3E'!I$2:I$76,MATCH('02NOBLES'!$A15,'NOBLES 3E'!$A$2:$A$76,0),1)</f>
        <v>Waukeen</v>
      </c>
      <c r="Z15" s="58"/>
      <c r="AA15" s="58" t="str">
        <f>INDEX('NOBLES 3E'!J$2:J$76,MATCH('02NOBLES'!$A15,'NOBLES 3E'!$A$2:$A$76,0),1)</f>
        <v>Tethyrian</v>
      </c>
      <c r="AB15" s="58"/>
      <c r="AC15" s="58" t="str">
        <f>INDEX('NOBLES 3E'!K$2:K$76,MATCH('02NOBLES'!$A15,'NOBLES 3E'!$A$2:$A$76,0),1)</f>
        <v>1248 DR</v>
      </c>
      <c r="AD15" s="58"/>
      <c r="AE15" s="58" t="str">
        <f>INDEX('NOBLES 3E'!L$2:L$76,MATCH('02NOBLES'!$A15,'NOBLES 3E'!$A$2:$A$76,0),1)</f>
        <v>$78, C71, $48</v>
      </c>
      <c r="AF15" s="58" t="s">
        <v>297</v>
      </c>
      <c r="AG15" s="58" t="str">
        <f>IFERROR(INDEX('02BUILD'!$H$4:$H$576,MATCH(Таблиця11[[#This Row],[Holdings in Waterdeep]],'02BUILD'!$F$4:$F$576,0),1),"")</f>
        <v/>
      </c>
      <c r="AH15" s="58" t="str">
        <f>IFERROR(INDEX('02BUILD'!$I$4:$I$576,MATCH(Таблиця11[[#This Row],[Holdings in Waterdeep]],'02BUILD'!$F$4:$F$576,0),1),"")</f>
        <v/>
      </c>
      <c r="AI15" s="58" t="s">
        <v>19682</v>
      </c>
      <c r="AJ15" s="58"/>
      <c r="AK15" s="58">
        <f>Таблиця11[[#This Row],[Nobles*]]*2</f>
        <v>68</v>
      </c>
      <c r="AL15" s="89">
        <f t="shared" si="0"/>
        <v>106</v>
      </c>
      <c r="AM15" s="219" t="str">
        <f>IF(AL15&gt;='09_MISC'!$E$10,'09_MISC'!$A$10,IF(AL15&gt;='09_MISC'!$E$9,'09_MISC'!$A$9,IF(AL15&gt;='09_MISC'!$E$8,'09_MISC'!$A$8,IF(AL15&gt;='09_MISC'!$E$7,'09_MISC'!$A$7,IF(AL15&gt;='09_MISC'!$E$6,'09_MISC'!$A$6,IF(AL15&gt;='09_MISC'!$E$5,'09_MISC'!$A$5,'09_MISC'!$A$4))))))</f>
        <v>Aristocratic</v>
      </c>
      <c r="AN15" s="78" t="s">
        <v>16881</v>
      </c>
      <c r="AO15" s="58"/>
      <c r="AP15" s="58"/>
      <c r="AQ15" s="58"/>
    </row>
    <row r="16" spans="1:45">
      <c r="A16" s="216" t="s">
        <v>38</v>
      </c>
      <c r="B16" s="58"/>
      <c r="C16" s="58" t="s">
        <v>19704</v>
      </c>
      <c r="D16" s="58" t="str">
        <f>IF(OR(Таблиця11[[#This Row],[STATUS 5E]]="Merged",Таблиця11[[#This Row],[STATUS 5E]]="Dead",Таблиця11[[#This Row],[STATUS 5E]]="Exiles"),"No","Yes")</f>
        <v>Yes</v>
      </c>
      <c r="E16" s="532"/>
      <c r="F16" s="58"/>
      <c r="G16" s="58" t="s">
        <v>39</v>
      </c>
      <c r="H16" s="58"/>
      <c r="I16" s="58" t="s">
        <v>752</v>
      </c>
      <c r="J16" s="58"/>
      <c r="K16" s="88"/>
      <c r="L16" s="58">
        <f>INDEX('NOBLES 3E'!$C$2:$C$76,MATCH('02NOBLES'!$A16,'NOBLES 3E'!$A$2:$A$76,0),1)</f>
        <v>62000</v>
      </c>
      <c r="M16" s="58" t="str">
        <f>IFERROR(INDEX('NOBLES 3E'!$D$2:$D$76,MATCH(Таблиця11[[#This Row],[NOBLE HOUSE]],'NOBLES 3E'!$A$2:$A$76,0),1),"")</f>
        <v>Japhyl "The Hawk"</v>
      </c>
      <c r="N16" s="58" t="str">
        <f>IFERROR(INDEX('NOBLES 3E'!$E$2:$E$76,MATCH(Таблиця11[[#This Row],[NOBLE HOUSE]],'NOBLES 3E'!$A$2:$A$76,0),1),"")</f>
        <v>Avren</v>
      </c>
      <c r="O16" s="58" t="str">
        <f>IFERROR(INDEX('NOBLES 3E'!$F$2:$F$76,MATCH(Таблиця11[[#This Row],[NOBLE HOUSE]],'NOBLES 3E'!$A$2:$A$76,0),1),"")</f>
        <v>Shan "Lady Hawk"</v>
      </c>
      <c r="P16" s="58"/>
      <c r="Q16" s="58"/>
      <c r="R16" s="58"/>
      <c r="S16" s="58" t="str">
        <f>T118&amp;CHAR(10)&amp;S30&amp;CHAR(10)&amp;S79</f>
        <v xml:space="preserve">
Xzand’re Hsyl’ran 
</v>
      </c>
      <c r="T16" s="58" t="str">
        <f>U118&amp;CHAR(10)&amp;T30&amp;CHAR(10)&amp;T79</f>
        <v xml:space="preserve">
Xavtiln Droverson
</v>
      </c>
      <c r="U16" s="58"/>
      <c r="V16" s="58"/>
      <c r="W16" s="58">
        <f>INDEX('NOBLES 3E'!$G$2:$G$76,MATCH('02NOBLES'!$A16,'NOBLES 3E'!$A$2:$A$76,0),1)</f>
        <v>34</v>
      </c>
      <c r="X16" s="58" t="str">
        <f>INDEX('NOBLES 3E'!H$2:H$76,MATCH('02NOBLES'!$A16,'NOBLES 3E'!$A$2:$A$76,0),1)</f>
        <v>CG, CN</v>
      </c>
      <c r="Y16" s="58" t="str">
        <f>INDEX('NOBLES 3E'!I$2:I$76,MATCH('02NOBLES'!$A16,'NOBLES 3E'!$A$2:$A$76,0),1)</f>
        <v>Tymora</v>
      </c>
      <c r="Z16" s="58"/>
      <c r="AA16" s="58" t="str">
        <f>INDEX('NOBLES 3E'!J$2:J$76,MATCH('02NOBLES'!$A16,'NOBLES 3E'!$A$2:$A$76,0),1)</f>
        <v>Illuskan</v>
      </c>
      <c r="AB16" s="58"/>
      <c r="AC16" s="58" t="str">
        <f>INDEX('NOBLES 3E'!K$2:K$76,MATCH('02NOBLES'!$A16,'NOBLES 3E'!$A$2:$A$76,0),1)</f>
        <v>1248 DR</v>
      </c>
      <c r="AD16" s="58"/>
      <c r="AE16" s="58" t="str">
        <f>INDEX('NOBLES 3E'!L$2:L$76,MATCH('02NOBLES'!$A16,'NOBLES 3E'!$A$2:$A$76,0),1)</f>
        <v>N13</v>
      </c>
      <c r="AF16" s="58" t="s">
        <v>302</v>
      </c>
      <c r="AG16" s="58" t="str">
        <f>IFERROR(INDEX('02BUILD'!$H$4:$H$576,MATCH(Таблиця11[[#This Row],[Holdings in Waterdeep]],'02BUILD'!$F$4:$F$576,0),1),"")</f>
        <v>Cragsmere Villa</v>
      </c>
      <c r="AH16" s="58" t="str">
        <f>IFERROR(INDEX('02BUILD'!$I$4:$I$576,MATCH(Таблиця11[[#This Row],[Holdings in Waterdeep]],'02BUILD'!$F$4:$F$576,0),1),"")</f>
        <v>North</v>
      </c>
      <c r="AI16" s="58" t="str">
        <f>IF(Таблиця11[[#This Row],[Holdings Waterdeep Name]]&lt;&gt;"",Таблиця11[[#This Row],[Holdings Waterdeep Name]]&amp;" ("&amp;Таблиця11[[#This Row],[Ward of Holdings]]&amp;" Ward)","")</f>
        <v>Cragsmere Villa (North Ward)</v>
      </c>
      <c r="AJ16" s="58"/>
      <c r="AK16" s="58">
        <f>Таблиця11[[#This Row],[Nobles*]]*2</f>
        <v>68</v>
      </c>
      <c r="AL16" s="89">
        <f t="shared" si="0"/>
        <v>183</v>
      </c>
      <c r="AM16" s="219" t="str">
        <f>IF(AL16&gt;='09_MISC'!$E$10,'09_MISC'!$A$10,IF(AL16&gt;='09_MISC'!$E$9,'09_MISC'!$A$9,IF(AL16&gt;='09_MISC'!$E$8,'09_MISC'!$A$8,IF(AL16&gt;='09_MISC'!$E$7,'09_MISC'!$A$7,IF(AL16&gt;='09_MISC'!$E$6,'09_MISC'!$A$6,IF(AL16&gt;='09_MISC'!$E$5,'09_MISC'!$A$5,'09_MISC'!$A$4))))))</f>
        <v>Aristocratic</v>
      </c>
      <c r="AN16" s="58"/>
      <c r="AO16" s="58"/>
      <c r="AP16" s="58"/>
      <c r="AQ16" s="58"/>
    </row>
    <row r="17" spans="1:43">
      <c r="A17" s="216" t="s">
        <v>40</v>
      </c>
      <c r="B17" s="58"/>
      <c r="C17" s="58" t="s">
        <v>19704</v>
      </c>
      <c r="D17" s="58" t="str">
        <f>IF(OR(Таблиця11[[#This Row],[STATUS 5E]]="Merged",Таблиця11[[#This Row],[STATUS 5E]]="Dead",Таблиця11[[#This Row],[STATUS 5E]]="Exiles"),"No","Yes")</f>
        <v>Yes</v>
      </c>
      <c r="E17" s="532"/>
      <c r="F17" s="58"/>
      <c r="G17" s="58" t="s">
        <v>41</v>
      </c>
      <c r="H17" s="58"/>
      <c r="I17" s="58" t="s">
        <v>19614</v>
      </c>
      <c r="J17" s="58"/>
      <c r="K17" s="58"/>
      <c r="L17" s="58">
        <f>INDEX('NOBLES 3E'!$C$2:$C$76,MATCH('02NOBLES'!$A17,'NOBLES 3E'!$A$2:$A$76,0),1)</f>
        <v>21000</v>
      </c>
      <c r="M17" s="58" t="str">
        <f>IFERROR(INDEX('NOBLES 3E'!$D$2:$D$76,MATCH(Таблиця11[[#This Row],[NOBLE HOUSE]],'NOBLES 3E'!$A$2:$A$76,0),1),"")</f>
        <v>Duth</v>
      </c>
      <c r="N17" s="58" t="str">
        <f>IFERROR(INDEX('NOBLES 3E'!$E$2:$E$76,MATCH(Таблиця11[[#This Row],[NOBLE HOUSE]],'NOBLES 3E'!$A$2:$A$76,0),1),"")</f>
        <v>Brigit</v>
      </c>
      <c r="O17" s="58" t="str">
        <f>IFERROR(INDEX('NOBLES 3E'!$F$2:$F$76,MATCH(Таблиця11[[#This Row],[NOBLE HOUSE]],'NOBLES 3E'!$A$2:$A$76,0),1),"")</f>
        <v>Kadiou</v>
      </c>
      <c r="P17" s="58"/>
      <c r="Q17" s="58"/>
      <c r="R17" s="58"/>
      <c r="S17" s="58" t="e">
        <f>T119&amp;CHAR(10)&amp;S31&amp;CHAR(10)&amp;S80</f>
        <v>#REF!</v>
      </c>
      <c r="T17" s="58" t="str">
        <f>U119&amp;CHAR(10)&amp;T31&amp;CHAR(10)&amp;T80</f>
        <v xml:space="preserve">
Lord Rharlek Gralleth: Challras’s son, short of build, has a lisp, ‘a squat, poor-complexioned boor with bad teeth,worse manners, two left feet, and a wasted education’. (BT 240)
</v>
      </c>
      <c r="U17" s="58"/>
      <c r="V17" s="58"/>
      <c r="W17" s="58">
        <f>INDEX('NOBLES 3E'!$G$2:$G$76,MATCH('02NOBLES'!$A17,'NOBLES 3E'!$A$2:$A$76,0),1)</f>
        <v>19</v>
      </c>
      <c r="X17" s="58" t="str">
        <f>INDEX('NOBLES 3E'!H$2:H$76,MATCH('02NOBLES'!$A17,'NOBLES 3E'!$A$2:$A$76,0),1)</f>
        <v>CG, NG</v>
      </c>
      <c r="Y17" s="58" t="str">
        <f>INDEX('NOBLES 3E'!I$2:I$76,MATCH('02NOBLES'!$A17,'NOBLES 3E'!$A$2:$A$76,0),1)</f>
        <v>Lathander</v>
      </c>
      <c r="Z17" s="58"/>
      <c r="AA17" s="58" t="str">
        <f>INDEX('NOBLES 3E'!J$2:J$76,MATCH('02NOBLES'!$A17,'NOBLES 3E'!$A$2:$A$76,0),1)</f>
        <v>Chondathan</v>
      </c>
      <c r="AB17" s="58"/>
      <c r="AC17" s="58" t="str">
        <f>INDEX('NOBLES 3E'!K$2:K$76,MATCH('02NOBLES'!$A17,'NOBLES 3E'!$A$2:$A$76,0),1)</f>
        <v>1222 DR</v>
      </c>
      <c r="AD17" s="58"/>
      <c r="AE17" s="58" t="str">
        <f>INDEX('NOBLES 3E'!L$2:L$76,MATCH('02NOBLES'!$A17,'NOBLES 3E'!$A$2:$A$76,0),1)</f>
        <v>N6, C51</v>
      </c>
      <c r="AF17" s="58" t="s">
        <v>1344</v>
      </c>
      <c r="AG17" s="58" t="str">
        <f>IFERROR(INDEX('02BUILD'!$H$4:$H$576,MATCH(Таблиця11[[#This Row],[Holdings in Waterdeep]],'02BUILD'!$F$4:$F$576,0),1),"")</f>
        <v>Crommer's Warehouse</v>
      </c>
      <c r="AH17" s="58" t="str">
        <f>IFERROR(INDEX('02BUILD'!$I$4:$I$576,MATCH(Таблиця11[[#This Row],[Holdings in Waterdeep]],'02BUILD'!$F$4:$F$576,0),1),"")</f>
        <v>Castle</v>
      </c>
      <c r="AI17" s="58" t="s">
        <v>19681</v>
      </c>
      <c r="AJ17" s="58"/>
      <c r="AK17" s="58">
        <f>Таблиця11[[#This Row],[Nobles*]]*2</f>
        <v>38</v>
      </c>
      <c r="AL17" s="89">
        <f t="shared" si="0"/>
        <v>111</v>
      </c>
      <c r="AM17" s="219" t="str">
        <f>IF(AL17&gt;='09_MISC'!$E$10,'09_MISC'!$A$10,IF(AL17&gt;='09_MISC'!$E$9,'09_MISC'!$A$9,IF(AL17&gt;='09_MISC'!$E$8,'09_MISC'!$A$8,IF(AL17&gt;='09_MISC'!$E$7,'09_MISC'!$A$7,IF(AL17&gt;='09_MISC'!$E$6,'09_MISC'!$A$6,IF(AL17&gt;='09_MISC'!$E$5,'09_MISC'!$A$5,'09_MISC'!$A$4))))))</f>
        <v>Aristocratic</v>
      </c>
      <c r="AN17" s="58"/>
      <c r="AO17" s="58"/>
      <c r="AP17" s="58"/>
      <c r="AQ17" s="58"/>
    </row>
    <row r="18" spans="1:43">
      <c r="A18" s="507" t="s">
        <v>9337</v>
      </c>
      <c r="B18" s="507"/>
      <c r="C18" s="507"/>
      <c r="D18" s="507" t="str">
        <f>IF(OR(Таблиця11[[#This Row],[STATUS 5E]]="Merged",Таблиця11[[#This Row],[STATUS 5E]]="Dead",Таблиця11[[#This Row],[STATUS 5E]]="Exiles"),"No","Yes")</f>
        <v>Yes</v>
      </c>
      <c r="E18" s="531"/>
      <c r="F18" s="507"/>
      <c r="G18" s="507"/>
      <c r="H18" s="507"/>
      <c r="I18" s="507"/>
      <c r="J18" s="507"/>
      <c r="K18" s="507"/>
      <c r="L18" s="507"/>
      <c r="M18" s="507" t="str">
        <f>IFERROR(INDEX('NOBLES 3E'!$D$2:$D$76,MATCH(Таблиця11[[#This Row],[NOBLE HOUSE]],'NOBLES 3E'!$A$2:$A$76,0),1),"")</f>
        <v/>
      </c>
      <c r="N18" s="507" t="str">
        <f>IFERROR(INDEX('NOBLES 3E'!$E$2:$E$76,MATCH(Таблиця11[[#This Row],[NOBLE HOUSE]],'NOBLES 3E'!$A$2:$A$76,0),1),"")</f>
        <v/>
      </c>
      <c r="O18" s="507" t="str">
        <f>IFERROR(INDEX('NOBLES 3E'!$F$2:$F$76,MATCH(Таблиця11[[#This Row],[NOBLE HOUSE]],'NOBLES 3E'!$A$2:$A$76,0),1),"")</f>
        <v/>
      </c>
      <c r="P18" s="507"/>
      <c r="Q18" s="507"/>
      <c r="R18" s="507"/>
      <c r="S18" s="507" t="str">
        <f>T120&amp;CHAR(10)&amp;S30&amp;CHAR(10)&amp;S82</f>
        <v xml:space="preserve">
Xzand’re Hsyl’ran 
</v>
      </c>
      <c r="T18" s="507" t="str">
        <f>U120&amp;CHAR(10)&amp;T30&amp;CHAR(10)&amp;T82</f>
        <v xml:space="preserve">
Xavtiln Droverson
</v>
      </c>
      <c r="U18" s="507"/>
      <c r="V18" s="507"/>
      <c r="W18" s="507"/>
      <c r="X18" s="507"/>
      <c r="Y18" s="507"/>
      <c r="Z18" s="507"/>
      <c r="AA18" s="507"/>
      <c r="AB18" s="507"/>
      <c r="AC18" s="507"/>
      <c r="AD18" s="507"/>
      <c r="AE18" s="507"/>
      <c r="AF18" s="507"/>
      <c r="AG18" s="507" t="str">
        <f>IFERROR(INDEX('02BUILD'!$H$4:$H$576,MATCH(Таблиця11[[#This Row],[Holdings in Waterdeep]],'02BUILD'!$F$4:$F$576,0),1),"")</f>
        <v/>
      </c>
      <c r="AH18" s="507" t="str">
        <f>IFERROR(INDEX('02BUILD'!$I$4:$I$576,MATCH(Таблиця11[[#This Row],[Holdings in Waterdeep]],'02BUILD'!$F$4:$F$576,0),1),"")</f>
        <v/>
      </c>
      <c r="AI18" s="507" t="str">
        <f>IF(Таблиця11[[#This Row],[Holdings Waterdeep Name]]&lt;&gt;"",Таблиця11[[#This Row],[Holdings Waterdeep Name]]&amp;" ("&amp;Таблиця11[[#This Row],[Ward of Holdings]]&amp;" Ward)","")</f>
        <v/>
      </c>
      <c r="AJ18" s="507"/>
      <c r="AK18" s="507">
        <f>Таблиця11[[#This Row],[Nobles*]]*2</f>
        <v>0</v>
      </c>
      <c r="AL18" s="507"/>
      <c r="AM18" s="507"/>
      <c r="AN18" s="507" t="s">
        <v>16882</v>
      </c>
      <c r="AO18" s="507"/>
      <c r="AP18" s="507"/>
      <c r="AQ18" s="507"/>
    </row>
    <row r="19" spans="1:43">
      <c r="A19" s="217" t="s">
        <v>42</v>
      </c>
      <c r="B19" s="77"/>
      <c r="C19" s="77" t="s">
        <v>19706</v>
      </c>
      <c r="D19" s="77" t="str">
        <f>IF(OR(Таблиця11[[#This Row],[STATUS 5E]]="Merged",Таблиця11[[#This Row],[STATUS 5E]]="Dead",Таблиця11[[#This Row],[STATUS 5E]]="Exiles"),"No","Yes")</f>
        <v>Yes</v>
      </c>
      <c r="E19" s="532"/>
      <c r="F19" s="77"/>
      <c r="G19" s="77"/>
      <c r="H19" s="77"/>
      <c r="I19" s="77"/>
      <c r="J19" s="77"/>
      <c r="K19" s="77"/>
      <c r="L19" s="77"/>
      <c r="M19" s="77" t="str">
        <f>IFERROR(INDEX('NOBLES 3E'!$D$2:$D$76,MATCH(Таблиця11[[#This Row],[NOBLE HOUSE]],'NOBLES 3E'!$A$2:$A$76,0),1),"")</f>
        <v/>
      </c>
      <c r="N19" s="77" t="str">
        <f>IFERROR(INDEX('NOBLES 3E'!$E$2:$E$76,MATCH(Таблиця11[[#This Row],[NOBLE HOUSE]],'NOBLES 3E'!$A$2:$A$76,0),1),"")</f>
        <v/>
      </c>
      <c r="O19" s="77" t="str">
        <f>IFERROR(INDEX('NOBLES 3E'!$F$2:$F$76,MATCH(Таблиця11[[#This Row],[NOBLE HOUSE]],'NOBLES 3E'!$A$2:$A$76,0),1),"")</f>
        <v/>
      </c>
      <c r="P19" s="77"/>
      <c r="Q19" s="77" t="s">
        <v>19729</v>
      </c>
      <c r="R19" s="77"/>
      <c r="S19" s="77" t="str">
        <f t="shared" ref="S19:T21" si="3">T120&amp;CHAR(10)&amp;S32&amp;CHAR(10)&amp;S81</f>
        <v xml:space="preserve">
</v>
      </c>
      <c r="T19" s="77" t="str">
        <f t="shared" si="3"/>
        <v xml:space="preserve">
</v>
      </c>
      <c r="U19" s="77"/>
      <c r="V19" s="77"/>
      <c r="W19" s="77"/>
      <c r="X19" s="77"/>
      <c r="Y19" s="77"/>
      <c r="Z19" s="77"/>
      <c r="AA19" s="77"/>
      <c r="AB19" s="77"/>
      <c r="AC19" s="77">
        <v>0</v>
      </c>
      <c r="AD19" s="77"/>
      <c r="AE19" s="77"/>
      <c r="AF19" s="77"/>
      <c r="AG19" s="77" t="s">
        <v>21282</v>
      </c>
      <c r="AH19" s="77" t="str">
        <f>IFERROR(INDEX('02BUILD'!$I$4:$I$576,MATCH(Таблиця11[[#This Row],[Holdings in Waterdeep]],'02BUILD'!$F$4:$F$576,0),1),"")</f>
        <v/>
      </c>
      <c r="AI19" s="77" t="str">
        <f>IF(Таблиця11[[#This Row],[Holdings Waterdeep Name]]&lt;&gt;"",Таблиця11[[#This Row],[Holdings Waterdeep Name]]&amp;" ("&amp;Таблиця11[[#This Row],[Ward of Holdings]]&amp;" Ward)","")</f>
        <v>De'Spri Villa ( Ward)</v>
      </c>
      <c r="AJ19" s="77"/>
      <c r="AK19" s="77">
        <f>Таблиця11[[#This Row],[Nobles*]]*2</f>
        <v>0</v>
      </c>
      <c r="AL19" s="517">
        <f t="shared" si="0"/>
        <v>0</v>
      </c>
      <c r="AM19" s="518" t="str">
        <f>IF(AL19&gt;='09_MISC'!$E$10,'09_MISC'!$A$10,IF(AL19&gt;='09_MISC'!$E$9,'09_MISC'!$A$9,IF(AL19&gt;='09_MISC'!$E$8,'09_MISC'!$A$8,IF(AL19&gt;='09_MISC'!$E$7,'09_MISC'!$A$7,IF(AL19&gt;='09_MISC'!$E$6,'09_MISC'!$A$6,IF(AL19&gt;='09_MISC'!$E$5,'09_MISC'!$A$5,'09_MISC'!$A$4))))))</f>
        <v>Wretched</v>
      </c>
      <c r="AN19" s="58"/>
      <c r="AO19" s="77" t="s">
        <v>21304</v>
      </c>
      <c r="AP19" s="77"/>
      <c r="AQ19" s="77"/>
    </row>
    <row r="20" spans="1:43">
      <c r="A20" s="216" t="s">
        <v>43</v>
      </c>
      <c r="B20" s="58"/>
      <c r="C20" s="58" t="s">
        <v>19704</v>
      </c>
      <c r="D20" s="58" t="str">
        <f>IF(OR(Таблиця11[[#This Row],[STATUS 5E]]="Merged",Таблиця11[[#This Row],[STATUS 5E]]="Dead",Таблиця11[[#This Row],[STATUS 5E]]="Exiles"),"No","Yes")</f>
        <v>Yes</v>
      </c>
      <c r="E20" s="532"/>
      <c r="F20" s="58"/>
      <c r="G20" s="58" t="s">
        <v>44</v>
      </c>
      <c r="H20" s="58"/>
      <c r="I20" s="58" t="s">
        <v>751</v>
      </c>
      <c r="J20" s="58"/>
      <c r="K20" s="58" t="s">
        <v>49</v>
      </c>
      <c r="L20" s="58">
        <f>INDEX('NOBLES 3E'!$C$2:$C$76,MATCH('02NOBLES'!$A20,'NOBLES 3E'!$A$2:$A$76,0),1)</f>
        <v>38000</v>
      </c>
      <c r="M20" s="58" t="str">
        <f>IFERROR(INDEX('NOBLES 3E'!$D$2:$D$76,MATCH(Таблиця11[[#This Row],[NOBLE HOUSE]],'NOBLES 3E'!$A$2:$A$76,0),1),"")</f>
        <v>Arlos</v>
      </c>
      <c r="N20" s="58" t="str">
        <f>IFERROR(INDEX('NOBLES 3E'!$E$2:$E$76,MATCH(Таблиця11[[#This Row],[NOBLE HOUSE]],'NOBLES 3E'!$A$2:$A$76,0),1),"")</f>
        <v>Erin Cassalanter</v>
      </c>
      <c r="O20" s="58" t="str">
        <f>IFERROR(INDEX('NOBLES 3E'!$F$2:$F$76,MATCH(Таблиця11[[#This Row],[NOBLE HOUSE]],'NOBLES 3E'!$A$2:$A$76,0),1),"")</f>
        <v>Corin</v>
      </c>
      <c r="P20" s="58"/>
      <c r="Q20" s="58"/>
      <c r="R20" s="58"/>
      <c r="S20" s="58" t="str">
        <f t="shared" si="3"/>
        <v xml:space="preserve">
</v>
      </c>
      <c r="T20" s="58" t="str">
        <f t="shared" si="3"/>
        <v xml:space="preserve">
</v>
      </c>
      <c r="U20" s="58"/>
      <c r="V20" s="58"/>
      <c r="W20" s="58">
        <f>INDEX('NOBLES 3E'!$G$2:$G$76,MATCH('02NOBLES'!$A20,'NOBLES 3E'!$A$2:$A$76,0),1)</f>
        <v>22</v>
      </c>
      <c r="X20" s="58" t="str">
        <f>INDEX('NOBLES 3E'!H$2:H$76,MATCH('02NOBLES'!$A20,'NOBLES 3E'!$A$2:$A$76,0),1)</f>
        <v>LN, CG</v>
      </c>
      <c r="Y20" s="58" t="str">
        <f>INDEX('NOBLES 3E'!I$2:I$76,MATCH('02NOBLES'!$A20,'NOBLES 3E'!$A$2:$A$76,0),1)</f>
        <v>Selune</v>
      </c>
      <c r="Z20" s="58"/>
      <c r="AA20" s="58" t="str">
        <f>INDEX('NOBLES 3E'!J$2:J$76,MATCH('02NOBLES'!$A20,'NOBLES 3E'!$A$2:$A$76,0),1)</f>
        <v>Tethyrian</v>
      </c>
      <c r="AB20" s="58"/>
      <c r="AC20" s="58" t="str">
        <f>INDEX('NOBLES 3E'!K$2:K$76,MATCH('02NOBLES'!$A20,'NOBLES 3E'!$A$2:$A$76,0),1)</f>
        <v>1230 DR</v>
      </c>
      <c r="AD20" s="58"/>
      <c r="AE20" s="58" t="str">
        <f>INDEX('NOBLES 3E'!L$2:L$76,MATCH('02NOBLES'!$A20,'NOBLES 3E'!$A$2:$A$76,0),1)</f>
        <v>$51, County of Starspur</v>
      </c>
      <c r="AF20" s="58" t="s">
        <v>1287</v>
      </c>
      <c r="AG20" s="58" t="str">
        <f>IFERROR(INDEX('02BUILD'!$H$4:$H$576,MATCH(Таблиця11[[#This Row],[Holdings in Waterdeep]],'02BUILD'!$F$4:$F$576,0),1),"")</f>
        <v>Dezlentyr Villa</v>
      </c>
      <c r="AH20" s="58" t="str">
        <f>IFERROR(INDEX('02BUILD'!$I$4:$I$576,MATCH(Таблиця11[[#This Row],[Holdings in Waterdeep]],'02BUILD'!$F$4:$F$576,0),1),"")</f>
        <v>Sea</v>
      </c>
      <c r="AI20" s="58" t="str">
        <f>IF(Таблиця11[[#This Row],[Holdings Waterdeep Name]]&lt;&gt;"",Таблиця11[[#This Row],[Holdings Waterdeep Name]]&amp;" ("&amp;Таблиця11[[#This Row],[Ward of Holdings]]&amp;" Ward)","")</f>
        <v>Dezlentyr Villa (Sea Ward)</v>
      </c>
      <c r="AJ20" s="58" t="s">
        <v>18511</v>
      </c>
      <c r="AK20" s="58">
        <f>Таблиця11[[#This Row],[Nobles*]]*2</f>
        <v>44</v>
      </c>
      <c r="AL20" s="89">
        <f t="shared" si="0"/>
        <v>173</v>
      </c>
      <c r="AM20" s="219" t="str">
        <f>IF(AL20&gt;='09_MISC'!$E$10,'09_MISC'!$A$10,IF(AL20&gt;='09_MISC'!$E$9,'09_MISC'!$A$9,IF(AL20&gt;='09_MISC'!$E$8,'09_MISC'!$A$8,IF(AL20&gt;='09_MISC'!$E$7,'09_MISC'!$A$7,IF(AL20&gt;='09_MISC'!$E$6,'09_MISC'!$A$6,IF(AL20&gt;='09_MISC'!$E$5,'09_MISC'!$A$5,'09_MISC'!$A$4))))))</f>
        <v>Aristocratic</v>
      </c>
      <c r="AN20" s="58"/>
      <c r="AO20" s="58"/>
      <c r="AP20" s="58"/>
      <c r="AQ20" s="58"/>
    </row>
    <row r="21" spans="1:43">
      <c r="A21" s="216" t="s">
        <v>45</v>
      </c>
      <c r="B21" s="58"/>
      <c r="C21" s="58" t="s">
        <v>19704</v>
      </c>
      <c r="D21" s="58" t="str">
        <f>IF(OR(Таблиця11[[#This Row],[STATUS 5E]]="Merged",Таблиця11[[#This Row],[STATUS 5E]]="Dead",Таблиця11[[#This Row],[STATUS 5E]]="Exiles"),"No","Yes")</f>
        <v>Yes</v>
      </c>
      <c r="E21" s="532"/>
      <c r="F21" s="58"/>
      <c r="G21" s="58" t="s">
        <v>46</v>
      </c>
      <c r="H21" s="58"/>
      <c r="I21" s="58" t="s">
        <v>750</v>
      </c>
      <c r="J21" s="58"/>
      <c r="K21" s="58"/>
      <c r="L21" s="58">
        <f>INDEX('NOBLES 3E'!$C$2:$C$76,MATCH('02NOBLES'!$A21,'NOBLES 3E'!$A$2:$A$76,0),1)</f>
        <v>19000</v>
      </c>
      <c r="M21" s="58" t="str">
        <f>IFERROR(INDEX('NOBLES 3E'!$D$2:$D$76,MATCH(Таблиця11[[#This Row],[NOBLE HOUSE]],'NOBLES 3E'!$A$2:$A$76,0),1),"")</f>
        <v>Buldos</v>
      </c>
      <c r="N21" s="58" t="str">
        <f>IFERROR(INDEX('NOBLES 3E'!$E$2:$E$76,MATCH(Таблиця11[[#This Row],[NOBLE HOUSE]],'NOBLES 3E'!$A$2:$A$76,0),1),"")</f>
        <v>Caith</v>
      </c>
      <c r="O21" s="58" t="str">
        <f>IFERROR(INDEX('NOBLES 3E'!$F$2:$F$76,MATCH(Таблиця11[[#This Row],[NOBLE HOUSE]],'NOBLES 3E'!$A$2:$A$76,0),1),"")</f>
        <v>BReton</v>
      </c>
      <c r="P21" s="58"/>
      <c r="Q21" s="58"/>
      <c r="R21" s="58"/>
      <c r="S21" s="58" t="str">
        <f t="shared" si="3"/>
        <v xml:space="preserve">
</v>
      </c>
      <c r="T21" s="58" t="str">
        <f t="shared" si="3"/>
        <v xml:space="preserve">
</v>
      </c>
      <c r="U21" s="58"/>
      <c r="V21" s="58"/>
      <c r="W21" s="58">
        <f>INDEX('NOBLES 3E'!$G$2:$G$76,MATCH('02NOBLES'!$A21,'NOBLES 3E'!$A$2:$A$76,0),1)</f>
        <v>32</v>
      </c>
      <c r="X21" s="58" t="str">
        <f>INDEX('NOBLES 3E'!H$2:H$76,MATCH('02NOBLES'!$A21,'NOBLES 3E'!$A$2:$A$76,0),1)</f>
        <v>CN. N</v>
      </c>
      <c r="Y21" s="58" t="str">
        <f>INDEX('NOBLES 3E'!I$2:I$76,MATCH('02NOBLES'!$A21,'NOBLES 3E'!$A$2:$A$76,0),1)</f>
        <v>Tempus</v>
      </c>
      <c r="Z21" s="58"/>
      <c r="AA21" s="58" t="str">
        <f>INDEX('NOBLES 3E'!J$2:J$76,MATCH('02NOBLES'!$A21,'NOBLES 3E'!$A$2:$A$76,0),1)</f>
        <v>Illuskan</v>
      </c>
      <c r="AB21" s="58"/>
      <c r="AC21" s="58" t="str">
        <f>INDEX('NOBLES 3E'!K$2:K$76,MATCH('02NOBLES'!$A21,'NOBLES 3E'!$A$2:$A$76,0),1)</f>
        <v>1248 DR</v>
      </c>
      <c r="AD21" s="58"/>
      <c r="AE21" s="58" t="str">
        <f>INDEX('NOBLES 3E'!L$2:L$76,MATCH('02NOBLES'!$A21,'NOBLES 3E'!$A$2:$A$76,0),1)</f>
        <v>N28</v>
      </c>
      <c r="AF21" s="58" t="s">
        <v>321</v>
      </c>
      <c r="AG21" s="58" t="str">
        <f>IFERROR(INDEX('02BUILD'!$H$4:$H$576,MATCH(Таблиця11[[#This Row],[Holdings in Waterdeep]],'02BUILD'!$F$4:$F$576,0),1),"")</f>
        <v>Durinbold Villa</v>
      </c>
      <c r="AH21" s="58" t="str">
        <f>IFERROR(INDEX('02BUILD'!$I$4:$I$576,MATCH(Таблиця11[[#This Row],[Holdings in Waterdeep]],'02BUILD'!$F$4:$F$576,0),1),"")</f>
        <v>North</v>
      </c>
      <c r="AI21" s="58" t="str">
        <f>IF(Таблиця11[[#This Row],[Holdings Waterdeep Name]]&lt;&gt;"",Таблиця11[[#This Row],[Holdings Waterdeep Name]]&amp;" ("&amp;Таблиця11[[#This Row],[Ward of Holdings]]&amp;" Ward)","")</f>
        <v>Durinbold Villa (North Ward)</v>
      </c>
      <c r="AJ21" s="58"/>
      <c r="AK21" s="58">
        <f>Таблиця11[[#This Row],[Nobles*]]*2</f>
        <v>64</v>
      </c>
      <c r="AL21" s="89">
        <f t="shared" si="0"/>
        <v>60</v>
      </c>
      <c r="AM21" s="219" t="str">
        <f>IF(AL21&gt;='09_MISC'!$E$10,'09_MISC'!$A$10,IF(AL21&gt;='09_MISC'!$E$9,'09_MISC'!$A$9,IF(AL21&gt;='09_MISC'!$E$8,'09_MISC'!$A$8,IF(AL21&gt;='09_MISC'!$E$7,'09_MISC'!$A$7,IF(AL21&gt;='09_MISC'!$E$6,'09_MISC'!$A$6,IF(AL21&gt;='09_MISC'!$E$5,'09_MISC'!$A$5,'09_MISC'!$A$4))))))</f>
        <v>Aristocratic</v>
      </c>
      <c r="AN21" s="58"/>
      <c r="AO21" s="58"/>
      <c r="AP21" s="58"/>
      <c r="AQ21" s="58"/>
    </row>
    <row r="22" spans="1:43">
      <c r="A22" s="216" t="s">
        <v>47</v>
      </c>
      <c r="B22" s="58"/>
      <c r="C22" s="58" t="s">
        <v>19704</v>
      </c>
      <c r="D22" s="58" t="str">
        <f>IF(OR(Таблиця11[[#This Row],[STATUS 5E]]="Merged",Таблиця11[[#This Row],[STATUS 5E]]="Dead",Таблиця11[[#This Row],[STATUS 5E]]="Exiles"),"No","Yes")</f>
        <v>Yes</v>
      </c>
      <c r="E22" s="532"/>
      <c r="F22" s="58"/>
      <c r="G22" s="58" t="s">
        <v>48</v>
      </c>
      <c r="H22" s="58"/>
      <c r="I22" s="58" t="s">
        <v>749</v>
      </c>
      <c r="J22" s="58"/>
      <c r="K22" s="58" t="s">
        <v>49</v>
      </c>
      <c r="L22" s="58">
        <f>INDEX('NOBLES 3E'!$C$2:$C$76,MATCH('02NOBLES'!$A22,'NOBLES 3E'!$A$2:$A$76,0),1)</f>
        <v>26000</v>
      </c>
      <c r="M22" s="58" t="str">
        <f>IFERROR(INDEX('NOBLES 3E'!$D$2:$D$76,MATCH(Таблиця11[[#This Row],[NOBLE HOUSE]],'NOBLES 3E'!$A$2:$A$76,0),1),"")</f>
        <v>Nuthos</v>
      </c>
      <c r="N22" s="58" t="str">
        <f>IFERROR(INDEX('NOBLES 3E'!$E$2:$E$76,MATCH(Таблиця11[[#This Row],[NOBLE HOUSE]],'NOBLES 3E'!$A$2:$A$76,0),1),"")</f>
        <v>Glenn</v>
      </c>
      <c r="O22" s="58" t="str">
        <f>IFERROR(INDEX('NOBLES 3E'!$F$2:$F$76,MATCH(Таблиця11[[#This Row],[NOBLE HOUSE]],'NOBLES 3E'!$A$2:$A$76,0),1),"")</f>
        <v>Arundel</v>
      </c>
      <c r="P22" s="58" t="s">
        <v>19653</v>
      </c>
      <c r="Q22" s="58" t="s">
        <v>19730</v>
      </c>
      <c r="R22" s="58"/>
      <c r="S22" s="58" t="str">
        <f t="shared" ref="S22:T27" si="4">T123&amp;CHAR(10)&amp;S36&amp;CHAR(10)&amp;S84</f>
        <v xml:space="preserve">
</v>
      </c>
      <c r="T22" s="58" t="str">
        <f t="shared" si="4"/>
        <v xml:space="preserve">
</v>
      </c>
      <c r="U22" s="58"/>
      <c r="V22" s="58"/>
      <c r="W22" s="58">
        <f>INDEX('NOBLES 3E'!$G$2:$G$76,MATCH('02NOBLES'!$A22,'NOBLES 3E'!$A$2:$A$76,0),1)</f>
        <v>24</v>
      </c>
      <c r="X22" s="58" t="str">
        <f>INDEX('NOBLES 3E'!H$2:H$76,MATCH('02NOBLES'!$A22,'NOBLES 3E'!$A$2:$A$76,0),1)</f>
        <v>CN, CG</v>
      </c>
      <c r="Y22" s="58" t="str">
        <f>INDEX('NOBLES 3E'!I$2:I$76,MATCH('02NOBLES'!$A22,'NOBLES 3E'!$A$2:$A$76,0),1)</f>
        <v>Tempus</v>
      </c>
      <c r="Z22" s="58"/>
      <c r="AA22" s="58" t="str">
        <f>INDEX('NOBLES 3E'!J$2:J$76,MATCH('02NOBLES'!$A22,'NOBLES 3E'!$A$2:$A$76,0),1)</f>
        <v>Tethyrian</v>
      </c>
      <c r="AB22" s="58"/>
      <c r="AC22" s="58" t="str">
        <f>INDEX('NOBLES 3E'!K$2:K$76,MATCH('02NOBLES'!$A22,'NOBLES 3E'!$A$2:$A$76,0),1)</f>
        <v>1248 DR</v>
      </c>
      <c r="AD22" s="58"/>
      <c r="AE22" s="58" t="str">
        <f>INDEX('NOBLES 3E'!L$2:L$76,MATCH('02NOBLES'!$A22,'NOBLES 3E'!$A$2:$A$76,0),1)</f>
        <v>$50, Amphail</v>
      </c>
      <c r="AF22" s="58" t="s">
        <v>1286</v>
      </c>
      <c r="AG22" s="58" t="str">
        <f>IFERROR(INDEX('02BUILD'!$H$4:$H$576,MATCH(Таблиця11[[#This Row],[Holdings in Waterdeep]],'02BUILD'!$F$4:$F$576,0),1),"")</f>
        <v>Highroost </v>
      </c>
      <c r="AH22" s="58" t="str">
        <f>IFERROR(INDEX('02BUILD'!$I$4:$I$576,MATCH(Таблиця11[[#This Row],[Holdings in Waterdeep]],'02BUILD'!$F$4:$F$576,0),1),"")</f>
        <v>Sea</v>
      </c>
      <c r="AI22" s="58" t="s">
        <v>19822</v>
      </c>
      <c r="AJ22" s="58" t="s">
        <v>18510</v>
      </c>
      <c r="AK22" s="58">
        <f>Таблиця11[[#This Row],[Nobles*]]*2</f>
        <v>48</v>
      </c>
      <c r="AL22" s="89">
        <f t="shared" si="0"/>
        <v>109</v>
      </c>
      <c r="AM22" s="219" t="str">
        <f>IF(AL22&gt;='09_MISC'!$E$10,'09_MISC'!$A$10,IF(AL22&gt;='09_MISC'!$E$9,'09_MISC'!$A$9,IF(AL22&gt;='09_MISC'!$E$8,'09_MISC'!$A$8,IF(AL22&gt;='09_MISC'!$E$7,'09_MISC'!$A$7,IF(AL22&gt;='09_MISC'!$E$6,'09_MISC'!$A$6,IF(AL22&gt;='09_MISC'!$E$5,'09_MISC'!$A$5,'09_MISC'!$A$4))))))</f>
        <v>Aristocratic</v>
      </c>
      <c r="AN22" s="78" t="s">
        <v>16883</v>
      </c>
      <c r="AO22" s="58"/>
      <c r="AP22" s="58"/>
      <c r="AQ22" s="58"/>
    </row>
    <row r="23" spans="1:43">
      <c r="A23" s="216" t="s">
        <v>50</v>
      </c>
      <c r="B23" s="58"/>
      <c r="C23" s="58" t="s">
        <v>19704</v>
      </c>
      <c r="D23" s="58" t="str">
        <f>IF(OR(Таблиця11[[#This Row],[STATUS 5E]]="Merged",Таблиця11[[#This Row],[STATUS 5E]]="Dead",Таблиця11[[#This Row],[STATUS 5E]]="Exiles"),"No","Yes")</f>
        <v>Yes</v>
      </c>
      <c r="E23" s="532"/>
      <c r="F23" s="58"/>
      <c r="G23" s="58" t="s">
        <v>51</v>
      </c>
      <c r="H23" s="58"/>
      <c r="I23" s="58" t="s">
        <v>748</v>
      </c>
      <c r="J23" s="58"/>
      <c r="K23" s="58"/>
      <c r="L23" s="58">
        <f>INDEX('NOBLES 3E'!$C$2:$C$76,MATCH('02NOBLES'!$A23,'NOBLES 3E'!$A$2:$A$76,0),1)</f>
        <v>22000</v>
      </c>
      <c r="M23" s="58" t="str">
        <f>IFERROR(INDEX('NOBLES 3E'!$D$2:$D$76,MATCH(Таблиця11[[#This Row],[NOBLE HOUSE]],'NOBLES 3E'!$A$2:$A$76,0),1),"")</f>
        <v>Marlus</v>
      </c>
      <c r="N23" s="58" t="str">
        <f>IFERROR(INDEX('NOBLES 3E'!$E$2:$E$76,MATCH(Таблиця11[[#This Row],[NOBLE HOUSE]],'NOBLES 3E'!$A$2:$A$76,0),1),"")</f>
        <v>Chalan</v>
      </c>
      <c r="O23" s="58" t="str">
        <f>IFERROR(INDEX('NOBLES 3E'!$F$2:$F$76,MATCH(Таблиця11[[#This Row],[NOBLE HOUSE]],'NOBLES 3E'!$A$2:$A$76,0),1),"")</f>
        <v>Silas</v>
      </c>
      <c r="P23" s="58"/>
      <c r="Q23" s="58"/>
      <c r="R23" s="58"/>
      <c r="S23" s="58" t="str">
        <f t="shared" si="4"/>
        <v xml:space="preserve">
</v>
      </c>
      <c r="T23" s="58" t="str">
        <f t="shared" si="4"/>
        <v xml:space="preserve">
</v>
      </c>
      <c r="U23" s="58"/>
      <c r="V23" s="58"/>
      <c r="W23" s="58">
        <f>INDEX('NOBLES 3E'!$G$2:$G$76,MATCH('02NOBLES'!$A23,'NOBLES 3E'!$A$2:$A$76,0),1)</f>
        <v>18</v>
      </c>
      <c r="X23" s="58" t="str">
        <f>INDEX('NOBLES 3E'!H$2:H$76,MATCH('02NOBLES'!$A23,'NOBLES 3E'!$A$2:$A$76,0),1)</f>
        <v>CC, NG, CN, NE</v>
      </c>
      <c r="Y23" s="58" t="str">
        <f>INDEX('NOBLES 3E'!I$2:I$76,MATCH('02NOBLES'!$A23,'NOBLES 3E'!$A$2:$A$76,0),1)</f>
        <v>Mieliki</v>
      </c>
      <c r="Z23" s="58"/>
      <c r="AA23" s="58" t="str">
        <f>INDEX('NOBLES 3E'!J$2:J$76,MATCH('02NOBLES'!$A23,'NOBLES 3E'!$A$2:$A$76,0),1)</f>
        <v>Illuskan</v>
      </c>
      <c r="AB23" s="58"/>
      <c r="AC23" s="58" t="str">
        <f>INDEX('NOBLES 3E'!K$2:K$76,MATCH('02NOBLES'!$A23,'NOBLES 3E'!$A$2:$A$76,0),1)</f>
        <v>1282 DR</v>
      </c>
      <c r="AD23" s="58"/>
      <c r="AE23" s="58">
        <f>INDEX('NOBLES 3E'!L$2:L$76,MATCH('02NOBLES'!$A23,'NOBLES 3E'!$A$2:$A$76,0),1)</f>
        <v>33</v>
      </c>
      <c r="AF23" s="58" t="s">
        <v>333</v>
      </c>
      <c r="AG23" s="58" t="str">
        <f>IFERROR(INDEX('02BUILD'!$H$4:$H$576,MATCH(Таблиця11[[#This Row],[Holdings in Waterdeep]],'02BUILD'!$F$4:$F$576,0),1),"")</f>
        <v>Eirontalar Villa</v>
      </c>
      <c r="AH23" s="58" t="str">
        <f>IFERROR(INDEX('02BUILD'!$I$4:$I$576,MATCH(Таблиця11[[#This Row],[Holdings in Waterdeep]],'02BUILD'!$F$4:$F$576,0),1),"")</f>
        <v>Sea</v>
      </c>
      <c r="AI23" s="58" t="str">
        <f>IF(Таблиця11[[#This Row],[Holdings Waterdeep Name]]&lt;&gt;"",Таблиця11[[#This Row],[Holdings Waterdeep Name]]&amp;" ("&amp;Таблиця11[[#This Row],[Ward of Holdings]]&amp;" Ward)","")</f>
        <v>Eirontalar Villa (Sea Ward)</v>
      </c>
      <c r="AJ23" s="58"/>
      <c r="AK23" s="58">
        <f>Таблиця11[[#This Row],[Nobles*]]*2</f>
        <v>36</v>
      </c>
      <c r="AL23" s="89">
        <f t="shared" si="0"/>
        <v>123</v>
      </c>
      <c r="AM23" s="219" t="str">
        <f>IF(AL23&gt;='09_MISC'!$E$10,'09_MISC'!$A$10,IF(AL23&gt;='09_MISC'!$E$9,'09_MISC'!$A$9,IF(AL23&gt;='09_MISC'!$E$8,'09_MISC'!$A$8,IF(AL23&gt;='09_MISC'!$E$7,'09_MISC'!$A$7,IF(AL23&gt;='09_MISC'!$E$6,'09_MISC'!$A$6,IF(AL23&gt;='09_MISC'!$E$5,'09_MISC'!$A$5,'09_MISC'!$A$4))))))</f>
        <v>Aristocratic</v>
      </c>
      <c r="AN23" s="58"/>
      <c r="AO23" s="58"/>
      <c r="AP23" s="58"/>
      <c r="AQ23" s="58"/>
    </row>
    <row r="24" spans="1:43">
      <c r="A24" s="509" t="s">
        <v>52</v>
      </c>
      <c r="B24" s="510" t="s">
        <v>20443</v>
      </c>
      <c r="C24" s="510" t="s">
        <v>19704</v>
      </c>
      <c r="D24" s="510" t="s">
        <v>19704</v>
      </c>
      <c r="E24" s="530"/>
      <c r="F24" s="510"/>
      <c r="G24" s="510" t="s">
        <v>48</v>
      </c>
      <c r="H24" s="510"/>
      <c r="I24" s="510" t="s">
        <v>747</v>
      </c>
      <c r="J24" s="510"/>
      <c r="K24" s="510" t="s">
        <v>760</v>
      </c>
      <c r="L24" s="510">
        <f>INDEX('NOBLES 3E'!$C$2:$C$76,MATCH('02NOBLES'!$A24,'NOBLES 3E'!$A$2:$A$76,0),1)</f>
        <v>15000</v>
      </c>
      <c r="M24" s="510" t="str">
        <f>IFERROR(INDEX('NOBLES 3E'!$D$2:$D$76,MATCH(Таблиця11[[#This Row],[NOBLE HOUSE]],'NOBLES 3E'!$A$2:$A$76,0),1),"")</f>
        <v>Thesp</v>
      </c>
      <c r="N24" s="510" t="str">
        <f>IFERROR(INDEX('NOBLES 3E'!$E$2:$E$76,MATCH(Таблиця11[[#This Row],[NOBLE HOUSE]],'NOBLES 3E'!$A$2:$A$76,0),1),"")</f>
        <v>Arus</v>
      </c>
      <c r="O24" s="510" t="str">
        <f>IFERROR(INDEX('NOBLES 3E'!$F$2:$F$76,MATCH(Таблиця11[[#This Row],[NOBLE HOUSE]],'NOBLES 3E'!$A$2:$A$76,0),1),"")</f>
        <v>Fea</v>
      </c>
      <c r="P24" s="510" t="s">
        <v>19652</v>
      </c>
      <c r="Q24" s="510"/>
      <c r="R24" s="510"/>
      <c r="S24" s="510" t="str">
        <f t="shared" si="4"/>
        <v xml:space="preserve">
</v>
      </c>
      <c r="T24" s="510" t="str">
        <f t="shared" si="4"/>
        <v xml:space="preserve">
</v>
      </c>
      <c r="U24" s="510"/>
      <c r="V24" s="510"/>
      <c r="W24" s="510">
        <f>INDEX('NOBLES 3E'!$G$2:$G$76,MATCH('02NOBLES'!$A24,'NOBLES 3E'!$A$2:$A$76,0),1)</f>
        <v>21</v>
      </c>
      <c r="X24" s="510" t="str">
        <f>INDEX('NOBLES 3E'!H$2:H$76,MATCH('02NOBLES'!$A24,'NOBLES 3E'!$A$2:$A$76,0),1)</f>
        <v>LN, CG, LG, NG, CE</v>
      </c>
      <c r="Y24" s="510" t="str">
        <f>INDEX('NOBLES 3E'!I$2:I$76,MATCH('02NOBLES'!$A24,'NOBLES 3E'!$A$2:$A$76,0),1)</f>
        <v>Mystra</v>
      </c>
      <c r="Z24" s="510"/>
      <c r="AA24" s="510" t="str">
        <f>INDEX('NOBLES 3E'!J$2:J$76,MATCH('02NOBLES'!$A24,'NOBLES 3E'!$A$2:$A$76,0),1)</f>
        <v>Tethyrian</v>
      </c>
      <c r="AB24" s="510"/>
      <c r="AC24" s="510" t="str">
        <f>INDEX('NOBLES 3E'!K$2:K$76,MATCH('02NOBLES'!$A24,'NOBLES 3E'!$A$2:$A$76,0),1)</f>
        <v>1167 DR</v>
      </c>
      <c r="AD24" s="510"/>
      <c r="AE24" s="510">
        <f>INDEX('NOBLES 3E'!L$2:L$76,MATCH('02NOBLES'!$A24,'NOBLES 3E'!$A$2:$A$76,0),1)</f>
        <v>22</v>
      </c>
      <c r="AF24" s="510"/>
      <c r="AG24" s="510"/>
      <c r="AH24" s="510" t="str">
        <f>IFERROR(INDEX('02BUILD'!$I$4:$I$576,MATCH(Таблиця11[[#This Row],[Holdings in Waterdeep]],'02BUILD'!$F$4:$F$576,0),1),"")</f>
        <v/>
      </c>
      <c r="AI24" s="510" t="str">
        <f>IF(Таблиця11[[#This Row],[Holdings Waterdeep Name]]&lt;&gt;"",Таблиця11[[#This Row],[Holdings Waterdeep Name]]&amp;" ("&amp;Таблиця11[[#This Row],[Ward of Holdings]]&amp;" Ward)","")</f>
        <v/>
      </c>
      <c r="AJ24" s="510"/>
      <c r="AK24" s="510">
        <f>Таблиця11[[#This Row],[Nobles*]]*2</f>
        <v>42</v>
      </c>
      <c r="AL24" s="510">
        <f t="shared" si="0"/>
        <v>72</v>
      </c>
      <c r="AM24" s="511" t="str">
        <f>IF(AL24&gt;='09_MISC'!$E$10,'09_MISC'!$A$10,IF(AL24&gt;='09_MISC'!$E$9,'09_MISC'!$A$9,IF(AL24&gt;='09_MISC'!$E$8,'09_MISC'!$A$8,IF(AL24&gt;='09_MISC'!$E$7,'09_MISC'!$A$7,IF(AL24&gt;='09_MISC'!$E$6,'09_MISC'!$A$6,IF(AL24&gt;='09_MISC'!$E$5,'09_MISC'!$A$5,'09_MISC'!$A$4))))))</f>
        <v>Aristocratic</v>
      </c>
      <c r="AN24" s="512"/>
      <c r="AO24" s="510"/>
      <c r="AP24" s="510"/>
      <c r="AQ24" s="510"/>
    </row>
    <row r="25" spans="1:43">
      <c r="A25" s="216" t="s">
        <v>53</v>
      </c>
      <c r="B25" s="58"/>
      <c r="C25" s="58" t="s">
        <v>19704</v>
      </c>
      <c r="D25" s="58" t="str">
        <f>IF(OR(Таблиця11[[#This Row],[STATUS 5E]]="Merged",Таблиця11[[#This Row],[STATUS 5E]]="Dead",Таблиця11[[#This Row],[STATUS 5E]]="Exiles"),"No","Yes")</f>
        <v>Yes</v>
      </c>
      <c r="E25" s="532"/>
      <c r="F25" s="58"/>
      <c r="G25" s="58" t="s">
        <v>54</v>
      </c>
      <c r="H25" s="58"/>
      <c r="I25" s="58" t="s">
        <v>746</v>
      </c>
      <c r="J25" s="58"/>
      <c r="K25" s="58"/>
      <c r="L25" s="58">
        <f>INDEX('NOBLES 3E'!$C$2:$C$76,MATCH('02NOBLES'!$A25,'NOBLES 3E'!$A$2:$A$76,0),1)</f>
        <v>21000</v>
      </c>
      <c r="M25" s="58" t="str">
        <f>IFERROR(INDEX('NOBLES 3E'!$D$2:$D$76,MATCH(Таблиця11[[#This Row],[NOBLE HOUSE]],'NOBLES 3E'!$A$2:$A$76,0),1),"")</f>
        <v>Lylar</v>
      </c>
      <c r="N25" s="58" t="str">
        <f>IFERROR(INDEX('NOBLES 3E'!$E$2:$E$76,MATCH(Таблиця11[[#This Row],[NOBLE HOUSE]],'NOBLES 3E'!$A$2:$A$76,0),1),"")</f>
        <v>Dalene</v>
      </c>
      <c r="O25" s="58" t="str">
        <f>IFERROR(INDEX('NOBLES 3E'!$F$2:$F$76,MATCH(Таблиця11[[#This Row],[NOBLE HOUSE]],'NOBLES 3E'!$A$2:$A$76,0),1),"")</f>
        <v>Alars</v>
      </c>
      <c r="P25" s="58"/>
      <c r="Q25" s="58"/>
      <c r="R25" s="58"/>
      <c r="S25" s="58" t="str">
        <f t="shared" si="4"/>
        <v xml:space="preserve">
</v>
      </c>
      <c r="T25" s="58" t="str">
        <f t="shared" si="4"/>
        <v xml:space="preserve">
</v>
      </c>
      <c r="U25" s="58"/>
      <c r="V25" s="58"/>
      <c r="W25" s="58">
        <f>INDEX('NOBLES 3E'!$G$2:$G$76,MATCH('02NOBLES'!$A25,'NOBLES 3E'!$A$2:$A$76,0),1)</f>
        <v>15</v>
      </c>
      <c r="X25" s="58" t="str">
        <f>INDEX('NOBLES 3E'!H$2:H$76,MATCH('02NOBLES'!$A25,'NOBLES 3E'!$A$2:$A$76,0),1)</f>
        <v>LN, N</v>
      </c>
      <c r="Y25" s="58" t="str">
        <f>INDEX('NOBLES 3E'!I$2:I$76,MATCH('02NOBLES'!$A25,'NOBLES 3E'!$A$2:$A$76,0),1)</f>
        <v>Gond</v>
      </c>
      <c r="Z25" s="58"/>
      <c r="AA25" s="58" t="str">
        <f>INDEX('NOBLES 3E'!J$2:J$76,MATCH('02NOBLES'!$A25,'NOBLES 3E'!$A$2:$A$76,0),1)</f>
        <v>Tethyrian</v>
      </c>
      <c r="AB25" s="58"/>
      <c r="AC25" s="58" t="str">
        <f>INDEX('NOBLES 3E'!K$2:K$76,MATCH('02NOBLES'!$A25,'NOBLES 3E'!$A$2:$A$76,0),1)</f>
        <v>1205 DR</v>
      </c>
      <c r="AD25" s="58"/>
      <c r="AE25" s="58">
        <f>INDEX('NOBLES 3E'!L$2:L$76,MATCH('02NOBLES'!$A25,'NOBLES 3E'!$A$2:$A$76,0),1)</f>
        <v>6</v>
      </c>
      <c r="AF25" s="58" t="s">
        <v>348</v>
      </c>
      <c r="AG25" s="58" t="str">
        <f>IFERROR(INDEX('02BUILD'!$H$4:$H$576,MATCH(Таблиця11[[#This Row],[Holdings in Waterdeep]],'02BUILD'!$F$4:$F$576,0),1),"")</f>
        <v>Emveolstone Villa</v>
      </c>
      <c r="AH25" s="58" t="str">
        <f>IFERROR(INDEX('02BUILD'!$I$4:$I$576,MATCH(Таблиця11[[#This Row],[Holdings in Waterdeep]],'02BUILD'!$F$4:$F$576,0),1),"")</f>
        <v>Sea</v>
      </c>
      <c r="AI25" s="58" t="str">
        <f>IF(Таблиця11[[#This Row],[Holdings Waterdeep Name]]&lt;&gt;"",Таблиця11[[#This Row],[Holdings Waterdeep Name]]&amp;" ("&amp;Таблиця11[[#This Row],[Ward of Holdings]]&amp;" Ward)","")</f>
        <v>Emveolstone Villa (Sea Ward)</v>
      </c>
      <c r="AJ25" s="58"/>
      <c r="AK25" s="58">
        <f>Таблиця11[[#This Row],[Nobles*]]*2</f>
        <v>30</v>
      </c>
      <c r="AL25" s="89">
        <f t="shared" si="0"/>
        <v>140</v>
      </c>
      <c r="AM25" s="219" t="str">
        <f>IF(AL25&gt;='09_MISC'!$E$10,'09_MISC'!$A$10,IF(AL25&gt;='09_MISC'!$E$9,'09_MISC'!$A$9,IF(AL25&gt;='09_MISC'!$E$8,'09_MISC'!$A$8,IF(AL25&gt;='09_MISC'!$E$7,'09_MISC'!$A$7,IF(AL25&gt;='09_MISC'!$E$6,'09_MISC'!$A$6,IF(AL25&gt;='09_MISC'!$E$5,'09_MISC'!$A$5,'09_MISC'!$A$4))))))</f>
        <v>Aristocratic</v>
      </c>
      <c r="AN25" s="58"/>
      <c r="AO25" s="58"/>
      <c r="AP25" s="58"/>
      <c r="AQ25" s="58"/>
    </row>
    <row r="26" spans="1:43">
      <c r="A26" s="216" t="s">
        <v>55</v>
      </c>
      <c r="B26" s="58"/>
      <c r="C26" s="58" t="s">
        <v>19704</v>
      </c>
      <c r="D26" s="58" t="str">
        <f>IF(OR(Таблиця11[[#This Row],[STATUS 5E]]="Merged",Таблиця11[[#This Row],[STATUS 5E]]="Dead",Таблиця11[[#This Row],[STATUS 5E]]="Exiles"),"No","Yes")</f>
        <v>Yes</v>
      </c>
      <c r="E26" s="532"/>
      <c r="F26" s="58"/>
      <c r="G26" s="58" t="s">
        <v>56</v>
      </c>
      <c r="H26" s="58"/>
      <c r="I26" s="58" t="s">
        <v>745</v>
      </c>
      <c r="J26" s="58"/>
      <c r="K26" s="58" t="s">
        <v>19759</v>
      </c>
      <c r="L26" s="58">
        <f>INDEX('NOBLES 3E'!$C$2:$C$76,MATCH('02NOBLES'!$A26,'NOBLES 3E'!$A$2:$A$76,0),1)</f>
        <v>28000</v>
      </c>
      <c r="M26" s="58" t="str">
        <f>IFERROR(INDEX('NOBLES 3E'!$D$2:$D$76,MATCH(Таблиця11[[#This Row],[NOBLE HOUSE]],'NOBLES 3E'!$A$2:$A$76,0),1),"")</f>
        <v>Guldos</v>
      </c>
      <c r="N26" s="58" t="str">
        <f>IFERROR(INDEX('NOBLES 3E'!$E$2:$E$76,MATCH(Таблиця11[[#This Row],[NOBLE HOUSE]],'NOBLES 3E'!$A$2:$A$76,0),1),"")</f>
        <v>Dorma</v>
      </c>
      <c r="O26" s="58" t="str">
        <f>IFERROR(INDEX('NOBLES 3E'!$F$2:$F$76,MATCH(Таблиця11[[#This Row],[NOBLE HOUSE]],'NOBLES 3E'!$A$2:$A$76,0),1),"")</f>
        <v>Finn</v>
      </c>
      <c r="P26" s="58"/>
      <c r="Q26" s="58" t="s">
        <v>19760</v>
      </c>
      <c r="R26" s="58"/>
      <c r="S26" s="58" t="str">
        <f t="shared" si="4"/>
        <v xml:space="preserve">
</v>
      </c>
      <c r="T26" s="58" t="str">
        <f t="shared" si="4"/>
        <v xml:space="preserve">
</v>
      </c>
      <c r="U26" s="58"/>
      <c r="V26" s="58"/>
      <c r="W26" s="58">
        <f>INDEX('NOBLES 3E'!$G$2:$G$76,MATCH('02NOBLES'!$A26,'NOBLES 3E'!$A$2:$A$76,0),1)</f>
        <v>27</v>
      </c>
      <c r="X26" s="58" t="str">
        <f>INDEX('NOBLES 3E'!H$2:H$76,MATCH('02NOBLES'!$A26,'NOBLES 3E'!$A$2:$A$76,0),1)</f>
        <v>NG, N</v>
      </c>
      <c r="Y26" s="58" t="str">
        <f>INDEX('NOBLES 3E'!I$2:I$76,MATCH('02NOBLES'!$A26,'NOBLES 3E'!$A$2:$A$76,0),1)</f>
        <v>Oghma</v>
      </c>
      <c r="Z26" s="58"/>
      <c r="AA26" s="58" t="str">
        <f>INDEX('NOBLES 3E'!J$2:J$76,MATCH('02NOBLES'!$A26,'NOBLES 3E'!$A$2:$A$76,0),1)</f>
        <v>Tethyrian</v>
      </c>
      <c r="AB26" s="58"/>
      <c r="AC26" s="58" t="str">
        <f>INDEX('NOBLES 3E'!K$2:K$76,MATCH('02NOBLES'!$A26,'NOBLES 3E'!$A$2:$A$76,0),1)</f>
        <v>1293 DR</v>
      </c>
      <c r="AD26" s="58"/>
      <c r="AE26" s="58" t="str">
        <f>INDEX('NOBLES 3E'!L$2:L$76,MATCH('02NOBLES'!$A26,'NOBLES 3E'!$A$2:$A$76,0),1)</f>
        <v>N29</v>
      </c>
      <c r="AF26" s="58" t="s">
        <v>354</v>
      </c>
      <c r="AG26" s="58" t="str">
        <f>IFERROR(INDEX('02BUILD'!$H$4:$H$576,MATCH(Таблиця11[[#This Row],[Holdings in Waterdeep]],'02BUILD'!$F$4:$F$576,0),1),"")</f>
        <v>Estelmer Villa</v>
      </c>
      <c r="AH26" s="58" t="str">
        <f>IFERROR(INDEX('02BUILD'!$I$4:$I$576,MATCH(Таблиця11[[#This Row],[Holdings in Waterdeep]],'02BUILD'!$F$4:$F$576,0),1),"")</f>
        <v>North</v>
      </c>
      <c r="AI26" s="58" t="str">
        <f>IF(Таблиця11[[#This Row],[Holdings Waterdeep Name]]&lt;&gt;"",Таблиця11[[#This Row],[Holdings Waterdeep Name]]&amp;" ("&amp;Таблиця11[[#This Row],[Ward of Holdings]]&amp;" Ward)","")</f>
        <v>Estelmer Villa (North Ward)</v>
      </c>
      <c r="AJ26" s="58"/>
      <c r="AK26" s="58">
        <f>Таблиця11[[#This Row],[Nobles*]]*2</f>
        <v>54</v>
      </c>
      <c r="AL26" s="89">
        <f t="shared" si="0"/>
        <v>104</v>
      </c>
      <c r="AM26" s="219" t="str">
        <f>IF(AL26&gt;='09_MISC'!$E$10,'09_MISC'!$A$10,IF(AL26&gt;='09_MISC'!$E$9,'09_MISC'!$A$9,IF(AL26&gt;='09_MISC'!$E$8,'09_MISC'!$A$8,IF(AL26&gt;='09_MISC'!$E$7,'09_MISC'!$A$7,IF(AL26&gt;='09_MISC'!$E$6,'09_MISC'!$A$6,IF(AL26&gt;='09_MISC'!$E$5,'09_MISC'!$A$5,'09_MISC'!$A$4))))))</f>
        <v>Aristocratic</v>
      </c>
      <c r="AN26" s="78" t="s">
        <v>16886</v>
      </c>
      <c r="AO26" s="58"/>
      <c r="AP26" s="58"/>
      <c r="AQ26" s="58"/>
    </row>
    <row r="27" spans="1:43">
      <c r="A27" s="216" t="s">
        <v>57</v>
      </c>
      <c r="B27" s="58"/>
      <c r="C27" s="58" t="s">
        <v>19704</v>
      </c>
      <c r="D27" s="58" t="str">
        <f>IF(OR(Таблиця11[[#This Row],[STATUS 5E]]="Merged",Таблиця11[[#This Row],[STATUS 5E]]="Dead",Таблиця11[[#This Row],[STATUS 5E]]="Exiles"),"No","Yes")</f>
        <v>Yes</v>
      </c>
      <c r="E27" s="532"/>
      <c r="F27" s="58"/>
      <c r="G27" s="58" t="s">
        <v>58</v>
      </c>
      <c r="H27" s="58"/>
      <c r="I27" s="58" t="s">
        <v>744</v>
      </c>
      <c r="J27" s="58"/>
      <c r="K27" s="58"/>
      <c r="L27" s="58">
        <f>INDEX('NOBLES 3E'!$C$2:$C$76,MATCH('02NOBLES'!$A27,'NOBLES 3E'!$A$2:$A$76,0),1)</f>
        <v>34000</v>
      </c>
      <c r="M27" s="58" t="str">
        <f>IFERROR(INDEX('NOBLES 3E'!$D$2:$D$76,MATCH(Таблиця11[[#This Row],[NOBLE HOUSE]],'NOBLES 3E'!$A$2:$A$76,0),1),"")</f>
        <v>Elemos</v>
      </c>
      <c r="N27" s="58" t="str">
        <f>IFERROR(INDEX('NOBLES 3E'!$E$2:$E$76,MATCH(Таблиця11[[#This Row],[NOBLE HOUSE]],'NOBLES 3E'!$A$2:$A$76,0),1),"")</f>
        <v>Thica</v>
      </c>
      <c r="O27" s="58" t="str">
        <f>IFERROR(INDEX('NOBLES 3E'!$F$2:$F$76,MATCH(Таблиця11[[#This Row],[NOBLE HOUSE]],'NOBLES 3E'!$A$2:$A$76,0),1),"")</f>
        <v>Vhaas</v>
      </c>
      <c r="P27" s="58"/>
      <c r="Q27" s="58"/>
      <c r="R27" s="58"/>
      <c r="S27" s="58" t="e">
        <f t="shared" si="4"/>
        <v>#REF!</v>
      </c>
      <c r="T27" s="58" t="e">
        <f t="shared" si="4"/>
        <v>#REF!</v>
      </c>
      <c r="U27" s="58"/>
      <c r="V27" s="58"/>
      <c r="W27" s="58">
        <f>INDEX('NOBLES 3E'!$G$2:$G$76,MATCH('02NOBLES'!$A27,'NOBLES 3E'!$A$2:$A$76,0),1)</f>
        <v>29</v>
      </c>
      <c r="X27" s="58" t="str">
        <f>INDEX('NOBLES 3E'!H$2:H$76,MATCH('02NOBLES'!$A27,'NOBLES 3E'!$A$2:$A$76,0),1)</f>
        <v>LN, LE</v>
      </c>
      <c r="Y27" s="58" t="str">
        <f>INDEX('NOBLES 3E'!I$2:I$76,MATCH('02NOBLES'!$A27,'NOBLES 3E'!$A$2:$A$76,0),1)</f>
        <v>Tempus</v>
      </c>
      <c r="Z27" s="58"/>
      <c r="AA27" s="58" t="str">
        <f>INDEX('NOBLES 3E'!J$2:J$76,MATCH('02NOBLES'!$A27,'NOBLES 3E'!$A$2:$A$76,0),1)</f>
        <v>Illuskan</v>
      </c>
      <c r="AB27" s="58"/>
      <c r="AC27" s="58" t="str">
        <f>INDEX('NOBLES 3E'!K$2:K$76,MATCH('02NOBLES'!$A27,'NOBLES 3E'!$A$2:$A$76,0),1)</f>
        <v>1097 DR</v>
      </c>
      <c r="AD27" s="58"/>
      <c r="AE27" s="58">
        <f>INDEX('NOBLES 3E'!L$2:L$76,MATCH('02NOBLES'!$A27,'NOBLES 3E'!$A$2:$A$76,0),1)</f>
        <v>9</v>
      </c>
      <c r="AF27" s="58" t="s">
        <v>359</v>
      </c>
      <c r="AG27" s="58" t="str">
        <f>IFERROR(INDEX('02BUILD'!$H$4:$H$576,MATCH(Таблиця11[[#This Row],[Holdings in Waterdeep]],'02BUILD'!$F$4:$F$576,0),1),"")</f>
        <v>Gauntyl Villa</v>
      </c>
      <c r="AH27" s="58" t="str">
        <f>IFERROR(INDEX('02BUILD'!$I$4:$I$576,MATCH(Таблиця11[[#This Row],[Holdings in Waterdeep]],'02BUILD'!$F$4:$F$576,0),1),"")</f>
        <v>Sea</v>
      </c>
      <c r="AI27" s="58" t="str">
        <f>IF(Таблиця11[[#This Row],[Holdings Waterdeep Name]]&lt;&gt;"",Таблиця11[[#This Row],[Holdings Waterdeep Name]]&amp;" ("&amp;Таблиця11[[#This Row],[Ward of Holdings]]&amp;" Ward)","")</f>
        <v>Gauntyl Villa (Sea Ward)</v>
      </c>
      <c r="AJ27" s="58"/>
      <c r="AK27" s="58">
        <f>Таблиця11[[#This Row],[Nobles*]]*2</f>
        <v>58</v>
      </c>
      <c r="AL27" s="89">
        <f t="shared" si="0"/>
        <v>118</v>
      </c>
      <c r="AM27" s="219" t="str">
        <f>IF(AL27&gt;='09_MISC'!$E$10,'09_MISC'!$A$10,IF(AL27&gt;='09_MISC'!$E$9,'09_MISC'!$A$9,IF(AL27&gt;='09_MISC'!$E$8,'09_MISC'!$A$8,IF(AL27&gt;='09_MISC'!$E$7,'09_MISC'!$A$7,IF(AL27&gt;='09_MISC'!$E$6,'09_MISC'!$A$6,IF(AL27&gt;='09_MISC'!$E$5,'09_MISC'!$A$5,'09_MISC'!$A$4))))))</f>
        <v>Aristocratic</v>
      </c>
      <c r="AN27" s="58"/>
      <c r="AO27" s="58"/>
      <c r="AP27" s="58"/>
      <c r="AQ27" s="58"/>
    </row>
    <row r="28" spans="1:43">
      <c r="A28" s="216" t="s">
        <v>20134</v>
      </c>
      <c r="B28" s="58"/>
      <c r="C28" s="58"/>
      <c r="D28" s="58" t="str">
        <f>IF(OR(Таблиця11[[#This Row],[STATUS 5E]]="Merged",Таблиця11[[#This Row],[STATUS 5E]]="Dead",Таблиця11[[#This Row],[STATUS 5E]]="Exiles"),"No","Yes")</f>
        <v>Yes</v>
      </c>
      <c r="E28" s="532"/>
      <c r="F28" s="58"/>
      <c r="G28" s="58"/>
      <c r="H28" s="58"/>
      <c r="I28" s="58"/>
      <c r="J28" s="58"/>
      <c r="K28" s="58"/>
      <c r="L28" s="58"/>
      <c r="M28" s="58" t="str">
        <f>IFERROR(INDEX('NOBLES 3E'!$D$2:$D$76,MATCH(Таблиця11[[#This Row],[NOBLE HOUSE]],'NOBLES 3E'!$A$2:$A$76,0),1),"")</f>
        <v/>
      </c>
      <c r="N28" s="58" t="str">
        <f>IFERROR(INDEX('NOBLES 3E'!$E$2:$E$76,MATCH(Таблиця11[[#This Row],[NOBLE HOUSE]],'NOBLES 3E'!$A$2:$A$76,0),1),"")</f>
        <v/>
      </c>
      <c r="O28" s="58" t="str">
        <f>IFERROR(INDEX('NOBLES 3E'!$F$2:$F$76,MATCH(Таблиця11[[#This Row],[NOBLE HOUSE]],'NOBLES 3E'!$A$2:$A$76,0),1),"")</f>
        <v/>
      </c>
      <c r="P28" s="58"/>
      <c r="Q28" s="58"/>
      <c r="R28" s="58"/>
      <c r="S28" s="58" t="str">
        <f>T129&amp;CHAR(10)&amp;S40&amp;CHAR(10)&amp;S91</f>
        <v xml:space="preserve">
</v>
      </c>
      <c r="T28" s="58" t="str">
        <f>U129&amp;CHAR(10)&amp;T40&amp;CHAR(10)&amp;T91</f>
        <v xml:space="preserve">
</v>
      </c>
      <c r="U28" s="58"/>
      <c r="V28" s="58"/>
      <c r="W28" s="58"/>
      <c r="X28" s="58"/>
      <c r="Y28" s="58"/>
      <c r="Z28" s="58"/>
      <c r="AA28" s="58"/>
      <c r="AB28" s="58"/>
      <c r="AC28" s="58"/>
      <c r="AD28" s="58"/>
      <c r="AE28" s="58"/>
      <c r="AF28" s="58"/>
      <c r="AG28" s="58" t="str">
        <f>IFERROR(INDEX('02BUILD'!$H$4:$H$576,MATCH(Таблиця11[[#This Row],[Holdings in Waterdeep]],'02BUILD'!$F$4:$F$576,0),1),"")</f>
        <v/>
      </c>
      <c r="AH28" s="58" t="str">
        <f>IFERROR(INDEX('02BUILD'!$I$4:$I$576,MATCH(Таблиця11[[#This Row],[Holdings in Waterdeep]],'02BUILD'!$F$4:$F$576,0),1),"")</f>
        <v/>
      </c>
      <c r="AI28" s="58" t="str">
        <f>IF(Таблиця11[[#This Row],[Holdings Waterdeep Name]]&lt;&gt;"",Таблиця11[[#This Row],[Holdings Waterdeep Name]]&amp;" ("&amp;Таблиця11[[#This Row],[Ward of Holdings]]&amp;" Ward)","")</f>
        <v/>
      </c>
      <c r="AJ28" s="58"/>
      <c r="AK28" s="58">
        <f>Таблиця11[[#This Row],[Nobles*]]*2</f>
        <v>0</v>
      </c>
      <c r="AL28" s="89"/>
      <c r="AM28" s="219"/>
      <c r="AN28" s="58"/>
      <c r="AO28" s="58"/>
      <c r="AP28" s="58"/>
      <c r="AQ28" s="58"/>
    </row>
    <row r="29" spans="1:43" ht="15" customHeight="1">
      <c r="A29" s="216" t="s">
        <v>59</v>
      </c>
      <c r="B29" s="58"/>
      <c r="C29" s="58" t="s">
        <v>19704</v>
      </c>
      <c r="D29" s="58" t="str">
        <f>IF(OR(Таблиця11[[#This Row],[STATUS 5E]]="Merged",Таблиця11[[#This Row],[STATUS 5E]]="Dead",Таблиця11[[#This Row],[STATUS 5E]]="Exiles"),"No","Yes")</f>
        <v>Yes</v>
      </c>
      <c r="E29" s="532"/>
      <c r="F29" s="58"/>
      <c r="G29" s="58" t="s">
        <v>60</v>
      </c>
      <c r="H29" s="58"/>
      <c r="I29" s="58" t="s">
        <v>743</v>
      </c>
      <c r="J29" s="58"/>
      <c r="K29" s="58" t="s">
        <v>761</v>
      </c>
      <c r="L29" s="58">
        <f>INDEX('NOBLES 3E'!$C$2:$C$76,MATCH('02NOBLES'!$A29,'NOBLES 3E'!$A$2:$A$76,0),1)</f>
        <v>27000</v>
      </c>
      <c r="M29" s="58" t="str">
        <f>IFERROR(INDEX('NOBLES 3E'!$D$2:$D$76,MATCH(Таблиця11[[#This Row],[NOBLE HOUSE]],'NOBLES 3E'!$A$2:$A$76,0),1),"")</f>
        <v>Djarrus</v>
      </c>
      <c r="N29" s="58" t="str">
        <f>IFERROR(INDEX('NOBLES 3E'!$E$2:$E$76,MATCH(Таблиця11[[#This Row],[NOBLE HOUSE]],'NOBLES 3E'!$A$2:$A$76,0),1),"")</f>
        <v>None</v>
      </c>
      <c r="O29" s="58" t="str">
        <f>IFERROR(INDEX('NOBLES 3E'!$F$2:$F$76,MATCH(Таблиця11[[#This Row],[NOBLE HOUSE]],'NOBLES 3E'!$A$2:$A$76,0),1),"")</f>
        <v>Dundald</v>
      </c>
      <c r="P29" s="58"/>
      <c r="Q29" s="58" t="s">
        <v>61</v>
      </c>
      <c r="R29" s="58"/>
      <c r="S29" s="58" t="str">
        <f>T129&amp;CHAR(10)&amp;S42&amp;CHAR(10)&amp;S90</f>
        <v xml:space="preserve">
</v>
      </c>
      <c r="T29" s="58" t="str">
        <f>U129&amp;CHAR(10)&amp;T42&amp;CHAR(10)&amp;T90</f>
        <v xml:space="preserve">
</v>
      </c>
      <c r="U29" s="58"/>
      <c r="V29" s="58"/>
      <c r="W29" s="58">
        <f>INDEX('NOBLES 3E'!$G$2:$G$76,MATCH('02NOBLES'!$A29,'NOBLES 3E'!$A$2:$A$76,0),1)</f>
        <v>17</v>
      </c>
      <c r="X29" s="58" t="str">
        <f>INDEX('NOBLES 3E'!H$2:H$76,MATCH('02NOBLES'!$A29,'NOBLES 3E'!$A$2:$A$76,0),1)</f>
        <v>NG, CG</v>
      </c>
      <c r="Y29" s="58" t="str">
        <f>INDEX('NOBLES 3E'!I$2:I$76,MATCH('02NOBLES'!$A29,'NOBLES 3E'!$A$2:$A$76,0),1)</f>
        <v>Lathander</v>
      </c>
      <c r="Z29" s="58"/>
      <c r="AA29" s="58" t="str">
        <f>INDEX('NOBLES 3E'!J$2:J$76,MATCH('02NOBLES'!$A29,'NOBLES 3E'!$A$2:$A$76,0),1)</f>
        <v>Illuskan</v>
      </c>
      <c r="AB29" s="58"/>
      <c r="AC29" s="58" t="str">
        <f>INDEX('NOBLES 3E'!K$2:K$76,MATCH('02NOBLES'!$A29,'NOBLES 3E'!$A$2:$A$76,0),1)</f>
        <v>1197 DR</v>
      </c>
      <c r="AD29" s="58"/>
      <c r="AE29" s="58" t="str">
        <f>INDEX('NOBLES 3E'!L$2:L$76,MATCH('02NOBLES'!$A29,'NOBLES 3E'!$A$2:$A$76,0),1)</f>
        <v>N57</v>
      </c>
      <c r="AF29" s="58" t="s">
        <v>364</v>
      </c>
      <c r="AG29" s="58" t="str">
        <f>IFERROR(INDEX('02BUILD'!$H$4:$H$576,MATCH(Таблиця11[[#This Row],[Holdings in Waterdeep]],'02BUILD'!$F$4:$F$576,0),1),"")</f>
        <v>Gost Villa</v>
      </c>
      <c r="AH29" s="58" t="str">
        <f>IFERROR(INDEX('02BUILD'!$I$4:$I$576,MATCH(Таблиця11[[#This Row],[Holdings in Waterdeep]],'02BUILD'!$F$4:$F$576,0),1),"")</f>
        <v>North</v>
      </c>
      <c r="AI29" s="58" t="str">
        <f>IF(Таблиця11[[#This Row],[Holdings Waterdeep Name]]&lt;&gt;"",Таблиця11[[#This Row],[Holdings Waterdeep Name]]&amp;" ("&amp;Таблиця11[[#This Row],[Ward of Holdings]]&amp;" Ward)","")</f>
        <v>Gost Villa (North Ward)</v>
      </c>
      <c r="AJ29" s="58"/>
      <c r="AK29" s="58">
        <f>Таблиця11[[#This Row],[Nobles*]]*2</f>
        <v>34</v>
      </c>
      <c r="AL29" s="89">
        <f t="shared" si="0"/>
        <v>159</v>
      </c>
      <c r="AM29" s="219" t="str">
        <f>IF(AL29&gt;='09_MISC'!$E$10,'09_MISC'!$A$10,IF(AL29&gt;='09_MISC'!$E$9,'09_MISC'!$A$9,IF(AL29&gt;='09_MISC'!$E$8,'09_MISC'!$A$8,IF(AL29&gt;='09_MISC'!$E$7,'09_MISC'!$A$7,IF(AL29&gt;='09_MISC'!$E$6,'09_MISC'!$A$6,IF(AL29&gt;='09_MISC'!$E$5,'09_MISC'!$A$5,'09_MISC'!$A$4))))))</f>
        <v>Aristocratic</v>
      </c>
      <c r="AN29" s="58"/>
      <c r="AO29" s="58"/>
      <c r="AP29" s="58"/>
      <c r="AQ29" s="58"/>
    </row>
    <row r="30" spans="1:43">
      <c r="A30" s="216" t="s">
        <v>62</v>
      </c>
      <c r="B30" s="58"/>
      <c r="C30" s="58" t="s">
        <v>19704</v>
      </c>
      <c r="D30" s="58" t="str">
        <f>IF(OR(Таблиця11[[#This Row],[STATUS 5E]]="Merged",Таблиця11[[#This Row],[STATUS 5E]]="Dead",Таблиця11[[#This Row],[STATUS 5E]]="Exiles"),"No","Yes")</f>
        <v>Yes</v>
      </c>
      <c r="E30" s="532"/>
      <c r="F30" s="58"/>
      <c r="G30" s="58" t="s">
        <v>63</v>
      </c>
      <c r="H30" s="58"/>
      <c r="I30" s="58" t="s">
        <v>742</v>
      </c>
      <c r="J30" s="58" t="s">
        <v>64</v>
      </c>
      <c r="K30" s="58" t="s">
        <v>657</v>
      </c>
      <c r="L30" s="58">
        <f>INDEX('NOBLES 3E'!$C$2:$C$76,MATCH('02NOBLES'!$A30,'NOBLES 3E'!$A$2:$A$76,0),1)</f>
        <v>39000</v>
      </c>
      <c r="M30" s="58" t="str">
        <f>IFERROR(INDEX('NOBLES 3E'!$D$2:$D$76,MATCH(Таблиця11[[#This Row],[NOBLE HOUSE]],'NOBLES 3E'!$A$2:$A$76,0),1),"")</f>
        <v>Irg "Hund"</v>
      </c>
      <c r="N30" s="59" t="str">
        <f>IFERROR(INDEX('NOBLES 3E'!$E$2:$E$76,MATCH(Таблиця11[[#This Row],[NOBLE HOUSE]],'NOBLES 3E'!$A$2:$A$76,0),1),"")</f>
        <v>Vajra</v>
      </c>
      <c r="O30" s="59" t="str">
        <f>IFERROR(INDEX('NOBLES 3E'!$F$2:$F$76,MATCH(Таблиця11[[#This Row],[NOBLE HOUSE]],'NOBLES 3E'!$A$2:$A$76,0),1),"")</f>
        <v>Tam</v>
      </c>
      <c r="P30" s="59"/>
      <c r="Q30" s="61" t="s">
        <v>19695</v>
      </c>
      <c r="R30" s="61" t="str">
        <f>'02FOLK'!B531</f>
        <v>Xoblob</v>
      </c>
      <c r="S30" s="61" t="str">
        <f>'02FOLK'!B532</f>
        <v xml:space="preserve">Xzand’re Hsyl’ran </v>
      </c>
      <c r="T30" s="61" t="str">
        <f>'02FOLK'!B529</f>
        <v>Xavtiln Droverson</v>
      </c>
      <c r="U30" s="61" t="s">
        <v>19761</v>
      </c>
      <c r="V30" s="58" t="s">
        <v>1478</v>
      </c>
      <c r="W30" s="58">
        <f>INDEX('NOBLES 3E'!$G$2:$G$76,MATCH('02NOBLES'!$A30,'NOBLES 3E'!$A$2:$A$76,0),1)</f>
        <v>26</v>
      </c>
      <c r="X30" s="58" t="str">
        <f>INDEX('NOBLES 3E'!H$2:H$76,MATCH('02NOBLES'!$A30,'NOBLES 3E'!$A$2:$A$76,0),1)</f>
        <v>LN, LE</v>
      </c>
      <c r="Y30" s="58" t="str">
        <f>INDEX('NOBLES 3E'!I$2:I$76,MATCH('02NOBLES'!$A30,'NOBLES 3E'!$A$2:$A$76,0),1)</f>
        <v>Gargauth</v>
      </c>
      <c r="Z30" s="58"/>
      <c r="AA30" s="58" t="str">
        <f>INDEX('NOBLES 3E'!J$2:J$76,MATCH('02NOBLES'!$A30,'NOBLES 3E'!$A$2:$A$76,0),1)</f>
        <v>Tethyrian</v>
      </c>
      <c r="AB30" s="58"/>
      <c r="AC30" s="58" t="str">
        <f>INDEX('NOBLES 3E'!K$2:K$76,MATCH('02NOBLES'!$A30,'NOBLES 3E'!$A$2:$A$76,0),1)</f>
        <v>1260 DR</v>
      </c>
      <c r="AD30" s="58"/>
      <c r="AE30" s="58" t="str">
        <f>INDEX('NOBLES 3E'!L$2:L$76,MATCH('02NOBLES'!$A30,'NOBLES 3E'!$A$2:$A$76,0),1)</f>
        <v>N20</v>
      </c>
      <c r="AF30" s="58" t="s">
        <v>370</v>
      </c>
      <c r="AG30" s="58" t="str">
        <f>IFERROR(INDEX('02BUILD'!$H$4:$H$576,MATCH(Таблиця11[[#This Row],[Holdings in Waterdeep]],'02BUILD'!$F$4:$F$576,0),1),"")</f>
        <v>Gralhund Villa</v>
      </c>
      <c r="AH30" s="58" t="str">
        <f>IFERROR(INDEX('02BUILD'!$I$4:$I$576,MATCH(Таблиця11[[#This Row],[Holdings in Waterdeep]],'02BUILD'!$F$4:$F$576,0),1),"")</f>
        <v>North</v>
      </c>
      <c r="AI30" s="58" t="str">
        <f>IF(Таблиця11[[#This Row],[Holdings Waterdeep Name]]&lt;&gt;"",Таблиця11[[#This Row],[Holdings Waterdeep Name]]&amp;" ("&amp;Таблиця11[[#This Row],[Ward of Holdings]]&amp;" Ward)","")</f>
        <v>Gralhund Villa (North Ward)</v>
      </c>
      <c r="AJ30" s="58"/>
      <c r="AK30" s="58">
        <f>Таблиця11[[#This Row],[Nobles*]]*2</f>
        <v>52</v>
      </c>
      <c r="AL30" s="89">
        <f t="shared" si="0"/>
        <v>150</v>
      </c>
      <c r="AM30" s="219" t="str">
        <f>IF(AL30&gt;='09_MISC'!$E$10,'09_MISC'!$A$10,IF(AL30&gt;='09_MISC'!$E$9,'09_MISC'!$A$9,IF(AL30&gt;='09_MISC'!$E$8,'09_MISC'!$A$8,IF(AL30&gt;='09_MISC'!$E$7,'09_MISC'!$A$7,IF(AL30&gt;='09_MISC'!$E$6,'09_MISC'!$A$6,IF(AL30&gt;='09_MISC'!$E$5,'09_MISC'!$A$5,'09_MISC'!$A$4))))))</f>
        <v>Aristocratic</v>
      </c>
      <c r="AN30" s="58"/>
      <c r="AO30" s="58"/>
      <c r="AP30" s="58"/>
      <c r="AQ30" s="58"/>
    </row>
    <row r="31" spans="1:43">
      <c r="A31" s="217" t="s">
        <v>65</v>
      </c>
      <c r="B31" s="77"/>
      <c r="C31" s="77" t="s">
        <v>19706</v>
      </c>
      <c r="D31" s="77" t="str">
        <f>IF(OR(Таблиця11[[#This Row],[STATUS 5E]]="Merged",Таблиця11[[#This Row],[STATUS 5E]]="Dead",Таблиця11[[#This Row],[STATUS 5E]]="Exiles"),"No","Yes")</f>
        <v>Yes</v>
      </c>
      <c r="E31" s="532"/>
      <c r="F31" s="77"/>
      <c r="G31" s="77"/>
      <c r="H31" s="77"/>
      <c r="I31" s="77"/>
      <c r="J31" s="77"/>
      <c r="K31" s="77" t="s">
        <v>19762</v>
      </c>
      <c r="L31" s="77"/>
      <c r="M31" s="77" t="str">
        <f>IFERROR(INDEX('NOBLES 3E'!$D$2:$D$76,MATCH(Таблиця11[[#This Row],[NOBLE HOUSE]],'NOBLES 3E'!$A$2:$A$76,0),1),"")</f>
        <v/>
      </c>
      <c r="N31" s="77" t="str">
        <f>IFERROR(INDEX('NOBLES 3E'!$E$2:$E$76,MATCH(Таблиця11[[#This Row],[NOBLE HOUSE]],'NOBLES 3E'!$A$2:$A$76,0),1),"")</f>
        <v/>
      </c>
      <c r="O31" s="77" t="str">
        <f>IFERROR(INDEX('NOBLES 3E'!$F$2:$F$76,MATCH(Таблиця11[[#This Row],[NOBLE HOUSE]],'NOBLES 3E'!$A$2:$A$76,0),1),"")</f>
        <v/>
      </c>
      <c r="P31" s="77" t="s">
        <v>19655</v>
      </c>
      <c r="Q31" s="77"/>
      <c r="R31" s="77" t="s">
        <v>19763</v>
      </c>
      <c r="S31" s="77" t="e">
        <f>T131&amp;CHAR(10)&amp;S44&amp;CHAR(10)&amp;S92</f>
        <v>#REF!</v>
      </c>
      <c r="T31" s="77" t="s">
        <v>19764</v>
      </c>
      <c r="U31" s="77"/>
      <c r="V31" s="77"/>
      <c r="W31" s="77"/>
      <c r="X31" s="77"/>
      <c r="Y31" s="77"/>
      <c r="Z31" s="77"/>
      <c r="AA31" s="77"/>
      <c r="AB31" s="77"/>
      <c r="AC31" s="77"/>
      <c r="AD31" s="77"/>
      <c r="AE31" s="77"/>
      <c r="AF31" s="77"/>
      <c r="AG31" s="622" t="s">
        <v>2232</v>
      </c>
      <c r="AH31" s="77" t="str">
        <f>IFERROR(INDEX('02BUILD'!$I$4:$I$576,MATCH(Таблиця11[[#This Row],[Holdings in Waterdeep]],'02BUILD'!$F$4:$F$576,0),1),"")</f>
        <v/>
      </c>
      <c r="AI31" s="77" t="str">
        <f>IF(Таблиця11[[#This Row],[Holdings Waterdeep Name]]&lt;&gt;"",Таблиця11[[#This Row],[Holdings Waterdeep Name]]&amp;" ("&amp;Таблиця11[[#This Row],[Ward of Holdings]]&amp;" Ward)","")</f>
        <v>Bladesemmer Villa ( Ward)</v>
      </c>
      <c r="AJ31" s="77"/>
      <c r="AK31" s="77">
        <f>Таблиця11[[#This Row],[Nobles*]]*2</f>
        <v>0</v>
      </c>
      <c r="AL31" s="517">
        <f t="shared" si="0"/>
        <v>0</v>
      </c>
      <c r="AM31" s="518" t="str">
        <f>IF(AL31&gt;='09_MISC'!$E$10,'09_MISC'!$A$10,IF(AL31&gt;='09_MISC'!$E$9,'09_MISC'!$A$9,IF(AL31&gt;='09_MISC'!$E$8,'09_MISC'!$A$8,IF(AL31&gt;='09_MISC'!$E$7,'09_MISC'!$A$7,IF(AL31&gt;='09_MISC'!$E$6,'09_MISC'!$A$6,IF(AL31&gt;='09_MISC'!$E$5,'09_MISC'!$A$5,'09_MISC'!$A$4))))))</f>
        <v>Wretched</v>
      </c>
      <c r="AN31" s="77"/>
      <c r="AO31" s="77"/>
      <c r="AP31" s="77"/>
      <c r="AQ31" s="77"/>
    </row>
    <row r="32" spans="1:43">
      <c r="A32" s="217" t="s">
        <v>66</v>
      </c>
      <c r="B32" s="77"/>
      <c r="C32" s="77" t="s">
        <v>19706</v>
      </c>
      <c r="D32" s="77" t="str">
        <f>IF(OR(Таблиця11[[#This Row],[STATUS 5E]]="Merged",Таблиця11[[#This Row],[STATUS 5E]]="Dead",Таблиця11[[#This Row],[STATUS 5E]]="Exiles"),"No","Yes")</f>
        <v>Yes</v>
      </c>
      <c r="E32" s="532"/>
      <c r="F32" s="77"/>
      <c r="G32" s="77" t="s">
        <v>19612</v>
      </c>
      <c r="H32" s="77"/>
      <c r="I32" s="77"/>
      <c r="J32" s="77"/>
      <c r="K32" s="77" t="s">
        <v>19613</v>
      </c>
      <c r="L32" s="77"/>
      <c r="M32" s="77" t="str">
        <f>IFERROR(INDEX('NOBLES 3E'!$D$2:$D$76,MATCH(Таблиця11[[#This Row],[NOBLE HOUSE]],'NOBLES 3E'!$A$2:$A$76,0),1),"")</f>
        <v/>
      </c>
      <c r="N32" s="77" t="str">
        <f>IFERROR(INDEX('NOBLES 3E'!$E$2:$E$76,MATCH(Таблиця11[[#This Row],[NOBLE HOUSE]],'NOBLES 3E'!$A$2:$A$76,0),1),"")</f>
        <v/>
      </c>
      <c r="O32" s="77" t="str">
        <f>IFERROR(INDEX('NOBLES 3E'!$F$2:$F$76,MATCH(Таблиця11[[#This Row],[NOBLE HOUSE]],'NOBLES 3E'!$A$2:$A$76,0),1),"")</f>
        <v/>
      </c>
      <c r="P32" s="77"/>
      <c r="Q32" s="77" t="s">
        <v>19765</v>
      </c>
      <c r="R32" s="77"/>
      <c r="S32" s="77" t="str">
        <f>T132&amp;CHAR(10)&amp;S45&amp;CHAR(10)&amp;S93</f>
        <v xml:space="preserve">
</v>
      </c>
      <c r="T32" s="77" t="str">
        <f>U132&amp;CHAR(10)&amp;T45&amp;CHAR(10)&amp;T93</f>
        <v xml:space="preserve">
</v>
      </c>
      <c r="U32" s="77"/>
      <c r="V32" s="77"/>
      <c r="W32" s="77"/>
      <c r="X32" s="77"/>
      <c r="Y32" s="77"/>
      <c r="Z32" s="77"/>
      <c r="AA32" s="77"/>
      <c r="AB32" s="77"/>
      <c r="AC32" s="77"/>
      <c r="AD32" s="77"/>
      <c r="AE32" s="77"/>
      <c r="AF32" s="77"/>
      <c r="AG32" s="217" t="s">
        <v>21283</v>
      </c>
      <c r="AH32" s="77"/>
      <c r="AI32" s="77"/>
      <c r="AJ32" s="77"/>
      <c r="AK32" s="77">
        <f>Таблиця11[[#This Row],[Nobles*]]*2</f>
        <v>0</v>
      </c>
      <c r="AL32" s="517">
        <f t="shared" si="0"/>
        <v>0</v>
      </c>
      <c r="AM32" s="518" t="str">
        <f>IF(AL32&gt;='09_MISC'!$E$10,'09_MISC'!$A$10,IF(AL32&gt;='09_MISC'!$E$9,'09_MISC'!$A$9,IF(AL32&gt;='09_MISC'!$E$8,'09_MISC'!$A$8,IF(AL32&gt;='09_MISC'!$E$7,'09_MISC'!$A$7,IF(AL32&gt;='09_MISC'!$E$6,'09_MISC'!$A$6,IF(AL32&gt;='09_MISC'!$E$5,'09_MISC'!$A$5,'09_MISC'!$A$4))))))</f>
        <v>Wretched</v>
      </c>
      <c r="AN32" s="77"/>
      <c r="AO32" s="77"/>
      <c r="AP32" s="77"/>
      <c r="AQ32" s="77"/>
    </row>
    <row r="33" spans="1:43">
      <c r="A33" s="509" t="s">
        <v>371</v>
      </c>
      <c r="B33" s="510" t="s">
        <v>20445</v>
      </c>
      <c r="C33" s="510" t="s">
        <v>19704</v>
      </c>
      <c r="D33" s="510" t="s">
        <v>19704</v>
      </c>
      <c r="E33" s="530"/>
      <c r="F33" s="510"/>
      <c r="G33" s="510" t="s">
        <v>372</v>
      </c>
      <c r="H33" s="510"/>
      <c r="I33" s="510"/>
      <c r="J33" s="510"/>
      <c r="K33" s="510" t="s">
        <v>9261</v>
      </c>
      <c r="L33" s="510">
        <f>INDEX('NOBLES 3E'!$C$2:$C$76,MATCH('02NOBLES'!$A33,'NOBLES 3E'!$A$2:$A$76,0),1)</f>
        <v>15000</v>
      </c>
      <c r="M33" s="510" t="str">
        <f>IFERROR(INDEX('NOBLES 3E'!$D$2:$D$76,MATCH(Таблиця11[[#This Row],[NOBLE HOUSE]],'NOBLES 3E'!$A$2:$A$76,0),1),"")</f>
        <v>Murgosz</v>
      </c>
      <c r="N33" s="510" t="str">
        <f>IFERROR(INDEX('NOBLES 3E'!$E$2:$E$76,MATCH(Таблиця11[[#This Row],[NOBLE HOUSE]],'NOBLES 3E'!$A$2:$A$76,0),1),"")</f>
        <v>none</v>
      </c>
      <c r="O33" s="510" t="str">
        <f>IFERROR(INDEX('NOBLES 3E'!$F$2:$F$76,MATCH(Таблиця11[[#This Row],[NOBLE HOUSE]],'NOBLES 3E'!$A$2:$A$76,0),1),"")</f>
        <v>Myrnd</v>
      </c>
      <c r="P33" s="510" t="s">
        <v>19655</v>
      </c>
      <c r="Q33" s="510"/>
      <c r="R33" s="510"/>
      <c r="S33" s="510" t="str">
        <f>T133&amp;CHAR(10)&amp;S46&amp;CHAR(10)&amp;S94</f>
        <v xml:space="preserve">
</v>
      </c>
      <c r="T33" s="510" t="str">
        <f>U133&amp;CHAR(10)&amp;T46&amp;CHAR(10)&amp;T94</f>
        <v xml:space="preserve">
</v>
      </c>
      <c r="U33" s="510"/>
      <c r="V33" s="510"/>
      <c r="W33" s="510">
        <f>INDEX('NOBLES 3E'!$G$2:$G$76,MATCH('02NOBLES'!$A33,'NOBLES 3E'!$A$2:$A$76,0),1)</f>
        <v>35</v>
      </c>
      <c r="X33" s="510"/>
      <c r="Y33" s="510" t="str">
        <f>INDEX('NOBLES 3E'!I$2:I$76,MATCH('02NOBLES'!$A33,'NOBLES 3E'!$A$2:$A$76,0),1)</f>
        <v>Tyr</v>
      </c>
      <c r="Z33" s="510"/>
      <c r="AA33" s="510" t="str">
        <f>INDEX('NOBLES 3E'!J$2:J$76,MATCH('02NOBLES'!$A33,'NOBLES 3E'!$A$2:$A$76,0),1)</f>
        <v>Illuskan</v>
      </c>
      <c r="AB33" s="510"/>
      <c r="AC33" s="510"/>
      <c r="AD33" s="510"/>
      <c r="AE33" s="510"/>
      <c r="AF33" s="510"/>
      <c r="AG33" s="510" t="str">
        <f>IFERROR(INDEX('02BUILD'!$H$4:$H$576,MATCH(Таблиця11[[#This Row],[Holdings in Waterdeep]],'02BUILD'!$F$4:$F$576,0),1),"")</f>
        <v/>
      </c>
      <c r="AH33" s="510" t="str">
        <f>IFERROR(INDEX('02BUILD'!$I$4:$I$576,MATCH(Таблиця11[[#This Row],[Holdings in Waterdeep]],'02BUILD'!$F$4:$F$576,0),1),"")</f>
        <v/>
      </c>
      <c r="AI33" s="510" t="str">
        <f>IF(Таблиця11[[#This Row],[Holdings Waterdeep Name]]&lt;&gt;"",Таблиця11[[#This Row],[Holdings Waterdeep Name]]&amp;" ("&amp;Таблиця11[[#This Row],[Ward of Holdings]]&amp;" Ward)","")</f>
        <v/>
      </c>
      <c r="AJ33" s="510"/>
      <c r="AK33" s="510">
        <f>Таблиця11[[#This Row],[Nobles*]]*2</f>
        <v>70</v>
      </c>
      <c r="AL33" s="510">
        <f t="shared" si="0"/>
        <v>43</v>
      </c>
      <c r="AM33" s="511"/>
      <c r="AN33" s="512"/>
      <c r="AO33" s="510"/>
      <c r="AP33" s="510"/>
      <c r="AQ33" s="510"/>
    </row>
    <row r="34" spans="1:43">
      <c r="A34" s="513" t="s">
        <v>67</v>
      </c>
      <c r="B34" s="514" t="s">
        <v>9262</v>
      </c>
      <c r="C34" s="514" t="s">
        <v>19704</v>
      </c>
      <c r="D34" s="514" t="str">
        <f>IF(OR(Таблиця11[[#This Row],[STATUS 5E]]="Merged",Таблиця11[[#This Row],[STATUS 5E]]="Dead",Таблиця11[[#This Row],[STATUS 5E]]="Exiles"),"No","Yes")</f>
        <v>Yes</v>
      </c>
      <c r="E34" s="529"/>
      <c r="F34" s="514"/>
      <c r="G34" s="514" t="s">
        <v>19703</v>
      </c>
      <c r="H34" s="514"/>
      <c r="I34" s="514" t="s">
        <v>741</v>
      </c>
      <c r="J34" s="514"/>
      <c r="K34" s="514" t="s">
        <v>9261</v>
      </c>
      <c r="L34" s="514">
        <f>L13+L33</f>
        <v>37000</v>
      </c>
      <c r="M34" s="514" t="str">
        <f>IFERROR(INDEX('NOBLES 3E'!$D$2:$D$76,MATCH(Таблиця11[[#This Row],[NOBLE HOUSE]],'NOBLES 3E'!$A$2:$A$76,0),1),"")</f>
        <v/>
      </c>
      <c r="N34" s="514" t="str">
        <f>IFERROR(INDEX('NOBLES 3E'!$E$2:$E$76,MATCH(Таблиця11[[#This Row],[NOBLE HOUSE]],'NOBLES 3E'!$A$2:$A$76,0),1),"")</f>
        <v/>
      </c>
      <c r="O34" s="514" t="str">
        <f>IFERROR(INDEX('NOBLES 3E'!$F$2:$F$76,MATCH(Таблиця11[[#This Row],[NOBLE HOUSE]],'NOBLES 3E'!$A$2:$A$76,0),1),"")</f>
        <v/>
      </c>
      <c r="P34" s="514" t="s">
        <v>19655</v>
      </c>
      <c r="Q34" s="514"/>
      <c r="R34" s="514"/>
      <c r="S34" s="514" t="str">
        <f>T134&amp;CHAR(10)&amp;S47&amp;CHAR(10)&amp;S95</f>
        <v xml:space="preserve">
</v>
      </c>
      <c r="T34" s="514" t="str">
        <f>U134&amp;CHAR(10)&amp;T47&amp;CHAR(10)&amp;T95</f>
        <v xml:space="preserve">
</v>
      </c>
      <c r="U34" s="514"/>
      <c r="V34" s="514"/>
      <c r="W34" s="514">
        <f>W13+W33</f>
        <v>52</v>
      </c>
      <c r="X34" s="514" t="str">
        <f>X13&amp;X33</f>
        <v>CN, N, LN, LG, NE</v>
      </c>
      <c r="Y34" s="514" t="str">
        <f>Y13&amp;Y33</f>
        <v>0Tyr</v>
      </c>
      <c r="Z34" s="514"/>
      <c r="AA34" s="514" t="str">
        <f>AA13&amp;AA33</f>
        <v>TethyrianIlluskan</v>
      </c>
      <c r="AB34" s="514"/>
      <c r="AC34" s="514"/>
      <c r="AD34" s="514"/>
      <c r="AE34" s="514">
        <f>AE13+AE33</f>
        <v>11</v>
      </c>
      <c r="AF34" s="514" t="s">
        <v>21318</v>
      </c>
      <c r="AG34" s="514" t="str">
        <f>IFERROR(INDEX('02BUILD'!$H$4:$H$576,MATCH(Таблиця11[[#This Row],[Holdings in Waterdeep]],'02BUILD'!$F$4:$F$576,0),1),"")</f>
        <v/>
      </c>
      <c r="AH34" s="514" t="str">
        <f>IFERROR(INDEX('02BUILD'!$I$4:$I$576,MATCH(Таблиця11[[#This Row],[Holdings in Waterdeep]],'02BUILD'!$F$4:$F$576,0),1),"")</f>
        <v/>
      </c>
      <c r="AI34" s="514" t="str">
        <f>IF(Таблиця11[[#This Row],[Holdings Waterdeep Name]]&lt;&gt;"",Таблиця11[[#This Row],[Holdings Waterdeep Name]]&amp;" ("&amp;Таблиця11[[#This Row],[Ward of Holdings]]&amp;" Ward)","")</f>
        <v/>
      </c>
      <c r="AJ34" s="514"/>
      <c r="AK34" s="514">
        <f>Таблиця11[[#This Row],[Nobles*]]*2</f>
        <v>104</v>
      </c>
      <c r="AL34" s="514">
        <f t="shared" si="0"/>
        <v>72</v>
      </c>
      <c r="AM34" s="515" t="str">
        <f>IF(AL34&gt;='09_MISC'!$E$10,'09_MISC'!$A$10,IF(AL34&gt;='09_MISC'!$E$9,'09_MISC'!$A$9,IF(AL34&gt;='09_MISC'!$E$8,'09_MISC'!$A$8,IF(AL34&gt;='09_MISC'!$E$7,'09_MISC'!$A$7,IF(AL34&gt;='09_MISC'!$E$6,'09_MISC'!$A$6,IF(AL34&gt;='09_MISC'!$E$5,'09_MISC'!$A$5,'09_MISC'!$A$4))))))</f>
        <v>Aristocratic</v>
      </c>
      <c r="AN34" s="514"/>
      <c r="AO34" s="514"/>
      <c r="AP34" s="514"/>
      <c r="AQ34" s="514"/>
    </row>
    <row r="35" spans="1:43">
      <c r="A35" s="513" t="s">
        <v>20133</v>
      </c>
      <c r="B35" s="514"/>
      <c r="C35" s="514"/>
      <c r="D35" s="514" t="str">
        <f>IF(OR(Таблиця11[[#This Row],[STATUS 5E]]="Merged",Таблиця11[[#This Row],[STATUS 5E]]="Dead",Таблиця11[[#This Row],[STATUS 5E]]="Exiles"),"No","Yes")</f>
        <v>Yes</v>
      </c>
      <c r="E35" s="529"/>
      <c r="F35" s="514"/>
      <c r="G35" s="514"/>
      <c r="H35" s="514"/>
      <c r="I35" s="514"/>
      <c r="J35" s="514"/>
      <c r="K35" s="514"/>
      <c r="L35" s="514"/>
      <c r="M35" s="514" t="str">
        <f>IFERROR(INDEX('NOBLES 3E'!$D$2:$D$76,MATCH(Таблиця11[[#This Row],[NOBLE HOUSE]],'NOBLES 3E'!$A$2:$A$76,0),1),"")</f>
        <v/>
      </c>
      <c r="N35" s="514" t="str">
        <f>IFERROR(INDEX('NOBLES 3E'!$E$2:$E$76,MATCH(Таблиця11[[#This Row],[NOBLE HOUSE]],'NOBLES 3E'!$A$2:$A$76,0),1),"")</f>
        <v/>
      </c>
      <c r="O35" s="514" t="str">
        <f>IFERROR(INDEX('NOBLES 3E'!$F$2:$F$76,MATCH(Таблиця11[[#This Row],[NOBLE HOUSE]],'NOBLES 3E'!$A$2:$A$76,0),1),"")</f>
        <v/>
      </c>
      <c r="P35" s="514"/>
      <c r="Q35" s="514"/>
      <c r="R35" s="514"/>
      <c r="S35" s="514" t="str">
        <f>T135&amp;CHAR(10)&amp;S47&amp;CHAR(10)&amp;S97</f>
        <v xml:space="preserve">
</v>
      </c>
      <c r="T35" s="514" t="str">
        <f>U135&amp;CHAR(10)&amp;T47&amp;CHAR(10)&amp;T97</f>
        <v xml:space="preserve">
</v>
      </c>
      <c r="U35" s="514"/>
      <c r="V35" s="514"/>
      <c r="W35" s="514"/>
      <c r="X35" s="514"/>
      <c r="Y35" s="514"/>
      <c r="Z35" s="514"/>
      <c r="AA35" s="514"/>
      <c r="AB35" s="514"/>
      <c r="AC35" s="514"/>
      <c r="AD35" s="514"/>
      <c r="AE35" s="514"/>
      <c r="AF35" s="514"/>
      <c r="AG35" s="514" t="s">
        <v>21284</v>
      </c>
      <c r="AH35" s="514" t="str">
        <f>IFERROR(INDEX('02BUILD'!$I$4:$I$576,MATCH(Таблиця11[[#This Row],[Holdings in Waterdeep]],'02BUILD'!$F$4:$F$576,0),1),"")</f>
        <v/>
      </c>
      <c r="AI35" s="514" t="str">
        <f>IF(Таблиця11[[#This Row],[Holdings Waterdeep Name]]&lt;&gt;"",Таблиця11[[#This Row],[Holdings Waterdeep Name]]&amp;" ("&amp;Таблиця11[[#This Row],[Ward of Holdings]]&amp;" Ward)","")</f>
        <v>Harte Villa ( Ward)</v>
      </c>
      <c r="AJ35" s="514"/>
      <c r="AK35" s="514">
        <f>Таблиця11[[#This Row],[Nobles*]]*2</f>
        <v>0</v>
      </c>
      <c r="AL35" s="514"/>
      <c r="AM35" s="515"/>
      <c r="AN35" s="58"/>
      <c r="AO35" s="514" t="s">
        <v>21305</v>
      </c>
      <c r="AP35" s="514"/>
      <c r="AQ35" s="514"/>
    </row>
    <row r="36" spans="1:43">
      <c r="A36" s="217" t="s">
        <v>68</v>
      </c>
      <c r="B36" s="77"/>
      <c r="C36" s="77" t="s">
        <v>19706</v>
      </c>
      <c r="D36" s="77" t="str">
        <f>IF(OR(Таблиця11[[#This Row],[STATUS 5E]]="Merged",Таблиця11[[#This Row],[STATUS 5E]]="Dead",Таблиця11[[#This Row],[STATUS 5E]]="Exiles"),"No","Yes")</f>
        <v>Yes</v>
      </c>
      <c r="E36" s="532"/>
      <c r="F36" s="77"/>
      <c r="G36" s="77"/>
      <c r="H36" s="77"/>
      <c r="I36" s="77"/>
      <c r="J36" s="77"/>
      <c r="K36" s="77" t="s">
        <v>9263</v>
      </c>
      <c r="L36" s="77"/>
      <c r="M36" s="77" t="str">
        <f>IFERROR(INDEX('NOBLES 3E'!$D$2:$D$76,MATCH(Таблиця11[[#This Row],[NOBLE HOUSE]],'NOBLES 3E'!$A$2:$A$76,0),1),"")</f>
        <v/>
      </c>
      <c r="N36" s="77" t="str">
        <f>IFERROR(INDEX('NOBLES 3E'!$E$2:$E$76,MATCH(Таблиця11[[#This Row],[NOBLE HOUSE]],'NOBLES 3E'!$A$2:$A$76,0),1),"")</f>
        <v/>
      </c>
      <c r="O36" s="77" t="str">
        <f>IFERROR(INDEX('NOBLES 3E'!$F$2:$F$76,MATCH(Таблиця11[[#This Row],[NOBLE HOUSE]],'NOBLES 3E'!$A$2:$A$76,0),1),"")</f>
        <v/>
      </c>
      <c r="P36" s="77"/>
      <c r="Q36" s="77" t="s">
        <v>20123</v>
      </c>
      <c r="R36" s="77" t="s">
        <v>19766</v>
      </c>
      <c r="S36" s="77" t="str">
        <f>T135&amp;CHAR(10)&amp;S48&amp;CHAR(10)&amp;S96</f>
        <v xml:space="preserve">
</v>
      </c>
      <c r="T36" s="77" t="str">
        <f>U135&amp;CHAR(10)&amp;T48&amp;CHAR(10)&amp;T96</f>
        <v xml:space="preserve">
</v>
      </c>
      <c r="U36" s="77"/>
      <c r="V36" s="77"/>
      <c r="W36" s="77"/>
      <c r="X36" s="77"/>
      <c r="Y36" s="77"/>
      <c r="Z36" s="77"/>
      <c r="AA36" s="77"/>
      <c r="AB36" s="77"/>
      <c r="AC36" s="77"/>
      <c r="AD36" s="77"/>
      <c r="AE36" s="77"/>
      <c r="AF36" s="77"/>
      <c r="AG36" s="77" t="s">
        <v>21285</v>
      </c>
      <c r="AH36" s="77" t="str">
        <f>IFERROR(INDEX('02BUILD'!$I$4:$I$576,MATCH(Таблиця11[[#This Row],[Holdings in Waterdeep]],'02BUILD'!$F$4:$F$576,0),1),"")</f>
        <v/>
      </c>
      <c r="AI36" s="77" t="str">
        <f>IF(Таблиця11[[#This Row],[Holdings Waterdeep Name]]&lt;&gt;"",Таблиця11[[#This Row],[Holdings Waterdeep Name]]&amp;" ("&amp;Таблиця11[[#This Row],[Ward of Holdings]]&amp;" Ward)","")</f>
        <v>Haventree Villa ( Ward)</v>
      </c>
      <c r="AJ36" s="77"/>
      <c r="AK36" s="77">
        <f>Таблиця11[[#This Row],[Nobles*]]*2</f>
        <v>0</v>
      </c>
      <c r="AL36" s="517">
        <f t="shared" si="0"/>
        <v>0</v>
      </c>
      <c r="AM36" s="518" t="str">
        <f>IF(AL36&gt;='09_MISC'!$E$10,'09_MISC'!$A$10,IF(AL36&gt;='09_MISC'!$E$9,'09_MISC'!$A$9,IF(AL36&gt;='09_MISC'!$E$8,'09_MISC'!$A$8,IF(AL36&gt;='09_MISC'!$E$7,'09_MISC'!$A$7,IF(AL36&gt;='09_MISC'!$E$6,'09_MISC'!$A$6,IF(AL36&gt;='09_MISC'!$E$5,'09_MISC'!$A$5,'09_MISC'!$A$4))))))</f>
        <v>Wretched</v>
      </c>
      <c r="AN36" s="77"/>
      <c r="AO36" s="77"/>
      <c r="AP36" s="77"/>
      <c r="AQ36" s="77"/>
    </row>
    <row r="37" spans="1:43">
      <c r="A37" s="216" t="s">
        <v>69</v>
      </c>
      <c r="B37" s="58"/>
      <c r="C37" s="58" t="s">
        <v>19704</v>
      </c>
      <c r="D37" s="58" t="str">
        <f>IF(OR(Таблиця11[[#This Row],[STATUS 5E]]="Merged",Таблиця11[[#This Row],[STATUS 5E]]="Dead",Таблиця11[[#This Row],[STATUS 5E]]="Exiles"),"No","Yes")</f>
        <v>Yes</v>
      </c>
      <c r="E37" s="532"/>
      <c r="F37" s="58"/>
      <c r="G37" s="58" t="s">
        <v>70</v>
      </c>
      <c r="H37" s="58"/>
      <c r="I37" s="58" t="s">
        <v>740</v>
      </c>
      <c r="J37" s="58"/>
      <c r="K37" s="58" t="s">
        <v>71</v>
      </c>
      <c r="L37" s="58">
        <f>INDEX('NOBLES 3E'!$C$2:$C$76,MATCH('02NOBLES'!$A37,'NOBLES 3E'!$A$2:$A$76,0),1)</f>
        <v>35000</v>
      </c>
      <c r="M37" s="58" t="str">
        <f>IFERROR(INDEX('NOBLES 3E'!$D$2:$D$76,MATCH(Таблиця11[[#This Row],[NOBLE HOUSE]],'NOBLES 3E'!$A$2:$A$76,0),1),"")</f>
        <v>Eremoes</v>
      </c>
      <c r="N37" s="58" t="str">
        <f>IFERROR(INDEX('NOBLES 3E'!$E$2:$E$76,MATCH(Таблиця11[[#This Row],[NOBLE HOUSE]],'NOBLES 3E'!$A$2:$A$76,0),1),"")</f>
        <v>Kyrin</v>
      </c>
      <c r="O37" s="58" t="str">
        <f>IFERROR(INDEX('NOBLES 3E'!$F$2:$F$76,MATCH(Таблиця11[[#This Row],[NOBLE HOUSE]],'NOBLES 3E'!$A$2:$A$76,0),1),"")</f>
        <v>Genos</v>
      </c>
      <c r="P37" s="58" t="s">
        <v>19652</v>
      </c>
      <c r="Q37" s="58" t="s">
        <v>6021</v>
      </c>
      <c r="R37" s="58"/>
      <c r="S37" s="58" t="str">
        <f>T136&amp;CHAR(10)&amp;S49&amp;CHAR(10)&amp;S97</f>
        <v xml:space="preserve">
</v>
      </c>
      <c r="T37" s="58" t="str">
        <f>U136&amp;CHAR(10)&amp;T49&amp;CHAR(10)&amp;T97</f>
        <v xml:space="preserve">
</v>
      </c>
      <c r="U37" s="58"/>
      <c r="V37" s="58"/>
      <c r="W37" s="58">
        <f>INDEX('NOBLES 3E'!$G$2:$G$76,MATCH('02NOBLES'!$A37,'NOBLES 3E'!$A$2:$A$76,0),1)</f>
        <v>41</v>
      </c>
      <c r="X37" s="58" t="str">
        <f>INDEX('NOBLES 3E'!H$2:H$76,MATCH('02NOBLES'!$A37,'NOBLES 3E'!$A$2:$A$76,0),1)</f>
        <v>Ng, CG, LG</v>
      </c>
      <c r="Y37" s="58" t="str">
        <f>INDEX('NOBLES 3E'!I$2:I$76,MATCH('02NOBLES'!$A37,'NOBLES 3E'!$A$2:$A$76,0),1)</f>
        <v>Helm</v>
      </c>
      <c r="Z37" s="58"/>
      <c r="AA37" s="58" t="str">
        <f>INDEX('NOBLES 3E'!J$2:J$76,MATCH('02NOBLES'!$A37,'NOBLES 3E'!$A$2:$A$76,0),1)</f>
        <v>Tethyrian</v>
      </c>
      <c r="AB37" s="58"/>
      <c r="AC37" s="58" t="str">
        <f>INDEX('NOBLES 3E'!K$2:K$76,MATCH('02NOBLES'!$A37,'NOBLES 3E'!$A$2:$A$76,0),1)</f>
        <v>1251 DR</v>
      </c>
      <c r="AD37" s="58"/>
      <c r="AE37" s="58" t="str">
        <f>INDEX('NOBLES 3E'!L$2:L$76,MATCH('02NOBLES'!$A37,'NOBLES 3E'!$A$2:$A$76,0),1)</f>
        <v>N11</v>
      </c>
      <c r="AF37" s="58" t="s">
        <v>385</v>
      </c>
      <c r="AG37" s="58" t="str">
        <f>IFERROR(INDEX('02BUILD'!$H$4:$H$576,MATCH(Таблиця11[[#This Row],[Holdings in Waterdeep]],'02BUILD'!$F$4:$F$576,0),1),"")</f>
        <v>Hawkwinter Villa</v>
      </c>
      <c r="AH37" s="58" t="str">
        <f>IFERROR(INDEX('02BUILD'!$I$4:$I$576,MATCH(Таблиця11[[#This Row],[Holdings in Waterdeep]],'02BUILD'!$F$4:$F$576,0),1),"")</f>
        <v>North</v>
      </c>
      <c r="AI37" s="58" t="str">
        <f>IF(Таблиця11[[#This Row],[Holdings Waterdeep Name]]&lt;&gt;"",Таблиця11[[#This Row],[Holdings Waterdeep Name]]&amp;" ("&amp;Таблиця11[[#This Row],[Ward of Holdings]]&amp;" Ward)","")</f>
        <v>Hawkwinter Villa (North Ward)</v>
      </c>
      <c r="AJ37" s="58"/>
      <c r="AK37" s="58">
        <f>Таблиця11[[#This Row],[Nobles*]]*2</f>
        <v>82</v>
      </c>
      <c r="AL37" s="89">
        <f t="shared" si="0"/>
        <v>86</v>
      </c>
      <c r="AM37" s="219" t="str">
        <f>IF(AL37&gt;='09_MISC'!$E$10,'09_MISC'!$A$10,IF(AL37&gt;='09_MISC'!$E$9,'09_MISC'!$A$9,IF(AL37&gt;='09_MISC'!$E$8,'09_MISC'!$A$8,IF(AL37&gt;='09_MISC'!$E$7,'09_MISC'!$A$7,IF(AL37&gt;='09_MISC'!$E$6,'09_MISC'!$A$6,IF(AL37&gt;='09_MISC'!$E$5,'09_MISC'!$A$5,'09_MISC'!$A$4))))))</f>
        <v>Aristocratic</v>
      </c>
      <c r="AN37" s="78" t="s">
        <v>16884</v>
      </c>
      <c r="AO37" s="58"/>
      <c r="AP37" s="58"/>
      <c r="AQ37" s="58"/>
    </row>
    <row r="38" spans="1:43">
      <c r="A38" s="217" t="s">
        <v>72</v>
      </c>
      <c r="B38" s="77"/>
      <c r="C38" s="77" t="s">
        <v>19706</v>
      </c>
      <c r="D38" s="77" t="str">
        <f>IF(OR(Таблиця11[[#This Row],[STATUS 5E]]="Merged",Таблиця11[[#This Row],[STATUS 5E]]="Dead",Таблиця11[[#This Row],[STATUS 5E]]="Exiles"),"No","Yes")</f>
        <v>Yes</v>
      </c>
      <c r="E38" s="532"/>
      <c r="F38" s="77"/>
      <c r="G38" s="77"/>
      <c r="H38" s="77"/>
      <c r="I38" s="77"/>
      <c r="J38" s="77"/>
      <c r="K38" s="77"/>
      <c r="L38" s="77"/>
      <c r="M38" s="77" t="str">
        <f>IFERROR(INDEX('NOBLES 3E'!$D$2:$D$76,MATCH(Таблиця11[[#This Row],[NOBLE HOUSE]],'NOBLES 3E'!$A$2:$A$76,0),1),"")</f>
        <v/>
      </c>
      <c r="N38" s="77" t="str">
        <f>IFERROR(INDEX('NOBLES 3E'!$E$2:$E$76,MATCH(Таблиця11[[#This Row],[NOBLE HOUSE]],'NOBLES 3E'!$A$2:$A$76,0),1),"")</f>
        <v/>
      </c>
      <c r="O38" s="77" t="str">
        <f>IFERROR(INDEX('NOBLES 3E'!$F$2:$F$76,MATCH(Таблиця11[[#This Row],[NOBLE HOUSE]],'NOBLES 3E'!$A$2:$A$76,0),1),"")</f>
        <v/>
      </c>
      <c r="P38" s="77"/>
      <c r="Q38" s="77" t="s">
        <v>19731</v>
      </c>
      <c r="R38" s="77"/>
      <c r="S38" s="77" t="str">
        <f t="shared" ref="S38:T40" si="5">T137&amp;CHAR(10)&amp;S50&amp;CHAR(10)&amp;S99</f>
        <v xml:space="preserve">
</v>
      </c>
      <c r="T38" s="77" t="str">
        <f t="shared" si="5"/>
        <v xml:space="preserve">
</v>
      </c>
      <c r="U38" s="77"/>
      <c r="V38" s="77"/>
      <c r="W38" s="77"/>
      <c r="X38" s="77"/>
      <c r="Y38" s="77"/>
      <c r="Z38" s="77"/>
      <c r="AA38" s="77"/>
      <c r="AB38" s="77"/>
      <c r="AC38" s="77"/>
      <c r="AD38" s="77"/>
      <c r="AE38" s="77"/>
      <c r="AF38" s="77"/>
      <c r="AG38" s="77" t="s">
        <v>21286</v>
      </c>
      <c r="AH38" s="77" t="str">
        <f>IFERROR(INDEX('02BUILD'!$I$4:$I$576,MATCH(Таблиця11[[#This Row],[Holdings in Waterdeep]],'02BUILD'!$F$4:$F$576,0),1),"")</f>
        <v/>
      </c>
      <c r="AI38" s="77" t="str">
        <f>IF(Таблиця11[[#This Row],[Holdings Waterdeep Name]]&lt;&gt;"",Таблиця11[[#This Row],[Holdings Waterdeep Name]]&amp;" ("&amp;Таблиця11[[#This Row],[Ward of Holdings]]&amp;" Ward)","")</f>
        <v>Hedare Villa ( Ward)</v>
      </c>
      <c r="AJ38" s="77"/>
      <c r="AK38" s="77">
        <f>Таблиця11[[#This Row],[Nobles*]]*2</f>
        <v>0</v>
      </c>
      <c r="AL38" s="517">
        <f t="shared" si="0"/>
        <v>0</v>
      </c>
      <c r="AM38" s="518" t="str">
        <f>IF(AL38&gt;='09_MISC'!$E$10,'09_MISC'!$A$10,IF(AL38&gt;='09_MISC'!$E$9,'09_MISC'!$A$9,IF(AL38&gt;='09_MISC'!$E$8,'09_MISC'!$A$8,IF(AL38&gt;='09_MISC'!$E$7,'09_MISC'!$A$7,IF(AL38&gt;='09_MISC'!$E$6,'09_MISC'!$A$6,IF(AL38&gt;='09_MISC'!$E$5,'09_MISC'!$A$5,'09_MISC'!$A$4))))))</f>
        <v>Wretched</v>
      </c>
      <c r="AN38" s="77"/>
      <c r="AO38" s="77"/>
      <c r="AP38" s="77"/>
      <c r="AQ38" s="77"/>
    </row>
    <row r="39" spans="1:43" ht="15" customHeight="1">
      <c r="A39" s="216" t="s">
        <v>73</v>
      </c>
      <c r="B39" s="58"/>
      <c r="C39" s="58" t="s">
        <v>19704</v>
      </c>
      <c r="D39" s="58" t="str">
        <f>IF(OR(Таблиця11[[#This Row],[STATUS 5E]]="Merged",Таблиця11[[#This Row],[STATUS 5E]]="Dead",Таблиця11[[#This Row],[STATUS 5E]]="Exiles"),"No","Yes")</f>
        <v>Yes</v>
      </c>
      <c r="E39" s="532"/>
      <c r="F39" s="58"/>
      <c r="G39" s="58" t="s">
        <v>74</v>
      </c>
      <c r="H39" s="58"/>
      <c r="I39" s="58" t="s">
        <v>739</v>
      </c>
      <c r="J39" s="58"/>
      <c r="K39" s="58"/>
      <c r="L39" s="58">
        <f>INDEX('NOBLES 3E'!$C$2:$C$76,MATCH('02NOBLES'!$A39,'NOBLES 3E'!$A$2:$A$76,0),1)</f>
        <v>34000</v>
      </c>
      <c r="M39" s="58" t="str">
        <f>IFERROR(INDEX('NOBLES 3E'!$D$2:$D$76,MATCH(Таблиця11[[#This Row],[NOBLE HOUSE]],'NOBLES 3E'!$A$2:$A$76,0),1),"")</f>
        <v>Kelvar</v>
      </c>
      <c r="N39" s="58" t="str">
        <f>IFERROR(INDEX('NOBLES 3E'!$E$2:$E$76,MATCH(Таблиця11[[#This Row],[NOBLE HOUSE]],'NOBLES 3E'!$A$2:$A$76,0),1),"")</f>
        <v>Ranya</v>
      </c>
      <c r="O39" s="58" t="str">
        <f>IFERROR(INDEX('NOBLES 3E'!$F$2:$F$76,MATCH(Таблиця11[[#This Row],[NOBLE HOUSE]],'NOBLES 3E'!$A$2:$A$76,0),1),"")</f>
        <v>Edwind</v>
      </c>
      <c r="P39" s="58" t="s">
        <v>19655</v>
      </c>
      <c r="Q39" s="58" t="s">
        <v>75</v>
      </c>
      <c r="R39" s="58"/>
      <c r="S39" s="58" t="str">
        <f t="shared" si="5"/>
        <v xml:space="preserve">
</v>
      </c>
      <c r="T39" s="58" t="str">
        <f t="shared" si="5"/>
        <v xml:space="preserve">
</v>
      </c>
      <c r="U39" s="58"/>
      <c r="V39" s="58"/>
      <c r="W39" s="58">
        <f>INDEX('NOBLES 3E'!$G$2:$G$76,MATCH('02NOBLES'!$A39,'NOBLES 3E'!$A$2:$A$76,0),1)</f>
        <v>32</v>
      </c>
      <c r="X39" s="58" t="str">
        <f>INDEX('NOBLES 3E'!H$2:H$76,MATCH('02NOBLES'!$A39,'NOBLES 3E'!$A$2:$A$76,0),1)</f>
        <v>CG, NG, CN</v>
      </c>
      <c r="Y39" s="58" t="str">
        <f>INDEX('NOBLES 3E'!I$2:I$76,MATCH('02NOBLES'!$A39,'NOBLES 3E'!$A$2:$A$76,0),1)</f>
        <v>Selune</v>
      </c>
      <c r="Z39" s="58"/>
      <c r="AA39" s="58" t="str">
        <f>INDEX('NOBLES 3E'!J$2:J$76,MATCH('02NOBLES'!$A39,'NOBLES 3E'!$A$2:$A$76,0),1)</f>
        <v>Illuskan</v>
      </c>
      <c r="AB39" s="58"/>
      <c r="AC39" s="58" t="str">
        <f>INDEX('NOBLES 3E'!K$2:K$76,MATCH('02NOBLES'!$A39,'NOBLES 3E'!$A$2:$A$76,0),1)</f>
        <v>1292 DR</v>
      </c>
      <c r="AD39" s="58"/>
      <c r="AE39" s="58" t="str">
        <f>INDEX('NOBLES 3E'!L$2:L$76,MATCH('02NOBLES'!$A39,'NOBLES 3E'!$A$2:$A$76,0),1)</f>
        <v>N58, New Waterdeep</v>
      </c>
      <c r="AF39" s="58" t="s">
        <v>1253</v>
      </c>
      <c r="AG39" s="58" t="str">
        <f>IFERROR(INDEX('02BUILD'!$H$4:$H$576,MATCH(Таблиця11[[#This Row],[Holdings in Waterdeep]],'02BUILD'!$F$4:$F$576,0),1),"")</f>
        <v>Helmfast Villa</v>
      </c>
      <c r="AH39" s="58" t="str">
        <f>IFERROR(INDEX('02BUILD'!$I$4:$I$576,MATCH(Таблиця11[[#This Row],[Holdings in Waterdeep]],'02BUILD'!$F$4:$F$576,0),1),"")</f>
        <v>North</v>
      </c>
      <c r="AI39" s="58" t="str">
        <f>IF(Таблиця11[[#This Row],[Holdings Waterdeep Name]]&lt;&gt;"",Таблиця11[[#This Row],[Holdings Waterdeep Name]]&amp;" ("&amp;Таблиця11[[#This Row],[Ward of Holdings]]&amp;" Ward)","")</f>
        <v>Helmfast Villa (North Ward)</v>
      </c>
      <c r="AJ39" s="58" t="s">
        <v>18508</v>
      </c>
      <c r="AK39" s="58">
        <f>Таблиця11[[#This Row],[Nobles*]]*2</f>
        <v>64</v>
      </c>
      <c r="AL39" s="89">
        <f t="shared" si="0"/>
        <v>107</v>
      </c>
      <c r="AM39" s="219" t="str">
        <f>IF(AL39&gt;='09_MISC'!$E$10,'09_MISC'!$A$10,IF(AL39&gt;='09_MISC'!$E$9,'09_MISC'!$A$9,IF(AL39&gt;='09_MISC'!$E$8,'09_MISC'!$A$8,IF(AL39&gt;='09_MISC'!$E$7,'09_MISC'!$A$7,IF(AL39&gt;='09_MISC'!$E$6,'09_MISC'!$A$6,IF(AL39&gt;='09_MISC'!$E$5,'09_MISC'!$A$5,'09_MISC'!$A$4))))))</f>
        <v>Aristocratic</v>
      </c>
      <c r="AN39" s="58"/>
      <c r="AO39" s="58"/>
      <c r="AP39" s="58"/>
      <c r="AQ39" s="58"/>
    </row>
    <row r="40" spans="1:43">
      <c r="A40" s="216" t="s">
        <v>76</v>
      </c>
      <c r="B40" s="58"/>
      <c r="C40" s="58" t="s">
        <v>19704</v>
      </c>
      <c r="D40" s="58" t="str">
        <f>IF(OR(Таблиця11[[#This Row],[STATUS 5E]]="Merged",Таблиця11[[#This Row],[STATUS 5E]]="Dead",Таблиця11[[#This Row],[STATUS 5E]]="Exiles"),"No","Yes")</f>
        <v>Yes</v>
      </c>
      <c r="E40" s="532"/>
      <c r="F40" s="58"/>
      <c r="G40" s="58" t="s">
        <v>77</v>
      </c>
      <c r="H40" s="58"/>
      <c r="I40" s="58" t="s">
        <v>738</v>
      </c>
      <c r="J40" s="58"/>
      <c r="K40" s="58"/>
      <c r="L40" s="58">
        <f>INDEX('NOBLES 3E'!$C$2:$C$76,MATCH('02NOBLES'!$A40,'NOBLES 3E'!$A$2:$A$76,0),1)</f>
        <v>28000</v>
      </c>
      <c r="M40" s="58" t="str">
        <f>IFERROR(INDEX('NOBLES 3E'!$D$2:$D$76,MATCH(Таблиця11[[#This Row],[NOBLE HOUSE]],'NOBLES 3E'!$A$2:$A$76,0),1),"")</f>
        <v>Jassin</v>
      </c>
      <c r="N40" s="58" t="str">
        <f>IFERROR(INDEX('NOBLES 3E'!$E$2:$E$76,MATCH(Таблиця11[[#This Row],[NOBLE HOUSE]],'NOBLES 3E'!$A$2:$A$76,0),1),"")</f>
        <v>Salu</v>
      </c>
      <c r="O40" s="58" t="str">
        <f>IFERROR(INDEX('NOBLES 3E'!$F$2:$F$76,MATCH(Таблиця11[[#This Row],[NOBLE HOUSE]],'NOBLES 3E'!$A$2:$A$76,0),1),"")</f>
        <v>Jhassin II</v>
      </c>
      <c r="P40" s="58" t="s">
        <v>19655</v>
      </c>
      <c r="Q40" s="58"/>
      <c r="R40" s="58"/>
      <c r="S40" s="58" t="str">
        <f t="shared" si="5"/>
        <v xml:space="preserve">
</v>
      </c>
      <c r="T40" s="58" t="str">
        <f t="shared" si="5"/>
        <v xml:space="preserve">
</v>
      </c>
      <c r="U40" s="58"/>
      <c r="V40" s="58"/>
      <c r="W40" s="58">
        <f>INDEX('NOBLES 3E'!$G$2:$G$76,MATCH('02NOBLES'!$A40,'NOBLES 3E'!$A$2:$A$76,0),1)</f>
        <v>21</v>
      </c>
      <c r="X40" s="58" t="str">
        <f>INDEX('NOBLES 3E'!H$2:H$76,MATCH('02NOBLES'!$A40,'NOBLES 3E'!$A$2:$A$76,0),1)</f>
        <v>N, CN</v>
      </c>
      <c r="Y40" s="58" t="str">
        <f>INDEX('NOBLES 3E'!I$2:I$76,MATCH('02NOBLES'!$A40,'NOBLES 3E'!$A$2:$A$76,0),1)</f>
        <v>Kossuth, Tempus</v>
      </c>
      <c r="Z40" s="58"/>
      <c r="AA40" s="58" t="str">
        <f>INDEX('NOBLES 3E'!J$2:J$76,MATCH('02NOBLES'!$A40,'NOBLES 3E'!$A$2:$A$76,0),1)</f>
        <v>Illuskan</v>
      </c>
      <c r="AB40" s="58"/>
      <c r="AC40" s="58" t="str">
        <f>INDEX('NOBLES 3E'!K$2:K$76,MATCH('02NOBLES'!$A40,'NOBLES 3E'!$A$2:$A$76,0),1)</f>
        <v>1248 DR</v>
      </c>
      <c r="AD40" s="58"/>
      <c r="AE40" s="58" t="str">
        <f>INDEX('NOBLES 3E'!L$2:L$76,MATCH('02NOBLES'!$A40,'NOBLES 3E'!$A$2:$A$76,0),1)</f>
        <v>$7, tomb in UM L2</v>
      </c>
      <c r="AF40" s="58" t="s">
        <v>1262</v>
      </c>
      <c r="AG40" s="58" t="str">
        <f>IFERROR(INDEX('02BUILD'!$H$4:$H$576,MATCH(Таблиця11[[#This Row],[Holdings in Waterdeep]],'02BUILD'!$F$4:$F$576,0),1),"")</f>
        <v>Hiilgauntlet Villa</v>
      </c>
      <c r="AH40" s="58" t="str">
        <f>IFERROR(INDEX('02BUILD'!$I$4:$I$576,MATCH(Таблиця11[[#This Row],[Holdings in Waterdeep]],'02BUILD'!$F$4:$F$576,0),1),"")</f>
        <v>Sea</v>
      </c>
      <c r="AI40" s="58" t="str">
        <f>IF(Таблиця11[[#This Row],[Holdings Waterdeep Name]]&lt;&gt;"",Таблиця11[[#This Row],[Holdings Waterdeep Name]]&amp;" ("&amp;Таблиця11[[#This Row],[Ward of Holdings]]&amp;" Ward)","")</f>
        <v>Hiilgauntlet Villa (Sea Ward)</v>
      </c>
      <c r="AJ40" s="58"/>
      <c r="AK40" s="58">
        <f>Таблиця11[[#This Row],[Nobles*]]*2</f>
        <v>42</v>
      </c>
      <c r="AL40" s="89">
        <f t="shared" si="0"/>
        <v>134</v>
      </c>
      <c r="AM40" s="219" t="str">
        <f>IF(AL40&gt;='09_MISC'!$E$10,'09_MISC'!$A$10,IF(AL40&gt;='09_MISC'!$E$9,'09_MISC'!$A$9,IF(AL40&gt;='09_MISC'!$E$8,'09_MISC'!$A$8,IF(AL40&gt;='09_MISC'!$E$7,'09_MISC'!$A$7,IF(AL40&gt;='09_MISC'!$E$6,'09_MISC'!$A$6,IF(AL40&gt;='09_MISC'!$E$5,'09_MISC'!$A$5,'09_MISC'!$A$4))))))</f>
        <v>Aristocratic</v>
      </c>
      <c r="AN40" s="58"/>
      <c r="AO40" s="58"/>
      <c r="AP40" s="58"/>
      <c r="AQ40" s="58"/>
    </row>
    <row r="41" spans="1:43" ht="15" customHeight="1">
      <c r="A41" s="216" t="s">
        <v>78</v>
      </c>
      <c r="B41" s="58"/>
      <c r="C41" s="58" t="s">
        <v>19704</v>
      </c>
      <c r="D41" s="58" t="str">
        <f>IF(OR(Таблиця11[[#This Row],[STATUS 5E]]="Merged",Таблиця11[[#This Row],[STATUS 5E]]="Dead",Таблиця11[[#This Row],[STATUS 5E]]="Exiles"),"No","Yes")</f>
        <v>Yes</v>
      </c>
      <c r="E41" s="532"/>
      <c r="F41" s="58"/>
      <c r="G41" s="58" t="s">
        <v>79</v>
      </c>
      <c r="H41" s="58"/>
      <c r="I41" s="58" t="s">
        <v>737</v>
      </c>
      <c r="J41" s="58"/>
      <c r="K41" s="58"/>
      <c r="L41" s="58">
        <f>INDEX('NOBLES 3E'!$C$2:$C$76,MATCH('02NOBLES'!$A41,'NOBLES 3E'!$A$2:$A$76,0),1)</f>
        <v>27000</v>
      </c>
      <c r="M41" s="58" t="str">
        <f>IFERROR(INDEX('NOBLES 3E'!$D$2:$D$76,MATCH(Таблиця11[[#This Row],[NOBLE HOUSE]],'NOBLES 3E'!$A$2:$A$76,0),1),"")</f>
        <v>Malas</v>
      </c>
      <c r="N41" s="58" t="str">
        <f>IFERROR(INDEX('NOBLES 3E'!$E$2:$E$76,MATCH(Таблиця11[[#This Row],[NOBLE HOUSE]],'NOBLES 3E'!$A$2:$A$76,0),1),"")</f>
        <v>Citta</v>
      </c>
      <c r="O41" s="58" t="str">
        <f>IFERROR(INDEX('NOBLES 3E'!$F$2:$F$76,MATCH(Таблиця11[[#This Row],[NOBLE HOUSE]],'NOBLES 3E'!$A$2:$A$76,0),1),"")</f>
        <v>Chynna</v>
      </c>
      <c r="P41" s="58" t="s">
        <v>19653</v>
      </c>
      <c r="Q41" s="58"/>
      <c r="R41" s="58"/>
      <c r="S41" s="58" t="e">
        <f>T140&amp;CHAR(10)&amp;#REF!&amp;CHAR(10)&amp;S102</f>
        <v>#REF!</v>
      </c>
      <c r="T41" s="58" t="e">
        <f>U140&amp;CHAR(10)&amp;#REF!&amp;CHAR(10)&amp;T102</f>
        <v>#REF!</v>
      </c>
      <c r="U41" s="58"/>
      <c r="V41" s="58"/>
      <c r="W41" s="58">
        <f>INDEX('NOBLES 3E'!$G$2:$G$76,MATCH('02NOBLES'!$A41,'NOBLES 3E'!$A$2:$A$76,0),1)</f>
        <v>17</v>
      </c>
      <c r="X41" s="58" t="str">
        <f>INDEX('NOBLES 3E'!H$2:H$76,MATCH('02NOBLES'!$A41,'NOBLES 3E'!$A$2:$A$76,0),1)</f>
        <v>CG, CN</v>
      </c>
      <c r="Y41" s="58" t="str">
        <f>INDEX('NOBLES 3E'!I$2:I$76,MATCH('02NOBLES'!$A41,'NOBLES 3E'!$A$2:$A$76,0),1)</f>
        <v>Shaundakul, Waukeen</v>
      </c>
      <c r="Z41" s="58"/>
      <c r="AA41" s="58" t="str">
        <f>INDEX('NOBLES 3E'!J$2:J$76,MATCH('02NOBLES'!$A41,'NOBLES 3E'!$A$2:$A$76,0),1)</f>
        <v>Tethyrian</v>
      </c>
      <c r="AB41" s="58"/>
      <c r="AC41" s="58" t="str">
        <f>INDEX('NOBLES 3E'!K$2:K$76,MATCH('02NOBLES'!$A41,'NOBLES 3E'!$A$2:$A$76,0),1)</f>
        <v>1248 DR</v>
      </c>
      <c r="AD41" s="58"/>
      <c r="AE41" s="58" t="str">
        <f>INDEX('NOBLES 3E'!L$2:L$76,MATCH('02NOBLES'!$A41,'NOBLES 3E'!$A$2:$A$76,0),1)</f>
        <v>N52</v>
      </c>
      <c r="AF41" s="58" t="s">
        <v>401</v>
      </c>
      <c r="AG41" s="58" t="str">
        <f>IFERROR(INDEX('02BUILD'!$H$4:$H$576,MATCH(Таблиця11[[#This Row],[Holdings in Waterdeep]],'02BUILD'!$F$4:$F$576,0),1),"")</f>
        <v>Hothemer Villa</v>
      </c>
      <c r="AH41" s="58" t="str">
        <f>IFERROR(INDEX('02BUILD'!$I$4:$I$576,MATCH(Таблиця11[[#This Row],[Holdings in Waterdeep]],'02BUILD'!$F$4:$F$576,0),1),"")</f>
        <v>North</v>
      </c>
      <c r="AI41" s="58" t="str">
        <f>IF(Таблиця11[[#This Row],[Holdings Waterdeep Name]]&lt;&gt;"",Таблиця11[[#This Row],[Holdings Waterdeep Name]]&amp;" ("&amp;Таблиця11[[#This Row],[Ward of Holdings]]&amp;" Ward)","")</f>
        <v>Hothemer Villa (North Ward)</v>
      </c>
      <c r="AJ41" s="58"/>
      <c r="AK41" s="58">
        <f>Таблиця11[[#This Row],[Nobles*]]*2</f>
        <v>34</v>
      </c>
      <c r="AL41" s="89">
        <f t="shared" si="0"/>
        <v>159</v>
      </c>
      <c r="AM41" s="219" t="str">
        <f>IF(AL41&gt;='09_MISC'!$E$10,'09_MISC'!$A$10,IF(AL41&gt;='09_MISC'!$E$9,'09_MISC'!$A$9,IF(AL41&gt;='09_MISC'!$E$8,'09_MISC'!$A$8,IF(AL41&gt;='09_MISC'!$E$7,'09_MISC'!$A$7,IF(AL41&gt;='09_MISC'!$E$6,'09_MISC'!$A$6,IF(AL41&gt;='09_MISC'!$E$5,'09_MISC'!$A$5,'09_MISC'!$A$4))))))</f>
        <v>Aristocratic</v>
      </c>
      <c r="AN41" s="58"/>
      <c r="AO41" s="58"/>
      <c r="AP41" s="58"/>
      <c r="AQ41" s="58"/>
    </row>
    <row r="42" spans="1:43">
      <c r="A42" s="216" t="s">
        <v>80</v>
      </c>
      <c r="B42" s="58"/>
      <c r="C42" s="58" t="s">
        <v>19704</v>
      </c>
      <c r="D42" s="58" t="str">
        <f>IF(OR(Таблиця11[[#This Row],[STATUS 5E]]="Merged",Таблиця11[[#This Row],[STATUS 5E]]="Dead",Таблиця11[[#This Row],[STATUS 5E]]="Exiles"),"No","Yes")</f>
        <v>Yes</v>
      </c>
      <c r="E42" s="532"/>
      <c r="F42" s="58"/>
      <c r="G42" s="58" t="s">
        <v>81</v>
      </c>
      <c r="H42" s="58"/>
      <c r="I42" s="58" t="s">
        <v>736</v>
      </c>
      <c r="J42" s="58"/>
      <c r="K42" s="58"/>
      <c r="L42" s="58">
        <f>INDEX('NOBLES 3E'!$C$2:$C$76,MATCH('02NOBLES'!$A42,'NOBLES 3E'!$A$2:$A$76,0),1)</f>
        <v>29000</v>
      </c>
      <c r="M42" s="58" t="str">
        <f>IFERROR(INDEX('NOBLES 3E'!$D$2:$D$76,MATCH(Таблиця11[[#This Row],[NOBLE HOUSE]],'NOBLES 3E'!$A$2:$A$76,0),1),"")</f>
        <v>Haskar</v>
      </c>
      <c r="N42" s="58" t="str">
        <f>IFERROR(INDEX('NOBLES 3E'!$E$2:$E$76,MATCH(Таблиця11[[#This Row],[NOBLE HOUSE]],'NOBLES 3E'!$A$2:$A$76,0),1),"")</f>
        <v>Amonra</v>
      </c>
      <c r="O42" s="58" t="str">
        <f>IFERROR(INDEX('NOBLES 3E'!$F$2:$F$76,MATCH(Таблиця11[[#This Row],[NOBLE HOUSE]],'NOBLES 3E'!$A$2:$A$76,0),1),"")</f>
        <v>Haskar II</v>
      </c>
      <c r="P42" s="58" t="s">
        <v>19652</v>
      </c>
      <c r="Q42" s="58" t="s">
        <v>82</v>
      </c>
      <c r="R42" s="58"/>
      <c r="S42" s="58" t="str">
        <f t="shared" ref="S42:T44" si="6">T141&amp;CHAR(10)&amp;S53&amp;CHAR(10)&amp;S103</f>
        <v xml:space="preserve">
</v>
      </c>
      <c r="T42" s="58" t="str">
        <f t="shared" si="6"/>
        <v xml:space="preserve">
</v>
      </c>
      <c r="U42" s="58"/>
      <c r="V42" s="58"/>
      <c r="W42" s="58">
        <f>INDEX('NOBLES 3E'!$G$2:$G$76,MATCH('02NOBLES'!$A42,'NOBLES 3E'!$A$2:$A$76,0),1)</f>
        <v>37</v>
      </c>
      <c r="X42" s="58" t="str">
        <f>INDEX('NOBLES 3E'!H$2:H$76,MATCH('02NOBLES'!$A42,'NOBLES 3E'!$A$2:$A$76,0),1)</f>
        <v>LG, N, CE</v>
      </c>
      <c r="Y42" s="58" t="str">
        <f>INDEX('NOBLES 3E'!I$2:I$76,MATCH('02NOBLES'!$A42,'NOBLES 3E'!$A$2:$A$76,0),1)</f>
        <v>Gond</v>
      </c>
      <c r="Z42" s="58"/>
      <c r="AA42" s="58" t="str">
        <f>INDEX('NOBLES 3E'!J$2:J$76,MATCH('02NOBLES'!$A42,'NOBLES 3E'!$A$2:$A$76,0),1)</f>
        <v>Tethyrian</v>
      </c>
      <c r="AB42" s="58"/>
      <c r="AC42" s="58" t="str">
        <f>INDEX('NOBLES 3E'!K$2:K$76,MATCH('02NOBLES'!$A42,'NOBLES 3E'!$A$2:$A$76,0),1)</f>
        <v>1170 DR</v>
      </c>
      <c r="AD42" s="58"/>
      <c r="AE42" s="58" t="str">
        <f>INDEX('NOBLES 3E'!L$2:L$76,MATCH('02NOBLES'!$A42,'NOBLES 3E'!$A$2:$A$76,0),1)</f>
        <v>N35</v>
      </c>
      <c r="AF42" s="58" t="s">
        <v>407</v>
      </c>
      <c r="AG42" s="58" t="str">
        <f>IFERROR(INDEX('02BUILD'!$H$4:$H$576,MATCH(Таблиця11[[#This Row],[Holdings in Waterdeep]],'02BUILD'!$F$4:$F$576,0),1),"")</f>
        <v>Hunabar Villa</v>
      </c>
      <c r="AH42" s="58" t="str">
        <f>IFERROR(INDEX('02BUILD'!$I$4:$I$576,MATCH(Таблиця11[[#This Row],[Holdings in Waterdeep]],'02BUILD'!$F$4:$F$576,0),1),"")</f>
        <v>North</v>
      </c>
      <c r="AI42" s="58" t="str">
        <f>IF(Таблиця11[[#This Row],[Holdings Waterdeep Name]]&lt;&gt;"",Таблиця11[[#This Row],[Holdings Waterdeep Name]]&amp;" ("&amp;Таблиця11[[#This Row],[Ward of Holdings]]&amp;" Ward)","")</f>
        <v>Hunabar Villa (North Ward)</v>
      </c>
      <c r="AJ42" s="58"/>
      <c r="AK42" s="58">
        <f>Таблиця11[[#This Row],[Nobles*]]*2</f>
        <v>74</v>
      </c>
      <c r="AL42" s="89">
        <f t="shared" si="0"/>
        <v>79</v>
      </c>
      <c r="AM42" s="219" t="str">
        <f>IF(AL42&gt;='09_MISC'!$E$10,'09_MISC'!$A$10,IF(AL42&gt;='09_MISC'!$E$9,'09_MISC'!$A$9,IF(AL42&gt;='09_MISC'!$E$8,'09_MISC'!$A$8,IF(AL42&gt;='09_MISC'!$E$7,'09_MISC'!$A$7,IF(AL42&gt;='09_MISC'!$E$6,'09_MISC'!$A$6,IF(AL42&gt;='09_MISC'!$E$5,'09_MISC'!$A$5,'09_MISC'!$A$4))))))</f>
        <v>Aristocratic</v>
      </c>
      <c r="AN42" s="58"/>
      <c r="AO42" s="58"/>
      <c r="AP42" s="58"/>
      <c r="AQ42" s="58"/>
    </row>
    <row r="43" spans="1:43">
      <c r="A43" s="216" t="s">
        <v>83</v>
      </c>
      <c r="B43" s="58"/>
      <c r="C43" s="58" t="s">
        <v>19704</v>
      </c>
      <c r="D43" s="58" t="str">
        <f>IF(OR(Таблиця11[[#This Row],[STATUS 5E]]="Merged",Таблиця11[[#This Row],[STATUS 5E]]="Dead",Таблиця11[[#This Row],[STATUS 5E]]="Exiles"),"No","Yes")</f>
        <v>Yes</v>
      </c>
      <c r="E43" s="532"/>
      <c r="F43" s="58"/>
      <c r="G43" s="58" t="s">
        <v>84</v>
      </c>
      <c r="H43" s="58"/>
      <c r="I43" s="58" t="s">
        <v>735</v>
      </c>
      <c r="J43" s="58"/>
      <c r="K43" s="199" t="s">
        <v>19768</v>
      </c>
      <c r="L43" s="58">
        <f>INDEX('NOBLES 3E'!$C$2:$C$76,MATCH('02NOBLES'!$A43,'NOBLES 3E'!$A$2:$A$76,0),1)</f>
        <v>28000</v>
      </c>
      <c r="M43" s="58" t="str">
        <f>IFERROR(INDEX('NOBLES 3E'!$D$2:$D$76,MATCH(Таблиця11[[#This Row],[NOBLE HOUSE]],'NOBLES 3E'!$A$2:$A$76,0),1),"")</f>
        <v>Orbos</v>
      </c>
      <c r="N43" s="58" t="str">
        <f>IFERROR(INDEX('NOBLES 3E'!$E$2:$E$76,MATCH(Таблиця11[[#This Row],[NOBLE HOUSE]],'NOBLES 3E'!$A$2:$A$76,0),1),"")</f>
        <v>Luna</v>
      </c>
      <c r="O43" s="58" t="str">
        <f>IFERROR(INDEX('NOBLES 3E'!$F$2:$F$76,MATCH(Таблиця11[[#This Row],[NOBLE HOUSE]],'NOBLES 3E'!$A$2:$A$76,0),1),"")</f>
        <v>Boreas</v>
      </c>
      <c r="P43" s="58" t="s">
        <v>19655</v>
      </c>
      <c r="Q43" s="213" t="s">
        <v>19767</v>
      </c>
      <c r="R43" s="58"/>
      <c r="S43" s="58" t="str">
        <f t="shared" si="6"/>
        <v xml:space="preserve">
</v>
      </c>
      <c r="T43" s="58" t="str">
        <f t="shared" si="6"/>
        <v xml:space="preserve">
</v>
      </c>
      <c r="U43" s="58"/>
      <c r="V43" s="58"/>
      <c r="W43" s="58">
        <f>INDEX('NOBLES 3E'!$G$2:$G$76,MATCH('02NOBLES'!$A43,'NOBLES 3E'!$A$2:$A$76,0),1)</f>
        <v>19</v>
      </c>
      <c r="X43" s="58" t="str">
        <f>INDEX('NOBLES 3E'!H$2:H$76,MATCH('02NOBLES'!$A43,'NOBLES 3E'!$A$2:$A$76,0),1)</f>
        <v>LN, LE, N, NE</v>
      </c>
      <c r="Y43" s="58" t="str">
        <f>INDEX('NOBLES 3E'!I$2:I$76,MATCH('02NOBLES'!$A43,'NOBLES 3E'!$A$2:$A$76,0),1)</f>
        <v>Loviatar</v>
      </c>
      <c r="Z43" s="58"/>
      <c r="AA43" s="58" t="str">
        <f>INDEX('NOBLES 3E'!J$2:J$76,MATCH('02NOBLES'!$A43,'NOBLES 3E'!$A$2:$A$76,0),1)</f>
        <v>Chondathan</v>
      </c>
      <c r="AB43" s="58"/>
      <c r="AC43" s="58" t="str">
        <f>INDEX('NOBLES 3E'!K$2:K$76,MATCH('02NOBLES'!$A43,'NOBLES 3E'!$A$2:$A$76,0),1)</f>
        <v>1248 DR</v>
      </c>
      <c r="AD43" s="58"/>
      <c r="AE43" s="58" t="str">
        <f>INDEX('NOBLES 3E'!L$2:L$76,MATCH('02NOBLES'!$A43,'NOBLES 3E'!$A$2:$A$76,0),1)</f>
        <v>$31, N59</v>
      </c>
      <c r="AF43" s="58" t="s">
        <v>1254</v>
      </c>
      <c r="AG43" s="58" t="s">
        <v>21317</v>
      </c>
      <c r="AH43" s="58" t="str">
        <f>IFERROR(INDEX('02BUILD'!$I$4:$I$576,MATCH(Таблиця11[[#This Row],[Holdings in Waterdeep]],'02BUILD'!$F$4:$F$576,0),1),"")</f>
        <v>North</v>
      </c>
      <c r="AI43" s="58" t="s">
        <v>19683</v>
      </c>
      <c r="AJ43" s="58"/>
      <c r="AK43" s="58">
        <f>Таблиця11[[#This Row],[Nobles*]]*2</f>
        <v>38</v>
      </c>
      <c r="AL43" s="89">
        <f t="shared" si="0"/>
        <v>148</v>
      </c>
      <c r="AM43" s="219" t="str">
        <f>IF(AL43&gt;='09_MISC'!$E$10,'09_MISC'!$A$10,IF(AL43&gt;='09_MISC'!$E$9,'09_MISC'!$A$9,IF(AL43&gt;='09_MISC'!$E$8,'09_MISC'!$A$8,IF(AL43&gt;='09_MISC'!$E$7,'09_MISC'!$A$7,IF(AL43&gt;='09_MISC'!$E$6,'09_MISC'!$A$6,IF(AL43&gt;='09_MISC'!$E$5,'09_MISC'!$A$5,'09_MISC'!$A$4))))))</f>
        <v>Aristocratic</v>
      </c>
      <c r="AN43" s="78" t="s">
        <v>16885</v>
      </c>
      <c r="AO43" s="58"/>
      <c r="AP43" s="58"/>
      <c r="AQ43" s="58"/>
    </row>
    <row r="44" spans="1:43">
      <c r="A44" s="216" t="s">
        <v>85</v>
      </c>
      <c r="B44" s="58"/>
      <c r="C44" s="58" t="s">
        <v>19704</v>
      </c>
      <c r="D44" s="58" t="str">
        <f>IF(OR(Таблиця11[[#This Row],[STATUS 5E]]="Merged",Таблиця11[[#This Row],[STATUS 5E]]="Dead",Таблиця11[[#This Row],[STATUS 5E]]="Exiles"),"No","Yes")</f>
        <v>Yes</v>
      </c>
      <c r="E44" s="532"/>
      <c r="F44" s="58"/>
      <c r="G44" s="58" t="s">
        <v>86</v>
      </c>
      <c r="H44" s="58"/>
      <c r="I44" s="58" t="s">
        <v>734</v>
      </c>
      <c r="J44" s="58"/>
      <c r="K44" s="58"/>
      <c r="L44" s="58">
        <f>INDEX('NOBLES 3E'!$C$2:$C$76,MATCH('02NOBLES'!$A44,'NOBLES 3E'!$A$2:$A$76,0),1)</f>
        <v>16000</v>
      </c>
      <c r="M44" s="58" t="str">
        <f>IFERROR(INDEX('NOBLES 3E'!$D$2:$D$76,MATCH(Таблиця11[[#This Row],[NOBLE HOUSE]],'NOBLES 3E'!$A$2:$A$76,0),1),"")</f>
        <v>Murgosz</v>
      </c>
      <c r="N44" s="58" t="str">
        <f>IFERROR(INDEX('NOBLES 3E'!$E$2:$E$76,MATCH(Таблиця11[[#This Row],[NOBLE HOUSE]],'NOBLES 3E'!$A$2:$A$76,0),1),"")</f>
        <v>Zorene</v>
      </c>
      <c r="O44" s="58" t="str">
        <f>IFERROR(INDEX('NOBLES 3E'!$F$2:$F$76,MATCH(Таблиця11[[#This Row],[NOBLE HOUSE]],'NOBLES 3E'!$A$2:$A$76,0),1),"")</f>
        <v>Zak</v>
      </c>
      <c r="P44" s="58" t="s">
        <v>19653</v>
      </c>
      <c r="Q44" s="58"/>
      <c r="R44" s="58"/>
      <c r="S44" s="58" t="e">
        <f t="shared" si="6"/>
        <v>#REF!</v>
      </c>
      <c r="T44" s="58" t="e">
        <f t="shared" si="6"/>
        <v>#REF!</v>
      </c>
      <c r="U44" s="58"/>
      <c r="V44" s="58"/>
      <c r="W44" s="58">
        <f>INDEX('NOBLES 3E'!$G$2:$G$76,MATCH('02NOBLES'!$A44,'NOBLES 3E'!$A$2:$A$76,0),1)</f>
        <v>34</v>
      </c>
      <c r="X44" s="58" t="str">
        <f>INDEX('NOBLES 3E'!H$2:H$76,MATCH('02NOBLES'!$A44,'NOBLES 3E'!$A$2:$A$76,0),1)</f>
        <v>N, LN</v>
      </c>
      <c r="Y44" s="58" t="str">
        <f>INDEX('NOBLES 3E'!I$2:I$76,MATCH('02NOBLES'!$A44,'NOBLES 3E'!$A$2:$A$76,0),1)</f>
        <v>Tempus</v>
      </c>
      <c r="Z44" s="58"/>
      <c r="AA44" s="58" t="str">
        <f>INDEX('NOBLES 3E'!J$2:J$76,MATCH('02NOBLES'!$A44,'NOBLES 3E'!$A$2:$A$76,0),1)</f>
        <v>Chondathan</v>
      </c>
      <c r="AB44" s="58"/>
      <c r="AC44" s="58" t="str">
        <f>INDEX('NOBLES 3E'!K$2:K$76,MATCH('02NOBLES'!$A44,'NOBLES 3E'!$A$2:$A$76,0),1)</f>
        <v>1248 DR</v>
      </c>
      <c r="AD44" s="58"/>
      <c r="AE44" s="58">
        <f>INDEX('NOBLES 3E'!L$2:L$76,MATCH('02NOBLES'!$A44,'NOBLES 3E'!$A$2:$A$76,0),1)</f>
        <v>17</v>
      </c>
      <c r="AF44" s="58" t="s">
        <v>416</v>
      </c>
      <c r="AG44" s="58" t="str">
        <f>IFERROR(INDEX('02BUILD'!$H$4:$H$576,MATCH(Таблиця11[[#This Row],[Holdings in Waterdeep]],'02BUILD'!$F$4:$F$576,0),1),"")</f>
        <v>Ilitul Villa</v>
      </c>
      <c r="AH44" s="58" t="str">
        <f>IFERROR(INDEX('02BUILD'!$I$4:$I$576,MATCH(Таблиця11[[#This Row],[Holdings in Waterdeep]],'02BUILD'!$F$4:$F$576,0),1),"")</f>
        <v>Sea</v>
      </c>
      <c r="AI44" s="58" t="str">
        <f>IF(Таблиця11[[#This Row],[Holdings Waterdeep Name]]&lt;&gt;"",Таблиця11[[#This Row],[Holdings Waterdeep Name]]&amp;" ("&amp;Таблиця11[[#This Row],[Ward of Holdings]]&amp;" Ward)","")</f>
        <v>Ilitul Villa (Sea Ward)</v>
      </c>
      <c r="AJ44" s="58"/>
      <c r="AK44" s="58">
        <f>Таблиця11[[#This Row],[Nobles*]]*2</f>
        <v>68</v>
      </c>
      <c r="AL44" s="89">
        <f t="shared" si="0"/>
        <v>48</v>
      </c>
      <c r="AM44" s="219" t="str">
        <f>IF(AL44&gt;='09_MISC'!$E$10,'09_MISC'!$A$10,IF(AL44&gt;='09_MISC'!$E$9,'09_MISC'!$A$9,IF(AL44&gt;='09_MISC'!$E$8,'09_MISC'!$A$8,IF(AL44&gt;='09_MISC'!$E$7,'09_MISC'!$A$7,IF(AL44&gt;='09_MISC'!$E$6,'09_MISC'!$A$6,IF(AL44&gt;='09_MISC'!$E$5,'09_MISC'!$A$5,'09_MISC'!$A$4))))))</f>
        <v>Aristocratic</v>
      </c>
      <c r="AN44" s="58"/>
      <c r="AO44" s="58"/>
      <c r="AP44" s="58"/>
      <c r="AQ44" s="58"/>
    </row>
    <row r="45" spans="1:43">
      <c r="A45" s="216" t="s">
        <v>87</v>
      </c>
      <c r="B45" s="58"/>
      <c r="C45" s="58" t="s">
        <v>19704</v>
      </c>
      <c r="D45" s="58" t="str">
        <f>IF(OR(Таблиця11[[#This Row],[STATUS 5E]]="Merged",Таблиця11[[#This Row],[STATUS 5E]]="Dead",Таблиця11[[#This Row],[STATUS 5E]]="Exiles"),"No","Yes")</f>
        <v>Yes</v>
      </c>
      <c r="E45" s="532"/>
      <c r="F45" s="58"/>
      <c r="G45" s="58" t="s">
        <v>88</v>
      </c>
      <c r="H45" s="58"/>
      <c r="I45" s="58" t="s">
        <v>733</v>
      </c>
      <c r="J45" s="58"/>
      <c r="K45" s="58"/>
      <c r="L45" s="58">
        <f>INDEX('NOBLES 3E'!$C$2:$C$76,MATCH('02NOBLES'!$A45,'NOBLES 3E'!$A$2:$A$76,0),1)</f>
        <v>35000</v>
      </c>
      <c r="M45" s="58" t="str">
        <f>IFERROR(INDEX('NOBLES 3E'!$D$2:$D$76,MATCH(Таблиця11[[#This Row],[NOBLE HOUSE]],'NOBLES 3E'!$A$2:$A$76,0),1),"")</f>
        <v>Ulguth</v>
      </c>
      <c r="N45" s="58" t="str">
        <f>IFERROR(INDEX('NOBLES 3E'!$E$2:$E$76,MATCH(Таблиця11[[#This Row],[NOBLE HOUSE]],'NOBLES 3E'!$A$2:$A$76,0),1),"")</f>
        <v>Mara</v>
      </c>
      <c r="O45" s="58" t="str">
        <f>IFERROR(INDEX('NOBLES 3E'!$F$2:$F$76,MATCH(Таблиця11[[#This Row],[NOBLE HOUSE]],'NOBLES 3E'!$A$2:$A$76,0),1),"")</f>
        <v>Gotom</v>
      </c>
      <c r="P45" s="58" t="s">
        <v>19655</v>
      </c>
      <c r="Q45" s="58"/>
      <c r="R45" s="58"/>
      <c r="S45" s="58" t="str">
        <f t="shared" ref="S45:T52" si="7">T144&amp;CHAR(10)&amp;S57&amp;CHAR(10)&amp;S106</f>
        <v xml:space="preserve">
</v>
      </c>
      <c r="T45" s="58" t="str">
        <f t="shared" si="7"/>
        <v xml:space="preserve">
</v>
      </c>
      <c r="U45" s="58"/>
      <c r="V45" s="58"/>
      <c r="W45" s="58">
        <f>INDEX('NOBLES 3E'!$G$2:$G$76,MATCH('02NOBLES'!$A45,'NOBLES 3E'!$A$2:$A$76,0),1)</f>
        <v>23</v>
      </c>
      <c r="X45" s="58" t="str">
        <f>INDEX('NOBLES 3E'!H$2:H$76,MATCH('02NOBLES'!$A45,'NOBLES 3E'!$A$2:$A$76,0),1)</f>
        <v>N, CN</v>
      </c>
      <c r="Y45" s="58" t="str">
        <f>INDEX('NOBLES 3E'!I$2:I$76,MATCH('02NOBLES'!$A45,'NOBLES 3E'!$A$2:$A$76,0),1)</f>
        <v>Tymora</v>
      </c>
      <c r="Z45" s="58"/>
      <c r="AA45" s="58" t="str">
        <f>INDEX('NOBLES 3E'!J$2:J$76,MATCH('02NOBLES'!$A45,'NOBLES 3E'!$A$2:$A$76,0),1)</f>
        <v>Tethyrian</v>
      </c>
      <c r="AB45" s="58"/>
      <c r="AC45" s="58" t="str">
        <f>INDEX('NOBLES 3E'!K$2:K$76,MATCH('02NOBLES'!$A45,'NOBLES 3E'!$A$2:$A$76,0),1)</f>
        <v>1248 DR</v>
      </c>
      <c r="AD45" s="58"/>
      <c r="AE45" s="58" t="str">
        <f>INDEX('NOBLES 3E'!L$2:L$76,MATCH('02NOBLES'!$A45,'NOBLES 3E'!$A$2:$A$76,0),1)</f>
        <v>N53</v>
      </c>
      <c r="AF45" s="58" t="s">
        <v>420</v>
      </c>
      <c r="AG45" s="58" t="str">
        <f>IFERROR(INDEX('02BUILD'!$H$4:$H$576,MATCH(Таблиця11[[#This Row],[Holdings in Waterdeep]],'02BUILD'!$F$4:$F$576,0),1),"")</f>
        <v>Ilvastarr Villa</v>
      </c>
      <c r="AH45" s="58" t="str">
        <f>IFERROR(INDEX('02BUILD'!$I$4:$I$576,MATCH(Таблиця11[[#This Row],[Holdings in Waterdeep]],'02BUILD'!$F$4:$F$576,0),1),"")</f>
        <v>North</v>
      </c>
      <c r="AI45" s="58" t="str">
        <f>IF(Таблиця11[[#This Row],[Holdings Waterdeep Name]]&lt;&gt;"",Таблиця11[[#This Row],[Holdings Waterdeep Name]]&amp;" ("&amp;Таблиця11[[#This Row],[Ward of Holdings]]&amp;" Ward)","")</f>
        <v>Ilvastarr Villa (North Ward)</v>
      </c>
      <c r="AJ45" s="58"/>
      <c r="AK45" s="58">
        <f>Таблиця11[[#This Row],[Nobles*]]*2</f>
        <v>46</v>
      </c>
      <c r="AL45" s="89">
        <f t="shared" si="0"/>
        <v>153</v>
      </c>
      <c r="AM45" s="219" t="str">
        <f>IF(AL45&gt;='09_MISC'!$E$10,'09_MISC'!$A$10,IF(AL45&gt;='09_MISC'!$E$9,'09_MISC'!$A$9,IF(AL45&gt;='09_MISC'!$E$8,'09_MISC'!$A$8,IF(AL45&gt;='09_MISC'!$E$7,'09_MISC'!$A$7,IF(AL45&gt;='09_MISC'!$E$6,'09_MISC'!$A$6,IF(AL45&gt;='09_MISC'!$E$5,'09_MISC'!$A$5,'09_MISC'!$A$4))))))</f>
        <v>Aristocratic</v>
      </c>
      <c r="AN45" s="58"/>
      <c r="AO45" s="58"/>
      <c r="AP45" s="58"/>
      <c r="AQ45" s="58"/>
    </row>
    <row r="46" spans="1:43">
      <c r="A46" s="216" t="s">
        <v>89</v>
      </c>
      <c r="B46" s="58"/>
      <c r="C46" s="58" t="s">
        <v>19704</v>
      </c>
      <c r="D46" s="58" t="str">
        <f>IF(OR(Таблиця11[[#This Row],[STATUS 5E]]="Merged",Таблиця11[[#This Row],[STATUS 5E]]="Dead",Таблиця11[[#This Row],[STATUS 5E]]="Exiles"),"No","Yes")</f>
        <v>Yes</v>
      </c>
      <c r="E46" s="532"/>
      <c r="F46" s="58"/>
      <c r="G46" s="58" t="s">
        <v>90</v>
      </c>
      <c r="H46" s="58"/>
      <c r="I46" s="58" t="s">
        <v>731</v>
      </c>
      <c r="J46" s="58"/>
      <c r="K46" s="58" t="s">
        <v>762</v>
      </c>
      <c r="L46" s="58">
        <f>INDEX('NOBLES 3E'!$C$2:$C$76,MATCH('02NOBLES'!$A46,'NOBLES 3E'!$A$2:$A$76,0),1)</f>
        <v>32000</v>
      </c>
      <c r="M46" s="58" t="str">
        <f>IFERROR(INDEX('NOBLES 3E'!$D$2:$D$76,MATCH(Таблиця11[[#This Row],[NOBLE HOUSE]],'NOBLES 3E'!$A$2:$A$76,0),1),"")</f>
        <v>Boroldan</v>
      </c>
      <c r="N46" s="58" t="str">
        <f>IFERROR(INDEX('NOBLES 3E'!$E$2:$E$76,MATCH(Таблиця11[[#This Row],[NOBLE HOUSE]],'NOBLES 3E'!$A$2:$A$76,0),1),"")</f>
        <v>Xantha</v>
      </c>
      <c r="O46" s="58" t="str">
        <f>IFERROR(INDEX('NOBLES 3E'!$F$2:$F$76,MATCH(Таблиця11[[#This Row],[NOBLE HOUSE]],'NOBLES 3E'!$A$2:$A$76,0),1),"")</f>
        <v>Thanvas</v>
      </c>
      <c r="P46" s="58" t="s">
        <v>19654</v>
      </c>
      <c r="Q46" s="58" t="s">
        <v>19732</v>
      </c>
      <c r="R46" s="58"/>
      <c r="S46" s="58" t="str">
        <f t="shared" si="7"/>
        <v xml:space="preserve">
</v>
      </c>
      <c r="T46" s="58" t="str">
        <f t="shared" si="7"/>
        <v xml:space="preserve">
</v>
      </c>
      <c r="U46" s="58"/>
      <c r="V46" s="58"/>
      <c r="W46" s="58">
        <f>INDEX('NOBLES 3E'!$G$2:$G$76,MATCH('02NOBLES'!$A46,'NOBLES 3E'!$A$2:$A$76,0),1)</f>
        <v>42</v>
      </c>
      <c r="X46" s="58" t="str">
        <f>INDEX('NOBLES 3E'!H$2:H$76,MATCH('02NOBLES'!$A46,'NOBLES 3E'!$A$2:$A$76,0),1)</f>
        <v>CE, NE, N, CE, CN</v>
      </c>
      <c r="Y46" s="58" t="str">
        <f>INDEX('NOBLES 3E'!I$2:I$76,MATCH('02NOBLES'!$A46,'NOBLES 3E'!$A$2:$A$76,0),1)</f>
        <v>Talona</v>
      </c>
      <c r="Z46" s="58"/>
      <c r="AA46" s="58" t="str">
        <f>INDEX('NOBLES 3E'!J$2:J$76,MATCH('02NOBLES'!$A46,'NOBLES 3E'!$A$2:$A$76,0),1)</f>
        <v>Chondathan</v>
      </c>
      <c r="AB46" s="58"/>
      <c r="AC46" s="58" t="str">
        <f>INDEX('NOBLES 3E'!K$2:K$76,MATCH('02NOBLES'!$A46,'NOBLES 3E'!$A$2:$A$76,0),1)</f>
        <v>1248 DR</v>
      </c>
      <c r="AD46" s="58"/>
      <c r="AE46" s="58" t="str">
        <f>INDEX('NOBLES 3E'!L$2:L$76,MATCH('02NOBLES'!$A46,'NOBLES 3E'!$A$2:$A$76,0),1)</f>
        <v>$40, N74, Amphail, UM SLE</v>
      </c>
      <c r="AF46" s="58" t="s">
        <v>18535</v>
      </c>
      <c r="AG46" s="622" t="s">
        <v>21316</v>
      </c>
      <c r="AH46" s="634"/>
      <c r="AI46" s="58" t="str">
        <f>IF(Таблиця11[[#This Row],[Holdings Waterdeep Name]]&lt;&gt;"",Таблиця11[[#This Row],[Holdings Waterdeep Name]]&amp;" ("&amp;Таблиця11[[#This Row],[Ward of Holdings]]&amp;" Ward)","")</f>
        <v>XXX  Ilzimmer's residence, Ilzimmer Villa ( Ward)</v>
      </c>
      <c r="AJ46" s="58" t="s">
        <v>18510</v>
      </c>
      <c r="AK46" s="58">
        <f>Таблиця11[[#This Row],[Nobles*]]*2</f>
        <v>84</v>
      </c>
      <c r="AL46" s="89">
        <f t="shared" si="0"/>
        <v>77</v>
      </c>
      <c r="AM46" s="219" t="str">
        <f>IF(AL46&gt;='09_MISC'!$E$10,'09_MISC'!$A$10,IF(AL46&gt;='09_MISC'!$E$9,'09_MISC'!$A$9,IF(AL46&gt;='09_MISC'!$E$8,'09_MISC'!$A$8,IF(AL46&gt;='09_MISC'!$E$7,'09_MISC'!$A$7,IF(AL46&gt;='09_MISC'!$E$6,'09_MISC'!$A$6,IF(AL46&gt;='09_MISC'!$E$5,'09_MISC'!$A$5,'09_MISC'!$A$4))))))</f>
        <v>Aristocratic</v>
      </c>
      <c r="AN46" s="58"/>
      <c r="AO46" s="58"/>
      <c r="AP46" s="58"/>
      <c r="AQ46" s="58"/>
    </row>
    <row r="47" spans="1:43" ht="15" customHeight="1">
      <c r="A47" s="216" t="s">
        <v>91</v>
      </c>
      <c r="B47" s="58"/>
      <c r="C47" s="58" t="s">
        <v>19704</v>
      </c>
      <c r="D47" s="58" t="str">
        <f>IF(OR(Таблиця11[[#This Row],[STATUS 5E]]="Merged",Таблиця11[[#This Row],[STATUS 5E]]="Dead",Таблиця11[[#This Row],[STATUS 5E]]="Exiles"),"No","Yes")</f>
        <v>Yes</v>
      </c>
      <c r="E47" s="532"/>
      <c r="F47" s="58"/>
      <c r="G47" s="58" t="s">
        <v>92</v>
      </c>
      <c r="H47" s="58"/>
      <c r="I47" s="58" t="s">
        <v>732</v>
      </c>
      <c r="J47" s="58" t="s">
        <v>93</v>
      </c>
      <c r="K47" s="58"/>
      <c r="L47" s="58">
        <f>INDEX('NOBLES 3E'!$C$2:$C$76,MATCH('02NOBLES'!$A47,'NOBLES 3E'!$A$2:$A$76,0),1)</f>
        <v>24000</v>
      </c>
      <c r="M47" s="58" t="str">
        <f>IFERROR(INDEX('NOBLES 3E'!$D$2:$D$76,MATCH(Таблиця11[[#This Row],[NOBLE HOUSE]],'NOBLES 3E'!$A$2:$A$76,0),1),"")</f>
        <v>Hulraven</v>
      </c>
      <c r="N47" s="58" t="str">
        <f>IFERROR(INDEX('NOBLES 3E'!$E$2:$E$76,MATCH(Таблиця11[[#This Row],[NOBLE HOUSE]],'NOBLES 3E'!$A$2:$A$76,0),1),"")</f>
        <v>Nael</v>
      </c>
      <c r="O47" s="58" t="str">
        <f>IFERROR(INDEX('NOBLES 3E'!$F$2:$F$76,MATCH(Таблиця11[[#This Row],[NOBLE HOUSE]],'NOBLES 3E'!$A$2:$A$76,0),1),"")</f>
        <v>Khralver of Luskan</v>
      </c>
      <c r="P47" s="58" t="s">
        <v>19655</v>
      </c>
      <c r="Q47" s="58"/>
      <c r="R47" s="58"/>
      <c r="S47" s="58" t="str">
        <f t="shared" si="7"/>
        <v xml:space="preserve">
</v>
      </c>
      <c r="T47" s="58" t="str">
        <f t="shared" si="7"/>
        <v xml:space="preserve">
</v>
      </c>
      <c r="U47" s="58"/>
      <c r="V47" s="58"/>
      <c r="W47" s="58">
        <f>INDEX('NOBLES 3E'!$G$2:$G$76,MATCH('02NOBLES'!$A47,'NOBLES 3E'!$A$2:$A$76,0),1)</f>
        <v>17</v>
      </c>
      <c r="X47" s="58" t="str">
        <f>INDEX('NOBLES 3E'!H$2:H$76,MATCH('02NOBLES'!$A47,'NOBLES 3E'!$A$2:$A$76,0),1)</f>
        <v>CG, CN, CE</v>
      </c>
      <c r="Y47" s="58" t="str">
        <f>INDEX('NOBLES 3E'!I$2:I$76,MATCH('02NOBLES'!$A47,'NOBLES 3E'!$A$2:$A$76,0),1)</f>
        <v>Selune</v>
      </c>
      <c r="Z47" s="58"/>
      <c r="AA47" s="58" t="str">
        <f>INDEX('NOBLES 3E'!J$2:J$76,MATCH('02NOBLES'!$A47,'NOBLES 3E'!$A$2:$A$76,0),1)</f>
        <v>Illuskan</v>
      </c>
      <c r="AB47" s="58"/>
      <c r="AC47" s="58" t="str">
        <f>INDEX('NOBLES 3E'!K$2:K$76,MATCH('02NOBLES'!$A47,'NOBLES 3E'!$A$2:$A$76,0),1)</f>
        <v>1248 DR</v>
      </c>
      <c r="AD47" s="58"/>
      <c r="AE47" s="58" t="str">
        <f>INDEX('NOBLES 3E'!L$2:L$76,MATCH('02NOBLES'!$A47,'NOBLES 3E'!$A$2:$A$76,0),1)</f>
        <v>C62, $35</v>
      </c>
      <c r="AF47" s="58" t="s">
        <v>432</v>
      </c>
      <c r="AG47" s="622" t="s">
        <v>21315</v>
      </c>
      <c r="AH47" s="622"/>
      <c r="AI47" s="58" t="str">
        <f>IF(Таблиця11[[#This Row],[Holdings Waterdeep Name]]&lt;&gt;"",Таблиця11[[#This Row],[Holdings Waterdeep Name]]&amp;" ("&amp;Таблиця11[[#This Row],[Ward of Holdings]]&amp;" Ward)","")</f>
        <v>Irlingstar residence, "Sablehearth", Irlingstar Villa ( Ward)</v>
      </c>
      <c r="AJ47" s="58"/>
      <c r="AK47" s="58">
        <f>Таблиця11[[#This Row],[Nobles*]]*2</f>
        <v>34</v>
      </c>
      <c r="AL47" s="89">
        <f t="shared" si="0"/>
        <v>142</v>
      </c>
      <c r="AM47" s="219" t="str">
        <f>IF(AL47&gt;='09_MISC'!$E$10,'09_MISC'!$A$10,IF(AL47&gt;='09_MISC'!$E$9,'09_MISC'!$A$9,IF(AL47&gt;='09_MISC'!$E$8,'09_MISC'!$A$8,IF(AL47&gt;='09_MISC'!$E$7,'09_MISC'!$A$7,IF(AL47&gt;='09_MISC'!$E$6,'09_MISC'!$A$6,IF(AL47&gt;='09_MISC'!$E$5,'09_MISC'!$A$5,'09_MISC'!$A$4))))))</f>
        <v>Aristocratic</v>
      </c>
      <c r="AN47" s="58"/>
      <c r="AO47" s="58"/>
      <c r="AP47" s="58"/>
      <c r="AQ47" s="58"/>
    </row>
    <row r="48" spans="1:43">
      <c r="A48" s="216" t="s">
        <v>94</v>
      </c>
      <c r="B48" s="58"/>
      <c r="C48" s="58" t="s">
        <v>19704</v>
      </c>
      <c r="D48" s="58" t="str">
        <f>IF(OR(Таблиця11[[#This Row],[STATUS 5E]]="Merged",Таблиця11[[#This Row],[STATUS 5E]]="Dead",Таблиця11[[#This Row],[STATUS 5E]]="Exiles"),"No","Yes")</f>
        <v>Yes</v>
      </c>
      <c r="E48" s="532"/>
      <c r="F48" s="58"/>
      <c r="G48" s="58" t="s">
        <v>95</v>
      </c>
      <c r="H48" s="58"/>
      <c r="I48" s="58" t="s">
        <v>730</v>
      </c>
      <c r="J48" s="58"/>
      <c r="K48" s="58"/>
      <c r="L48" s="58">
        <f>INDEX('NOBLES 3E'!$C$2:$C$76,MATCH('02NOBLES'!$A48,'NOBLES 3E'!$A$2:$A$76,0),1)</f>
        <v>23000</v>
      </c>
      <c r="M48" s="58" t="str">
        <f>IFERROR(INDEX('NOBLES 3E'!$D$2:$D$76,MATCH(Таблиця11[[#This Row],[NOBLE HOUSE]],'NOBLES 3E'!$A$2:$A$76,0),1),"")</f>
        <v>Ulb</v>
      </c>
      <c r="N48" s="58" t="str">
        <f>IFERROR(INDEX('NOBLES 3E'!$E$2:$E$76,MATCH(Таблиця11[[#This Row],[NOBLE HOUSE]],'NOBLES 3E'!$A$2:$A$76,0),1),"")</f>
        <v>Alys</v>
      </c>
      <c r="O48" s="58" t="str">
        <f>IFERROR(INDEX('NOBLES 3E'!$F$2:$F$76,MATCH(Таблиця11[[#This Row],[NOBLE HOUSE]],'NOBLES 3E'!$A$2:$A$76,0),1),"")</f>
        <v>Koris</v>
      </c>
      <c r="P48" s="58" t="s">
        <v>19655</v>
      </c>
      <c r="Q48" s="58"/>
      <c r="R48" s="58"/>
      <c r="S48" s="58" t="str">
        <f t="shared" si="7"/>
        <v xml:space="preserve">
</v>
      </c>
      <c r="T48" s="58" t="str">
        <f t="shared" si="7"/>
        <v xml:space="preserve">
</v>
      </c>
      <c r="U48" s="58"/>
      <c r="V48" s="58"/>
      <c r="W48" s="58">
        <f>INDEX('NOBLES 3E'!$G$2:$G$76,MATCH('02NOBLES'!$A48,'NOBLES 3E'!$A$2:$A$76,0),1)</f>
        <v>41</v>
      </c>
      <c r="X48" s="58" t="str">
        <f>INDEX('NOBLES 3E'!H$2:H$76,MATCH('02NOBLES'!$A48,'NOBLES 3E'!$A$2:$A$76,0),1)</f>
        <v>LN</v>
      </c>
      <c r="Y48" s="58" t="str">
        <f>INDEX('NOBLES 3E'!I$2:I$76,MATCH('02NOBLES'!$A48,'NOBLES 3E'!$A$2:$A$76,0),1)</f>
        <v>Helm</v>
      </c>
      <c r="Z48" s="58"/>
      <c r="AA48" s="58" t="str">
        <f>INDEX('NOBLES 3E'!J$2:J$76,MATCH('02NOBLES'!$A48,'NOBLES 3E'!$A$2:$A$76,0),1)</f>
        <v>Chondathan</v>
      </c>
      <c r="AB48" s="58"/>
      <c r="AC48" s="58" t="str">
        <f>INDEX('NOBLES 3E'!K$2:K$76,MATCH('02NOBLES'!$A48,'NOBLES 3E'!$A$2:$A$76,0),1)</f>
        <v>1248 DR</v>
      </c>
      <c r="AD48" s="58"/>
      <c r="AE48" s="58" t="str">
        <f>INDEX('NOBLES 3E'!L$2:L$76,MATCH('02NOBLES'!$A48,'NOBLES 3E'!$A$2:$A$76,0),1)</f>
        <v>N19, New Waterdeep</v>
      </c>
      <c r="AF48" s="58" t="s">
        <v>1230</v>
      </c>
      <c r="AG48" s="58" t="str">
        <f>IFERROR(INDEX('02BUILD'!$H$4:$H$576,MATCH(Таблиця11[[#This Row],[Holdings in Waterdeep]],'02BUILD'!$F$4:$F$576,0),1),"")</f>
        <v>Jardeth Villa</v>
      </c>
      <c r="AH48" s="58" t="str">
        <f>IFERROR(INDEX('02BUILD'!$I$4:$I$576,MATCH(Таблиця11[[#This Row],[Holdings in Waterdeep]],'02BUILD'!$F$4:$F$576,0),1),"")</f>
        <v>North</v>
      </c>
      <c r="AI48" s="58" t="str">
        <f>IF(Таблиця11[[#This Row],[Holdings Waterdeep Name]]&lt;&gt;"",Таблиця11[[#This Row],[Holdings Waterdeep Name]]&amp;" ("&amp;Таблиця11[[#This Row],[Ward of Holdings]]&amp;" Ward)","")</f>
        <v>Jardeth Villa (North Ward)</v>
      </c>
      <c r="AJ48" s="58" t="s">
        <v>18508</v>
      </c>
      <c r="AK48" s="58">
        <f>Таблиця11[[#This Row],[Nobles*]]*2</f>
        <v>82</v>
      </c>
      <c r="AL48" s="89">
        <f t="shared" si="0"/>
        <v>57</v>
      </c>
      <c r="AM48" s="219" t="str">
        <f>IF(AL48&gt;='09_MISC'!$E$10,'09_MISC'!$A$10,IF(AL48&gt;='09_MISC'!$E$9,'09_MISC'!$A$9,IF(AL48&gt;='09_MISC'!$E$8,'09_MISC'!$A$8,IF(AL48&gt;='09_MISC'!$E$7,'09_MISC'!$A$7,IF(AL48&gt;='09_MISC'!$E$6,'09_MISC'!$A$6,IF(AL48&gt;='09_MISC'!$E$5,'09_MISC'!$A$5,'09_MISC'!$A$4))))))</f>
        <v>Aristocratic</v>
      </c>
      <c r="AN48" s="78" t="s">
        <v>16887</v>
      </c>
      <c r="AO48" s="58"/>
      <c r="AP48" s="58"/>
      <c r="AQ48" s="58"/>
    </row>
    <row r="49" spans="1:43">
      <c r="A49" s="216" t="s">
        <v>96</v>
      </c>
      <c r="B49" s="58"/>
      <c r="C49" s="58" t="s">
        <v>19704</v>
      </c>
      <c r="D49" s="58" t="str">
        <f>IF(OR(Таблиця11[[#This Row],[STATUS 5E]]="Merged",Таблиця11[[#This Row],[STATUS 5E]]="Dead",Таблиця11[[#This Row],[STATUS 5E]]="Exiles"),"No","Yes")</f>
        <v>Yes</v>
      </c>
      <c r="E49" s="532"/>
      <c r="F49" s="58"/>
      <c r="G49" s="58" t="s">
        <v>97</v>
      </c>
      <c r="H49" s="58"/>
      <c r="I49" s="58" t="s">
        <v>729</v>
      </c>
      <c r="J49" s="58"/>
      <c r="K49" s="199" t="s">
        <v>19769</v>
      </c>
      <c r="L49" s="58">
        <f>INDEX('NOBLES 3E'!$C$2:$C$76,MATCH('02NOBLES'!$A49,'NOBLES 3E'!$A$2:$A$76,0),1)</f>
        <v>22000</v>
      </c>
      <c r="M49" s="58" t="str">
        <f>IFERROR(INDEX('NOBLES 3E'!$D$2:$D$76,MATCH(Таблиця11[[#This Row],[NOBLE HOUSE]],'NOBLES 3E'!$A$2:$A$76,0),1),"")</f>
        <v>Harkas</v>
      </c>
      <c r="N49" s="58" t="str">
        <f>IFERROR(INDEX('NOBLES 3E'!$E$2:$E$76,MATCH(Таблиця11[[#This Row],[NOBLE HOUSE]],'NOBLES 3E'!$A$2:$A$76,0),1),"")</f>
        <v>Ariel</v>
      </c>
      <c r="O49" s="58" t="str">
        <f>IFERROR(INDEX('NOBLES 3E'!$F$2:$F$76,MATCH(Таблиця11[[#This Row],[NOBLE HOUSE]],'NOBLES 3E'!$A$2:$A$76,0),1),"")</f>
        <v>Arrikes</v>
      </c>
      <c r="P49" s="58" t="s">
        <v>19655</v>
      </c>
      <c r="Q49" s="58"/>
      <c r="R49" s="58"/>
      <c r="S49" s="58" t="str">
        <f t="shared" si="7"/>
        <v xml:space="preserve">
</v>
      </c>
      <c r="T49" s="58" t="str">
        <f t="shared" si="7"/>
        <v xml:space="preserve">
</v>
      </c>
      <c r="U49" s="58"/>
      <c r="V49" s="58"/>
      <c r="W49" s="58">
        <f>INDEX('NOBLES 3E'!$G$2:$G$76,MATCH('02NOBLES'!$A49,'NOBLES 3E'!$A$2:$A$76,0),1)</f>
        <v>29</v>
      </c>
      <c r="X49" s="58" t="str">
        <f>INDEX('NOBLES 3E'!H$2:H$76,MATCH('02NOBLES'!$A49,'NOBLES 3E'!$A$2:$A$76,0),1)</f>
        <v>LN, N, CN</v>
      </c>
      <c r="Y49" s="58" t="str">
        <f>INDEX('NOBLES 3E'!I$2:I$76,MATCH('02NOBLES'!$A49,'NOBLES 3E'!$A$2:$A$76,0),1)</f>
        <v>Tempus</v>
      </c>
      <c r="Z49" s="58"/>
      <c r="AA49" s="58" t="str">
        <f>INDEX('NOBLES 3E'!J$2:J$76,MATCH('02NOBLES'!$A49,'NOBLES 3E'!$A$2:$A$76,0),1)</f>
        <v>Tethyrian</v>
      </c>
      <c r="AB49" s="58"/>
      <c r="AC49" s="58" t="str">
        <f>INDEX('NOBLES 3E'!K$2:K$76,MATCH('02NOBLES'!$A49,'NOBLES 3E'!$A$2:$A$76,0),1)</f>
        <v>1248 DR</v>
      </c>
      <c r="AD49" s="58"/>
      <c r="AE49" s="58" t="str">
        <f>INDEX('NOBLES 3E'!L$2:L$76,MATCH('02NOBLES'!$A49,'NOBLES 3E'!$A$2:$A$76,0),1)</f>
        <v>$14, Amphail</v>
      </c>
      <c r="AF49" s="58" t="s">
        <v>1267</v>
      </c>
      <c r="AG49" s="58" t="str">
        <f>IFERROR(INDEX('02BUILD'!$H$4:$H$576,MATCH(Таблиця11[[#This Row],[Holdings in Waterdeep]],'02BUILD'!$F$4:$F$576,0),1),"")</f>
        <v>Jhansczil Villa</v>
      </c>
      <c r="AH49" s="58" t="str">
        <f>IFERROR(INDEX('02BUILD'!$I$4:$I$576,MATCH(Таблиця11[[#This Row],[Holdings in Waterdeep]],'02BUILD'!$F$4:$F$576,0),1),"")</f>
        <v>Sea</v>
      </c>
      <c r="AI49" s="58" t="str">
        <f>IF(Таблиця11[[#This Row],[Holdings Waterdeep Name]]&lt;&gt;"",Таблиця11[[#This Row],[Holdings Waterdeep Name]]&amp;" ("&amp;Таблиця11[[#This Row],[Ward of Holdings]]&amp;" Ward)","")</f>
        <v>Jhansczil Villa (Sea Ward)</v>
      </c>
      <c r="AJ49" s="58" t="s">
        <v>18510</v>
      </c>
      <c r="AK49" s="58">
        <f>Таблиця11[[#This Row],[Nobles*]]*2</f>
        <v>58</v>
      </c>
      <c r="AL49" s="89">
        <f t="shared" si="0"/>
        <v>76</v>
      </c>
      <c r="AM49" s="219" t="str">
        <f>IF(AL49&gt;='09_MISC'!$E$10,'09_MISC'!$A$10,IF(AL49&gt;='09_MISC'!$E$9,'09_MISC'!$A$9,IF(AL49&gt;='09_MISC'!$E$8,'09_MISC'!$A$8,IF(AL49&gt;='09_MISC'!$E$7,'09_MISC'!$A$7,IF(AL49&gt;='09_MISC'!$E$6,'09_MISC'!$A$6,IF(AL49&gt;='09_MISC'!$E$5,'09_MISC'!$A$5,'09_MISC'!$A$4))))))</f>
        <v>Aristocratic</v>
      </c>
      <c r="AN49" s="58"/>
      <c r="AO49" s="58"/>
      <c r="AP49" s="58"/>
      <c r="AQ49" s="58"/>
    </row>
    <row r="50" spans="1:43">
      <c r="A50" s="507" t="s">
        <v>98</v>
      </c>
      <c r="B50" s="507" t="s">
        <v>3875</v>
      </c>
      <c r="C50" s="507" t="s">
        <v>19704</v>
      </c>
      <c r="D50" s="507" t="str">
        <f>IF(OR(Таблиця11[[#This Row],[STATUS 5E]]="Merged",Таблиця11[[#This Row],[STATUS 5E]]="Dead",Таблиця11[[#This Row],[STATUS 5E]]="Exiles"),"No","Yes")</f>
        <v>No</v>
      </c>
      <c r="E50" s="531"/>
      <c r="F50" s="507"/>
      <c r="G50" s="507"/>
      <c r="H50" s="507"/>
      <c r="I50" s="507"/>
      <c r="J50" s="507"/>
      <c r="K50" s="507" t="s">
        <v>99</v>
      </c>
      <c r="L50" s="507"/>
      <c r="M50" s="507" t="str">
        <f>IFERROR(INDEX('NOBLES 3E'!$D$2:$D$76,MATCH(Таблиця11[[#This Row],[NOBLE HOUSE]],'NOBLES 3E'!$A$2:$A$76,0),1),"")</f>
        <v/>
      </c>
      <c r="N50" s="507" t="str">
        <f>IFERROR(INDEX('NOBLES 3E'!$E$2:$E$76,MATCH(Таблиця11[[#This Row],[NOBLE HOUSE]],'NOBLES 3E'!$A$2:$A$76,0),1),"")</f>
        <v/>
      </c>
      <c r="O50" s="507" t="str">
        <f>IFERROR(INDEX('NOBLES 3E'!$F$2:$F$76,MATCH(Таблиця11[[#This Row],[NOBLE HOUSE]],'NOBLES 3E'!$A$2:$A$76,0),1),"")</f>
        <v/>
      </c>
      <c r="P50" s="507"/>
      <c r="Q50" s="507"/>
      <c r="R50" s="507"/>
      <c r="S50" s="507" t="str">
        <f t="shared" si="7"/>
        <v xml:space="preserve">
</v>
      </c>
      <c r="T50" s="507" t="str">
        <f t="shared" si="7"/>
        <v xml:space="preserve">
</v>
      </c>
      <c r="U50" s="507"/>
      <c r="V50" s="507"/>
      <c r="W50" s="507"/>
      <c r="X50" s="507"/>
      <c r="Y50" s="507"/>
      <c r="Z50" s="507"/>
      <c r="AA50" s="507"/>
      <c r="AB50" s="507"/>
      <c r="AC50" s="507"/>
      <c r="AD50" s="507"/>
      <c r="AE50" s="507"/>
      <c r="AF50" s="507"/>
      <c r="AG50" s="507" t="str">
        <f>IFERROR(INDEX('02BUILD'!$H$4:$H$576,MATCH(Таблиця11[[#This Row],[Holdings in Waterdeep]],'02BUILD'!$F$4:$F$576,0),1),"")</f>
        <v/>
      </c>
      <c r="AH50" s="507" t="str">
        <f>IFERROR(INDEX('02BUILD'!$I$4:$I$576,MATCH(Таблиця11[[#This Row],[Holdings in Waterdeep]],'02BUILD'!$F$4:$F$576,0),1),"")</f>
        <v/>
      </c>
      <c r="AI50" s="507" t="str">
        <f>IF(Таблиця11[[#This Row],[Holdings Waterdeep Name]]&lt;&gt;"",Таблиця11[[#This Row],[Holdings Waterdeep Name]]&amp;" ("&amp;Таблиця11[[#This Row],[Ward of Holdings]]&amp;" Ward)","")</f>
        <v/>
      </c>
      <c r="AJ50" s="507"/>
      <c r="AK50" s="507">
        <f>Таблиця11[[#This Row],[Nobles*]]*2</f>
        <v>0</v>
      </c>
      <c r="AL50" s="507">
        <f t="shared" si="0"/>
        <v>0</v>
      </c>
      <c r="AM50" s="507" t="str">
        <f>IF(AL50&gt;='09_MISC'!$E$10,'09_MISC'!$A$10,IF(AL50&gt;='09_MISC'!$E$9,'09_MISC'!$A$9,IF(AL50&gt;='09_MISC'!$E$8,'09_MISC'!$A$8,IF(AL50&gt;='09_MISC'!$E$7,'09_MISC'!$A$7,IF(AL50&gt;='09_MISC'!$E$6,'09_MISC'!$A$6,IF(AL50&gt;='09_MISC'!$E$5,'09_MISC'!$A$5,'09_MISC'!$A$4))))))</f>
        <v>Wretched</v>
      </c>
      <c r="AN50" s="507"/>
      <c r="AO50" s="507"/>
      <c r="AP50" s="507"/>
      <c r="AQ50" s="507"/>
    </row>
    <row r="51" spans="1:43" ht="15" customHeight="1">
      <c r="A51" s="216" t="s">
        <v>100</v>
      </c>
      <c r="B51" s="58"/>
      <c r="C51" s="58" t="s">
        <v>19704</v>
      </c>
      <c r="D51" s="58" t="str">
        <f>IF(OR(Таблиця11[[#This Row],[STATUS 5E]]="Merged",Таблиця11[[#This Row],[STATUS 5E]]="Dead",Таблиця11[[#This Row],[STATUS 5E]]="Exiles"),"No","Yes")</f>
        <v>Yes</v>
      </c>
      <c r="E51" s="532"/>
      <c r="F51" s="58"/>
      <c r="G51" s="58" t="s">
        <v>728</v>
      </c>
      <c r="H51" s="58"/>
      <c r="I51" s="58" t="s">
        <v>727</v>
      </c>
      <c r="J51" s="58"/>
      <c r="K51" s="58"/>
      <c r="L51" s="58">
        <f>INDEX('NOBLES 3E'!$C$2:$C$76,MATCH('02NOBLES'!$A51,'NOBLES 3E'!$A$2:$A$76,0),1)</f>
        <v>17000</v>
      </c>
      <c r="M51" s="58" t="str">
        <f>IFERROR(INDEX('NOBLES 3E'!$D$2:$D$76,MATCH(Таблиця11[[#This Row],[NOBLE HOUSE]],'NOBLES 3E'!$A$2:$A$76,0),1),"")</f>
        <v>Help "The Torturer</v>
      </c>
      <c r="N51" s="58" t="str">
        <f>IFERROR(INDEX('NOBLES 3E'!$E$2:$E$76,MATCH(Таблиця11[[#This Row],[NOBLE HOUSE]],'NOBLES 3E'!$A$2:$A$76,0),1),"")</f>
        <v>none</v>
      </c>
      <c r="O51" s="58" t="str">
        <f>IFERROR(INDEX('NOBLES 3E'!$F$2:$F$76,MATCH(Таблиця11[[#This Row],[NOBLE HOUSE]],'NOBLES 3E'!$A$2:$A$76,0),1),"")</f>
        <v>Harkas</v>
      </c>
      <c r="P51" s="58" t="s">
        <v>19653</v>
      </c>
      <c r="Q51" s="58" t="s">
        <v>2126</v>
      </c>
      <c r="R51" s="58"/>
      <c r="S51" s="58" t="str">
        <f t="shared" si="7"/>
        <v xml:space="preserve">
</v>
      </c>
      <c r="T51" s="58" t="str">
        <f t="shared" si="7"/>
        <v xml:space="preserve">
</v>
      </c>
      <c r="U51" s="58"/>
      <c r="V51" s="58"/>
      <c r="W51" s="58">
        <f>INDEX('NOBLES 3E'!$G$2:$G$76,MATCH('02NOBLES'!$A51,'NOBLES 3E'!$A$2:$A$76,0),1)</f>
        <v>14</v>
      </c>
      <c r="X51" s="58" t="str">
        <f>INDEX('NOBLES 3E'!H$2:H$76,MATCH('02NOBLES'!$A51,'NOBLES 3E'!$A$2:$A$76,0),1)</f>
        <v>LN, LG</v>
      </c>
      <c r="Y51" s="58" t="str">
        <f>INDEX('NOBLES 3E'!I$2:I$76,MATCH('02NOBLES'!$A51,'NOBLES 3E'!$A$2:$A$76,0),1)</f>
        <v>Bane, Tyr</v>
      </c>
      <c r="Z51" s="58"/>
      <c r="AA51" s="58" t="str">
        <f>INDEX('NOBLES 3E'!J$2:J$76,MATCH('02NOBLES'!$A51,'NOBLES 3E'!$A$2:$A$76,0),1)</f>
        <v>Illuskan</v>
      </c>
      <c r="AB51" s="58"/>
      <c r="AC51" s="58" t="str">
        <f>INDEX('NOBLES 3E'!K$2:K$76,MATCH('02NOBLES'!$A51,'NOBLES 3E'!$A$2:$A$76,0),1)</f>
        <v>1258 DR</v>
      </c>
      <c r="AD51" s="58"/>
      <c r="AE51" s="58" t="str">
        <f>INDEX('NOBLES 3E'!L$2:L$76,MATCH('02NOBLES'!$A51,'NOBLES 3E'!$A$2:$A$76,0),1)</f>
        <v>N38</v>
      </c>
      <c r="AF51" s="58" t="s">
        <v>447</v>
      </c>
      <c r="AG51" s="58" t="str">
        <f>IFERROR(INDEX('02BUILD'!$H$4:$H$576,MATCH(Таблиця11[[#This Row],[Holdings in Waterdeep]],'02BUILD'!$F$4:$F$576,0),1),"")</f>
        <v>Kormallis Villa</v>
      </c>
      <c r="AH51" s="58" t="str">
        <f>IFERROR(INDEX('02BUILD'!$I$4:$I$576,MATCH(Таблиця11[[#This Row],[Holdings in Waterdeep]],'02BUILD'!$F$4:$F$576,0),1),"")</f>
        <v>North</v>
      </c>
      <c r="AI51" s="58" t="str">
        <f>IF(Таблиця11[[#This Row],[Holdings Waterdeep Name]]&lt;&gt;"",Таблиця11[[#This Row],[Holdings Waterdeep Name]]&amp;" ("&amp;Таблиця11[[#This Row],[Ward of Holdings]]&amp;" Ward)","")</f>
        <v>Kormallis Villa (North Ward)</v>
      </c>
      <c r="AJ51" s="58"/>
      <c r="AK51" s="58">
        <f>Таблиця11[[#This Row],[Nobles*]]*2</f>
        <v>28</v>
      </c>
      <c r="AL51" s="89">
        <f t="shared" si="0"/>
        <v>122</v>
      </c>
      <c r="AM51" s="219" t="str">
        <f>IF(AL51&gt;='09_MISC'!$E$10,'09_MISC'!$A$10,IF(AL51&gt;='09_MISC'!$E$9,'09_MISC'!$A$9,IF(AL51&gt;='09_MISC'!$E$8,'09_MISC'!$A$8,IF(AL51&gt;='09_MISC'!$E$7,'09_MISC'!$A$7,IF(AL51&gt;='09_MISC'!$E$6,'09_MISC'!$A$6,IF(AL51&gt;='09_MISC'!$E$5,'09_MISC'!$A$5,'09_MISC'!$A$4))))))</f>
        <v>Aristocratic</v>
      </c>
      <c r="AN51" s="58"/>
      <c r="AO51" s="58"/>
      <c r="AP51" s="58"/>
      <c r="AQ51" s="58"/>
    </row>
    <row r="52" spans="1:43">
      <c r="A52" s="651" t="s">
        <v>102</v>
      </c>
      <c r="B52" s="57" t="s">
        <v>21353</v>
      </c>
      <c r="C52" s="57" t="s">
        <v>19704</v>
      </c>
      <c r="D52" s="57" t="str">
        <f>IF(OR(Таблиця11[[#This Row],[STATUS 5E]]="Merged",Таблиця11[[#This Row],[STATUS 5E]]="Dead",Таблиця11[[#This Row],[STATUS 5E]]="Exiles"),"No","Yes")</f>
        <v>Yes</v>
      </c>
      <c r="E52" s="57"/>
      <c r="F52" s="57"/>
      <c r="G52" s="57" t="s">
        <v>103</v>
      </c>
      <c r="H52" s="57"/>
      <c r="I52" s="57" t="s">
        <v>726</v>
      </c>
      <c r="J52" s="57"/>
      <c r="K52" s="57" t="s">
        <v>664</v>
      </c>
      <c r="L52" s="57">
        <f>INDEX('NOBLES 3E'!$C$2:$C$76,MATCH('02NOBLES'!$A52,'NOBLES 3E'!$A$2:$A$76,0),1)</f>
        <v>21000</v>
      </c>
      <c r="M52" s="57" t="str">
        <f>IFERROR(INDEX('NOBLES 3E'!$D$2:$D$76,MATCH(Таблиця11[[#This Row],[NOBLE HOUSE]],'NOBLES 3E'!$A$2:$A$76,0),1),"")</f>
        <v>Alauos "Lord Goldbeard"</v>
      </c>
      <c r="N52" s="57" t="str">
        <f>IFERROR(INDEX('NOBLES 3E'!$E$2:$E$76,MATCH(Таблиця11[[#This Row],[NOBLE HOUSE]],'NOBLES 3E'!$A$2:$A$76,0),1),"")</f>
        <v>Byllia</v>
      </c>
      <c r="O52" s="57" t="str">
        <f>IFERROR(INDEX('NOBLES 3E'!$F$2:$F$76,MATCH(Таблиця11[[#This Row],[NOBLE HOUSE]],'NOBLES 3E'!$A$2:$A$76,0),1),"")</f>
        <v>Dragos</v>
      </c>
      <c r="P52" s="57" t="s">
        <v>19655</v>
      </c>
      <c r="Q52" s="57" t="s">
        <v>19733</v>
      </c>
      <c r="R52" s="57"/>
      <c r="S52" s="57" t="str">
        <f t="shared" si="7"/>
        <v xml:space="preserve">
</v>
      </c>
      <c r="T52" s="57" t="str">
        <f t="shared" si="7"/>
        <v xml:space="preserve">
</v>
      </c>
      <c r="U52" s="57"/>
      <c r="V52" s="57"/>
      <c r="W52" s="57">
        <f>INDEX('NOBLES 3E'!$G$2:$G$76,MATCH('02NOBLES'!$A52,'NOBLES 3E'!$A$2:$A$76,0),1)</f>
        <v>27</v>
      </c>
      <c r="X52" s="57" t="str">
        <f>INDEX('NOBLES 3E'!H$2:H$76,MATCH('02NOBLES'!$A52,'NOBLES 3E'!$A$2:$A$76,0),1)</f>
        <v>LN, LE</v>
      </c>
      <c r="Y52" s="57" t="str">
        <f>INDEX('NOBLES 3E'!I$2:I$76,MATCH('02NOBLES'!$A52,'NOBLES 3E'!$A$2:$A$76,0),1)</f>
        <v>Chauntea</v>
      </c>
      <c r="Z52" s="57"/>
      <c r="AA52" s="57" t="str">
        <f>INDEX('NOBLES 3E'!J$2:J$76,MATCH('02NOBLES'!$A52,'NOBLES 3E'!$A$2:$A$76,0),1)</f>
        <v>Illuskan</v>
      </c>
      <c r="AB52" s="57"/>
      <c r="AC52" s="57" t="str">
        <f>INDEX('NOBLES 3E'!K$2:K$76,MATCH('02NOBLES'!$A52,'NOBLES 3E'!$A$2:$A$76,0),1)</f>
        <v>1248 DR</v>
      </c>
      <c r="AD52" s="57"/>
      <c r="AE52" s="57" t="str">
        <f>INDEX('NOBLES 3E'!L$2:L$76,MATCH('02NOBLES'!$A52,'NOBLES 3E'!$A$2:$A$76,0),1)</f>
        <v>N15</v>
      </c>
      <c r="AF52" s="57" t="s">
        <v>451</v>
      </c>
      <c r="AG52" s="57" t="s">
        <v>21352</v>
      </c>
      <c r="AH52" s="57" t="str">
        <f>IFERROR(INDEX('02BUILD'!$I$4:$I$576,MATCH(Таблиця11[[#This Row],[Holdings in Waterdeep]],'02BUILD'!$F$4:$F$576,0),1),"")</f>
        <v>North</v>
      </c>
      <c r="AI52" s="57" t="str">
        <f>IF(Таблиця11[[#This Row],[Holdings Waterdeep Name]]&lt;&gt;"",Таблиця11[[#This Row],[Holdings Waterdeep Name]]&amp;" ("&amp;Таблиця11[[#This Row],[Ward of Holdings]]&amp;" Ward)","")</f>
        <v>Kothont Villa, Thorp Villa (North Ward)</v>
      </c>
      <c r="AJ52" s="57"/>
      <c r="AK52" s="57">
        <f>Таблиця11[[#This Row],[Nobles*]]*2</f>
        <v>54</v>
      </c>
      <c r="AL52" s="57">
        <f t="shared" si="0"/>
        <v>78</v>
      </c>
      <c r="AM52" s="652" t="str">
        <f>IF(AL52&gt;='09_MISC'!$E$10,'09_MISC'!$A$10,IF(AL52&gt;='09_MISC'!$E$9,'09_MISC'!$A$9,IF(AL52&gt;='09_MISC'!$E$8,'09_MISC'!$A$8,IF(AL52&gt;='09_MISC'!$E$7,'09_MISC'!$A$7,IF(AL52&gt;='09_MISC'!$E$6,'09_MISC'!$A$6,IF(AL52&gt;='09_MISC'!$E$5,'09_MISC'!$A$5,'09_MISC'!$A$4))))))</f>
        <v>Aristocratic</v>
      </c>
      <c r="AN52" s="57"/>
      <c r="AO52" s="57"/>
      <c r="AP52" s="57"/>
      <c r="AQ52" s="57"/>
    </row>
    <row r="53" spans="1:43" s="547" customFormat="1" ht="15" customHeight="1">
      <c r="A53" s="216" t="s">
        <v>104</v>
      </c>
      <c r="B53" s="58"/>
      <c r="C53" s="58" t="s">
        <v>19704</v>
      </c>
      <c r="D53" s="58" t="str">
        <f>IF(OR(Таблиця11[[#This Row],[STATUS 5E]]="Merged",Таблиця11[[#This Row],[STATUS 5E]]="Dead",Таблиця11[[#This Row],[STATUS 5E]]="Exiles"),"No","Yes")</f>
        <v>Yes</v>
      </c>
      <c r="E53" s="532"/>
      <c r="F53" s="58"/>
      <c r="G53" s="58" t="s">
        <v>105</v>
      </c>
      <c r="H53" s="58"/>
      <c r="I53" s="58" t="s">
        <v>725</v>
      </c>
      <c r="J53" s="58"/>
      <c r="K53" s="58"/>
      <c r="L53" s="58">
        <f>INDEX('NOBLES 3E'!$C$2:$C$76,MATCH('02NOBLES'!$A53,'NOBLES 3E'!$A$2:$A$76,0),1)</f>
        <v>52000</v>
      </c>
      <c r="M53" s="58" t="str">
        <f>IFERROR(INDEX('NOBLES 3E'!$D$2:$D$76,MATCH(Таблиця11[[#This Row],[NOBLE HOUSE]],'NOBLES 3E'!$A$2:$A$76,0),1),"")</f>
        <v>Tresh</v>
      </c>
      <c r="N53" s="58" t="str">
        <f>IFERROR(INDEX('NOBLES 3E'!$E$2:$E$76,MATCH(Таблиця11[[#This Row],[NOBLE HOUSE]],'NOBLES 3E'!$A$2:$A$76,0),1),"")</f>
        <v>Ormaes "Seamaster"</v>
      </c>
      <c r="O53" s="58" t="str">
        <f>IFERROR(INDEX('NOBLES 3E'!$F$2:$F$76,MATCH(Таблиця11[[#This Row],[NOBLE HOUSE]],'NOBLES 3E'!$A$2:$A$76,0),1),"")</f>
        <v>Tryssia</v>
      </c>
      <c r="P53" s="58" t="s">
        <v>19655</v>
      </c>
      <c r="Q53" s="58"/>
      <c r="R53" s="58"/>
      <c r="S53" s="58" t="str">
        <f>T153&amp;CHAR(10)&amp;S67&amp;CHAR(10)&amp;S115</f>
        <v xml:space="preserve">
</v>
      </c>
      <c r="T53" s="58" t="str">
        <f>U153&amp;CHAR(10)&amp;T67&amp;CHAR(10)&amp;T115</f>
        <v xml:space="preserve">
</v>
      </c>
      <c r="U53" s="58"/>
      <c r="V53" s="58"/>
      <c r="W53" s="58">
        <f>INDEX('NOBLES 3E'!$G$2:$G$76,MATCH('02NOBLES'!$A53,'NOBLES 3E'!$A$2:$A$76,0),1)</f>
        <v>12</v>
      </c>
      <c r="X53" s="58" t="str">
        <f>INDEX('NOBLES 3E'!H$2:H$76,MATCH('02NOBLES'!$A53,'NOBLES 3E'!$A$2:$A$76,0),1)</f>
        <v>N, CN</v>
      </c>
      <c r="Y53" s="58" t="str">
        <f>INDEX('NOBLES 3E'!I$2:I$76,MATCH('02NOBLES'!$A53,'NOBLES 3E'!$A$2:$A$76,0),1)</f>
        <v>Gond</v>
      </c>
      <c r="Z53" s="58"/>
      <c r="AA53" s="58" t="str">
        <f>INDEX('NOBLES 3E'!J$2:J$76,MATCH('02NOBLES'!$A53,'NOBLES 3E'!$A$2:$A$76,0),1)</f>
        <v>Lantanna</v>
      </c>
      <c r="AB53" s="58"/>
      <c r="AC53" s="58" t="str">
        <f>INDEX('NOBLES 3E'!K$2:K$76,MATCH('02NOBLES'!$A53,'NOBLES 3E'!$A$2:$A$76,0),1)</f>
        <v>1309 DR</v>
      </c>
      <c r="AD53" s="58"/>
      <c r="AE53" s="58" t="str">
        <f>INDEX('NOBLES 3E'!L$2:L$76,MATCH('02NOBLES'!$A53,'NOBLES 3E'!$A$2:$A$76,0),1)</f>
        <v>N17</v>
      </c>
      <c r="AF53" s="58" t="s">
        <v>457</v>
      </c>
      <c r="AG53" s="58" t="str">
        <f>IFERROR(INDEX('02BUILD'!$H$4:$H$576,MATCH(Таблиця11[[#This Row],[Holdings in Waterdeep]],'02BUILD'!$F$4:$F$576,0),1),"")</f>
        <v>Lanngolyn Villa</v>
      </c>
      <c r="AH53" s="58" t="str">
        <f>IFERROR(INDEX('02BUILD'!$I$4:$I$576,MATCH(Таблиця11[[#This Row],[Holdings in Waterdeep]],'02BUILD'!$F$4:$F$576,0),1),"")</f>
        <v>North</v>
      </c>
      <c r="AI53" s="58" t="str">
        <f>IF(Таблиця11[[#This Row],[Holdings Waterdeep Name]]&lt;&gt;"",Таблиця11[[#This Row],[Holdings Waterdeep Name]]&amp;" ("&amp;Таблиця11[[#This Row],[Ward of Holdings]]&amp;" Ward)","")</f>
        <v>Lanngolyn Villa (North Ward)</v>
      </c>
      <c r="AJ53" s="58"/>
      <c r="AK53" s="58">
        <f>Таблиця11[[#This Row],[Nobles*]]*2</f>
        <v>24</v>
      </c>
      <c r="AL53" s="89">
        <f t="shared" ref="AL53:AL86" si="8">IFERROR(_xlfn.CEILING.MATH(L53/(W53*10)),0)</f>
        <v>434</v>
      </c>
      <c r="AM53" s="219" t="str">
        <f>IF(AL53&gt;='09_MISC'!$E$10,'09_MISC'!$A$10,IF(AL53&gt;='09_MISC'!$E$9,'09_MISC'!$A$9,IF(AL53&gt;='09_MISC'!$E$8,'09_MISC'!$A$8,IF(AL53&gt;='09_MISC'!$E$7,'09_MISC'!$A$7,IF(AL53&gt;='09_MISC'!$E$6,'09_MISC'!$A$6,IF(AL53&gt;='09_MISC'!$E$5,'09_MISC'!$A$5,'09_MISC'!$A$4))))))</f>
        <v>Aristocratic</v>
      </c>
      <c r="AN53" s="58"/>
      <c r="AO53" s="58"/>
      <c r="AP53" s="58"/>
      <c r="AQ53" s="58"/>
    </row>
    <row r="54" spans="1:43">
      <c r="A54" s="216" t="s">
        <v>106</v>
      </c>
      <c r="B54" s="58"/>
      <c r="C54" s="58" t="s">
        <v>19704</v>
      </c>
      <c r="D54" s="58" t="str">
        <f>IF(OR(Таблиця11[[#This Row],[STATUS 5E]]="Merged",Таблиця11[[#This Row],[STATUS 5E]]="Dead",Таблиця11[[#This Row],[STATUS 5E]]="Exiles"),"No","Yes")</f>
        <v>Yes</v>
      </c>
      <c r="E54" s="532"/>
      <c r="F54" s="58"/>
      <c r="G54" s="58" t="s">
        <v>107</v>
      </c>
      <c r="H54" s="58"/>
      <c r="I54" s="58" t="s">
        <v>724</v>
      </c>
      <c r="J54" s="58"/>
      <c r="K54" s="58"/>
      <c r="L54" s="58">
        <f>INDEX('NOBLES 3E'!$C$2:$C$76,MATCH('02NOBLES'!$A54,'NOBLES 3E'!$A$2:$A$76,0),1)</f>
        <v>41000</v>
      </c>
      <c r="M54" s="58" t="str">
        <f>IFERROR(INDEX('NOBLES 3E'!$D$2:$D$76,MATCH(Таблиця11[[#This Row],[NOBLE HOUSE]],'NOBLES 3E'!$A$2:$A$76,0),1),"")</f>
        <v>Nimor</v>
      </c>
      <c r="N54" s="58" t="str">
        <f>IFERROR(INDEX('NOBLES 3E'!$E$2:$E$76,MATCH(Таблиця11[[#This Row],[NOBLE HOUSE]],'NOBLES 3E'!$A$2:$A$76,0),1),"")</f>
        <v>Larin</v>
      </c>
      <c r="O54" s="58" t="str">
        <f>IFERROR(INDEX('NOBLES 3E'!$F$2:$F$76,MATCH(Таблиця11[[#This Row],[NOBLE HOUSE]],'NOBLES 3E'!$A$2:$A$76,0),1),"")</f>
        <v>Jacinth</v>
      </c>
      <c r="P54" s="58" t="s">
        <v>19652</v>
      </c>
      <c r="Q54" s="58"/>
      <c r="R54" s="58"/>
      <c r="S54" s="58" t="str">
        <f>T154&amp;CHAR(10)&amp;S68&amp;CHAR(10)&amp;S116</f>
        <v xml:space="preserve">
</v>
      </c>
      <c r="T54" s="58" t="str">
        <f>U154&amp;CHAR(10)&amp;T68&amp;CHAR(10)&amp;T116</f>
        <v xml:space="preserve">
</v>
      </c>
      <c r="U54" s="58"/>
      <c r="V54" s="58"/>
      <c r="W54" s="58">
        <f>INDEX('NOBLES 3E'!$G$2:$G$76,MATCH('02NOBLES'!$A54,'NOBLES 3E'!$A$2:$A$76,0),1)</f>
        <v>25</v>
      </c>
      <c r="X54" s="58" t="str">
        <f>INDEX('NOBLES 3E'!H$2:H$76,MATCH('02NOBLES'!$A54,'NOBLES 3E'!$A$2:$A$76,0),1)</f>
        <v>N</v>
      </c>
      <c r="Y54" s="58" t="str">
        <f>INDEX('NOBLES 3E'!I$2:I$76,MATCH('02NOBLES'!$A54,'NOBLES 3E'!$A$2:$A$76,0),1)</f>
        <v>Gond</v>
      </c>
      <c r="Z54" s="58"/>
      <c r="AA54" s="58" t="str">
        <f>INDEX('NOBLES 3E'!J$2:J$76,MATCH('02NOBLES'!$A54,'NOBLES 3E'!$A$2:$A$76,0),1)</f>
        <v>Illuskan</v>
      </c>
      <c r="AB54" s="58"/>
      <c r="AC54" s="58" t="str">
        <f>INDEX('NOBLES 3E'!K$2:K$76,MATCH('02NOBLES'!$A54,'NOBLES 3E'!$A$2:$A$76,0),1)</f>
        <v>1248 DR</v>
      </c>
      <c r="AD54" s="58"/>
      <c r="AE54" s="58" t="str">
        <f>INDEX('NOBLES 3E'!L$2:L$76,MATCH('02NOBLES'!$A54,'NOBLES 3E'!$A$2:$A$76,0),1)</f>
        <v>N37</v>
      </c>
      <c r="AF54" s="58" t="s">
        <v>463</v>
      </c>
      <c r="AG54" s="58" t="str">
        <f>IFERROR(INDEX('02BUILD'!$H$4:$H$576,MATCH(Таблиця11[[#This Row],[Holdings in Waterdeep]],'02BUILD'!$F$4:$F$576,0),1),"")</f>
        <v>Lathkule Villa</v>
      </c>
      <c r="AH54" s="58" t="str">
        <f>IFERROR(INDEX('02BUILD'!$I$4:$I$576,MATCH(Таблиця11[[#This Row],[Holdings in Waterdeep]],'02BUILD'!$F$4:$F$576,0),1),"")</f>
        <v>North</v>
      </c>
      <c r="AI54" s="58" t="str">
        <f>IF(Таблиця11[[#This Row],[Holdings Waterdeep Name]]&lt;&gt;"",Таблиця11[[#This Row],[Holdings Waterdeep Name]]&amp;" ("&amp;Таблиця11[[#This Row],[Ward of Holdings]]&amp;" Ward)","")</f>
        <v>Lathkule Villa (North Ward)</v>
      </c>
      <c r="AJ54" s="58"/>
      <c r="AK54" s="58">
        <f>Таблиця11[[#This Row],[Nobles*]]*2</f>
        <v>50</v>
      </c>
      <c r="AL54" s="89">
        <f t="shared" si="8"/>
        <v>164</v>
      </c>
      <c r="AM54" s="219" t="str">
        <f>IF(AL54&gt;='09_MISC'!$E$10,'09_MISC'!$A$10,IF(AL54&gt;='09_MISC'!$E$9,'09_MISC'!$A$9,IF(AL54&gt;='09_MISC'!$E$8,'09_MISC'!$A$8,IF(AL54&gt;='09_MISC'!$E$7,'09_MISC'!$A$7,IF(AL54&gt;='09_MISC'!$E$6,'09_MISC'!$A$6,IF(AL54&gt;='09_MISC'!$E$5,'09_MISC'!$A$5,'09_MISC'!$A$4))))))</f>
        <v>Aristocratic</v>
      </c>
      <c r="AN54" s="58"/>
      <c r="AO54" s="58"/>
      <c r="AP54" s="58"/>
      <c r="AQ54" s="58"/>
    </row>
    <row r="55" spans="1:43" ht="15" customHeight="1">
      <c r="A55" s="216" t="s">
        <v>108</v>
      </c>
      <c r="B55" s="58"/>
      <c r="C55" s="58" t="s">
        <v>19704</v>
      </c>
      <c r="D55" s="58" t="str">
        <f>IF(OR(Таблиця11[[#This Row],[STATUS 5E]]="Merged",Таблиця11[[#This Row],[STATUS 5E]]="Dead",Таблиця11[[#This Row],[STATUS 5E]]="Exiles"),"No","Yes")</f>
        <v>Yes</v>
      </c>
      <c r="E55" s="532"/>
      <c r="F55" s="58"/>
      <c r="G55" s="58" t="s">
        <v>109</v>
      </c>
      <c r="H55" s="58"/>
      <c r="I55" s="58" t="s">
        <v>722</v>
      </c>
      <c r="J55" s="58"/>
      <c r="K55" s="58"/>
      <c r="L55" s="58">
        <f>INDEX('NOBLES 3E'!$C$2:$C$76,MATCH('02NOBLES'!$A55,'NOBLES 3E'!$A$2:$A$76,0),1)</f>
        <v>32000</v>
      </c>
      <c r="M55" s="58" t="str">
        <f>IFERROR(INDEX('NOBLES 3E'!$D$2:$D$76,MATCH(Таблиця11[[#This Row],[NOBLE HOUSE]],'NOBLES 3E'!$A$2:$A$76,0),1),"")</f>
        <v>Aldara Marrek</v>
      </c>
      <c r="N55" s="58" t="str">
        <f>IFERROR(INDEX('NOBLES 3E'!$E$2:$E$76,MATCH(Таблиця11[[#This Row],[NOBLE HOUSE]],'NOBLES 3E'!$A$2:$A$76,0),1),"")</f>
        <v>Bastiabas Relekos</v>
      </c>
      <c r="O55" s="58" t="str">
        <f>IFERROR(INDEX('NOBLES 3E'!$F$2:$F$76,MATCH(Таблиця11[[#This Row],[NOBLE HOUSE]],'NOBLES 3E'!$A$2:$A$76,0),1),"")</f>
        <v>Tehss Maerklos</v>
      </c>
      <c r="P55" s="58"/>
      <c r="Q55" s="58"/>
      <c r="R55" s="58"/>
      <c r="S55" s="58" t="e">
        <f>T155&amp;CHAR(10)&amp;#REF!&amp;CHAR(10)&amp;T117</f>
        <v>#REF!</v>
      </c>
      <c r="T55" s="58" t="e">
        <f>U155&amp;CHAR(10)&amp;#REF!&amp;CHAR(10)&amp;U117</f>
        <v>#REF!</v>
      </c>
      <c r="U55" s="58"/>
      <c r="V55" s="58"/>
      <c r="W55" s="58">
        <f>INDEX('NOBLES 3E'!$G$2:$G$76,MATCH('02NOBLES'!$A55,'NOBLES 3E'!$A$2:$A$76,0),1)</f>
        <v>36</v>
      </c>
      <c r="X55" s="58" t="str">
        <f>INDEX('NOBLES 3E'!H$2:H$76,MATCH('02NOBLES'!$A55,'NOBLES 3E'!$A$2:$A$76,0),1)</f>
        <v>LG, LN, LE</v>
      </c>
      <c r="Y55" s="58" t="str">
        <f>INDEX('NOBLES 3E'!I$2:I$76,MATCH('02NOBLES'!$A55,'NOBLES 3E'!$A$2:$A$76,0),1)</f>
        <v>Mystra, Savras</v>
      </c>
      <c r="Z55" s="58"/>
      <c r="AA55" s="58" t="str">
        <f>INDEX('NOBLES 3E'!J$2:J$76,MATCH('02NOBLES'!$A55,'NOBLES 3E'!$A$2:$A$76,0),1)</f>
        <v>Illuskan</v>
      </c>
      <c r="AB55" s="58"/>
      <c r="AC55" s="58" t="str">
        <f>INDEX('NOBLES 3E'!K$2:K$76,MATCH('02NOBLES'!$A55,'NOBLES 3E'!$A$2:$A$76,0),1)</f>
        <v>1332 DR</v>
      </c>
      <c r="AD55" s="58"/>
      <c r="AE55" s="58" t="str">
        <f>INDEX('NOBLES 3E'!L$2:L$76,MATCH('02NOBLES'!$A55,'NOBLES 3E'!$A$2:$A$76,0),1)</f>
        <v>N22</v>
      </c>
      <c r="AF55" s="58" t="s">
        <v>470</v>
      </c>
      <c r="AG55" s="58" t="str">
        <f>IFERROR(INDEX('02BUILD'!$H$4:$H$576,MATCH(Таблиця11[[#This Row],[Holdings in Waterdeep]],'02BUILD'!$F$4:$F$576,0),1),"")</f>
        <v>Maerklos Villa</v>
      </c>
      <c r="AH55" s="58" t="str">
        <f>IFERROR(INDEX('02BUILD'!$I$4:$I$576,MATCH(Таблиця11[[#This Row],[Holdings in Waterdeep]],'02BUILD'!$F$4:$F$576,0),1),"")</f>
        <v>North</v>
      </c>
      <c r="AI55" s="58" t="str">
        <f>IF(Таблиця11[[#This Row],[Holdings Waterdeep Name]]&lt;&gt;"",Таблиця11[[#This Row],[Holdings Waterdeep Name]]&amp;" ("&amp;Таблиця11[[#This Row],[Ward of Holdings]]&amp;" Ward)","")</f>
        <v>Maerklos Villa (North Ward)</v>
      </c>
      <c r="AJ55" s="58"/>
      <c r="AK55" s="58">
        <f>Таблиця11[[#This Row],[Nobles*]]*2</f>
        <v>72</v>
      </c>
      <c r="AL55" s="89">
        <f t="shared" si="8"/>
        <v>89</v>
      </c>
      <c r="AM55" s="219" t="str">
        <f>IF(AL55&gt;='09_MISC'!$E$10,'09_MISC'!$A$10,IF(AL55&gt;='09_MISC'!$E$9,'09_MISC'!$A$9,IF(AL55&gt;='09_MISC'!$E$8,'09_MISC'!$A$8,IF(AL55&gt;='09_MISC'!$E$7,'09_MISC'!$A$7,IF(AL55&gt;='09_MISC'!$E$6,'09_MISC'!$A$6,IF(AL55&gt;='09_MISC'!$E$5,'09_MISC'!$A$5,'09_MISC'!$A$4))))))</f>
        <v>Aristocratic</v>
      </c>
      <c r="AN55" s="58"/>
      <c r="AO55" s="58"/>
      <c r="AP55" s="58"/>
      <c r="AQ55" s="58"/>
    </row>
    <row r="56" spans="1:43" ht="15" customHeight="1">
      <c r="A56" s="507" t="s">
        <v>20135</v>
      </c>
      <c r="B56" s="507" t="s">
        <v>3875</v>
      </c>
      <c r="C56" s="507"/>
      <c r="D56" s="507" t="str">
        <f>IF(OR(Таблиця11[[#This Row],[STATUS 5E]]="Merged",Таблиця11[[#This Row],[STATUS 5E]]="Dead",Таблиця11[[#This Row],[STATUS 5E]]="Exiles"),"No","Yes")</f>
        <v>No</v>
      </c>
      <c r="E56" s="531"/>
      <c r="F56" s="507"/>
      <c r="G56" s="507"/>
      <c r="H56" s="507"/>
      <c r="I56" s="507"/>
      <c r="J56" s="507"/>
      <c r="K56" s="507" t="s">
        <v>20136</v>
      </c>
      <c r="L56" s="507"/>
      <c r="M56" s="507" t="str">
        <f>IFERROR(INDEX('NOBLES 3E'!$D$2:$D$76,MATCH(Таблиця11[[#This Row],[NOBLE HOUSE]],'NOBLES 3E'!$A$2:$A$76,0),1),"")</f>
        <v/>
      </c>
      <c r="N56" s="507" t="str">
        <f>IFERROR(INDEX('NOBLES 3E'!$E$2:$E$76,MATCH(Таблиця11[[#This Row],[NOBLE HOUSE]],'NOBLES 3E'!$A$2:$A$76,0),1),"")</f>
        <v/>
      </c>
      <c r="O56" s="507" t="str">
        <f>IFERROR(INDEX('NOBLES 3E'!$F$2:$F$76,MATCH(Таблиця11[[#This Row],[NOBLE HOUSE]],'NOBLES 3E'!$A$2:$A$76,0),1),"")</f>
        <v/>
      </c>
      <c r="P56" s="507"/>
      <c r="Q56" s="507"/>
      <c r="R56" s="507"/>
      <c r="S56" s="507" t="str">
        <f>T158&amp;CHAR(10)&amp;S68&amp;CHAR(10)&amp;T120</f>
        <v xml:space="preserve">
</v>
      </c>
      <c r="T56" s="507" t="str">
        <f>U158&amp;CHAR(10)&amp;T68&amp;CHAR(10)&amp;U120</f>
        <v xml:space="preserve">
</v>
      </c>
      <c r="U56" s="507"/>
      <c r="V56" s="507"/>
      <c r="W56" s="507"/>
      <c r="X56" s="507"/>
      <c r="Y56" s="507"/>
      <c r="Z56" s="507"/>
      <c r="AA56" s="507"/>
      <c r="AB56" s="507"/>
      <c r="AC56" s="507"/>
      <c r="AD56" s="507"/>
      <c r="AE56" s="507"/>
      <c r="AF56" s="507"/>
      <c r="AG56" s="507" t="str">
        <f>IFERROR(INDEX('02BUILD'!$H$4:$H$576,MATCH(Таблиця11[[#This Row],[Holdings in Waterdeep]],'02BUILD'!$F$4:$F$576,0),1),"")</f>
        <v/>
      </c>
      <c r="AH56" s="507" t="str">
        <f>IFERROR(INDEX('02BUILD'!$I$4:$I$576,MATCH(Таблиця11[[#This Row],[Holdings in Waterdeep]],'02BUILD'!$F$4:$F$576,0),1),"")</f>
        <v/>
      </c>
      <c r="AI56" s="507" t="str">
        <f>IF(Таблиця11[[#This Row],[Holdings Waterdeep Name]]&lt;&gt;"",Таблиця11[[#This Row],[Holdings Waterdeep Name]]&amp;" ("&amp;Таблиця11[[#This Row],[Ward of Holdings]]&amp;" Ward)","")</f>
        <v/>
      </c>
      <c r="AJ56" s="507"/>
      <c r="AK56" s="507">
        <f>Таблиця11[[#This Row],[Nobles*]]*2</f>
        <v>0</v>
      </c>
      <c r="AL56" s="507"/>
      <c r="AM56" s="507"/>
      <c r="AN56" s="78" t="s">
        <v>16888</v>
      </c>
      <c r="AO56" s="507"/>
      <c r="AP56" s="507"/>
      <c r="AQ56" s="507"/>
    </row>
    <row r="57" spans="1:43">
      <c r="A57" s="216" t="s">
        <v>110</v>
      </c>
      <c r="B57" s="58"/>
      <c r="C57" s="58" t="s">
        <v>19704</v>
      </c>
      <c r="D57" s="58" t="str">
        <f>IF(OR(Таблиця11[[#This Row],[STATUS 5E]]="Merged",Таблиця11[[#This Row],[STATUS 5E]]="Dead",Таблиця11[[#This Row],[STATUS 5E]]="Exiles"),"No","Yes")</f>
        <v>Yes</v>
      </c>
      <c r="E57" s="532"/>
      <c r="F57" s="58"/>
      <c r="G57" s="58" t="s">
        <v>111</v>
      </c>
      <c r="H57" s="58"/>
      <c r="I57" s="58" t="s">
        <v>721</v>
      </c>
      <c r="J57" s="58"/>
      <c r="K57" s="58"/>
      <c r="L57" s="58">
        <f>INDEX('NOBLES 3E'!$C$2:$C$76,MATCH('02NOBLES'!$A57,'NOBLES 3E'!$A$2:$A$76,0),1)</f>
        <v>41000</v>
      </c>
      <c r="M57" s="58" t="str">
        <f>IFERROR(INDEX('NOBLES 3E'!$D$2:$D$76,MATCH(Таблиця11[[#This Row],[NOBLE HOUSE]],'NOBLES 3E'!$A$2:$A$76,0),1),"")</f>
        <v>Kelthul</v>
      </c>
      <c r="N57" s="58" t="str">
        <f>IFERROR(INDEX('NOBLES 3E'!$E$2:$E$76,MATCH(Таблиця11[[#This Row],[NOBLE HOUSE]],'NOBLES 3E'!$A$2:$A$76,0),1),"")</f>
        <v>Regan</v>
      </c>
      <c r="O57" s="58" t="str">
        <f>IFERROR(INDEX('NOBLES 3E'!$F$2:$F$76,MATCH(Таблиця11[[#This Row],[NOBLE HOUSE]],'NOBLES 3E'!$A$2:$A$76,0),1),"")</f>
        <v>Axor</v>
      </c>
      <c r="P57" s="58" t="s">
        <v>19652</v>
      </c>
      <c r="Q57" s="58" t="s">
        <v>1476</v>
      </c>
      <c r="R57" s="58"/>
      <c r="S57" s="58" t="str">
        <f>T156&amp;CHAR(10)&amp;S69&amp;CHAR(10)&amp;T118</f>
        <v xml:space="preserve">
</v>
      </c>
      <c r="T57" s="58" t="str">
        <f>U156&amp;CHAR(10)&amp;T69&amp;CHAR(10)&amp;U118</f>
        <v xml:space="preserve">
</v>
      </c>
      <c r="U57" s="58"/>
      <c r="V57" s="58"/>
      <c r="W57" s="58">
        <f>INDEX('NOBLES 3E'!$G$2:$G$76,MATCH('02NOBLES'!$A57,'NOBLES 3E'!$A$2:$A$76,0),1)</f>
        <v>17</v>
      </c>
      <c r="X57" s="58" t="str">
        <f>INDEX('NOBLES 3E'!H$2:H$76,MATCH('02NOBLES'!$A57,'NOBLES 3E'!$A$2:$A$76,0),1)</f>
        <v>NG, CG, LN</v>
      </c>
      <c r="Y57" s="58" t="str">
        <f>INDEX('NOBLES 3E'!I$2:I$76,MATCH('02NOBLES'!$A57,'NOBLES 3E'!$A$2:$A$76,0),1)</f>
        <v>Oghma, Milil</v>
      </c>
      <c r="Z57" s="58"/>
      <c r="AA57" s="58" t="str">
        <f>INDEX('NOBLES 3E'!J$2:J$76,MATCH('02NOBLES'!$A57,'NOBLES 3E'!$A$2:$A$76,0),1)</f>
        <v>Tethyrian</v>
      </c>
      <c r="AB57" s="58"/>
      <c r="AC57" s="58" t="str">
        <f>INDEX('NOBLES 3E'!K$2:K$76,MATCH('02NOBLES'!$A57,'NOBLES 3E'!$A$2:$A$76,0),1)</f>
        <v>1248 DR</v>
      </c>
      <c r="AD57" s="58"/>
      <c r="AE57" s="58" t="str">
        <f>INDEX('NOBLES 3E'!L$2:L$76,MATCH('02NOBLES'!$A57,'NOBLES 3E'!$A$2:$A$76,0),1)</f>
        <v>N31, silver mines in Mirabar, ice lake region</v>
      </c>
      <c r="AF57" s="58" t="s">
        <v>1236</v>
      </c>
      <c r="AG57" s="58" t="str">
        <f>IFERROR(INDEX('02BUILD'!$H$4:$H$576,MATCH(Таблиця11[[#This Row],[Holdings in Waterdeep]],'02BUILD'!$F$4:$F$576,0),1),"")</f>
        <v>Majarra Villa</v>
      </c>
      <c r="AH57" s="58" t="str">
        <f>IFERROR(INDEX('02BUILD'!$I$4:$I$576,MATCH(Таблиця11[[#This Row],[Holdings in Waterdeep]],'02BUILD'!$F$4:$F$576,0),1),"")</f>
        <v>North</v>
      </c>
      <c r="AI57" s="58" t="str">
        <f>IF(Таблиця11[[#This Row],[Holdings Waterdeep Name]]&lt;&gt;"",Таблиця11[[#This Row],[Holdings Waterdeep Name]]&amp;" ("&amp;Таблиця11[[#This Row],[Ward of Holdings]]&amp;" Ward)","")</f>
        <v>Majarra Villa (North Ward)</v>
      </c>
      <c r="AJ57" s="58" t="s">
        <v>18512</v>
      </c>
      <c r="AK57" s="58">
        <f>Таблиця11[[#This Row],[Nobles*]]*2</f>
        <v>34</v>
      </c>
      <c r="AL57" s="89">
        <f t="shared" si="8"/>
        <v>242</v>
      </c>
      <c r="AM57" s="219" t="str">
        <f>IF(AL57&gt;='09_MISC'!$E$10,'09_MISC'!$A$10,IF(AL57&gt;='09_MISC'!$E$9,'09_MISC'!$A$9,IF(AL57&gt;='09_MISC'!$E$8,'09_MISC'!$A$8,IF(AL57&gt;='09_MISC'!$E$7,'09_MISC'!$A$7,IF(AL57&gt;='09_MISC'!$E$6,'09_MISC'!$A$6,IF(AL57&gt;='09_MISC'!$E$5,'09_MISC'!$A$5,'09_MISC'!$A$4))))))</f>
        <v>Aristocratic</v>
      </c>
      <c r="AN57" s="58"/>
      <c r="AO57" s="58"/>
      <c r="AP57" s="58"/>
      <c r="AQ57" s="58"/>
    </row>
    <row r="58" spans="1:43">
      <c r="A58" s="217" t="s">
        <v>112</v>
      </c>
      <c r="B58" s="77"/>
      <c r="C58" s="77"/>
      <c r="D58" s="77"/>
      <c r="E58" s="532"/>
      <c r="F58" s="77"/>
      <c r="G58" s="77"/>
      <c r="H58" s="77"/>
      <c r="I58" s="77"/>
      <c r="J58" s="77"/>
      <c r="K58" s="77" t="s">
        <v>20127</v>
      </c>
      <c r="L58" s="77"/>
      <c r="M58" s="77"/>
      <c r="N58" s="77"/>
      <c r="O58" s="77"/>
      <c r="P58" s="77"/>
      <c r="Q58" s="77"/>
      <c r="R58" s="77"/>
      <c r="S58" s="77"/>
      <c r="T58" s="77"/>
      <c r="U58" s="77"/>
      <c r="V58" s="77"/>
      <c r="W58" s="77"/>
      <c r="X58" s="77"/>
      <c r="Y58" s="77"/>
      <c r="Z58" s="77"/>
      <c r="AA58" s="77"/>
      <c r="AB58" s="77"/>
      <c r="AC58" s="77"/>
      <c r="AD58" s="77"/>
      <c r="AE58" s="77"/>
      <c r="AF58" s="77"/>
      <c r="AG58" s="77" t="s">
        <v>21287</v>
      </c>
      <c r="AH58" s="77"/>
      <c r="AI58" s="77"/>
      <c r="AJ58" s="77"/>
      <c r="AK58" s="77"/>
      <c r="AL58" s="517"/>
      <c r="AM58" s="518"/>
      <c r="AN58" s="77"/>
      <c r="AO58" s="77"/>
      <c r="AP58" s="77"/>
      <c r="AQ58" s="77"/>
    </row>
    <row r="59" spans="1:43">
      <c r="A59" s="216" t="s">
        <v>114</v>
      </c>
      <c r="B59" s="58"/>
      <c r="C59" s="58" t="s">
        <v>19704</v>
      </c>
      <c r="D59" s="58" t="str">
        <f>IF(OR(Таблиця11[[#This Row],[STATUS 5E]]="Merged",Таблиця11[[#This Row],[STATUS 5E]]="Dead",Таблиця11[[#This Row],[STATUS 5E]]="Exiles"),"No","Yes")</f>
        <v>Yes</v>
      </c>
      <c r="E59" s="532"/>
      <c r="F59" s="58"/>
      <c r="G59" s="58" t="s">
        <v>720</v>
      </c>
      <c r="H59" s="58"/>
      <c r="I59" s="58" t="s">
        <v>719</v>
      </c>
      <c r="J59" s="58"/>
      <c r="K59" s="77" t="s">
        <v>113</v>
      </c>
      <c r="L59" s="58">
        <f>INDEX('NOBLES 3E'!$C$2:$C$76,MATCH('02NOBLES'!$A59,'NOBLES 3E'!$A$2:$A$76,0),1)</f>
        <v>39000</v>
      </c>
      <c r="M59" s="58" t="str">
        <f>IFERROR(INDEX('NOBLES 3E'!$D$2:$D$76,MATCH(Таблиця11[[#This Row],[NOBLE HOUSE]],'NOBLES 3E'!$A$2:$A$76,0),1),"")</f>
        <v>Ithnil</v>
      </c>
      <c r="N59" s="58" t="str">
        <f>IFERROR(INDEX('NOBLES 3E'!$E$2:$E$76,MATCH(Таблиця11[[#This Row],[NOBLE HOUSE]],'NOBLES 3E'!$A$2:$A$76,0),1),"")</f>
        <v>Churyl</v>
      </c>
      <c r="O59" s="58" t="str">
        <f>IFERROR(INDEX('NOBLES 3E'!$F$2:$F$76,MATCH(Таблиця11[[#This Row],[NOBLE HOUSE]],'NOBLES 3E'!$A$2:$A$76,0),1),"")</f>
        <v>Carn</v>
      </c>
      <c r="P59" s="58" t="s">
        <v>19652</v>
      </c>
      <c r="Q59" s="58" t="s">
        <v>115</v>
      </c>
      <c r="R59" s="58"/>
      <c r="S59" s="58" t="str">
        <f>T158&amp;CHAR(10)&amp;S71&amp;CHAR(10)&amp;T120</f>
        <v xml:space="preserve">
</v>
      </c>
      <c r="T59" s="58" t="str">
        <f>U158&amp;CHAR(10)&amp;T71&amp;CHAR(10)&amp;U120</f>
        <v xml:space="preserve">
</v>
      </c>
      <c r="U59" s="58"/>
      <c r="V59" s="58"/>
      <c r="W59" s="58">
        <f>INDEX('NOBLES 3E'!$G$2:$G$76,MATCH('02NOBLES'!$A59,'NOBLES 3E'!$A$2:$A$76,0),1)</f>
        <v>41</v>
      </c>
      <c r="X59" s="58" t="str">
        <f>INDEX('NOBLES 3E'!H$2:H$76,MATCH('02NOBLES'!$A59,'NOBLES 3E'!$A$2:$A$76,0),1)</f>
        <v>LN, N</v>
      </c>
      <c r="Y59" s="58">
        <f>INDEX('NOBLES 3E'!I$2:I$76,MATCH('02NOBLES'!$A59,'NOBLES 3E'!$A$2:$A$76,0),1)</f>
        <v>0</v>
      </c>
      <c r="Z59" s="58"/>
      <c r="AA59" s="58" t="str">
        <f>INDEX('NOBLES 3E'!J$2:J$76,MATCH('02NOBLES'!$A59,'NOBLES 3E'!$A$2:$A$76,0),1)</f>
        <v>Illuskan</v>
      </c>
      <c r="AB59" s="58"/>
      <c r="AC59" s="58" t="str">
        <f>INDEX('NOBLES 3E'!K$2:K$76,MATCH('02NOBLES'!$A59,'NOBLES 3E'!$A$2:$A$76,0),1)</f>
        <v>1265 DR</v>
      </c>
      <c r="AD59" s="58"/>
      <c r="AE59" s="58">
        <f>INDEX('NOBLES 3E'!L$2:L$76,MATCH('02NOBLES'!$A59,'NOBLES 3E'!$A$2:$A$76,0),1)</f>
        <v>36</v>
      </c>
      <c r="AF59" s="58" t="s">
        <v>482</v>
      </c>
      <c r="AG59" s="58" t="str">
        <f>IFERROR(INDEX('02BUILD'!$H$4:$H$576,MATCH(Таблиця11[[#This Row],[Holdings in Waterdeep]],'02BUILD'!$F$4:$F$576,0),1),"")</f>
        <v>Manthar Villa</v>
      </c>
      <c r="AH59" s="58" t="str">
        <f>IFERROR(INDEX('02BUILD'!$I$4:$I$576,MATCH(Таблиця11[[#This Row],[Holdings in Waterdeep]],'02BUILD'!$F$4:$F$576,0),1),"")</f>
        <v>Sea</v>
      </c>
      <c r="AI59" s="58" t="str">
        <f>IF(Таблиця11[[#This Row],[Holdings Waterdeep Name]]&lt;&gt;"",Таблиця11[[#This Row],[Holdings Waterdeep Name]]&amp;" ("&amp;Таблиця11[[#This Row],[Ward of Holdings]]&amp;" Ward)","")</f>
        <v>Manthar Villa (Sea Ward)</v>
      </c>
      <c r="AJ59" s="58"/>
      <c r="AK59" s="58">
        <f>Таблиця11[[#This Row],[Nobles*]]*2</f>
        <v>82</v>
      </c>
      <c r="AL59" s="89">
        <f t="shared" si="8"/>
        <v>96</v>
      </c>
      <c r="AM59" s="219" t="str">
        <f>IF(AL59&gt;='09_MISC'!$E$10,'09_MISC'!$A$10,IF(AL59&gt;='09_MISC'!$E$9,'09_MISC'!$A$9,IF(AL59&gt;='09_MISC'!$E$8,'09_MISC'!$A$8,IF(AL59&gt;='09_MISC'!$E$7,'09_MISC'!$A$7,IF(AL59&gt;='09_MISC'!$E$6,'09_MISC'!$A$6,IF(AL59&gt;='09_MISC'!$E$5,'09_MISC'!$A$5,'09_MISC'!$A$4))))))</f>
        <v>Aristocratic</v>
      </c>
      <c r="AN59" s="58"/>
      <c r="AO59" s="58"/>
      <c r="AP59" s="58"/>
      <c r="AQ59" s="58"/>
    </row>
    <row r="60" spans="1:43">
      <c r="A60" s="217" t="s">
        <v>116</v>
      </c>
      <c r="B60" s="77"/>
      <c r="C60" s="77" t="s">
        <v>19706</v>
      </c>
      <c r="D60" s="77" t="str">
        <f>IF(OR(Таблиця11[[#This Row],[STATUS 5E]]="Merged",Таблиця11[[#This Row],[STATUS 5E]]="Dead",Таблиця11[[#This Row],[STATUS 5E]]="Exiles"),"No","Yes")</f>
        <v>Yes</v>
      </c>
      <c r="E60" s="532"/>
      <c r="F60" s="77"/>
      <c r="G60" s="77"/>
      <c r="H60" s="77"/>
      <c r="I60" s="77"/>
      <c r="J60" s="77"/>
      <c r="K60" s="77"/>
      <c r="L60" s="77"/>
      <c r="M60" s="77" t="str">
        <f>IFERROR(INDEX('NOBLES 3E'!$D$2:$D$76,MATCH(Таблиця11[[#This Row],[NOBLE HOUSE]],'NOBLES 3E'!$A$2:$A$76,0),1),"")</f>
        <v/>
      </c>
      <c r="N60" s="77" t="str">
        <f>IFERROR(INDEX('NOBLES 3E'!$E$2:$E$76,MATCH(Таблиця11[[#This Row],[NOBLE HOUSE]],'NOBLES 3E'!$A$2:$A$76,0),1),"")</f>
        <v/>
      </c>
      <c r="O60" s="77" t="str">
        <f>IFERROR(INDEX('NOBLES 3E'!$F$2:$F$76,MATCH(Таблиця11[[#This Row],[NOBLE HOUSE]],'NOBLES 3E'!$A$2:$A$76,0),1),"")</f>
        <v/>
      </c>
      <c r="P60" s="77"/>
      <c r="Q60" s="77" t="s">
        <v>117</v>
      </c>
      <c r="R60" s="77"/>
      <c r="S60" s="77" t="str">
        <f t="shared" ref="S60:T64" si="9">T159&amp;CHAR(10)&amp;S73&amp;CHAR(10)&amp;T121</f>
        <v xml:space="preserve">
</v>
      </c>
      <c r="T60" s="77" t="str">
        <f t="shared" si="9"/>
        <v xml:space="preserve">
</v>
      </c>
      <c r="U60" s="77"/>
      <c r="V60" s="77"/>
      <c r="W60" s="77"/>
      <c r="X60" s="77"/>
      <c r="Y60" s="77"/>
      <c r="Z60" s="77"/>
      <c r="AA60" s="77"/>
      <c r="AB60" s="77"/>
      <c r="AC60" s="77"/>
      <c r="AD60" s="77"/>
      <c r="AE60" s="77"/>
      <c r="AF60" s="77"/>
      <c r="AG60" s="77" t="s">
        <v>21288</v>
      </c>
      <c r="AH60" s="77" t="str">
        <f>IFERROR(INDEX('02BUILD'!$I$4:$I$576,MATCH(Таблиця11[[#This Row],[Holdings in Waterdeep]],'02BUILD'!$F$4:$F$576,0),1),"")</f>
        <v/>
      </c>
      <c r="AI60" s="77" t="str">
        <f>IF(Таблиця11[[#This Row],[Holdings Waterdeep Name]]&lt;&gt;"",Таблиця11[[#This Row],[Holdings Waterdeep Name]]&amp;" ("&amp;Таблиця11[[#This Row],[Ward of Holdings]]&amp;" Ward)","")</f>
        <v>Marchenor Villa ( Ward)</v>
      </c>
      <c r="AJ60" s="77"/>
      <c r="AK60" s="77">
        <f>Таблиця11[[#This Row],[Nobles*]]*2</f>
        <v>0</v>
      </c>
      <c r="AL60" s="517">
        <f t="shared" si="8"/>
        <v>0</v>
      </c>
      <c r="AM60" s="518" t="str">
        <f>IF(AL60&gt;='09_MISC'!$E$10,'09_MISC'!$A$10,IF(AL60&gt;='09_MISC'!$E$9,'09_MISC'!$A$9,IF(AL60&gt;='09_MISC'!$E$8,'09_MISC'!$A$8,IF(AL60&gt;='09_MISC'!$E$7,'09_MISC'!$A$7,IF(AL60&gt;='09_MISC'!$E$6,'09_MISC'!$A$6,IF(AL60&gt;='09_MISC'!$E$5,'09_MISC'!$A$5,'09_MISC'!$A$4))))))</f>
        <v>Wretched</v>
      </c>
      <c r="AN60" s="58"/>
      <c r="AO60" s="58" t="s">
        <v>21302</v>
      </c>
      <c r="AP60" s="77"/>
      <c r="AQ60" s="77"/>
    </row>
    <row r="61" spans="1:43">
      <c r="A61" s="216" t="s">
        <v>118</v>
      </c>
      <c r="B61" s="58"/>
      <c r="C61" s="58" t="s">
        <v>19704</v>
      </c>
      <c r="D61" s="58" t="str">
        <f>IF(OR(Таблиця11[[#This Row],[STATUS 5E]]="Merged",Таблиця11[[#This Row],[STATUS 5E]]="Dead",Таблиця11[[#This Row],[STATUS 5E]]="Exiles"),"No","Yes")</f>
        <v>Yes</v>
      </c>
      <c r="E61" s="532"/>
      <c r="F61" s="58"/>
      <c r="G61" s="58" t="s">
        <v>119</v>
      </c>
      <c r="H61" s="58"/>
      <c r="I61" s="58" t="s">
        <v>718</v>
      </c>
      <c r="J61" s="58" t="s">
        <v>120</v>
      </c>
      <c r="K61" s="58" t="s">
        <v>18642</v>
      </c>
      <c r="L61" s="58">
        <f>INDEX('NOBLES 3E'!$C$2:$C$76,MATCH('02NOBLES'!$A61,'NOBLES 3E'!$A$2:$A$76,0),1)</f>
        <v>22000</v>
      </c>
      <c r="M61" s="58" t="str">
        <f>IFERROR(INDEX('NOBLES 3E'!$D$2:$D$76,MATCH(Таблиця11[[#This Row],[NOBLE HOUSE]],'NOBLES 3E'!$A$2:$A$76,0),1),"")</f>
        <v>Thentias "Lord of Lords"</v>
      </c>
      <c r="N61" s="58" t="str">
        <f>IFERROR(INDEX('NOBLES 3E'!$E$2:$E$76,MATCH(Таблиця11[[#This Row],[NOBLE HOUSE]],'NOBLES 3E'!$A$2:$A$76,0),1),"")</f>
        <v>Maryel</v>
      </c>
      <c r="O61" s="58" t="str">
        <f>IFERROR(INDEX('NOBLES 3E'!$F$2:$F$76,MATCH(Таблиця11[[#This Row],[NOBLE HOUSE]],'NOBLES 3E'!$A$2:$A$76,0),1),"")</f>
        <v>Arilestar</v>
      </c>
      <c r="P61" s="58" t="s">
        <v>19655</v>
      </c>
      <c r="Q61" s="58" t="s">
        <v>19770</v>
      </c>
      <c r="R61" s="58" t="s">
        <v>19771</v>
      </c>
      <c r="S61" s="58" t="str">
        <f t="shared" si="9"/>
        <v xml:space="preserve">
</v>
      </c>
      <c r="T61" s="58" t="str">
        <f t="shared" si="9"/>
        <v xml:space="preserve">
</v>
      </c>
      <c r="U61" s="58"/>
      <c r="V61" s="58" t="s">
        <v>1478</v>
      </c>
      <c r="W61" s="58">
        <f>INDEX('NOBLES 3E'!$G$2:$G$76,MATCH('02NOBLES'!$A61,'NOBLES 3E'!$A$2:$A$76,0),1)</f>
        <v>26</v>
      </c>
      <c r="X61" s="58" t="str">
        <f>INDEX('NOBLES 3E'!H$2:H$76,MATCH('02NOBLES'!$A61,'NOBLES 3E'!$A$2:$A$76,0),1)</f>
        <v>CN, CG</v>
      </c>
      <c r="Y61" s="58" t="str">
        <f>INDEX('NOBLES 3E'!I$2:I$76,MATCH('02NOBLES'!$A61,'NOBLES 3E'!$A$2:$A$76,0),1)</f>
        <v>Selune</v>
      </c>
      <c r="Z61" s="58"/>
      <c r="AA61" s="58" t="str">
        <f>INDEX('NOBLES 3E'!J$2:J$76,MATCH('02NOBLES'!$A61,'NOBLES 3E'!$A$2:$A$76,0),1)</f>
        <v>Illuskan</v>
      </c>
      <c r="AB61" s="58"/>
      <c r="AC61" s="58" t="str">
        <f>INDEX('NOBLES 3E'!K$2:K$76,MATCH('02NOBLES'!$A61,'NOBLES 3E'!$A$2:$A$76,0),1)</f>
        <v>1248 DR</v>
      </c>
      <c r="AD61" s="58"/>
      <c r="AE61" s="58" t="str">
        <f>INDEX('NOBLES 3E'!L$2:L$76,MATCH('02NOBLES'!$A61,'NOBLES 3E'!$A$2:$A$76,0),1)</f>
        <v>N41, ancestral Thornhold</v>
      </c>
      <c r="AF61" s="58" t="s">
        <v>18536</v>
      </c>
      <c r="AG61" s="58" t="str">
        <f>IFERROR(INDEX('02BUILD'!$H$4:$H$576,MATCH(Таблиця11[[#This Row],[Holdings in Waterdeep]],'02BUILD'!$F$4:$F$576,0),1),"")</f>
        <v>Margaster Villa</v>
      </c>
      <c r="AH61" s="58" t="str">
        <f>IFERROR(INDEX('02BUILD'!$I$4:$I$576,MATCH(Таблиця11[[#This Row],[Holdings in Waterdeep]],'02BUILD'!$F$4:$F$576,0),1),"")</f>
        <v>North</v>
      </c>
      <c r="AI61" s="58" t="str">
        <f>IF(Таблиця11[[#This Row],[Holdings Waterdeep Name]]&lt;&gt;"",Таблиця11[[#This Row],[Holdings Waterdeep Name]]&amp;" ("&amp;Таблиця11[[#This Row],[Ward of Holdings]]&amp;" Ward)","")</f>
        <v>Margaster Villa (North Ward)</v>
      </c>
      <c r="AJ61" s="58" t="s">
        <v>18537</v>
      </c>
      <c r="AK61" s="58">
        <f>Таблиця11[[#This Row],[Nobles*]]*2</f>
        <v>52</v>
      </c>
      <c r="AL61" s="89">
        <f t="shared" si="8"/>
        <v>85</v>
      </c>
      <c r="AM61" s="219" t="str">
        <f>IF(AL61&gt;='09_MISC'!$E$10,'09_MISC'!$A$10,IF(AL61&gt;='09_MISC'!$E$9,'09_MISC'!$A$9,IF(AL61&gt;='09_MISC'!$E$8,'09_MISC'!$A$8,IF(AL61&gt;='09_MISC'!$E$7,'09_MISC'!$A$7,IF(AL61&gt;='09_MISC'!$E$6,'09_MISC'!$A$6,IF(AL61&gt;='09_MISC'!$E$5,'09_MISC'!$A$5,'09_MISC'!$A$4))))))</f>
        <v>Aristocratic</v>
      </c>
      <c r="AN61" s="58"/>
      <c r="AO61" s="58"/>
      <c r="AP61" s="58"/>
      <c r="AQ61" s="58"/>
    </row>
    <row r="62" spans="1:43">
      <c r="A62" s="507" t="s">
        <v>121</v>
      </c>
      <c r="B62" s="507" t="s">
        <v>3875</v>
      </c>
      <c r="C62" s="507" t="s">
        <v>19704</v>
      </c>
      <c r="D62" s="507" t="str">
        <f>IF(OR(Таблиця11[[#This Row],[STATUS 5E]]="Merged",Таблиця11[[#This Row],[STATUS 5E]]="Dead",Таблиця11[[#This Row],[STATUS 5E]]="Exiles"),"No","Yes")</f>
        <v>No</v>
      </c>
      <c r="E62" s="531"/>
      <c r="F62" s="507"/>
      <c r="G62" s="507"/>
      <c r="H62" s="507"/>
      <c r="I62" s="507"/>
      <c r="J62" s="507"/>
      <c r="K62" s="507" t="s">
        <v>663</v>
      </c>
      <c r="L62" s="507"/>
      <c r="M62" s="507" t="str">
        <f>IFERROR(INDEX('NOBLES 3E'!$D$2:$D$76,MATCH(Таблиця11[[#This Row],[NOBLE HOUSE]],'NOBLES 3E'!$A$2:$A$76,0),1),"")</f>
        <v/>
      </c>
      <c r="N62" s="507" t="str">
        <f>IFERROR(INDEX('NOBLES 3E'!$E$2:$E$76,MATCH(Таблиця11[[#This Row],[NOBLE HOUSE]],'NOBLES 3E'!$A$2:$A$76,0),1),"")</f>
        <v/>
      </c>
      <c r="O62" s="507" t="str">
        <f>IFERROR(INDEX('NOBLES 3E'!$F$2:$F$76,MATCH(Таблиця11[[#This Row],[NOBLE HOUSE]],'NOBLES 3E'!$A$2:$A$76,0),1),"")</f>
        <v/>
      </c>
      <c r="P62" s="507"/>
      <c r="Q62" s="507"/>
      <c r="R62" s="507"/>
      <c r="S62" s="507" t="str">
        <f t="shared" si="9"/>
        <v xml:space="preserve">
</v>
      </c>
      <c r="T62" s="507" t="str">
        <f t="shared" si="9"/>
        <v xml:space="preserve">
</v>
      </c>
      <c r="U62" s="507"/>
      <c r="V62" s="507"/>
      <c r="W62" s="507"/>
      <c r="X62" s="507"/>
      <c r="Y62" s="507"/>
      <c r="Z62" s="507"/>
      <c r="AA62" s="507"/>
      <c r="AB62" s="507"/>
      <c r="AC62" s="507"/>
      <c r="AD62" s="507"/>
      <c r="AE62" s="507"/>
      <c r="AF62" s="507"/>
      <c r="AG62" s="507" t="str">
        <f>IFERROR(INDEX('02BUILD'!$H$4:$H$576,MATCH(Таблиця11[[#This Row],[Holdings in Waterdeep]],'02BUILD'!$F$4:$F$576,0),1),"")</f>
        <v/>
      </c>
      <c r="AH62" s="507" t="str">
        <f>IFERROR(INDEX('02BUILD'!$I$4:$I$576,MATCH(Таблиця11[[#This Row],[Holdings in Waterdeep]],'02BUILD'!$F$4:$F$576,0),1),"")</f>
        <v/>
      </c>
      <c r="AI62" s="507" t="str">
        <f>IF(Таблиця11[[#This Row],[Holdings Waterdeep Name]]&lt;&gt;"",Таблиця11[[#This Row],[Holdings Waterdeep Name]]&amp;" ("&amp;Таблиця11[[#This Row],[Ward of Holdings]]&amp;" Ward)","")</f>
        <v/>
      </c>
      <c r="AJ62" s="507"/>
      <c r="AK62" s="507">
        <f>Таблиця11[[#This Row],[Nobles*]]*2</f>
        <v>0</v>
      </c>
      <c r="AL62" s="507">
        <f t="shared" si="8"/>
        <v>0</v>
      </c>
      <c r="AM62" s="507" t="str">
        <f>IF(AL62&gt;='09_MISC'!$E$10,'09_MISC'!$A$10,IF(AL62&gt;='09_MISC'!$E$9,'09_MISC'!$A$9,IF(AL62&gt;='09_MISC'!$E$8,'09_MISC'!$A$8,IF(AL62&gt;='09_MISC'!$E$7,'09_MISC'!$A$7,IF(AL62&gt;='09_MISC'!$E$6,'09_MISC'!$A$6,IF(AL62&gt;='09_MISC'!$E$5,'09_MISC'!$A$5,'09_MISC'!$A$4))))))</f>
        <v>Wretched</v>
      </c>
      <c r="AN62" s="507"/>
      <c r="AO62" s="507"/>
      <c r="AP62" s="507"/>
      <c r="AQ62" s="507"/>
    </row>
    <row r="63" spans="1:43" ht="15" customHeight="1">
      <c r="A63" s="507" t="s">
        <v>122</v>
      </c>
      <c r="B63" s="507" t="s">
        <v>3875</v>
      </c>
      <c r="C63" s="507" t="s">
        <v>19704</v>
      </c>
      <c r="D63" s="507" t="str">
        <f>IF(OR(Таблиця11[[#This Row],[STATUS 5E]]="Merged",Таблиця11[[#This Row],[STATUS 5E]]="Dead",Таблиця11[[#This Row],[STATUS 5E]]="Exiles"),"No","Yes")</f>
        <v>No</v>
      </c>
      <c r="E63" s="531"/>
      <c r="F63" s="507"/>
      <c r="G63" s="507"/>
      <c r="H63" s="507"/>
      <c r="I63" s="507"/>
      <c r="J63" s="507"/>
      <c r="K63" s="507" t="s">
        <v>19777</v>
      </c>
      <c r="L63" s="507"/>
      <c r="M63" s="507" t="str">
        <f>IFERROR(INDEX('NOBLES 3E'!$D$2:$D$76,MATCH(Таблиця11[[#This Row],[NOBLE HOUSE]],'NOBLES 3E'!$A$2:$A$76,0),1),"")</f>
        <v/>
      </c>
      <c r="N63" s="507" t="str">
        <f>IFERROR(INDEX('NOBLES 3E'!$E$2:$E$76,MATCH(Таблиця11[[#This Row],[NOBLE HOUSE]],'NOBLES 3E'!$A$2:$A$76,0),1),"")</f>
        <v/>
      </c>
      <c r="O63" s="507" t="str">
        <f>IFERROR(INDEX('NOBLES 3E'!$F$2:$F$76,MATCH(Таблиця11[[#This Row],[NOBLE HOUSE]],'NOBLES 3E'!$A$2:$A$76,0),1),"")</f>
        <v/>
      </c>
      <c r="P63" s="507"/>
      <c r="Q63" s="507"/>
      <c r="R63" s="507"/>
      <c r="S63" s="507" t="str">
        <f t="shared" si="9"/>
        <v xml:space="preserve">
</v>
      </c>
      <c r="T63" s="507" t="str">
        <f t="shared" si="9"/>
        <v xml:space="preserve">
</v>
      </c>
      <c r="U63" s="507"/>
      <c r="V63" s="507"/>
      <c r="W63" s="507"/>
      <c r="X63" s="507"/>
      <c r="Y63" s="507"/>
      <c r="Z63" s="507"/>
      <c r="AA63" s="507"/>
      <c r="AB63" s="507"/>
      <c r="AC63" s="507"/>
      <c r="AD63" s="507"/>
      <c r="AE63" s="507"/>
      <c r="AF63" s="507"/>
      <c r="AG63" s="507" t="str">
        <f>IFERROR(INDEX('02BUILD'!$H$4:$H$576,MATCH(Таблиця11[[#This Row],[Holdings in Waterdeep]],'02BUILD'!$F$4:$F$576,0),1),"")</f>
        <v/>
      </c>
      <c r="AH63" s="507" t="str">
        <f>IFERROR(INDEX('02BUILD'!$I$4:$I$576,MATCH(Таблиця11[[#This Row],[Holdings in Waterdeep]],'02BUILD'!$F$4:$F$576,0),1),"")</f>
        <v/>
      </c>
      <c r="AI63" s="507" t="str">
        <f>IF(Таблиця11[[#This Row],[Holdings Waterdeep Name]]&lt;&gt;"",Таблиця11[[#This Row],[Holdings Waterdeep Name]]&amp;" ("&amp;Таблиця11[[#This Row],[Ward of Holdings]]&amp;" Ward)","")</f>
        <v/>
      </c>
      <c r="AJ63" s="507"/>
      <c r="AK63" s="507">
        <f>Таблиця11[[#This Row],[Nobles*]]*2</f>
        <v>0</v>
      </c>
      <c r="AL63" s="507">
        <f t="shared" si="8"/>
        <v>0</v>
      </c>
      <c r="AM63" s="507" t="str">
        <f>IF(AL63&gt;='09_MISC'!$E$10,'09_MISC'!$A$10,IF(AL63&gt;='09_MISC'!$E$9,'09_MISC'!$A$9,IF(AL63&gt;='09_MISC'!$E$8,'09_MISC'!$A$8,IF(AL63&gt;='09_MISC'!$E$7,'09_MISC'!$A$7,IF(AL63&gt;='09_MISC'!$E$6,'09_MISC'!$A$6,IF(AL63&gt;='09_MISC'!$E$5,'09_MISC'!$A$5,'09_MISC'!$A$4))))))</f>
        <v>Wretched</v>
      </c>
      <c r="AN63" s="507"/>
      <c r="AO63" s="507"/>
      <c r="AP63" s="507"/>
      <c r="AQ63" s="507"/>
    </row>
    <row r="64" spans="1:43" ht="15" customHeight="1">
      <c r="A64" s="216" t="s">
        <v>123</v>
      </c>
      <c r="B64" s="58"/>
      <c r="C64" s="58" t="s">
        <v>19704</v>
      </c>
      <c r="D64" s="58" t="str">
        <f>IF(OR(Таблиця11[[#This Row],[STATUS 5E]]="Merged",Таблиця11[[#This Row],[STATUS 5E]]="Dead",Таблиця11[[#This Row],[STATUS 5E]]="Exiles"),"No","Yes")</f>
        <v>Yes</v>
      </c>
      <c r="E64" s="532"/>
      <c r="F64" s="58"/>
      <c r="G64" s="58" t="s">
        <v>124</v>
      </c>
      <c r="H64" s="58"/>
      <c r="I64" s="58" t="s">
        <v>717</v>
      </c>
      <c r="J64" s="58"/>
      <c r="K64" s="58"/>
      <c r="L64" s="58">
        <f>INDEX('NOBLES 3E'!$C$2:$C$76,MATCH('02NOBLES'!$A64,'NOBLES 3E'!$A$2:$A$76,0),1)</f>
        <v>49000</v>
      </c>
      <c r="M64" s="58" t="str">
        <f>IFERROR(INDEX('NOBLES 3E'!$D$2:$D$76,MATCH(Таблиця11[[#This Row],[NOBLE HOUSE]],'NOBLES 3E'!$A$2:$A$76,0),1),"")</f>
        <v>Iliaru</v>
      </c>
      <c r="N64" s="58" t="str">
        <f>IFERROR(INDEX('NOBLES 3E'!$E$2:$E$76,MATCH(Таблиця11[[#This Row],[NOBLE HOUSE]],'NOBLES 3E'!$A$2:$A$76,0),1),"")</f>
        <v>none</v>
      </c>
      <c r="O64" s="58" t="str">
        <f>IFERROR(INDEX('NOBLES 3E'!$F$2:$F$76,MATCH(Таблиця11[[#This Row],[NOBLE HOUSE]],'NOBLES 3E'!$A$2:$A$76,0),1),"")</f>
        <v>Phorol</v>
      </c>
      <c r="P64" s="58" t="s">
        <v>19652</v>
      </c>
      <c r="Q64" s="58"/>
      <c r="R64" s="58"/>
      <c r="S64" s="58" t="str">
        <f t="shared" si="9"/>
        <v xml:space="preserve">
</v>
      </c>
      <c r="T64" s="58" t="str">
        <f t="shared" si="9"/>
        <v xml:space="preserve">
</v>
      </c>
      <c r="U64" s="58"/>
      <c r="V64" s="58"/>
      <c r="W64" s="58">
        <f>INDEX('NOBLES 3E'!$G$2:$G$76,MATCH('02NOBLES'!$A64,'NOBLES 3E'!$A$2:$A$76,0),1)</f>
        <v>52</v>
      </c>
      <c r="X64" s="58" t="str">
        <f>INDEX('NOBLES 3E'!H$2:H$76,MATCH('02NOBLES'!$A64,'NOBLES 3E'!$A$2:$A$76,0),1)</f>
        <v>Ne, N</v>
      </c>
      <c r="Y64" s="58" t="str">
        <f>INDEX('NOBLES 3E'!I$2:I$76,MATCH('02NOBLES'!$A64,'NOBLES 3E'!$A$2:$A$76,0),1)</f>
        <v>Gond</v>
      </c>
      <c r="Z64" s="58"/>
      <c r="AA64" s="58" t="str">
        <f>INDEX('NOBLES 3E'!J$2:J$76,MATCH('02NOBLES'!$A64,'NOBLES 3E'!$A$2:$A$76,0),1)</f>
        <v>Chondathan</v>
      </c>
      <c r="AB64" s="58"/>
      <c r="AC64" s="58" t="str">
        <f>INDEX('NOBLES 3E'!K$2:K$76,MATCH('02NOBLES'!$A64,'NOBLES 3E'!$A$2:$A$76,0),1)</f>
        <v>1248 DR</v>
      </c>
      <c r="AD64" s="58"/>
      <c r="AE64" s="58" t="str">
        <f>INDEX('NOBLES 3E'!L$2:L$76,MATCH('02NOBLES'!$A64,'NOBLES 3E'!$A$2:$A$76,0),1)</f>
        <v>N14</v>
      </c>
      <c r="AF64" s="58" t="s">
        <v>491</v>
      </c>
      <c r="AG64" s="58" t="str">
        <f>IFERROR(INDEX('02BUILD'!$H$4:$H$576,MATCH(Таблиця11[[#This Row],[Holdings in Waterdeep]],'02BUILD'!$F$4:$F$576,0),1),"")</f>
        <v>Massalan Villa</v>
      </c>
      <c r="AH64" s="58" t="str">
        <f>IFERROR(INDEX('02BUILD'!$I$4:$I$576,MATCH(Таблиця11[[#This Row],[Holdings in Waterdeep]],'02BUILD'!$F$4:$F$576,0),1),"")</f>
        <v>North</v>
      </c>
      <c r="AI64" s="58" t="str">
        <f>IF(Таблиця11[[#This Row],[Holdings Waterdeep Name]]&lt;&gt;"",Таблиця11[[#This Row],[Holdings Waterdeep Name]]&amp;" ("&amp;Таблиця11[[#This Row],[Ward of Holdings]]&amp;" Ward)","")</f>
        <v>Massalan Villa (North Ward)</v>
      </c>
      <c r="AJ64" s="58"/>
      <c r="AK64" s="58">
        <f>Таблиця11[[#This Row],[Nobles*]]*2</f>
        <v>104</v>
      </c>
      <c r="AL64" s="89">
        <f t="shared" si="8"/>
        <v>95</v>
      </c>
      <c r="AM64" s="219" t="str">
        <f>IF(AL64&gt;='09_MISC'!$E$10,'09_MISC'!$A$10,IF(AL64&gt;='09_MISC'!$E$9,'09_MISC'!$A$9,IF(AL64&gt;='09_MISC'!$E$8,'09_MISC'!$A$8,IF(AL64&gt;='09_MISC'!$E$7,'09_MISC'!$A$7,IF(AL64&gt;='09_MISC'!$E$6,'09_MISC'!$A$6,IF(AL64&gt;='09_MISC'!$E$5,'09_MISC'!$A$5,'09_MISC'!$A$4))))))</f>
        <v>Aristocratic</v>
      </c>
      <c r="AN64" s="58"/>
      <c r="AO64" s="58"/>
      <c r="AP64" s="58"/>
      <c r="AQ64" s="58"/>
    </row>
    <row r="65" spans="1:43" ht="15" customHeight="1">
      <c r="A65" s="216" t="s">
        <v>20132</v>
      </c>
      <c r="B65" s="58"/>
      <c r="C65" s="58"/>
      <c r="D65" s="58"/>
      <c r="E65" s="532"/>
      <c r="F65" s="58"/>
      <c r="G65" s="58"/>
      <c r="H65" s="58"/>
      <c r="I65" s="58"/>
      <c r="J65" s="58"/>
      <c r="K65" s="58"/>
      <c r="L65" s="58"/>
      <c r="M65" s="58" t="str">
        <f>IFERROR(INDEX('NOBLES 3E'!$D$2:$D$76,MATCH(Таблиця11[[#This Row],[NOBLE HOUSE]],'NOBLES 3E'!$A$2:$A$76,0),1),"")</f>
        <v/>
      </c>
      <c r="N65" s="58" t="str">
        <f>IFERROR(INDEX('NOBLES 3E'!$E$2:$E$76,MATCH(Таблиця11[[#This Row],[NOBLE HOUSE]],'NOBLES 3E'!$A$2:$A$76,0),1),"")</f>
        <v/>
      </c>
      <c r="O65" s="58" t="str">
        <f>IFERROR(INDEX('NOBLES 3E'!$F$2:$F$76,MATCH(Таблиця11[[#This Row],[NOBLE HOUSE]],'NOBLES 3E'!$A$2:$A$76,0),1),"")</f>
        <v/>
      </c>
      <c r="P65" s="58"/>
      <c r="Q65" s="58"/>
      <c r="R65" s="58"/>
      <c r="S65" s="58" t="str">
        <f>T163&amp;CHAR(10)&amp;S78&amp;CHAR(10)&amp;T125</f>
        <v xml:space="preserve">
</v>
      </c>
      <c r="T65" s="58" t="str">
        <f>U163&amp;CHAR(10)&amp;T78&amp;CHAR(10)&amp;U125</f>
        <v xml:space="preserve">
</v>
      </c>
      <c r="U65" s="58"/>
      <c r="V65" s="58"/>
      <c r="W65" s="58"/>
      <c r="X65" s="58"/>
      <c r="Y65" s="58"/>
      <c r="Z65" s="58"/>
      <c r="AA65" s="58"/>
      <c r="AB65" s="58"/>
      <c r="AC65" s="58"/>
      <c r="AD65" s="58"/>
      <c r="AE65" s="58"/>
      <c r="AF65" s="58"/>
      <c r="AG65" s="58" t="s">
        <v>21289</v>
      </c>
      <c r="AH65" s="58" t="str">
        <f>IFERROR(INDEX('02BUILD'!$I$4:$I$576,MATCH(Таблиця11[[#This Row],[Holdings in Waterdeep]],'02BUILD'!$F$4:$F$576,0),1),"")</f>
        <v/>
      </c>
      <c r="AI65" s="58" t="str">
        <f>IF(Таблиця11[[#This Row],[Holdings Waterdeep Name]]&lt;&gt;"",Таблиця11[[#This Row],[Holdings Waterdeep Name]]&amp;" ("&amp;Таблиця11[[#This Row],[Ward of Holdings]]&amp;" Ward)","")</f>
        <v>Mendt Villa ( Ward)</v>
      </c>
      <c r="AJ65" s="58"/>
      <c r="AK65" s="58">
        <f>Таблиця11[[#This Row],[Nobles*]]*2</f>
        <v>0</v>
      </c>
      <c r="AL65" s="89"/>
      <c r="AM65" s="219"/>
      <c r="AN65" s="58"/>
      <c r="AO65" s="58" t="s">
        <v>21301</v>
      </c>
      <c r="AP65" s="58"/>
      <c r="AQ65" s="58"/>
    </row>
    <row r="66" spans="1:43" ht="30" customHeight="1">
      <c r="A66" s="216" t="s">
        <v>125</v>
      </c>
      <c r="B66" s="58"/>
      <c r="C66" s="58" t="s">
        <v>19704</v>
      </c>
      <c r="D66" s="58" t="str">
        <f>IF(OR(Таблиця11[[#This Row],[STATUS 5E]]="Merged",Таблиця11[[#This Row],[STATUS 5E]]="Dead",Таблиця11[[#This Row],[STATUS 5E]]="Exiles"),"No","Yes")</f>
        <v>Yes</v>
      </c>
      <c r="E66" s="532"/>
      <c r="F66" s="58"/>
      <c r="G66" s="58" t="s">
        <v>126</v>
      </c>
      <c r="H66" s="58"/>
      <c r="I66" s="58" t="s">
        <v>13357</v>
      </c>
      <c r="J66" s="58"/>
      <c r="K66" s="58"/>
      <c r="L66" s="58">
        <f>INDEX('NOBLES 3E'!$C$2:$C$76,MATCH('02NOBLES'!$A66,'NOBLES 3E'!$A$2:$A$76,0),1)</f>
        <v>35000</v>
      </c>
      <c r="M66" s="58" t="str">
        <f>IFERROR(INDEX('NOBLES 3E'!$D$2:$D$76,MATCH(Таблиця11[[#This Row],[NOBLE HOUSE]],'NOBLES 3E'!$A$2:$A$76,0),1),"")</f>
        <v>Hlanta</v>
      </c>
      <c r="N66" s="58" t="str">
        <f>IFERROR(INDEX('NOBLES 3E'!$E$2:$E$76,MATCH(Таблиця11[[#This Row],[NOBLE HOUSE]],'NOBLES 3E'!$A$2:$A$76,0),1),"")</f>
        <v>none</v>
      </c>
      <c r="O66" s="58" t="str">
        <f>IFERROR(INDEX('NOBLES 3E'!$F$2:$F$76,MATCH(Таблиця11[[#This Row],[NOBLE HOUSE]],'NOBLES 3E'!$A$2:$A$76,0),1),"")</f>
        <v>Khallos</v>
      </c>
      <c r="P66" s="58" t="s">
        <v>19654</v>
      </c>
      <c r="Q66" s="58" t="s">
        <v>19734</v>
      </c>
      <c r="R66" s="58"/>
      <c r="S66" s="58" t="str">
        <f t="shared" ref="S66:T68" si="10">T164&amp;CHAR(10)&amp;S78&amp;CHAR(10)&amp;T126</f>
        <v xml:space="preserve">
</v>
      </c>
      <c r="T66" s="58" t="str">
        <f t="shared" si="10"/>
        <v xml:space="preserve">
</v>
      </c>
      <c r="U66" s="58"/>
      <c r="V66" s="58" t="s">
        <v>1478</v>
      </c>
      <c r="W66" s="58">
        <f>INDEX('NOBLES 3E'!$G$2:$G$76,MATCH('02NOBLES'!$A66,'NOBLES 3E'!$A$2:$A$76,0),1)</f>
        <v>24</v>
      </c>
      <c r="X66" s="58" t="str">
        <f>INDEX('NOBLES 3E'!H$2:H$76,MATCH('02NOBLES'!$A66,'NOBLES 3E'!$A$2:$A$76,0),1)</f>
        <v>NE, LE, N, LN, LG</v>
      </c>
      <c r="Y66" s="58" t="str">
        <f>INDEX('NOBLES 3E'!I$2:I$76,MATCH('02NOBLES'!$A66,'NOBLES 3E'!$A$2:$A$76,0),1)</f>
        <v>Oghma</v>
      </c>
      <c r="Z66" s="58"/>
      <c r="AA66" s="58" t="str">
        <f>INDEX('NOBLES 3E'!J$2:J$76,MATCH('02NOBLES'!$A66,'NOBLES 3E'!$A$2:$A$76,0),1)</f>
        <v>Tethyrian</v>
      </c>
      <c r="AB66" s="58"/>
      <c r="AC66" s="58" t="str">
        <f>INDEX('NOBLES 3E'!K$2:K$76,MATCH('02NOBLES'!$A66,'NOBLES 3E'!$A$2:$A$76,0),1)</f>
        <v>1190 DR</v>
      </c>
      <c r="AD66" s="58"/>
      <c r="AE66" s="58">
        <f>INDEX('NOBLES 3E'!L$2:L$76,MATCH('02NOBLES'!$A66,'NOBLES 3E'!$A$2:$A$76,0),1)</f>
        <v>16</v>
      </c>
      <c r="AF66" s="58" t="s">
        <v>496</v>
      </c>
      <c r="AG66" s="58" t="str">
        <f>IFERROR(INDEX('02BUILD'!$H$4:$H$576,MATCH(Таблиця11[[#This Row],[Holdings in Waterdeep]],'02BUILD'!$F$4:$F$576,0),1),"")</f>
        <v>Wine's Wisdom Hall</v>
      </c>
      <c r="AH66" s="58" t="str">
        <f>IFERROR(INDEX('02BUILD'!$I$4:$I$576,MATCH(Таблиця11[[#This Row],[Holdings in Waterdeep]],'02BUILD'!$F$4:$F$576,0),1),"")</f>
        <v>Sea</v>
      </c>
      <c r="AI66" s="58" t="str">
        <f>IF(Таблиця11[[#This Row],[Holdings Waterdeep Name]]&lt;&gt;"",Таблиця11[[#This Row],[Holdings Waterdeep Name]]&amp;" ("&amp;Таблиця11[[#This Row],[Ward of Holdings]]&amp;" Ward)","")</f>
        <v>Wine's Wisdom Hall (Sea Ward)</v>
      </c>
      <c r="AJ66" s="58" t="s">
        <v>19684</v>
      </c>
      <c r="AK66" s="58">
        <f>Таблиця11[[#This Row],[Nobles*]]*2</f>
        <v>48</v>
      </c>
      <c r="AL66" s="89">
        <f t="shared" si="8"/>
        <v>146</v>
      </c>
      <c r="AM66" s="219" t="str">
        <f>IF(AL66&gt;='09_MISC'!$E$10,'09_MISC'!$A$10,IF(AL66&gt;='09_MISC'!$E$9,'09_MISC'!$A$9,IF(AL66&gt;='09_MISC'!$E$8,'09_MISC'!$A$8,IF(AL66&gt;='09_MISC'!$E$7,'09_MISC'!$A$7,IF(AL66&gt;='09_MISC'!$E$6,'09_MISC'!$A$6,IF(AL66&gt;='09_MISC'!$E$5,'09_MISC'!$A$5,'09_MISC'!$A$4))))))</f>
        <v>Aristocratic</v>
      </c>
      <c r="AN66" s="78" t="s">
        <v>16889</v>
      </c>
      <c r="AO66" s="58"/>
      <c r="AP66" s="58"/>
      <c r="AQ66" s="58"/>
    </row>
    <row r="67" spans="1:43">
      <c r="A67" s="216" t="s">
        <v>127</v>
      </c>
      <c r="B67" s="58"/>
      <c r="C67" s="58" t="s">
        <v>19704</v>
      </c>
      <c r="D67" s="58" t="str">
        <f>IF(OR(Таблиця11[[#This Row],[STATUS 5E]]="Merged",Таблиця11[[#This Row],[STATUS 5E]]="Dead",Таблиця11[[#This Row],[STATUS 5E]]="Exiles"),"No","Yes")</f>
        <v>Yes</v>
      </c>
      <c r="E67" s="532"/>
      <c r="F67" s="58"/>
      <c r="G67" s="58" t="s">
        <v>128</v>
      </c>
      <c r="H67" s="58"/>
      <c r="I67" s="58" t="s">
        <v>716</v>
      </c>
      <c r="J67" s="58"/>
      <c r="K67" s="58" t="s">
        <v>662</v>
      </c>
      <c r="L67" s="58">
        <f>INDEX('NOBLES 3E'!$C$2:$C$76,MATCH('02NOBLES'!$A67,'NOBLES 3E'!$A$2:$A$76,0),1)</f>
        <v>32000</v>
      </c>
      <c r="M67" s="58" t="str">
        <f>IFERROR(INDEX('NOBLES 3E'!$D$2:$D$76,MATCH(Таблиця11[[#This Row],[NOBLE HOUSE]],'NOBLES 3E'!$A$2:$A$76,0),1),"")</f>
        <v>Helve</v>
      </c>
      <c r="N67" s="59" t="str">
        <f>IFERROR(INDEX('NOBLES 3E'!$E$2:$E$76,MATCH(Таблиця11[[#This Row],[NOBLE HOUSE]],'NOBLES 3E'!$A$2:$A$76,0),1),"")</f>
        <v>Wylynd</v>
      </c>
      <c r="O67" s="59" t="str">
        <f>IFERROR(INDEX('NOBLES 3E'!$F$2:$F$76,MATCH(Таблиця11[[#This Row],[NOBLE HOUSE]],'NOBLES 3E'!$A$2:$A$76,0),1),"")</f>
        <v>Rober</v>
      </c>
      <c r="P67" s="59" t="s">
        <v>19652</v>
      </c>
      <c r="Q67" s="61" t="s">
        <v>9274</v>
      </c>
      <c r="R67" s="61"/>
      <c r="S67" s="61" t="str">
        <f t="shared" si="10"/>
        <v xml:space="preserve">
</v>
      </c>
      <c r="T67" s="61" t="str">
        <f t="shared" si="10"/>
        <v xml:space="preserve">
</v>
      </c>
      <c r="U67" s="61" t="s">
        <v>20144</v>
      </c>
      <c r="V67" s="58"/>
      <c r="W67" s="58">
        <f>INDEX('NOBLES 3E'!$G$2:$G$76,MATCH('02NOBLES'!$A67,'NOBLES 3E'!$A$2:$A$76,0),1)</f>
        <v>33</v>
      </c>
      <c r="X67" s="58" t="str">
        <f>INDEX('NOBLES 3E'!H$2:H$76,MATCH('02NOBLES'!$A67,'NOBLES 3E'!$A$2:$A$76,0),1)</f>
        <v>CG, CE</v>
      </c>
      <c r="Y67" s="58" t="str">
        <f>INDEX('NOBLES 3E'!I$2:I$76,MATCH('02NOBLES'!$A67,'NOBLES 3E'!$A$2:$A$76,0),1)</f>
        <v>Selune, Shar</v>
      </c>
      <c r="Z67" s="58"/>
      <c r="AA67" s="58" t="str">
        <f>INDEX('NOBLES 3E'!J$2:J$76,MATCH('02NOBLES'!$A67,'NOBLES 3E'!$A$2:$A$76,0),1)</f>
        <v>Tethyrian</v>
      </c>
      <c r="AB67" s="58"/>
      <c r="AC67" s="58" t="str">
        <f>INDEX('NOBLES 3E'!K$2:K$76,MATCH('02NOBLES'!$A67,'NOBLES 3E'!$A$2:$A$76,0),1)</f>
        <v>985 DR</v>
      </c>
      <c r="AD67" s="58"/>
      <c r="AE67" s="58" t="str">
        <f>INDEX('NOBLES 3E'!L$2:L$76,MATCH('02NOBLES'!$A67,'NOBLES 3E'!$A$2:$A$76,0),1)</f>
        <v>$57, D36, Vault of stars</v>
      </c>
      <c r="AF67" s="58"/>
      <c r="AG67" s="58" t="str">
        <f>IFERROR(INDEX('02BUILD'!$H$4:$H$576,MATCH(Таблиця11[[#This Row],[Holdings in Waterdeep]],'02BUILD'!$F$4:$F$576,0),1),"")</f>
        <v/>
      </c>
      <c r="AH67" s="58" t="str">
        <f>IFERROR(INDEX('02BUILD'!$I$4:$I$576,MATCH(Таблиця11[[#This Row],[Holdings in Waterdeep]],'02BUILD'!$F$4:$F$576,0),1),"")</f>
        <v/>
      </c>
      <c r="AI67" s="58" t="s">
        <v>19684</v>
      </c>
      <c r="AJ67" s="58" t="s">
        <v>18513</v>
      </c>
      <c r="AK67" s="58">
        <f>Таблиця11[[#This Row],[Nobles*]]*2</f>
        <v>66</v>
      </c>
      <c r="AL67" s="89">
        <f t="shared" si="8"/>
        <v>97</v>
      </c>
      <c r="AM67" s="219" t="str">
        <f>IF(AL67&gt;='09_MISC'!$E$10,'09_MISC'!$A$10,IF(AL67&gt;='09_MISC'!$E$9,'09_MISC'!$A$9,IF(AL67&gt;='09_MISC'!$E$8,'09_MISC'!$A$8,IF(AL67&gt;='09_MISC'!$E$7,'09_MISC'!$A$7,IF(AL67&gt;='09_MISC'!$E$6,'09_MISC'!$A$6,IF(AL67&gt;='09_MISC'!$E$5,'09_MISC'!$A$5,'09_MISC'!$A$4))))))</f>
        <v>Aristocratic</v>
      </c>
      <c r="AN67" s="58"/>
      <c r="AO67" s="58"/>
      <c r="AP67" s="58"/>
      <c r="AQ67" s="58"/>
    </row>
    <row r="68" spans="1:43">
      <c r="A68" s="216" t="s">
        <v>129</v>
      </c>
      <c r="B68" s="58"/>
      <c r="C68" s="58" t="s">
        <v>19704</v>
      </c>
      <c r="D68" s="58" t="str">
        <f>IF(OR(Таблиця11[[#This Row],[STATUS 5E]]="Merged",Таблиця11[[#This Row],[STATUS 5E]]="Dead",Таблиця11[[#This Row],[STATUS 5E]]="Exiles"),"No","Yes")</f>
        <v>Yes</v>
      </c>
      <c r="E68" s="532"/>
      <c r="F68" s="58"/>
      <c r="G68" s="58" t="s">
        <v>130</v>
      </c>
      <c r="H68" s="58"/>
      <c r="I68" s="58" t="s">
        <v>715</v>
      </c>
      <c r="J68" s="58"/>
      <c r="K68" s="58" t="s">
        <v>19851</v>
      </c>
      <c r="L68" s="58">
        <f>INDEX('NOBLES 3E'!$C$2:$C$76,MATCH('02NOBLES'!$A68,'NOBLES 3E'!$A$2:$A$76,0),1)</f>
        <v>19000</v>
      </c>
      <c r="M68" s="58" t="str">
        <f>IFERROR(INDEX('NOBLES 3E'!$D$2:$D$76,MATCH(Таблиця11[[#This Row],[NOBLE HOUSE]],'NOBLES 3E'!$A$2:$A$76,0),1),"")</f>
        <v>Chostal</v>
      </c>
      <c r="N68" s="58" t="str">
        <f>IFERROR(INDEX('NOBLES 3E'!$E$2:$E$76,MATCH(Таблиця11[[#This Row],[NOBLE HOUSE]],'NOBLES 3E'!$A$2:$A$76,0),1),"")</f>
        <v>none</v>
      </c>
      <c r="O68" s="58" t="str">
        <f>IFERROR(INDEX('NOBLES 3E'!$F$2:$F$76,MATCH(Таблиця11[[#This Row],[NOBLE HOUSE]],'NOBLES 3E'!$A$2:$A$76,0),1),"")</f>
        <v>Horingar</v>
      </c>
      <c r="P68" s="58" t="s">
        <v>19655</v>
      </c>
      <c r="Q68" s="58" t="s">
        <v>776</v>
      </c>
      <c r="R68" s="58"/>
      <c r="S68" s="58" t="str">
        <f t="shared" si="10"/>
        <v xml:space="preserve">
</v>
      </c>
      <c r="T68" s="58" t="str">
        <f t="shared" si="10"/>
        <v xml:space="preserve">
</v>
      </c>
      <c r="U68" s="58"/>
      <c r="V68" s="58"/>
      <c r="W68" s="58">
        <f>INDEX('NOBLES 3E'!$G$2:$G$76,MATCH('02NOBLES'!$A68,'NOBLES 3E'!$A$2:$A$76,0),1)</f>
        <v>27</v>
      </c>
      <c r="X68" s="58" t="str">
        <f>INDEX('NOBLES 3E'!H$2:H$76,MATCH('02NOBLES'!$A68,'NOBLES 3E'!$A$2:$A$76,0),1)</f>
        <v>CN, CE</v>
      </c>
      <c r="Y68" s="58" t="str">
        <f>INDEX('NOBLES 3E'!I$2:I$76,MATCH('02NOBLES'!$A68,'NOBLES 3E'!$A$2:$A$76,0),1)</f>
        <v>Malar</v>
      </c>
      <c r="Z68" s="58"/>
      <c r="AA68" s="58" t="str">
        <f>INDEX('NOBLES 3E'!J$2:J$76,MATCH('02NOBLES'!$A68,'NOBLES 3E'!$A$2:$A$76,0),1)</f>
        <v>Illuskan</v>
      </c>
      <c r="AB68" s="58"/>
      <c r="AC68" s="58" t="str">
        <f>INDEX('NOBLES 3E'!K$2:K$76,MATCH('02NOBLES'!$A68,'NOBLES 3E'!$A$2:$A$76,0),1)</f>
        <v>1182 DR</v>
      </c>
      <c r="AD68" s="58"/>
      <c r="AE68" s="58" t="str">
        <f>INDEX('NOBLES 3E'!L$2:L$76,MATCH('02NOBLES'!$A68,'NOBLES 3E'!$A$2:$A$76,0),1)</f>
        <v>N23</v>
      </c>
      <c r="AF68" s="58" t="s">
        <v>509</v>
      </c>
      <c r="AG68" s="58" t="str">
        <f>IFERROR(INDEX('02BUILD'!$H$4:$H$576,MATCH(Таблиця11[[#This Row],[Holdings in Waterdeep]],'02BUILD'!$F$4:$F$576,0),1),"")</f>
        <v>Nandar Villa</v>
      </c>
      <c r="AH68" s="58" t="str">
        <f>IFERROR(INDEX('02BUILD'!$I$4:$I$576,MATCH(Таблиця11[[#This Row],[Holdings in Waterdeep]],'02BUILD'!$F$4:$F$576,0),1),"")</f>
        <v>North</v>
      </c>
      <c r="AI68" s="58" t="str">
        <f>IF(Таблиця11[[#This Row],[Holdings Waterdeep Name]]&lt;&gt;"",Таблиця11[[#This Row],[Holdings Waterdeep Name]]&amp;" ("&amp;Таблиця11[[#This Row],[Ward of Holdings]]&amp;" Ward)","")</f>
        <v>Nandar Villa (North Ward)</v>
      </c>
      <c r="AJ68" s="58" t="s">
        <v>18522</v>
      </c>
      <c r="AK68" s="58">
        <f>Таблиця11[[#This Row],[Nobles*]]*2</f>
        <v>54</v>
      </c>
      <c r="AL68" s="89">
        <f t="shared" si="8"/>
        <v>71</v>
      </c>
      <c r="AM68" s="219" t="str">
        <f>IF(AL68&gt;='09_MISC'!$E$10,'09_MISC'!$A$10,IF(AL68&gt;='09_MISC'!$E$9,'09_MISC'!$A$9,IF(AL68&gt;='09_MISC'!$E$8,'09_MISC'!$A$8,IF(AL68&gt;='09_MISC'!$E$7,'09_MISC'!$A$7,IF(AL68&gt;='09_MISC'!$E$6,'09_MISC'!$A$6,IF(AL68&gt;='09_MISC'!$E$5,'09_MISC'!$A$5,'09_MISC'!$A$4))))))</f>
        <v>Aristocratic</v>
      </c>
      <c r="AN68" s="58"/>
      <c r="AO68" s="58"/>
      <c r="AP68" s="58"/>
      <c r="AQ68" s="58"/>
    </row>
    <row r="69" spans="1:43">
      <c r="A69" s="217" t="s">
        <v>131</v>
      </c>
      <c r="B69" s="77"/>
      <c r="C69" s="77" t="s">
        <v>19706</v>
      </c>
      <c r="D69" s="77" t="str">
        <f>IF(OR(Таблиця11[[#This Row],[STATUS 5E]]="Merged",Таблиця11[[#This Row],[STATUS 5E]]="Dead",Таблиця11[[#This Row],[STATUS 5E]]="Exiles"),"No","Yes")</f>
        <v>Yes</v>
      </c>
      <c r="E69" s="532"/>
      <c r="F69" s="77"/>
      <c r="G69" s="77"/>
      <c r="H69" s="77"/>
      <c r="I69" s="77" t="s">
        <v>16770</v>
      </c>
      <c r="J69" s="77"/>
      <c r="K69" s="77" t="s">
        <v>20129</v>
      </c>
      <c r="L69" s="77"/>
      <c r="M69" s="77" t="str">
        <f>IFERROR(INDEX('NOBLES 3E'!$D$2:$D$76,MATCH(Таблиця11[[#This Row],[NOBLE HOUSE]],'NOBLES 3E'!$A$2:$A$76,0),1),"")</f>
        <v/>
      </c>
      <c r="N69" s="77" t="str">
        <f>IFERROR(INDEX('NOBLES 3E'!$E$2:$E$76,MATCH(Таблиця11[[#This Row],[NOBLE HOUSE]],'NOBLES 3E'!$A$2:$A$76,0),1),"")</f>
        <v/>
      </c>
      <c r="O69" s="77" t="str">
        <f>IFERROR(INDEX('NOBLES 3E'!$F$2:$F$76,MATCH(Таблиця11[[#This Row],[NOBLE HOUSE]],'NOBLES 3E'!$A$2:$A$76,0),1),"")</f>
        <v/>
      </c>
      <c r="P69" s="77"/>
      <c r="Q69" s="77" t="s">
        <v>658</v>
      </c>
      <c r="R69" s="77"/>
      <c r="S69" s="77" t="str">
        <f t="shared" ref="S69:T71" si="11">T168&amp;CHAR(10)&amp;S82&amp;CHAR(10)&amp;T130</f>
        <v xml:space="preserve">
</v>
      </c>
      <c r="T69" s="77" t="str">
        <f t="shared" si="11"/>
        <v xml:space="preserve">
</v>
      </c>
      <c r="U69" s="77"/>
      <c r="V69" s="77"/>
      <c r="W69" s="77"/>
      <c r="X69" s="77">
        <v>0</v>
      </c>
      <c r="Y69" s="77">
        <v>0</v>
      </c>
      <c r="Z69" s="77"/>
      <c r="AA69" s="77">
        <v>0</v>
      </c>
      <c r="AB69" s="77" t="s">
        <v>20128</v>
      </c>
      <c r="AC69" s="77">
        <v>0</v>
      </c>
      <c r="AD69" s="77"/>
      <c r="AE69" s="77" t="s">
        <v>20130</v>
      </c>
      <c r="AF69" s="77"/>
      <c r="AG69" s="77"/>
      <c r="AH69" s="77" t="str">
        <f>IFERROR(INDEX('02BUILD'!$I$4:$I$576,MATCH(Таблиця11[[#This Row],[Holdings in Waterdeep]],'02BUILD'!$F$4:$F$576,0),1),"")</f>
        <v/>
      </c>
      <c r="AI69" s="77" t="str">
        <f>IF(Таблиця11[[#This Row],[Holdings Waterdeep Name]]&lt;&gt;"",Таблиця11[[#This Row],[Holdings Waterdeep Name]]&amp;" ("&amp;Таблиця11[[#This Row],[Ward of Holdings]]&amp;" Ward)","")</f>
        <v/>
      </c>
      <c r="AJ69" s="77"/>
      <c r="AK69" s="77">
        <f>Таблиця11[[#This Row],[Nobles*]]*2</f>
        <v>0</v>
      </c>
      <c r="AL69" s="517">
        <f t="shared" si="8"/>
        <v>0</v>
      </c>
      <c r="AM69" s="518" t="str">
        <f>IF(AL69&gt;='09_MISC'!$E$10,'09_MISC'!$A$10,IF(AL69&gt;='09_MISC'!$E$9,'09_MISC'!$A$9,IF(AL69&gt;='09_MISC'!$E$8,'09_MISC'!$A$8,IF(AL69&gt;='09_MISC'!$E$7,'09_MISC'!$A$7,IF(AL69&gt;='09_MISC'!$E$6,'09_MISC'!$A$6,IF(AL69&gt;='09_MISC'!$E$5,'09_MISC'!$A$5,'09_MISC'!$A$4))))))</f>
        <v>Wretched</v>
      </c>
      <c r="AN69" s="77"/>
      <c r="AO69" s="77"/>
      <c r="AP69" s="77"/>
      <c r="AQ69" s="77"/>
    </row>
    <row r="70" spans="1:43">
      <c r="A70" s="216" t="s">
        <v>132</v>
      </c>
      <c r="B70" s="58"/>
      <c r="C70" s="58" t="s">
        <v>19704</v>
      </c>
      <c r="D70" s="58" t="str">
        <f>IF(OR(Таблиця11[[#This Row],[STATUS 5E]]="Merged",Таблиця11[[#This Row],[STATUS 5E]]="Dead",Таблиця11[[#This Row],[STATUS 5E]]="Exiles"),"No","Yes")</f>
        <v>Yes</v>
      </c>
      <c r="E70" s="532"/>
      <c r="F70" s="58"/>
      <c r="G70" s="58" t="s">
        <v>133</v>
      </c>
      <c r="H70" s="58"/>
      <c r="I70" s="58" t="s">
        <v>714</v>
      </c>
      <c r="J70" s="58"/>
      <c r="K70" s="58"/>
      <c r="L70" s="58">
        <f>INDEX('NOBLES 3E'!$C$2:$C$76,MATCH('02NOBLES'!$A70,'NOBLES 3E'!$A$2:$A$76,0),1)</f>
        <v>22000</v>
      </c>
      <c r="M70" s="58" t="str">
        <f>IFERROR(INDEX('NOBLES 3E'!$D$2:$D$76,MATCH(Таблиця11[[#This Row],[NOBLE HOUSE]],'NOBLES 3E'!$A$2:$A$76,0),1),"")</f>
        <v>Laskar</v>
      </c>
      <c r="N70" s="58" t="str">
        <f>IFERROR(INDEX('NOBLES 3E'!$E$2:$E$76,MATCH(Таблиця11[[#This Row],[NOBLE HOUSE]],'NOBLES 3E'!$A$2:$A$76,0),1),"")</f>
        <v>Stelar</v>
      </c>
      <c r="O70" s="58" t="str">
        <f>IFERROR(INDEX('NOBLES 3E'!$F$2:$F$76,MATCH(Таблиця11[[#This Row],[NOBLE HOUSE]],'NOBLES 3E'!$A$2:$A$76,0),1),"")</f>
        <v>Kastonoph</v>
      </c>
      <c r="P70" s="58" t="s">
        <v>19653</v>
      </c>
      <c r="Q70" s="58"/>
      <c r="R70" s="58"/>
      <c r="S70" s="58" t="str">
        <f t="shared" si="11"/>
        <v xml:space="preserve">
</v>
      </c>
      <c r="T70" s="58" t="str">
        <f t="shared" si="11"/>
        <v xml:space="preserve">
</v>
      </c>
      <c r="U70" s="58"/>
      <c r="V70" s="58"/>
      <c r="W70" s="58">
        <f>INDEX('NOBLES 3E'!$G$2:$G$76,MATCH('02NOBLES'!$A70,'NOBLES 3E'!$A$2:$A$76,0),1)</f>
        <v>31</v>
      </c>
      <c r="X70" s="58" t="str">
        <f>INDEX('NOBLES 3E'!H$2:H$76,MATCH('02NOBLES'!$A70,'NOBLES 3E'!$A$2:$A$76,0),1)</f>
        <v>CG, CN, CE</v>
      </c>
      <c r="Y70" s="58" t="str">
        <f>INDEX('NOBLES 3E'!I$2:I$76,MATCH('02NOBLES'!$A70,'NOBLES 3E'!$A$2:$A$76,0),1)</f>
        <v>Mielikki</v>
      </c>
      <c r="Z70" s="58"/>
      <c r="AA70" s="58" t="str">
        <f>INDEX('NOBLES 3E'!J$2:J$76,MATCH('02NOBLES'!$A70,'NOBLES 3E'!$A$2:$A$76,0),1)</f>
        <v>Chondathan</v>
      </c>
      <c r="AB70" s="58"/>
      <c r="AC70" s="58" t="str">
        <f>INDEX('NOBLES 3E'!K$2:K$76,MATCH('02NOBLES'!$A70,'NOBLES 3E'!$A$2:$A$76,0),1)</f>
        <v>1291 DR</v>
      </c>
      <c r="AD70" s="58"/>
      <c r="AE70" s="58">
        <f>INDEX('NOBLES 3E'!L$2:L$76,MATCH('02NOBLES'!$A70,'NOBLES 3E'!$A$2:$A$76,0),1)</f>
        <v>23</v>
      </c>
      <c r="AF70" s="58" t="s">
        <v>515</v>
      </c>
      <c r="AG70" s="58" t="str">
        <f>IFERROR(INDEX('02BUILD'!$H$4:$H$576,MATCH(Таблиця11[[#This Row],[Holdings in Waterdeep]],'02BUILD'!$F$4:$F$576,0),1),"")</f>
        <v>Nesher Villa</v>
      </c>
      <c r="AH70" s="58" t="str">
        <f>IFERROR(INDEX('02BUILD'!$I$4:$I$576,MATCH(Таблиця11[[#This Row],[Holdings in Waterdeep]],'02BUILD'!$F$4:$F$576,0),1),"")</f>
        <v>Sea</v>
      </c>
      <c r="AI70" s="58" t="str">
        <f>IF(Таблиця11[[#This Row],[Holdings Waterdeep Name]]&lt;&gt;"",Таблиця11[[#This Row],[Holdings Waterdeep Name]]&amp;" ("&amp;Таблиця11[[#This Row],[Ward of Holdings]]&amp;" Ward)","")</f>
        <v>Nesher Villa (Sea Ward)</v>
      </c>
      <c r="AJ70" s="58"/>
      <c r="AK70" s="58">
        <f>Таблиця11[[#This Row],[Nobles*]]*2</f>
        <v>62</v>
      </c>
      <c r="AL70" s="89">
        <f t="shared" si="8"/>
        <v>71</v>
      </c>
      <c r="AM70" s="219" t="str">
        <f>IF(AL70&gt;='09_MISC'!$E$10,'09_MISC'!$A$10,IF(AL70&gt;='09_MISC'!$E$9,'09_MISC'!$A$9,IF(AL70&gt;='09_MISC'!$E$8,'09_MISC'!$A$8,IF(AL70&gt;='09_MISC'!$E$7,'09_MISC'!$A$7,IF(AL70&gt;='09_MISC'!$E$6,'09_MISC'!$A$6,IF(AL70&gt;='09_MISC'!$E$5,'09_MISC'!$A$5,'09_MISC'!$A$4))))))</f>
        <v>Aristocratic</v>
      </c>
      <c r="AN70" s="58"/>
      <c r="AO70" s="58"/>
      <c r="AP70" s="58"/>
      <c r="AQ70" s="58"/>
    </row>
    <row r="71" spans="1:43">
      <c r="A71" s="513" t="s">
        <v>134</v>
      </c>
      <c r="B71" s="514" t="s">
        <v>2124</v>
      </c>
      <c r="C71" s="514" t="s">
        <v>19704</v>
      </c>
      <c r="D71" s="514" t="str">
        <f>IF(OR(Таблиця11[[#This Row],[STATUS 5E]]="Merged",Таблиця11[[#This Row],[STATUS 5E]]="Dead",Таблиця11[[#This Row],[STATUS 5E]]="Exiles"),"No","Yes")</f>
        <v>Yes</v>
      </c>
      <c r="E71" s="529"/>
      <c r="F71" s="514"/>
      <c r="G71" s="514">
        <v>0</v>
      </c>
      <c r="H71" s="514"/>
      <c r="I71" s="514"/>
      <c r="J71" s="514"/>
      <c r="K71" s="514" t="s">
        <v>2123</v>
      </c>
      <c r="L71" s="514"/>
      <c r="M71" s="514" t="str">
        <f>IFERROR(INDEX('NOBLES 3E'!$D$2:$D$76,MATCH(Таблиця11[[#This Row],[NOBLE HOUSE]],'NOBLES 3E'!$A$2:$A$76,0),1),"")</f>
        <v/>
      </c>
      <c r="N71" s="514" t="str">
        <f>IFERROR(INDEX('NOBLES 3E'!$E$2:$E$76,MATCH(Таблиця11[[#This Row],[NOBLE HOUSE]],'NOBLES 3E'!$A$2:$A$76,0),1),"")</f>
        <v/>
      </c>
      <c r="O71" s="514" t="str">
        <f>IFERROR(INDEX('NOBLES 3E'!$F$2:$F$76,MATCH(Таблиця11[[#This Row],[NOBLE HOUSE]],'NOBLES 3E'!$A$2:$A$76,0),1),"")</f>
        <v/>
      </c>
      <c r="P71" s="514"/>
      <c r="Q71" s="514"/>
      <c r="R71" s="514"/>
      <c r="S71" s="514" t="str">
        <f t="shared" si="11"/>
        <v xml:space="preserve">
</v>
      </c>
      <c r="T71" s="514" t="str">
        <f t="shared" si="11"/>
        <v xml:space="preserve">
</v>
      </c>
      <c r="U71" s="514"/>
      <c r="V71" s="514"/>
      <c r="W71" s="514"/>
      <c r="X71" s="514">
        <v>0</v>
      </c>
      <c r="Y71" s="514">
        <v>0</v>
      </c>
      <c r="Z71" s="514"/>
      <c r="AA71" s="514">
        <v>0</v>
      </c>
      <c r="AB71" s="514"/>
      <c r="AC71" s="514">
        <v>0</v>
      </c>
      <c r="AD71" s="514"/>
      <c r="AE71" s="514" t="s">
        <v>21319</v>
      </c>
      <c r="AF71" s="514"/>
      <c r="AG71" s="514" t="s">
        <v>21320</v>
      </c>
      <c r="AH71" s="514"/>
      <c r="AI71" s="514" t="str">
        <f>IF(Таблиця11[[#This Row],[Holdings Waterdeep Name]]&lt;&gt;"",Таблиця11[[#This Row],[Holdings Waterdeep Name]]&amp;" ("&amp;Таблиця11[[#This Row],[Ward of Holdings]]&amp;" Ward)","")</f>
        <v>Ulbrinter Villa, Phull Villa, Cookhouse Hall ( Ward)</v>
      </c>
      <c r="AJ71" s="514"/>
      <c r="AK71" s="514">
        <f>Таблиця11[[#This Row],[Nobles*]]*2</f>
        <v>0</v>
      </c>
      <c r="AL71" s="514">
        <f t="shared" si="8"/>
        <v>0</v>
      </c>
      <c r="AM71" s="515" t="str">
        <f>IF(AL71&gt;='09_MISC'!$E$10,'09_MISC'!$A$10,IF(AL71&gt;='09_MISC'!$E$9,'09_MISC'!$A$9,IF(AL71&gt;='09_MISC'!$E$8,'09_MISC'!$A$8,IF(AL71&gt;='09_MISC'!$E$7,'09_MISC'!$A$7,IF(AL71&gt;='09_MISC'!$E$6,'09_MISC'!$A$6,IF(AL71&gt;='09_MISC'!$E$5,'09_MISC'!$A$5,'09_MISC'!$A$4))))))</f>
        <v>Wretched</v>
      </c>
      <c r="AN71" s="514"/>
      <c r="AO71" s="514"/>
      <c r="AP71" s="514"/>
      <c r="AQ71" s="514"/>
    </row>
    <row r="72" spans="1:43">
      <c r="A72" s="513" t="s">
        <v>20137</v>
      </c>
      <c r="B72" s="514"/>
      <c r="C72" s="514"/>
      <c r="D72" s="514" t="str">
        <f>IF(OR(Таблиця11[[#This Row],[STATUS 5E]]="Merged",Таблиця11[[#This Row],[STATUS 5E]]="Dead",Таблиця11[[#This Row],[STATUS 5E]]="Exiles"),"No","Yes")</f>
        <v>Yes</v>
      </c>
      <c r="E72" s="529"/>
      <c r="F72" s="514"/>
      <c r="G72" s="514"/>
      <c r="H72" s="514"/>
      <c r="I72" s="514"/>
      <c r="J72" s="514"/>
      <c r="K72" s="514"/>
      <c r="L72" s="514"/>
      <c r="M72" s="514" t="str">
        <f>IFERROR(INDEX('NOBLES 3E'!$D$2:$D$76,MATCH(Таблиця11[[#This Row],[NOBLE HOUSE]],'NOBLES 3E'!$A$2:$A$76,0),1),"")</f>
        <v/>
      </c>
      <c r="N72" s="514" t="str">
        <f>IFERROR(INDEX('NOBLES 3E'!$E$2:$E$76,MATCH(Таблиця11[[#This Row],[NOBLE HOUSE]],'NOBLES 3E'!$A$2:$A$76,0),1),"")</f>
        <v/>
      </c>
      <c r="O72" s="514" t="str">
        <f>IFERROR(INDEX('NOBLES 3E'!$F$2:$F$76,MATCH(Таблиця11[[#This Row],[NOBLE HOUSE]],'NOBLES 3E'!$A$2:$A$76,0),1),"")</f>
        <v/>
      </c>
      <c r="P72" s="514"/>
      <c r="Q72" s="514" t="s">
        <v>20138</v>
      </c>
      <c r="R72" s="514"/>
      <c r="S72" s="514" t="str">
        <f>T174&amp;CHAR(10)&amp;S84&amp;CHAR(10)&amp;T135</f>
        <v xml:space="preserve">
</v>
      </c>
      <c r="T72" s="514" t="str">
        <f>U174&amp;CHAR(10)&amp;T84&amp;CHAR(10)&amp;U135</f>
        <v xml:space="preserve">
</v>
      </c>
      <c r="U72" s="514"/>
      <c r="V72" s="514"/>
      <c r="W72" s="514">
        <v>5</v>
      </c>
      <c r="X72" s="514"/>
      <c r="Y72" s="514"/>
      <c r="Z72" s="514"/>
      <c r="AA72" s="514"/>
      <c r="AB72" s="514"/>
      <c r="AC72" s="514"/>
      <c r="AD72" s="514"/>
      <c r="AE72" s="514"/>
      <c r="AF72" s="514"/>
      <c r="AG72" s="514" t="s">
        <v>20140</v>
      </c>
      <c r="AH72" s="514" t="str">
        <f>IFERROR(INDEX('02BUILD'!$I$4:$I$576,MATCH(Таблиця11[[#This Row],[Holdings in Waterdeep]],'02BUILD'!$F$4:$F$576,0),1),"")</f>
        <v/>
      </c>
      <c r="AI72" s="514" t="str">
        <f>IF(Таблиця11[[#This Row],[Holdings Waterdeep Name]]&lt;&gt;"",Таблиця11[[#This Row],[Holdings Waterdeep Name]]&amp;" ("&amp;Таблиця11[[#This Row],[Ward of Holdings]]&amp;" Ward)","")</f>
        <v> Phaulkonmere ( Ward)</v>
      </c>
      <c r="AJ72" s="514"/>
      <c r="AK72" s="514">
        <f>Таблиця11[[#This Row],[Nobles*]]*2</f>
        <v>10</v>
      </c>
      <c r="AL72" s="514"/>
      <c r="AM72" s="515"/>
      <c r="AN72" s="514"/>
      <c r="AO72" s="514"/>
      <c r="AP72" s="514"/>
      <c r="AQ72" s="514"/>
    </row>
    <row r="73" spans="1:43">
      <c r="A73" s="509" t="s">
        <v>135</v>
      </c>
      <c r="B73" s="510" t="s">
        <v>20444</v>
      </c>
      <c r="C73" s="510" t="s">
        <v>19704</v>
      </c>
      <c r="D73" s="510" t="s">
        <v>19704</v>
      </c>
      <c r="E73" s="530"/>
      <c r="F73" s="510"/>
      <c r="G73" s="510" t="s">
        <v>713</v>
      </c>
      <c r="H73" s="510"/>
      <c r="I73" s="510" t="s">
        <v>712</v>
      </c>
      <c r="J73" s="510"/>
      <c r="K73" s="510"/>
      <c r="L73" s="510">
        <f>INDEX('NOBLES 3E'!$C$2:$C$76,MATCH('02NOBLES'!$A73,'NOBLES 3E'!$A$2:$A$76,0),1)</f>
        <v>17000</v>
      </c>
      <c r="M73" s="510" t="str">
        <f>IFERROR(INDEX('NOBLES 3E'!$D$2:$D$76,MATCH(Таблиця11[[#This Row],[NOBLE HOUSE]],'NOBLES 3E'!$A$2:$A$76,0),1),"")</f>
        <v>Ulmassus</v>
      </c>
      <c r="N73" s="510" t="str">
        <f>IFERROR(INDEX('NOBLES 3E'!$E$2:$E$76,MATCH(Таблиця11[[#This Row],[NOBLE HOUSE]],'NOBLES 3E'!$A$2:$A$76,0),1),"")</f>
        <v>Carina</v>
      </c>
      <c r="O73" s="510" t="str">
        <f>IFERROR(INDEX('NOBLES 3E'!$F$2:$F$76,MATCH(Таблиця11[[#This Row],[NOBLE HOUSE]],'NOBLES 3E'!$A$2:$A$76,0),1),"")</f>
        <v>Aidan</v>
      </c>
      <c r="P73" s="510" t="s">
        <v>19655</v>
      </c>
      <c r="Q73" s="510"/>
      <c r="R73" s="510"/>
      <c r="S73" s="510" t="str">
        <f t="shared" ref="S73:T85" si="12">T171&amp;CHAR(10)&amp;S85&amp;CHAR(10)&amp;T133</f>
        <v xml:space="preserve">
</v>
      </c>
      <c r="T73" s="510" t="str">
        <f t="shared" si="12"/>
        <v xml:space="preserve">
</v>
      </c>
      <c r="U73" s="510"/>
      <c r="V73" s="510"/>
      <c r="W73" s="510">
        <f>INDEX('NOBLES 3E'!$G$2:$G$76,MATCH('02NOBLES'!$A73,'NOBLES 3E'!$A$2:$A$76,0),1)</f>
        <v>37</v>
      </c>
      <c r="X73" s="510" t="str">
        <f>INDEX('NOBLES 3E'!H$2:H$76,MATCH('02NOBLES'!$A73,'NOBLES 3E'!$A$2:$A$76,0),1)</f>
        <v>CG, CN</v>
      </c>
      <c r="Y73" s="510" t="str">
        <f>INDEX('NOBLES 3E'!I$2:I$76,MATCH('02NOBLES'!$A73,'NOBLES 3E'!$A$2:$A$76,0),1)</f>
        <v>Selune</v>
      </c>
      <c r="Z73" s="510"/>
      <c r="AA73" s="510" t="str">
        <f>INDEX('NOBLES 3E'!J$2:J$76,MATCH('02NOBLES'!$A73,'NOBLES 3E'!$A$2:$A$76,0),1)</f>
        <v>Illuskan</v>
      </c>
      <c r="AB73" s="510"/>
      <c r="AC73" s="510" t="str">
        <f>INDEX('NOBLES 3E'!K$2:K$76,MATCH('02NOBLES'!$A73,'NOBLES 3E'!$A$2:$A$76,0),1)</f>
        <v>1310 DR</v>
      </c>
      <c r="AD73" s="510"/>
      <c r="AE73" s="510" t="str">
        <f>INDEX('NOBLES 3E'!L$2:L$76,MATCH('02NOBLES'!$A73,'NOBLES 3E'!$A$2:$A$76,0),1)</f>
        <v>N4, sponsor D57</v>
      </c>
      <c r="AF73" s="510"/>
      <c r="AG73" s="510"/>
      <c r="AH73" s="510" t="str">
        <f>IFERROR(INDEX('02BUILD'!$I$4:$I$576,MATCH(Таблиця11[[#This Row],[Holdings in Waterdeep]],'02BUILD'!$F$4:$F$576,0),1),"")</f>
        <v/>
      </c>
      <c r="AI73" s="510" t="str">
        <f>IF(Таблиця11[[#This Row],[Holdings Waterdeep Name]]&lt;&gt;"",Таблиця11[[#This Row],[Holdings Waterdeep Name]]&amp;" ("&amp;Таблиця11[[#This Row],[Ward of Holdings]]&amp;" Ward)","")</f>
        <v/>
      </c>
      <c r="AJ73" s="510"/>
      <c r="AK73" s="510">
        <f>Таблиця11[[#This Row],[Nobles*]]*2</f>
        <v>74</v>
      </c>
      <c r="AL73" s="510">
        <f t="shared" si="8"/>
        <v>46</v>
      </c>
      <c r="AM73" s="511" t="str">
        <f>IF(AL73&gt;='09_MISC'!$E$10,'09_MISC'!$A$10,IF(AL73&gt;='09_MISC'!$E$9,'09_MISC'!$A$9,IF(AL73&gt;='09_MISC'!$E$8,'09_MISC'!$A$8,IF(AL73&gt;='09_MISC'!$E$7,'09_MISC'!$A$7,IF(AL73&gt;='09_MISC'!$E$6,'09_MISC'!$A$6,IF(AL73&gt;='09_MISC'!$E$5,'09_MISC'!$A$5,'09_MISC'!$A$4))))))</f>
        <v>Aristocratic</v>
      </c>
      <c r="AN73" s="512" t="s">
        <v>16890</v>
      </c>
      <c r="AO73" s="510"/>
      <c r="AP73" s="510"/>
      <c r="AQ73" s="510"/>
    </row>
    <row r="74" spans="1:43">
      <c r="A74" s="509" t="s">
        <v>136</v>
      </c>
      <c r="B74" s="510" t="s">
        <v>20443</v>
      </c>
      <c r="C74" s="510" t="s">
        <v>19704</v>
      </c>
      <c r="D74" s="510" t="s">
        <v>19704</v>
      </c>
      <c r="E74" s="530"/>
      <c r="F74" s="510"/>
      <c r="G74" s="510" t="s">
        <v>137</v>
      </c>
      <c r="H74" s="510"/>
      <c r="I74" s="510" t="s">
        <v>711</v>
      </c>
      <c r="J74" s="510" t="s">
        <v>138</v>
      </c>
      <c r="K74" s="510" t="s">
        <v>9224</v>
      </c>
      <c r="L74" s="510">
        <f>INDEX('NOBLES 3E'!$C$2:$C$76,MATCH('02NOBLES'!$A74,'NOBLES 3E'!$A$2:$A$76,0),1)</f>
        <v>33000</v>
      </c>
      <c r="M74" s="510" t="str">
        <f>IFERROR(INDEX('NOBLES 3E'!$D$2:$D$76,MATCH(Таблиця11[[#This Row],[NOBLE HOUSE]],'NOBLES 3E'!$A$2:$A$76,0),1),"")</f>
        <v>Urtos II</v>
      </c>
      <c r="N74" s="510" t="str">
        <f>IFERROR(INDEX('NOBLES 3E'!$E$2:$E$76,MATCH(Таблиця11[[#This Row],[NOBLE HOUSE]],'NOBLES 3E'!$A$2:$A$76,0),1),"")</f>
        <v>Lythis</v>
      </c>
      <c r="O74" s="510" t="str">
        <f>IFERROR(INDEX('NOBLES 3E'!$F$2:$F$76,MATCH(Таблиця11[[#This Row],[NOBLE HOUSE]],'NOBLES 3E'!$A$2:$A$76,0),1),"")</f>
        <v>Urtos II</v>
      </c>
      <c r="P74" s="510" t="s">
        <v>19655</v>
      </c>
      <c r="Q74" s="510" t="s">
        <v>9223</v>
      </c>
      <c r="R74" s="510"/>
      <c r="S74" s="510" t="str">
        <f t="shared" si="12"/>
        <v xml:space="preserve">
</v>
      </c>
      <c r="T74" s="510" t="str">
        <f t="shared" si="12"/>
        <v xml:space="preserve">
</v>
      </c>
      <c r="U74" s="510"/>
      <c r="V74" s="510"/>
      <c r="W74" s="510">
        <f>INDEX('NOBLES 3E'!$G$2:$G$76,MATCH('02NOBLES'!$A74,'NOBLES 3E'!$A$2:$A$76,0),1)</f>
        <v>14</v>
      </c>
      <c r="X74" s="510" t="str">
        <f>INDEX('NOBLES 3E'!H$2:H$76,MATCH('02NOBLES'!$A74,'NOBLES 3E'!$A$2:$A$76,0),1)</f>
        <v>LN, NG, NE</v>
      </c>
      <c r="Y74" s="510" t="str">
        <f>INDEX('NOBLES 3E'!I$2:I$76,MATCH('02NOBLES'!$A74,'NOBLES 3E'!$A$2:$A$76,0),1)</f>
        <v>Helm</v>
      </c>
      <c r="Z74" s="510"/>
      <c r="AA74" s="510" t="str">
        <f>INDEX('NOBLES 3E'!J$2:J$76,MATCH('02NOBLES'!$A74,'NOBLES 3E'!$A$2:$A$76,0),1)</f>
        <v>Tethyrian</v>
      </c>
      <c r="AB74" s="510"/>
      <c r="AC74" s="510" t="str">
        <f>INDEX('NOBLES 3E'!K$2:K$76,MATCH('02NOBLES'!$A74,'NOBLES 3E'!$A$2:$A$76,0),1)</f>
        <v>1295 DR</v>
      </c>
      <c r="AD74" s="510"/>
      <c r="AE74" s="510" t="str">
        <f>INDEX('NOBLES 3E'!L$2:L$76,MATCH('02NOBLES'!$A74,'NOBLES 3E'!$A$2:$A$76,0),1)</f>
        <v>N40, Phylund hunting lodge</v>
      </c>
      <c r="AF74" s="510"/>
      <c r="AG74" s="510" t="str">
        <f>IFERROR(INDEX('02BUILD'!$H$4:$H$576,MATCH(Таблиця11[[#This Row],[Holdings in Waterdeep]],'02BUILD'!$F$4:$F$576,0),1),"")</f>
        <v/>
      </c>
      <c r="AH74" s="510" t="str">
        <f>IFERROR(INDEX('02BUILD'!$I$4:$I$576,MATCH(Таблиця11[[#This Row],[Holdings in Waterdeep]],'02BUILD'!$F$4:$F$576,0),1),"")</f>
        <v/>
      </c>
      <c r="AI74" s="510" t="str">
        <f>IF(Таблиця11[[#This Row],[Holdings Waterdeep Name]]&lt;&gt;"",Таблиця11[[#This Row],[Holdings Waterdeep Name]]&amp;" ("&amp;Таблиця11[[#This Row],[Ward of Holdings]]&amp;" Ward)","")</f>
        <v/>
      </c>
      <c r="AJ74" s="510" t="s">
        <v>18514</v>
      </c>
      <c r="AK74" s="510">
        <f>Таблиця11[[#This Row],[Nobles*]]*2</f>
        <v>28</v>
      </c>
      <c r="AL74" s="510">
        <f t="shared" si="8"/>
        <v>236</v>
      </c>
      <c r="AM74" s="511" t="str">
        <f>IF(AL74&gt;='09_MISC'!$E$10,'09_MISC'!$A$10,IF(AL74&gt;='09_MISC'!$E$9,'09_MISC'!$A$9,IF(AL74&gt;='09_MISC'!$E$8,'09_MISC'!$A$8,IF(AL74&gt;='09_MISC'!$E$7,'09_MISC'!$A$7,IF(AL74&gt;='09_MISC'!$E$6,'09_MISC'!$A$6,IF(AL74&gt;='09_MISC'!$E$5,'09_MISC'!$A$5,'09_MISC'!$A$4))))))</f>
        <v>Aristocratic</v>
      </c>
      <c r="AN74" s="512"/>
      <c r="AO74" s="510"/>
      <c r="AP74" s="510"/>
      <c r="AQ74" s="510"/>
    </row>
    <row r="75" spans="1:43">
      <c r="A75" s="216" t="s">
        <v>139</v>
      </c>
      <c r="B75" s="58"/>
      <c r="C75" s="58" t="s">
        <v>19704</v>
      </c>
      <c r="D75" s="58" t="str">
        <f>IF(OR(Таблиця11[[#This Row],[STATUS 5E]]="Merged",Таблиця11[[#This Row],[STATUS 5E]]="Dead",Таблиця11[[#This Row],[STATUS 5E]]="Exiles"),"No","Yes")</f>
        <v>Yes</v>
      </c>
      <c r="E75" s="532"/>
      <c r="F75" s="58"/>
      <c r="G75" s="58" t="s">
        <v>140</v>
      </c>
      <c r="H75" s="58"/>
      <c r="I75" s="58" t="s">
        <v>710</v>
      </c>
      <c r="J75" s="58" t="s">
        <v>141</v>
      </c>
      <c r="K75" s="58"/>
      <c r="L75" s="58">
        <f>INDEX('NOBLES 3E'!$C$2:$C$76,MATCH('02NOBLES'!$A75,'NOBLES 3E'!$A$2:$A$76,0),1)</f>
        <v>19000</v>
      </c>
      <c r="M75" s="58" t="str">
        <f>IFERROR(INDEX('NOBLES 3E'!$D$2:$D$76,MATCH(Таблиця11[[#This Row],[NOBLE HOUSE]],'NOBLES 3E'!$A$2:$A$76,0),1),"")</f>
        <v>Humbraz III</v>
      </c>
      <c r="N75" s="58" t="str">
        <f>IFERROR(INDEX('NOBLES 3E'!$E$2:$E$76,MATCH(Таблиця11[[#This Row],[NOBLE HOUSE]],'NOBLES 3E'!$A$2:$A$76,0),1),"")</f>
        <v>Kymiko</v>
      </c>
      <c r="O75" s="58" t="str">
        <f>IFERROR(INDEX('NOBLES 3E'!$F$2:$F$76,MATCH(Таблиця11[[#This Row],[NOBLE HOUSE]],'NOBLES 3E'!$A$2:$A$76,0),1),"")</f>
        <v>Humbraz IV</v>
      </c>
      <c r="P75" s="58" t="s">
        <v>19653</v>
      </c>
      <c r="Q75" s="58" t="str">
        <f>_xlfn.CONCAT(K76:K76)</f>
        <v>The Ralnarth absorbed the holdings of the Estelmer clan. Mansion on Vhezoar Street (BT 238)</v>
      </c>
      <c r="R75" s="58"/>
      <c r="S75" s="58" t="str">
        <f t="shared" si="12"/>
        <v xml:space="preserve">
</v>
      </c>
      <c r="T75" s="58" t="str">
        <f t="shared" si="12"/>
        <v xml:space="preserve">
</v>
      </c>
      <c r="U75" s="58"/>
      <c r="V75" s="58"/>
      <c r="W75" s="58">
        <f>INDEX('NOBLES 3E'!$G$2:$G$76,MATCH('02NOBLES'!$A75,'NOBLES 3E'!$A$2:$A$76,0),1)</f>
        <v>17</v>
      </c>
      <c r="X75" s="58" t="str">
        <f>INDEX('NOBLES 3E'!H$2:H$76,MATCH('02NOBLES'!$A75,'NOBLES 3E'!$A$2:$A$76,0),1)</f>
        <v>LN, N, CN</v>
      </c>
      <c r="Y75" s="58" t="str">
        <f>INDEX('NOBLES 3E'!I$2:I$76,MATCH('02NOBLES'!$A75,'NOBLES 3E'!$A$2:$A$76,0),1)</f>
        <v>Waukeen</v>
      </c>
      <c r="Z75" s="58"/>
      <c r="AA75" s="58" t="str">
        <f>INDEX('NOBLES 3E'!J$2:J$76,MATCH('02NOBLES'!$A75,'NOBLES 3E'!$A$2:$A$76,0),1)</f>
        <v>Tethyrian</v>
      </c>
      <c r="AB75" s="58"/>
      <c r="AC75" s="58" t="str">
        <f>INDEX('NOBLES 3E'!K$2:K$76,MATCH('02NOBLES'!$A75,'NOBLES 3E'!$A$2:$A$76,0),1)</f>
        <v>1178 DR</v>
      </c>
      <c r="AD75" s="58"/>
      <c r="AE75" s="58" t="str">
        <f>INDEX('NOBLES 3E'!L$2:L$76,MATCH('02NOBLES'!$A75,'NOBLES 3E'!$A$2:$A$76,0),1)</f>
        <v>N7</v>
      </c>
      <c r="AF75" s="58" t="s">
        <v>531</v>
      </c>
      <c r="AG75" s="58" t="str">
        <f>IFERROR(INDEX('02BUILD'!$H$4:$H$576,MATCH(Таблиця11[[#This Row],[Holdings in Waterdeep]],'02BUILD'!$F$4:$F$576,0),1),"")</f>
        <v>Piiradost Villa</v>
      </c>
      <c r="AH75" s="58" t="str">
        <f>IFERROR(INDEX('02BUILD'!$I$4:$I$576,MATCH(Таблиця11[[#This Row],[Holdings in Waterdeep]],'02BUILD'!$F$4:$F$576,0),1),"")</f>
        <v>North</v>
      </c>
      <c r="AI75" s="58" t="str">
        <f>IF(Таблиця11[[#This Row],[Holdings Waterdeep Name]]&lt;&gt;"",Таблиця11[[#This Row],[Holdings Waterdeep Name]]&amp;" ("&amp;Таблиця11[[#This Row],[Ward of Holdings]]&amp;" Ward)","")</f>
        <v>Piiradost Villa (North Ward)</v>
      </c>
      <c r="AJ75" s="58"/>
      <c r="AK75" s="58">
        <f>Таблиця11[[#This Row],[Nobles*]]*2</f>
        <v>34</v>
      </c>
      <c r="AL75" s="89">
        <f t="shared" si="8"/>
        <v>112</v>
      </c>
      <c r="AM75" s="219" t="str">
        <f>IF(AL75&gt;='09_MISC'!$E$10,'09_MISC'!$A$10,IF(AL75&gt;='09_MISC'!$E$9,'09_MISC'!$A$9,IF(AL75&gt;='09_MISC'!$E$8,'09_MISC'!$A$8,IF(AL75&gt;='09_MISC'!$E$7,'09_MISC'!$A$7,IF(AL75&gt;='09_MISC'!$E$6,'09_MISC'!$A$6,IF(AL75&gt;='09_MISC'!$E$5,'09_MISC'!$A$5,'09_MISC'!$A$4))))))</f>
        <v>Aristocratic</v>
      </c>
      <c r="AN75" s="58"/>
      <c r="AO75" s="58"/>
      <c r="AP75" s="58"/>
      <c r="AQ75" s="58"/>
    </row>
    <row r="76" spans="1:43">
      <c r="A76" s="217" t="s">
        <v>142</v>
      </c>
      <c r="B76" s="77"/>
      <c r="C76" s="77" t="s">
        <v>19704</v>
      </c>
      <c r="D76" s="77" t="str">
        <f>IF(OR(Таблиця11[[#This Row],[STATUS 5E]]="Merged",Таблиця11[[#This Row],[STATUS 5E]]="Dead",Таблиця11[[#This Row],[STATUS 5E]]="Exiles"),"No","Yes")</f>
        <v>Yes</v>
      </c>
      <c r="E76" s="532"/>
      <c r="F76" s="77"/>
      <c r="G76" s="77">
        <v>0</v>
      </c>
      <c r="H76" s="77"/>
      <c r="I76" s="77"/>
      <c r="J76" s="77"/>
      <c r="K76" s="77" t="s">
        <v>19744</v>
      </c>
      <c r="L76" s="77"/>
      <c r="M76" s="77" t="str">
        <f>IFERROR(INDEX('NOBLES 3E'!$D$2:$D$76,MATCH(Таблиця11[[#This Row],[NOBLE HOUSE]],'NOBLES 3E'!$A$2:$A$76,0),1),"")</f>
        <v/>
      </c>
      <c r="N76" s="77" t="str">
        <f>IFERROR(INDEX('NOBLES 3E'!$E$2:$E$76,MATCH(Таблиця11[[#This Row],[NOBLE HOUSE]],'NOBLES 3E'!$A$2:$A$76,0),1),"")</f>
        <v/>
      </c>
      <c r="O76" s="77" t="str">
        <f>IFERROR(INDEX('NOBLES 3E'!$F$2:$F$76,MATCH(Таблиця11[[#This Row],[NOBLE HOUSE]],'NOBLES 3E'!$A$2:$A$76,0),1),"")</f>
        <v/>
      </c>
      <c r="P76" s="77"/>
      <c r="Q76" s="77" t="s">
        <v>19772</v>
      </c>
      <c r="R76" s="77"/>
      <c r="S76" s="77" t="str">
        <f t="shared" si="12"/>
        <v xml:space="preserve">
</v>
      </c>
      <c r="T76" s="77" t="str">
        <f t="shared" si="12"/>
        <v xml:space="preserve">
</v>
      </c>
      <c r="U76" s="77"/>
      <c r="V76" s="77"/>
      <c r="W76" s="77"/>
      <c r="X76" s="77">
        <v>0</v>
      </c>
      <c r="Y76" s="77">
        <v>0</v>
      </c>
      <c r="Z76" s="77"/>
      <c r="AA76" s="77">
        <v>0</v>
      </c>
      <c r="AB76" s="77"/>
      <c r="AC76" s="77">
        <v>0</v>
      </c>
      <c r="AD76" s="77"/>
      <c r="AE76" s="77"/>
      <c r="AF76" s="77"/>
      <c r="AG76" s="217" t="s">
        <v>21290</v>
      </c>
      <c r="AH76" s="77" t="str">
        <f>IFERROR(INDEX('02BUILD'!$I$4:$I$576,MATCH(Таблиця11[[#This Row],[Holdings in Waterdeep]],'02BUILD'!$F$4:$F$576,0),1),"")</f>
        <v/>
      </c>
      <c r="AI76" s="77" t="str">
        <f>IF(Таблиця11[[#This Row],[Holdings Waterdeep Name]]&lt;&gt;"",Таблиця11[[#This Row],[Holdings Waterdeep Name]]&amp;" ("&amp;Таблиця11[[#This Row],[Ward of Holdings]]&amp;" Ward)","")</f>
        <v>Ralnarth Villa ( Ward)</v>
      </c>
      <c r="AJ76" s="77"/>
      <c r="AK76" s="77">
        <f>Таблиця11[[#This Row],[Nobles*]]*2</f>
        <v>0</v>
      </c>
      <c r="AL76" s="517">
        <f t="shared" si="8"/>
        <v>0</v>
      </c>
      <c r="AM76" s="518" t="str">
        <f>IF(AL76&gt;='09_MISC'!$E$10,'09_MISC'!$A$10,IF(AL76&gt;='09_MISC'!$E$9,'09_MISC'!$A$9,IF(AL76&gt;='09_MISC'!$E$8,'09_MISC'!$A$8,IF(AL76&gt;='09_MISC'!$E$7,'09_MISC'!$A$7,IF(AL76&gt;='09_MISC'!$E$6,'09_MISC'!$A$6,IF(AL76&gt;='09_MISC'!$E$5,'09_MISC'!$A$5,'09_MISC'!$A$4))))))</f>
        <v>Wretched</v>
      </c>
      <c r="AN76" s="58"/>
      <c r="AO76" s="77" t="s">
        <v>21300</v>
      </c>
      <c r="AP76" s="77"/>
      <c r="AQ76" s="77"/>
    </row>
    <row r="77" spans="1:43">
      <c r="A77" s="216" t="s">
        <v>143</v>
      </c>
      <c r="B77" s="58"/>
      <c r="C77" s="58" t="s">
        <v>19704</v>
      </c>
      <c r="D77" s="58" t="str">
        <f>IF(OR(Таблиця11[[#This Row],[STATUS 5E]]="Merged",Таблиця11[[#This Row],[STATUS 5E]]="Dead",Таблиця11[[#This Row],[STATUS 5E]]="Exiles"),"No","Yes")</f>
        <v>Yes</v>
      </c>
      <c r="E77" s="532"/>
      <c r="F77" s="58"/>
      <c r="G77" s="58" t="s">
        <v>144</v>
      </c>
      <c r="H77" s="58"/>
      <c r="I77" s="58" t="s">
        <v>709</v>
      </c>
      <c r="J77" s="58"/>
      <c r="K77" s="58" t="s">
        <v>763</v>
      </c>
      <c r="L77" s="58">
        <f>INDEX('NOBLES 3E'!$C$2:$C$76,MATCH('02NOBLES'!$A77,'NOBLES 3E'!$A$2:$A$76,0),1)</f>
        <v>25000</v>
      </c>
      <c r="M77" s="58" t="str">
        <f>IFERROR(INDEX('NOBLES 3E'!$D$2:$D$76,MATCH(Таблиця11[[#This Row],[NOBLE HOUSE]],'NOBLES 3E'!$A$2:$A$76,0),1),"")</f>
        <v>Nandos</v>
      </c>
      <c r="N77" s="58" t="str">
        <f>IFERROR(INDEX('NOBLES 3E'!$E$2:$E$76,MATCH(Таблиця11[[#This Row],[NOBLE HOUSE]],'NOBLES 3E'!$A$2:$A$76,0),1),"")</f>
        <v>PErryn</v>
      </c>
      <c r="O77" s="58" t="str">
        <f>IFERROR(INDEX('NOBLES 3E'!$F$2:$F$76,MATCH(Таблиця11[[#This Row],[NOBLE HOUSE]],'NOBLES 3E'!$A$2:$A$76,0),1),"")</f>
        <v>Surakh</v>
      </c>
      <c r="P77" s="58" t="s">
        <v>19655</v>
      </c>
      <c r="Q77" s="58" t="s">
        <v>19735</v>
      </c>
      <c r="R77" s="58"/>
      <c r="S77" s="58" t="str">
        <f t="shared" si="12"/>
        <v xml:space="preserve">
</v>
      </c>
      <c r="T77" s="58" t="str">
        <f t="shared" si="12"/>
        <v xml:space="preserve">
</v>
      </c>
      <c r="U77" s="58"/>
      <c r="V77" s="58"/>
      <c r="W77" s="58">
        <f>INDEX('NOBLES 3E'!$G$2:$G$76,MATCH('02NOBLES'!$A77,'NOBLES 3E'!$A$2:$A$76,0),1)</f>
        <v>24</v>
      </c>
      <c r="X77" s="58" t="str">
        <f>INDEX('NOBLES 3E'!H$2:H$76,MATCH('02NOBLES'!$A77,'NOBLES 3E'!$A$2:$A$76,0),1)</f>
        <v>NG, N, CG</v>
      </c>
      <c r="Y77" s="58" t="str">
        <f>INDEX('NOBLES 3E'!I$2:I$76,MATCH('02NOBLES'!$A77,'NOBLES 3E'!$A$2:$A$76,0),1)</f>
        <v>Selune</v>
      </c>
      <c r="Z77" s="58"/>
      <c r="AA77" s="58" t="str">
        <f>INDEX('NOBLES 3E'!J$2:J$76,MATCH('02NOBLES'!$A77,'NOBLES 3E'!$A$2:$A$76,0),1)</f>
        <v>Tethyrian</v>
      </c>
      <c r="AB77" s="58"/>
      <c r="AC77" s="58" t="str">
        <f>INDEX('NOBLES 3E'!K$2:K$76,MATCH('02NOBLES'!$A77,'NOBLES 3E'!$A$2:$A$76,0),1)</f>
        <v>1248 DR</v>
      </c>
      <c r="AD77" s="58"/>
      <c r="AE77" s="58" t="str">
        <f>INDEX('NOBLES 3E'!L$2:L$76,MATCH('02NOBLES'!$A77,'NOBLES 3E'!$A$2:$A$76,0),1)</f>
        <v>$12, New waterdeep</v>
      </c>
      <c r="AF77" s="58" t="s">
        <v>1265</v>
      </c>
      <c r="AG77" s="58" t="str">
        <f>IFERROR(INDEX('02BUILD'!$H$4:$H$576,MATCH(Таблиця11[[#This Row],[Holdings in Waterdeep]],'02BUILD'!$F$4:$F$576,0),1),"")</f>
        <v>Raventree Villa</v>
      </c>
      <c r="AH77" s="58" t="str">
        <f>IFERROR(INDEX('02BUILD'!$I$4:$I$576,MATCH(Таблиця11[[#This Row],[Holdings in Waterdeep]],'02BUILD'!$F$4:$F$576,0),1),"")</f>
        <v>Sea</v>
      </c>
      <c r="AI77" s="58" t="str">
        <f>IF(Таблиця11[[#This Row],[Holdings Waterdeep Name]]&lt;&gt;"",Таблиця11[[#This Row],[Holdings Waterdeep Name]]&amp;" ("&amp;Таблиця11[[#This Row],[Ward of Holdings]]&amp;" Ward)","")</f>
        <v>Raventree Villa (Sea Ward)</v>
      </c>
      <c r="AJ77" s="58" t="s">
        <v>18508</v>
      </c>
      <c r="AK77" s="58">
        <f>Таблиця11[[#This Row],[Nobles*]]*2</f>
        <v>48</v>
      </c>
      <c r="AL77" s="89">
        <f t="shared" si="8"/>
        <v>105</v>
      </c>
      <c r="AM77" s="219" t="str">
        <f>IF(AL77&gt;='09_MISC'!$E$10,'09_MISC'!$A$10,IF(AL77&gt;='09_MISC'!$E$9,'09_MISC'!$A$9,IF(AL77&gt;='09_MISC'!$E$8,'09_MISC'!$A$8,IF(AL77&gt;='09_MISC'!$E$7,'09_MISC'!$A$7,IF(AL77&gt;='09_MISC'!$E$6,'09_MISC'!$A$6,IF(AL77&gt;='09_MISC'!$E$5,'09_MISC'!$A$5,'09_MISC'!$A$4))))))</f>
        <v>Aristocratic</v>
      </c>
      <c r="AN77" s="58"/>
      <c r="AO77" s="58"/>
      <c r="AP77" s="58"/>
      <c r="AQ77" s="58"/>
    </row>
    <row r="78" spans="1:43">
      <c r="A78" s="216" t="s">
        <v>145</v>
      </c>
      <c r="B78" s="58"/>
      <c r="C78" s="58" t="s">
        <v>19704</v>
      </c>
      <c r="D78" s="58" t="str">
        <f>IF(OR(Таблиця11[[#This Row],[STATUS 5E]]="Merged",Таблиця11[[#This Row],[STATUS 5E]]="Dead",Таблиця11[[#This Row],[STATUS 5E]]="Exiles"),"No","Yes")</f>
        <v>Yes</v>
      </c>
      <c r="E78" s="532"/>
      <c r="F78" s="58"/>
      <c r="G78" s="58" t="s">
        <v>146</v>
      </c>
      <c r="H78" s="58"/>
      <c r="I78" s="58" t="s">
        <v>708</v>
      </c>
      <c r="J78" s="58" t="s">
        <v>147</v>
      </c>
      <c r="K78" s="58" t="s">
        <v>764</v>
      </c>
      <c r="L78" s="58">
        <f>INDEX('NOBLES 3E'!$C$2:$C$76,MATCH('02NOBLES'!$A78,'NOBLES 3E'!$A$2:$A$76,0),1)</f>
        <v>29000</v>
      </c>
      <c r="M78" s="58" t="str">
        <f>IFERROR(INDEX('NOBLES 3E'!$D$2:$D$76,MATCH(Таблиця11[[#This Row],[NOBLE HOUSE]],'NOBLES 3E'!$A$2:$A$76,0),1),"")</f>
        <v>Vastarr</v>
      </c>
      <c r="N78" s="58" t="str">
        <f>IFERROR(INDEX('NOBLES 3E'!$E$2:$E$76,MATCH(Таблиця11[[#This Row],[NOBLE HOUSE]],'NOBLES 3E'!$A$2:$A$76,0),1),"")</f>
        <v>none</v>
      </c>
      <c r="O78" s="58" t="str">
        <f>IFERROR(INDEX('NOBLES 3E'!$F$2:$F$76,MATCH(Таблиця11[[#This Row],[NOBLE HOUSE]],'NOBLES 3E'!$A$2:$A$76,0),1),"")</f>
        <v>Holver</v>
      </c>
      <c r="P78" s="58" t="s">
        <v>19652</v>
      </c>
      <c r="Q78" s="58" t="s">
        <v>19773</v>
      </c>
      <c r="R78" s="58" t="s">
        <v>9266</v>
      </c>
      <c r="S78" s="58" t="str">
        <f t="shared" si="12"/>
        <v xml:space="preserve">
</v>
      </c>
      <c r="T78" s="58" t="str">
        <f t="shared" si="12"/>
        <v xml:space="preserve">
</v>
      </c>
      <c r="U78" s="58"/>
      <c r="V78" s="58"/>
      <c r="W78" s="58">
        <f>INDEX('NOBLES 3E'!$G$2:$G$76,MATCH('02NOBLES'!$A78,'NOBLES 3E'!$A$2:$A$76,0),1)</f>
        <v>82</v>
      </c>
      <c r="X78" s="58" t="str">
        <f>INDEX('NOBLES 3E'!H$2:H$76,MATCH('02NOBLES'!$A78,'NOBLES 3E'!$A$2:$A$76,0),1)</f>
        <v>NG, CG, N, CN</v>
      </c>
      <c r="Y78" s="58" t="str">
        <f>INDEX('NOBLES 3E'!I$2:I$76,MATCH('02NOBLES'!$A78,'NOBLES 3E'!$A$2:$A$76,0),1)</f>
        <v>Tymora</v>
      </c>
      <c r="Z78" s="58"/>
      <c r="AA78" s="58" t="str">
        <f>INDEX('NOBLES 3E'!J$2:J$76,MATCH('02NOBLES'!$A78,'NOBLES 3E'!$A$2:$A$76,0),1)</f>
        <v>Chondathan</v>
      </c>
      <c r="AB78" s="58"/>
      <c r="AC78" s="58" t="str">
        <f>INDEX('NOBLES 3E'!K$2:K$76,MATCH('02NOBLES'!$A78,'NOBLES 3E'!$A$2:$A$76,0),1)</f>
        <v>948 DR</v>
      </c>
      <c r="AD78" s="58"/>
      <c r="AE78" s="58" t="str">
        <f>INDEX('NOBLES 3E'!L$2:L$76,MATCH('02NOBLES'!$A78,'NOBLES 3E'!$A$2:$A$76,0),1)</f>
        <v>N42, Amphail, County of Valashar</v>
      </c>
      <c r="AF78" s="58" t="s">
        <v>1241</v>
      </c>
      <c r="AG78" s="58" t="str">
        <f>IFERROR(INDEX('02BUILD'!$H$4:$H$576,MATCH(Таблиця11[[#This Row],[Holdings in Waterdeep]],'02BUILD'!$F$4:$F$576,0),1),"")</f>
        <v>The High House of Roaringhorn</v>
      </c>
      <c r="AH78" s="58" t="str">
        <f>IFERROR(INDEX('02BUILD'!$I$4:$I$576,MATCH(Таблиця11[[#This Row],[Holdings in Waterdeep]],'02BUILD'!$F$4:$F$576,0),1),"")</f>
        <v>North</v>
      </c>
      <c r="AI78" s="58" t="str">
        <f>IF(Таблиця11[[#This Row],[Holdings Waterdeep Name]]&lt;&gt;"",Таблиця11[[#This Row],[Holdings Waterdeep Name]]&amp;" ("&amp;Таблиця11[[#This Row],[Ward of Holdings]]&amp;" Ward)","")</f>
        <v>The High House of Roaringhorn (North Ward)</v>
      </c>
      <c r="AJ78" s="58" t="s">
        <v>18515</v>
      </c>
      <c r="AK78" s="58">
        <f>Таблиця11[[#This Row],[Nobles*]]*2</f>
        <v>164</v>
      </c>
      <c r="AL78" s="89">
        <f t="shared" si="8"/>
        <v>36</v>
      </c>
      <c r="AM78" s="219" t="str">
        <f>IF(AL78&gt;='09_MISC'!$E$10,'09_MISC'!$A$10,IF(AL78&gt;='09_MISC'!$E$9,'09_MISC'!$A$9,IF(AL78&gt;='09_MISC'!$E$8,'09_MISC'!$A$8,IF(AL78&gt;='09_MISC'!$E$7,'09_MISC'!$A$7,IF(AL78&gt;='09_MISC'!$E$6,'09_MISC'!$A$6,IF(AL78&gt;='09_MISC'!$E$5,'09_MISC'!$A$5,'09_MISC'!$A$4))))))</f>
        <v>Aristocratic</v>
      </c>
      <c r="AN78" s="78" t="s">
        <v>16891</v>
      </c>
      <c r="AO78" s="58"/>
      <c r="AP78" s="58"/>
      <c r="AQ78" s="58"/>
    </row>
    <row r="79" spans="1:43">
      <c r="A79" s="525" t="s">
        <v>148</v>
      </c>
      <c r="B79" s="526" t="s">
        <v>2127</v>
      </c>
      <c r="C79" s="526" t="s">
        <v>19704</v>
      </c>
      <c r="D79" s="526" t="s">
        <v>19704</v>
      </c>
      <c r="E79" s="530"/>
      <c r="F79" s="526"/>
      <c r="G79" s="526"/>
      <c r="H79" s="526"/>
      <c r="I79" s="526"/>
      <c r="J79" s="526"/>
      <c r="K79" s="526" t="s">
        <v>9271</v>
      </c>
      <c r="L79" s="526"/>
      <c r="M79" s="526" t="str">
        <f>IFERROR(INDEX('NOBLES 3E'!$D$2:$D$76,MATCH(Таблиця11[[#This Row],[NOBLE HOUSE]],'NOBLES 3E'!$A$2:$A$76,0),1),"")</f>
        <v/>
      </c>
      <c r="N79" s="526" t="str">
        <f>IFERROR(INDEX('NOBLES 3E'!$E$2:$E$76,MATCH(Таблиця11[[#This Row],[NOBLE HOUSE]],'NOBLES 3E'!$A$2:$A$76,0),1),"")</f>
        <v/>
      </c>
      <c r="O79" s="526" t="str">
        <f>IFERROR(INDEX('NOBLES 3E'!$F$2:$F$76,MATCH(Таблиця11[[#This Row],[NOBLE HOUSE]],'NOBLES 3E'!$A$2:$A$76,0),1),"")</f>
        <v/>
      </c>
      <c r="P79" s="526"/>
      <c r="Q79" s="526"/>
      <c r="R79" s="526"/>
      <c r="S79" s="526" t="str">
        <f t="shared" si="12"/>
        <v xml:space="preserve">
</v>
      </c>
      <c r="T79" s="526" t="str">
        <f t="shared" si="12"/>
        <v xml:space="preserve">
</v>
      </c>
      <c r="U79" s="526"/>
      <c r="V79" s="526"/>
      <c r="W79" s="526"/>
      <c r="X79" s="526">
        <v>0</v>
      </c>
      <c r="Y79" s="526">
        <v>0</v>
      </c>
      <c r="Z79" s="526"/>
      <c r="AA79" s="526">
        <v>0</v>
      </c>
      <c r="AB79" s="526"/>
      <c r="AC79" s="526">
        <v>0</v>
      </c>
      <c r="AD79" s="526"/>
      <c r="AE79" s="526"/>
      <c r="AF79" s="526"/>
      <c r="AG79" s="526" t="str">
        <f>IFERROR(INDEX('02BUILD'!$H$4:$H$576,MATCH(Таблиця11[[#This Row],[Holdings in Waterdeep]],'02BUILD'!$F$4:$F$576,0),1),"")</f>
        <v/>
      </c>
      <c r="AH79" s="526" t="str">
        <f>IFERROR(INDEX('02BUILD'!$I$4:$I$576,MATCH(Таблиця11[[#This Row],[Holdings in Waterdeep]],'02BUILD'!$F$4:$F$576,0),1),"")</f>
        <v/>
      </c>
      <c r="AI79" s="526" t="str">
        <f>IF(Таблиця11[[#This Row],[Holdings Waterdeep Name]]&lt;&gt;"",Таблиця11[[#This Row],[Holdings Waterdeep Name]]&amp;" ("&amp;Таблиця11[[#This Row],[Ward of Holdings]]&amp;" Ward)","")</f>
        <v/>
      </c>
      <c r="AJ79" s="526"/>
      <c r="AK79" s="526">
        <f>Таблиця11[[#This Row],[Nobles*]]*2</f>
        <v>0</v>
      </c>
      <c r="AL79" s="526">
        <f t="shared" si="8"/>
        <v>0</v>
      </c>
      <c r="AM79" s="527" t="str">
        <f>IF(AL79&gt;='09_MISC'!$E$10,'09_MISC'!$A$10,IF(AL79&gt;='09_MISC'!$E$9,'09_MISC'!$A$9,IF(AL79&gt;='09_MISC'!$E$8,'09_MISC'!$A$8,IF(AL79&gt;='09_MISC'!$E$7,'09_MISC'!$A$7,IF(AL79&gt;='09_MISC'!$E$6,'09_MISC'!$A$6,IF(AL79&gt;='09_MISC'!$E$5,'09_MISC'!$A$5,'09_MISC'!$A$4))))))</f>
        <v>Wretched</v>
      </c>
      <c r="AN79" s="526"/>
      <c r="AO79" s="526"/>
      <c r="AP79" s="526"/>
      <c r="AQ79" s="526"/>
    </row>
    <row r="80" spans="1:43">
      <c r="A80" s="216" t="s">
        <v>149</v>
      </c>
      <c r="B80" s="58"/>
      <c r="C80" s="58" t="s">
        <v>19704</v>
      </c>
      <c r="D80" s="58" t="str">
        <f>IF(OR(Таблиця11[[#This Row],[STATUS 5E]]="Merged",Таблиця11[[#This Row],[STATUS 5E]]="Dead",Таблиця11[[#This Row],[STATUS 5E]]="Exiles"),"No","Yes")</f>
        <v>Yes</v>
      </c>
      <c r="E80" s="532"/>
      <c r="F80" s="58"/>
      <c r="G80" s="58" t="s">
        <v>150</v>
      </c>
      <c r="H80" s="58"/>
      <c r="I80" s="58" t="s">
        <v>707</v>
      </c>
      <c r="J80" s="58" t="s">
        <v>151</v>
      </c>
      <c r="K80" s="58"/>
      <c r="L80" s="58">
        <f>INDEX('NOBLES 3E'!$C$2:$C$76,MATCH('02NOBLES'!$A80,'NOBLES 3E'!$A$2:$A$76,0),1)</f>
        <v>23000</v>
      </c>
      <c r="M80" s="58" t="str">
        <f>IFERROR(INDEX('NOBLES 3E'!$D$2:$D$76,MATCH(Таблиця11[[#This Row],[NOBLE HOUSE]],'NOBLES 3E'!$A$2:$A$76,0),1),"")</f>
        <v>Trellin</v>
      </c>
      <c r="N80" s="58" t="str">
        <f>IFERROR(INDEX('NOBLES 3E'!$E$2:$E$76,MATCH(Таблиця11[[#This Row],[NOBLE HOUSE]],'NOBLES 3E'!$A$2:$A$76,0),1),"")</f>
        <v>Aryana</v>
      </c>
      <c r="O80" s="58" t="str">
        <f>IFERROR(INDEX('NOBLES 3E'!$F$2:$F$76,MATCH(Таблиця11[[#This Row],[NOBLE HOUSE]],'NOBLES 3E'!$A$2:$A$76,0),1),"")</f>
        <v>Tobem</v>
      </c>
      <c r="P80" s="58" t="s">
        <v>19655</v>
      </c>
      <c r="Q80" s="58"/>
      <c r="R80" s="58"/>
      <c r="S80" s="58" t="str">
        <f t="shared" si="12"/>
        <v xml:space="preserve">
</v>
      </c>
      <c r="T80" s="58" t="str">
        <f t="shared" si="12"/>
        <v xml:space="preserve">
</v>
      </c>
      <c r="U80" s="58"/>
      <c r="V80" s="58"/>
      <c r="W80" s="58">
        <f>INDEX('NOBLES 3E'!$G$2:$G$76,MATCH('02NOBLES'!$A80,'NOBLES 3E'!$A$2:$A$76,0),1)</f>
        <v>15</v>
      </c>
      <c r="X80" s="58" t="str">
        <f>INDEX('NOBLES 3E'!H$2:H$76,MATCH('02NOBLES'!$A80,'NOBLES 3E'!$A$2:$A$76,0),1)</f>
        <v>CE, CN, NE, LE</v>
      </c>
      <c r="Y80" s="58" t="str">
        <f>INDEX('NOBLES 3E'!I$2:I$76,MATCH('02NOBLES'!$A80,'NOBLES 3E'!$A$2:$A$76,0),1)</f>
        <v>Talona</v>
      </c>
      <c r="Z80" s="58"/>
      <c r="AA80" s="58" t="str">
        <f>INDEX('NOBLES 3E'!J$2:J$76,MATCH('02NOBLES'!$A80,'NOBLES 3E'!$A$2:$A$76,0),1)</f>
        <v>Tethyrian</v>
      </c>
      <c r="AB80" s="58"/>
      <c r="AC80" s="58" t="str">
        <f>INDEX('NOBLES 3E'!K$2:K$76,MATCH('02NOBLES'!$A80,'NOBLES 3E'!$A$2:$A$76,0),1)</f>
        <v>1252 DR</v>
      </c>
      <c r="AD80" s="58"/>
      <c r="AE80" s="58" t="str">
        <f>INDEX('NOBLES 3E'!L$2:L$76,MATCH('02NOBLES'!$A80,'NOBLES 3E'!$A$2:$A$76,0),1)</f>
        <v>$13, Imnescar</v>
      </c>
      <c r="AF80" s="58" t="s">
        <v>1266</v>
      </c>
      <c r="AG80" s="58" t="str">
        <f>IFERROR(INDEX('02BUILD'!$H$4:$H$576,MATCH(Таблиця11[[#This Row],[Holdings in Waterdeep]],'02BUILD'!$F$4:$F$576,0),1),"")</f>
        <v>Rosznar Villa</v>
      </c>
      <c r="AH80" s="58" t="str">
        <f>IFERROR(INDEX('02BUILD'!$I$4:$I$576,MATCH(Таблиця11[[#This Row],[Holdings in Waterdeep]],'02BUILD'!$F$4:$F$576,0),1),"")</f>
        <v>Sea</v>
      </c>
      <c r="AI80" s="58" t="str">
        <f>IF(Таблиця11[[#This Row],[Holdings Waterdeep Name]]&lt;&gt;"",Таблиця11[[#This Row],[Holdings Waterdeep Name]]&amp;" ("&amp;Таблиця11[[#This Row],[Ward of Holdings]]&amp;" Ward)","")</f>
        <v>Rosznar Villa (Sea Ward)</v>
      </c>
      <c r="AJ80" s="58" t="s">
        <v>18516</v>
      </c>
      <c r="AK80" s="58">
        <f>Таблиця11[[#This Row],[Nobles*]]*2</f>
        <v>30</v>
      </c>
      <c r="AL80" s="89">
        <f t="shared" si="8"/>
        <v>154</v>
      </c>
      <c r="AM80" s="219" t="str">
        <f>IF(AL80&gt;='09_MISC'!$E$10,'09_MISC'!$A$10,IF(AL80&gt;='09_MISC'!$E$9,'09_MISC'!$A$9,IF(AL80&gt;='09_MISC'!$E$8,'09_MISC'!$A$8,IF(AL80&gt;='09_MISC'!$E$7,'09_MISC'!$A$7,IF(AL80&gt;='09_MISC'!$E$6,'09_MISC'!$A$6,IF(AL80&gt;='09_MISC'!$E$5,'09_MISC'!$A$5,'09_MISC'!$A$4))))))</f>
        <v>Aristocratic</v>
      </c>
      <c r="AN80" s="58"/>
      <c r="AO80" s="58"/>
      <c r="AP80" s="58"/>
      <c r="AQ80" s="58"/>
    </row>
    <row r="81" spans="1:43">
      <c r="A81" s="216" t="s">
        <v>152</v>
      </c>
      <c r="B81" s="58"/>
      <c r="C81" s="58" t="s">
        <v>19704</v>
      </c>
      <c r="D81" s="58" t="str">
        <f>IF(OR(Таблиця11[[#This Row],[STATUS 5E]]="Merged",Таблиця11[[#This Row],[STATUS 5E]]="Dead",Таблиця11[[#This Row],[STATUS 5E]]="Exiles"),"No","Yes")</f>
        <v>Yes</v>
      </c>
      <c r="E81" s="532"/>
      <c r="F81" s="58"/>
      <c r="G81" s="58" t="s">
        <v>153</v>
      </c>
      <c r="H81" s="58"/>
      <c r="I81" s="58" t="s">
        <v>19696</v>
      </c>
      <c r="J81" s="58"/>
      <c r="K81" s="58"/>
      <c r="L81" s="58">
        <f>INDEX('NOBLES 3E'!$C$2:$C$76,MATCH('02NOBLES'!$A81,'NOBLES 3E'!$A$2:$A$76,0),1)</f>
        <v>38000</v>
      </c>
      <c r="M81" s="58" t="str">
        <f>IFERROR(INDEX('NOBLES 3E'!$D$2:$D$76,MATCH(Таблиця11[[#This Row],[NOBLE HOUSE]],'NOBLES 3E'!$A$2:$A$76,0),1),"")</f>
        <v>Kara</v>
      </c>
      <c r="N81" s="58" t="str">
        <f>IFERROR(INDEX('NOBLES 3E'!$E$2:$E$76,MATCH(Таблиця11[[#This Row],[NOBLE HOUSE]],'NOBLES 3E'!$A$2:$A$76,0),1),"")</f>
        <v>None</v>
      </c>
      <c r="O81" s="58" t="str">
        <f>IFERROR(INDEX('NOBLES 3E'!$F$2:$F$76,MATCH(Таблиця11[[#This Row],[NOBLE HOUSE]],'NOBLES 3E'!$A$2:$A$76,0),1),"")</f>
        <v>Detan</v>
      </c>
      <c r="P81" s="58" t="s">
        <v>19652</v>
      </c>
      <c r="Q81" s="58"/>
      <c r="R81" s="58"/>
      <c r="S81" s="58" t="str">
        <f t="shared" si="12"/>
        <v xml:space="preserve">
</v>
      </c>
      <c r="T81" s="58" t="str">
        <f t="shared" si="12"/>
        <v xml:space="preserve">
</v>
      </c>
      <c r="U81" s="58"/>
      <c r="V81" s="58"/>
      <c r="W81" s="58">
        <f>INDEX('NOBLES 3E'!$G$2:$G$76,MATCH('02NOBLES'!$A81,'NOBLES 3E'!$A$2:$A$76,0),1)</f>
        <v>19</v>
      </c>
      <c r="X81" s="58" t="str">
        <f>INDEX('NOBLES 3E'!H$2:H$76,MATCH('02NOBLES'!$A81,'NOBLES 3E'!$A$2:$A$76,0),1)</f>
        <v>LN, N</v>
      </c>
      <c r="Y81" s="58" t="str">
        <f>INDEX('NOBLES 3E'!I$2:I$76,MATCH('02NOBLES'!$A81,'NOBLES 3E'!$A$2:$A$76,0),1)</f>
        <v>Waukeen, Tempus</v>
      </c>
      <c r="Z81" s="58"/>
      <c r="AA81" s="58" t="str">
        <f>INDEX('NOBLES 3E'!J$2:J$76,MATCH('02NOBLES'!$A81,'NOBLES 3E'!$A$2:$A$76,0),1)</f>
        <v>Illuskan</v>
      </c>
      <c r="AB81" s="58"/>
      <c r="AC81" s="58" t="str">
        <f>INDEX('NOBLES 3E'!K$2:K$76,MATCH('02NOBLES'!$A81,'NOBLES 3E'!$A$2:$A$76,0),1)</f>
        <v>1151 DR</v>
      </c>
      <c r="AD81" s="58"/>
      <c r="AE81" s="58">
        <f>INDEX('NOBLES 3E'!L$2:L$76,MATCH('02NOBLES'!$A81,'NOBLES 3E'!$A$2:$A$76,0),1)</f>
        <v>29</v>
      </c>
      <c r="AF81" s="58">
        <v>29</v>
      </c>
      <c r="AG81" s="58" t="str">
        <f>IFERROR(INDEX('02BUILD'!$H$4:$H$576,MATCH(Таблиця11[[#This Row],[Holdings in Waterdeep]],'02BUILD'!$F$4:$F$576,0),1),"")</f>
        <v/>
      </c>
      <c r="AH81" s="58" t="str">
        <f>IFERROR(INDEX('02BUILD'!$I$4:$I$576,MATCH(Таблиця11[[#This Row],[Holdings in Waterdeep]],'02BUILD'!$F$4:$F$576,0),1),"")</f>
        <v/>
      </c>
      <c r="AI81" s="58" t="str">
        <f>IF(Таблиця11[[#This Row],[Holdings Waterdeep Name]]&lt;&gt;"",Таблиця11[[#This Row],[Holdings Waterdeep Name]]&amp;" ("&amp;Таблиця11[[#This Row],[Ward of Holdings]]&amp;" Ward)","")</f>
        <v/>
      </c>
      <c r="AJ81" s="58"/>
      <c r="AK81" s="58">
        <f>Таблиця11[[#This Row],[Nobles*]]*2</f>
        <v>38</v>
      </c>
      <c r="AL81" s="89">
        <f t="shared" si="8"/>
        <v>200</v>
      </c>
      <c r="AM81" s="219" t="str">
        <f>IF(AL81&gt;='09_MISC'!$E$10,'09_MISC'!$A$10,IF(AL81&gt;='09_MISC'!$E$9,'09_MISC'!$A$9,IF(AL81&gt;='09_MISC'!$E$8,'09_MISC'!$A$8,IF(AL81&gt;='09_MISC'!$E$7,'09_MISC'!$A$7,IF(AL81&gt;='09_MISC'!$E$6,'09_MISC'!$A$6,IF(AL81&gt;='09_MISC'!$E$5,'09_MISC'!$A$5,'09_MISC'!$A$4))))))</f>
        <v>Aristocratic</v>
      </c>
      <c r="AN81" s="58"/>
      <c r="AO81" s="58"/>
      <c r="AP81" s="58"/>
      <c r="AQ81" s="58"/>
    </row>
    <row r="82" spans="1:43">
      <c r="A82" s="217" t="s">
        <v>154</v>
      </c>
      <c r="B82" s="77"/>
      <c r="C82" s="77" t="s">
        <v>19706</v>
      </c>
      <c r="D82" s="77" t="str">
        <f>IF(OR(Таблиця11[[#This Row],[STATUS 5E]]="Merged",Таблиця11[[#This Row],[STATUS 5E]]="Dead",Таблиця11[[#This Row],[STATUS 5E]]="Exiles"),"No","Yes")</f>
        <v>Yes</v>
      </c>
      <c r="E82" s="532"/>
      <c r="F82" s="77"/>
      <c r="G82" s="77"/>
      <c r="H82" s="77"/>
      <c r="I82" s="77"/>
      <c r="J82" s="77"/>
      <c r="K82" s="77"/>
      <c r="L82" s="77"/>
      <c r="M82" s="77" t="str">
        <f>IFERROR(INDEX('NOBLES 3E'!$D$2:$D$76,MATCH(Таблиця11[[#This Row],[NOBLE HOUSE]],'NOBLES 3E'!$A$2:$A$76,0),1),"")</f>
        <v/>
      </c>
      <c r="N82" s="77" t="str">
        <f>IFERROR(INDEX('NOBLES 3E'!$E$2:$E$76,MATCH(Таблиця11[[#This Row],[NOBLE HOUSE]],'NOBLES 3E'!$A$2:$A$76,0),1),"")</f>
        <v/>
      </c>
      <c r="O82" s="77" t="str">
        <f>IFERROR(INDEX('NOBLES 3E'!$F$2:$F$76,MATCH(Таблиця11[[#This Row],[NOBLE HOUSE]],'NOBLES 3E'!$A$2:$A$76,0),1),"")</f>
        <v/>
      </c>
      <c r="P82" s="77"/>
      <c r="Q82" s="77" t="s">
        <v>155</v>
      </c>
      <c r="R82" s="77"/>
      <c r="S82" s="77" t="str">
        <f t="shared" si="12"/>
        <v xml:space="preserve">
</v>
      </c>
      <c r="T82" s="77" t="str">
        <f t="shared" si="12"/>
        <v xml:space="preserve">
</v>
      </c>
      <c r="U82" s="77"/>
      <c r="V82" s="77"/>
      <c r="W82" s="77"/>
      <c r="X82" s="77">
        <v>0</v>
      </c>
      <c r="Y82" s="77">
        <v>0</v>
      </c>
      <c r="Z82" s="77"/>
      <c r="AA82" s="77">
        <v>0</v>
      </c>
      <c r="AB82" s="77"/>
      <c r="AC82" s="77">
        <v>0</v>
      </c>
      <c r="AD82" s="77"/>
      <c r="AE82" s="77"/>
      <c r="AF82" s="77"/>
      <c r="AG82" s="217" t="s">
        <v>21291</v>
      </c>
      <c r="AH82" s="77" t="str">
        <f>IFERROR(INDEX('02BUILD'!$I$4:$I$576,MATCH(Таблиця11[[#This Row],[Holdings in Waterdeep]],'02BUILD'!$F$4:$F$576,0),1),"")</f>
        <v/>
      </c>
      <c r="AI82" s="77" t="str">
        <f>IF(Таблиця11[[#This Row],[Holdings Waterdeep Name]]&lt;&gt;"",Таблиця11[[#This Row],[Holdings Waterdeep Name]]&amp;" ("&amp;Таблиця11[[#This Row],[Ward of Holdings]]&amp;" Ward)","")</f>
        <v>Sandhor Villa ( Ward)</v>
      </c>
      <c r="AJ82" s="77"/>
      <c r="AK82" s="77">
        <f>Таблиця11[[#This Row],[Nobles*]]*2</f>
        <v>0</v>
      </c>
      <c r="AL82" s="517">
        <f t="shared" si="8"/>
        <v>0</v>
      </c>
      <c r="AM82" s="518" t="str">
        <f>IF(AL82&gt;='09_MISC'!$E$10,'09_MISC'!$A$10,IF(AL82&gt;='09_MISC'!$E$9,'09_MISC'!$A$9,IF(AL82&gt;='09_MISC'!$E$8,'09_MISC'!$A$8,IF(AL82&gt;='09_MISC'!$E$7,'09_MISC'!$A$7,IF(AL82&gt;='09_MISC'!$E$6,'09_MISC'!$A$6,IF(AL82&gt;='09_MISC'!$E$5,'09_MISC'!$A$5,'09_MISC'!$A$4))))))</f>
        <v>Wretched</v>
      </c>
      <c r="AN82" s="58"/>
      <c r="AO82" s="77" t="s">
        <v>21299</v>
      </c>
      <c r="AP82" s="77"/>
      <c r="AQ82" s="77"/>
    </row>
    <row r="83" spans="1:43">
      <c r="A83" s="216" t="s">
        <v>156</v>
      </c>
      <c r="B83" s="58"/>
      <c r="C83" s="58" t="s">
        <v>19704</v>
      </c>
      <c r="D83" s="58" t="str">
        <f>IF(OR(Таблиця11[[#This Row],[STATUS 5E]]="Merged",Таблиця11[[#This Row],[STATUS 5E]]="Dead",Таблиця11[[#This Row],[STATUS 5E]]="Exiles"),"No","Yes")</f>
        <v>Yes</v>
      </c>
      <c r="E83" s="532"/>
      <c r="F83" s="58"/>
      <c r="G83" s="58" t="s">
        <v>157</v>
      </c>
      <c r="H83" s="58"/>
      <c r="I83" s="58" t="s">
        <v>19697</v>
      </c>
      <c r="J83" s="58" t="s">
        <v>4891</v>
      </c>
      <c r="K83" s="58" t="s">
        <v>4890</v>
      </c>
      <c r="L83" s="58">
        <f>INDEX('NOBLES 3E'!$C$2:$C$76,MATCH('02NOBLES'!$A83,'NOBLES 3E'!$A$2:$A$76,0),1)</f>
        <v>31000</v>
      </c>
      <c r="M83" s="58" t="str">
        <f>IFERROR(INDEX('NOBLES 3E'!$D$2:$D$76,MATCH(Таблиця11[[#This Row],[NOBLE HOUSE]],'NOBLES 3E'!$A$2:$A$76,0),1),"")</f>
        <v>Laerlos</v>
      </c>
      <c r="N83" s="58" t="str">
        <f>IFERROR(INDEX('NOBLES 3E'!$E$2:$E$76,MATCH(Таблиця11[[#This Row],[NOBLE HOUSE]],'NOBLES 3E'!$A$2:$A$76,0),1),"")</f>
        <v>Tannyth</v>
      </c>
      <c r="O83" s="58" t="str">
        <f>IFERROR(INDEX('NOBLES 3E'!$F$2:$F$76,MATCH(Таблиця11[[#This Row],[NOBLE HOUSE]],'NOBLES 3E'!$A$2:$A$76,0),1),"")</f>
        <v>Tarkas</v>
      </c>
      <c r="P83" s="58" t="s">
        <v>19655</v>
      </c>
      <c r="Q83" s="58" t="s">
        <v>19775</v>
      </c>
      <c r="R83" s="58"/>
      <c r="S83" s="58" t="str">
        <f t="shared" si="12"/>
        <v xml:space="preserve">
</v>
      </c>
      <c r="T83" s="58" t="str">
        <f t="shared" si="12"/>
        <v xml:space="preserve">
</v>
      </c>
      <c r="U83" s="58"/>
      <c r="V83" s="58"/>
      <c r="W83" s="58">
        <f>INDEX('NOBLES 3E'!$G$2:$G$76,MATCH('02NOBLES'!$A83,'NOBLES 3E'!$A$2:$A$76,0),1)</f>
        <v>34</v>
      </c>
      <c r="X83" s="58" t="str">
        <f>INDEX('NOBLES 3E'!H$2:H$76,MATCH('02NOBLES'!$A83,'NOBLES 3E'!$A$2:$A$76,0),1)</f>
        <v>LN, LG</v>
      </c>
      <c r="Y83" s="58" t="str">
        <f>INDEX('NOBLES 3E'!I$2:I$76,MATCH('02NOBLES'!$A83,'NOBLES 3E'!$A$2:$A$76,0),1)</f>
        <v>Helm</v>
      </c>
      <c r="Z83" s="58"/>
      <c r="AA83" s="58" t="str">
        <f>INDEX('NOBLES 3E'!J$2:J$76,MATCH('02NOBLES'!$A83,'NOBLES 3E'!$A$2:$A$76,0),1)</f>
        <v>Illuskan</v>
      </c>
      <c r="AB83" s="58"/>
      <c r="AC83" s="58" t="str">
        <f>INDEX('NOBLES 3E'!K$2:K$76,MATCH('02NOBLES'!$A83,'NOBLES 3E'!$A$2:$A$76,0),1)</f>
        <v>1259 DR</v>
      </c>
      <c r="AD83" s="58"/>
      <c r="AE83" s="58" t="str">
        <f>INDEX('NOBLES 3E'!L$2:L$76,MATCH('02NOBLES'!$A83,'NOBLES 3E'!$A$2:$A$76,0),1)</f>
        <v>$28, Helvenblade House</v>
      </c>
      <c r="AF83" s="58" t="s">
        <v>1274</v>
      </c>
      <c r="AG83" s="58" t="str">
        <f>IFERROR(INDEX('02BUILD'!$H$4:$H$576,MATCH(Таблиця11[[#This Row],[Holdings in Waterdeep]],'02BUILD'!$F$4:$F$576,0),1),"")</f>
        <v>Shieldwatch</v>
      </c>
      <c r="AH83" s="58" t="str">
        <f>IFERROR(INDEX('02BUILD'!$I$4:$I$576,MATCH(Таблиця11[[#This Row],[Holdings in Waterdeep]],'02BUILD'!$F$4:$F$576,0),1),"")</f>
        <v>Sea</v>
      </c>
      <c r="AI83" s="58" t="str">
        <f>IF(Таблиця11[[#This Row],[Holdings Waterdeep Name]]&lt;&gt;"",Таблиця11[[#This Row],[Holdings Waterdeep Name]]&amp;" ("&amp;Таблиця11[[#This Row],[Ward of Holdings]]&amp;" Ward)","")</f>
        <v>Shieldwatch (Sea Ward)</v>
      </c>
      <c r="AJ83" s="58" t="s">
        <v>18517</v>
      </c>
      <c r="AK83" s="58">
        <f>Таблиця11[[#This Row],[Nobles*]]*2</f>
        <v>68</v>
      </c>
      <c r="AL83" s="89">
        <f t="shared" si="8"/>
        <v>92</v>
      </c>
      <c r="AM83" s="219" t="str">
        <f>IF(AL83&gt;='09_MISC'!$E$10,'09_MISC'!$A$10,IF(AL83&gt;='09_MISC'!$E$9,'09_MISC'!$A$9,IF(AL83&gt;='09_MISC'!$E$8,'09_MISC'!$A$8,IF(AL83&gt;='09_MISC'!$E$7,'09_MISC'!$A$7,IF(AL83&gt;='09_MISC'!$E$6,'09_MISC'!$A$6,IF(AL83&gt;='09_MISC'!$E$5,'09_MISC'!$A$5,'09_MISC'!$A$4))))))</f>
        <v>Aristocratic</v>
      </c>
      <c r="AN83" s="58"/>
      <c r="AO83" s="58"/>
      <c r="AP83" s="58"/>
      <c r="AQ83" s="58"/>
    </row>
    <row r="84" spans="1:43" ht="15" customHeight="1">
      <c r="A84" s="216" t="s">
        <v>158</v>
      </c>
      <c r="B84" s="58"/>
      <c r="C84" s="58" t="s">
        <v>19704</v>
      </c>
      <c r="D84" s="58" t="str">
        <f>IF(OR(Таблиця11[[#This Row],[STATUS 5E]]="Merged",Таблиця11[[#This Row],[STATUS 5E]]="Dead",Таблиця11[[#This Row],[STATUS 5E]]="Exiles"),"No","Yes")</f>
        <v>Yes</v>
      </c>
      <c r="E84" s="532"/>
      <c r="F84" s="58"/>
      <c r="G84" s="58" t="s">
        <v>159</v>
      </c>
      <c r="H84" s="58"/>
      <c r="I84" s="58" t="s">
        <v>19698</v>
      </c>
      <c r="J84" s="58"/>
      <c r="K84" s="58" t="s">
        <v>9225</v>
      </c>
      <c r="L84" s="58">
        <f>INDEX('NOBLES 3E'!$C$2:$C$76,MATCH('02NOBLES'!$A84,'NOBLES 3E'!$A$2:$A$76,0),1)</f>
        <v>24000</v>
      </c>
      <c r="M84" s="58" t="str">
        <f>IFERROR(INDEX('NOBLES 3E'!$D$2:$D$76,MATCH(Таблиця11[[#This Row],[NOBLE HOUSE]],'NOBLES 3E'!$A$2:$A$76,0),1),"")</f>
        <v>Dandobar</v>
      </c>
      <c r="N84" s="90" t="str">
        <f>IFERROR(INDEX('NOBLES 3E'!$E$2:$E$76,MATCH(Таблиця11[[#This Row],[NOBLE HOUSE]],'NOBLES 3E'!$A$2:$A$76,0),1),"")</f>
        <v>None</v>
      </c>
      <c r="O84" s="90" t="str">
        <f>IFERROR(INDEX('NOBLES 3E'!$F$2:$F$76,MATCH(Таблиця11[[#This Row],[NOBLE HOUSE]],'NOBLES 3E'!$A$2:$A$76,0),1),"")</f>
        <v>Thyriellentha</v>
      </c>
      <c r="P84" s="90" t="s">
        <v>19652</v>
      </c>
      <c r="Q84" s="58" t="s">
        <v>19742</v>
      </c>
      <c r="R84" s="90"/>
      <c r="S84" s="58" t="str">
        <f t="shared" si="12"/>
        <v xml:space="preserve">
</v>
      </c>
      <c r="T84" s="58" t="str">
        <f t="shared" si="12"/>
        <v xml:space="preserve">
</v>
      </c>
      <c r="U84" s="58"/>
      <c r="V84" s="58"/>
      <c r="W84" s="58">
        <f>INDEX('NOBLES 3E'!$G$2:$G$76,MATCH('02NOBLES'!$A84,'NOBLES 3E'!$A$2:$A$76,0),1)</f>
        <v>62</v>
      </c>
      <c r="X84" s="58" t="str">
        <f>INDEX('NOBLES 3E'!H$2:H$76,MATCH('02NOBLES'!$A84,'NOBLES 3E'!$A$2:$A$76,0),1)</f>
        <v>LG, NG, LN</v>
      </c>
      <c r="Y84" s="58" t="str">
        <f>INDEX('NOBLES 3E'!I$2:I$76,MATCH('02NOBLES'!$A84,'NOBLES 3E'!$A$2:$A$76,0),1)</f>
        <v>Lliira</v>
      </c>
      <c r="Z84" s="58"/>
      <c r="AA84" s="58" t="str">
        <f>INDEX('NOBLES 3E'!J$2:J$76,MATCH('02NOBLES'!$A84,'NOBLES 3E'!$A$2:$A$76,0),1)</f>
        <v>Illuskan</v>
      </c>
      <c r="AB84" s="58"/>
      <c r="AC84" s="58" t="str">
        <f>INDEX('NOBLES 3E'!K$2:K$76,MATCH('02NOBLES'!$A84,'NOBLES 3E'!$A$2:$A$76,0),1)</f>
        <v>1273 DR</v>
      </c>
      <c r="AD84" s="58"/>
      <c r="AE84" s="58" t="str">
        <f>INDEX('NOBLES 3E'!L$2:L$76,MATCH('02NOBLES'!$A84,'NOBLES 3E'!$A$2:$A$76,0),1)</f>
        <v>N5</v>
      </c>
      <c r="AF84" s="58" t="s">
        <v>563</v>
      </c>
      <c r="AG84" s="58" t="str">
        <f>IFERROR(INDEX('02BUILD'!$H$4:$H$576,MATCH(Таблиця11[[#This Row],[Holdings in Waterdeep]],'02BUILD'!$F$4:$F$576,0),1),"")</f>
        <v>Snomemanse</v>
      </c>
      <c r="AH84" s="58" t="str">
        <f>IFERROR(INDEX('02BUILD'!$I$4:$I$576,MATCH(Таблиця11[[#This Row],[Holdings in Waterdeep]],'02BUILD'!$F$4:$F$576,0),1),"")</f>
        <v>North</v>
      </c>
      <c r="AI84" s="58" t="str">
        <f>IF(Таблиця11[[#This Row],[Holdings Waterdeep Name]]&lt;&gt;"",Таблиця11[[#This Row],[Holdings Waterdeep Name]]&amp;" ("&amp;Таблиця11[[#This Row],[Ward of Holdings]]&amp;" Ward)","")</f>
        <v>Snomemanse (North Ward)</v>
      </c>
      <c r="AJ84" s="58"/>
      <c r="AK84" s="58">
        <f>Таблиця11[[#This Row],[Nobles*]]*2</f>
        <v>124</v>
      </c>
      <c r="AL84" s="89">
        <f t="shared" si="8"/>
        <v>39</v>
      </c>
      <c r="AM84" s="219" t="str">
        <f>IF(AL84&gt;='09_MISC'!$E$10,'09_MISC'!$A$10,IF(AL84&gt;='09_MISC'!$E$9,'09_MISC'!$A$9,IF(AL84&gt;='09_MISC'!$E$8,'09_MISC'!$A$8,IF(AL84&gt;='09_MISC'!$E$7,'09_MISC'!$A$7,IF(AL84&gt;='09_MISC'!$E$6,'09_MISC'!$A$6,IF(AL84&gt;='09_MISC'!$E$5,'09_MISC'!$A$5,'09_MISC'!$A$4))))))</f>
        <v>Aristocratic</v>
      </c>
      <c r="AN84" s="58"/>
      <c r="AO84" s="58"/>
      <c r="AP84" s="58"/>
      <c r="AQ84" s="58"/>
    </row>
    <row r="85" spans="1:43">
      <c r="A85" s="216" t="s">
        <v>160</v>
      </c>
      <c r="B85" s="58"/>
      <c r="C85" s="58" t="s">
        <v>19704</v>
      </c>
      <c r="D85" s="58" t="str">
        <f>IF(OR(Таблиця11[[#This Row],[STATUS 5E]]="Merged",Таблиця11[[#This Row],[STATUS 5E]]="Dead",Таблиця11[[#This Row],[STATUS 5E]]="Exiles"),"No","Yes")</f>
        <v>Yes</v>
      </c>
      <c r="E85" s="532"/>
      <c r="F85" s="58"/>
      <c r="G85" s="58" t="s">
        <v>161</v>
      </c>
      <c r="H85" s="58"/>
      <c r="I85" s="58" t="s">
        <v>706</v>
      </c>
      <c r="J85" s="58"/>
      <c r="K85" s="58"/>
      <c r="L85" s="58">
        <f>INDEX('NOBLES 3E'!$C$2:$C$76,MATCH('02NOBLES'!$A85,'NOBLES 3E'!$A$2:$A$76,0),1)</f>
        <v>17000</v>
      </c>
      <c r="M85" s="58" t="str">
        <f>IFERROR(INDEX('NOBLES 3E'!$D$2:$D$76,MATCH(Таблиця11[[#This Row],[NOBLE HOUSE]],'NOBLES 3E'!$A$2:$A$76,0),1),"")</f>
        <v>Jhardnet</v>
      </c>
      <c r="N85" s="58" t="str">
        <f>IFERROR(INDEX('NOBLES 3E'!$E$2:$E$76,MATCH(Таблиця11[[#This Row],[NOBLE HOUSE]],'NOBLES 3E'!$A$2:$A$76,0),1),"")</f>
        <v>none</v>
      </c>
      <c r="O85" s="58" t="str">
        <f>IFERROR(INDEX('NOBLES 3E'!$F$2:$F$76,MATCH(Таблиця11[[#This Row],[NOBLE HOUSE]],'NOBLES 3E'!$A$2:$A$76,0),1),"")</f>
        <v>Harkan</v>
      </c>
      <c r="P85" s="58" t="s">
        <v>19655</v>
      </c>
      <c r="Q85" s="58"/>
      <c r="R85" s="58"/>
      <c r="S85" s="58" t="str">
        <f t="shared" si="12"/>
        <v xml:space="preserve">
</v>
      </c>
      <c r="T85" s="58" t="str">
        <f t="shared" si="12"/>
        <v xml:space="preserve">
</v>
      </c>
      <c r="U85" s="58"/>
      <c r="V85" s="58"/>
      <c r="W85" s="58">
        <f>INDEX('NOBLES 3E'!$G$2:$G$76,MATCH('02NOBLES'!$A85,'NOBLES 3E'!$A$2:$A$76,0),1)</f>
        <v>28</v>
      </c>
      <c r="X85" s="58" t="str">
        <f>INDEX('NOBLES 3E'!H$2:H$76,MATCH('02NOBLES'!$A85,'NOBLES 3E'!$A$2:$A$76,0),1)</f>
        <v>CN, N, CE</v>
      </c>
      <c r="Y85" s="58" t="str">
        <f>INDEX('NOBLES 3E'!I$2:I$76,MATCH('02NOBLES'!$A85,'NOBLES 3E'!$A$2:$A$76,0),1)</f>
        <v>Auril, Umberlee, Talos</v>
      </c>
      <c r="Z85" s="58"/>
      <c r="AA85" s="58" t="str">
        <f>INDEX('NOBLES 3E'!J$2:J$76,MATCH('02NOBLES'!$A85,'NOBLES 3E'!$A$2:$A$76,0),1)</f>
        <v>Illuskan</v>
      </c>
      <c r="AB85" s="58"/>
      <c r="AC85" s="58" t="str">
        <f>INDEX('NOBLES 3E'!K$2:K$76,MATCH('02NOBLES'!$A85,'NOBLES 3E'!$A$2:$A$76,0),1)</f>
        <v>1251 DR</v>
      </c>
      <c r="AD85" s="58"/>
      <c r="AE85" s="58" t="str">
        <f>INDEX('NOBLES 3E'!L$2:L$76,MATCH('02NOBLES'!$A85,'NOBLES 3E'!$A$2:$A$76,0),1)</f>
        <v>N24</v>
      </c>
      <c r="AF85" s="58" t="s">
        <v>568</v>
      </c>
      <c r="AG85" s="58" t="str">
        <f>IFERROR(INDEX('02BUILD'!$H$4:$H$576,MATCH(Таблиця11[[#This Row],[Holdings in Waterdeep]],'02BUILD'!$F$4:$F$576,0),1),"")</f>
        <v>Stormtower</v>
      </c>
      <c r="AH85" s="58" t="str">
        <f>IFERROR(INDEX('02BUILD'!$I$4:$I$576,MATCH(Таблиця11[[#This Row],[Holdings in Waterdeep]],'02BUILD'!$F$4:$F$576,0),1),"")</f>
        <v>North</v>
      </c>
      <c r="AI85" s="58" t="str">
        <f>IF(Таблиця11[[#This Row],[Holdings Waterdeep Name]]&lt;&gt;"",Таблиця11[[#This Row],[Holdings Waterdeep Name]]&amp;" ("&amp;Таблиця11[[#This Row],[Ward of Holdings]]&amp;" Ward)","")</f>
        <v>Stormtower (North Ward)</v>
      </c>
      <c r="AJ85" s="58"/>
      <c r="AK85" s="58">
        <f>Таблиця11[[#This Row],[Nobles*]]*2</f>
        <v>56</v>
      </c>
      <c r="AL85" s="89">
        <f t="shared" si="8"/>
        <v>61</v>
      </c>
      <c r="AM85" s="219" t="str">
        <f>IF(AL85&gt;='09_MISC'!$E$10,'09_MISC'!$A$10,IF(AL85&gt;='09_MISC'!$E$9,'09_MISC'!$A$9,IF(AL85&gt;='09_MISC'!$E$8,'09_MISC'!$A$8,IF(AL85&gt;='09_MISC'!$E$7,'09_MISC'!$A$7,IF(AL85&gt;='09_MISC'!$E$6,'09_MISC'!$A$6,IF(AL85&gt;='09_MISC'!$E$5,'09_MISC'!$A$5,'09_MISC'!$A$4))))))</f>
        <v>Aristocratic</v>
      </c>
      <c r="AN85" s="58"/>
      <c r="AO85" s="58"/>
      <c r="AP85" s="58"/>
      <c r="AQ85" s="58"/>
    </row>
    <row r="86" spans="1:43">
      <c r="A86" s="216" t="s">
        <v>162</v>
      </c>
      <c r="B86" s="58"/>
      <c r="C86" s="58" t="s">
        <v>19704</v>
      </c>
      <c r="D86" s="58" t="str">
        <f>IF(OR(Таблиця11[[#This Row],[STATUS 5E]]="Merged",Таблиця11[[#This Row],[STATUS 5E]]="Dead",Таблиця11[[#This Row],[STATUS 5E]]="Exiles"),"No","Yes")</f>
        <v>Yes</v>
      </c>
      <c r="E86" s="532"/>
      <c r="F86" s="58"/>
      <c r="G86" s="58" t="s">
        <v>163</v>
      </c>
      <c r="H86" s="58"/>
      <c r="I86" s="58" t="s">
        <v>704</v>
      </c>
      <c r="J86" s="58" t="s">
        <v>164</v>
      </c>
      <c r="K86" s="58"/>
      <c r="L86" s="58">
        <f>INDEX('NOBLES 3E'!$C$2:$C$76,MATCH('02NOBLES'!$A86,'NOBLES 3E'!$A$2:$A$76,0),1)</f>
        <v>29000</v>
      </c>
      <c r="M86" s="58" t="str">
        <f>IFERROR(INDEX('NOBLES 3E'!$D$2:$D$76,MATCH(Таблиця11[[#This Row],[NOBLE HOUSE]],'NOBLES 3E'!$A$2:$A$76,0),1),"")</f>
        <v>Asbrior "The Serpent"</v>
      </c>
      <c r="N86" s="58" t="str">
        <f>IFERROR(INDEX('NOBLES 3E'!$E$2:$E$76,MATCH(Таблиця11[[#This Row],[NOBLE HOUSE]],'NOBLES 3E'!$A$2:$A$76,0),1),"")</f>
        <v>Pera</v>
      </c>
      <c r="O86" s="58" t="str">
        <f>IFERROR(INDEX('NOBLES 3E'!$F$2:$F$76,MATCH(Таблиця11[[#This Row],[NOBLE HOUSE]],'NOBLES 3E'!$A$2:$A$76,0),1),"")</f>
        <v>Abrior II "The Asp"</v>
      </c>
      <c r="P86" s="58" t="s">
        <v>19655</v>
      </c>
      <c r="Q86" s="58"/>
      <c r="R86" s="58"/>
      <c r="S86" s="58" t="str">
        <f t="shared" ref="S86:T97" si="13">T184&amp;CHAR(10)&amp;S99&amp;CHAR(10)&amp;T146</f>
        <v xml:space="preserve">
</v>
      </c>
      <c r="T86" s="58" t="str">
        <f t="shared" si="13"/>
        <v xml:space="preserve">
</v>
      </c>
      <c r="U86" s="58"/>
      <c r="V86" s="58"/>
      <c r="W86" s="58">
        <f>INDEX('NOBLES 3E'!$G$2:$G$76,MATCH('02NOBLES'!$A86,'NOBLES 3E'!$A$2:$A$76,0),1)</f>
        <v>17</v>
      </c>
      <c r="X86" s="58" t="str">
        <f>INDEX('NOBLES 3E'!H$2:H$76,MATCH('02NOBLES'!$A86,'NOBLES 3E'!$A$2:$A$76,0),1)</f>
        <v>CE, NE, CN</v>
      </c>
      <c r="Y86" s="58" t="str">
        <f>INDEX('NOBLES 3E'!I$2:I$76,MATCH('02NOBLES'!$A86,'NOBLES 3E'!$A$2:$A$76,0),1)</f>
        <v>SSeth</v>
      </c>
      <c r="Z86" s="58"/>
      <c r="AA86" s="58" t="str">
        <f>INDEX('NOBLES 3E'!J$2:J$76,MATCH('02NOBLES'!$A86,'NOBLES 3E'!$A$2:$A$76,0),1)</f>
        <v>Tashlutan</v>
      </c>
      <c r="AB86" s="58"/>
      <c r="AC86" s="58" t="str">
        <f>INDEX('NOBLES 3E'!K$2:K$76,MATCH('02NOBLES'!$A86,'NOBLES 3E'!$A$2:$A$76,0),1)</f>
        <v>1138 DR</v>
      </c>
      <c r="AD86" s="58"/>
      <c r="AE86" s="58" t="str">
        <f>INDEX('NOBLES 3E'!L$2:L$76,MATCH('02NOBLES'!$A86,'NOBLES 3E'!$A$2:$A$76,0),1)</f>
        <v>N12, CD14</v>
      </c>
      <c r="AF86" s="58" t="s">
        <v>1228</v>
      </c>
      <c r="AG86" s="58" t="str">
        <f>IFERROR(INDEX('02BUILD'!$H$4:$H$576,MATCH(Таблиця11[[#This Row],[Holdings in Waterdeep]],'02BUILD'!$F$4:$F$576,0),1),"")</f>
        <v>Ashelton Heights</v>
      </c>
      <c r="AH86" s="58" t="str">
        <f>IFERROR(INDEX('02BUILD'!$I$4:$I$576,MATCH(Таблиця11[[#This Row],[Holdings in Waterdeep]],'02BUILD'!$F$4:$F$576,0),1),"")</f>
        <v>North</v>
      </c>
      <c r="AI86" s="58" t="str">
        <f>IF(Таблиця11[[#This Row],[Holdings Waterdeep Name]]&lt;&gt;"",Таблиця11[[#This Row],[Holdings Waterdeep Name]]&amp;" ("&amp;Таблиця11[[#This Row],[Ward of Holdings]]&amp;" Ward)","")</f>
        <v>Ashelton Heights (North Ward)</v>
      </c>
      <c r="AJ86" s="58"/>
      <c r="AK86" s="58">
        <f>Таблиця11[[#This Row],[Nobles*]]*2</f>
        <v>34</v>
      </c>
      <c r="AL86" s="89">
        <f t="shared" si="8"/>
        <v>171</v>
      </c>
      <c r="AM86" s="219" t="str">
        <f>IF(AL86&gt;='09_MISC'!$E$10,'09_MISC'!$A$10,IF(AL86&gt;='09_MISC'!$E$9,'09_MISC'!$A$9,IF(AL86&gt;='09_MISC'!$E$8,'09_MISC'!$A$8,IF(AL86&gt;='09_MISC'!$E$7,'09_MISC'!$A$7,IF(AL86&gt;='09_MISC'!$E$6,'09_MISC'!$A$6,IF(AL86&gt;='09_MISC'!$E$5,'09_MISC'!$A$5,'09_MISC'!$A$4))))))</f>
        <v>Aristocratic</v>
      </c>
      <c r="AN86" s="58"/>
      <c r="AO86" s="58"/>
      <c r="AP86" s="58"/>
      <c r="AQ86" s="58"/>
    </row>
    <row r="87" spans="1:43">
      <c r="A87" s="216" t="s">
        <v>166</v>
      </c>
      <c r="B87" s="58"/>
      <c r="C87" s="58" t="s">
        <v>19704</v>
      </c>
      <c r="D87" s="58" t="str">
        <f>IF(OR(Таблиця11[[#This Row],[STATUS 5E]]="Merged",Таблиця11[[#This Row],[STATUS 5E]]="Dead",Таблиця11[[#This Row],[STATUS 5E]]="Exiles"),"No","Yes")</f>
        <v>Yes</v>
      </c>
      <c r="E87" s="532"/>
      <c r="F87" s="58"/>
      <c r="G87" s="58" t="s">
        <v>167</v>
      </c>
      <c r="H87" s="58"/>
      <c r="I87" s="58" t="s">
        <v>705</v>
      </c>
      <c r="J87" s="58"/>
      <c r="K87" s="58" t="s">
        <v>20141</v>
      </c>
      <c r="L87" s="58">
        <f>INDEX('NOBLES 3E'!$C$2:$C$76,MATCH('02NOBLES'!$A87,'NOBLES 3E'!$A$2:$A$76,0),1)</f>
        <v>48000</v>
      </c>
      <c r="M87" s="58" t="str">
        <f>IFERROR(INDEX('NOBLES 3E'!$D$2:$D$76,MATCH(Таблиця11[[#This Row],[NOBLE HOUSE]],'NOBLES 3E'!$A$2:$A$76,0),1),"")</f>
        <v>Hyara II</v>
      </c>
      <c r="N87" s="58" t="str">
        <f>IFERROR(INDEX('NOBLES 3E'!$E$2:$E$76,MATCH(Таблиця11[[#This Row],[NOBLE HOUSE]],'NOBLES 3E'!$A$2:$A$76,0),1),"")</f>
        <v>none</v>
      </c>
      <c r="O87" s="58" t="str">
        <f>IFERROR(INDEX('NOBLES 3E'!$F$2:$F$76,MATCH(Таблиця11[[#This Row],[NOBLE HOUSE]],'NOBLES 3E'!$A$2:$A$76,0),1),"")</f>
        <v>Pallin II</v>
      </c>
      <c r="P87" s="58" t="s">
        <v>19655</v>
      </c>
      <c r="Q87" s="58" t="s">
        <v>165</v>
      </c>
      <c r="R87" s="58"/>
      <c r="S87" s="58" t="str">
        <f t="shared" si="13"/>
        <v xml:space="preserve">
</v>
      </c>
      <c r="T87" s="58" t="str">
        <f t="shared" si="13"/>
        <v xml:space="preserve">
</v>
      </c>
      <c r="U87" s="58"/>
      <c r="V87" s="58"/>
      <c r="W87" s="58">
        <f>INDEX('NOBLES 3E'!$G$2:$G$76,MATCH('02NOBLES'!$A87,'NOBLES 3E'!$A$2:$A$76,0),1)</f>
        <v>23</v>
      </c>
      <c r="X87" s="58" t="str">
        <f>INDEX('NOBLES 3E'!H$2:H$76,MATCH('02NOBLES'!$A87,'NOBLES 3E'!$A$2:$A$76,0),1)</f>
        <v>LN, N, NE</v>
      </c>
      <c r="Y87" s="58" t="str">
        <f>INDEX('NOBLES 3E'!I$2:I$76,MATCH('02NOBLES'!$A87,'NOBLES 3E'!$A$2:$A$76,0),1)</f>
        <v>Sune</v>
      </c>
      <c r="Z87" s="58"/>
      <c r="AA87" s="58" t="str">
        <f>INDEX('NOBLES 3E'!J$2:J$76,MATCH('02NOBLES'!$A87,'NOBLES 3E'!$A$2:$A$76,0),1)</f>
        <v>Chondathan</v>
      </c>
      <c r="AB87" s="58"/>
      <c r="AC87" s="58" t="str">
        <f>INDEX('NOBLES 3E'!K$2:K$76,MATCH('02NOBLES'!$A87,'NOBLES 3E'!$A$2:$A$76,0),1)</f>
        <v>942 DR</v>
      </c>
      <c r="AD87" s="58"/>
      <c r="AE87" s="58" t="str">
        <f>INDEX('NOBLES 3E'!L$2:L$76,MATCH('02NOBLES'!$A87,'NOBLES 3E'!$A$2:$A$76,0),1)</f>
        <v>N9, Talmost lands</v>
      </c>
      <c r="AF87" s="58" t="s">
        <v>1226</v>
      </c>
      <c r="AG87" s="58" t="str">
        <f>IFERROR(INDEX('02BUILD'!$H$4:$H$576,MATCH(Таблиця11[[#This Row],[Holdings in Waterdeep]],'02BUILD'!$F$4:$F$576,0),1),"")</f>
        <v>Talmost Towers</v>
      </c>
      <c r="AH87" s="58" t="str">
        <f>IFERROR(INDEX('02BUILD'!$I$4:$I$576,MATCH(Таблиця11[[#This Row],[Holdings in Waterdeep]],'02BUILD'!$F$4:$F$576,0),1),"")</f>
        <v>North</v>
      </c>
      <c r="AI87" s="58" t="str">
        <f>IF(Таблиця11[[#This Row],[Holdings Waterdeep Name]]&lt;&gt;"",Таблиця11[[#This Row],[Holdings Waterdeep Name]]&amp;" ("&amp;Таблиця11[[#This Row],[Ward of Holdings]]&amp;" Ward)","")</f>
        <v>Talmost Towers (North Ward)</v>
      </c>
      <c r="AJ87" s="58" t="s">
        <v>18518</v>
      </c>
      <c r="AK87" s="58">
        <f>Таблиця11[[#This Row],[Nobles*]]*2</f>
        <v>46</v>
      </c>
      <c r="AL87" s="89">
        <f t="shared" ref="AL87:AL116" si="14">IFERROR(_xlfn.CEILING.MATH(L87/(W87*10)),0)</f>
        <v>209</v>
      </c>
      <c r="AM87" s="219" t="str">
        <f>IF(AL87&gt;='09_MISC'!$E$10,'09_MISC'!$A$10,IF(AL87&gt;='09_MISC'!$E$9,'09_MISC'!$A$9,IF(AL87&gt;='09_MISC'!$E$8,'09_MISC'!$A$8,IF(AL87&gt;='09_MISC'!$E$7,'09_MISC'!$A$7,IF(AL87&gt;='09_MISC'!$E$6,'09_MISC'!$A$6,IF(AL87&gt;='09_MISC'!$E$5,'09_MISC'!$A$5,'09_MISC'!$A$4))))))</f>
        <v>Aristocratic</v>
      </c>
      <c r="AN87" s="78" t="s">
        <v>16892</v>
      </c>
      <c r="AO87" s="58"/>
      <c r="AP87" s="58"/>
      <c r="AQ87" s="58"/>
    </row>
    <row r="88" spans="1:43">
      <c r="A88" s="216" t="s">
        <v>169</v>
      </c>
      <c r="B88" s="58"/>
      <c r="C88" s="58" t="s">
        <v>19704</v>
      </c>
      <c r="D88" s="58" t="str">
        <f>IF(OR(Таблиця11[[#This Row],[STATUS 5E]]="Merged",Таблиця11[[#This Row],[STATUS 5E]]="Dead",Таблиця11[[#This Row],[STATUS 5E]]="Exiles"),"No","Yes")</f>
        <v>Yes</v>
      </c>
      <c r="E88" s="532"/>
      <c r="F88" s="58"/>
      <c r="G88" s="58" t="s">
        <v>170</v>
      </c>
      <c r="H88" s="58"/>
      <c r="I88" s="58" t="s">
        <v>703</v>
      </c>
      <c r="J88" s="58"/>
      <c r="K88" s="58" t="s">
        <v>168</v>
      </c>
      <c r="L88" s="58">
        <f>INDEX('NOBLES 3E'!$C$2:$C$76,MATCH('02NOBLES'!$A88,'NOBLES 3E'!$A$2:$A$76,0),1)</f>
        <v>27000</v>
      </c>
      <c r="M88" s="58" t="str">
        <f>IFERROR(INDEX('NOBLES 3E'!$D$2:$D$76,MATCH(Таблиця11[[#This Row],[NOBLE HOUSE]],'NOBLES 3E'!$A$2:$A$76,0),1),"")</f>
        <v>Thentivil</v>
      </c>
      <c r="N88" s="58" t="str">
        <f>IFERROR(INDEX('NOBLES 3E'!$E$2:$E$76,MATCH(Таблиця11[[#This Row],[NOBLE HOUSE]],'NOBLES 3E'!$A$2:$A$76,0),1),"")</f>
        <v>Selpara</v>
      </c>
      <c r="O88" s="58" t="str">
        <f>IFERROR(INDEX('NOBLES 3E'!$F$2:$F$76,MATCH(Таблиця11[[#This Row],[NOBLE HOUSE]],'NOBLES 3E'!$A$2:$A$76,0),1),"")</f>
        <v>Arum</v>
      </c>
      <c r="P88" s="58" t="s">
        <v>19655</v>
      </c>
      <c r="Q88" s="58" t="s">
        <v>19736</v>
      </c>
      <c r="R88" s="58"/>
      <c r="S88" s="58" t="str">
        <f t="shared" si="13"/>
        <v xml:space="preserve">
</v>
      </c>
      <c r="T88" s="58" t="str">
        <f t="shared" si="13"/>
        <v xml:space="preserve">
</v>
      </c>
      <c r="U88" s="58"/>
      <c r="V88" s="58"/>
      <c r="W88" s="58">
        <f>INDEX('NOBLES 3E'!$G$2:$G$76,MATCH('02NOBLES'!$A88,'NOBLES 3E'!$A$2:$A$76,0),1)</f>
        <v>45</v>
      </c>
      <c r="X88" s="58" t="str">
        <f>INDEX('NOBLES 3E'!H$2:H$76,MATCH('02NOBLES'!$A88,'NOBLES 3E'!$A$2:$A$76,0),1)</f>
        <v>NG, CG, CN</v>
      </c>
      <c r="Y88" s="58" t="str">
        <f>INDEX('NOBLES 3E'!I$2:I$76,MATCH('02NOBLES'!$A88,'NOBLES 3E'!$A$2:$A$76,0),1)</f>
        <v>Mielikki</v>
      </c>
      <c r="Z88" s="58"/>
      <c r="AA88" s="58" t="str">
        <f>INDEX('NOBLES 3E'!J$2:J$76,MATCH('02NOBLES'!$A88,'NOBLES 3E'!$A$2:$A$76,0),1)</f>
        <v>Tethyrian</v>
      </c>
      <c r="AB88" s="58"/>
      <c r="AC88" s="58" t="str">
        <f>INDEX('NOBLES 3E'!K$2:K$76,MATCH('02NOBLES'!$A88,'NOBLES 3E'!$A$2:$A$76,0),1)</f>
        <v>1249 DR</v>
      </c>
      <c r="AD88" s="58"/>
      <c r="AE88" s="58" t="str">
        <f>INDEX('NOBLES 3E'!L$2:L$76,MATCH('02NOBLES'!$A88,'NOBLES 3E'!$A$2:$A$76,0),1)</f>
        <v>N30, Amphail</v>
      </c>
      <c r="AF88" s="58" t="s">
        <v>1235</v>
      </c>
      <c r="AG88" s="58" t="str">
        <f>IFERROR(INDEX('02BUILD'!$H$4:$H$576,MATCH(Таблиця11[[#This Row],[Holdings in Waterdeep]],'02BUILD'!$F$4:$F$576,0),1),"")</f>
        <v>Tarmhold</v>
      </c>
      <c r="AH88" s="58" t="str">
        <f>IFERROR(INDEX('02BUILD'!$I$4:$I$576,MATCH(Таблиця11[[#This Row],[Holdings in Waterdeep]],'02BUILD'!$F$4:$F$576,0),1),"")</f>
        <v>North</v>
      </c>
      <c r="AI88" s="58" t="str">
        <f>IF(Таблиця11[[#This Row],[Holdings Waterdeep Name]]&lt;&gt;"",Таблиця11[[#This Row],[Holdings Waterdeep Name]]&amp;" ("&amp;Таблиця11[[#This Row],[Ward of Holdings]]&amp;" Ward)","")</f>
        <v>Tarmhold (North Ward)</v>
      </c>
      <c r="AJ88" s="58" t="s">
        <v>18510</v>
      </c>
      <c r="AK88" s="58">
        <f>Таблиця11[[#This Row],[Nobles*]]*2</f>
        <v>90</v>
      </c>
      <c r="AL88" s="89">
        <f t="shared" si="14"/>
        <v>60</v>
      </c>
      <c r="AM88" s="219" t="str">
        <f>IF(AL88&gt;='09_MISC'!$E$10,'09_MISC'!$A$10,IF(AL88&gt;='09_MISC'!$E$9,'09_MISC'!$A$9,IF(AL88&gt;='09_MISC'!$E$8,'09_MISC'!$A$8,IF(AL88&gt;='09_MISC'!$E$7,'09_MISC'!$A$7,IF(AL88&gt;='09_MISC'!$E$6,'09_MISC'!$A$6,IF(AL88&gt;='09_MISC'!$E$5,'09_MISC'!$A$5,'09_MISC'!$A$4))))))</f>
        <v>Aristocratic</v>
      </c>
      <c r="AN88" s="58"/>
      <c r="AO88" s="58"/>
      <c r="AP88" s="58"/>
      <c r="AQ88" s="58"/>
    </row>
    <row r="89" spans="1:43">
      <c r="A89" s="216" t="s">
        <v>171</v>
      </c>
      <c r="B89" s="58"/>
      <c r="C89" s="58" t="s">
        <v>19704</v>
      </c>
      <c r="D89" s="58" t="str">
        <f>IF(OR(Таблиця11[[#This Row],[STATUS 5E]]="Merged",Таблиця11[[#This Row],[STATUS 5E]]="Dead",Таблиця11[[#This Row],[STATUS 5E]]="Exiles"),"No","Yes")</f>
        <v>Yes</v>
      </c>
      <c r="E89" s="532"/>
      <c r="F89" s="58"/>
      <c r="G89" s="58" t="s">
        <v>172</v>
      </c>
      <c r="H89" s="58"/>
      <c r="I89" s="58" t="s">
        <v>702</v>
      </c>
      <c r="J89" s="58"/>
      <c r="K89" s="58"/>
      <c r="L89" s="58">
        <f>INDEX('NOBLES 3E'!$C$2:$C$76,MATCH('02NOBLES'!$A89,'NOBLES 3E'!$A$2:$A$76,0),1)</f>
        <v>24000</v>
      </c>
      <c r="M89" s="58" t="str">
        <f>IFERROR(INDEX('NOBLES 3E'!$D$2:$D$76,MATCH(Таблиця11[[#This Row],[NOBLE HOUSE]],'NOBLES 3E'!$A$2:$A$76,0),1),"")</f>
        <v>Ulboth</v>
      </c>
      <c r="N89" s="58" t="str">
        <f>IFERROR(INDEX('NOBLES 3E'!$E$2:$E$76,MATCH(Таблиця11[[#This Row],[NOBLE HOUSE]],'NOBLES 3E'!$A$2:$A$76,0),1),"")</f>
        <v>Lara</v>
      </c>
      <c r="O89" s="58" t="str">
        <f>IFERROR(INDEX('NOBLES 3E'!$F$2:$F$76,MATCH(Таблиця11[[#This Row],[NOBLE HOUSE]],'NOBLES 3E'!$A$2:$A$76,0),1),"")</f>
        <v>Carina</v>
      </c>
      <c r="P89" s="58" t="s">
        <v>19655</v>
      </c>
      <c r="Q89" s="58"/>
      <c r="R89" s="58"/>
      <c r="S89" s="58" t="str">
        <f t="shared" si="13"/>
        <v xml:space="preserve">
</v>
      </c>
      <c r="T89" s="58" t="str">
        <f t="shared" si="13"/>
        <v xml:space="preserve">
</v>
      </c>
      <c r="U89" s="58"/>
      <c r="V89" s="58"/>
      <c r="W89" s="58">
        <f>INDEX('NOBLES 3E'!$G$2:$G$76,MATCH('02NOBLES'!$A89,'NOBLES 3E'!$A$2:$A$76,0),1)</f>
        <v>22</v>
      </c>
      <c r="X89" s="58" t="str">
        <f>INDEX('NOBLES 3E'!H$2:H$76,MATCH('02NOBLES'!$A89,'NOBLES 3E'!$A$2:$A$76,0),1)</f>
        <v>NG, CG</v>
      </c>
      <c r="Y89" s="58" t="str">
        <f>INDEX('NOBLES 3E'!I$2:I$76,MATCH('02NOBLES'!$A89,'NOBLES 3E'!$A$2:$A$76,0),1)</f>
        <v>Mielikki</v>
      </c>
      <c r="Z89" s="58"/>
      <c r="AA89" s="58" t="str">
        <f>INDEX('NOBLES 3E'!J$2:J$76,MATCH('02NOBLES'!$A89,'NOBLES 3E'!$A$2:$A$76,0),1)</f>
        <v>Tethyrian</v>
      </c>
      <c r="AB89" s="58"/>
      <c r="AC89" s="58" t="str">
        <f>INDEX('NOBLES 3E'!K$2:K$76,MATCH('02NOBLES'!$A89,'NOBLES 3E'!$A$2:$A$76,0),1)</f>
        <v>1149 DR</v>
      </c>
      <c r="AD89" s="58"/>
      <c r="AE89" s="58">
        <f>INDEX('NOBLES 3E'!L$2:L$76,MATCH('02NOBLES'!$A89,'NOBLES 3E'!$A$2:$A$76,0),1)</f>
        <v>44</v>
      </c>
      <c r="AF89" s="58" t="s">
        <v>593</v>
      </c>
      <c r="AG89" s="58" t="str">
        <f>IFERROR(INDEX('02BUILD'!$H$4:$H$576,MATCH(Таблиця11[[#This Row],[Holdings in Waterdeep]],'02BUILD'!$F$4:$F$576,0),1),"")</f>
        <v>Arrowflight</v>
      </c>
      <c r="AH89" s="58" t="str">
        <f>IFERROR(INDEX('02BUILD'!$I$4:$I$576,MATCH(Таблиця11[[#This Row],[Holdings in Waterdeep]],'02BUILD'!$F$4:$F$576,0),1),"")</f>
        <v>Sea</v>
      </c>
      <c r="AI89" s="58" t="str">
        <f>IF(Таблиця11[[#This Row],[Holdings Waterdeep Name]]&lt;&gt;"",Таблиця11[[#This Row],[Holdings Waterdeep Name]]&amp;" ("&amp;Таблиця11[[#This Row],[Ward of Holdings]]&amp;" Ward)","")</f>
        <v>Arrowflight (Sea Ward)</v>
      </c>
      <c r="AJ89" s="58"/>
      <c r="AK89" s="58">
        <f>Таблиця11[[#This Row],[Nobles*]]*2</f>
        <v>44</v>
      </c>
      <c r="AL89" s="89">
        <f t="shared" si="14"/>
        <v>110</v>
      </c>
      <c r="AM89" s="219" t="str">
        <f>IF(AL89&gt;='09_MISC'!$E$10,'09_MISC'!$A$10,IF(AL89&gt;='09_MISC'!$E$9,'09_MISC'!$A$9,IF(AL89&gt;='09_MISC'!$E$8,'09_MISC'!$A$8,IF(AL89&gt;='09_MISC'!$E$7,'09_MISC'!$A$7,IF(AL89&gt;='09_MISC'!$E$6,'09_MISC'!$A$6,IF(AL89&gt;='09_MISC'!$E$5,'09_MISC'!$A$5,'09_MISC'!$A$4))))))</f>
        <v>Aristocratic</v>
      </c>
      <c r="AN89" s="58"/>
      <c r="AO89" s="58"/>
      <c r="AP89" s="58"/>
      <c r="AQ89" s="58"/>
    </row>
    <row r="90" spans="1:43">
      <c r="A90" s="216" t="s">
        <v>173</v>
      </c>
      <c r="B90" s="58"/>
      <c r="C90" s="58" t="s">
        <v>19704</v>
      </c>
      <c r="D90" s="58" t="str">
        <f>IF(OR(Таблиця11[[#This Row],[STATUS 5E]]="Merged",Таблиця11[[#This Row],[STATUS 5E]]="Dead",Таблиця11[[#This Row],[STATUS 5E]]="Exiles"),"No","Yes")</f>
        <v>Yes</v>
      </c>
      <c r="E90" s="532"/>
      <c r="F90" s="58"/>
      <c r="G90" s="58" t="s">
        <v>174</v>
      </c>
      <c r="H90" s="58"/>
      <c r="I90" s="58" t="s">
        <v>701</v>
      </c>
      <c r="J90" s="58"/>
      <c r="K90" s="58" t="s">
        <v>175</v>
      </c>
      <c r="L90" s="58">
        <f>INDEX('NOBLES 3E'!$C$2:$C$76,MATCH('02NOBLES'!$A90,'NOBLES 3E'!$A$2:$A$76,0),1)</f>
        <v>24000</v>
      </c>
      <c r="M90" s="58" t="str">
        <f>IFERROR(INDEX('NOBLES 3E'!$D$2:$D$76,MATCH(Таблиця11[[#This Row],[NOBLE HOUSE]],'NOBLES 3E'!$A$2:$A$76,0),1),"")</f>
        <v>Armult</v>
      </c>
      <c r="N90" s="58" t="str">
        <f>IFERROR(INDEX('NOBLES 3E'!$E$2:$E$76,MATCH(Таблиця11[[#This Row],[NOBLE HOUSE]],'NOBLES 3E'!$A$2:$A$76,0),1),"")</f>
        <v>Nleera</v>
      </c>
      <c r="O90" s="58" t="str">
        <f>IFERROR(INDEX('NOBLES 3E'!$F$2:$F$76,MATCH(Таблиця11[[#This Row],[NOBLE HOUSE]],'NOBLES 3E'!$A$2:$A$76,0),1),"")</f>
        <v>Charrin</v>
      </c>
      <c r="P90" s="58" t="s">
        <v>19654</v>
      </c>
      <c r="Q90" s="58"/>
      <c r="R90" s="58"/>
      <c r="S90" s="58" t="str">
        <f t="shared" si="13"/>
        <v xml:space="preserve">
</v>
      </c>
      <c r="T90" s="58" t="str">
        <f t="shared" si="13"/>
        <v xml:space="preserve">
</v>
      </c>
      <c r="U90" s="58"/>
      <c r="V90" s="58"/>
      <c r="W90" s="58">
        <f>INDEX('NOBLES 3E'!$G$2:$G$76,MATCH('02NOBLES'!$A90,'NOBLES 3E'!$A$2:$A$76,0),1)</f>
        <v>19</v>
      </c>
      <c r="X90" s="58" t="str">
        <f>INDEX('NOBLES 3E'!H$2:H$76,MATCH('02NOBLES'!$A90,'NOBLES 3E'!$A$2:$A$76,0),1)</f>
        <v>LG, NG, CG</v>
      </c>
      <c r="Y90" s="58">
        <f>INDEX('NOBLES 3E'!I$2:I$76,MATCH('02NOBLES'!$A90,'NOBLES 3E'!$A$2:$A$76,0),1)</f>
        <v>0</v>
      </c>
      <c r="Z90" s="58"/>
      <c r="AA90" s="58" t="str">
        <f>INDEX('NOBLES 3E'!J$2:J$76,MATCH('02NOBLES'!$A90,'NOBLES 3E'!$A$2:$A$76,0),1)</f>
        <v>Illuskan</v>
      </c>
      <c r="AB90" s="58"/>
      <c r="AC90" s="58" t="str">
        <f>INDEX('NOBLES 3E'!K$2:K$76,MATCH('02NOBLES'!$A90,'NOBLES 3E'!$A$2:$A$76,0),1)</f>
        <v>1235 DR</v>
      </c>
      <c r="AD90" s="58"/>
      <c r="AE90" s="58">
        <f>INDEX('NOBLES 3E'!L$2:L$76,MATCH('02NOBLES'!$A90,'NOBLES 3E'!$A$2:$A$76,0),1)</f>
        <v>34</v>
      </c>
      <c r="AF90" s="58" t="s">
        <v>598</v>
      </c>
      <c r="AG90" s="58" t="str">
        <f>IFERROR(INDEX('02BUILD'!$H$4:$H$576,MATCH(Таблиця11[[#This Row],[Holdings in Waterdeep]],'02BUILD'!$F$4:$F$576,0),1),"")</f>
        <v>Tespergates</v>
      </c>
      <c r="AH90" s="58" t="str">
        <f>IFERROR(INDEX('02BUILD'!$I$4:$I$576,MATCH(Таблиця11[[#This Row],[Holdings in Waterdeep]],'02BUILD'!$F$4:$F$576,0),1),"")</f>
        <v>Sea</v>
      </c>
      <c r="AI90" s="58" t="str">
        <f>IF(Таблиця11[[#This Row],[Holdings Waterdeep Name]]&lt;&gt;"",Таблиця11[[#This Row],[Holdings Waterdeep Name]]&amp;" ("&amp;Таблиця11[[#This Row],[Ward of Holdings]]&amp;" Ward)","")</f>
        <v>Tespergates (Sea Ward)</v>
      </c>
      <c r="AJ90" s="58"/>
      <c r="AK90" s="58">
        <f>Таблиця11[[#This Row],[Nobles*]]*2</f>
        <v>38</v>
      </c>
      <c r="AL90" s="89">
        <f t="shared" si="14"/>
        <v>127</v>
      </c>
      <c r="AM90" s="219" t="str">
        <f>IF(AL90&gt;='09_MISC'!$E$10,'09_MISC'!$A$10,IF(AL90&gt;='09_MISC'!$E$9,'09_MISC'!$A$9,IF(AL90&gt;='09_MISC'!$E$8,'09_MISC'!$A$8,IF(AL90&gt;='09_MISC'!$E$7,'09_MISC'!$A$7,IF(AL90&gt;='09_MISC'!$E$6,'09_MISC'!$A$6,IF(AL90&gt;='09_MISC'!$E$5,'09_MISC'!$A$5,'09_MISC'!$A$4))))))</f>
        <v>Aristocratic</v>
      </c>
      <c r="AN90" s="78" t="s">
        <v>16893</v>
      </c>
      <c r="AO90" s="58"/>
      <c r="AP90" s="58"/>
      <c r="AQ90" s="58"/>
    </row>
    <row r="91" spans="1:43">
      <c r="A91" s="216" t="s">
        <v>176</v>
      </c>
      <c r="B91" s="58"/>
      <c r="C91" s="58" t="s">
        <v>19704</v>
      </c>
      <c r="D91" s="58" t="str">
        <f>IF(OR(Таблиця11[[#This Row],[STATUS 5E]]="Merged",Таблиця11[[#This Row],[STATUS 5E]]="Dead",Таблиця11[[#This Row],[STATUS 5E]]="Exiles"),"No","Yes")</f>
        <v>Yes</v>
      </c>
      <c r="E91" s="532"/>
      <c r="F91" s="58"/>
      <c r="G91" s="58" t="s">
        <v>177</v>
      </c>
      <c r="H91" s="58"/>
      <c r="I91" s="58" t="s">
        <v>700</v>
      </c>
      <c r="J91" s="58" t="s">
        <v>178</v>
      </c>
      <c r="K91" s="58" t="s">
        <v>175</v>
      </c>
      <c r="L91" s="58">
        <f>INDEX('NOBLES 3E'!$C$2:$C$76,MATCH('02NOBLES'!$A91,'NOBLES 3E'!$A$2:$A$76,0),1)</f>
        <v>37000</v>
      </c>
      <c r="M91" s="58" t="str">
        <f>IFERROR(INDEX('NOBLES 3E'!$D$2:$D$76,MATCH(Таблиця11[[#This Row],[NOBLE HOUSE]],'NOBLES 3E'!$A$2:$A$76,0),1),"")</f>
        <v>Rhammas</v>
      </c>
      <c r="N91" s="58" t="str">
        <f>IFERROR(INDEX('NOBLES 3E'!$E$2:$E$76,MATCH(Таблиця11[[#This Row],[NOBLE HOUSE]],'NOBLES 3E'!$A$2:$A$76,0),1),"")</f>
        <v>Cassandra</v>
      </c>
      <c r="O91" s="58" t="str">
        <f>IFERROR(INDEX('NOBLES 3E'!$F$2:$F$76,MATCH(Таблиця11[[#This Row],[NOBLE HOUSE]],'NOBLES 3E'!$A$2:$A$76,0),1),"")</f>
        <v>Dartek</v>
      </c>
      <c r="P91" s="58" t="s">
        <v>19652</v>
      </c>
      <c r="Q91" s="58"/>
      <c r="R91" s="58"/>
      <c r="S91" s="58" t="str">
        <f t="shared" si="13"/>
        <v xml:space="preserve">
</v>
      </c>
      <c r="T91" s="58" t="str">
        <f t="shared" si="13"/>
        <v xml:space="preserve">
</v>
      </c>
      <c r="U91" s="58" t="s">
        <v>20145</v>
      </c>
      <c r="V91" s="58"/>
      <c r="W91" s="58">
        <f>INDEX('NOBLES 3E'!$G$2:$G$76,MATCH('02NOBLES'!$A91,'NOBLES 3E'!$A$2:$A$76,0),1)</f>
        <v>25</v>
      </c>
      <c r="X91" s="58" t="str">
        <f>INDEX('NOBLES 3E'!H$2:H$76,MATCH('02NOBLES'!$A91,'NOBLES 3E'!$A$2:$A$76,0),1)</f>
        <v>NG, LN, LG, CG</v>
      </c>
      <c r="Y91" s="58">
        <f>INDEX('NOBLES 3E'!I$2:I$76,MATCH('02NOBLES'!$A91,'NOBLES 3E'!$A$2:$A$76,0),1)</f>
        <v>0</v>
      </c>
      <c r="Z91" s="58"/>
      <c r="AA91" s="58" t="str">
        <f>INDEX('NOBLES 3E'!J$2:J$76,MATCH('02NOBLES'!$A91,'NOBLES 3E'!$A$2:$A$76,0),1)</f>
        <v>Tethyrian</v>
      </c>
      <c r="AB91" s="58"/>
      <c r="AC91" s="58" t="str">
        <f>INDEX('NOBLES 3E'!K$2:K$76,MATCH('02NOBLES'!$A91,'NOBLES 3E'!$A$2:$A$76,0),1)</f>
        <v>1248 DR</v>
      </c>
      <c r="AD91" s="58"/>
      <c r="AE91" s="58" t="str">
        <f>INDEX('NOBLES 3E'!L$2:L$76,MATCH('02NOBLES'!$A91,'NOBLES 3E'!$A$2:$A$76,0),1)</f>
        <v>N10, N63, Elematar and Rivershire</v>
      </c>
      <c r="AF91" s="58" t="s">
        <v>1548</v>
      </c>
      <c r="AG91" s="58" t="str">
        <f>IFERROR(INDEX('02BUILD'!$H$4:$H$576,MATCH(Таблиця11[[#This Row],[Holdings in Waterdeep]],'02BUILD'!$F$4:$F$576,0),1),"")</f>
        <v>XXX  Thann's residence</v>
      </c>
      <c r="AH91" s="58" t="str">
        <f>IFERROR(INDEX('02BUILD'!$I$4:$I$576,MATCH(Таблиця11[[#This Row],[Holdings in Waterdeep]],'02BUILD'!$F$4:$F$576,0),1),"")</f>
        <v>North</v>
      </c>
      <c r="AI91" s="58" t="s">
        <v>19685</v>
      </c>
      <c r="AJ91" s="58" t="s">
        <v>18519</v>
      </c>
      <c r="AK91" s="58">
        <f>Таблиця11[[#This Row],[Nobles*]]*2</f>
        <v>50</v>
      </c>
      <c r="AL91" s="89">
        <f t="shared" si="14"/>
        <v>148</v>
      </c>
      <c r="AM91" s="219" t="str">
        <f>IF(AL91&gt;='09_MISC'!$E$10,'09_MISC'!$A$10,IF(AL91&gt;='09_MISC'!$E$9,'09_MISC'!$A$9,IF(AL91&gt;='09_MISC'!$E$8,'09_MISC'!$A$8,IF(AL91&gt;='09_MISC'!$E$7,'09_MISC'!$A$7,IF(AL91&gt;='09_MISC'!$E$6,'09_MISC'!$A$6,IF(AL91&gt;='09_MISC'!$E$5,'09_MISC'!$A$5,'09_MISC'!$A$4))))))</f>
        <v>Aristocratic</v>
      </c>
      <c r="AN91" s="78" t="s">
        <v>16894</v>
      </c>
      <c r="AO91" s="58"/>
      <c r="AP91" s="58"/>
      <c r="AQ91" s="58"/>
    </row>
    <row r="92" spans="1:43" ht="15" customHeight="1">
      <c r="A92" s="216" t="s">
        <v>179</v>
      </c>
      <c r="B92" s="58"/>
      <c r="C92" s="58" t="s">
        <v>19704</v>
      </c>
      <c r="D92" s="58" t="str">
        <f>IF(OR(Таблиця11[[#This Row],[STATUS 5E]]="Merged",Таблиця11[[#This Row],[STATUS 5E]]="Dead",Таблиця11[[#This Row],[STATUS 5E]]="Exiles"),"No","Yes")</f>
        <v>Yes</v>
      </c>
      <c r="E92" s="532"/>
      <c r="F92" s="58"/>
      <c r="G92" s="58" t="s">
        <v>180</v>
      </c>
      <c r="H92" s="58"/>
      <c r="I92" s="58" t="s">
        <v>699</v>
      </c>
      <c r="J92" s="58"/>
      <c r="K92" s="58"/>
      <c r="L92" s="58">
        <f>INDEX('NOBLES 3E'!$C$2:$C$76,MATCH('02NOBLES'!$A92,'NOBLES 3E'!$A$2:$A$76,0),1)</f>
        <v>26000</v>
      </c>
      <c r="M92" s="58" t="str">
        <f>IFERROR(INDEX('NOBLES 3E'!$D$2:$D$76,MATCH(Таблиця11[[#This Row],[NOBLE HOUSE]],'NOBLES 3E'!$A$2:$A$76,0),1),"")</f>
        <v>Bilaerus II</v>
      </c>
      <c r="N92" s="58" t="str">
        <f>IFERROR(INDEX('NOBLES 3E'!$E$2:$E$76,MATCH(Таблиця11[[#This Row],[NOBLE HOUSE]],'NOBLES 3E'!$A$2:$A$76,0),1),"")</f>
        <v xml:space="preserve"> Eva</v>
      </c>
      <c r="O92" s="58" t="str">
        <f>IFERROR(INDEX('NOBLES 3E'!$F$2:$F$76,MATCH(Таблиця11[[#This Row],[NOBLE HOUSE]],'NOBLES 3E'!$A$2:$A$76,0),1),"")</f>
        <v>Dolerphus IV</v>
      </c>
      <c r="P92" s="58" t="s">
        <v>19655</v>
      </c>
      <c r="Q92" s="58" t="s">
        <v>19776</v>
      </c>
      <c r="R92" s="58"/>
      <c r="S92" s="58" t="str">
        <f t="shared" si="13"/>
        <v xml:space="preserve">
</v>
      </c>
      <c r="T92" s="58" t="str">
        <f t="shared" si="13"/>
        <v xml:space="preserve">
</v>
      </c>
      <c r="U92" s="58"/>
      <c r="V92" s="58"/>
      <c r="W92" s="58">
        <f>INDEX('NOBLES 3E'!$G$2:$G$76,MATCH('02NOBLES'!$A92,'NOBLES 3E'!$A$2:$A$76,0),1)</f>
        <v>37</v>
      </c>
      <c r="X92" s="58" t="str">
        <f>INDEX('NOBLES 3E'!H$2:H$76,MATCH('02NOBLES'!$A92,'NOBLES 3E'!$A$2:$A$76,0),1)</f>
        <v>NG</v>
      </c>
      <c r="Y92" s="58" t="str">
        <f>INDEX('NOBLES 3E'!I$2:I$76,MATCH('02NOBLES'!$A92,'NOBLES 3E'!$A$2:$A$76,0),1)</f>
        <v>Deneir</v>
      </c>
      <c r="Z92" s="58"/>
      <c r="AA92" s="58" t="str">
        <f>INDEX('NOBLES 3E'!J$2:J$76,MATCH('02NOBLES'!$A92,'NOBLES 3E'!$A$2:$A$76,0),1)</f>
        <v>Chondathan</v>
      </c>
      <c r="AB92" s="58"/>
      <c r="AC92" s="58" t="str">
        <f>INDEX('NOBLES 3E'!K$2:K$76,MATCH('02NOBLES'!$A92,'NOBLES 3E'!$A$2:$A$76,0),1)</f>
        <v>1248 DR</v>
      </c>
      <c r="AD92" s="58"/>
      <c r="AE92" s="58">
        <f>INDEX('NOBLES 3E'!L$2:L$76,MATCH('02NOBLES'!$A92,'NOBLES 3E'!$A$2:$A$76,0),1)</f>
        <v>49</v>
      </c>
      <c r="AF92" s="58" t="s">
        <v>608</v>
      </c>
      <c r="AG92" s="58" t="str">
        <f>IFERROR(INDEX('02BUILD'!$H$4:$H$576,MATCH(Таблиця11[[#This Row],[Holdings in Waterdeep]],'02BUILD'!$F$4:$F$576,0),1),"")</f>
        <v>Scribeshall</v>
      </c>
      <c r="AH92" s="58" t="str">
        <f>IFERROR(INDEX('02BUILD'!$I$4:$I$576,MATCH(Таблиця11[[#This Row],[Holdings in Waterdeep]],'02BUILD'!$F$4:$F$576,0),1),"")</f>
        <v>Sea</v>
      </c>
      <c r="AI92" s="58" t="str">
        <f>IF(Таблиця11[[#This Row],[Holdings Waterdeep Name]]&lt;&gt;"",Таблиця11[[#This Row],[Holdings Waterdeep Name]]&amp;" ("&amp;Таблиця11[[#This Row],[Ward of Holdings]]&amp;" Ward)","")</f>
        <v>Scribeshall (Sea Ward)</v>
      </c>
      <c r="AJ92" s="58"/>
      <c r="AK92" s="58">
        <f>Таблиця11[[#This Row],[Nobles*]]*2</f>
        <v>74</v>
      </c>
      <c r="AL92" s="89">
        <f t="shared" si="14"/>
        <v>71</v>
      </c>
      <c r="AM92" s="219" t="str">
        <f>IF(AL92&gt;='09_MISC'!$E$10,'09_MISC'!$A$10,IF(AL92&gt;='09_MISC'!$E$9,'09_MISC'!$A$9,IF(AL92&gt;='09_MISC'!$E$8,'09_MISC'!$A$8,IF(AL92&gt;='09_MISC'!$E$7,'09_MISC'!$A$7,IF(AL92&gt;='09_MISC'!$E$6,'09_MISC'!$A$6,IF(AL92&gt;='09_MISC'!$E$5,'09_MISC'!$A$5,'09_MISC'!$A$4))))))</f>
        <v>Aristocratic</v>
      </c>
      <c r="AN92" s="78" t="s">
        <v>16895</v>
      </c>
      <c r="AO92" s="58"/>
      <c r="AP92" s="58"/>
      <c r="AQ92" s="58"/>
    </row>
    <row r="93" spans="1:43" ht="15.75">
      <c r="A93" s="509" t="s">
        <v>181</v>
      </c>
      <c r="B93" s="510" t="s">
        <v>21351</v>
      </c>
      <c r="C93" s="510" t="s">
        <v>19704</v>
      </c>
      <c r="D93" s="510" t="s">
        <v>19704</v>
      </c>
      <c r="E93" s="510"/>
      <c r="F93" s="510"/>
      <c r="G93" s="510" t="s">
        <v>182</v>
      </c>
      <c r="H93" s="510"/>
      <c r="I93" s="510" t="s">
        <v>698</v>
      </c>
      <c r="J93" s="510"/>
      <c r="K93" s="653" t="s">
        <v>21350</v>
      </c>
      <c r="L93" s="510">
        <f>INDEX('NOBLES 3E'!$C$2:$C$76,MATCH('02NOBLES'!$A93,'NOBLES 3E'!$A$2:$A$76,0),1)</f>
        <v>19000</v>
      </c>
      <c r="M93" s="510" t="str">
        <f>IFERROR(INDEX('NOBLES 3E'!$D$2:$D$76,MATCH(Таблиця11[[#This Row],[NOBLE HOUSE]],'NOBLES 3E'!$A$2:$A$76,0),1),"")</f>
        <v>Hulmara</v>
      </c>
      <c r="N93" s="510" t="str">
        <f>IFERROR(INDEX('NOBLES 3E'!$E$2:$E$76,MATCH(Таблиця11[[#This Row],[NOBLE HOUSE]],'NOBLES 3E'!$A$2:$A$76,0),1),"")</f>
        <v>none</v>
      </c>
      <c r="O93" s="510" t="str">
        <f>IFERROR(INDEX('NOBLES 3E'!$F$2:$F$76,MATCH(Таблиця11[[#This Row],[NOBLE HOUSE]],'NOBLES 3E'!$A$2:$A$76,0),1),"")</f>
        <v>Hulameros</v>
      </c>
      <c r="P93" s="510"/>
      <c r="Q93" s="510"/>
      <c r="R93" s="510"/>
      <c r="S93" s="510" t="str">
        <f t="shared" si="13"/>
        <v xml:space="preserve">
</v>
      </c>
      <c r="T93" s="510" t="str">
        <f t="shared" si="13"/>
        <v xml:space="preserve">
</v>
      </c>
      <c r="U93" s="510"/>
      <c r="V93" s="510"/>
      <c r="W93" s="510">
        <f>INDEX('NOBLES 3E'!$G$2:$G$76,MATCH('02NOBLES'!$A93,'NOBLES 3E'!$A$2:$A$76,0),1)</f>
        <v>4</v>
      </c>
      <c r="X93" s="510" t="str">
        <f>INDEX('NOBLES 3E'!H$2:H$76,MATCH('02NOBLES'!$A93,'NOBLES 3E'!$A$2:$A$76,0),1)</f>
        <v>LN, N</v>
      </c>
      <c r="Y93" s="510" t="str">
        <f>INDEX('NOBLES 3E'!I$2:I$76,MATCH('02NOBLES'!$A93,'NOBLES 3E'!$A$2:$A$76,0),1)</f>
        <v>Tempus</v>
      </c>
      <c r="Z93" s="510"/>
      <c r="AA93" s="510" t="str">
        <f>INDEX('NOBLES 3E'!J$2:J$76,MATCH('02NOBLES'!$A93,'NOBLES 3E'!$A$2:$A$76,0),1)</f>
        <v>Chondathan</v>
      </c>
      <c r="AB93" s="510"/>
      <c r="AC93" s="510" t="str">
        <f>INDEX('NOBLES 3E'!K$2:K$76,MATCH('02NOBLES'!$A93,'NOBLES 3E'!$A$2:$A$76,0),1)</f>
        <v>1267 DR</v>
      </c>
      <c r="AD93" s="510"/>
      <c r="AE93" s="510" t="str">
        <f>INDEX('NOBLES 3E'!L$2:L$76,MATCH('02NOBLES'!$A93,'NOBLES 3E'!$A$2:$A$76,0),1)</f>
        <v>N36</v>
      </c>
      <c r="AF93" s="510" t="s">
        <v>612</v>
      </c>
      <c r="AG93" s="510" t="str">
        <f>IFERROR(INDEX('02BUILD'!$H$4:$H$576,MATCH(Таблиця11[[#This Row],[Holdings in Waterdeep]],'02BUILD'!$F$4:$F$576,0),1),"")</f>
        <v>Thorp Villa</v>
      </c>
      <c r="AH93" s="510" t="str">
        <f>IFERROR(INDEX('02BUILD'!$I$4:$I$576,MATCH(Таблиця11[[#This Row],[Holdings in Waterdeep]],'02BUILD'!$F$4:$F$576,0),1),"")</f>
        <v>North</v>
      </c>
      <c r="AI93" s="510" t="str">
        <f>IF(Таблиця11[[#This Row],[Holdings Waterdeep Name]]&lt;&gt;"",Таблиця11[[#This Row],[Holdings Waterdeep Name]]&amp;" ("&amp;Таблиця11[[#This Row],[Ward of Holdings]]&amp;" Ward)","")</f>
        <v>Thorp Villa (North Ward)</v>
      </c>
      <c r="AJ93" s="510"/>
      <c r="AK93" s="510">
        <f>Таблиця11[[#This Row],[Nobles*]]*2</f>
        <v>8</v>
      </c>
      <c r="AL93" s="510">
        <f t="shared" si="14"/>
        <v>475</v>
      </c>
      <c r="AM93" s="511" t="str">
        <f>IF(AL93&gt;='09_MISC'!$E$10,'09_MISC'!$A$10,IF(AL93&gt;='09_MISC'!$E$9,'09_MISC'!$A$9,IF(AL93&gt;='09_MISC'!$E$8,'09_MISC'!$A$8,IF(AL93&gt;='09_MISC'!$E$7,'09_MISC'!$A$7,IF(AL93&gt;='09_MISC'!$E$6,'09_MISC'!$A$6,IF(AL93&gt;='09_MISC'!$E$5,'09_MISC'!$A$5,'09_MISC'!$A$4))))))</f>
        <v>Aristocratic</v>
      </c>
      <c r="AN93" s="510"/>
      <c r="AO93" s="510"/>
      <c r="AP93" s="510"/>
      <c r="AQ93" s="510"/>
    </row>
    <row r="94" spans="1:43">
      <c r="A94" s="507" t="s">
        <v>183</v>
      </c>
      <c r="B94" s="507" t="s">
        <v>3875</v>
      </c>
      <c r="C94" s="507" t="s">
        <v>19704</v>
      </c>
      <c r="D94" s="507" t="str">
        <f>IF(OR(Таблиця11[[#This Row],[STATUS 5E]]="Merged",Таблиця11[[#This Row],[STATUS 5E]]="Dead",Таблиця11[[#This Row],[STATUS 5E]]="Exiles"),"No","Yes")</f>
        <v>No</v>
      </c>
      <c r="E94" s="531"/>
      <c r="F94" s="507"/>
      <c r="G94" s="507" t="s">
        <v>184</v>
      </c>
      <c r="H94" s="507"/>
      <c r="I94" s="507" t="s">
        <v>697</v>
      </c>
      <c r="J94" s="507"/>
      <c r="K94" s="507" t="s">
        <v>185</v>
      </c>
      <c r="L94" s="507">
        <f>INDEX('NOBLES 3E'!$C$2:$C$76,MATCH('02NOBLES'!$A94,'NOBLES 3E'!$A$2:$A$76,0),1)</f>
        <v>36000</v>
      </c>
      <c r="M94" s="507" t="str">
        <f>IFERROR(INDEX('NOBLES 3E'!$D$2:$D$76,MATCH(Таблиця11[[#This Row],[NOBLE HOUSE]],'NOBLES 3E'!$A$2:$A$76,0),1),"")</f>
        <v>Baerom II</v>
      </c>
      <c r="N94" s="507" t="str">
        <f>IFERROR(INDEX('NOBLES 3E'!$E$2:$E$76,MATCH(Таблиця11[[#This Row],[NOBLE HOUSE]],'NOBLES 3E'!$A$2:$A$76,0),1),"")</f>
        <v>Marle</v>
      </c>
      <c r="O94" s="507" t="str">
        <f>IFERROR(INDEX('NOBLES 3E'!$F$2:$F$76,MATCH(Таблиця11[[#This Row],[NOBLE HOUSE]],'NOBLES 3E'!$A$2:$A$76,0),1),"")</f>
        <v>Arsten II</v>
      </c>
      <c r="P94" s="507" t="s">
        <v>19655</v>
      </c>
      <c r="Q94" s="507"/>
      <c r="R94" s="507"/>
      <c r="S94" s="507" t="str">
        <f t="shared" si="13"/>
        <v xml:space="preserve">
</v>
      </c>
      <c r="T94" s="507" t="str">
        <f t="shared" si="13"/>
        <v xml:space="preserve">
</v>
      </c>
      <c r="U94" s="507"/>
      <c r="V94" s="507"/>
      <c r="W94" s="507">
        <f>INDEX('NOBLES 3E'!$G$2:$G$76,MATCH('02NOBLES'!$A94,'NOBLES 3E'!$A$2:$A$76,0),1)</f>
        <v>34</v>
      </c>
      <c r="X94" s="507" t="str">
        <f>INDEX('NOBLES 3E'!H$2:H$76,MATCH('02NOBLES'!$A94,'NOBLES 3E'!$A$2:$A$76,0),1)</f>
        <v>LG, NG, LN</v>
      </c>
      <c r="Y94" s="507" t="str">
        <f>INDEX('NOBLES 3E'!I$2:I$76,MATCH('02NOBLES'!$A94,'NOBLES 3E'!$A$2:$A$76,0),1)</f>
        <v>Mystra</v>
      </c>
      <c r="Z94" s="507"/>
      <c r="AA94" s="507" t="str">
        <f>INDEX('NOBLES 3E'!J$2:J$76,MATCH('02NOBLES'!$A94,'NOBLES 3E'!$A$2:$A$76,0),1)</f>
        <v>Tethyrian</v>
      </c>
      <c r="AB94" s="507"/>
      <c r="AC94" s="507" t="str">
        <f>INDEX('NOBLES 3E'!K$2:K$76,MATCH('02NOBLES'!$A94,'NOBLES 3E'!$A$2:$A$76,0),1)</f>
        <v>1187 DR</v>
      </c>
      <c r="AD94" s="507"/>
      <c r="AE94" s="507" t="str">
        <f>INDEX('NOBLES 3E'!L$2:L$76,MATCH('02NOBLES'!$A94,'NOBLES 3E'!$A$2:$A$76,0),1)</f>
        <v>N8</v>
      </c>
      <c r="AF94" s="507"/>
      <c r="AG94" s="507" t="str">
        <f>IFERROR(INDEX('02BUILD'!$H$4:$H$576,MATCH(Таблиця11[[#This Row],[Holdings in Waterdeep]],'02BUILD'!$F$4:$F$576,0),1),"")</f>
        <v/>
      </c>
      <c r="AH94" s="507" t="str">
        <f>IFERROR(INDEX('02BUILD'!$I$4:$I$576,MATCH(Таблиця11[[#This Row],[Holdings in Waterdeep]],'02BUILD'!$F$4:$F$576,0),1),"")</f>
        <v/>
      </c>
      <c r="AI94" s="507" t="str">
        <f>IF(Таблиця11[[#This Row],[Holdings Waterdeep Name]]&lt;&gt;"",Таблиця11[[#This Row],[Holdings Waterdeep Name]]&amp;" ("&amp;Таблиця11[[#This Row],[Ward of Holdings]]&amp;" Ward)","")</f>
        <v/>
      </c>
      <c r="AJ94" s="507"/>
      <c r="AK94" s="507">
        <f>Таблиця11[[#This Row],[Nobles*]]*2</f>
        <v>68</v>
      </c>
      <c r="AL94" s="507">
        <f t="shared" si="14"/>
        <v>106</v>
      </c>
      <c r="AM94" s="507" t="str">
        <f>IF(AL94&gt;='09_MISC'!$E$10,'09_MISC'!$A$10,IF(AL94&gt;='09_MISC'!$E$9,'09_MISC'!$A$9,IF(AL94&gt;='09_MISC'!$E$8,'09_MISC'!$A$8,IF(AL94&gt;='09_MISC'!$E$7,'09_MISC'!$A$7,IF(AL94&gt;='09_MISC'!$E$6,'09_MISC'!$A$6,IF(AL94&gt;='09_MISC'!$E$5,'09_MISC'!$A$5,'09_MISC'!$A$4))))))</f>
        <v>Aristocratic</v>
      </c>
      <c r="AN94" s="507"/>
      <c r="AO94" s="507"/>
      <c r="AP94" s="507"/>
      <c r="AQ94" s="507"/>
    </row>
    <row r="95" spans="1:43">
      <c r="A95" s="509" t="s">
        <v>186</v>
      </c>
      <c r="B95" s="510" t="s">
        <v>20444</v>
      </c>
      <c r="C95" s="510" t="s">
        <v>19704</v>
      </c>
      <c r="D95" s="510" t="s">
        <v>19704</v>
      </c>
      <c r="E95" s="530"/>
      <c r="F95" s="510"/>
      <c r="G95" s="510" t="s">
        <v>74</v>
      </c>
      <c r="H95" s="510"/>
      <c r="I95" s="510" t="s">
        <v>695</v>
      </c>
      <c r="J95" s="510"/>
      <c r="K95" s="510" t="s">
        <v>187</v>
      </c>
      <c r="L95" s="510">
        <f>INDEX('NOBLES 3E'!$C$2:$C$76,MATCH('02NOBLES'!$A95,'NOBLES 3E'!$A$2:$A$76,0),1)</f>
        <v>27000</v>
      </c>
      <c r="M95" s="510" t="str">
        <f>IFERROR(INDEX('NOBLES 3E'!$D$2:$D$76,MATCH(Таблиця11[[#This Row],[NOBLE HOUSE]],'NOBLES 3E'!$A$2:$A$76,0),1),"")</f>
        <v>Nomus</v>
      </c>
      <c r="N95" s="510" t="str">
        <f>IFERROR(INDEX('NOBLES 3E'!$E$2:$E$76,MATCH(Таблиця11[[#This Row],[NOBLE HOUSE]],'NOBLES 3E'!$A$2:$A$76,0),1),"")</f>
        <v>Karya</v>
      </c>
      <c r="O95" s="510" t="str">
        <f>IFERROR(INDEX('NOBLES 3E'!$F$2:$F$76,MATCH(Таблиця11[[#This Row],[NOBLE HOUSE]],'NOBLES 3E'!$A$2:$A$76,0),1),"")</f>
        <v>Patrisa</v>
      </c>
      <c r="P95" s="510" t="s">
        <v>19655</v>
      </c>
      <c r="Q95" s="510"/>
      <c r="R95" s="510"/>
      <c r="S95" s="510" t="str">
        <f t="shared" si="13"/>
        <v xml:space="preserve">
</v>
      </c>
      <c r="T95" s="510" t="str">
        <f t="shared" si="13"/>
        <v xml:space="preserve">
</v>
      </c>
      <c r="U95" s="510"/>
      <c r="V95" s="510"/>
      <c r="W95" s="510">
        <f>INDEX('NOBLES 3E'!$G$2:$G$76,MATCH('02NOBLES'!$A95,'NOBLES 3E'!$A$2:$A$76,0),1)</f>
        <v>28</v>
      </c>
      <c r="X95" s="510" t="str">
        <f>INDEX('NOBLES 3E'!H$2:H$76,MATCH('02NOBLES'!$A95,'NOBLES 3E'!$A$2:$A$76,0),1)</f>
        <v>N</v>
      </c>
      <c r="Y95" s="510" t="str">
        <f>INDEX('NOBLES 3E'!I$2:I$76,MATCH('02NOBLES'!$A95,'NOBLES 3E'!$A$2:$A$76,0),1)</f>
        <v>Waukeen</v>
      </c>
      <c r="Z95" s="510"/>
      <c r="AA95" s="510" t="str">
        <f>INDEX('NOBLES 3E'!J$2:J$76,MATCH('02NOBLES'!$A95,'NOBLES 3E'!$A$2:$A$76,0),1)</f>
        <v>Tethyrian</v>
      </c>
      <c r="AB95" s="510"/>
      <c r="AC95" s="510" t="str">
        <f>INDEX('NOBLES 3E'!K$2:K$76,MATCH('02NOBLES'!$A95,'NOBLES 3E'!$A$2:$A$76,0),1)</f>
        <v>1112 DR</v>
      </c>
      <c r="AD95" s="510"/>
      <c r="AE95" s="510" t="str">
        <f>INDEX('NOBLES 3E'!L$2:L$76,MATCH('02NOBLES'!$A95,'NOBLES 3E'!$A$2:$A$76,0),1)</f>
        <v>N18</v>
      </c>
      <c r="AF95" s="510"/>
      <c r="AG95" s="510" t="str">
        <f>IFERROR(INDEX('02BUILD'!$H$4:$H$576,MATCH(Таблиця11[[#This Row],[Holdings in Waterdeep]],'02BUILD'!$F$4:$F$576,0),1),"")</f>
        <v/>
      </c>
      <c r="AH95" s="510" t="str">
        <f>IFERROR(INDEX('02BUILD'!$I$4:$I$576,MATCH(Таблиця11[[#This Row],[Holdings in Waterdeep]],'02BUILD'!$F$4:$F$576,0),1),"")</f>
        <v/>
      </c>
      <c r="AI95" s="510" t="str">
        <f>IF(Таблиця11[[#This Row],[Holdings Waterdeep Name]]&lt;&gt;"",Таблиця11[[#This Row],[Holdings Waterdeep Name]]&amp;" ("&amp;Таблиця11[[#This Row],[Ward of Holdings]]&amp;" Ward)","")</f>
        <v/>
      </c>
      <c r="AJ95" s="510"/>
      <c r="AK95" s="510">
        <f>Таблиця11[[#This Row],[Nobles*]]*2</f>
        <v>56</v>
      </c>
      <c r="AL95" s="510">
        <f t="shared" si="14"/>
        <v>97</v>
      </c>
      <c r="AM95" s="511" t="str">
        <f>IF(AL95&gt;='09_MISC'!$E$10,'09_MISC'!$A$10,IF(AL95&gt;='09_MISC'!$E$9,'09_MISC'!$A$9,IF(AL95&gt;='09_MISC'!$E$8,'09_MISC'!$A$8,IF(AL95&gt;='09_MISC'!$E$7,'09_MISC'!$A$7,IF(AL95&gt;='09_MISC'!$E$6,'09_MISC'!$A$6,IF(AL95&gt;='09_MISC'!$E$5,'09_MISC'!$A$5,'09_MISC'!$A$4))))))</f>
        <v>Aristocratic</v>
      </c>
      <c r="AN95" s="512" t="s">
        <v>16896</v>
      </c>
      <c r="AO95" s="510"/>
      <c r="AP95" s="510"/>
      <c r="AQ95" s="510"/>
    </row>
    <row r="96" spans="1:43">
      <c r="A96" s="216" t="s">
        <v>188</v>
      </c>
      <c r="B96" s="58"/>
      <c r="C96" s="58" t="s">
        <v>19704</v>
      </c>
      <c r="D96" s="58" t="str">
        <f>IF(OR(Таблиця11[[#This Row],[STATUS 5E]]="Merged",Таблиця11[[#This Row],[STATUS 5E]]="Dead",Таблиця11[[#This Row],[STATUS 5E]]="Exiles"),"No","Yes")</f>
        <v>Yes</v>
      </c>
      <c r="E96" s="532"/>
      <c r="F96" s="58"/>
      <c r="G96" s="58" t="s">
        <v>39</v>
      </c>
      <c r="H96" s="58"/>
      <c r="I96" s="58" t="s">
        <v>696</v>
      </c>
      <c r="J96" s="58"/>
      <c r="K96" s="58"/>
      <c r="L96" s="58">
        <f>INDEX('NOBLES 3E'!$C$2:$C$76,MATCH('02NOBLES'!$A96,'NOBLES 3E'!$A$2:$A$76,0),1)</f>
        <v>33000</v>
      </c>
      <c r="M96" s="58" t="str">
        <f>IFERROR(INDEX('NOBLES 3E'!$D$2:$D$76,MATCH(Таблиця11[[#This Row],[NOBLE HOUSE]],'NOBLES 3E'!$A$2:$A$76,0),1),"")</f>
        <v>Halam</v>
      </c>
      <c r="N96" s="58" t="str">
        <f>IFERROR(INDEX('NOBLES 3E'!$E$2:$E$76,MATCH(Таблиця11[[#This Row],[NOBLE HOUSE]],'NOBLES 3E'!$A$2:$A$76,0),1),"")</f>
        <v>Anja</v>
      </c>
      <c r="O96" s="58" t="str">
        <f>IFERROR(INDEX('NOBLES 3E'!$F$2:$F$76,MATCH(Таблиця11[[#This Row],[NOBLE HOUSE]],'NOBLES 3E'!$A$2:$A$76,0),1),"")</f>
        <v>Chimak</v>
      </c>
      <c r="P96" s="58" t="s">
        <v>19655</v>
      </c>
      <c r="Q96" s="58" t="s">
        <v>19737</v>
      </c>
      <c r="R96" s="58"/>
      <c r="S96" s="58" t="str">
        <f t="shared" si="13"/>
        <v xml:space="preserve">
</v>
      </c>
      <c r="T96" s="58" t="str">
        <f t="shared" si="13"/>
        <v xml:space="preserve">
</v>
      </c>
      <c r="U96" s="58"/>
      <c r="V96" s="58"/>
      <c r="W96" s="58">
        <f>INDEX('NOBLES 3E'!$G$2:$G$76,MATCH('02NOBLES'!$A96,'NOBLES 3E'!$A$2:$A$76,0),1)</f>
        <v>72</v>
      </c>
      <c r="X96" s="58" t="str">
        <f>INDEX('NOBLES 3E'!H$2:H$76,MATCH('02NOBLES'!$A96,'NOBLES 3E'!$A$2:$A$76,0),1)</f>
        <v>LN, N, LE</v>
      </c>
      <c r="Y96" s="58" t="str">
        <f>INDEX('NOBLES 3E'!I$2:I$76,MATCH('02NOBLES'!$A96,'NOBLES 3E'!$A$2:$A$76,0),1)</f>
        <v>Bane</v>
      </c>
      <c r="Z96" s="58"/>
      <c r="AA96" s="58" t="str">
        <f>INDEX('NOBLES 3E'!J$2:J$76,MATCH('02NOBLES'!$A96,'NOBLES 3E'!$A$2:$A$76,0),1)</f>
        <v>Illuskan</v>
      </c>
      <c r="AB96" s="58"/>
      <c r="AC96" s="58" t="str">
        <f>INDEX('NOBLES 3E'!K$2:K$76,MATCH('02NOBLES'!$A96,'NOBLES 3E'!$A$2:$A$76,0),1)</f>
        <v>1254 DR</v>
      </c>
      <c r="AD96" s="58"/>
      <c r="AE96" s="58">
        <f>INDEX('NOBLES 3E'!L$2:L$76,MATCH('02NOBLES'!$A96,'NOBLES 3E'!$A$2:$A$76,0),1)</f>
        <v>46</v>
      </c>
      <c r="AF96" s="58" t="s">
        <v>629</v>
      </c>
      <c r="AG96" s="58" t="str">
        <f>IFERROR(INDEX('02BUILD'!$H$4:$H$576,MATCH(Таблиця11[[#This Row],[Holdings in Waterdeep]],'02BUILD'!$F$4:$F$576,0),1),"")</f>
        <v>Northvault</v>
      </c>
      <c r="AH96" s="58" t="str">
        <f>IFERROR(INDEX('02BUILD'!$I$4:$I$576,MATCH(Таблиця11[[#This Row],[Holdings in Waterdeep]],'02BUILD'!$F$4:$F$576,0),1),"")</f>
        <v>Sea</v>
      </c>
      <c r="AI96" s="58" t="str">
        <f>IF(Таблиця11[[#This Row],[Holdings Waterdeep Name]]&lt;&gt;"",Таблиця11[[#This Row],[Holdings Waterdeep Name]]&amp;" ("&amp;Таблиця11[[#This Row],[Ward of Holdings]]&amp;" Ward)","")</f>
        <v>Northvault (Sea Ward)</v>
      </c>
      <c r="AJ96" s="58"/>
      <c r="AK96" s="58">
        <f>Таблиця11[[#This Row],[Nobles*]]*2</f>
        <v>144</v>
      </c>
      <c r="AL96" s="89">
        <f t="shared" si="14"/>
        <v>46</v>
      </c>
      <c r="AM96" s="219" t="str">
        <f>IF(AL96&gt;='09_MISC'!$E$10,'09_MISC'!$A$10,IF(AL96&gt;='09_MISC'!$E$9,'09_MISC'!$A$9,IF(AL96&gt;='09_MISC'!$E$8,'09_MISC'!$A$8,IF(AL96&gt;='09_MISC'!$E$7,'09_MISC'!$A$7,IF(AL96&gt;='09_MISC'!$E$6,'09_MISC'!$A$6,IF(AL96&gt;='09_MISC'!$E$5,'09_MISC'!$A$5,'09_MISC'!$A$4))))))</f>
        <v>Aristocratic</v>
      </c>
      <c r="AN96" s="58"/>
      <c r="AO96" s="58"/>
      <c r="AP96" s="58"/>
      <c r="AQ96" s="58"/>
    </row>
    <row r="97" spans="1:43" ht="20.25" customHeight="1">
      <c r="A97" s="507" t="s">
        <v>189</v>
      </c>
      <c r="B97" s="507" t="s">
        <v>3875</v>
      </c>
      <c r="C97" s="507" t="s">
        <v>19704</v>
      </c>
      <c r="D97" s="507" t="str">
        <f>IF(OR(Таблиця11[[#This Row],[STATUS 5E]]="Merged",Таблиця11[[#This Row],[STATUS 5E]]="Dead",Таблиця11[[#This Row],[STATUS 5E]]="Exiles"),"No","Yes")</f>
        <v>No</v>
      </c>
      <c r="E97" s="531"/>
      <c r="F97" s="507"/>
      <c r="G97" s="507"/>
      <c r="H97" s="507"/>
      <c r="I97" s="507"/>
      <c r="J97" s="507"/>
      <c r="K97" s="507" t="s">
        <v>190</v>
      </c>
      <c r="L97" s="507"/>
      <c r="M97" s="507" t="str">
        <f>IFERROR(INDEX('NOBLES 3E'!$D$2:$D$76,MATCH(Таблиця11[[#This Row],[NOBLE HOUSE]],'NOBLES 3E'!$A$2:$A$76,0),1),"")</f>
        <v/>
      </c>
      <c r="N97" s="507" t="str">
        <f>IFERROR(INDEX('NOBLES 3E'!$E$2:$E$76,MATCH(Таблиця11[[#This Row],[NOBLE HOUSE]],'NOBLES 3E'!$A$2:$A$76,0),1),"")</f>
        <v/>
      </c>
      <c r="O97" s="507" t="str">
        <f>IFERROR(INDEX('NOBLES 3E'!$F$2:$F$76,MATCH(Таблиця11[[#This Row],[NOBLE HOUSE]],'NOBLES 3E'!$A$2:$A$76,0),1),"")</f>
        <v/>
      </c>
      <c r="P97" s="507"/>
      <c r="Q97" s="507"/>
      <c r="R97" s="507"/>
      <c r="S97" s="507" t="str">
        <f t="shared" si="13"/>
        <v xml:space="preserve">
</v>
      </c>
      <c r="T97" s="507" t="str">
        <f t="shared" si="13"/>
        <v xml:space="preserve">
</v>
      </c>
      <c r="U97" s="507"/>
      <c r="V97" s="507"/>
      <c r="W97" s="507"/>
      <c r="X97" s="507">
        <v>0</v>
      </c>
      <c r="Y97" s="507">
        <v>0</v>
      </c>
      <c r="Z97" s="507"/>
      <c r="AA97" s="507">
        <v>0</v>
      </c>
      <c r="AB97" s="507"/>
      <c r="AC97" s="507"/>
      <c r="AD97" s="507"/>
      <c r="AE97" s="507"/>
      <c r="AF97" s="507"/>
      <c r="AG97" s="507" t="str">
        <f>IFERROR(INDEX('02BUILD'!$H$4:$H$576,MATCH(Таблиця11[[#This Row],[Holdings in Waterdeep]],'02BUILD'!$F$4:$F$576,0),1),"")</f>
        <v/>
      </c>
      <c r="AH97" s="507" t="str">
        <f>IFERROR(INDEX('02BUILD'!$I$4:$I$576,MATCH(Таблиця11[[#This Row],[Holdings in Waterdeep]],'02BUILD'!$F$4:$F$576,0),1),"")</f>
        <v/>
      </c>
      <c r="AI97" s="507" t="str">
        <f>IF(Таблиця11[[#This Row],[Holdings Waterdeep Name]]&lt;&gt;"",Таблиця11[[#This Row],[Holdings Waterdeep Name]]&amp;" ("&amp;Таблиця11[[#This Row],[Ward of Holdings]]&amp;" Ward)","")</f>
        <v/>
      </c>
      <c r="AJ97" s="507"/>
      <c r="AK97" s="507">
        <f>Таблиця11[[#This Row],[Nobles*]]*2</f>
        <v>0</v>
      </c>
      <c r="AL97" s="507">
        <f t="shared" si="14"/>
        <v>0</v>
      </c>
      <c r="AM97" s="507" t="str">
        <f>IF(AL97&gt;='09_MISC'!$E$10,'09_MISC'!$A$10,IF(AL97&gt;='09_MISC'!$E$9,'09_MISC'!$A$9,IF(AL97&gt;='09_MISC'!$E$8,'09_MISC'!$A$8,IF(AL97&gt;='09_MISC'!$E$7,'09_MISC'!$A$7,IF(AL97&gt;='09_MISC'!$E$6,'09_MISC'!$A$6,IF(AL97&gt;='09_MISC'!$E$5,'09_MISC'!$A$5,'09_MISC'!$A$4))))))</f>
        <v>Wretched</v>
      </c>
      <c r="AN97" s="507"/>
      <c r="AO97" s="507"/>
      <c r="AP97" s="507"/>
      <c r="AQ97" s="507"/>
    </row>
    <row r="98" spans="1:43" ht="20.25" customHeight="1">
      <c r="A98" s="507" t="s">
        <v>20131</v>
      </c>
      <c r="B98" s="507" t="s">
        <v>3875</v>
      </c>
      <c r="C98" s="507"/>
      <c r="D98" s="507" t="str">
        <f>IF(OR(Таблиця11[[#This Row],[STATUS 5E]]="Merged",Таблиця11[[#This Row],[STATUS 5E]]="Dead",Таблиця11[[#This Row],[STATUS 5E]]="Exiles"),"No","Yes")</f>
        <v>No</v>
      </c>
      <c r="E98" s="531"/>
      <c r="F98" s="507"/>
      <c r="G98" s="507"/>
      <c r="H98" s="507"/>
      <c r="I98" s="507"/>
      <c r="J98" s="507"/>
      <c r="K98" s="507"/>
      <c r="L98" s="507"/>
      <c r="M98" s="507" t="str">
        <f>IFERROR(INDEX('NOBLES 3E'!$D$2:$D$76,MATCH(Таблиця11[[#This Row],[NOBLE HOUSE]],'NOBLES 3E'!$A$2:$A$76,0),1),"")</f>
        <v/>
      </c>
      <c r="N98" s="507" t="str">
        <f>IFERROR(INDEX('NOBLES 3E'!$E$2:$E$76,MATCH(Таблиця11[[#This Row],[NOBLE HOUSE]],'NOBLES 3E'!$A$2:$A$76,0),1),"")</f>
        <v/>
      </c>
      <c r="O98" s="507" t="str">
        <f>IFERROR(INDEX('NOBLES 3E'!$F$2:$F$76,MATCH(Таблиця11[[#This Row],[NOBLE HOUSE]],'NOBLES 3E'!$A$2:$A$76,0),1),"")</f>
        <v/>
      </c>
      <c r="P98" s="507"/>
      <c r="Q98" s="507"/>
      <c r="R98" s="507"/>
      <c r="S98" s="507" t="str">
        <f>T194&amp;CHAR(10)&amp;S110&amp;CHAR(10)&amp;T156</f>
        <v xml:space="preserve">
</v>
      </c>
      <c r="T98" s="507" t="str">
        <f>U194&amp;CHAR(10)&amp;T110&amp;CHAR(10)&amp;U156</f>
        <v xml:space="preserve">
</v>
      </c>
      <c r="U98" s="507"/>
      <c r="V98" s="507"/>
      <c r="W98" s="507"/>
      <c r="X98" s="507"/>
      <c r="Y98" s="507"/>
      <c r="Z98" s="507"/>
      <c r="AA98" s="507"/>
      <c r="AB98" s="507"/>
      <c r="AC98" s="507"/>
      <c r="AD98" s="507"/>
      <c r="AE98" s="507"/>
      <c r="AF98" s="507"/>
      <c r="AG98" s="507" t="str">
        <f>IFERROR(INDEX('02BUILD'!$H$4:$H$576,MATCH(Таблиця11[[#This Row],[Holdings in Waterdeep]],'02BUILD'!$F$4:$F$576,0),1),"")</f>
        <v/>
      </c>
      <c r="AH98" s="507" t="str">
        <f>IFERROR(INDEX('02BUILD'!$I$4:$I$576,MATCH(Таблиця11[[#This Row],[Holdings in Waterdeep]],'02BUILD'!$F$4:$F$576,0),1),"")</f>
        <v/>
      </c>
      <c r="AI98" s="507" t="str">
        <f>IF(Таблиця11[[#This Row],[Holdings Waterdeep Name]]&lt;&gt;"",Таблиця11[[#This Row],[Holdings Waterdeep Name]]&amp;" ("&amp;Таблиця11[[#This Row],[Ward of Holdings]]&amp;" Ward)","")</f>
        <v/>
      </c>
      <c r="AJ98" s="507"/>
      <c r="AK98" s="507">
        <f>Таблиця11[[#This Row],[Nobles*]]*2</f>
        <v>0</v>
      </c>
      <c r="AL98" s="507"/>
      <c r="AM98" s="546"/>
      <c r="AN98" s="507"/>
      <c r="AO98" s="507"/>
      <c r="AP98" s="507"/>
      <c r="AQ98" s="507"/>
    </row>
    <row r="99" spans="1:43">
      <c r="A99" s="216" t="s">
        <v>191</v>
      </c>
      <c r="B99" s="58"/>
      <c r="C99" s="58" t="s">
        <v>19704</v>
      </c>
      <c r="D99" s="58" t="str">
        <f>IF(OR(Таблиця11[[#This Row],[STATUS 5E]]="Merged",Таблиця11[[#This Row],[STATUS 5E]]="Dead",Таблиця11[[#This Row],[STATUS 5E]]="Exiles"),"No","Yes")</f>
        <v>Yes</v>
      </c>
      <c r="E99" s="532"/>
      <c r="F99" s="58"/>
      <c r="G99" s="58" t="s">
        <v>694</v>
      </c>
      <c r="H99" s="58"/>
      <c r="I99" s="58" t="s">
        <v>693</v>
      </c>
      <c r="J99" s="58"/>
      <c r="K99" s="58" t="s">
        <v>659</v>
      </c>
      <c r="L99" s="58">
        <f>INDEX('NOBLES 3E'!$C$2:$C$76,MATCH('02NOBLES'!$A99,'NOBLES 3E'!$A$2:$A$76,0),1)</f>
        <v>50000</v>
      </c>
      <c r="M99" s="58" t="str">
        <f>IFERROR(INDEX('NOBLES 3E'!$D$2:$D$76,MATCH(Таблиця11[[#This Row],[NOBLE HOUSE]],'NOBLES 3E'!$A$2:$A$76,0),1),"")</f>
        <v>Maskar</v>
      </c>
      <c r="N99" s="58" t="str">
        <f>IFERROR(INDEX('NOBLES 3E'!$E$2:$E$76,MATCH(Таблиця11[[#This Row],[NOBLE HOUSE]],'NOBLES 3E'!$A$2:$A$76,0),1),"")</f>
        <v>Hyacia</v>
      </c>
      <c r="O99" s="58" t="str">
        <f>IFERROR(INDEX('NOBLES 3E'!$F$2:$F$76,MATCH(Таблиця11[[#This Row],[NOBLE HOUSE]],'NOBLES 3E'!$A$2:$A$76,0),1),"")</f>
        <v>Olanhar</v>
      </c>
      <c r="P99" s="58" t="s">
        <v>19652</v>
      </c>
      <c r="Q99" s="58" t="s">
        <v>19746</v>
      </c>
      <c r="R99" s="58"/>
      <c r="S99" s="58" t="str">
        <f t="shared" ref="S99:T104" si="15">T196&amp;CHAR(10)&amp;S111&amp;CHAR(10)&amp;T158</f>
        <v xml:space="preserve">
</v>
      </c>
      <c r="T99" s="58" t="str">
        <f t="shared" si="15"/>
        <v xml:space="preserve">
</v>
      </c>
      <c r="U99" s="58" t="s">
        <v>20146</v>
      </c>
      <c r="V99" s="64"/>
      <c r="W99" s="58">
        <f>INDEX('NOBLES 3E'!$G$2:$G$76,MATCH('02NOBLES'!$A99,'NOBLES 3E'!$A$2:$A$76,0),1)</f>
        <v>22</v>
      </c>
      <c r="X99" s="58" t="str">
        <f>INDEX('NOBLES 3E'!H$2:H$76,MATCH('02NOBLES'!$A99,'NOBLES 3E'!$A$2:$A$76,0),1)</f>
        <v>NG, LG, CG, LN, N, CN</v>
      </c>
      <c r="Y99" s="58">
        <f>INDEX('NOBLES 3E'!I$2:I$76,MATCH('02NOBLES'!$A99,'NOBLES 3E'!$A$2:$A$76,0),1)</f>
        <v>0</v>
      </c>
      <c r="Z99" s="58"/>
      <c r="AA99" s="58" t="str">
        <f>INDEX('NOBLES 3E'!J$2:J$76,MATCH('02NOBLES'!$A99,'NOBLES 3E'!$A$2:$A$76,0),1)</f>
        <v>Tethyrian</v>
      </c>
      <c r="AB99" s="58"/>
      <c r="AC99" s="58" t="str">
        <f>INDEX('NOBLES 3E'!K$2:K$76,MATCH('02NOBLES'!$A99,'NOBLES 3E'!$A$2:$A$76,0),1)</f>
        <v>973 DR</v>
      </c>
      <c r="AD99" s="58"/>
      <c r="AE99" s="58" t="str">
        <f>INDEX('NOBLES 3E'!L$2:L$76,MATCH('02NOBLES'!$A99,'NOBLES 3E'!$A$2:$A$76,0),1)</f>
        <v>C63, N55, T41</v>
      </c>
      <c r="AF99" s="58">
        <f>INDEX('NOBLES 3E'!M$2:M$76,MATCH('02NOBLES'!$A99,'NOBLES 3E'!$A$2:$A$76,0),1)</f>
        <v>6.2266500622665006</v>
      </c>
      <c r="AG99" s="58" t="str">
        <f>IFERROR(INDEX('02BUILD'!$H$4:$H$576,MATCH(Таблиця11[[#This Row],[Holdings in Waterdeep]],'02BUILD'!$F$4:$F$576,0),1),"")</f>
        <v/>
      </c>
      <c r="AH99" s="58" t="str">
        <f>IFERROR(INDEX('02BUILD'!$I$4:$I$576,MATCH(Таблиця11[[#This Row],[Holdings in Waterdeep]],'02BUILD'!$F$4:$F$576,0),1),"")</f>
        <v/>
      </c>
      <c r="AI99" s="58" t="s">
        <v>19686</v>
      </c>
      <c r="AJ99" s="58"/>
      <c r="AK99" s="58">
        <f>Таблиця11[[#This Row],[Nobles*]]*2</f>
        <v>44</v>
      </c>
      <c r="AL99" s="89">
        <f t="shared" si="14"/>
        <v>228</v>
      </c>
      <c r="AM99" s="219" t="str">
        <f>IF(AL99&gt;='09_MISC'!$E$10,'09_MISC'!$A$10,IF(AL99&gt;='09_MISC'!$E$9,'09_MISC'!$A$9,IF(AL99&gt;='09_MISC'!$E$8,'09_MISC'!$A$8,IF(AL99&gt;='09_MISC'!$E$7,'09_MISC'!$A$7,IF(AL99&gt;='09_MISC'!$E$6,'09_MISC'!$A$6,IF(AL99&gt;='09_MISC'!$E$5,'09_MISC'!$A$5,'09_MISC'!$A$4))))))</f>
        <v>Aristocratic</v>
      </c>
      <c r="AN99" s="78" t="s">
        <v>16897</v>
      </c>
      <c r="AO99" s="58"/>
      <c r="AP99" s="58"/>
      <c r="AQ99" s="58"/>
    </row>
    <row r="100" spans="1:43">
      <c r="A100" s="216" t="s">
        <v>193</v>
      </c>
      <c r="B100" s="58"/>
      <c r="C100" s="58" t="s">
        <v>19704</v>
      </c>
      <c r="D100" s="58" t="str">
        <f>IF(OR(Таблиця11[[#This Row],[STATUS 5E]]="Merged",Таблиця11[[#This Row],[STATUS 5E]]="Dead",Таблиця11[[#This Row],[STATUS 5E]]="Exiles"),"No","Yes")</f>
        <v>Yes</v>
      </c>
      <c r="E100" s="532"/>
      <c r="F100" s="58"/>
      <c r="G100" s="58" t="s">
        <v>194</v>
      </c>
      <c r="H100" s="58"/>
      <c r="I100" s="58" t="s">
        <v>692</v>
      </c>
      <c r="J100" s="58"/>
      <c r="K100" s="58"/>
      <c r="L100" s="58">
        <f>INDEX('NOBLES 3E'!$C$2:$C$76,MATCH('02NOBLES'!$A100,'NOBLES 3E'!$A$2:$A$76,0),1)</f>
        <v>22000</v>
      </c>
      <c r="M100" s="58" t="str">
        <f>IFERROR(INDEX('NOBLES 3E'!$D$2:$D$76,MATCH(Таблиця11[[#This Row],[NOBLE HOUSE]],'NOBLES 3E'!$A$2:$A$76,0),1),"")</f>
        <v>Bleskos</v>
      </c>
      <c r="N100" s="58" t="str">
        <f>IFERROR(INDEX('NOBLES 3E'!$E$2:$E$76,MATCH(Таблиця11[[#This Row],[NOBLE HOUSE]],'NOBLES 3E'!$A$2:$A$76,0),1),"")</f>
        <v>Apryl</v>
      </c>
      <c r="O100" s="58" t="str">
        <f>IFERROR(INDEX('NOBLES 3E'!$F$2:$F$76,MATCH(Таблиця11[[#This Row],[NOBLE HOUSE]],'NOBLES 3E'!$A$2:$A$76,0),1),"")</f>
        <v>Aristed</v>
      </c>
      <c r="P100" s="58" t="s">
        <v>19655</v>
      </c>
      <c r="Q100" s="58" t="s">
        <v>19738</v>
      </c>
      <c r="R100" s="58"/>
      <c r="S100" s="58" t="str">
        <f t="shared" si="15"/>
        <v xml:space="preserve">
</v>
      </c>
      <c r="T100" s="58" t="str">
        <f t="shared" si="15"/>
        <v xml:space="preserve">
</v>
      </c>
      <c r="U100" s="58"/>
      <c r="V100" s="58"/>
      <c r="W100" s="58">
        <f>INDEX('NOBLES 3E'!$G$2:$G$76,MATCH('02NOBLES'!$A100,'NOBLES 3E'!$A$2:$A$76,0),1)</f>
        <v>18</v>
      </c>
      <c r="X100" s="58" t="str">
        <f>INDEX('NOBLES 3E'!H$2:H$76,MATCH('02NOBLES'!$A100,'NOBLES 3E'!$A$2:$A$76,0),1)</f>
        <v>CG, NG, CN</v>
      </c>
      <c r="Y100" s="58" t="str">
        <f>INDEX('NOBLES 3E'!I$2:I$76,MATCH('02NOBLES'!$A100,'NOBLES 3E'!$A$2:$A$76,0),1)</f>
        <v>Selune</v>
      </c>
      <c r="Z100" s="58"/>
      <c r="AA100" s="58" t="str">
        <f>INDEX('NOBLES 3E'!J$2:J$76,MATCH('02NOBLES'!$A100,'NOBLES 3E'!$A$2:$A$76,0),1)</f>
        <v>Chondathan</v>
      </c>
      <c r="AB100" s="58"/>
      <c r="AC100" s="58" t="str">
        <f>INDEX('NOBLES 3E'!K$2:K$76,MATCH('02NOBLES'!$A100,'NOBLES 3E'!$A$2:$A$76,0),1)</f>
        <v>1251 DR</v>
      </c>
      <c r="AD100" s="58"/>
      <c r="AE100" s="58">
        <f>INDEX('NOBLES 3E'!L$2:L$76,MATCH('02NOBLES'!$A100,'NOBLES 3E'!$A$2:$A$76,0),1)</f>
        <v>20</v>
      </c>
      <c r="AF100" s="58" t="s">
        <v>639</v>
      </c>
      <c r="AG100" s="58" t="str">
        <f>IFERROR(INDEX('02BUILD'!$H$4:$H$576,MATCH(Таблиця11[[#This Row],[Holdings in Waterdeep]],'02BUILD'!$F$4:$F$576,0),1),"")</f>
        <v>Moonsgrace Towers</v>
      </c>
      <c r="AH100" s="58" t="str">
        <f>IFERROR(INDEX('02BUILD'!$I$4:$I$576,MATCH(Таблиця11[[#This Row],[Holdings in Waterdeep]],'02BUILD'!$F$4:$F$576,0),1),"")</f>
        <v>Sea</v>
      </c>
      <c r="AI100" s="58" t="str">
        <f>IF(Таблиця11[[#This Row],[Holdings Waterdeep Name]]&lt;&gt;"",Таблиця11[[#This Row],[Holdings Waterdeep Name]]&amp;" ("&amp;Таблиця11[[#This Row],[Ward of Holdings]]&amp;" Ward)","")</f>
        <v>Moonsgrace Towers (Sea Ward)</v>
      </c>
      <c r="AJ100" s="58"/>
      <c r="AK100" s="58">
        <f>Таблиця11[[#This Row],[Nobles*]]*2</f>
        <v>36</v>
      </c>
      <c r="AL100" s="89">
        <f t="shared" si="14"/>
        <v>123</v>
      </c>
      <c r="AM100" s="219" t="str">
        <f>IF(AL100&gt;='09_MISC'!$E$10,'09_MISC'!$A$10,IF(AL100&gt;='09_MISC'!$E$9,'09_MISC'!$A$9,IF(AL100&gt;='09_MISC'!$E$8,'09_MISC'!$A$8,IF(AL100&gt;='09_MISC'!$E$7,'09_MISC'!$A$7,IF(AL100&gt;='09_MISC'!$E$6,'09_MISC'!$A$6,IF(AL100&gt;='09_MISC'!$E$5,'09_MISC'!$A$5,'09_MISC'!$A$4))))))</f>
        <v>Aristocratic</v>
      </c>
      <c r="AN100" s="58"/>
      <c r="AO100" s="58"/>
      <c r="AP100" s="58"/>
      <c r="AQ100" s="58"/>
    </row>
    <row r="101" spans="1:43">
      <c r="A101" s="216" t="s">
        <v>195</v>
      </c>
      <c r="B101" s="58"/>
      <c r="C101" s="58" t="s">
        <v>19704</v>
      </c>
      <c r="D101" s="58" t="str">
        <f>IF(OR(Таблиця11[[#This Row],[STATUS 5E]]="Merged",Таблиця11[[#This Row],[STATUS 5E]]="Dead",Таблиця11[[#This Row],[STATUS 5E]]="Exiles"),"No","Yes")</f>
        <v>Yes</v>
      </c>
      <c r="E101" s="532"/>
      <c r="F101" s="58"/>
      <c r="G101" s="58" t="s">
        <v>194</v>
      </c>
      <c r="H101" s="58"/>
      <c r="I101" s="58" t="s">
        <v>691</v>
      </c>
      <c r="J101" s="58"/>
      <c r="K101" s="58" t="s">
        <v>19693</v>
      </c>
      <c r="L101" s="58">
        <f>INDEX('NOBLES 3E'!$C$2:$C$76,MATCH('02NOBLES'!$A101,'NOBLES 3E'!$A$2:$A$76,0),1)</f>
        <v>20000</v>
      </c>
      <c r="M101" s="58" t="str">
        <f>IFERROR(INDEX('NOBLES 3E'!$D$2:$D$76,MATCH(Таблиця11[[#This Row],[NOBLE HOUSE]],'NOBLES 3E'!$A$2:$A$76,0),1),"")</f>
        <v>Olomar</v>
      </c>
      <c r="N101" s="58" t="str">
        <f>IFERROR(INDEX('NOBLES 3E'!$E$2:$E$76,MATCH(Таблиця11[[#This Row],[NOBLE HOUSE]],'NOBLES 3E'!$A$2:$A$76,0),1),"")</f>
        <v>Anyla</v>
      </c>
      <c r="O101" s="58" t="str">
        <f>IFERROR(INDEX('NOBLES 3E'!$F$2:$F$76,MATCH(Таблиця11[[#This Row],[NOBLE HOUSE]],'NOBLES 3E'!$A$2:$A$76,0),1),"")</f>
        <v>Gerath</v>
      </c>
      <c r="P101" s="58"/>
      <c r="Q101" s="58" t="s">
        <v>19739</v>
      </c>
      <c r="R101" s="58"/>
      <c r="S101" s="58" t="str">
        <f t="shared" si="15"/>
        <v xml:space="preserve">
</v>
      </c>
      <c r="T101" s="58" t="str">
        <f t="shared" si="15"/>
        <v xml:space="preserve">
</v>
      </c>
      <c r="U101" s="58"/>
      <c r="V101" s="58"/>
      <c r="W101" s="58">
        <f>INDEX('NOBLES 3E'!$G$2:$G$76,MATCH('02NOBLES'!$A101,'NOBLES 3E'!$A$2:$A$76,0),1)</f>
        <v>27</v>
      </c>
      <c r="X101" s="58" t="str">
        <f>INDEX('NOBLES 3E'!H$2:H$76,MATCH('02NOBLES'!$A101,'NOBLES 3E'!$A$2:$A$76,0),1)</f>
        <v>CN, CE</v>
      </c>
      <c r="Y101" s="58" t="str">
        <f>INDEX('NOBLES 3E'!I$2:I$76,MATCH('02NOBLES'!$A101,'NOBLES 3E'!$A$2:$A$76,0),1)</f>
        <v>Umberlee</v>
      </c>
      <c r="Z101" s="58"/>
      <c r="AA101" s="58" t="str">
        <f>INDEX('NOBLES 3E'!J$2:J$76,MATCH('02NOBLES'!$A101,'NOBLES 3E'!$A$2:$A$76,0),1)</f>
        <v>Tethyrian</v>
      </c>
      <c r="AB101" s="58"/>
      <c r="AC101" s="58" t="str">
        <f>INDEX('NOBLES 3E'!K$2:K$76,MATCH('02NOBLES'!$A101,'NOBLES 3E'!$A$2:$A$76,0),1)</f>
        <v>1310 DR</v>
      </c>
      <c r="AD101" s="58"/>
      <c r="AE101" s="58">
        <f>INDEX('NOBLES 3E'!L$2:L$76,MATCH('02NOBLES'!$A101,'NOBLES 3E'!$A$2:$A$76,0),1)</f>
        <v>32</v>
      </c>
      <c r="AF101" s="58" t="s">
        <v>644</v>
      </c>
      <c r="AG101" s="58" t="str">
        <f>IFERROR(INDEX('02BUILD'!$H$4:$H$576,MATCH(Таблиця11[[#This Row],[Holdings in Waterdeep]],'02BUILD'!$F$4:$F$576,0),1),"")</f>
        <v>Thousandsails Hall</v>
      </c>
      <c r="AH101" s="58" t="str">
        <f>IFERROR(INDEX('02BUILD'!$I$4:$I$576,MATCH(Таблиця11[[#This Row],[Holdings in Waterdeep]],'02BUILD'!$F$4:$F$576,0),1),"")</f>
        <v>Sea</v>
      </c>
      <c r="AI101" s="58" t="str">
        <f>IF(Таблиця11[[#This Row],[Holdings Waterdeep Name]]&lt;&gt;"",Таблиця11[[#This Row],[Holdings Waterdeep Name]]&amp;" ("&amp;Таблиця11[[#This Row],[Ward of Holdings]]&amp;" Ward)","")</f>
        <v>Thousandsails Hall (Sea Ward)</v>
      </c>
      <c r="AJ101" s="58"/>
      <c r="AK101" s="58">
        <f>Таблиця11[[#This Row],[Nobles*]]*2</f>
        <v>54</v>
      </c>
      <c r="AL101" s="89">
        <f t="shared" si="14"/>
        <v>75</v>
      </c>
      <c r="AM101" s="219" t="str">
        <f>IF(AL101&gt;='09_MISC'!$E$10,'09_MISC'!$A$10,IF(AL101&gt;='09_MISC'!$E$9,'09_MISC'!$A$9,IF(AL101&gt;='09_MISC'!$E$8,'09_MISC'!$A$8,IF(AL101&gt;='09_MISC'!$E$7,'09_MISC'!$A$7,IF(AL101&gt;='09_MISC'!$E$6,'09_MISC'!$A$6,IF(AL101&gt;='09_MISC'!$E$5,'09_MISC'!$A$5,'09_MISC'!$A$4))))))</f>
        <v>Aristocratic</v>
      </c>
      <c r="AN101" s="58"/>
      <c r="AO101" s="58"/>
      <c r="AP101" s="58"/>
      <c r="AQ101" s="58"/>
    </row>
    <row r="102" spans="1:43">
      <c r="A102" s="216" t="s">
        <v>196</v>
      </c>
      <c r="B102" s="58"/>
      <c r="C102" s="58" t="s">
        <v>19704</v>
      </c>
      <c r="D102" s="58" t="str">
        <f>IF(OR(Таблиця11[[#This Row],[STATUS 5E]]="Merged",Таблиця11[[#This Row],[STATUS 5E]]="Dead",Таблиця11[[#This Row],[STATUS 5E]]="Exiles"),"No","Yes")</f>
        <v>Yes</v>
      </c>
      <c r="E102" s="532"/>
      <c r="F102" s="58"/>
      <c r="G102" s="58" t="s">
        <v>197</v>
      </c>
      <c r="H102" s="58"/>
      <c r="I102" s="58" t="s">
        <v>690</v>
      </c>
      <c r="J102" s="58"/>
      <c r="K102" s="58"/>
      <c r="L102" s="58">
        <f>INDEX('NOBLES 3E'!$C$2:$C$76,MATCH('02NOBLES'!$A102,'NOBLES 3E'!$A$2:$A$76,0),1)</f>
        <v>25000</v>
      </c>
      <c r="M102" s="58" t="str">
        <f>IFERROR(INDEX('NOBLES 3E'!$D$2:$D$76,MATCH(Таблиця11[[#This Row],[NOBLE HOUSE]],'NOBLES 3E'!$A$2:$A$76,0),1),"")</f>
        <v>Lungar II</v>
      </c>
      <c r="N102" s="58" t="str">
        <f>IFERROR(INDEX('NOBLES 3E'!$E$2:$E$76,MATCH(Таблиця11[[#This Row],[NOBLE HOUSE]],'NOBLES 3E'!$A$2:$A$76,0),1),"")</f>
        <v>Triine</v>
      </c>
      <c r="O102" s="58" t="str">
        <f>IFERROR(INDEX('NOBLES 3E'!$F$2:$F$76,MATCH(Таблиця11[[#This Row],[NOBLE HOUSE]],'NOBLES 3E'!$A$2:$A$76,0),1),"")</f>
        <v>Olztel</v>
      </c>
      <c r="P102" s="58" t="s">
        <v>19653</v>
      </c>
      <c r="Q102" s="58" t="s">
        <v>19740</v>
      </c>
      <c r="R102" s="58" t="s">
        <v>19745</v>
      </c>
      <c r="S102" s="58" t="str">
        <f t="shared" si="15"/>
        <v xml:space="preserve">
</v>
      </c>
      <c r="T102" s="58" t="str">
        <f t="shared" si="15"/>
        <v xml:space="preserve">
</v>
      </c>
      <c r="U102" s="58"/>
      <c r="V102" s="58"/>
      <c r="W102" s="58">
        <f>INDEX('NOBLES 3E'!$G$2:$G$76,MATCH('02NOBLES'!$A102,'NOBLES 3E'!$A$2:$A$76,0),1)</f>
        <v>31</v>
      </c>
      <c r="X102" s="58" t="str">
        <f>INDEX('NOBLES 3E'!H$2:H$76,MATCH('02NOBLES'!$A102,'NOBLES 3E'!$A$2:$A$76,0),1)</f>
        <v>CN, N, CE, NE</v>
      </c>
      <c r="Y102" s="58" t="str">
        <f>INDEX('NOBLES 3E'!I$2:I$76,MATCH('02NOBLES'!$A102,'NOBLES 3E'!$A$2:$A$76,0),1)</f>
        <v>Tempus</v>
      </c>
      <c r="Z102" s="58"/>
      <c r="AA102" s="58" t="str">
        <f>INDEX('NOBLES 3E'!J$2:J$76,MATCH('02NOBLES'!$A102,'NOBLES 3E'!$A$2:$A$76,0),1)</f>
        <v>Tethyrian</v>
      </c>
      <c r="AB102" s="58"/>
      <c r="AC102" s="58" t="str">
        <f>INDEX('NOBLES 3E'!K$2:K$76,MATCH('02NOBLES'!$A102,'NOBLES 3E'!$A$2:$A$76,0),1)</f>
        <v>1103 DR</v>
      </c>
      <c r="AD102" s="58"/>
      <c r="AE102" s="58" t="str">
        <f>INDEX('NOBLES 3E'!L$2:L$76,MATCH('02NOBLES'!$A102,'NOBLES 3E'!$A$2:$A$76,0),1)</f>
        <v>N44</v>
      </c>
      <c r="AF102" s="58" t="s">
        <v>650</v>
      </c>
      <c r="AG102" s="58" t="str">
        <f>IFERROR(INDEX('02BUILD'!$H$4:$H$576,MATCH(Таблиця11[[#This Row],[Holdings in Waterdeep]],'02BUILD'!$F$4:$F$576,0),1),"")</f>
        <v>Overlook House</v>
      </c>
      <c r="AH102" s="58" t="str">
        <f>IFERROR(INDEX('02BUILD'!$I$4:$I$576,MATCH(Таблиця11[[#This Row],[Holdings in Waterdeep]],'02BUILD'!$F$4:$F$576,0),1),"")</f>
        <v>North</v>
      </c>
      <c r="AI102" s="58" t="str">
        <f>IF(Таблиця11[[#This Row],[Holdings Waterdeep Name]]&lt;&gt;"",Таблиця11[[#This Row],[Holdings Waterdeep Name]]&amp;" ("&amp;Таблиця11[[#This Row],[Ward of Holdings]]&amp;" Ward)","")</f>
        <v>Overlook House (North Ward)</v>
      </c>
      <c r="AJ102" s="58"/>
      <c r="AK102" s="58">
        <f>Таблиця11[[#This Row],[Nobles*]]*2</f>
        <v>62</v>
      </c>
      <c r="AL102" s="89">
        <f t="shared" si="14"/>
        <v>81</v>
      </c>
      <c r="AM102" s="219" t="str">
        <f>IF(AL102&gt;='09_MISC'!$E$10,'09_MISC'!$A$10,IF(AL102&gt;='09_MISC'!$E$9,'09_MISC'!$A$9,IF(AL102&gt;='09_MISC'!$E$8,'09_MISC'!$A$8,IF(AL102&gt;='09_MISC'!$E$7,'09_MISC'!$A$7,IF(AL102&gt;='09_MISC'!$E$6,'09_MISC'!$A$6,IF(AL102&gt;='09_MISC'!$E$5,'09_MISC'!$A$5,'09_MISC'!$A$4))))))</f>
        <v>Aristocratic</v>
      </c>
      <c r="AN102" s="58"/>
      <c r="AO102" s="58"/>
      <c r="AP102" s="58"/>
      <c r="AQ102" s="58"/>
    </row>
    <row r="103" spans="1:43">
      <c r="A103" s="217" t="s">
        <v>198</v>
      </c>
      <c r="B103" s="77"/>
      <c r="C103" s="77" t="s">
        <v>19706</v>
      </c>
      <c r="D103" s="77" t="str">
        <f>IF(OR(Таблиця11[[#This Row],[STATUS 5E]]="Merged",Таблиця11[[#This Row],[STATUS 5E]]="Dead",Таблиця11[[#This Row],[STATUS 5E]]="Exiles"),"No","Yes")</f>
        <v>Yes</v>
      </c>
      <c r="E103" s="532"/>
      <c r="F103" s="77"/>
      <c r="G103" s="77"/>
      <c r="H103" s="77"/>
      <c r="I103" s="77"/>
      <c r="J103" s="538"/>
      <c r="K103" s="539" t="s">
        <v>9275</v>
      </c>
      <c r="L103" s="77"/>
      <c r="M103" s="77" t="str">
        <f>IFERROR(INDEX('NOBLES 3E'!$D$2:$D$76,MATCH(Таблиця11[[#This Row],[NOBLE HOUSE]],'NOBLES 3E'!$A$2:$A$76,0),1),"")</f>
        <v/>
      </c>
      <c r="N103" s="77" t="str">
        <f>IFERROR(INDEX('NOBLES 3E'!$E$2:$E$76,MATCH(Таблиця11[[#This Row],[NOBLE HOUSE]],'NOBLES 3E'!$A$2:$A$76,0),1),"")</f>
        <v/>
      </c>
      <c r="O103" s="77" t="str">
        <f>IFERROR(INDEX('NOBLES 3E'!$F$2:$F$76,MATCH(Таблиця11[[#This Row],[NOBLE HOUSE]],'NOBLES 3E'!$A$2:$A$76,0),1),"")</f>
        <v/>
      </c>
      <c r="P103" s="77" t="s">
        <v>19655</v>
      </c>
      <c r="Q103" s="77" t="s">
        <v>19747</v>
      </c>
      <c r="R103" s="77" t="s">
        <v>21383</v>
      </c>
      <c r="S103" s="77" t="str">
        <f t="shared" si="15"/>
        <v xml:space="preserve">
</v>
      </c>
      <c r="T103" s="77" t="str">
        <f t="shared" si="15"/>
        <v xml:space="preserve">
</v>
      </c>
      <c r="U103" s="77"/>
      <c r="V103" s="77"/>
      <c r="W103" s="77"/>
      <c r="X103" s="77"/>
      <c r="Y103" s="77"/>
      <c r="Z103" s="77"/>
      <c r="AA103" s="77"/>
      <c r="AB103" s="77"/>
      <c r="AC103" s="77"/>
      <c r="AD103" s="77"/>
      <c r="AE103" s="77"/>
      <c r="AF103" s="77"/>
      <c r="AG103" s="77" t="s">
        <v>21292</v>
      </c>
      <c r="AH103" s="77" t="str">
        <f>IFERROR(INDEX('02BUILD'!$I$4:$I$576,MATCH(Таблиця11[[#This Row],[Holdings in Waterdeep]],'02BUILD'!$F$4:$F$576,0),1),"")</f>
        <v/>
      </c>
      <c r="AI103" s="77" t="str">
        <f>IF(Таблиця11[[#This Row],[Holdings Waterdeep Name]]&lt;&gt;"",Таблиця11[[#This Row],[Holdings Waterdeep Name]]&amp;" ("&amp;Таблиця11[[#This Row],[Ward of Holdings]]&amp;" Ward)","")</f>
        <v>Hasard manor ( Ward)</v>
      </c>
      <c r="AJ103" s="77"/>
      <c r="AK103" s="77">
        <f>Таблиця11[[#This Row],[Nobles*]]*2</f>
        <v>0</v>
      </c>
      <c r="AL103" s="517">
        <f t="shared" si="14"/>
        <v>0</v>
      </c>
      <c r="AM103" s="518" t="str">
        <f>IF(AL103&gt;='09_MISC'!$E$10,'09_MISC'!$A$10,IF(AL103&gt;='09_MISC'!$E$9,'09_MISC'!$A$9,IF(AL103&gt;='09_MISC'!$E$8,'09_MISC'!$A$8,IF(AL103&gt;='09_MISC'!$E$7,'09_MISC'!$A$7,IF(AL103&gt;='09_MISC'!$E$6,'09_MISC'!$A$6,IF(AL103&gt;='09_MISC'!$E$5,'09_MISC'!$A$5,'09_MISC'!$A$4))))))</f>
        <v>Wretched</v>
      </c>
      <c r="AN103" s="77"/>
      <c r="AO103" s="77"/>
      <c r="AP103" s="77"/>
      <c r="AQ103" s="77"/>
    </row>
    <row r="104" spans="1:43">
      <c r="A104" s="217" t="s">
        <v>199</v>
      </c>
      <c r="B104" s="77"/>
      <c r="C104" s="77" t="s">
        <v>19706</v>
      </c>
      <c r="D104" s="77" t="str">
        <f>IF(OR(Таблиця11[[#This Row],[STATUS 5E]]="Merged",Таблиця11[[#This Row],[STATUS 5E]]="Dead",Таблиця11[[#This Row],[STATUS 5E]]="Exiles"),"No","Yes")</f>
        <v>Yes</v>
      </c>
      <c r="E104" s="532"/>
      <c r="F104" s="77"/>
      <c r="G104" s="77"/>
      <c r="H104" s="77"/>
      <c r="I104" s="77"/>
      <c r="J104" s="77"/>
      <c r="K104" s="77" t="s">
        <v>9269</v>
      </c>
      <c r="L104" s="77"/>
      <c r="M104" s="77" t="str">
        <f>IFERROR(INDEX('NOBLES 3E'!$D$2:$D$76,MATCH(Таблиця11[[#This Row],[NOBLE HOUSE]],'NOBLES 3E'!$A$2:$A$76,0),1),"")</f>
        <v/>
      </c>
      <c r="N104" s="77" t="str">
        <f>IFERROR(INDEX('NOBLES 3E'!$E$2:$E$76,MATCH(Таблиця11[[#This Row],[NOBLE HOUSE]],'NOBLES 3E'!$A$2:$A$76,0),1),"")</f>
        <v/>
      </c>
      <c r="O104" s="77" t="str">
        <f>IFERROR(INDEX('NOBLES 3E'!$F$2:$F$76,MATCH(Таблиця11[[#This Row],[NOBLE HOUSE]],'NOBLES 3E'!$A$2:$A$76,0),1),"")</f>
        <v/>
      </c>
      <c r="P104" s="77"/>
      <c r="Q104" s="77" t="s">
        <v>660</v>
      </c>
      <c r="R104" s="77"/>
      <c r="S104" s="77" t="str">
        <f t="shared" si="15"/>
        <v xml:space="preserve">
</v>
      </c>
      <c r="T104" s="77" t="str">
        <f t="shared" si="15"/>
        <v xml:space="preserve">
</v>
      </c>
      <c r="U104" s="77"/>
      <c r="V104" s="77"/>
      <c r="W104" s="77"/>
      <c r="X104" s="77"/>
      <c r="Y104" s="77"/>
      <c r="Z104" s="77"/>
      <c r="AA104" s="77"/>
      <c r="AB104" s="77"/>
      <c r="AC104" s="77"/>
      <c r="AD104" s="77"/>
      <c r="AE104" s="77"/>
      <c r="AF104" s="77"/>
      <c r="AG104" s="77" t="s">
        <v>21293</v>
      </c>
      <c r="AH104" s="77" t="str">
        <f>IFERROR(INDEX('02BUILD'!$I$4:$I$576,MATCH(Таблиця11[[#This Row],[Holdings in Waterdeep]],'02BUILD'!$F$4:$F$576,0),1),"")</f>
        <v/>
      </c>
      <c r="AI104" s="77" t="str">
        <f>IF(Таблиця11[[#This Row],[Holdings Waterdeep Name]]&lt;&gt;"",Таблиця11[[#This Row],[Holdings Waterdeep Name]]&amp;" ("&amp;Таблиця11[[#This Row],[Ward of Holdings]]&amp;" Ward)","")</f>
        <v>Mrays manor ( Ward)</v>
      </c>
      <c r="AJ104" s="77"/>
      <c r="AK104" s="77">
        <f>Таблиця11[[#This Row],[Nobles*]]*2</f>
        <v>0</v>
      </c>
      <c r="AL104" s="517">
        <f t="shared" si="14"/>
        <v>0</v>
      </c>
      <c r="AM104" s="518" t="str">
        <f>IF(AL104&gt;='09_MISC'!$E$10,'09_MISC'!$A$10,IF(AL104&gt;='09_MISC'!$E$9,'09_MISC'!$A$9,IF(AL104&gt;='09_MISC'!$E$8,'09_MISC'!$A$8,IF(AL104&gt;='09_MISC'!$E$7,'09_MISC'!$A$7,IF(AL104&gt;='09_MISC'!$E$6,'09_MISC'!$A$6,IF(AL104&gt;='09_MISC'!$E$5,'09_MISC'!$A$5,'09_MISC'!$A$4))))))</f>
        <v>Wretched</v>
      </c>
      <c r="AN104" s="77"/>
      <c r="AO104" s="77"/>
      <c r="AP104" s="77"/>
      <c r="AQ104" s="77"/>
    </row>
    <row r="105" spans="1:43">
      <c r="A105" s="217" t="s">
        <v>200</v>
      </c>
      <c r="B105" s="77"/>
      <c r="C105" s="77" t="s">
        <v>19706</v>
      </c>
      <c r="D105" s="77" t="str">
        <f>IF(OR(Таблиця11[[#This Row],[STATUS 5E]]="Merged",Таблиця11[[#This Row],[STATUS 5E]]="Dead",Таблиця11[[#This Row],[STATUS 5E]]="Exiles"),"No","Yes")</f>
        <v>Yes</v>
      </c>
      <c r="E105" s="532"/>
      <c r="F105" s="77"/>
      <c r="G105" s="77"/>
      <c r="H105" s="77"/>
      <c r="I105" s="77"/>
      <c r="J105" s="77"/>
      <c r="K105" s="77" t="s">
        <v>765</v>
      </c>
      <c r="L105" s="77"/>
      <c r="M105" s="77" t="str">
        <f>IFERROR(INDEX('NOBLES 3E'!$D$2:$D$76,MATCH(Таблиця11[[#This Row],[NOBLE HOUSE]],'NOBLES 3E'!$A$2:$A$76,0),1),"")</f>
        <v/>
      </c>
      <c r="N105" s="77" t="str">
        <f>IFERROR(INDEX('NOBLES 3E'!$E$2:$E$76,MATCH(Таблиця11[[#This Row],[NOBLE HOUSE]],'NOBLES 3E'!$A$2:$A$76,0),1),"")</f>
        <v/>
      </c>
      <c r="O105" s="77" t="str">
        <f>IFERROR(INDEX('NOBLES 3E'!$F$2:$F$76,MATCH(Таблиця11[[#This Row],[NOBLE HOUSE]],'NOBLES 3E'!$A$2:$A$76,0),1),"")</f>
        <v/>
      </c>
      <c r="P105" s="77"/>
      <c r="Q105" s="77" t="s">
        <v>766</v>
      </c>
      <c r="R105" s="77"/>
      <c r="S105" s="77" t="str">
        <f t="shared" ref="S105:S116" si="16">T202&amp;CHAR(10)&amp;T117&amp;CHAR(10)&amp;T164</f>
        <v xml:space="preserve">
</v>
      </c>
      <c r="T105" s="77" t="str">
        <f t="shared" ref="T105:T116" si="17">U202&amp;CHAR(10)&amp;U117&amp;CHAR(10)&amp;U164</f>
        <v xml:space="preserve">
</v>
      </c>
      <c r="U105" s="77"/>
      <c r="V105" s="77"/>
      <c r="W105" s="77"/>
      <c r="X105" s="77"/>
      <c r="Y105" s="77"/>
      <c r="Z105" s="77"/>
      <c r="AA105" s="77"/>
      <c r="AB105" s="77"/>
      <c r="AC105" s="77"/>
      <c r="AD105" s="77"/>
      <c r="AE105" s="77"/>
      <c r="AF105" s="77"/>
      <c r="AG105" s="77" t="s">
        <v>21294</v>
      </c>
      <c r="AH105" s="77" t="str">
        <f>IFERROR(INDEX('02BUILD'!$I$4:$I$576,MATCH(Таблиця11[[#This Row],[Holdings in Waterdeep]],'02BUILD'!$F$4:$F$576,0),1),"")</f>
        <v/>
      </c>
      <c r="AI105" s="77" t="str">
        <f>IF(Таблиця11[[#This Row],[Holdings Waterdeep Name]]&lt;&gt;"",Таблиця11[[#This Row],[Holdings Waterdeep Name]]&amp;" ("&amp;Таблиця11[[#This Row],[Ward of Holdings]]&amp;" Ward)","")</f>
        <v>Stormont manor ( Ward)</v>
      </c>
      <c r="AJ105" s="77"/>
      <c r="AK105" s="77">
        <f>Таблиця11[[#This Row],[Nobles*]]*2</f>
        <v>0</v>
      </c>
      <c r="AL105" s="517">
        <f t="shared" si="14"/>
        <v>0</v>
      </c>
      <c r="AM105" s="518" t="str">
        <f>IF(AL105&gt;='09_MISC'!$E$10,'09_MISC'!$A$10,IF(AL105&gt;='09_MISC'!$E$9,'09_MISC'!$A$9,IF(AL105&gt;='09_MISC'!$E$8,'09_MISC'!$A$8,IF(AL105&gt;='09_MISC'!$E$7,'09_MISC'!$A$7,IF(AL105&gt;='09_MISC'!$E$6,'09_MISC'!$A$6,IF(AL105&gt;='09_MISC'!$E$5,'09_MISC'!$A$5,'09_MISC'!$A$4))))))</f>
        <v>Wretched</v>
      </c>
      <c r="AN105" s="77"/>
      <c r="AO105" s="77"/>
      <c r="AP105" s="77"/>
      <c r="AQ105" s="77"/>
    </row>
    <row r="106" spans="1:43">
      <c r="A106" s="217" t="s">
        <v>201</v>
      </c>
      <c r="B106" s="77"/>
      <c r="C106" s="77" t="s">
        <v>19706</v>
      </c>
      <c r="D106" s="77" t="str">
        <f>IF(OR(Таблиця11[[#This Row],[STATUS 5E]]="Merged",Таблиця11[[#This Row],[STATUS 5E]]="Dead",Таблиця11[[#This Row],[STATUS 5E]]="Exiles"),"No","Yes")</f>
        <v>Yes</v>
      </c>
      <c r="E106" s="532"/>
      <c r="F106" s="77"/>
      <c r="G106" s="77"/>
      <c r="H106" s="77"/>
      <c r="I106" s="77"/>
      <c r="J106" s="77"/>
      <c r="K106" s="77" t="s">
        <v>202</v>
      </c>
      <c r="L106" s="77"/>
      <c r="M106" s="77" t="str">
        <f>IFERROR(INDEX('NOBLES 3E'!$D$2:$D$76,MATCH(Таблиця11[[#This Row],[NOBLE HOUSE]],'NOBLES 3E'!$A$2:$A$76,0),1),"")</f>
        <v/>
      </c>
      <c r="N106" s="77" t="str">
        <f>IFERROR(INDEX('NOBLES 3E'!$E$2:$E$76,MATCH(Таблиця11[[#This Row],[NOBLE HOUSE]],'NOBLES 3E'!$A$2:$A$76,0),1),"")</f>
        <v/>
      </c>
      <c r="O106" s="77" t="str">
        <f>IFERROR(INDEX('NOBLES 3E'!$F$2:$F$76,MATCH(Таблиця11[[#This Row],[NOBLE HOUSE]],'NOBLES 3E'!$A$2:$A$76,0),1),"")</f>
        <v/>
      </c>
      <c r="P106" s="77"/>
      <c r="Q106" s="77" t="s">
        <v>19741</v>
      </c>
      <c r="R106" s="77"/>
      <c r="S106" s="77" t="str">
        <f t="shared" si="16"/>
        <v xml:space="preserve">
</v>
      </c>
      <c r="T106" s="77" t="str">
        <f t="shared" si="17"/>
        <v xml:space="preserve">
</v>
      </c>
      <c r="U106" s="77"/>
      <c r="V106" s="77"/>
      <c r="W106" s="77"/>
      <c r="X106" s="77"/>
      <c r="Y106" s="77"/>
      <c r="Z106" s="77"/>
      <c r="AA106" s="77"/>
      <c r="AB106" s="77"/>
      <c r="AC106" s="77"/>
      <c r="AD106" s="77"/>
      <c r="AE106" s="77"/>
      <c r="AF106" s="77"/>
      <c r="AG106" s="77" t="s">
        <v>21295</v>
      </c>
      <c r="AH106" s="77" t="str">
        <f>IFERROR(INDEX('02BUILD'!$I$4:$I$576,MATCH(Таблиця11[[#This Row],[Holdings in Waterdeep]],'02BUILD'!$F$4:$F$576,0),1),"")</f>
        <v/>
      </c>
      <c r="AI106" s="77" t="str">
        <f>IF(Таблиця11[[#This Row],[Holdings Waterdeep Name]]&lt;&gt;"",Таблиця11[[#This Row],[Holdings Waterdeep Name]]&amp;" ("&amp;Таблиця11[[#This Row],[Ward of Holdings]]&amp;" Ward)","")</f>
        <v>Raelantaver manor ( Ward)</v>
      </c>
      <c r="AJ106" s="77"/>
      <c r="AK106" s="77">
        <f>Таблиця11[[#This Row],[Nobles*]]*2</f>
        <v>0</v>
      </c>
      <c r="AL106" s="517">
        <f t="shared" si="14"/>
        <v>0</v>
      </c>
      <c r="AM106" s="518" t="str">
        <f>IF(AL106&gt;='09_MISC'!$E$10,'09_MISC'!$A$10,IF(AL106&gt;='09_MISC'!$E$9,'09_MISC'!$A$9,IF(AL106&gt;='09_MISC'!$E$8,'09_MISC'!$A$8,IF(AL106&gt;='09_MISC'!$E$7,'09_MISC'!$A$7,IF(AL106&gt;='09_MISC'!$E$6,'09_MISC'!$A$6,IF(AL106&gt;='09_MISC'!$E$5,'09_MISC'!$A$5,'09_MISC'!$A$4))))))</f>
        <v>Wretched</v>
      </c>
      <c r="AN106" s="77"/>
      <c r="AO106" s="77"/>
      <c r="AP106" s="77"/>
      <c r="AQ106" s="77"/>
    </row>
    <row r="107" spans="1:43">
      <c r="A107" s="217" t="s">
        <v>203</v>
      </c>
      <c r="B107" s="77"/>
      <c r="C107" s="77" t="s">
        <v>19706</v>
      </c>
      <c r="D107" s="77" t="str">
        <f>IF(OR(Таблиця11[[#This Row],[STATUS 5E]]="Merged",Таблиця11[[#This Row],[STATUS 5E]]="Dead",Таблиця11[[#This Row],[STATUS 5E]]="Exiles"),"No","Yes")</f>
        <v>Yes</v>
      </c>
      <c r="E107" s="532"/>
      <c r="F107" s="77"/>
      <c r="G107" s="77"/>
      <c r="H107" s="77"/>
      <c r="I107" s="77"/>
      <c r="J107" s="77"/>
      <c r="K107" s="538" t="s">
        <v>9270</v>
      </c>
      <c r="L107" s="516" t="s">
        <v>9276</v>
      </c>
      <c r="M107" s="77" t="str">
        <f>IFERROR(INDEX('NOBLES 3E'!$D$2:$D$76,MATCH(Таблиця11[[#This Row],[NOBLE HOUSE]],'NOBLES 3E'!$A$2:$A$76,0),1),"")</f>
        <v/>
      </c>
      <c r="N107" s="77" t="str">
        <f>IFERROR(INDEX('NOBLES 3E'!$E$2:$E$76,MATCH(Таблиця11[[#This Row],[NOBLE HOUSE]],'NOBLES 3E'!$A$2:$A$76,0),1),"")</f>
        <v/>
      </c>
      <c r="O107" s="77" t="str">
        <f>IFERROR(INDEX('NOBLES 3E'!$F$2:$F$76,MATCH(Таблиця11[[#This Row],[NOBLE HOUSE]],'NOBLES 3E'!$A$2:$A$76,0),1),"")</f>
        <v/>
      </c>
      <c r="P107" s="77"/>
      <c r="Q107" s="77" t="s">
        <v>661</v>
      </c>
      <c r="R107" s="77"/>
      <c r="S107" s="77" t="str">
        <f t="shared" si="16"/>
        <v xml:space="preserve">
</v>
      </c>
      <c r="T107" s="77" t="str">
        <f t="shared" si="17"/>
        <v xml:space="preserve">
</v>
      </c>
      <c r="U107" s="77"/>
      <c r="V107" s="77"/>
      <c r="W107" s="77"/>
      <c r="X107" s="77"/>
      <c r="Y107" s="77"/>
      <c r="Z107" s="77"/>
      <c r="AA107" s="77"/>
      <c r="AB107" s="77"/>
      <c r="AC107" s="77"/>
      <c r="AD107" s="77"/>
      <c r="AE107" s="77"/>
      <c r="AF107" s="77"/>
      <c r="AG107" s="77" t="s">
        <v>21296</v>
      </c>
      <c r="AH107" s="77" t="str">
        <f>IFERROR(INDEX('02BUILD'!$I$4:$I$576,MATCH(Таблиця11[[#This Row],[Holdings in Waterdeep]],'02BUILD'!$F$4:$F$576,0),1),"")</f>
        <v/>
      </c>
      <c r="AI107" s="77" t="str">
        <f>IF(Таблиця11[[#This Row],[Holdings Waterdeep Name]]&lt;&gt;"",Таблиця11[[#This Row],[Holdings Waterdeep Name]]&amp;" ("&amp;Таблиця11[[#This Row],[Ward of Holdings]]&amp;" Ward)","")</f>
        <v>Randoun manor ( Ward)</v>
      </c>
      <c r="AJ107" s="77"/>
      <c r="AK107" s="77">
        <f>Таблиця11[[#This Row],[Nobles*]]*2</f>
        <v>0</v>
      </c>
      <c r="AL107" s="517">
        <f t="shared" si="14"/>
        <v>0</v>
      </c>
      <c r="AM107" s="518" t="str">
        <f>IF(AL107&gt;='09_MISC'!$E$10,'09_MISC'!$A$10,IF(AL107&gt;='09_MISC'!$E$9,'09_MISC'!$A$9,IF(AL107&gt;='09_MISC'!$E$8,'09_MISC'!$A$8,IF(AL107&gt;='09_MISC'!$E$7,'09_MISC'!$A$7,IF(AL107&gt;='09_MISC'!$E$6,'09_MISC'!$A$6,IF(AL107&gt;='09_MISC'!$E$5,'09_MISC'!$A$5,'09_MISC'!$A$4))))))</f>
        <v>Wretched</v>
      </c>
      <c r="AN107" s="77"/>
      <c r="AO107" s="77"/>
      <c r="AP107" s="77"/>
      <c r="AQ107" s="77"/>
    </row>
    <row r="108" spans="1:43">
      <c r="A108" s="508" t="s">
        <v>768</v>
      </c>
      <c r="B108" s="508" t="s">
        <v>2125</v>
      </c>
      <c r="C108" s="508" t="s">
        <v>19704</v>
      </c>
      <c r="D108" s="508" t="str">
        <f>IF(OR(Таблиця11[[#This Row],[STATUS 5E]]="Merged",Таблиця11[[#This Row],[STATUS 5E]]="Dead",Таблиця11[[#This Row],[STATUS 5E]]="Exiles"),"No","Yes")</f>
        <v>No</v>
      </c>
      <c r="E108" s="531"/>
      <c r="F108" s="508"/>
      <c r="G108" s="508" t="s">
        <v>1479</v>
      </c>
      <c r="H108" s="508"/>
      <c r="I108" s="508" t="s">
        <v>771</v>
      </c>
      <c r="J108" s="508"/>
      <c r="K108" s="508"/>
      <c r="L108" s="508"/>
      <c r="M108" s="508" t="str">
        <f>IFERROR(INDEX('NOBLES 3E'!$D$2:$D$76,MATCH(Таблиця11[[#This Row],[NOBLE HOUSE]],'NOBLES 3E'!$A$2:$A$76,0),1),"")</f>
        <v/>
      </c>
      <c r="N108" s="508" t="str">
        <f>IFERROR(INDEX('NOBLES 3E'!$E$2:$E$76,MATCH(Таблиця11[[#This Row],[NOBLE HOUSE]],'NOBLES 3E'!$A$2:$A$76,0),1),"")</f>
        <v/>
      </c>
      <c r="O108" s="508" t="str">
        <f>IFERROR(INDEX('NOBLES 3E'!$F$2:$F$76,MATCH(Таблиця11[[#This Row],[NOBLE HOUSE]],'NOBLES 3E'!$A$2:$A$76,0),1),"")</f>
        <v/>
      </c>
      <c r="P108" s="508"/>
      <c r="Q108" s="508"/>
      <c r="R108" s="508"/>
      <c r="S108" s="508" t="str">
        <f t="shared" si="16"/>
        <v xml:space="preserve">
</v>
      </c>
      <c r="T108" s="508" t="str">
        <f t="shared" si="17"/>
        <v xml:space="preserve">
</v>
      </c>
      <c r="U108" s="508"/>
      <c r="V108" s="508"/>
      <c r="W108" s="508"/>
      <c r="X108" s="508">
        <v>0</v>
      </c>
      <c r="Y108" s="508">
        <v>0</v>
      </c>
      <c r="Z108" s="508"/>
      <c r="AA108" s="508">
        <v>0</v>
      </c>
      <c r="AB108" s="508">
        <v>0</v>
      </c>
      <c r="AC108" s="508">
        <v>0</v>
      </c>
      <c r="AD108" s="508"/>
      <c r="AE108" s="508">
        <v>0</v>
      </c>
      <c r="AF108" s="508"/>
      <c r="AG108" s="508" t="str">
        <f>IFERROR(INDEX('02BUILD'!$H$4:$H$576,MATCH(Таблиця11[[#This Row],[Holdings in Waterdeep]],'02BUILD'!$F$4:$F$576,0),1),"")</f>
        <v/>
      </c>
      <c r="AH108" s="508" t="str">
        <f>IFERROR(INDEX('02BUILD'!$I$4:$I$576,MATCH(Таблиця11[[#This Row],[Holdings in Waterdeep]],'02BUILD'!$F$4:$F$576,0),1),"")</f>
        <v/>
      </c>
      <c r="AI108" s="508" t="str">
        <f>IF(Таблиця11[[#This Row],[Holdings Waterdeep Name]]&lt;&gt;"",Таблиця11[[#This Row],[Holdings Waterdeep Name]]&amp;" ("&amp;Таблиця11[[#This Row],[Ward of Holdings]]&amp;" Ward)","")</f>
        <v/>
      </c>
      <c r="AJ108" s="508"/>
      <c r="AK108" s="508">
        <f>Таблиця11[[#This Row],[Nobles*]]*2</f>
        <v>0</v>
      </c>
      <c r="AL108" s="508">
        <f t="shared" si="14"/>
        <v>0</v>
      </c>
      <c r="AM108" s="508" t="str">
        <f>IF(AL108&gt;='09_MISC'!$E$10,'09_MISC'!$A$10,IF(AL108&gt;='09_MISC'!$E$9,'09_MISC'!$A$9,IF(AL108&gt;='09_MISC'!$E$8,'09_MISC'!$A$8,IF(AL108&gt;='09_MISC'!$E$7,'09_MISC'!$A$7,IF(AL108&gt;='09_MISC'!$E$6,'09_MISC'!$A$6,IF(AL108&gt;='09_MISC'!$E$5,'09_MISC'!$A$5,'09_MISC'!$A$4))))))</f>
        <v>Wretched</v>
      </c>
      <c r="AN108" s="508"/>
      <c r="AO108" s="508"/>
      <c r="AP108" s="508"/>
      <c r="AQ108" s="508"/>
    </row>
    <row r="109" spans="1:43">
      <c r="A109" s="508" t="s">
        <v>769</v>
      </c>
      <c r="B109" s="508" t="s">
        <v>2125</v>
      </c>
      <c r="C109" s="508" t="s">
        <v>19704</v>
      </c>
      <c r="D109" s="508" t="str">
        <f>IF(OR(Таблиця11[[#This Row],[STATUS 5E]]="Merged",Таблиця11[[#This Row],[STATUS 5E]]="Dead",Таблиця11[[#This Row],[STATUS 5E]]="Exiles"),"No","Yes")</f>
        <v>No</v>
      </c>
      <c r="E109" s="531"/>
      <c r="F109" s="508"/>
      <c r="G109" s="508" t="s">
        <v>1480</v>
      </c>
      <c r="H109" s="508"/>
      <c r="I109" s="508" t="s">
        <v>772</v>
      </c>
      <c r="J109" s="508"/>
      <c r="K109" s="508" t="s">
        <v>770</v>
      </c>
      <c r="L109" s="508"/>
      <c r="M109" s="508" t="str">
        <f>IFERROR(INDEX('NOBLES 3E'!$D$2:$D$76,MATCH(Таблиця11[[#This Row],[NOBLE HOUSE]],'NOBLES 3E'!$A$2:$A$76,0),1),"")</f>
        <v/>
      </c>
      <c r="N109" s="508" t="str">
        <f>IFERROR(INDEX('NOBLES 3E'!$E$2:$E$76,MATCH(Таблиця11[[#This Row],[NOBLE HOUSE]],'NOBLES 3E'!$A$2:$A$76,0),1),"")</f>
        <v/>
      </c>
      <c r="O109" s="508" t="str">
        <f>IFERROR(INDEX('NOBLES 3E'!$F$2:$F$76,MATCH(Таблиця11[[#This Row],[NOBLE HOUSE]],'NOBLES 3E'!$A$2:$A$76,0),1),"")</f>
        <v/>
      </c>
      <c r="P109" s="508"/>
      <c r="Q109" s="508" t="s">
        <v>19748</v>
      </c>
      <c r="R109" s="508"/>
      <c r="S109" s="508" t="str">
        <f t="shared" si="16"/>
        <v xml:space="preserve">
</v>
      </c>
      <c r="T109" s="508" t="str">
        <f t="shared" si="17"/>
        <v xml:space="preserve">
</v>
      </c>
      <c r="U109" s="508"/>
      <c r="V109" s="508"/>
      <c r="W109" s="508"/>
      <c r="X109" s="508" t="s">
        <v>436</v>
      </c>
      <c r="Y109" s="508"/>
      <c r="Z109" s="508"/>
      <c r="AA109" s="508" t="s">
        <v>227</v>
      </c>
      <c r="AB109" s="508"/>
      <c r="AC109" s="508"/>
      <c r="AD109" s="508"/>
      <c r="AE109" s="508"/>
      <c r="AF109" s="508"/>
      <c r="AG109" s="508" t="str">
        <f>IFERROR(INDEX('02BUILD'!$H$4:$H$576,MATCH(Таблиця11[[#This Row],[Holdings in Waterdeep]],'02BUILD'!$F$4:$F$576,0),1),"")</f>
        <v/>
      </c>
      <c r="AH109" s="508" t="str">
        <f>IFERROR(INDEX('02BUILD'!$I$4:$I$576,MATCH(Таблиця11[[#This Row],[Holdings in Waterdeep]],'02BUILD'!$F$4:$F$576,0),1),"")</f>
        <v/>
      </c>
      <c r="AI109" s="508" t="str">
        <f>IF(Таблиця11[[#This Row],[Holdings Waterdeep Name]]&lt;&gt;"",Таблиця11[[#This Row],[Holdings Waterdeep Name]]&amp;" ("&amp;Таблиця11[[#This Row],[Ward of Holdings]]&amp;" Ward)","")</f>
        <v/>
      </c>
      <c r="AJ109" s="508"/>
      <c r="AK109" s="508">
        <f>Таблиця11[[#This Row],[Nobles*]]*2</f>
        <v>0</v>
      </c>
      <c r="AL109" s="508">
        <f t="shared" si="14"/>
        <v>0</v>
      </c>
      <c r="AM109" s="508" t="str">
        <f>IF(AL109&gt;='09_MISC'!$E$10,'09_MISC'!$A$10,IF(AL109&gt;='09_MISC'!$E$9,'09_MISC'!$A$9,IF(AL109&gt;='09_MISC'!$E$8,'09_MISC'!$A$8,IF(AL109&gt;='09_MISC'!$E$7,'09_MISC'!$A$7,IF(AL109&gt;='09_MISC'!$E$6,'09_MISC'!$A$6,IF(AL109&gt;='09_MISC'!$E$5,'09_MISC'!$A$5,'09_MISC'!$A$4))))))</f>
        <v>Wretched</v>
      </c>
      <c r="AN109" s="508"/>
      <c r="AO109" s="508"/>
      <c r="AP109" s="508"/>
      <c r="AQ109" s="508"/>
    </row>
    <row r="110" spans="1:43">
      <c r="A110" s="217" t="s">
        <v>775</v>
      </c>
      <c r="B110" s="77"/>
      <c r="C110" s="77" t="s">
        <v>19706</v>
      </c>
      <c r="D110" s="77" t="str">
        <f>IF(OR(Таблиця11[[#This Row],[STATUS 5E]]="Merged",Таблиця11[[#This Row],[STATUS 5E]]="Dead",Таблиця11[[#This Row],[STATUS 5E]]="Exiles"),"No","Yes")</f>
        <v>Yes</v>
      </c>
      <c r="E110" s="532"/>
      <c r="F110" s="77"/>
      <c r="G110" s="77"/>
      <c r="H110" s="77"/>
      <c r="I110" s="77"/>
      <c r="J110" s="77"/>
      <c r="K110" s="77"/>
      <c r="L110" s="77"/>
      <c r="M110" s="77" t="str">
        <f>IFERROR(INDEX('NOBLES 3E'!$D$2:$D$76,MATCH(Таблиця11[[#This Row],[NOBLE HOUSE]],'NOBLES 3E'!$A$2:$A$76,0),1),"")</f>
        <v/>
      </c>
      <c r="N110" s="77" t="str">
        <f>IFERROR(INDEX('NOBLES 3E'!$E$2:$E$76,MATCH(Таблиця11[[#This Row],[NOBLE HOUSE]],'NOBLES 3E'!$A$2:$A$76,0),1),"")</f>
        <v/>
      </c>
      <c r="O110" s="77" t="str">
        <f>IFERROR(INDEX('NOBLES 3E'!$F$2:$F$76,MATCH(Таблиця11[[#This Row],[NOBLE HOUSE]],'NOBLES 3E'!$A$2:$A$76,0),1),"")</f>
        <v/>
      </c>
      <c r="P110" s="77"/>
      <c r="Q110" s="77" t="s">
        <v>19749</v>
      </c>
      <c r="R110" s="77"/>
      <c r="S110" s="77" t="str">
        <f t="shared" si="16"/>
        <v xml:space="preserve">
</v>
      </c>
      <c r="T110" s="77" t="str">
        <f t="shared" si="17"/>
        <v xml:space="preserve">
</v>
      </c>
      <c r="U110" s="77"/>
      <c r="V110" s="77"/>
      <c r="W110" s="77"/>
      <c r="X110" s="77" t="s">
        <v>2122</v>
      </c>
      <c r="Y110" s="77"/>
      <c r="Z110" s="77"/>
      <c r="AA110" s="77" t="s">
        <v>2128</v>
      </c>
      <c r="AB110" s="77"/>
      <c r="AC110" s="77"/>
      <c r="AD110" s="77"/>
      <c r="AE110" s="77"/>
      <c r="AF110" s="77"/>
      <c r="AG110" s="217" t="s">
        <v>21297</v>
      </c>
      <c r="AH110" s="77" t="str">
        <f>IFERROR(INDEX('02BUILD'!$I$4:$I$576,MATCH(Таблиця11[[#This Row],[Holdings in Waterdeep]],'02BUILD'!$F$4:$F$576,0),1),"")</f>
        <v/>
      </c>
      <c r="AI110" s="77" t="str">
        <f>IF(Таблиця11[[#This Row],[Holdings Waterdeep Name]]&lt;&gt;"",Таблиця11[[#This Row],[Holdings Waterdeep Name]]&amp;" ("&amp;Таблиця11[[#This Row],[Ward of Holdings]]&amp;" Ward)","")</f>
        <v>Floshin manor ( Ward)</v>
      </c>
      <c r="AJ110" s="77" t="s">
        <v>18523</v>
      </c>
      <c r="AK110" s="77">
        <f>Таблиця11[[#This Row],[Nobles*]]*2</f>
        <v>0</v>
      </c>
      <c r="AL110" s="517">
        <f t="shared" si="14"/>
        <v>0</v>
      </c>
      <c r="AM110" s="518" t="str">
        <f>IF(AL110&gt;='09_MISC'!$E$10,'09_MISC'!$A$10,IF(AL110&gt;='09_MISC'!$E$9,'09_MISC'!$A$9,IF(AL110&gt;='09_MISC'!$E$8,'09_MISC'!$A$8,IF(AL110&gt;='09_MISC'!$E$7,'09_MISC'!$A$7,IF(AL110&gt;='09_MISC'!$E$6,'09_MISC'!$A$6,IF(AL110&gt;='09_MISC'!$E$5,'09_MISC'!$A$5,'09_MISC'!$A$4))))))</f>
        <v>Wretched</v>
      </c>
      <c r="AN110" s="77"/>
      <c r="AO110" s="77"/>
      <c r="AP110" s="77"/>
      <c r="AQ110" s="77"/>
    </row>
    <row r="111" spans="1:43">
      <c r="A111" s="217" t="s">
        <v>5091</v>
      </c>
      <c r="B111" s="77"/>
      <c r="C111" s="77" t="s">
        <v>19706</v>
      </c>
      <c r="D111" s="77" t="str">
        <f>IF(OR(Таблиця11[[#This Row],[STATUS 5E]]="Merged",Таблиця11[[#This Row],[STATUS 5E]]="Dead",Таблиця11[[#This Row],[STATUS 5E]]="Exiles"),"No","Yes")</f>
        <v>Yes</v>
      </c>
      <c r="E111" s="532"/>
      <c r="F111" s="77"/>
      <c r="G111" s="77"/>
      <c r="H111" s="77"/>
      <c r="I111" s="77"/>
      <c r="J111" s="77"/>
      <c r="K111" s="540"/>
      <c r="L111" s="77"/>
      <c r="M111" s="77" t="str">
        <f>IFERROR(INDEX('NOBLES 3E'!$D$2:$D$76,MATCH(Таблиця11[[#This Row],[NOBLE HOUSE]],'NOBLES 3E'!$A$2:$A$76,0),1),"")</f>
        <v/>
      </c>
      <c r="N111" s="77" t="str">
        <f>IFERROR(INDEX('NOBLES 3E'!$E$2:$E$76,MATCH(Таблиця11[[#This Row],[NOBLE HOUSE]],'NOBLES 3E'!$A$2:$A$76,0),1),"")</f>
        <v/>
      </c>
      <c r="O111" s="77" t="str">
        <f>IFERROR(INDEX('NOBLES 3E'!$F$2:$F$76,MATCH(Таблиця11[[#This Row],[NOBLE HOUSE]],'NOBLES 3E'!$A$2:$A$76,0),1),"")</f>
        <v/>
      </c>
      <c r="P111" s="77"/>
      <c r="Q111" s="519" t="s">
        <v>5092</v>
      </c>
      <c r="R111" s="519"/>
      <c r="S111" s="519" t="str">
        <f t="shared" si="16"/>
        <v xml:space="preserve">
</v>
      </c>
      <c r="T111" s="519" t="str">
        <f t="shared" si="17"/>
        <v xml:space="preserve">
</v>
      </c>
      <c r="U111" s="519"/>
      <c r="V111" s="77"/>
      <c r="W111" s="77"/>
      <c r="X111" s="77"/>
      <c r="Y111" s="77"/>
      <c r="Z111" s="77"/>
      <c r="AA111" s="77"/>
      <c r="AB111" s="77"/>
      <c r="AC111" s="77"/>
      <c r="AD111" s="77"/>
      <c r="AE111" s="77"/>
      <c r="AF111" s="77"/>
      <c r="AG111" s="217" t="s">
        <v>21298</v>
      </c>
      <c r="AH111" s="77" t="str">
        <f>IFERROR(INDEX('02BUILD'!$I$4:$I$576,MATCH(Таблиця11[[#This Row],[Holdings in Waterdeep]],'02BUILD'!$F$4:$F$576,0),1),"")</f>
        <v/>
      </c>
      <c r="AI111" s="77" t="str">
        <f>IF(Таблиця11[[#This Row],[Holdings Waterdeep Name]]&lt;&gt;"",Таблиця11[[#This Row],[Holdings Waterdeep Name]]&amp;" ("&amp;Таблиця11[[#This Row],[Ward of Holdings]]&amp;" Ward)","")</f>
        <v>Dunflagon manor ( Ward)</v>
      </c>
      <c r="AJ111" s="77"/>
      <c r="AK111" s="77">
        <f>Таблиця11[[#This Row],[Nobles*]]*2</f>
        <v>0</v>
      </c>
      <c r="AL111" s="517">
        <f t="shared" si="14"/>
        <v>0</v>
      </c>
      <c r="AM111" s="518"/>
      <c r="AN111" s="58"/>
      <c r="AO111" s="77" t="s">
        <v>21303</v>
      </c>
      <c r="AP111" s="77"/>
      <c r="AQ111" s="77"/>
    </row>
    <row r="112" spans="1:43">
      <c r="A112" s="520" t="s">
        <v>9229</v>
      </c>
      <c r="B112" s="521"/>
      <c r="C112" s="521" t="s">
        <v>19706</v>
      </c>
      <c r="D112" s="521" t="str">
        <f>IF(OR(Таблиця11[[#This Row],[STATUS 5E]]="Merged",Таблиця11[[#This Row],[STATUS 5E]]="Dead",Таблиця11[[#This Row],[STATUS 5E]]="Exiles"),"No","Yes")</f>
        <v>Yes</v>
      </c>
      <c r="E112" s="534"/>
      <c r="F112" s="521"/>
      <c r="G112" s="521"/>
      <c r="H112" s="521"/>
      <c r="I112" s="521"/>
      <c r="J112" s="521"/>
      <c r="K112" s="521"/>
      <c r="L112" s="521"/>
      <c r="M112" s="77" t="str">
        <f>IFERROR(INDEX('NOBLES 3E'!$D$2:$D$76,MATCH(Таблиця11[[#This Row],[NOBLE HOUSE]],'NOBLES 3E'!$A$2:$A$76,0),1),"")</f>
        <v/>
      </c>
      <c r="N112" s="521" t="str">
        <f>IFERROR(INDEX('NOBLES 3E'!$E$2:$E$76,MATCH(Таблиця11[[#This Row],[NOBLE HOUSE]],'NOBLES 3E'!$A$2:$A$76,0),1),"")</f>
        <v/>
      </c>
      <c r="O112" s="521" t="str">
        <f>IFERROR(INDEX('NOBLES 3E'!$F$2:$F$76,MATCH(Таблиця11[[#This Row],[NOBLE HOUSE]],'NOBLES 3E'!$A$2:$A$76,0),1),"")</f>
        <v/>
      </c>
      <c r="P112" s="521"/>
      <c r="Q112" s="521" t="s">
        <v>9273</v>
      </c>
      <c r="R112" s="521"/>
      <c r="S112" s="521" t="str">
        <f t="shared" si="16"/>
        <v xml:space="preserve">
</v>
      </c>
      <c r="T112" s="521" t="str">
        <f t="shared" si="17"/>
        <v xml:space="preserve">
</v>
      </c>
      <c r="U112" s="521"/>
      <c r="V112" s="521"/>
      <c r="W112" s="521"/>
      <c r="X112" s="521"/>
      <c r="Y112" s="521"/>
      <c r="Z112" s="521"/>
      <c r="AA112" s="521"/>
      <c r="AB112" s="521"/>
      <c r="AC112" s="521"/>
      <c r="AD112" s="521"/>
      <c r="AE112" s="521" t="s">
        <v>9228</v>
      </c>
      <c r="AF112" s="521"/>
      <c r="AG112" s="521" t="s">
        <v>18520</v>
      </c>
      <c r="AH112" s="521" t="str">
        <f>IFERROR(INDEX('02BUILD'!$I$4:$I$576,MATCH(Таблиця11[[#This Row],[Holdings in Waterdeep]],'02BUILD'!$F$4:$F$576,0),1),"")</f>
        <v/>
      </c>
      <c r="AI112" s="521" t="s">
        <v>18520</v>
      </c>
      <c r="AJ112" s="521"/>
      <c r="AK112" s="77">
        <f>Таблиця11[[#This Row],[Nobles*]]*2</f>
        <v>0</v>
      </c>
      <c r="AL112" s="517">
        <f t="shared" si="14"/>
        <v>0</v>
      </c>
      <c r="AM112" s="522"/>
      <c r="AN112" s="77"/>
      <c r="AO112" s="77"/>
      <c r="AP112" s="77"/>
      <c r="AQ112" s="77"/>
    </row>
    <row r="113" spans="1:43">
      <c r="A113" s="509" t="s">
        <v>265</v>
      </c>
      <c r="B113" s="510" t="s">
        <v>20443</v>
      </c>
      <c r="C113" s="510" t="s">
        <v>19704</v>
      </c>
      <c r="D113" s="510" t="s">
        <v>19704</v>
      </c>
      <c r="E113" s="530"/>
      <c r="F113" s="510"/>
      <c r="G113" s="510" t="s">
        <v>19848</v>
      </c>
      <c r="H113" s="510"/>
      <c r="I113" s="510" t="s">
        <v>19849</v>
      </c>
      <c r="J113" s="510"/>
      <c r="K113" s="510" t="s">
        <v>13589</v>
      </c>
      <c r="L113" s="510"/>
      <c r="M113" s="510" t="str">
        <f>IFERROR(INDEX('NOBLES 3E'!$D$2:$D$76,MATCH(Таблиця11[[#This Row],[NOBLE HOUSE]],'NOBLES 3E'!$A$2:$A$76,0),1),"")</f>
        <v>Huld "Dark Enchanter"</v>
      </c>
      <c r="N113" s="510" t="str">
        <f>IFERROR(INDEX('NOBLES 3E'!$E$2:$E$76,MATCH(Таблиця11[[#This Row],[NOBLE HOUSE]],'NOBLES 3E'!$A$2:$A$76,0),1),"")</f>
        <v>Alith</v>
      </c>
      <c r="O113" s="510" t="str">
        <f>IFERROR(INDEX('NOBLES 3E'!$F$2:$F$76,MATCH(Таблиця11[[#This Row],[NOBLE HOUSE]],'NOBLES 3E'!$A$2:$A$76,0),1),"")</f>
        <v>Moedt</v>
      </c>
      <c r="P113" s="510" t="s">
        <v>19652</v>
      </c>
      <c r="Q113" s="510" t="s">
        <v>19750</v>
      </c>
      <c r="R113" s="510"/>
      <c r="S113" s="510" t="str">
        <f t="shared" si="16"/>
        <v xml:space="preserve">
</v>
      </c>
      <c r="T113" s="510" t="str">
        <f t="shared" si="17"/>
        <v xml:space="preserve">
</v>
      </c>
      <c r="U113" s="510"/>
      <c r="V113" s="510"/>
      <c r="W113" s="510"/>
      <c r="X113" s="510"/>
      <c r="Y113" s="510"/>
      <c r="Z113" s="510"/>
      <c r="AA113" s="510"/>
      <c r="AB113" s="510"/>
      <c r="AC113" s="510"/>
      <c r="AD113" s="510"/>
      <c r="AE113" s="510"/>
      <c r="AF113" s="510"/>
      <c r="AG113" s="510" t="str">
        <f>IFERROR(INDEX('02BUILD'!$H$4:$H$576,MATCH(Таблиця11[[#This Row],[Holdings in Waterdeep]],'02BUILD'!$F$4:$F$576,0),1),"")</f>
        <v/>
      </c>
      <c r="AH113" s="510" t="str">
        <f>IFERROR(INDEX('02BUILD'!$I$4:$I$576,MATCH(Таблиця11[[#This Row],[Holdings in Waterdeep]],'02BUILD'!$F$4:$F$576,0),1),"")</f>
        <v/>
      </c>
      <c r="AI113" s="510" t="str">
        <f>IF(Таблиця11[[#This Row],[Holdings Waterdeep Name]]&lt;&gt;"",Таблиця11[[#This Row],[Holdings Waterdeep Name]]&amp;" ("&amp;Таблиця11[[#This Row],[Ward of Holdings]]&amp;" Ward)","")</f>
        <v/>
      </c>
      <c r="AJ113" s="510"/>
      <c r="AK113" s="510">
        <f>Таблиця11[[#This Row],[Nobles*]]*2</f>
        <v>0</v>
      </c>
      <c r="AL113" s="510">
        <f t="shared" si="14"/>
        <v>0</v>
      </c>
      <c r="AM113" s="511"/>
      <c r="AN113" s="512" t="s">
        <v>16877</v>
      </c>
      <c r="AO113" s="510"/>
      <c r="AP113" s="510"/>
      <c r="AQ113" s="510"/>
    </row>
    <row r="114" spans="1:43">
      <c r="A114" s="523" t="s">
        <v>17240</v>
      </c>
      <c r="B114" s="521" t="s">
        <v>17241</v>
      </c>
      <c r="C114" s="521" t="s">
        <v>19706</v>
      </c>
      <c r="D114" s="521" t="str">
        <f>IF(OR(Таблиця11[[#This Row],[STATUS 5E]]="Merged",Таблиця11[[#This Row],[STATUS 5E]]="Dead",Таблиця11[[#This Row],[STATUS 5E]]="Exiles"),"No","Yes")</f>
        <v>Yes</v>
      </c>
      <c r="E114" s="534"/>
      <c r="F114" s="521"/>
      <c r="G114" s="521"/>
      <c r="H114" s="521"/>
      <c r="I114" s="521"/>
      <c r="J114" s="521"/>
      <c r="K114" s="540"/>
      <c r="L114" s="521"/>
      <c r="M114" s="77" t="str">
        <f>IFERROR(INDEX('NOBLES 3E'!$D$2:$D$76,MATCH(Таблиця11[[#This Row],[NOBLE HOUSE]],'NOBLES 3E'!$A$2:$A$76,0),1),"")</f>
        <v/>
      </c>
      <c r="N114" s="524" t="str">
        <f>IFERROR(INDEX('NOBLES 3E'!$E$2:$E$76,MATCH(Таблиця11[[#This Row],[NOBLE HOUSE]],'NOBLES 3E'!$A$2:$A$76,0),1),"")</f>
        <v/>
      </c>
      <c r="O114" s="524" t="str">
        <f>IFERROR(INDEX('NOBLES 3E'!$F$2:$F$76,MATCH(Таблиця11[[#This Row],[NOBLE HOUSE]],'NOBLES 3E'!$A$2:$A$76,0),1),"")</f>
        <v/>
      </c>
      <c r="P114" s="524"/>
      <c r="Q114" s="523"/>
      <c r="R114" s="523"/>
      <c r="S114" s="523" t="str">
        <f t="shared" si="16"/>
        <v xml:space="preserve">
</v>
      </c>
      <c r="T114" s="523" t="str">
        <f t="shared" si="17"/>
        <v xml:space="preserve">
</v>
      </c>
      <c r="U114" s="523"/>
      <c r="V114" s="521"/>
      <c r="W114" s="521"/>
      <c r="X114" s="521"/>
      <c r="Y114" s="521"/>
      <c r="Z114" s="521"/>
      <c r="AA114" s="521"/>
      <c r="AB114" s="521"/>
      <c r="AC114" s="521"/>
      <c r="AD114" s="521"/>
      <c r="AE114" s="521"/>
      <c r="AF114" s="521"/>
      <c r="AG114" s="521" t="str">
        <f>IFERROR(INDEX('02BUILD'!$H$4:$H$576,MATCH(Таблиця11[[#This Row],[Holdings in Waterdeep]],'02BUILD'!$F$4:$F$576,0),1),"")</f>
        <v/>
      </c>
      <c r="AH114" s="521" t="str">
        <f>IFERROR(INDEX('02BUILD'!$I$4:$I$576,MATCH(Таблиця11[[#This Row],[Holdings in Waterdeep]],'02BUILD'!$F$4:$F$576,0),1),"")</f>
        <v/>
      </c>
      <c r="AI114" s="521" t="str">
        <f>IF(Таблиця11[[#This Row],[Holdings Waterdeep Name]]&lt;&gt;"",Таблиця11[[#This Row],[Holdings Waterdeep Name]]&amp;" ("&amp;Таблиця11[[#This Row],[Ward of Holdings]]&amp;" Ward)","")</f>
        <v/>
      </c>
      <c r="AJ114" s="521"/>
      <c r="AK114" s="77">
        <f>Таблиця11[[#This Row],[Nobles*]]*2</f>
        <v>0</v>
      </c>
      <c r="AL114" s="517">
        <f t="shared" si="14"/>
        <v>0</v>
      </c>
      <c r="AM114" s="522"/>
      <c r="AN114" s="521"/>
      <c r="AO114" s="521"/>
      <c r="AP114" s="521"/>
      <c r="AQ114" s="521"/>
    </row>
    <row r="115" spans="1:43">
      <c r="B115" s="207"/>
      <c r="C115" s="207"/>
      <c r="D115" s="207"/>
      <c r="E115" s="534"/>
      <c r="F115" s="207"/>
      <c r="G115" s="207"/>
      <c r="H115" s="207"/>
      <c r="I115" s="207"/>
      <c r="J115" s="207"/>
      <c r="L115" s="207"/>
      <c r="M115" s="58" t="str">
        <f>IFERROR(INDEX('NOBLES 3E'!$D$2:$D$76,MATCH(Таблиця11[[#This Row],[NOBLE HOUSE]],'NOBLES 3E'!$A$2:$A$76,0),1),"")</f>
        <v/>
      </c>
      <c r="N115" s="59" t="str">
        <f>IFERROR(INDEX('NOBLES 3E'!$E$2:$E$76,MATCH(Таблиця11[[#This Row],[NOBLE HOUSE]],'NOBLES 3E'!$A$2:$A$76,0),1),"")</f>
        <v/>
      </c>
      <c r="O115" s="59" t="str">
        <f>IFERROR(INDEX('NOBLES 3E'!$F$2:$F$76,MATCH(Таблиця11[[#This Row],[NOBLE HOUSE]],'NOBLES 3E'!$A$2:$A$76,0),1),"")</f>
        <v/>
      </c>
      <c r="P115" s="59"/>
      <c r="S115" t="str">
        <f t="shared" si="16"/>
        <v xml:space="preserve">
</v>
      </c>
      <c r="T115" t="str">
        <f t="shared" si="17"/>
        <v xml:space="preserve">
</v>
      </c>
      <c r="V115" s="207"/>
      <c r="W115" s="207"/>
      <c r="X115" s="207"/>
      <c r="Y115" s="207"/>
      <c r="Z115" s="207"/>
      <c r="AA115" s="207"/>
      <c r="AB115" s="207"/>
      <c r="AC115" s="207"/>
      <c r="AD115" s="207"/>
      <c r="AE115" s="207"/>
      <c r="AF115" s="207"/>
      <c r="AG115" s="207" t="str">
        <f>IFERROR(INDEX('02BUILD'!$H$4:$H$576,MATCH(Таблиця11[[#This Row],[Holdings in Waterdeep]],'02BUILD'!$F$4:$F$576,0),1),"")</f>
        <v/>
      </c>
      <c r="AH115" s="207" t="str">
        <f>IFERROR(INDEX('02BUILD'!$I$4:$I$576,MATCH(Таблиця11[[#This Row],[Holdings in Waterdeep]],'02BUILD'!$F$4:$F$576,0),1),"")</f>
        <v/>
      </c>
      <c r="AI115" s="207" t="str">
        <f>IF(Таблиця11[[#This Row],[Holdings Waterdeep Name]]&lt;&gt;"",Таблиця11[[#This Row],[Holdings Waterdeep Name]]&amp;" ("&amp;Таблиця11[[#This Row],[Ward of Holdings]]&amp;" Ward)","")</f>
        <v/>
      </c>
      <c r="AJ115" s="207"/>
      <c r="AK115" s="58">
        <f>Таблиця11[[#This Row],[Nobles*]]*2</f>
        <v>0</v>
      </c>
      <c r="AL115" s="89">
        <f t="shared" si="14"/>
        <v>0</v>
      </c>
      <c r="AM115" s="250"/>
      <c r="AN115" s="425"/>
      <c r="AO115" s="207"/>
      <c r="AP115" s="207"/>
      <c r="AQ115" s="207"/>
    </row>
    <row r="116" spans="1:43">
      <c r="B116" s="207"/>
      <c r="C116" s="207"/>
      <c r="D116" s="207"/>
      <c r="E116" s="534"/>
      <c r="F116" s="207"/>
      <c r="G116" s="207"/>
      <c r="H116" s="207"/>
      <c r="I116" s="207"/>
      <c r="J116" s="207"/>
      <c r="L116" s="207"/>
      <c r="M116" s="207" t="str">
        <f>IFERROR(INDEX('NOBLES 3E'!$D$2:$D$76,MATCH(Таблиця11[[#This Row],[NOBLE HOUSE]],'NOBLES 3E'!$A$2:$A$76,0),1),"")</f>
        <v/>
      </c>
      <c r="N116" s="59" t="str">
        <f>IFERROR(INDEX('NOBLES 3E'!$E$2:$E$76,MATCH(Таблиця11[[#This Row],[NOBLE HOUSE]],'NOBLES 3E'!$A$2:$A$76,0),1),"")</f>
        <v/>
      </c>
      <c r="O116" s="59" t="str">
        <f>IFERROR(INDEX('NOBLES 3E'!$F$2:$F$76,MATCH(Таблиця11[[#This Row],[NOBLE HOUSE]],'NOBLES 3E'!$A$2:$A$76,0),1),"")</f>
        <v/>
      </c>
      <c r="P116" s="59"/>
      <c r="S116" t="str">
        <f t="shared" si="16"/>
        <v xml:space="preserve">
</v>
      </c>
      <c r="T116" t="str">
        <f t="shared" si="17"/>
        <v xml:space="preserve">
</v>
      </c>
      <c r="V116" s="207"/>
      <c r="W116" s="207"/>
      <c r="X116" s="207"/>
      <c r="Y116" s="207"/>
      <c r="Z116" s="207"/>
      <c r="AA116" s="207"/>
      <c r="AB116" s="207"/>
      <c r="AC116" s="207"/>
      <c r="AD116" s="207"/>
      <c r="AE116" s="207"/>
      <c r="AF116" s="207"/>
      <c r="AG116" s="207" t="str">
        <f>IFERROR(INDEX('02BUILD'!$H$4:$H$576,MATCH(Таблиця11[[#This Row],[Holdings in Waterdeep]],'02BUILD'!$F$4:$F$576,0),1),"")</f>
        <v/>
      </c>
      <c r="AH116" s="207" t="str">
        <f>IFERROR(INDEX('02BUILD'!$I$4:$I$576,MATCH(Таблиця11[[#This Row],[Holdings in Waterdeep]],'02BUILD'!$F$4:$F$576,0),1),"")</f>
        <v/>
      </c>
      <c r="AI116" s="207" t="str">
        <f>IF(Таблиця11[[#This Row],[Holdings Waterdeep Name]]&lt;&gt;"",Таблиця11[[#This Row],[Holdings Waterdeep Name]]&amp;" ("&amp;Таблиця11[[#This Row],[Ward of Holdings]]&amp;" Ward)","")</f>
        <v/>
      </c>
      <c r="AJ116" s="207"/>
      <c r="AK116" s="58">
        <f>Таблиця11[[#This Row],[Nobles*]]*2</f>
        <v>0</v>
      </c>
      <c r="AL116" s="89">
        <f t="shared" si="14"/>
        <v>0</v>
      </c>
      <c r="AM116" s="250"/>
      <c r="AN116" s="207"/>
      <c r="AO116" s="207"/>
      <c r="AP116" s="207"/>
      <c r="AQ116" s="207"/>
    </row>
    <row r="118" spans="1:43">
      <c r="W118" t="s">
        <v>19656</v>
      </c>
    </row>
    <row r="119" spans="1:43">
      <c r="W119" t="s">
        <v>19657</v>
      </c>
    </row>
    <row r="120" spans="1:43">
      <c r="W120" t="s">
        <v>19658</v>
      </c>
    </row>
    <row r="121" spans="1:43" ht="3.75" customHeight="1">
      <c r="N121" s="58" t="str">
        <f>_xlfn.CONCAT(K83:K83)</f>
        <v xml:space="preserve">Silmerhelve is one of the older noble houses; traditionally their trade and business interest include guardianship, warrior-training and pandering. (WATE 1-1) The unseen guardian of House Silmerhelve is Nymmurh, the Wyrm Who Watches. Helvenblade House (OotA), guarded by Umsheryoth (adult male bronze dragon) </v>
      </c>
      <c r="W121" t="s">
        <v>19659</v>
      </c>
    </row>
    <row r="122" spans="1:43" hidden="1">
      <c r="W122" t="s">
        <v>19660</v>
      </c>
    </row>
    <row r="123" spans="1:43">
      <c r="W123" t="s">
        <v>19661</v>
      </c>
    </row>
    <row r="124" spans="1:43">
      <c r="W124" t="s">
        <v>19662</v>
      </c>
    </row>
    <row r="125" spans="1:43">
      <c r="W125" t="s">
        <v>19663</v>
      </c>
    </row>
    <row r="126" spans="1:43">
      <c r="W126" t="s">
        <v>19664</v>
      </c>
    </row>
    <row r="127" spans="1:43">
      <c r="W127" t="s">
        <v>19665</v>
      </c>
    </row>
    <row r="128" spans="1:43">
      <c r="W128" t="s">
        <v>19666</v>
      </c>
    </row>
  </sheetData>
  <mergeCells count="3">
    <mergeCell ref="A1:H1"/>
    <mergeCell ref="J1:M1"/>
    <mergeCell ref="A2:AO2"/>
  </mergeCells>
  <hyperlinks>
    <hyperlink ref="J1:M1" r:id="rId1" display="DONATE" xr:uid="{00000000-0004-0000-0900-000000000000}"/>
    <hyperlink ref="A1" location="'0000'!A1" display="|🔝| To main page" xr:uid="{00000000-0004-0000-0900-000001000000}"/>
    <hyperlink ref="AN4" r:id="rId2" xr:uid="{00000000-0004-0000-0900-000002000000}"/>
    <hyperlink ref="AN5" r:id="rId3" xr:uid="{00000000-0004-0000-0900-000003000000}"/>
    <hyperlink ref="AN6" r:id="rId4" xr:uid="{00000000-0004-0000-0900-000004000000}"/>
    <hyperlink ref="AN7" r:id="rId5" xr:uid="{00000000-0004-0000-0900-000005000000}"/>
    <hyperlink ref="AN8" r:id="rId6" xr:uid="{00000000-0004-0000-0900-000006000000}"/>
    <hyperlink ref="AN9" r:id="rId7" xr:uid="{00000000-0004-0000-0900-000007000000}"/>
    <hyperlink ref="AN10" r:id="rId8" xr:uid="{00000000-0004-0000-0900-000008000000}"/>
    <hyperlink ref="AN113" r:id="rId9" xr:uid="{00000000-0004-0000-0900-000009000000}"/>
    <hyperlink ref="AN12" r:id="rId10" xr:uid="{00000000-0004-0000-0900-00000A000000}"/>
    <hyperlink ref="AN13" r:id="rId11" xr:uid="{00000000-0004-0000-0900-00000B000000}"/>
    <hyperlink ref="AN14" r:id="rId12" xr:uid="{00000000-0004-0000-0900-00000C000000}"/>
    <hyperlink ref="AN15" r:id="rId13" xr:uid="{00000000-0004-0000-0900-00000D000000}"/>
    <hyperlink ref="AN22" r:id="rId14" xr:uid="{00000000-0004-0000-0900-00000E000000}"/>
    <hyperlink ref="AN26" r:id="rId15" xr:uid="{00000000-0004-0000-0900-00000F000000}"/>
    <hyperlink ref="AN37" r:id="rId16" xr:uid="{00000000-0004-0000-0900-000010000000}"/>
    <hyperlink ref="AN43" r:id="rId17" xr:uid="{00000000-0004-0000-0900-000011000000}"/>
    <hyperlink ref="AN48" r:id="rId18" xr:uid="{00000000-0004-0000-0900-000012000000}"/>
    <hyperlink ref="AN56" r:id="rId19" xr:uid="{00000000-0004-0000-0900-000013000000}"/>
    <hyperlink ref="AN66" r:id="rId20" xr:uid="{00000000-0004-0000-0900-000014000000}"/>
    <hyperlink ref="AN73" r:id="rId21" xr:uid="{00000000-0004-0000-0900-000015000000}"/>
    <hyperlink ref="AN78" r:id="rId22" xr:uid="{00000000-0004-0000-0900-000016000000}"/>
    <hyperlink ref="AN87" r:id="rId23" xr:uid="{00000000-0004-0000-0900-000017000000}"/>
    <hyperlink ref="AN90" r:id="rId24" xr:uid="{00000000-0004-0000-0900-000018000000}"/>
    <hyperlink ref="AN91" r:id="rId25" xr:uid="{00000000-0004-0000-0900-000019000000}"/>
    <hyperlink ref="AN92" r:id="rId26" xr:uid="{00000000-0004-0000-0900-00001A000000}"/>
    <hyperlink ref="AN95" r:id="rId27" xr:uid="{00000000-0004-0000-0900-00001B000000}"/>
    <hyperlink ref="AN99" r:id="rId28" xr:uid="{00000000-0004-0000-0900-00001C000000}"/>
  </hyperlinks>
  <pageMargins left="0.7" right="0.7" top="0.75" bottom="0.75" header="0.3" footer="0.3"/>
  <pageSetup paperSize="9" orientation="portrait" r:id="rId29"/>
  <legacyDrawing r:id="rId30"/>
  <tableParts count="1">
    <tablePart r:id="rId3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10"/>
  <dimension ref="A1:N76"/>
  <sheetViews>
    <sheetView topLeftCell="A10" workbookViewId="0">
      <selection activeCell="B26" sqref="B26"/>
    </sheetView>
  </sheetViews>
  <sheetFormatPr defaultRowHeight="15"/>
  <cols>
    <col min="1" max="1" width="12.42578125" bestFit="1" customWidth="1"/>
    <col min="2" max="2" width="73.7109375" bestFit="1" customWidth="1"/>
    <col min="3" max="3" width="20.28515625" bestFit="1" customWidth="1"/>
    <col min="4" max="4" width="21.7109375" bestFit="1" customWidth="1"/>
    <col min="5" max="5" width="18.85546875" bestFit="1" customWidth="1"/>
    <col min="6" max="6" width="16.5703125" bestFit="1" customWidth="1"/>
  </cols>
  <sheetData>
    <row r="1" spans="1:14">
      <c r="A1" s="8" t="s">
        <v>204</v>
      </c>
      <c r="B1" s="8" t="s">
        <v>205</v>
      </c>
      <c r="C1" s="9" t="s">
        <v>206</v>
      </c>
      <c r="D1" s="8" t="s">
        <v>667</v>
      </c>
      <c r="E1" s="8" t="s">
        <v>207</v>
      </c>
      <c r="F1" s="8" t="s">
        <v>208</v>
      </c>
      <c r="G1" s="8" t="s">
        <v>209</v>
      </c>
      <c r="H1" s="8" t="s">
        <v>210</v>
      </c>
      <c r="I1" s="8" t="s">
        <v>211</v>
      </c>
      <c r="J1" s="8" t="s">
        <v>7</v>
      </c>
      <c r="K1" s="8" t="s">
        <v>8</v>
      </c>
      <c r="L1" s="8" t="s">
        <v>212</v>
      </c>
      <c r="M1" s="8" t="s">
        <v>213</v>
      </c>
      <c r="N1" s="8" t="s">
        <v>214</v>
      </c>
    </row>
    <row r="2" spans="1:14">
      <c r="A2" s="2" t="s">
        <v>10</v>
      </c>
      <c r="B2" s="2" t="s">
        <v>11</v>
      </c>
      <c r="C2" s="3">
        <v>15000</v>
      </c>
      <c r="D2" s="2" t="s">
        <v>215</v>
      </c>
      <c r="E2" s="2" t="s">
        <v>216</v>
      </c>
      <c r="F2" s="2" t="s">
        <v>217</v>
      </c>
      <c r="G2" s="2">
        <v>22</v>
      </c>
      <c r="H2" s="2" t="s">
        <v>218</v>
      </c>
      <c r="I2" s="2" t="s">
        <v>219</v>
      </c>
      <c r="J2" s="2" t="s">
        <v>220</v>
      </c>
      <c r="K2" s="2" t="s">
        <v>221</v>
      </c>
      <c r="L2" s="2" t="s">
        <v>222</v>
      </c>
      <c r="M2" s="2">
        <f>C2/(G2*365)</f>
        <v>1.8679950186799501</v>
      </c>
      <c r="N2" s="2" t="s">
        <v>223</v>
      </c>
    </row>
    <row r="3" spans="1:14">
      <c r="A3" s="2" t="s">
        <v>12</v>
      </c>
      <c r="B3" s="2" t="s">
        <v>13</v>
      </c>
      <c r="C3" s="3">
        <v>25000</v>
      </c>
      <c r="D3" s="2" t="s">
        <v>224</v>
      </c>
      <c r="E3" s="2"/>
      <c r="F3" s="2"/>
      <c r="G3" s="2">
        <v>29</v>
      </c>
      <c r="H3" s="2" t="s">
        <v>225</v>
      </c>
      <c r="I3" s="2" t="s">
        <v>226</v>
      </c>
      <c r="J3" s="2" t="s">
        <v>227</v>
      </c>
      <c r="K3" s="2" t="s">
        <v>228</v>
      </c>
      <c r="L3" s="2" t="s">
        <v>229</v>
      </c>
      <c r="M3" s="2">
        <f t="shared" ref="M3:M66" si="0">C3/(G3*365)</f>
        <v>2.3618327822390173</v>
      </c>
      <c r="N3" s="2" t="s">
        <v>230</v>
      </c>
    </row>
    <row r="4" spans="1:14">
      <c r="A4" s="2" t="s">
        <v>14</v>
      </c>
      <c r="B4" s="2" t="s">
        <v>15</v>
      </c>
      <c r="C4" s="3">
        <v>35000</v>
      </c>
      <c r="D4" s="2" t="s">
        <v>231</v>
      </c>
      <c r="E4" s="2" t="s">
        <v>216</v>
      </c>
      <c r="F4" s="2" t="s">
        <v>232</v>
      </c>
      <c r="G4" s="2">
        <v>17</v>
      </c>
      <c r="H4" s="2" t="s">
        <v>233</v>
      </c>
      <c r="I4" s="2" t="s">
        <v>234</v>
      </c>
      <c r="J4" s="2" t="s">
        <v>227</v>
      </c>
      <c r="K4" s="2" t="s">
        <v>235</v>
      </c>
      <c r="L4" s="2" t="s">
        <v>236</v>
      </c>
      <c r="M4" s="2">
        <f t="shared" si="0"/>
        <v>5.6406124093473009</v>
      </c>
      <c r="N4" s="2" t="s">
        <v>237</v>
      </c>
    </row>
    <row r="5" spans="1:14">
      <c r="A5" s="2" t="s">
        <v>17</v>
      </c>
      <c r="B5" s="2" t="s">
        <v>18</v>
      </c>
      <c r="C5" s="3">
        <v>30000</v>
      </c>
      <c r="D5" s="2" t="s">
        <v>238</v>
      </c>
      <c r="E5" s="2" t="s">
        <v>239</v>
      </c>
      <c r="F5" s="2" t="s">
        <v>240</v>
      </c>
      <c r="G5" s="2">
        <v>45</v>
      </c>
      <c r="H5" s="2" t="s">
        <v>241</v>
      </c>
      <c r="I5" s="2" t="s">
        <v>242</v>
      </c>
      <c r="J5" s="2" t="s">
        <v>220</v>
      </c>
      <c r="K5" s="2" t="s">
        <v>243</v>
      </c>
      <c r="L5" s="2" t="s">
        <v>244</v>
      </c>
      <c r="M5" s="2">
        <f t="shared" si="0"/>
        <v>1.8264840182648401</v>
      </c>
      <c r="N5" s="2" t="s">
        <v>223</v>
      </c>
    </row>
    <row r="6" spans="1:14">
      <c r="A6" s="2" t="s">
        <v>19</v>
      </c>
      <c r="B6" s="2" t="s">
        <v>20</v>
      </c>
      <c r="C6" s="3">
        <v>21000</v>
      </c>
      <c r="D6" s="2" t="s">
        <v>245</v>
      </c>
      <c r="E6" s="2" t="s">
        <v>246</v>
      </c>
      <c r="F6" s="2" t="s">
        <v>668</v>
      </c>
      <c r="G6" s="2">
        <v>28</v>
      </c>
      <c r="H6" s="2" t="s">
        <v>247</v>
      </c>
      <c r="I6" s="2" t="s">
        <v>248</v>
      </c>
      <c r="J6" s="2" t="s">
        <v>227</v>
      </c>
      <c r="K6" s="2" t="s">
        <v>243</v>
      </c>
      <c r="L6" s="2" t="s">
        <v>249</v>
      </c>
      <c r="M6" s="2">
        <f t="shared" si="0"/>
        <v>2.0547945205479454</v>
      </c>
      <c r="N6" s="2" t="s">
        <v>230</v>
      </c>
    </row>
    <row r="7" spans="1:14">
      <c r="A7" s="2" t="s">
        <v>21</v>
      </c>
      <c r="B7" s="2" t="s">
        <v>22</v>
      </c>
      <c r="C7" s="3">
        <v>22000</v>
      </c>
      <c r="D7" s="2" t="s">
        <v>250</v>
      </c>
      <c r="E7" s="2" t="s">
        <v>251</v>
      </c>
      <c r="F7" s="2" t="s">
        <v>252</v>
      </c>
      <c r="G7" s="2">
        <v>31</v>
      </c>
      <c r="H7" s="2" t="s">
        <v>253</v>
      </c>
      <c r="I7" s="2" t="s">
        <v>254</v>
      </c>
      <c r="J7" s="2" t="s">
        <v>255</v>
      </c>
      <c r="K7" s="2" t="s">
        <v>256</v>
      </c>
      <c r="L7" s="4">
        <v>26</v>
      </c>
      <c r="M7" s="2">
        <f t="shared" si="0"/>
        <v>1.9443216968625718</v>
      </c>
      <c r="N7" s="2" t="s">
        <v>230</v>
      </c>
    </row>
    <row r="8" spans="1:14">
      <c r="A8" s="2" t="s">
        <v>23</v>
      </c>
      <c r="B8" s="2" t="s">
        <v>24</v>
      </c>
      <c r="C8" s="3">
        <v>27000</v>
      </c>
      <c r="D8" s="2" t="s">
        <v>258</v>
      </c>
      <c r="E8" s="2" t="s">
        <v>259</v>
      </c>
      <c r="F8" s="2" t="s">
        <v>260</v>
      </c>
      <c r="G8" s="2">
        <v>19</v>
      </c>
      <c r="H8" s="2" t="s">
        <v>261</v>
      </c>
      <c r="I8" s="2" t="s">
        <v>262</v>
      </c>
      <c r="J8" s="2" t="s">
        <v>227</v>
      </c>
      <c r="K8" s="2" t="s">
        <v>263</v>
      </c>
      <c r="L8" s="4">
        <v>47</v>
      </c>
      <c r="M8" s="2">
        <f t="shared" si="0"/>
        <v>3.8932948810382118</v>
      </c>
      <c r="N8" s="2" t="s">
        <v>237</v>
      </c>
    </row>
    <row r="9" spans="1:14">
      <c r="A9" s="2" t="s">
        <v>265</v>
      </c>
      <c r="B9" s="2" t="s">
        <v>266</v>
      </c>
      <c r="C9" s="3">
        <v>29000</v>
      </c>
      <c r="D9" s="2" t="s">
        <v>267</v>
      </c>
      <c r="E9" s="2" t="s">
        <v>268</v>
      </c>
      <c r="F9" s="2" t="s">
        <v>269</v>
      </c>
      <c r="G9" s="2">
        <v>21</v>
      </c>
      <c r="H9" s="2" t="s">
        <v>270</v>
      </c>
      <c r="I9" s="2" t="s">
        <v>271</v>
      </c>
      <c r="J9" s="2" t="s">
        <v>227</v>
      </c>
      <c r="K9" s="2" t="s">
        <v>272</v>
      </c>
      <c r="L9" s="4">
        <v>52</v>
      </c>
      <c r="M9" s="2">
        <f t="shared" si="0"/>
        <v>3.7834311806914545</v>
      </c>
      <c r="N9" s="2" t="s">
        <v>237</v>
      </c>
    </row>
    <row r="10" spans="1:14">
      <c r="A10" s="2" t="s">
        <v>27</v>
      </c>
      <c r="B10" s="2" t="s">
        <v>28</v>
      </c>
      <c r="C10" s="3">
        <v>23000</v>
      </c>
      <c r="D10" s="2" t="s">
        <v>274</v>
      </c>
      <c r="E10" s="2" t="s">
        <v>275</v>
      </c>
      <c r="F10" s="2" t="s">
        <v>276</v>
      </c>
      <c r="G10" s="2">
        <v>22</v>
      </c>
      <c r="H10" s="2" t="s">
        <v>277</v>
      </c>
      <c r="I10" s="2" t="s">
        <v>278</v>
      </c>
      <c r="J10" s="2" t="s">
        <v>255</v>
      </c>
      <c r="K10" s="2" t="s">
        <v>279</v>
      </c>
      <c r="L10" s="4">
        <v>53</v>
      </c>
      <c r="M10" s="2">
        <f t="shared" si="0"/>
        <v>2.8642590286425902</v>
      </c>
      <c r="N10" s="2" t="s">
        <v>230</v>
      </c>
    </row>
    <row r="11" spans="1:14">
      <c r="A11" s="2" t="s">
        <v>30</v>
      </c>
      <c r="B11" s="2" t="s">
        <v>31</v>
      </c>
      <c r="C11" s="3">
        <v>22000</v>
      </c>
      <c r="D11" s="2" t="s">
        <v>281</v>
      </c>
      <c r="E11" s="2" t="s">
        <v>216</v>
      </c>
      <c r="F11" s="2" t="s">
        <v>282</v>
      </c>
      <c r="G11" s="2">
        <v>17</v>
      </c>
      <c r="H11" s="2" t="s">
        <v>283</v>
      </c>
      <c r="I11" s="2"/>
      <c r="J11" s="2" t="s">
        <v>227</v>
      </c>
      <c r="K11" s="2" t="s">
        <v>243</v>
      </c>
      <c r="L11" s="4">
        <v>11</v>
      </c>
      <c r="M11" s="2">
        <f t="shared" si="0"/>
        <v>3.5455278001611603</v>
      </c>
      <c r="N11" s="2" t="s">
        <v>230</v>
      </c>
    </row>
    <row r="12" spans="1:14">
      <c r="A12" s="2" t="s">
        <v>32</v>
      </c>
      <c r="B12" s="2" t="s">
        <v>33</v>
      </c>
      <c r="C12" s="3">
        <v>24000</v>
      </c>
      <c r="D12" s="2" t="s">
        <v>285</v>
      </c>
      <c r="E12" s="2" t="s">
        <v>286</v>
      </c>
      <c r="F12" s="2" t="s">
        <v>287</v>
      </c>
      <c r="G12" s="2">
        <v>29</v>
      </c>
      <c r="H12" s="2" t="s">
        <v>288</v>
      </c>
      <c r="I12" s="2" t="s">
        <v>289</v>
      </c>
      <c r="J12" s="2" t="s">
        <v>255</v>
      </c>
      <c r="K12" s="2" t="s">
        <v>290</v>
      </c>
      <c r="L12" s="2" t="s">
        <v>291</v>
      </c>
      <c r="M12" s="2">
        <f t="shared" si="0"/>
        <v>2.2673594709494567</v>
      </c>
      <c r="N12" s="2" t="s">
        <v>230</v>
      </c>
    </row>
    <row r="13" spans="1:14">
      <c r="A13" s="2" t="s">
        <v>34</v>
      </c>
      <c r="B13" s="2" t="s">
        <v>35</v>
      </c>
      <c r="C13" s="3">
        <v>36000</v>
      </c>
      <c r="D13" s="2" t="s">
        <v>292</v>
      </c>
      <c r="E13" s="2" t="s">
        <v>293</v>
      </c>
      <c r="F13" s="2" t="s">
        <v>294</v>
      </c>
      <c r="G13" s="2">
        <v>34</v>
      </c>
      <c r="H13" s="2" t="s">
        <v>295</v>
      </c>
      <c r="I13" s="2" t="s">
        <v>296</v>
      </c>
      <c r="J13" s="2" t="s">
        <v>227</v>
      </c>
      <c r="K13" s="2" t="s">
        <v>243</v>
      </c>
      <c r="L13" s="2" t="s">
        <v>297</v>
      </c>
      <c r="M13" s="2">
        <f t="shared" si="0"/>
        <v>2.9008863819500403</v>
      </c>
      <c r="N13" s="2" t="s">
        <v>230</v>
      </c>
    </row>
    <row r="14" spans="1:14">
      <c r="A14" s="2" t="s">
        <v>38</v>
      </c>
      <c r="B14" s="2" t="s">
        <v>39</v>
      </c>
      <c r="C14" s="3">
        <v>62000</v>
      </c>
      <c r="D14" s="2" t="s">
        <v>298</v>
      </c>
      <c r="E14" s="2" t="s">
        <v>299</v>
      </c>
      <c r="F14" s="2" t="s">
        <v>300</v>
      </c>
      <c r="G14" s="2">
        <v>34</v>
      </c>
      <c r="H14" s="2" t="s">
        <v>301</v>
      </c>
      <c r="I14" s="2" t="s">
        <v>234</v>
      </c>
      <c r="J14" s="2" t="s">
        <v>255</v>
      </c>
      <c r="K14" s="2" t="s">
        <v>243</v>
      </c>
      <c r="L14" s="2" t="s">
        <v>302</v>
      </c>
      <c r="M14" s="2">
        <f t="shared" si="0"/>
        <v>4.9959709911361809</v>
      </c>
      <c r="N14" s="2" t="s">
        <v>237</v>
      </c>
    </row>
    <row r="15" spans="1:14">
      <c r="A15" s="2" t="s">
        <v>40</v>
      </c>
      <c r="B15" s="2" t="s">
        <v>41</v>
      </c>
      <c r="C15" s="3">
        <v>21000</v>
      </c>
      <c r="D15" s="2" t="s">
        <v>303</v>
      </c>
      <c r="E15" s="2" t="s">
        <v>304</v>
      </c>
      <c r="F15" s="2" t="s">
        <v>305</v>
      </c>
      <c r="G15" s="2">
        <v>19</v>
      </c>
      <c r="H15" s="2" t="s">
        <v>306</v>
      </c>
      <c r="I15" s="2" t="s">
        <v>307</v>
      </c>
      <c r="J15" s="2" t="s">
        <v>220</v>
      </c>
      <c r="K15" s="2" t="s">
        <v>308</v>
      </c>
      <c r="L15" s="2" t="s">
        <v>309</v>
      </c>
      <c r="M15" s="2">
        <f t="shared" si="0"/>
        <v>3.028118240807498</v>
      </c>
      <c r="N15" s="2" t="s">
        <v>230</v>
      </c>
    </row>
    <row r="16" spans="1:14">
      <c r="A16" s="2" t="s">
        <v>43</v>
      </c>
      <c r="B16" s="2" t="s">
        <v>44</v>
      </c>
      <c r="C16" s="3">
        <v>38000</v>
      </c>
      <c r="D16" s="2" t="s">
        <v>310</v>
      </c>
      <c r="E16" s="2" t="s">
        <v>311</v>
      </c>
      <c r="F16" s="2" t="s">
        <v>312</v>
      </c>
      <c r="G16" s="2">
        <v>22</v>
      </c>
      <c r="H16" s="2" t="s">
        <v>313</v>
      </c>
      <c r="I16" s="2" t="s">
        <v>314</v>
      </c>
      <c r="J16" s="2" t="s">
        <v>227</v>
      </c>
      <c r="K16" s="2" t="s">
        <v>315</v>
      </c>
      <c r="L16" s="2" t="s">
        <v>316</v>
      </c>
      <c r="M16" s="2">
        <f t="shared" si="0"/>
        <v>4.7322540473225407</v>
      </c>
      <c r="N16" s="2" t="s">
        <v>237</v>
      </c>
    </row>
    <row r="17" spans="1:14">
      <c r="A17" s="2" t="s">
        <v>45</v>
      </c>
      <c r="B17" s="2" t="s">
        <v>46</v>
      </c>
      <c r="C17" s="3">
        <v>19000</v>
      </c>
      <c r="D17" s="2" t="s">
        <v>317</v>
      </c>
      <c r="E17" s="2" t="s">
        <v>318</v>
      </c>
      <c r="F17" s="2" t="s">
        <v>319</v>
      </c>
      <c r="G17" s="2">
        <v>32</v>
      </c>
      <c r="H17" s="2" t="s">
        <v>320</v>
      </c>
      <c r="I17" s="2" t="s">
        <v>278</v>
      </c>
      <c r="J17" s="2" t="s">
        <v>255</v>
      </c>
      <c r="K17" s="2" t="s">
        <v>243</v>
      </c>
      <c r="L17" s="2" t="s">
        <v>321</v>
      </c>
      <c r="M17" s="2">
        <f t="shared" si="0"/>
        <v>1.6267123287671232</v>
      </c>
      <c r="N17" s="2" t="s">
        <v>223</v>
      </c>
    </row>
    <row r="18" spans="1:14">
      <c r="A18" s="2" t="s">
        <v>47</v>
      </c>
      <c r="B18" s="2" t="s">
        <v>48</v>
      </c>
      <c r="C18" s="3">
        <v>26000</v>
      </c>
      <c r="D18" s="2" t="s">
        <v>322</v>
      </c>
      <c r="E18" s="2" t="s">
        <v>323</v>
      </c>
      <c r="F18" s="2" t="s">
        <v>324</v>
      </c>
      <c r="G18" s="2">
        <v>24</v>
      </c>
      <c r="H18" s="2" t="s">
        <v>325</v>
      </c>
      <c r="I18" s="2" t="s">
        <v>278</v>
      </c>
      <c r="J18" s="2" t="s">
        <v>227</v>
      </c>
      <c r="K18" s="2" t="s">
        <v>243</v>
      </c>
      <c r="L18" s="2" t="s">
        <v>326</v>
      </c>
      <c r="M18" s="2">
        <f t="shared" si="0"/>
        <v>2.9680365296803655</v>
      </c>
      <c r="N18" s="2" t="s">
        <v>230</v>
      </c>
    </row>
    <row r="19" spans="1:14">
      <c r="A19" s="2" t="s">
        <v>50</v>
      </c>
      <c r="B19" s="2" t="s">
        <v>51</v>
      </c>
      <c r="C19" s="3">
        <v>22000</v>
      </c>
      <c r="D19" s="2" t="s">
        <v>327</v>
      </c>
      <c r="E19" s="2" t="s">
        <v>328</v>
      </c>
      <c r="F19" s="2" t="s">
        <v>329</v>
      </c>
      <c r="G19" s="2">
        <v>18</v>
      </c>
      <c r="H19" s="2" t="s">
        <v>330</v>
      </c>
      <c r="I19" s="2" t="s">
        <v>331</v>
      </c>
      <c r="J19" s="2" t="s">
        <v>255</v>
      </c>
      <c r="K19" s="2" t="s">
        <v>332</v>
      </c>
      <c r="L19" s="4">
        <v>33</v>
      </c>
      <c r="M19" s="2">
        <f t="shared" si="0"/>
        <v>3.3485540334855401</v>
      </c>
      <c r="N19" s="2" t="s">
        <v>230</v>
      </c>
    </row>
    <row r="20" spans="1:14">
      <c r="A20" s="2" t="s">
        <v>52</v>
      </c>
      <c r="B20" s="2" t="s">
        <v>334</v>
      </c>
      <c r="C20" s="3">
        <v>15000</v>
      </c>
      <c r="D20" s="2" t="s">
        <v>335</v>
      </c>
      <c r="E20" s="2" t="s">
        <v>336</v>
      </c>
      <c r="F20" s="2" t="s">
        <v>337</v>
      </c>
      <c r="G20" s="2">
        <v>21</v>
      </c>
      <c r="H20" s="2" t="s">
        <v>338</v>
      </c>
      <c r="I20" s="2" t="s">
        <v>339</v>
      </c>
      <c r="J20" s="2" t="s">
        <v>227</v>
      </c>
      <c r="K20" s="2" t="s">
        <v>340</v>
      </c>
      <c r="L20" s="4">
        <v>22</v>
      </c>
      <c r="M20" s="2">
        <f t="shared" si="0"/>
        <v>1.9569471624266144</v>
      </c>
      <c r="N20" s="2" t="s">
        <v>223</v>
      </c>
    </row>
    <row r="21" spans="1:14">
      <c r="A21" s="2" t="s">
        <v>53</v>
      </c>
      <c r="B21" s="2" t="s">
        <v>54</v>
      </c>
      <c r="C21" s="3">
        <v>21000</v>
      </c>
      <c r="D21" s="2" t="s">
        <v>342</v>
      </c>
      <c r="E21" s="2" t="s">
        <v>343</v>
      </c>
      <c r="F21" s="2" t="s">
        <v>344</v>
      </c>
      <c r="G21" s="2">
        <v>15</v>
      </c>
      <c r="H21" s="2" t="s">
        <v>345</v>
      </c>
      <c r="I21" s="2" t="s">
        <v>346</v>
      </c>
      <c r="J21" s="2" t="s">
        <v>227</v>
      </c>
      <c r="K21" s="2" t="s">
        <v>347</v>
      </c>
      <c r="L21" s="4">
        <v>6</v>
      </c>
      <c r="M21" s="2">
        <f t="shared" si="0"/>
        <v>3.8356164383561642</v>
      </c>
      <c r="N21" s="2" t="s">
        <v>230</v>
      </c>
    </row>
    <row r="22" spans="1:14">
      <c r="A22" s="2" t="s">
        <v>55</v>
      </c>
      <c r="B22" s="2" t="s">
        <v>56</v>
      </c>
      <c r="C22" s="3">
        <v>28000</v>
      </c>
      <c r="D22" s="2" t="s">
        <v>349</v>
      </c>
      <c r="E22" s="2" t="s">
        <v>350</v>
      </c>
      <c r="F22" s="2" t="s">
        <v>351</v>
      </c>
      <c r="G22" s="2">
        <v>27</v>
      </c>
      <c r="H22" s="2" t="s">
        <v>270</v>
      </c>
      <c r="I22" s="2" t="s">
        <v>352</v>
      </c>
      <c r="J22" s="2" t="s">
        <v>227</v>
      </c>
      <c r="K22" s="2" t="s">
        <v>353</v>
      </c>
      <c r="L22" s="2" t="s">
        <v>354</v>
      </c>
      <c r="M22" s="2">
        <f t="shared" si="0"/>
        <v>2.8411973617453068</v>
      </c>
      <c r="N22" s="2" t="s">
        <v>230</v>
      </c>
    </row>
    <row r="23" spans="1:14">
      <c r="A23" s="2" t="s">
        <v>57</v>
      </c>
      <c r="B23" s="2" t="s">
        <v>58</v>
      </c>
      <c r="C23" s="3">
        <v>34000</v>
      </c>
      <c r="D23" s="2" t="s">
        <v>355</v>
      </c>
      <c r="E23" s="2" t="s">
        <v>356</v>
      </c>
      <c r="F23" s="2" t="s">
        <v>357</v>
      </c>
      <c r="G23" s="2">
        <v>29</v>
      </c>
      <c r="H23" s="2" t="s">
        <v>247</v>
      </c>
      <c r="I23" s="2" t="s">
        <v>278</v>
      </c>
      <c r="J23" s="2" t="s">
        <v>255</v>
      </c>
      <c r="K23" s="2" t="s">
        <v>358</v>
      </c>
      <c r="L23" s="4">
        <v>9</v>
      </c>
      <c r="M23" s="2">
        <f t="shared" si="0"/>
        <v>3.2120925838450636</v>
      </c>
      <c r="N23" s="2" t="s">
        <v>230</v>
      </c>
    </row>
    <row r="24" spans="1:14">
      <c r="A24" s="2" t="s">
        <v>59</v>
      </c>
      <c r="B24" s="2" t="s">
        <v>60</v>
      </c>
      <c r="C24" s="3">
        <v>27000</v>
      </c>
      <c r="D24" s="2" t="s">
        <v>360</v>
      </c>
      <c r="E24" s="2" t="s">
        <v>216</v>
      </c>
      <c r="F24" s="2" t="s">
        <v>361</v>
      </c>
      <c r="G24" s="2">
        <v>17</v>
      </c>
      <c r="H24" s="2" t="s">
        <v>362</v>
      </c>
      <c r="I24" s="2" t="s">
        <v>307</v>
      </c>
      <c r="J24" s="2" t="s">
        <v>255</v>
      </c>
      <c r="K24" s="2" t="s">
        <v>363</v>
      </c>
      <c r="L24" s="2" t="s">
        <v>364</v>
      </c>
      <c r="M24" s="2">
        <f t="shared" si="0"/>
        <v>4.3513295729250601</v>
      </c>
      <c r="N24" s="2" t="s">
        <v>237</v>
      </c>
    </row>
    <row r="25" spans="1:14">
      <c r="A25" s="2" t="s">
        <v>62</v>
      </c>
      <c r="B25" s="2" t="s">
        <v>63</v>
      </c>
      <c r="C25" s="3">
        <v>39000</v>
      </c>
      <c r="D25" s="2" t="s">
        <v>365</v>
      </c>
      <c r="E25" s="2" t="s">
        <v>366</v>
      </c>
      <c r="F25" s="2" t="s">
        <v>367</v>
      </c>
      <c r="G25" s="2">
        <v>26</v>
      </c>
      <c r="H25" s="2" t="s">
        <v>247</v>
      </c>
      <c r="I25" s="2" t="s">
        <v>368</v>
      </c>
      <c r="J25" s="2" t="s">
        <v>227</v>
      </c>
      <c r="K25" s="2" t="s">
        <v>369</v>
      </c>
      <c r="L25" s="2" t="s">
        <v>370</v>
      </c>
      <c r="M25" s="2">
        <f t="shared" si="0"/>
        <v>4.1095890410958908</v>
      </c>
      <c r="N25" s="2" t="s">
        <v>237</v>
      </c>
    </row>
    <row r="26" spans="1:14">
      <c r="A26" s="2" t="s">
        <v>371</v>
      </c>
      <c r="B26" s="2" t="s">
        <v>372</v>
      </c>
      <c r="C26" s="3">
        <v>15000</v>
      </c>
      <c r="D26" s="2" t="s">
        <v>373</v>
      </c>
      <c r="E26" s="2" t="s">
        <v>374</v>
      </c>
      <c r="F26" s="2" t="s">
        <v>375</v>
      </c>
      <c r="G26" s="2">
        <v>35</v>
      </c>
      <c r="H26" s="2" t="s">
        <v>376</v>
      </c>
      <c r="I26" s="2" t="s">
        <v>377</v>
      </c>
      <c r="J26" s="2" t="s">
        <v>255</v>
      </c>
      <c r="K26" s="2" t="s">
        <v>378</v>
      </c>
      <c r="L26" s="4">
        <v>24</v>
      </c>
      <c r="M26" s="2">
        <f t="shared" si="0"/>
        <v>1.1741682974559686</v>
      </c>
      <c r="N26" s="2" t="s">
        <v>223</v>
      </c>
    </row>
    <row r="27" spans="1:14">
      <c r="A27" s="2" t="s">
        <v>69</v>
      </c>
      <c r="B27" s="2" t="s">
        <v>95</v>
      </c>
      <c r="C27" s="3">
        <v>35000</v>
      </c>
      <c r="D27" s="2" t="s">
        <v>380</v>
      </c>
      <c r="E27" s="2" t="s">
        <v>381</v>
      </c>
      <c r="F27" s="2" t="s">
        <v>382</v>
      </c>
      <c r="G27" s="2">
        <v>41</v>
      </c>
      <c r="H27" s="2" t="s">
        <v>383</v>
      </c>
      <c r="I27" s="2" t="s">
        <v>384</v>
      </c>
      <c r="J27" s="2" t="s">
        <v>227</v>
      </c>
      <c r="K27" s="2" t="s">
        <v>378</v>
      </c>
      <c r="L27" s="2" t="s">
        <v>385</v>
      </c>
      <c r="M27" s="2">
        <f t="shared" si="0"/>
        <v>2.3387905111927831</v>
      </c>
      <c r="N27" s="2" t="s">
        <v>230</v>
      </c>
    </row>
    <row r="28" spans="1:14">
      <c r="A28" s="2" t="s">
        <v>73</v>
      </c>
      <c r="B28" s="2" t="s">
        <v>74</v>
      </c>
      <c r="C28" s="3">
        <v>34000</v>
      </c>
      <c r="D28" s="2" t="s">
        <v>386</v>
      </c>
      <c r="E28" s="2" t="s">
        <v>387</v>
      </c>
      <c r="F28" s="2" t="s">
        <v>388</v>
      </c>
      <c r="G28" s="2">
        <v>32</v>
      </c>
      <c r="H28" s="2" t="s">
        <v>277</v>
      </c>
      <c r="I28" s="2" t="s">
        <v>314</v>
      </c>
      <c r="J28" s="2" t="s">
        <v>255</v>
      </c>
      <c r="K28" s="2" t="s">
        <v>389</v>
      </c>
      <c r="L28" s="2" t="s">
        <v>390</v>
      </c>
      <c r="M28" s="2">
        <f t="shared" si="0"/>
        <v>2.9109589041095889</v>
      </c>
      <c r="N28" s="2" t="s">
        <v>230</v>
      </c>
    </row>
    <row r="29" spans="1:14">
      <c r="A29" s="2" t="s">
        <v>76</v>
      </c>
      <c r="B29" s="2" t="s">
        <v>77</v>
      </c>
      <c r="C29" s="3">
        <v>28000</v>
      </c>
      <c r="D29" s="2" t="s">
        <v>391</v>
      </c>
      <c r="E29" s="2" t="s">
        <v>392</v>
      </c>
      <c r="F29" s="2" t="s">
        <v>393</v>
      </c>
      <c r="G29" s="2">
        <v>21</v>
      </c>
      <c r="H29" s="2" t="s">
        <v>394</v>
      </c>
      <c r="I29" s="2" t="s">
        <v>395</v>
      </c>
      <c r="J29" s="2" t="s">
        <v>255</v>
      </c>
      <c r="K29" s="2" t="s">
        <v>243</v>
      </c>
      <c r="L29" s="2" t="s">
        <v>396</v>
      </c>
      <c r="M29" s="2">
        <f t="shared" si="0"/>
        <v>3.6529680365296802</v>
      </c>
      <c r="N29" s="2" t="s">
        <v>230</v>
      </c>
    </row>
    <row r="30" spans="1:14">
      <c r="A30" s="2" t="s">
        <v>78</v>
      </c>
      <c r="B30" s="2" t="s">
        <v>79</v>
      </c>
      <c r="C30" s="3">
        <v>27000</v>
      </c>
      <c r="D30" s="2" t="s">
        <v>397</v>
      </c>
      <c r="E30" s="2" t="s">
        <v>398</v>
      </c>
      <c r="F30" s="2" t="s">
        <v>399</v>
      </c>
      <c r="G30" s="2">
        <v>17</v>
      </c>
      <c r="H30" s="2" t="s">
        <v>301</v>
      </c>
      <c r="I30" s="2" t="s">
        <v>400</v>
      </c>
      <c r="J30" s="2" t="s">
        <v>227</v>
      </c>
      <c r="K30" s="2" t="s">
        <v>243</v>
      </c>
      <c r="L30" s="2" t="s">
        <v>401</v>
      </c>
      <c r="M30" s="2">
        <f t="shared" si="0"/>
        <v>4.3513295729250601</v>
      </c>
      <c r="N30" s="2" t="s">
        <v>237</v>
      </c>
    </row>
    <row r="31" spans="1:14">
      <c r="A31" s="2" t="s">
        <v>80</v>
      </c>
      <c r="B31" s="2" t="s">
        <v>81</v>
      </c>
      <c r="C31" s="3">
        <v>29000</v>
      </c>
      <c r="D31" s="2" t="s">
        <v>402</v>
      </c>
      <c r="E31" s="2" t="s">
        <v>403</v>
      </c>
      <c r="F31" s="2" t="s">
        <v>404</v>
      </c>
      <c r="G31" s="2">
        <v>37</v>
      </c>
      <c r="H31" s="2" t="s">
        <v>405</v>
      </c>
      <c r="I31" s="2" t="s">
        <v>346</v>
      </c>
      <c r="J31" s="2" t="s">
        <v>227</v>
      </c>
      <c r="K31" s="2" t="s">
        <v>406</v>
      </c>
      <c r="L31" s="2" t="s">
        <v>407</v>
      </c>
      <c r="M31" s="2">
        <f t="shared" si="0"/>
        <v>2.1473528322843389</v>
      </c>
      <c r="N31" s="2" t="s">
        <v>230</v>
      </c>
    </row>
    <row r="32" spans="1:14">
      <c r="A32" s="2" t="s">
        <v>83</v>
      </c>
      <c r="B32" s="2" t="s">
        <v>84</v>
      </c>
      <c r="C32" s="3">
        <v>28000</v>
      </c>
      <c r="D32" s="2" t="s">
        <v>408</v>
      </c>
      <c r="E32" s="2" t="s">
        <v>409</v>
      </c>
      <c r="F32" s="2" t="s">
        <v>410</v>
      </c>
      <c r="G32" s="2">
        <v>19</v>
      </c>
      <c r="H32" s="2" t="s">
        <v>411</v>
      </c>
      <c r="I32" s="2" t="s">
        <v>248</v>
      </c>
      <c r="J32" s="2" t="s">
        <v>220</v>
      </c>
      <c r="K32" s="2" t="s">
        <v>243</v>
      </c>
      <c r="L32" s="2" t="s">
        <v>412</v>
      </c>
      <c r="M32" s="2">
        <f t="shared" si="0"/>
        <v>4.0374909877433307</v>
      </c>
      <c r="N32" s="2" t="s">
        <v>237</v>
      </c>
    </row>
    <row r="33" spans="1:14">
      <c r="A33" s="2" t="s">
        <v>85</v>
      </c>
      <c r="B33" s="2" t="s">
        <v>86</v>
      </c>
      <c r="C33" s="3">
        <v>16000</v>
      </c>
      <c r="D33" s="2" t="s">
        <v>373</v>
      </c>
      <c r="E33" s="2" t="s">
        <v>413</v>
      </c>
      <c r="F33" s="2" t="s">
        <v>414</v>
      </c>
      <c r="G33" s="2">
        <v>34</v>
      </c>
      <c r="H33" s="2" t="s">
        <v>415</v>
      </c>
      <c r="I33" s="2" t="s">
        <v>278</v>
      </c>
      <c r="J33" s="2" t="s">
        <v>220</v>
      </c>
      <c r="K33" s="2" t="s">
        <v>243</v>
      </c>
      <c r="L33" s="4">
        <v>17</v>
      </c>
      <c r="M33" s="2">
        <f t="shared" si="0"/>
        <v>1.2892828364222402</v>
      </c>
      <c r="N33" s="2" t="s">
        <v>223</v>
      </c>
    </row>
    <row r="34" spans="1:14">
      <c r="A34" s="2" t="s">
        <v>87</v>
      </c>
      <c r="B34" s="2" t="s">
        <v>88</v>
      </c>
      <c r="C34" s="3">
        <v>35000</v>
      </c>
      <c r="D34" s="2" t="s">
        <v>417</v>
      </c>
      <c r="E34" s="2" t="s">
        <v>418</v>
      </c>
      <c r="F34" s="2" t="s">
        <v>419</v>
      </c>
      <c r="G34" s="2">
        <v>23</v>
      </c>
      <c r="H34" s="2" t="s">
        <v>394</v>
      </c>
      <c r="I34" s="2" t="s">
        <v>234</v>
      </c>
      <c r="J34" s="2" t="s">
        <v>227</v>
      </c>
      <c r="K34" s="2" t="s">
        <v>243</v>
      </c>
      <c r="L34" s="2" t="s">
        <v>420</v>
      </c>
      <c r="M34" s="2">
        <f t="shared" si="0"/>
        <v>4.1691483025610481</v>
      </c>
      <c r="N34" s="2" t="s">
        <v>237</v>
      </c>
    </row>
    <row r="35" spans="1:14">
      <c r="A35" s="2" t="s">
        <v>89</v>
      </c>
      <c r="B35" s="2" t="s">
        <v>90</v>
      </c>
      <c r="C35" s="3">
        <v>32000</v>
      </c>
      <c r="D35" s="2" t="s">
        <v>421</v>
      </c>
      <c r="E35" s="2" t="s">
        <v>422</v>
      </c>
      <c r="F35" s="2" t="s">
        <v>423</v>
      </c>
      <c r="G35" s="2">
        <v>42</v>
      </c>
      <c r="H35" s="2" t="s">
        <v>424</v>
      </c>
      <c r="I35" s="2" t="s">
        <v>425</v>
      </c>
      <c r="J35" s="2" t="s">
        <v>220</v>
      </c>
      <c r="K35" s="2" t="s">
        <v>243</v>
      </c>
      <c r="L35" s="2" t="s">
        <v>426</v>
      </c>
      <c r="M35" s="2">
        <f t="shared" si="0"/>
        <v>2.0874103065883887</v>
      </c>
      <c r="N35" s="2" t="s">
        <v>230</v>
      </c>
    </row>
    <row r="36" spans="1:14">
      <c r="A36" s="2" t="s">
        <v>91</v>
      </c>
      <c r="B36" s="2" t="s">
        <v>427</v>
      </c>
      <c r="C36" s="3">
        <v>24000</v>
      </c>
      <c r="D36" s="2" t="s">
        <v>428</v>
      </c>
      <c r="E36" s="2" t="s">
        <v>429</v>
      </c>
      <c r="F36" s="2" t="s">
        <v>430</v>
      </c>
      <c r="G36" s="2">
        <v>17</v>
      </c>
      <c r="H36" s="2" t="s">
        <v>431</v>
      </c>
      <c r="I36" s="2" t="s">
        <v>314</v>
      </c>
      <c r="J36" s="2" t="s">
        <v>255</v>
      </c>
      <c r="K36" s="2" t="s">
        <v>243</v>
      </c>
      <c r="L36" s="2" t="s">
        <v>432</v>
      </c>
      <c r="M36" s="2">
        <f t="shared" si="0"/>
        <v>3.8678485092667203</v>
      </c>
      <c r="N36" s="2" t="s">
        <v>230</v>
      </c>
    </row>
    <row r="37" spans="1:14">
      <c r="A37" s="2" t="s">
        <v>94</v>
      </c>
      <c r="B37" s="2" t="s">
        <v>95</v>
      </c>
      <c r="C37" s="3">
        <v>23000</v>
      </c>
      <c r="D37" s="2" t="s">
        <v>433</v>
      </c>
      <c r="E37" s="2" t="s">
        <v>434</v>
      </c>
      <c r="F37" s="2" t="s">
        <v>435</v>
      </c>
      <c r="G37" s="2">
        <v>41</v>
      </c>
      <c r="H37" s="2" t="s">
        <v>436</v>
      </c>
      <c r="I37" s="2" t="s">
        <v>384</v>
      </c>
      <c r="J37" s="2" t="s">
        <v>220</v>
      </c>
      <c r="K37" s="2" t="s">
        <v>243</v>
      </c>
      <c r="L37" s="2" t="s">
        <v>437</v>
      </c>
      <c r="M37" s="2">
        <f t="shared" si="0"/>
        <v>1.536919478783829</v>
      </c>
      <c r="N37" s="2" t="s">
        <v>223</v>
      </c>
    </row>
    <row r="38" spans="1:14">
      <c r="A38" s="2" t="s">
        <v>96</v>
      </c>
      <c r="B38" s="2" t="s">
        <v>97</v>
      </c>
      <c r="C38" s="3">
        <v>22000</v>
      </c>
      <c r="D38" s="2" t="s">
        <v>438</v>
      </c>
      <c r="E38" s="2" t="s">
        <v>439</v>
      </c>
      <c r="F38" s="2" t="s">
        <v>440</v>
      </c>
      <c r="G38" s="2">
        <v>29</v>
      </c>
      <c r="H38" s="2" t="s">
        <v>441</v>
      </c>
      <c r="I38" s="2" t="s">
        <v>278</v>
      </c>
      <c r="J38" s="2" t="s">
        <v>227</v>
      </c>
      <c r="K38" s="2" t="s">
        <v>243</v>
      </c>
      <c r="L38" s="2" t="s">
        <v>442</v>
      </c>
      <c r="M38" s="2">
        <f t="shared" si="0"/>
        <v>2.0784128483703355</v>
      </c>
      <c r="N38" s="2" t="s">
        <v>230</v>
      </c>
    </row>
    <row r="39" spans="1:14">
      <c r="A39" s="2" t="s">
        <v>100</v>
      </c>
      <c r="B39" s="2" t="s">
        <v>101</v>
      </c>
      <c r="C39" s="3">
        <v>17000</v>
      </c>
      <c r="D39" s="2" t="s">
        <v>443</v>
      </c>
      <c r="E39" s="2" t="s">
        <v>374</v>
      </c>
      <c r="F39" s="2" t="s">
        <v>438</v>
      </c>
      <c r="G39" s="2">
        <v>14</v>
      </c>
      <c r="H39" s="2" t="s">
        <v>444</v>
      </c>
      <c r="I39" s="2" t="s">
        <v>445</v>
      </c>
      <c r="J39" s="2" t="s">
        <v>255</v>
      </c>
      <c r="K39" s="2" t="s">
        <v>446</v>
      </c>
      <c r="L39" s="2" t="s">
        <v>447</v>
      </c>
      <c r="M39" s="2">
        <f t="shared" si="0"/>
        <v>3.3268101761252447</v>
      </c>
      <c r="N39" s="2" t="s">
        <v>230</v>
      </c>
    </row>
    <row r="40" spans="1:14">
      <c r="A40" s="2" t="s">
        <v>102</v>
      </c>
      <c r="B40" s="2" t="s">
        <v>103</v>
      </c>
      <c r="C40" s="3">
        <v>21000</v>
      </c>
      <c r="D40" s="2" t="s">
        <v>448</v>
      </c>
      <c r="E40" s="2" t="s">
        <v>449</v>
      </c>
      <c r="F40" s="2" t="s">
        <v>450</v>
      </c>
      <c r="G40" s="2">
        <v>27</v>
      </c>
      <c r="H40" s="2" t="s">
        <v>247</v>
      </c>
      <c r="I40" s="2" t="s">
        <v>242</v>
      </c>
      <c r="J40" s="2" t="s">
        <v>255</v>
      </c>
      <c r="K40" s="2" t="s">
        <v>243</v>
      </c>
      <c r="L40" s="2" t="s">
        <v>451</v>
      </c>
      <c r="M40" s="2">
        <f t="shared" si="0"/>
        <v>2.1308980213089801</v>
      </c>
      <c r="N40" s="2" t="s">
        <v>230</v>
      </c>
    </row>
    <row r="41" spans="1:14">
      <c r="A41" s="2" t="s">
        <v>104</v>
      </c>
      <c r="B41" s="2" t="s">
        <v>105</v>
      </c>
      <c r="C41" s="3">
        <v>52000</v>
      </c>
      <c r="D41" s="2" t="s">
        <v>452</v>
      </c>
      <c r="E41" s="2" t="s">
        <v>453</v>
      </c>
      <c r="F41" s="2" t="s">
        <v>454</v>
      </c>
      <c r="G41" s="2">
        <v>12</v>
      </c>
      <c r="H41" s="2" t="s">
        <v>394</v>
      </c>
      <c r="I41" s="2" t="s">
        <v>346</v>
      </c>
      <c r="J41" s="2" t="s">
        <v>455</v>
      </c>
      <c r="K41" s="2" t="s">
        <v>456</v>
      </c>
      <c r="L41" s="2" t="s">
        <v>457</v>
      </c>
      <c r="M41" s="2">
        <f t="shared" si="0"/>
        <v>11.872146118721462</v>
      </c>
      <c r="N41" s="2" t="s">
        <v>458</v>
      </c>
    </row>
    <row r="42" spans="1:14">
      <c r="A42" s="2" t="s">
        <v>106</v>
      </c>
      <c r="B42" s="2" t="s">
        <v>107</v>
      </c>
      <c r="C42" s="3">
        <v>41000</v>
      </c>
      <c r="D42" s="2" t="s">
        <v>459</v>
      </c>
      <c r="E42" s="2" t="s">
        <v>460</v>
      </c>
      <c r="F42" s="2" t="s">
        <v>461</v>
      </c>
      <c r="G42" s="2">
        <v>25</v>
      </c>
      <c r="H42" s="2" t="s">
        <v>462</v>
      </c>
      <c r="I42" s="2" t="s">
        <v>346</v>
      </c>
      <c r="J42" s="2" t="s">
        <v>255</v>
      </c>
      <c r="K42" s="2" t="s">
        <v>243</v>
      </c>
      <c r="L42" s="2" t="s">
        <v>463</v>
      </c>
      <c r="M42" s="2">
        <f t="shared" si="0"/>
        <v>4.493150684931507</v>
      </c>
      <c r="N42" s="2" t="s">
        <v>237</v>
      </c>
    </row>
    <row r="43" spans="1:14">
      <c r="A43" s="2" t="s">
        <v>108</v>
      </c>
      <c r="B43" s="2" t="s">
        <v>109</v>
      </c>
      <c r="C43" s="3">
        <v>32000</v>
      </c>
      <c r="D43" s="2" t="s">
        <v>464</v>
      </c>
      <c r="E43" s="2" t="s">
        <v>465</v>
      </c>
      <c r="F43" s="2" t="s">
        <v>466</v>
      </c>
      <c r="G43" s="2">
        <v>36</v>
      </c>
      <c r="H43" s="2" t="s">
        <v>467</v>
      </c>
      <c r="I43" s="2" t="s">
        <v>468</v>
      </c>
      <c r="J43" s="2" t="s">
        <v>255</v>
      </c>
      <c r="K43" s="2" t="s">
        <v>469</v>
      </c>
      <c r="L43" s="2" t="s">
        <v>470</v>
      </c>
      <c r="M43" s="2">
        <f t="shared" si="0"/>
        <v>2.4353120243531201</v>
      </c>
      <c r="N43" s="2" t="s">
        <v>230</v>
      </c>
    </row>
    <row r="44" spans="1:14">
      <c r="A44" s="2" t="s">
        <v>110</v>
      </c>
      <c r="B44" s="2" t="s">
        <v>111</v>
      </c>
      <c r="C44" s="3">
        <v>41000</v>
      </c>
      <c r="D44" s="2" t="s">
        <v>471</v>
      </c>
      <c r="E44" s="2" t="s">
        <v>472</v>
      </c>
      <c r="F44" s="2" t="s">
        <v>473</v>
      </c>
      <c r="G44" s="2">
        <v>17</v>
      </c>
      <c r="H44" s="2" t="s">
        <v>474</v>
      </c>
      <c r="I44" s="2" t="s">
        <v>475</v>
      </c>
      <c r="J44" s="2" t="s">
        <v>227</v>
      </c>
      <c r="K44" s="2" t="s">
        <v>243</v>
      </c>
      <c r="L44" s="2" t="s">
        <v>476</v>
      </c>
      <c r="M44" s="2">
        <f t="shared" si="0"/>
        <v>6.6075745366639804</v>
      </c>
      <c r="N44" s="2" t="s">
        <v>237</v>
      </c>
    </row>
    <row r="45" spans="1:14">
      <c r="A45" s="2" t="s">
        <v>114</v>
      </c>
      <c r="B45" s="2" t="s">
        <v>477</v>
      </c>
      <c r="C45" s="3">
        <v>39000</v>
      </c>
      <c r="D45" s="2" t="s">
        <v>478</v>
      </c>
      <c r="E45" s="2" t="s">
        <v>479</v>
      </c>
      <c r="F45" s="2" t="s">
        <v>480</v>
      </c>
      <c r="G45" s="2">
        <v>41</v>
      </c>
      <c r="H45" s="2" t="s">
        <v>345</v>
      </c>
      <c r="I45" s="2"/>
      <c r="J45" s="2" t="s">
        <v>255</v>
      </c>
      <c r="K45" s="2" t="s">
        <v>481</v>
      </c>
      <c r="L45" s="4">
        <v>36</v>
      </c>
      <c r="M45" s="2">
        <f t="shared" si="0"/>
        <v>2.6060808553291013</v>
      </c>
      <c r="N45" s="2" t="s">
        <v>230</v>
      </c>
    </row>
    <row r="46" spans="1:14">
      <c r="A46" s="2" t="s">
        <v>118</v>
      </c>
      <c r="B46" s="2" t="s">
        <v>483</v>
      </c>
      <c r="C46" s="3">
        <v>22000</v>
      </c>
      <c r="D46" s="2" t="s">
        <v>484</v>
      </c>
      <c r="E46" s="2" t="s">
        <v>485</v>
      </c>
      <c r="F46" s="2" t="s">
        <v>486</v>
      </c>
      <c r="G46" s="2">
        <v>26</v>
      </c>
      <c r="H46" s="2" t="s">
        <v>325</v>
      </c>
      <c r="I46" s="2" t="s">
        <v>314</v>
      </c>
      <c r="J46" s="2" t="s">
        <v>255</v>
      </c>
      <c r="K46" s="2" t="s">
        <v>243</v>
      </c>
      <c r="L46" s="2" t="s">
        <v>487</v>
      </c>
      <c r="M46" s="2">
        <f t="shared" si="0"/>
        <v>2.3182297154899896</v>
      </c>
      <c r="N46" s="2" t="s">
        <v>230</v>
      </c>
    </row>
    <row r="47" spans="1:14">
      <c r="A47" s="2" t="s">
        <v>123</v>
      </c>
      <c r="B47" s="2" t="s">
        <v>124</v>
      </c>
      <c r="C47" s="3">
        <v>49000</v>
      </c>
      <c r="D47" s="2" t="s">
        <v>488</v>
      </c>
      <c r="E47" s="2" t="s">
        <v>374</v>
      </c>
      <c r="F47" s="2" t="s">
        <v>489</v>
      </c>
      <c r="G47" s="2">
        <v>52</v>
      </c>
      <c r="H47" s="2" t="s">
        <v>490</v>
      </c>
      <c r="I47" s="2" t="s">
        <v>346</v>
      </c>
      <c r="J47" s="2" t="s">
        <v>220</v>
      </c>
      <c r="K47" s="2" t="s">
        <v>243</v>
      </c>
      <c r="L47" s="2" t="s">
        <v>491</v>
      </c>
      <c r="M47" s="2">
        <f t="shared" si="0"/>
        <v>2.5816649104320337</v>
      </c>
      <c r="N47" s="2" t="s">
        <v>230</v>
      </c>
    </row>
    <row r="48" spans="1:14">
      <c r="A48" s="2" t="s">
        <v>125</v>
      </c>
      <c r="B48" s="2" t="s">
        <v>126</v>
      </c>
      <c r="C48" s="3">
        <v>35000</v>
      </c>
      <c r="D48" s="2" t="s">
        <v>492</v>
      </c>
      <c r="E48" s="2" t="s">
        <v>374</v>
      </c>
      <c r="F48" s="2" t="s">
        <v>493</v>
      </c>
      <c r="G48" s="2">
        <v>24</v>
      </c>
      <c r="H48" s="2" t="s">
        <v>494</v>
      </c>
      <c r="I48" s="2" t="s">
        <v>352</v>
      </c>
      <c r="J48" s="2" t="s">
        <v>227</v>
      </c>
      <c r="K48" s="2" t="s">
        <v>495</v>
      </c>
      <c r="L48" s="4">
        <v>16</v>
      </c>
      <c r="M48" s="2">
        <f t="shared" si="0"/>
        <v>3.9954337899543377</v>
      </c>
      <c r="N48" s="2" t="s">
        <v>230</v>
      </c>
    </row>
    <row r="49" spans="1:14">
      <c r="A49" s="2" t="s">
        <v>127</v>
      </c>
      <c r="B49" s="2" t="s">
        <v>128</v>
      </c>
      <c r="C49" s="3">
        <v>32000</v>
      </c>
      <c r="D49" s="2" t="s">
        <v>497</v>
      </c>
      <c r="E49" s="2" t="s">
        <v>498</v>
      </c>
      <c r="F49" s="2" t="s">
        <v>499</v>
      </c>
      <c r="G49" s="2">
        <v>33</v>
      </c>
      <c r="H49" s="2" t="s">
        <v>500</v>
      </c>
      <c r="I49" s="2" t="s">
        <v>501</v>
      </c>
      <c r="J49" s="2" t="s">
        <v>227</v>
      </c>
      <c r="K49" s="2" t="s">
        <v>502</v>
      </c>
      <c r="L49" s="2" t="s">
        <v>503</v>
      </c>
      <c r="M49" s="2">
        <f t="shared" si="0"/>
        <v>2.6567040265670401</v>
      </c>
      <c r="N49" s="2" t="s">
        <v>230</v>
      </c>
    </row>
    <row r="50" spans="1:14">
      <c r="A50" s="2" t="s">
        <v>129</v>
      </c>
      <c r="B50" s="2" t="s">
        <v>130</v>
      </c>
      <c r="C50" s="3">
        <v>19000</v>
      </c>
      <c r="D50" s="2" t="s">
        <v>504</v>
      </c>
      <c r="E50" s="2" t="s">
        <v>374</v>
      </c>
      <c r="F50" s="2" t="s">
        <v>505</v>
      </c>
      <c r="G50" s="2">
        <v>27</v>
      </c>
      <c r="H50" s="2" t="s">
        <v>506</v>
      </c>
      <c r="I50" s="2" t="s">
        <v>507</v>
      </c>
      <c r="J50" s="2" t="s">
        <v>255</v>
      </c>
      <c r="K50" s="2" t="s">
        <v>508</v>
      </c>
      <c r="L50" s="2" t="s">
        <v>509</v>
      </c>
      <c r="M50" s="2">
        <f t="shared" si="0"/>
        <v>1.9279553526128868</v>
      </c>
      <c r="N50" s="2" t="s">
        <v>223</v>
      </c>
    </row>
    <row r="51" spans="1:14">
      <c r="A51" s="2" t="s">
        <v>132</v>
      </c>
      <c r="B51" s="2" t="s">
        <v>510</v>
      </c>
      <c r="C51" s="3">
        <v>22000</v>
      </c>
      <c r="D51" s="2" t="s">
        <v>511</v>
      </c>
      <c r="E51" s="2" t="s">
        <v>512</v>
      </c>
      <c r="F51" s="2" t="s">
        <v>513</v>
      </c>
      <c r="G51" s="2">
        <v>31</v>
      </c>
      <c r="H51" s="2" t="s">
        <v>431</v>
      </c>
      <c r="I51" s="2" t="s">
        <v>271</v>
      </c>
      <c r="J51" s="2" t="s">
        <v>220</v>
      </c>
      <c r="K51" s="2" t="s">
        <v>514</v>
      </c>
      <c r="L51" s="4">
        <v>23</v>
      </c>
      <c r="M51" s="2">
        <f t="shared" si="0"/>
        <v>1.9443216968625718</v>
      </c>
      <c r="N51" s="2" t="s">
        <v>223</v>
      </c>
    </row>
    <row r="52" spans="1:14">
      <c r="A52" s="2" t="s">
        <v>135</v>
      </c>
      <c r="B52" s="2" t="s">
        <v>516</v>
      </c>
      <c r="C52" s="3">
        <v>17000</v>
      </c>
      <c r="D52" s="2" t="s">
        <v>517</v>
      </c>
      <c r="E52" s="2" t="s">
        <v>518</v>
      </c>
      <c r="F52" s="2" t="s">
        <v>519</v>
      </c>
      <c r="G52" s="2">
        <v>37</v>
      </c>
      <c r="H52" s="2" t="s">
        <v>301</v>
      </c>
      <c r="I52" s="2" t="s">
        <v>314</v>
      </c>
      <c r="J52" s="2" t="s">
        <v>255</v>
      </c>
      <c r="K52" s="2" t="s">
        <v>520</v>
      </c>
      <c r="L52" s="2" t="s">
        <v>521</v>
      </c>
      <c r="M52" s="2">
        <f t="shared" si="0"/>
        <v>1.2587930396149574</v>
      </c>
      <c r="N52" s="2" t="s">
        <v>223</v>
      </c>
    </row>
    <row r="53" spans="1:14">
      <c r="A53" s="2" t="s">
        <v>136</v>
      </c>
      <c r="B53" s="2" t="s">
        <v>137</v>
      </c>
      <c r="C53" s="3">
        <v>33000</v>
      </c>
      <c r="D53" s="2" t="s">
        <v>522</v>
      </c>
      <c r="E53" s="2" t="s">
        <v>523</v>
      </c>
      <c r="F53" s="2" t="s">
        <v>522</v>
      </c>
      <c r="G53" s="2">
        <v>14</v>
      </c>
      <c r="H53" s="2" t="s">
        <v>524</v>
      </c>
      <c r="I53" s="2" t="s">
        <v>384</v>
      </c>
      <c r="J53" s="2" t="s">
        <v>227</v>
      </c>
      <c r="K53" s="2" t="s">
        <v>525</v>
      </c>
      <c r="L53" s="2" t="s">
        <v>526</v>
      </c>
      <c r="M53" s="2">
        <f t="shared" si="0"/>
        <v>6.4579256360078281</v>
      </c>
      <c r="N53" s="2" t="s">
        <v>237</v>
      </c>
    </row>
    <row r="54" spans="1:14">
      <c r="A54" s="2" t="s">
        <v>139</v>
      </c>
      <c r="B54" s="2" t="s">
        <v>140</v>
      </c>
      <c r="C54" s="3">
        <v>19000</v>
      </c>
      <c r="D54" s="2" t="s">
        <v>527</v>
      </c>
      <c r="E54" s="2" t="s">
        <v>528</v>
      </c>
      <c r="F54" s="2" t="s">
        <v>529</v>
      </c>
      <c r="G54" s="2">
        <v>17</v>
      </c>
      <c r="H54" s="2" t="s">
        <v>441</v>
      </c>
      <c r="I54" s="2" t="s">
        <v>296</v>
      </c>
      <c r="J54" s="2" t="s">
        <v>227</v>
      </c>
      <c r="K54" s="2" t="s">
        <v>530</v>
      </c>
      <c r="L54" s="2" t="s">
        <v>531</v>
      </c>
      <c r="M54" s="2">
        <f t="shared" si="0"/>
        <v>3.0620467365028201</v>
      </c>
      <c r="N54" s="2" t="s">
        <v>230</v>
      </c>
    </row>
    <row r="55" spans="1:14">
      <c r="A55" s="2" t="s">
        <v>143</v>
      </c>
      <c r="B55" s="2" t="s">
        <v>144</v>
      </c>
      <c r="C55" s="3">
        <v>25000</v>
      </c>
      <c r="D55" s="2" t="s">
        <v>532</v>
      </c>
      <c r="E55" s="2" t="s">
        <v>533</v>
      </c>
      <c r="F55" s="2" t="s">
        <v>534</v>
      </c>
      <c r="G55" s="2">
        <v>24</v>
      </c>
      <c r="H55" s="2" t="s">
        <v>535</v>
      </c>
      <c r="I55" s="2" t="s">
        <v>314</v>
      </c>
      <c r="J55" s="2" t="s">
        <v>227</v>
      </c>
      <c r="K55" s="2" t="s">
        <v>243</v>
      </c>
      <c r="L55" s="2" t="s">
        <v>536</v>
      </c>
      <c r="M55" s="2">
        <f t="shared" si="0"/>
        <v>2.8538812785388128</v>
      </c>
      <c r="N55" s="2" t="s">
        <v>230</v>
      </c>
    </row>
    <row r="56" spans="1:14">
      <c r="A56" s="2" t="s">
        <v>145</v>
      </c>
      <c r="B56" s="2" t="s">
        <v>146</v>
      </c>
      <c r="C56" s="3">
        <v>29000</v>
      </c>
      <c r="D56" s="2" t="s">
        <v>537</v>
      </c>
      <c r="E56" s="2" t="s">
        <v>374</v>
      </c>
      <c r="F56" s="2" t="s">
        <v>538</v>
      </c>
      <c r="G56" s="2">
        <v>82</v>
      </c>
      <c r="H56" s="2" t="s">
        <v>539</v>
      </c>
      <c r="I56" s="2" t="s">
        <v>234</v>
      </c>
      <c r="J56" s="2" t="s">
        <v>220</v>
      </c>
      <c r="K56" s="2" t="s">
        <v>540</v>
      </c>
      <c r="L56" s="2" t="s">
        <v>541</v>
      </c>
      <c r="M56" s="2">
        <f t="shared" si="0"/>
        <v>0.96892749749415308</v>
      </c>
      <c r="N56" s="2" t="s">
        <v>542</v>
      </c>
    </row>
    <row r="57" spans="1:14">
      <c r="A57" s="2" t="s">
        <v>149</v>
      </c>
      <c r="B57" s="2" t="s">
        <v>150</v>
      </c>
      <c r="C57" s="3">
        <v>23000</v>
      </c>
      <c r="D57" s="2" t="s">
        <v>543</v>
      </c>
      <c r="E57" s="2" t="s">
        <v>544</v>
      </c>
      <c r="F57" s="2" t="s">
        <v>545</v>
      </c>
      <c r="G57" s="2">
        <v>15</v>
      </c>
      <c r="H57" s="2" t="s">
        <v>546</v>
      </c>
      <c r="I57" s="2" t="s">
        <v>425</v>
      </c>
      <c r="J57" s="2" t="s">
        <v>227</v>
      </c>
      <c r="K57" s="2" t="s">
        <v>547</v>
      </c>
      <c r="L57" s="2" t="s">
        <v>548</v>
      </c>
      <c r="M57" s="2">
        <f t="shared" si="0"/>
        <v>4.2009132420091326</v>
      </c>
      <c r="N57" s="2" t="s">
        <v>237</v>
      </c>
    </row>
    <row r="58" spans="1:14">
      <c r="A58" s="2" t="s">
        <v>152</v>
      </c>
      <c r="B58" s="2" t="s">
        <v>153</v>
      </c>
      <c r="C58" s="3">
        <v>38000</v>
      </c>
      <c r="D58" s="2" t="s">
        <v>549</v>
      </c>
      <c r="E58" s="2" t="s">
        <v>216</v>
      </c>
      <c r="F58" s="2" t="s">
        <v>550</v>
      </c>
      <c r="G58" s="2">
        <v>19</v>
      </c>
      <c r="H58" s="2" t="s">
        <v>345</v>
      </c>
      <c r="I58" s="2" t="s">
        <v>551</v>
      </c>
      <c r="J58" s="2" t="s">
        <v>255</v>
      </c>
      <c r="K58" s="2" t="s">
        <v>552</v>
      </c>
      <c r="L58" s="4">
        <v>29</v>
      </c>
      <c r="M58" s="2">
        <f t="shared" si="0"/>
        <v>5.4794520547945202</v>
      </c>
      <c r="N58" s="2" t="s">
        <v>237</v>
      </c>
    </row>
    <row r="59" spans="1:14">
      <c r="A59" s="2" t="s">
        <v>156</v>
      </c>
      <c r="B59" s="2" t="s">
        <v>157</v>
      </c>
      <c r="C59" s="3">
        <v>31000</v>
      </c>
      <c r="D59" s="2" t="s">
        <v>554</v>
      </c>
      <c r="E59" s="2" t="s">
        <v>555</v>
      </c>
      <c r="F59" s="2" t="s">
        <v>556</v>
      </c>
      <c r="G59" s="2">
        <v>34</v>
      </c>
      <c r="H59" s="2" t="s">
        <v>444</v>
      </c>
      <c r="I59" s="2" t="s">
        <v>384</v>
      </c>
      <c r="J59" s="2" t="s">
        <v>255</v>
      </c>
      <c r="K59" s="2" t="s">
        <v>557</v>
      </c>
      <c r="L59" s="2" t="s">
        <v>558</v>
      </c>
      <c r="M59" s="2">
        <f t="shared" si="0"/>
        <v>2.4979854955680905</v>
      </c>
      <c r="N59" s="2" t="s">
        <v>230</v>
      </c>
    </row>
    <row r="60" spans="1:14">
      <c r="A60" s="2" t="s">
        <v>158</v>
      </c>
      <c r="B60" s="2" t="s">
        <v>159</v>
      </c>
      <c r="C60" s="3">
        <v>24000</v>
      </c>
      <c r="D60" s="2" t="s">
        <v>559</v>
      </c>
      <c r="E60" s="2" t="s">
        <v>216</v>
      </c>
      <c r="F60" s="2" t="s">
        <v>560</v>
      </c>
      <c r="G60" s="2">
        <v>62</v>
      </c>
      <c r="H60" s="2" t="s">
        <v>561</v>
      </c>
      <c r="I60" s="2" t="s">
        <v>562</v>
      </c>
      <c r="J60" s="2" t="s">
        <v>255</v>
      </c>
      <c r="K60" s="2" t="s">
        <v>263</v>
      </c>
      <c r="L60" s="2" t="s">
        <v>563</v>
      </c>
      <c r="M60" s="2">
        <f t="shared" si="0"/>
        <v>1.0605391073795847</v>
      </c>
      <c r="N60" s="2" t="s">
        <v>223</v>
      </c>
    </row>
    <row r="61" spans="1:14">
      <c r="A61" s="2" t="s">
        <v>160</v>
      </c>
      <c r="B61" s="2" t="s">
        <v>161</v>
      </c>
      <c r="C61" s="3">
        <v>17000</v>
      </c>
      <c r="D61" s="2" t="s">
        <v>564</v>
      </c>
      <c r="E61" s="2" t="s">
        <v>374</v>
      </c>
      <c r="F61" s="2" t="s">
        <v>565</v>
      </c>
      <c r="G61" s="2">
        <v>28</v>
      </c>
      <c r="H61" s="2" t="s">
        <v>566</v>
      </c>
      <c r="I61" s="2" t="s">
        <v>567</v>
      </c>
      <c r="J61" s="2" t="s">
        <v>255</v>
      </c>
      <c r="K61" s="2" t="s">
        <v>378</v>
      </c>
      <c r="L61" s="2" t="s">
        <v>568</v>
      </c>
      <c r="M61" s="2">
        <f t="shared" si="0"/>
        <v>1.6634050880626223</v>
      </c>
      <c r="N61" s="2" t="s">
        <v>223</v>
      </c>
    </row>
    <row r="62" spans="1:14">
      <c r="A62" s="2" t="s">
        <v>162</v>
      </c>
      <c r="B62" s="2" t="s">
        <v>163</v>
      </c>
      <c r="C62" s="3">
        <v>29000</v>
      </c>
      <c r="D62" s="2" t="s">
        <v>569</v>
      </c>
      <c r="E62" s="2" t="s">
        <v>570</v>
      </c>
      <c r="F62" s="2" t="s">
        <v>571</v>
      </c>
      <c r="G62" s="2">
        <v>17</v>
      </c>
      <c r="H62" s="2" t="s">
        <v>572</v>
      </c>
      <c r="I62" s="2" t="s">
        <v>573</v>
      </c>
      <c r="J62" s="2" t="s">
        <v>574</v>
      </c>
      <c r="K62" s="2" t="s">
        <v>575</v>
      </c>
      <c r="L62" s="2" t="s">
        <v>576</v>
      </c>
      <c r="M62" s="2">
        <f t="shared" si="0"/>
        <v>4.6736502820306205</v>
      </c>
      <c r="N62" s="2" t="s">
        <v>237</v>
      </c>
    </row>
    <row r="63" spans="1:14">
      <c r="A63" s="2" t="s">
        <v>166</v>
      </c>
      <c r="B63" s="2" t="s">
        <v>577</v>
      </c>
      <c r="C63" s="3">
        <v>48000</v>
      </c>
      <c r="D63" s="2" t="s">
        <v>578</v>
      </c>
      <c r="E63" s="2" t="s">
        <v>374</v>
      </c>
      <c r="F63" s="2" t="s">
        <v>579</v>
      </c>
      <c r="G63" s="2">
        <v>23</v>
      </c>
      <c r="H63" s="2" t="s">
        <v>580</v>
      </c>
      <c r="I63" s="2" t="s">
        <v>581</v>
      </c>
      <c r="J63" s="2" t="s">
        <v>220</v>
      </c>
      <c r="K63" s="2" t="s">
        <v>582</v>
      </c>
      <c r="L63" s="2" t="s">
        <v>583</v>
      </c>
      <c r="M63" s="2">
        <f t="shared" si="0"/>
        <v>5.7176891006551518</v>
      </c>
      <c r="N63" s="2" t="s">
        <v>237</v>
      </c>
    </row>
    <row r="64" spans="1:14">
      <c r="A64" s="2" t="s">
        <v>169</v>
      </c>
      <c r="B64" s="2" t="s">
        <v>170</v>
      </c>
      <c r="C64" s="3">
        <v>27000</v>
      </c>
      <c r="D64" s="2" t="s">
        <v>584</v>
      </c>
      <c r="E64" s="2" t="s">
        <v>585</v>
      </c>
      <c r="F64" s="2" t="s">
        <v>586</v>
      </c>
      <c r="G64" s="2">
        <v>45</v>
      </c>
      <c r="H64" s="2" t="s">
        <v>587</v>
      </c>
      <c r="I64" s="2" t="s">
        <v>271</v>
      </c>
      <c r="J64" s="2" t="s">
        <v>227</v>
      </c>
      <c r="K64" s="2" t="s">
        <v>588</v>
      </c>
      <c r="L64" s="2" t="s">
        <v>589</v>
      </c>
      <c r="M64" s="2">
        <f t="shared" si="0"/>
        <v>1.6438356164383561</v>
      </c>
      <c r="N64" s="2" t="s">
        <v>223</v>
      </c>
    </row>
    <row r="65" spans="1:14">
      <c r="A65" s="2" t="s">
        <v>171</v>
      </c>
      <c r="B65" s="2" t="s">
        <v>172</v>
      </c>
      <c r="C65" s="3">
        <v>24000</v>
      </c>
      <c r="D65" s="2" t="s">
        <v>590</v>
      </c>
      <c r="E65" s="2" t="s">
        <v>591</v>
      </c>
      <c r="F65" s="2" t="s">
        <v>518</v>
      </c>
      <c r="G65" s="2">
        <v>22</v>
      </c>
      <c r="H65" s="2" t="s">
        <v>362</v>
      </c>
      <c r="I65" s="2" t="s">
        <v>271</v>
      </c>
      <c r="J65" s="2" t="s">
        <v>227</v>
      </c>
      <c r="K65" s="2" t="s">
        <v>592</v>
      </c>
      <c r="L65" s="4">
        <v>44</v>
      </c>
      <c r="M65" s="2">
        <f t="shared" si="0"/>
        <v>2.9887920298879203</v>
      </c>
      <c r="N65" s="2" t="s">
        <v>230</v>
      </c>
    </row>
    <row r="66" spans="1:14">
      <c r="A66" s="2" t="s">
        <v>173</v>
      </c>
      <c r="B66" s="2" t="s">
        <v>174</v>
      </c>
      <c r="C66" s="3">
        <v>24000</v>
      </c>
      <c r="D66" s="2" t="s">
        <v>594</v>
      </c>
      <c r="E66" s="2" t="s">
        <v>595</v>
      </c>
      <c r="F66" s="2" t="s">
        <v>596</v>
      </c>
      <c r="G66" s="2">
        <v>19</v>
      </c>
      <c r="H66" s="2" t="s">
        <v>233</v>
      </c>
      <c r="I66" s="2"/>
      <c r="J66" s="2" t="s">
        <v>255</v>
      </c>
      <c r="K66" s="2" t="s">
        <v>597</v>
      </c>
      <c r="L66" s="4">
        <v>34</v>
      </c>
      <c r="M66" s="2">
        <f t="shared" si="0"/>
        <v>3.4607065609228549</v>
      </c>
      <c r="N66" s="2" t="s">
        <v>230</v>
      </c>
    </row>
    <row r="67" spans="1:14">
      <c r="A67" s="2" t="s">
        <v>176</v>
      </c>
      <c r="B67" s="2" t="s">
        <v>177</v>
      </c>
      <c r="C67" s="3">
        <v>37000</v>
      </c>
      <c r="D67" s="2" t="s">
        <v>599</v>
      </c>
      <c r="E67" s="2" t="s">
        <v>600</v>
      </c>
      <c r="F67" s="2" t="s">
        <v>601</v>
      </c>
      <c r="G67" s="2">
        <v>25</v>
      </c>
      <c r="H67" s="2" t="s">
        <v>602</v>
      </c>
      <c r="I67" s="2"/>
      <c r="J67" s="2" t="s">
        <v>227</v>
      </c>
      <c r="K67" s="2" t="s">
        <v>243</v>
      </c>
      <c r="L67" s="2" t="s">
        <v>603</v>
      </c>
      <c r="M67" s="2">
        <f t="shared" ref="M67:M76" si="1">C67/(G67*365)</f>
        <v>4.0547945205479454</v>
      </c>
      <c r="N67" s="2" t="s">
        <v>237</v>
      </c>
    </row>
    <row r="68" spans="1:14">
      <c r="A68" s="2" t="s">
        <v>179</v>
      </c>
      <c r="B68" s="2" t="s">
        <v>180</v>
      </c>
      <c r="C68" s="3">
        <v>26000</v>
      </c>
      <c r="D68" s="2" t="s">
        <v>604</v>
      </c>
      <c r="E68" s="2" t="s">
        <v>605</v>
      </c>
      <c r="F68" s="2" t="s">
        <v>606</v>
      </c>
      <c r="G68" s="2">
        <v>37</v>
      </c>
      <c r="H68" s="2" t="s">
        <v>241</v>
      </c>
      <c r="I68" s="2" t="s">
        <v>607</v>
      </c>
      <c r="J68" s="2" t="s">
        <v>220</v>
      </c>
      <c r="K68" s="2" t="s">
        <v>243</v>
      </c>
      <c r="L68" s="4">
        <v>49</v>
      </c>
      <c r="M68" s="2">
        <f t="shared" si="1"/>
        <v>1.9252128841169938</v>
      </c>
      <c r="N68" s="2" t="s">
        <v>223</v>
      </c>
    </row>
    <row r="69" spans="1:14">
      <c r="A69" s="2" t="s">
        <v>181</v>
      </c>
      <c r="B69" s="2" t="s">
        <v>182</v>
      </c>
      <c r="C69" s="3">
        <v>19000</v>
      </c>
      <c r="D69" s="2" t="s">
        <v>609</v>
      </c>
      <c r="E69" s="2" t="s">
        <v>374</v>
      </c>
      <c r="F69" s="2" t="s">
        <v>610</v>
      </c>
      <c r="G69" s="2">
        <v>4</v>
      </c>
      <c r="H69" s="2" t="s">
        <v>345</v>
      </c>
      <c r="I69" s="2" t="s">
        <v>278</v>
      </c>
      <c r="J69" s="2" t="s">
        <v>220</v>
      </c>
      <c r="K69" s="2" t="s">
        <v>611</v>
      </c>
      <c r="L69" s="2" t="s">
        <v>612</v>
      </c>
      <c r="M69" s="2">
        <f t="shared" si="1"/>
        <v>13.013698630136986</v>
      </c>
      <c r="N69" s="2" t="s">
        <v>458</v>
      </c>
    </row>
    <row r="70" spans="1:14">
      <c r="A70" s="2" t="s">
        <v>183</v>
      </c>
      <c r="B70" s="2" t="s">
        <v>184</v>
      </c>
      <c r="C70" s="3">
        <v>36000</v>
      </c>
      <c r="D70" s="2" t="s">
        <v>613</v>
      </c>
      <c r="E70" s="2" t="s">
        <v>614</v>
      </c>
      <c r="F70" s="2" t="s">
        <v>615</v>
      </c>
      <c r="G70" s="2">
        <v>34</v>
      </c>
      <c r="H70" s="2" t="s">
        <v>561</v>
      </c>
      <c r="I70" s="2" t="s">
        <v>339</v>
      </c>
      <c r="J70" s="2" t="s">
        <v>227</v>
      </c>
      <c r="K70" s="2" t="s">
        <v>616</v>
      </c>
      <c r="L70" s="2" t="s">
        <v>617</v>
      </c>
      <c r="M70" s="2">
        <f t="shared" si="1"/>
        <v>2.9008863819500403</v>
      </c>
      <c r="N70" s="2" t="s">
        <v>230</v>
      </c>
    </row>
    <row r="71" spans="1:14">
      <c r="A71" s="2" t="s">
        <v>186</v>
      </c>
      <c r="B71" s="2" t="s">
        <v>74</v>
      </c>
      <c r="C71" s="3">
        <v>27000</v>
      </c>
      <c r="D71" s="2" t="s">
        <v>618</v>
      </c>
      <c r="E71" s="2" t="s">
        <v>619</v>
      </c>
      <c r="F71" s="2" t="s">
        <v>620</v>
      </c>
      <c r="G71" s="2">
        <v>28</v>
      </c>
      <c r="H71" s="2" t="s">
        <v>462</v>
      </c>
      <c r="I71" s="2" t="s">
        <v>296</v>
      </c>
      <c r="J71" s="2" t="s">
        <v>227</v>
      </c>
      <c r="K71" s="2" t="s">
        <v>621</v>
      </c>
      <c r="L71" s="2" t="s">
        <v>622</v>
      </c>
      <c r="M71" s="2">
        <f t="shared" si="1"/>
        <v>2.6418786692759295</v>
      </c>
      <c r="N71" s="2" t="s">
        <v>230</v>
      </c>
    </row>
    <row r="72" spans="1:14">
      <c r="A72" s="2" t="s">
        <v>188</v>
      </c>
      <c r="B72" s="2" t="s">
        <v>39</v>
      </c>
      <c r="C72" s="3">
        <v>33000</v>
      </c>
      <c r="D72" s="2" t="s">
        <v>623</v>
      </c>
      <c r="E72" s="2" t="s">
        <v>624</v>
      </c>
      <c r="F72" s="2" t="s">
        <v>625</v>
      </c>
      <c r="G72" s="2">
        <v>72</v>
      </c>
      <c r="H72" s="2" t="s">
        <v>626</v>
      </c>
      <c r="I72" s="2" t="s">
        <v>627</v>
      </c>
      <c r="J72" s="2" t="s">
        <v>255</v>
      </c>
      <c r="K72" s="2" t="s">
        <v>628</v>
      </c>
      <c r="L72" s="4">
        <v>46</v>
      </c>
      <c r="M72" s="2">
        <f t="shared" si="1"/>
        <v>1.2557077625570776</v>
      </c>
      <c r="N72" s="2" t="s">
        <v>223</v>
      </c>
    </row>
    <row r="73" spans="1:14">
      <c r="A73" s="2" t="s">
        <v>191</v>
      </c>
      <c r="B73" s="2" t="s">
        <v>192</v>
      </c>
      <c r="C73" s="3">
        <v>50000</v>
      </c>
      <c r="D73" s="2" t="s">
        <v>630</v>
      </c>
      <c r="E73" s="2" t="s">
        <v>631</v>
      </c>
      <c r="F73" s="2" t="s">
        <v>632</v>
      </c>
      <c r="G73" s="2">
        <v>22</v>
      </c>
      <c r="H73" s="2" t="s">
        <v>633</v>
      </c>
      <c r="I73" s="2"/>
      <c r="J73" s="2" t="s">
        <v>227</v>
      </c>
      <c r="K73" s="2" t="s">
        <v>634</v>
      </c>
      <c r="L73" s="2" t="s">
        <v>635</v>
      </c>
      <c r="M73" s="2">
        <f t="shared" si="1"/>
        <v>6.2266500622665006</v>
      </c>
      <c r="N73" s="2" t="s">
        <v>237</v>
      </c>
    </row>
    <row r="74" spans="1:14">
      <c r="A74" s="2" t="s">
        <v>193</v>
      </c>
      <c r="B74" s="2" t="s">
        <v>194</v>
      </c>
      <c r="C74" s="3">
        <v>22000</v>
      </c>
      <c r="D74" s="2" t="s">
        <v>636</v>
      </c>
      <c r="E74" s="2" t="s">
        <v>637</v>
      </c>
      <c r="F74" s="2" t="s">
        <v>638</v>
      </c>
      <c r="G74" s="2">
        <v>18</v>
      </c>
      <c r="H74" s="2" t="s">
        <v>277</v>
      </c>
      <c r="I74" s="2" t="s">
        <v>314</v>
      </c>
      <c r="J74" s="2" t="s">
        <v>220</v>
      </c>
      <c r="K74" s="2" t="s">
        <v>378</v>
      </c>
      <c r="L74" s="4">
        <v>20</v>
      </c>
      <c r="M74" s="2">
        <f t="shared" si="1"/>
        <v>3.3485540334855401</v>
      </c>
      <c r="N74" s="2" t="s">
        <v>230</v>
      </c>
    </row>
    <row r="75" spans="1:14">
      <c r="A75" s="2" t="s">
        <v>195</v>
      </c>
      <c r="B75" s="2" t="s">
        <v>194</v>
      </c>
      <c r="C75" s="3">
        <v>20000</v>
      </c>
      <c r="D75" s="2" t="s">
        <v>640</v>
      </c>
      <c r="E75" s="2" t="s">
        <v>641</v>
      </c>
      <c r="F75" s="2" t="s">
        <v>642</v>
      </c>
      <c r="G75" s="2">
        <v>27</v>
      </c>
      <c r="H75" s="2" t="s">
        <v>506</v>
      </c>
      <c r="I75" s="2" t="s">
        <v>643</v>
      </c>
      <c r="J75" s="2" t="s">
        <v>227</v>
      </c>
      <c r="K75" s="2" t="s">
        <v>520</v>
      </c>
      <c r="L75" s="4">
        <v>32</v>
      </c>
      <c r="M75" s="2">
        <f t="shared" si="1"/>
        <v>2.0294266869609334</v>
      </c>
      <c r="N75" s="2" t="s">
        <v>230</v>
      </c>
    </row>
    <row r="76" spans="1:14">
      <c r="A76" s="2" t="s">
        <v>196</v>
      </c>
      <c r="B76" s="2" t="s">
        <v>197</v>
      </c>
      <c r="C76" s="3">
        <v>25000</v>
      </c>
      <c r="D76" s="2" t="s">
        <v>645</v>
      </c>
      <c r="E76" s="2" t="s">
        <v>646</v>
      </c>
      <c r="F76" s="2" t="s">
        <v>647</v>
      </c>
      <c r="G76" s="2">
        <v>31</v>
      </c>
      <c r="H76" s="2" t="s">
        <v>648</v>
      </c>
      <c r="I76" s="2" t="s">
        <v>278</v>
      </c>
      <c r="J76" s="2" t="s">
        <v>227</v>
      </c>
      <c r="K76" s="2" t="s">
        <v>649</v>
      </c>
      <c r="L76" s="2" t="s">
        <v>650</v>
      </c>
      <c r="M76" s="2">
        <f t="shared" si="1"/>
        <v>2.2094564737074678</v>
      </c>
      <c r="N76" s="2" t="s">
        <v>230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Аркуш7"/>
  <dimension ref="A1:K23"/>
  <sheetViews>
    <sheetView topLeftCell="B1" zoomScaleNormal="100" workbookViewId="0">
      <selection activeCell="D24" sqref="D24"/>
    </sheetView>
  </sheetViews>
  <sheetFormatPr defaultRowHeight="15"/>
  <cols>
    <col min="1" max="1" width="17" customWidth="1"/>
    <col min="2" max="2" width="18.5703125" customWidth="1"/>
    <col min="3" max="6" width="20.85546875" customWidth="1"/>
    <col min="7" max="7" width="9.42578125" customWidth="1"/>
    <col min="8" max="8" width="16" customWidth="1"/>
    <col min="9" max="9" width="15.5703125" customWidth="1"/>
    <col min="10" max="10" width="25.7109375" customWidth="1"/>
  </cols>
  <sheetData>
    <row r="1" spans="1:11" ht="23.25">
      <c r="A1" s="850" t="s">
        <v>14028</v>
      </c>
      <c r="B1" s="850"/>
      <c r="C1" s="850"/>
      <c r="D1" s="850"/>
      <c r="E1" s="850"/>
      <c r="F1" s="850"/>
      <c r="G1" s="850"/>
      <c r="H1" s="797" t="s">
        <v>14040</v>
      </c>
      <c r="I1" s="798"/>
      <c r="J1" s="798"/>
      <c r="K1" s="798"/>
    </row>
    <row r="3" spans="1:11" ht="15.75">
      <c r="A3" s="851" t="s">
        <v>15402</v>
      </c>
      <c r="B3" s="851"/>
      <c r="C3" s="851"/>
      <c r="E3" s="220" t="s">
        <v>9231</v>
      </c>
      <c r="F3" s="220" t="s">
        <v>12892</v>
      </c>
      <c r="G3" s="222" t="s">
        <v>2822</v>
      </c>
      <c r="H3" s="222" t="s">
        <v>2823</v>
      </c>
      <c r="I3" s="222" t="s">
        <v>13606</v>
      </c>
      <c r="J3" s="224" t="s">
        <v>16705</v>
      </c>
    </row>
    <row r="4" spans="1:11">
      <c r="A4" s="851"/>
      <c r="B4" s="851"/>
      <c r="C4" s="851"/>
      <c r="E4" s="52" t="s">
        <v>5996</v>
      </c>
      <c r="F4" s="52"/>
      <c r="G4" s="1"/>
      <c r="H4" s="56"/>
      <c r="I4" s="56"/>
      <c r="J4" s="409"/>
    </row>
    <row r="5" spans="1:11" ht="18.75">
      <c r="A5" s="852"/>
      <c r="B5" s="852"/>
      <c r="C5" s="852"/>
      <c r="E5" s="52" t="s">
        <v>5997</v>
      </c>
      <c r="F5" s="52"/>
      <c r="G5" s="1"/>
      <c r="H5" s="56" t="s">
        <v>5998</v>
      </c>
      <c r="I5" s="56"/>
      <c r="J5" s="409"/>
    </row>
    <row r="6" spans="1:11" ht="18.75">
      <c r="A6" s="852"/>
      <c r="B6" s="852"/>
      <c r="C6" s="852"/>
      <c r="E6" s="52" t="s">
        <v>5999</v>
      </c>
      <c r="F6" s="52"/>
      <c r="G6" s="1"/>
      <c r="H6" s="56" t="s">
        <v>6000</v>
      </c>
      <c r="I6" s="56"/>
      <c r="J6" s="409"/>
    </row>
    <row r="7" spans="1:11" ht="18.75" customHeight="1">
      <c r="A7" s="852"/>
      <c r="B7" s="852"/>
      <c r="C7" s="852"/>
      <c r="E7" s="52" t="s">
        <v>16710</v>
      </c>
      <c r="F7" s="52"/>
      <c r="G7" s="1"/>
      <c r="H7" s="406" t="s">
        <v>16706</v>
      </c>
      <c r="I7" s="56"/>
      <c r="J7" s="409"/>
    </row>
    <row r="8" spans="1:11" ht="18.75">
      <c r="A8" s="852"/>
      <c r="B8" s="852"/>
      <c r="C8" s="852"/>
      <c r="E8" s="52" t="s">
        <v>16711</v>
      </c>
      <c r="F8" s="52"/>
      <c r="G8" s="1"/>
      <c r="H8" s="56" t="s">
        <v>6001</v>
      </c>
      <c r="I8" s="56"/>
      <c r="J8" s="409"/>
    </row>
    <row r="9" spans="1:11" ht="18.75">
      <c r="A9" s="852"/>
      <c r="B9" s="852"/>
      <c r="C9" s="852"/>
      <c r="E9" s="52" t="s">
        <v>18636</v>
      </c>
      <c r="F9" s="52" t="s">
        <v>1776</v>
      </c>
      <c r="G9" s="1"/>
      <c r="H9" s="407" t="s">
        <v>16707</v>
      </c>
      <c r="I9" s="56"/>
      <c r="J9" s="409"/>
    </row>
    <row r="10" spans="1:11" ht="18.75" customHeight="1">
      <c r="A10" s="852"/>
      <c r="B10" s="852"/>
      <c r="C10" s="852"/>
      <c r="E10" s="52" t="s">
        <v>18637</v>
      </c>
      <c r="F10" s="52" t="s">
        <v>18635</v>
      </c>
      <c r="G10" s="1"/>
      <c r="H10" s="407" t="s">
        <v>16708</v>
      </c>
      <c r="I10" s="56"/>
      <c r="J10" s="409"/>
    </row>
    <row r="11" spans="1:11" ht="18.75">
      <c r="A11" s="852"/>
      <c r="B11" s="852"/>
      <c r="C11" s="852"/>
      <c r="E11" s="52" t="s">
        <v>6002</v>
      </c>
      <c r="F11" s="52"/>
      <c r="G11" s="1"/>
      <c r="H11" s="56" t="s">
        <v>6003</v>
      </c>
      <c r="I11" s="56"/>
      <c r="J11" s="409"/>
    </row>
    <row r="12" spans="1:11" ht="18.75">
      <c r="A12" s="852"/>
      <c r="B12" s="852"/>
      <c r="C12" s="852"/>
      <c r="E12" s="52" t="s">
        <v>18638</v>
      </c>
      <c r="F12" s="52" t="s">
        <v>1252</v>
      </c>
      <c r="G12" s="1"/>
      <c r="H12" s="407" t="s">
        <v>16709</v>
      </c>
      <c r="I12" s="56"/>
      <c r="J12" s="409"/>
    </row>
    <row r="13" spans="1:11" ht="18.75" customHeight="1">
      <c r="A13" s="852"/>
      <c r="B13" s="852"/>
      <c r="C13" s="852"/>
      <c r="E13" s="52" t="s">
        <v>6004</v>
      </c>
      <c r="F13" s="52"/>
      <c r="G13" s="1"/>
      <c r="H13" s="56" t="s">
        <v>6005</v>
      </c>
      <c r="I13" s="56"/>
      <c r="J13" s="409"/>
    </row>
    <row r="14" spans="1:11">
      <c r="E14" s="52" t="s">
        <v>6006</v>
      </c>
      <c r="F14" s="52"/>
      <c r="G14" s="1"/>
      <c r="H14" s="56" t="s">
        <v>6007</v>
      </c>
      <c r="I14" s="56"/>
      <c r="J14" s="409"/>
    </row>
    <row r="15" spans="1:11">
      <c r="E15" s="52" t="s">
        <v>6008</v>
      </c>
      <c r="F15" s="52"/>
      <c r="G15" s="1"/>
      <c r="H15" s="56" t="s">
        <v>6009</v>
      </c>
      <c r="I15" s="56"/>
      <c r="J15" s="409"/>
    </row>
    <row r="16" spans="1:11">
      <c r="E16" s="52" t="s">
        <v>6010</v>
      </c>
      <c r="F16" s="52"/>
      <c r="G16" s="1"/>
      <c r="H16" s="56" t="s">
        <v>6011</v>
      </c>
      <c r="I16" s="56"/>
      <c r="J16" s="409"/>
    </row>
    <row r="17" spans="5:10">
      <c r="E17" s="52" t="s">
        <v>6012</v>
      </c>
      <c r="F17" s="52"/>
      <c r="G17" s="1"/>
      <c r="H17" s="56" t="s">
        <v>6013</v>
      </c>
      <c r="I17" s="56"/>
      <c r="J17" s="409"/>
    </row>
    <row r="18" spans="5:10" ht="15" customHeight="1">
      <c r="E18" s="52" t="s">
        <v>6014</v>
      </c>
      <c r="F18" s="52"/>
      <c r="G18" s="1"/>
      <c r="H18" s="56" t="s">
        <v>6015</v>
      </c>
      <c r="I18" s="56"/>
      <c r="J18" s="409"/>
    </row>
    <row r="19" spans="5:10">
      <c r="E19" s="52" t="s">
        <v>18639</v>
      </c>
      <c r="F19" s="52" t="s">
        <v>1968</v>
      </c>
      <c r="G19" s="1"/>
      <c r="H19" s="56" t="s">
        <v>6016</v>
      </c>
      <c r="I19" s="56"/>
      <c r="J19" s="409"/>
    </row>
    <row r="20" spans="5:10">
      <c r="E20" s="52" t="s">
        <v>6017</v>
      </c>
      <c r="F20" s="52"/>
      <c r="G20" s="1"/>
      <c r="H20" s="56" t="s">
        <v>6018</v>
      </c>
      <c r="I20" s="56"/>
      <c r="J20" s="409"/>
    </row>
    <row r="21" spans="5:10">
      <c r="E21" s="209" t="s">
        <v>6019</v>
      </c>
      <c r="F21" s="209"/>
      <c r="G21" s="225"/>
      <c r="H21" s="407" t="s">
        <v>6020</v>
      </c>
      <c r="I21" s="407"/>
      <c r="J21" s="410"/>
    </row>
    <row r="22" spans="5:10">
      <c r="E22" s="428" t="s">
        <v>18640</v>
      </c>
      <c r="F22" s="428"/>
      <c r="G22" s="225"/>
      <c r="H22" s="407" t="s">
        <v>17005</v>
      </c>
      <c r="I22" s="407"/>
      <c r="J22" s="410"/>
    </row>
    <row r="23" spans="5:10">
      <c r="E23" s="428" t="s">
        <v>5725</v>
      </c>
      <c r="F23" s="428"/>
      <c r="G23" s="225"/>
      <c r="H23" s="407" t="s">
        <v>17030</v>
      </c>
      <c r="I23" s="407"/>
      <c r="J23" s="410"/>
    </row>
  </sheetData>
  <mergeCells count="12">
    <mergeCell ref="A13:C13"/>
    <mergeCell ref="A1:G1"/>
    <mergeCell ref="H1:K1"/>
    <mergeCell ref="A3:C4"/>
    <mergeCell ref="A5:C5"/>
    <mergeCell ref="A6:C6"/>
    <mergeCell ref="A7:C7"/>
    <mergeCell ref="A8:C8"/>
    <mergeCell ref="A9:C9"/>
    <mergeCell ref="A10:C10"/>
    <mergeCell ref="A11:C11"/>
    <mergeCell ref="A12:C12"/>
  </mergeCells>
  <conditionalFormatting sqref="E12:G12 H11:H12 I17:J20">
    <cfRule type="duplicateValues" dxfId="6" priority="1"/>
  </conditionalFormatting>
  <hyperlinks>
    <hyperlink ref="A1" location="'0000'!A1" display="|🔝| To main page" xr:uid="{00000000-0004-0000-0B00-000000000000}"/>
    <hyperlink ref="H1:K1" r:id="rId1" display="DONATE" xr:uid="{00000000-0004-0000-0B00-000001000000}"/>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8">
    <tabColor rgb="FFFFFF00"/>
  </sheetPr>
  <dimension ref="A1:ER192"/>
  <sheetViews>
    <sheetView topLeftCell="AI1" zoomScale="70" zoomScaleNormal="70" workbookViewId="0">
      <selection activeCell="J19" sqref="J19"/>
    </sheetView>
  </sheetViews>
  <sheetFormatPr defaultRowHeight="15" outlineLevelCol="1"/>
  <cols>
    <col min="2" max="2" width="52" bestFit="1" customWidth="1"/>
    <col min="3" max="3" width="16.28515625" customWidth="1" outlineLevel="1"/>
    <col min="4" max="5" width="19.7109375" customWidth="1" outlineLevel="1"/>
    <col min="6" max="6" width="10.5703125" customWidth="1" outlineLevel="1"/>
    <col min="7" max="7" width="13.85546875" customWidth="1" outlineLevel="1"/>
    <col min="8" max="8" width="13.7109375" customWidth="1" outlineLevel="1"/>
    <col min="9" max="9" width="11.85546875" customWidth="1" outlineLevel="1"/>
    <col min="10" max="10" width="9.42578125" customWidth="1" outlineLevel="1"/>
    <col min="11" max="11" width="22" hidden="1" customWidth="1" outlineLevel="1"/>
    <col min="12" max="12" width="16.28515625" customWidth="1" outlineLevel="1"/>
    <col min="13" max="14" width="11.5703125" hidden="1" customWidth="1" outlineLevel="1"/>
    <col min="15" max="15" width="14.140625" customWidth="1" outlineLevel="1"/>
    <col min="16" max="16" width="16" style="60" customWidth="1" outlineLevel="1"/>
    <col min="17" max="18" width="26.5703125" customWidth="1" outlineLevel="1"/>
    <col min="19" max="20" width="14" customWidth="1" outlineLevel="1"/>
    <col min="21" max="21" width="14" customWidth="1"/>
    <col min="24" max="24" width="34.85546875" bestFit="1" customWidth="1"/>
    <col min="25" max="25" width="32.140625" customWidth="1"/>
    <col min="26" max="26" width="35.42578125" customWidth="1"/>
    <col min="27" max="27" width="18.42578125" customWidth="1"/>
    <col min="28" max="28" width="16" customWidth="1"/>
    <col min="29" max="29" width="17.42578125" customWidth="1"/>
    <col min="30" max="30" width="13.140625" customWidth="1"/>
    <col min="34" max="34" width="13.85546875" customWidth="1"/>
    <col min="35" max="35" width="13.7109375" customWidth="1"/>
    <col min="36" max="36" width="13.140625" customWidth="1"/>
    <col min="37" max="37" width="14.5703125" customWidth="1"/>
    <col min="39" max="39" width="21.140625" customWidth="1"/>
    <col min="40" max="40" width="18.5703125" customWidth="1"/>
    <col min="41" max="41" width="14" bestFit="1" customWidth="1"/>
    <col min="44" max="83" width="0" hidden="1" customWidth="1"/>
    <col min="89" max="92" width="13.140625" customWidth="1"/>
    <col min="93" max="94" width="10.42578125" customWidth="1"/>
    <col min="104" max="104" width="47.5703125" customWidth="1"/>
    <col min="105" max="105" width="12.7109375" customWidth="1"/>
    <col min="106" max="148" width="5.7109375" customWidth="1"/>
  </cols>
  <sheetData>
    <row r="1" spans="1:148" ht="15.75">
      <c r="CZ1" s="679" t="s">
        <v>20118</v>
      </c>
      <c r="DA1" s="679" t="s">
        <v>12892</v>
      </c>
      <c r="DB1" s="85" t="s">
        <v>18459</v>
      </c>
      <c r="DC1" s="85" t="s">
        <v>3832</v>
      </c>
      <c r="DD1" s="85" t="s">
        <v>3833</v>
      </c>
      <c r="DE1" s="85" t="s">
        <v>3834</v>
      </c>
      <c r="DF1" s="85" t="s">
        <v>3835</v>
      </c>
      <c r="DG1" s="85" t="s">
        <v>3836</v>
      </c>
      <c r="DH1" s="85" t="s">
        <v>3837</v>
      </c>
      <c r="DI1" s="85" t="s">
        <v>3838</v>
      </c>
      <c r="DJ1" s="85" t="s">
        <v>3839</v>
      </c>
      <c r="DK1" s="85" t="s">
        <v>3840</v>
      </c>
      <c r="DL1" s="85" t="s">
        <v>3841</v>
      </c>
      <c r="DM1" s="85" t="s">
        <v>3842</v>
      </c>
      <c r="DN1" s="85" t="s">
        <v>3843</v>
      </c>
      <c r="DO1" s="85" t="s">
        <v>3844</v>
      </c>
      <c r="DP1" s="85" t="s">
        <v>3845</v>
      </c>
      <c r="DQ1" s="85" t="s">
        <v>3846</v>
      </c>
      <c r="DR1" s="85" t="s">
        <v>3847</v>
      </c>
      <c r="DS1" s="85" t="s">
        <v>3848</v>
      </c>
      <c r="DT1" s="85" t="s">
        <v>3849</v>
      </c>
      <c r="DU1" s="85" t="s">
        <v>3850</v>
      </c>
      <c r="DV1" s="85" t="s">
        <v>3851</v>
      </c>
      <c r="DW1" s="85" t="s">
        <v>3852</v>
      </c>
      <c r="DX1" s="85" t="s">
        <v>3853</v>
      </c>
      <c r="DY1" s="85" t="s">
        <v>3854</v>
      </c>
      <c r="DZ1" s="85" t="s">
        <v>3855</v>
      </c>
      <c r="EA1" s="85" t="s">
        <v>3856</v>
      </c>
      <c r="EB1" s="85" t="s">
        <v>3857</v>
      </c>
      <c r="EC1" s="85" t="s">
        <v>3858</v>
      </c>
      <c r="ED1" s="85" t="s">
        <v>3859</v>
      </c>
      <c r="EE1" s="85" t="s">
        <v>3860</v>
      </c>
      <c r="EF1" s="85" t="s">
        <v>3861</v>
      </c>
      <c r="EG1" s="85" t="s">
        <v>3862</v>
      </c>
      <c r="EH1" s="85" t="s">
        <v>3863</v>
      </c>
      <c r="EI1" s="85" t="s">
        <v>3864</v>
      </c>
      <c r="EJ1" s="85" t="s">
        <v>3865</v>
      </c>
      <c r="EK1" s="85" t="s">
        <v>3866</v>
      </c>
      <c r="EL1" s="85" t="s">
        <v>3867</v>
      </c>
      <c r="EM1" s="85" t="s">
        <v>3868</v>
      </c>
      <c r="EN1" s="85" t="s">
        <v>3869</v>
      </c>
      <c r="EO1" s="85" t="s">
        <v>3870</v>
      </c>
      <c r="EP1" s="85" t="s">
        <v>3871</v>
      </c>
      <c r="EQ1" s="85" t="s">
        <v>3872</v>
      </c>
      <c r="ER1" s="85" t="s">
        <v>19900</v>
      </c>
    </row>
    <row r="2" spans="1:148" ht="25.5">
      <c r="A2" s="871" t="s">
        <v>15199</v>
      </c>
      <c r="B2" s="871"/>
      <c r="C2" s="871"/>
      <c r="D2" s="871"/>
      <c r="E2" s="871"/>
      <c r="F2" s="871"/>
      <c r="G2" s="871"/>
      <c r="H2" s="871"/>
      <c r="I2" s="871"/>
      <c r="J2" s="871"/>
      <c r="K2" s="871"/>
      <c r="L2" s="871"/>
      <c r="M2" s="871"/>
      <c r="N2" s="871"/>
      <c r="O2" s="871"/>
      <c r="P2" s="871"/>
      <c r="Q2" s="871"/>
      <c r="R2" s="871"/>
      <c r="S2" s="871"/>
      <c r="T2" s="871"/>
      <c r="U2" s="871"/>
      <c r="W2" s="875" t="s">
        <v>15200</v>
      </c>
      <c r="X2" s="875"/>
      <c r="Y2" s="875"/>
      <c r="Z2" s="875"/>
      <c r="AA2" s="875"/>
      <c r="AB2" s="875"/>
      <c r="AC2" s="875"/>
      <c r="AD2" s="875"/>
      <c r="AE2" s="875"/>
      <c r="AH2" s="876" t="s">
        <v>15201</v>
      </c>
      <c r="AI2" s="876"/>
      <c r="AJ2" s="876"/>
      <c r="AK2" s="876"/>
      <c r="AM2" s="869" t="s">
        <v>16820</v>
      </c>
      <c r="AN2" s="869"/>
      <c r="AO2" s="869"/>
      <c r="AP2" s="869"/>
      <c r="AQ2" s="869"/>
      <c r="AR2" s="869"/>
      <c r="AS2" s="869"/>
      <c r="CG2" s="869" t="s">
        <v>12362</v>
      </c>
      <c r="CH2" s="869"/>
      <c r="CI2" s="869"/>
      <c r="CJ2" s="869"/>
      <c r="CK2" s="869"/>
      <c r="CL2" s="869"/>
      <c r="CM2" s="869"/>
      <c r="CN2" s="869"/>
      <c r="CO2" s="869"/>
      <c r="CP2" s="264"/>
      <c r="CZ2" s="664" t="s">
        <v>20117</v>
      </c>
      <c r="DA2" s="665" t="s">
        <v>20116</v>
      </c>
      <c r="DB2" s="665">
        <v>1</v>
      </c>
      <c r="DC2" s="665">
        <v>2</v>
      </c>
      <c r="DD2" s="665">
        <v>3</v>
      </c>
      <c r="DE2" s="665">
        <v>4</v>
      </c>
      <c r="DF2" s="665">
        <v>5</v>
      </c>
      <c r="DG2" s="665">
        <v>6</v>
      </c>
      <c r="DH2" s="665">
        <v>7</v>
      </c>
      <c r="DI2" s="665">
        <v>8</v>
      </c>
      <c r="DJ2" s="665">
        <v>9</v>
      </c>
      <c r="DK2" s="665">
        <v>10</v>
      </c>
      <c r="DL2" s="665">
        <v>11</v>
      </c>
      <c r="DM2" s="665">
        <v>12</v>
      </c>
      <c r="DN2" s="665">
        <v>13</v>
      </c>
      <c r="DO2" s="665">
        <v>14</v>
      </c>
      <c r="DP2" s="665">
        <v>15</v>
      </c>
      <c r="DQ2" s="665">
        <v>16</v>
      </c>
      <c r="DR2" s="665">
        <v>17</v>
      </c>
      <c r="DS2" s="665">
        <v>18</v>
      </c>
      <c r="DT2" s="665">
        <v>19</v>
      </c>
      <c r="DU2" s="665">
        <v>20</v>
      </c>
      <c r="DV2" s="665">
        <v>21</v>
      </c>
      <c r="DW2" s="665">
        <v>22</v>
      </c>
      <c r="DX2" s="665">
        <v>23</v>
      </c>
      <c r="DY2" s="665">
        <v>24</v>
      </c>
      <c r="DZ2" s="665">
        <v>25</v>
      </c>
      <c r="EA2" s="665">
        <v>26</v>
      </c>
      <c r="EB2" s="665">
        <v>27</v>
      </c>
      <c r="EC2" s="665">
        <v>28</v>
      </c>
      <c r="ED2" s="665">
        <v>29</v>
      </c>
      <c r="EE2" s="665">
        <v>30</v>
      </c>
      <c r="EF2" s="665">
        <v>31</v>
      </c>
      <c r="EG2" s="665">
        <v>32</v>
      </c>
      <c r="EH2" s="665">
        <v>33</v>
      </c>
      <c r="EI2" s="665">
        <v>34</v>
      </c>
      <c r="EJ2" s="665">
        <v>35</v>
      </c>
      <c r="EK2" s="665">
        <v>36</v>
      </c>
      <c r="EL2" s="665">
        <v>37</v>
      </c>
      <c r="EM2" s="665">
        <v>38</v>
      </c>
      <c r="EN2" s="665">
        <v>39</v>
      </c>
      <c r="EO2" s="665">
        <v>40</v>
      </c>
      <c r="EP2" s="665">
        <v>41</v>
      </c>
      <c r="EQ2" s="665">
        <v>42</v>
      </c>
      <c r="ER2" s="678">
        <v>43</v>
      </c>
    </row>
    <row r="3" spans="1:148" ht="15.75">
      <c r="A3" s="230" t="s">
        <v>3676</v>
      </c>
      <c r="B3" s="223" t="s">
        <v>2476</v>
      </c>
      <c r="C3" s="223" t="s">
        <v>5945</v>
      </c>
      <c r="D3" s="223" t="s">
        <v>5052</v>
      </c>
      <c r="E3" s="223" t="s">
        <v>5053</v>
      </c>
      <c r="F3" s="223" t="s">
        <v>3874</v>
      </c>
      <c r="G3" s="231" t="s">
        <v>4275</v>
      </c>
      <c r="H3" s="223" t="s">
        <v>3939</v>
      </c>
      <c r="I3" s="223" t="s">
        <v>2952</v>
      </c>
      <c r="J3" s="223" t="s">
        <v>2953</v>
      </c>
      <c r="K3" s="223" t="s">
        <v>4111</v>
      </c>
      <c r="L3" s="232" t="s">
        <v>4112</v>
      </c>
      <c r="M3" s="223" t="s">
        <v>4113</v>
      </c>
      <c r="N3" s="223" t="s">
        <v>3673</v>
      </c>
      <c r="O3" s="232" t="s">
        <v>4114</v>
      </c>
      <c r="P3" s="233" t="s">
        <v>4115</v>
      </c>
      <c r="Q3" s="232" t="s">
        <v>2823</v>
      </c>
      <c r="R3" s="232" t="s">
        <v>5944</v>
      </c>
      <c r="S3" s="232" t="s">
        <v>5935</v>
      </c>
      <c r="T3" s="232" t="s">
        <v>12339</v>
      </c>
      <c r="U3" s="234" t="s">
        <v>13606</v>
      </c>
      <c r="W3" s="222" t="s">
        <v>5941</v>
      </c>
      <c r="X3" s="222" t="s">
        <v>5965</v>
      </c>
      <c r="Y3" s="222" t="s">
        <v>4841</v>
      </c>
      <c r="Z3" s="221" t="s">
        <v>2823</v>
      </c>
      <c r="AA3" s="222" t="s">
        <v>2822</v>
      </c>
      <c r="AB3" s="223" t="s">
        <v>5966</v>
      </c>
      <c r="AC3" s="222" t="s">
        <v>5967</v>
      </c>
      <c r="AD3" s="222" t="s">
        <v>12892</v>
      </c>
      <c r="AE3" s="222" t="s">
        <v>3673</v>
      </c>
      <c r="AH3" s="408" t="s">
        <v>12308</v>
      </c>
      <c r="AI3" s="31" t="s">
        <v>3874</v>
      </c>
      <c r="AJ3" s="31" t="s">
        <v>2826</v>
      </c>
      <c r="AK3" s="212" t="s">
        <v>16637</v>
      </c>
      <c r="AM3" s="221" t="s">
        <v>16810</v>
      </c>
      <c r="AN3" s="221" t="s">
        <v>2822</v>
      </c>
      <c r="AO3" s="221" t="s">
        <v>16811</v>
      </c>
      <c r="AP3" s="221" t="s">
        <v>2824</v>
      </c>
      <c r="AQ3" s="221" t="s">
        <v>2825</v>
      </c>
      <c r="AR3" s="221" t="s">
        <v>2826</v>
      </c>
      <c r="AS3" s="221" t="s">
        <v>2827</v>
      </c>
      <c r="CG3" s="221" t="s">
        <v>2821</v>
      </c>
      <c r="CH3" s="221" t="s">
        <v>1483</v>
      </c>
      <c r="CI3" s="221" t="s">
        <v>3874</v>
      </c>
      <c r="CJ3" s="221" t="s">
        <v>4902</v>
      </c>
      <c r="CK3" s="221" t="s">
        <v>16809</v>
      </c>
      <c r="CL3" s="221" t="s">
        <v>16774</v>
      </c>
      <c r="CM3" s="221" t="s">
        <v>16773</v>
      </c>
      <c r="CN3" s="221" t="s">
        <v>2823</v>
      </c>
      <c r="CO3" s="221" t="s">
        <v>5940</v>
      </c>
      <c r="CP3" s="221" t="s">
        <v>12892</v>
      </c>
      <c r="CQ3" s="221" t="s">
        <v>14285</v>
      </c>
      <c r="CZ3" s="666" t="s">
        <v>19903</v>
      </c>
      <c r="DA3" s="667">
        <v>34</v>
      </c>
      <c r="DB3" s="668" t="str">
        <f>IF(DB$2=$DA3,1,"")</f>
        <v/>
      </c>
      <c r="DC3" s="668" t="str">
        <f t="shared" ref="DC3:DR18" si="0">IF(DC$2=$DA3,1,"")</f>
        <v/>
      </c>
      <c r="DD3" s="668" t="str">
        <f t="shared" si="0"/>
        <v/>
      </c>
      <c r="DE3" s="668" t="str">
        <f t="shared" si="0"/>
        <v/>
      </c>
      <c r="DF3" s="668" t="str">
        <f t="shared" si="0"/>
        <v/>
      </c>
      <c r="DG3" s="668" t="str">
        <f t="shared" si="0"/>
        <v/>
      </c>
      <c r="DH3" s="668" t="str">
        <f t="shared" si="0"/>
        <v/>
      </c>
      <c r="DI3" s="668" t="str">
        <f t="shared" si="0"/>
        <v/>
      </c>
      <c r="DJ3" s="668" t="str">
        <f t="shared" si="0"/>
        <v/>
      </c>
      <c r="DK3" s="668" t="str">
        <f t="shared" si="0"/>
        <v/>
      </c>
      <c r="DL3" s="668" t="str">
        <f t="shared" si="0"/>
        <v/>
      </c>
      <c r="DM3" s="668" t="str">
        <f t="shared" si="0"/>
        <v/>
      </c>
      <c r="DN3" s="668" t="str">
        <f t="shared" si="0"/>
        <v/>
      </c>
      <c r="DO3" s="668" t="str">
        <f t="shared" si="0"/>
        <v/>
      </c>
      <c r="DP3" s="668" t="str">
        <f t="shared" si="0"/>
        <v/>
      </c>
      <c r="DQ3" s="668" t="str">
        <f t="shared" si="0"/>
        <v/>
      </c>
      <c r="DR3" s="668" t="str">
        <f t="shared" si="0"/>
        <v/>
      </c>
      <c r="DS3" s="668" t="str">
        <f t="shared" ref="DS3:EH18" si="1">IF(DS$2=$DA3,1,"")</f>
        <v/>
      </c>
      <c r="DT3" s="668" t="str">
        <f t="shared" si="1"/>
        <v/>
      </c>
      <c r="DU3" s="668" t="str">
        <f t="shared" si="1"/>
        <v/>
      </c>
      <c r="DV3" s="668" t="str">
        <f t="shared" si="1"/>
        <v/>
      </c>
      <c r="DW3" s="668" t="str">
        <f t="shared" si="1"/>
        <v/>
      </c>
      <c r="DX3" s="668" t="str">
        <f t="shared" si="1"/>
        <v/>
      </c>
      <c r="DY3" s="668" t="str">
        <f t="shared" si="1"/>
        <v/>
      </c>
      <c r="DZ3" s="668" t="str">
        <f t="shared" si="1"/>
        <v/>
      </c>
      <c r="EA3" s="668" t="str">
        <f t="shared" si="1"/>
        <v/>
      </c>
      <c r="EB3" s="668" t="str">
        <f t="shared" si="1"/>
        <v/>
      </c>
      <c r="EC3" s="668" t="str">
        <f t="shared" si="1"/>
        <v/>
      </c>
      <c r="ED3" s="668" t="str">
        <f t="shared" si="1"/>
        <v/>
      </c>
      <c r="EE3" s="668" t="str">
        <f t="shared" si="1"/>
        <v/>
      </c>
      <c r="EF3" s="668" t="str">
        <f t="shared" si="1"/>
        <v/>
      </c>
      <c r="EG3" s="668" t="str">
        <f t="shared" si="1"/>
        <v/>
      </c>
      <c r="EH3" s="668" t="str">
        <f t="shared" si="1"/>
        <v/>
      </c>
      <c r="EI3" s="668">
        <v>1</v>
      </c>
      <c r="EJ3" s="668" t="str">
        <f t="shared" ref="EI3:ER18" si="2">IF(EJ$2=$DA3,1,"")</f>
        <v/>
      </c>
      <c r="EK3" s="668" t="str">
        <f t="shared" si="2"/>
        <v/>
      </c>
      <c r="EL3" s="668" t="str">
        <f t="shared" si="2"/>
        <v/>
      </c>
      <c r="EM3" s="668" t="str">
        <f t="shared" si="2"/>
        <v/>
      </c>
      <c r="EN3" s="668" t="str">
        <f t="shared" si="2"/>
        <v/>
      </c>
      <c r="EO3" s="668" t="str">
        <f t="shared" si="2"/>
        <v/>
      </c>
      <c r="EP3" s="668" t="str">
        <f t="shared" si="2"/>
        <v/>
      </c>
      <c r="EQ3" s="668" t="str">
        <f t="shared" si="2"/>
        <v/>
      </c>
      <c r="ER3" s="669" t="str">
        <f t="shared" si="2"/>
        <v/>
      </c>
    </row>
    <row r="4" spans="1:148" ht="15.75">
      <c r="A4" s="227">
        <v>1</v>
      </c>
      <c r="B4" s="85" t="s">
        <v>18459</v>
      </c>
      <c r="C4" s="85" t="s">
        <v>4785</v>
      </c>
      <c r="D4" s="85" t="str">
        <f>LEFT(RIGHT(C4,4),3)</f>
        <v>C27</v>
      </c>
      <c r="E4" s="85" t="b">
        <f>D4=G4</f>
        <v>1</v>
      </c>
      <c r="F4" s="85" t="s">
        <v>3873</v>
      </c>
      <c r="G4" s="85" t="str">
        <f>LEFT(RIGHT(F4,4),3)</f>
        <v>C27</v>
      </c>
      <c r="H4" s="85" t="s">
        <v>2951</v>
      </c>
      <c r="I4" s="85" t="s">
        <v>2954</v>
      </c>
      <c r="J4" s="85" t="s">
        <v>2955</v>
      </c>
      <c r="K4" s="85"/>
      <c r="L4" s="85"/>
      <c r="M4" s="85"/>
      <c r="N4" s="85"/>
      <c r="O4" s="85"/>
      <c r="P4" s="85"/>
      <c r="Q4" s="228" t="s">
        <v>19858</v>
      </c>
      <c r="R4" s="85"/>
      <c r="S4" s="85" t="s">
        <v>5096</v>
      </c>
      <c r="T4" s="85"/>
      <c r="U4" s="228"/>
      <c r="W4" s="56" t="s">
        <v>307</v>
      </c>
      <c r="X4" s="79" t="s">
        <v>5963</v>
      </c>
      <c r="Y4" s="79" t="s">
        <v>5120</v>
      </c>
      <c r="Z4" s="79" t="s">
        <v>5968</v>
      </c>
      <c r="AA4" s="79" t="s">
        <v>3830</v>
      </c>
      <c r="AB4" s="79">
        <v>320</v>
      </c>
      <c r="AC4" s="56">
        <v>2</v>
      </c>
      <c r="AD4" s="56" t="s">
        <v>5964</v>
      </c>
      <c r="AE4" s="79" t="s">
        <v>12582</v>
      </c>
      <c r="AH4" s="52" t="s">
        <v>12309</v>
      </c>
      <c r="AI4" s="79" t="s">
        <v>16643</v>
      </c>
      <c r="AJ4" s="1" t="s">
        <v>12315</v>
      </c>
      <c r="AK4" t="s">
        <v>12583</v>
      </c>
      <c r="AM4" t="s">
        <v>2830</v>
      </c>
      <c r="AN4" t="s">
        <v>2831</v>
      </c>
      <c r="AO4" t="s">
        <v>2832</v>
      </c>
      <c r="AP4" t="s">
        <v>3689</v>
      </c>
      <c r="AQ4" t="s">
        <v>16812</v>
      </c>
      <c r="AR4" t="s">
        <v>16819</v>
      </c>
      <c r="AS4" t="s">
        <v>216</v>
      </c>
      <c r="CG4" s="63" t="s">
        <v>13680</v>
      </c>
      <c r="CH4" s="63"/>
      <c r="CI4" s="63"/>
      <c r="CJ4" s="63"/>
      <c r="CK4" s="63"/>
      <c r="CL4" s="63"/>
      <c r="CM4" s="63"/>
      <c r="CN4" s="63"/>
      <c r="CO4" s="402"/>
      <c r="CP4" s="542"/>
      <c r="CQ4" s="422"/>
      <c r="CZ4" s="670" t="s">
        <v>19904</v>
      </c>
      <c r="DA4" s="671">
        <f>'02ORG'!$EL$2</f>
        <v>37</v>
      </c>
      <c r="DB4" s="662" t="str">
        <f t="shared" ref="DB4:DQ19" si="3">IF(DB$2=$DA4,1,"")</f>
        <v/>
      </c>
      <c r="DC4" s="662" t="str">
        <f t="shared" si="0"/>
        <v/>
      </c>
      <c r="DD4" s="662" t="str">
        <f t="shared" si="0"/>
        <v/>
      </c>
      <c r="DE4" s="662" t="str">
        <f t="shared" si="0"/>
        <v/>
      </c>
      <c r="DF4" s="662" t="str">
        <f t="shared" si="0"/>
        <v/>
      </c>
      <c r="DG4" s="662" t="str">
        <f t="shared" si="0"/>
        <v/>
      </c>
      <c r="DH4" s="662" t="str">
        <f t="shared" si="0"/>
        <v/>
      </c>
      <c r="DI4" s="662" t="str">
        <f t="shared" si="0"/>
        <v/>
      </c>
      <c r="DJ4" s="662" t="str">
        <f t="shared" si="0"/>
        <v/>
      </c>
      <c r="DK4" s="662" t="str">
        <f t="shared" si="0"/>
        <v/>
      </c>
      <c r="DL4" s="662" t="str">
        <f t="shared" si="0"/>
        <v/>
      </c>
      <c r="DM4" s="662" t="str">
        <f t="shared" si="0"/>
        <v/>
      </c>
      <c r="DN4" s="662" t="str">
        <f t="shared" si="0"/>
        <v/>
      </c>
      <c r="DO4" s="662" t="str">
        <f t="shared" si="0"/>
        <v/>
      </c>
      <c r="DP4" s="662" t="str">
        <f t="shared" si="0"/>
        <v/>
      </c>
      <c r="DQ4" s="662" t="str">
        <f t="shared" si="0"/>
        <v/>
      </c>
      <c r="DR4" s="662" t="str">
        <f t="shared" si="0"/>
        <v/>
      </c>
      <c r="DS4" s="662" t="str">
        <f t="shared" si="1"/>
        <v/>
      </c>
      <c r="DT4" s="662" t="str">
        <f t="shared" si="1"/>
        <v/>
      </c>
      <c r="DU4" s="662" t="str">
        <f t="shared" si="1"/>
        <v/>
      </c>
      <c r="DV4" s="662" t="str">
        <f t="shared" si="1"/>
        <v/>
      </c>
      <c r="DW4" s="662" t="str">
        <f t="shared" si="1"/>
        <v/>
      </c>
      <c r="DX4" s="662" t="str">
        <f t="shared" si="1"/>
        <v/>
      </c>
      <c r="DY4" s="662" t="str">
        <f t="shared" si="1"/>
        <v/>
      </c>
      <c r="DZ4" s="662" t="str">
        <f t="shared" si="1"/>
        <v/>
      </c>
      <c r="EA4" s="662" t="str">
        <f t="shared" si="1"/>
        <v/>
      </c>
      <c r="EB4" s="662" t="str">
        <f t="shared" si="1"/>
        <v/>
      </c>
      <c r="EC4" s="662" t="str">
        <f t="shared" si="1"/>
        <v/>
      </c>
      <c r="ED4" s="662" t="str">
        <f t="shared" si="1"/>
        <v/>
      </c>
      <c r="EE4" s="662" t="str">
        <f t="shared" si="1"/>
        <v/>
      </c>
      <c r="EF4" s="662" t="str">
        <f t="shared" si="1"/>
        <v/>
      </c>
      <c r="EG4" s="662" t="str">
        <f t="shared" si="1"/>
        <v/>
      </c>
      <c r="EH4" s="662" t="str">
        <f t="shared" si="1"/>
        <v/>
      </c>
      <c r="EI4" s="662" t="str">
        <f t="shared" si="2"/>
        <v/>
      </c>
      <c r="EJ4" s="662" t="str">
        <f t="shared" si="2"/>
        <v/>
      </c>
      <c r="EK4" s="662" t="str">
        <f t="shared" si="2"/>
        <v/>
      </c>
      <c r="EL4" s="672">
        <f>IF(EL$2=$DA4,1,"")</f>
        <v>1</v>
      </c>
      <c r="EM4" s="662" t="str">
        <f t="shared" si="2"/>
        <v/>
      </c>
      <c r="EN4" s="662" t="str">
        <f t="shared" si="2"/>
        <v/>
      </c>
      <c r="EO4" s="662" t="str">
        <f t="shared" si="2"/>
        <v/>
      </c>
      <c r="EP4" s="662" t="str">
        <f t="shared" si="2"/>
        <v/>
      </c>
      <c r="EQ4" s="662" t="str">
        <f t="shared" si="2"/>
        <v/>
      </c>
      <c r="ER4" s="673" t="str">
        <f t="shared" si="2"/>
        <v/>
      </c>
    </row>
    <row r="5" spans="1:148" ht="15.75">
      <c r="A5" s="227">
        <v>2</v>
      </c>
      <c r="B5" s="85" t="s">
        <v>3832</v>
      </c>
      <c r="C5" s="85" t="s">
        <v>4786</v>
      </c>
      <c r="D5" s="85" t="s">
        <v>1393</v>
      </c>
      <c r="E5" s="85" t="b">
        <f t="shared" ref="E5:E45" si="4">D5=G5</f>
        <v>1</v>
      </c>
      <c r="F5" s="85" t="s">
        <v>4276</v>
      </c>
      <c r="G5" s="85" t="s">
        <v>1393</v>
      </c>
      <c r="H5" s="85" t="s">
        <v>4102</v>
      </c>
      <c r="I5" s="85" t="s">
        <v>4103</v>
      </c>
      <c r="J5" s="85" t="s">
        <v>4104</v>
      </c>
      <c r="K5" s="85" t="s">
        <v>4105</v>
      </c>
      <c r="L5" s="85"/>
      <c r="M5" s="85"/>
      <c r="N5" s="85"/>
      <c r="O5" s="85"/>
      <c r="P5" s="85"/>
      <c r="Q5" s="229" t="s">
        <v>19859</v>
      </c>
      <c r="R5" s="85"/>
      <c r="S5" s="86" t="s">
        <v>5803</v>
      </c>
      <c r="T5" s="86"/>
      <c r="U5" s="229"/>
      <c r="W5" s="56" t="s">
        <v>307</v>
      </c>
      <c r="X5" s="79" t="s">
        <v>5123</v>
      </c>
      <c r="Y5" s="79" t="s">
        <v>5120</v>
      </c>
      <c r="Z5" s="79"/>
      <c r="AA5" s="79"/>
      <c r="AB5" s="79">
        <v>80</v>
      </c>
      <c r="AC5" s="56">
        <v>50</v>
      </c>
      <c r="AD5" s="56" t="s">
        <v>5953</v>
      </c>
      <c r="AE5" s="79" t="s">
        <v>11388</v>
      </c>
      <c r="AH5" s="52" t="s">
        <v>12084</v>
      </c>
      <c r="AI5" s="79" t="s">
        <v>11388</v>
      </c>
      <c r="AJ5" s="1" t="s">
        <v>12316</v>
      </c>
      <c r="AM5" t="s">
        <v>3677</v>
      </c>
      <c r="AN5" t="s">
        <v>2831</v>
      </c>
      <c r="AO5" t="s">
        <v>2833</v>
      </c>
      <c r="AP5" t="s">
        <v>3690</v>
      </c>
      <c r="AQ5" t="s">
        <v>3686</v>
      </c>
      <c r="AR5" t="s">
        <v>3716</v>
      </c>
      <c r="AS5" t="s">
        <v>216</v>
      </c>
      <c r="CG5" s="368" t="s">
        <v>13401</v>
      </c>
      <c r="CH5" s="63"/>
      <c r="CI5" s="63"/>
      <c r="CJ5" s="63"/>
      <c r="CK5" s="63"/>
      <c r="CL5" s="63"/>
      <c r="CM5" s="63"/>
      <c r="CN5" s="63"/>
      <c r="CO5" t="s">
        <v>15848</v>
      </c>
      <c r="CQ5" s="252" t="s">
        <v>16863</v>
      </c>
      <c r="CZ5" s="666" t="s">
        <v>19905</v>
      </c>
      <c r="DA5" s="667">
        <v>37</v>
      </c>
      <c r="DB5" s="668" t="str">
        <f t="shared" si="3"/>
        <v/>
      </c>
      <c r="DC5" s="668" t="str">
        <f t="shared" si="0"/>
        <v/>
      </c>
      <c r="DD5" s="668" t="str">
        <f t="shared" si="0"/>
        <v/>
      </c>
      <c r="DE5" s="668" t="str">
        <f t="shared" si="0"/>
        <v/>
      </c>
      <c r="DF5" s="668" t="str">
        <f t="shared" si="0"/>
        <v/>
      </c>
      <c r="DG5" s="668" t="str">
        <f t="shared" si="0"/>
        <v/>
      </c>
      <c r="DH5" s="668" t="str">
        <f t="shared" si="0"/>
        <v/>
      </c>
      <c r="DI5" s="668" t="str">
        <f t="shared" si="0"/>
        <v/>
      </c>
      <c r="DJ5" s="668" t="str">
        <f t="shared" si="0"/>
        <v/>
      </c>
      <c r="DK5" s="668" t="str">
        <f t="shared" si="0"/>
        <v/>
      </c>
      <c r="DL5" s="668" t="str">
        <f t="shared" si="0"/>
        <v/>
      </c>
      <c r="DM5" s="668" t="str">
        <f t="shared" si="0"/>
        <v/>
      </c>
      <c r="DN5" s="668" t="str">
        <f t="shared" si="0"/>
        <v/>
      </c>
      <c r="DO5" s="668" t="str">
        <f t="shared" si="0"/>
        <v/>
      </c>
      <c r="DP5" s="668" t="str">
        <f t="shared" si="0"/>
        <v/>
      </c>
      <c r="DQ5" s="668" t="str">
        <f t="shared" si="0"/>
        <v/>
      </c>
      <c r="DR5" s="668" t="str">
        <f t="shared" si="0"/>
        <v/>
      </c>
      <c r="DS5" s="668" t="str">
        <f t="shared" si="1"/>
        <v/>
      </c>
      <c r="DT5" s="668" t="str">
        <f t="shared" si="1"/>
        <v/>
      </c>
      <c r="DU5" s="668" t="str">
        <f t="shared" si="1"/>
        <v/>
      </c>
      <c r="DV5" s="668" t="str">
        <f t="shared" si="1"/>
        <v/>
      </c>
      <c r="DW5" s="668" t="str">
        <f t="shared" si="1"/>
        <v/>
      </c>
      <c r="DX5" s="668" t="str">
        <f t="shared" si="1"/>
        <v/>
      </c>
      <c r="DY5" s="668" t="str">
        <f t="shared" si="1"/>
        <v/>
      </c>
      <c r="DZ5" s="668" t="str">
        <f t="shared" si="1"/>
        <v/>
      </c>
      <c r="EA5" s="668" t="str">
        <f t="shared" si="1"/>
        <v/>
      </c>
      <c r="EB5" s="668" t="str">
        <f t="shared" si="1"/>
        <v/>
      </c>
      <c r="EC5" s="668" t="str">
        <f t="shared" si="1"/>
        <v/>
      </c>
      <c r="ED5" s="668" t="str">
        <f t="shared" si="1"/>
        <v/>
      </c>
      <c r="EE5" s="668" t="str">
        <f t="shared" si="1"/>
        <v/>
      </c>
      <c r="EF5" s="668" t="str">
        <f t="shared" si="1"/>
        <v/>
      </c>
      <c r="EG5" s="668" t="str">
        <f t="shared" si="1"/>
        <v/>
      </c>
      <c r="EH5" s="668" t="str">
        <f t="shared" si="1"/>
        <v/>
      </c>
      <c r="EI5" s="668" t="str">
        <f t="shared" si="2"/>
        <v/>
      </c>
      <c r="EJ5" s="668" t="str">
        <f t="shared" si="2"/>
        <v/>
      </c>
      <c r="EK5" s="668" t="str">
        <f t="shared" si="2"/>
        <v/>
      </c>
      <c r="EL5" s="668">
        <f t="shared" si="2"/>
        <v>1</v>
      </c>
      <c r="EM5" s="668" t="str">
        <f t="shared" si="2"/>
        <v/>
      </c>
      <c r="EN5" s="668" t="str">
        <f t="shared" si="2"/>
        <v/>
      </c>
      <c r="EO5" s="668" t="str">
        <f t="shared" si="2"/>
        <v/>
      </c>
      <c r="EP5" s="668" t="str">
        <f t="shared" si="2"/>
        <v/>
      </c>
      <c r="EQ5" s="668" t="str">
        <f t="shared" si="2"/>
        <v/>
      </c>
      <c r="ER5" s="669" t="str">
        <f t="shared" si="2"/>
        <v/>
      </c>
    </row>
    <row r="6" spans="1:148" ht="15.75">
      <c r="A6" s="227">
        <v>3</v>
      </c>
      <c r="B6" s="85" t="s">
        <v>3833</v>
      </c>
      <c r="C6" s="85" t="s">
        <v>4787</v>
      </c>
      <c r="D6" s="85" t="str">
        <f t="shared" ref="D6:D42" si="5">LEFT(RIGHT(C6,4),3)</f>
        <v>T26</v>
      </c>
      <c r="E6" s="85" t="b">
        <f t="shared" si="4"/>
        <v>1</v>
      </c>
      <c r="F6" s="85" t="s">
        <v>4106</v>
      </c>
      <c r="G6" s="85" t="str">
        <f t="shared" ref="G6:G45" si="6">LEFT(RIGHT(F6,4),3)</f>
        <v>T26</v>
      </c>
      <c r="H6" s="85" t="s">
        <v>4107</v>
      </c>
      <c r="I6" s="85" t="s">
        <v>4108</v>
      </c>
      <c r="J6" s="85" t="s">
        <v>4109</v>
      </c>
      <c r="K6" s="85" t="s">
        <v>4110</v>
      </c>
      <c r="L6" s="85"/>
      <c r="M6" s="85"/>
      <c r="N6" s="85"/>
      <c r="O6" s="85" t="s">
        <v>5094</v>
      </c>
      <c r="P6" s="85" t="s">
        <v>5095</v>
      </c>
      <c r="Q6" s="228" t="s">
        <v>19860</v>
      </c>
      <c r="R6" s="85"/>
      <c r="S6" s="85" t="s">
        <v>17122</v>
      </c>
      <c r="T6" s="85"/>
      <c r="U6" s="228"/>
      <c r="W6" s="56" t="s">
        <v>307</v>
      </c>
      <c r="X6" s="79" t="s">
        <v>5124</v>
      </c>
      <c r="Y6" s="79" t="s">
        <v>2348</v>
      </c>
      <c r="Z6" s="79" t="s">
        <v>16965</v>
      </c>
      <c r="AA6" s="79"/>
      <c r="AB6" s="79">
        <v>144</v>
      </c>
      <c r="AC6" s="56">
        <v>2</v>
      </c>
      <c r="AD6" s="56" t="s">
        <v>5954</v>
      </c>
      <c r="AE6" s="79" t="s">
        <v>16966</v>
      </c>
      <c r="AH6" s="52" t="s">
        <v>12310</v>
      </c>
      <c r="AI6" s="79" t="s">
        <v>16704</v>
      </c>
      <c r="AJ6" s="1" t="s">
        <v>12313</v>
      </c>
      <c r="AM6" t="s">
        <v>3678</v>
      </c>
      <c r="AN6" t="s">
        <v>2834</v>
      </c>
      <c r="AO6" t="s">
        <v>2835</v>
      </c>
      <c r="AP6" t="s">
        <v>3691</v>
      </c>
      <c r="AQ6" t="s">
        <v>16813</v>
      </c>
      <c r="AR6" t="s">
        <v>216</v>
      </c>
      <c r="AS6" t="s">
        <v>216</v>
      </c>
      <c r="AV6" t="s">
        <v>12584</v>
      </c>
      <c r="CG6" s="368" t="s">
        <v>13389</v>
      </c>
      <c r="CH6" s="63"/>
      <c r="CI6" s="63"/>
      <c r="CJ6" s="63"/>
      <c r="CK6" s="63"/>
      <c r="CL6" s="63"/>
      <c r="CM6" s="63"/>
      <c r="CN6" s="63"/>
      <c r="CO6" t="s">
        <v>15848</v>
      </c>
      <c r="CQ6" s="252" t="s">
        <v>16862</v>
      </c>
      <c r="CZ6" s="670" t="s">
        <v>19906</v>
      </c>
      <c r="DA6" s="671">
        <v>14</v>
      </c>
      <c r="DB6" s="662" t="str">
        <f t="shared" si="3"/>
        <v/>
      </c>
      <c r="DC6" s="662" t="str">
        <f t="shared" si="0"/>
        <v/>
      </c>
      <c r="DD6" s="662" t="str">
        <f t="shared" si="0"/>
        <v/>
      </c>
      <c r="DE6" s="662" t="str">
        <f t="shared" si="0"/>
        <v/>
      </c>
      <c r="DF6" s="662" t="str">
        <f t="shared" si="0"/>
        <v/>
      </c>
      <c r="DG6" s="662" t="str">
        <f t="shared" si="0"/>
        <v/>
      </c>
      <c r="DH6" s="662" t="str">
        <f t="shared" si="0"/>
        <v/>
      </c>
      <c r="DI6" s="662" t="str">
        <f t="shared" si="0"/>
        <v/>
      </c>
      <c r="DJ6" s="662" t="str">
        <f t="shared" si="0"/>
        <v/>
      </c>
      <c r="DK6" s="662" t="str">
        <f t="shared" si="0"/>
        <v/>
      </c>
      <c r="DL6" s="662" t="str">
        <f t="shared" si="0"/>
        <v/>
      </c>
      <c r="DM6" s="662" t="str">
        <f t="shared" si="0"/>
        <v/>
      </c>
      <c r="DN6" s="662" t="str">
        <f t="shared" si="0"/>
        <v/>
      </c>
      <c r="DO6" s="662">
        <f t="shared" si="0"/>
        <v>1</v>
      </c>
      <c r="DP6" s="662" t="str">
        <f t="shared" si="0"/>
        <v/>
      </c>
      <c r="DQ6" s="662" t="str">
        <f t="shared" si="0"/>
        <v/>
      </c>
      <c r="DR6" s="662" t="str">
        <f t="shared" si="0"/>
        <v/>
      </c>
      <c r="DS6" s="662" t="str">
        <f t="shared" si="1"/>
        <v/>
      </c>
      <c r="DT6" s="662" t="str">
        <f t="shared" si="1"/>
        <v/>
      </c>
      <c r="DU6" s="662" t="str">
        <f t="shared" si="1"/>
        <v/>
      </c>
      <c r="DV6" s="662" t="str">
        <f t="shared" si="1"/>
        <v/>
      </c>
      <c r="DW6" s="662" t="str">
        <f t="shared" si="1"/>
        <v/>
      </c>
      <c r="DX6" s="662" t="str">
        <f t="shared" si="1"/>
        <v/>
      </c>
      <c r="DY6" s="662" t="str">
        <f t="shared" si="1"/>
        <v/>
      </c>
      <c r="DZ6" s="662" t="str">
        <f t="shared" si="1"/>
        <v/>
      </c>
      <c r="EA6" s="662" t="str">
        <f t="shared" si="1"/>
        <v/>
      </c>
      <c r="EB6" s="662" t="str">
        <f t="shared" si="1"/>
        <v/>
      </c>
      <c r="EC6" s="662" t="str">
        <f t="shared" si="1"/>
        <v/>
      </c>
      <c r="ED6" s="662" t="str">
        <f t="shared" si="1"/>
        <v/>
      </c>
      <c r="EE6" s="662" t="str">
        <f t="shared" si="1"/>
        <v/>
      </c>
      <c r="EF6" s="662" t="str">
        <f t="shared" si="1"/>
        <v/>
      </c>
      <c r="EG6" s="662" t="str">
        <f t="shared" si="1"/>
        <v/>
      </c>
      <c r="EH6" s="662" t="str">
        <f t="shared" si="1"/>
        <v/>
      </c>
      <c r="EI6" s="662" t="str">
        <f t="shared" si="2"/>
        <v/>
      </c>
      <c r="EJ6" s="662" t="str">
        <f t="shared" si="2"/>
        <v/>
      </c>
      <c r="EK6" s="662" t="str">
        <f t="shared" si="2"/>
        <v/>
      </c>
      <c r="EL6" s="662" t="str">
        <f t="shared" si="2"/>
        <v/>
      </c>
      <c r="EM6" s="662" t="str">
        <f t="shared" si="2"/>
        <v/>
      </c>
      <c r="EN6" s="662" t="str">
        <f t="shared" si="2"/>
        <v/>
      </c>
      <c r="EO6" s="662" t="str">
        <f t="shared" si="2"/>
        <v/>
      </c>
      <c r="EP6" s="662" t="str">
        <f t="shared" si="2"/>
        <v/>
      </c>
      <c r="EQ6" s="662" t="str">
        <f t="shared" si="2"/>
        <v/>
      </c>
      <c r="ER6" s="673" t="str">
        <f t="shared" si="2"/>
        <v/>
      </c>
    </row>
    <row r="7" spans="1:148" ht="15.75">
      <c r="A7" s="227">
        <v>4</v>
      </c>
      <c r="B7" s="85" t="s">
        <v>3834</v>
      </c>
      <c r="C7" s="85" t="s">
        <v>4788</v>
      </c>
      <c r="D7" s="85" t="str">
        <f t="shared" si="5"/>
        <v>D31</v>
      </c>
      <c r="E7" s="85" t="b">
        <f t="shared" si="4"/>
        <v>1</v>
      </c>
      <c r="F7" s="85" t="s">
        <v>4116</v>
      </c>
      <c r="G7" s="85" t="str">
        <f t="shared" si="6"/>
        <v>D31</v>
      </c>
      <c r="H7" s="85" t="s">
        <v>4117</v>
      </c>
      <c r="I7" s="85" t="s">
        <v>4118</v>
      </c>
      <c r="J7" s="85" t="s">
        <v>4119</v>
      </c>
      <c r="K7" s="85" t="s">
        <v>4120</v>
      </c>
      <c r="L7" s="85" t="s">
        <v>4120</v>
      </c>
      <c r="M7" s="85" t="s">
        <v>4121</v>
      </c>
      <c r="N7" s="85"/>
      <c r="O7" s="85" t="s">
        <v>5101</v>
      </c>
      <c r="P7" s="85"/>
      <c r="Q7" s="228" t="s">
        <v>19861</v>
      </c>
      <c r="R7" s="85"/>
      <c r="S7" s="85"/>
      <c r="T7" s="85"/>
      <c r="U7" s="228"/>
      <c r="W7" s="56" t="s">
        <v>248</v>
      </c>
      <c r="X7" s="79"/>
      <c r="Y7" s="79" t="s">
        <v>12340</v>
      </c>
      <c r="Z7" s="79"/>
      <c r="AA7" s="79"/>
      <c r="AB7" s="79">
        <v>150</v>
      </c>
      <c r="AC7" s="56">
        <v>10</v>
      </c>
      <c r="AD7" s="56" t="s">
        <v>5955</v>
      </c>
      <c r="AE7" s="79" t="s">
        <v>11388</v>
      </c>
      <c r="AH7" s="52" t="s">
        <v>12311</v>
      </c>
      <c r="AI7" s="79" t="s">
        <v>11388</v>
      </c>
      <c r="AJ7" s="1"/>
      <c r="AM7" t="s">
        <v>3679</v>
      </c>
      <c r="AN7" t="s">
        <v>2836</v>
      </c>
      <c r="AO7" t="s">
        <v>2837</v>
      </c>
      <c r="AP7" t="s">
        <v>3692</v>
      </c>
      <c r="AQ7" t="s">
        <v>3683</v>
      </c>
      <c r="AR7" t="s">
        <v>3685</v>
      </c>
      <c r="AS7" t="s">
        <v>3719</v>
      </c>
      <c r="AV7" t="s">
        <v>12585</v>
      </c>
      <c r="CG7" s="368" t="s">
        <v>12319</v>
      </c>
      <c r="CH7" s="63"/>
      <c r="CI7" s="63"/>
      <c r="CJ7" s="63"/>
      <c r="CK7" s="63"/>
      <c r="CL7" s="63"/>
      <c r="CM7" s="63"/>
      <c r="CN7" s="63"/>
      <c r="CO7" s="63"/>
      <c r="CP7" s="63"/>
      <c r="CQ7" s="63"/>
      <c r="CZ7" s="666" t="s">
        <v>19907</v>
      </c>
      <c r="DA7" s="667">
        <v>36</v>
      </c>
      <c r="DB7" s="668" t="str">
        <f t="shared" si="3"/>
        <v/>
      </c>
      <c r="DC7" s="668" t="str">
        <f t="shared" si="0"/>
        <v/>
      </c>
      <c r="DD7" s="668" t="str">
        <f t="shared" si="0"/>
        <v/>
      </c>
      <c r="DE7" s="668" t="str">
        <f t="shared" si="0"/>
        <v/>
      </c>
      <c r="DF7" s="668" t="str">
        <f t="shared" si="0"/>
        <v/>
      </c>
      <c r="DG7" s="668" t="str">
        <f t="shared" si="0"/>
        <v/>
      </c>
      <c r="DH7" s="668" t="str">
        <f t="shared" si="0"/>
        <v/>
      </c>
      <c r="DI7" s="668" t="str">
        <f t="shared" si="0"/>
        <v/>
      </c>
      <c r="DJ7" s="668" t="str">
        <f t="shared" si="0"/>
        <v/>
      </c>
      <c r="DK7" s="668" t="str">
        <f t="shared" si="0"/>
        <v/>
      </c>
      <c r="DL7" s="668" t="str">
        <f t="shared" si="0"/>
        <v/>
      </c>
      <c r="DM7" s="668" t="str">
        <f t="shared" si="0"/>
        <v/>
      </c>
      <c r="DN7" s="668" t="str">
        <f t="shared" si="0"/>
        <v/>
      </c>
      <c r="DO7" s="668" t="str">
        <f t="shared" si="0"/>
        <v/>
      </c>
      <c r="DP7" s="668" t="str">
        <f t="shared" si="0"/>
        <v/>
      </c>
      <c r="DQ7" s="668" t="str">
        <f t="shared" si="0"/>
        <v/>
      </c>
      <c r="DR7" s="668" t="str">
        <f t="shared" si="0"/>
        <v/>
      </c>
      <c r="DS7" s="668" t="str">
        <f t="shared" si="1"/>
        <v/>
      </c>
      <c r="DT7" s="668" t="str">
        <f t="shared" si="1"/>
        <v/>
      </c>
      <c r="DU7" s="668" t="str">
        <f t="shared" si="1"/>
        <v/>
      </c>
      <c r="DV7" s="668" t="str">
        <f t="shared" si="1"/>
        <v/>
      </c>
      <c r="DW7" s="668" t="str">
        <f t="shared" si="1"/>
        <v/>
      </c>
      <c r="DX7" s="668" t="str">
        <f t="shared" si="1"/>
        <v/>
      </c>
      <c r="DY7" s="668" t="str">
        <f t="shared" si="1"/>
        <v/>
      </c>
      <c r="DZ7" s="668" t="str">
        <f t="shared" si="1"/>
        <v/>
      </c>
      <c r="EA7" s="668" t="str">
        <f t="shared" si="1"/>
        <v/>
      </c>
      <c r="EB7" s="668" t="str">
        <f t="shared" si="1"/>
        <v/>
      </c>
      <c r="EC7" s="668" t="str">
        <f t="shared" si="1"/>
        <v/>
      </c>
      <c r="ED7" s="668" t="str">
        <f t="shared" si="1"/>
        <v/>
      </c>
      <c r="EE7" s="668" t="str">
        <f t="shared" si="1"/>
        <v/>
      </c>
      <c r="EF7" s="668" t="str">
        <f t="shared" si="1"/>
        <v/>
      </c>
      <c r="EG7" s="668" t="str">
        <f t="shared" si="1"/>
        <v/>
      </c>
      <c r="EH7" s="668" t="str">
        <f t="shared" si="1"/>
        <v/>
      </c>
      <c r="EI7" s="668" t="str">
        <f t="shared" si="2"/>
        <v/>
      </c>
      <c r="EJ7" s="668" t="str">
        <f t="shared" si="2"/>
        <v/>
      </c>
      <c r="EK7" s="668">
        <f t="shared" si="2"/>
        <v>1</v>
      </c>
      <c r="EL7" s="668" t="str">
        <f t="shared" si="2"/>
        <v/>
      </c>
      <c r="EM7" s="668" t="str">
        <f t="shared" si="2"/>
        <v/>
      </c>
      <c r="EN7" s="668" t="str">
        <f t="shared" si="2"/>
        <v/>
      </c>
      <c r="EO7" s="668" t="str">
        <f t="shared" si="2"/>
        <v/>
      </c>
      <c r="EP7" s="668" t="str">
        <f t="shared" si="2"/>
        <v/>
      </c>
      <c r="EQ7" s="668" t="str">
        <f t="shared" si="2"/>
        <v/>
      </c>
      <c r="ER7" s="669" t="str">
        <f t="shared" si="2"/>
        <v/>
      </c>
    </row>
    <row r="8" spans="1:148" ht="15.75">
      <c r="A8" s="227">
        <v>5</v>
      </c>
      <c r="B8" s="85" t="s">
        <v>3835</v>
      </c>
      <c r="C8" s="85" t="s">
        <v>4789</v>
      </c>
      <c r="D8" s="85" t="s">
        <v>1302</v>
      </c>
      <c r="E8" s="85" t="b">
        <f t="shared" si="4"/>
        <v>1</v>
      </c>
      <c r="F8" s="85" t="s">
        <v>4122</v>
      </c>
      <c r="G8" s="85" t="s">
        <v>1302</v>
      </c>
      <c r="H8" s="85" t="s">
        <v>4123</v>
      </c>
      <c r="I8" s="85" t="s">
        <v>4124</v>
      </c>
      <c r="J8" s="85" t="s">
        <v>4125</v>
      </c>
      <c r="K8" s="85" t="s">
        <v>4126</v>
      </c>
      <c r="L8" s="85"/>
      <c r="M8" s="85"/>
      <c r="N8" s="85"/>
      <c r="O8" s="85" t="s">
        <v>5102</v>
      </c>
      <c r="P8" s="85"/>
      <c r="Q8" s="228" t="s">
        <v>19862</v>
      </c>
      <c r="R8" s="85"/>
      <c r="S8" s="85"/>
      <c r="T8" s="85"/>
      <c r="U8" s="228"/>
      <c r="W8" s="56" t="s">
        <v>346</v>
      </c>
      <c r="X8" s="79"/>
      <c r="Y8" s="79" t="s">
        <v>2224</v>
      </c>
      <c r="Z8" s="79" t="s">
        <v>5946</v>
      </c>
      <c r="AA8" s="79" t="s">
        <v>3752</v>
      </c>
      <c r="AB8" s="79">
        <v>340</v>
      </c>
      <c r="AC8" s="56">
        <v>5</v>
      </c>
      <c r="AD8" s="79" t="s">
        <v>11388</v>
      </c>
      <c r="AE8" s="79" t="s">
        <v>11388</v>
      </c>
      <c r="AH8" s="52" t="s">
        <v>12312</v>
      </c>
      <c r="AI8" s="79" t="s">
        <v>11388</v>
      </c>
      <c r="AJ8" s="1" t="s">
        <v>12314</v>
      </c>
      <c r="AM8" t="s">
        <v>3680</v>
      </c>
      <c r="AN8" t="s">
        <v>2831</v>
      </c>
      <c r="AO8" t="s">
        <v>2838</v>
      </c>
      <c r="AP8" t="s">
        <v>3693</v>
      </c>
      <c r="AQ8" t="s">
        <v>16814</v>
      </c>
      <c r="AR8" t="s">
        <v>216</v>
      </c>
      <c r="AS8" t="s">
        <v>216</v>
      </c>
      <c r="AV8" t="s">
        <v>12586</v>
      </c>
      <c r="CG8" s="63" t="s">
        <v>13370</v>
      </c>
      <c r="CH8" s="63"/>
      <c r="CI8" s="372" t="s">
        <v>15846</v>
      </c>
      <c r="CJ8" s="63"/>
      <c r="CK8" s="63">
        <v>62</v>
      </c>
      <c r="CL8" s="63">
        <v>10</v>
      </c>
      <c r="CM8" s="368">
        <v>100</v>
      </c>
      <c r="CN8" s="63" t="s">
        <v>16853</v>
      </c>
      <c r="CO8" s="63"/>
      <c r="CP8" s="63"/>
      <c r="CQ8" s="63"/>
      <c r="CZ8" s="670" t="s">
        <v>19908</v>
      </c>
      <c r="DA8" s="671">
        <v>24</v>
      </c>
      <c r="DB8" s="662" t="str">
        <f t="shared" si="3"/>
        <v/>
      </c>
      <c r="DC8" s="662" t="str">
        <f t="shared" si="0"/>
        <v/>
      </c>
      <c r="DD8" s="662" t="str">
        <f t="shared" si="0"/>
        <v/>
      </c>
      <c r="DE8" s="662" t="str">
        <f t="shared" si="0"/>
        <v/>
      </c>
      <c r="DF8" s="662" t="str">
        <f t="shared" si="0"/>
        <v/>
      </c>
      <c r="DG8" s="662" t="str">
        <f t="shared" si="0"/>
        <v/>
      </c>
      <c r="DH8" s="662" t="str">
        <f t="shared" si="0"/>
        <v/>
      </c>
      <c r="DI8" s="662" t="str">
        <f t="shared" si="0"/>
        <v/>
      </c>
      <c r="DJ8" s="662" t="str">
        <f t="shared" si="0"/>
        <v/>
      </c>
      <c r="DK8" s="662" t="str">
        <f t="shared" si="0"/>
        <v/>
      </c>
      <c r="DL8" s="662" t="str">
        <f t="shared" si="0"/>
        <v/>
      </c>
      <c r="DM8" s="662" t="str">
        <f t="shared" si="0"/>
        <v/>
      </c>
      <c r="DN8" s="662" t="str">
        <f t="shared" si="0"/>
        <v/>
      </c>
      <c r="DO8" s="662" t="str">
        <f t="shared" si="0"/>
        <v/>
      </c>
      <c r="DP8" s="662" t="str">
        <f t="shared" si="0"/>
        <v/>
      </c>
      <c r="DQ8" s="662" t="str">
        <f t="shared" si="0"/>
        <v/>
      </c>
      <c r="DR8" s="662" t="str">
        <f t="shared" si="0"/>
        <v/>
      </c>
      <c r="DS8" s="662" t="str">
        <f t="shared" si="1"/>
        <v/>
      </c>
      <c r="DT8" s="662" t="str">
        <f t="shared" si="1"/>
        <v/>
      </c>
      <c r="DU8" s="662" t="str">
        <f t="shared" si="1"/>
        <v/>
      </c>
      <c r="DV8" s="662" t="str">
        <f t="shared" si="1"/>
        <v/>
      </c>
      <c r="DW8" s="662" t="str">
        <f t="shared" si="1"/>
        <v/>
      </c>
      <c r="DX8" s="662" t="str">
        <f t="shared" si="1"/>
        <v/>
      </c>
      <c r="DY8" s="662">
        <f t="shared" si="1"/>
        <v>1</v>
      </c>
      <c r="DZ8" s="662" t="str">
        <f t="shared" si="1"/>
        <v/>
      </c>
      <c r="EA8" s="662" t="str">
        <f t="shared" si="1"/>
        <v/>
      </c>
      <c r="EB8" s="662" t="str">
        <f t="shared" si="1"/>
        <v/>
      </c>
      <c r="EC8" s="662" t="str">
        <f t="shared" si="1"/>
        <v/>
      </c>
      <c r="ED8" s="662" t="str">
        <f t="shared" si="1"/>
        <v/>
      </c>
      <c r="EE8" s="662" t="str">
        <f t="shared" si="1"/>
        <v/>
      </c>
      <c r="EF8" s="662" t="str">
        <f t="shared" si="1"/>
        <v/>
      </c>
      <c r="EG8" s="662" t="str">
        <f t="shared" si="1"/>
        <v/>
      </c>
      <c r="EH8" s="662" t="str">
        <f t="shared" si="1"/>
        <v/>
      </c>
      <c r="EI8" s="662" t="str">
        <f t="shared" si="2"/>
        <v/>
      </c>
      <c r="EJ8" s="662" t="str">
        <f t="shared" si="2"/>
        <v/>
      </c>
      <c r="EK8" s="662" t="str">
        <f t="shared" si="2"/>
        <v/>
      </c>
      <c r="EL8" s="662" t="str">
        <f t="shared" si="2"/>
        <v/>
      </c>
      <c r="EM8" s="662" t="str">
        <f t="shared" si="2"/>
        <v/>
      </c>
      <c r="EN8" s="662" t="str">
        <f t="shared" si="2"/>
        <v/>
      </c>
      <c r="EO8" s="662" t="str">
        <f t="shared" si="2"/>
        <v/>
      </c>
      <c r="EP8" s="662" t="str">
        <f t="shared" si="2"/>
        <v/>
      </c>
      <c r="EQ8" s="662" t="str">
        <f t="shared" si="2"/>
        <v/>
      </c>
      <c r="ER8" s="673" t="str">
        <f t="shared" si="2"/>
        <v/>
      </c>
    </row>
    <row r="9" spans="1:148" ht="15.75">
      <c r="A9" s="227">
        <v>6</v>
      </c>
      <c r="B9" s="85" t="s">
        <v>3836</v>
      </c>
      <c r="C9" s="85" t="s">
        <v>4790</v>
      </c>
      <c r="D9" s="85" t="str">
        <f t="shared" si="5"/>
        <v>T19</v>
      </c>
      <c r="E9" s="85" t="b">
        <f t="shared" si="4"/>
        <v>1</v>
      </c>
      <c r="F9" s="85" t="s">
        <v>4127</v>
      </c>
      <c r="G9" s="85" t="str">
        <f t="shared" si="6"/>
        <v>T19</v>
      </c>
      <c r="H9" s="85" t="s">
        <v>4128</v>
      </c>
      <c r="I9" s="85" t="s">
        <v>4129</v>
      </c>
      <c r="J9" s="85" t="s">
        <v>4130</v>
      </c>
      <c r="K9" s="85" t="s">
        <v>4131</v>
      </c>
      <c r="L9" s="85"/>
      <c r="M9" s="85"/>
      <c r="N9" s="85"/>
      <c r="O9" s="85"/>
      <c r="P9" s="85"/>
      <c r="Q9" s="228" t="s">
        <v>19863</v>
      </c>
      <c r="R9" s="85"/>
      <c r="S9" s="85" t="s">
        <v>5622</v>
      </c>
      <c r="T9" s="85"/>
      <c r="U9" s="228"/>
      <c r="W9" s="56" t="s">
        <v>234</v>
      </c>
      <c r="X9" s="79"/>
      <c r="Y9" s="79" t="s">
        <v>2213</v>
      </c>
      <c r="Z9" s="79" t="s">
        <v>5969</v>
      </c>
      <c r="AA9" s="79" t="s">
        <v>3752</v>
      </c>
      <c r="AB9" s="79">
        <v>192</v>
      </c>
      <c r="AC9" s="56">
        <v>5</v>
      </c>
      <c r="AD9" s="56" t="s">
        <v>5957</v>
      </c>
      <c r="AE9" s="79" t="s">
        <v>11388</v>
      </c>
      <c r="AH9" s="52" t="s">
        <v>12631</v>
      </c>
      <c r="AI9" s="405" t="s">
        <v>15845</v>
      </c>
      <c r="AJ9" s="1"/>
      <c r="AM9" t="s">
        <v>3681</v>
      </c>
      <c r="AN9" t="s">
        <v>2831</v>
      </c>
      <c r="AO9" t="s">
        <v>2839</v>
      </c>
      <c r="AP9" t="s">
        <v>3694</v>
      </c>
      <c r="AQ9" t="s">
        <v>216</v>
      </c>
      <c r="AR9" t="s">
        <v>3682</v>
      </c>
      <c r="AS9" t="s">
        <v>3720</v>
      </c>
      <c r="AV9" t="s">
        <v>12587</v>
      </c>
      <c r="CG9" s="63" t="s">
        <v>13371</v>
      </c>
      <c r="CH9" s="63" t="s">
        <v>12308</v>
      </c>
      <c r="CI9" s="63"/>
      <c r="CJ9" s="63"/>
      <c r="CK9" s="63"/>
      <c r="CL9" s="63"/>
      <c r="CM9" s="63"/>
      <c r="CN9" s="63"/>
      <c r="CO9" s="63"/>
      <c r="CP9" s="63"/>
      <c r="CQ9" s="63"/>
      <c r="CZ9" s="666" t="s">
        <v>19909</v>
      </c>
      <c r="DA9" s="667">
        <v>36</v>
      </c>
      <c r="DB9" s="668" t="str">
        <f t="shared" si="3"/>
        <v/>
      </c>
      <c r="DC9" s="668" t="str">
        <f t="shared" si="0"/>
        <v/>
      </c>
      <c r="DD9" s="668" t="str">
        <f t="shared" si="0"/>
        <v/>
      </c>
      <c r="DE9" s="668" t="str">
        <f t="shared" si="0"/>
        <v/>
      </c>
      <c r="DF9" s="668" t="str">
        <f t="shared" si="0"/>
        <v/>
      </c>
      <c r="DG9" s="668" t="str">
        <f t="shared" si="0"/>
        <v/>
      </c>
      <c r="DH9" s="668" t="str">
        <f t="shared" si="0"/>
        <v/>
      </c>
      <c r="DI9" s="668" t="str">
        <f t="shared" si="0"/>
        <v/>
      </c>
      <c r="DJ9" s="668" t="str">
        <f t="shared" si="0"/>
        <v/>
      </c>
      <c r="DK9" s="668" t="str">
        <f t="shared" si="0"/>
        <v/>
      </c>
      <c r="DL9" s="668" t="str">
        <f t="shared" si="0"/>
        <v/>
      </c>
      <c r="DM9" s="668" t="str">
        <f t="shared" si="0"/>
        <v/>
      </c>
      <c r="DN9" s="668" t="str">
        <f t="shared" si="0"/>
        <v/>
      </c>
      <c r="DO9" s="668" t="str">
        <f t="shared" si="0"/>
        <v/>
      </c>
      <c r="DP9" s="668" t="str">
        <f t="shared" si="0"/>
        <v/>
      </c>
      <c r="DQ9" s="668" t="str">
        <f t="shared" si="0"/>
        <v/>
      </c>
      <c r="DR9" s="668" t="str">
        <f t="shared" si="0"/>
        <v/>
      </c>
      <c r="DS9" s="668" t="str">
        <f t="shared" si="1"/>
        <v/>
      </c>
      <c r="DT9" s="668" t="str">
        <f t="shared" si="1"/>
        <v/>
      </c>
      <c r="DU9" s="668" t="str">
        <f t="shared" si="1"/>
        <v/>
      </c>
      <c r="DV9" s="668" t="str">
        <f t="shared" si="1"/>
        <v/>
      </c>
      <c r="DW9" s="668" t="str">
        <f t="shared" si="1"/>
        <v/>
      </c>
      <c r="DX9" s="668" t="str">
        <f t="shared" si="1"/>
        <v/>
      </c>
      <c r="DY9" s="668" t="str">
        <f t="shared" si="1"/>
        <v/>
      </c>
      <c r="DZ9" s="668" t="str">
        <f t="shared" si="1"/>
        <v/>
      </c>
      <c r="EA9" s="668" t="str">
        <f t="shared" si="1"/>
        <v/>
      </c>
      <c r="EB9" s="668" t="str">
        <f t="shared" si="1"/>
        <v/>
      </c>
      <c r="EC9" s="668" t="str">
        <f t="shared" si="1"/>
        <v/>
      </c>
      <c r="ED9" s="668" t="str">
        <f t="shared" si="1"/>
        <v/>
      </c>
      <c r="EE9" s="668" t="str">
        <f t="shared" si="1"/>
        <v/>
      </c>
      <c r="EF9" s="668" t="str">
        <f t="shared" si="1"/>
        <v/>
      </c>
      <c r="EG9" s="668" t="str">
        <f t="shared" si="1"/>
        <v/>
      </c>
      <c r="EH9" s="668" t="str">
        <f t="shared" si="1"/>
        <v/>
      </c>
      <c r="EI9" s="668" t="str">
        <f t="shared" si="2"/>
        <v/>
      </c>
      <c r="EJ9" s="668" t="str">
        <f t="shared" si="2"/>
        <v/>
      </c>
      <c r="EK9" s="668">
        <f t="shared" si="2"/>
        <v>1</v>
      </c>
      <c r="EL9" s="668" t="str">
        <f t="shared" si="2"/>
        <v/>
      </c>
      <c r="EM9" s="668" t="str">
        <f t="shared" si="2"/>
        <v/>
      </c>
      <c r="EN9" s="668" t="str">
        <f t="shared" si="2"/>
        <v/>
      </c>
      <c r="EO9" s="668" t="str">
        <f t="shared" si="2"/>
        <v/>
      </c>
      <c r="EP9" s="668" t="str">
        <f t="shared" si="2"/>
        <v/>
      </c>
      <c r="EQ9" s="668" t="str">
        <f t="shared" si="2"/>
        <v/>
      </c>
      <c r="ER9" s="669" t="str">
        <f t="shared" si="2"/>
        <v/>
      </c>
    </row>
    <row r="10" spans="1:148" ht="15.75">
      <c r="A10" s="227">
        <v>7</v>
      </c>
      <c r="B10" s="85" t="s">
        <v>3837</v>
      </c>
      <c r="C10" s="85" t="s">
        <v>4791</v>
      </c>
      <c r="D10" s="85" t="str">
        <f t="shared" si="5"/>
        <v>D21</v>
      </c>
      <c r="E10" s="85" t="b">
        <f t="shared" si="4"/>
        <v>1</v>
      </c>
      <c r="F10" s="85" t="s">
        <v>4132</v>
      </c>
      <c r="G10" s="85" t="str">
        <f t="shared" si="6"/>
        <v>D21</v>
      </c>
      <c r="H10" s="85" t="s">
        <v>4133</v>
      </c>
      <c r="I10" s="85" t="s">
        <v>4134</v>
      </c>
      <c r="J10" s="85" t="s">
        <v>4135</v>
      </c>
      <c r="K10" s="85" t="s">
        <v>4120</v>
      </c>
      <c r="L10" s="85"/>
      <c r="M10" s="85"/>
      <c r="N10" s="85"/>
      <c r="O10" s="85"/>
      <c r="P10" s="85"/>
      <c r="Q10" s="85" t="s">
        <v>19864</v>
      </c>
      <c r="R10" s="85"/>
      <c r="S10" s="85" t="s">
        <v>5806</v>
      </c>
      <c r="T10" s="85"/>
      <c r="U10" s="228" t="s">
        <v>14258</v>
      </c>
      <c r="W10" s="56" t="s">
        <v>339</v>
      </c>
      <c r="X10" s="79" t="s">
        <v>9230</v>
      </c>
      <c r="Y10" s="79" t="s">
        <v>12341</v>
      </c>
      <c r="Z10" s="79" t="s">
        <v>5947</v>
      </c>
      <c r="AA10" s="79" t="s">
        <v>3752</v>
      </c>
      <c r="AB10" s="79">
        <v>212</v>
      </c>
      <c r="AC10" s="56">
        <v>25</v>
      </c>
      <c r="AD10" s="56" t="s">
        <v>5956</v>
      </c>
      <c r="AE10" s="79" t="s">
        <v>11388</v>
      </c>
      <c r="AH10" s="52" t="s">
        <v>12632</v>
      </c>
      <c r="AI10" s="79" t="s">
        <v>2257</v>
      </c>
      <c r="AJ10" s="1"/>
      <c r="AM10" t="s">
        <v>3683</v>
      </c>
      <c r="AN10" t="s">
        <v>2836</v>
      </c>
      <c r="AO10" t="s">
        <v>2841</v>
      </c>
      <c r="AP10" t="s">
        <v>3696</v>
      </c>
      <c r="AQ10" t="s">
        <v>3679</v>
      </c>
      <c r="AR10" t="s">
        <v>3682</v>
      </c>
      <c r="AS10" t="s">
        <v>3681</v>
      </c>
      <c r="AV10" t="s">
        <v>12588</v>
      </c>
      <c r="CG10" s="63" t="s">
        <v>13372</v>
      </c>
      <c r="CH10" s="63"/>
      <c r="CI10" s="63" t="s">
        <v>15847</v>
      </c>
      <c r="CJ10" s="63"/>
      <c r="CK10" s="63">
        <v>83</v>
      </c>
      <c r="CL10" s="63">
        <v>40</v>
      </c>
      <c r="CM10" s="63">
        <v>100</v>
      </c>
      <c r="CN10" s="63" t="s">
        <v>16854</v>
      </c>
      <c r="CO10" s="63"/>
      <c r="CP10" s="63"/>
      <c r="CQ10" s="63"/>
      <c r="CZ10" s="670" t="s">
        <v>19910</v>
      </c>
      <c r="DA10" s="671">
        <v>8</v>
      </c>
      <c r="DB10" s="662" t="str">
        <f t="shared" si="3"/>
        <v/>
      </c>
      <c r="DC10" s="662" t="str">
        <f t="shared" si="0"/>
        <v/>
      </c>
      <c r="DD10" s="662" t="str">
        <f t="shared" si="0"/>
        <v/>
      </c>
      <c r="DE10" s="662" t="str">
        <f t="shared" si="0"/>
        <v/>
      </c>
      <c r="DF10" s="662" t="str">
        <f t="shared" si="0"/>
        <v/>
      </c>
      <c r="DG10" s="662" t="str">
        <f t="shared" si="0"/>
        <v/>
      </c>
      <c r="DH10" s="662" t="str">
        <f t="shared" si="0"/>
        <v/>
      </c>
      <c r="DI10" s="662">
        <f t="shared" si="0"/>
        <v>1</v>
      </c>
      <c r="DJ10" s="662" t="str">
        <f t="shared" si="0"/>
        <v/>
      </c>
      <c r="DK10" s="662" t="str">
        <f t="shared" si="0"/>
        <v/>
      </c>
      <c r="DL10" s="662" t="str">
        <f t="shared" si="0"/>
        <v/>
      </c>
      <c r="DM10" s="662" t="str">
        <f t="shared" si="0"/>
        <v/>
      </c>
      <c r="DN10" s="662" t="str">
        <f t="shared" si="0"/>
        <v/>
      </c>
      <c r="DO10" s="662" t="str">
        <f t="shared" si="0"/>
        <v/>
      </c>
      <c r="DP10" s="662" t="str">
        <f t="shared" si="0"/>
        <v/>
      </c>
      <c r="DQ10" s="662" t="str">
        <f t="shared" si="0"/>
        <v/>
      </c>
      <c r="DR10" s="662" t="str">
        <f t="shared" si="0"/>
        <v/>
      </c>
      <c r="DS10" s="662" t="str">
        <f t="shared" si="1"/>
        <v/>
      </c>
      <c r="DT10" s="662" t="str">
        <f t="shared" si="1"/>
        <v/>
      </c>
      <c r="DU10" s="662" t="str">
        <f t="shared" si="1"/>
        <v/>
      </c>
      <c r="DV10" s="662" t="str">
        <f t="shared" si="1"/>
        <v/>
      </c>
      <c r="DW10" s="662" t="str">
        <f t="shared" si="1"/>
        <v/>
      </c>
      <c r="DX10" s="662" t="str">
        <f t="shared" si="1"/>
        <v/>
      </c>
      <c r="DY10" s="662" t="str">
        <f t="shared" si="1"/>
        <v/>
      </c>
      <c r="DZ10" s="662" t="str">
        <f t="shared" si="1"/>
        <v/>
      </c>
      <c r="EA10" s="662" t="str">
        <f t="shared" si="1"/>
        <v/>
      </c>
      <c r="EB10" s="662" t="str">
        <f t="shared" si="1"/>
        <v/>
      </c>
      <c r="EC10" s="662" t="str">
        <f t="shared" si="1"/>
        <v/>
      </c>
      <c r="ED10" s="662" t="str">
        <f t="shared" si="1"/>
        <v/>
      </c>
      <c r="EE10" s="662" t="str">
        <f t="shared" si="1"/>
        <v/>
      </c>
      <c r="EF10" s="662" t="str">
        <f t="shared" si="1"/>
        <v/>
      </c>
      <c r="EG10" s="662" t="str">
        <f t="shared" si="1"/>
        <v/>
      </c>
      <c r="EH10" s="662" t="str">
        <f t="shared" si="1"/>
        <v/>
      </c>
      <c r="EI10" s="662" t="str">
        <f t="shared" si="2"/>
        <v/>
      </c>
      <c r="EJ10" s="662" t="str">
        <f t="shared" si="2"/>
        <v/>
      </c>
      <c r="EK10" s="662" t="str">
        <f t="shared" si="2"/>
        <v/>
      </c>
      <c r="EL10" s="662" t="str">
        <f t="shared" si="2"/>
        <v/>
      </c>
      <c r="EM10" s="662" t="str">
        <f t="shared" si="2"/>
        <v/>
      </c>
      <c r="EN10" s="662" t="str">
        <f t="shared" si="2"/>
        <v/>
      </c>
      <c r="EO10" s="662" t="str">
        <f t="shared" si="2"/>
        <v/>
      </c>
      <c r="EP10" s="662" t="str">
        <f t="shared" si="2"/>
        <v/>
      </c>
      <c r="EQ10" s="662" t="str">
        <f t="shared" si="2"/>
        <v/>
      </c>
      <c r="ER10" s="673" t="str">
        <f t="shared" si="2"/>
        <v/>
      </c>
    </row>
    <row r="11" spans="1:148" ht="18.75" customHeight="1">
      <c r="A11" s="227">
        <v>8</v>
      </c>
      <c r="B11" s="85" t="s">
        <v>3838</v>
      </c>
      <c r="C11" s="85" t="s">
        <v>4792</v>
      </c>
      <c r="D11" s="85" t="str">
        <f t="shared" si="5"/>
        <v>T10</v>
      </c>
      <c r="E11" s="85" t="b">
        <f t="shared" si="4"/>
        <v>1</v>
      </c>
      <c r="F11" s="85" t="s">
        <v>4136</v>
      </c>
      <c r="G11" s="85" t="str">
        <f t="shared" si="6"/>
        <v>T10</v>
      </c>
      <c r="H11" s="85" t="s">
        <v>4137</v>
      </c>
      <c r="I11" s="85" t="s">
        <v>4138</v>
      </c>
      <c r="J11" s="85" t="s">
        <v>4139</v>
      </c>
      <c r="K11" s="85" t="s">
        <v>4140</v>
      </c>
      <c r="L11" s="85"/>
      <c r="M11" s="85"/>
      <c r="N11" s="85"/>
      <c r="O11" s="85"/>
      <c r="P11" s="85"/>
      <c r="Q11" s="228" t="s">
        <v>19865</v>
      </c>
      <c r="R11" s="85"/>
      <c r="S11" s="85"/>
      <c r="T11" s="85"/>
      <c r="U11" s="228"/>
      <c r="W11" s="56" t="s">
        <v>339</v>
      </c>
      <c r="X11" s="79" t="s">
        <v>5125</v>
      </c>
      <c r="Y11" s="79" t="s">
        <v>12342</v>
      </c>
      <c r="Z11" s="79" t="s">
        <v>5970</v>
      </c>
      <c r="AA11" s="79"/>
      <c r="AB11" s="79">
        <v>64</v>
      </c>
      <c r="AC11" s="56">
        <v>50</v>
      </c>
      <c r="AD11" s="56" t="s">
        <v>5953</v>
      </c>
      <c r="AE11" s="79" t="s">
        <v>11388</v>
      </c>
      <c r="AH11" s="209" t="s">
        <v>12633</v>
      </c>
      <c r="AI11" s="415" t="s">
        <v>2082</v>
      </c>
      <c r="AJ11" s="225"/>
      <c r="AK11" t="s">
        <v>13028</v>
      </c>
      <c r="AM11" t="s">
        <v>3684</v>
      </c>
      <c r="AN11" t="s">
        <v>2842</v>
      </c>
      <c r="AO11" t="s">
        <v>2843</v>
      </c>
      <c r="AP11" t="s">
        <v>3697</v>
      </c>
      <c r="AQ11" t="s">
        <v>3688</v>
      </c>
      <c r="AR11" t="s">
        <v>3685</v>
      </c>
      <c r="AS11" t="s">
        <v>3679</v>
      </c>
      <c r="AV11" t="s">
        <v>12589</v>
      </c>
      <c r="CG11" s="63" t="s">
        <v>13373</v>
      </c>
      <c r="CH11" s="63" t="s">
        <v>12349</v>
      </c>
      <c r="CI11" s="63"/>
      <c r="CJ11" s="63"/>
      <c r="CK11" s="63"/>
      <c r="CL11" s="63"/>
      <c r="CM11" s="63"/>
      <c r="CN11" s="63"/>
      <c r="CO11" s="63"/>
      <c r="CP11" s="63"/>
      <c r="CQ11" s="63"/>
      <c r="CZ11" s="666" t="s">
        <v>19911</v>
      </c>
      <c r="DA11" s="667">
        <v>34</v>
      </c>
      <c r="DB11" s="668" t="str">
        <f t="shared" si="3"/>
        <v/>
      </c>
      <c r="DC11" s="668" t="str">
        <f t="shared" si="0"/>
        <v/>
      </c>
      <c r="DD11" s="668" t="str">
        <f t="shared" si="0"/>
        <v/>
      </c>
      <c r="DE11" s="668" t="str">
        <f t="shared" si="0"/>
        <v/>
      </c>
      <c r="DF11" s="668" t="str">
        <f t="shared" si="0"/>
        <v/>
      </c>
      <c r="DG11" s="668" t="str">
        <f t="shared" si="0"/>
        <v/>
      </c>
      <c r="DH11" s="668" t="str">
        <f t="shared" si="0"/>
        <v/>
      </c>
      <c r="DI11" s="668" t="str">
        <f t="shared" si="0"/>
        <v/>
      </c>
      <c r="DJ11" s="668" t="str">
        <f t="shared" si="0"/>
        <v/>
      </c>
      <c r="DK11" s="668" t="str">
        <f t="shared" si="0"/>
        <v/>
      </c>
      <c r="DL11" s="668" t="str">
        <f t="shared" si="0"/>
        <v/>
      </c>
      <c r="DM11" s="668" t="str">
        <f t="shared" si="0"/>
        <v/>
      </c>
      <c r="DN11" s="668" t="str">
        <f t="shared" si="0"/>
        <v/>
      </c>
      <c r="DO11" s="668" t="str">
        <f t="shared" si="0"/>
        <v/>
      </c>
      <c r="DP11" s="668" t="str">
        <f t="shared" si="0"/>
        <v/>
      </c>
      <c r="DQ11" s="668" t="str">
        <f t="shared" si="0"/>
        <v/>
      </c>
      <c r="DR11" s="668" t="str">
        <f t="shared" si="0"/>
        <v/>
      </c>
      <c r="DS11" s="668" t="str">
        <f t="shared" si="1"/>
        <v/>
      </c>
      <c r="DT11" s="668" t="str">
        <f t="shared" si="1"/>
        <v/>
      </c>
      <c r="DU11" s="668" t="str">
        <f t="shared" si="1"/>
        <v/>
      </c>
      <c r="DV11" s="668" t="str">
        <f t="shared" si="1"/>
        <v/>
      </c>
      <c r="DW11" s="668" t="str">
        <f t="shared" si="1"/>
        <v/>
      </c>
      <c r="DX11" s="668" t="str">
        <f t="shared" si="1"/>
        <v/>
      </c>
      <c r="DY11" s="668" t="str">
        <f t="shared" si="1"/>
        <v/>
      </c>
      <c r="DZ11" s="668" t="str">
        <f t="shared" si="1"/>
        <v/>
      </c>
      <c r="EA11" s="668" t="str">
        <f t="shared" si="1"/>
        <v/>
      </c>
      <c r="EB11" s="668" t="str">
        <f t="shared" si="1"/>
        <v/>
      </c>
      <c r="EC11" s="668" t="str">
        <f t="shared" si="1"/>
        <v/>
      </c>
      <c r="ED11" s="668" t="str">
        <f t="shared" si="1"/>
        <v/>
      </c>
      <c r="EE11" s="668" t="str">
        <f t="shared" si="1"/>
        <v/>
      </c>
      <c r="EF11" s="668" t="str">
        <f t="shared" si="1"/>
        <v/>
      </c>
      <c r="EG11" s="668" t="str">
        <f t="shared" si="1"/>
        <v/>
      </c>
      <c r="EH11" s="668" t="str">
        <f t="shared" si="1"/>
        <v/>
      </c>
      <c r="EI11" s="668">
        <v>1</v>
      </c>
      <c r="EJ11" s="668" t="str">
        <f t="shared" si="2"/>
        <v/>
      </c>
      <c r="EK11" s="668" t="str">
        <f t="shared" si="2"/>
        <v/>
      </c>
      <c r="EL11" s="668" t="str">
        <f t="shared" si="2"/>
        <v/>
      </c>
      <c r="EM11" s="668" t="str">
        <f t="shared" si="2"/>
        <v/>
      </c>
      <c r="EN11" s="668" t="str">
        <f t="shared" si="2"/>
        <v/>
      </c>
      <c r="EO11" s="668" t="str">
        <f t="shared" si="2"/>
        <v/>
      </c>
      <c r="EP11" s="668" t="str">
        <f t="shared" si="2"/>
        <v/>
      </c>
      <c r="EQ11" s="668" t="str">
        <f t="shared" si="2"/>
        <v/>
      </c>
      <c r="ER11" s="669" t="str">
        <f t="shared" si="2"/>
        <v/>
      </c>
    </row>
    <row r="12" spans="1:148" ht="18.75" customHeight="1">
      <c r="A12" s="227">
        <v>9</v>
      </c>
      <c r="B12" s="85" t="s">
        <v>3839</v>
      </c>
      <c r="C12" s="85" t="s">
        <v>4793</v>
      </c>
      <c r="D12" s="85" t="str">
        <f t="shared" si="5"/>
        <v>S13</v>
      </c>
      <c r="E12" s="85" t="b">
        <f t="shared" si="4"/>
        <v>1</v>
      </c>
      <c r="F12" s="85" t="s">
        <v>4141</v>
      </c>
      <c r="G12" s="85" t="str">
        <f t="shared" si="6"/>
        <v>S13</v>
      </c>
      <c r="H12" s="85" t="s">
        <v>4142</v>
      </c>
      <c r="I12" s="85" t="s">
        <v>4143</v>
      </c>
      <c r="J12" s="85" t="s">
        <v>4125</v>
      </c>
      <c r="K12" s="85" t="s">
        <v>4120</v>
      </c>
      <c r="L12" s="85"/>
      <c r="M12" s="85" t="s">
        <v>4144</v>
      </c>
      <c r="N12" s="85"/>
      <c r="O12" s="85"/>
      <c r="P12" s="85"/>
      <c r="Q12" s="228" t="s">
        <v>19866</v>
      </c>
      <c r="R12" s="85"/>
      <c r="S12" s="85"/>
      <c r="T12" s="85"/>
      <c r="U12" s="228"/>
      <c r="W12" s="56" t="s">
        <v>271</v>
      </c>
      <c r="X12" s="79"/>
      <c r="Y12" s="79" t="s">
        <v>2203</v>
      </c>
      <c r="Z12" s="79" t="s">
        <v>5948</v>
      </c>
      <c r="AA12" s="79" t="s">
        <v>3752</v>
      </c>
      <c r="AB12" s="79" t="s">
        <v>11388</v>
      </c>
      <c r="AC12" s="79" t="s">
        <v>11388</v>
      </c>
      <c r="AD12" s="79" t="s">
        <v>11388</v>
      </c>
      <c r="AE12" s="79" t="s">
        <v>11388</v>
      </c>
      <c r="AM12" t="s">
        <v>3685</v>
      </c>
      <c r="AN12" t="s">
        <v>2844</v>
      </c>
      <c r="AO12" t="s">
        <v>2845</v>
      </c>
      <c r="AP12" t="s">
        <v>3698</v>
      </c>
      <c r="AQ12" t="s">
        <v>16815</v>
      </c>
      <c r="AR12" t="s">
        <v>3684</v>
      </c>
      <c r="AS12" t="s">
        <v>3679</v>
      </c>
      <c r="AV12" t="s">
        <v>12590</v>
      </c>
      <c r="CG12" s="63" t="s">
        <v>13374</v>
      </c>
      <c r="CH12" s="63" t="s">
        <v>12349</v>
      </c>
      <c r="CI12" s="63"/>
      <c r="CJ12" s="63"/>
      <c r="CK12" s="63"/>
      <c r="CL12" s="63"/>
      <c r="CM12" s="63"/>
      <c r="CN12" s="63"/>
      <c r="CO12" s="63"/>
      <c r="CP12" s="63"/>
      <c r="CQ12" s="63"/>
      <c r="CZ12" s="670" t="s">
        <v>19912</v>
      </c>
      <c r="DA12" s="671">
        <v>1</v>
      </c>
      <c r="DB12" s="662">
        <v>1</v>
      </c>
      <c r="DC12" s="662" t="str">
        <f t="shared" si="0"/>
        <v/>
      </c>
      <c r="DD12" s="662" t="str">
        <f t="shared" si="0"/>
        <v/>
      </c>
      <c r="DE12" s="662" t="str">
        <f t="shared" si="0"/>
        <v/>
      </c>
      <c r="DF12" s="662" t="str">
        <f t="shared" si="0"/>
        <v/>
      </c>
      <c r="DG12" s="662" t="str">
        <f t="shared" si="0"/>
        <v/>
      </c>
      <c r="DH12" s="662" t="str">
        <f t="shared" si="0"/>
        <v/>
      </c>
      <c r="DI12" s="662" t="str">
        <f t="shared" si="0"/>
        <v/>
      </c>
      <c r="DJ12" s="662" t="str">
        <f t="shared" si="0"/>
        <v/>
      </c>
      <c r="DK12" s="662" t="str">
        <f t="shared" si="0"/>
        <v/>
      </c>
      <c r="DL12" s="662" t="str">
        <f t="shared" si="0"/>
        <v/>
      </c>
      <c r="DM12" s="662" t="str">
        <f t="shared" si="0"/>
        <v/>
      </c>
      <c r="DN12" s="662" t="str">
        <f t="shared" si="0"/>
        <v/>
      </c>
      <c r="DO12" s="662" t="str">
        <f t="shared" si="0"/>
        <v/>
      </c>
      <c r="DP12" s="662" t="str">
        <f t="shared" si="0"/>
        <v/>
      </c>
      <c r="DQ12" s="662" t="str">
        <f t="shared" si="0"/>
        <v/>
      </c>
      <c r="DR12" s="662" t="str">
        <f t="shared" si="0"/>
        <v/>
      </c>
      <c r="DS12" s="662" t="str">
        <f t="shared" si="1"/>
        <v/>
      </c>
      <c r="DT12" s="662" t="str">
        <f t="shared" si="1"/>
        <v/>
      </c>
      <c r="DU12" s="662" t="str">
        <f t="shared" si="1"/>
        <v/>
      </c>
      <c r="DV12" s="662" t="str">
        <f t="shared" si="1"/>
        <v/>
      </c>
      <c r="DW12" s="662" t="str">
        <f t="shared" si="1"/>
        <v/>
      </c>
      <c r="DX12" s="662" t="str">
        <f t="shared" si="1"/>
        <v/>
      </c>
      <c r="DY12" s="662" t="str">
        <f t="shared" si="1"/>
        <v/>
      </c>
      <c r="DZ12" s="662" t="str">
        <f t="shared" si="1"/>
        <v/>
      </c>
      <c r="EA12" s="662" t="str">
        <f t="shared" si="1"/>
        <v/>
      </c>
      <c r="EB12" s="662" t="str">
        <f t="shared" si="1"/>
        <v/>
      </c>
      <c r="EC12" s="662" t="str">
        <f t="shared" si="1"/>
        <v/>
      </c>
      <c r="ED12" s="662" t="str">
        <f t="shared" si="1"/>
        <v/>
      </c>
      <c r="EE12" s="662" t="str">
        <f t="shared" si="1"/>
        <v/>
      </c>
      <c r="EF12" s="662" t="str">
        <f t="shared" si="1"/>
        <v/>
      </c>
      <c r="EG12" s="662" t="str">
        <f t="shared" si="1"/>
        <v/>
      </c>
      <c r="EH12" s="662" t="str">
        <f t="shared" si="1"/>
        <v/>
      </c>
      <c r="EI12" s="662" t="str">
        <f t="shared" si="2"/>
        <v/>
      </c>
      <c r="EJ12" s="662" t="str">
        <f t="shared" si="2"/>
        <v/>
      </c>
      <c r="EK12" s="662" t="str">
        <f t="shared" si="2"/>
        <v/>
      </c>
      <c r="EL12" s="662" t="str">
        <f t="shared" si="2"/>
        <v/>
      </c>
      <c r="EM12" s="662" t="str">
        <f t="shared" si="2"/>
        <v/>
      </c>
      <c r="EN12" s="662" t="str">
        <f t="shared" si="2"/>
        <v/>
      </c>
      <c r="EO12" s="662" t="str">
        <f t="shared" si="2"/>
        <v/>
      </c>
      <c r="EP12" s="662" t="str">
        <f t="shared" si="2"/>
        <v/>
      </c>
      <c r="EQ12" s="662" t="str">
        <f t="shared" si="2"/>
        <v/>
      </c>
      <c r="ER12" s="673" t="str">
        <f t="shared" si="2"/>
        <v/>
      </c>
    </row>
    <row r="13" spans="1:148" ht="18.75" customHeight="1">
      <c r="A13" s="227">
        <v>10</v>
      </c>
      <c r="B13" s="85" t="s">
        <v>3840</v>
      </c>
      <c r="C13" s="85" t="s">
        <v>4794</v>
      </c>
      <c r="D13" s="85" t="str">
        <f t="shared" si="5"/>
        <v>C39</v>
      </c>
      <c r="E13" s="85" t="b">
        <f t="shared" si="4"/>
        <v>1</v>
      </c>
      <c r="F13" s="85" t="s">
        <v>4145</v>
      </c>
      <c r="G13" s="85" t="str">
        <f t="shared" si="6"/>
        <v>C39</v>
      </c>
      <c r="H13" s="85" t="s">
        <v>4146</v>
      </c>
      <c r="I13" s="85" t="s">
        <v>4147</v>
      </c>
      <c r="J13" s="85" t="s">
        <v>4148</v>
      </c>
      <c r="K13" s="85" t="s">
        <v>4120</v>
      </c>
      <c r="L13" s="85"/>
      <c r="M13" s="85"/>
      <c r="N13" s="85"/>
      <c r="O13" s="85"/>
      <c r="P13" s="85" t="s">
        <v>6025</v>
      </c>
      <c r="Q13" s="228" t="s">
        <v>19867</v>
      </c>
      <c r="R13" s="85"/>
      <c r="S13" s="85" t="s">
        <v>5103</v>
      </c>
      <c r="T13" s="85"/>
      <c r="U13" s="228"/>
      <c r="W13" s="79" t="s">
        <v>271</v>
      </c>
      <c r="X13" s="79"/>
      <c r="Y13" s="79" t="s">
        <v>5130</v>
      </c>
      <c r="Z13" s="79"/>
      <c r="AA13" s="79"/>
      <c r="AB13" s="79" t="s">
        <v>11388</v>
      </c>
      <c r="AC13" s="79" t="s">
        <v>11388</v>
      </c>
      <c r="AD13" s="79" t="s">
        <v>11388</v>
      </c>
      <c r="AE13" s="79" t="s">
        <v>11388</v>
      </c>
      <c r="AM13" t="s">
        <v>3686</v>
      </c>
      <c r="AN13" t="s">
        <v>2831</v>
      </c>
      <c r="AO13" t="s">
        <v>2846</v>
      </c>
      <c r="AP13" t="s">
        <v>3699</v>
      </c>
      <c r="AQ13" t="s">
        <v>16816</v>
      </c>
      <c r="AR13" t="s">
        <v>3682</v>
      </c>
      <c r="AS13" t="s">
        <v>3681</v>
      </c>
      <c r="AV13" t="s">
        <v>12591</v>
      </c>
      <c r="CG13" s="63" t="s">
        <v>13375</v>
      </c>
      <c r="CH13" s="63" t="s">
        <v>12349</v>
      </c>
      <c r="CI13" s="63"/>
      <c r="CJ13" s="63"/>
      <c r="CK13" s="63"/>
      <c r="CL13" s="63"/>
      <c r="CM13" s="63"/>
      <c r="CN13" s="63"/>
      <c r="CO13" s="63"/>
      <c r="CP13" s="63"/>
      <c r="CQ13" s="63"/>
      <c r="CZ13" s="666" t="s">
        <v>19913</v>
      </c>
      <c r="DA13" s="667">
        <v>27</v>
      </c>
      <c r="DB13" s="668" t="str">
        <f t="shared" si="3"/>
        <v/>
      </c>
      <c r="DC13" s="668" t="str">
        <f t="shared" si="0"/>
        <v/>
      </c>
      <c r="DD13" s="668" t="str">
        <f t="shared" si="0"/>
        <v/>
      </c>
      <c r="DE13" s="668" t="str">
        <f t="shared" si="0"/>
        <v/>
      </c>
      <c r="DF13" s="668" t="str">
        <f t="shared" si="0"/>
        <v/>
      </c>
      <c r="DG13" s="668" t="str">
        <f t="shared" si="0"/>
        <v/>
      </c>
      <c r="DH13" s="668" t="str">
        <f t="shared" si="0"/>
        <v/>
      </c>
      <c r="DI13" s="668" t="str">
        <f t="shared" si="0"/>
        <v/>
      </c>
      <c r="DJ13" s="668" t="str">
        <f t="shared" si="0"/>
        <v/>
      </c>
      <c r="DK13" s="668" t="str">
        <f t="shared" si="0"/>
        <v/>
      </c>
      <c r="DL13" s="668" t="str">
        <f t="shared" si="0"/>
        <v/>
      </c>
      <c r="DM13" s="668" t="str">
        <f t="shared" si="0"/>
        <v/>
      </c>
      <c r="DN13" s="668" t="str">
        <f t="shared" si="0"/>
        <v/>
      </c>
      <c r="DO13" s="668" t="str">
        <f t="shared" si="0"/>
        <v/>
      </c>
      <c r="DP13" s="668" t="str">
        <f t="shared" si="0"/>
        <v/>
      </c>
      <c r="DQ13" s="668" t="str">
        <f t="shared" si="0"/>
        <v/>
      </c>
      <c r="DR13" s="668" t="str">
        <f t="shared" si="0"/>
        <v/>
      </c>
      <c r="DS13" s="668" t="str">
        <f t="shared" si="1"/>
        <v/>
      </c>
      <c r="DT13" s="668" t="str">
        <f t="shared" si="1"/>
        <v/>
      </c>
      <c r="DU13" s="668" t="str">
        <f t="shared" si="1"/>
        <v/>
      </c>
      <c r="DV13" s="668" t="str">
        <f t="shared" si="1"/>
        <v/>
      </c>
      <c r="DW13" s="668" t="str">
        <f t="shared" si="1"/>
        <v/>
      </c>
      <c r="DX13" s="668" t="str">
        <f t="shared" si="1"/>
        <v/>
      </c>
      <c r="DY13" s="668" t="str">
        <f t="shared" si="1"/>
        <v/>
      </c>
      <c r="DZ13" s="668" t="str">
        <f t="shared" si="1"/>
        <v/>
      </c>
      <c r="EA13" s="668" t="str">
        <f t="shared" si="1"/>
        <v/>
      </c>
      <c r="EB13" s="668">
        <f t="shared" si="1"/>
        <v>1</v>
      </c>
      <c r="EC13" s="668" t="str">
        <f t="shared" si="1"/>
        <v/>
      </c>
      <c r="ED13" s="668" t="str">
        <f t="shared" si="1"/>
        <v/>
      </c>
      <c r="EE13" s="668" t="str">
        <f t="shared" si="1"/>
        <v/>
      </c>
      <c r="EF13" s="668" t="str">
        <f t="shared" si="1"/>
        <v/>
      </c>
      <c r="EG13" s="668" t="str">
        <f t="shared" si="1"/>
        <v/>
      </c>
      <c r="EH13" s="668" t="str">
        <f t="shared" si="1"/>
        <v/>
      </c>
      <c r="EI13" s="668" t="str">
        <f t="shared" si="2"/>
        <v/>
      </c>
      <c r="EJ13" s="668" t="str">
        <f t="shared" si="2"/>
        <v/>
      </c>
      <c r="EK13" s="668" t="str">
        <f t="shared" si="2"/>
        <v/>
      </c>
      <c r="EL13" s="668" t="str">
        <f t="shared" si="2"/>
        <v/>
      </c>
      <c r="EM13" s="668" t="str">
        <f t="shared" si="2"/>
        <v/>
      </c>
      <c r="EN13" s="668" t="str">
        <f t="shared" si="2"/>
        <v/>
      </c>
      <c r="EO13" s="668" t="str">
        <f t="shared" si="2"/>
        <v/>
      </c>
      <c r="EP13" s="668" t="str">
        <f t="shared" si="2"/>
        <v/>
      </c>
      <c r="EQ13" s="668" t="str">
        <f t="shared" si="2"/>
        <v/>
      </c>
      <c r="ER13" s="669" t="str">
        <f t="shared" si="2"/>
        <v/>
      </c>
    </row>
    <row r="14" spans="1:148" ht="18.75" customHeight="1">
      <c r="A14" s="227">
        <v>11</v>
      </c>
      <c r="B14" s="85" t="s">
        <v>3841</v>
      </c>
      <c r="C14" s="85" t="s">
        <v>4795</v>
      </c>
      <c r="D14" s="85" t="str">
        <f t="shared" si="5"/>
        <v>D28</v>
      </c>
      <c r="E14" s="85" t="b">
        <f t="shared" si="4"/>
        <v>1</v>
      </c>
      <c r="F14" s="85" t="s">
        <v>4149</v>
      </c>
      <c r="G14" s="85" t="str">
        <f t="shared" si="6"/>
        <v>D28</v>
      </c>
      <c r="H14" s="85" t="s">
        <v>4150</v>
      </c>
      <c r="I14" s="85" t="s">
        <v>4151</v>
      </c>
      <c r="J14" s="85" t="s">
        <v>4152</v>
      </c>
      <c r="K14" s="85" t="s">
        <v>4153</v>
      </c>
      <c r="L14" s="85"/>
      <c r="M14" s="85"/>
      <c r="N14" s="85"/>
      <c r="O14" s="85"/>
      <c r="P14" s="85"/>
      <c r="Q14" s="228" t="s">
        <v>19868</v>
      </c>
      <c r="R14" s="85"/>
      <c r="S14" s="85"/>
      <c r="T14" s="85"/>
      <c r="U14" s="228"/>
      <c r="W14" s="56" t="s">
        <v>278</v>
      </c>
      <c r="X14" s="79"/>
      <c r="Y14" s="79" t="s">
        <v>12343</v>
      </c>
      <c r="Z14" s="80" t="s">
        <v>5971</v>
      </c>
      <c r="AA14" s="79" t="s">
        <v>3752</v>
      </c>
      <c r="AB14" s="79" t="s">
        <v>11388</v>
      </c>
      <c r="AC14" s="79" t="s">
        <v>11388</v>
      </c>
      <c r="AD14" s="79" t="s">
        <v>11388</v>
      </c>
      <c r="AE14" s="79" t="s">
        <v>11388</v>
      </c>
      <c r="AM14" t="s">
        <v>3687</v>
      </c>
      <c r="AN14" t="s">
        <v>2831</v>
      </c>
      <c r="AO14" t="s">
        <v>2847</v>
      </c>
      <c r="AP14" t="s">
        <v>3700</v>
      </c>
      <c r="AQ14" t="s">
        <v>16817</v>
      </c>
      <c r="AR14" t="s">
        <v>3718</v>
      </c>
      <c r="AS14" t="s">
        <v>3721</v>
      </c>
      <c r="CG14" s="63" t="s">
        <v>13376</v>
      </c>
      <c r="CH14" s="63" t="s">
        <v>12349</v>
      </c>
      <c r="CI14" s="63"/>
      <c r="CJ14" s="63"/>
      <c r="CK14" s="63"/>
      <c r="CL14" s="63"/>
      <c r="CM14" s="63"/>
      <c r="CN14" s="63"/>
      <c r="CO14" s="63"/>
      <c r="CP14" s="63"/>
      <c r="CQ14" s="63"/>
      <c r="CZ14" s="670" t="s">
        <v>19914</v>
      </c>
      <c r="DA14" s="671">
        <v>4</v>
      </c>
      <c r="DB14" s="662" t="str">
        <f t="shared" si="3"/>
        <v/>
      </c>
      <c r="DC14" s="662" t="str">
        <f t="shared" si="0"/>
        <v/>
      </c>
      <c r="DD14" s="662" t="str">
        <f t="shared" si="0"/>
        <v/>
      </c>
      <c r="DE14" s="662">
        <v>1</v>
      </c>
      <c r="DF14" s="662" t="str">
        <f t="shared" si="0"/>
        <v/>
      </c>
      <c r="DG14" s="662" t="str">
        <f t="shared" si="0"/>
        <v/>
      </c>
      <c r="DH14" s="662" t="str">
        <f t="shared" si="0"/>
        <v/>
      </c>
      <c r="DI14" s="662" t="str">
        <f t="shared" si="0"/>
        <v/>
      </c>
      <c r="DJ14" s="662" t="str">
        <f t="shared" si="0"/>
        <v/>
      </c>
      <c r="DK14" s="662" t="str">
        <f t="shared" si="0"/>
        <v/>
      </c>
      <c r="DL14" s="662" t="str">
        <f t="shared" si="0"/>
        <v/>
      </c>
      <c r="DM14" s="662" t="str">
        <f t="shared" si="0"/>
        <v/>
      </c>
      <c r="DN14" s="662" t="str">
        <f t="shared" si="0"/>
        <v/>
      </c>
      <c r="DO14" s="662" t="str">
        <f t="shared" si="0"/>
        <v/>
      </c>
      <c r="DP14" s="662" t="str">
        <f t="shared" si="0"/>
        <v/>
      </c>
      <c r="DQ14" s="662" t="str">
        <f t="shared" si="0"/>
        <v/>
      </c>
      <c r="DR14" s="662" t="str">
        <f t="shared" si="0"/>
        <v/>
      </c>
      <c r="DS14" s="662" t="str">
        <f t="shared" si="1"/>
        <v/>
      </c>
      <c r="DT14" s="662" t="str">
        <f t="shared" si="1"/>
        <v/>
      </c>
      <c r="DU14" s="662" t="str">
        <f t="shared" si="1"/>
        <v/>
      </c>
      <c r="DV14" s="662" t="str">
        <f t="shared" si="1"/>
        <v/>
      </c>
      <c r="DW14" s="662" t="str">
        <f t="shared" si="1"/>
        <v/>
      </c>
      <c r="DX14" s="662" t="str">
        <f t="shared" si="1"/>
        <v/>
      </c>
      <c r="DY14" s="662" t="str">
        <f t="shared" si="1"/>
        <v/>
      </c>
      <c r="DZ14" s="662" t="str">
        <f t="shared" si="1"/>
        <v/>
      </c>
      <c r="EA14" s="662" t="str">
        <f t="shared" si="1"/>
        <v/>
      </c>
      <c r="EB14" s="662" t="str">
        <f t="shared" si="1"/>
        <v/>
      </c>
      <c r="EC14" s="662" t="str">
        <f t="shared" si="1"/>
        <v/>
      </c>
      <c r="ED14" s="662" t="str">
        <f t="shared" si="1"/>
        <v/>
      </c>
      <c r="EE14" s="662" t="str">
        <f t="shared" si="1"/>
        <v/>
      </c>
      <c r="EF14" s="662" t="str">
        <f t="shared" si="1"/>
        <v/>
      </c>
      <c r="EG14" s="662" t="str">
        <f t="shared" si="1"/>
        <v/>
      </c>
      <c r="EH14" s="662" t="str">
        <f t="shared" si="1"/>
        <v/>
      </c>
      <c r="EI14" s="662" t="str">
        <f t="shared" si="2"/>
        <v/>
      </c>
      <c r="EJ14" s="662" t="str">
        <f t="shared" si="2"/>
        <v/>
      </c>
      <c r="EK14" s="662" t="str">
        <f t="shared" si="2"/>
        <v/>
      </c>
      <c r="EL14" s="662" t="str">
        <f t="shared" si="2"/>
        <v/>
      </c>
      <c r="EM14" s="662" t="str">
        <f t="shared" si="2"/>
        <v/>
      </c>
      <c r="EN14" s="662" t="str">
        <f t="shared" si="2"/>
        <v/>
      </c>
      <c r="EO14" s="662" t="str">
        <f t="shared" si="2"/>
        <v/>
      </c>
      <c r="EP14" s="662" t="str">
        <f t="shared" si="2"/>
        <v/>
      </c>
      <c r="EQ14" s="662" t="str">
        <f t="shared" si="2"/>
        <v/>
      </c>
      <c r="ER14" s="673" t="str">
        <f t="shared" si="2"/>
        <v/>
      </c>
    </row>
    <row r="15" spans="1:148" ht="15.75">
      <c r="A15" s="227">
        <v>12</v>
      </c>
      <c r="B15" s="85" t="s">
        <v>3842</v>
      </c>
      <c r="C15" s="85" t="s">
        <v>4796</v>
      </c>
      <c r="D15" s="85" t="str">
        <f t="shared" si="5"/>
        <v>D39</v>
      </c>
      <c r="E15" s="85" t="b">
        <f t="shared" si="4"/>
        <v>1</v>
      </c>
      <c r="F15" s="85" t="s">
        <v>4271</v>
      </c>
      <c r="G15" s="85" t="str">
        <f t="shared" si="6"/>
        <v>D39</v>
      </c>
      <c r="H15" s="85" t="s">
        <v>4272</v>
      </c>
      <c r="I15" s="85" t="s">
        <v>4273</v>
      </c>
      <c r="J15" s="85" t="s">
        <v>4274</v>
      </c>
      <c r="K15" s="85" t="s">
        <v>4120</v>
      </c>
      <c r="L15" s="85"/>
      <c r="M15" s="85"/>
      <c r="N15" s="85"/>
      <c r="O15" s="85"/>
      <c r="P15" s="85"/>
      <c r="Q15" s="228" t="s">
        <v>19869</v>
      </c>
      <c r="R15" s="85"/>
      <c r="S15" s="85"/>
      <c r="T15" s="85"/>
      <c r="U15" s="228"/>
      <c r="W15" s="56" t="s">
        <v>314</v>
      </c>
      <c r="X15" s="79"/>
      <c r="Y15" s="79" t="s">
        <v>5951</v>
      </c>
      <c r="Z15" s="80" t="s">
        <v>5972</v>
      </c>
      <c r="AA15" s="79" t="s">
        <v>3752</v>
      </c>
      <c r="AB15" s="79">
        <v>240</v>
      </c>
      <c r="AC15" s="56">
        <v>5</v>
      </c>
      <c r="AD15" s="56" t="s">
        <v>5957</v>
      </c>
      <c r="AE15" s="79" t="s">
        <v>11388</v>
      </c>
      <c r="AM15" t="s">
        <v>3688</v>
      </c>
      <c r="AN15" t="s">
        <v>2842</v>
      </c>
      <c r="AO15" t="s">
        <v>2848</v>
      </c>
      <c r="AP15" t="s">
        <v>3701</v>
      </c>
      <c r="AQ15" t="s">
        <v>3684</v>
      </c>
      <c r="AR15" t="s">
        <v>216</v>
      </c>
      <c r="AS15" t="s">
        <v>216</v>
      </c>
      <c r="AV15" t="s">
        <v>12635</v>
      </c>
      <c r="AW15" t="s">
        <v>12656</v>
      </c>
      <c r="AX15" t="s">
        <v>12674</v>
      </c>
      <c r="AY15" t="s">
        <v>12688</v>
      </c>
      <c r="CG15" s="63" t="s">
        <v>13377</v>
      </c>
      <c r="CH15" s="63" t="s">
        <v>12349</v>
      </c>
      <c r="CI15" s="63"/>
      <c r="CJ15" s="63"/>
      <c r="CK15" s="63"/>
      <c r="CL15" s="63"/>
      <c r="CM15" s="63"/>
      <c r="CN15" s="63"/>
      <c r="CO15" s="63"/>
      <c r="CP15" s="63"/>
      <c r="CQ15" s="63"/>
      <c r="CZ15" s="666" t="s">
        <v>19915</v>
      </c>
      <c r="DA15" s="667">
        <v>23</v>
      </c>
      <c r="DB15" s="668" t="str">
        <f t="shared" si="3"/>
        <v/>
      </c>
      <c r="DC15" s="668" t="str">
        <f t="shared" si="0"/>
        <v/>
      </c>
      <c r="DD15" s="668" t="str">
        <f t="shared" si="0"/>
        <v/>
      </c>
      <c r="DE15" s="668" t="str">
        <f t="shared" si="0"/>
        <v/>
      </c>
      <c r="DF15" s="668" t="str">
        <f t="shared" si="0"/>
        <v/>
      </c>
      <c r="DG15" s="668" t="str">
        <f t="shared" si="0"/>
        <v/>
      </c>
      <c r="DH15" s="668" t="str">
        <f t="shared" si="0"/>
        <v/>
      </c>
      <c r="DI15" s="668" t="str">
        <f t="shared" si="0"/>
        <v/>
      </c>
      <c r="DJ15" s="668" t="str">
        <f t="shared" si="0"/>
        <v/>
      </c>
      <c r="DK15" s="668" t="str">
        <f t="shared" si="0"/>
        <v/>
      </c>
      <c r="DL15" s="668" t="str">
        <f t="shared" si="0"/>
        <v/>
      </c>
      <c r="DM15" s="668" t="str">
        <f t="shared" si="0"/>
        <v/>
      </c>
      <c r="DN15" s="668" t="str">
        <f t="shared" si="0"/>
        <v/>
      </c>
      <c r="DO15" s="668" t="str">
        <f t="shared" si="0"/>
        <v/>
      </c>
      <c r="DP15" s="668" t="str">
        <f t="shared" si="0"/>
        <v/>
      </c>
      <c r="DQ15" s="668" t="str">
        <f t="shared" si="0"/>
        <v/>
      </c>
      <c r="DR15" s="668" t="str">
        <f t="shared" si="0"/>
        <v/>
      </c>
      <c r="DS15" s="668" t="str">
        <f t="shared" si="1"/>
        <v/>
      </c>
      <c r="DT15" s="668" t="str">
        <f t="shared" si="1"/>
        <v/>
      </c>
      <c r="DU15" s="668" t="str">
        <f t="shared" si="1"/>
        <v/>
      </c>
      <c r="DV15" s="668" t="str">
        <f t="shared" si="1"/>
        <v/>
      </c>
      <c r="DW15" s="668" t="str">
        <f t="shared" si="1"/>
        <v/>
      </c>
      <c r="DX15" s="668">
        <f t="shared" si="1"/>
        <v>1</v>
      </c>
      <c r="DY15" s="668" t="str">
        <f t="shared" si="1"/>
        <v/>
      </c>
      <c r="DZ15" s="668" t="str">
        <f t="shared" si="1"/>
        <v/>
      </c>
      <c r="EA15" s="668" t="str">
        <f t="shared" si="1"/>
        <v/>
      </c>
      <c r="EB15" s="668" t="str">
        <f t="shared" si="1"/>
        <v/>
      </c>
      <c r="EC15" s="668" t="str">
        <f t="shared" si="1"/>
        <v/>
      </c>
      <c r="ED15" s="668" t="str">
        <f t="shared" si="1"/>
        <v/>
      </c>
      <c r="EE15" s="668" t="str">
        <f t="shared" si="1"/>
        <v/>
      </c>
      <c r="EF15" s="668" t="str">
        <f t="shared" si="1"/>
        <v/>
      </c>
      <c r="EG15" s="668" t="str">
        <f t="shared" si="1"/>
        <v/>
      </c>
      <c r="EH15" s="668" t="str">
        <f t="shared" si="1"/>
        <v/>
      </c>
      <c r="EI15" s="668" t="str">
        <f t="shared" si="2"/>
        <v/>
      </c>
      <c r="EJ15" s="668" t="str">
        <f t="shared" si="2"/>
        <v/>
      </c>
      <c r="EK15" s="668" t="str">
        <f t="shared" si="2"/>
        <v/>
      </c>
      <c r="EL15" s="668" t="str">
        <f t="shared" si="2"/>
        <v/>
      </c>
      <c r="EM15" s="668" t="str">
        <f t="shared" si="2"/>
        <v/>
      </c>
      <c r="EN15" s="668" t="str">
        <f t="shared" si="2"/>
        <v/>
      </c>
      <c r="EO15" s="668" t="str">
        <f t="shared" si="2"/>
        <v/>
      </c>
      <c r="EP15" s="668" t="str">
        <f t="shared" si="2"/>
        <v/>
      </c>
      <c r="EQ15" s="668" t="str">
        <f t="shared" si="2"/>
        <v/>
      </c>
      <c r="ER15" s="669" t="str">
        <f t="shared" si="2"/>
        <v/>
      </c>
    </row>
    <row r="16" spans="1:148" ht="15.75">
      <c r="A16" s="227">
        <v>13</v>
      </c>
      <c r="B16" s="85" t="s">
        <v>3843</v>
      </c>
      <c r="C16" s="85" t="s">
        <v>4797</v>
      </c>
      <c r="D16" s="85" t="str">
        <f t="shared" si="5"/>
        <v>N51</v>
      </c>
      <c r="E16" s="85" t="b">
        <f t="shared" si="4"/>
        <v>1</v>
      </c>
      <c r="F16" s="85" t="s">
        <v>4154</v>
      </c>
      <c r="G16" s="85" t="str">
        <f t="shared" si="6"/>
        <v>N51</v>
      </c>
      <c r="H16" s="85" t="s">
        <v>4155</v>
      </c>
      <c r="I16" s="85" t="s">
        <v>4156</v>
      </c>
      <c r="J16" s="85" t="s">
        <v>4157</v>
      </c>
      <c r="K16" s="85" t="s">
        <v>4120</v>
      </c>
      <c r="L16" s="85"/>
      <c r="M16" s="85"/>
      <c r="N16" s="85"/>
      <c r="O16" s="85"/>
      <c r="P16" s="85"/>
      <c r="Q16" s="228" t="s">
        <v>19870</v>
      </c>
      <c r="R16" s="85"/>
      <c r="S16" s="85" t="s">
        <v>5098</v>
      </c>
      <c r="T16" s="85"/>
      <c r="U16" s="228"/>
      <c r="W16" s="56" t="s">
        <v>581</v>
      </c>
      <c r="X16" s="79"/>
      <c r="Y16" s="79" t="s">
        <v>2207</v>
      </c>
      <c r="Z16" s="80" t="s">
        <v>12344</v>
      </c>
      <c r="AA16" s="79" t="s">
        <v>3752</v>
      </c>
      <c r="AB16" s="79" t="s">
        <v>11388</v>
      </c>
      <c r="AC16" s="79" t="s">
        <v>11388</v>
      </c>
      <c r="AD16" s="79" t="s">
        <v>11388</v>
      </c>
      <c r="AE16" s="79" t="s">
        <v>11388</v>
      </c>
      <c r="AM16" t="s">
        <v>3682</v>
      </c>
      <c r="AN16" t="s">
        <v>2836</v>
      </c>
      <c r="AO16" t="s">
        <v>2840</v>
      </c>
      <c r="AP16" t="s">
        <v>3695</v>
      </c>
      <c r="AQ16" t="s">
        <v>16818</v>
      </c>
      <c r="AR16" t="s">
        <v>3717</v>
      </c>
      <c r="AS16" t="s">
        <v>3679</v>
      </c>
      <c r="AV16" t="s">
        <v>12636</v>
      </c>
      <c r="AW16" t="s">
        <v>12657</v>
      </c>
      <c r="AX16" t="s">
        <v>12675</v>
      </c>
      <c r="AY16" t="s">
        <v>12689</v>
      </c>
      <c r="AZ16" t="s">
        <v>12695</v>
      </c>
      <c r="CG16" s="63" t="s">
        <v>13378</v>
      </c>
      <c r="CH16" s="63" t="s">
        <v>12349</v>
      </c>
      <c r="CI16" s="63"/>
      <c r="CJ16" s="63"/>
      <c r="CK16" s="63"/>
      <c r="CL16" s="63"/>
      <c r="CM16" s="63"/>
      <c r="CN16" s="63"/>
      <c r="CO16" s="63"/>
      <c r="CP16" s="63"/>
      <c r="CQ16" s="63"/>
      <c r="CZ16" s="670" t="s">
        <v>19916</v>
      </c>
      <c r="DA16" s="671">
        <v>40</v>
      </c>
      <c r="DB16" s="662" t="str">
        <f t="shared" si="3"/>
        <v/>
      </c>
      <c r="DC16" s="662" t="str">
        <f t="shared" si="0"/>
        <v/>
      </c>
      <c r="DD16" s="662" t="str">
        <f t="shared" si="0"/>
        <v/>
      </c>
      <c r="DE16" s="662" t="str">
        <f t="shared" si="0"/>
        <v/>
      </c>
      <c r="DF16" s="662" t="str">
        <f t="shared" si="0"/>
        <v/>
      </c>
      <c r="DG16" s="662" t="str">
        <f t="shared" si="0"/>
        <v/>
      </c>
      <c r="DH16" s="662" t="str">
        <f t="shared" si="0"/>
        <v/>
      </c>
      <c r="DI16" s="662" t="str">
        <f t="shared" si="0"/>
        <v/>
      </c>
      <c r="DJ16" s="662" t="str">
        <f t="shared" si="0"/>
        <v/>
      </c>
      <c r="DK16" s="662" t="str">
        <f t="shared" si="0"/>
        <v/>
      </c>
      <c r="DL16" s="662" t="str">
        <f t="shared" si="0"/>
        <v/>
      </c>
      <c r="DM16" s="662" t="str">
        <f t="shared" si="0"/>
        <v/>
      </c>
      <c r="DN16" s="662" t="str">
        <f t="shared" si="0"/>
        <v/>
      </c>
      <c r="DO16" s="662" t="str">
        <f t="shared" si="0"/>
        <v/>
      </c>
      <c r="DP16" s="662" t="str">
        <f t="shared" si="0"/>
        <v/>
      </c>
      <c r="DQ16" s="662" t="str">
        <f t="shared" si="0"/>
        <v/>
      </c>
      <c r="DR16" s="662" t="str">
        <f t="shared" si="0"/>
        <v/>
      </c>
      <c r="DS16" s="662" t="str">
        <f t="shared" si="1"/>
        <v/>
      </c>
      <c r="DT16" s="662" t="str">
        <f t="shared" si="1"/>
        <v/>
      </c>
      <c r="DU16" s="662" t="str">
        <f t="shared" si="1"/>
        <v/>
      </c>
      <c r="DV16" s="662" t="str">
        <f t="shared" si="1"/>
        <v/>
      </c>
      <c r="DW16" s="662" t="str">
        <f t="shared" si="1"/>
        <v/>
      </c>
      <c r="DX16" s="662" t="str">
        <f t="shared" si="1"/>
        <v/>
      </c>
      <c r="DY16" s="662" t="str">
        <f t="shared" si="1"/>
        <v/>
      </c>
      <c r="DZ16" s="662" t="str">
        <f t="shared" si="1"/>
        <v/>
      </c>
      <c r="EA16" s="662" t="str">
        <f t="shared" si="1"/>
        <v/>
      </c>
      <c r="EB16" s="662" t="str">
        <f t="shared" si="1"/>
        <v/>
      </c>
      <c r="EC16" s="662" t="str">
        <f t="shared" si="1"/>
        <v/>
      </c>
      <c r="ED16" s="662" t="str">
        <f t="shared" si="1"/>
        <v/>
      </c>
      <c r="EE16" s="662" t="str">
        <f t="shared" si="1"/>
        <v/>
      </c>
      <c r="EF16" s="662" t="str">
        <f t="shared" si="1"/>
        <v/>
      </c>
      <c r="EG16" s="662" t="str">
        <f t="shared" si="1"/>
        <v/>
      </c>
      <c r="EH16" s="662" t="str">
        <f t="shared" si="1"/>
        <v/>
      </c>
      <c r="EI16" s="662" t="str">
        <f t="shared" si="2"/>
        <v/>
      </c>
      <c r="EJ16" s="662" t="str">
        <f t="shared" si="2"/>
        <v/>
      </c>
      <c r="EK16" s="662" t="str">
        <f t="shared" si="2"/>
        <v/>
      </c>
      <c r="EL16" s="662" t="str">
        <f t="shared" si="2"/>
        <v/>
      </c>
      <c r="EM16" s="662" t="str">
        <f t="shared" si="2"/>
        <v/>
      </c>
      <c r="EN16" s="662" t="str">
        <f t="shared" si="2"/>
        <v/>
      </c>
      <c r="EO16" s="662">
        <f t="shared" si="2"/>
        <v>1</v>
      </c>
      <c r="EP16" s="662" t="str">
        <f t="shared" si="2"/>
        <v/>
      </c>
      <c r="EQ16" s="662" t="str">
        <f t="shared" si="2"/>
        <v/>
      </c>
      <c r="ER16" s="673" t="str">
        <f t="shared" si="2"/>
        <v/>
      </c>
    </row>
    <row r="17" spans="1:148" ht="15.75">
      <c r="A17" s="227">
        <v>14</v>
      </c>
      <c r="B17" s="85" t="s">
        <v>3844</v>
      </c>
      <c r="C17" s="85" t="s">
        <v>4798</v>
      </c>
      <c r="D17" s="85" t="str">
        <f t="shared" si="5"/>
        <v>D47</v>
      </c>
      <c r="E17" s="85" t="b">
        <f t="shared" si="4"/>
        <v>1</v>
      </c>
      <c r="F17" s="85" t="s">
        <v>4158</v>
      </c>
      <c r="G17" s="85" t="str">
        <f t="shared" si="6"/>
        <v>D47</v>
      </c>
      <c r="H17" s="85" t="s">
        <v>4159</v>
      </c>
      <c r="I17" s="85" t="s">
        <v>4160</v>
      </c>
      <c r="J17" s="85" t="s">
        <v>4119</v>
      </c>
      <c r="K17" s="85"/>
      <c r="L17" s="85"/>
      <c r="M17" s="85"/>
      <c r="N17" s="85"/>
      <c r="O17" s="85"/>
      <c r="P17" s="85"/>
      <c r="Q17" s="228" t="s">
        <v>19871</v>
      </c>
      <c r="R17" s="85"/>
      <c r="S17" s="85"/>
      <c r="T17" s="85"/>
      <c r="U17" s="228"/>
      <c r="W17" s="56" t="s">
        <v>384</v>
      </c>
      <c r="X17" s="79"/>
      <c r="Y17" s="79" t="s">
        <v>2462</v>
      </c>
      <c r="Z17" s="79"/>
      <c r="AA17" s="79"/>
      <c r="AB17" s="79" t="s">
        <v>11388</v>
      </c>
      <c r="AC17" s="79" t="s">
        <v>11388</v>
      </c>
      <c r="AD17" s="79" t="s">
        <v>11388</v>
      </c>
      <c r="AE17" s="79" t="s">
        <v>11388</v>
      </c>
      <c r="AH17" s="401" t="s">
        <v>12309</v>
      </c>
      <c r="AV17" t="s">
        <v>12637</v>
      </c>
      <c r="AW17" t="s">
        <v>12658</v>
      </c>
      <c r="AX17" t="s">
        <v>12676</v>
      </c>
      <c r="AY17" t="s">
        <v>12658</v>
      </c>
      <c r="AZ17" t="s">
        <v>12696</v>
      </c>
      <c r="CG17" s="63" t="s">
        <v>3524</v>
      </c>
      <c r="CH17" s="63" t="s">
        <v>16805</v>
      </c>
      <c r="CI17" s="63">
        <f>'03_ARMED_FORCES'!B5</f>
        <v>0</v>
      </c>
      <c r="CJ17" s="63"/>
      <c r="CK17" s="63"/>
      <c r="CL17" s="63"/>
      <c r="CM17" s="63"/>
      <c r="CN17" s="63"/>
      <c r="CO17" s="63"/>
      <c r="CP17" s="63"/>
      <c r="CQ17" s="63"/>
      <c r="CZ17" s="666" t="s">
        <v>19917</v>
      </c>
      <c r="DA17" s="667">
        <v>19</v>
      </c>
      <c r="DB17" s="668" t="str">
        <f t="shared" si="3"/>
        <v/>
      </c>
      <c r="DC17" s="668" t="str">
        <f t="shared" si="0"/>
        <v/>
      </c>
      <c r="DD17" s="668" t="str">
        <f t="shared" si="0"/>
        <v/>
      </c>
      <c r="DE17" s="668" t="str">
        <f t="shared" si="0"/>
        <v/>
      </c>
      <c r="DF17" s="668" t="str">
        <f t="shared" si="0"/>
        <v/>
      </c>
      <c r="DG17" s="668" t="str">
        <f t="shared" si="0"/>
        <v/>
      </c>
      <c r="DH17" s="668" t="str">
        <f t="shared" si="0"/>
        <v/>
      </c>
      <c r="DI17" s="668" t="str">
        <f t="shared" si="0"/>
        <v/>
      </c>
      <c r="DJ17" s="668" t="str">
        <f t="shared" si="0"/>
        <v/>
      </c>
      <c r="DK17" s="668" t="str">
        <f t="shared" si="0"/>
        <v/>
      </c>
      <c r="DL17" s="668" t="str">
        <f t="shared" si="0"/>
        <v/>
      </c>
      <c r="DM17" s="668" t="str">
        <f t="shared" si="0"/>
        <v/>
      </c>
      <c r="DN17" s="668" t="str">
        <f t="shared" si="0"/>
        <v/>
      </c>
      <c r="DO17" s="668" t="str">
        <f t="shared" si="0"/>
        <v/>
      </c>
      <c r="DP17" s="668" t="str">
        <f t="shared" si="0"/>
        <v/>
      </c>
      <c r="DQ17" s="668" t="str">
        <f t="shared" si="0"/>
        <v/>
      </c>
      <c r="DR17" s="668" t="str">
        <f t="shared" si="0"/>
        <v/>
      </c>
      <c r="DS17" s="668" t="str">
        <f t="shared" si="1"/>
        <v/>
      </c>
      <c r="DT17" s="668">
        <f t="shared" si="1"/>
        <v>1</v>
      </c>
      <c r="DU17" s="668" t="str">
        <f t="shared" si="1"/>
        <v/>
      </c>
      <c r="DV17" s="668" t="str">
        <f t="shared" si="1"/>
        <v/>
      </c>
      <c r="DW17" s="668" t="str">
        <f t="shared" si="1"/>
        <v/>
      </c>
      <c r="DX17" s="668" t="str">
        <f t="shared" si="1"/>
        <v/>
      </c>
      <c r="DY17" s="668" t="str">
        <f t="shared" si="1"/>
        <v/>
      </c>
      <c r="DZ17" s="668" t="str">
        <f t="shared" si="1"/>
        <v/>
      </c>
      <c r="EA17" s="668" t="str">
        <f t="shared" si="1"/>
        <v/>
      </c>
      <c r="EB17" s="668" t="str">
        <f t="shared" si="1"/>
        <v/>
      </c>
      <c r="EC17" s="668" t="str">
        <f t="shared" si="1"/>
        <v/>
      </c>
      <c r="ED17" s="668" t="str">
        <f t="shared" si="1"/>
        <v/>
      </c>
      <c r="EE17" s="668" t="str">
        <f t="shared" si="1"/>
        <v/>
      </c>
      <c r="EF17" s="668" t="str">
        <f t="shared" si="1"/>
        <v/>
      </c>
      <c r="EG17" s="668" t="str">
        <f t="shared" si="1"/>
        <v/>
      </c>
      <c r="EH17" s="668" t="str">
        <f t="shared" si="1"/>
        <v/>
      </c>
      <c r="EI17" s="668" t="str">
        <f t="shared" si="2"/>
        <v/>
      </c>
      <c r="EJ17" s="668" t="str">
        <f t="shared" si="2"/>
        <v/>
      </c>
      <c r="EK17" s="668" t="str">
        <f t="shared" si="2"/>
        <v/>
      </c>
      <c r="EL17" s="668" t="str">
        <f t="shared" si="2"/>
        <v/>
      </c>
      <c r="EM17" s="668" t="str">
        <f t="shared" si="2"/>
        <v/>
      </c>
      <c r="EN17" s="668" t="str">
        <f t="shared" si="2"/>
        <v/>
      </c>
      <c r="EO17" s="668" t="str">
        <f t="shared" si="2"/>
        <v/>
      </c>
      <c r="EP17" s="668" t="str">
        <f t="shared" si="2"/>
        <v/>
      </c>
      <c r="EQ17" s="668" t="str">
        <f t="shared" si="2"/>
        <v/>
      </c>
      <c r="ER17" s="669" t="str">
        <f t="shared" si="2"/>
        <v/>
      </c>
    </row>
    <row r="18" spans="1:148" ht="15.75">
      <c r="A18" s="227">
        <v>15</v>
      </c>
      <c r="B18" s="85" t="s">
        <v>3845</v>
      </c>
      <c r="C18" s="85" t="s">
        <v>4799</v>
      </c>
      <c r="D18" s="85" t="str">
        <f t="shared" si="5"/>
        <v>T29</v>
      </c>
      <c r="E18" s="85" t="b">
        <f t="shared" si="4"/>
        <v>1</v>
      </c>
      <c r="F18" s="85" t="s">
        <v>4161</v>
      </c>
      <c r="G18" s="85" t="str">
        <f t="shared" si="6"/>
        <v>T29</v>
      </c>
      <c r="H18" s="85" t="s">
        <v>4162</v>
      </c>
      <c r="I18" s="85" t="s">
        <v>4163</v>
      </c>
      <c r="J18" s="85" t="s">
        <v>4152</v>
      </c>
      <c r="K18" s="85" t="s">
        <v>4120</v>
      </c>
      <c r="L18" s="85"/>
      <c r="M18" s="85"/>
      <c r="N18" s="85"/>
      <c r="O18" s="85"/>
      <c r="P18" s="85"/>
      <c r="Q18" s="228" t="s">
        <v>19872</v>
      </c>
      <c r="R18" s="85"/>
      <c r="S18" s="85"/>
      <c r="T18" s="85"/>
      <c r="U18" s="228"/>
      <c r="W18" s="79" t="s">
        <v>5128</v>
      </c>
      <c r="X18" s="79"/>
      <c r="Y18" s="79" t="s">
        <v>12345</v>
      </c>
      <c r="Z18" s="79"/>
      <c r="AA18" s="79"/>
      <c r="AB18" s="79" t="s">
        <v>11388</v>
      </c>
      <c r="AC18" s="79" t="s">
        <v>11388</v>
      </c>
      <c r="AD18" s="79" t="s">
        <v>11388</v>
      </c>
      <c r="AE18" s="79" t="s">
        <v>11388</v>
      </c>
      <c r="AH18" t="s">
        <v>16638</v>
      </c>
      <c r="AV18" t="s">
        <v>12638</v>
      </c>
      <c r="AW18" t="s">
        <v>12638</v>
      </c>
      <c r="AX18" t="s">
        <v>12677</v>
      </c>
      <c r="AY18" t="s">
        <v>12638</v>
      </c>
      <c r="AZ18" t="s">
        <v>12697</v>
      </c>
      <c r="CG18" s="63" t="s">
        <v>13379</v>
      </c>
      <c r="CH18" s="63" t="s">
        <v>16804</v>
      </c>
      <c r="CI18" s="63"/>
      <c r="CJ18" s="63"/>
      <c r="CK18" s="63"/>
      <c r="CL18" s="63"/>
      <c r="CM18" s="63"/>
      <c r="CN18" s="63"/>
      <c r="CO18" s="63"/>
      <c r="CP18" s="63"/>
      <c r="CQ18" s="63"/>
      <c r="CZ18" s="670" t="s">
        <v>19918</v>
      </c>
      <c r="DA18" s="671">
        <v>24</v>
      </c>
      <c r="DB18" s="662" t="str">
        <f t="shared" si="3"/>
        <v/>
      </c>
      <c r="DC18" s="662" t="str">
        <f t="shared" si="0"/>
        <v/>
      </c>
      <c r="DD18" s="662" t="str">
        <f t="shared" si="0"/>
        <v/>
      </c>
      <c r="DE18" s="662" t="str">
        <f t="shared" si="0"/>
        <v/>
      </c>
      <c r="DF18" s="662" t="str">
        <f t="shared" si="0"/>
        <v/>
      </c>
      <c r="DG18" s="662" t="str">
        <f t="shared" si="0"/>
        <v/>
      </c>
      <c r="DH18" s="662" t="str">
        <f t="shared" si="0"/>
        <v/>
      </c>
      <c r="DI18" s="662" t="str">
        <f t="shared" si="0"/>
        <v/>
      </c>
      <c r="DJ18" s="662" t="str">
        <f t="shared" si="0"/>
        <v/>
      </c>
      <c r="DK18" s="662" t="str">
        <f t="shared" si="0"/>
        <v/>
      </c>
      <c r="DL18" s="662" t="str">
        <f t="shared" si="0"/>
        <v/>
      </c>
      <c r="DM18" s="662" t="str">
        <f t="shared" si="0"/>
        <v/>
      </c>
      <c r="DN18" s="662" t="str">
        <f t="shared" si="0"/>
        <v/>
      </c>
      <c r="DO18" s="662" t="str">
        <f t="shared" si="0"/>
        <v/>
      </c>
      <c r="DP18" s="662" t="str">
        <f t="shared" si="0"/>
        <v/>
      </c>
      <c r="DQ18" s="662" t="str">
        <f t="shared" si="0"/>
        <v/>
      </c>
      <c r="DR18" s="662" t="str">
        <f t="shared" ref="DR18:EG33" si="7">IF(DR$2=$DA18,1,"")</f>
        <v/>
      </c>
      <c r="DS18" s="662" t="str">
        <f t="shared" si="1"/>
        <v/>
      </c>
      <c r="DT18" s="662" t="str">
        <f t="shared" si="1"/>
        <v/>
      </c>
      <c r="DU18" s="662" t="str">
        <f t="shared" si="1"/>
        <v/>
      </c>
      <c r="DV18" s="662" t="str">
        <f t="shared" si="1"/>
        <v/>
      </c>
      <c r="DW18" s="662" t="str">
        <f t="shared" si="1"/>
        <v/>
      </c>
      <c r="DX18" s="662" t="str">
        <f t="shared" si="1"/>
        <v/>
      </c>
      <c r="DY18" s="662">
        <f t="shared" si="1"/>
        <v>1</v>
      </c>
      <c r="DZ18" s="662" t="str">
        <f t="shared" si="1"/>
        <v/>
      </c>
      <c r="EA18" s="662" t="str">
        <f t="shared" si="1"/>
        <v/>
      </c>
      <c r="EB18" s="662" t="str">
        <f t="shared" si="1"/>
        <v/>
      </c>
      <c r="EC18" s="662" t="str">
        <f t="shared" si="1"/>
        <v/>
      </c>
      <c r="ED18" s="662" t="str">
        <f t="shared" si="1"/>
        <v/>
      </c>
      <c r="EE18" s="662" t="str">
        <f t="shared" si="1"/>
        <v/>
      </c>
      <c r="EF18" s="662" t="str">
        <f t="shared" si="1"/>
        <v/>
      </c>
      <c r="EG18" s="662" t="str">
        <f t="shared" si="1"/>
        <v/>
      </c>
      <c r="EH18" s="662" t="str">
        <f t="shared" ref="EH18:ER33" si="8">IF(EH$2=$DA18,1,"")</f>
        <v/>
      </c>
      <c r="EI18" s="662" t="str">
        <f t="shared" si="2"/>
        <v/>
      </c>
      <c r="EJ18" s="662" t="str">
        <f t="shared" si="2"/>
        <v/>
      </c>
      <c r="EK18" s="662" t="str">
        <f t="shared" si="2"/>
        <v/>
      </c>
      <c r="EL18" s="662" t="str">
        <f t="shared" si="2"/>
        <v/>
      </c>
      <c r="EM18" s="662" t="str">
        <f t="shared" si="2"/>
        <v/>
      </c>
      <c r="EN18" s="662" t="str">
        <f t="shared" si="2"/>
        <v/>
      </c>
      <c r="EO18" s="662" t="str">
        <f t="shared" si="2"/>
        <v/>
      </c>
      <c r="EP18" s="662" t="str">
        <f t="shared" si="2"/>
        <v/>
      </c>
      <c r="EQ18" s="662" t="str">
        <f t="shared" si="2"/>
        <v/>
      </c>
      <c r="ER18" s="673" t="str">
        <f t="shared" si="2"/>
        <v/>
      </c>
    </row>
    <row r="19" spans="1:148" ht="15.75">
      <c r="A19" s="227">
        <v>16</v>
      </c>
      <c r="B19" s="85" t="s">
        <v>3846</v>
      </c>
      <c r="C19" s="85" t="s">
        <v>4800</v>
      </c>
      <c r="D19" s="85" t="str">
        <f t="shared" si="5"/>
        <v>C21</v>
      </c>
      <c r="E19" s="85" t="b">
        <f t="shared" si="4"/>
        <v>1</v>
      </c>
      <c r="F19" s="85" t="s">
        <v>4164</v>
      </c>
      <c r="G19" s="85" t="str">
        <f t="shared" si="6"/>
        <v>C21</v>
      </c>
      <c r="H19" s="85" t="s">
        <v>4165</v>
      </c>
      <c r="I19" s="85" t="s">
        <v>4166</v>
      </c>
      <c r="J19" s="85" t="s">
        <v>4167</v>
      </c>
      <c r="K19" s="85"/>
      <c r="L19" s="85"/>
      <c r="M19" s="85"/>
      <c r="N19" s="85"/>
      <c r="O19" s="85"/>
      <c r="P19" s="85"/>
      <c r="Q19" s="228" t="s">
        <v>19873</v>
      </c>
      <c r="R19" s="85"/>
      <c r="S19" s="85"/>
      <c r="T19" s="85"/>
      <c r="U19" s="228"/>
      <c r="W19" s="56" t="s">
        <v>377</v>
      </c>
      <c r="X19" s="79" t="s">
        <v>5958</v>
      </c>
      <c r="Y19" s="79" t="s">
        <v>12346</v>
      </c>
      <c r="Z19" s="79"/>
      <c r="AA19" s="79"/>
      <c r="AB19" s="79">
        <v>217</v>
      </c>
      <c r="AC19" s="56">
        <v>10</v>
      </c>
      <c r="AD19" s="56" t="s">
        <v>5955</v>
      </c>
      <c r="AE19" s="79" t="s">
        <v>11388</v>
      </c>
      <c r="AH19" t="s">
        <v>16653</v>
      </c>
      <c r="AV19" t="s">
        <v>12639</v>
      </c>
      <c r="AW19" t="s">
        <v>12659</v>
      </c>
      <c r="AX19" t="s">
        <v>12678</v>
      </c>
      <c r="AY19" t="s">
        <v>12659</v>
      </c>
      <c r="AZ19" t="s">
        <v>12698</v>
      </c>
      <c r="CG19" s="63" t="s">
        <v>13380</v>
      </c>
      <c r="CH19" s="63" t="s">
        <v>16804</v>
      </c>
      <c r="CI19" s="63"/>
      <c r="CJ19" s="63"/>
      <c r="CK19" s="63"/>
      <c r="CL19" s="63"/>
      <c r="CM19" s="63"/>
      <c r="CN19" s="63"/>
      <c r="CO19" s="63"/>
      <c r="CP19" s="63"/>
      <c r="CQ19" s="63"/>
      <c r="CZ19" s="666" t="s">
        <v>19919</v>
      </c>
      <c r="DA19" s="667">
        <v>27</v>
      </c>
      <c r="DB19" s="668" t="str">
        <f t="shared" si="3"/>
        <v/>
      </c>
      <c r="DC19" s="668" t="str">
        <f t="shared" si="3"/>
        <v/>
      </c>
      <c r="DD19" s="668" t="str">
        <f t="shared" si="3"/>
        <v/>
      </c>
      <c r="DE19" s="668" t="str">
        <f t="shared" si="3"/>
        <v/>
      </c>
      <c r="DF19" s="668" t="str">
        <f t="shared" si="3"/>
        <v/>
      </c>
      <c r="DG19" s="668" t="str">
        <f t="shared" si="3"/>
        <v/>
      </c>
      <c r="DH19" s="668" t="str">
        <f t="shared" si="3"/>
        <v/>
      </c>
      <c r="DI19" s="668" t="str">
        <f t="shared" si="3"/>
        <v/>
      </c>
      <c r="DJ19" s="668" t="str">
        <f t="shared" si="3"/>
        <v/>
      </c>
      <c r="DK19" s="668" t="str">
        <f t="shared" si="3"/>
        <v/>
      </c>
      <c r="DL19" s="668" t="str">
        <f t="shared" si="3"/>
        <v/>
      </c>
      <c r="DM19" s="668" t="str">
        <f t="shared" si="3"/>
        <v/>
      </c>
      <c r="DN19" s="668" t="str">
        <f t="shared" si="3"/>
        <v/>
      </c>
      <c r="DO19" s="668" t="str">
        <f t="shared" si="3"/>
        <v/>
      </c>
      <c r="DP19" s="668" t="str">
        <f t="shared" si="3"/>
        <v/>
      </c>
      <c r="DQ19" s="668" t="str">
        <f t="shared" si="3"/>
        <v/>
      </c>
      <c r="DR19" s="668" t="str">
        <f t="shared" si="7"/>
        <v/>
      </c>
      <c r="DS19" s="668" t="str">
        <f t="shared" si="7"/>
        <v/>
      </c>
      <c r="DT19" s="668" t="str">
        <f t="shared" si="7"/>
        <v/>
      </c>
      <c r="DU19" s="668" t="str">
        <f t="shared" si="7"/>
        <v/>
      </c>
      <c r="DV19" s="668" t="str">
        <f t="shared" si="7"/>
        <v/>
      </c>
      <c r="DW19" s="668" t="str">
        <f t="shared" si="7"/>
        <v/>
      </c>
      <c r="DX19" s="668" t="str">
        <f t="shared" si="7"/>
        <v/>
      </c>
      <c r="DY19" s="668" t="str">
        <f t="shared" si="7"/>
        <v/>
      </c>
      <c r="DZ19" s="668" t="str">
        <f t="shared" si="7"/>
        <v/>
      </c>
      <c r="EA19" s="668" t="str">
        <f t="shared" si="7"/>
        <v/>
      </c>
      <c r="EB19" s="668">
        <f t="shared" si="7"/>
        <v>1</v>
      </c>
      <c r="EC19" s="668" t="str">
        <f t="shared" si="7"/>
        <v/>
      </c>
      <c r="ED19" s="668" t="str">
        <f t="shared" si="7"/>
        <v/>
      </c>
      <c r="EE19" s="668" t="str">
        <f t="shared" si="7"/>
        <v/>
      </c>
      <c r="EF19" s="668" t="str">
        <f t="shared" si="7"/>
        <v/>
      </c>
      <c r="EG19" s="668" t="str">
        <f t="shared" si="7"/>
        <v/>
      </c>
      <c r="EH19" s="668" t="str">
        <f t="shared" si="8"/>
        <v/>
      </c>
      <c r="EI19" s="668" t="str">
        <f t="shared" si="8"/>
        <v/>
      </c>
      <c r="EJ19" s="668" t="str">
        <f t="shared" si="8"/>
        <v/>
      </c>
      <c r="EK19" s="668" t="str">
        <f t="shared" si="8"/>
        <v/>
      </c>
      <c r="EL19" s="668" t="str">
        <f t="shared" si="8"/>
        <v/>
      </c>
      <c r="EM19" s="668" t="str">
        <f t="shared" si="8"/>
        <v/>
      </c>
      <c r="EN19" s="668" t="str">
        <f t="shared" si="8"/>
        <v/>
      </c>
      <c r="EO19" s="668" t="str">
        <f t="shared" si="8"/>
        <v/>
      </c>
      <c r="EP19" s="668" t="str">
        <f t="shared" si="8"/>
        <v/>
      </c>
      <c r="EQ19" s="668" t="str">
        <f t="shared" si="8"/>
        <v/>
      </c>
      <c r="ER19" s="669" t="str">
        <f t="shared" si="8"/>
        <v/>
      </c>
    </row>
    <row r="20" spans="1:148" ht="15.75">
      <c r="A20" s="227">
        <v>17</v>
      </c>
      <c r="B20" s="85" t="s">
        <v>3847</v>
      </c>
      <c r="C20" s="85" t="s">
        <v>4801</v>
      </c>
      <c r="D20" s="85" t="str">
        <f t="shared" si="5"/>
        <v>N46</v>
      </c>
      <c r="E20" s="85" t="b">
        <f t="shared" si="4"/>
        <v>1</v>
      </c>
      <c r="F20" s="85" t="s">
        <v>4168</v>
      </c>
      <c r="G20" s="85" t="str">
        <f t="shared" si="6"/>
        <v>N46</v>
      </c>
      <c r="H20" s="85" t="s">
        <v>4169</v>
      </c>
      <c r="I20" s="85" t="s">
        <v>4170</v>
      </c>
      <c r="J20" s="85" t="s">
        <v>4171</v>
      </c>
      <c r="K20" s="85" t="s">
        <v>4172</v>
      </c>
      <c r="L20" s="85"/>
      <c r="M20" s="85"/>
      <c r="N20" s="85"/>
      <c r="O20" s="85"/>
      <c r="P20" s="85"/>
      <c r="Q20" s="228" t="s">
        <v>19874</v>
      </c>
      <c r="R20" s="85"/>
      <c r="S20" s="85" t="s">
        <v>5099</v>
      </c>
      <c r="T20" s="85"/>
      <c r="U20" s="228"/>
      <c r="W20" s="56" t="s">
        <v>377</v>
      </c>
      <c r="X20" s="79" t="s">
        <v>5959</v>
      </c>
      <c r="Y20" s="79" t="s">
        <v>12347</v>
      </c>
      <c r="Z20" s="79"/>
      <c r="AA20" s="79"/>
      <c r="AB20" s="79">
        <v>508</v>
      </c>
      <c r="AC20" s="56">
        <v>50</v>
      </c>
      <c r="AD20" s="56" t="s">
        <v>5960</v>
      </c>
      <c r="AE20" s="79" t="s">
        <v>11388</v>
      </c>
      <c r="AH20" s="400" t="s">
        <v>16654</v>
      </c>
      <c r="AV20" t="s">
        <v>12640</v>
      </c>
      <c r="AW20" t="s">
        <v>12660</v>
      </c>
      <c r="AX20" t="s">
        <v>12679</v>
      </c>
      <c r="AY20" t="s">
        <v>12690</v>
      </c>
      <c r="AZ20" t="s">
        <v>12699</v>
      </c>
      <c r="CG20" s="63" t="s">
        <v>13381</v>
      </c>
      <c r="CH20" s="63" t="s">
        <v>16804</v>
      </c>
      <c r="CI20" s="63"/>
      <c r="CJ20" s="63"/>
      <c r="CK20" s="63"/>
      <c r="CL20" s="63"/>
      <c r="CM20" s="63"/>
      <c r="CN20" s="63"/>
      <c r="CO20" s="63"/>
      <c r="CP20" s="63"/>
      <c r="CQ20" s="63"/>
      <c r="CZ20" s="670" t="s">
        <v>19920</v>
      </c>
      <c r="DA20" s="671">
        <v>34</v>
      </c>
      <c r="DB20" s="662" t="str">
        <f t="shared" ref="DB20:DQ31" si="9">IF(DB$2=$DA20,1,"")</f>
        <v/>
      </c>
      <c r="DC20" s="662" t="str">
        <f t="shared" si="9"/>
        <v/>
      </c>
      <c r="DD20" s="662" t="str">
        <f t="shared" si="9"/>
        <v/>
      </c>
      <c r="DE20" s="662" t="str">
        <f t="shared" si="9"/>
        <v/>
      </c>
      <c r="DF20" s="662" t="str">
        <f t="shared" si="9"/>
        <v/>
      </c>
      <c r="DG20" s="662" t="str">
        <f t="shared" si="9"/>
        <v/>
      </c>
      <c r="DH20" s="662" t="str">
        <f t="shared" si="9"/>
        <v/>
      </c>
      <c r="DI20" s="662" t="str">
        <f t="shared" si="9"/>
        <v/>
      </c>
      <c r="DJ20" s="662" t="str">
        <f t="shared" si="9"/>
        <v/>
      </c>
      <c r="DK20" s="662" t="str">
        <f t="shared" si="9"/>
        <v/>
      </c>
      <c r="DL20" s="662" t="str">
        <f t="shared" si="9"/>
        <v/>
      </c>
      <c r="DM20" s="662" t="str">
        <f t="shared" si="9"/>
        <v/>
      </c>
      <c r="DN20" s="662" t="str">
        <f t="shared" si="9"/>
        <v/>
      </c>
      <c r="DO20" s="662" t="str">
        <f t="shared" si="9"/>
        <v/>
      </c>
      <c r="DP20" s="662" t="str">
        <f t="shared" si="9"/>
        <v/>
      </c>
      <c r="DQ20" s="662" t="str">
        <f t="shared" si="9"/>
        <v/>
      </c>
      <c r="DR20" s="662" t="str">
        <f t="shared" si="7"/>
        <v/>
      </c>
      <c r="DS20" s="662" t="str">
        <f t="shared" si="7"/>
        <v/>
      </c>
      <c r="DT20" s="662" t="str">
        <f t="shared" si="7"/>
        <v/>
      </c>
      <c r="DU20" s="662" t="str">
        <f t="shared" si="7"/>
        <v/>
      </c>
      <c r="DV20" s="662" t="str">
        <f t="shared" si="7"/>
        <v/>
      </c>
      <c r="DW20" s="662" t="str">
        <f t="shared" si="7"/>
        <v/>
      </c>
      <c r="DX20" s="662" t="str">
        <f t="shared" si="7"/>
        <v/>
      </c>
      <c r="DY20" s="662" t="str">
        <f t="shared" si="7"/>
        <v/>
      </c>
      <c r="DZ20" s="662" t="str">
        <f t="shared" si="7"/>
        <v/>
      </c>
      <c r="EA20" s="662" t="str">
        <f t="shared" si="7"/>
        <v/>
      </c>
      <c r="EB20" s="662" t="str">
        <f t="shared" si="7"/>
        <v/>
      </c>
      <c r="EC20" s="662" t="str">
        <f t="shared" si="7"/>
        <v/>
      </c>
      <c r="ED20" s="662" t="str">
        <f t="shared" si="7"/>
        <v/>
      </c>
      <c r="EE20" s="662" t="str">
        <f t="shared" si="7"/>
        <v/>
      </c>
      <c r="EF20" s="662" t="str">
        <f t="shared" si="7"/>
        <v/>
      </c>
      <c r="EG20" s="662" t="str">
        <f t="shared" si="7"/>
        <v/>
      </c>
      <c r="EH20" s="662" t="str">
        <f t="shared" si="8"/>
        <v/>
      </c>
      <c r="EI20" s="662">
        <v>1</v>
      </c>
      <c r="EJ20" s="662" t="str">
        <f t="shared" si="8"/>
        <v/>
      </c>
      <c r="EK20" s="662" t="str">
        <f t="shared" si="8"/>
        <v/>
      </c>
      <c r="EL20" s="662" t="str">
        <f t="shared" si="8"/>
        <v/>
      </c>
      <c r="EM20" s="662" t="str">
        <f t="shared" si="8"/>
        <v/>
      </c>
      <c r="EN20" s="662" t="str">
        <f t="shared" si="8"/>
        <v/>
      </c>
      <c r="EO20" s="662" t="str">
        <f t="shared" si="8"/>
        <v/>
      </c>
      <c r="EP20" s="662" t="str">
        <f t="shared" si="8"/>
        <v/>
      </c>
      <c r="EQ20" s="662" t="str">
        <f t="shared" si="8"/>
        <v/>
      </c>
      <c r="ER20" s="673" t="str">
        <f t="shared" si="8"/>
        <v/>
      </c>
    </row>
    <row r="21" spans="1:148" ht="15.75" customHeight="1">
      <c r="A21" s="227">
        <v>18</v>
      </c>
      <c r="B21" s="85" t="s">
        <v>3848</v>
      </c>
      <c r="C21" s="85" t="s">
        <v>4802</v>
      </c>
      <c r="D21" s="85" t="str">
        <f t="shared" si="5"/>
        <v>S11</v>
      </c>
      <c r="E21" s="85" t="b">
        <f t="shared" si="4"/>
        <v>1</v>
      </c>
      <c r="F21" s="85" t="s">
        <v>4173</v>
      </c>
      <c r="G21" s="85" t="str">
        <f t="shared" si="6"/>
        <v>S11</v>
      </c>
      <c r="H21" s="85" t="s">
        <v>4174</v>
      </c>
      <c r="I21" s="85" t="s">
        <v>4175</v>
      </c>
      <c r="J21" s="85" t="s">
        <v>4176</v>
      </c>
      <c r="K21" s="85" t="s">
        <v>4120</v>
      </c>
      <c r="L21" s="85"/>
      <c r="M21" s="85"/>
      <c r="N21" s="85"/>
      <c r="O21" s="85" t="s">
        <v>5802</v>
      </c>
      <c r="P21" s="85"/>
      <c r="Q21" s="505" t="s">
        <v>19875</v>
      </c>
      <c r="R21" s="85"/>
      <c r="S21" s="85"/>
      <c r="T21" s="85"/>
      <c r="U21" s="228"/>
      <c r="W21" s="56" t="s">
        <v>377</v>
      </c>
      <c r="X21" s="79" t="s">
        <v>5127</v>
      </c>
      <c r="Y21" s="79" t="s">
        <v>12348</v>
      </c>
      <c r="Z21" s="79"/>
      <c r="AA21" s="79"/>
      <c r="AB21" s="79">
        <v>32</v>
      </c>
      <c r="AC21" s="56">
        <v>1</v>
      </c>
      <c r="AD21" s="56" t="s">
        <v>5961</v>
      </c>
      <c r="AE21" s="79" t="s">
        <v>11388</v>
      </c>
      <c r="AI21" s="400"/>
      <c r="AJ21" s="400"/>
      <c r="AK21" s="400"/>
      <c r="AL21" s="400"/>
      <c r="AV21" t="s">
        <v>12641</v>
      </c>
      <c r="AW21" t="s">
        <v>12661</v>
      </c>
      <c r="AX21" t="s">
        <v>12642</v>
      </c>
      <c r="AY21" t="s">
        <v>12691</v>
      </c>
      <c r="AZ21" t="s">
        <v>12700</v>
      </c>
      <c r="CG21" s="63" t="s">
        <v>13382</v>
      </c>
      <c r="CH21" s="63" t="s">
        <v>16804</v>
      </c>
      <c r="CI21" s="63"/>
      <c r="CJ21" s="63"/>
      <c r="CK21" s="63"/>
      <c r="CL21" s="63"/>
      <c r="CM21" s="63"/>
      <c r="CN21" s="63"/>
      <c r="CO21" s="63"/>
      <c r="CP21" s="63"/>
      <c r="CQ21" s="63"/>
      <c r="CZ21" s="666" t="s">
        <v>19921</v>
      </c>
      <c r="DA21" s="667">
        <v>30</v>
      </c>
      <c r="DB21" s="668" t="str">
        <f t="shared" si="9"/>
        <v/>
      </c>
      <c r="DC21" s="668" t="str">
        <f t="shared" si="9"/>
        <v/>
      </c>
      <c r="DD21" s="668" t="str">
        <f t="shared" si="9"/>
        <v/>
      </c>
      <c r="DE21" s="668" t="str">
        <f t="shared" si="9"/>
        <v/>
      </c>
      <c r="DF21" s="668" t="str">
        <f t="shared" si="9"/>
        <v/>
      </c>
      <c r="DG21" s="668" t="str">
        <f t="shared" si="9"/>
        <v/>
      </c>
      <c r="DH21" s="668" t="str">
        <f t="shared" si="9"/>
        <v/>
      </c>
      <c r="DI21" s="668" t="str">
        <f t="shared" si="9"/>
        <v/>
      </c>
      <c r="DJ21" s="668" t="str">
        <f t="shared" si="9"/>
        <v/>
      </c>
      <c r="DK21" s="668" t="str">
        <f t="shared" si="9"/>
        <v/>
      </c>
      <c r="DL21" s="668" t="str">
        <f t="shared" si="9"/>
        <v/>
      </c>
      <c r="DM21" s="668" t="str">
        <f t="shared" si="9"/>
        <v/>
      </c>
      <c r="DN21" s="668" t="str">
        <f t="shared" si="9"/>
        <v/>
      </c>
      <c r="DO21" s="668" t="str">
        <f t="shared" si="9"/>
        <v/>
      </c>
      <c r="DP21" s="668" t="str">
        <f t="shared" si="9"/>
        <v/>
      </c>
      <c r="DQ21" s="668" t="str">
        <f t="shared" si="9"/>
        <v/>
      </c>
      <c r="DR21" s="668" t="str">
        <f t="shared" si="7"/>
        <v/>
      </c>
      <c r="DS21" s="668" t="str">
        <f t="shared" si="7"/>
        <v/>
      </c>
      <c r="DT21" s="668" t="str">
        <f t="shared" si="7"/>
        <v/>
      </c>
      <c r="DU21" s="668" t="str">
        <f t="shared" si="7"/>
        <v/>
      </c>
      <c r="DV21" s="668" t="str">
        <f t="shared" si="7"/>
        <v/>
      </c>
      <c r="DW21" s="668" t="str">
        <f t="shared" si="7"/>
        <v/>
      </c>
      <c r="DX21" s="668" t="str">
        <f t="shared" si="7"/>
        <v/>
      </c>
      <c r="DY21" s="668" t="str">
        <f t="shared" si="7"/>
        <v/>
      </c>
      <c r="DZ21" s="668" t="str">
        <f t="shared" si="7"/>
        <v/>
      </c>
      <c r="EA21" s="668" t="str">
        <f t="shared" si="7"/>
        <v/>
      </c>
      <c r="EB21" s="668" t="str">
        <f t="shared" si="7"/>
        <v/>
      </c>
      <c r="EC21" s="668" t="str">
        <f t="shared" si="7"/>
        <v/>
      </c>
      <c r="ED21" s="668" t="str">
        <f t="shared" si="7"/>
        <v/>
      </c>
      <c r="EE21" s="668">
        <f t="shared" si="7"/>
        <v>1</v>
      </c>
      <c r="EF21" s="668" t="str">
        <f t="shared" si="7"/>
        <v/>
      </c>
      <c r="EG21" s="668" t="str">
        <f t="shared" si="7"/>
        <v/>
      </c>
      <c r="EH21" s="668" t="str">
        <f t="shared" si="8"/>
        <v/>
      </c>
      <c r="EI21" s="668" t="str">
        <f t="shared" si="8"/>
        <v/>
      </c>
      <c r="EJ21" s="668" t="str">
        <f t="shared" si="8"/>
        <v/>
      </c>
      <c r="EK21" s="668" t="str">
        <f t="shared" si="8"/>
        <v/>
      </c>
      <c r="EL21" s="668" t="str">
        <f t="shared" si="8"/>
        <v/>
      </c>
      <c r="EM21" s="668" t="str">
        <f t="shared" si="8"/>
        <v/>
      </c>
      <c r="EN21" s="668" t="str">
        <f t="shared" si="8"/>
        <v/>
      </c>
      <c r="EO21" s="668" t="str">
        <f t="shared" si="8"/>
        <v/>
      </c>
      <c r="EP21" s="668" t="str">
        <f t="shared" si="8"/>
        <v/>
      </c>
      <c r="EQ21" s="668" t="str">
        <f t="shared" si="8"/>
        <v/>
      </c>
      <c r="ER21" s="669" t="str">
        <f t="shared" si="8"/>
        <v/>
      </c>
    </row>
    <row r="22" spans="1:148" ht="15.75">
      <c r="A22" s="227">
        <v>19</v>
      </c>
      <c r="B22" s="85" t="s">
        <v>3849</v>
      </c>
      <c r="C22" s="85" t="s">
        <v>4803</v>
      </c>
      <c r="D22" s="85" t="str">
        <f t="shared" si="5"/>
        <v>C34</v>
      </c>
      <c r="E22" s="85" t="b">
        <f t="shared" si="4"/>
        <v>1</v>
      </c>
      <c r="F22" s="85" t="s">
        <v>4177</v>
      </c>
      <c r="G22" s="85" t="str">
        <f t="shared" si="6"/>
        <v>C34</v>
      </c>
      <c r="H22" s="85" t="s">
        <v>4178</v>
      </c>
      <c r="I22" s="85" t="s">
        <v>4179</v>
      </c>
      <c r="J22" s="85" t="s">
        <v>4180</v>
      </c>
      <c r="K22" s="85" t="s">
        <v>4181</v>
      </c>
      <c r="L22" s="85"/>
      <c r="M22" s="85"/>
      <c r="N22" s="85"/>
      <c r="O22" s="85"/>
      <c r="P22" s="85"/>
      <c r="Q22" s="228" t="s">
        <v>19876</v>
      </c>
      <c r="R22" s="85"/>
      <c r="S22" s="85"/>
      <c r="T22" s="85"/>
      <c r="U22" s="228"/>
      <c r="W22" s="56" t="s">
        <v>5131</v>
      </c>
      <c r="X22" s="79"/>
      <c r="Y22" s="79" t="s">
        <v>5126</v>
      </c>
      <c r="Z22" s="79"/>
      <c r="AA22" s="79"/>
      <c r="AB22" s="79">
        <v>112</v>
      </c>
      <c r="AC22" s="56">
        <v>25</v>
      </c>
      <c r="AD22" s="81" t="s">
        <v>5956</v>
      </c>
      <c r="AE22" s="79" t="s">
        <v>11388</v>
      </c>
      <c r="AH22" s="400"/>
      <c r="AI22" s="400"/>
      <c r="AJ22" s="400"/>
      <c r="AK22" s="400"/>
      <c r="AL22" s="400"/>
      <c r="AV22" t="s">
        <v>12642</v>
      </c>
      <c r="AW22" t="s">
        <v>12662</v>
      </c>
      <c r="AX22" t="s">
        <v>12680</v>
      </c>
      <c r="AY22" t="s">
        <v>12662</v>
      </c>
      <c r="AZ22" t="s">
        <v>12701</v>
      </c>
      <c r="CG22" s="63" t="s">
        <v>13383</v>
      </c>
      <c r="CH22" s="63" t="s">
        <v>16804</v>
      </c>
      <c r="CI22" s="63"/>
      <c r="CJ22" s="63"/>
      <c r="CK22" s="63"/>
      <c r="CL22" s="63"/>
      <c r="CM22" s="63"/>
      <c r="CN22" s="63"/>
      <c r="CO22" s="63"/>
      <c r="CP22" s="63"/>
      <c r="CQ22" s="63"/>
      <c r="CZ22" s="670" t="s">
        <v>19922</v>
      </c>
      <c r="DA22" s="671">
        <v>17</v>
      </c>
      <c r="DB22" s="662" t="str">
        <f t="shared" si="9"/>
        <v/>
      </c>
      <c r="DC22" s="662" t="str">
        <f t="shared" si="9"/>
        <v/>
      </c>
      <c r="DD22" s="662" t="str">
        <f t="shared" si="9"/>
        <v/>
      </c>
      <c r="DE22" s="662" t="str">
        <f t="shared" si="9"/>
        <v/>
      </c>
      <c r="DF22" s="662" t="str">
        <f t="shared" si="9"/>
        <v/>
      </c>
      <c r="DG22" s="662" t="str">
        <f t="shared" si="9"/>
        <v/>
      </c>
      <c r="DH22" s="662" t="str">
        <f t="shared" si="9"/>
        <v/>
      </c>
      <c r="DI22" s="662" t="str">
        <f t="shared" si="9"/>
        <v/>
      </c>
      <c r="DJ22" s="662" t="str">
        <f t="shared" si="9"/>
        <v/>
      </c>
      <c r="DK22" s="662" t="str">
        <f t="shared" si="9"/>
        <v/>
      </c>
      <c r="DL22" s="662" t="str">
        <f t="shared" si="9"/>
        <v/>
      </c>
      <c r="DM22" s="662" t="str">
        <f t="shared" si="9"/>
        <v/>
      </c>
      <c r="DN22" s="662" t="str">
        <f t="shared" si="9"/>
        <v/>
      </c>
      <c r="DO22" s="662" t="str">
        <f t="shared" si="9"/>
        <v/>
      </c>
      <c r="DP22" s="662" t="str">
        <f t="shared" si="9"/>
        <v/>
      </c>
      <c r="DQ22" s="662" t="str">
        <f t="shared" si="9"/>
        <v/>
      </c>
      <c r="DR22" s="662">
        <f t="shared" si="7"/>
        <v>1</v>
      </c>
      <c r="DS22" s="662" t="str">
        <f t="shared" si="7"/>
        <v/>
      </c>
      <c r="DT22" s="662" t="str">
        <f t="shared" si="7"/>
        <v/>
      </c>
      <c r="DU22" s="662" t="str">
        <f t="shared" si="7"/>
        <v/>
      </c>
      <c r="DV22" s="662" t="str">
        <f t="shared" si="7"/>
        <v/>
      </c>
      <c r="DW22" s="662" t="str">
        <f t="shared" si="7"/>
        <v/>
      </c>
      <c r="DX22" s="662" t="str">
        <f t="shared" si="7"/>
        <v/>
      </c>
      <c r="DY22" s="662" t="str">
        <f t="shared" si="7"/>
        <v/>
      </c>
      <c r="DZ22" s="662" t="str">
        <f t="shared" si="7"/>
        <v/>
      </c>
      <c r="EA22" s="662" t="str">
        <f t="shared" si="7"/>
        <v/>
      </c>
      <c r="EB22" s="662" t="str">
        <f t="shared" si="7"/>
        <v/>
      </c>
      <c r="EC22" s="662" t="str">
        <f t="shared" si="7"/>
        <v/>
      </c>
      <c r="ED22" s="662" t="str">
        <f t="shared" si="7"/>
        <v/>
      </c>
      <c r="EE22" s="662" t="str">
        <f t="shared" si="7"/>
        <v/>
      </c>
      <c r="EF22" s="662" t="str">
        <f t="shared" si="7"/>
        <v/>
      </c>
      <c r="EG22" s="662" t="str">
        <f t="shared" si="7"/>
        <v/>
      </c>
      <c r="EH22" s="662" t="str">
        <f t="shared" si="8"/>
        <v/>
      </c>
      <c r="EI22" s="662" t="str">
        <f t="shared" si="8"/>
        <v/>
      </c>
      <c r="EJ22" s="662" t="str">
        <f t="shared" si="8"/>
        <v/>
      </c>
      <c r="EK22" s="662" t="str">
        <f t="shared" si="8"/>
        <v/>
      </c>
      <c r="EL22" s="662" t="str">
        <f t="shared" si="8"/>
        <v/>
      </c>
      <c r="EM22" s="662" t="str">
        <f t="shared" si="8"/>
        <v/>
      </c>
      <c r="EN22" s="662" t="str">
        <f t="shared" si="8"/>
        <v/>
      </c>
      <c r="EO22" s="662" t="str">
        <f t="shared" si="8"/>
        <v/>
      </c>
      <c r="EP22" s="662" t="str">
        <f t="shared" si="8"/>
        <v/>
      </c>
      <c r="EQ22" s="662" t="str">
        <f t="shared" si="8"/>
        <v/>
      </c>
      <c r="ER22" s="673" t="str">
        <f t="shared" si="8"/>
        <v/>
      </c>
    </row>
    <row r="23" spans="1:148" ht="15.75">
      <c r="A23" s="227">
        <v>20</v>
      </c>
      <c r="B23" s="85" t="s">
        <v>3850</v>
      </c>
      <c r="C23" s="85" t="s">
        <v>4804</v>
      </c>
      <c r="D23" s="85" t="str">
        <f t="shared" si="5"/>
        <v>D43</v>
      </c>
      <c r="E23" s="85" t="b">
        <f t="shared" si="4"/>
        <v>1</v>
      </c>
      <c r="F23" s="85" t="s">
        <v>4182</v>
      </c>
      <c r="G23" s="85" t="str">
        <f t="shared" si="6"/>
        <v>D43</v>
      </c>
      <c r="H23" s="85" t="s">
        <v>4183</v>
      </c>
      <c r="I23" s="85" t="s">
        <v>4184</v>
      </c>
      <c r="J23" s="85" t="s">
        <v>4125</v>
      </c>
      <c r="K23" s="85" t="s">
        <v>4185</v>
      </c>
      <c r="L23" s="85"/>
      <c r="M23" s="85"/>
      <c r="N23" s="85"/>
      <c r="O23" s="85" t="s">
        <v>5104</v>
      </c>
      <c r="P23" s="85" t="s">
        <v>5105</v>
      </c>
      <c r="Q23" s="228" t="s">
        <v>19877</v>
      </c>
      <c r="R23" s="85"/>
      <c r="S23" s="85"/>
      <c r="T23" s="85"/>
      <c r="U23" s="228"/>
      <c r="W23" s="79" t="s">
        <v>5949</v>
      </c>
      <c r="X23" s="79"/>
      <c r="Y23" s="79" t="s">
        <v>5952</v>
      </c>
      <c r="Z23" s="79"/>
      <c r="AA23" s="79"/>
      <c r="AB23" s="79" t="s">
        <v>11388</v>
      </c>
      <c r="AC23" s="79" t="s">
        <v>11388</v>
      </c>
      <c r="AD23" s="79" t="s">
        <v>11388</v>
      </c>
      <c r="AE23" s="79" t="s">
        <v>11388</v>
      </c>
      <c r="AH23" s="400"/>
      <c r="AI23" s="400"/>
      <c r="AJ23" s="400"/>
      <c r="AK23" s="400"/>
      <c r="AL23" s="400"/>
      <c r="AV23" t="s">
        <v>12643</v>
      </c>
      <c r="AW23" t="s">
        <v>12642</v>
      </c>
      <c r="AX23" t="s">
        <v>12681</v>
      </c>
      <c r="AY23" t="s">
        <v>12642</v>
      </c>
      <c r="AZ23" t="s">
        <v>12642</v>
      </c>
      <c r="CG23" s="63" t="s">
        <v>13384</v>
      </c>
      <c r="CH23" s="63" t="s">
        <v>16804</v>
      </c>
      <c r="CI23" s="63"/>
      <c r="CJ23" s="63"/>
      <c r="CK23" s="63"/>
      <c r="CL23" s="63"/>
      <c r="CM23" s="63"/>
      <c r="CN23" s="63"/>
      <c r="CO23" s="63"/>
      <c r="CP23" s="63"/>
      <c r="CQ23" s="63"/>
      <c r="CZ23" s="666" t="s">
        <v>19923</v>
      </c>
      <c r="DA23" s="667" t="s">
        <v>19924</v>
      </c>
      <c r="DB23" s="668" t="str">
        <f t="shared" si="9"/>
        <v/>
      </c>
      <c r="DC23" s="668" t="str">
        <f t="shared" si="9"/>
        <v/>
      </c>
      <c r="DD23" s="668" t="str">
        <f t="shared" si="9"/>
        <v/>
      </c>
      <c r="DE23" s="668" t="str">
        <f t="shared" si="9"/>
        <v/>
      </c>
      <c r="DF23" s="668" t="str">
        <f t="shared" si="9"/>
        <v/>
      </c>
      <c r="DG23" s="668" t="str">
        <f t="shared" si="9"/>
        <v/>
      </c>
      <c r="DH23" s="668" t="str">
        <f t="shared" si="9"/>
        <v/>
      </c>
      <c r="DI23" s="668" t="str">
        <f t="shared" si="9"/>
        <v/>
      </c>
      <c r="DJ23" s="668" t="str">
        <f t="shared" si="9"/>
        <v/>
      </c>
      <c r="DK23" s="668" t="str">
        <f t="shared" si="9"/>
        <v/>
      </c>
      <c r="DL23" s="668" t="str">
        <f t="shared" si="9"/>
        <v/>
      </c>
      <c r="DM23" s="668" t="str">
        <f t="shared" si="9"/>
        <v/>
      </c>
      <c r="DN23" s="668" t="str">
        <f t="shared" si="9"/>
        <v/>
      </c>
      <c r="DO23" s="668" t="str">
        <f t="shared" si="9"/>
        <v/>
      </c>
      <c r="DP23" s="668" t="str">
        <f t="shared" si="9"/>
        <v/>
      </c>
      <c r="DQ23" s="668" t="str">
        <f t="shared" si="9"/>
        <v/>
      </c>
      <c r="DR23" s="668" t="str">
        <f t="shared" si="7"/>
        <v/>
      </c>
      <c r="DS23" s="668" t="str">
        <f t="shared" si="7"/>
        <v/>
      </c>
      <c r="DT23" s="668" t="str">
        <f t="shared" si="7"/>
        <v/>
      </c>
      <c r="DU23" s="668" t="str">
        <f t="shared" si="7"/>
        <v/>
      </c>
      <c r="DV23" s="668" t="str">
        <f t="shared" si="7"/>
        <v/>
      </c>
      <c r="DW23" s="668" t="str">
        <f t="shared" si="7"/>
        <v/>
      </c>
      <c r="DX23" s="668" t="str">
        <f t="shared" si="7"/>
        <v/>
      </c>
      <c r="DY23" s="668" t="str">
        <f t="shared" si="7"/>
        <v/>
      </c>
      <c r="DZ23" s="668" t="str">
        <f t="shared" si="7"/>
        <v/>
      </c>
      <c r="EA23" s="668" t="str">
        <f t="shared" si="7"/>
        <v/>
      </c>
      <c r="EB23" s="668" t="str">
        <f t="shared" si="7"/>
        <v/>
      </c>
      <c r="EC23" s="668" t="str">
        <f t="shared" si="7"/>
        <v/>
      </c>
      <c r="ED23" s="668" t="str">
        <f t="shared" si="7"/>
        <v/>
      </c>
      <c r="EE23" s="668" t="str">
        <f t="shared" si="7"/>
        <v/>
      </c>
      <c r="EF23" s="668" t="str">
        <f t="shared" si="7"/>
        <v/>
      </c>
      <c r="EG23" s="668" t="str">
        <f t="shared" si="7"/>
        <v/>
      </c>
      <c r="EH23" s="668" t="str">
        <f t="shared" si="8"/>
        <v/>
      </c>
      <c r="EI23" s="668" t="str">
        <f t="shared" si="8"/>
        <v/>
      </c>
      <c r="EJ23" s="668" t="str">
        <f t="shared" si="8"/>
        <v/>
      </c>
      <c r="EK23" s="668" t="str">
        <f t="shared" si="8"/>
        <v/>
      </c>
      <c r="EL23" s="668" t="str">
        <f t="shared" si="8"/>
        <v/>
      </c>
      <c r="EM23" s="668" t="str">
        <f t="shared" si="8"/>
        <v/>
      </c>
      <c r="EN23" s="668" t="str">
        <f t="shared" si="8"/>
        <v/>
      </c>
      <c r="EO23" s="668" t="str">
        <f t="shared" si="8"/>
        <v/>
      </c>
      <c r="EP23" s="668" t="str">
        <f t="shared" si="8"/>
        <v/>
      </c>
      <c r="EQ23" s="668" t="str">
        <f t="shared" si="8"/>
        <v/>
      </c>
      <c r="ER23" s="669" t="str">
        <f t="shared" si="8"/>
        <v/>
      </c>
    </row>
    <row r="24" spans="1:148" ht="15.75">
      <c r="A24" s="227">
        <v>21</v>
      </c>
      <c r="B24" s="85" t="s">
        <v>3851</v>
      </c>
      <c r="C24" s="85" t="s">
        <v>4805</v>
      </c>
      <c r="D24" s="85"/>
      <c r="E24" s="85" t="b">
        <f t="shared" si="4"/>
        <v>0</v>
      </c>
      <c r="F24" s="85" t="s">
        <v>4266</v>
      </c>
      <c r="G24" s="85" t="str">
        <f t="shared" si="6"/>
        <v>C44</v>
      </c>
      <c r="H24" s="85" t="s">
        <v>4267</v>
      </c>
      <c r="I24" s="85" t="s">
        <v>4268</v>
      </c>
      <c r="J24" s="85" t="s">
        <v>4269</v>
      </c>
      <c r="K24" s="85" t="s">
        <v>4270</v>
      </c>
      <c r="L24" s="85"/>
      <c r="M24" s="85"/>
      <c r="N24" s="85"/>
      <c r="O24" s="85"/>
      <c r="P24" s="85"/>
      <c r="Q24" s="229" t="s">
        <v>19878</v>
      </c>
      <c r="R24" s="85"/>
      <c r="S24" s="86" t="s">
        <v>5799</v>
      </c>
      <c r="T24" s="86"/>
      <c r="U24" s="229"/>
      <c r="W24" s="79" t="s">
        <v>352</v>
      </c>
      <c r="X24" s="79"/>
      <c r="Y24" s="79" t="s">
        <v>5950</v>
      </c>
      <c r="Z24" s="79" t="s">
        <v>16924</v>
      </c>
      <c r="AA24" s="79"/>
      <c r="AB24" s="79">
        <v>172</v>
      </c>
      <c r="AC24" s="56">
        <v>5</v>
      </c>
      <c r="AD24" s="56" t="s">
        <v>5957</v>
      </c>
      <c r="AE24" s="79" t="s">
        <v>11388</v>
      </c>
      <c r="AH24" s="400"/>
      <c r="AI24" s="400"/>
      <c r="AJ24" s="400"/>
      <c r="AK24" s="400"/>
      <c r="AL24" s="400"/>
      <c r="AV24" t="s">
        <v>12644</v>
      </c>
      <c r="AW24" t="s">
        <v>12663</v>
      </c>
      <c r="AX24" t="s">
        <v>12682</v>
      </c>
      <c r="AY24" t="s">
        <v>12663</v>
      </c>
      <c r="AZ24" t="s">
        <v>12702</v>
      </c>
      <c r="CG24" s="63" t="s">
        <v>12311</v>
      </c>
      <c r="CH24" s="63" t="s">
        <v>12308</v>
      </c>
      <c r="CI24" s="63"/>
      <c r="CJ24" s="63"/>
      <c r="CK24" s="63"/>
      <c r="CL24" s="63"/>
      <c r="CM24" s="63"/>
      <c r="CN24" s="63"/>
      <c r="CO24" s="63"/>
      <c r="CP24" s="63"/>
      <c r="CQ24" s="63"/>
      <c r="CZ24" s="670" t="s">
        <v>19925</v>
      </c>
      <c r="DA24" s="671">
        <v>11</v>
      </c>
      <c r="DB24" s="662" t="str">
        <f t="shared" si="9"/>
        <v/>
      </c>
      <c r="DC24" s="662" t="str">
        <f t="shared" si="9"/>
        <v/>
      </c>
      <c r="DD24" s="662" t="str">
        <f t="shared" si="9"/>
        <v/>
      </c>
      <c r="DE24" s="662" t="str">
        <f t="shared" si="9"/>
        <v/>
      </c>
      <c r="DF24" s="662" t="str">
        <f t="shared" si="9"/>
        <v/>
      </c>
      <c r="DG24" s="662" t="str">
        <f t="shared" si="9"/>
        <v/>
      </c>
      <c r="DH24" s="662" t="str">
        <f t="shared" si="9"/>
        <v/>
      </c>
      <c r="DI24" s="662" t="str">
        <f t="shared" si="9"/>
        <v/>
      </c>
      <c r="DJ24" s="662" t="str">
        <f t="shared" si="9"/>
        <v/>
      </c>
      <c r="DK24" s="662" t="str">
        <f t="shared" si="9"/>
        <v/>
      </c>
      <c r="DL24" s="662">
        <f t="shared" si="9"/>
        <v>1</v>
      </c>
      <c r="DM24" s="662" t="str">
        <f t="shared" si="9"/>
        <v/>
      </c>
      <c r="DN24" s="662" t="str">
        <f t="shared" si="9"/>
        <v/>
      </c>
      <c r="DO24" s="662" t="str">
        <f t="shared" si="9"/>
        <v/>
      </c>
      <c r="DP24" s="662" t="str">
        <f t="shared" si="9"/>
        <v/>
      </c>
      <c r="DQ24" s="662" t="str">
        <f t="shared" si="9"/>
        <v/>
      </c>
      <c r="DR24" s="662" t="str">
        <f t="shared" si="7"/>
        <v/>
      </c>
      <c r="DS24" s="662" t="str">
        <f t="shared" si="7"/>
        <v/>
      </c>
      <c r="DT24" s="662" t="str">
        <f t="shared" si="7"/>
        <v/>
      </c>
      <c r="DU24" s="662" t="str">
        <f t="shared" si="7"/>
        <v/>
      </c>
      <c r="DV24" s="662" t="str">
        <f t="shared" si="7"/>
        <v/>
      </c>
      <c r="DW24" s="662" t="str">
        <f t="shared" si="7"/>
        <v/>
      </c>
      <c r="DX24" s="662" t="str">
        <f t="shared" si="7"/>
        <v/>
      </c>
      <c r="DY24" s="662" t="str">
        <f t="shared" si="7"/>
        <v/>
      </c>
      <c r="DZ24" s="662" t="str">
        <f t="shared" si="7"/>
        <v/>
      </c>
      <c r="EA24" s="662" t="str">
        <f t="shared" si="7"/>
        <v/>
      </c>
      <c r="EB24" s="662" t="str">
        <f t="shared" si="7"/>
        <v/>
      </c>
      <c r="EC24" s="662" t="str">
        <f t="shared" si="7"/>
        <v/>
      </c>
      <c r="ED24" s="662" t="str">
        <f t="shared" si="7"/>
        <v/>
      </c>
      <c r="EE24" s="662" t="str">
        <f t="shared" si="7"/>
        <v/>
      </c>
      <c r="EF24" s="662" t="str">
        <f t="shared" si="7"/>
        <v/>
      </c>
      <c r="EG24" s="662" t="str">
        <f t="shared" si="7"/>
        <v/>
      </c>
      <c r="EH24" s="662" t="str">
        <f t="shared" si="8"/>
        <v/>
      </c>
      <c r="EI24" s="662" t="str">
        <f t="shared" si="8"/>
        <v/>
      </c>
      <c r="EJ24" s="662" t="str">
        <f t="shared" si="8"/>
        <v/>
      </c>
      <c r="EK24" s="662" t="str">
        <f t="shared" si="8"/>
        <v/>
      </c>
      <c r="EL24" s="662" t="str">
        <f t="shared" si="8"/>
        <v/>
      </c>
      <c r="EM24" s="662" t="str">
        <f t="shared" si="8"/>
        <v/>
      </c>
      <c r="EN24" s="662" t="str">
        <f t="shared" si="8"/>
        <v/>
      </c>
      <c r="EO24" s="662" t="str">
        <f t="shared" si="8"/>
        <v/>
      </c>
      <c r="EP24" s="662" t="str">
        <f t="shared" si="8"/>
        <v/>
      </c>
      <c r="EQ24" s="662" t="str">
        <f t="shared" si="8"/>
        <v/>
      </c>
      <c r="ER24" s="673" t="str">
        <f t="shared" si="8"/>
        <v/>
      </c>
    </row>
    <row r="25" spans="1:148" ht="15.75">
      <c r="A25" s="227">
        <v>22</v>
      </c>
      <c r="B25" s="85" t="s">
        <v>3852</v>
      </c>
      <c r="C25" s="85" t="s">
        <v>4806</v>
      </c>
      <c r="D25" s="85"/>
      <c r="E25" s="85" t="b">
        <f t="shared" si="4"/>
        <v>0</v>
      </c>
      <c r="F25" s="85" t="s">
        <v>4186</v>
      </c>
      <c r="G25" s="85" t="str">
        <f t="shared" si="6"/>
        <v>T22</v>
      </c>
      <c r="H25" s="85" t="s">
        <v>4187</v>
      </c>
      <c r="I25" s="85" t="s">
        <v>4188</v>
      </c>
      <c r="J25" s="85" t="s">
        <v>4189</v>
      </c>
      <c r="K25" s="85" t="s">
        <v>4190</v>
      </c>
      <c r="L25" s="85"/>
      <c r="M25" s="85"/>
      <c r="N25" s="85"/>
      <c r="O25" s="85"/>
      <c r="P25" s="85"/>
      <c r="Q25" s="228" t="s">
        <v>19879</v>
      </c>
      <c r="R25" s="85"/>
      <c r="S25" s="85"/>
      <c r="T25" s="85"/>
      <c r="U25" s="228"/>
      <c r="W25" s="56" t="s">
        <v>643</v>
      </c>
      <c r="X25" s="79"/>
      <c r="Y25" s="79" t="s">
        <v>2473</v>
      </c>
      <c r="Z25" s="79"/>
      <c r="AA25" s="79"/>
      <c r="AB25" s="79">
        <v>24</v>
      </c>
      <c r="AC25" s="56">
        <v>20</v>
      </c>
      <c r="AD25" s="56" t="s">
        <v>5962</v>
      </c>
      <c r="AE25" s="79" t="s">
        <v>11388</v>
      </c>
      <c r="AH25" s="400"/>
      <c r="AI25" s="400"/>
      <c r="AJ25" s="400"/>
      <c r="AK25" s="400"/>
      <c r="AL25" s="400"/>
      <c r="AV25" t="s">
        <v>12645</v>
      </c>
      <c r="AW25" t="s">
        <v>12664</v>
      </c>
      <c r="AX25" t="s">
        <v>12683</v>
      </c>
      <c r="AY25" t="s">
        <v>12692</v>
      </c>
      <c r="AZ25" t="s">
        <v>12703</v>
      </c>
      <c r="CG25" s="63" t="s">
        <v>13385</v>
      </c>
      <c r="CH25" s="63"/>
      <c r="CI25" s="63"/>
      <c r="CJ25" s="63"/>
      <c r="CK25" s="63"/>
      <c r="CL25" s="63"/>
      <c r="CM25" s="63"/>
      <c r="CN25" s="63"/>
      <c r="CO25" s="63"/>
      <c r="CP25" s="63"/>
      <c r="CQ25" s="252" t="s">
        <v>16866</v>
      </c>
      <c r="CZ25" s="666" t="s">
        <v>19926</v>
      </c>
      <c r="DA25" s="667">
        <v>37</v>
      </c>
      <c r="DB25" s="668" t="str">
        <f t="shared" si="9"/>
        <v/>
      </c>
      <c r="DC25" s="668" t="str">
        <f t="shared" si="9"/>
        <v/>
      </c>
      <c r="DD25" s="668" t="str">
        <f t="shared" si="9"/>
        <v/>
      </c>
      <c r="DE25" s="668" t="str">
        <f t="shared" si="9"/>
        <v/>
      </c>
      <c r="DF25" s="668" t="str">
        <f t="shared" si="9"/>
        <v/>
      </c>
      <c r="DG25" s="668" t="str">
        <f t="shared" si="9"/>
        <v/>
      </c>
      <c r="DH25" s="668" t="str">
        <f t="shared" si="9"/>
        <v/>
      </c>
      <c r="DI25" s="668" t="str">
        <f t="shared" si="9"/>
        <v/>
      </c>
      <c r="DJ25" s="668" t="str">
        <f t="shared" si="9"/>
        <v/>
      </c>
      <c r="DK25" s="668" t="str">
        <f t="shared" si="9"/>
        <v/>
      </c>
      <c r="DL25" s="668" t="str">
        <f t="shared" si="9"/>
        <v/>
      </c>
      <c r="DM25" s="668" t="str">
        <f t="shared" si="9"/>
        <v/>
      </c>
      <c r="DN25" s="668" t="str">
        <f t="shared" si="9"/>
        <v/>
      </c>
      <c r="DO25" s="668" t="str">
        <f t="shared" si="9"/>
        <v/>
      </c>
      <c r="DP25" s="668" t="str">
        <f t="shared" si="9"/>
        <v/>
      </c>
      <c r="DQ25" s="668" t="str">
        <f t="shared" si="9"/>
        <v/>
      </c>
      <c r="DR25" s="668" t="str">
        <f t="shared" si="7"/>
        <v/>
      </c>
      <c r="DS25" s="668" t="str">
        <f t="shared" si="7"/>
        <v/>
      </c>
      <c r="DT25" s="668" t="str">
        <f t="shared" si="7"/>
        <v/>
      </c>
      <c r="DU25" s="668" t="str">
        <f t="shared" si="7"/>
        <v/>
      </c>
      <c r="DV25" s="668" t="str">
        <f t="shared" si="7"/>
        <v/>
      </c>
      <c r="DW25" s="668" t="str">
        <f t="shared" si="7"/>
        <v/>
      </c>
      <c r="DX25" s="668" t="str">
        <f t="shared" si="7"/>
        <v/>
      </c>
      <c r="DY25" s="668" t="str">
        <f t="shared" si="7"/>
        <v/>
      </c>
      <c r="DZ25" s="668" t="str">
        <f t="shared" si="7"/>
        <v/>
      </c>
      <c r="EA25" s="668" t="str">
        <f t="shared" si="7"/>
        <v/>
      </c>
      <c r="EB25" s="668" t="str">
        <f t="shared" si="7"/>
        <v/>
      </c>
      <c r="EC25" s="668" t="str">
        <f t="shared" si="7"/>
        <v/>
      </c>
      <c r="ED25" s="668" t="str">
        <f t="shared" si="7"/>
        <v/>
      </c>
      <c r="EE25" s="668" t="str">
        <f t="shared" si="7"/>
        <v/>
      </c>
      <c r="EF25" s="668" t="str">
        <f t="shared" si="7"/>
        <v/>
      </c>
      <c r="EG25" s="668" t="str">
        <f t="shared" si="7"/>
        <v/>
      </c>
      <c r="EH25" s="668" t="str">
        <f t="shared" si="8"/>
        <v/>
      </c>
      <c r="EI25" s="668" t="str">
        <f t="shared" si="8"/>
        <v/>
      </c>
      <c r="EJ25" s="668" t="str">
        <f t="shared" si="8"/>
        <v/>
      </c>
      <c r="EK25" s="668" t="str">
        <f t="shared" si="8"/>
        <v/>
      </c>
      <c r="EL25" s="668">
        <f t="shared" si="8"/>
        <v>1</v>
      </c>
      <c r="EM25" s="668" t="str">
        <f t="shared" si="8"/>
        <v/>
      </c>
      <c r="EN25" s="668" t="str">
        <f t="shared" si="8"/>
        <v/>
      </c>
      <c r="EO25" s="668" t="str">
        <f t="shared" si="8"/>
        <v/>
      </c>
      <c r="EP25" s="668" t="str">
        <f t="shared" si="8"/>
        <v/>
      </c>
      <c r="EQ25" s="668" t="str">
        <f t="shared" si="8"/>
        <v/>
      </c>
      <c r="ER25" s="669" t="str">
        <f t="shared" si="8"/>
        <v/>
      </c>
    </row>
    <row r="26" spans="1:148" ht="15.75">
      <c r="A26" s="227">
        <v>23</v>
      </c>
      <c r="B26" s="85" t="s">
        <v>3853</v>
      </c>
      <c r="C26" s="85" t="s">
        <v>4807</v>
      </c>
      <c r="D26" s="85" t="str">
        <f t="shared" si="5"/>
        <v>T14</v>
      </c>
      <c r="E26" s="85" t="b">
        <f t="shared" si="4"/>
        <v>1</v>
      </c>
      <c r="F26" s="85" t="s">
        <v>4196</v>
      </c>
      <c r="G26" s="85" t="str">
        <f t="shared" si="6"/>
        <v>T14</v>
      </c>
      <c r="H26" s="85" t="s">
        <v>4197</v>
      </c>
      <c r="I26" s="85" t="s">
        <v>4198</v>
      </c>
      <c r="J26" s="85" t="s">
        <v>4152</v>
      </c>
      <c r="K26" s="85" t="s">
        <v>4120</v>
      </c>
      <c r="L26" s="85"/>
      <c r="M26" s="85"/>
      <c r="N26" s="85"/>
      <c r="O26" s="85"/>
      <c r="P26" s="85"/>
      <c r="Q26" s="228" t="s">
        <v>19880</v>
      </c>
      <c r="R26" s="85"/>
      <c r="S26" s="85"/>
      <c r="T26" s="85"/>
      <c r="U26" s="228"/>
      <c r="W26" s="79" t="s">
        <v>507</v>
      </c>
      <c r="X26" s="79"/>
      <c r="Y26" s="79" t="s">
        <v>5994</v>
      </c>
      <c r="Z26" s="79"/>
      <c r="AA26" s="79" t="s">
        <v>5993</v>
      </c>
      <c r="AB26" s="79" t="s">
        <v>11388</v>
      </c>
      <c r="AC26" s="79" t="s">
        <v>11388</v>
      </c>
      <c r="AD26" s="79" t="s">
        <v>11388</v>
      </c>
      <c r="AE26" s="79" t="s">
        <v>11388</v>
      </c>
      <c r="AV26" t="s">
        <v>12646</v>
      </c>
      <c r="AW26" t="s">
        <v>12645</v>
      </c>
      <c r="AX26" t="s">
        <v>12684</v>
      </c>
      <c r="AY26" t="s">
        <v>12645</v>
      </c>
      <c r="AZ26" t="s">
        <v>12704</v>
      </c>
      <c r="CG26" s="63" t="s">
        <v>13386</v>
      </c>
      <c r="CH26" s="63"/>
      <c r="CI26" s="63"/>
      <c r="CJ26" s="63"/>
      <c r="CK26" s="63"/>
      <c r="CL26" s="63"/>
      <c r="CM26" s="63"/>
      <c r="CN26" s="63"/>
      <c r="CO26" s="63"/>
      <c r="CP26" s="63"/>
      <c r="CQ26" s="63"/>
      <c r="CZ26" s="670" t="s">
        <v>19927</v>
      </c>
      <c r="DA26" s="671" t="s">
        <v>19928</v>
      </c>
      <c r="DB26" s="662" t="str">
        <f t="shared" si="9"/>
        <v/>
      </c>
      <c r="DC26" s="662" t="str">
        <f t="shared" si="9"/>
        <v/>
      </c>
      <c r="DD26" s="662" t="str">
        <f t="shared" si="9"/>
        <v/>
      </c>
      <c r="DE26" s="662" t="str">
        <f t="shared" si="9"/>
        <v/>
      </c>
      <c r="DF26" s="662" t="str">
        <f t="shared" si="9"/>
        <v/>
      </c>
      <c r="DG26" s="662" t="str">
        <f t="shared" si="9"/>
        <v/>
      </c>
      <c r="DH26" s="662" t="str">
        <f t="shared" si="9"/>
        <v/>
      </c>
      <c r="DI26" s="662" t="str">
        <f t="shared" si="9"/>
        <v/>
      </c>
      <c r="DJ26" s="662" t="str">
        <f t="shared" si="9"/>
        <v/>
      </c>
      <c r="DK26" s="662" t="str">
        <f t="shared" si="9"/>
        <v/>
      </c>
      <c r="DL26" s="662" t="str">
        <f t="shared" si="9"/>
        <v/>
      </c>
      <c r="DM26" s="662" t="str">
        <f t="shared" si="9"/>
        <v/>
      </c>
      <c r="DN26" s="662" t="str">
        <f t="shared" si="9"/>
        <v/>
      </c>
      <c r="DO26" s="662" t="str">
        <f t="shared" si="9"/>
        <v/>
      </c>
      <c r="DP26" s="662" t="str">
        <f t="shared" si="9"/>
        <v/>
      </c>
      <c r="DQ26" s="662" t="str">
        <f t="shared" si="9"/>
        <v/>
      </c>
      <c r="DR26" s="662" t="str">
        <f t="shared" si="7"/>
        <v/>
      </c>
      <c r="DS26" s="662" t="str">
        <f t="shared" si="7"/>
        <v/>
      </c>
      <c r="DT26" s="662" t="str">
        <f t="shared" si="7"/>
        <v/>
      </c>
      <c r="DU26" s="662" t="str">
        <f t="shared" si="7"/>
        <v/>
      </c>
      <c r="DV26" s="662" t="str">
        <f t="shared" si="7"/>
        <v/>
      </c>
      <c r="DW26" s="662" t="str">
        <f t="shared" si="7"/>
        <v/>
      </c>
      <c r="DX26" s="662" t="str">
        <f t="shared" si="7"/>
        <v/>
      </c>
      <c r="DY26" s="662" t="str">
        <f t="shared" si="7"/>
        <v/>
      </c>
      <c r="DZ26" s="662" t="str">
        <f t="shared" si="7"/>
        <v/>
      </c>
      <c r="EA26" s="662" t="str">
        <f t="shared" si="7"/>
        <v/>
      </c>
      <c r="EB26" s="662" t="str">
        <f t="shared" si="7"/>
        <v/>
      </c>
      <c r="EC26" s="662" t="str">
        <f t="shared" si="7"/>
        <v/>
      </c>
      <c r="ED26" s="662" t="str">
        <f t="shared" si="7"/>
        <v/>
      </c>
      <c r="EE26" s="662" t="str">
        <f t="shared" si="7"/>
        <v/>
      </c>
      <c r="EF26" s="662" t="str">
        <f t="shared" si="7"/>
        <v/>
      </c>
      <c r="EG26" s="662" t="str">
        <f t="shared" si="7"/>
        <v/>
      </c>
      <c r="EH26" s="662" t="str">
        <f t="shared" si="8"/>
        <v/>
      </c>
      <c r="EI26" s="662" t="str">
        <f t="shared" si="8"/>
        <v/>
      </c>
      <c r="EJ26" s="662" t="str">
        <f t="shared" si="8"/>
        <v/>
      </c>
      <c r="EK26" s="662" t="str">
        <f t="shared" si="8"/>
        <v/>
      </c>
      <c r="EL26" s="662" t="str">
        <f t="shared" si="8"/>
        <v/>
      </c>
      <c r="EM26" s="662" t="str">
        <f t="shared" si="8"/>
        <v/>
      </c>
      <c r="EN26" s="662" t="str">
        <f t="shared" si="8"/>
        <v/>
      </c>
      <c r="EO26" s="662" t="str">
        <f t="shared" si="8"/>
        <v/>
      </c>
      <c r="EP26" s="662" t="str">
        <f t="shared" si="8"/>
        <v/>
      </c>
      <c r="EQ26" s="662" t="str">
        <f t="shared" si="8"/>
        <v/>
      </c>
      <c r="ER26" s="673" t="str">
        <f t="shared" si="8"/>
        <v/>
      </c>
    </row>
    <row r="27" spans="1:148" ht="15.75">
      <c r="A27" s="227">
        <v>24</v>
      </c>
      <c r="B27" s="85" t="s">
        <v>3854</v>
      </c>
      <c r="C27" s="85" t="s">
        <v>4808</v>
      </c>
      <c r="D27" s="85" t="str">
        <f t="shared" si="5"/>
        <v>D50</v>
      </c>
      <c r="E27" s="85" t="b">
        <f t="shared" si="4"/>
        <v>0</v>
      </c>
      <c r="F27" s="85" t="s">
        <v>4191</v>
      </c>
      <c r="G27" s="85" t="str">
        <f t="shared" si="6"/>
        <v>D46</v>
      </c>
      <c r="H27" s="85" t="s">
        <v>4192</v>
      </c>
      <c r="I27" s="85" t="s">
        <v>4193</v>
      </c>
      <c r="J27" s="85" t="s">
        <v>4194</v>
      </c>
      <c r="K27" s="85" t="s">
        <v>4195</v>
      </c>
      <c r="L27" s="85"/>
      <c r="M27" s="85"/>
      <c r="N27" s="85"/>
      <c r="O27" s="85"/>
      <c r="P27" s="85"/>
      <c r="Q27" s="228" t="s">
        <v>19881</v>
      </c>
      <c r="R27" s="85"/>
      <c r="S27" s="85"/>
      <c r="T27" s="85"/>
      <c r="U27" s="228"/>
      <c r="W27" s="79" t="s">
        <v>5129</v>
      </c>
      <c r="X27" s="79"/>
      <c r="Y27" s="79" t="s">
        <v>5130</v>
      </c>
      <c r="Z27" s="79"/>
      <c r="AA27" s="79"/>
      <c r="AB27" s="79" t="s">
        <v>11388</v>
      </c>
      <c r="AC27" s="79" t="s">
        <v>11388</v>
      </c>
      <c r="AD27" s="79" t="s">
        <v>11388</v>
      </c>
      <c r="AE27" s="79" t="s">
        <v>11388</v>
      </c>
      <c r="AW27" t="s">
        <v>12665</v>
      </c>
      <c r="AX27" t="s">
        <v>12685</v>
      </c>
      <c r="AY27" t="s">
        <v>12693</v>
      </c>
      <c r="AZ27" t="s">
        <v>12705</v>
      </c>
      <c r="CG27" s="63" t="s">
        <v>11268</v>
      </c>
      <c r="CH27" s="63" t="s">
        <v>16805</v>
      </c>
      <c r="CI27" s="63" t="str">
        <f>'03_ARMED_FORCES'!B10</f>
        <v>Blackstaff tower</v>
      </c>
      <c r="CJ27" s="63"/>
      <c r="CK27" s="63"/>
      <c r="CL27" s="63"/>
      <c r="CM27" s="63"/>
      <c r="CN27" s="63"/>
      <c r="CO27" s="63"/>
      <c r="CP27" s="63"/>
      <c r="CQ27" s="63"/>
      <c r="CZ27" s="666" t="s">
        <v>19929</v>
      </c>
      <c r="DA27" s="667" t="s">
        <v>19930</v>
      </c>
      <c r="DB27" s="668" t="str">
        <f t="shared" si="9"/>
        <v/>
      </c>
      <c r="DC27" s="668" t="str">
        <f t="shared" si="9"/>
        <v/>
      </c>
      <c r="DD27" s="668" t="str">
        <f t="shared" si="9"/>
        <v/>
      </c>
      <c r="DE27" s="668" t="str">
        <f t="shared" si="9"/>
        <v/>
      </c>
      <c r="DF27" s="668" t="str">
        <f t="shared" si="9"/>
        <v/>
      </c>
      <c r="DG27" s="668" t="str">
        <f t="shared" si="9"/>
        <v/>
      </c>
      <c r="DH27" s="668" t="str">
        <f t="shared" si="9"/>
        <v/>
      </c>
      <c r="DI27" s="668" t="str">
        <f t="shared" si="9"/>
        <v/>
      </c>
      <c r="DJ27" s="668" t="str">
        <f t="shared" si="9"/>
        <v/>
      </c>
      <c r="DK27" s="668" t="str">
        <f t="shared" si="9"/>
        <v/>
      </c>
      <c r="DL27" s="668" t="str">
        <f t="shared" si="9"/>
        <v/>
      </c>
      <c r="DM27" s="668" t="str">
        <f t="shared" si="9"/>
        <v/>
      </c>
      <c r="DN27" s="668" t="str">
        <f t="shared" si="9"/>
        <v/>
      </c>
      <c r="DO27" s="668" t="str">
        <f t="shared" si="9"/>
        <v/>
      </c>
      <c r="DP27" s="668" t="str">
        <f t="shared" si="9"/>
        <v/>
      </c>
      <c r="DQ27" s="668" t="str">
        <f t="shared" si="9"/>
        <v/>
      </c>
      <c r="DR27" s="668" t="str">
        <f t="shared" si="7"/>
        <v/>
      </c>
      <c r="DS27" s="668" t="str">
        <f t="shared" si="7"/>
        <v/>
      </c>
      <c r="DT27" s="668" t="str">
        <f t="shared" si="7"/>
        <v/>
      </c>
      <c r="DU27" s="668" t="str">
        <f t="shared" si="7"/>
        <v/>
      </c>
      <c r="DV27" s="668" t="str">
        <f t="shared" si="7"/>
        <v/>
      </c>
      <c r="DW27" s="668" t="str">
        <f t="shared" si="7"/>
        <v/>
      </c>
      <c r="DX27" s="668" t="str">
        <f t="shared" si="7"/>
        <v/>
      </c>
      <c r="DY27" s="668" t="str">
        <f t="shared" si="7"/>
        <v/>
      </c>
      <c r="DZ27" s="668" t="str">
        <f t="shared" si="7"/>
        <v/>
      </c>
      <c r="EA27" s="668" t="str">
        <f t="shared" si="7"/>
        <v/>
      </c>
      <c r="EB27" s="668" t="str">
        <f t="shared" si="7"/>
        <v/>
      </c>
      <c r="EC27" s="668" t="str">
        <f t="shared" si="7"/>
        <v/>
      </c>
      <c r="ED27" s="668" t="str">
        <f t="shared" si="7"/>
        <v/>
      </c>
      <c r="EE27" s="668" t="str">
        <f t="shared" si="7"/>
        <v/>
      </c>
      <c r="EF27" s="668" t="str">
        <f t="shared" si="7"/>
        <v/>
      </c>
      <c r="EG27" s="668" t="str">
        <f t="shared" si="7"/>
        <v/>
      </c>
      <c r="EH27" s="668" t="str">
        <f t="shared" si="8"/>
        <v/>
      </c>
      <c r="EI27" s="668" t="str">
        <f t="shared" si="8"/>
        <v/>
      </c>
      <c r="EJ27" s="668" t="str">
        <f t="shared" si="8"/>
        <v/>
      </c>
      <c r="EK27" s="668" t="str">
        <f t="shared" si="8"/>
        <v/>
      </c>
      <c r="EL27" s="668" t="str">
        <f t="shared" si="8"/>
        <v/>
      </c>
      <c r="EM27" s="668" t="str">
        <f t="shared" si="8"/>
        <v/>
      </c>
      <c r="EN27" s="668" t="str">
        <f t="shared" si="8"/>
        <v/>
      </c>
      <c r="EO27" s="668" t="str">
        <f t="shared" si="8"/>
        <v/>
      </c>
      <c r="EP27" s="668" t="str">
        <f t="shared" si="8"/>
        <v/>
      </c>
      <c r="EQ27" s="668" t="str">
        <f t="shared" si="8"/>
        <v/>
      </c>
      <c r="ER27" s="669" t="str">
        <f t="shared" si="8"/>
        <v/>
      </c>
    </row>
    <row r="28" spans="1:148" ht="15.75">
      <c r="A28" s="227">
        <v>25</v>
      </c>
      <c r="B28" s="85" t="s">
        <v>3855</v>
      </c>
      <c r="C28" s="85" t="s">
        <v>4809</v>
      </c>
      <c r="D28" s="85" t="str">
        <f t="shared" si="5"/>
        <v>D72</v>
      </c>
      <c r="E28" s="85" t="b">
        <f t="shared" si="4"/>
        <v>0</v>
      </c>
      <c r="F28" s="85" t="s">
        <v>4199</v>
      </c>
      <c r="G28" s="85"/>
      <c r="H28" s="85" t="s">
        <v>4200</v>
      </c>
      <c r="I28" s="85" t="s">
        <v>4201</v>
      </c>
      <c r="J28" s="85" t="s">
        <v>4202</v>
      </c>
      <c r="K28" s="85" t="s">
        <v>4203</v>
      </c>
      <c r="L28" s="85"/>
      <c r="M28" s="85"/>
      <c r="N28" s="85"/>
      <c r="O28" s="85"/>
      <c r="P28" s="85"/>
      <c r="Q28" s="228" t="s">
        <v>19882</v>
      </c>
      <c r="R28" s="85"/>
      <c r="S28" s="85"/>
      <c r="T28" s="85"/>
      <c r="U28" s="228"/>
      <c r="W28" s="79" t="s">
        <v>262</v>
      </c>
      <c r="X28" s="79"/>
      <c r="Y28" s="79" t="s">
        <v>5133</v>
      </c>
      <c r="Z28" s="79"/>
      <c r="AA28" s="79"/>
      <c r="AB28" s="79" t="s">
        <v>11388</v>
      </c>
      <c r="AC28" s="79" t="s">
        <v>11388</v>
      </c>
      <c r="AD28" s="79" t="s">
        <v>11388</v>
      </c>
      <c r="AE28" s="79" t="s">
        <v>11388</v>
      </c>
      <c r="AZ28" t="s">
        <v>12646</v>
      </c>
      <c r="CG28" s="63" t="s">
        <v>12367</v>
      </c>
      <c r="CH28" s="63" t="s">
        <v>16805</v>
      </c>
      <c r="CI28" s="63" t="str">
        <f>'03_ARMED_FORCES'!B8</f>
        <v>Peaktop Aerie</v>
      </c>
      <c r="CJ28" s="63"/>
      <c r="CK28" s="63">
        <f>'03_ARMED_FORCES'!C8</f>
        <v>100</v>
      </c>
      <c r="CL28" s="63"/>
      <c r="CM28" s="63"/>
      <c r="CN28" s="63"/>
      <c r="CO28" s="63"/>
      <c r="CP28" s="63"/>
      <c r="CQ28" s="63"/>
      <c r="CZ28" s="670" t="s">
        <v>19931</v>
      </c>
      <c r="DA28" s="671">
        <v>2</v>
      </c>
      <c r="DB28" s="662" t="str">
        <f t="shared" si="9"/>
        <v/>
      </c>
      <c r="DC28" s="674">
        <v>1</v>
      </c>
      <c r="DD28" s="662" t="str">
        <f t="shared" si="9"/>
        <v/>
      </c>
      <c r="DE28" s="662" t="str">
        <f t="shared" si="9"/>
        <v/>
      </c>
      <c r="DF28" s="662" t="str">
        <f t="shared" si="9"/>
        <v/>
      </c>
      <c r="DG28" s="662" t="str">
        <f t="shared" si="9"/>
        <v/>
      </c>
      <c r="DH28" s="662" t="str">
        <f t="shared" si="9"/>
        <v/>
      </c>
      <c r="DI28" s="662" t="str">
        <f t="shared" si="9"/>
        <v/>
      </c>
      <c r="DJ28" s="662" t="str">
        <f t="shared" si="9"/>
        <v/>
      </c>
      <c r="DK28" s="662" t="str">
        <f t="shared" si="9"/>
        <v/>
      </c>
      <c r="DL28" s="662" t="str">
        <f t="shared" si="9"/>
        <v/>
      </c>
      <c r="DM28" s="662" t="str">
        <f t="shared" si="9"/>
        <v/>
      </c>
      <c r="DN28" s="662" t="str">
        <f t="shared" si="9"/>
        <v/>
      </c>
      <c r="DO28" s="662" t="str">
        <f t="shared" si="9"/>
        <v/>
      </c>
      <c r="DP28" s="662" t="str">
        <f t="shared" si="9"/>
        <v/>
      </c>
      <c r="DQ28" s="662" t="str">
        <f t="shared" si="9"/>
        <v/>
      </c>
      <c r="DR28" s="662" t="str">
        <f t="shared" si="7"/>
        <v/>
      </c>
      <c r="DS28" s="662" t="str">
        <f t="shared" si="7"/>
        <v/>
      </c>
      <c r="DT28" s="662" t="str">
        <f t="shared" si="7"/>
        <v/>
      </c>
      <c r="DU28" s="662" t="str">
        <f t="shared" si="7"/>
        <v/>
      </c>
      <c r="DV28" s="662" t="str">
        <f t="shared" si="7"/>
        <v/>
      </c>
      <c r="DW28" s="662" t="str">
        <f t="shared" si="7"/>
        <v/>
      </c>
      <c r="DX28" s="662" t="str">
        <f t="shared" si="7"/>
        <v/>
      </c>
      <c r="DY28" s="662" t="str">
        <f t="shared" si="7"/>
        <v/>
      </c>
      <c r="DZ28" s="662" t="str">
        <f t="shared" si="7"/>
        <v/>
      </c>
      <c r="EA28" s="662" t="str">
        <f t="shared" si="7"/>
        <v/>
      </c>
      <c r="EB28" s="662" t="str">
        <f t="shared" si="7"/>
        <v/>
      </c>
      <c r="EC28" s="662" t="str">
        <f t="shared" si="7"/>
        <v/>
      </c>
      <c r="ED28" s="662" t="str">
        <f t="shared" si="7"/>
        <v/>
      </c>
      <c r="EE28" s="662" t="str">
        <f t="shared" si="7"/>
        <v/>
      </c>
      <c r="EF28" s="662" t="str">
        <f t="shared" si="7"/>
        <v/>
      </c>
      <c r="EG28" s="662" t="str">
        <f t="shared" si="7"/>
        <v/>
      </c>
      <c r="EH28" s="662" t="str">
        <f t="shared" si="8"/>
        <v/>
      </c>
      <c r="EI28" s="662" t="str">
        <f t="shared" si="8"/>
        <v/>
      </c>
      <c r="EJ28" s="662" t="str">
        <f t="shared" si="8"/>
        <v/>
      </c>
      <c r="EK28" s="662" t="str">
        <f t="shared" si="8"/>
        <v/>
      </c>
      <c r="EL28" s="662" t="str">
        <f t="shared" si="8"/>
        <v/>
      </c>
      <c r="EM28" s="662" t="str">
        <f t="shared" si="8"/>
        <v/>
      </c>
      <c r="EN28" s="662" t="str">
        <f t="shared" si="8"/>
        <v/>
      </c>
      <c r="EO28" s="662" t="str">
        <f t="shared" si="8"/>
        <v/>
      </c>
      <c r="EP28" s="662" t="str">
        <f t="shared" si="8"/>
        <v/>
      </c>
      <c r="EQ28" s="662" t="str">
        <f t="shared" si="8"/>
        <v/>
      </c>
      <c r="ER28" s="673" t="str">
        <f t="shared" si="8"/>
        <v/>
      </c>
    </row>
    <row r="29" spans="1:148" ht="15.75">
      <c r="A29" s="227">
        <v>26</v>
      </c>
      <c r="B29" s="85" t="s">
        <v>3856</v>
      </c>
      <c r="C29" s="85" t="s">
        <v>4810</v>
      </c>
      <c r="D29" s="85" t="str">
        <f t="shared" si="5"/>
        <v>D44</v>
      </c>
      <c r="E29" s="85" t="b">
        <f t="shared" si="4"/>
        <v>1</v>
      </c>
      <c r="F29" s="85" t="s">
        <v>4204</v>
      </c>
      <c r="G29" s="85" t="str">
        <f t="shared" si="6"/>
        <v>D44</v>
      </c>
      <c r="H29" s="85" t="s">
        <v>4205</v>
      </c>
      <c r="I29" s="85" t="s">
        <v>4206</v>
      </c>
      <c r="J29" s="85" t="s">
        <v>4207</v>
      </c>
      <c r="K29" s="85" t="s">
        <v>4120</v>
      </c>
      <c r="L29" s="85"/>
      <c r="M29" s="85"/>
      <c r="N29" s="85"/>
      <c r="O29" s="85" t="s">
        <v>5106</v>
      </c>
      <c r="P29" s="85"/>
      <c r="Q29" s="228" t="s">
        <v>19883</v>
      </c>
      <c r="R29" s="85"/>
      <c r="S29" s="85"/>
      <c r="T29" s="85"/>
      <c r="U29" s="228"/>
      <c r="W29" s="79" t="s">
        <v>5135</v>
      </c>
      <c r="X29" s="79"/>
      <c r="Y29" s="79" t="s">
        <v>5134</v>
      </c>
      <c r="Z29" s="79"/>
      <c r="AA29" s="79"/>
      <c r="AB29" s="79" t="s">
        <v>11388</v>
      </c>
      <c r="AC29" s="79" t="s">
        <v>11388</v>
      </c>
      <c r="AD29" s="79" t="s">
        <v>11388</v>
      </c>
      <c r="AE29" s="79" t="s">
        <v>11388</v>
      </c>
      <c r="AV29" t="s">
        <v>12647</v>
      </c>
      <c r="CG29" s="63" t="s">
        <v>13387</v>
      </c>
      <c r="CH29" s="63"/>
      <c r="CI29" s="63"/>
      <c r="CJ29" s="63"/>
      <c r="CK29" s="63"/>
      <c r="CL29" s="63"/>
      <c r="CM29" s="63"/>
      <c r="CN29" s="63" t="s">
        <v>16850</v>
      </c>
      <c r="CO29" s="63"/>
      <c r="CP29" s="63"/>
      <c r="CQ29" s="63"/>
      <c r="CZ29" s="666" t="s">
        <v>19932</v>
      </c>
      <c r="DA29" s="667">
        <v>15</v>
      </c>
      <c r="DB29" s="668" t="str">
        <f t="shared" si="9"/>
        <v/>
      </c>
      <c r="DC29" s="668" t="str">
        <f t="shared" si="9"/>
        <v/>
      </c>
      <c r="DD29" s="668" t="str">
        <f t="shared" si="9"/>
        <v/>
      </c>
      <c r="DE29" s="668" t="str">
        <f t="shared" si="9"/>
        <v/>
      </c>
      <c r="DF29" s="668" t="str">
        <f t="shared" si="9"/>
        <v/>
      </c>
      <c r="DG29" s="668" t="str">
        <f t="shared" si="9"/>
        <v/>
      </c>
      <c r="DH29" s="668" t="str">
        <f t="shared" si="9"/>
        <v/>
      </c>
      <c r="DI29" s="668" t="str">
        <f t="shared" si="9"/>
        <v/>
      </c>
      <c r="DJ29" s="668" t="str">
        <f t="shared" si="9"/>
        <v/>
      </c>
      <c r="DK29" s="668" t="str">
        <f t="shared" si="9"/>
        <v/>
      </c>
      <c r="DL29" s="668" t="str">
        <f t="shared" si="9"/>
        <v/>
      </c>
      <c r="DM29" s="668" t="str">
        <f t="shared" si="9"/>
        <v/>
      </c>
      <c r="DN29" s="668" t="str">
        <f t="shared" si="9"/>
        <v/>
      </c>
      <c r="DO29" s="668" t="str">
        <f t="shared" si="9"/>
        <v/>
      </c>
      <c r="DP29" s="668">
        <f t="shared" si="9"/>
        <v>1</v>
      </c>
      <c r="DQ29" s="668" t="str">
        <f t="shared" si="9"/>
        <v/>
      </c>
      <c r="DR29" s="668" t="str">
        <f t="shared" si="7"/>
        <v/>
      </c>
      <c r="DS29" s="668" t="str">
        <f t="shared" si="7"/>
        <v/>
      </c>
      <c r="DT29" s="668" t="str">
        <f t="shared" si="7"/>
        <v/>
      </c>
      <c r="DU29" s="668" t="str">
        <f t="shared" si="7"/>
        <v/>
      </c>
      <c r="DV29" s="668" t="str">
        <f t="shared" si="7"/>
        <v/>
      </c>
      <c r="DW29" s="668" t="str">
        <f t="shared" si="7"/>
        <v/>
      </c>
      <c r="DX29" s="668" t="str">
        <f t="shared" si="7"/>
        <v/>
      </c>
      <c r="DY29" s="668" t="str">
        <f t="shared" si="7"/>
        <v/>
      </c>
      <c r="DZ29" s="668" t="str">
        <f t="shared" si="7"/>
        <v/>
      </c>
      <c r="EA29" s="668" t="str">
        <f t="shared" si="7"/>
        <v/>
      </c>
      <c r="EB29" s="668" t="str">
        <f t="shared" si="7"/>
        <v/>
      </c>
      <c r="EC29" s="668" t="str">
        <f t="shared" si="7"/>
        <v/>
      </c>
      <c r="ED29" s="668" t="str">
        <f t="shared" si="7"/>
        <v/>
      </c>
      <c r="EE29" s="668" t="str">
        <f t="shared" si="7"/>
        <v/>
      </c>
      <c r="EF29" s="668" t="str">
        <f t="shared" si="7"/>
        <v/>
      </c>
      <c r="EG29" s="668" t="str">
        <f t="shared" si="7"/>
        <v/>
      </c>
      <c r="EH29" s="668" t="str">
        <f t="shared" si="8"/>
        <v/>
      </c>
      <c r="EI29" s="668" t="str">
        <f t="shared" si="8"/>
        <v/>
      </c>
      <c r="EJ29" s="668" t="str">
        <f t="shared" si="8"/>
        <v/>
      </c>
      <c r="EK29" s="668" t="str">
        <f t="shared" si="8"/>
        <v/>
      </c>
      <c r="EL29" s="668" t="str">
        <f t="shared" si="8"/>
        <v/>
      </c>
      <c r="EM29" s="668" t="str">
        <f t="shared" si="8"/>
        <v/>
      </c>
      <c r="EN29" s="668" t="str">
        <f t="shared" si="8"/>
        <v/>
      </c>
      <c r="EO29" s="668" t="str">
        <f t="shared" si="8"/>
        <v/>
      </c>
      <c r="EP29" s="668" t="str">
        <f t="shared" si="8"/>
        <v/>
      </c>
      <c r="EQ29" s="668" t="str">
        <f t="shared" si="8"/>
        <v/>
      </c>
      <c r="ER29" s="669" t="str">
        <f t="shared" si="8"/>
        <v/>
      </c>
    </row>
    <row r="30" spans="1:148" ht="15.75">
      <c r="A30" s="227">
        <v>27</v>
      </c>
      <c r="B30" s="85" t="s">
        <v>3857</v>
      </c>
      <c r="C30" s="85" t="s">
        <v>4811</v>
      </c>
      <c r="D30" s="85" t="str">
        <f t="shared" si="5"/>
        <v>S20</v>
      </c>
      <c r="E30" s="85" t="b">
        <f t="shared" si="4"/>
        <v>1</v>
      </c>
      <c r="F30" s="85" t="s">
        <v>4208</v>
      </c>
      <c r="G30" s="85" t="str">
        <f t="shared" si="6"/>
        <v>S20</v>
      </c>
      <c r="H30" s="85" t="s">
        <v>4209</v>
      </c>
      <c r="I30" s="85" t="s">
        <v>4129</v>
      </c>
      <c r="J30" s="85" t="s">
        <v>4148</v>
      </c>
      <c r="K30" s="85" t="s">
        <v>4120</v>
      </c>
      <c r="L30" s="85"/>
      <c r="M30" s="85"/>
      <c r="N30" s="85"/>
      <c r="O30" s="85"/>
      <c r="P30" s="85"/>
      <c r="Q30" s="228" t="s">
        <v>19884</v>
      </c>
      <c r="R30" s="85"/>
      <c r="S30" s="85"/>
      <c r="T30" s="85"/>
      <c r="U30" s="228"/>
      <c r="W30" s="79" t="s">
        <v>219</v>
      </c>
      <c r="X30" s="79"/>
      <c r="Y30" s="79" t="s">
        <v>5136</v>
      </c>
      <c r="Z30" s="79"/>
      <c r="AA30" s="79"/>
      <c r="AB30" s="79" t="s">
        <v>11388</v>
      </c>
      <c r="AC30" s="79" t="s">
        <v>11388</v>
      </c>
      <c r="AD30" s="79" t="s">
        <v>11388</v>
      </c>
      <c r="AE30" s="56" t="s">
        <v>5973</v>
      </c>
      <c r="AV30" t="s">
        <v>12648</v>
      </c>
      <c r="CG30" s="63" t="s">
        <v>12309</v>
      </c>
      <c r="CH30" s="63" t="s">
        <v>12308</v>
      </c>
      <c r="CI30" s="63"/>
      <c r="CJ30" s="63"/>
      <c r="CK30" s="63"/>
      <c r="CL30" s="63"/>
      <c r="CM30" s="63"/>
      <c r="CN30" s="63"/>
      <c r="CO30" s="63"/>
      <c r="CP30" s="63"/>
      <c r="CQ30" s="252" t="s">
        <v>16862</v>
      </c>
      <c r="CZ30" s="670" t="s">
        <v>19933</v>
      </c>
      <c r="DA30" s="671">
        <v>20</v>
      </c>
      <c r="DB30" s="662" t="str">
        <f t="shared" si="9"/>
        <v/>
      </c>
      <c r="DC30" s="662" t="str">
        <f t="shared" si="9"/>
        <v/>
      </c>
      <c r="DD30" s="662" t="str">
        <f t="shared" si="9"/>
        <v/>
      </c>
      <c r="DE30" s="662" t="str">
        <f t="shared" si="9"/>
        <v/>
      </c>
      <c r="DF30" s="662" t="str">
        <f t="shared" si="9"/>
        <v/>
      </c>
      <c r="DG30" s="662" t="str">
        <f t="shared" si="9"/>
        <v/>
      </c>
      <c r="DH30" s="662" t="str">
        <f t="shared" si="9"/>
        <v/>
      </c>
      <c r="DI30" s="662" t="str">
        <f t="shared" si="9"/>
        <v/>
      </c>
      <c r="DJ30" s="662" t="str">
        <f t="shared" si="9"/>
        <v/>
      </c>
      <c r="DK30" s="662" t="str">
        <f t="shared" si="9"/>
        <v/>
      </c>
      <c r="DL30" s="662" t="str">
        <f t="shared" si="9"/>
        <v/>
      </c>
      <c r="DM30" s="662" t="str">
        <f t="shared" si="9"/>
        <v/>
      </c>
      <c r="DN30" s="662" t="str">
        <f t="shared" si="9"/>
        <v/>
      </c>
      <c r="DO30" s="662" t="str">
        <f t="shared" si="9"/>
        <v/>
      </c>
      <c r="DP30" s="662" t="str">
        <f t="shared" si="9"/>
        <v/>
      </c>
      <c r="DQ30" s="662" t="str">
        <f t="shared" si="9"/>
        <v/>
      </c>
      <c r="DR30" s="662" t="str">
        <f t="shared" si="7"/>
        <v/>
      </c>
      <c r="DS30" s="662" t="str">
        <f t="shared" si="7"/>
        <v/>
      </c>
      <c r="DT30" s="662" t="str">
        <f t="shared" si="7"/>
        <v/>
      </c>
      <c r="DU30" s="662">
        <f t="shared" si="7"/>
        <v>1</v>
      </c>
      <c r="DV30" s="662" t="str">
        <f t="shared" si="7"/>
        <v/>
      </c>
      <c r="DW30" s="662" t="str">
        <f t="shared" si="7"/>
        <v/>
      </c>
      <c r="DX30" s="662" t="str">
        <f t="shared" si="7"/>
        <v/>
      </c>
      <c r="DY30" s="662" t="str">
        <f t="shared" si="7"/>
        <v/>
      </c>
      <c r="DZ30" s="662" t="str">
        <f t="shared" si="7"/>
        <v/>
      </c>
      <c r="EA30" s="662" t="str">
        <f t="shared" si="7"/>
        <v/>
      </c>
      <c r="EB30" s="662" t="str">
        <f t="shared" si="7"/>
        <v/>
      </c>
      <c r="EC30" s="662" t="str">
        <f t="shared" si="7"/>
        <v/>
      </c>
      <c r="ED30" s="662" t="str">
        <f t="shared" si="7"/>
        <v/>
      </c>
      <c r="EE30" s="662" t="str">
        <f t="shared" si="7"/>
        <v/>
      </c>
      <c r="EF30" s="662" t="str">
        <f t="shared" si="7"/>
        <v/>
      </c>
      <c r="EG30" s="662" t="str">
        <f t="shared" si="7"/>
        <v/>
      </c>
      <c r="EH30" s="662" t="str">
        <f t="shared" si="8"/>
        <v/>
      </c>
      <c r="EI30" s="662" t="str">
        <f t="shared" si="8"/>
        <v/>
      </c>
      <c r="EJ30" s="662" t="str">
        <f t="shared" si="8"/>
        <v/>
      </c>
      <c r="EK30" s="662" t="str">
        <f t="shared" si="8"/>
        <v/>
      </c>
      <c r="EL30" s="662" t="str">
        <f t="shared" si="8"/>
        <v/>
      </c>
      <c r="EM30" s="662" t="str">
        <f t="shared" si="8"/>
        <v/>
      </c>
      <c r="EN30" s="662" t="str">
        <f t="shared" si="8"/>
        <v/>
      </c>
      <c r="EO30" s="662" t="str">
        <f t="shared" si="8"/>
        <v/>
      </c>
      <c r="EP30" s="662" t="str">
        <f t="shared" si="8"/>
        <v/>
      </c>
      <c r="EQ30" s="662" t="str">
        <f t="shared" si="8"/>
        <v/>
      </c>
      <c r="ER30" s="673" t="str">
        <f t="shared" si="8"/>
        <v/>
      </c>
    </row>
    <row r="31" spans="1:148" ht="15.75">
      <c r="A31" s="227">
        <v>28</v>
      </c>
      <c r="B31" s="85" t="s">
        <v>3858</v>
      </c>
      <c r="C31" s="85" t="s">
        <v>4812</v>
      </c>
      <c r="D31" s="85" t="str">
        <f t="shared" si="5"/>
        <v>D35</v>
      </c>
      <c r="E31" s="85" t="b">
        <f t="shared" si="4"/>
        <v>1</v>
      </c>
      <c r="F31" s="85" t="s">
        <v>4210</v>
      </c>
      <c r="G31" s="85" t="str">
        <f t="shared" si="6"/>
        <v>D35</v>
      </c>
      <c r="H31" s="85" t="s">
        <v>4211</v>
      </c>
      <c r="I31" s="85" t="s">
        <v>4212</v>
      </c>
      <c r="J31" s="85" t="s">
        <v>4194</v>
      </c>
      <c r="K31" s="85" t="s">
        <v>4213</v>
      </c>
      <c r="L31" s="85"/>
      <c r="M31" s="85"/>
      <c r="N31" s="85"/>
      <c r="O31" s="85"/>
      <c r="P31" s="85"/>
      <c r="Q31" s="228" t="s">
        <v>19885</v>
      </c>
      <c r="R31" s="85"/>
      <c r="S31" s="85"/>
      <c r="T31" s="85"/>
      <c r="U31" s="228"/>
      <c r="W31" s="79" t="s">
        <v>425</v>
      </c>
      <c r="X31" s="79"/>
      <c r="Y31" s="79" t="s">
        <v>5132</v>
      </c>
      <c r="Z31" s="79"/>
      <c r="AA31" s="79"/>
      <c r="AB31" s="79" t="s">
        <v>11388</v>
      </c>
      <c r="AC31" s="79" t="s">
        <v>11388</v>
      </c>
      <c r="AD31" s="79" t="s">
        <v>11388</v>
      </c>
      <c r="AE31" s="56" t="s">
        <v>2836</v>
      </c>
      <c r="AV31" t="s">
        <v>12649</v>
      </c>
      <c r="CG31" s="63" t="s">
        <v>13388</v>
      </c>
      <c r="CH31" s="63"/>
      <c r="CI31" s="63"/>
      <c r="CJ31" s="63"/>
      <c r="CK31" s="63"/>
      <c r="CL31" s="63"/>
      <c r="CM31" s="63"/>
      <c r="CN31" s="63"/>
      <c r="CO31" s="63"/>
      <c r="CP31" s="63"/>
      <c r="CQ31" s="63"/>
      <c r="CZ31" s="666" t="s">
        <v>19934</v>
      </c>
      <c r="DA31" s="667">
        <v>2</v>
      </c>
      <c r="DB31" s="668" t="str">
        <f t="shared" si="9"/>
        <v/>
      </c>
      <c r="DC31" s="674">
        <v>1</v>
      </c>
      <c r="DD31" s="668" t="str">
        <f t="shared" si="9"/>
        <v/>
      </c>
      <c r="DE31" s="668" t="str">
        <f t="shared" si="9"/>
        <v/>
      </c>
      <c r="DF31" s="668" t="str">
        <f t="shared" si="9"/>
        <v/>
      </c>
      <c r="DG31" s="668" t="str">
        <f t="shared" si="9"/>
        <v/>
      </c>
      <c r="DH31" s="668" t="str">
        <f t="shared" si="9"/>
        <v/>
      </c>
      <c r="DI31" s="668" t="str">
        <f t="shared" si="9"/>
        <v/>
      </c>
      <c r="DJ31" s="668" t="str">
        <f t="shared" si="9"/>
        <v/>
      </c>
      <c r="DK31" s="668" t="str">
        <f t="shared" si="9"/>
        <v/>
      </c>
      <c r="DL31" s="668" t="str">
        <f t="shared" si="9"/>
        <v/>
      </c>
      <c r="DM31" s="668" t="str">
        <f t="shared" si="9"/>
        <v/>
      </c>
      <c r="DN31" s="668" t="str">
        <f t="shared" si="9"/>
        <v/>
      </c>
      <c r="DO31" s="668" t="str">
        <f t="shared" si="9"/>
        <v/>
      </c>
      <c r="DP31" s="668" t="str">
        <f t="shared" si="9"/>
        <v/>
      </c>
      <c r="DQ31" s="668" t="str">
        <f t="shared" si="9"/>
        <v/>
      </c>
      <c r="DR31" s="668" t="str">
        <f t="shared" si="7"/>
        <v/>
      </c>
      <c r="DS31" s="668" t="str">
        <f t="shared" si="7"/>
        <v/>
      </c>
      <c r="DT31" s="668" t="str">
        <f t="shared" si="7"/>
        <v/>
      </c>
      <c r="DU31" s="668" t="str">
        <f t="shared" si="7"/>
        <v/>
      </c>
      <c r="DV31" s="668" t="str">
        <f t="shared" si="7"/>
        <v/>
      </c>
      <c r="DW31" s="668" t="str">
        <f t="shared" si="7"/>
        <v/>
      </c>
      <c r="DX31" s="668" t="str">
        <f t="shared" si="7"/>
        <v/>
      </c>
      <c r="DY31" s="668" t="str">
        <f t="shared" si="7"/>
        <v/>
      </c>
      <c r="DZ31" s="668" t="str">
        <f t="shared" si="7"/>
        <v/>
      </c>
      <c r="EA31" s="668" t="str">
        <f t="shared" si="7"/>
        <v/>
      </c>
      <c r="EB31" s="668" t="str">
        <f t="shared" si="7"/>
        <v/>
      </c>
      <c r="EC31" s="668" t="str">
        <f t="shared" si="7"/>
        <v/>
      </c>
      <c r="ED31" s="668" t="str">
        <f t="shared" si="7"/>
        <v/>
      </c>
      <c r="EE31" s="668" t="str">
        <f t="shared" si="7"/>
        <v/>
      </c>
      <c r="EF31" s="668" t="str">
        <f t="shared" si="7"/>
        <v/>
      </c>
      <c r="EG31" s="668" t="str">
        <f t="shared" si="7"/>
        <v/>
      </c>
      <c r="EH31" s="668" t="str">
        <f t="shared" si="8"/>
        <v/>
      </c>
      <c r="EI31" s="668" t="str">
        <f t="shared" si="8"/>
        <v/>
      </c>
      <c r="EJ31" s="668" t="str">
        <f t="shared" si="8"/>
        <v/>
      </c>
      <c r="EK31" s="668" t="str">
        <f t="shared" si="8"/>
        <v/>
      </c>
      <c r="EL31" s="668" t="str">
        <f t="shared" si="8"/>
        <v/>
      </c>
      <c r="EM31" s="668" t="str">
        <f t="shared" si="8"/>
        <v/>
      </c>
      <c r="EN31" s="668" t="str">
        <f t="shared" si="8"/>
        <v/>
      </c>
      <c r="EO31" s="668" t="str">
        <f t="shared" si="8"/>
        <v/>
      </c>
      <c r="EP31" s="668" t="str">
        <f t="shared" si="8"/>
        <v/>
      </c>
      <c r="EQ31" s="668" t="str">
        <f t="shared" si="8"/>
        <v/>
      </c>
      <c r="ER31" s="669" t="str">
        <f t="shared" si="8"/>
        <v/>
      </c>
    </row>
    <row r="32" spans="1:148" ht="15.75">
      <c r="A32" s="227">
        <v>29</v>
      </c>
      <c r="B32" s="85" t="s">
        <v>3859</v>
      </c>
      <c r="C32" s="85" t="s">
        <v>4813</v>
      </c>
      <c r="D32" s="85" t="str">
        <f t="shared" si="5"/>
        <v>T27</v>
      </c>
      <c r="E32" s="85" t="b">
        <f t="shared" si="4"/>
        <v>1</v>
      </c>
      <c r="F32" s="85" t="s">
        <v>4214</v>
      </c>
      <c r="G32" s="85" t="str">
        <f t="shared" si="6"/>
        <v>T27</v>
      </c>
      <c r="H32" s="85" t="s">
        <v>4215</v>
      </c>
      <c r="I32" s="85" t="s">
        <v>4129</v>
      </c>
      <c r="J32" s="85" t="s">
        <v>4207</v>
      </c>
      <c r="K32" s="85" t="s">
        <v>4216</v>
      </c>
      <c r="L32" s="85"/>
      <c r="M32" s="85"/>
      <c r="N32" s="85"/>
      <c r="O32" s="85"/>
      <c r="P32" s="85"/>
      <c r="Q32" s="228" t="s">
        <v>19886</v>
      </c>
      <c r="R32" s="85"/>
      <c r="S32" s="85" t="s">
        <v>12155</v>
      </c>
      <c r="T32" s="85"/>
      <c r="U32" s="228"/>
      <c r="W32" s="79" t="s">
        <v>11388</v>
      </c>
      <c r="X32" s="79" t="s">
        <v>11388</v>
      </c>
      <c r="Y32" s="74" t="s">
        <v>5121</v>
      </c>
      <c r="Z32" s="74"/>
      <c r="AA32" s="74"/>
      <c r="AB32" s="79" t="s">
        <v>11388</v>
      </c>
      <c r="AC32" s="79" t="s">
        <v>11388</v>
      </c>
      <c r="AD32" s="79" t="s">
        <v>11388</v>
      </c>
      <c r="AE32" s="79" t="s">
        <v>11388</v>
      </c>
      <c r="AV32" t="s">
        <v>12650</v>
      </c>
      <c r="CG32" s="63" t="s">
        <v>13280</v>
      </c>
      <c r="CH32" s="63"/>
      <c r="CI32" s="63"/>
      <c r="CJ32" s="63"/>
      <c r="CK32" s="63"/>
      <c r="CL32" s="63"/>
      <c r="CM32" s="63"/>
      <c r="CN32" s="63"/>
      <c r="CO32" s="63"/>
      <c r="CP32" s="63"/>
      <c r="CQ32" s="63"/>
      <c r="CZ32" s="670" t="s">
        <v>19935</v>
      </c>
      <c r="DA32" s="671" t="s">
        <v>19936</v>
      </c>
      <c r="DB32" s="662" t="str">
        <f t="shared" ref="DB32:DC61" si="10">IF(DB$2=$DA32,1,"")</f>
        <v/>
      </c>
      <c r="DC32" s="662" t="str">
        <f t="shared" si="10"/>
        <v/>
      </c>
      <c r="DD32" s="662">
        <v>1</v>
      </c>
      <c r="DE32" s="662" t="str">
        <f t="shared" ref="DE32:DQ34" si="11">IF(DE$2=$DA32,1,"")</f>
        <v/>
      </c>
      <c r="DF32" s="662" t="str">
        <f t="shared" si="11"/>
        <v/>
      </c>
      <c r="DG32" s="662" t="str">
        <f t="shared" si="11"/>
        <v/>
      </c>
      <c r="DH32" s="662" t="str">
        <f t="shared" si="11"/>
        <v/>
      </c>
      <c r="DI32" s="662" t="str">
        <f t="shared" si="11"/>
        <v/>
      </c>
      <c r="DJ32" s="662" t="str">
        <f t="shared" si="11"/>
        <v/>
      </c>
      <c r="DK32" s="662" t="str">
        <f t="shared" si="11"/>
        <v/>
      </c>
      <c r="DL32" s="662" t="str">
        <f t="shared" si="11"/>
        <v/>
      </c>
      <c r="DM32" s="662" t="str">
        <f t="shared" si="11"/>
        <v/>
      </c>
      <c r="DN32" s="662" t="str">
        <f t="shared" si="11"/>
        <v/>
      </c>
      <c r="DO32" s="662" t="str">
        <f t="shared" si="11"/>
        <v/>
      </c>
      <c r="DP32" s="662" t="str">
        <f t="shared" si="11"/>
        <v/>
      </c>
      <c r="DQ32" s="662" t="str">
        <f t="shared" si="11"/>
        <v/>
      </c>
      <c r="DR32" s="662" t="str">
        <f t="shared" si="7"/>
        <v/>
      </c>
      <c r="DS32" s="662" t="str">
        <f t="shared" si="7"/>
        <v/>
      </c>
      <c r="DT32" s="662" t="str">
        <f t="shared" si="7"/>
        <v/>
      </c>
      <c r="DU32" s="662" t="str">
        <f t="shared" si="7"/>
        <v/>
      </c>
      <c r="DV32" s="662" t="str">
        <f t="shared" si="7"/>
        <v/>
      </c>
      <c r="DW32" s="662" t="str">
        <f t="shared" si="7"/>
        <v/>
      </c>
      <c r="DX32" s="662" t="str">
        <f t="shared" si="7"/>
        <v/>
      </c>
      <c r="DY32" s="662" t="str">
        <f t="shared" si="7"/>
        <v/>
      </c>
      <c r="DZ32" s="662" t="str">
        <f t="shared" si="7"/>
        <v/>
      </c>
      <c r="EA32" s="662" t="str">
        <f t="shared" si="7"/>
        <v/>
      </c>
      <c r="EB32" s="662" t="str">
        <f t="shared" si="7"/>
        <v/>
      </c>
      <c r="EC32" s="662" t="str">
        <f t="shared" si="7"/>
        <v/>
      </c>
      <c r="ED32" s="662" t="str">
        <f t="shared" si="7"/>
        <v/>
      </c>
      <c r="EE32" s="662" t="str">
        <f t="shared" si="7"/>
        <v/>
      </c>
      <c r="EF32" s="662" t="str">
        <f t="shared" si="7"/>
        <v/>
      </c>
      <c r="EG32" s="662" t="str">
        <f t="shared" si="7"/>
        <v/>
      </c>
      <c r="EH32" s="662" t="str">
        <f t="shared" si="8"/>
        <v/>
      </c>
      <c r="EI32" s="662" t="str">
        <f t="shared" si="8"/>
        <v/>
      </c>
      <c r="EJ32" s="662" t="str">
        <f t="shared" si="8"/>
        <v/>
      </c>
      <c r="EK32" s="662" t="str">
        <f t="shared" si="8"/>
        <v/>
      </c>
      <c r="EL32" s="662" t="str">
        <f t="shared" si="8"/>
        <v/>
      </c>
      <c r="EM32" s="662" t="str">
        <f t="shared" si="8"/>
        <v/>
      </c>
      <c r="EN32" s="662" t="str">
        <f t="shared" si="8"/>
        <v/>
      </c>
      <c r="EO32" s="662" t="str">
        <f t="shared" si="8"/>
        <v/>
      </c>
      <c r="EP32" s="662" t="str">
        <f t="shared" si="8"/>
        <v/>
      </c>
      <c r="EQ32" s="662" t="str">
        <f t="shared" si="8"/>
        <v/>
      </c>
      <c r="ER32" s="673" t="str">
        <f t="shared" si="8"/>
        <v/>
      </c>
    </row>
    <row r="33" spans="1:148" ht="15.75">
      <c r="A33" s="227">
        <v>30</v>
      </c>
      <c r="B33" s="85" t="s">
        <v>3860</v>
      </c>
      <c r="C33" s="85" t="s">
        <v>4814</v>
      </c>
      <c r="D33" s="85" t="str">
        <f t="shared" si="5"/>
        <v>T37</v>
      </c>
      <c r="E33" s="85" t="b">
        <f t="shared" si="4"/>
        <v>1</v>
      </c>
      <c r="F33" s="85" t="s">
        <v>4217</v>
      </c>
      <c r="G33" s="85" t="str">
        <f t="shared" si="6"/>
        <v>T37</v>
      </c>
      <c r="H33" s="85" t="s">
        <v>4218</v>
      </c>
      <c r="I33" s="85" t="s">
        <v>4219</v>
      </c>
      <c r="J33" s="85" t="s">
        <v>4220</v>
      </c>
      <c r="K33" s="85" t="s">
        <v>4221</v>
      </c>
      <c r="L33" s="85"/>
      <c r="M33" s="85"/>
      <c r="N33" s="85"/>
      <c r="O33" s="85"/>
      <c r="P33" s="85"/>
      <c r="Q33" s="228" t="s">
        <v>19887</v>
      </c>
      <c r="R33" s="85"/>
      <c r="S33" s="85"/>
      <c r="T33" s="85"/>
      <c r="U33" s="228"/>
      <c r="W33" s="79" t="s">
        <v>11388</v>
      </c>
      <c r="X33" s="79" t="s">
        <v>11388</v>
      </c>
      <c r="Y33" s="74" t="s">
        <v>5122</v>
      </c>
      <c r="Z33" s="74"/>
      <c r="AA33" s="74"/>
      <c r="AB33" s="79" t="s">
        <v>11388</v>
      </c>
      <c r="AC33" s="79" t="s">
        <v>11388</v>
      </c>
      <c r="AD33" s="79" t="s">
        <v>11388</v>
      </c>
      <c r="AE33" s="79" t="s">
        <v>11388</v>
      </c>
      <c r="AV33" t="s">
        <v>12651</v>
      </c>
      <c r="CG33" s="63" t="s">
        <v>13390</v>
      </c>
      <c r="CH33" s="63" t="s">
        <v>12308</v>
      </c>
      <c r="CI33" s="63"/>
      <c r="CJ33" s="63"/>
      <c r="CK33" s="63"/>
      <c r="CL33" s="63"/>
      <c r="CM33" s="63"/>
      <c r="CN33" s="63"/>
      <c r="CO33" s="63"/>
      <c r="CP33" s="63"/>
      <c r="CQ33" s="63"/>
      <c r="CZ33" s="666" t="s">
        <v>19937</v>
      </c>
      <c r="DA33" s="667">
        <v>27</v>
      </c>
      <c r="DB33" s="668" t="str">
        <f t="shared" si="10"/>
        <v/>
      </c>
      <c r="DC33" s="668" t="str">
        <f t="shared" si="10"/>
        <v/>
      </c>
      <c r="DD33" s="668" t="str">
        <f t="shared" ref="DD33:DD46" si="12">IF(DD$2=$DA33,1,"")</f>
        <v/>
      </c>
      <c r="DE33" s="668" t="str">
        <f t="shared" si="11"/>
        <v/>
      </c>
      <c r="DF33" s="668" t="str">
        <f t="shared" si="11"/>
        <v/>
      </c>
      <c r="DG33" s="668" t="str">
        <f t="shared" si="11"/>
        <v/>
      </c>
      <c r="DH33" s="668" t="str">
        <f t="shared" si="11"/>
        <v/>
      </c>
      <c r="DI33" s="668" t="str">
        <f t="shared" si="11"/>
        <v/>
      </c>
      <c r="DJ33" s="668" t="str">
        <f t="shared" si="11"/>
        <v/>
      </c>
      <c r="DK33" s="668" t="str">
        <f t="shared" si="11"/>
        <v/>
      </c>
      <c r="DL33" s="668" t="str">
        <f t="shared" si="11"/>
        <v/>
      </c>
      <c r="DM33" s="668" t="str">
        <f t="shared" si="11"/>
        <v/>
      </c>
      <c r="DN33" s="668" t="str">
        <f t="shared" si="11"/>
        <v/>
      </c>
      <c r="DO33" s="668" t="str">
        <f t="shared" si="11"/>
        <v/>
      </c>
      <c r="DP33" s="668" t="str">
        <f t="shared" si="11"/>
        <v/>
      </c>
      <c r="DQ33" s="668" t="str">
        <f t="shared" si="11"/>
        <v/>
      </c>
      <c r="DR33" s="668" t="str">
        <f t="shared" si="7"/>
        <v/>
      </c>
      <c r="DS33" s="668" t="str">
        <f t="shared" si="7"/>
        <v/>
      </c>
      <c r="DT33" s="668" t="str">
        <f t="shared" si="7"/>
        <v/>
      </c>
      <c r="DU33" s="668" t="str">
        <f t="shared" si="7"/>
        <v/>
      </c>
      <c r="DV33" s="668" t="str">
        <f t="shared" si="7"/>
        <v/>
      </c>
      <c r="DW33" s="668" t="str">
        <f t="shared" si="7"/>
        <v/>
      </c>
      <c r="DX33" s="668" t="str">
        <f t="shared" si="7"/>
        <v/>
      </c>
      <c r="DY33" s="668" t="str">
        <f t="shared" si="7"/>
        <v/>
      </c>
      <c r="DZ33" s="668" t="str">
        <f t="shared" si="7"/>
        <v/>
      </c>
      <c r="EA33" s="668" t="str">
        <f t="shared" si="7"/>
        <v/>
      </c>
      <c r="EB33" s="668">
        <f t="shared" si="7"/>
        <v>1</v>
      </c>
      <c r="EC33" s="668" t="str">
        <f t="shared" si="7"/>
        <v/>
      </c>
      <c r="ED33" s="668" t="str">
        <f t="shared" si="7"/>
        <v/>
      </c>
      <c r="EE33" s="668" t="str">
        <f t="shared" si="7"/>
        <v/>
      </c>
      <c r="EF33" s="668" t="str">
        <f t="shared" si="7"/>
        <v/>
      </c>
      <c r="EG33" s="668" t="str">
        <f t="shared" si="7"/>
        <v/>
      </c>
      <c r="EH33" s="668" t="str">
        <f t="shared" si="8"/>
        <v/>
      </c>
      <c r="EI33" s="668" t="str">
        <f t="shared" si="8"/>
        <v/>
      </c>
      <c r="EJ33" s="668" t="str">
        <f t="shared" si="8"/>
        <v/>
      </c>
      <c r="EK33" s="668" t="str">
        <f t="shared" si="8"/>
        <v/>
      </c>
      <c r="EL33" s="668" t="str">
        <f t="shared" si="8"/>
        <v/>
      </c>
      <c r="EM33" s="668" t="str">
        <f t="shared" si="8"/>
        <v/>
      </c>
      <c r="EN33" s="668" t="str">
        <f t="shared" si="8"/>
        <v/>
      </c>
      <c r="EO33" s="668" t="str">
        <f t="shared" si="8"/>
        <v/>
      </c>
      <c r="EP33" s="668" t="str">
        <f t="shared" si="8"/>
        <v/>
      </c>
      <c r="EQ33" s="668" t="str">
        <f t="shared" si="8"/>
        <v/>
      </c>
      <c r="ER33" s="669" t="str">
        <f t="shared" si="8"/>
        <v/>
      </c>
    </row>
    <row r="34" spans="1:148" ht="15.75">
      <c r="A34" s="227">
        <v>31</v>
      </c>
      <c r="B34" s="85" t="s">
        <v>3861</v>
      </c>
      <c r="C34" s="85" t="s">
        <v>4815</v>
      </c>
      <c r="D34" s="85" t="str">
        <f t="shared" si="5"/>
        <v>D19</v>
      </c>
      <c r="E34" s="85" t="b">
        <f t="shared" si="4"/>
        <v>1</v>
      </c>
      <c r="F34" s="85" t="s">
        <v>4222</v>
      </c>
      <c r="G34" s="85" t="str">
        <f t="shared" si="6"/>
        <v>D19</v>
      </c>
      <c r="H34" s="85" t="s">
        <v>4223</v>
      </c>
      <c r="I34" s="85" t="s">
        <v>4224</v>
      </c>
      <c r="J34" s="85" t="s">
        <v>4225</v>
      </c>
      <c r="K34" s="85" t="s">
        <v>4226</v>
      </c>
      <c r="L34" s="85"/>
      <c r="M34" s="85"/>
      <c r="N34" s="85"/>
      <c r="O34" s="85"/>
      <c r="P34" s="85"/>
      <c r="Q34" s="228" t="s">
        <v>19888</v>
      </c>
      <c r="R34" s="85"/>
      <c r="S34" s="85"/>
      <c r="T34" s="85"/>
      <c r="U34" s="228"/>
      <c r="Y34" t="s">
        <v>12622</v>
      </c>
      <c r="Z34" t="s">
        <v>12623</v>
      </c>
      <c r="CG34" s="63" t="s">
        <v>13391</v>
      </c>
      <c r="CH34" s="63"/>
      <c r="CI34" s="63"/>
      <c r="CJ34" s="63"/>
      <c r="CK34" s="63"/>
      <c r="CL34" s="63"/>
      <c r="CM34" s="63"/>
      <c r="CN34" s="63"/>
      <c r="CO34" s="63"/>
      <c r="CP34" s="63"/>
      <c r="CQ34" s="63"/>
      <c r="CZ34" s="670" t="s">
        <v>19938</v>
      </c>
      <c r="DA34" s="671">
        <v>21</v>
      </c>
      <c r="DB34" s="662" t="str">
        <f t="shared" si="10"/>
        <v/>
      </c>
      <c r="DC34" s="662" t="str">
        <f t="shared" si="10"/>
        <v/>
      </c>
      <c r="DD34" s="662" t="str">
        <f t="shared" si="12"/>
        <v/>
      </c>
      <c r="DE34" s="662" t="str">
        <f t="shared" si="11"/>
        <v/>
      </c>
      <c r="DF34" s="662" t="str">
        <f t="shared" si="11"/>
        <v/>
      </c>
      <c r="DG34" s="662" t="str">
        <f t="shared" si="11"/>
        <v/>
      </c>
      <c r="DH34" s="662" t="str">
        <f t="shared" si="11"/>
        <v/>
      </c>
      <c r="DI34" s="662" t="str">
        <f t="shared" si="11"/>
        <v/>
      </c>
      <c r="DJ34" s="662" t="str">
        <f t="shared" si="11"/>
        <v/>
      </c>
      <c r="DK34" s="662" t="str">
        <f t="shared" si="11"/>
        <v/>
      </c>
      <c r="DL34" s="662" t="str">
        <f t="shared" si="11"/>
        <v/>
      </c>
      <c r="DM34" s="662" t="str">
        <f t="shared" si="11"/>
        <v/>
      </c>
      <c r="DN34" s="662" t="str">
        <f t="shared" si="11"/>
        <v/>
      </c>
      <c r="DO34" s="662" t="str">
        <f t="shared" si="11"/>
        <v/>
      </c>
      <c r="DP34" s="662" t="str">
        <f t="shared" si="11"/>
        <v/>
      </c>
      <c r="DQ34" s="662" t="str">
        <f t="shared" si="11"/>
        <v/>
      </c>
      <c r="DR34" s="662" t="str">
        <f t="shared" ref="DR34:EA37" si="13">IF(DR$2=$DA34,1,"")</f>
        <v/>
      </c>
      <c r="DS34" s="662" t="str">
        <f t="shared" si="13"/>
        <v/>
      </c>
      <c r="DT34" s="662" t="str">
        <f t="shared" si="13"/>
        <v/>
      </c>
      <c r="DU34" s="662" t="str">
        <f t="shared" si="13"/>
        <v/>
      </c>
      <c r="DV34" s="662">
        <f t="shared" si="13"/>
        <v>1</v>
      </c>
      <c r="DW34" s="662" t="str">
        <f t="shared" si="13"/>
        <v/>
      </c>
      <c r="DX34" s="662" t="str">
        <f t="shared" si="13"/>
        <v/>
      </c>
      <c r="DY34" s="662" t="str">
        <f t="shared" si="13"/>
        <v/>
      </c>
      <c r="DZ34" s="662" t="str">
        <f t="shared" si="13"/>
        <v/>
      </c>
      <c r="EA34" s="662" t="str">
        <f t="shared" si="13"/>
        <v/>
      </c>
      <c r="EB34" s="662" t="str">
        <f t="shared" ref="EB34:EK37" si="14">IF(EB$2=$DA34,1,"")</f>
        <v/>
      </c>
      <c r="EC34" s="662" t="str">
        <f t="shared" si="14"/>
        <v/>
      </c>
      <c r="ED34" s="662" t="str">
        <f t="shared" si="14"/>
        <v/>
      </c>
      <c r="EE34" s="662" t="str">
        <f t="shared" si="14"/>
        <v/>
      </c>
      <c r="EF34" s="662" t="str">
        <f t="shared" si="14"/>
        <v/>
      </c>
      <c r="EG34" s="662" t="str">
        <f t="shared" si="14"/>
        <v/>
      </c>
      <c r="EH34" s="662" t="str">
        <f t="shared" si="14"/>
        <v/>
      </c>
      <c r="EI34" s="662" t="str">
        <f t="shared" si="14"/>
        <v/>
      </c>
      <c r="EJ34" s="662" t="str">
        <f t="shared" si="14"/>
        <v/>
      </c>
      <c r="EK34" s="662" t="str">
        <f t="shared" si="14"/>
        <v/>
      </c>
      <c r="EL34" s="662" t="str">
        <f t="shared" ref="EL34:ER37" si="15">IF(EL$2=$DA34,1,"")</f>
        <v/>
      </c>
      <c r="EM34" s="662" t="str">
        <f t="shared" si="15"/>
        <v/>
      </c>
      <c r="EN34" s="662" t="str">
        <f t="shared" si="15"/>
        <v/>
      </c>
      <c r="EO34" s="662" t="str">
        <f t="shared" si="15"/>
        <v/>
      </c>
      <c r="EP34" s="662" t="str">
        <f t="shared" si="15"/>
        <v/>
      </c>
      <c r="EQ34" s="662" t="str">
        <f t="shared" si="15"/>
        <v/>
      </c>
      <c r="ER34" s="673" t="str">
        <f t="shared" si="15"/>
        <v/>
      </c>
    </row>
    <row r="35" spans="1:148" ht="15.75">
      <c r="A35" s="227">
        <v>32</v>
      </c>
      <c r="B35" s="85" t="s">
        <v>3862</v>
      </c>
      <c r="C35" s="85" t="s">
        <v>4816</v>
      </c>
      <c r="D35" s="85" t="str">
        <f t="shared" si="5"/>
        <v>T11</v>
      </c>
      <c r="E35" s="85" t="b">
        <f t="shared" si="4"/>
        <v>1</v>
      </c>
      <c r="F35" s="85" t="s">
        <v>4227</v>
      </c>
      <c r="G35" s="85" t="str">
        <f t="shared" si="6"/>
        <v>T11</v>
      </c>
      <c r="H35" s="85" t="s">
        <v>4228</v>
      </c>
      <c r="I35" s="85" t="s">
        <v>4160</v>
      </c>
      <c r="J35" s="85" t="s">
        <v>4229</v>
      </c>
      <c r="K35" s="85" t="s">
        <v>4230</v>
      </c>
      <c r="L35" s="85"/>
      <c r="M35" s="85"/>
      <c r="N35" s="85"/>
      <c r="O35" s="85"/>
      <c r="P35" s="85"/>
      <c r="Q35" s="228" t="s">
        <v>19889</v>
      </c>
      <c r="R35" s="85"/>
      <c r="S35" s="85" t="s">
        <v>12156</v>
      </c>
      <c r="T35" s="85"/>
      <c r="U35" s="228"/>
      <c r="Y35" s="91" t="s">
        <v>16835</v>
      </c>
      <c r="Z35" s="91" t="s">
        <v>16836</v>
      </c>
      <c r="CG35" s="63" t="s">
        <v>12310</v>
      </c>
      <c r="CH35" s="63" t="s">
        <v>12308</v>
      </c>
      <c r="CI35" s="63"/>
      <c r="CJ35" s="63"/>
      <c r="CK35" s="63"/>
      <c r="CL35" s="63"/>
      <c r="CM35" s="63"/>
      <c r="CN35" s="63"/>
      <c r="CO35" s="63"/>
      <c r="CP35" s="63"/>
      <c r="CQ35" s="63"/>
      <c r="CZ35" s="666" t="s">
        <v>19939</v>
      </c>
      <c r="DA35" s="667">
        <v>39</v>
      </c>
      <c r="DB35" s="668" t="str">
        <f t="shared" si="10"/>
        <v/>
      </c>
      <c r="DC35" s="668" t="str">
        <f t="shared" si="10"/>
        <v/>
      </c>
      <c r="DD35" s="668" t="str">
        <f t="shared" si="12"/>
        <v/>
      </c>
      <c r="DE35" s="668" t="str">
        <f t="shared" ref="DE35:DP44" si="16">IF(DE$2=$DA35,1,"")</f>
        <v/>
      </c>
      <c r="DF35" s="668" t="str">
        <f t="shared" si="16"/>
        <v/>
      </c>
      <c r="DG35" s="668" t="str">
        <f t="shared" si="16"/>
        <v/>
      </c>
      <c r="DH35" s="668" t="str">
        <f t="shared" si="16"/>
        <v/>
      </c>
      <c r="DI35" s="668" t="str">
        <f t="shared" si="16"/>
        <v/>
      </c>
      <c r="DJ35" s="668" t="str">
        <f t="shared" si="16"/>
        <v/>
      </c>
      <c r="DK35" s="668" t="str">
        <f t="shared" si="16"/>
        <v/>
      </c>
      <c r="DL35" s="668" t="str">
        <f t="shared" si="16"/>
        <v/>
      </c>
      <c r="DM35" s="668" t="str">
        <f t="shared" si="16"/>
        <v/>
      </c>
      <c r="DN35" s="668" t="str">
        <f t="shared" si="16"/>
        <v/>
      </c>
      <c r="DO35" s="668" t="str">
        <f t="shared" si="16"/>
        <v/>
      </c>
      <c r="DP35" s="668" t="str">
        <f t="shared" si="16"/>
        <v/>
      </c>
      <c r="DQ35" s="668" t="str">
        <f t="shared" ref="DQ35:EF50" si="17">IF(DQ$2=$DA35,1,"")</f>
        <v/>
      </c>
      <c r="DR35" s="668" t="str">
        <f t="shared" si="13"/>
        <v/>
      </c>
      <c r="DS35" s="668" t="str">
        <f t="shared" si="13"/>
        <v/>
      </c>
      <c r="DT35" s="668" t="str">
        <f t="shared" si="13"/>
        <v/>
      </c>
      <c r="DU35" s="668" t="str">
        <f t="shared" si="13"/>
        <v/>
      </c>
      <c r="DV35" s="668" t="str">
        <f t="shared" si="13"/>
        <v/>
      </c>
      <c r="DW35" s="668" t="str">
        <f t="shared" si="13"/>
        <v/>
      </c>
      <c r="DX35" s="668" t="str">
        <f t="shared" si="13"/>
        <v/>
      </c>
      <c r="DY35" s="668" t="str">
        <f t="shared" si="13"/>
        <v/>
      </c>
      <c r="DZ35" s="668" t="str">
        <f t="shared" si="13"/>
        <v/>
      </c>
      <c r="EA35" s="668" t="str">
        <f t="shared" si="13"/>
        <v/>
      </c>
      <c r="EB35" s="668" t="str">
        <f t="shared" si="14"/>
        <v/>
      </c>
      <c r="EC35" s="668" t="str">
        <f t="shared" si="14"/>
        <v/>
      </c>
      <c r="ED35" s="668" t="str">
        <f t="shared" si="14"/>
        <v/>
      </c>
      <c r="EE35" s="668" t="str">
        <f t="shared" si="14"/>
        <v/>
      </c>
      <c r="EF35" s="668" t="str">
        <f t="shared" si="14"/>
        <v/>
      </c>
      <c r="EG35" s="668" t="str">
        <f t="shared" si="14"/>
        <v/>
      </c>
      <c r="EH35" s="668" t="str">
        <f t="shared" si="14"/>
        <v/>
      </c>
      <c r="EI35" s="668" t="str">
        <f t="shared" si="14"/>
        <v/>
      </c>
      <c r="EJ35" s="668" t="str">
        <f t="shared" si="14"/>
        <v/>
      </c>
      <c r="EK35" s="668" t="str">
        <f t="shared" si="14"/>
        <v/>
      </c>
      <c r="EL35" s="668" t="str">
        <f t="shared" si="15"/>
        <v/>
      </c>
      <c r="EM35" s="668" t="str">
        <f t="shared" si="15"/>
        <v/>
      </c>
      <c r="EN35" s="668">
        <f t="shared" si="15"/>
        <v>1</v>
      </c>
      <c r="EO35" s="668" t="str">
        <f t="shared" si="15"/>
        <v/>
      </c>
      <c r="EP35" s="668" t="str">
        <f t="shared" si="15"/>
        <v/>
      </c>
      <c r="EQ35" s="668" t="str">
        <f t="shared" si="15"/>
        <v/>
      </c>
      <c r="ER35" s="669" t="str">
        <f t="shared" si="15"/>
        <v/>
      </c>
    </row>
    <row r="36" spans="1:148" ht="15.75">
      <c r="A36" s="227">
        <v>33</v>
      </c>
      <c r="B36" s="85" t="s">
        <v>3863</v>
      </c>
      <c r="C36" s="85" t="s">
        <v>4817</v>
      </c>
      <c r="D36" s="85" t="s">
        <v>1397</v>
      </c>
      <c r="E36" s="85" t="b">
        <f t="shared" si="4"/>
        <v>1</v>
      </c>
      <c r="F36" s="85" t="s">
        <v>4231</v>
      </c>
      <c r="G36" s="85" t="s">
        <v>1397</v>
      </c>
      <c r="H36" s="85" t="s">
        <v>216</v>
      </c>
      <c r="I36" s="85" t="s">
        <v>4232</v>
      </c>
      <c r="J36" s="85" t="s">
        <v>4234</v>
      </c>
      <c r="K36" s="85" t="s">
        <v>4233</v>
      </c>
      <c r="L36" s="85"/>
      <c r="M36" s="85"/>
      <c r="N36" s="85"/>
      <c r="O36" s="85"/>
      <c r="P36" s="85"/>
      <c r="Q36" s="228" t="s">
        <v>19890</v>
      </c>
      <c r="R36" s="85"/>
      <c r="S36" s="85"/>
      <c r="T36" s="85"/>
      <c r="U36" s="228"/>
      <c r="Y36" s="91" t="s">
        <v>5796</v>
      </c>
      <c r="Z36" s="91" t="s">
        <v>16837</v>
      </c>
      <c r="CG36" s="63" t="s">
        <v>13392</v>
      </c>
      <c r="CH36" s="63"/>
      <c r="CI36" s="63"/>
      <c r="CJ36" s="63"/>
      <c r="CK36" s="63"/>
      <c r="CL36" s="63"/>
      <c r="CM36" s="63"/>
      <c r="CN36" s="63"/>
      <c r="CO36" s="63"/>
      <c r="CP36" s="63"/>
      <c r="CQ36" s="63"/>
      <c r="CZ36" s="670" t="s">
        <v>19940</v>
      </c>
      <c r="DA36" s="671">
        <v>6</v>
      </c>
      <c r="DB36" s="662" t="str">
        <f t="shared" si="10"/>
        <v/>
      </c>
      <c r="DC36" s="662" t="str">
        <f t="shared" si="10"/>
        <v/>
      </c>
      <c r="DD36" s="662" t="str">
        <f t="shared" si="12"/>
        <v/>
      </c>
      <c r="DE36" s="662" t="str">
        <f t="shared" si="16"/>
        <v/>
      </c>
      <c r="DF36" s="662" t="str">
        <f t="shared" si="16"/>
        <v/>
      </c>
      <c r="DG36" s="662">
        <f t="shared" si="16"/>
        <v>1</v>
      </c>
      <c r="DH36" s="662" t="str">
        <f t="shared" si="16"/>
        <v/>
      </c>
      <c r="DI36" s="662" t="str">
        <f t="shared" si="16"/>
        <v/>
      </c>
      <c r="DJ36" s="662" t="str">
        <f t="shared" si="16"/>
        <v/>
      </c>
      <c r="DK36" s="662" t="str">
        <f t="shared" si="16"/>
        <v/>
      </c>
      <c r="DL36" s="662" t="str">
        <f t="shared" si="16"/>
        <v/>
      </c>
      <c r="DM36" s="662" t="str">
        <f t="shared" si="16"/>
        <v/>
      </c>
      <c r="DN36" s="662" t="str">
        <f t="shared" si="16"/>
        <v/>
      </c>
      <c r="DO36" s="662" t="str">
        <f t="shared" si="16"/>
        <v/>
      </c>
      <c r="DP36" s="662" t="str">
        <f t="shared" si="16"/>
        <v/>
      </c>
      <c r="DQ36" s="662" t="str">
        <f t="shared" si="17"/>
        <v/>
      </c>
      <c r="DR36" s="662" t="str">
        <f t="shared" si="13"/>
        <v/>
      </c>
      <c r="DS36" s="662" t="str">
        <f t="shared" si="13"/>
        <v/>
      </c>
      <c r="DT36" s="662" t="str">
        <f t="shared" si="13"/>
        <v/>
      </c>
      <c r="DU36" s="662" t="str">
        <f t="shared" si="13"/>
        <v/>
      </c>
      <c r="DV36" s="662" t="str">
        <f t="shared" si="13"/>
        <v/>
      </c>
      <c r="DW36" s="662" t="str">
        <f t="shared" si="13"/>
        <v/>
      </c>
      <c r="DX36" s="662" t="str">
        <f t="shared" si="13"/>
        <v/>
      </c>
      <c r="DY36" s="662" t="str">
        <f t="shared" si="13"/>
        <v/>
      </c>
      <c r="DZ36" s="662" t="str">
        <f t="shared" si="13"/>
        <v/>
      </c>
      <c r="EA36" s="662" t="str">
        <f t="shared" si="13"/>
        <v/>
      </c>
      <c r="EB36" s="662" t="str">
        <f t="shared" si="14"/>
        <v/>
      </c>
      <c r="EC36" s="662" t="str">
        <f t="shared" si="14"/>
        <v/>
      </c>
      <c r="ED36" s="662" t="str">
        <f t="shared" si="14"/>
        <v/>
      </c>
      <c r="EE36" s="662" t="str">
        <f t="shared" si="14"/>
        <v/>
      </c>
      <c r="EF36" s="662" t="str">
        <f t="shared" si="14"/>
        <v/>
      </c>
      <c r="EG36" s="662" t="str">
        <f t="shared" si="14"/>
        <v/>
      </c>
      <c r="EH36" s="662" t="str">
        <f t="shared" si="14"/>
        <v/>
      </c>
      <c r="EI36" s="662" t="str">
        <f t="shared" si="14"/>
        <v/>
      </c>
      <c r="EJ36" s="662" t="str">
        <f t="shared" si="14"/>
        <v/>
      </c>
      <c r="EK36" s="662" t="str">
        <f t="shared" si="14"/>
        <v/>
      </c>
      <c r="EL36" s="662" t="str">
        <f t="shared" si="15"/>
        <v/>
      </c>
      <c r="EM36" s="662" t="str">
        <f t="shared" si="15"/>
        <v/>
      </c>
      <c r="EN36" s="662" t="str">
        <f t="shared" si="15"/>
        <v/>
      </c>
      <c r="EO36" s="662" t="str">
        <f t="shared" si="15"/>
        <v/>
      </c>
      <c r="EP36" s="662" t="str">
        <f t="shared" si="15"/>
        <v/>
      </c>
      <c r="EQ36" s="662" t="str">
        <f t="shared" si="15"/>
        <v/>
      </c>
      <c r="ER36" s="673" t="str">
        <f t="shared" si="15"/>
        <v/>
      </c>
    </row>
    <row r="37" spans="1:148" ht="15.75">
      <c r="A37" s="227">
        <v>34</v>
      </c>
      <c r="B37" s="85" t="s">
        <v>3864</v>
      </c>
      <c r="C37" s="85" t="s">
        <v>4818</v>
      </c>
      <c r="D37" s="85" t="str">
        <f t="shared" si="5"/>
        <v>T25</v>
      </c>
      <c r="E37" s="85" t="b">
        <f t="shared" si="4"/>
        <v>1</v>
      </c>
      <c r="F37" s="85" t="s">
        <v>4235</v>
      </c>
      <c r="G37" s="85" t="str">
        <f t="shared" si="6"/>
        <v>T25</v>
      </c>
      <c r="H37" s="85" t="s">
        <v>4239</v>
      </c>
      <c r="I37" s="85" t="s">
        <v>4240</v>
      </c>
      <c r="J37" s="85" t="s">
        <v>4241</v>
      </c>
      <c r="K37" s="85" t="s">
        <v>4242</v>
      </c>
      <c r="L37" s="85"/>
      <c r="M37" s="85"/>
      <c r="N37" s="85"/>
      <c r="O37" s="85"/>
      <c r="P37" s="85"/>
      <c r="Q37" s="228" t="s">
        <v>19891</v>
      </c>
      <c r="R37" s="85"/>
      <c r="S37" s="85"/>
      <c r="T37" s="85"/>
      <c r="U37" s="228"/>
      <c r="X37" t="s">
        <v>12624</v>
      </c>
      <c r="CG37" s="63" t="s">
        <v>13394</v>
      </c>
      <c r="CH37" s="63"/>
      <c r="CI37" s="63"/>
      <c r="CJ37" s="63"/>
      <c r="CK37" s="368">
        <v>436</v>
      </c>
      <c r="CL37" s="368">
        <v>50</v>
      </c>
      <c r="CM37" s="368">
        <v>10</v>
      </c>
      <c r="CN37" s="370" t="s">
        <v>16855</v>
      </c>
      <c r="CO37" s="63"/>
      <c r="CP37" s="63"/>
      <c r="CQ37" s="63"/>
      <c r="CZ37" s="666" t="s">
        <v>19941</v>
      </c>
      <c r="DA37" s="667">
        <v>34</v>
      </c>
      <c r="DB37" s="668" t="str">
        <f t="shared" si="10"/>
        <v/>
      </c>
      <c r="DC37" s="668" t="str">
        <f t="shared" si="10"/>
        <v/>
      </c>
      <c r="DD37" s="668" t="str">
        <f t="shared" si="12"/>
        <v/>
      </c>
      <c r="DE37" s="668" t="str">
        <f t="shared" si="16"/>
        <v/>
      </c>
      <c r="DF37" s="668" t="str">
        <f t="shared" si="16"/>
        <v/>
      </c>
      <c r="DG37" s="668" t="str">
        <f t="shared" si="16"/>
        <v/>
      </c>
      <c r="DH37" s="668" t="str">
        <f t="shared" si="16"/>
        <v/>
      </c>
      <c r="DI37" s="668" t="str">
        <f t="shared" si="16"/>
        <v/>
      </c>
      <c r="DJ37" s="668" t="str">
        <f t="shared" si="16"/>
        <v/>
      </c>
      <c r="DK37" s="668" t="str">
        <f t="shared" si="16"/>
        <v/>
      </c>
      <c r="DL37" s="668" t="str">
        <f t="shared" si="16"/>
        <v/>
      </c>
      <c r="DM37" s="668" t="str">
        <f t="shared" si="16"/>
        <v/>
      </c>
      <c r="DN37" s="668" t="str">
        <f t="shared" si="16"/>
        <v/>
      </c>
      <c r="DO37" s="668" t="str">
        <f t="shared" si="16"/>
        <v/>
      </c>
      <c r="DP37" s="668" t="str">
        <f t="shared" si="16"/>
        <v/>
      </c>
      <c r="DQ37" s="668" t="str">
        <f t="shared" si="17"/>
        <v/>
      </c>
      <c r="DR37" s="668" t="str">
        <f t="shared" si="13"/>
        <v/>
      </c>
      <c r="DS37" s="668" t="str">
        <f t="shared" si="13"/>
        <v/>
      </c>
      <c r="DT37" s="668" t="str">
        <f t="shared" si="13"/>
        <v/>
      </c>
      <c r="DU37" s="668" t="str">
        <f t="shared" si="13"/>
        <v/>
      </c>
      <c r="DV37" s="668" t="str">
        <f t="shared" si="13"/>
        <v/>
      </c>
      <c r="DW37" s="668" t="str">
        <f t="shared" si="13"/>
        <v/>
      </c>
      <c r="DX37" s="668" t="str">
        <f t="shared" si="13"/>
        <v/>
      </c>
      <c r="DY37" s="668" t="str">
        <f t="shared" si="13"/>
        <v/>
      </c>
      <c r="DZ37" s="668" t="str">
        <f t="shared" si="13"/>
        <v/>
      </c>
      <c r="EA37" s="668" t="str">
        <f t="shared" si="13"/>
        <v/>
      </c>
      <c r="EB37" s="668" t="str">
        <f t="shared" si="14"/>
        <v/>
      </c>
      <c r="EC37" s="668" t="str">
        <f t="shared" si="14"/>
        <v/>
      </c>
      <c r="ED37" s="668" t="str">
        <f t="shared" si="14"/>
        <v/>
      </c>
      <c r="EE37" s="668" t="str">
        <f t="shared" si="14"/>
        <v/>
      </c>
      <c r="EF37" s="668" t="str">
        <f t="shared" si="14"/>
        <v/>
      </c>
      <c r="EG37" s="668" t="str">
        <f t="shared" si="14"/>
        <v/>
      </c>
      <c r="EH37" s="668" t="str">
        <f t="shared" si="14"/>
        <v/>
      </c>
      <c r="EI37" s="668">
        <v>1</v>
      </c>
      <c r="EJ37" s="668" t="str">
        <f t="shared" si="14"/>
        <v/>
      </c>
      <c r="EK37" s="668" t="str">
        <f t="shared" si="14"/>
        <v/>
      </c>
      <c r="EL37" s="668" t="str">
        <f t="shared" si="15"/>
        <v/>
      </c>
      <c r="EM37" s="668" t="str">
        <f t="shared" si="15"/>
        <v/>
      </c>
      <c r="EN37" s="668" t="str">
        <f t="shared" si="15"/>
        <v/>
      </c>
      <c r="EO37" s="668" t="str">
        <f t="shared" si="15"/>
        <v/>
      </c>
      <c r="EP37" s="668" t="str">
        <f t="shared" si="15"/>
        <v/>
      </c>
      <c r="EQ37" s="668" t="str">
        <f t="shared" si="15"/>
        <v/>
      </c>
      <c r="ER37" s="669" t="str">
        <f t="shared" si="15"/>
        <v/>
      </c>
    </row>
    <row r="38" spans="1:148" ht="15.75">
      <c r="A38" s="227">
        <v>35</v>
      </c>
      <c r="B38" s="85" t="s">
        <v>3865</v>
      </c>
      <c r="C38" s="85" t="s">
        <v>4819</v>
      </c>
      <c r="D38" s="85" t="str">
        <f t="shared" si="5"/>
        <v>C36</v>
      </c>
      <c r="E38" s="85" t="b">
        <f t="shared" si="4"/>
        <v>1</v>
      </c>
      <c r="F38" s="85" t="s">
        <v>4236</v>
      </c>
      <c r="G38" s="85" t="str">
        <f t="shared" si="6"/>
        <v>C36</v>
      </c>
      <c r="H38" s="85" t="s">
        <v>4237</v>
      </c>
      <c r="I38" s="85" t="s">
        <v>4238</v>
      </c>
      <c r="J38" s="85" t="s">
        <v>4180</v>
      </c>
      <c r="K38" s="85" t="s">
        <v>4120</v>
      </c>
      <c r="L38" s="85"/>
      <c r="M38" s="85"/>
      <c r="N38" s="85"/>
      <c r="O38" s="85"/>
      <c r="P38" s="85"/>
      <c r="Q38" s="229" t="s">
        <v>19892</v>
      </c>
      <c r="R38" s="85"/>
      <c r="S38" s="86" t="s">
        <v>5800</v>
      </c>
      <c r="T38" s="86"/>
      <c r="U38" s="229"/>
      <c r="X38" t="s">
        <v>12625</v>
      </c>
      <c r="AR38" s="1" t="s">
        <v>12803</v>
      </c>
      <c r="AS38" s="1" t="s">
        <v>12309</v>
      </c>
      <c r="AT38" s="1" t="s">
        <v>12829</v>
      </c>
      <c r="AU38" s="1" t="s">
        <v>12830</v>
      </c>
      <c r="CG38" s="63" t="s">
        <v>13396</v>
      </c>
      <c r="CH38" s="63"/>
      <c r="CI38" s="63"/>
      <c r="CJ38" s="63"/>
      <c r="CK38" s="368"/>
      <c r="CL38" s="368"/>
      <c r="CM38" s="368"/>
      <c r="CN38" s="370" t="s">
        <v>16856</v>
      </c>
      <c r="CO38" s="63"/>
      <c r="CP38" s="63"/>
      <c r="CQ38" s="63"/>
      <c r="CZ38" s="670" t="s">
        <v>19942</v>
      </c>
      <c r="DA38" s="671" t="s">
        <v>19943</v>
      </c>
      <c r="DB38" s="662" t="str">
        <f t="shared" si="10"/>
        <v/>
      </c>
      <c r="DC38" s="662" t="str">
        <f t="shared" si="10"/>
        <v/>
      </c>
      <c r="DD38" s="662" t="str">
        <f t="shared" si="12"/>
        <v/>
      </c>
      <c r="DE38" s="662" t="str">
        <f t="shared" si="16"/>
        <v/>
      </c>
      <c r="DF38" s="662" t="str">
        <f t="shared" si="16"/>
        <v/>
      </c>
      <c r="DG38" s="662" t="str">
        <f t="shared" si="16"/>
        <v/>
      </c>
      <c r="DH38" s="662" t="str">
        <f t="shared" si="16"/>
        <v/>
      </c>
      <c r="DI38" s="662" t="str">
        <f t="shared" si="16"/>
        <v/>
      </c>
      <c r="DJ38" s="662" t="str">
        <f t="shared" si="16"/>
        <v/>
      </c>
      <c r="DK38" s="662" t="str">
        <f t="shared" si="16"/>
        <v/>
      </c>
      <c r="DL38" s="662" t="str">
        <f t="shared" si="16"/>
        <v/>
      </c>
      <c r="DM38" s="662" t="str">
        <f t="shared" si="16"/>
        <v/>
      </c>
      <c r="DN38" s="662" t="str">
        <f t="shared" si="16"/>
        <v/>
      </c>
      <c r="DO38" s="662" t="str">
        <f t="shared" si="16"/>
        <v/>
      </c>
      <c r="DP38" s="662" t="str">
        <f t="shared" si="16"/>
        <v/>
      </c>
      <c r="DQ38" s="662" t="str">
        <f t="shared" si="17"/>
        <v/>
      </c>
      <c r="DR38" s="662" t="str">
        <f t="shared" ref="DR38:EC38" si="18">IF(DR$2=$DA38,1,"")</f>
        <v/>
      </c>
      <c r="DS38" s="662" t="str">
        <f t="shared" si="18"/>
        <v/>
      </c>
      <c r="DT38" s="662" t="str">
        <f t="shared" si="18"/>
        <v/>
      </c>
      <c r="DU38" s="662" t="str">
        <f t="shared" si="18"/>
        <v/>
      </c>
      <c r="DV38" s="662" t="str">
        <f t="shared" si="18"/>
        <v/>
      </c>
      <c r="DW38" s="662" t="str">
        <f t="shared" si="18"/>
        <v/>
      </c>
      <c r="DX38" s="662" t="str">
        <f t="shared" si="18"/>
        <v/>
      </c>
      <c r="DY38" s="662" t="str">
        <f t="shared" si="18"/>
        <v/>
      </c>
      <c r="DZ38" s="662" t="str">
        <f t="shared" si="18"/>
        <v/>
      </c>
      <c r="EA38" s="662" t="str">
        <f t="shared" si="18"/>
        <v/>
      </c>
      <c r="EB38" s="662" t="str">
        <f t="shared" si="18"/>
        <v/>
      </c>
      <c r="EC38" s="662" t="str">
        <f t="shared" si="18"/>
        <v/>
      </c>
      <c r="ED38" s="662">
        <v>1</v>
      </c>
      <c r="EE38" s="662" t="str">
        <f t="shared" ref="EE38:EF49" si="19">IF(EE$2=$DA38,1,"")</f>
        <v/>
      </c>
      <c r="EF38" s="662" t="str">
        <f t="shared" si="19"/>
        <v/>
      </c>
      <c r="EG38" s="662">
        <v>1</v>
      </c>
      <c r="EH38" s="662" t="str">
        <f t="shared" ref="EH38:ER44" si="20">IF(EH$2=$DA38,1,"")</f>
        <v/>
      </c>
      <c r="EI38" s="662" t="str">
        <f t="shared" si="20"/>
        <v/>
      </c>
      <c r="EJ38" s="662" t="str">
        <f t="shared" si="20"/>
        <v/>
      </c>
      <c r="EK38" s="662" t="str">
        <f t="shared" si="20"/>
        <v/>
      </c>
      <c r="EL38" s="662" t="str">
        <f t="shared" si="20"/>
        <v/>
      </c>
      <c r="EM38" s="662" t="str">
        <f t="shared" si="20"/>
        <v/>
      </c>
      <c r="EN38" s="662" t="str">
        <f t="shared" si="20"/>
        <v/>
      </c>
      <c r="EO38" s="662" t="str">
        <f t="shared" si="20"/>
        <v/>
      </c>
      <c r="EP38" s="662" t="str">
        <f t="shared" si="20"/>
        <v/>
      </c>
      <c r="EQ38" s="662" t="str">
        <f t="shared" si="20"/>
        <v/>
      </c>
      <c r="ER38" s="673" t="str">
        <f t="shared" si="20"/>
        <v/>
      </c>
    </row>
    <row r="39" spans="1:148" ht="15.75">
      <c r="A39" s="227">
        <v>36</v>
      </c>
      <c r="B39" s="85" t="s">
        <v>3866</v>
      </c>
      <c r="C39" s="85" t="s">
        <v>4820</v>
      </c>
      <c r="D39" s="85" t="s">
        <v>1421</v>
      </c>
      <c r="E39" s="85" t="b">
        <f t="shared" si="4"/>
        <v>1</v>
      </c>
      <c r="F39" s="85" t="s">
        <v>4243</v>
      </c>
      <c r="G39" s="85" t="s">
        <v>1421</v>
      </c>
      <c r="H39" s="85" t="s">
        <v>4244</v>
      </c>
      <c r="I39" s="85" t="s">
        <v>4245</v>
      </c>
      <c r="J39" s="85" t="s">
        <v>4241</v>
      </c>
      <c r="K39" s="85" t="s">
        <v>4120</v>
      </c>
      <c r="L39" s="85"/>
      <c r="M39" s="85"/>
      <c r="N39" s="85"/>
      <c r="O39" s="85"/>
      <c r="P39" s="85"/>
      <c r="Q39" s="229" t="s">
        <v>19893</v>
      </c>
      <c r="R39" s="85"/>
      <c r="S39" s="86" t="s">
        <v>5801</v>
      </c>
      <c r="T39" s="86"/>
      <c r="U39" s="229"/>
      <c r="AR39" s="1">
        <v>1</v>
      </c>
      <c r="AS39" s="1" t="s">
        <v>12805</v>
      </c>
      <c r="AT39" s="1"/>
      <c r="AU39" s="1"/>
      <c r="AX39" t="s">
        <v>12837</v>
      </c>
      <c r="CG39" s="63" t="s">
        <v>13397</v>
      </c>
      <c r="CH39" s="63"/>
      <c r="CI39" s="63"/>
      <c r="CJ39" s="63"/>
      <c r="CK39" s="63"/>
      <c r="CL39" s="63"/>
      <c r="CM39" s="63"/>
      <c r="CN39" s="63"/>
      <c r="CO39" s="63"/>
      <c r="CP39" s="63"/>
      <c r="CQ39" s="63"/>
      <c r="CZ39" s="666" t="s">
        <v>19944</v>
      </c>
      <c r="DA39" s="667" t="s">
        <v>19945</v>
      </c>
      <c r="DB39" s="668" t="str">
        <f t="shared" si="10"/>
        <v/>
      </c>
      <c r="DC39" s="668" t="str">
        <f t="shared" si="10"/>
        <v/>
      </c>
      <c r="DD39" s="668" t="str">
        <f t="shared" si="12"/>
        <v/>
      </c>
      <c r="DE39" s="668" t="str">
        <f t="shared" si="16"/>
        <v/>
      </c>
      <c r="DF39" s="668" t="str">
        <f t="shared" si="16"/>
        <v/>
      </c>
      <c r="DG39" s="668" t="str">
        <f t="shared" si="16"/>
        <v/>
      </c>
      <c r="DH39" s="668" t="str">
        <f t="shared" si="16"/>
        <v/>
      </c>
      <c r="DI39" s="668" t="str">
        <f t="shared" si="16"/>
        <v/>
      </c>
      <c r="DJ39" s="668" t="str">
        <f t="shared" si="16"/>
        <v/>
      </c>
      <c r="DK39" s="668" t="str">
        <f t="shared" si="16"/>
        <v/>
      </c>
      <c r="DL39" s="668" t="str">
        <f t="shared" si="16"/>
        <v/>
      </c>
      <c r="DM39" s="668" t="str">
        <f t="shared" si="16"/>
        <v/>
      </c>
      <c r="DN39" s="668" t="str">
        <f t="shared" si="16"/>
        <v/>
      </c>
      <c r="DO39" s="668" t="str">
        <f t="shared" si="16"/>
        <v/>
      </c>
      <c r="DP39" s="668" t="str">
        <f t="shared" si="16"/>
        <v/>
      </c>
      <c r="DQ39" s="668" t="str">
        <f t="shared" si="17"/>
        <v/>
      </c>
      <c r="DR39" s="668" t="str">
        <f t="shared" ref="DR39:DV44" si="21">IF(DR$2=$DA39,1,"")</f>
        <v/>
      </c>
      <c r="DS39" s="668" t="str">
        <f t="shared" si="21"/>
        <v/>
      </c>
      <c r="DT39" s="668" t="str">
        <f t="shared" si="21"/>
        <v/>
      </c>
      <c r="DU39" s="668" t="str">
        <f t="shared" si="21"/>
        <v/>
      </c>
      <c r="DV39" s="668" t="str">
        <f t="shared" si="21"/>
        <v/>
      </c>
      <c r="DW39" s="668">
        <v>1</v>
      </c>
      <c r="DX39" s="668" t="str">
        <f t="shared" ref="DX39:ED46" si="22">IF(DX$2=$DA39,1,"")</f>
        <v/>
      </c>
      <c r="DY39" s="668" t="str">
        <f t="shared" si="22"/>
        <v/>
      </c>
      <c r="DZ39" s="668" t="str">
        <f t="shared" si="22"/>
        <v/>
      </c>
      <c r="EA39" s="668" t="str">
        <f t="shared" si="22"/>
        <v/>
      </c>
      <c r="EB39" s="668" t="str">
        <f t="shared" si="22"/>
        <v/>
      </c>
      <c r="EC39" s="668" t="str">
        <f t="shared" si="22"/>
        <v/>
      </c>
      <c r="ED39" s="668" t="str">
        <f t="shared" si="22"/>
        <v/>
      </c>
      <c r="EE39" s="668" t="str">
        <f t="shared" si="19"/>
        <v/>
      </c>
      <c r="EF39" s="668" t="str">
        <f t="shared" si="19"/>
        <v/>
      </c>
      <c r="EG39" s="668">
        <v>1</v>
      </c>
      <c r="EH39" s="668" t="str">
        <f t="shared" si="20"/>
        <v/>
      </c>
      <c r="EI39" s="668" t="str">
        <f t="shared" si="20"/>
        <v/>
      </c>
      <c r="EJ39" s="668" t="str">
        <f t="shared" si="20"/>
        <v/>
      </c>
      <c r="EK39" s="668" t="str">
        <f t="shared" si="20"/>
        <v/>
      </c>
      <c r="EL39" s="668" t="str">
        <f t="shared" si="20"/>
        <v/>
      </c>
      <c r="EM39" s="668" t="str">
        <f t="shared" si="20"/>
        <v/>
      </c>
      <c r="EN39" s="668" t="str">
        <f t="shared" si="20"/>
        <v/>
      </c>
      <c r="EO39" s="668" t="str">
        <f t="shared" si="20"/>
        <v/>
      </c>
      <c r="EP39" s="668" t="str">
        <f t="shared" si="20"/>
        <v/>
      </c>
      <c r="EQ39" s="668" t="str">
        <f t="shared" si="20"/>
        <v/>
      </c>
      <c r="ER39" s="669" t="str">
        <f t="shared" si="20"/>
        <v/>
      </c>
    </row>
    <row r="40" spans="1:148" ht="15.75">
      <c r="A40" s="227">
        <v>37</v>
      </c>
      <c r="B40" s="85" t="s">
        <v>3867</v>
      </c>
      <c r="C40" s="85" t="s">
        <v>4821</v>
      </c>
      <c r="D40" s="85" t="str">
        <f t="shared" si="5"/>
        <v>T34</v>
      </c>
      <c r="E40" s="85" t="b">
        <f t="shared" si="4"/>
        <v>1</v>
      </c>
      <c r="F40" s="85" t="s">
        <v>4246</v>
      </c>
      <c r="G40" s="85" t="str">
        <f t="shared" si="6"/>
        <v>T34</v>
      </c>
      <c r="H40" s="85" t="s">
        <v>4247</v>
      </c>
      <c r="I40" s="85" t="s">
        <v>4193</v>
      </c>
      <c r="J40" s="85" t="s">
        <v>4152</v>
      </c>
      <c r="K40" s="85" t="s">
        <v>4120</v>
      </c>
      <c r="L40" s="85"/>
      <c r="M40" s="85"/>
      <c r="N40" s="85"/>
      <c r="O40" s="85"/>
      <c r="P40" s="85" t="s">
        <v>5097</v>
      </c>
      <c r="Q40" s="228" t="s">
        <v>19894</v>
      </c>
      <c r="R40" s="85"/>
      <c r="S40" s="85"/>
      <c r="T40" s="85"/>
      <c r="U40" s="228"/>
      <c r="AR40" s="1">
        <v>3</v>
      </c>
      <c r="AS40" s="1" t="s">
        <v>12810</v>
      </c>
      <c r="AT40" s="1"/>
      <c r="AU40" s="1"/>
      <c r="AX40" t="s">
        <v>12838</v>
      </c>
      <c r="CG40" s="63" t="s">
        <v>13398</v>
      </c>
      <c r="CH40" s="63" t="s">
        <v>16806</v>
      </c>
      <c r="CI40" s="63"/>
      <c r="CJ40" s="63"/>
      <c r="CK40" s="63">
        <v>164</v>
      </c>
      <c r="CL40" s="63">
        <v>70</v>
      </c>
      <c r="CM40" s="63">
        <v>300</v>
      </c>
      <c r="CN40" s="63" t="s">
        <v>16857</v>
      </c>
      <c r="CO40" s="63"/>
      <c r="CP40" s="63"/>
      <c r="CQ40" s="252" t="s">
        <v>16859</v>
      </c>
      <c r="CR40" t="s">
        <v>16858</v>
      </c>
      <c r="CZ40" s="670" t="s">
        <v>19946</v>
      </c>
      <c r="DA40" s="671">
        <v>41</v>
      </c>
      <c r="DB40" s="662" t="str">
        <f t="shared" si="10"/>
        <v/>
      </c>
      <c r="DC40" s="662" t="str">
        <f t="shared" si="10"/>
        <v/>
      </c>
      <c r="DD40" s="662" t="str">
        <f t="shared" si="12"/>
        <v/>
      </c>
      <c r="DE40" s="662" t="str">
        <f t="shared" si="16"/>
        <v/>
      </c>
      <c r="DF40" s="662" t="str">
        <f t="shared" si="16"/>
        <v/>
      </c>
      <c r="DG40" s="662" t="str">
        <f t="shared" si="16"/>
        <v/>
      </c>
      <c r="DH40" s="662" t="str">
        <f t="shared" si="16"/>
        <v/>
      </c>
      <c r="DI40" s="662" t="str">
        <f t="shared" si="16"/>
        <v/>
      </c>
      <c r="DJ40" s="662" t="str">
        <f t="shared" si="16"/>
        <v/>
      </c>
      <c r="DK40" s="662" t="str">
        <f t="shared" si="16"/>
        <v/>
      </c>
      <c r="DL40" s="662" t="str">
        <f t="shared" si="16"/>
        <v/>
      </c>
      <c r="DM40" s="662" t="str">
        <f t="shared" si="16"/>
        <v/>
      </c>
      <c r="DN40" s="662" t="str">
        <f t="shared" si="16"/>
        <v/>
      </c>
      <c r="DO40" s="662" t="str">
        <f t="shared" si="16"/>
        <v/>
      </c>
      <c r="DP40" s="662" t="str">
        <f t="shared" si="16"/>
        <v/>
      </c>
      <c r="DQ40" s="662" t="str">
        <f t="shared" si="17"/>
        <v/>
      </c>
      <c r="DR40" s="662" t="str">
        <f t="shared" si="21"/>
        <v/>
      </c>
      <c r="DS40" s="662" t="str">
        <f t="shared" si="21"/>
        <v/>
      </c>
      <c r="DT40" s="662" t="str">
        <f t="shared" si="21"/>
        <v/>
      </c>
      <c r="DU40" s="662" t="str">
        <f t="shared" si="21"/>
        <v/>
      </c>
      <c r="DV40" s="662" t="str">
        <f t="shared" si="21"/>
        <v/>
      </c>
      <c r="DW40" s="662" t="str">
        <f t="shared" ref="DW40:DW49" si="23">IF(DW$2=$DA40,1,"")</f>
        <v/>
      </c>
      <c r="DX40" s="662" t="str">
        <f t="shared" si="22"/>
        <v/>
      </c>
      <c r="DY40" s="662" t="str">
        <f t="shared" si="22"/>
        <v/>
      </c>
      <c r="DZ40" s="662" t="str">
        <f t="shared" si="22"/>
        <v/>
      </c>
      <c r="EA40" s="662" t="str">
        <f t="shared" si="22"/>
        <v/>
      </c>
      <c r="EB40" s="662" t="str">
        <f t="shared" si="22"/>
        <v/>
      </c>
      <c r="EC40" s="662" t="str">
        <f t="shared" si="22"/>
        <v/>
      </c>
      <c r="ED40" s="662" t="str">
        <f t="shared" si="22"/>
        <v/>
      </c>
      <c r="EE40" s="662" t="str">
        <f t="shared" si="19"/>
        <v/>
      </c>
      <c r="EF40" s="662" t="str">
        <f t="shared" si="19"/>
        <v/>
      </c>
      <c r="EG40" s="662" t="str">
        <f t="shared" ref="EG40:EG48" si="24">IF(EG$2=$DA40,1,"")</f>
        <v/>
      </c>
      <c r="EH40" s="662" t="str">
        <f t="shared" si="20"/>
        <v/>
      </c>
      <c r="EI40" s="662" t="str">
        <f t="shared" si="20"/>
        <v/>
      </c>
      <c r="EJ40" s="662" t="str">
        <f t="shared" si="20"/>
        <v/>
      </c>
      <c r="EK40" s="662" t="str">
        <f t="shared" si="20"/>
        <v/>
      </c>
      <c r="EL40" s="662" t="str">
        <f t="shared" si="20"/>
        <v/>
      </c>
      <c r="EM40" s="662" t="str">
        <f t="shared" si="20"/>
        <v/>
      </c>
      <c r="EN40" s="662" t="str">
        <f t="shared" si="20"/>
        <v/>
      </c>
      <c r="EO40" s="662" t="str">
        <f t="shared" si="20"/>
        <v/>
      </c>
      <c r="EP40" s="662">
        <f t="shared" si="20"/>
        <v>1</v>
      </c>
      <c r="EQ40" s="662" t="str">
        <f t="shared" si="20"/>
        <v/>
      </c>
      <c r="ER40" s="673" t="str">
        <f t="shared" si="20"/>
        <v/>
      </c>
    </row>
    <row r="41" spans="1:148" ht="15.75">
      <c r="A41" s="227">
        <v>38</v>
      </c>
      <c r="B41" s="85" t="s">
        <v>3868</v>
      </c>
      <c r="C41" s="85" t="s">
        <v>4822</v>
      </c>
      <c r="D41" s="85" t="str">
        <f t="shared" si="5"/>
        <v>T31</v>
      </c>
      <c r="E41" s="85" t="b">
        <f t="shared" si="4"/>
        <v>1</v>
      </c>
      <c r="F41" s="85" t="s">
        <v>4248</v>
      </c>
      <c r="G41" s="85" t="str">
        <f t="shared" si="6"/>
        <v>T31</v>
      </c>
      <c r="H41" s="85" t="s">
        <v>4249</v>
      </c>
      <c r="I41" s="85" t="s">
        <v>4193</v>
      </c>
      <c r="J41" s="85" t="s">
        <v>4180</v>
      </c>
      <c r="K41" s="85" t="s">
        <v>4120</v>
      </c>
      <c r="L41" s="85"/>
      <c r="M41" s="85"/>
      <c r="N41" s="85"/>
      <c r="O41" s="85"/>
      <c r="P41" s="85"/>
      <c r="Q41" s="228" t="s">
        <v>19895</v>
      </c>
      <c r="R41" s="85"/>
      <c r="S41" s="85"/>
      <c r="T41" s="85"/>
      <c r="U41" s="228"/>
      <c r="AR41" s="1">
        <v>10</v>
      </c>
      <c r="AS41" s="1" t="s">
        <v>12814</v>
      </c>
      <c r="AT41" t="s">
        <v>12831</v>
      </c>
      <c r="AU41" s="1"/>
      <c r="AX41" t="s">
        <v>12839</v>
      </c>
      <c r="CG41" s="63" t="s">
        <v>13400</v>
      </c>
      <c r="CH41" s="63"/>
      <c r="CI41" s="63"/>
      <c r="CJ41" s="63"/>
      <c r="CK41" s="63"/>
      <c r="CL41" s="63"/>
      <c r="CM41" s="63"/>
      <c r="CN41" s="63"/>
      <c r="CO41" s="63"/>
      <c r="CP41" s="63"/>
      <c r="CQ41" s="63"/>
      <c r="CZ41" s="666" t="s">
        <v>19947</v>
      </c>
      <c r="DA41" s="667">
        <v>6</v>
      </c>
      <c r="DB41" s="668" t="str">
        <f t="shared" si="10"/>
        <v/>
      </c>
      <c r="DC41" s="668" t="str">
        <f t="shared" si="10"/>
        <v/>
      </c>
      <c r="DD41" s="668" t="str">
        <f t="shared" si="12"/>
        <v/>
      </c>
      <c r="DE41" s="668" t="str">
        <f t="shared" si="16"/>
        <v/>
      </c>
      <c r="DF41" s="668" t="str">
        <f t="shared" si="16"/>
        <v/>
      </c>
      <c r="DG41" s="668">
        <f t="shared" si="16"/>
        <v>1</v>
      </c>
      <c r="DH41" s="668" t="str">
        <f t="shared" si="16"/>
        <v/>
      </c>
      <c r="DI41" s="668" t="str">
        <f t="shared" si="16"/>
        <v/>
      </c>
      <c r="DJ41" s="668" t="str">
        <f t="shared" si="16"/>
        <v/>
      </c>
      <c r="DK41" s="668" t="str">
        <f t="shared" si="16"/>
        <v/>
      </c>
      <c r="DL41" s="668" t="str">
        <f t="shared" si="16"/>
        <v/>
      </c>
      <c r="DM41" s="668" t="str">
        <f t="shared" si="16"/>
        <v/>
      </c>
      <c r="DN41" s="668" t="str">
        <f t="shared" si="16"/>
        <v/>
      </c>
      <c r="DO41" s="668" t="str">
        <f t="shared" si="16"/>
        <v/>
      </c>
      <c r="DP41" s="668" t="str">
        <f t="shared" si="16"/>
        <v/>
      </c>
      <c r="DQ41" s="668" t="str">
        <f t="shared" si="17"/>
        <v/>
      </c>
      <c r="DR41" s="668" t="str">
        <f t="shared" si="21"/>
        <v/>
      </c>
      <c r="DS41" s="668" t="str">
        <f t="shared" si="21"/>
        <v/>
      </c>
      <c r="DT41" s="668" t="str">
        <f t="shared" si="21"/>
        <v/>
      </c>
      <c r="DU41" s="668" t="str">
        <f t="shared" si="21"/>
        <v/>
      </c>
      <c r="DV41" s="668" t="str">
        <f t="shared" si="21"/>
        <v/>
      </c>
      <c r="DW41" s="668" t="str">
        <f t="shared" si="23"/>
        <v/>
      </c>
      <c r="DX41" s="668" t="str">
        <f t="shared" si="22"/>
        <v/>
      </c>
      <c r="DY41" s="668" t="str">
        <f t="shared" si="22"/>
        <v/>
      </c>
      <c r="DZ41" s="668" t="str">
        <f t="shared" si="22"/>
        <v/>
      </c>
      <c r="EA41" s="668" t="str">
        <f t="shared" si="22"/>
        <v/>
      </c>
      <c r="EB41" s="668" t="str">
        <f t="shared" si="22"/>
        <v/>
      </c>
      <c r="EC41" s="668" t="str">
        <f t="shared" si="22"/>
        <v/>
      </c>
      <c r="ED41" s="668" t="str">
        <f t="shared" si="22"/>
        <v/>
      </c>
      <c r="EE41" s="668" t="str">
        <f t="shared" si="19"/>
        <v/>
      </c>
      <c r="EF41" s="668" t="str">
        <f t="shared" si="19"/>
        <v/>
      </c>
      <c r="EG41" s="668" t="str">
        <f t="shared" si="24"/>
        <v/>
      </c>
      <c r="EH41" s="668" t="str">
        <f t="shared" si="20"/>
        <v/>
      </c>
      <c r="EI41" s="668" t="str">
        <f t="shared" si="20"/>
        <v/>
      </c>
      <c r="EJ41" s="668" t="str">
        <f t="shared" si="20"/>
        <v/>
      </c>
      <c r="EK41" s="668" t="str">
        <f t="shared" si="20"/>
        <v/>
      </c>
      <c r="EL41" s="668" t="str">
        <f t="shared" si="20"/>
        <v/>
      </c>
      <c r="EM41" s="668" t="str">
        <f t="shared" si="20"/>
        <v/>
      </c>
      <c r="EN41" s="668" t="str">
        <f t="shared" si="20"/>
        <v/>
      </c>
      <c r="EO41" s="668" t="str">
        <f t="shared" si="20"/>
        <v/>
      </c>
      <c r="EP41" s="668" t="str">
        <f t="shared" si="20"/>
        <v/>
      </c>
      <c r="EQ41" s="668" t="str">
        <f t="shared" si="20"/>
        <v/>
      </c>
      <c r="ER41" s="669" t="str">
        <f t="shared" si="20"/>
        <v/>
      </c>
    </row>
    <row r="42" spans="1:148" ht="15.75">
      <c r="A42" s="227">
        <v>39</v>
      </c>
      <c r="B42" s="85" t="s">
        <v>3869</v>
      </c>
      <c r="C42" s="85" t="s">
        <v>4823</v>
      </c>
      <c r="D42" s="85" t="str">
        <f t="shared" si="5"/>
        <v>C40</v>
      </c>
      <c r="E42" s="85" t="b">
        <f t="shared" si="4"/>
        <v>1</v>
      </c>
      <c r="F42" s="85" t="s">
        <v>4250</v>
      </c>
      <c r="G42" s="85" t="str">
        <f t="shared" si="6"/>
        <v>C40</v>
      </c>
      <c r="H42" s="85" t="s">
        <v>4251</v>
      </c>
      <c r="I42" s="85" t="s">
        <v>4252</v>
      </c>
      <c r="J42" s="85" t="s">
        <v>4253</v>
      </c>
      <c r="K42" s="85" t="s">
        <v>4254</v>
      </c>
      <c r="L42" s="85"/>
      <c r="M42" s="85"/>
      <c r="N42" s="85"/>
      <c r="O42" s="85" t="s">
        <v>5100</v>
      </c>
      <c r="P42" s="85"/>
      <c r="Q42" s="228" t="s">
        <v>19896</v>
      </c>
      <c r="R42" s="85"/>
      <c r="S42" s="85"/>
      <c r="T42" s="85"/>
      <c r="U42" s="228"/>
      <c r="X42" t="s">
        <v>13183</v>
      </c>
      <c r="Y42" t="s">
        <v>13184</v>
      </c>
      <c r="Z42" t="s">
        <v>13185</v>
      </c>
      <c r="AR42" s="1">
        <v>25</v>
      </c>
      <c r="AS42" s="1" t="s">
        <v>12819</v>
      </c>
      <c r="AT42" t="s">
        <v>12832</v>
      </c>
      <c r="AU42" s="1"/>
      <c r="CG42" s="63" t="s">
        <v>13402</v>
      </c>
      <c r="CH42" s="63"/>
      <c r="CI42" s="63"/>
      <c r="CJ42" s="63"/>
      <c r="CK42" s="63">
        <v>67</v>
      </c>
      <c r="CL42" s="63">
        <v>50</v>
      </c>
      <c r="CM42" s="368">
        <v>500</v>
      </c>
      <c r="CN42" s="370" t="s">
        <v>15499</v>
      </c>
      <c r="CO42" s="63"/>
      <c r="CP42" s="63"/>
      <c r="CQ42" s="252" t="s">
        <v>16861</v>
      </c>
      <c r="CZ42" s="670" t="s">
        <v>19948</v>
      </c>
      <c r="DA42" s="671">
        <v>34</v>
      </c>
      <c r="DB42" s="662" t="str">
        <f t="shared" si="10"/>
        <v/>
      </c>
      <c r="DC42" s="662" t="str">
        <f t="shared" si="10"/>
        <v/>
      </c>
      <c r="DD42" s="662" t="str">
        <f t="shared" si="12"/>
        <v/>
      </c>
      <c r="DE42" s="662" t="str">
        <f t="shared" si="16"/>
        <v/>
      </c>
      <c r="DF42" s="662" t="str">
        <f t="shared" si="16"/>
        <v/>
      </c>
      <c r="DG42" s="662" t="str">
        <f t="shared" si="16"/>
        <v/>
      </c>
      <c r="DH42" s="662" t="str">
        <f t="shared" si="16"/>
        <v/>
      </c>
      <c r="DI42" s="662" t="str">
        <f t="shared" si="16"/>
        <v/>
      </c>
      <c r="DJ42" s="662" t="str">
        <f t="shared" si="16"/>
        <v/>
      </c>
      <c r="DK42" s="662" t="str">
        <f t="shared" si="16"/>
        <v/>
      </c>
      <c r="DL42" s="662" t="str">
        <f t="shared" si="16"/>
        <v/>
      </c>
      <c r="DM42" s="662" t="str">
        <f t="shared" si="16"/>
        <v/>
      </c>
      <c r="DN42" s="662" t="str">
        <f t="shared" si="16"/>
        <v/>
      </c>
      <c r="DO42" s="662" t="str">
        <f t="shared" si="16"/>
        <v/>
      </c>
      <c r="DP42" s="662" t="str">
        <f t="shared" si="16"/>
        <v/>
      </c>
      <c r="DQ42" s="662" t="str">
        <f t="shared" si="17"/>
        <v/>
      </c>
      <c r="DR42" s="662" t="str">
        <f t="shared" si="21"/>
        <v/>
      </c>
      <c r="DS42" s="662" t="str">
        <f t="shared" si="21"/>
        <v/>
      </c>
      <c r="DT42" s="662" t="str">
        <f t="shared" si="21"/>
        <v/>
      </c>
      <c r="DU42" s="662" t="str">
        <f t="shared" si="21"/>
        <v/>
      </c>
      <c r="DV42" s="662" t="str">
        <f t="shared" si="21"/>
        <v/>
      </c>
      <c r="DW42" s="662" t="str">
        <f t="shared" si="23"/>
        <v/>
      </c>
      <c r="DX42" s="662" t="str">
        <f t="shared" si="22"/>
        <v/>
      </c>
      <c r="DY42" s="662" t="str">
        <f t="shared" si="22"/>
        <v/>
      </c>
      <c r="DZ42" s="662" t="str">
        <f t="shared" si="22"/>
        <v/>
      </c>
      <c r="EA42" s="662" t="str">
        <f t="shared" si="22"/>
        <v/>
      </c>
      <c r="EB42" s="662" t="str">
        <f t="shared" si="22"/>
        <v/>
      </c>
      <c r="EC42" s="662" t="str">
        <f t="shared" si="22"/>
        <v/>
      </c>
      <c r="ED42" s="662" t="str">
        <f t="shared" si="22"/>
        <v/>
      </c>
      <c r="EE42" s="662" t="str">
        <f t="shared" si="19"/>
        <v/>
      </c>
      <c r="EF42" s="662" t="str">
        <f t="shared" si="19"/>
        <v/>
      </c>
      <c r="EG42" s="662" t="str">
        <f t="shared" si="24"/>
        <v/>
      </c>
      <c r="EH42" s="662" t="str">
        <f t="shared" si="20"/>
        <v/>
      </c>
      <c r="EI42" s="662">
        <v>1</v>
      </c>
      <c r="EJ42" s="662" t="str">
        <f t="shared" si="20"/>
        <v/>
      </c>
      <c r="EK42" s="662" t="str">
        <f t="shared" si="20"/>
        <v/>
      </c>
      <c r="EL42" s="662" t="str">
        <f t="shared" si="20"/>
        <v/>
      </c>
      <c r="EM42" s="662" t="str">
        <f t="shared" si="20"/>
        <v/>
      </c>
      <c r="EN42" s="662" t="str">
        <f t="shared" si="20"/>
        <v/>
      </c>
      <c r="EO42" s="662" t="str">
        <f t="shared" si="20"/>
        <v/>
      </c>
      <c r="EP42" s="662" t="str">
        <f t="shared" si="20"/>
        <v/>
      </c>
      <c r="EQ42" s="662" t="str">
        <f t="shared" si="20"/>
        <v/>
      </c>
      <c r="ER42" s="673" t="str">
        <f t="shared" si="20"/>
        <v/>
      </c>
    </row>
    <row r="43" spans="1:148" ht="15.75">
      <c r="A43" s="227">
        <v>40</v>
      </c>
      <c r="B43" s="85" t="s">
        <v>3870</v>
      </c>
      <c r="C43" s="85" t="s">
        <v>4824</v>
      </c>
      <c r="D43" s="85" t="s">
        <v>1394</v>
      </c>
      <c r="E43" s="85" t="b">
        <f t="shared" si="4"/>
        <v>1</v>
      </c>
      <c r="F43" s="85" t="s">
        <v>4255</v>
      </c>
      <c r="G43" s="85" t="s">
        <v>1394</v>
      </c>
      <c r="H43" s="85" t="s">
        <v>4256</v>
      </c>
      <c r="I43" s="85" t="s">
        <v>4257</v>
      </c>
      <c r="J43" s="85" t="s">
        <v>4189</v>
      </c>
      <c r="K43" s="85" t="s">
        <v>4120</v>
      </c>
      <c r="L43" s="85"/>
      <c r="M43" s="85"/>
      <c r="N43" s="85"/>
      <c r="O43" s="85"/>
      <c r="P43" s="85"/>
      <c r="Q43" s="85" t="s">
        <v>5942</v>
      </c>
      <c r="R43" s="85" t="s">
        <v>5943</v>
      </c>
      <c r="S43" s="85"/>
      <c r="T43" s="85"/>
      <c r="U43" s="228"/>
      <c r="X43" t="s">
        <v>13186</v>
      </c>
      <c r="Y43" t="s">
        <v>2146</v>
      </c>
      <c r="Z43" t="s">
        <v>12556</v>
      </c>
      <c r="AR43" s="1">
        <v>50</v>
      </c>
      <c r="AS43" s="1" t="s">
        <v>12824</v>
      </c>
      <c r="AT43" t="s">
        <v>12833</v>
      </c>
      <c r="AU43" s="1"/>
      <c r="CG43" s="63" t="s">
        <v>13403</v>
      </c>
      <c r="CH43" s="63"/>
      <c r="CI43" s="63"/>
      <c r="CJ43" s="63"/>
      <c r="CK43" s="63"/>
      <c r="CL43" s="63"/>
      <c r="CM43" s="63"/>
      <c r="CN43" s="63"/>
      <c r="CO43" s="63"/>
      <c r="CP43" s="63"/>
      <c r="CQ43" s="63"/>
      <c r="CZ43" s="666" t="s">
        <v>19949</v>
      </c>
      <c r="DA43" s="667">
        <v>34</v>
      </c>
      <c r="DB43" s="668" t="str">
        <f t="shared" si="10"/>
        <v/>
      </c>
      <c r="DC43" s="668" t="str">
        <f t="shared" si="10"/>
        <v/>
      </c>
      <c r="DD43" s="668" t="str">
        <f t="shared" si="12"/>
        <v/>
      </c>
      <c r="DE43" s="668" t="str">
        <f t="shared" si="16"/>
        <v/>
      </c>
      <c r="DF43" s="668" t="str">
        <f t="shared" si="16"/>
        <v/>
      </c>
      <c r="DG43" s="668" t="str">
        <f t="shared" si="16"/>
        <v/>
      </c>
      <c r="DH43" s="668" t="str">
        <f t="shared" si="16"/>
        <v/>
      </c>
      <c r="DI43" s="668" t="str">
        <f t="shared" si="16"/>
        <v/>
      </c>
      <c r="DJ43" s="668" t="str">
        <f t="shared" si="16"/>
        <v/>
      </c>
      <c r="DK43" s="668" t="str">
        <f t="shared" si="16"/>
        <v/>
      </c>
      <c r="DL43" s="668" t="str">
        <f t="shared" si="16"/>
        <v/>
      </c>
      <c r="DM43" s="668" t="str">
        <f t="shared" si="16"/>
        <v/>
      </c>
      <c r="DN43" s="668" t="str">
        <f t="shared" si="16"/>
        <v/>
      </c>
      <c r="DO43" s="668" t="str">
        <f t="shared" si="16"/>
        <v/>
      </c>
      <c r="DP43" s="668" t="str">
        <f t="shared" si="16"/>
        <v/>
      </c>
      <c r="DQ43" s="668" t="str">
        <f t="shared" si="17"/>
        <v/>
      </c>
      <c r="DR43" s="668" t="str">
        <f t="shared" si="21"/>
        <v/>
      </c>
      <c r="DS43" s="668" t="str">
        <f t="shared" si="21"/>
        <v/>
      </c>
      <c r="DT43" s="668" t="str">
        <f t="shared" si="21"/>
        <v/>
      </c>
      <c r="DU43" s="668" t="str">
        <f t="shared" si="21"/>
        <v/>
      </c>
      <c r="DV43" s="668" t="str">
        <f t="shared" si="21"/>
        <v/>
      </c>
      <c r="DW43" s="668" t="str">
        <f t="shared" si="23"/>
        <v/>
      </c>
      <c r="DX43" s="668" t="str">
        <f t="shared" si="22"/>
        <v/>
      </c>
      <c r="DY43" s="668" t="str">
        <f t="shared" si="22"/>
        <v/>
      </c>
      <c r="DZ43" s="668" t="str">
        <f t="shared" si="22"/>
        <v/>
      </c>
      <c r="EA43" s="668" t="str">
        <f t="shared" si="22"/>
        <v/>
      </c>
      <c r="EB43" s="668" t="str">
        <f t="shared" si="22"/>
        <v/>
      </c>
      <c r="EC43" s="668" t="str">
        <f t="shared" si="22"/>
        <v/>
      </c>
      <c r="ED43" s="668" t="str">
        <f t="shared" si="22"/>
        <v/>
      </c>
      <c r="EE43" s="668" t="str">
        <f t="shared" si="19"/>
        <v/>
      </c>
      <c r="EF43" s="668" t="str">
        <f t="shared" si="19"/>
        <v/>
      </c>
      <c r="EG43" s="668" t="str">
        <f t="shared" si="24"/>
        <v/>
      </c>
      <c r="EH43" s="668" t="str">
        <f t="shared" si="20"/>
        <v/>
      </c>
      <c r="EI43" s="668">
        <v>1</v>
      </c>
      <c r="EJ43" s="668" t="str">
        <f t="shared" si="20"/>
        <v/>
      </c>
      <c r="EK43" s="668" t="str">
        <f t="shared" si="20"/>
        <v/>
      </c>
      <c r="EL43" s="668" t="str">
        <f t="shared" si="20"/>
        <v/>
      </c>
      <c r="EM43" s="668" t="str">
        <f t="shared" si="20"/>
        <v/>
      </c>
      <c r="EN43" s="668" t="str">
        <f t="shared" si="20"/>
        <v/>
      </c>
      <c r="EO43" s="668" t="str">
        <f t="shared" si="20"/>
        <v/>
      </c>
      <c r="EP43" s="668" t="str">
        <f t="shared" si="20"/>
        <v/>
      </c>
      <c r="EQ43" s="668" t="str">
        <f t="shared" si="20"/>
        <v/>
      </c>
      <c r="ER43" s="669" t="str">
        <f t="shared" si="20"/>
        <v/>
      </c>
    </row>
    <row r="44" spans="1:148" ht="15.75">
      <c r="A44" s="227">
        <v>41</v>
      </c>
      <c r="B44" s="85" t="s">
        <v>3871</v>
      </c>
      <c r="C44" s="85" t="s">
        <v>4825</v>
      </c>
      <c r="D44" s="85" t="s">
        <v>1396</v>
      </c>
      <c r="E44" s="85" t="b">
        <f t="shared" si="4"/>
        <v>1</v>
      </c>
      <c r="F44" s="85" t="s">
        <v>4258</v>
      </c>
      <c r="G44" s="85" t="s">
        <v>1396</v>
      </c>
      <c r="H44" s="85" t="s">
        <v>4259</v>
      </c>
      <c r="I44" s="85" t="s">
        <v>4260</v>
      </c>
      <c r="J44" s="85" t="s">
        <v>4189</v>
      </c>
      <c r="K44" s="85" t="s">
        <v>4120</v>
      </c>
      <c r="L44" s="85"/>
      <c r="M44" s="85"/>
      <c r="N44" s="85"/>
      <c r="O44" s="85"/>
      <c r="P44" s="85"/>
      <c r="Q44" s="228" t="s">
        <v>19897</v>
      </c>
      <c r="R44" s="85"/>
      <c r="S44" s="85"/>
      <c r="T44" s="85"/>
      <c r="U44" s="228"/>
      <c r="X44" t="s">
        <v>13187</v>
      </c>
      <c r="Y44" t="s">
        <v>13188</v>
      </c>
      <c r="Z44" t="s">
        <v>3830</v>
      </c>
      <c r="AR44" s="1" t="s">
        <v>12803</v>
      </c>
      <c r="AS44" s="1" t="s">
        <v>12310</v>
      </c>
      <c r="AT44" s="1" t="s">
        <v>12829</v>
      </c>
      <c r="AU44" s="1" t="s">
        <v>12830</v>
      </c>
      <c r="CG44" s="63" t="s">
        <v>16775</v>
      </c>
      <c r="CH44" s="63"/>
      <c r="CI44" s="63"/>
      <c r="CJ44" s="63"/>
      <c r="CK44" s="63"/>
      <c r="CL44" s="63"/>
      <c r="CM44" s="63"/>
      <c r="CN44" s="63" t="s">
        <v>16776</v>
      </c>
      <c r="CO44" s="63"/>
      <c r="CP44" s="63"/>
      <c r="CQ44" s="63"/>
      <c r="CZ44" s="670" t="s">
        <v>19950</v>
      </c>
      <c r="DA44" s="671">
        <v>11</v>
      </c>
      <c r="DB44" s="662" t="str">
        <f t="shared" si="10"/>
        <v/>
      </c>
      <c r="DC44" s="662" t="str">
        <f t="shared" si="10"/>
        <v/>
      </c>
      <c r="DD44" s="662" t="str">
        <f t="shared" si="12"/>
        <v/>
      </c>
      <c r="DE44" s="662" t="str">
        <f t="shared" si="16"/>
        <v/>
      </c>
      <c r="DF44" s="662" t="str">
        <f t="shared" si="16"/>
        <v/>
      </c>
      <c r="DG44" s="662" t="str">
        <f t="shared" si="16"/>
        <v/>
      </c>
      <c r="DH44" s="662" t="str">
        <f t="shared" si="16"/>
        <v/>
      </c>
      <c r="DI44" s="662" t="str">
        <f t="shared" si="16"/>
        <v/>
      </c>
      <c r="DJ44" s="662" t="str">
        <f t="shared" si="16"/>
        <v/>
      </c>
      <c r="DK44" s="662" t="str">
        <f t="shared" si="16"/>
        <v/>
      </c>
      <c r="DL44" s="662">
        <f t="shared" si="16"/>
        <v>1</v>
      </c>
      <c r="DM44" s="662" t="str">
        <f t="shared" si="16"/>
        <v/>
      </c>
      <c r="DN44" s="662" t="str">
        <f t="shared" si="16"/>
        <v/>
      </c>
      <c r="DO44" s="662" t="str">
        <f t="shared" si="16"/>
        <v/>
      </c>
      <c r="DP44" s="662" t="str">
        <f t="shared" si="16"/>
        <v/>
      </c>
      <c r="DQ44" s="662" t="str">
        <f t="shared" si="17"/>
        <v/>
      </c>
      <c r="DR44" s="662" t="str">
        <f t="shared" si="21"/>
        <v/>
      </c>
      <c r="DS44" s="662" t="str">
        <f t="shared" si="21"/>
        <v/>
      </c>
      <c r="DT44" s="662" t="str">
        <f t="shared" si="21"/>
        <v/>
      </c>
      <c r="DU44" s="662" t="str">
        <f t="shared" si="21"/>
        <v/>
      </c>
      <c r="DV44" s="662" t="str">
        <f t="shared" si="21"/>
        <v/>
      </c>
      <c r="DW44" s="662" t="str">
        <f t="shared" si="23"/>
        <v/>
      </c>
      <c r="DX44" s="662" t="str">
        <f t="shared" si="22"/>
        <v/>
      </c>
      <c r="DY44" s="662" t="str">
        <f t="shared" si="22"/>
        <v/>
      </c>
      <c r="DZ44" s="662" t="str">
        <f t="shared" si="22"/>
        <v/>
      </c>
      <c r="EA44" s="662" t="str">
        <f t="shared" si="22"/>
        <v/>
      </c>
      <c r="EB44" s="662" t="str">
        <f t="shared" si="22"/>
        <v/>
      </c>
      <c r="EC44" s="662" t="str">
        <f t="shared" si="22"/>
        <v/>
      </c>
      <c r="ED44" s="662" t="str">
        <f t="shared" si="22"/>
        <v/>
      </c>
      <c r="EE44" s="662" t="str">
        <f t="shared" si="19"/>
        <v/>
      </c>
      <c r="EF44" s="662" t="str">
        <f t="shared" si="19"/>
        <v/>
      </c>
      <c r="EG44" s="662" t="str">
        <f t="shared" si="24"/>
        <v/>
      </c>
      <c r="EH44" s="662" t="str">
        <f t="shared" si="20"/>
        <v/>
      </c>
      <c r="EI44" s="662" t="str">
        <f t="shared" si="20"/>
        <v/>
      </c>
      <c r="EJ44" s="662" t="str">
        <f t="shared" si="20"/>
        <v/>
      </c>
      <c r="EK44" s="662" t="str">
        <f t="shared" si="20"/>
        <v/>
      </c>
      <c r="EL44" s="662" t="str">
        <f t="shared" si="20"/>
        <v/>
      </c>
      <c r="EM44" s="662" t="str">
        <f t="shared" si="20"/>
        <v/>
      </c>
      <c r="EN44" s="662" t="str">
        <f t="shared" si="20"/>
        <v/>
      </c>
      <c r="EO44" s="662" t="str">
        <f t="shared" si="20"/>
        <v/>
      </c>
      <c r="EP44" s="662" t="str">
        <f t="shared" si="20"/>
        <v/>
      </c>
      <c r="EQ44" s="662" t="str">
        <f t="shared" si="20"/>
        <v/>
      </c>
      <c r="ER44" s="673" t="str">
        <f t="shared" si="20"/>
        <v/>
      </c>
    </row>
    <row r="45" spans="1:148" ht="27" customHeight="1">
      <c r="A45" s="227">
        <v>42</v>
      </c>
      <c r="B45" s="85" t="s">
        <v>3872</v>
      </c>
      <c r="C45" s="85" t="s">
        <v>4826</v>
      </c>
      <c r="D45" s="85" t="s">
        <v>1309</v>
      </c>
      <c r="E45" s="85" t="b">
        <f t="shared" si="4"/>
        <v>1</v>
      </c>
      <c r="F45" s="85" t="s">
        <v>4261</v>
      </c>
      <c r="G45" s="85" t="str">
        <f t="shared" si="6"/>
        <v>C15</v>
      </c>
      <c r="H45" s="85" t="s">
        <v>4262</v>
      </c>
      <c r="I45" s="85" t="s">
        <v>4263</v>
      </c>
      <c r="J45" s="85" t="s">
        <v>4264</v>
      </c>
      <c r="K45" s="85" t="s">
        <v>4265</v>
      </c>
      <c r="L45" s="85"/>
      <c r="M45" s="85"/>
      <c r="N45" s="85"/>
      <c r="O45" s="85" t="s">
        <v>5093</v>
      </c>
      <c r="P45" s="85" t="s">
        <v>9234</v>
      </c>
      <c r="Q45" s="291" t="s">
        <v>17121</v>
      </c>
      <c r="R45" s="291" t="s">
        <v>5621</v>
      </c>
      <c r="S45" s="85"/>
      <c r="T45" s="291" t="s">
        <v>19898</v>
      </c>
      <c r="U45" s="228"/>
      <c r="X45" t="s">
        <v>346</v>
      </c>
      <c r="Y45" t="s">
        <v>13189</v>
      </c>
      <c r="Z45" t="s">
        <v>3752</v>
      </c>
      <c r="AR45" s="1">
        <v>1</v>
      </c>
      <c r="AS45" s="1" t="s">
        <v>12806</v>
      </c>
      <c r="CG45" s="63" t="s">
        <v>13405</v>
      </c>
      <c r="CH45" s="63"/>
      <c r="CI45" s="63"/>
      <c r="CJ45" s="63"/>
      <c r="CK45" s="63"/>
      <c r="CL45" s="63"/>
      <c r="CM45" s="63"/>
      <c r="CN45" s="63"/>
      <c r="CO45" s="63"/>
      <c r="CP45" s="63"/>
      <c r="CQ45" s="63"/>
      <c r="CZ45" s="666" t="s">
        <v>19951</v>
      </c>
      <c r="DA45" s="667" t="s">
        <v>19952</v>
      </c>
      <c r="DB45" s="668" t="str">
        <f t="shared" si="10"/>
        <v/>
      </c>
      <c r="DC45" s="668" t="str">
        <f t="shared" si="10"/>
        <v/>
      </c>
      <c r="DD45" s="668" t="str">
        <f t="shared" si="12"/>
        <v/>
      </c>
      <c r="DE45" s="668" t="str">
        <f t="shared" ref="DE45:DP57" si="25">IF(DE$2=$DA45,1,"")</f>
        <v/>
      </c>
      <c r="DF45" s="668" t="str">
        <f t="shared" si="25"/>
        <v/>
      </c>
      <c r="DG45" s="668" t="str">
        <f t="shared" si="25"/>
        <v/>
      </c>
      <c r="DH45" s="668" t="str">
        <f t="shared" si="25"/>
        <v/>
      </c>
      <c r="DI45" s="668" t="str">
        <f t="shared" si="25"/>
        <v/>
      </c>
      <c r="DJ45" s="668" t="str">
        <f t="shared" si="25"/>
        <v/>
      </c>
      <c r="DK45" s="668" t="str">
        <f t="shared" si="25"/>
        <v/>
      </c>
      <c r="DL45" s="668" t="str">
        <f t="shared" si="25"/>
        <v/>
      </c>
      <c r="DM45" s="668" t="str">
        <f t="shared" si="25"/>
        <v/>
      </c>
      <c r="DN45" s="668" t="str">
        <f t="shared" si="25"/>
        <v/>
      </c>
      <c r="DO45" s="668" t="str">
        <f t="shared" si="25"/>
        <v/>
      </c>
      <c r="DP45" s="668" t="str">
        <f t="shared" si="25"/>
        <v/>
      </c>
      <c r="DQ45" s="668" t="str">
        <f t="shared" si="17"/>
        <v/>
      </c>
      <c r="DR45" s="668">
        <v>1</v>
      </c>
      <c r="DS45" s="668" t="str">
        <f t="shared" ref="DS45:DV49" si="26">IF(DS$2=$DA45,1,"")</f>
        <v/>
      </c>
      <c r="DT45" s="668" t="str">
        <f t="shared" si="26"/>
        <v/>
      </c>
      <c r="DU45" s="668" t="str">
        <f t="shared" si="26"/>
        <v/>
      </c>
      <c r="DV45" s="668" t="str">
        <f t="shared" si="26"/>
        <v/>
      </c>
      <c r="DW45" s="668" t="str">
        <f t="shared" si="23"/>
        <v/>
      </c>
      <c r="DX45" s="668" t="str">
        <f t="shared" si="22"/>
        <v/>
      </c>
      <c r="DY45" s="668" t="str">
        <f t="shared" si="22"/>
        <v/>
      </c>
      <c r="DZ45" s="668" t="str">
        <f t="shared" si="22"/>
        <v/>
      </c>
      <c r="EA45" s="668" t="str">
        <f t="shared" si="22"/>
        <v/>
      </c>
      <c r="EB45" s="668" t="str">
        <f t="shared" si="22"/>
        <v/>
      </c>
      <c r="EC45" s="668" t="str">
        <f t="shared" si="22"/>
        <v/>
      </c>
      <c r="ED45" s="668" t="str">
        <f t="shared" si="22"/>
        <v/>
      </c>
      <c r="EE45" s="668" t="str">
        <f t="shared" si="19"/>
        <v/>
      </c>
      <c r="EF45" s="668" t="str">
        <f t="shared" si="19"/>
        <v/>
      </c>
      <c r="EG45" s="668" t="str">
        <f t="shared" si="24"/>
        <v/>
      </c>
      <c r="EH45" s="668" t="str">
        <f t="shared" ref="EH45:EP49" si="27">IF(EH$2=$DA45,1,"")</f>
        <v/>
      </c>
      <c r="EI45" s="668" t="str">
        <f t="shared" si="27"/>
        <v/>
      </c>
      <c r="EJ45" s="668" t="str">
        <f t="shared" si="27"/>
        <v/>
      </c>
      <c r="EK45" s="668" t="str">
        <f t="shared" si="27"/>
        <v/>
      </c>
      <c r="EL45" s="668" t="str">
        <f t="shared" si="27"/>
        <v/>
      </c>
      <c r="EM45" s="668" t="str">
        <f t="shared" si="27"/>
        <v/>
      </c>
      <c r="EN45" s="668" t="str">
        <f t="shared" si="27"/>
        <v/>
      </c>
      <c r="EO45" s="668" t="str">
        <f t="shared" si="27"/>
        <v/>
      </c>
      <c r="EP45" s="668" t="str">
        <f t="shared" si="27"/>
        <v/>
      </c>
      <c r="EQ45" s="668">
        <v>1</v>
      </c>
      <c r="ER45" s="669" t="str">
        <f>IF(ER$2=$DA45,1,"")</f>
        <v/>
      </c>
    </row>
    <row r="46" spans="1:148" ht="15.75" customHeight="1">
      <c r="A46" s="235">
        <v>43</v>
      </c>
      <c r="B46" s="236" t="s">
        <v>19900</v>
      </c>
      <c r="C46" s="236"/>
      <c r="D46" s="236"/>
      <c r="E46" s="236"/>
      <c r="F46" s="236" t="s">
        <v>19901</v>
      </c>
      <c r="G46" s="236"/>
      <c r="H46" s="236" t="s">
        <v>19902</v>
      </c>
      <c r="I46" s="236"/>
      <c r="J46" s="236"/>
      <c r="K46" s="236"/>
      <c r="L46" s="236"/>
      <c r="M46" s="236"/>
      <c r="N46" s="236"/>
      <c r="O46" s="236"/>
      <c r="P46" s="236"/>
      <c r="Q46" s="238" t="s">
        <v>19899</v>
      </c>
      <c r="R46" s="236"/>
      <c r="S46" s="237" t="s">
        <v>5805</v>
      </c>
      <c r="T46" s="237"/>
      <c r="U46" s="238"/>
      <c r="X46" t="s">
        <v>384</v>
      </c>
      <c r="Y46" t="s">
        <v>13190</v>
      </c>
      <c r="Z46" t="s">
        <v>13191</v>
      </c>
      <c r="AR46" s="1">
        <v>3</v>
      </c>
      <c r="AS46" s="1" t="s">
        <v>12811</v>
      </c>
      <c r="CG46" s="403" t="s">
        <v>13406</v>
      </c>
      <c r="CH46" s="63" t="s">
        <v>16806</v>
      </c>
      <c r="CI46" s="63"/>
      <c r="CJ46" s="63"/>
      <c r="CK46" s="63">
        <v>360</v>
      </c>
      <c r="CL46" s="63">
        <v>60</v>
      </c>
      <c r="CM46" s="368">
        <v>300</v>
      </c>
      <c r="CN46" s="370" t="s">
        <v>15845</v>
      </c>
      <c r="CO46" s="63"/>
      <c r="CP46" s="63"/>
      <c r="CQ46" s="252" t="s">
        <v>16860</v>
      </c>
      <c r="CZ46" s="670" t="s">
        <v>19953</v>
      </c>
      <c r="DA46" s="671">
        <v>34</v>
      </c>
      <c r="DB46" s="662" t="str">
        <f t="shared" si="10"/>
        <v/>
      </c>
      <c r="DC46" s="662" t="str">
        <f t="shared" si="10"/>
        <v/>
      </c>
      <c r="DD46" s="662" t="str">
        <f t="shared" si="12"/>
        <v/>
      </c>
      <c r="DE46" s="662" t="str">
        <f t="shared" si="25"/>
        <v/>
      </c>
      <c r="DF46" s="662" t="str">
        <f t="shared" si="25"/>
        <v/>
      </c>
      <c r="DG46" s="662" t="str">
        <f t="shared" si="25"/>
        <v/>
      </c>
      <c r="DH46" s="662" t="str">
        <f t="shared" si="25"/>
        <v/>
      </c>
      <c r="DI46" s="662" t="str">
        <f t="shared" si="25"/>
        <v/>
      </c>
      <c r="DJ46" s="662" t="str">
        <f t="shared" si="25"/>
        <v/>
      </c>
      <c r="DK46" s="662" t="str">
        <f t="shared" si="25"/>
        <v/>
      </c>
      <c r="DL46" s="662" t="str">
        <f t="shared" si="25"/>
        <v/>
      </c>
      <c r="DM46" s="662" t="str">
        <f t="shared" si="25"/>
        <v/>
      </c>
      <c r="DN46" s="662" t="str">
        <f t="shared" si="25"/>
        <v/>
      </c>
      <c r="DO46" s="662" t="str">
        <f t="shared" si="25"/>
        <v/>
      </c>
      <c r="DP46" s="662" t="str">
        <f t="shared" si="25"/>
        <v/>
      </c>
      <c r="DQ46" s="662" t="str">
        <f t="shared" si="17"/>
        <v/>
      </c>
      <c r="DR46" s="662" t="str">
        <f>IF(DR$2=$DA46,1,"")</f>
        <v/>
      </c>
      <c r="DS46" s="662" t="str">
        <f t="shared" si="26"/>
        <v/>
      </c>
      <c r="DT46" s="662" t="str">
        <f t="shared" si="26"/>
        <v/>
      </c>
      <c r="DU46" s="662" t="str">
        <f t="shared" si="26"/>
        <v/>
      </c>
      <c r="DV46" s="662" t="str">
        <f t="shared" si="26"/>
        <v/>
      </c>
      <c r="DW46" s="662" t="str">
        <f t="shared" si="23"/>
        <v/>
      </c>
      <c r="DX46" s="662" t="str">
        <f t="shared" si="22"/>
        <v/>
      </c>
      <c r="DY46" s="662" t="str">
        <f t="shared" si="22"/>
        <v/>
      </c>
      <c r="DZ46" s="662" t="str">
        <f t="shared" si="22"/>
        <v/>
      </c>
      <c r="EA46" s="662" t="str">
        <f t="shared" si="22"/>
        <v/>
      </c>
      <c r="EB46" s="662" t="str">
        <f t="shared" si="22"/>
        <v/>
      </c>
      <c r="EC46" s="662" t="str">
        <f t="shared" si="22"/>
        <v/>
      </c>
      <c r="ED46" s="662" t="str">
        <f t="shared" si="22"/>
        <v/>
      </c>
      <c r="EE46" s="662" t="str">
        <f t="shared" si="19"/>
        <v/>
      </c>
      <c r="EF46" s="662" t="str">
        <f t="shared" si="19"/>
        <v/>
      </c>
      <c r="EG46" s="662" t="str">
        <f t="shared" si="24"/>
        <v/>
      </c>
      <c r="EH46" s="662" t="str">
        <f t="shared" si="27"/>
        <v/>
      </c>
      <c r="EI46" s="662">
        <v>1</v>
      </c>
      <c r="EJ46" s="662" t="str">
        <f t="shared" si="27"/>
        <v/>
      </c>
      <c r="EK46" s="662" t="str">
        <f t="shared" si="27"/>
        <v/>
      </c>
      <c r="EL46" s="662" t="str">
        <f t="shared" si="27"/>
        <v/>
      </c>
      <c r="EM46" s="662" t="str">
        <f t="shared" si="27"/>
        <v/>
      </c>
      <c r="EN46" s="662" t="str">
        <f t="shared" si="27"/>
        <v/>
      </c>
      <c r="EO46" s="662" t="str">
        <f t="shared" si="27"/>
        <v/>
      </c>
      <c r="EP46" s="662" t="str">
        <f t="shared" si="27"/>
        <v/>
      </c>
      <c r="EQ46" s="662" t="str">
        <f>IF(EQ$2=$DA46,1,"")</f>
        <v/>
      </c>
      <c r="ER46" s="673" t="str">
        <f>IF(ER$2=$DA46,1,"")</f>
        <v/>
      </c>
    </row>
    <row r="47" spans="1:148" ht="15.75">
      <c r="S47" s="55"/>
      <c r="T47" s="55"/>
      <c r="U47" s="55"/>
      <c r="X47" t="s">
        <v>13192</v>
      </c>
      <c r="Y47" t="s">
        <v>2191</v>
      </c>
      <c r="Z47" t="s">
        <v>12556</v>
      </c>
      <c r="AR47" s="1">
        <v>10</v>
      </c>
      <c r="AS47" s="1" t="s">
        <v>12815</v>
      </c>
      <c r="AT47" t="s">
        <v>12831</v>
      </c>
      <c r="CG47" s="403" t="s">
        <v>12084</v>
      </c>
      <c r="CH47" s="63" t="s">
        <v>12308</v>
      </c>
      <c r="CI47" s="63"/>
      <c r="CJ47" s="63"/>
      <c r="CK47" s="63"/>
      <c r="CL47" s="63"/>
      <c r="CM47" s="63"/>
      <c r="CN47" s="63"/>
      <c r="CO47" s="63"/>
      <c r="CP47" s="63"/>
      <c r="CQ47" s="63"/>
      <c r="CZ47" s="666" t="s">
        <v>19954</v>
      </c>
      <c r="DA47" s="667" t="s">
        <v>19955</v>
      </c>
      <c r="DB47" s="668" t="str">
        <f t="shared" si="10"/>
        <v/>
      </c>
      <c r="DC47" s="668" t="str">
        <f t="shared" si="10"/>
        <v/>
      </c>
      <c r="DD47" s="668">
        <v>1</v>
      </c>
      <c r="DE47" s="668" t="str">
        <f t="shared" si="25"/>
        <v/>
      </c>
      <c r="DF47" s="668" t="str">
        <f t="shared" si="25"/>
        <v/>
      </c>
      <c r="DG47" s="668" t="str">
        <f t="shared" si="25"/>
        <v/>
      </c>
      <c r="DH47" s="668" t="str">
        <f t="shared" si="25"/>
        <v/>
      </c>
      <c r="DI47" s="668" t="str">
        <f t="shared" si="25"/>
        <v/>
      </c>
      <c r="DJ47" s="668" t="str">
        <f t="shared" si="25"/>
        <v/>
      </c>
      <c r="DK47" s="668" t="str">
        <f t="shared" si="25"/>
        <v/>
      </c>
      <c r="DL47" s="668" t="str">
        <f t="shared" si="25"/>
        <v/>
      </c>
      <c r="DM47" s="668" t="str">
        <f t="shared" si="25"/>
        <v/>
      </c>
      <c r="DN47" s="668" t="str">
        <f t="shared" si="25"/>
        <v/>
      </c>
      <c r="DO47" s="668" t="str">
        <f t="shared" si="25"/>
        <v/>
      </c>
      <c r="DP47" s="668" t="str">
        <f t="shared" si="25"/>
        <v/>
      </c>
      <c r="DQ47" s="668" t="str">
        <f t="shared" si="17"/>
        <v/>
      </c>
      <c r="DR47" s="668" t="str">
        <f>IF(DR$2=$DA47,1,"")</f>
        <v/>
      </c>
      <c r="DS47" s="668" t="str">
        <f t="shared" si="26"/>
        <v/>
      </c>
      <c r="DT47" s="668" t="str">
        <f t="shared" si="26"/>
        <v/>
      </c>
      <c r="DU47" s="668" t="str">
        <f t="shared" si="26"/>
        <v/>
      </c>
      <c r="DV47" s="668" t="str">
        <f t="shared" si="26"/>
        <v/>
      </c>
      <c r="DW47" s="668" t="str">
        <f t="shared" si="23"/>
        <v/>
      </c>
      <c r="DX47" s="668" t="str">
        <f t="shared" ref="DX47:DY49" si="28">IF(DX$2=$DA47,1,"")</f>
        <v/>
      </c>
      <c r="DY47" s="668" t="str">
        <f t="shared" si="28"/>
        <v/>
      </c>
      <c r="DZ47" s="668">
        <v>1</v>
      </c>
      <c r="EA47" s="668" t="str">
        <f t="shared" ref="EA47:ED49" si="29">IF(EA$2=$DA47,1,"")</f>
        <v/>
      </c>
      <c r="EB47" s="668" t="str">
        <f t="shared" si="29"/>
        <v/>
      </c>
      <c r="EC47" s="668" t="str">
        <f t="shared" si="29"/>
        <v/>
      </c>
      <c r="ED47" s="668" t="str">
        <f t="shared" si="29"/>
        <v/>
      </c>
      <c r="EE47" s="668" t="str">
        <f t="shared" si="19"/>
        <v/>
      </c>
      <c r="EF47" s="668" t="str">
        <f t="shared" si="19"/>
        <v/>
      </c>
      <c r="EG47" s="668" t="str">
        <f t="shared" si="24"/>
        <v/>
      </c>
      <c r="EH47" s="668" t="str">
        <f t="shared" si="27"/>
        <v/>
      </c>
      <c r="EI47" s="668" t="str">
        <f t="shared" si="27"/>
        <v/>
      </c>
      <c r="EJ47" s="668" t="str">
        <f t="shared" si="27"/>
        <v/>
      </c>
      <c r="EK47" s="668" t="str">
        <f t="shared" si="27"/>
        <v/>
      </c>
      <c r="EL47" s="668" t="str">
        <f t="shared" si="27"/>
        <v/>
      </c>
      <c r="EM47" s="668" t="str">
        <f t="shared" si="27"/>
        <v/>
      </c>
      <c r="EN47" s="668" t="str">
        <f t="shared" si="27"/>
        <v/>
      </c>
      <c r="EO47" s="668" t="str">
        <f t="shared" si="27"/>
        <v/>
      </c>
      <c r="EP47" s="668" t="str">
        <f t="shared" si="27"/>
        <v/>
      </c>
      <c r="EQ47" s="668" t="str">
        <f>IF(EQ$2=$DA47,1,"")</f>
        <v/>
      </c>
      <c r="ER47" s="669" t="str">
        <f>IF(ER$2=$DA47,1,"")</f>
        <v/>
      </c>
    </row>
    <row r="48" spans="1:148" ht="15.75">
      <c r="X48" t="s">
        <v>307</v>
      </c>
      <c r="Y48" t="s">
        <v>2254</v>
      </c>
      <c r="Z48" t="s">
        <v>3830</v>
      </c>
      <c r="AR48" s="1">
        <v>25</v>
      </c>
      <c r="AS48" s="1" t="s">
        <v>12820</v>
      </c>
      <c r="AT48" t="s">
        <v>12832</v>
      </c>
      <c r="AV48" t="s">
        <v>12880</v>
      </c>
      <c r="CG48" s="370" t="s">
        <v>15503</v>
      </c>
      <c r="CH48" s="63"/>
      <c r="CI48" s="63"/>
      <c r="CJ48" s="63"/>
      <c r="CK48" s="63">
        <v>40</v>
      </c>
      <c r="CL48" s="63">
        <v>10</v>
      </c>
      <c r="CM48" s="368">
        <v>200</v>
      </c>
      <c r="CN48" s="370" t="s">
        <v>15504</v>
      </c>
      <c r="CO48" s="63"/>
      <c r="CP48" s="63"/>
      <c r="CQ48" s="63"/>
      <c r="CZ48" s="670" t="s">
        <v>19956</v>
      </c>
      <c r="DA48" s="671">
        <v>40</v>
      </c>
      <c r="DB48" s="662" t="str">
        <f t="shared" si="10"/>
        <v/>
      </c>
      <c r="DC48" s="662" t="str">
        <f t="shared" si="10"/>
        <v/>
      </c>
      <c r="DD48" s="662" t="str">
        <f t="shared" ref="DD48:DD61" si="30">IF(DD$2=$DA48,1,"")</f>
        <v/>
      </c>
      <c r="DE48" s="662" t="str">
        <f t="shared" si="25"/>
        <v/>
      </c>
      <c r="DF48" s="662" t="str">
        <f t="shared" si="25"/>
        <v/>
      </c>
      <c r="DG48" s="662" t="str">
        <f t="shared" si="25"/>
        <v/>
      </c>
      <c r="DH48" s="662" t="str">
        <f t="shared" si="25"/>
        <v/>
      </c>
      <c r="DI48" s="662" t="str">
        <f t="shared" si="25"/>
        <v/>
      </c>
      <c r="DJ48" s="662" t="str">
        <f t="shared" si="25"/>
        <v/>
      </c>
      <c r="DK48" s="662" t="str">
        <f t="shared" si="25"/>
        <v/>
      </c>
      <c r="DL48" s="662" t="str">
        <f t="shared" si="25"/>
        <v/>
      </c>
      <c r="DM48" s="662" t="str">
        <f t="shared" si="25"/>
        <v/>
      </c>
      <c r="DN48" s="662" t="str">
        <f t="shared" si="25"/>
        <v/>
      </c>
      <c r="DO48" s="662" t="str">
        <f t="shared" si="25"/>
        <v/>
      </c>
      <c r="DP48" s="662" t="str">
        <f t="shared" si="25"/>
        <v/>
      </c>
      <c r="DQ48" s="662" t="str">
        <f t="shared" si="17"/>
        <v/>
      </c>
      <c r="DR48" s="662" t="str">
        <f>IF(DR$2=$DA48,1,"")</f>
        <v/>
      </c>
      <c r="DS48" s="662" t="str">
        <f t="shared" si="26"/>
        <v/>
      </c>
      <c r="DT48" s="662" t="str">
        <f t="shared" si="26"/>
        <v/>
      </c>
      <c r="DU48" s="662" t="str">
        <f t="shared" si="26"/>
        <v/>
      </c>
      <c r="DV48" s="662" t="str">
        <f t="shared" si="26"/>
        <v/>
      </c>
      <c r="DW48" s="662" t="str">
        <f t="shared" si="23"/>
        <v/>
      </c>
      <c r="DX48" s="662" t="str">
        <f t="shared" si="28"/>
        <v/>
      </c>
      <c r="DY48" s="662" t="str">
        <f t="shared" si="28"/>
        <v/>
      </c>
      <c r="DZ48" s="662" t="str">
        <f>IF(DZ$2=$DA48,1,"")</f>
        <v/>
      </c>
      <c r="EA48" s="662" t="str">
        <f t="shared" si="29"/>
        <v/>
      </c>
      <c r="EB48" s="662" t="str">
        <f t="shared" si="29"/>
        <v/>
      </c>
      <c r="EC48" s="662" t="str">
        <f t="shared" si="29"/>
        <v/>
      </c>
      <c r="ED48" s="662" t="str">
        <f t="shared" si="29"/>
        <v/>
      </c>
      <c r="EE48" s="662" t="str">
        <f t="shared" si="19"/>
        <v/>
      </c>
      <c r="EF48" s="662" t="str">
        <f t="shared" si="19"/>
        <v/>
      </c>
      <c r="EG48" s="662" t="str">
        <f t="shared" si="24"/>
        <v/>
      </c>
      <c r="EH48" s="662" t="str">
        <f t="shared" si="27"/>
        <v/>
      </c>
      <c r="EI48" s="662" t="str">
        <f t="shared" si="27"/>
        <v/>
      </c>
      <c r="EJ48" s="662" t="str">
        <f t="shared" si="27"/>
        <v/>
      </c>
      <c r="EK48" s="662" t="str">
        <f t="shared" si="27"/>
        <v/>
      </c>
      <c r="EL48" s="662" t="str">
        <f t="shared" si="27"/>
        <v/>
      </c>
      <c r="EM48" s="662" t="str">
        <f t="shared" si="27"/>
        <v/>
      </c>
      <c r="EN48" s="662" t="str">
        <f t="shared" si="27"/>
        <v/>
      </c>
      <c r="EO48" s="662">
        <f t="shared" si="27"/>
        <v>1</v>
      </c>
      <c r="EP48" s="662" t="str">
        <f t="shared" si="27"/>
        <v/>
      </c>
      <c r="EQ48" s="662" t="str">
        <f>IF(EQ$2=$DA48,1,"")</f>
        <v/>
      </c>
      <c r="ER48" s="673" t="str">
        <f>IF(ER$2=$DA48,1,"")</f>
        <v/>
      </c>
    </row>
    <row r="49" spans="2:148" ht="15.75">
      <c r="B49" s="86" t="s">
        <v>5804</v>
      </c>
      <c r="X49" t="s">
        <v>13193</v>
      </c>
      <c r="Y49" t="s">
        <v>13194</v>
      </c>
      <c r="Z49" t="s">
        <v>3752</v>
      </c>
      <c r="AR49" s="1">
        <v>50</v>
      </c>
      <c r="AS49" s="1" t="s">
        <v>12825</v>
      </c>
      <c r="AT49" t="s">
        <v>12833</v>
      </c>
      <c r="CG49" s="368" t="s">
        <v>15505</v>
      </c>
      <c r="CH49" s="63"/>
      <c r="CI49" s="63"/>
      <c r="CJ49" s="63"/>
      <c r="CK49" s="63"/>
      <c r="CL49" s="63"/>
      <c r="CM49" s="368"/>
      <c r="CN49" s="370" t="s">
        <v>15506</v>
      </c>
      <c r="CO49" s="63"/>
      <c r="CP49" s="63"/>
      <c r="CQ49" s="63"/>
      <c r="CZ49" s="666" t="s">
        <v>19957</v>
      </c>
      <c r="DA49" s="667">
        <v>20</v>
      </c>
      <c r="DB49" s="668" t="str">
        <f t="shared" si="10"/>
        <v/>
      </c>
      <c r="DC49" s="668" t="str">
        <f t="shared" si="10"/>
        <v/>
      </c>
      <c r="DD49" s="668" t="str">
        <f t="shared" si="30"/>
        <v/>
      </c>
      <c r="DE49" s="668" t="str">
        <f t="shared" si="25"/>
        <v/>
      </c>
      <c r="DF49" s="668" t="str">
        <f t="shared" si="25"/>
        <v/>
      </c>
      <c r="DG49" s="668" t="str">
        <f t="shared" si="25"/>
        <v/>
      </c>
      <c r="DH49" s="668" t="str">
        <f t="shared" si="25"/>
        <v/>
      </c>
      <c r="DI49" s="668" t="str">
        <f t="shared" si="25"/>
        <v/>
      </c>
      <c r="DJ49" s="668" t="str">
        <f t="shared" si="25"/>
        <v/>
      </c>
      <c r="DK49" s="668" t="str">
        <f t="shared" si="25"/>
        <v/>
      </c>
      <c r="DL49" s="668" t="str">
        <f t="shared" si="25"/>
        <v/>
      </c>
      <c r="DM49" s="668" t="str">
        <f t="shared" si="25"/>
        <v/>
      </c>
      <c r="DN49" s="668" t="str">
        <f t="shared" si="25"/>
        <v/>
      </c>
      <c r="DO49" s="668" t="str">
        <f t="shared" si="25"/>
        <v/>
      </c>
      <c r="DP49" s="668" t="str">
        <f t="shared" si="25"/>
        <v/>
      </c>
      <c r="DQ49" s="668" t="str">
        <f t="shared" si="17"/>
        <v/>
      </c>
      <c r="DR49" s="668" t="str">
        <f>IF(DR$2=$DA49,1,"")</f>
        <v/>
      </c>
      <c r="DS49" s="668" t="str">
        <f t="shared" si="26"/>
        <v/>
      </c>
      <c r="DT49" s="668" t="str">
        <f t="shared" si="26"/>
        <v/>
      </c>
      <c r="DU49" s="668">
        <f t="shared" si="26"/>
        <v>1</v>
      </c>
      <c r="DV49" s="668" t="str">
        <f t="shared" si="26"/>
        <v/>
      </c>
      <c r="DW49" s="668" t="str">
        <f t="shared" si="23"/>
        <v/>
      </c>
      <c r="DX49" s="668" t="str">
        <f t="shared" si="28"/>
        <v/>
      </c>
      <c r="DY49" s="668" t="str">
        <f t="shared" si="28"/>
        <v/>
      </c>
      <c r="DZ49" s="668" t="str">
        <f>IF(DZ$2=$DA49,1,"")</f>
        <v/>
      </c>
      <c r="EA49" s="668" t="str">
        <f t="shared" si="29"/>
        <v/>
      </c>
      <c r="EB49" s="668" t="str">
        <f t="shared" si="29"/>
        <v/>
      </c>
      <c r="EC49" s="668" t="str">
        <f t="shared" si="29"/>
        <v/>
      </c>
      <c r="ED49" s="668" t="str">
        <f t="shared" si="29"/>
        <v/>
      </c>
      <c r="EE49" s="668" t="str">
        <f t="shared" si="19"/>
        <v/>
      </c>
      <c r="EF49" s="668" t="str">
        <f t="shared" si="19"/>
        <v/>
      </c>
      <c r="EG49" s="668" t="str">
        <f t="shared" ref="EG49:ER61" si="31">IF(EG$2=$DA49,1,"")</f>
        <v/>
      </c>
      <c r="EH49" s="668" t="str">
        <f t="shared" si="27"/>
        <v/>
      </c>
      <c r="EI49" s="668" t="str">
        <f t="shared" si="27"/>
        <v/>
      </c>
      <c r="EJ49" s="668" t="str">
        <f t="shared" si="27"/>
        <v/>
      </c>
      <c r="EK49" s="668" t="str">
        <f t="shared" si="27"/>
        <v/>
      </c>
      <c r="EL49" s="668" t="str">
        <f t="shared" si="27"/>
        <v/>
      </c>
      <c r="EM49" s="668" t="str">
        <f t="shared" si="27"/>
        <v/>
      </c>
      <c r="EN49" s="668" t="str">
        <f t="shared" si="27"/>
        <v/>
      </c>
      <c r="EO49" s="668" t="str">
        <f t="shared" si="27"/>
        <v/>
      </c>
      <c r="EP49" s="668" t="str">
        <f t="shared" si="27"/>
        <v/>
      </c>
      <c r="EQ49" s="668" t="str">
        <f>IF(EQ$2=$DA49,1,"")</f>
        <v/>
      </c>
      <c r="ER49" s="669" t="str">
        <f>IF(ER$2=$DA49,1,"")</f>
        <v/>
      </c>
    </row>
    <row r="50" spans="2:148" ht="15.75">
      <c r="X50" t="s">
        <v>339</v>
      </c>
      <c r="Y50" t="s">
        <v>13195</v>
      </c>
      <c r="Z50" t="s">
        <v>3752</v>
      </c>
      <c r="AR50" s="1" t="s">
        <v>12803</v>
      </c>
      <c r="AS50" s="1" t="s">
        <v>12311</v>
      </c>
      <c r="AT50" s="1" t="s">
        <v>12829</v>
      </c>
      <c r="AU50" s="1" t="s">
        <v>12830</v>
      </c>
      <c r="CG50" s="368" t="s">
        <v>15841</v>
      </c>
      <c r="CH50" s="63"/>
      <c r="CI50" s="63"/>
      <c r="CJ50" s="63"/>
      <c r="CK50" s="63"/>
      <c r="CL50" s="63"/>
      <c r="CM50" s="63"/>
      <c r="CN50" s="63"/>
      <c r="CO50" s="41" t="s">
        <v>15842</v>
      </c>
      <c r="CP50" s="41"/>
      <c r="CQ50" s="63"/>
      <c r="CZ50" s="670" t="s">
        <v>19958</v>
      </c>
      <c r="DA50" s="671">
        <v>34</v>
      </c>
      <c r="DB50" s="662" t="str">
        <f t="shared" si="10"/>
        <v/>
      </c>
      <c r="DC50" s="662" t="str">
        <f t="shared" si="10"/>
        <v/>
      </c>
      <c r="DD50" s="662" t="str">
        <f t="shared" si="30"/>
        <v/>
      </c>
      <c r="DE50" s="662" t="str">
        <f t="shared" si="25"/>
        <v/>
      </c>
      <c r="DF50" s="662" t="str">
        <f t="shared" si="25"/>
        <v/>
      </c>
      <c r="DG50" s="662" t="str">
        <f t="shared" si="25"/>
        <v/>
      </c>
      <c r="DH50" s="662" t="str">
        <f t="shared" si="25"/>
        <v/>
      </c>
      <c r="DI50" s="662" t="str">
        <f t="shared" si="25"/>
        <v/>
      </c>
      <c r="DJ50" s="662" t="str">
        <f t="shared" si="25"/>
        <v/>
      </c>
      <c r="DK50" s="662" t="str">
        <f t="shared" si="25"/>
        <v/>
      </c>
      <c r="DL50" s="662" t="str">
        <f t="shared" si="25"/>
        <v/>
      </c>
      <c r="DM50" s="662" t="str">
        <f t="shared" si="25"/>
        <v/>
      </c>
      <c r="DN50" s="662" t="str">
        <f t="shared" si="25"/>
        <v/>
      </c>
      <c r="DO50" s="662" t="str">
        <f t="shared" si="25"/>
        <v/>
      </c>
      <c r="DP50" s="662" t="str">
        <f t="shared" si="25"/>
        <v/>
      </c>
      <c r="DQ50" s="662" t="str">
        <f t="shared" si="17"/>
        <v/>
      </c>
      <c r="DR50" s="662" t="str">
        <f t="shared" si="17"/>
        <v/>
      </c>
      <c r="DS50" s="662" t="str">
        <f t="shared" si="17"/>
        <v/>
      </c>
      <c r="DT50" s="662" t="str">
        <f t="shared" si="17"/>
        <v/>
      </c>
      <c r="DU50" s="662" t="str">
        <f t="shared" si="17"/>
        <v/>
      </c>
      <c r="DV50" s="662" t="str">
        <f t="shared" si="17"/>
        <v/>
      </c>
      <c r="DW50" s="662" t="str">
        <f t="shared" si="17"/>
        <v/>
      </c>
      <c r="DX50" s="662" t="str">
        <f t="shared" si="17"/>
        <v/>
      </c>
      <c r="DY50" s="662" t="str">
        <f t="shared" si="17"/>
        <v/>
      </c>
      <c r="DZ50" s="662" t="str">
        <f t="shared" si="17"/>
        <v/>
      </c>
      <c r="EA50" s="662" t="str">
        <f t="shared" si="17"/>
        <v/>
      </c>
      <c r="EB50" s="662" t="str">
        <f t="shared" si="17"/>
        <v/>
      </c>
      <c r="EC50" s="662" t="str">
        <f t="shared" si="17"/>
        <v/>
      </c>
      <c r="ED50" s="662" t="str">
        <f t="shared" si="17"/>
        <v/>
      </c>
      <c r="EE50" s="662" t="str">
        <f t="shared" si="17"/>
        <v/>
      </c>
      <c r="EF50" s="662" t="str">
        <f t="shared" si="17"/>
        <v/>
      </c>
      <c r="EG50" s="662" t="str">
        <f t="shared" si="31"/>
        <v/>
      </c>
      <c r="EH50" s="662" t="str">
        <f t="shared" si="31"/>
        <v/>
      </c>
      <c r="EI50" s="662">
        <v>1</v>
      </c>
      <c r="EJ50" s="662" t="str">
        <f t="shared" si="31"/>
        <v/>
      </c>
      <c r="EK50" s="662" t="str">
        <f t="shared" si="31"/>
        <v/>
      </c>
      <c r="EL50" s="662" t="str">
        <f t="shared" si="31"/>
        <v/>
      </c>
      <c r="EM50" s="662" t="str">
        <f t="shared" si="31"/>
        <v/>
      </c>
      <c r="EN50" s="662" t="str">
        <f t="shared" si="31"/>
        <v/>
      </c>
      <c r="EO50" s="662" t="str">
        <f t="shared" si="31"/>
        <v/>
      </c>
      <c r="EP50" s="662" t="str">
        <f t="shared" si="31"/>
        <v/>
      </c>
      <c r="EQ50" s="662" t="str">
        <f t="shared" si="31"/>
        <v/>
      </c>
      <c r="ER50" s="673" t="str">
        <f t="shared" si="31"/>
        <v/>
      </c>
    </row>
    <row r="51" spans="2:148" ht="15.75">
      <c r="X51" t="s">
        <v>352</v>
      </c>
      <c r="Y51" t="s">
        <v>5950</v>
      </c>
      <c r="Z51" t="s">
        <v>3830</v>
      </c>
      <c r="AR51" s="1">
        <v>1</v>
      </c>
      <c r="AS51" s="1" t="s">
        <v>12807</v>
      </c>
      <c r="CG51" s="368" t="s">
        <v>13395</v>
      </c>
      <c r="CH51" s="63" t="s">
        <v>16807</v>
      </c>
      <c r="CI51" s="63"/>
      <c r="CJ51" s="63"/>
      <c r="CK51" s="63"/>
      <c r="CL51" s="63">
        <v>5</v>
      </c>
      <c r="CM51" s="368"/>
      <c r="CN51" s="370" t="s">
        <v>15849</v>
      </c>
      <c r="CO51" s="63"/>
      <c r="CP51" s="63"/>
      <c r="CQ51" s="252" t="s">
        <v>16864</v>
      </c>
      <c r="CZ51" s="666" t="s">
        <v>19959</v>
      </c>
      <c r="DA51" s="667">
        <v>13</v>
      </c>
      <c r="DB51" s="668" t="str">
        <f t="shared" si="10"/>
        <v/>
      </c>
      <c r="DC51" s="668" t="str">
        <f t="shared" si="10"/>
        <v/>
      </c>
      <c r="DD51" s="668" t="str">
        <f t="shared" si="30"/>
        <v/>
      </c>
      <c r="DE51" s="668" t="str">
        <f t="shared" si="25"/>
        <v/>
      </c>
      <c r="DF51" s="668" t="str">
        <f t="shared" si="25"/>
        <v/>
      </c>
      <c r="DG51" s="668" t="str">
        <f t="shared" si="25"/>
        <v/>
      </c>
      <c r="DH51" s="668" t="str">
        <f t="shared" si="25"/>
        <v/>
      </c>
      <c r="DI51" s="668" t="str">
        <f t="shared" si="25"/>
        <v/>
      </c>
      <c r="DJ51" s="668" t="str">
        <f t="shared" si="25"/>
        <v/>
      </c>
      <c r="DK51" s="668" t="str">
        <f t="shared" si="25"/>
        <v/>
      </c>
      <c r="DL51" s="668" t="str">
        <f t="shared" si="25"/>
        <v/>
      </c>
      <c r="DM51" s="668" t="str">
        <f t="shared" si="25"/>
        <v/>
      </c>
      <c r="DN51" s="668">
        <f t="shared" si="25"/>
        <v>1</v>
      </c>
      <c r="DO51" s="668" t="str">
        <f t="shared" si="25"/>
        <v/>
      </c>
      <c r="DP51" s="668" t="str">
        <f t="shared" si="25"/>
        <v/>
      </c>
      <c r="DQ51" s="668" t="str">
        <f t="shared" ref="DQ51:EF54" si="32">IF(DQ$2=$DA51,1,"")</f>
        <v/>
      </c>
      <c r="DR51" s="668" t="str">
        <f t="shared" si="32"/>
        <v/>
      </c>
      <c r="DS51" s="668" t="str">
        <f t="shared" si="32"/>
        <v/>
      </c>
      <c r="DT51" s="668" t="str">
        <f t="shared" si="32"/>
        <v/>
      </c>
      <c r="DU51" s="668" t="str">
        <f t="shared" si="32"/>
        <v/>
      </c>
      <c r="DV51" s="668" t="str">
        <f t="shared" si="32"/>
        <v/>
      </c>
      <c r="DW51" s="668" t="str">
        <f t="shared" si="32"/>
        <v/>
      </c>
      <c r="DX51" s="668" t="str">
        <f t="shared" si="32"/>
        <v/>
      </c>
      <c r="DY51" s="668" t="str">
        <f t="shared" si="32"/>
        <v/>
      </c>
      <c r="DZ51" s="668" t="str">
        <f t="shared" si="32"/>
        <v/>
      </c>
      <c r="EA51" s="668" t="str">
        <f t="shared" si="32"/>
        <v/>
      </c>
      <c r="EB51" s="668" t="str">
        <f t="shared" si="32"/>
        <v/>
      </c>
      <c r="EC51" s="668" t="str">
        <f t="shared" si="32"/>
        <v/>
      </c>
      <c r="ED51" s="668" t="str">
        <f t="shared" si="32"/>
        <v/>
      </c>
      <c r="EE51" s="668" t="str">
        <f t="shared" si="32"/>
        <v/>
      </c>
      <c r="EF51" s="668" t="str">
        <f t="shared" si="32"/>
        <v/>
      </c>
      <c r="EG51" s="668" t="str">
        <f t="shared" si="31"/>
        <v/>
      </c>
      <c r="EH51" s="668" t="str">
        <f t="shared" si="31"/>
        <v/>
      </c>
      <c r="EI51" s="668" t="str">
        <f t="shared" si="31"/>
        <v/>
      </c>
      <c r="EJ51" s="668" t="str">
        <f t="shared" si="31"/>
        <v/>
      </c>
      <c r="EK51" s="668" t="str">
        <f t="shared" si="31"/>
        <v/>
      </c>
      <c r="EL51" s="668" t="str">
        <f t="shared" si="31"/>
        <v/>
      </c>
      <c r="EM51" s="668" t="str">
        <f t="shared" si="31"/>
        <v/>
      </c>
      <c r="EN51" s="668" t="str">
        <f t="shared" si="31"/>
        <v/>
      </c>
      <c r="EO51" s="668" t="str">
        <f t="shared" si="31"/>
        <v/>
      </c>
      <c r="EP51" s="668" t="str">
        <f t="shared" si="31"/>
        <v/>
      </c>
      <c r="EQ51" s="668" t="str">
        <f t="shared" si="31"/>
        <v/>
      </c>
      <c r="ER51" s="669" t="str">
        <f t="shared" si="31"/>
        <v/>
      </c>
    </row>
    <row r="52" spans="2:148" ht="15.75">
      <c r="X52" t="s">
        <v>13196</v>
      </c>
      <c r="Y52" t="s">
        <v>13197</v>
      </c>
      <c r="Z52" t="s">
        <v>3752</v>
      </c>
      <c r="AR52" s="1">
        <v>3</v>
      </c>
      <c r="AS52" s="1" t="s">
        <v>12812</v>
      </c>
      <c r="AU52" t="s">
        <v>12834</v>
      </c>
      <c r="CG52" s="370" t="s">
        <v>15850</v>
      </c>
      <c r="CH52" s="63" t="s">
        <v>16808</v>
      </c>
      <c r="CI52" s="63"/>
      <c r="CJ52" s="63" t="s">
        <v>16974</v>
      </c>
      <c r="CK52" s="63">
        <v>56</v>
      </c>
      <c r="CL52" s="63"/>
      <c r="CM52" s="63"/>
      <c r="CN52" s="63" t="s">
        <v>16973</v>
      </c>
      <c r="CO52" s="63" t="s">
        <v>16972</v>
      </c>
      <c r="CP52" s="63"/>
      <c r="CQ52" s="252" t="s">
        <v>16865</v>
      </c>
      <c r="CZ52" s="670" t="s">
        <v>19960</v>
      </c>
      <c r="DA52" s="671">
        <v>31</v>
      </c>
      <c r="DB52" s="662" t="str">
        <f t="shared" si="10"/>
        <v/>
      </c>
      <c r="DC52" s="662" t="str">
        <f t="shared" si="10"/>
        <v/>
      </c>
      <c r="DD52" s="662" t="str">
        <f t="shared" si="30"/>
        <v/>
      </c>
      <c r="DE52" s="662" t="str">
        <f t="shared" si="25"/>
        <v/>
      </c>
      <c r="DF52" s="662" t="str">
        <f t="shared" si="25"/>
        <v/>
      </c>
      <c r="DG52" s="662" t="str">
        <f t="shared" si="25"/>
        <v/>
      </c>
      <c r="DH52" s="662" t="str">
        <f t="shared" si="25"/>
        <v/>
      </c>
      <c r="DI52" s="662" t="str">
        <f t="shared" si="25"/>
        <v/>
      </c>
      <c r="DJ52" s="662" t="str">
        <f t="shared" si="25"/>
        <v/>
      </c>
      <c r="DK52" s="662" t="str">
        <f t="shared" si="25"/>
        <v/>
      </c>
      <c r="DL52" s="662" t="str">
        <f t="shared" si="25"/>
        <v/>
      </c>
      <c r="DM52" s="662" t="str">
        <f t="shared" si="25"/>
        <v/>
      </c>
      <c r="DN52" s="662" t="str">
        <f t="shared" si="25"/>
        <v/>
      </c>
      <c r="DO52" s="662" t="str">
        <f t="shared" si="25"/>
        <v/>
      </c>
      <c r="DP52" s="662" t="str">
        <f t="shared" si="25"/>
        <v/>
      </c>
      <c r="DQ52" s="662" t="str">
        <f t="shared" si="32"/>
        <v/>
      </c>
      <c r="DR52" s="662" t="str">
        <f t="shared" si="32"/>
        <v/>
      </c>
      <c r="DS52" s="662" t="str">
        <f t="shared" si="32"/>
        <v/>
      </c>
      <c r="DT52" s="662" t="str">
        <f t="shared" si="32"/>
        <v/>
      </c>
      <c r="DU52" s="662" t="str">
        <f t="shared" si="32"/>
        <v/>
      </c>
      <c r="DV52" s="662" t="str">
        <f t="shared" si="32"/>
        <v/>
      </c>
      <c r="DW52" s="662" t="str">
        <f t="shared" si="32"/>
        <v/>
      </c>
      <c r="DX52" s="662" t="str">
        <f t="shared" si="32"/>
        <v/>
      </c>
      <c r="DY52" s="662" t="str">
        <f t="shared" si="32"/>
        <v/>
      </c>
      <c r="DZ52" s="662" t="str">
        <f t="shared" si="32"/>
        <v/>
      </c>
      <c r="EA52" s="662" t="str">
        <f t="shared" si="32"/>
        <v/>
      </c>
      <c r="EB52" s="662" t="str">
        <f t="shared" si="32"/>
        <v/>
      </c>
      <c r="EC52" s="662" t="str">
        <f t="shared" si="32"/>
        <v/>
      </c>
      <c r="ED52" s="662" t="str">
        <f t="shared" si="32"/>
        <v/>
      </c>
      <c r="EE52" s="662" t="str">
        <f t="shared" si="32"/>
        <v/>
      </c>
      <c r="EF52" s="662">
        <f t="shared" si="32"/>
        <v>1</v>
      </c>
      <c r="EG52" s="662" t="str">
        <f t="shared" si="31"/>
        <v/>
      </c>
      <c r="EH52" s="662" t="str">
        <f t="shared" si="31"/>
        <v/>
      </c>
      <c r="EI52" s="662" t="str">
        <f t="shared" si="31"/>
        <v/>
      </c>
      <c r="EJ52" s="662" t="str">
        <f t="shared" si="31"/>
        <v/>
      </c>
      <c r="EK52" s="662" t="str">
        <f t="shared" si="31"/>
        <v/>
      </c>
      <c r="EL52" s="662" t="str">
        <f t="shared" si="31"/>
        <v/>
      </c>
      <c r="EM52" s="662" t="str">
        <f t="shared" si="31"/>
        <v/>
      </c>
      <c r="EN52" s="662" t="str">
        <f t="shared" si="31"/>
        <v/>
      </c>
      <c r="EO52" s="662" t="str">
        <f t="shared" si="31"/>
        <v/>
      </c>
      <c r="EP52" s="662" t="str">
        <f t="shared" si="31"/>
        <v/>
      </c>
      <c r="EQ52" s="662" t="str">
        <f t="shared" si="31"/>
        <v/>
      </c>
      <c r="ER52" s="673" t="str">
        <f t="shared" si="31"/>
        <v/>
      </c>
    </row>
    <row r="53" spans="2:148" ht="15.75">
      <c r="X53" t="s">
        <v>581</v>
      </c>
      <c r="Y53" t="s">
        <v>13198</v>
      </c>
      <c r="Z53" t="s">
        <v>3752</v>
      </c>
      <c r="AR53" s="1">
        <v>10</v>
      </c>
      <c r="AS53" s="1" t="s">
        <v>12816</v>
      </c>
      <c r="AT53" t="s">
        <v>12831</v>
      </c>
      <c r="AV53" t="s">
        <v>12882</v>
      </c>
      <c r="CG53" s="403" t="s">
        <v>16777</v>
      </c>
      <c r="CH53" s="63" t="s">
        <v>16803</v>
      </c>
      <c r="CI53" s="63"/>
      <c r="CJ53" s="63"/>
      <c r="CK53" s="63"/>
      <c r="CL53" s="63"/>
      <c r="CM53" s="63"/>
      <c r="CN53" s="63" t="s">
        <v>16800</v>
      </c>
      <c r="CO53" s="63"/>
      <c r="CP53" s="63"/>
      <c r="CQ53" s="63"/>
      <c r="CZ53" s="666" t="s">
        <v>19961</v>
      </c>
      <c r="DA53" s="667">
        <v>7</v>
      </c>
      <c r="DB53" s="668" t="str">
        <f t="shared" si="10"/>
        <v/>
      </c>
      <c r="DC53" s="668" t="str">
        <f t="shared" si="10"/>
        <v/>
      </c>
      <c r="DD53" s="668" t="str">
        <f t="shared" si="30"/>
        <v/>
      </c>
      <c r="DE53" s="668" t="str">
        <f t="shared" si="25"/>
        <v/>
      </c>
      <c r="DF53" s="668" t="str">
        <f t="shared" si="25"/>
        <v/>
      </c>
      <c r="DG53" s="668" t="str">
        <f t="shared" si="25"/>
        <v/>
      </c>
      <c r="DH53" s="668">
        <f t="shared" si="25"/>
        <v>1</v>
      </c>
      <c r="DI53" s="668" t="str">
        <f t="shared" si="25"/>
        <v/>
      </c>
      <c r="DJ53" s="668" t="str">
        <f t="shared" si="25"/>
        <v/>
      </c>
      <c r="DK53" s="668" t="str">
        <f t="shared" si="25"/>
        <v/>
      </c>
      <c r="DL53" s="668" t="str">
        <f t="shared" si="25"/>
        <v/>
      </c>
      <c r="DM53" s="668" t="str">
        <f t="shared" si="25"/>
        <v/>
      </c>
      <c r="DN53" s="668" t="str">
        <f t="shared" si="25"/>
        <v/>
      </c>
      <c r="DO53" s="668" t="str">
        <f t="shared" si="25"/>
        <v/>
      </c>
      <c r="DP53" s="668" t="str">
        <f t="shared" si="25"/>
        <v/>
      </c>
      <c r="DQ53" s="668" t="str">
        <f t="shared" si="32"/>
        <v/>
      </c>
      <c r="DR53" s="668" t="str">
        <f t="shared" si="32"/>
        <v/>
      </c>
      <c r="DS53" s="668" t="str">
        <f t="shared" si="32"/>
        <v/>
      </c>
      <c r="DT53" s="668" t="str">
        <f t="shared" si="32"/>
        <v/>
      </c>
      <c r="DU53" s="668" t="str">
        <f t="shared" si="32"/>
        <v/>
      </c>
      <c r="DV53" s="668" t="str">
        <f t="shared" si="32"/>
        <v/>
      </c>
      <c r="DW53" s="668" t="str">
        <f t="shared" si="32"/>
        <v/>
      </c>
      <c r="DX53" s="668" t="str">
        <f t="shared" si="32"/>
        <v/>
      </c>
      <c r="DY53" s="668" t="str">
        <f t="shared" si="32"/>
        <v/>
      </c>
      <c r="DZ53" s="668" t="str">
        <f t="shared" si="32"/>
        <v/>
      </c>
      <c r="EA53" s="668" t="str">
        <f t="shared" si="32"/>
        <v/>
      </c>
      <c r="EB53" s="668" t="str">
        <f t="shared" si="32"/>
        <v/>
      </c>
      <c r="EC53" s="668" t="str">
        <f t="shared" si="32"/>
        <v/>
      </c>
      <c r="ED53" s="668" t="str">
        <f t="shared" si="32"/>
        <v/>
      </c>
      <c r="EE53" s="668" t="str">
        <f t="shared" si="32"/>
        <v/>
      </c>
      <c r="EF53" s="668" t="str">
        <f t="shared" si="32"/>
        <v/>
      </c>
      <c r="EG53" s="668" t="str">
        <f t="shared" si="31"/>
        <v/>
      </c>
      <c r="EH53" s="668" t="str">
        <f t="shared" si="31"/>
        <v/>
      </c>
      <c r="EI53" s="668" t="str">
        <f t="shared" si="31"/>
        <v/>
      </c>
      <c r="EJ53" s="668" t="str">
        <f t="shared" si="31"/>
        <v/>
      </c>
      <c r="EK53" s="668" t="str">
        <f t="shared" si="31"/>
        <v/>
      </c>
      <c r="EL53" s="668" t="str">
        <f t="shared" si="31"/>
        <v/>
      </c>
      <c r="EM53" s="668" t="str">
        <f t="shared" si="31"/>
        <v/>
      </c>
      <c r="EN53" s="668" t="str">
        <f t="shared" si="31"/>
        <v/>
      </c>
      <c r="EO53" s="668" t="str">
        <f t="shared" si="31"/>
        <v/>
      </c>
      <c r="EP53" s="668" t="str">
        <f t="shared" si="31"/>
        <v/>
      </c>
      <c r="EQ53" s="668" t="str">
        <f t="shared" si="31"/>
        <v/>
      </c>
      <c r="ER53" s="669" t="str">
        <f t="shared" si="31"/>
        <v/>
      </c>
    </row>
    <row r="54" spans="2:148" ht="15.75">
      <c r="X54" t="s">
        <v>278</v>
      </c>
      <c r="Y54" t="s">
        <v>13199</v>
      </c>
      <c r="Z54" t="s">
        <v>3752</v>
      </c>
      <c r="AR54" s="1">
        <v>25</v>
      </c>
      <c r="AS54" s="1" t="s">
        <v>12821</v>
      </c>
      <c r="AT54" t="s">
        <v>12832</v>
      </c>
      <c r="CG54" s="403" t="s">
        <v>16778</v>
      </c>
      <c r="CH54" s="63" t="s">
        <v>16803</v>
      </c>
      <c r="CI54" s="63"/>
      <c r="CJ54" s="63"/>
      <c r="CK54" s="63"/>
      <c r="CL54" s="63"/>
      <c r="CM54" s="63"/>
      <c r="CN54" s="63" t="s">
        <v>16779</v>
      </c>
      <c r="CO54" s="63"/>
      <c r="CP54" s="63"/>
      <c r="CQ54" s="63"/>
      <c r="CZ54" s="670" t="s">
        <v>19962</v>
      </c>
      <c r="DA54" s="671">
        <v>29</v>
      </c>
      <c r="DB54" s="662" t="str">
        <f t="shared" si="10"/>
        <v/>
      </c>
      <c r="DC54" s="662" t="str">
        <f t="shared" si="10"/>
        <v/>
      </c>
      <c r="DD54" s="662" t="str">
        <f t="shared" si="30"/>
        <v/>
      </c>
      <c r="DE54" s="662" t="str">
        <f t="shared" si="25"/>
        <v/>
      </c>
      <c r="DF54" s="662" t="str">
        <f t="shared" si="25"/>
        <v/>
      </c>
      <c r="DG54" s="662" t="str">
        <f t="shared" si="25"/>
        <v/>
      </c>
      <c r="DH54" s="662" t="str">
        <f t="shared" si="25"/>
        <v/>
      </c>
      <c r="DI54" s="662" t="str">
        <f t="shared" si="25"/>
        <v/>
      </c>
      <c r="DJ54" s="662" t="str">
        <f t="shared" si="25"/>
        <v/>
      </c>
      <c r="DK54" s="662" t="str">
        <f t="shared" si="25"/>
        <v/>
      </c>
      <c r="DL54" s="662" t="str">
        <f t="shared" si="25"/>
        <v/>
      </c>
      <c r="DM54" s="662" t="str">
        <f t="shared" si="25"/>
        <v/>
      </c>
      <c r="DN54" s="662" t="str">
        <f t="shared" si="25"/>
        <v/>
      </c>
      <c r="DO54" s="662" t="str">
        <f t="shared" si="25"/>
        <v/>
      </c>
      <c r="DP54" s="662" t="str">
        <f t="shared" si="25"/>
        <v/>
      </c>
      <c r="DQ54" s="662" t="str">
        <f t="shared" si="32"/>
        <v/>
      </c>
      <c r="DR54" s="662" t="str">
        <f t="shared" si="32"/>
        <v/>
      </c>
      <c r="DS54" s="662" t="str">
        <f t="shared" si="32"/>
        <v/>
      </c>
      <c r="DT54" s="662" t="str">
        <f t="shared" si="32"/>
        <v/>
      </c>
      <c r="DU54" s="662" t="str">
        <f t="shared" si="32"/>
        <v/>
      </c>
      <c r="DV54" s="662" t="str">
        <f t="shared" si="32"/>
        <v/>
      </c>
      <c r="DW54" s="662" t="str">
        <f t="shared" si="32"/>
        <v/>
      </c>
      <c r="DX54" s="662" t="str">
        <f t="shared" si="32"/>
        <v/>
      </c>
      <c r="DY54" s="662" t="str">
        <f t="shared" si="32"/>
        <v/>
      </c>
      <c r="DZ54" s="662" t="str">
        <f t="shared" si="32"/>
        <v/>
      </c>
      <c r="EA54" s="662" t="str">
        <f t="shared" si="32"/>
        <v/>
      </c>
      <c r="EB54" s="662" t="str">
        <f t="shared" si="32"/>
        <v/>
      </c>
      <c r="EC54" s="662" t="str">
        <f t="shared" si="32"/>
        <v/>
      </c>
      <c r="ED54" s="662">
        <f t="shared" si="32"/>
        <v>1</v>
      </c>
      <c r="EE54" s="662" t="str">
        <f t="shared" si="32"/>
        <v/>
      </c>
      <c r="EF54" s="662" t="str">
        <f t="shared" si="32"/>
        <v/>
      </c>
      <c r="EG54" s="662" t="str">
        <f t="shared" si="31"/>
        <v/>
      </c>
      <c r="EH54" s="662" t="str">
        <f t="shared" si="31"/>
        <v/>
      </c>
      <c r="EI54" s="662" t="str">
        <f t="shared" si="31"/>
        <v/>
      </c>
      <c r="EJ54" s="662" t="str">
        <f t="shared" si="31"/>
        <v/>
      </c>
      <c r="EK54" s="662" t="str">
        <f t="shared" si="31"/>
        <v/>
      </c>
      <c r="EL54" s="662" t="str">
        <f t="shared" si="31"/>
        <v/>
      </c>
      <c r="EM54" s="662" t="str">
        <f t="shared" si="31"/>
        <v/>
      </c>
      <c r="EN54" s="662" t="str">
        <f t="shared" si="31"/>
        <v/>
      </c>
      <c r="EO54" s="662" t="str">
        <f t="shared" si="31"/>
        <v/>
      </c>
      <c r="EP54" s="662" t="str">
        <f t="shared" si="31"/>
        <v/>
      </c>
      <c r="EQ54" s="662" t="str">
        <f t="shared" si="31"/>
        <v/>
      </c>
      <c r="ER54" s="673" t="str">
        <f t="shared" si="31"/>
        <v/>
      </c>
    </row>
    <row r="55" spans="2:148" ht="15.75">
      <c r="X55" t="s">
        <v>234</v>
      </c>
      <c r="Y55" t="s">
        <v>13200</v>
      </c>
      <c r="Z55" t="s">
        <v>3830</v>
      </c>
      <c r="AR55" s="1">
        <v>50</v>
      </c>
      <c r="AS55" s="1" t="s">
        <v>12826</v>
      </c>
      <c r="AT55" t="s">
        <v>12833</v>
      </c>
      <c r="CG55" s="403" t="s">
        <v>16780</v>
      </c>
      <c r="CH55" s="63" t="s">
        <v>16803</v>
      </c>
      <c r="CI55" s="63"/>
      <c r="CJ55" s="63"/>
      <c r="CK55" s="63"/>
      <c r="CL55" s="63"/>
      <c r="CM55" s="63"/>
      <c r="CN55" s="63" t="s">
        <v>16781</v>
      </c>
      <c r="CO55" s="63"/>
      <c r="CP55" s="63"/>
      <c r="CQ55" s="63"/>
      <c r="CZ55" s="666" t="s">
        <v>19963</v>
      </c>
      <c r="DA55" s="667" t="s">
        <v>19964</v>
      </c>
      <c r="DB55" s="668" t="str">
        <f t="shared" si="10"/>
        <v/>
      </c>
      <c r="DC55" s="668" t="str">
        <f t="shared" si="10"/>
        <v/>
      </c>
      <c r="DD55" s="668" t="str">
        <f t="shared" si="30"/>
        <v/>
      </c>
      <c r="DE55" s="668" t="str">
        <f t="shared" si="25"/>
        <v/>
      </c>
      <c r="DF55" s="668" t="str">
        <f t="shared" si="25"/>
        <v/>
      </c>
      <c r="DG55" s="668" t="str">
        <f t="shared" si="25"/>
        <v/>
      </c>
      <c r="DH55" s="668" t="str">
        <f t="shared" si="25"/>
        <v/>
      </c>
      <c r="DI55" s="668" t="str">
        <f t="shared" si="25"/>
        <v/>
      </c>
      <c r="DJ55" s="668" t="str">
        <f t="shared" si="25"/>
        <v/>
      </c>
      <c r="DK55" s="668" t="str">
        <f t="shared" si="25"/>
        <v/>
      </c>
      <c r="DL55" s="668" t="str">
        <f t="shared" si="25"/>
        <v/>
      </c>
      <c r="DM55" s="668" t="str">
        <f t="shared" si="25"/>
        <v/>
      </c>
      <c r="DN55" s="668" t="str">
        <f t="shared" si="25"/>
        <v/>
      </c>
      <c r="DO55" s="668" t="str">
        <f t="shared" si="25"/>
        <v/>
      </c>
      <c r="DP55" s="668" t="str">
        <f t="shared" si="25"/>
        <v/>
      </c>
      <c r="DQ55" s="668" t="str">
        <f t="shared" ref="DQ55:DS61" si="33">IF(DQ$2=$DA55,1,"")</f>
        <v/>
      </c>
      <c r="DR55" s="668" t="str">
        <f t="shared" si="33"/>
        <v/>
      </c>
      <c r="DS55" s="668" t="str">
        <f t="shared" si="33"/>
        <v/>
      </c>
      <c r="DT55" s="668">
        <v>1</v>
      </c>
      <c r="DU55" s="668" t="str">
        <f t="shared" ref="DU55:DU61" si="34">IF(DU$2=$DA55,1,"")</f>
        <v/>
      </c>
      <c r="DV55" s="668">
        <v>1</v>
      </c>
      <c r="DW55" s="668" t="str">
        <f t="shared" ref="DW55:EF61" si="35">IF(DW$2=$DA55,1,"")</f>
        <v/>
      </c>
      <c r="DX55" s="668" t="str">
        <f t="shared" si="35"/>
        <v/>
      </c>
      <c r="DY55" s="668" t="str">
        <f t="shared" si="35"/>
        <v/>
      </c>
      <c r="DZ55" s="668" t="str">
        <f t="shared" si="35"/>
        <v/>
      </c>
      <c r="EA55" s="668" t="str">
        <f t="shared" si="35"/>
        <v/>
      </c>
      <c r="EB55" s="668" t="str">
        <f t="shared" si="35"/>
        <v/>
      </c>
      <c r="EC55" s="668" t="str">
        <f t="shared" si="35"/>
        <v/>
      </c>
      <c r="ED55" s="668" t="str">
        <f t="shared" si="35"/>
        <v/>
      </c>
      <c r="EE55" s="668" t="str">
        <f t="shared" si="35"/>
        <v/>
      </c>
      <c r="EF55" s="668" t="str">
        <f t="shared" si="35"/>
        <v/>
      </c>
      <c r="EG55" s="668" t="str">
        <f t="shared" si="31"/>
        <v/>
      </c>
      <c r="EH55" s="668" t="str">
        <f t="shared" si="31"/>
        <v/>
      </c>
      <c r="EI55" s="668" t="str">
        <f t="shared" si="31"/>
        <v/>
      </c>
      <c r="EJ55" s="668" t="str">
        <f t="shared" si="31"/>
        <v/>
      </c>
      <c r="EK55" s="668" t="str">
        <f t="shared" si="31"/>
        <v/>
      </c>
      <c r="EL55" s="668" t="str">
        <f t="shared" si="31"/>
        <v/>
      </c>
      <c r="EM55" s="668" t="str">
        <f t="shared" si="31"/>
        <v/>
      </c>
      <c r="EN55" s="668" t="str">
        <f t="shared" si="31"/>
        <v/>
      </c>
      <c r="EO55" s="668" t="str">
        <f t="shared" si="31"/>
        <v/>
      </c>
      <c r="EP55" s="668" t="str">
        <f t="shared" si="31"/>
        <v/>
      </c>
      <c r="EQ55" s="668" t="str">
        <f t="shared" si="31"/>
        <v/>
      </c>
      <c r="ER55" s="669" t="str">
        <f t="shared" si="31"/>
        <v/>
      </c>
    </row>
    <row r="56" spans="2:148" ht="15.75">
      <c r="X56" t="s">
        <v>377</v>
      </c>
      <c r="Y56" t="s">
        <v>12346</v>
      </c>
      <c r="Z56" t="s">
        <v>3830</v>
      </c>
      <c r="AR56" s="1" t="s">
        <v>12803</v>
      </c>
      <c r="AS56" s="1" t="s">
        <v>12804</v>
      </c>
      <c r="AT56" s="1" t="s">
        <v>12829</v>
      </c>
      <c r="AU56" s="1" t="s">
        <v>12830</v>
      </c>
      <c r="CG56" s="403" t="s">
        <v>16782</v>
      </c>
      <c r="CH56" s="63" t="s">
        <v>16803</v>
      </c>
      <c r="CI56" s="63"/>
      <c r="CJ56" s="63"/>
      <c r="CK56" s="63"/>
      <c r="CL56" s="63"/>
      <c r="CM56" s="63"/>
      <c r="CN56" s="63" t="s">
        <v>16783</v>
      </c>
      <c r="CO56" s="63"/>
      <c r="CP56" s="63"/>
      <c r="CQ56" s="63"/>
      <c r="CZ56" s="670" t="s">
        <v>19965</v>
      </c>
      <c r="DA56" s="671">
        <v>17</v>
      </c>
      <c r="DB56" s="662" t="str">
        <f t="shared" si="10"/>
        <v/>
      </c>
      <c r="DC56" s="662" t="str">
        <f t="shared" si="10"/>
        <v/>
      </c>
      <c r="DD56" s="662" t="str">
        <f t="shared" si="30"/>
        <v/>
      </c>
      <c r="DE56" s="662" t="str">
        <f t="shared" si="25"/>
        <v/>
      </c>
      <c r="DF56" s="662" t="str">
        <f t="shared" si="25"/>
        <v/>
      </c>
      <c r="DG56" s="662" t="str">
        <f t="shared" si="25"/>
        <v/>
      </c>
      <c r="DH56" s="662" t="str">
        <f t="shared" si="25"/>
        <v/>
      </c>
      <c r="DI56" s="662" t="str">
        <f t="shared" si="25"/>
        <v/>
      </c>
      <c r="DJ56" s="662" t="str">
        <f t="shared" si="25"/>
        <v/>
      </c>
      <c r="DK56" s="662" t="str">
        <f t="shared" si="25"/>
        <v/>
      </c>
      <c r="DL56" s="662" t="str">
        <f t="shared" si="25"/>
        <v/>
      </c>
      <c r="DM56" s="662" t="str">
        <f t="shared" si="25"/>
        <v/>
      </c>
      <c r="DN56" s="662" t="str">
        <f t="shared" si="25"/>
        <v/>
      </c>
      <c r="DO56" s="662" t="str">
        <f t="shared" si="25"/>
        <v/>
      </c>
      <c r="DP56" s="662" t="str">
        <f t="shared" si="25"/>
        <v/>
      </c>
      <c r="DQ56" s="662" t="str">
        <f t="shared" si="33"/>
        <v/>
      </c>
      <c r="DR56" s="662">
        <f t="shared" si="33"/>
        <v>1</v>
      </c>
      <c r="DS56" s="662" t="str">
        <f t="shared" si="33"/>
        <v/>
      </c>
      <c r="DT56" s="662" t="str">
        <f t="shared" ref="DT56:DT61" si="36">IF(DT$2=$DA56,1,"")</f>
        <v/>
      </c>
      <c r="DU56" s="662" t="str">
        <f t="shared" si="34"/>
        <v/>
      </c>
      <c r="DV56" s="662" t="str">
        <f t="shared" ref="DV56:DV61" si="37">IF(DV$2=$DA56,1,"")</f>
        <v/>
      </c>
      <c r="DW56" s="662" t="str">
        <f t="shared" si="35"/>
        <v/>
      </c>
      <c r="DX56" s="662" t="str">
        <f t="shared" si="35"/>
        <v/>
      </c>
      <c r="DY56" s="662" t="str">
        <f t="shared" si="35"/>
        <v/>
      </c>
      <c r="DZ56" s="662" t="str">
        <f t="shared" si="35"/>
        <v/>
      </c>
      <c r="EA56" s="662" t="str">
        <f t="shared" si="35"/>
        <v/>
      </c>
      <c r="EB56" s="662" t="str">
        <f t="shared" si="35"/>
        <v/>
      </c>
      <c r="EC56" s="662" t="str">
        <f t="shared" si="35"/>
        <v/>
      </c>
      <c r="ED56" s="662" t="str">
        <f t="shared" si="35"/>
        <v/>
      </c>
      <c r="EE56" s="662" t="str">
        <f t="shared" si="35"/>
        <v/>
      </c>
      <c r="EF56" s="662" t="str">
        <f t="shared" si="35"/>
        <v/>
      </c>
      <c r="EG56" s="662" t="str">
        <f t="shared" si="31"/>
        <v/>
      </c>
      <c r="EH56" s="662" t="str">
        <f t="shared" si="31"/>
        <v/>
      </c>
      <c r="EI56" s="662" t="str">
        <f t="shared" si="31"/>
        <v/>
      </c>
      <c r="EJ56" s="662" t="str">
        <f t="shared" si="31"/>
        <v/>
      </c>
      <c r="EK56" s="662" t="str">
        <f t="shared" si="31"/>
        <v/>
      </c>
      <c r="EL56" s="662" t="str">
        <f t="shared" si="31"/>
        <v/>
      </c>
      <c r="EM56" s="662" t="str">
        <f t="shared" si="31"/>
        <v/>
      </c>
      <c r="EN56" s="662" t="str">
        <f t="shared" si="31"/>
        <v/>
      </c>
      <c r="EO56" s="662" t="str">
        <f t="shared" si="31"/>
        <v/>
      </c>
      <c r="EP56" s="662" t="str">
        <f t="shared" si="31"/>
        <v/>
      </c>
      <c r="EQ56" s="662" t="str">
        <f t="shared" si="31"/>
        <v/>
      </c>
      <c r="ER56" s="673" t="str">
        <f t="shared" si="31"/>
        <v/>
      </c>
    </row>
    <row r="57" spans="2:148" ht="15.75">
      <c r="X57" t="s">
        <v>643</v>
      </c>
      <c r="Y57" t="s">
        <v>2473</v>
      </c>
      <c r="Z57" t="s">
        <v>13201</v>
      </c>
      <c r="AR57" s="1">
        <v>1</v>
      </c>
      <c r="AS57" s="1" t="s">
        <v>12808</v>
      </c>
      <c r="CG57" s="403" t="s">
        <v>16784</v>
      </c>
      <c r="CH57" s="63" t="s">
        <v>16803</v>
      </c>
      <c r="CI57" s="63"/>
      <c r="CJ57" s="63"/>
      <c r="CK57" s="63"/>
      <c r="CL57" s="63"/>
      <c r="CM57" s="63"/>
      <c r="CN57" s="63" t="s">
        <v>16785</v>
      </c>
      <c r="CO57" s="63"/>
      <c r="CP57" s="63"/>
      <c r="CQ57" s="63"/>
      <c r="CZ57" s="666" t="s">
        <v>19966</v>
      </c>
      <c r="DA57" s="667">
        <v>20</v>
      </c>
      <c r="DB57" s="668" t="str">
        <f t="shared" si="10"/>
        <v/>
      </c>
      <c r="DC57" s="668" t="str">
        <f t="shared" si="10"/>
        <v/>
      </c>
      <c r="DD57" s="668" t="str">
        <f t="shared" si="30"/>
        <v/>
      </c>
      <c r="DE57" s="668" t="str">
        <f t="shared" si="25"/>
        <v/>
      </c>
      <c r="DF57" s="668" t="str">
        <f t="shared" si="25"/>
        <v/>
      </c>
      <c r="DG57" s="668" t="str">
        <f t="shared" si="25"/>
        <v/>
      </c>
      <c r="DH57" s="668" t="str">
        <f t="shared" si="25"/>
        <v/>
      </c>
      <c r="DI57" s="668" t="str">
        <f t="shared" si="25"/>
        <v/>
      </c>
      <c r="DJ57" s="668" t="str">
        <f t="shared" si="25"/>
        <v/>
      </c>
      <c r="DK57" s="668" t="str">
        <f t="shared" si="25"/>
        <v/>
      </c>
      <c r="DL57" s="668" t="str">
        <f t="shared" si="25"/>
        <v/>
      </c>
      <c r="DM57" s="668" t="str">
        <f t="shared" si="25"/>
        <v/>
      </c>
      <c r="DN57" s="668" t="str">
        <f t="shared" si="25"/>
        <v/>
      </c>
      <c r="DO57" s="668" t="str">
        <f t="shared" si="25"/>
        <v/>
      </c>
      <c r="DP57" s="668" t="str">
        <f t="shared" si="25"/>
        <v/>
      </c>
      <c r="DQ57" s="668" t="str">
        <f t="shared" si="33"/>
        <v/>
      </c>
      <c r="DR57" s="668" t="str">
        <f t="shared" si="33"/>
        <v/>
      </c>
      <c r="DS57" s="668" t="str">
        <f t="shared" si="33"/>
        <v/>
      </c>
      <c r="DT57" s="668" t="str">
        <f t="shared" si="36"/>
        <v/>
      </c>
      <c r="DU57" s="668">
        <f t="shared" si="34"/>
        <v>1</v>
      </c>
      <c r="DV57" s="668" t="str">
        <f t="shared" si="37"/>
        <v/>
      </c>
      <c r="DW57" s="668" t="str">
        <f t="shared" si="35"/>
        <v/>
      </c>
      <c r="DX57" s="668" t="str">
        <f t="shared" si="35"/>
        <v/>
      </c>
      <c r="DY57" s="668" t="str">
        <f t="shared" si="35"/>
        <v/>
      </c>
      <c r="DZ57" s="668" t="str">
        <f t="shared" si="35"/>
        <v/>
      </c>
      <c r="EA57" s="668" t="str">
        <f t="shared" si="35"/>
        <v/>
      </c>
      <c r="EB57" s="668" t="str">
        <f t="shared" si="35"/>
        <v/>
      </c>
      <c r="EC57" s="668" t="str">
        <f t="shared" si="35"/>
        <v/>
      </c>
      <c r="ED57" s="668" t="str">
        <f t="shared" si="35"/>
        <v/>
      </c>
      <c r="EE57" s="668" t="str">
        <f t="shared" si="35"/>
        <v/>
      </c>
      <c r="EF57" s="668" t="str">
        <f t="shared" si="35"/>
        <v/>
      </c>
      <c r="EG57" s="668" t="str">
        <f t="shared" si="31"/>
        <v/>
      </c>
      <c r="EH57" s="668" t="str">
        <f t="shared" si="31"/>
        <v/>
      </c>
      <c r="EI57" s="668" t="str">
        <f t="shared" si="31"/>
        <v/>
      </c>
      <c r="EJ57" s="668" t="str">
        <f t="shared" si="31"/>
        <v/>
      </c>
      <c r="EK57" s="668" t="str">
        <f t="shared" si="31"/>
        <v/>
      </c>
      <c r="EL57" s="668" t="str">
        <f t="shared" si="31"/>
        <v/>
      </c>
      <c r="EM57" s="668" t="str">
        <f t="shared" si="31"/>
        <v/>
      </c>
      <c r="EN57" s="668" t="str">
        <f t="shared" si="31"/>
        <v/>
      </c>
      <c r="EO57" s="668" t="str">
        <f t="shared" si="31"/>
        <v/>
      </c>
      <c r="EP57" s="668" t="str">
        <f t="shared" si="31"/>
        <v/>
      </c>
      <c r="EQ57" s="668" t="str">
        <f t="shared" si="31"/>
        <v/>
      </c>
      <c r="ER57" s="669" t="str">
        <f t="shared" si="31"/>
        <v/>
      </c>
    </row>
    <row r="58" spans="2:148" ht="15.75">
      <c r="AR58" s="1">
        <v>3</v>
      </c>
      <c r="AS58" s="1" t="s">
        <v>12813</v>
      </c>
      <c r="AU58" t="s">
        <v>12835</v>
      </c>
      <c r="CG58" s="403" t="s">
        <v>16786</v>
      </c>
      <c r="CH58" s="63" t="s">
        <v>16803</v>
      </c>
      <c r="CI58" s="63"/>
      <c r="CJ58" s="63"/>
      <c r="CK58" s="63"/>
      <c r="CL58" s="63"/>
      <c r="CM58" s="63"/>
      <c r="CN58" s="63" t="s">
        <v>16787</v>
      </c>
      <c r="CO58" s="63"/>
      <c r="CP58" s="63"/>
      <c r="CQ58" s="63"/>
      <c r="CZ58" s="670" t="s">
        <v>19967</v>
      </c>
      <c r="DA58" s="671" t="s">
        <v>19968</v>
      </c>
      <c r="DB58" s="662" t="str">
        <f t="shared" si="10"/>
        <v/>
      </c>
      <c r="DC58" s="662" t="str">
        <f t="shared" si="10"/>
        <v/>
      </c>
      <c r="DD58" s="662" t="str">
        <f t="shared" si="30"/>
        <v/>
      </c>
      <c r="DE58" s="662" t="str">
        <f>IF(DE$2=$DA58,1,"")</f>
        <v/>
      </c>
      <c r="DF58" s="662">
        <v>1</v>
      </c>
      <c r="DG58" s="662" t="str">
        <f>IF(DG$2=$DA58,1,"")</f>
        <v/>
      </c>
      <c r="DH58" s="662">
        <v>1</v>
      </c>
      <c r="DI58" s="662" t="str">
        <f t="shared" ref="DI58:DL61" si="38">IF(DI$2=$DA58,1,"")</f>
        <v/>
      </c>
      <c r="DJ58" s="662" t="str">
        <f t="shared" si="38"/>
        <v/>
      </c>
      <c r="DK58" s="662" t="str">
        <f t="shared" si="38"/>
        <v/>
      </c>
      <c r="DL58" s="662" t="str">
        <f t="shared" si="38"/>
        <v/>
      </c>
      <c r="DM58" s="662">
        <v>1</v>
      </c>
      <c r="DN58" s="662" t="str">
        <f t="shared" ref="DN58:DP61" si="39">IF(DN$2=$DA58,1,"")</f>
        <v/>
      </c>
      <c r="DO58" s="662" t="str">
        <f t="shared" si="39"/>
        <v/>
      </c>
      <c r="DP58" s="662" t="str">
        <f t="shared" si="39"/>
        <v/>
      </c>
      <c r="DQ58" s="662" t="str">
        <f t="shared" si="33"/>
        <v/>
      </c>
      <c r="DR58" s="662" t="str">
        <f t="shared" si="33"/>
        <v/>
      </c>
      <c r="DS58" s="662" t="str">
        <f t="shared" si="33"/>
        <v/>
      </c>
      <c r="DT58" s="662" t="str">
        <f t="shared" si="36"/>
        <v/>
      </c>
      <c r="DU58" s="662" t="str">
        <f t="shared" si="34"/>
        <v/>
      </c>
      <c r="DV58" s="662" t="str">
        <f t="shared" si="37"/>
        <v/>
      </c>
      <c r="DW58" s="662" t="str">
        <f t="shared" si="35"/>
        <v/>
      </c>
      <c r="DX58" s="662" t="str">
        <f t="shared" si="35"/>
        <v/>
      </c>
      <c r="DY58" s="662" t="str">
        <f t="shared" si="35"/>
        <v/>
      </c>
      <c r="DZ58" s="662" t="str">
        <f t="shared" si="35"/>
        <v/>
      </c>
      <c r="EA58" s="662" t="str">
        <f t="shared" si="35"/>
        <v/>
      </c>
      <c r="EB58" s="662" t="str">
        <f t="shared" si="35"/>
        <v/>
      </c>
      <c r="EC58" s="662" t="str">
        <f t="shared" si="35"/>
        <v/>
      </c>
      <c r="ED58" s="662" t="str">
        <f t="shared" si="35"/>
        <v/>
      </c>
      <c r="EE58" s="662" t="str">
        <f t="shared" si="35"/>
        <v/>
      </c>
      <c r="EF58" s="662" t="str">
        <f t="shared" si="35"/>
        <v/>
      </c>
      <c r="EG58" s="662" t="str">
        <f t="shared" si="31"/>
        <v/>
      </c>
      <c r="EH58" s="662" t="str">
        <f t="shared" si="31"/>
        <v/>
      </c>
      <c r="EI58" s="662" t="str">
        <f t="shared" si="31"/>
        <v/>
      </c>
      <c r="EJ58" s="662" t="str">
        <f t="shared" si="31"/>
        <v/>
      </c>
      <c r="EK58" s="662" t="str">
        <f t="shared" si="31"/>
        <v/>
      </c>
      <c r="EL58" s="662" t="str">
        <f t="shared" si="31"/>
        <v/>
      </c>
      <c r="EM58" s="662" t="str">
        <f t="shared" si="31"/>
        <v/>
      </c>
      <c r="EN58" s="662" t="str">
        <f t="shared" si="31"/>
        <v/>
      </c>
      <c r="EO58" s="662" t="str">
        <f t="shared" si="31"/>
        <v/>
      </c>
      <c r="EP58" s="662" t="str">
        <f t="shared" si="31"/>
        <v/>
      </c>
      <c r="EQ58" s="662" t="str">
        <f t="shared" si="31"/>
        <v/>
      </c>
      <c r="ER58" s="673" t="str">
        <f t="shared" si="31"/>
        <v/>
      </c>
    </row>
    <row r="59" spans="2:148" ht="15.75">
      <c r="AR59" s="1">
        <v>10</v>
      </c>
      <c r="AS59" s="1" t="s">
        <v>12817</v>
      </c>
      <c r="AT59" t="s">
        <v>12831</v>
      </c>
      <c r="CG59" s="63" t="s">
        <v>16788</v>
      </c>
      <c r="CH59" s="63" t="s">
        <v>16803</v>
      </c>
      <c r="CI59" s="63"/>
      <c r="CJ59" s="63"/>
      <c r="CK59" s="63"/>
      <c r="CL59" s="63"/>
      <c r="CM59" s="63"/>
      <c r="CN59" s="63" t="s">
        <v>16789</v>
      </c>
      <c r="CO59" s="63"/>
      <c r="CP59" s="63"/>
      <c r="CQ59" s="63"/>
      <c r="CZ59" s="666" t="s">
        <v>19969</v>
      </c>
      <c r="DA59" s="667">
        <v>36</v>
      </c>
      <c r="DB59" s="668" t="str">
        <f t="shared" si="10"/>
        <v/>
      </c>
      <c r="DC59" s="668" t="str">
        <f t="shared" si="10"/>
        <v/>
      </c>
      <c r="DD59" s="668" t="str">
        <f t="shared" si="30"/>
        <v/>
      </c>
      <c r="DE59" s="668" t="str">
        <f>IF(DE$2=$DA59,1,"")</f>
        <v/>
      </c>
      <c r="DF59" s="668" t="str">
        <f>IF(DF$2=$DA59,1,"")</f>
        <v/>
      </c>
      <c r="DG59" s="668" t="str">
        <f>IF(DG$2=$DA59,1,"")</f>
        <v/>
      </c>
      <c r="DH59" s="668" t="str">
        <f>IF(DH$2=$DA59,1,"")</f>
        <v/>
      </c>
      <c r="DI59" s="668" t="str">
        <f t="shared" si="38"/>
        <v/>
      </c>
      <c r="DJ59" s="668" t="str">
        <f t="shared" si="38"/>
        <v/>
      </c>
      <c r="DK59" s="668" t="str">
        <f t="shared" si="38"/>
        <v/>
      </c>
      <c r="DL59" s="668" t="str">
        <f t="shared" si="38"/>
        <v/>
      </c>
      <c r="DM59" s="668" t="str">
        <f>IF(DM$2=$DA59,1,"")</f>
        <v/>
      </c>
      <c r="DN59" s="668" t="str">
        <f t="shared" si="39"/>
        <v/>
      </c>
      <c r="DO59" s="668" t="str">
        <f t="shared" si="39"/>
        <v/>
      </c>
      <c r="DP59" s="668" t="str">
        <f t="shared" si="39"/>
        <v/>
      </c>
      <c r="DQ59" s="668" t="str">
        <f t="shared" si="33"/>
        <v/>
      </c>
      <c r="DR59" s="668" t="str">
        <f t="shared" si="33"/>
        <v/>
      </c>
      <c r="DS59" s="668" t="str">
        <f t="shared" si="33"/>
        <v/>
      </c>
      <c r="DT59" s="668" t="str">
        <f t="shared" si="36"/>
        <v/>
      </c>
      <c r="DU59" s="668" t="str">
        <f t="shared" si="34"/>
        <v/>
      </c>
      <c r="DV59" s="668" t="str">
        <f t="shared" si="37"/>
        <v/>
      </c>
      <c r="DW59" s="668" t="str">
        <f t="shared" si="35"/>
        <v/>
      </c>
      <c r="DX59" s="668" t="str">
        <f t="shared" si="35"/>
        <v/>
      </c>
      <c r="DY59" s="668" t="str">
        <f t="shared" si="35"/>
        <v/>
      </c>
      <c r="DZ59" s="668" t="str">
        <f t="shared" si="35"/>
        <v/>
      </c>
      <c r="EA59" s="668" t="str">
        <f t="shared" si="35"/>
        <v/>
      </c>
      <c r="EB59" s="668" t="str">
        <f t="shared" si="35"/>
        <v/>
      </c>
      <c r="EC59" s="668" t="str">
        <f t="shared" si="35"/>
        <v/>
      </c>
      <c r="ED59" s="668" t="str">
        <f t="shared" si="35"/>
        <v/>
      </c>
      <c r="EE59" s="668" t="str">
        <f t="shared" si="35"/>
        <v/>
      </c>
      <c r="EF59" s="668" t="str">
        <f t="shared" si="35"/>
        <v/>
      </c>
      <c r="EG59" s="668" t="str">
        <f t="shared" si="31"/>
        <v/>
      </c>
      <c r="EH59" s="668" t="str">
        <f t="shared" si="31"/>
        <v/>
      </c>
      <c r="EI59" s="668" t="str">
        <f t="shared" si="31"/>
        <v/>
      </c>
      <c r="EJ59" s="668" t="str">
        <f t="shared" si="31"/>
        <v/>
      </c>
      <c r="EK59" s="668">
        <f t="shared" si="31"/>
        <v>1</v>
      </c>
      <c r="EL59" s="668" t="str">
        <f t="shared" si="31"/>
        <v/>
      </c>
      <c r="EM59" s="668" t="str">
        <f t="shared" si="31"/>
        <v/>
      </c>
      <c r="EN59" s="668" t="str">
        <f t="shared" si="31"/>
        <v/>
      </c>
      <c r="EO59" s="668" t="str">
        <f t="shared" si="31"/>
        <v/>
      </c>
      <c r="EP59" s="668" t="str">
        <f t="shared" si="31"/>
        <v/>
      </c>
      <c r="EQ59" s="668" t="str">
        <f t="shared" si="31"/>
        <v/>
      </c>
      <c r="ER59" s="669" t="str">
        <f t="shared" si="31"/>
        <v/>
      </c>
    </row>
    <row r="60" spans="2:148" ht="15.75">
      <c r="AR60" s="1">
        <v>25</v>
      </c>
      <c r="AS60" s="1" t="s">
        <v>12822</v>
      </c>
      <c r="AT60" t="s">
        <v>12832</v>
      </c>
      <c r="AV60" t="s">
        <v>12883</v>
      </c>
      <c r="CG60" s="63" t="s">
        <v>16790</v>
      </c>
      <c r="CH60" s="63" t="s">
        <v>16803</v>
      </c>
      <c r="CI60" s="63"/>
      <c r="CJ60" s="63"/>
      <c r="CK60" s="63"/>
      <c r="CL60" s="63"/>
      <c r="CM60" s="63"/>
      <c r="CN60" s="63" t="s">
        <v>16791</v>
      </c>
      <c r="CO60" s="63"/>
      <c r="CP60" s="63"/>
      <c r="CQ60" s="63"/>
      <c r="CZ60" s="670" t="s">
        <v>19970</v>
      </c>
      <c r="DA60" s="671">
        <v>42</v>
      </c>
      <c r="DB60" s="662" t="str">
        <f t="shared" si="10"/>
        <v/>
      </c>
      <c r="DC60" s="662" t="str">
        <f t="shared" si="10"/>
        <v/>
      </c>
      <c r="DD60" s="662" t="str">
        <f t="shared" si="30"/>
        <v/>
      </c>
      <c r="DE60" s="662" t="str">
        <f>IF(DE$2=$DA60,1,"")</f>
        <v/>
      </c>
      <c r="DF60" s="662" t="str">
        <f>IF(DF$2=$DA60,1,"")</f>
        <v/>
      </c>
      <c r="DG60" s="662" t="str">
        <f>IF(DG$2=$DA60,1,"")</f>
        <v/>
      </c>
      <c r="DH60" s="662" t="str">
        <f>IF(DH$2=$DA60,1,"")</f>
        <v/>
      </c>
      <c r="DI60" s="662" t="str">
        <f t="shared" si="38"/>
        <v/>
      </c>
      <c r="DJ60" s="662" t="str">
        <f t="shared" si="38"/>
        <v/>
      </c>
      <c r="DK60" s="662" t="str">
        <f t="shared" si="38"/>
        <v/>
      </c>
      <c r="DL60" s="662" t="str">
        <f t="shared" si="38"/>
        <v/>
      </c>
      <c r="DM60" s="662" t="str">
        <f>IF(DM$2=$DA60,1,"")</f>
        <v/>
      </c>
      <c r="DN60" s="662" t="str">
        <f t="shared" si="39"/>
        <v/>
      </c>
      <c r="DO60" s="662" t="str">
        <f t="shared" si="39"/>
        <v/>
      </c>
      <c r="DP60" s="662" t="str">
        <f t="shared" si="39"/>
        <v/>
      </c>
      <c r="DQ60" s="662" t="str">
        <f t="shared" si="33"/>
        <v/>
      </c>
      <c r="DR60" s="662" t="str">
        <f t="shared" si="33"/>
        <v/>
      </c>
      <c r="DS60" s="662" t="str">
        <f t="shared" si="33"/>
        <v/>
      </c>
      <c r="DT60" s="662" t="str">
        <f t="shared" si="36"/>
        <v/>
      </c>
      <c r="DU60" s="662" t="str">
        <f t="shared" si="34"/>
        <v/>
      </c>
      <c r="DV60" s="662" t="str">
        <f t="shared" si="37"/>
        <v/>
      </c>
      <c r="DW60" s="662" t="str">
        <f t="shared" si="35"/>
        <v/>
      </c>
      <c r="DX60" s="662" t="str">
        <f t="shared" si="35"/>
        <v/>
      </c>
      <c r="DY60" s="662" t="str">
        <f t="shared" si="35"/>
        <v/>
      </c>
      <c r="DZ60" s="662" t="str">
        <f t="shared" si="35"/>
        <v/>
      </c>
      <c r="EA60" s="662" t="str">
        <f t="shared" si="35"/>
        <v/>
      </c>
      <c r="EB60" s="662" t="str">
        <f t="shared" si="35"/>
        <v/>
      </c>
      <c r="EC60" s="662" t="str">
        <f t="shared" si="35"/>
        <v/>
      </c>
      <c r="ED60" s="662" t="str">
        <f t="shared" si="35"/>
        <v/>
      </c>
      <c r="EE60" s="662" t="str">
        <f t="shared" si="35"/>
        <v/>
      </c>
      <c r="EF60" s="662" t="str">
        <f t="shared" si="35"/>
        <v/>
      </c>
      <c r="EG60" s="662" t="str">
        <f t="shared" si="31"/>
        <v/>
      </c>
      <c r="EH60" s="662" t="str">
        <f t="shared" si="31"/>
        <v/>
      </c>
      <c r="EI60" s="662" t="str">
        <f t="shared" si="31"/>
        <v/>
      </c>
      <c r="EJ60" s="662" t="str">
        <f t="shared" si="31"/>
        <v/>
      </c>
      <c r="EK60" s="662" t="str">
        <f t="shared" si="31"/>
        <v/>
      </c>
      <c r="EL60" s="662" t="str">
        <f t="shared" si="31"/>
        <v/>
      </c>
      <c r="EM60" s="662" t="str">
        <f t="shared" si="31"/>
        <v/>
      </c>
      <c r="EN60" s="662" t="str">
        <f t="shared" si="31"/>
        <v/>
      </c>
      <c r="EO60" s="662" t="str">
        <f t="shared" si="31"/>
        <v/>
      </c>
      <c r="EP60" s="662" t="str">
        <f t="shared" si="31"/>
        <v/>
      </c>
      <c r="EQ60" s="662">
        <f t="shared" si="31"/>
        <v>1</v>
      </c>
      <c r="ER60" s="673" t="str">
        <f t="shared" si="31"/>
        <v/>
      </c>
    </row>
    <row r="61" spans="2:148" ht="15.75">
      <c r="AR61" s="1">
        <v>50</v>
      </c>
      <c r="AS61" s="1" t="s">
        <v>12827</v>
      </c>
      <c r="AT61" t="s">
        <v>12833</v>
      </c>
      <c r="AU61" t="s">
        <v>12836</v>
      </c>
      <c r="CG61" s="63" t="s">
        <v>16792</v>
      </c>
      <c r="CH61" s="63" t="s">
        <v>16803</v>
      </c>
      <c r="CI61" s="368"/>
      <c r="CJ61" s="368"/>
      <c r="CK61" s="368"/>
      <c r="CL61" s="368"/>
      <c r="CM61" s="368"/>
      <c r="CN61" s="368" t="s">
        <v>16793</v>
      </c>
      <c r="CO61" s="368"/>
      <c r="CP61" s="368"/>
      <c r="CQ61" s="63"/>
      <c r="CZ61" s="666" t="s">
        <v>19971</v>
      </c>
      <c r="DA61" s="667">
        <v>12</v>
      </c>
      <c r="DB61" s="668" t="str">
        <f t="shared" si="10"/>
        <v/>
      </c>
      <c r="DC61" s="668" t="str">
        <f t="shared" si="10"/>
        <v/>
      </c>
      <c r="DD61" s="668" t="str">
        <f t="shared" si="30"/>
        <v/>
      </c>
      <c r="DE61" s="668" t="str">
        <f>IF(DE$2=$DA61,1,"")</f>
        <v/>
      </c>
      <c r="DF61" s="668" t="str">
        <f>IF(DF$2=$DA61,1,"")</f>
        <v/>
      </c>
      <c r="DG61" s="668" t="str">
        <f>IF(DG$2=$DA61,1,"")</f>
        <v/>
      </c>
      <c r="DH61" s="668" t="str">
        <f>IF(DH$2=$DA61,1,"")</f>
        <v/>
      </c>
      <c r="DI61" s="668" t="str">
        <f t="shared" si="38"/>
        <v/>
      </c>
      <c r="DJ61" s="668" t="str">
        <f t="shared" si="38"/>
        <v/>
      </c>
      <c r="DK61" s="668" t="str">
        <f t="shared" si="38"/>
        <v/>
      </c>
      <c r="DL61" s="668" t="str">
        <f t="shared" si="38"/>
        <v/>
      </c>
      <c r="DM61" s="668">
        <f>IF(DM$2=$DA61,1,"")</f>
        <v>1</v>
      </c>
      <c r="DN61" s="668" t="str">
        <f t="shared" si="39"/>
        <v/>
      </c>
      <c r="DO61" s="668" t="str">
        <f t="shared" si="39"/>
        <v/>
      </c>
      <c r="DP61" s="668" t="str">
        <f t="shared" si="39"/>
        <v/>
      </c>
      <c r="DQ61" s="668" t="str">
        <f t="shared" si="33"/>
        <v/>
      </c>
      <c r="DR61" s="668" t="str">
        <f t="shared" si="33"/>
        <v/>
      </c>
      <c r="DS61" s="668" t="str">
        <f t="shared" si="33"/>
        <v/>
      </c>
      <c r="DT61" s="668" t="str">
        <f t="shared" si="36"/>
        <v/>
      </c>
      <c r="DU61" s="668" t="str">
        <f t="shared" si="34"/>
        <v/>
      </c>
      <c r="DV61" s="668" t="str">
        <f t="shared" si="37"/>
        <v/>
      </c>
      <c r="DW61" s="668" t="str">
        <f t="shared" si="35"/>
        <v/>
      </c>
      <c r="DX61" s="668" t="str">
        <f t="shared" si="35"/>
        <v/>
      </c>
      <c r="DY61" s="668" t="str">
        <f t="shared" si="35"/>
        <v/>
      </c>
      <c r="DZ61" s="668" t="str">
        <f t="shared" si="35"/>
        <v/>
      </c>
      <c r="EA61" s="668" t="str">
        <f t="shared" si="35"/>
        <v/>
      </c>
      <c r="EB61" s="668" t="str">
        <f t="shared" si="35"/>
        <v/>
      </c>
      <c r="EC61" s="668" t="str">
        <f t="shared" si="35"/>
        <v/>
      </c>
      <c r="ED61" s="668" t="str">
        <f t="shared" si="35"/>
        <v/>
      </c>
      <c r="EE61" s="668" t="str">
        <f t="shared" si="35"/>
        <v/>
      </c>
      <c r="EF61" s="668" t="str">
        <f t="shared" si="35"/>
        <v/>
      </c>
      <c r="EG61" s="668" t="str">
        <f t="shared" si="31"/>
        <v/>
      </c>
      <c r="EH61" s="668" t="str">
        <f t="shared" si="31"/>
        <v/>
      </c>
      <c r="EI61" s="668" t="str">
        <f t="shared" si="31"/>
        <v/>
      </c>
      <c r="EJ61" s="668" t="str">
        <f t="shared" si="31"/>
        <v/>
      </c>
      <c r="EK61" s="668" t="str">
        <f t="shared" si="31"/>
        <v/>
      </c>
      <c r="EL61" s="668" t="str">
        <f t="shared" si="31"/>
        <v/>
      </c>
      <c r="EM61" s="668" t="str">
        <f t="shared" si="31"/>
        <v/>
      </c>
      <c r="EN61" s="668" t="str">
        <f t="shared" si="31"/>
        <v/>
      </c>
      <c r="EO61" s="668" t="str">
        <f t="shared" si="31"/>
        <v/>
      </c>
      <c r="EP61" s="668" t="str">
        <f t="shared" si="31"/>
        <v/>
      </c>
      <c r="EQ61" s="668" t="str">
        <f t="shared" si="31"/>
        <v/>
      </c>
      <c r="ER61" s="669" t="str">
        <f t="shared" si="31"/>
        <v/>
      </c>
    </row>
    <row r="62" spans="2:148" ht="15.75">
      <c r="AR62" s="1" t="s">
        <v>12803</v>
      </c>
      <c r="AS62" s="1" t="s">
        <v>12084</v>
      </c>
      <c r="AT62" s="1" t="s">
        <v>12829</v>
      </c>
      <c r="AU62" s="1" t="s">
        <v>12830</v>
      </c>
      <c r="CG62" s="63" t="s">
        <v>16794</v>
      </c>
      <c r="CH62" s="63" t="s">
        <v>16803</v>
      </c>
      <c r="CI62" s="63"/>
      <c r="CJ62" s="63"/>
      <c r="CK62" s="63"/>
      <c r="CL62" s="63"/>
      <c r="CM62" s="63"/>
      <c r="CN62" s="63" t="s">
        <v>16795</v>
      </c>
      <c r="CO62" s="63"/>
      <c r="CP62" s="63"/>
      <c r="CQ62" s="63"/>
      <c r="CZ62" s="670" t="s">
        <v>20115</v>
      </c>
      <c r="DA62" s="671"/>
      <c r="DB62" s="662"/>
      <c r="DC62" s="662"/>
      <c r="DD62" s="662"/>
      <c r="DE62" s="662"/>
      <c r="DF62" s="662"/>
      <c r="DG62" s="662"/>
      <c r="DH62" s="662"/>
      <c r="DI62" s="662"/>
      <c r="DJ62" s="662"/>
      <c r="DK62" s="662"/>
      <c r="DL62" s="662"/>
      <c r="DM62" s="662"/>
      <c r="DN62" s="662"/>
      <c r="DO62" s="662"/>
      <c r="DP62" s="662"/>
      <c r="DQ62" s="662"/>
      <c r="DR62" s="662"/>
      <c r="DS62" s="662"/>
      <c r="DT62" s="662"/>
      <c r="DU62" s="662"/>
      <c r="DV62" s="662"/>
      <c r="DW62" s="662"/>
      <c r="DX62" s="662"/>
      <c r="DY62" s="662"/>
      <c r="DZ62" s="662"/>
      <c r="EA62" s="662"/>
      <c r="EB62" s="662"/>
      <c r="EC62" s="662"/>
      <c r="ED62" s="662"/>
      <c r="EE62" s="662"/>
      <c r="EF62" s="662"/>
      <c r="EG62" s="662"/>
      <c r="EH62" s="662"/>
      <c r="EI62" s="662"/>
      <c r="EJ62" s="662"/>
      <c r="EK62" s="662"/>
      <c r="EL62" s="662"/>
      <c r="EM62" s="662"/>
      <c r="EN62" s="662"/>
      <c r="EO62" s="662"/>
      <c r="EP62" s="662"/>
      <c r="EQ62" s="662"/>
      <c r="ER62" s="673"/>
    </row>
    <row r="63" spans="2:148" ht="15.75">
      <c r="AR63" s="1">
        <v>1</v>
      </c>
      <c r="AS63" s="1" t="s">
        <v>12809</v>
      </c>
      <c r="CG63" s="63" t="s">
        <v>16796</v>
      </c>
      <c r="CH63" s="63" t="s">
        <v>16803</v>
      </c>
      <c r="CI63" s="63"/>
      <c r="CJ63" s="63"/>
      <c r="CK63" s="63"/>
      <c r="CL63" s="63"/>
      <c r="CM63" s="63"/>
      <c r="CN63" s="63" t="s">
        <v>16801</v>
      </c>
      <c r="CO63" s="63"/>
      <c r="CP63" s="63"/>
      <c r="CQ63" s="63"/>
      <c r="CZ63" s="666" t="s">
        <v>19972</v>
      </c>
      <c r="DA63" s="667">
        <v>11</v>
      </c>
      <c r="DB63" s="668" t="str">
        <f t="shared" ref="DB63:DK65" si="40">IF(DB$2=$DA63,1,"")</f>
        <v/>
      </c>
      <c r="DC63" s="668" t="str">
        <f t="shared" si="40"/>
        <v/>
      </c>
      <c r="DD63" s="668" t="str">
        <f t="shared" si="40"/>
        <v/>
      </c>
      <c r="DE63" s="668" t="str">
        <f t="shared" si="40"/>
        <v/>
      </c>
      <c r="DF63" s="668" t="str">
        <f t="shared" si="40"/>
        <v/>
      </c>
      <c r="DG63" s="668" t="str">
        <f t="shared" si="40"/>
        <v/>
      </c>
      <c r="DH63" s="668" t="str">
        <f t="shared" si="40"/>
        <v/>
      </c>
      <c r="DI63" s="668" t="str">
        <f t="shared" si="40"/>
        <v/>
      </c>
      <c r="DJ63" s="668" t="str">
        <f t="shared" si="40"/>
        <v/>
      </c>
      <c r="DK63" s="668" t="str">
        <f t="shared" si="40"/>
        <v/>
      </c>
      <c r="DL63" s="668">
        <f t="shared" ref="DL63:DU65" si="41">IF(DL$2=$DA63,1,"")</f>
        <v>1</v>
      </c>
      <c r="DM63" s="668" t="str">
        <f t="shared" si="41"/>
        <v/>
      </c>
      <c r="DN63" s="668" t="str">
        <f t="shared" si="41"/>
        <v/>
      </c>
      <c r="DO63" s="668" t="str">
        <f t="shared" si="41"/>
        <v/>
      </c>
      <c r="DP63" s="668" t="str">
        <f t="shared" si="41"/>
        <v/>
      </c>
      <c r="DQ63" s="668" t="str">
        <f t="shared" si="41"/>
        <v/>
      </c>
      <c r="DR63" s="668" t="str">
        <f t="shared" si="41"/>
        <v/>
      </c>
      <c r="DS63" s="668" t="str">
        <f t="shared" si="41"/>
        <v/>
      </c>
      <c r="DT63" s="668" t="str">
        <f t="shared" si="41"/>
        <v/>
      </c>
      <c r="DU63" s="668" t="str">
        <f t="shared" si="41"/>
        <v/>
      </c>
      <c r="DV63" s="668" t="str">
        <f t="shared" ref="DV63:EE65" si="42">IF(DV$2=$DA63,1,"")</f>
        <v/>
      </c>
      <c r="DW63" s="668" t="str">
        <f t="shared" si="42"/>
        <v/>
      </c>
      <c r="DX63" s="668" t="str">
        <f t="shared" si="42"/>
        <v/>
      </c>
      <c r="DY63" s="668" t="str">
        <f t="shared" si="42"/>
        <v/>
      </c>
      <c r="DZ63" s="668" t="str">
        <f t="shared" si="42"/>
        <v/>
      </c>
      <c r="EA63" s="668" t="str">
        <f t="shared" si="42"/>
        <v/>
      </c>
      <c r="EB63" s="668" t="str">
        <f t="shared" si="42"/>
        <v/>
      </c>
      <c r="EC63" s="668" t="str">
        <f t="shared" si="42"/>
        <v/>
      </c>
      <c r="ED63" s="668" t="str">
        <f t="shared" si="42"/>
        <v/>
      </c>
      <c r="EE63" s="668" t="str">
        <f t="shared" si="42"/>
        <v/>
      </c>
      <c r="EF63" s="668" t="str">
        <f t="shared" ref="EF63:ER65" si="43">IF(EF$2=$DA63,1,"")</f>
        <v/>
      </c>
      <c r="EG63" s="668" t="str">
        <f t="shared" si="43"/>
        <v/>
      </c>
      <c r="EH63" s="668" t="str">
        <f t="shared" si="43"/>
        <v/>
      </c>
      <c r="EI63" s="668" t="str">
        <f t="shared" si="43"/>
        <v/>
      </c>
      <c r="EJ63" s="668" t="str">
        <f t="shared" si="43"/>
        <v/>
      </c>
      <c r="EK63" s="668" t="str">
        <f t="shared" si="43"/>
        <v/>
      </c>
      <c r="EL63" s="668" t="str">
        <f t="shared" si="43"/>
        <v/>
      </c>
      <c r="EM63" s="668" t="str">
        <f t="shared" si="43"/>
        <v/>
      </c>
      <c r="EN63" s="668" t="str">
        <f t="shared" si="43"/>
        <v/>
      </c>
      <c r="EO63" s="668" t="str">
        <f t="shared" si="43"/>
        <v/>
      </c>
      <c r="EP63" s="668" t="str">
        <f t="shared" si="43"/>
        <v/>
      </c>
      <c r="EQ63" s="668" t="str">
        <f t="shared" si="43"/>
        <v/>
      </c>
      <c r="ER63" s="669" t="str">
        <f t="shared" si="43"/>
        <v/>
      </c>
    </row>
    <row r="64" spans="2:148" ht="15.75">
      <c r="AR64" s="1">
        <v>3</v>
      </c>
      <c r="AS64" s="1" t="s">
        <v>8022</v>
      </c>
      <c r="CG64" s="63" t="s">
        <v>16797</v>
      </c>
      <c r="CH64" s="63" t="s">
        <v>16803</v>
      </c>
      <c r="CI64" s="63"/>
      <c r="CJ64" s="63"/>
      <c r="CK64" s="63"/>
      <c r="CL64" s="63"/>
      <c r="CM64" s="63"/>
      <c r="CN64" s="63" t="s">
        <v>16802</v>
      </c>
      <c r="CO64" s="63"/>
      <c r="CP64" s="63"/>
      <c r="CQ64" s="63"/>
      <c r="CZ64" s="670" t="s">
        <v>19973</v>
      </c>
      <c r="DA64" s="671">
        <v>30</v>
      </c>
      <c r="DB64" s="662" t="str">
        <f t="shared" si="40"/>
        <v/>
      </c>
      <c r="DC64" s="662" t="str">
        <f t="shared" si="40"/>
        <v/>
      </c>
      <c r="DD64" s="662" t="str">
        <f t="shared" si="40"/>
        <v/>
      </c>
      <c r="DE64" s="662" t="str">
        <f t="shared" si="40"/>
        <v/>
      </c>
      <c r="DF64" s="662" t="str">
        <f t="shared" si="40"/>
        <v/>
      </c>
      <c r="DG64" s="662" t="str">
        <f t="shared" si="40"/>
        <v/>
      </c>
      <c r="DH64" s="662" t="str">
        <f t="shared" si="40"/>
        <v/>
      </c>
      <c r="DI64" s="662" t="str">
        <f t="shared" si="40"/>
        <v/>
      </c>
      <c r="DJ64" s="662" t="str">
        <f t="shared" si="40"/>
        <v/>
      </c>
      <c r="DK64" s="662" t="str">
        <f t="shared" si="40"/>
        <v/>
      </c>
      <c r="DL64" s="662" t="str">
        <f t="shared" si="41"/>
        <v/>
      </c>
      <c r="DM64" s="662" t="str">
        <f t="shared" si="41"/>
        <v/>
      </c>
      <c r="DN64" s="662" t="str">
        <f t="shared" si="41"/>
        <v/>
      </c>
      <c r="DO64" s="662" t="str">
        <f t="shared" si="41"/>
        <v/>
      </c>
      <c r="DP64" s="662" t="str">
        <f t="shared" si="41"/>
        <v/>
      </c>
      <c r="DQ64" s="662" t="str">
        <f t="shared" si="41"/>
        <v/>
      </c>
      <c r="DR64" s="662" t="str">
        <f t="shared" si="41"/>
        <v/>
      </c>
      <c r="DS64" s="662" t="str">
        <f t="shared" si="41"/>
        <v/>
      </c>
      <c r="DT64" s="662" t="str">
        <f t="shared" si="41"/>
        <v/>
      </c>
      <c r="DU64" s="662" t="str">
        <f t="shared" si="41"/>
        <v/>
      </c>
      <c r="DV64" s="662" t="str">
        <f t="shared" si="42"/>
        <v/>
      </c>
      <c r="DW64" s="662" t="str">
        <f t="shared" si="42"/>
        <v/>
      </c>
      <c r="DX64" s="662" t="str">
        <f t="shared" si="42"/>
        <v/>
      </c>
      <c r="DY64" s="662" t="str">
        <f t="shared" si="42"/>
        <v/>
      </c>
      <c r="DZ64" s="662" t="str">
        <f t="shared" si="42"/>
        <v/>
      </c>
      <c r="EA64" s="662" t="str">
        <f t="shared" si="42"/>
        <v/>
      </c>
      <c r="EB64" s="662" t="str">
        <f t="shared" si="42"/>
        <v/>
      </c>
      <c r="EC64" s="662" t="str">
        <f t="shared" si="42"/>
        <v/>
      </c>
      <c r="ED64" s="662" t="str">
        <f t="shared" si="42"/>
        <v/>
      </c>
      <c r="EE64" s="662">
        <f t="shared" si="42"/>
        <v>1</v>
      </c>
      <c r="EF64" s="662" t="str">
        <f t="shared" si="43"/>
        <v/>
      </c>
      <c r="EG64" s="662" t="str">
        <f t="shared" si="43"/>
        <v/>
      </c>
      <c r="EH64" s="662" t="str">
        <f t="shared" si="43"/>
        <v/>
      </c>
      <c r="EI64" s="662" t="str">
        <f t="shared" si="43"/>
        <v/>
      </c>
      <c r="EJ64" s="662" t="str">
        <f t="shared" si="43"/>
        <v/>
      </c>
      <c r="EK64" s="662" t="str">
        <f t="shared" si="43"/>
        <v/>
      </c>
      <c r="EL64" s="662" t="str">
        <f t="shared" si="43"/>
        <v/>
      </c>
      <c r="EM64" s="662" t="str">
        <f t="shared" si="43"/>
        <v/>
      </c>
      <c r="EN64" s="662" t="str">
        <f t="shared" si="43"/>
        <v/>
      </c>
      <c r="EO64" s="662" t="str">
        <f t="shared" si="43"/>
        <v/>
      </c>
      <c r="EP64" s="662" t="str">
        <f t="shared" si="43"/>
        <v/>
      </c>
      <c r="EQ64" s="662" t="str">
        <f t="shared" si="43"/>
        <v/>
      </c>
      <c r="ER64" s="673" t="str">
        <f t="shared" si="43"/>
        <v/>
      </c>
    </row>
    <row r="65" spans="44:148" ht="15.75">
      <c r="AR65" s="1">
        <v>10</v>
      </c>
      <c r="AS65" s="1" t="s">
        <v>12818</v>
      </c>
      <c r="AT65" t="s">
        <v>12831</v>
      </c>
      <c r="AV65" t="s">
        <v>12881</v>
      </c>
      <c r="CG65" s="404" t="s">
        <v>16798</v>
      </c>
      <c r="CH65" s="63" t="s">
        <v>16803</v>
      </c>
      <c r="CI65" s="404"/>
      <c r="CJ65" s="404"/>
      <c r="CK65" s="404"/>
      <c r="CL65" s="404"/>
      <c r="CM65" s="404"/>
      <c r="CN65" s="404" t="s">
        <v>16799</v>
      </c>
      <c r="CO65" s="404"/>
      <c r="CP65" s="404"/>
      <c r="CQ65" s="63"/>
      <c r="CZ65" s="666" t="s">
        <v>19974</v>
      </c>
      <c r="DA65" s="667">
        <v>27</v>
      </c>
      <c r="DB65" s="668" t="str">
        <f t="shared" si="40"/>
        <v/>
      </c>
      <c r="DC65" s="668" t="str">
        <f t="shared" si="40"/>
        <v/>
      </c>
      <c r="DD65" s="668" t="str">
        <f t="shared" si="40"/>
        <v/>
      </c>
      <c r="DE65" s="668" t="str">
        <f t="shared" si="40"/>
        <v/>
      </c>
      <c r="DF65" s="668" t="str">
        <f t="shared" si="40"/>
        <v/>
      </c>
      <c r="DG65" s="668" t="str">
        <f t="shared" si="40"/>
        <v/>
      </c>
      <c r="DH65" s="668" t="str">
        <f t="shared" si="40"/>
        <v/>
      </c>
      <c r="DI65" s="668" t="str">
        <f t="shared" si="40"/>
        <v/>
      </c>
      <c r="DJ65" s="668" t="str">
        <f t="shared" si="40"/>
        <v/>
      </c>
      <c r="DK65" s="668" t="str">
        <f t="shared" si="40"/>
        <v/>
      </c>
      <c r="DL65" s="668" t="str">
        <f t="shared" si="41"/>
        <v/>
      </c>
      <c r="DM65" s="668" t="str">
        <f t="shared" si="41"/>
        <v/>
      </c>
      <c r="DN65" s="668" t="str">
        <f t="shared" si="41"/>
        <v/>
      </c>
      <c r="DO65" s="668" t="str">
        <f t="shared" si="41"/>
        <v/>
      </c>
      <c r="DP65" s="668" t="str">
        <f t="shared" si="41"/>
        <v/>
      </c>
      <c r="DQ65" s="668" t="str">
        <f t="shared" si="41"/>
        <v/>
      </c>
      <c r="DR65" s="668" t="str">
        <f t="shared" si="41"/>
        <v/>
      </c>
      <c r="DS65" s="668" t="str">
        <f t="shared" si="41"/>
        <v/>
      </c>
      <c r="DT65" s="668" t="str">
        <f t="shared" si="41"/>
        <v/>
      </c>
      <c r="DU65" s="668" t="str">
        <f t="shared" si="41"/>
        <v/>
      </c>
      <c r="DV65" s="668" t="str">
        <f t="shared" si="42"/>
        <v/>
      </c>
      <c r="DW65" s="668" t="str">
        <f t="shared" si="42"/>
        <v/>
      </c>
      <c r="DX65" s="668" t="str">
        <f t="shared" si="42"/>
        <v/>
      </c>
      <c r="DY65" s="668" t="str">
        <f t="shared" si="42"/>
        <v/>
      </c>
      <c r="DZ65" s="668" t="str">
        <f t="shared" si="42"/>
        <v/>
      </c>
      <c r="EA65" s="668" t="str">
        <f t="shared" si="42"/>
        <v/>
      </c>
      <c r="EB65" s="668">
        <f t="shared" si="42"/>
        <v>1</v>
      </c>
      <c r="EC65" s="668" t="str">
        <f t="shared" si="42"/>
        <v/>
      </c>
      <c r="ED65" s="668" t="str">
        <f t="shared" si="42"/>
        <v/>
      </c>
      <c r="EE65" s="668" t="str">
        <f t="shared" si="42"/>
        <v/>
      </c>
      <c r="EF65" s="668" t="str">
        <f t="shared" si="43"/>
        <v/>
      </c>
      <c r="EG65" s="668" t="str">
        <f t="shared" si="43"/>
        <v/>
      </c>
      <c r="EH65" s="668" t="str">
        <f t="shared" si="43"/>
        <v/>
      </c>
      <c r="EI65" s="668" t="str">
        <f t="shared" si="43"/>
        <v/>
      </c>
      <c r="EJ65" s="668" t="str">
        <f t="shared" si="43"/>
        <v/>
      </c>
      <c r="EK65" s="668" t="str">
        <f t="shared" si="43"/>
        <v/>
      </c>
      <c r="EL65" s="668" t="str">
        <f t="shared" si="43"/>
        <v/>
      </c>
      <c r="EM65" s="668" t="str">
        <f t="shared" si="43"/>
        <v/>
      </c>
      <c r="EN65" s="668" t="str">
        <f t="shared" si="43"/>
        <v/>
      </c>
      <c r="EO65" s="668" t="str">
        <f t="shared" si="43"/>
        <v/>
      </c>
      <c r="EP65" s="668" t="str">
        <f t="shared" si="43"/>
        <v/>
      </c>
      <c r="EQ65" s="668" t="str">
        <f t="shared" si="43"/>
        <v/>
      </c>
      <c r="ER65" s="669" t="str">
        <f t="shared" si="43"/>
        <v/>
      </c>
    </row>
    <row r="66" spans="44:148" ht="15.75">
      <c r="AR66" s="1">
        <v>25</v>
      </c>
      <c r="AS66" s="1" t="s">
        <v>12823</v>
      </c>
      <c r="AT66" t="s">
        <v>12832</v>
      </c>
      <c r="CG66" s="63" t="s">
        <v>2830</v>
      </c>
      <c r="CH66" s="63" t="s">
        <v>16810</v>
      </c>
      <c r="CI66" s="63"/>
      <c r="CJ66" s="63"/>
      <c r="CK66" s="63"/>
      <c r="CL66" s="63"/>
      <c r="CM66" s="63"/>
      <c r="CN66" s="63" t="s">
        <v>2832</v>
      </c>
      <c r="CO66" s="63"/>
      <c r="CP66" s="63"/>
      <c r="CQ66" s="63"/>
      <c r="CZ66" s="670" t="s">
        <v>19975</v>
      </c>
      <c r="DA66" s="671" t="s">
        <v>19976</v>
      </c>
      <c r="DB66" s="662" t="str">
        <f t="shared" ref="DB66:DP67" si="44">IF(DB$2=$DA66,1,"")</f>
        <v/>
      </c>
      <c r="DC66" s="662" t="str">
        <f t="shared" si="44"/>
        <v/>
      </c>
      <c r="DD66" s="662" t="str">
        <f t="shared" si="44"/>
        <v/>
      </c>
      <c r="DE66" s="662" t="str">
        <f t="shared" si="44"/>
        <v/>
      </c>
      <c r="DF66" s="662" t="str">
        <f t="shared" si="44"/>
        <v/>
      </c>
      <c r="DG66" s="662" t="str">
        <f t="shared" si="44"/>
        <v/>
      </c>
      <c r="DH66" s="662" t="str">
        <f t="shared" si="44"/>
        <v/>
      </c>
      <c r="DI66" s="662" t="str">
        <f t="shared" si="44"/>
        <v/>
      </c>
      <c r="DJ66" s="662" t="str">
        <f t="shared" si="44"/>
        <v/>
      </c>
      <c r="DK66" s="662" t="str">
        <f t="shared" si="44"/>
        <v/>
      </c>
      <c r="DL66" s="662" t="str">
        <f t="shared" si="44"/>
        <v/>
      </c>
      <c r="DM66" s="662" t="str">
        <f t="shared" si="44"/>
        <v/>
      </c>
      <c r="DN66" s="662" t="str">
        <f t="shared" si="44"/>
        <v/>
      </c>
      <c r="DO66" s="662" t="str">
        <f t="shared" si="44"/>
        <v/>
      </c>
      <c r="DP66" s="662" t="str">
        <f t="shared" si="44"/>
        <v/>
      </c>
      <c r="DQ66" s="662">
        <v>1</v>
      </c>
      <c r="DR66" s="662" t="str">
        <f t="shared" ref="DR66:DW67" si="45">IF(DR$2=$DA66,1,"")</f>
        <v/>
      </c>
      <c r="DS66" s="662" t="str">
        <f t="shared" si="45"/>
        <v/>
      </c>
      <c r="DT66" s="662" t="str">
        <f t="shared" si="45"/>
        <v/>
      </c>
      <c r="DU66" s="662" t="str">
        <f t="shared" si="45"/>
        <v/>
      </c>
      <c r="DV66" s="662" t="str">
        <f t="shared" si="45"/>
        <v/>
      </c>
      <c r="DW66" s="662" t="str">
        <f t="shared" si="45"/>
        <v/>
      </c>
      <c r="DX66" s="662">
        <v>1</v>
      </c>
      <c r="DY66" s="662" t="str">
        <f t="shared" ref="DY66:EH75" si="46">IF(DY$2=$DA66,1,"")</f>
        <v/>
      </c>
      <c r="DZ66" s="662" t="str">
        <f t="shared" si="46"/>
        <v/>
      </c>
      <c r="EA66" s="662" t="str">
        <f t="shared" si="46"/>
        <v/>
      </c>
      <c r="EB66" s="662" t="str">
        <f t="shared" si="46"/>
        <v/>
      </c>
      <c r="EC66" s="662" t="str">
        <f t="shared" si="46"/>
        <v/>
      </c>
      <c r="ED66" s="662" t="str">
        <f t="shared" si="46"/>
        <v/>
      </c>
      <c r="EE66" s="662" t="str">
        <f t="shared" si="46"/>
        <v/>
      </c>
      <c r="EF66" s="662" t="str">
        <f t="shared" si="46"/>
        <v/>
      </c>
      <c r="EG66" s="662" t="str">
        <f t="shared" si="46"/>
        <v/>
      </c>
      <c r="EH66" s="662" t="str">
        <f t="shared" si="46"/>
        <v/>
      </c>
      <c r="EI66" s="662" t="str">
        <f t="shared" ref="EI66:ER75" si="47">IF(EI$2=$DA66,1,"")</f>
        <v/>
      </c>
      <c r="EJ66" s="662" t="str">
        <f t="shared" si="47"/>
        <v/>
      </c>
      <c r="EK66" s="662" t="str">
        <f t="shared" si="47"/>
        <v/>
      </c>
      <c r="EL66" s="662" t="str">
        <f t="shared" si="47"/>
        <v/>
      </c>
      <c r="EM66" s="662" t="str">
        <f t="shared" si="47"/>
        <v/>
      </c>
      <c r="EN66" s="662" t="str">
        <f t="shared" si="47"/>
        <v/>
      </c>
      <c r="EO66" s="662" t="str">
        <f t="shared" si="47"/>
        <v/>
      </c>
      <c r="EP66" s="662" t="str">
        <f t="shared" si="47"/>
        <v/>
      </c>
      <c r="EQ66" s="662" t="str">
        <f t="shared" si="47"/>
        <v/>
      </c>
      <c r="ER66" s="673" t="str">
        <f t="shared" si="47"/>
        <v/>
      </c>
    </row>
    <row r="67" spans="44:148" ht="15.75">
      <c r="AR67" s="1">
        <v>50</v>
      </c>
      <c r="AS67" s="1" t="s">
        <v>12828</v>
      </c>
      <c r="AT67" t="s">
        <v>12833</v>
      </c>
      <c r="CG67" s="63" t="s">
        <v>3677</v>
      </c>
      <c r="CH67" s="63" t="s">
        <v>16810</v>
      </c>
      <c r="CI67" s="63"/>
      <c r="CJ67" s="63"/>
      <c r="CK67" s="63"/>
      <c r="CL67" s="63"/>
      <c r="CM67" s="63"/>
      <c r="CN67" s="63" t="s">
        <v>2833</v>
      </c>
      <c r="CO67" s="63"/>
      <c r="CP67" s="63"/>
      <c r="CQ67" s="63"/>
      <c r="CZ67" s="666" t="s">
        <v>19977</v>
      </c>
      <c r="DA67" s="667">
        <v>35</v>
      </c>
      <c r="DB67" s="668" t="str">
        <f t="shared" si="44"/>
        <v/>
      </c>
      <c r="DC67" s="668" t="str">
        <f t="shared" si="44"/>
        <v/>
      </c>
      <c r="DD67" s="668" t="str">
        <f t="shared" si="44"/>
        <v/>
      </c>
      <c r="DE67" s="668" t="str">
        <f t="shared" si="44"/>
        <v/>
      </c>
      <c r="DF67" s="668" t="str">
        <f t="shared" si="44"/>
        <v/>
      </c>
      <c r="DG67" s="668" t="str">
        <f t="shared" si="44"/>
        <v/>
      </c>
      <c r="DH67" s="668" t="str">
        <f t="shared" si="44"/>
        <v/>
      </c>
      <c r="DI67" s="668" t="str">
        <f t="shared" si="44"/>
        <v/>
      </c>
      <c r="DJ67" s="668" t="str">
        <f t="shared" si="44"/>
        <v/>
      </c>
      <c r="DK67" s="668" t="str">
        <f t="shared" si="44"/>
        <v/>
      </c>
      <c r="DL67" s="668" t="str">
        <f t="shared" si="44"/>
        <v/>
      </c>
      <c r="DM67" s="668" t="str">
        <f t="shared" si="44"/>
        <v/>
      </c>
      <c r="DN67" s="668" t="str">
        <f t="shared" si="44"/>
        <v/>
      </c>
      <c r="DO67" s="668" t="str">
        <f t="shared" si="44"/>
        <v/>
      </c>
      <c r="DP67" s="668" t="str">
        <f t="shared" si="44"/>
        <v/>
      </c>
      <c r="DQ67" s="668" t="str">
        <f t="shared" ref="DQ67:DQ98" si="48">IF(DQ$2=$DA67,1,"")</f>
        <v/>
      </c>
      <c r="DR67" s="668" t="str">
        <f t="shared" si="45"/>
        <v/>
      </c>
      <c r="DS67" s="668" t="str">
        <f t="shared" si="45"/>
        <v/>
      </c>
      <c r="DT67" s="668" t="str">
        <f t="shared" si="45"/>
        <v/>
      </c>
      <c r="DU67" s="668" t="str">
        <f t="shared" si="45"/>
        <v/>
      </c>
      <c r="DV67" s="668" t="str">
        <f t="shared" si="45"/>
        <v/>
      </c>
      <c r="DW67" s="668" t="str">
        <f t="shared" si="45"/>
        <v/>
      </c>
      <c r="DX67" s="668" t="str">
        <f t="shared" ref="DX67:DX98" si="49">IF(DX$2=$DA67,1,"")</f>
        <v/>
      </c>
      <c r="DY67" s="668" t="str">
        <f t="shared" si="46"/>
        <v/>
      </c>
      <c r="DZ67" s="668" t="str">
        <f t="shared" si="46"/>
        <v/>
      </c>
      <c r="EA67" s="668" t="str">
        <f t="shared" si="46"/>
        <v/>
      </c>
      <c r="EB67" s="668" t="str">
        <f t="shared" si="46"/>
        <v/>
      </c>
      <c r="EC67" s="668" t="str">
        <f t="shared" si="46"/>
        <v/>
      </c>
      <c r="ED67" s="668" t="str">
        <f t="shared" si="46"/>
        <v/>
      </c>
      <c r="EE67" s="668" t="str">
        <f t="shared" si="46"/>
        <v/>
      </c>
      <c r="EF67" s="668" t="str">
        <f t="shared" si="46"/>
        <v/>
      </c>
      <c r="EG67" s="668" t="str">
        <f t="shared" si="46"/>
        <v/>
      </c>
      <c r="EH67" s="668" t="str">
        <f t="shared" si="46"/>
        <v/>
      </c>
      <c r="EI67" s="668" t="str">
        <f t="shared" si="47"/>
        <v/>
      </c>
      <c r="EJ67" s="668">
        <f t="shared" si="47"/>
        <v>1</v>
      </c>
      <c r="EK67" s="668" t="str">
        <f t="shared" si="47"/>
        <v/>
      </c>
      <c r="EL67" s="668" t="str">
        <f t="shared" si="47"/>
        <v/>
      </c>
      <c r="EM67" s="668" t="str">
        <f t="shared" si="47"/>
        <v/>
      </c>
      <c r="EN67" s="668" t="str">
        <f t="shared" si="47"/>
        <v/>
      </c>
      <c r="EO67" s="668" t="str">
        <f t="shared" si="47"/>
        <v/>
      </c>
      <c r="EP67" s="668" t="str">
        <f t="shared" si="47"/>
        <v/>
      </c>
      <c r="EQ67" s="668" t="str">
        <f t="shared" si="47"/>
        <v/>
      </c>
      <c r="ER67" s="669" t="str">
        <f t="shared" si="47"/>
        <v/>
      </c>
    </row>
    <row r="68" spans="44:148" ht="15.75">
      <c r="CG68" s="63" t="s">
        <v>3678</v>
      </c>
      <c r="CH68" s="63" t="s">
        <v>16810</v>
      </c>
      <c r="CI68" s="63"/>
      <c r="CJ68" s="63"/>
      <c r="CK68" s="63"/>
      <c r="CL68" s="63"/>
      <c r="CM68" s="63"/>
      <c r="CN68" s="63" t="s">
        <v>2835</v>
      </c>
      <c r="CO68" s="63"/>
      <c r="CP68" s="63"/>
      <c r="CQ68" s="63"/>
      <c r="CZ68" s="670" t="s">
        <v>19978</v>
      </c>
      <c r="DA68" s="671" t="s">
        <v>19979</v>
      </c>
      <c r="DB68" s="662" t="str">
        <f t="shared" ref="DB68:DG77" si="50">IF(DB$2=$DA68,1,"")</f>
        <v/>
      </c>
      <c r="DC68" s="662" t="str">
        <f t="shared" si="50"/>
        <v/>
      </c>
      <c r="DD68" s="662" t="str">
        <f t="shared" si="50"/>
        <v/>
      </c>
      <c r="DE68" s="662" t="str">
        <f t="shared" si="50"/>
        <v/>
      </c>
      <c r="DF68" s="662" t="str">
        <f t="shared" si="50"/>
        <v/>
      </c>
      <c r="DG68" s="662" t="str">
        <f t="shared" si="50"/>
        <v/>
      </c>
      <c r="DH68" s="662">
        <v>1</v>
      </c>
      <c r="DI68" s="662" t="str">
        <f t="shared" ref="DI68:DP77" si="51">IF(DI$2=$DA68,1,"")</f>
        <v/>
      </c>
      <c r="DJ68" s="662" t="str">
        <f t="shared" si="51"/>
        <v/>
      </c>
      <c r="DK68" s="662" t="str">
        <f t="shared" si="51"/>
        <v/>
      </c>
      <c r="DL68" s="662" t="str">
        <f t="shared" si="51"/>
        <v/>
      </c>
      <c r="DM68" s="662" t="str">
        <f t="shared" si="51"/>
        <v/>
      </c>
      <c r="DN68" s="662" t="str">
        <f t="shared" si="51"/>
        <v/>
      </c>
      <c r="DO68" s="662" t="str">
        <f t="shared" si="51"/>
        <v/>
      </c>
      <c r="DP68" s="662" t="str">
        <f t="shared" si="51"/>
        <v/>
      </c>
      <c r="DQ68" s="662" t="str">
        <f t="shared" si="48"/>
        <v/>
      </c>
      <c r="DR68" s="662" t="str">
        <f t="shared" ref="DR68:DT87" si="52">IF(DR$2=$DA68,1,"")</f>
        <v/>
      </c>
      <c r="DS68" s="662" t="str">
        <f t="shared" si="52"/>
        <v/>
      </c>
      <c r="DT68" s="662" t="str">
        <f t="shared" si="52"/>
        <v/>
      </c>
      <c r="DU68" s="662">
        <v>1</v>
      </c>
      <c r="DV68" s="662" t="str">
        <f t="shared" ref="DV68:DW87" si="53">IF(DV$2=$DA68,1,"")</f>
        <v/>
      </c>
      <c r="DW68" s="662" t="str">
        <f t="shared" si="53"/>
        <v/>
      </c>
      <c r="DX68" s="662" t="str">
        <f t="shared" si="49"/>
        <v/>
      </c>
      <c r="DY68" s="662" t="str">
        <f t="shared" si="46"/>
        <v/>
      </c>
      <c r="DZ68" s="662" t="str">
        <f t="shared" si="46"/>
        <v/>
      </c>
      <c r="EA68" s="662" t="str">
        <f t="shared" si="46"/>
        <v/>
      </c>
      <c r="EB68" s="662" t="str">
        <f t="shared" si="46"/>
        <v/>
      </c>
      <c r="EC68" s="662" t="str">
        <f t="shared" si="46"/>
        <v/>
      </c>
      <c r="ED68" s="662" t="str">
        <f t="shared" si="46"/>
        <v/>
      </c>
      <c r="EE68" s="662" t="str">
        <f t="shared" si="46"/>
        <v/>
      </c>
      <c r="EF68" s="662" t="str">
        <f t="shared" si="46"/>
        <v/>
      </c>
      <c r="EG68" s="662" t="str">
        <f t="shared" si="46"/>
        <v/>
      </c>
      <c r="EH68" s="662" t="str">
        <f t="shared" si="46"/>
        <v/>
      </c>
      <c r="EI68" s="662" t="str">
        <f t="shared" si="47"/>
        <v/>
      </c>
      <c r="EJ68" s="662" t="str">
        <f t="shared" si="47"/>
        <v/>
      </c>
      <c r="EK68" s="662" t="str">
        <f t="shared" si="47"/>
        <v/>
      </c>
      <c r="EL68" s="662" t="str">
        <f t="shared" si="47"/>
        <v/>
      </c>
      <c r="EM68" s="662" t="str">
        <f t="shared" si="47"/>
        <v/>
      </c>
      <c r="EN68" s="662" t="str">
        <f t="shared" si="47"/>
        <v/>
      </c>
      <c r="EO68" s="662" t="str">
        <f t="shared" si="47"/>
        <v/>
      </c>
      <c r="EP68" s="662" t="str">
        <f t="shared" si="47"/>
        <v/>
      </c>
      <c r="EQ68" s="662" t="str">
        <f t="shared" si="47"/>
        <v/>
      </c>
      <c r="ER68" s="673" t="str">
        <f t="shared" si="47"/>
        <v/>
      </c>
    </row>
    <row r="69" spans="44:148" ht="15.75">
      <c r="CG69" s="63" t="s">
        <v>3679</v>
      </c>
      <c r="CH69" s="63" t="s">
        <v>16810</v>
      </c>
      <c r="CI69" s="63"/>
      <c r="CJ69" s="63"/>
      <c r="CK69" s="63"/>
      <c r="CL69" s="63"/>
      <c r="CM69" s="63"/>
      <c r="CN69" s="63" t="s">
        <v>2837</v>
      </c>
      <c r="CO69" s="63"/>
      <c r="CP69" s="63"/>
      <c r="CQ69" s="63"/>
      <c r="CZ69" s="666" t="s">
        <v>19980</v>
      </c>
      <c r="DA69" s="667">
        <v>21</v>
      </c>
      <c r="DB69" s="668" t="str">
        <f t="shared" si="50"/>
        <v/>
      </c>
      <c r="DC69" s="668" t="str">
        <f t="shared" si="50"/>
        <v/>
      </c>
      <c r="DD69" s="668" t="str">
        <f t="shared" si="50"/>
        <v/>
      </c>
      <c r="DE69" s="668" t="str">
        <f t="shared" si="50"/>
        <v/>
      </c>
      <c r="DF69" s="668" t="str">
        <f t="shared" si="50"/>
        <v/>
      </c>
      <c r="DG69" s="668" t="str">
        <f t="shared" si="50"/>
        <v/>
      </c>
      <c r="DH69" s="668" t="str">
        <f t="shared" ref="DH69:DH100" si="54">IF(DH$2=$DA69,1,"")</f>
        <v/>
      </c>
      <c r="DI69" s="668" t="str">
        <f t="shared" si="51"/>
        <v/>
      </c>
      <c r="DJ69" s="668" t="str">
        <f t="shared" si="51"/>
        <v/>
      </c>
      <c r="DK69" s="668" t="str">
        <f t="shared" si="51"/>
        <v/>
      </c>
      <c r="DL69" s="668" t="str">
        <f t="shared" si="51"/>
        <v/>
      </c>
      <c r="DM69" s="668" t="str">
        <f t="shared" si="51"/>
        <v/>
      </c>
      <c r="DN69" s="668" t="str">
        <f t="shared" si="51"/>
        <v/>
      </c>
      <c r="DO69" s="668" t="str">
        <f t="shared" si="51"/>
        <v/>
      </c>
      <c r="DP69" s="668" t="str">
        <f t="shared" si="51"/>
        <v/>
      </c>
      <c r="DQ69" s="668" t="str">
        <f t="shared" si="48"/>
        <v/>
      </c>
      <c r="DR69" s="668" t="str">
        <f t="shared" si="52"/>
        <v/>
      </c>
      <c r="DS69" s="668" t="str">
        <f t="shared" si="52"/>
        <v/>
      </c>
      <c r="DT69" s="668" t="str">
        <f t="shared" si="52"/>
        <v/>
      </c>
      <c r="DU69" s="668" t="str">
        <f t="shared" ref="DU69:DU115" si="55">IF(DU$2=$DA69,1,"")</f>
        <v/>
      </c>
      <c r="DV69" s="668">
        <f t="shared" si="53"/>
        <v>1</v>
      </c>
      <c r="DW69" s="668" t="str">
        <f t="shared" si="53"/>
        <v/>
      </c>
      <c r="DX69" s="668" t="str">
        <f t="shared" si="49"/>
        <v/>
      </c>
      <c r="DY69" s="668" t="str">
        <f t="shared" si="46"/>
        <v/>
      </c>
      <c r="DZ69" s="668" t="str">
        <f t="shared" si="46"/>
        <v/>
      </c>
      <c r="EA69" s="668" t="str">
        <f t="shared" si="46"/>
        <v/>
      </c>
      <c r="EB69" s="668" t="str">
        <f t="shared" si="46"/>
        <v/>
      </c>
      <c r="EC69" s="668" t="str">
        <f t="shared" si="46"/>
        <v/>
      </c>
      <c r="ED69" s="668" t="str">
        <f t="shared" si="46"/>
        <v/>
      </c>
      <c r="EE69" s="668" t="str">
        <f t="shared" si="46"/>
        <v/>
      </c>
      <c r="EF69" s="668" t="str">
        <f t="shared" si="46"/>
        <v/>
      </c>
      <c r="EG69" s="668" t="str">
        <f t="shared" si="46"/>
        <v/>
      </c>
      <c r="EH69" s="668" t="str">
        <f t="shared" si="46"/>
        <v/>
      </c>
      <c r="EI69" s="668" t="str">
        <f t="shared" si="47"/>
        <v/>
      </c>
      <c r="EJ69" s="668" t="str">
        <f t="shared" si="47"/>
        <v/>
      </c>
      <c r="EK69" s="668" t="str">
        <f t="shared" si="47"/>
        <v/>
      </c>
      <c r="EL69" s="668" t="str">
        <f t="shared" si="47"/>
        <v/>
      </c>
      <c r="EM69" s="668" t="str">
        <f t="shared" si="47"/>
        <v/>
      </c>
      <c r="EN69" s="668" t="str">
        <f t="shared" si="47"/>
        <v/>
      </c>
      <c r="EO69" s="668" t="str">
        <f t="shared" si="47"/>
        <v/>
      </c>
      <c r="EP69" s="668" t="str">
        <f t="shared" si="47"/>
        <v/>
      </c>
      <c r="EQ69" s="668" t="str">
        <f t="shared" si="47"/>
        <v/>
      </c>
      <c r="ER69" s="669" t="str">
        <f t="shared" si="47"/>
        <v/>
      </c>
    </row>
    <row r="70" spans="44:148" ht="15.75">
      <c r="CG70" s="63" t="s">
        <v>3680</v>
      </c>
      <c r="CH70" s="63" t="s">
        <v>16810</v>
      </c>
      <c r="CI70" s="63"/>
      <c r="CJ70" s="63"/>
      <c r="CK70" s="63"/>
      <c r="CL70" s="63"/>
      <c r="CM70" s="63"/>
      <c r="CN70" s="63" t="s">
        <v>2838</v>
      </c>
      <c r="CO70" s="63"/>
      <c r="CP70" s="63"/>
      <c r="CQ70" s="63"/>
      <c r="CZ70" s="670" t="s">
        <v>19981</v>
      </c>
      <c r="DA70" s="671">
        <v>17</v>
      </c>
      <c r="DB70" s="662" t="str">
        <f t="shared" si="50"/>
        <v/>
      </c>
      <c r="DC70" s="662" t="str">
        <f t="shared" si="50"/>
        <v/>
      </c>
      <c r="DD70" s="662" t="str">
        <f t="shared" si="50"/>
        <v/>
      </c>
      <c r="DE70" s="662" t="str">
        <f t="shared" si="50"/>
        <v/>
      </c>
      <c r="DF70" s="662" t="str">
        <f t="shared" si="50"/>
        <v/>
      </c>
      <c r="DG70" s="662" t="str">
        <f t="shared" si="50"/>
        <v/>
      </c>
      <c r="DH70" s="662" t="str">
        <f t="shared" si="54"/>
        <v/>
      </c>
      <c r="DI70" s="662" t="str">
        <f t="shared" si="51"/>
        <v/>
      </c>
      <c r="DJ70" s="662" t="str">
        <f t="shared" si="51"/>
        <v/>
      </c>
      <c r="DK70" s="662" t="str">
        <f t="shared" si="51"/>
        <v/>
      </c>
      <c r="DL70" s="662" t="str">
        <f t="shared" si="51"/>
        <v/>
      </c>
      <c r="DM70" s="662" t="str">
        <f t="shared" si="51"/>
        <v/>
      </c>
      <c r="DN70" s="662" t="str">
        <f t="shared" si="51"/>
        <v/>
      </c>
      <c r="DO70" s="662" t="str">
        <f t="shared" si="51"/>
        <v/>
      </c>
      <c r="DP70" s="662" t="str">
        <f t="shared" si="51"/>
        <v/>
      </c>
      <c r="DQ70" s="662" t="str">
        <f t="shared" si="48"/>
        <v/>
      </c>
      <c r="DR70" s="662">
        <f t="shared" si="52"/>
        <v>1</v>
      </c>
      <c r="DS70" s="662" t="str">
        <f t="shared" si="52"/>
        <v/>
      </c>
      <c r="DT70" s="662" t="str">
        <f t="shared" si="52"/>
        <v/>
      </c>
      <c r="DU70" s="662" t="str">
        <f t="shared" si="55"/>
        <v/>
      </c>
      <c r="DV70" s="662" t="str">
        <f t="shared" si="53"/>
        <v/>
      </c>
      <c r="DW70" s="662" t="str">
        <f t="shared" si="53"/>
        <v/>
      </c>
      <c r="DX70" s="662" t="str">
        <f t="shared" si="49"/>
        <v/>
      </c>
      <c r="DY70" s="662" t="str">
        <f t="shared" si="46"/>
        <v/>
      </c>
      <c r="DZ70" s="662" t="str">
        <f t="shared" si="46"/>
        <v/>
      </c>
      <c r="EA70" s="662" t="str">
        <f t="shared" si="46"/>
        <v/>
      </c>
      <c r="EB70" s="662" t="str">
        <f t="shared" si="46"/>
        <v/>
      </c>
      <c r="EC70" s="662" t="str">
        <f t="shared" si="46"/>
        <v/>
      </c>
      <c r="ED70" s="662" t="str">
        <f t="shared" si="46"/>
        <v/>
      </c>
      <c r="EE70" s="662" t="str">
        <f t="shared" si="46"/>
        <v/>
      </c>
      <c r="EF70" s="662" t="str">
        <f t="shared" si="46"/>
        <v/>
      </c>
      <c r="EG70" s="662" t="str">
        <f t="shared" si="46"/>
        <v/>
      </c>
      <c r="EH70" s="662" t="str">
        <f t="shared" si="46"/>
        <v/>
      </c>
      <c r="EI70" s="662" t="str">
        <f t="shared" si="47"/>
        <v/>
      </c>
      <c r="EJ70" s="662" t="str">
        <f t="shared" si="47"/>
        <v/>
      </c>
      <c r="EK70" s="662" t="str">
        <f t="shared" si="47"/>
        <v/>
      </c>
      <c r="EL70" s="662" t="str">
        <f t="shared" si="47"/>
        <v/>
      </c>
      <c r="EM70" s="662" t="str">
        <f t="shared" si="47"/>
        <v/>
      </c>
      <c r="EN70" s="662" t="str">
        <f t="shared" si="47"/>
        <v/>
      </c>
      <c r="EO70" s="662" t="str">
        <f t="shared" si="47"/>
        <v/>
      </c>
      <c r="EP70" s="662" t="str">
        <f t="shared" si="47"/>
        <v/>
      </c>
      <c r="EQ70" s="662" t="str">
        <f t="shared" si="47"/>
        <v/>
      </c>
      <c r="ER70" s="673" t="str">
        <f t="shared" si="47"/>
        <v/>
      </c>
    </row>
    <row r="71" spans="44:148" ht="15.75">
      <c r="AR71" t="s">
        <v>12884</v>
      </c>
      <c r="CG71" s="63" t="s">
        <v>3681</v>
      </c>
      <c r="CH71" s="63" t="s">
        <v>16810</v>
      </c>
      <c r="CI71" s="63"/>
      <c r="CJ71" s="63"/>
      <c r="CK71" s="63"/>
      <c r="CL71" s="63"/>
      <c r="CM71" s="63"/>
      <c r="CN71" s="63" t="s">
        <v>2839</v>
      </c>
      <c r="CO71" s="63"/>
      <c r="CP71" s="63"/>
      <c r="CQ71" s="63"/>
      <c r="CZ71" s="666" t="s">
        <v>19982</v>
      </c>
      <c r="DA71" s="667">
        <v>32</v>
      </c>
      <c r="DB71" s="668" t="str">
        <f t="shared" si="50"/>
        <v/>
      </c>
      <c r="DC71" s="668" t="str">
        <f t="shared" si="50"/>
        <v/>
      </c>
      <c r="DD71" s="668" t="str">
        <f t="shared" si="50"/>
        <v/>
      </c>
      <c r="DE71" s="668" t="str">
        <f t="shared" si="50"/>
        <v/>
      </c>
      <c r="DF71" s="668" t="str">
        <f t="shared" si="50"/>
        <v/>
      </c>
      <c r="DG71" s="668" t="str">
        <f t="shared" si="50"/>
        <v/>
      </c>
      <c r="DH71" s="668" t="str">
        <f t="shared" si="54"/>
        <v/>
      </c>
      <c r="DI71" s="668" t="str">
        <f t="shared" si="51"/>
        <v/>
      </c>
      <c r="DJ71" s="668" t="str">
        <f t="shared" si="51"/>
        <v/>
      </c>
      <c r="DK71" s="668" t="str">
        <f t="shared" si="51"/>
        <v/>
      </c>
      <c r="DL71" s="668" t="str">
        <f t="shared" si="51"/>
        <v/>
      </c>
      <c r="DM71" s="668" t="str">
        <f t="shared" si="51"/>
        <v/>
      </c>
      <c r="DN71" s="668" t="str">
        <f t="shared" si="51"/>
        <v/>
      </c>
      <c r="DO71" s="668" t="str">
        <f t="shared" si="51"/>
        <v/>
      </c>
      <c r="DP71" s="668" t="str">
        <f t="shared" si="51"/>
        <v/>
      </c>
      <c r="DQ71" s="668" t="str">
        <f t="shared" si="48"/>
        <v/>
      </c>
      <c r="DR71" s="668" t="str">
        <f t="shared" si="52"/>
        <v/>
      </c>
      <c r="DS71" s="668" t="str">
        <f t="shared" si="52"/>
        <v/>
      </c>
      <c r="DT71" s="668" t="str">
        <f t="shared" si="52"/>
        <v/>
      </c>
      <c r="DU71" s="668" t="str">
        <f t="shared" si="55"/>
        <v/>
      </c>
      <c r="DV71" s="668" t="str">
        <f t="shared" si="53"/>
        <v/>
      </c>
      <c r="DW71" s="668" t="str">
        <f t="shared" si="53"/>
        <v/>
      </c>
      <c r="DX71" s="668" t="str">
        <f t="shared" si="49"/>
        <v/>
      </c>
      <c r="DY71" s="668" t="str">
        <f t="shared" si="46"/>
        <v/>
      </c>
      <c r="DZ71" s="668" t="str">
        <f t="shared" si="46"/>
        <v/>
      </c>
      <c r="EA71" s="668" t="str">
        <f t="shared" si="46"/>
        <v/>
      </c>
      <c r="EB71" s="668" t="str">
        <f t="shared" si="46"/>
        <v/>
      </c>
      <c r="EC71" s="668" t="str">
        <f t="shared" si="46"/>
        <v/>
      </c>
      <c r="ED71" s="668" t="str">
        <f t="shared" si="46"/>
        <v/>
      </c>
      <c r="EE71" s="668" t="str">
        <f t="shared" si="46"/>
        <v/>
      </c>
      <c r="EF71" s="668" t="str">
        <f t="shared" si="46"/>
        <v/>
      </c>
      <c r="EG71" s="668">
        <f t="shared" si="46"/>
        <v>1</v>
      </c>
      <c r="EH71" s="668" t="str">
        <f t="shared" si="46"/>
        <v/>
      </c>
      <c r="EI71" s="668" t="str">
        <f t="shared" si="47"/>
        <v/>
      </c>
      <c r="EJ71" s="668" t="str">
        <f t="shared" si="47"/>
        <v/>
      </c>
      <c r="EK71" s="668" t="str">
        <f t="shared" si="47"/>
        <v/>
      </c>
      <c r="EL71" s="668" t="str">
        <f t="shared" si="47"/>
        <v/>
      </c>
      <c r="EM71" s="668" t="str">
        <f t="shared" si="47"/>
        <v/>
      </c>
      <c r="EN71" s="668" t="str">
        <f t="shared" si="47"/>
        <v/>
      </c>
      <c r="EO71" s="668" t="str">
        <f t="shared" si="47"/>
        <v/>
      </c>
      <c r="EP71" s="668" t="str">
        <f t="shared" si="47"/>
        <v/>
      </c>
      <c r="EQ71" s="668" t="str">
        <f t="shared" si="47"/>
        <v/>
      </c>
      <c r="ER71" s="669" t="str">
        <f t="shared" si="47"/>
        <v/>
      </c>
    </row>
    <row r="72" spans="44:148" ht="15.75">
      <c r="AR72" t="s">
        <v>12885</v>
      </c>
      <c r="AS72" t="s">
        <v>2571</v>
      </c>
      <c r="CG72" s="63" t="s">
        <v>3683</v>
      </c>
      <c r="CH72" s="63" t="s">
        <v>16810</v>
      </c>
      <c r="CI72" s="63"/>
      <c r="CJ72" s="63"/>
      <c r="CK72" s="63"/>
      <c r="CL72" s="63"/>
      <c r="CM72" s="63"/>
      <c r="CN72" s="63" t="s">
        <v>2841</v>
      </c>
      <c r="CO72" s="63"/>
      <c r="CP72" s="63"/>
      <c r="CQ72" s="63"/>
      <c r="CZ72" s="670" t="s">
        <v>674</v>
      </c>
      <c r="DA72" s="671">
        <v>21</v>
      </c>
      <c r="DB72" s="662" t="str">
        <f t="shared" si="50"/>
        <v/>
      </c>
      <c r="DC72" s="662" t="str">
        <f t="shared" si="50"/>
        <v/>
      </c>
      <c r="DD72" s="662" t="str">
        <f t="shared" si="50"/>
        <v/>
      </c>
      <c r="DE72" s="662" t="str">
        <f t="shared" si="50"/>
        <v/>
      </c>
      <c r="DF72" s="662" t="str">
        <f t="shared" si="50"/>
        <v/>
      </c>
      <c r="DG72" s="662" t="str">
        <f t="shared" si="50"/>
        <v/>
      </c>
      <c r="DH72" s="662" t="str">
        <f t="shared" si="54"/>
        <v/>
      </c>
      <c r="DI72" s="662" t="str">
        <f t="shared" si="51"/>
        <v/>
      </c>
      <c r="DJ72" s="662" t="str">
        <f t="shared" si="51"/>
        <v/>
      </c>
      <c r="DK72" s="662" t="str">
        <f t="shared" si="51"/>
        <v/>
      </c>
      <c r="DL72" s="662" t="str">
        <f t="shared" si="51"/>
        <v/>
      </c>
      <c r="DM72" s="662" t="str">
        <f t="shared" si="51"/>
        <v/>
      </c>
      <c r="DN72" s="662" t="str">
        <f t="shared" si="51"/>
        <v/>
      </c>
      <c r="DO72" s="662" t="str">
        <f t="shared" si="51"/>
        <v/>
      </c>
      <c r="DP72" s="662" t="str">
        <f t="shared" si="51"/>
        <v/>
      </c>
      <c r="DQ72" s="662" t="str">
        <f t="shared" si="48"/>
        <v/>
      </c>
      <c r="DR72" s="662" t="str">
        <f t="shared" si="52"/>
        <v/>
      </c>
      <c r="DS72" s="662" t="str">
        <f t="shared" si="52"/>
        <v/>
      </c>
      <c r="DT72" s="662" t="str">
        <f t="shared" si="52"/>
        <v/>
      </c>
      <c r="DU72" s="662" t="str">
        <f t="shared" si="55"/>
        <v/>
      </c>
      <c r="DV72" s="662">
        <f t="shared" si="53"/>
        <v>1</v>
      </c>
      <c r="DW72" s="662" t="str">
        <f t="shared" si="53"/>
        <v/>
      </c>
      <c r="DX72" s="662" t="str">
        <f t="shared" si="49"/>
        <v/>
      </c>
      <c r="DY72" s="662" t="str">
        <f t="shared" si="46"/>
        <v/>
      </c>
      <c r="DZ72" s="662" t="str">
        <f t="shared" si="46"/>
        <v/>
      </c>
      <c r="EA72" s="662" t="str">
        <f t="shared" si="46"/>
        <v/>
      </c>
      <c r="EB72" s="662" t="str">
        <f t="shared" si="46"/>
        <v/>
      </c>
      <c r="EC72" s="662" t="str">
        <f t="shared" si="46"/>
        <v/>
      </c>
      <c r="ED72" s="662" t="str">
        <f t="shared" si="46"/>
        <v/>
      </c>
      <c r="EE72" s="662" t="str">
        <f t="shared" si="46"/>
        <v/>
      </c>
      <c r="EF72" s="662" t="str">
        <f t="shared" si="46"/>
        <v/>
      </c>
      <c r="EG72" s="662" t="str">
        <f t="shared" si="46"/>
        <v/>
      </c>
      <c r="EH72" s="662" t="str">
        <f t="shared" si="46"/>
        <v/>
      </c>
      <c r="EI72" s="662" t="str">
        <f t="shared" si="47"/>
        <v/>
      </c>
      <c r="EJ72" s="662" t="str">
        <f t="shared" si="47"/>
        <v/>
      </c>
      <c r="EK72" s="662" t="str">
        <f t="shared" si="47"/>
        <v/>
      </c>
      <c r="EL72" s="662" t="str">
        <f t="shared" si="47"/>
        <v/>
      </c>
      <c r="EM72" s="662" t="str">
        <f t="shared" si="47"/>
        <v/>
      </c>
      <c r="EN72" s="662" t="str">
        <f t="shared" si="47"/>
        <v/>
      </c>
      <c r="EO72" s="662" t="str">
        <f t="shared" si="47"/>
        <v/>
      </c>
      <c r="EP72" s="662" t="str">
        <f t="shared" si="47"/>
        <v/>
      </c>
      <c r="EQ72" s="662" t="str">
        <f t="shared" si="47"/>
        <v/>
      </c>
      <c r="ER72" s="673" t="str">
        <f t="shared" si="47"/>
        <v/>
      </c>
    </row>
    <row r="73" spans="44:148" ht="15.75">
      <c r="AR73" t="s">
        <v>12309</v>
      </c>
      <c r="AS73" t="s">
        <v>12886</v>
      </c>
      <c r="CG73" s="63" t="s">
        <v>3684</v>
      </c>
      <c r="CH73" s="63" t="s">
        <v>16810</v>
      </c>
      <c r="CI73" s="63"/>
      <c r="CJ73" s="63"/>
      <c r="CK73" s="63"/>
      <c r="CL73" s="63"/>
      <c r="CM73" s="63"/>
      <c r="CN73" s="63" t="s">
        <v>2843</v>
      </c>
      <c r="CO73" s="63"/>
      <c r="CP73" s="63"/>
      <c r="CQ73" s="63"/>
      <c r="CZ73" s="666" t="s">
        <v>19983</v>
      </c>
      <c r="DA73" s="667">
        <v>15</v>
      </c>
      <c r="DB73" s="668" t="str">
        <f t="shared" si="50"/>
        <v/>
      </c>
      <c r="DC73" s="668" t="str">
        <f t="shared" si="50"/>
        <v/>
      </c>
      <c r="DD73" s="668" t="str">
        <f t="shared" si="50"/>
        <v/>
      </c>
      <c r="DE73" s="668" t="str">
        <f t="shared" si="50"/>
        <v/>
      </c>
      <c r="DF73" s="668" t="str">
        <f t="shared" si="50"/>
        <v/>
      </c>
      <c r="DG73" s="668" t="str">
        <f t="shared" si="50"/>
        <v/>
      </c>
      <c r="DH73" s="668" t="str">
        <f t="shared" si="54"/>
        <v/>
      </c>
      <c r="DI73" s="668" t="str">
        <f t="shared" si="51"/>
        <v/>
      </c>
      <c r="DJ73" s="668" t="str">
        <f t="shared" si="51"/>
        <v/>
      </c>
      <c r="DK73" s="668" t="str">
        <f t="shared" si="51"/>
        <v/>
      </c>
      <c r="DL73" s="668" t="str">
        <f t="shared" si="51"/>
        <v/>
      </c>
      <c r="DM73" s="668" t="str">
        <f t="shared" si="51"/>
        <v/>
      </c>
      <c r="DN73" s="668" t="str">
        <f t="shared" si="51"/>
        <v/>
      </c>
      <c r="DO73" s="668" t="str">
        <f t="shared" si="51"/>
        <v/>
      </c>
      <c r="DP73" s="668">
        <f t="shared" si="51"/>
        <v>1</v>
      </c>
      <c r="DQ73" s="668" t="str">
        <f t="shared" si="48"/>
        <v/>
      </c>
      <c r="DR73" s="668" t="str">
        <f t="shared" si="52"/>
        <v/>
      </c>
      <c r="DS73" s="668" t="str">
        <f t="shared" si="52"/>
        <v/>
      </c>
      <c r="DT73" s="668" t="str">
        <f t="shared" si="52"/>
        <v/>
      </c>
      <c r="DU73" s="668" t="str">
        <f t="shared" si="55"/>
        <v/>
      </c>
      <c r="DV73" s="668" t="str">
        <f t="shared" si="53"/>
        <v/>
      </c>
      <c r="DW73" s="668" t="str">
        <f t="shared" si="53"/>
        <v/>
      </c>
      <c r="DX73" s="668" t="str">
        <f t="shared" si="49"/>
        <v/>
      </c>
      <c r="DY73" s="668" t="str">
        <f t="shared" si="46"/>
        <v/>
      </c>
      <c r="DZ73" s="668" t="str">
        <f t="shared" si="46"/>
        <v/>
      </c>
      <c r="EA73" s="668" t="str">
        <f t="shared" si="46"/>
        <v/>
      </c>
      <c r="EB73" s="668" t="str">
        <f t="shared" si="46"/>
        <v/>
      </c>
      <c r="EC73" s="668" t="str">
        <f t="shared" si="46"/>
        <v/>
      </c>
      <c r="ED73" s="668" t="str">
        <f t="shared" si="46"/>
        <v/>
      </c>
      <c r="EE73" s="668" t="str">
        <f t="shared" si="46"/>
        <v/>
      </c>
      <c r="EF73" s="668" t="str">
        <f t="shared" si="46"/>
        <v/>
      </c>
      <c r="EG73" s="668" t="str">
        <f t="shared" si="46"/>
        <v/>
      </c>
      <c r="EH73" s="668" t="str">
        <f t="shared" si="46"/>
        <v/>
      </c>
      <c r="EI73" s="668" t="str">
        <f t="shared" si="47"/>
        <v/>
      </c>
      <c r="EJ73" s="668" t="str">
        <f t="shared" si="47"/>
        <v/>
      </c>
      <c r="EK73" s="668" t="str">
        <f t="shared" si="47"/>
        <v/>
      </c>
      <c r="EL73" s="668" t="str">
        <f t="shared" si="47"/>
        <v/>
      </c>
      <c r="EM73" s="668" t="str">
        <f t="shared" si="47"/>
        <v/>
      </c>
      <c r="EN73" s="668" t="str">
        <f t="shared" si="47"/>
        <v/>
      </c>
      <c r="EO73" s="668" t="str">
        <f t="shared" si="47"/>
        <v/>
      </c>
      <c r="EP73" s="668" t="str">
        <f t="shared" si="47"/>
        <v/>
      </c>
      <c r="EQ73" s="668" t="str">
        <f t="shared" si="47"/>
        <v/>
      </c>
      <c r="ER73" s="669" t="str">
        <f t="shared" si="47"/>
        <v/>
      </c>
    </row>
    <row r="74" spans="44:148" ht="15.75">
      <c r="AR74" t="s">
        <v>12310</v>
      </c>
      <c r="AS74" t="s">
        <v>12887</v>
      </c>
      <c r="CG74" s="63" t="s">
        <v>3685</v>
      </c>
      <c r="CH74" s="63" t="s">
        <v>16810</v>
      </c>
      <c r="CI74" s="63"/>
      <c r="CJ74" s="63"/>
      <c r="CK74" s="63"/>
      <c r="CL74" s="63"/>
      <c r="CM74" s="63"/>
      <c r="CN74" s="63" t="s">
        <v>2845</v>
      </c>
      <c r="CO74" s="63"/>
      <c r="CP74" s="63"/>
      <c r="CQ74" s="63"/>
      <c r="CZ74" s="670" t="s">
        <v>19984</v>
      </c>
      <c r="DA74" s="671">
        <v>33</v>
      </c>
      <c r="DB74" s="662" t="str">
        <f t="shared" si="50"/>
        <v/>
      </c>
      <c r="DC74" s="662" t="str">
        <f t="shared" si="50"/>
        <v/>
      </c>
      <c r="DD74" s="662" t="str">
        <f t="shared" si="50"/>
        <v/>
      </c>
      <c r="DE74" s="662" t="str">
        <f t="shared" si="50"/>
        <v/>
      </c>
      <c r="DF74" s="662" t="str">
        <f t="shared" si="50"/>
        <v/>
      </c>
      <c r="DG74" s="662" t="str">
        <f t="shared" si="50"/>
        <v/>
      </c>
      <c r="DH74" s="662" t="str">
        <f t="shared" si="54"/>
        <v/>
      </c>
      <c r="DI74" s="662" t="str">
        <f t="shared" si="51"/>
        <v/>
      </c>
      <c r="DJ74" s="662" t="str">
        <f t="shared" si="51"/>
        <v/>
      </c>
      <c r="DK74" s="662" t="str">
        <f t="shared" si="51"/>
        <v/>
      </c>
      <c r="DL74" s="662" t="str">
        <f t="shared" si="51"/>
        <v/>
      </c>
      <c r="DM74" s="662" t="str">
        <f t="shared" si="51"/>
        <v/>
      </c>
      <c r="DN74" s="662" t="str">
        <f t="shared" si="51"/>
        <v/>
      </c>
      <c r="DO74" s="662" t="str">
        <f t="shared" si="51"/>
        <v/>
      </c>
      <c r="DP74" s="662" t="str">
        <f t="shared" si="51"/>
        <v/>
      </c>
      <c r="DQ74" s="662" t="str">
        <f t="shared" si="48"/>
        <v/>
      </c>
      <c r="DR74" s="662" t="str">
        <f t="shared" si="52"/>
        <v/>
      </c>
      <c r="DS74" s="662" t="str">
        <f t="shared" si="52"/>
        <v/>
      </c>
      <c r="DT74" s="662" t="str">
        <f t="shared" si="52"/>
        <v/>
      </c>
      <c r="DU74" s="662" t="str">
        <f t="shared" si="55"/>
        <v/>
      </c>
      <c r="DV74" s="662" t="str">
        <f t="shared" si="53"/>
        <v/>
      </c>
      <c r="DW74" s="662" t="str">
        <f t="shared" si="53"/>
        <v/>
      </c>
      <c r="DX74" s="662" t="str">
        <f t="shared" si="49"/>
        <v/>
      </c>
      <c r="DY74" s="662" t="str">
        <f t="shared" si="46"/>
        <v/>
      </c>
      <c r="DZ74" s="662" t="str">
        <f t="shared" si="46"/>
        <v/>
      </c>
      <c r="EA74" s="662" t="str">
        <f t="shared" si="46"/>
        <v/>
      </c>
      <c r="EB74" s="662" t="str">
        <f t="shared" si="46"/>
        <v/>
      </c>
      <c r="EC74" s="662" t="str">
        <f t="shared" si="46"/>
        <v/>
      </c>
      <c r="ED74" s="662" t="str">
        <f t="shared" si="46"/>
        <v/>
      </c>
      <c r="EE74" s="662" t="str">
        <f t="shared" si="46"/>
        <v/>
      </c>
      <c r="EF74" s="662" t="str">
        <f t="shared" si="46"/>
        <v/>
      </c>
      <c r="EG74" s="662" t="str">
        <f t="shared" si="46"/>
        <v/>
      </c>
      <c r="EH74" s="662">
        <f t="shared" si="46"/>
        <v>1</v>
      </c>
      <c r="EI74" s="662" t="str">
        <f t="shared" si="47"/>
        <v/>
      </c>
      <c r="EJ74" s="662" t="str">
        <f t="shared" si="47"/>
        <v/>
      </c>
      <c r="EK74" s="662" t="str">
        <f t="shared" si="47"/>
        <v/>
      </c>
      <c r="EL74" s="662" t="str">
        <f t="shared" si="47"/>
        <v/>
      </c>
      <c r="EM74" s="662" t="str">
        <f t="shared" si="47"/>
        <v/>
      </c>
      <c r="EN74" s="662" t="str">
        <f t="shared" si="47"/>
        <v/>
      </c>
      <c r="EO74" s="662" t="str">
        <f t="shared" si="47"/>
        <v/>
      </c>
      <c r="EP74" s="662" t="str">
        <f t="shared" si="47"/>
        <v/>
      </c>
      <c r="EQ74" s="662" t="str">
        <f t="shared" si="47"/>
        <v/>
      </c>
      <c r="ER74" s="673" t="str">
        <f t="shared" si="47"/>
        <v/>
      </c>
    </row>
    <row r="75" spans="44:148" ht="15.75">
      <c r="AR75" t="s">
        <v>12311</v>
      </c>
      <c r="AS75" t="s">
        <v>12888</v>
      </c>
      <c r="CG75" s="63" t="s">
        <v>3686</v>
      </c>
      <c r="CH75" s="63" t="s">
        <v>16810</v>
      </c>
      <c r="CI75" s="63"/>
      <c r="CJ75" s="63"/>
      <c r="CK75" s="63"/>
      <c r="CL75" s="63"/>
      <c r="CM75" s="63"/>
      <c r="CN75" s="63" t="s">
        <v>2846</v>
      </c>
      <c r="CO75" s="63"/>
      <c r="CP75" s="63"/>
      <c r="CQ75" s="63"/>
      <c r="CZ75" s="666" t="s">
        <v>19985</v>
      </c>
      <c r="DA75" s="667">
        <v>13</v>
      </c>
      <c r="DB75" s="668" t="str">
        <f t="shared" si="50"/>
        <v/>
      </c>
      <c r="DC75" s="668" t="str">
        <f t="shared" si="50"/>
        <v/>
      </c>
      <c r="DD75" s="668" t="str">
        <f t="shared" si="50"/>
        <v/>
      </c>
      <c r="DE75" s="668" t="str">
        <f t="shared" si="50"/>
        <v/>
      </c>
      <c r="DF75" s="668" t="str">
        <f t="shared" si="50"/>
        <v/>
      </c>
      <c r="DG75" s="668" t="str">
        <f t="shared" si="50"/>
        <v/>
      </c>
      <c r="DH75" s="668" t="str">
        <f t="shared" si="54"/>
        <v/>
      </c>
      <c r="DI75" s="668" t="str">
        <f t="shared" si="51"/>
        <v/>
      </c>
      <c r="DJ75" s="668" t="str">
        <f t="shared" si="51"/>
        <v/>
      </c>
      <c r="DK75" s="668" t="str">
        <f t="shared" si="51"/>
        <v/>
      </c>
      <c r="DL75" s="668" t="str">
        <f t="shared" si="51"/>
        <v/>
      </c>
      <c r="DM75" s="668" t="str">
        <f t="shared" si="51"/>
        <v/>
      </c>
      <c r="DN75" s="668">
        <f t="shared" si="51"/>
        <v>1</v>
      </c>
      <c r="DO75" s="668" t="str">
        <f t="shared" si="51"/>
        <v/>
      </c>
      <c r="DP75" s="668" t="str">
        <f t="shared" si="51"/>
        <v/>
      </c>
      <c r="DQ75" s="668" t="str">
        <f t="shared" si="48"/>
        <v/>
      </c>
      <c r="DR75" s="668" t="str">
        <f t="shared" si="52"/>
        <v/>
      </c>
      <c r="DS75" s="668" t="str">
        <f t="shared" si="52"/>
        <v/>
      </c>
      <c r="DT75" s="668" t="str">
        <f t="shared" si="52"/>
        <v/>
      </c>
      <c r="DU75" s="668" t="str">
        <f t="shared" si="55"/>
        <v/>
      </c>
      <c r="DV75" s="668" t="str">
        <f t="shared" si="53"/>
        <v/>
      </c>
      <c r="DW75" s="668" t="str">
        <f t="shared" si="53"/>
        <v/>
      </c>
      <c r="DX75" s="668" t="str">
        <f t="shared" si="49"/>
        <v/>
      </c>
      <c r="DY75" s="668" t="str">
        <f t="shared" si="46"/>
        <v/>
      </c>
      <c r="DZ75" s="668" t="str">
        <f t="shared" si="46"/>
        <v/>
      </c>
      <c r="EA75" s="668" t="str">
        <f t="shared" si="46"/>
        <v/>
      </c>
      <c r="EB75" s="668" t="str">
        <f t="shared" si="46"/>
        <v/>
      </c>
      <c r="EC75" s="668" t="str">
        <f t="shared" si="46"/>
        <v/>
      </c>
      <c r="ED75" s="668" t="str">
        <f t="shared" si="46"/>
        <v/>
      </c>
      <c r="EE75" s="668" t="str">
        <f t="shared" si="46"/>
        <v/>
      </c>
      <c r="EF75" s="668" t="str">
        <f t="shared" si="46"/>
        <v/>
      </c>
      <c r="EG75" s="668" t="str">
        <f t="shared" si="46"/>
        <v/>
      </c>
      <c r="EH75" s="668" t="str">
        <f t="shared" si="46"/>
        <v/>
      </c>
      <c r="EI75" s="668" t="str">
        <f t="shared" si="47"/>
        <v/>
      </c>
      <c r="EJ75" s="668" t="str">
        <f t="shared" si="47"/>
        <v/>
      </c>
      <c r="EK75" s="668" t="str">
        <f t="shared" si="47"/>
        <v/>
      </c>
      <c r="EL75" s="668" t="str">
        <f t="shared" si="47"/>
        <v/>
      </c>
      <c r="EM75" s="668" t="str">
        <f t="shared" si="47"/>
        <v/>
      </c>
      <c r="EN75" s="668" t="str">
        <f t="shared" si="47"/>
        <v/>
      </c>
      <c r="EO75" s="668" t="str">
        <f t="shared" si="47"/>
        <v/>
      </c>
      <c r="EP75" s="668" t="str">
        <f t="shared" si="47"/>
        <v/>
      </c>
      <c r="EQ75" s="668" t="str">
        <f t="shared" si="47"/>
        <v/>
      </c>
      <c r="ER75" s="669" t="str">
        <f t="shared" si="47"/>
        <v/>
      </c>
    </row>
    <row r="76" spans="44:148" ht="15.75">
      <c r="AR76" t="s">
        <v>12889</v>
      </c>
      <c r="AS76" t="s">
        <v>12890</v>
      </c>
      <c r="CG76" s="63" t="s">
        <v>3687</v>
      </c>
      <c r="CH76" s="63" t="s">
        <v>16810</v>
      </c>
      <c r="CI76" s="63"/>
      <c r="CJ76" s="63"/>
      <c r="CK76" s="63"/>
      <c r="CL76" s="63"/>
      <c r="CM76" s="63"/>
      <c r="CN76" s="63" t="s">
        <v>2847</v>
      </c>
      <c r="CO76" s="63"/>
      <c r="CP76" s="63"/>
      <c r="CQ76" s="63"/>
      <c r="CZ76" s="670" t="s">
        <v>19986</v>
      </c>
      <c r="DA76" s="671">
        <v>27</v>
      </c>
      <c r="DB76" s="662" t="str">
        <f t="shared" si="50"/>
        <v/>
      </c>
      <c r="DC76" s="662" t="str">
        <f t="shared" si="50"/>
        <v/>
      </c>
      <c r="DD76" s="662" t="str">
        <f t="shared" si="50"/>
        <v/>
      </c>
      <c r="DE76" s="662" t="str">
        <f t="shared" si="50"/>
        <v/>
      </c>
      <c r="DF76" s="662" t="str">
        <f t="shared" si="50"/>
        <v/>
      </c>
      <c r="DG76" s="662" t="str">
        <f t="shared" si="50"/>
        <v/>
      </c>
      <c r="DH76" s="662" t="str">
        <f t="shared" si="54"/>
        <v/>
      </c>
      <c r="DI76" s="662" t="str">
        <f t="shared" si="51"/>
        <v/>
      </c>
      <c r="DJ76" s="662" t="str">
        <f t="shared" si="51"/>
        <v/>
      </c>
      <c r="DK76" s="662" t="str">
        <f t="shared" si="51"/>
        <v/>
      </c>
      <c r="DL76" s="662" t="str">
        <f t="shared" si="51"/>
        <v/>
      </c>
      <c r="DM76" s="662" t="str">
        <f t="shared" si="51"/>
        <v/>
      </c>
      <c r="DN76" s="662" t="str">
        <f t="shared" si="51"/>
        <v/>
      </c>
      <c r="DO76" s="662" t="str">
        <f t="shared" si="51"/>
        <v/>
      </c>
      <c r="DP76" s="662" t="str">
        <f t="shared" si="51"/>
        <v/>
      </c>
      <c r="DQ76" s="662" t="str">
        <f t="shared" si="48"/>
        <v/>
      </c>
      <c r="DR76" s="662" t="str">
        <f t="shared" si="52"/>
        <v/>
      </c>
      <c r="DS76" s="662" t="str">
        <f t="shared" si="52"/>
        <v/>
      </c>
      <c r="DT76" s="662" t="str">
        <f t="shared" si="52"/>
        <v/>
      </c>
      <c r="DU76" s="662" t="str">
        <f t="shared" si="55"/>
        <v/>
      </c>
      <c r="DV76" s="662" t="str">
        <f t="shared" si="53"/>
        <v/>
      </c>
      <c r="DW76" s="662" t="str">
        <f t="shared" si="53"/>
        <v/>
      </c>
      <c r="DX76" s="662" t="str">
        <f t="shared" si="49"/>
        <v/>
      </c>
      <c r="DY76" s="662" t="str">
        <f t="shared" ref="DY76:EH84" si="56">IF(DY$2=$DA76,1,"")</f>
        <v/>
      </c>
      <c r="DZ76" s="662" t="str">
        <f t="shared" si="56"/>
        <v/>
      </c>
      <c r="EA76" s="662" t="str">
        <f t="shared" si="56"/>
        <v/>
      </c>
      <c r="EB76" s="662">
        <f t="shared" si="56"/>
        <v>1</v>
      </c>
      <c r="EC76" s="662" t="str">
        <f t="shared" si="56"/>
        <v/>
      </c>
      <c r="ED76" s="662" t="str">
        <f t="shared" si="56"/>
        <v/>
      </c>
      <c r="EE76" s="662" t="str">
        <f t="shared" si="56"/>
        <v/>
      </c>
      <c r="EF76" s="662" t="str">
        <f t="shared" si="56"/>
        <v/>
      </c>
      <c r="EG76" s="662" t="str">
        <f t="shared" si="56"/>
        <v/>
      </c>
      <c r="EH76" s="662" t="str">
        <f t="shared" si="56"/>
        <v/>
      </c>
      <c r="EI76" s="662" t="str">
        <f t="shared" ref="EI76:ER84" si="57">IF(EI$2=$DA76,1,"")</f>
        <v/>
      </c>
      <c r="EJ76" s="662" t="str">
        <f t="shared" si="57"/>
        <v/>
      </c>
      <c r="EK76" s="662" t="str">
        <f t="shared" si="57"/>
        <v/>
      </c>
      <c r="EL76" s="662" t="str">
        <f t="shared" si="57"/>
        <v/>
      </c>
      <c r="EM76" s="662" t="str">
        <f t="shared" si="57"/>
        <v/>
      </c>
      <c r="EN76" s="662" t="str">
        <f t="shared" si="57"/>
        <v/>
      </c>
      <c r="EO76" s="662" t="str">
        <f t="shared" si="57"/>
        <v/>
      </c>
      <c r="EP76" s="662" t="str">
        <f t="shared" si="57"/>
        <v/>
      </c>
      <c r="EQ76" s="662" t="str">
        <f t="shared" si="57"/>
        <v/>
      </c>
      <c r="ER76" s="673" t="str">
        <f t="shared" si="57"/>
        <v/>
      </c>
    </row>
    <row r="77" spans="44:148" ht="15.75">
      <c r="AR77" t="s">
        <v>12084</v>
      </c>
      <c r="AS77" t="s">
        <v>12891</v>
      </c>
      <c r="CG77" s="63" t="s">
        <v>3688</v>
      </c>
      <c r="CH77" s="63" t="s">
        <v>16810</v>
      </c>
      <c r="CI77" s="63"/>
      <c r="CJ77" s="63"/>
      <c r="CK77" s="63"/>
      <c r="CL77" s="63"/>
      <c r="CM77" s="63"/>
      <c r="CN77" s="63" t="s">
        <v>2848</v>
      </c>
      <c r="CO77" s="63"/>
      <c r="CP77" s="63"/>
      <c r="CQ77" s="63"/>
      <c r="CZ77" s="666" t="s">
        <v>19987</v>
      </c>
      <c r="DA77" s="667">
        <v>37</v>
      </c>
      <c r="DB77" s="668" t="str">
        <f t="shared" si="50"/>
        <v/>
      </c>
      <c r="DC77" s="668" t="str">
        <f t="shared" si="50"/>
        <v/>
      </c>
      <c r="DD77" s="668" t="str">
        <f t="shared" si="50"/>
        <v/>
      </c>
      <c r="DE77" s="668" t="str">
        <f t="shared" si="50"/>
        <v/>
      </c>
      <c r="DF77" s="668" t="str">
        <f t="shared" si="50"/>
        <v/>
      </c>
      <c r="DG77" s="668" t="str">
        <f t="shared" si="50"/>
        <v/>
      </c>
      <c r="DH77" s="668" t="str">
        <f t="shared" si="54"/>
        <v/>
      </c>
      <c r="DI77" s="668" t="str">
        <f t="shared" si="51"/>
        <v/>
      </c>
      <c r="DJ77" s="668" t="str">
        <f t="shared" si="51"/>
        <v/>
      </c>
      <c r="DK77" s="668" t="str">
        <f t="shared" si="51"/>
        <v/>
      </c>
      <c r="DL77" s="668" t="str">
        <f t="shared" si="51"/>
        <v/>
      </c>
      <c r="DM77" s="668" t="str">
        <f t="shared" si="51"/>
        <v/>
      </c>
      <c r="DN77" s="668" t="str">
        <f t="shared" si="51"/>
        <v/>
      </c>
      <c r="DO77" s="668" t="str">
        <f t="shared" si="51"/>
        <v/>
      </c>
      <c r="DP77" s="668" t="str">
        <f t="shared" si="51"/>
        <v/>
      </c>
      <c r="DQ77" s="668" t="str">
        <f t="shared" si="48"/>
        <v/>
      </c>
      <c r="DR77" s="668" t="str">
        <f t="shared" si="52"/>
        <v/>
      </c>
      <c r="DS77" s="668" t="str">
        <f t="shared" si="52"/>
        <v/>
      </c>
      <c r="DT77" s="668" t="str">
        <f t="shared" si="52"/>
        <v/>
      </c>
      <c r="DU77" s="668" t="str">
        <f t="shared" si="55"/>
        <v/>
      </c>
      <c r="DV77" s="668" t="str">
        <f t="shared" si="53"/>
        <v/>
      </c>
      <c r="DW77" s="668" t="str">
        <f t="shared" si="53"/>
        <v/>
      </c>
      <c r="DX77" s="668" t="str">
        <f t="shared" si="49"/>
        <v/>
      </c>
      <c r="DY77" s="668" t="str">
        <f t="shared" si="56"/>
        <v/>
      </c>
      <c r="DZ77" s="668" t="str">
        <f t="shared" si="56"/>
        <v/>
      </c>
      <c r="EA77" s="668" t="str">
        <f t="shared" si="56"/>
        <v/>
      </c>
      <c r="EB77" s="668" t="str">
        <f t="shared" si="56"/>
        <v/>
      </c>
      <c r="EC77" s="668" t="str">
        <f t="shared" si="56"/>
        <v/>
      </c>
      <c r="ED77" s="668" t="str">
        <f t="shared" si="56"/>
        <v/>
      </c>
      <c r="EE77" s="668" t="str">
        <f t="shared" si="56"/>
        <v/>
      </c>
      <c r="EF77" s="668" t="str">
        <f t="shared" si="56"/>
        <v/>
      </c>
      <c r="EG77" s="668" t="str">
        <f t="shared" si="56"/>
        <v/>
      </c>
      <c r="EH77" s="668" t="str">
        <f t="shared" si="56"/>
        <v/>
      </c>
      <c r="EI77" s="668" t="str">
        <f t="shared" si="57"/>
        <v/>
      </c>
      <c r="EJ77" s="668" t="str">
        <f t="shared" si="57"/>
        <v/>
      </c>
      <c r="EK77" s="668" t="str">
        <f t="shared" si="57"/>
        <v/>
      </c>
      <c r="EL77" s="668">
        <f t="shared" si="57"/>
        <v>1</v>
      </c>
      <c r="EM77" s="668" t="str">
        <f t="shared" si="57"/>
        <v/>
      </c>
      <c r="EN77" s="668" t="str">
        <f t="shared" si="57"/>
        <v/>
      </c>
      <c r="EO77" s="668" t="str">
        <f t="shared" si="57"/>
        <v/>
      </c>
      <c r="EP77" s="668" t="str">
        <f t="shared" si="57"/>
        <v/>
      </c>
      <c r="EQ77" s="668" t="str">
        <f t="shared" si="57"/>
        <v/>
      </c>
      <c r="ER77" s="669" t="str">
        <f t="shared" si="57"/>
        <v/>
      </c>
    </row>
    <row r="78" spans="44:148" ht="15.75">
      <c r="CG78" s="404" t="s">
        <v>3682</v>
      </c>
      <c r="CH78" s="63" t="s">
        <v>16810</v>
      </c>
      <c r="CI78" s="404"/>
      <c r="CJ78" s="404"/>
      <c r="CK78" s="404"/>
      <c r="CL78" s="404"/>
      <c r="CM78" s="404"/>
      <c r="CN78" s="404" t="s">
        <v>2840</v>
      </c>
      <c r="CO78" s="404"/>
      <c r="CP78" s="404"/>
      <c r="CQ78" s="63"/>
      <c r="CZ78" s="670" t="s">
        <v>19988</v>
      </c>
      <c r="DA78" s="671">
        <v>23</v>
      </c>
      <c r="DB78" s="662" t="str">
        <f t="shared" ref="DB78:DG87" si="58">IF(DB$2=$DA78,1,"")</f>
        <v/>
      </c>
      <c r="DC78" s="662" t="str">
        <f t="shared" si="58"/>
        <v/>
      </c>
      <c r="DD78" s="662" t="str">
        <f t="shared" si="58"/>
        <v/>
      </c>
      <c r="DE78" s="662" t="str">
        <f t="shared" si="58"/>
        <v/>
      </c>
      <c r="DF78" s="662" t="str">
        <f t="shared" si="58"/>
        <v/>
      </c>
      <c r="DG78" s="662" t="str">
        <f t="shared" si="58"/>
        <v/>
      </c>
      <c r="DH78" s="662" t="str">
        <f t="shared" si="54"/>
        <v/>
      </c>
      <c r="DI78" s="662" t="str">
        <f t="shared" ref="DI78:DP87" si="59">IF(DI$2=$DA78,1,"")</f>
        <v/>
      </c>
      <c r="DJ78" s="662" t="str">
        <f t="shared" si="59"/>
        <v/>
      </c>
      <c r="DK78" s="662" t="str">
        <f t="shared" si="59"/>
        <v/>
      </c>
      <c r="DL78" s="662" t="str">
        <f t="shared" si="59"/>
        <v/>
      </c>
      <c r="DM78" s="662" t="str">
        <f t="shared" si="59"/>
        <v/>
      </c>
      <c r="DN78" s="662" t="str">
        <f t="shared" si="59"/>
        <v/>
      </c>
      <c r="DO78" s="662" t="str">
        <f t="shared" si="59"/>
        <v/>
      </c>
      <c r="DP78" s="662" t="str">
        <f t="shared" si="59"/>
        <v/>
      </c>
      <c r="DQ78" s="662" t="str">
        <f t="shared" si="48"/>
        <v/>
      </c>
      <c r="DR78" s="662" t="str">
        <f t="shared" si="52"/>
        <v/>
      </c>
      <c r="DS78" s="662" t="str">
        <f t="shared" si="52"/>
        <v/>
      </c>
      <c r="DT78" s="662" t="str">
        <f t="shared" si="52"/>
        <v/>
      </c>
      <c r="DU78" s="662" t="str">
        <f t="shared" si="55"/>
        <v/>
      </c>
      <c r="DV78" s="662" t="str">
        <f t="shared" si="53"/>
        <v/>
      </c>
      <c r="DW78" s="662" t="str">
        <f t="shared" si="53"/>
        <v/>
      </c>
      <c r="DX78" s="662">
        <f t="shared" si="49"/>
        <v>1</v>
      </c>
      <c r="DY78" s="662" t="str">
        <f t="shared" si="56"/>
        <v/>
      </c>
      <c r="DZ78" s="662" t="str">
        <f t="shared" si="56"/>
        <v/>
      </c>
      <c r="EA78" s="662" t="str">
        <f t="shared" si="56"/>
        <v/>
      </c>
      <c r="EB78" s="662" t="str">
        <f t="shared" si="56"/>
        <v/>
      </c>
      <c r="EC78" s="662" t="str">
        <f t="shared" si="56"/>
        <v/>
      </c>
      <c r="ED78" s="662" t="str">
        <f t="shared" si="56"/>
        <v/>
      </c>
      <c r="EE78" s="662" t="str">
        <f t="shared" si="56"/>
        <v/>
      </c>
      <c r="EF78" s="662" t="str">
        <f t="shared" si="56"/>
        <v/>
      </c>
      <c r="EG78" s="662" t="str">
        <f t="shared" si="56"/>
        <v/>
      </c>
      <c r="EH78" s="662" t="str">
        <f t="shared" si="56"/>
        <v/>
      </c>
      <c r="EI78" s="662" t="str">
        <f t="shared" si="57"/>
        <v/>
      </c>
      <c r="EJ78" s="662" t="str">
        <f t="shared" si="57"/>
        <v/>
      </c>
      <c r="EK78" s="662" t="str">
        <f t="shared" si="57"/>
        <v/>
      </c>
      <c r="EL78" s="662" t="str">
        <f t="shared" si="57"/>
        <v/>
      </c>
      <c r="EM78" s="662" t="str">
        <f t="shared" si="57"/>
        <v/>
      </c>
      <c r="EN78" s="662" t="str">
        <f t="shared" si="57"/>
        <v/>
      </c>
      <c r="EO78" s="662" t="str">
        <f t="shared" si="57"/>
        <v/>
      </c>
      <c r="EP78" s="662" t="str">
        <f t="shared" si="57"/>
        <v/>
      </c>
      <c r="EQ78" s="662" t="str">
        <f t="shared" si="57"/>
        <v/>
      </c>
      <c r="ER78" s="673" t="str">
        <f t="shared" si="57"/>
        <v/>
      </c>
    </row>
    <row r="79" spans="44:148" ht="15.75">
      <c r="CG79" s="404" t="s">
        <v>12368</v>
      </c>
      <c r="CH79" s="404" t="s">
        <v>12369</v>
      </c>
      <c r="CI79" s="404" t="str">
        <f>'03_ARMED_FORCES'!B7</f>
        <v>The navy is based in the Inner Fort, the Outer Fort, Smugglers' Bane Tower, and Harborwatch Tower, collectively garrisoned by almost a thousand marines at all times. The navy's fleet is based in the Naval Harbor.</v>
      </c>
      <c r="CJ79" s="404"/>
      <c r="CK79" s="404">
        <v>2000</v>
      </c>
      <c r="CL79" s="404"/>
      <c r="CM79" s="404"/>
      <c r="CN79" s="404"/>
      <c r="CO79" s="404"/>
      <c r="CP79" s="404"/>
      <c r="CQ79" s="63"/>
      <c r="CZ79" s="666" t="s">
        <v>19989</v>
      </c>
      <c r="DA79" s="667">
        <v>38</v>
      </c>
      <c r="DB79" s="668" t="str">
        <f t="shared" si="58"/>
        <v/>
      </c>
      <c r="DC79" s="668" t="str">
        <f t="shared" si="58"/>
        <v/>
      </c>
      <c r="DD79" s="668" t="str">
        <f t="shared" si="58"/>
        <v/>
      </c>
      <c r="DE79" s="668" t="str">
        <f t="shared" si="58"/>
        <v/>
      </c>
      <c r="DF79" s="668" t="str">
        <f t="shared" si="58"/>
        <v/>
      </c>
      <c r="DG79" s="668" t="str">
        <f t="shared" si="58"/>
        <v/>
      </c>
      <c r="DH79" s="668" t="str">
        <f t="shared" si="54"/>
        <v/>
      </c>
      <c r="DI79" s="668" t="str">
        <f t="shared" si="59"/>
        <v/>
      </c>
      <c r="DJ79" s="668" t="str">
        <f t="shared" si="59"/>
        <v/>
      </c>
      <c r="DK79" s="668" t="str">
        <f t="shared" si="59"/>
        <v/>
      </c>
      <c r="DL79" s="668" t="str">
        <f t="shared" si="59"/>
        <v/>
      </c>
      <c r="DM79" s="668" t="str">
        <f t="shared" si="59"/>
        <v/>
      </c>
      <c r="DN79" s="668" t="str">
        <f t="shared" si="59"/>
        <v/>
      </c>
      <c r="DO79" s="668" t="str">
        <f t="shared" si="59"/>
        <v/>
      </c>
      <c r="DP79" s="668" t="str">
        <f t="shared" si="59"/>
        <v/>
      </c>
      <c r="DQ79" s="668" t="str">
        <f t="shared" si="48"/>
        <v/>
      </c>
      <c r="DR79" s="668" t="str">
        <f t="shared" si="52"/>
        <v/>
      </c>
      <c r="DS79" s="668" t="str">
        <f t="shared" si="52"/>
        <v/>
      </c>
      <c r="DT79" s="668" t="str">
        <f t="shared" si="52"/>
        <v/>
      </c>
      <c r="DU79" s="668" t="str">
        <f t="shared" si="55"/>
        <v/>
      </c>
      <c r="DV79" s="668" t="str">
        <f t="shared" si="53"/>
        <v/>
      </c>
      <c r="DW79" s="668" t="str">
        <f t="shared" si="53"/>
        <v/>
      </c>
      <c r="DX79" s="668" t="str">
        <f t="shared" si="49"/>
        <v/>
      </c>
      <c r="DY79" s="668" t="str">
        <f t="shared" si="56"/>
        <v/>
      </c>
      <c r="DZ79" s="668" t="str">
        <f t="shared" si="56"/>
        <v/>
      </c>
      <c r="EA79" s="668" t="str">
        <f t="shared" si="56"/>
        <v/>
      </c>
      <c r="EB79" s="668" t="str">
        <f t="shared" si="56"/>
        <v/>
      </c>
      <c r="EC79" s="668" t="str">
        <f t="shared" si="56"/>
        <v/>
      </c>
      <c r="ED79" s="668" t="str">
        <f t="shared" si="56"/>
        <v/>
      </c>
      <c r="EE79" s="668" t="str">
        <f t="shared" si="56"/>
        <v/>
      </c>
      <c r="EF79" s="668" t="str">
        <f t="shared" si="56"/>
        <v/>
      </c>
      <c r="EG79" s="668" t="str">
        <f t="shared" si="56"/>
        <v/>
      </c>
      <c r="EH79" s="668" t="str">
        <f t="shared" si="56"/>
        <v/>
      </c>
      <c r="EI79" s="668" t="str">
        <f t="shared" si="57"/>
        <v/>
      </c>
      <c r="EJ79" s="668" t="str">
        <f t="shared" si="57"/>
        <v/>
      </c>
      <c r="EK79" s="668" t="str">
        <f t="shared" si="57"/>
        <v/>
      </c>
      <c r="EL79" s="668" t="str">
        <f t="shared" si="57"/>
        <v/>
      </c>
      <c r="EM79" s="668">
        <f t="shared" si="57"/>
        <v>1</v>
      </c>
      <c r="EN79" s="668" t="str">
        <f t="shared" si="57"/>
        <v/>
      </c>
      <c r="EO79" s="668" t="str">
        <f t="shared" si="57"/>
        <v/>
      </c>
      <c r="EP79" s="668" t="str">
        <f t="shared" si="57"/>
        <v/>
      </c>
      <c r="EQ79" s="668" t="str">
        <f t="shared" si="57"/>
        <v/>
      </c>
      <c r="ER79" s="669" t="str">
        <f t="shared" si="57"/>
        <v/>
      </c>
    </row>
    <row r="80" spans="44:148" ht="15.75">
      <c r="CG80" s="404" t="s">
        <v>16845</v>
      </c>
      <c r="CH80" s="404" t="s">
        <v>12369</v>
      </c>
      <c r="CI80" s="404"/>
      <c r="CJ80" s="404"/>
      <c r="CK80" s="404"/>
      <c r="CL80" s="404"/>
      <c r="CM80" s="404"/>
      <c r="CN80" s="404"/>
      <c r="CO80" s="404"/>
      <c r="CP80" s="404"/>
      <c r="CQ80" s="63"/>
      <c r="CZ80" s="670" t="s">
        <v>19990</v>
      </c>
      <c r="DA80" s="671">
        <v>10</v>
      </c>
      <c r="DB80" s="662" t="str">
        <f t="shared" si="58"/>
        <v/>
      </c>
      <c r="DC80" s="662" t="str">
        <f t="shared" si="58"/>
        <v/>
      </c>
      <c r="DD80" s="662" t="str">
        <f t="shared" si="58"/>
        <v/>
      </c>
      <c r="DE80" s="662" t="str">
        <f t="shared" si="58"/>
        <v/>
      </c>
      <c r="DF80" s="662" t="str">
        <f t="shared" si="58"/>
        <v/>
      </c>
      <c r="DG80" s="662" t="str">
        <f t="shared" si="58"/>
        <v/>
      </c>
      <c r="DH80" s="662" t="str">
        <f t="shared" si="54"/>
        <v/>
      </c>
      <c r="DI80" s="662" t="str">
        <f t="shared" si="59"/>
        <v/>
      </c>
      <c r="DJ80" s="662" t="str">
        <f t="shared" si="59"/>
        <v/>
      </c>
      <c r="DK80" s="662">
        <f t="shared" si="59"/>
        <v>1</v>
      </c>
      <c r="DL80" s="662" t="str">
        <f t="shared" si="59"/>
        <v/>
      </c>
      <c r="DM80" s="662" t="str">
        <f t="shared" si="59"/>
        <v/>
      </c>
      <c r="DN80" s="662" t="str">
        <f t="shared" si="59"/>
        <v/>
      </c>
      <c r="DO80" s="662" t="str">
        <f t="shared" si="59"/>
        <v/>
      </c>
      <c r="DP80" s="662" t="str">
        <f t="shared" si="59"/>
        <v/>
      </c>
      <c r="DQ80" s="662" t="str">
        <f t="shared" si="48"/>
        <v/>
      </c>
      <c r="DR80" s="662" t="str">
        <f t="shared" si="52"/>
        <v/>
      </c>
      <c r="DS80" s="662" t="str">
        <f t="shared" si="52"/>
        <v/>
      </c>
      <c r="DT80" s="662" t="str">
        <f t="shared" si="52"/>
        <v/>
      </c>
      <c r="DU80" s="662" t="str">
        <f t="shared" si="55"/>
        <v/>
      </c>
      <c r="DV80" s="662" t="str">
        <f t="shared" si="53"/>
        <v/>
      </c>
      <c r="DW80" s="662" t="str">
        <f t="shared" si="53"/>
        <v/>
      </c>
      <c r="DX80" s="662" t="str">
        <f t="shared" si="49"/>
        <v/>
      </c>
      <c r="DY80" s="662" t="str">
        <f t="shared" si="56"/>
        <v/>
      </c>
      <c r="DZ80" s="662" t="str">
        <f t="shared" si="56"/>
        <v/>
      </c>
      <c r="EA80" s="662" t="str">
        <f t="shared" si="56"/>
        <v/>
      </c>
      <c r="EB80" s="662" t="str">
        <f t="shared" si="56"/>
        <v/>
      </c>
      <c r="EC80" s="662" t="str">
        <f t="shared" si="56"/>
        <v/>
      </c>
      <c r="ED80" s="662" t="str">
        <f t="shared" si="56"/>
        <v/>
      </c>
      <c r="EE80" s="662" t="str">
        <f t="shared" si="56"/>
        <v/>
      </c>
      <c r="EF80" s="662" t="str">
        <f t="shared" si="56"/>
        <v/>
      </c>
      <c r="EG80" s="662" t="str">
        <f t="shared" si="56"/>
        <v/>
      </c>
      <c r="EH80" s="662" t="str">
        <f t="shared" si="56"/>
        <v/>
      </c>
      <c r="EI80" s="662" t="str">
        <f t="shared" si="57"/>
        <v/>
      </c>
      <c r="EJ80" s="662" t="str">
        <f t="shared" si="57"/>
        <v/>
      </c>
      <c r="EK80" s="662" t="str">
        <f t="shared" si="57"/>
        <v/>
      </c>
      <c r="EL80" s="662" t="str">
        <f t="shared" si="57"/>
        <v/>
      </c>
      <c r="EM80" s="662" t="str">
        <f t="shared" si="57"/>
        <v/>
      </c>
      <c r="EN80" s="662" t="str">
        <f t="shared" si="57"/>
        <v/>
      </c>
      <c r="EO80" s="662" t="str">
        <f t="shared" si="57"/>
        <v/>
      </c>
      <c r="EP80" s="662" t="str">
        <f t="shared" si="57"/>
        <v/>
      </c>
      <c r="EQ80" s="662" t="str">
        <f t="shared" si="57"/>
        <v/>
      </c>
      <c r="ER80" s="673" t="str">
        <f t="shared" si="57"/>
        <v/>
      </c>
    </row>
    <row r="81" spans="16:148" ht="15.75">
      <c r="CG81" s="404" t="s">
        <v>16846</v>
      </c>
      <c r="CH81" s="404" t="s">
        <v>16848</v>
      </c>
      <c r="CI81" s="404"/>
      <c r="CJ81" s="404"/>
      <c r="CK81" s="404"/>
      <c r="CL81" s="404"/>
      <c r="CM81" s="404"/>
      <c r="CN81" s="404" t="s">
        <v>16847</v>
      </c>
      <c r="CO81" s="404"/>
      <c r="CP81" s="404"/>
      <c r="CQ81" s="63"/>
      <c r="CZ81" s="666" t="s">
        <v>19991</v>
      </c>
      <c r="DA81" s="667">
        <v>21</v>
      </c>
      <c r="DB81" s="668" t="str">
        <f t="shared" si="58"/>
        <v/>
      </c>
      <c r="DC81" s="668" t="str">
        <f t="shared" si="58"/>
        <v/>
      </c>
      <c r="DD81" s="668" t="str">
        <f t="shared" si="58"/>
        <v/>
      </c>
      <c r="DE81" s="668" t="str">
        <f t="shared" si="58"/>
        <v/>
      </c>
      <c r="DF81" s="668" t="str">
        <f t="shared" si="58"/>
        <v/>
      </c>
      <c r="DG81" s="668" t="str">
        <f t="shared" si="58"/>
        <v/>
      </c>
      <c r="DH81" s="668" t="str">
        <f t="shared" si="54"/>
        <v/>
      </c>
      <c r="DI81" s="668" t="str">
        <f t="shared" si="59"/>
        <v/>
      </c>
      <c r="DJ81" s="668" t="str">
        <f t="shared" si="59"/>
        <v/>
      </c>
      <c r="DK81" s="668" t="str">
        <f t="shared" si="59"/>
        <v/>
      </c>
      <c r="DL81" s="668" t="str">
        <f t="shared" si="59"/>
        <v/>
      </c>
      <c r="DM81" s="668" t="str">
        <f t="shared" si="59"/>
        <v/>
      </c>
      <c r="DN81" s="668" t="str">
        <f t="shared" si="59"/>
        <v/>
      </c>
      <c r="DO81" s="668" t="str">
        <f t="shared" si="59"/>
        <v/>
      </c>
      <c r="DP81" s="668" t="str">
        <f t="shared" si="59"/>
        <v/>
      </c>
      <c r="DQ81" s="668" t="str">
        <f t="shared" si="48"/>
        <v/>
      </c>
      <c r="DR81" s="668" t="str">
        <f t="shared" si="52"/>
        <v/>
      </c>
      <c r="DS81" s="668" t="str">
        <f t="shared" si="52"/>
        <v/>
      </c>
      <c r="DT81" s="668" t="str">
        <f t="shared" si="52"/>
        <v/>
      </c>
      <c r="DU81" s="668" t="str">
        <f t="shared" si="55"/>
        <v/>
      </c>
      <c r="DV81" s="668">
        <f t="shared" si="53"/>
        <v>1</v>
      </c>
      <c r="DW81" s="668" t="str">
        <f t="shared" si="53"/>
        <v/>
      </c>
      <c r="DX81" s="668" t="str">
        <f t="shared" si="49"/>
        <v/>
      </c>
      <c r="DY81" s="668" t="str">
        <f t="shared" si="56"/>
        <v/>
      </c>
      <c r="DZ81" s="668" t="str">
        <f t="shared" si="56"/>
        <v/>
      </c>
      <c r="EA81" s="668" t="str">
        <f t="shared" si="56"/>
        <v/>
      </c>
      <c r="EB81" s="668" t="str">
        <f t="shared" si="56"/>
        <v/>
      </c>
      <c r="EC81" s="668" t="str">
        <f t="shared" si="56"/>
        <v/>
      </c>
      <c r="ED81" s="668" t="str">
        <f t="shared" si="56"/>
        <v/>
      </c>
      <c r="EE81" s="668" t="str">
        <f t="shared" si="56"/>
        <v/>
      </c>
      <c r="EF81" s="668" t="str">
        <f t="shared" si="56"/>
        <v/>
      </c>
      <c r="EG81" s="668" t="str">
        <f t="shared" si="56"/>
        <v/>
      </c>
      <c r="EH81" s="668" t="str">
        <f t="shared" si="56"/>
        <v/>
      </c>
      <c r="EI81" s="668" t="str">
        <f t="shared" si="57"/>
        <v/>
      </c>
      <c r="EJ81" s="668" t="str">
        <f t="shared" si="57"/>
        <v/>
      </c>
      <c r="EK81" s="668" t="str">
        <f t="shared" si="57"/>
        <v/>
      </c>
      <c r="EL81" s="668" t="str">
        <f t="shared" si="57"/>
        <v/>
      </c>
      <c r="EM81" s="668" t="str">
        <f t="shared" si="57"/>
        <v/>
      </c>
      <c r="EN81" s="668" t="str">
        <f t="shared" si="57"/>
        <v/>
      </c>
      <c r="EO81" s="668" t="str">
        <f t="shared" si="57"/>
        <v/>
      </c>
      <c r="EP81" s="668" t="str">
        <f t="shared" si="57"/>
        <v/>
      </c>
      <c r="EQ81" s="668" t="str">
        <f t="shared" si="57"/>
        <v/>
      </c>
      <c r="ER81" s="669" t="str">
        <f t="shared" si="57"/>
        <v/>
      </c>
    </row>
    <row r="82" spans="16:148" ht="15.75">
      <c r="CG82" s="404" t="s">
        <v>16849</v>
      </c>
      <c r="CH82" s="404"/>
      <c r="CI82" s="404"/>
      <c r="CJ82" s="404"/>
      <c r="CK82" s="404"/>
      <c r="CL82" s="404"/>
      <c r="CM82" s="404"/>
      <c r="CN82" s="404"/>
      <c r="CO82" s="404"/>
      <c r="CP82" s="404"/>
      <c r="CQ82" s="63"/>
      <c r="CZ82" s="670" t="s">
        <v>19992</v>
      </c>
      <c r="DA82" s="671">
        <v>15</v>
      </c>
      <c r="DB82" s="662" t="str">
        <f t="shared" si="58"/>
        <v/>
      </c>
      <c r="DC82" s="662" t="str">
        <f t="shared" si="58"/>
        <v/>
      </c>
      <c r="DD82" s="662" t="str">
        <f t="shared" si="58"/>
        <v/>
      </c>
      <c r="DE82" s="662" t="str">
        <f t="shared" si="58"/>
        <v/>
      </c>
      <c r="DF82" s="662" t="str">
        <f t="shared" si="58"/>
        <v/>
      </c>
      <c r="DG82" s="662" t="str">
        <f t="shared" si="58"/>
        <v/>
      </c>
      <c r="DH82" s="662" t="str">
        <f t="shared" si="54"/>
        <v/>
      </c>
      <c r="DI82" s="662" t="str">
        <f t="shared" si="59"/>
        <v/>
      </c>
      <c r="DJ82" s="662" t="str">
        <f t="shared" si="59"/>
        <v/>
      </c>
      <c r="DK82" s="662" t="str">
        <f t="shared" si="59"/>
        <v/>
      </c>
      <c r="DL82" s="662" t="str">
        <f t="shared" si="59"/>
        <v/>
      </c>
      <c r="DM82" s="662" t="str">
        <f t="shared" si="59"/>
        <v/>
      </c>
      <c r="DN82" s="662" t="str">
        <f t="shared" si="59"/>
        <v/>
      </c>
      <c r="DO82" s="662" t="str">
        <f t="shared" si="59"/>
        <v/>
      </c>
      <c r="DP82" s="662">
        <f t="shared" si="59"/>
        <v>1</v>
      </c>
      <c r="DQ82" s="662" t="str">
        <f t="shared" si="48"/>
        <v/>
      </c>
      <c r="DR82" s="662" t="str">
        <f t="shared" si="52"/>
        <v/>
      </c>
      <c r="DS82" s="662" t="str">
        <f t="shared" si="52"/>
        <v/>
      </c>
      <c r="DT82" s="662" t="str">
        <f t="shared" si="52"/>
        <v/>
      </c>
      <c r="DU82" s="662" t="str">
        <f t="shared" si="55"/>
        <v/>
      </c>
      <c r="DV82" s="662" t="str">
        <f t="shared" si="53"/>
        <v/>
      </c>
      <c r="DW82" s="662" t="str">
        <f t="shared" si="53"/>
        <v/>
      </c>
      <c r="DX82" s="662" t="str">
        <f t="shared" si="49"/>
        <v/>
      </c>
      <c r="DY82" s="662" t="str">
        <f t="shared" si="56"/>
        <v/>
      </c>
      <c r="DZ82" s="662" t="str">
        <f t="shared" si="56"/>
        <v/>
      </c>
      <c r="EA82" s="662" t="str">
        <f t="shared" si="56"/>
        <v/>
      </c>
      <c r="EB82" s="662" t="str">
        <f t="shared" si="56"/>
        <v/>
      </c>
      <c r="EC82" s="662" t="str">
        <f t="shared" si="56"/>
        <v/>
      </c>
      <c r="ED82" s="662" t="str">
        <f t="shared" si="56"/>
        <v/>
      </c>
      <c r="EE82" s="662" t="str">
        <f t="shared" si="56"/>
        <v/>
      </c>
      <c r="EF82" s="662" t="str">
        <f t="shared" si="56"/>
        <v/>
      </c>
      <c r="EG82" s="662" t="str">
        <f t="shared" si="56"/>
        <v/>
      </c>
      <c r="EH82" s="662" t="str">
        <f t="shared" si="56"/>
        <v/>
      </c>
      <c r="EI82" s="662" t="str">
        <f t="shared" si="57"/>
        <v/>
      </c>
      <c r="EJ82" s="662" t="str">
        <f t="shared" si="57"/>
        <v/>
      </c>
      <c r="EK82" s="662" t="str">
        <f t="shared" si="57"/>
        <v/>
      </c>
      <c r="EL82" s="662" t="str">
        <f t="shared" si="57"/>
        <v/>
      </c>
      <c r="EM82" s="662" t="str">
        <f t="shared" si="57"/>
        <v/>
      </c>
      <c r="EN82" s="662" t="str">
        <f t="shared" si="57"/>
        <v/>
      </c>
      <c r="EO82" s="662" t="str">
        <f t="shared" si="57"/>
        <v/>
      </c>
      <c r="EP82" s="662" t="str">
        <f t="shared" si="57"/>
        <v/>
      </c>
      <c r="EQ82" s="662" t="str">
        <f t="shared" si="57"/>
        <v/>
      </c>
      <c r="ER82" s="673" t="str">
        <f t="shared" si="57"/>
        <v/>
      </c>
    </row>
    <row r="83" spans="16:148" ht="15.75">
      <c r="CG83" s="404" t="s">
        <v>16851</v>
      </c>
      <c r="CH83" s="404"/>
      <c r="CI83" s="404"/>
      <c r="CJ83" s="404"/>
      <c r="CK83" s="404"/>
      <c r="CL83" s="404"/>
      <c r="CM83" s="404"/>
      <c r="CN83" s="404" t="s">
        <v>16852</v>
      </c>
      <c r="CO83" s="423" t="s">
        <v>16867</v>
      </c>
      <c r="CP83" s="423"/>
      <c r="CQ83" s="404"/>
      <c r="CZ83" s="666" t="s">
        <v>19993</v>
      </c>
      <c r="DA83" s="667">
        <v>27</v>
      </c>
      <c r="DB83" s="668" t="str">
        <f t="shared" si="58"/>
        <v/>
      </c>
      <c r="DC83" s="668" t="str">
        <f t="shared" si="58"/>
        <v/>
      </c>
      <c r="DD83" s="668" t="str">
        <f t="shared" si="58"/>
        <v/>
      </c>
      <c r="DE83" s="668" t="str">
        <f t="shared" si="58"/>
        <v/>
      </c>
      <c r="DF83" s="668" t="str">
        <f t="shared" si="58"/>
        <v/>
      </c>
      <c r="DG83" s="668" t="str">
        <f t="shared" si="58"/>
        <v/>
      </c>
      <c r="DH83" s="668" t="str">
        <f t="shared" si="54"/>
        <v/>
      </c>
      <c r="DI83" s="668" t="str">
        <f t="shared" si="59"/>
        <v/>
      </c>
      <c r="DJ83" s="668" t="str">
        <f t="shared" si="59"/>
        <v/>
      </c>
      <c r="DK83" s="668" t="str">
        <f t="shared" si="59"/>
        <v/>
      </c>
      <c r="DL83" s="668" t="str">
        <f t="shared" si="59"/>
        <v/>
      </c>
      <c r="DM83" s="668" t="str">
        <f t="shared" si="59"/>
        <v/>
      </c>
      <c r="DN83" s="668" t="str">
        <f t="shared" si="59"/>
        <v/>
      </c>
      <c r="DO83" s="668" t="str">
        <f t="shared" si="59"/>
        <v/>
      </c>
      <c r="DP83" s="668" t="str">
        <f t="shared" si="59"/>
        <v/>
      </c>
      <c r="DQ83" s="668" t="str">
        <f t="shared" si="48"/>
        <v/>
      </c>
      <c r="DR83" s="668" t="str">
        <f t="shared" si="52"/>
        <v/>
      </c>
      <c r="DS83" s="668" t="str">
        <f t="shared" si="52"/>
        <v/>
      </c>
      <c r="DT83" s="668" t="str">
        <f t="shared" si="52"/>
        <v/>
      </c>
      <c r="DU83" s="668" t="str">
        <f t="shared" si="55"/>
        <v/>
      </c>
      <c r="DV83" s="668" t="str">
        <f t="shared" si="53"/>
        <v/>
      </c>
      <c r="DW83" s="668" t="str">
        <f t="shared" si="53"/>
        <v/>
      </c>
      <c r="DX83" s="668" t="str">
        <f t="shared" si="49"/>
        <v/>
      </c>
      <c r="DY83" s="668" t="str">
        <f t="shared" si="56"/>
        <v/>
      </c>
      <c r="DZ83" s="668" t="str">
        <f t="shared" si="56"/>
        <v/>
      </c>
      <c r="EA83" s="668" t="str">
        <f t="shared" si="56"/>
        <v/>
      </c>
      <c r="EB83" s="668">
        <f t="shared" si="56"/>
        <v>1</v>
      </c>
      <c r="EC83" s="668" t="str">
        <f t="shared" si="56"/>
        <v/>
      </c>
      <c r="ED83" s="668" t="str">
        <f t="shared" si="56"/>
        <v/>
      </c>
      <c r="EE83" s="668" t="str">
        <f t="shared" si="56"/>
        <v/>
      </c>
      <c r="EF83" s="668" t="str">
        <f t="shared" si="56"/>
        <v/>
      </c>
      <c r="EG83" s="668" t="str">
        <f t="shared" si="56"/>
        <v/>
      </c>
      <c r="EH83" s="668" t="str">
        <f t="shared" si="56"/>
        <v/>
      </c>
      <c r="EI83" s="668" t="str">
        <f t="shared" si="57"/>
        <v/>
      </c>
      <c r="EJ83" s="668" t="str">
        <f t="shared" si="57"/>
        <v/>
      </c>
      <c r="EK83" s="668" t="str">
        <f t="shared" si="57"/>
        <v/>
      </c>
      <c r="EL83" s="668" t="str">
        <f t="shared" si="57"/>
        <v/>
      </c>
      <c r="EM83" s="668" t="str">
        <f t="shared" si="57"/>
        <v/>
      </c>
      <c r="EN83" s="668" t="str">
        <f t="shared" si="57"/>
        <v/>
      </c>
      <c r="EO83" s="668" t="str">
        <f t="shared" si="57"/>
        <v/>
      </c>
      <c r="EP83" s="668" t="str">
        <f t="shared" si="57"/>
        <v/>
      </c>
      <c r="EQ83" s="668" t="str">
        <f t="shared" si="57"/>
        <v/>
      </c>
      <c r="ER83" s="669" t="str">
        <f t="shared" si="57"/>
        <v/>
      </c>
    </row>
    <row r="84" spans="16:148" ht="15.75">
      <c r="CG84" s="404" t="s">
        <v>16967</v>
      </c>
      <c r="CH84" s="404"/>
      <c r="CI84" s="75" t="s">
        <v>16968</v>
      </c>
      <c r="CJ84" s="427" t="s">
        <v>16970</v>
      </c>
      <c r="CK84" s="404"/>
      <c r="CL84" s="404"/>
      <c r="CM84" s="404"/>
      <c r="CN84" s="404" t="s">
        <v>16969</v>
      </c>
      <c r="CO84" s="427" t="s">
        <v>16971</v>
      </c>
      <c r="CP84" s="427"/>
      <c r="CQ84" s="404"/>
      <c r="CZ84" s="670" t="s">
        <v>19994</v>
      </c>
      <c r="DA84" s="671">
        <v>22</v>
      </c>
      <c r="DB84" s="662" t="str">
        <f t="shared" si="58"/>
        <v/>
      </c>
      <c r="DC84" s="662" t="str">
        <f t="shared" si="58"/>
        <v/>
      </c>
      <c r="DD84" s="662" t="str">
        <f t="shared" si="58"/>
        <v/>
      </c>
      <c r="DE84" s="662" t="str">
        <f t="shared" si="58"/>
        <v/>
      </c>
      <c r="DF84" s="662" t="str">
        <f t="shared" si="58"/>
        <v/>
      </c>
      <c r="DG84" s="662" t="str">
        <f t="shared" si="58"/>
        <v/>
      </c>
      <c r="DH84" s="662" t="str">
        <f t="shared" si="54"/>
        <v/>
      </c>
      <c r="DI84" s="662" t="str">
        <f t="shared" si="59"/>
        <v/>
      </c>
      <c r="DJ84" s="662" t="str">
        <f t="shared" si="59"/>
        <v/>
      </c>
      <c r="DK84" s="662" t="str">
        <f t="shared" si="59"/>
        <v/>
      </c>
      <c r="DL84" s="662" t="str">
        <f t="shared" si="59"/>
        <v/>
      </c>
      <c r="DM84" s="662" t="str">
        <f t="shared" si="59"/>
        <v/>
      </c>
      <c r="DN84" s="662" t="str">
        <f t="shared" si="59"/>
        <v/>
      </c>
      <c r="DO84" s="662" t="str">
        <f t="shared" si="59"/>
        <v/>
      </c>
      <c r="DP84" s="662" t="str">
        <f t="shared" si="59"/>
        <v/>
      </c>
      <c r="DQ84" s="662" t="str">
        <f t="shared" si="48"/>
        <v/>
      </c>
      <c r="DR84" s="662" t="str">
        <f t="shared" si="52"/>
        <v/>
      </c>
      <c r="DS84" s="662" t="str">
        <f t="shared" si="52"/>
        <v/>
      </c>
      <c r="DT84" s="662" t="str">
        <f t="shared" si="52"/>
        <v/>
      </c>
      <c r="DU84" s="662" t="str">
        <f t="shared" si="55"/>
        <v/>
      </c>
      <c r="DV84" s="662" t="str">
        <f t="shared" si="53"/>
        <v/>
      </c>
      <c r="DW84" s="662">
        <f t="shared" si="53"/>
        <v>1</v>
      </c>
      <c r="DX84" s="662" t="str">
        <f t="shared" si="49"/>
        <v/>
      </c>
      <c r="DY84" s="662" t="str">
        <f t="shared" si="56"/>
        <v/>
      </c>
      <c r="DZ84" s="662" t="str">
        <f t="shared" si="56"/>
        <v/>
      </c>
      <c r="EA84" s="662" t="str">
        <f t="shared" si="56"/>
        <v/>
      </c>
      <c r="EB84" s="662" t="str">
        <f t="shared" si="56"/>
        <v/>
      </c>
      <c r="EC84" s="662" t="str">
        <f t="shared" si="56"/>
        <v/>
      </c>
      <c r="ED84" s="662" t="str">
        <f t="shared" si="56"/>
        <v/>
      </c>
      <c r="EE84" s="662" t="str">
        <f t="shared" si="56"/>
        <v/>
      </c>
      <c r="EF84" s="662" t="str">
        <f t="shared" si="56"/>
        <v/>
      </c>
      <c r="EG84" s="662" t="str">
        <f t="shared" si="56"/>
        <v/>
      </c>
      <c r="EH84" s="662" t="str">
        <f t="shared" si="56"/>
        <v/>
      </c>
      <c r="EI84" s="662" t="str">
        <f t="shared" si="57"/>
        <v/>
      </c>
      <c r="EJ84" s="662" t="str">
        <f t="shared" si="57"/>
        <v/>
      </c>
      <c r="EK84" s="662" t="str">
        <f t="shared" si="57"/>
        <v/>
      </c>
      <c r="EL84" s="662" t="str">
        <f t="shared" si="57"/>
        <v/>
      </c>
      <c r="EM84" s="662" t="str">
        <f t="shared" si="57"/>
        <v/>
      </c>
      <c r="EN84" s="662" t="str">
        <f t="shared" si="57"/>
        <v/>
      </c>
      <c r="EO84" s="662" t="str">
        <f t="shared" si="57"/>
        <v/>
      </c>
      <c r="EP84" s="662" t="str">
        <f t="shared" si="57"/>
        <v/>
      </c>
      <c r="EQ84" s="662" t="str">
        <f t="shared" si="57"/>
        <v/>
      </c>
      <c r="ER84" s="673" t="str">
        <f t="shared" si="57"/>
        <v/>
      </c>
    </row>
    <row r="85" spans="16:148" ht="15.75">
      <c r="CG85" s="404" t="s">
        <v>17125</v>
      </c>
      <c r="CH85" s="404"/>
      <c r="CI85" s="427" t="s">
        <v>17126</v>
      </c>
      <c r="CJ85" s="404"/>
      <c r="CK85" s="404"/>
      <c r="CL85" s="404"/>
      <c r="CM85" s="404"/>
      <c r="CN85" s="404" t="s">
        <v>17127</v>
      </c>
      <c r="CO85" s="404"/>
      <c r="CP85" s="404"/>
      <c r="CQ85" s="404"/>
      <c r="CZ85" s="666" t="s">
        <v>19995</v>
      </c>
      <c r="DA85" s="667" t="s">
        <v>19996</v>
      </c>
      <c r="DB85" s="668" t="str">
        <f t="shared" si="58"/>
        <v/>
      </c>
      <c r="DC85" s="668" t="str">
        <f t="shared" si="58"/>
        <v/>
      </c>
      <c r="DD85" s="668" t="str">
        <f t="shared" si="58"/>
        <v/>
      </c>
      <c r="DE85" s="668" t="str">
        <f t="shared" si="58"/>
        <v/>
      </c>
      <c r="DF85" s="668" t="str">
        <f t="shared" si="58"/>
        <v/>
      </c>
      <c r="DG85" s="668" t="str">
        <f t="shared" si="58"/>
        <v/>
      </c>
      <c r="DH85" s="668" t="str">
        <f t="shared" si="54"/>
        <v/>
      </c>
      <c r="DI85" s="668" t="str">
        <f t="shared" si="59"/>
        <v/>
      </c>
      <c r="DJ85" s="668" t="str">
        <f t="shared" si="59"/>
        <v/>
      </c>
      <c r="DK85" s="668" t="str">
        <f t="shared" si="59"/>
        <v/>
      </c>
      <c r="DL85" s="668" t="str">
        <f t="shared" si="59"/>
        <v/>
      </c>
      <c r="DM85" s="668" t="str">
        <f t="shared" si="59"/>
        <v/>
      </c>
      <c r="DN85" s="668" t="str">
        <f t="shared" si="59"/>
        <v/>
      </c>
      <c r="DO85" s="668" t="str">
        <f t="shared" si="59"/>
        <v/>
      </c>
      <c r="DP85" s="668" t="str">
        <f t="shared" si="59"/>
        <v/>
      </c>
      <c r="DQ85" s="668" t="str">
        <f t="shared" si="48"/>
        <v/>
      </c>
      <c r="DR85" s="668" t="str">
        <f t="shared" si="52"/>
        <v/>
      </c>
      <c r="DS85" s="668" t="str">
        <f t="shared" si="52"/>
        <v/>
      </c>
      <c r="DT85" s="668" t="str">
        <f t="shared" si="52"/>
        <v/>
      </c>
      <c r="DU85" s="668" t="str">
        <f t="shared" si="55"/>
        <v/>
      </c>
      <c r="DV85" s="668" t="str">
        <f t="shared" si="53"/>
        <v/>
      </c>
      <c r="DW85" s="668" t="str">
        <f t="shared" si="53"/>
        <v/>
      </c>
      <c r="DX85" s="668" t="str">
        <f t="shared" si="49"/>
        <v/>
      </c>
      <c r="DY85" s="668">
        <v>1</v>
      </c>
      <c r="DZ85" s="668" t="str">
        <f t="shared" ref="DZ85:ED94" si="60">IF(DZ$2=$DA85,1,"")</f>
        <v/>
      </c>
      <c r="EA85" s="668" t="str">
        <f t="shared" si="60"/>
        <v/>
      </c>
      <c r="EB85" s="668" t="str">
        <f t="shared" si="60"/>
        <v/>
      </c>
      <c r="EC85" s="668" t="str">
        <f t="shared" si="60"/>
        <v/>
      </c>
      <c r="ED85" s="668" t="str">
        <f t="shared" si="60"/>
        <v/>
      </c>
      <c r="EE85" s="668">
        <v>1</v>
      </c>
      <c r="EF85" s="668" t="str">
        <f t="shared" ref="EF85:EG104" si="61">IF(EF$2=$DA85,1,"")</f>
        <v/>
      </c>
      <c r="EG85" s="668" t="str">
        <f t="shared" si="61"/>
        <v/>
      </c>
      <c r="EH85" s="668">
        <v>1</v>
      </c>
      <c r="EI85" s="668" t="str">
        <f t="shared" ref="EI85:ER94" si="62">IF(EI$2=$DA85,1,"")</f>
        <v/>
      </c>
      <c r="EJ85" s="668" t="str">
        <f t="shared" si="62"/>
        <v/>
      </c>
      <c r="EK85" s="668" t="str">
        <f t="shared" si="62"/>
        <v/>
      </c>
      <c r="EL85" s="668" t="str">
        <f t="shared" si="62"/>
        <v/>
      </c>
      <c r="EM85" s="668" t="str">
        <f t="shared" si="62"/>
        <v/>
      </c>
      <c r="EN85" s="668" t="str">
        <f t="shared" si="62"/>
        <v/>
      </c>
      <c r="EO85" s="668" t="str">
        <f t="shared" si="62"/>
        <v/>
      </c>
      <c r="EP85" s="668" t="str">
        <f t="shared" si="62"/>
        <v/>
      </c>
      <c r="EQ85" s="668" t="str">
        <f t="shared" si="62"/>
        <v/>
      </c>
      <c r="ER85" s="669" t="str">
        <f t="shared" si="62"/>
        <v/>
      </c>
    </row>
    <row r="86" spans="16:148" ht="15.75">
      <c r="CG86" s="404" t="s">
        <v>17130</v>
      </c>
      <c r="CH86" s="404"/>
      <c r="CI86" s="404"/>
      <c r="CJ86" s="404"/>
      <c r="CK86" s="404"/>
      <c r="CL86" s="404"/>
      <c r="CM86" s="404"/>
      <c r="CN86" s="404" t="s">
        <v>17131</v>
      </c>
      <c r="CO86" s="404"/>
      <c r="CP86" s="404"/>
      <c r="CQ86" s="404"/>
      <c r="CZ86" s="670" t="s">
        <v>19997</v>
      </c>
      <c r="DA86" s="671">
        <v>34</v>
      </c>
      <c r="DB86" s="662" t="str">
        <f t="shared" si="58"/>
        <v/>
      </c>
      <c r="DC86" s="662" t="str">
        <f t="shared" si="58"/>
        <v/>
      </c>
      <c r="DD86" s="662" t="str">
        <f t="shared" si="58"/>
        <v/>
      </c>
      <c r="DE86" s="662" t="str">
        <f t="shared" si="58"/>
        <v/>
      </c>
      <c r="DF86" s="662" t="str">
        <f t="shared" si="58"/>
        <v/>
      </c>
      <c r="DG86" s="662" t="str">
        <f t="shared" si="58"/>
        <v/>
      </c>
      <c r="DH86" s="662" t="str">
        <f t="shared" si="54"/>
        <v/>
      </c>
      <c r="DI86" s="662" t="str">
        <f t="shared" si="59"/>
        <v/>
      </c>
      <c r="DJ86" s="662" t="str">
        <f t="shared" si="59"/>
        <v/>
      </c>
      <c r="DK86" s="662" t="str">
        <f t="shared" si="59"/>
        <v/>
      </c>
      <c r="DL86" s="662" t="str">
        <f t="shared" si="59"/>
        <v/>
      </c>
      <c r="DM86" s="662" t="str">
        <f t="shared" si="59"/>
        <v/>
      </c>
      <c r="DN86" s="662" t="str">
        <f t="shared" si="59"/>
        <v/>
      </c>
      <c r="DO86" s="662" t="str">
        <f t="shared" si="59"/>
        <v/>
      </c>
      <c r="DP86" s="662" t="str">
        <f t="shared" si="59"/>
        <v/>
      </c>
      <c r="DQ86" s="662" t="str">
        <f t="shared" si="48"/>
        <v/>
      </c>
      <c r="DR86" s="662" t="str">
        <f t="shared" si="52"/>
        <v/>
      </c>
      <c r="DS86" s="662" t="str">
        <f t="shared" si="52"/>
        <v/>
      </c>
      <c r="DT86" s="662" t="str">
        <f t="shared" si="52"/>
        <v/>
      </c>
      <c r="DU86" s="662" t="str">
        <f t="shared" si="55"/>
        <v/>
      </c>
      <c r="DV86" s="662" t="str">
        <f t="shared" si="53"/>
        <v/>
      </c>
      <c r="DW86" s="662" t="str">
        <f t="shared" si="53"/>
        <v/>
      </c>
      <c r="DX86" s="662" t="str">
        <f t="shared" si="49"/>
        <v/>
      </c>
      <c r="DY86" s="662" t="str">
        <f t="shared" ref="DY86:DY117" si="63">IF(DY$2=$DA86,1,"")</f>
        <v/>
      </c>
      <c r="DZ86" s="662" t="str">
        <f t="shared" si="60"/>
        <v/>
      </c>
      <c r="EA86" s="662" t="str">
        <f t="shared" si="60"/>
        <v/>
      </c>
      <c r="EB86" s="662" t="str">
        <f t="shared" si="60"/>
        <v/>
      </c>
      <c r="EC86" s="662" t="str">
        <f t="shared" si="60"/>
        <v/>
      </c>
      <c r="ED86" s="662" t="str">
        <f t="shared" si="60"/>
        <v/>
      </c>
      <c r="EE86" s="662" t="str">
        <f t="shared" ref="EE86:EE117" si="64">IF(EE$2=$DA86,1,"")</f>
        <v/>
      </c>
      <c r="EF86" s="662" t="str">
        <f t="shared" si="61"/>
        <v/>
      </c>
      <c r="EG86" s="662" t="str">
        <f t="shared" si="61"/>
        <v/>
      </c>
      <c r="EH86" s="662" t="str">
        <f t="shared" ref="EH86:EH117" si="65">IF(EH$2=$DA86,1,"")</f>
        <v/>
      </c>
      <c r="EI86" s="662">
        <v>1</v>
      </c>
      <c r="EJ86" s="662" t="str">
        <f t="shared" si="62"/>
        <v/>
      </c>
      <c r="EK86" s="662" t="str">
        <f t="shared" si="62"/>
        <v/>
      </c>
      <c r="EL86" s="662" t="str">
        <f t="shared" si="62"/>
        <v/>
      </c>
      <c r="EM86" s="662" t="str">
        <f t="shared" si="62"/>
        <v/>
      </c>
      <c r="EN86" s="662" t="str">
        <f t="shared" si="62"/>
        <v/>
      </c>
      <c r="EO86" s="662" t="str">
        <f t="shared" si="62"/>
        <v/>
      </c>
      <c r="EP86" s="662" t="str">
        <f t="shared" si="62"/>
        <v/>
      </c>
      <c r="EQ86" s="662" t="str">
        <f t="shared" si="62"/>
        <v/>
      </c>
      <c r="ER86" s="673" t="str">
        <f t="shared" si="62"/>
        <v/>
      </c>
    </row>
    <row r="87" spans="16:148" ht="15.75">
      <c r="P87" s="59"/>
      <c r="CG87" s="404" t="s">
        <v>20119</v>
      </c>
      <c r="CH87" s="404"/>
      <c r="CI87" s="404"/>
      <c r="CJ87" s="404"/>
      <c r="CK87" s="404"/>
      <c r="CL87" s="404"/>
      <c r="CM87" s="404"/>
      <c r="CN87" s="404"/>
      <c r="CO87" s="404"/>
      <c r="CP87" s="543" t="s">
        <v>20120</v>
      </c>
      <c r="CQ87" s="404"/>
      <c r="CZ87" s="666" t="s">
        <v>19998</v>
      </c>
      <c r="DA87" s="667">
        <v>15</v>
      </c>
      <c r="DB87" s="668" t="str">
        <f t="shared" si="58"/>
        <v/>
      </c>
      <c r="DC87" s="668" t="str">
        <f t="shared" si="58"/>
        <v/>
      </c>
      <c r="DD87" s="668" t="str">
        <f t="shared" si="58"/>
        <v/>
      </c>
      <c r="DE87" s="668" t="str">
        <f t="shared" si="58"/>
        <v/>
      </c>
      <c r="DF87" s="668" t="str">
        <f t="shared" si="58"/>
        <v/>
      </c>
      <c r="DG87" s="668" t="str">
        <f t="shared" si="58"/>
        <v/>
      </c>
      <c r="DH87" s="668" t="str">
        <f t="shared" si="54"/>
        <v/>
      </c>
      <c r="DI87" s="668" t="str">
        <f t="shared" si="59"/>
        <v/>
      </c>
      <c r="DJ87" s="668" t="str">
        <f t="shared" si="59"/>
        <v/>
      </c>
      <c r="DK87" s="668" t="str">
        <f t="shared" si="59"/>
        <v/>
      </c>
      <c r="DL87" s="668" t="str">
        <f t="shared" si="59"/>
        <v/>
      </c>
      <c r="DM87" s="668" t="str">
        <f t="shared" si="59"/>
        <v/>
      </c>
      <c r="DN87" s="668" t="str">
        <f t="shared" si="59"/>
        <v/>
      </c>
      <c r="DO87" s="668" t="str">
        <f t="shared" si="59"/>
        <v/>
      </c>
      <c r="DP87" s="668">
        <f t="shared" si="59"/>
        <v>1</v>
      </c>
      <c r="DQ87" s="668" t="str">
        <f t="shared" si="48"/>
        <v/>
      </c>
      <c r="DR87" s="668" t="str">
        <f t="shared" si="52"/>
        <v/>
      </c>
      <c r="DS87" s="668" t="str">
        <f t="shared" si="52"/>
        <v/>
      </c>
      <c r="DT87" s="668" t="str">
        <f t="shared" si="52"/>
        <v/>
      </c>
      <c r="DU87" s="668" t="str">
        <f t="shared" si="55"/>
        <v/>
      </c>
      <c r="DV87" s="668" t="str">
        <f t="shared" si="53"/>
        <v/>
      </c>
      <c r="DW87" s="668" t="str">
        <f t="shared" si="53"/>
        <v/>
      </c>
      <c r="DX87" s="668" t="str">
        <f t="shared" si="49"/>
        <v/>
      </c>
      <c r="DY87" s="668" t="str">
        <f t="shared" si="63"/>
        <v/>
      </c>
      <c r="DZ87" s="668" t="str">
        <f t="shared" si="60"/>
        <v/>
      </c>
      <c r="EA87" s="668" t="str">
        <f t="shared" si="60"/>
        <v/>
      </c>
      <c r="EB87" s="668" t="str">
        <f t="shared" si="60"/>
        <v/>
      </c>
      <c r="EC87" s="668" t="str">
        <f t="shared" si="60"/>
        <v/>
      </c>
      <c r="ED87" s="668" t="str">
        <f t="shared" si="60"/>
        <v/>
      </c>
      <c r="EE87" s="668" t="str">
        <f t="shared" si="64"/>
        <v/>
      </c>
      <c r="EF87" s="668" t="str">
        <f t="shared" si="61"/>
        <v/>
      </c>
      <c r="EG87" s="668" t="str">
        <f t="shared" si="61"/>
        <v/>
      </c>
      <c r="EH87" s="668" t="str">
        <f t="shared" si="65"/>
        <v/>
      </c>
      <c r="EI87" s="668" t="str">
        <f t="shared" si="62"/>
        <v/>
      </c>
      <c r="EJ87" s="668" t="str">
        <f t="shared" si="62"/>
        <v/>
      </c>
      <c r="EK87" s="668" t="str">
        <f t="shared" si="62"/>
        <v/>
      </c>
      <c r="EL87" s="668" t="str">
        <f t="shared" si="62"/>
        <v/>
      </c>
      <c r="EM87" s="668" t="str">
        <f t="shared" si="62"/>
        <v/>
      </c>
      <c r="EN87" s="668" t="str">
        <f t="shared" si="62"/>
        <v/>
      </c>
      <c r="EO87" s="668" t="str">
        <f t="shared" si="62"/>
        <v/>
      </c>
      <c r="EP87" s="668" t="str">
        <f t="shared" si="62"/>
        <v/>
      </c>
      <c r="EQ87" s="668" t="str">
        <f t="shared" si="62"/>
        <v/>
      </c>
      <c r="ER87" s="669" t="str">
        <f t="shared" si="62"/>
        <v/>
      </c>
    </row>
    <row r="88" spans="16:148" s="400" customFormat="1" ht="15.75">
      <c r="CG88" s="544" t="s">
        <v>20121</v>
      </c>
      <c r="CH88" s="544"/>
      <c r="CI88" s="545"/>
      <c r="CJ88" s="544"/>
      <c r="CK88" s="544"/>
      <c r="CL88" s="544"/>
      <c r="CM88" s="544"/>
      <c r="CN88" s="544"/>
      <c r="CO88" s="544"/>
      <c r="CP88" s="545" t="s">
        <v>20122</v>
      </c>
      <c r="CQ88" s="544"/>
      <c r="CZ88" s="675" t="s">
        <v>19999</v>
      </c>
      <c r="DA88" s="676">
        <v>40</v>
      </c>
      <c r="DB88" s="676" t="str">
        <f t="shared" ref="DB88:DG97" si="66">IF(DB$2=$DA88,1,"")</f>
        <v/>
      </c>
      <c r="DC88" s="676" t="str">
        <f t="shared" si="66"/>
        <v/>
      </c>
      <c r="DD88" s="676" t="str">
        <f t="shared" si="66"/>
        <v/>
      </c>
      <c r="DE88" s="676" t="str">
        <f t="shared" si="66"/>
        <v/>
      </c>
      <c r="DF88" s="676" t="str">
        <f t="shared" si="66"/>
        <v/>
      </c>
      <c r="DG88" s="676" t="str">
        <f t="shared" si="66"/>
        <v/>
      </c>
      <c r="DH88" s="676" t="str">
        <f t="shared" si="54"/>
        <v/>
      </c>
      <c r="DI88" s="676" t="str">
        <f t="shared" ref="DI88:DP97" si="67">IF(DI$2=$DA88,1,"")</f>
        <v/>
      </c>
      <c r="DJ88" s="676" t="str">
        <f t="shared" si="67"/>
        <v/>
      </c>
      <c r="DK88" s="676" t="str">
        <f t="shared" si="67"/>
        <v/>
      </c>
      <c r="DL88" s="676" t="str">
        <f t="shared" si="67"/>
        <v/>
      </c>
      <c r="DM88" s="676" t="str">
        <f t="shared" si="67"/>
        <v/>
      </c>
      <c r="DN88" s="676" t="str">
        <f t="shared" si="67"/>
        <v/>
      </c>
      <c r="DO88" s="676" t="str">
        <f t="shared" si="67"/>
        <v/>
      </c>
      <c r="DP88" s="676" t="str">
        <f t="shared" si="67"/>
        <v/>
      </c>
      <c r="DQ88" s="676" t="str">
        <f t="shared" si="48"/>
        <v/>
      </c>
      <c r="DR88" s="676" t="str">
        <f t="shared" ref="DR88:DT107" si="68">IF(DR$2=$DA88,1,"")</f>
        <v/>
      </c>
      <c r="DS88" s="676" t="str">
        <f t="shared" si="68"/>
        <v/>
      </c>
      <c r="DT88" s="676" t="str">
        <f t="shared" si="68"/>
        <v/>
      </c>
      <c r="DU88" s="676" t="str">
        <f t="shared" si="55"/>
        <v/>
      </c>
      <c r="DV88" s="676" t="str">
        <f t="shared" ref="DV88:DW107" si="69">IF(DV$2=$DA88,1,"")</f>
        <v/>
      </c>
      <c r="DW88" s="676" t="str">
        <f t="shared" si="69"/>
        <v/>
      </c>
      <c r="DX88" s="676" t="str">
        <f t="shared" si="49"/>
        <v/>
      </c>
      <c r="DY88" s="676" t="str">
        <f t="shared" si="63"/>
        <v/>
      </c>
      <c r="DZ88" s="676" t="str">
        <f t="shared" si="60"/>
        <v/>
      </c>
      <c r="EA88" s="676" t="str">
        <f t="shared" si="60"/>
        <v/>
      </c>
      <c r="EB88" s="676" t="str">
        <f t="shared" si="60"/>
        <v/>
      </c>
      <c r="EC88" s="676" t="str">
        <f t="shared" si="60"/>
        <v/>
      </c>
      <c r="ED88" s="676" t="str">
        <f t="shared" si="60"/>
        <v/>
      </c>
      <c r="EE88" s="676" t="str">
        <f t="shared" si="64"/>
        <v/>
      </c>
      <c r="EF88" s="676" t="str">
        <f t="shared" si="61"/>
        <v/>
      </c>
      <c r="EG88" s="676" t="str">
        <f t="shared" si="61"/>
        <v/>
      </c>
      <c r="EH88" s="676" t="str">
        <f t="shared" si="65"/>
        <v/>
      </c>
      <c r="EI88" s="676" t="str">
        <f t="shared" si="62"/>
        <v/>
      </c>
      <c r="EJ88" s="676" t="str">
        <f t="shared" si="62"/>
        <v/>
      </c>
      <c r="EK88" s="676" t="str">
        <f t="shared" si="62"/>
        <v/>
      </c>
      <c r="EL88" s="676" t="str">
        <f t="shared" si="62"/>
        <v/>
      </c>
      <c r="EM88" s="676" t="str">
        <f t="shared" si="62"/>
        <v/>
      </c>
      <c r="EN88" s="676" t="str">
        <f t="shared" si="62"/>
        <v/>
      </c>
      <c r="EO88" s="676">
        <f t="shared" si="62"/>
        <v>1</v>
      </c>
      <c r="EP88" s="676" t="str">
        <f t="shared" si="62"/>
        <v/>
      </c>
      <c r="EQ88" s="676" t="str">
        <f t="shared" si="62"/>
        <v/>
      </c>
      <c r="ER88" s="677" t="str">
        <f t="shared" si="62"/>
        <v/>
      </c>
    </row>
    <row r="89" spans="16:148" ht="15.75">
      <c r="CG89" s="404" t="s">
        <v>21356</v>
      </c>
      <c r="CH89" s="404" t="s">
        <v>16810</v>
      </c>
      <c r="CI89" s="404"/>
      <c r="CJ89" s="404"/>
      <c r="CK89" s="404"/>
      <c r="CL89" s="404"/>
      <c r="CM89" s="404"/>
      <c r="CN89" s="635" t="s">
        <v>21357</v>
      </c>
      <c r="CO89" s="404"/>
      <c r="CP89" s="404"/>
      <c r="CQ89" s="404"/>
      <c r="CZ89" s="666" t="s">
        <v>20000</v>
      </c>
      <c r="DA89" s="667">
        <v>14</v>
      </c>
      <c r="DB89" s="668" t="str">
        <f t="shared" si="66"/>
        <v/>
      </c>
      <c r="DC89" s="668" t="str">
        <f t="shared" si="66"/>
        <v/>
      </c>
      <c r="DD89" s="668" t="str">
        <f t="shared" si="66"/>
        <v/>
      </c>
      <c r="DE89" s="668" t="str">
        <f t="shared" si="66"/>
        <v/>
      </c>
      <c r="DF89" s="668" t="str">
        <f t="shared" si="66"/>
        <v/>
      </c>
      <c r="DG89" s="668" t="str">
        <f t="shared" si="66"/>
        <v/>
      </c>
      <c r="DH89" s="668" t="str">
        <f t="shared" si="54"/>
        <v/>
      </c>
      <c r="DI89" s="668" t="str">
        <f t="shared" si="67"/>
        <v/>
      </c>
      <c r="DJ89" s="668" t="str">
        <f t="shared" si="67"/>
        <v/>
      </c>
      <c r="DK89" s="668" t="str">
        <f t="shared" si="67"/>
        <v/>
      </c>
      <c r="DL89" s="668" t="str">
        <f t="shared" si="67"/>
        <v/>
      </c>
      <c r="DM89" s="668" t="str">
        <f t="shared" si="67"/>
        <v/>
      </c>
      <c r="DN89" s="668" t="str">
        <f t="shared" si="67"/>
        <v/>
      </c>
      <c r="DO89" s="668">
        <f t="shared" si="67"/>
        <v>1</v>
      </c>
      <c r="DP89" s="668" t="str">
        <f t="shared" si="67"/>
        <v/>
      </c>
      <c r="DQ89" s="668" t="str">
        <f t="shared" si="48"/>
        <v/>
      </c>
      <c r="DR89" s="668" t="str">
        <f t="shared" si="68"/>
        <v/>
      </c>
      <c r="DS89" s="668" t="str">
        <f t="shared" si="68"/>
        <v/>
      </c>
      <c r="DT89" s="668" t="str">
        <f t="shared" si="68"/>
        <v/>
      </c>
      <c r="DU89" s="668" t="str">
        <f t="shared" si="55"/>
        <v/>
      </c>
      <c r="DV89" s="668" t="str">
        <f t="shared" si="69"/>
        <v/>
      </c>
      <c r="DW89" s="668" t="str">
        <f t="shared" si="69"/>
        <v/>
      </c>
      <c r="DX89" s="668" t="str">
        <f t="shared" si="49"/>
        <v/>
      </c>
      <c r="DY89" s="668" t="str">
        <f t="shared" si="63"/>
        <v/>
      </c>
      <c r="DZ89" s="668" t="str">
        <f t="shared" si="60"/>
        <v/>
      </c>
      <c r="EA89" s="668" t="str">
        <f t="shared" si="60"/>
        <v/>
      </c>
      <c r="EB89" s="668" t="str">
        <f t="shared" si="60"/>
        <v/>
      </c>
      <c r="EC89" s="668" t="str">
        <f t="shared" si="60"/>
        <v/>
      </c>
      <c r="ED89" s="668" t="str">
        <f t="shared" si="60"/>
        <v/>
      </c>
      <c r="EE89" s="668" t="str">
        <f t="shared" si="64"/>
        <v/>
      </c>
      <c r="EF89" s="668" t="str">
        <f t="shared" si="61"/>
        <v/>
      </c>
      <c r="EG89" s="668" t="str">
        <f t="shared" si="61"/>
        <v/>
      </c>
      <c r="EH89" s="668" t="str">
        <f t="shared" si="65"/>
        <v/>
      </c>
      <c r="EI89" s="668" t="str">
        <f t="shared" si="62"/>
        <v/>
      </c>
      <c r="EJ89" s="668" t="str">
        <f t="shared" si="62"/>
        <v/>
      </c>
      <c r="EK89" s="668" t="str">
        <f t="shared" si="62"/>
        <v/>
      </c>
      <c r="EL89" s="668" t="str">
        <f t="shared" si="62"/>
        <v/>
      </c>
      <c r="EM89" s="668" t="str">
        <f t="shared" si="62"/>
        <v/>
      </c>
      <c r="EN89" s="668" t="str">
        <f t="shared" si="62"/>
        <v/>
      </c>
      <c r="EO89" s="668" t="str">
        <f t="shared" si="62"/>
        <v/>
      </c>
      <c r="EP89" s="668" t="str">
        <f t="shared" si="62"/>
        <v/>
      </c>
      <c r="EQ89" s="668" t="str">
        <f t="shared" si="62"/>
        <v/>
      </c>
      <c r="ER89" s="669" t="str">
        <f t="shared" si="62"/>
        <v/>
      </c>
    </row>
    <row r="90" spans="16:148" ht="15.75">
      <c r="CG90" s="404" t="s">
        <v>21358</v>
      </c>
      <c r="CH90" s="404" t="s">
        <v>16810</v>
      </c>
      <c r="CI90" s="404"/>
      <c r="CJ90" s="404"/>
      <c r="CK90" s="404"/>
      <c r="CL90" s="404"/>
      <c r="CM90" s="404"/>
      <c r="CN90" s="478" t="s">
        <v>21359</v>
      </c>
      <c r="CO90" s="404"/>
      <c r="CP90" s="404"/>
      <c r="CQ90" s="404"/>
      <c r="CZ90" s="670" t="s">
        <v>20001</v>
      </c>
      <c r="DA90" s="671">
        <v>36</v>
      </c>
      <c r="DB90" s="662" t="str">
        <f t="shared" si="66"/>
        <v/>
      </c>
      <c r="DC90" s="662" t="str">
        <f t="shared" si="66"/>
        <v/>
      </c>
      <c r="DD90" s="662" t="str">
        <f t="shared" si="66"/>
        <v/>
      </c>
      <c r="DE90" s="662" t="str">
        <f t="shared" si="66"/>
        <v/>
      </c>
      <c r="DF90" s="662" t="str">
        <f t="shared" si="66"/>
        <v/>
      </c>
      <c r="DG90" s="662" t="str">
        <f t="shared" si="66"/>
        <v/>
      </c>
      <c r="DH90" s="662" t="str">
        <f t="shared" si="54"/>
        <v/>
      </c>
      <c r="DI90" s="662" t="str">
        <f t="shared" si="67"/>
        <v/>
      </c>
      <c r="DJ90" s="662" t="str">
        <f t="shared" si="67"/>
        <v/>
      </c>
      <c r="DK90" s="662" t="str">
        <f t="shared" si="67"/>
        <v/>
      </c>
      <c r="DL90" s="662" t="str">
        <f t="shared" si="67"/>
        <v/>
      </c>
      <c r="DM90" s="662" t="str">
        <f t="shared" si="67"/>
        <v/>
      </c>
      <c r="DN90" s="662" t="str">
        <f t="shared" si="67"/>
        <v/>
      </c>
      <c r="DO90" s="662" t="str">
        <f t="shared" si="67"/>
        <v/>
      </c>
      <c r="DP90" s="662" t="str">
        <f t="shared" si="67"/>
        <v/>
      </c>
      <c r="DQ90" s="662" t="str">
        <f t="shared" si="48"/>
        <v/>
      </c>
      <c r="DR90" s="662" t="str">
        <f t="shared" si="68"/>
        <v/>
      </c>
      <c r="DS90" s="662" t="str">
        <f t="shared" si="68"/>
        <v/>
      </c>
      <c r="DT90" s="662" t="str">
        <f t="shared" si="68"/>
        <v/>
      </c>
      <c r="DU90" s="662" t="str">
        <f t="shared" si="55"/>
        <v/>
      </c>
      <c r="DV90" s="662" t="str">
        <f t="shared" si="69"/>
        <v/>
      </c>
      <c r="DW90" s="662" t="str">
        <f t="shared" si="69"/>
        <v/>
      </c>
      <c r="DX90" s="662" t="str">
        <f t="shared" si="49"/>
        <v/>
      </c>
      <c r="DY90" s="662" t="str">
        <f t="shared" si="63"/>
        <v/>
      </c>
      <c r="DZ90" s="662" t="str">
        <f t="shared" si="60"/>
        <v/>
      </c>
      <c r="EA90" s="662" t="str">
        <f t="shared" si="60"/>
        <v/>
      </c>
      <c r="EB90" s="662" t="str">
        <f t="shared" si="60"/>
        <v/>
      </c>
      <c r="EC90" s="662" t="str">
        <f t="shared" si="60"/>
        <v/>
      </c>
      <c r="ED90" s="662" t="str">
        <f t="shared" si="60"/>
        <v/>
      </c>
      <c r="EE90" s="662" t="str">
        <f t="shared" si="64"/>
        <v/>
      </c>
      <c r="EF90" s="662" t="str">
        <f t="shared" si="61"/>
        <v/>
      </c>
      <c r="EG90" s="662" t="str">
        <f t="shared" si="61"/>
        <v/>
      </c>
      <c r="EH90" s="662" t="str">
        <f t="shared" si="65"/>
        <v/>
      </c>
      <c r="EI90" s="662" t="str">
        <f t="shared" si="62"/>
        <v/>
      </c>
      <c r="EJ90" s="662" t="str">
        <f t="shared" si="62"/>
        <v/>
      </c>
      <c r="EK90" s="662">
        <f t="shared" si="62"/>
        <v>1</v>
      </c>
      <c r="EL90" s="662" t="str">
        <f t="shared" si="62"/>
        <v/>
      </c>
      <c r="EM90" s="662" t="str">
        <f t="shared" si="62"/>
        <v/>
      </c>
      <c r="EN90" s="662" t="str">
        <f t="shared" si="62"/>
        <v/>
      </c>
      <c r="EO90" s="662" t="str">
        <f t="shared" si="62"/>
        <v/>
      </c>
      <c r="EP90" s="662" t="str">
        <f t="shared" si="62"/>
        <v/>
      </c>
      <c r="EQ90" s="662" t="str">
        <f t="shared" si="62"/>
        <v/>
      </c>
      <c r="ER90" s="673" t="str">
        <f t="shared" si="62"/>
        <v/>
      </c>
    </row>
    <row r="91" spans="16:148" ht="15.75">
      <c r="CG91" s="404" t="s">
        <v>21360</v>
      </c>
      <c r="CH91" s="404" t="s">
        <v>16810</v>
      </c>
      <c r="CI91" s="404"/>
      <c r="CJ91" s="404"/>
      <c r="CK91" s="404"/>
      <c r="CL91" s="404"/>
      <c r="CM91" s="404"/>
      <c r="CN91" s="635" t="s">
        <v>21357</v>
      </c>
      <c r="CO91" s="404"/>
      <c r="CP91" s="404"/>
      <c r="CQ91" s="404"/>
      <c r="CZ91" s="666" t="s">
        <v>20002</v>
      </c>
      <c r="DA91" s="667">
        <v>20</v>
      </c>
      <c r="DB91" s="668" t="str">
        <f t="shared" si="66"/>
        <v/>
      </c>
      <c r="DC91" s="668" t="str">
        <f t="shared" si="66"/>
        <v/>
      </c>
      <c r="DD91" s="668" t="str">
        <f t="shared" si="66"/>
        <v/>
      </c>
      <c r="DE91" s="668" t="str">
        <f t="shared" si="66"/>
        <v/>
      </c>
      <c r="DF91" s="668" t="str">
        <f t="shared" si="66"/>
        <v/>
      </c>
      <c r="DG91" s="668" t="str">
        <f t="shared" si="66"/>
        <v/>
      </c>
      <c r="DH91" s="668" t="str">
        <f t="shared" si="54"/>
        <v/>
      </c>
      <c r="DI91" s="668" t="str">
        <f t="shared" si="67"/>
        <v/>
      </c>
      <c r="DJ91" s="668" t="str">
        <f t="shared" si="67"/>
        <v/>
      </c>
      <c r="DK91" s="668" t="str">
        <f t="shared" si="67"/>
        <v/>
      </c>
      <c r="DL91" s="668" t="str">
        <f t="shared" si="67"/>
        <v/>
      </c>
      <c r="DM91" s="668" t="str">
        <f t="shared" si="67"/>
        <v/>
      </c>
      <c r="DN91" s="668" t="str">
        <f t="shared" si="67"/>
        <v/>
      </c>
      <c r="DO91" s="668" t="str">
        <f t="shared" si="67"/>
        <v/>
      </c>
      <c r="DP91" s="668" t="str">
        <f t="shared" si="67"/>
        <v/>
      </c>
      <c r="DQ91" s="668" t="str">
        <f t="shared" si="48"/>
        <v/>
      </c>
      <c r="DR91" s="668" t="str">
        <f t="shared" si="68"/>
        <v/>
      </c>
      <c r="DS91" s="668" t="str">
        <f t="shared" si="68"/>
        <v/>
      </c>
      <c r="DT91" s="668" t="str">
        <f t="shared" si="68"/>
        <v/>
      </c>
      <c r="DU91" s="668">
        <f t="shared" si="55"/>
        <v>1</v>
      </c>
      <c r="DV91" s="668" t="str">
        <f t="shared" si="69"/>
        <v/>
      </c>
      <c r="DW91" s="668" t="str">
        <f t="shared" si="69"/>
        <v/>
      </c>
      <c r="DX91" s="668" t="str">
        <f t="shared" si="49"/>
        <v/>
      </c>
      <c r="DY91" s="668" t="str">
        <f t="shared" si="63"/>
        <v/>
      </c>
      <c r="DZ91" s="668" t="str">
        <f t="shared" si="60"/>
        <v/>
      </c>
      <c r="EA91" s="668" t="str">
        <f t="shared" si="60"/>
        <v/>
      </c>
      <c r="EB91" s="668" t="str">
        <f t="shared" si="60"/>
        <v/>
      </c>
      <c r="EC91" s="668" t="str">
        <f t="shared" si="60"/>
        <v/>
      </c>
      <c r="ED91" s="668" t="str">
        <f t="shared" si="60"/>
        <v/>
      </c>
      <c r="EE91" s="668" t="str">
        <f t="shared" si="64"/>
        <v/>
      </c>
      <c r="EF91" s="668" t="str">
        <f t="shared" si="61"/>
        <v/>
      </c>
      <c r="EG91" s="668" t="str">
        <f t="shared" si="61"/>
        <v/>
      </c>
      <c r="EH91" s="668" t="str">
        <f t="shared" si="65"/>
        <v/>
      </c>
      <c r="EI91" s="668" t="str">
        <f t="shared" si="62"/>
        <v/>
      </c>
      <c r="EJ91" s="668" t="str">
        <f t="shared" si="62"/>
        <v/>
      </c>
      <c r="EK91" s="668" t="str">
        <f t="shared" si="62"/>
        <v/>
      </c>
      <c r="EL91" s="668" t="str">
        <f t="shared" si="62"/>
        <v/>
      </c>
      <c r="EM91" s="668" t="str">
        <f t="shared" si="62"/>
        <v/>
      </c>
      <c r="EN91" s="668" t="str">
        <f t="shared" si="62"/>
        <v/>
      </c>
      <c r="EO91" s="668" t="str">
        <f t="shared" si="62"/>
        <v/>
      </c>
      <c r="EP91" s="668" t="str">
        <f t="shared" si="62"/>
        <v/>
      </c>
      <c r="EQ91" s="668" t="str">
        <f t="shared" si="62"/>
        <v/>
      </c>
      <c r="ER91" s="669" t="str">
        <f t="shared" si="62"/>
        <v/>
      </c>
    </row>
    <row r="92" spans="16:148" ht="15.75">
      <c r="CG92" s="404" t="s">
        <v>21361</v>
      </c>
      <c r="CH92" s="404" t="s">
        <v>16810</v>
      </c>
      <c r="CI92" s="404"/>
      <c r="CJ92" s="404"/>
      <c r="CK92" s="404"/>
      <c r="CL92" s="404"/>
      <c r="CM92" s="404"/>
      <c r="CN92" s="635" t="s">
        <v>21357</v>
      </c>
      <c r="CO92" s="404"/>
      <c r="CP92" s="404"/>
      <c r="CQ92" s="404"/>
      <c r="CZ92" s="670" t="s">
        <v>20003</v>
      </c>
      <c r="DA92" s="671">
        <v>42</v>
      </c>
      <c r="DB92" s="662" t="str">
        <f t="shared" si="66"/>
        <v/>
      </c>
      <c r="DC92" s="662" t="str">
        <f t="shared" si="66"/>
        <v/>
      </c>
      <c r="DD92" s="662" t="str">
        <f t="shared" si="66"/>
        <v/>
      </c>
      <c r="DE92" s="662" t="str">
        <f t="shared" si="66"/>
        <v/>
      </c>
      <c r="DF92" s="662" t="str">
        <f t="shared" si="66"/>
        <v/>
      </c>
      <c r="DG92" s="662" t="str">
        <f t="shared" si="66"/>
        <v/>
      </c>
      <c r="DH92" s="662" t="str">
        <f t="shared" si="54"/>
        <v/>
      </c>
      <c r="DI92" s="662" t="str">
        <f t="shared" si="67"/>
        <v/>
      </c>
      <c r="DJ92" s="662" t="str">
        <f t="shared" si="67"/>
        <v/>
      </c>
      <c r="DK92" s="662" t="str">
        <f t="shared" si="67"/>
        <v/>
      </c>
      <c r="DL92" s="662" t="str">
        <f t="shared" si="67"/>
        <v/>
      </c>
      <c r="DM92" s="662" t="str">
        <f t="shared" si="67"/>
        <v/>
      </c>
      <c r="DN92" s="662" t="str">
        <f t="shared" si="67"/>
        <v/>
      </c>
      <c r="DO92" s="662" t="str">
        <f t="shared" si="67"/>
        <v/>
      </c>
      <c r="DP92" s="662" t="str">
        <f t="shared" si="67"/>
        <v/>
      </c>
      <c r="DQ92" s="662" t="str">
        <f t="shared" si="48"/>
        <v/>
      </c>
      <c r="DR92" s="662" t="str">
        <f t="shared" si="68"/>
        <v/>
      </c>
      <c r="DS92" s="662" t="str">
        <f t="shared" si="68"/>
        <v/>
      </c>
      <c r="DT92" s="662" t="str">
        <f t="shared" si="68"/>
        <v/>
      </c>
      <c r="DU92" s="662" t="str">
        <f t="shared" si="55"/>
        <v/>
      </c>
      <c r="DV92" s="662" t="str">
        <f t="shared" si="69"/>
        <v/>
      </c>
      <c r="DW92" s="662" t="str">
        <f t="shared" si="69"/>
        <v/>
      </c>
      <c r="DX92" s="662" t="str">
        <f t="shared" si="49"/>
        <v/>
      </c>
      <c r="DY92" s="662" t="str">
        <f t="shared" si="63"/>
        <v/>
      </c>
      <c r="DZ92" s="662" t="str">
        <f t="shared" si="60"/>
        <v/>
      </c>
      <c r="EA92" s="662" t="str">
        <f t="shared" si="60"/>
        <v/>
      </c>
      <c r="EB92" s="662" t="str">
        <f t="shared" si="60"/>
        <v/>
      </c>
      <c r="EC92" s="662" t="str">
        <f t="shared" si="60"/>
        <v/>
      </c>
      <c r="ED92" s="662" t="str">
        <f t="shared" si="60"/>
        <v/>
      </c>
      <c r="EE92" s="662" t="str">
        <f t="shared" si="64"/>
        <v/>
      </c>
      <c r="EF92" s="662" t="str">
        <f t="shared" si="61"/>
        <v/>
      </c>
      <c r="EG92" s="662" t="str">
        <f t="shared" si="61"/>
        <v/>
      </c>
      <c r="EH92" s="662" t="str">
        <f t="shared" si="65"/>
        <v/>
      </c>
      <c r="EI92" s="662" t="str">
        <f t="shared" si="62"/>
        <v/>
      </c>
      <c r="EJ92" s="662" t="str">
        <f t="shared" si="62"/>
        <v/>
      </c>
      <c r="EK92" s="662" t="str">
        <f t="shared" si="62"/>
        <v/>
      </c>
      <c r="EL92" s="662" t="str">
        <f t="shared" si="62"/>
        <v/>
      </c>
      <c r="EM92" s="662" t="str">
        <f t="shared" si="62"/>
        <v/>
      </c>
      <c r="EN92" s="662" t="str">
        <f t="shared" si="62"/>
        <v/>
      </c>
      <c r="EO92" s="662" t="str">
        <f t="shared" si="62"/>
        <v/>
      </c>
      <c r="EP92" s="662" t="str">
        <f t="shared" si="62"/>
        <v/>
      </c>
      <c r="EQ92" s="662">
        <f t="shared" si="62"/>
        <v>1</v>
      </c>
      <c r="ER92" s="673" t="str">
        <f t="shared" si="62"/>
        <v/>
      </c>
    </row>
    <row r="93" spans="16:148" ht="15.75">
      <c r="CG93" s="404" t="s">
        <v>21362</v>
      </c>
      <c r="CH93" s="404" t="s">
        <v>16810</v>
      </c>
      <c r="CI93" s="404"/>
      <c r="CJ93" s="404"/>
      <c r="CK93" s="404"/>
      <c r="CL93" s="404"/>
      <c r="CM93" s="404"/>
      <c r="CN93" s="404" t="s">
        <v>21364</v>
      </c>
      <c r="CO93" s="404"/>
      <c r="CP93" s="404"/>
      <c r="CQ93" s="404"/>
      <c r="CZ93" s="666" t="s">
        <v>20004</v>
      </c>
      <c r="DA93" s="667">
        <v>17</v>
      </c>
      <c r="DB93" s="668" t="str">
        <f t="shared" si="66"/>
        <v/>
      </c>
      <c r="DC93" s="668" t="str">
        <f t="shared" si="66"/>
        <v/>
      </c>
      <c r="DD93" s="668" t="str">
        <f t="shared" si="66"/>
        <v/>
      </c>
      <c r="DE93" s="668" t="str">
        <f t="shared" si="66"/>
        <v/>
      </c>
      <c r="DF93" s="668" t="str">
        <f t="shared" si="66"/>
        <v/>
      </c>
      <c r="DG93" s="668" t="str">
        <f t="shared" si="66"/>
        <v/>
      </c>
      <c r="DH93" s="668" t="str">
        <f t="shared" si="54"/>
        <v/>
      </c>
      <c r="DI93" s="668" t="str">
        <f t="shared" si="67"/>
        <v/>
      </c>
      <c r="DJ93" s="668" t="str">
        <f t="shared" si="67"/>
        <v/>
      </c>
      <c r="DK93" s="668" t="str">
        <f t="shared" si="67"/>
        <v/>
      </c>
      <c r="DL93" s="668" t="str">
        <f t="shared" si="67"/>
        <v/>
      </c>
      <c r="DM93" s="668" t="str">
        <f t="shared" si="67"/>
        <v/>
      </c>
      <c r="DN93" s="668" t="str">
        <f t="shared" si="67"/>
        <v/>
      </c>
      <c r="DO93" s="668" t="str">
        <f t="shared" si="67"/>
        <v/>
      </c>
      <c r="DP93" s="668" t="str">
        <f t="shared" si="67"/>
        <v/>
      </c>
      <c r="DQ93" s="668" t="str">
        <f t="shared" si="48"/>
        <v/>
      </c>
      <c r="DR93" s="668">
        <f t="shared" si="68"/>
        <v>1</v>
      </c>
      <c r="DS93" s="668" t="str">
        <f t="shared" si="68"/>
        <v/>
      </c>
      <c r="DT93" s="668" t="str">
        <f t="shared" si="68"/>
        <v/>
      </c>
      <c r="DU93" s="668" t="str">
        <f t="shared" si="55"/>
        <v/>
      </c>
      <c r="DV93" s="668" t="str">
        <f t="shared" si="69"/>
        <v/>
      </c>
      <c r="DW93" s="668" t="str">
        <f t="shared" si="69"/>
        <v/>
      </c>
      <c r="DX93" s="668" t="str">
        <f t="shared" si="49"/>
        <v/>
      </c>
      <c r="DY93" s="668" t="str">
        <f t="shared" si="63"/>
        <v/>
      </c>
      <c r="DZ93" s="668" t="str">
        <f t="shared" si="60"/>
        <v/>
      </c>
      <c r="EA93" s="668" t="str">
        <f t="shared" si="60"/>
        <v/>
      </c>
      <c r="EB93" s="668" t="str">
        <f t="shared" si="60"/>
        <v/>
      </c>
      <c r="EC93" s="668" t="str">
        <f t="shared" si="60"/>
        <v/>
      </c>
      <c r="ED93" s="668" t="str">
        <f t="shared" si="60"/>
        <v/>
      </c>
      <c r="EE93" s="668" t="str">
        <f t="shared" si="64"/>
        <v/>
      </c>
      <c r="EF93" s="668" t="str">
        <f t="shared" si="61"/>
        <v/>
      </c>
      <c r="EG93" s="668" t="str">
        <f t="shared" si="61"/>
        <v/>
      </c>
      <c r="EH93" s="668" t="str">
        <f t="shared" si="65"/>
        <v/>
      </c>
      <c r="EI93" s="668" t="str">
        <f t="shared" si="62"/>
        <v/>
      </c>
      <c r="EJ93" s="668" t="str">
        <f t="shared" si="62"/>
        <v/>
      </c>
      <c r="EK93" s="668" t="str">
        <f t="shared" si="62"/>
        <v/>
      </c>
      <c r="EL93" s="668" t="str">
        <f t="shared" si="62"/>
        <v/>
      </c>
      <c r="EM93" s="668" t="str">
        <f t="shared" si="62"/>
        <v/>
      </c>
      <c r="EN93" s="668" t="str">
        <f t="shared" si="62"/>
        <v/>
      </c>
      <c r="EO93" s="668" t="str">
        <f t="shared" si="62"/>
        <v/>
      </c>
      <c r="EP93" s="668" t="str">
        <f t="shared" si="62"/>
        <v/>
      </c>
      <c r="EQ93" s="668" t="str">
        <f t="shared" si="62"/>
        <v/>
      </c>
      <c r="ER93" s="669" t="str">
        <f t="shared" si="62"/>
        <v/>
      </c>
    </row>
    <row r="94" spans="16:148" ht="15.75">
      <c r="CG94" s="404" t="s">
        <v>21363</v>
      </c>
      <c r="CH94" s="404" t="s">
        <v>16810</v>
      </c>
      <c r="CI94" s="404"/>
      <c r="CJ94" s="404"/>
      <c r="CK94" s="404"/>
      <c r="CL94" s="404"/>
      <c r="CM94" s="404"/>
      <c r="CN94" s="635" t="s">
        <v>21365</v>
      </c>
      <c r="CO94" s="404"/>
      <c r="CP94" s="404"/>
      <c r="CQ94" s="404"/>
      <c r="CX94" t="s">
        <v>16435</v>
      </c>
      <c r="CZ94" s="670" t="s">
        <v>20005</v>
      </c>
      <c r="DA94" s="671">
        <v>39</v>
      </c>
      <c r="DB94" s="662" t="str">
        <f t="shared" si="66"/>
        <v/>
      </c>
      <c r="DC94" s="662" t="str">
        <f t="shared" si="66"/>
        <v/>
      </c>
      <c r="DD94" s="662" t="str">
        <f t="shared" si="66"/>
        <v/>
      </c>
      <c r="DE94" s="662" t="str">
        <f t="shared" si="66"/>
        <v/>
      </c>
      <c r="DF94" s="662" t="str">
        <f t="shared" si="66"/>
        <v/>
      </c>
      <c r="DG94" s="662" t="str">
        <f t="shared" si="66"/>
        <v/>
      </c>
      <c r="DH94" s="662" t="str">
        <f t="shared" si="54"/>
        <v/>
      </c>
      <c r="DI94" s="662" t="str">
        <f t="shared" si="67"/>
        <v/>
      </c>
      <c r="DJ94" s="662" t="str">
        <f t="shared" si="67"/>
        <v/>
      </c>
      <c r="DK94" s="662" t="str">
        <f t="shared" si="67"/>
        <v/>
      </c>
      <c r="DL94" s="662" t="str">
        <f t="shared" si="67"/>
        <v/>
      </c>
      <c r="DM94" s="662" t="str">
        <f t="shared" si="67"/>
        <v/>
      </c>
      <c r="DN94" s="662" t="str">
        <f t="shared" si="67"/>
        <v/>
      </c>
      <c r="DO94" s="662" t="str">
        <f t="shared" si="67"/>
        <v/>
      </c>
      <c r="DP94" s="662" t="str">
        <f t="shared" si="67"/>
        <v/>
      </c>
      <c r="DQ94" s="662" t="str">
        <f t="shared" si="48"/>
        <v/>
      </c>
      <c r="DR94" s="662" t="str">
        <f t="shared" si="68"/>
        <v/>
      </c>
      <c r="DS94" s="662" t="str">
        <f t="shared" si="68"/>
        <v/>
      </c>
      <c r="DT94" s="662" t="str">
        <f t="shared" si="68"/>
        <v/>
      </c>
      <c r="DU94" s="662" t="str">
        <f t="shared" si="55"/>
        <v/>
      </c>
      <c r="DV94" s="662" t="str">
        <f t="shared" si="69"/>
        <v/>
      </c>
      <c r="DW94" s="662" t="str">
        <f t="shared" si="69"/>
        <v/>
      </c>
      <c r="DX94" s="662" t="str">
        <f t="shared" si="49"/>
        <v/>
      </c>
      <c r="DY94" s="662" t="str">
        <f t="shared" si="63"/>
        <v/>
      </c>
      <c r="DZ94" s="662" t="str">
        <f t="shared" si="60"/>
        <v/>
      </c>
      <c r="EA94" s="662" t="str">
        <f t="shared" si="60"/>
        <v/>
      </c>
      <c r="EB94" s="662" t="str">
        <f t="shared" si="60"/>
        <v/>
      </c>
      <c r="EC94" s="662" t="str">
        <f t="shared" si="60"/>
        <v/>
      </c>
      <c r="ED94" s="662" t="str">
        <f t="shared" si="60"/>
        <v/>
      </c>
      <c r="EE94" s="662" t="str">
        <f t="shared" si="64"/>
        <v/>
      </c>
      <c r="EF94" s="662" t="str">
        <f t="shared" si="61"/>
        <v/>
      </c>
      <c r="EG94" s="662" t="str">
        <f t="shared" si="61"/>
        <v/>
      </c>
      <c r="EH94" s="662" t="str">
        <f t="shared" si="65"/>
        <v/>
      </c>
      <c r="EI94" s="662" t="str">
        <f t="shared" si="62"/>
        <v/>
      </c>
      <c r="EJ94" s="662" t="str">
        <f t="shared" si="62"/>
        <v/>
      </c>
      <c r="EK94" s="662" t="str">
        <f t="shared" si="62"/>
        <v/>
      </c>
      <c r="EL94" s="662" t="str">
        <f t="shared" si="62"/>
        <v/>
      </c>
      <c r="EM94" s="662" t="str">
        <f t="shared" si="62"/>
        <v/>
      </c>
      <c r="EN94" s="662">
        <f t="shared" si="62"/>
        <v>1</v>
      </c>
      <c r="EO94" s="662" t="str">
        <f t="shared" si="62"/>
        <v/>
      </c>
      <c r="EP94" s="662" t="str">
        <f t="shared" si="62"/>
        <v/>
      </c>
      <c r="EQ94" s="662" t="str">
        <f t="shared" si="62"/>
        <v/>
      </c>
      <c r="ER94" s="673" t="str">
        <f t="shared" si="62"/>
        <v/>
      </c>
    </row>
    <row r="95" spans="16:148" ht="15.75">
      <c r="CG95" s="404" t="s">
        <v>21366</v>
      </c>
      <c r="CH95" s="404" t="s">
        <v>16810</v>
      </c>
      <c r="CI95" s="404"/>
      <c r="CJ95" s="404"/>
      <c r="CK95" s="404"/>
      <c r="CL95" s="404"/>
      <c r="CM95" s="404"/>
      <c r="CN95" s="404" t="s">
        <v>21367</v>
      </c>
      <c r="CO95" s="404"/>
      <c r="CP95" s="404"/>
      <c r="CQ95" s="404"/>
      <c r="CX95" t="s">
        <v>16436</v>
      </c>
      <c r="CZ95" s="666" t="s">
        <v>20006</v>
      </c>
      <c r="DA95" s="667">
        <v>36</v>
      </c>
      <c r="DB95" s="668" t="str">
        <f t="shared" si="66"/>
        <v/>
      </c>
      <c r="DC95" s="668" t="str">
        <f t="shared" si="66"/>
        <v/>
      </c>
      <c r="DD95" s="668" t="str">
        <f t="shared" si="66"/>
        <v/>
      </c>
      <c r="DE95" s="668" t="str">
        <f t="shared" si="66"/>
        <v/>
      </c>
      <c r="DF95" s="668" t="str">
        <f t="shared" si="66"/>
        <v/>
      </c>
      <c r="DG95" s="668" t="str">
        <f t="shared" si="66"/>
        <v/>
      </c>
      <c r="DH95" s="668" t="str">
        <f t="shared" si="54"/>
        <v/>
      </c>
      <c r="DI95" s="668" t="str">
        <f t="shared" si="67"/>
        <v/>
      </c>
      <c r="DJ95" s="668" t="str">
        <f t="shared" si="67"/>
        <v/>
      </c>
      <c r="DK95" s="668" t="str">
        <f t="shared" si="67"/>
        <v/>
      </c>
      <c r="DL95" s="668" t="str">
        <f t="shared" si="67"/>
        <v/>
      </c>
      <c r="DM95" s="668" t="str">
        <f t="shared" si="67"/>
        <v/>
      </c>
      <c r="DN95" s="668" t="str">
        <f t="shared" si="67"/>
        <v/>
      </c>
      <c r="DO95" s="668" t="str">
        <f t="shared" si="67"/>
        <v/>
      </c>
      <c r="DP95" s="668" t="str">
        <f t="shared" si="67"/>
        <v/>
      </c>
      <c r="DQ95" s="668" t="str">
        <f t="shared" si="48"/>
        <v/>
      </c>
      <c r="DR95" s="668" t="str">
        <f t="shared" si="68"/>
        <v/>
      </c>
      <c r="DS95" s="668" t="str">
        <f t="shared" si="68"/>
        <v/>
      </c>
      <c r="DT95" s="668" t="str">
        <f t="shared" si="68"/>
        <v/>
      </c>
      <c r="DU95" s="668" t="str">
        <f t="shared" si="55"/>
        <v/>
      </c>
      <c r="DV95" s="668" t="str">
        <f t="shared" si="69"/>
        <v/>
      </c>
      <c r="DW95" s="668" t="str">
        <f t="shared" si="69"/>
        <v/>
      </c>
      <c r="DX95" s="668" t="str">
        <f t="shared" si="49"/>
        <v/>
      </c>
      <c r="DY95" s="668" t="str">
        <f t="shared" si="63"/>
        <v/>
      </c>
      <c r="DZ95" s="668" t="str">
        <f t="shared" ref="DZ95:ED104" si="70">IF(DZ$2=$DA95,1,"")</f>
        <v/>
      </c>
      <c r="EA95" s="668" t="str">
        <f t="shared" si="70"/>
        <v/>
      </c>
      <c r="EB95" s="668" t="str">
        <f t="shared" si="70"/>
        <v/>
      </c>
      <c r="EC95" s="668" t="str">
        <f t="shared" si="70"/>
        <v/>
      </c>
      <c r="ED95" s="668" t="str">
        <f t="shared" si="70"/>
        <v/>
      </c>
      <c r="EE95" s="668" t="str">
        <f t="shared" si="64"/>
        <v/>
      </c>
      <c r="EF95" s="668" t="str">
        <f t="shared" si="61"/>
        <v/>
      </c>
      <c r="EG95" s="668" t="str">
        <f t="shared" si="61"/>
        <v/>
      </c>
      <c r="EH95" s="668" t="str">
        <f t="shared" si="65"/>
        <v/>
      </c>
      <c r="EI95" s="668" t="str">
        <f t="shared" ref="EI95:ER104" si="71">IF(EI$2=$DA95,1,"")</f>
        <v/>
      </c>
      <c r="EJ95" s="668" t="str">
        <f t="shared" si="71"/>
        <v/>
      </c>
      <c r="EK95" s="668">
        <f t="shared" si="71"/>
        <v>1</v>
      </c>
      <c r="EL95" s="668" t="str">
        <f t="shared" si="71"/>
        <v/>
      </c>
      <c r="EM95" s="668" t="str">
        <f t="shared" si="71"/>
        <v/>
      </c>
      <c r="EN95" s="668" t="str">
        <f t="shared" si="71"/>
        <v/>
      </c>
      <c r="EO95" s="668" t="str">
        <f t="shared" si="71"/>
        <v/>
      </c>
      <c r="EP95" s="668" t="str">
        <f t="shared" si="71"/>
        <v/>
      </c>
      <c r="EQ95" s="668" t="str">
        <f t="shared" si="71"/>
        <v/>
      </c>
      <c r="ER95" s="669" t="str">
        <f t="shared" si="71"/>
        <v/>
      </c>
    </row>
    <row r="96" spans="16:148" ht="15.75">
      <c r="CG96" s="404" t="s">
        <v>21368</v>
      </c>
      <c r="CH96" s="404" t="s">
        <v>16810</v>
      </c>
      <c r="CI96" s="404"/>
      <c r="CJ96" s="404"/>
      <c r="CK96" s="404"/>
      <c r="CL96" s="404"/>
      <c r="CM96" s="404"/>
      <c r="CN96" s="635" t="s">
        <v>21369</v>
      </c>
      <c r="CO96" s="404"/>
      <c r="CP96" s="404"/>
      <c r="CQ96" s="404"/>
      <c r="CZ96" s="670" t="s">
        <v>20007</v>
      </c>
      <c r="DA96" s="671">
        <v>18</v>
      </c>
      <c r="DB96" s="662" t="str">
        <f t="shared" si="66"/>
        <v/>
      </c>
      <c r="DC96" s="662" t="str">
        <f t="shared" si="66"/>
        <v/>
      </c>
      <c r="DD96" s="662" t="str">
        <f t="shared" si="66"/>
        <v/>
      </c>
      <c r="DE96" s="662" t="str">
        <f t="shared" si="66"/>
        <v/>
      </c>
      <c r="DF96" s="662" t="str">
        <f t="shared" si="66"/>
        <v/>
      </c>
      <c r="DG96" s="662" t="str">
        <f t="shared" si="66"/>
        <v/>
      </c>
      <c r="DH96" s="662" t="str">
        <f t="shared" si="54"/>
        <v/>
      </c>
      <c r="DI96" s="662" t="str">
        <f t="shared" si="67"/>
        <v/>
      </c>
      <c r="DJ96" s="662" t="str">
        <f t="shared" si="67"/>
        <v/>
      </c>
      <c r="DK96" s="662" t="str">
        <f t="shared" si="67"/>
        <v/>
      </c>
      <c r="DL96" s="662" t="str">
        <f t="shared" si="67"/>
        <v/>
      </c>
      <c r="DM96" s="662" t="str">
        <f t="shared" si="67"/>
        <v/>
      </c>
      <c r="DN96" s="662" t="str">
        <f t="shared" si="67"/>
        <v/>
      </c>
      <c r="DO96" s="662" t="str">
        <f t="shared" si="67"/>
        <v/>
      </c>
      <c r="DP96" s="662" t="str">
        <f t="shared" si="67"/>
        <v/>
      </c>
      <c r="DQ96" s="662" t="str">
        <f t="shared" si="48"/>
        <v/>
      </c>
      <c r="DR96" s="662" t="str">
        <f t="shared" si="68"/>
        <v/>
      </c>
      <c r="DS96" s="662">
        <f t="shared" si="68"/>
        <v>1</v>
      </c>
      <c r="DT96" s="662" t="str">
        <f t="shared" si="68"/>
        <v/>
      </c>
      <c r="DU96" s="662" t="str">
        <f t="shared" si="55"/>
        <v/>
      </c>
      <c r="DV96" s="662" t="str">
        <f t="shared" si="69"/>
        <v/>
      </c>
      <c r="DW96" s="662" t="str">
        <f t="shared" si="69"/>
        <v/>
      </c>
      <c r="DX96" s="662" t="str">
        <f t="shared" si="49"/>
        <v/>
      </c>
      <c r="DY96" s="662" t="str">
        <f t="shared" si="63"/>
        <v/>
      </c>
      <c r="DZ96" s="662" t="str">
        <f t="shared" si="70"/>
        <v/>
      </c>
      <c r="EA96" s="662" t="str">
        <f t="shared" si="70"/>
        <v/>
      </c>
      <c r="EB96" s="662" t="str">
        <f t="shared" si="70"/>
        <v/>
      </c>
      <c r="EC96" s="662" t="str">
        <f t="shared" si="70"/>
        <v/>
      </c>
      <c r="ED96" s="662" t="str">
        <f t="shared" si="70"/>
        <v/>
      </c>
      <c r="EE96" s="662" t="str">
        <f t="shared" si="64"/>
        <v/>
      </c>
      <c r="EF96" s="662" t="str">
        <f t="shared" si="61"/>
        <v/>
      </c>
      <c r="EG96" s="662" t="str">
        <f t="shared" si="61"/>
        <v/>
      </c>
      <c r="EH96" s="662" t="str">
        <f t="shared" si="65"/>
        <v/>
      </c>
      <c r="EI96" s="662" t="str">
        <f t="shared" si="71"/>
        <v/>
      </c>
      <c r="EJ96" s="662" t="str">
        <f t="shared" si="71"/>
        <v/>
      </c>
      <c r="EK96" s="662" t="str">
        <f t="shared" si="71"/>
        <v/>
      </c>
      <c r="EL96" s="662" t="str">
        <f t="shared" si="71"/>
        <v/>
      </c>
      <c r="EM96" s="662" t="str">
        <f t="shared" si="71"/>
        <v/>
      </c>
      <c r="EN96" s="662" t="str">
        <f t="shared" si="71"/>
        <v/>
      </c>
      <c r="EO96" s="662" t="str">
        <f t="shared" si="71"/>
        <v/>
      </c>
      <c r="EP96" s="662" t="str">
        <f t="shared" si="71"/>
        <v/>
      </c>
      <c r="EQ96" s="662" t="str">
        <f t="shared" si="71"/>
        <v/>
      </c>
      <c r="ER96" s="673" t="str">
        <f t="shared" si="71"/>
        <v/>
      </c>
    </row>
    <row r="97" spans="85:148" ht="15.75">
      <c r="CG97" s="404" t="s">
        <v>21371</v>
      </c>
      <c r="CH97" s="404" t="s">
        <v>16810</v>
      </c>
      <c r="CI97" s="404"/>
      <c r="CJ97" s="404"/>
      <c r="CK97" s="404"/>
      <c r="CL97" s="404"/>
      <c r="CM97" s="404"/>
      <c r="CN97" s="404" t="s">
        <v>21370</v>
      </c>
      <c r="CO97" s="404"/>
      <c r="CP97" s="404"/>
      <c r="CQ97" s="404"/>
      <c r="CZ97" s="666" t="s">
        <v>20008</v>
      </c>
      <c r="DA97" s="667">
        <v>42</v>
      </c>
      <c r="DB97" s="668" t="str">
        <f t="shared" si="66"/>
        <v/>
      </c>
      <c r="DC97" s="668" t="str">
        <f t="shared" si="66"/>
        <v/>
      </c>
      <c r="DD97" s="668" t="str">
        <f t="shared" si="66"/>
        <v/>
      </c>
      <c r="DE97" s="668" t="str">
        <f t="shared" si="66"/>
        <v/>
      </c>
      <c r="DF97" s="668" t="str">
        <f t="shared" si="66"/>
        <v/>
      </c>
      <c r="DG97" s="668" t="str">
        <f t="shared" si="66"/>
        <v/>
      </c>
      <c r="DH97" s="668" t="str">
        <f t="shared" si="54"/>
        <v/>
      </c>
      <c r="DI97" s="668" t="str">
        <f t="shared" si="67"/>
        <v/>
      </c>
      <c r="DJ97" s="668" t="str">
        <f t="shared" si="67"/>
        <v/>
      </c>
      <c r="DK97" s="668" t="str">
        <f t="shared" si="67"/>
        <v/>
      </c>
      <c r="DL97" s="668" t="str">
        <f t="shared" si="67"/>
        <v/>
      </c>
      <c r="DM97" s="668" t="str">
        <f t="shared" si="67"/>
        <v/>
      </c>
      <c r="DN97" s="668" t="str">
        <f t="shared" si="67"/>
        <v/>
      </c>
      <c r="DO97" s="668" t="str">
        <f t="shared" si="67"/>
        <v/>
      </c>
      <c r="DP97" s="668" t="str">
        <f t="shared" si="67"/>
        <v/>
      </c>
      <c r="DQ97" s="668" t="str">
        <f t="shared" si="48"/>
        <v/>
      </c>
      <c r="DR97" s="668" t="str">
        <f t="shared" si="68"/>
        <v/>
      </c>
      <c r="DS97" s="668" t="str">
        <f t="shared" si="68"/>
        <v/>
      </c>
      <c r="DT97" s="668" t="str">
        <f t="shared" si="68"/>
        <v/>
      </c>
      <c r="DU97" s="668" t="str">
        <f t="shared" si="55"/>
        <v/>
      </c>
      <c r="DV97" s="668" t="str">
        <f t="shared" si="69"/>
        <v/>
      </c>
      <c r="DW97" s="668" t="str">
        <f t="shared" si="69"/>
        <v/>
      </c>
      <c r="DX97" s="668" t="str">
        <f t="shared" si="49"/>
        <v/>
      </c>
      <c r="DY97" s="668" t="str">
        <f t="shared" si="63"/>
        <v/>
      </c>
      <c r="DZ97" s="668" t="str">
        <f t="shared" si="70"/>
        <v/>
      </c>
      <c r="EA97" s="668" t="str">
        <f t="shared" si="70"/>
        <v/>
      </c>
      <c r="EB97" s="668" t="str">
        <f t="shared" si="70"/>
        <v/>
      </c>
      <c r="EC97" s="668" t="str">
        <f t="shared" si="70"/>
        <v/>
      </c>
      <c r="ED97" s="668" t="str">
        <f t="shared" si="70"/>
        <v/>
      </c>
      <c r="EE97" s="668" t="str">
        <f t="shared" si="64"/>
        <v/>
      </c>
      <c r="EF97" s="668" t="str">
        <f t="shared" si="61"/>
        <v/>
      </c>
      <c r="EG97" s="668" t="str">
        <f t="shared" si="61"/>
        <v/>
      </c>
      <c r="EH97" s="668" t="str">
        <f t="shared" si="65"/>
        <v/>
      </c>
      <c r="EI97" s="668" t="str">
        <f t="shared" si="71"/>
        <v/>
      </c>
      <c r="EJ97" s="668" t="str">
        <f t="shared" si="71"/>
        <v/>
      </c>
      <c r="EK97" s="668" t="str">
        <f t="shared" si="71"/>
        <v/>
      </c>
      <c r="EL97" s="668" t="str">
        <f t="shared" si="71"/>
        <v/>
      </c>
      <c r="EM97" s="668" t="str">
        <f t="shared" si="71"/>
        <v/>
      </c>
      <c r="EN97" s="668" t="str">
        <f t="shared" si="71"/>
        <v/>
      </c>
      <c r="EO97" s="668" t="str">
        <f t="shared" si="71"/>
        <v/>
      </c>
      <c r="EP97" s="668" t="str">
        <f t="shared" si="71"/>
        <v/>
      </c>
      <c r="EQ97" s="668">
        <f t="shared" si="71"/>
        <v>1</v>
      </c>
      <c r="ER97" s="669" t="str">
        <f t="shared" si="71"/>
        <v/>
      </c>
    </row>
    <row r="98" spans="85:148" ht="15.75">
      <c r="CG98" s="404" t="s">
        <v>21372</v>
      </c>
      <c r="CH98" s="404"/>
      <c r="CI98" s="404"/>
      <c r="CJ98" s="404"/>
      <c r="CK98" s="404"/>
      <c r="CL98" s="404"/>
      <c r="CM98" s="404"/>
      <c r="CN98" s="404" t="s">
        <v>21373</v>
      </c>
      <c r="CO98" s="404"/>
      <c r="CP98" s="404"/>
      <c r="CQ98" s="404"/>
      <c r="CZ98" s="670" t="s">
        <v>20009</v>
      </c>
      <c r="DA98" s="671">
        <v>14</v>
      </c>
      <c r="DB98" s="662" t="str">
        <f t="shared" ref="DB98:DG107" si="72">IF(DB$2=$DA98,1,"")</f>
        <v/>
      </c>
      <c r="DC98" s="662" t="str">
        <f t="shared" si="72"/>
        <v/>
      </c>
      <c r="DD98" s="662" t="str">
        <f t="shared" si="72"/>
        <v/>
      </c>
      <c r="DE98" s="662" t="str">
        <f t="shared" si="72"/>
        <v/>
      </c>
      <c r="DF98" s="662" t="str">
        <f t="shared" si="72"/>
        <v/>
      </c>
      <c r="DG98" s="662" t="str">
        <f t="shared" si="72"/>
        <v/>
      </c>
      <c r="DH98" s="662" t="str">
        <f t="shared" si="54"/>
        <v/>
      </c>
      <c r="DI98" s="662" t="str">
        <f t="shared" ref="DI98:DP107" si="73">IF(DI$2=$DA98,1,"")</f>
        <v/>
      </c>
      <c r="DJ98" s="662" t="str">
        <f t="shared" si="73"/>
        <v/>
      </c>
      <c r="DK98" s="662" t="str">
        <f t="shared" si="73"/>
        <v/>
      </c>
      <c r="DL98" s="662" t="str">
        <f t="shared" si="73"/>
        <v/>
      </c>
      <c r="DM98" s="662" t="str">
        <f t="shared" si="73"/>
        <v/>
      </c>
      <c r="DN98" s="662" t="str">
        <f t="shared" si="73"/>
        <v/>
      </c>
      <c r="DO98" s="662">
        <f t="shared" si="73"/>
        <v>1</v>
      </c>
      <c r="DP98" s="662" t="str">
        <f t="shared" si="73"/>
        <v/>
      </c>
      <c r="DQ98" s="662" t="str">
        <f t="shared" si="48"/>
        <v/>
      </c>
      <c r="DR98" s="662" t="str">
        <f t="shared" si="68"/>
        <v/>
      </c>
      <c r="DS98" s="662" t="str">
        <f t="shared" si="68"/>
        <v/>
      </c>
      <c r="DT98" s="662" t="str">
        <f t="shared" si="68"/>
        <v/>
      </c>
      <c r="DU98" s="662" t="str">
        <f t="shared" si="55"/>
        <v/>
      </c>
      <c r="DV98" s="662" t="str">
        <f t="shared" si="69"/>
        <v/>
      </c>
      <c r="DW98" s="662" t="str">
        <f t="shared" si="69"/>
        <v/>
      </c>
      <c r="DX98" s="662" t="str">
        <f t="shared" si="49"/>
        <v/>
      </c>
      <c r="DY98" s="662" t="str">
        <f t="shared" si="63"/>
        <v/>
      </c>
      <c r="DZ98" s="662" t="str">
        <f t="shared" si="70"/>
        <v/>
      </c>
      <c r="EA98" s="662" t="str">
        <f t="shared" si="70"/>
        <v/>
      </c>
      <c r="EB98" s="662" t="str">
        <f t="shared" si="70"/>
        <v/>
      </c>
      <c r="EC98" s="662" t="str">
        <f t="shared" si="70"/>
        <v/>
      </c>
      <c r="ED98" s="662" t="str">
        <f t="shared" si="70"/>
        <v/>
      </c>
      <c r="EE98" s="662" t="str">
        <f t="shared" si="64"/>
        <v/>
      </c>
      <c r="EF98" s="662" t="str">
        <f t="shared" si="61"/>
        <v/>
      </c>
      <c r="EG98" s="662" t="str">
        <f t="shared" si="61"/>
        <v/>
      </c>
      <c r="EH98" s="662" t="str">
        <f t="shared" si="65"/>
        <v/>
      </c>
      <c r="EI98" s="662" t="str">
        <f t="shared" si="71"/>
        <v/>
      </c>
      <c r="EJ98" s="662" t="str">
        <f t="shared" si="71"/>
        <v/>
      </c>
      <c r="EK98" s="662" t="str">
        <f t="shared" si="71"/>
        <v/>
      </c>
      <c r="EL98" s="662" t="str">
        <f t="shared" si="71"/>
        <v/>
      </c>
      <c r="EM98" s="662" t="str">
        <f t="shared" si="71"/>
        <v/>
      </c>
      <c r="EN98" s="662" t="str">
        <f t="shared" si="71"/>
        <v/>
      </c>
      <c r="EO98" s="662" t="str">
        <f t="shared" si="71"/>
        <v/>
      </c>
      <c r="EP98" s="662" t="str">
        <f t="shared" si="71"/>
        <v/>
      </c>
      <c r="EQ98" s="662" t="str">
        <f t="shared" si="71"/>
        <v/>
      </c>
      <c r="ER98" s="673" t="str">
        <f t="shared" si="71"/>
        <v/>
      </c>
    </row>
    <row r="99" spans="85:148" ht="15.75">
      <c r="CG99" s="404" t="s">
        <v>21363</v>
      </c>
      <c r="CH99" s="404"/>
      <c r="CI99" s="404"/>
      <c r="CJ99" s="404"/>
      <c r="CK99" s="404"/>
      <c r="CL99" s="404"/>
      <c r="CM99" s="404"/>
      <c r="CN99" s="404" t="s">
        <v>21374</v>
      </c>
      <c r="CO99" s="404"/>
      <c r="CP99" s="404"/>
      <c r="CQ99" s="404"/>
      <c r="CZ99" s="666" t="s">
        <v>20010</v>
      </c>
      <c r="DA99" s="667">
        <v>13</v>
      </c>
      <c r="DB99" s="668" t="str">
        <f t="shared" si="72"/>
        <v/>
      </c>
      <c r="DC99" s="668" t="str">
        <f t="shared" si="72"/>
        <v/>
      </c>
      <c r="DD99" s="668" t="str">
        <f t="shared" si="72"/>
        <v/>
      </c>
      <c r="DE99" s="668" t="str">
        <f t="shared" si="72"/>
        <v/>
      </c>
      <c r="DF99" s="668" t="str">
        <f t="shared" si="72"/>
        <v/>
      </c>
      <c r="DG99" s="668" t="str">
        <f t="shared" si="72"/>
        <v/>
      </c>
      <c r="DH99" s="668" t="str">
        <f t="shared" si="54"/>
        <v/>
      </c>
      <c r="DI99" s="668" t="str">
        <f t="shared" si="73"/>
        <v/>
      </c>
      <c r="DJ99" s="668" t="str">
        <f t="shared" si="73"/>
        <v/>
      </c>
      <c r="DK99" s="668" t="str">
        <f t="shared" si="73"/>
        <v/>
      </c>
      <c r="DL99" s="668" t="str">
        <f t="shared" si="73"/>
        <v/>
      </c>
      <c r="DM99" s="668" t="str">
        <f t="shared" si="73"/>
        <v/>
      </c>
      <c r="DN99" s="668">
        <f t="shared" si="73"/>
        <v>1</v>
      </c>
      <c r="DO99" s="668" t="str">
        <f t="shared" si="73"/>
        <v/>
      </c>
      <c r="DP99" s="668" t="str">
        <f t="shared" si="73"/>
        <v/>
      </c>
      <c r="DQ99" s="668" t="str">
        <f t="shared" ref="DQ99:DQ130" si="74">IF(DQ$2=$DA99,1,"")</f>
        <v/>
      </c>
      <c r="DR99" s="668" t="str">
        <f t="shared" si="68"/>
        <v/>
      </c>
      <c r="DS99" s="668" t="str">
        <f t="shared" si="68"/>
        <v/>
      </c>
      <c r="DT99" s="668" t="str">
        <f t="shared" si="68"/>
        <v/>
      </c>
      <c r="DU99" s="668" t="str">
        <f t="shared" si="55"/>
        <v/>
      </c>
      <c r="DV99" s="668" t="str">
        <f t="shared" si="69"/>
        <v/>
      </c>
      <c r="DW99" s="668" t="str">
        <f t="shared" si="69"/>
        <v/>
      </c>
      <c r="DX99" s="668" t="str">
        <f t="shared" ref="DX99:DX130" si="75">IF(DX$2=$DA99,1,"")</f>
        <v/>
      </c>
      <c r="DY99" s="668" t="str">
        <f t="shared" si="63"/>
        <v/>
      </c>
      <c r="DZ99" s="668" t="str">
        <f t="shared" si="70"/>
        <v/>
      </c>
      <c r="EA99" s="668" t="str">
        <f t="shared" si="70"/>
        <v/>
      </c>
      <c r="EB99" s="668" t="str">
        <f t="shared" si="70"/>
        <v/>
      </c>
      <c r="EC99" s="668" t="str">
        <f t="shared" si="70"/>
        <v/>
      </c>
      <c r="ED99" s="668" t="str">
        <f t="shared" si="70"/>
        <v/>
      </c>
      <c r="EE99" s="668" t="str">
        <f t="shared" si="64"/>
        <v/>
      </c>
      <c r="EF99" s="668" t="str">
        <f t="shared" si="61"/>
        <v/>
      </c>
      <c r="EG99" s="668" t="str">
        <f t="shared" si="61"/>
        <v/>
      </c>
      <c r="EH99" s="668" t="str">
        <f t="shared" si="65"/>
        <v/>
      </c>
      <c r="EI99" s="668" t="str">
        <f t="shared" si="71"/>
        <v/>
      </c>
      <c r="EJ99" s="668" t="str">
        <f t="shared" si="71"/>
        <v/>
      </c>
      <c r="EK99" s="668" t="str">
        <f t="shared" si="71"/>
        <v/>
      </c>
      <c r="EL99" s="668" t="str">
        <f t="shared" si="71"/>
        <v/>
      </c>
      <c r="EM99" s="668" t="str">
        <f t="shared" si="71"/>
        <v/>
      </c>
      <c r="EN99" s="668" t="str">
        <f t="shared" si="71"/>
        <v/>
      </c>
      <c r="EO99" s="668" t="str">
        <f t="shared" si="71"/>
        <v/>
      </c>
      <c r="EP99" s="668" t="str">
        <f t="shared" si="71"/>
        <v/>
      </c>
      <c r="EQ99" s="668" t="str">
        <f t="shared" si="71"/>
        <v/>
      </c>
      <c r="ER99" s="669" t="str">
        <f t="shared" si="71"/>
        <v/>
      </c>
    </row>
    <row r="100" spans="85:148" ht="15.75">
      <c r="CG100" s="404" t="s">
        <v>21375</v>
      </c>
      <c r="CH100" s="404"/>
      <c r="CI100" s="404"/>
      <c r="CJ100" s="404"/>
      <c r="CK100" s="404"/>
      <c r="CL100" s="404"/>
      <c r="CM100" s="404"/>
      <c r="CN100" s="404" t="s">
        <v>21376</v>
      </c>
      <c r="CO100" s="404"/>
      <c r="CP100" s="404"/>
      <c r="CQ100" s="404"/>
      <c r="CZ100" s="670" t="s">
        <v>20011</v>
      </c>
      <c r="DA100" s="671">
        <v>21</v>
      </c>
      <c r="DB100" s="662" t="str">
        <f t="shared" si="72"/>
        <v/>
      </c>
      <c r="DC100" s="662" t="str">
        <f t="shared" si="72"/>
        <v/>
      </c>
      <c r="DD100" s="662" t="str">
        <f t="shared" si="72"/>
        <v/>
      </c>
      <c r="DE100" s="662" t="str">
        <f t="shared" si="72"/>
        <v/>
      </c>
      <c r="DF100" s="662" t="str">
        <f t="shared" si="72"/>
        <v/>
      </c>
      <c r="DG100" s="662" t="str">
        <f t="shared" si="72"/>
        <v/>
      </c>
      <c r="DH100" s="662" t="str">
        <f t="shared" si="54"/>
        <v/>
      </c>
      <c r="DI100" s="662" t="str">
        <f t="shared" si="73"/>
        <v/>
      </c>
      <c r="DJ100" s="662" t="str">
        <f t="shared" si="73"/>
        <v/>
      </c>
      <c r="DK100" s="662" t="str">
        <f t="shared" si="73"/>
        <v/>
      </c>
      <c r="DL100" s="662" t="str">
        <f t="shared" si="73"/>
        <v/>
      </c>
      <c r="DM100" s="662" t="str">
        <f t="shared" si="73"/>
        <v/>
      </c>
      <c r="DN100" s="662" t="str">
        <f t="shared" si="73"/>
        <v/>
      </c>
      <c r="DO100" s="662" t="str">
        <f t="shared" si="73"/>
        <v/>
      </c>
      <c r="DP100" s="662" t="str">
        <f t="shared" si="73"/>
        <v/>
      </c>
      <c r="DQ100" s="662" t="str">
        <f t="shared" si="74"/>
        <v/>
      </c>
      <c r="DR100" s="662" t="str">
        <f t="shared" si="68"/>
        <v/>
      </c>
      <c r="DS100" s="662" t="str">
        <f t="shared" si="68"/>
        <v/>
      </c>
      <c r="DT100" s="662" t="str">
        <f t="shared" si="68"/>
        <v/>
      </c>
      <c r="DU100" s="662" t="str">
        <f t="shared" si="55"/>
        <v/>
      </c>
      <c r="DV100" s="662">
        <f t="shared" si="69"/>
        <v>1</v>
      </c>
      <c r="DW100" s="662" t="str">
        <f t="shared" si="69"/>
        <v/>
      </c>
      <c r="DX100" s="662" t="str">
        <f t="shared" si="75"/>
        <v/>
      </c>
      <c r="DY100" s="662" t="str">
        <f t="shared" si="63"/>
        <v/>
      </c>
      <c r="DZ100" s="662" t="str">
        <f t="shared" si="70"/>
        <v/>
      </c>
      <c r="EA100" s="662" t="str">
        <f t="shared" si="70"/>
        <v/>
      </c>
      <c r="EB100" s="662" t="str">
        <f t="shared" si="70"/>
        <v/>
      </c>
      <c r="EC100" s="662" t="str">
        <f t="shared" si="70"/>
        <v/>
      </c>
      <c r="ED100" s="662" t="str">
        <f t="shared" si="70"/>
        <v/>
      </c>
      <c r="EE100" s="662" t="str">
        <f t="shared" si="64"/>
        <v/>
      </c>
      <c r="EF100" s="662" t="str">
        <f t="shared" si="61"/>
        <v/>
      </c>
      <c r="EG100" s="662" t="str">
        <f t="shared" si="61"/>
        <v/>
      </c>
      <c r="EH100" s="662" t="str">
        <f t="shared" si="65"/>
        <v/>
      </c>
      <c r="EI100" s="662" t="str">
        <f t="shared" si="71"/>
        <v/>
      </c>
      <c r="EJ100" s="662" t="str">
        <f t="shared" si="71"/>
        <v/>
      </c>
      <c r="EK100" s="662" t="str">
        <f t="shared" si="71"/>
        <v/>
      </c>
      <c r="EL100" s="662" t="str">
        <f t="shared" si="71"/>
        <v/>
      </c>
      <c r="EM100" s="662" t="str">
        <f t="shared" si="71"/>
        <v/>
      </c>
      <c r="EN100" s="662" t="str">
        <f t="shared" si="71"/>
        <v/>
      </c>
      <c r="EO100" s="662" t="str">
        <f t="shared" si="71"/>
        <v/>
      </c>
      <c r="EP100" s="662" t="str">
        <f t="shared" si="71"/>
        <v/>
      </c>
      <c r="EQ100" s="662" t="str">
        <f t="shared" si="71"/>
        <v/>
      </c>
      <c r="ER100" s="673" t="str">
        <f t="shared" si="71"/>
        <v/>
      </c>
    </row>
    <row r="101" spans="85:148" ht="15.75">
      <c r="CG101" s="657" t="s">
        <v>17130</v>
      </c>
      <c r="CH101" s="404"/>
      <c r="CI101" s="404"/>
      <c r="CJ101" s="404"/>
      <c r="CK101" s="404"/>
      <c r="CL101" s="404"/>
      <c r="CM101" s="404"/>
      <c r="CN101" s="404" t="s">
        <v>21481</v>
      </c>
      <c r="CO101" s="404"/>
      <c r="CP101" s="404"/>
      <c r="CQ101" s="404"/>
      <c r="CZ101" s="666" t="s">
        <v>20012</v>
      </c>
      <c r="DA101" s="667">
        <v>27</v>
      </c>
      <c r="DB101" s="668" t="str">
        <f t="shared" si="72"/>
        <v/>
      </c>
      <c r="DC101" s="668" t="str">
        <f t="shared" si="72"/>
        <v/>
      </c>
      <c r="DD101" s="668" t="str">
        <f t="shared" si="72"/>
        <v/>
      </c>
      <c r="DE101" s="668" t="str">
        <f t="shared" si="72"/>
        <v/>
      </c>
      <c r="DF101" s="668" t="str">
        <f t="shared" si="72"/>
        <v/>
      </c>
      <c r="DG101" s="668" t="str">
        <f t="shared" si="72"/>
        <v/>
      </c>
      <c r="DH101" s="668" t="str">
        <f t="shared" ref="DH101:DH132" si="76">IF(DH$2=$DA101,1,"")</f>
        <v/>
      </c>
      <c r="DI101" s="668" t="str">
        <f t="shared" si="73"/>
        <v/>
      </c>
      <c r="DJ101" s="668" t="str">
        <f t="shared" si="73"/>
        <v/>
      </c>
      <c r="DK101" s="668" t="str">
        <f t="shared" si="73"/>
        <v/>
      </c>
      <c r="DL101" s="668" t="str">
        <f t="shared" si="73"/>
        <v/>
      </c>
      <c r="DM101" s="668" t="str">
        <f t="shared" si="73"/>
        <v/>
      </c>
      <c r="DN101" s="668" t="str">
        <f t="shared" si="73"/>
        <v/>
      </c>
      <c r="DO101" s="668" t="str">
        <f t="shared" si="73"/>
        <v/>
      </c>
      <c r="DP101" s="668" t="str">
        <f t="shared" si="73"/>
        <v/>
      </c>
      <c r="DQ101" s="668" t="str">
        <f t="shared" si="74"/>
        <v/>
      </c>
      <c r="DR101" s="668" t="str">
        <f t="shared" si="68"/>
        <v/>
      </c>
      <c r="DS101" s="668" t="str">
        <f t="shared" si="68"/>
        <v/>
      </c>
      <c r="DT101" s="668" t="str">
        <f t="shared" si="68"/>
        <v/>
      </c>
      <c r="DU101" s="668" t="str">
        <f t="shared" si="55"/>
        <v/>
      </c>
      <c r="DV101" s="668" t="str">
        <f t="shared" si="69"/>
        <v/>
      </c>
      <c r="DW101" s="668" t="str">
        <f t="shared" si="69"/>
        <v/>
      </c>
      <c r="DX101" s="668" t="str">
        <f t="shared" si="75"/>
        <v/>
      </c>
      <c r="DY101" s="668" t="str">
        <f t="shared" si="63"/>
        <v/>
      </c>
      <c r="DZ101" s="668" t="str">
        <f t="shared" si="70"/>
        <v/>
      </c>
      <c r="EA101" s="668" t="str">
        <f t="shared" si="70"/>
        <v/>
      </c>
      <c r="EB101" s="668">
        <f t="shared" si="70"/>
        <v>1</v>
      </c>
      <c r="EC101" s="668" t="str">
        <f t="shared" si="70"/>
        <v/>
      </c>
      <c r="ED101" s="668" t="str">
        <f t="shared" si="70"/>
        <v/>
      </c>
      <c r="EE101" s="668" t="str">
        <f t="shared" si="64"/>
        <v/>
      </c>
      <c r="EF101" s="668" t="str">
        <f t="shared" si="61"/>
        <v/>
      </c>
      <c r="EG101" s="668" t="str">
        <f t="shared" si="61"/>
        <v/>
      </c>
      <c r="EH101" s="668" t="str">
        <f t="shared" si="65"/>
        <v/>
      </c>
      <c r="EI101" s="668" t="str">
        <f t="shared" si="71"/>
        <v/>
      </c>
      <c r="EJ101" s="668" t="str">
        <f t="shared" si="71"/>
        <v/>
      </c>
      <c r="EK101" s="668" t="str">
        <f t="shared" si="71"/>
        <v/>
      </c>
      <c r="EL101" s="668" t="str">
        <f t="shared" si="71"/>
        <v/>
      </c>
      <c r="EM101" s="668" t="str">
        <f t="shared" si="71"/>
        <v/>
      </c>
      <c r="EN101" s="668" t="str">
        <f t="shared" si="71"/>
        <v/>
      </c>
      <c r="EO101" s="668" t="str">
        <f t="shared" si="71"/>
        <v/>
      </c>
      <c r="EP101" s="668" t="str">
        <f t="shared" si="71"/>
        <v/>
      </c>
      <c r="EQ101" s="668" t="str">
        <f t="shared" si="71"/>
        <v/>
      </c>
      <c r="ER101" s="669" t="str">
        <f t="shared" si="71"/>
        <v/>
      </c>
    </row>
    <row r="102" spans="85:148">
      <c r="CZ102" s="670" t="s">
        <v>20013</v>
      </c>
      <c r="DA102" s="671">
        <v>19</v>
      </c>
      <c r="DB102" s="662" t="str">
        <f t="shared" si="72"/>
        <v/>
      </c>
      <c r="DC102" s="662" t="str">
        <f t="shared" si="72"/>
        <v/>
      </c>
      <c r="DD102" s="662" t="str">
        <f t="shared" si="72"/>
        <v/>
      </c>
      <c r="DE102" s="662" t="str">
        <f t="shared" si="72"/>
        <v/>
      </c>
      <c r="DF102" s="662" t="str">
        <f t="shared" si="72"/>
        <v/>
      </c>
      <c r="DG102" s="662" t="str">
        <f t="shared" si="72"/>
        <v/>
      </c>
      <c r="DH102" s="662" t="str">
        <f t="shared" si="76"/>
        <v/>
      </c>
      <c r="DI102" s="662" t="str">
        <f t="shared" si="73"/>
        <v/>
      </c>
      <c r="DJ102" s="662" t="str">
        <f t="shared" si="73"/>
        <v/>
      </c>
      <c r="DK102" s="662" t="str">
        <f t="shared" si="73"/>
        <v/>
      </c>
      <c r="DL102" s="662" t="str">
        <f t="shared" si="73"/>
        <v/>
      </c>
      <c r="DM102" s="662" t="str">
        <f t="shared" si="73"/>
        <v/>
      </c>
      <c r="DN102" s="662" t="str">
        <f t="shared" si="73"/>
        <v/>
      </c>
      <c r="DO102" s="662" t="str">
        <f t="shared" si="73"/>
        <v/>
      </c>
      <c r="DP102" s="662" t="str">
        <f t="shared" si="73"/>
        <v/>
      </c>
      <c r="DQ102" s="662" t="str">
        <f t="shared" si="74"/>
        <v/>
      </c>
      <c r="DR102" s="662" t="str">
        <f t="shared" si="68"/>
        <v/>
      </c>
      <c r="DS102" s="662" t="str">
        <f t="shared" si="68"/>
        <v/>
      </c>
      <c r="DT102" s="662">
        <f t="shared" si="68"/>
        <v>1</v>
      </c>
      <c r="DU102" s="662" t="str">
        <f t="shared" si="55"/>
        <v/>
      </c>
      <c r="DV102" s="662" t="str">
        <f t="shared" si="69"/>
        <v/>
      </c>
      <c r="DW102" s="662" t="str">
        <f t="shared" si="69"/>
        <v/>
      </c>
      <c r="DX102" s="662" t="str">
        <f t="shared" si="75"/>
        <v/>
      </c>
      <c r="DY102" s="662" t="str">
        <f t="shared" si="63"/>
        <v/>
      </c>
      <c r="DZ102" s="662" t="str">
        <f t="shared" si="70"/>
        <v/>
      </c>
      <c r="EA102" s="662" t="str">
        <f t="shared" si="70"/>
        <v/>
      </c>
      <c r="EB102" s="662" t="str">
        <f t="shared" si="70"/>
        <v/>
      </c>
      <c r="EC102" s="662" t="str">
        <f t="shared" si="70"/>
        <v/>
      </c>
      <c r="ED102" s="662" t="str">
        <f t="shared" si="70"/>
        <v/>
      </c>
      <c r="EE102" s="662" t="str">
        <f t="shared" si="64"/>
        <v/>
      </c>
      <c r="EF102" s="662" t="str">
        <f t="shared" si="61"/>
        <v/>
      </c>
      <c r="EG102" s="662" t="str">
        <f t="shared" si="61"/>
        <v/>
      </c>
      <c r="EH102" s="662" t="str">
        <f t="shared" si="65"/>
        <v/>
      </c>
      <c r="EI102" s="662" t="str">
        <f t="shared" si="71"/>
        <v/>
      </c>
      <c r="EJ102" s="662" t="str">
        <f t="shared" si="71"/>
        <v/>
      </c>
      <c r="EK102" s="662" t="str">
        <f t="shared" si="71"/>
        <v/>
      </c>
      <c r="EL102" s="662" t="str">
        <f t="shared" si="71"/>
        <v/>
      </c>
      <c r="EM102" s="662" t="str">
        <f t="shared" si="71"/>
        <v/>
      </c>
      <c r="EN102" s="662" t="str">
        <f t="shared" si="71"/>
        <v/>
      </c>
      <c r="EO102" s="662" t="str">
        <f t="shared" si="71"/>
        <v/>
      </c>
      <c r="EP102" s="662" t="str">
        <f t="shared" si="71"/>
        <v/>
      </c>
      <c r="EQ102" s="662" t="str">
        <f t="shared" si="71"/>
        <v/>
      </c>
      <c r="ER102" s="673" t="str">
        <f t="shared" si="71"/>
        <v/>
      </c>
    </row>
    <row r="103" spans="85:148">
      <c r="CZ103" s="666" t="s">
        <v>20014</v>
      </c>
      <c r="DA103" s="667">
        <v>37</v>
      </c>
      <c r="DB103" s="668" t="str">
        <f t="shared" si="72"/>
        <v/>
      </c>
      <c r="DC103" s="668" t="str">
        <f t="shared" si="72"/>
        <v/>
      </c>
      <c r="DD103" s="668" t="str">
        <f t="shared" si="72"/>
        <v/>
      </c>
      <c r="DE103" s="668" t="str">
        <f t="shared" si="72"/>
        <v/>
      </c>
      <c r="DF103" s="668" t="str">
        <f t="shared" si="72"/>
        <v/>
      </c>
      <c r="DG103" s="668" t="str">
        <f t="shared" si="72"/>
        <v/>
      </c>
      <c r="DH103" s="668" t="str">
        <f t="shared" si="76"/>
        <v/>
      </c>
      <c r="DI103" s="668" t="str">
        <f t="shared" si="73"/>
        <v/>
      </c>
      <c r="DJ103" s="668" t="str">
        <f t="shared" si="73"/>
        <v/>
      </c>
      <c r="DK103" s="668" t="str">
        <f t="shared" si="73"/>
        <v/>
      </c>
      <c r="DL103" s="668" t="str">
        <f t="shared" si="73"/>
        <v/>
      </c>
      <c r="DM103" s="668" t="str">
        <f t="shared" si="73"/>
        <v/>
      </c>
      <c r="DN103" s="668" t="str">
        <f t="shared" si="73"/>
        <v/>
      </c>
      <c r="DO103" s="668" t="str">
        <f t="shared" si="73"/>
        <v/>
      </c>
      <c r="DP103" s="668" t="str">
        <f t="shared" si="73"/>
        <v/>
      </c>
      <c r="DQ103" s="668" t="str">
        <f t="shared" si="74"/>
        <v/>
      </c>
      <c r="DR103" s="668" t="str">
        <f t="shared" si="68"/>
        <v/>
      </c>
      <c r="DS103" s="668" t="str">
        <f t="shared" si="68"/>
        <v/>
      </c>
      <c r="DT103" s="668" t="str">
        <f t="shared" si="68"/>
        <v/>
      </c>
      <c r="DU103" s="668" t="str">
        <f t="shared" si="55"/>
        <v/>
      </c>
      <c r="DV103" s="668" t="str">
        <f t="shared" si="69"/>
        <v/>
      </c>
      <c r="DW103" s="668" t="str">
        <f t="shared" si="69"/>
        <v/>
      </c>
      <c r="DX103" s="668" t="str">
        <f t="shared" si="75"/>
        <v/>
      </c>
      <c r="DY103" s="668" t="str">
        <f t="shared" si="63"/>
        <v/>
      </c>
      <c r="DZ103" s="668" t="str">
        <f t="shared" si="70"/>
        <v/>
      </c>
      <c r="EA103" s="668" t="str">
        <f t="shared" si="70"/>
        <v/>
      </c>
      <c r="EB103" s="668" t="str">
        <f t="shared" si="70"/>
        <v/>
      </c>
      <c r="EC103" s="668" t="str">
        <f t="shared" si="70"/>
        <v/>
      </c>
      <c r="ED103" s="668" t="str">
        <f t="shared" si="70"/>
        <v/>
      </c>
      <c r="EE103" s="668" t="str">
        <f t="shared" si="64"/>
        <v/>
      </c>
      <c r="EF103" s="668" t="str">
        <f t="shared" si="61"/>
        <v/>
      </c>
      <c r="EG103" s="668" t="str">
        <f t="shared" si="61"/>
        <v/>
      </c>
      <c r="EH103" s="668" t="str">
        <f t="shared" si="65"/>
        <v/>
      </c>
      <c r="EI103" s="668" t="str">
        <f t="shared" si="71"/>
        <v/>
      </c>
      <c r="EJ103" s="668" t="str">
        <f t="shared" si="71"/>
        <v/>
      </c>
      <c r="EK103" s="668" t="str">
        <f t="shared" si="71"/>
        <v/>
      </c>
      <c r="EL103" s="668">
        <f t="shared" si="71"/>
        <v>1</v>
      </c>
      <c r="EM103" s="668" t="str">
        <f t="shared" si="71"/>
        <v/>
      </c>
      <c r="EN103" s="668" t="str">
        <f t="shared" si="71"/>
        <v/>
      </c>
      <c r="EO103" s="668" t="str">
        <f t="shared" si="71"/>
        <v/>
      </c>
      <c r="EP103" s="668" t="str">
        <f t="shared" si="71"/>
        <v/>
      </c>
      <c r="EQ103" s="668" t="str">
        <f t="shared" si="71"/>
        <v/>
      </c>
      <c r="ER103" s="669" t="str">
        <f t="shared" si="71"/>
        <v/>
      </c>
    </row>
    <row r="104" spans="85:148">
      <c r="CZ104" s="670" t="s">
        <v>20015</v>
      </c>
      <c r="DA104" s="671">
        <v>6</v>
      </c>
      <c r="DB104" s="662" t="str">
        <f t="shared" si="72"/>
        <v/>
      </c>
      <c r="DC104" s="662" t="str">
        <f t="shared" si="72"/>
        <v/>
      </c>
      <c r="DD104" s="662" t="str">
        <f t="shared" si="72"/>
        <v/>
      </c>
      <c r="DE104" s="662" t="str">
        <f t="shared" si="72"/>
        <v/>
      </c>
      <c r="DF104" s="662" t="str">
        <f t="shared" si="72"/>
        <v/>
      </c>
      <c r="DG104" s="662">
        <f t="shared" si="72"/>
        <v>1</v>
      </c>
      <c r="DH104" s="662" t="str">
        <f t="shared" si="76"/>
        <v/>
      </c>
      <c r="DI104" s="662" t="str">
        <f t="shared" si="73"/>
        <v/>
      </c>
      <c r="DJ104" s="662" t="str">
        <f t="shared" si="73"/>
        <v/>
      </c>
      <c r="DK104" s="662" t="str">
        <f t="shared" si="73"/>
        <v/>
      </c>
      <c r="DL104" s="662" t="str">
        <f t="shared" si="73"/>
        <v/>
      </c>
      <c r="DM104" s="662" t="str">
        <f t="shared" si="73"/>
        <v/>
      </c>
      <c r="DN104" s="662" t="str">
        <f t="shared" si="73"/>
        <v/>
      </c>
      <c r="DO104" s="662" t="str">
        <f t="shared" si="73"/>
        <v/>
      </c>
      <c r="DP104" s="662" t="str">
        <f t="shared" si="73"/>
        <v/>
      </c>
      <c r="DQ104" s="662" t="str">
        <f t="shared" si="74"/>
        <v/>
      </c>
      <c r="DR104" s="662" t="str">
        <f t="shared" si="68"/>
        <v/>
      </c>
      <c r="DS104" s="662" t="str">
        <f t="shared" si="68"/>
        <v/>
      </c>
      <c r="DT104" s="662" t="str">
        <f t="shared" si="68"/>
        <v/>
      </c>
      <c r="DU104" s="662" t="str">
        <f t="shared" si="55"/>
        <v/>
      </c>
      <c r="DV104" s="662" t="str">
        <f t="shared" si="69"/>
        <v/>
      </c>
      <c r="DW104" s="662" t="str">
        <f t="shared" si="69"/>
        <v/>
      </c>
      <c r="DX104" s="662" t="str">
        <f t="shared" si="75"/>
        <v/>
      </c>
      <c r="DY104" s="662" t="str">
        <f t="shared" si="63"/>
        <v/>
      </c>
      <c r="DZ104" s="662" t="str">
        <f t="shared" si="70"/>
        <v/>
      </c>
      <c r="EA104" s="662" t="str">
        <f t="shared" si="70"/>
        <v/>
      </c>
      <c r="EB104" s="662" t="str">
        <f t="shared" si="70"/>
        <v/>
      </c>
      <c r="EC104" s="662" t="str">
        <f t="shared" si="70"/>
        <v/>
      </c>
      <c r="ED104" s="662" t="str">
        <f t="shared" si="70"/>
        <v/>
      </c>
      <c r="EE104" s="662" t="str">
        <f t="shared" si="64"/>
        <v/>
      </c>
      <c r="EF104" s="662" t="str">
        <f t="shared" si="61"/>
        <v/>
      </c>
      <c r="EG104" s="662" t="str">
        <f t="shared" si="61"/>
        <v/>
      </c>
      <c r="EH104" s="662" t="str">
        <f t="shared" si="65"/>
        <v/>
      </c>
      <c r="EI104" s="662" t="str">
        <f t="shared" si="71"/>
        <v/>
      </c>
      <c r="EJ104" s="662" t="str">
        <f t="shared" si="71"/>
        <v/>
      </c>
      <c r="EK104" s="662" t="str">
        <f t="shared" si="71"/>
        <v/>
      </c>
      <c r="EL104" s="662" t="str">
        <f t="shared" si="71"/>
        <v/>
      </c>
      <c r="EM104" s="662" t="str">
        <f t="shared" si="71"/>
        <v/>
      </c>
      <c r="EN104" s="662" t="str">
        <f t="shared" si="71"/>
        <v/>
      </c>
      <c r="EO104" s="662" t="str">
        <f t="shared" si="71"/>
        <v/>
      </c>
      <c r="EP104" s="662" t="str">
        <f t="shared" si="71"/>
        <v/>
      </c>
      <c r="EQ104" s="662" t="str">
        <f t="shared" si="71"/>
        <v/>
      </c>
      <c r="ER104" s="673" t="str">
        <f t="shared" si="71"/>
        <v/>
      </c>
    </row>
    <row r="105" spans="85:148">
      <c r="CZ105" s="666" t="s">
        <v>20016</v>
      </c>
      <c r="DA105" s="667">
        <v>6</v>
      </c>
      <c r="DB105" s="668" t="str">
        <f t="shared" si="72"/>
        <v/>
      </c>
      <c r="DC105" s="668" t="str">
        <f t="shared" si="72"/>
        <v/>
      </c>
      <c r="DD105" s="668" t="str">
        <f t="shared" si="72"/>
        <v/>
      </c>
      <c r="DE105" s="668" t="str">
        <f t="shared" si="72"/>
        <v/>
      </c>
      <c r="DF105" s="668" t="str">
        <f t="shared" si="72"/>
        <v/>
      </c>
      <c r="DG105" s="668">
        <f t="shared" si="72"/>
        <v>1</v>
      </c>
      <c r="DH105" s="668" t="str">
        <f t="shared" si="76"/>
        <v/>
      </c>
      <c r="DI105" s="668" t="str">
        <f t="shared" si="73"/>
        <v/>
      </c>
      <c r="DJ105" s="668" t="str">
        <f t="shared" si="73"/>
        <v/>
      </c>
      <c r="DK105" s="668" t="str">
        <f t="shared" si="73"/>
        <v/>
      </c>
      <c r="DL105" s="668" t="str">
        <f t="shared" si="73"/>
        <v/>
      </c>
      <c r="DM105" s="668" t="str">
        <f t="shared" si="73"/>
        <v/>
      </c>
      <c r="DN105" s="668" t="str">
        <f t="shared" si="73"/>
        <v/>
      </c>
      <c r="DO105" s="668" t="str">
        <f t="shared" si="73"/>
        <v/>
      </c>
      <c r="DP105" s="668" t="str">
        <f t="shared" si="73"/>
        <v/>
      </c>
      <c r="DQ105" s="668" t="str">
        <f t="shared" si="74"/>
        <v/>
      </c>
      <c r="DR105" s="668" t="str">
        <f t="shared" si="68"/>
        <v/>
      </c>
      <c r="DS105" s="668" t="str">
        <f t="shared" si="68"/>
        <v/>
      </c>
      <c r="DT105" s="668" t="str">
        <f t="shared" si="68"/>
        <v/>
      </c>
      <c r="DU105" s="668" t="str">
        <f t="shared" si="55"/>
        <v/>
      </c>
      <c r="DV105" s="668" t="str">
        <f t="shared" si="69"/>
        <v/>
      </c>
      <c r="DW105" s="668" t="str">
        <f t="shared" si="69"/>
        <v/>
      </c>
      <c r="DX105" s="668" t="str">
        <f t="shared" si="75"/>
        <v/>
      </c>
      <c r="DY105" s="668" t="str">
        <f t="shared" si="63"/>
        <v/>
      </c>
      <c r="DZ105" s="668" t="str">
        <f t="shared" ref="DZ105:ED115" si="77">IF(DZ$2=$DA105,1,"")</f>
        <v/>
      </c>
      <c r="EA105" s="668" t="str">
        <f t="shared" si="77"/>
        <v/>
      </c>
      <c r="EB105" s="668" t="str">
        <f t="shared" si="77"/>
        <v/>
      </c>
      <c r="EC105" s="668" t="str">
        <f t="shared" si="77"/>
        <v/>
      </c>
      <c r="ED105" s="668" t="str">
        <f t="shared" si="77"/>
        <v/>
      </c>
      <c r="EE105" s="668" t="str">
        <f t="shared" si="64"/>
        <v/>
      </c>
      <c r="EF105" s="668" t="str">
        <f t="shared" ref="EF105:EG124" si="78">IF(EF$2=$DA105,1,"")</f>
        <v/>
      </c>
      <c r="EG105" s="668" t="str">
        <f t="shared" si="78"/>
        <v/>
      </c>
      <c r="EH105" s="668" t="str">
        <f t="shared" si="65"/>
        <v/>
      </c>
      <c r="EI105" s="668" t="str">
        <f t="shared" ref="EI105:ER114" si="79">IF(EI$2=$DA105,1,"")</f>
        <v/>
      </c>
      <c r="EJ105" s="668" t="str">
        <f t="shared" si="79"/>
        <v/>
      </c>
      <c r="EK105" s="668" t="str">
        <f t="shared" si="79"/>
        <v/>
      </c>
      <c r="EL105" s="668" t="str">
        <f t="shared" si="79"/>
        <v/>
      </c>
      <c r="EM105" s="668" t="str">
        <f t="shared" si="79"/>
        <v/>
      </c>
      <c r="EN105" s="668" t="str">
        <f t="shared" si="79"/>
        <v/>
      </c>
      <c r="EO105" s="668" t="str">
        <f t="shared" si="79"/>
        <v/>
      </c>
      <c r="EP105" s="668" t="str">
        <f t="shared" si="79"/>
        <v/>
      </c>
      <c r="EQ105" s="668" t="str">
        <f t="shared" si="79"/>
        <v/>
      </c>
      <c r="ER105" s="669" t="str">
        <f t="shared" si="79"/>
        <v/>
      </c>
    </row>
    <row r="106" spans="85:148">
      <c r="CZ106" s="670" t="s">
        <v>20017</v>
      </c>
      <c r="DA106" s="671">
        <v>39</v>
      </c>
      <c r="DB106" s="662" t="str">
        <f t="shared" si="72"/>
        <v/>
      </c>
      <c r="DC106" s="662" t="str">
        <f t="shared" si="72"/>
        <v/>
      </c>
      <c r="DD106" s="662" t="str">
        <f t="shared" si="72"/>
        <v/>
      </c>
      <c r="DE106" s="662" t="str">
        <f t="shared" si="72"/>
        <v/>
      </c>
      <c r="DF106" s="662" t="str">
        <f t="shared" si="72"/>
        <v/>
      </c>
      <c r="DG106" s="662" t="str">
        <f t="shared" si="72"/>
        <v/>
      </c>
      <c r="DH106" s="662" t="str">
        <f t="shared" si="76"/>
        <v/>
      </c>
      <c r="DI106" s="662" t="str">
        <f t="shared" si="73"/>
        <v/>
      </c>
      <c r="DJ106" s="662" t="str">
        <f t="shared" si="73"/>
        <v/>
      </c>
      <c r="DK106" s="662" t="str">
        <f t="shared" si="73"/>
        <v/>
      </c>
      <c r="DL106" s="662" t="str">
        <f t="shared" si="73"/>
        <v/>
      </c>
      <c r="DM106" s="662" t="str">
        <f t="shared" si="73"/>
        <v/>
      </c>
      <c r="DN106" s="662" t="str">
        <f t="shared" si="73"/>
        <v/>
      </c>
      <c r="DO106" s="662" t="str">
        <f t="shared" si="73"/>
        <v/>
      </c>
      <c r="DP106" s="662" t="str">
        <f t="shared" si="73"/>
        <v/>
      </c>
      <c r="DQ106" s="662" t="str">
        <f t="shared" si="74"/>
        <v/>
      </c>
      <c r="DR106" s="662" t="str">
        <f t="shared" si="68"/>
        <v/>
      </c>
      <c r="DS106" s="662" t="str">
        <f t="shared" si="68"/>
        <v/>
      </c>
      <c r="DT106" s="662" t="str">
        <f t="shared" si="68"/>
        <v/>
      </c>
      <c r="DU106" s="662" t="str">
        <f t="shared" si="55"/>
        <v/>
      </c>
      <c r="DV106" s="662" t="str">
        <f t="shared" si="69"/>
        <v/>
      </c>
      <c r="DW106" s="662" t="str">
        <f t="shared" si="69"/>
        <v/>
      </c>
      <c r="DX106" s="662" t="str">
        <f t="shared" si="75"/>
        <v/>
      </c>
      <c r="DY106" s="662" t="str">
        <f t="shared" si="63"/>
        <v/>
      </c>
      <c r="DZ106" s="662" t="str">
        <f t="shared" si="77"/>
        <v/>
      </c>
      <c r="EA106" s="662" t="str">
        <f t="shared" si="77"/>
        <v/>
      </c>
      <c r="EB106" s="662" t="str">
        <f t="shared" si="77"/>
        <v/>
      </c>
      <c r="EC106" s="662" t="str">
        <f t="shared" si="77"/>
        <v/>
      </c>
      <c r="ED106" s="662" t="str">
        <f t="shared" si="77"/>
        <v/>
      </c>
      <c r="EE106" s="662" t="str">
        <f t="shared" si="64"/>
        <v/>
      </c>
      <c r="EF106" s="662" t="str">
        <f t="shared" si="78"/>
        <v/>
      </c>
      <c r="EG106" s="662" t="str">
        <f t="shared" si="78"/>
        <v/>
      </c>
      <c r="EH106" s="662" t="str">
        <f t="shared" si="65"/>
        <v/>
      </c>
      <c r="EI106" s="662" t="str">
        <f t="shared" si="79"/>
        <v/>
      </c>
      <c r="EJ106" s="662" t="str">
        <f t="shared" si="79"/>
        <v/>
      </c>
      <c r="EK106" s="662" t="str">
        <f t="shared" si="79"/>
        <v/>
      </c>
      <c r="EL106" s="662" t="str">
        <f t="shared" si="79"/>
        <v/>
      </c>
      <c r="EM106" s="662" t="str">
        <f t="shared" si="79"/>
        <v/>
      </c>
      <c r="EN106" s="662">
        <f t="shared" si="79"/>
        <v>1</v>
      </c>
      <c r="EO106" s="662" t="str">
        <f t="shared" si="79"/>
        <v/>
      </c>
      <c r="EP106" s="662" t="str">
        <f t="shared" si="79"/>
        <v/>
      </c>
      <c r="EQ106" s="662" t="str">
        <f t="shared" si="79"/>
        <v/>
      </c>
      <c r="ER106" s="673" t="str">
        <f t="shared" si="79"/>
        <v/>
      </c>
    </row>
    <row r="107" spans="85:148">
      <c r="CZ107" s="666" t="s">
        <v>20018</v>
      </c>
      <c r="DA107" s="667">
        <v>27</v>
      </c>
      <c r="DB107" s="668" t="str">
        <f t="shared" si="72"/>
        <v/>
      </c>
      <c r="DC107" s="668" t="str">
        <f t="shared" si="72"/>
        <v/>
      </c>
      <c r="DD107" s="668" t="str">
        <f t="shared" si="72"/>
        <v/>
      </c>
      <c r="DE107" s="668" t="str">
        <f t="shared" si="72"/>
        <v/>
      </c>
      <c r="DF107" s="668" t="str">
        <f t="shared" si="72"/>
        <v/>
      </c>
      <c r="DG107" s="668" t="str">
        <f t="shared" si="72"/>
        <v/>
      </c>
      <c r="DH107" s="668" t="str">
        <f t="shared" si="76"/>
        <v/>
      </c>
      <c r="DI107" s="668" t="str">
        <f t="shared" si="73"/>
        <v/>
      </c>
      <c r="DJ107" s="668" t="str">
        <f t="shared" si="73"/>
        <v/>
      </c>
      <c r="DK107" s="668" t="str">
        <f t="shared" si="73"/>
        <v/>
      </c>
      <c r="DL107" s="668" t="str">
        <f t="shared" si="73"/>
        <v/>
      </c>
      <c r="DM107" s="668" t="str">
        <f t="shared" si="73"/>
        <v/>
      </c>
      <c r="DN107" s="668" t="str">
        <f t="shared" si="73"/>
        <v/>
      </c>
      <c r="DO107" s="668" t="str">
        <f t="shared" si="73"/>
        <v/>
      </c>
      <c r="DP107" s="668" t="str">
        <f t="shared" si="73"/>
        <v/>
      </c>
      <c r="DQ107" s="668" t="str">
        <f t="shared" si="74"/>
        <v/>
      </c>
      <c r="DR107" s="668" t="str">
        <f t="shared" si="68"/>
        <v/>
      </c>
      <c r="DS107" s="668" t="str">
        <f t="shared" si="68"/>
        <v/>
      </c>
      <c r="DT107" s="668" t="str">
        <f t="shared" si="68"/>
        <v/>
      </c>
      <c r="DU107" s="668" t="str">
        <f t="shared" si="55"/>
        <v/>
      </c>
      <c r="DV107" s="668" t="str">
        <f t="shared" si="69"/>
        <v/>
      </c>
      <c r="DW107" s="668" t="str">
        <f t="shared" si="69"/>
        <v/>
      </c>
      <c r="DX107" s="668" t="str">
        <f t="shared" si="75"/>
        <v/>
      </c>
      <c r="DY107" s="668" t="str">
        <f t="shared" si="63"/>
        <v/>
      </c>
      <c r="DZ107" s="668" t="str">
        <f t="shared" si="77"/>
        <v/>
      </c>
      <c r="EA107" s="668" t="str">
        <f t="shared" si="77"/>
        <v/>
      </c>
      <c r="EB107" s="668">
        <f t="shared" si="77"/>
        <v>1</v>
      </c>
      <c r="EC107" s="668" t="str">
        <f t="shared" si="77"/>
        <v/>
      </c>
      <c r="ED107" s="668" t="str">
        <f t="shared" si="77"/>
        <v/>
      </c>
      <c r="EE107" s="668" t="str">
        <f t="shared" si="64"/>
        <v/>
      </c>
      <c r="EF107" s="668" t="str">
        <f t="shared" si="78"/>
        <v/>
      </c>
      <c r="EG107" s="668" t="str">
        <f t="shared" si="78"/>
        <v/>
      </c>
      <c r="EH107" s="668" t="str">
        <f t="shared" si="65"/>
        <v/>
      </c>
      <c r="EI107" s="668" t="str">
        <f t="shared" si="79"/>
        <v/>
      </c>
      <c r="EJ107" s="668" t="str">
        <f t="shared" si="79"/>
        <v/>
      </c>
      <c r="EK107" s="668" t="str">
        <f t="shared" si="79"/>
        <v/>
      </c>
      <c r="EL107" s="668" t="str">
        <f t="shared" si="79"/>
        <v/>
      </c>
      <c r="EM107" s="668" t="str">
        <f t="shared" si="79"/>
        <v/>
      </c>
      <c r="EN107" s="668" t="str">
        <f t="shared" si="79"/>
        <v/>
      </c>
      <c r="EO107" s="668" t="str">
        <f t="shared" si="79"/>
        <v/>
      </c>
      <c r="EP107" s="668" t="str">
        <f t="shared" si="79"/>
        <v/>
      </c>
      <c r="EQ107" s="668" t="str">
        <f t="shared" si="79"/>
        <v/>
      </c>
      <c r="ER107" s="669" t="str">
        <f t="shared" si="79"/>
        <v/>
      </c>
    </row>
    <row r="108" spans="85:148">
      <c r="CG108" s="1"/>
      <c r="CH108" s="1"/>
      <c r="CI108" s="1"/>
      <c r="CJ108" s="1"/>
      <c r="CK108" s="1"/>
      <c r="CL108" s="1"/>
      <c r="CM108" s="1"/>
      <c r="CN108" s="1"/>
      <c r="CO108" s="1"/>
      <c r="CZ108" s="670" t="s">
        <v>20019</v>
      </c>
      <c r="DA108" s="671">
        <v>11</v>
      </c>
      <c r="DB108" s="662" t="str">
        <f t="shared" ref="DB108:DG117" si="80">IF(DB$2=$DA108,1,"")</f>
        <v/>
      </c>
      <c r="DC108" s="662" t="str">
        <f t="shared" si="80"/>
        <v/>
      </c>
      <c r="DD108" s="662" t="str">
        <f t="shared" si="80"/>
        <v/>
      </c>
      <c r="DE108" s="662" t="str">
        <f t="shared" si="80"/>
        <v/>
      </c>
      <c r="DF108" s="662" t="str">
        <f t="shared" si="80"/>
        <v/>
      </c>
      <c r="DG108" s="662" t="str">
        <f t="shared" si="80"/>
        <v/>
      </c>
      <c r="DH108" s="662" t="str">
        <f t="shared" si="76"/>
        <v/>
      </c>
      <c r="DI108" s="662" t="str">
        <f t="shared" ref="DI108:DP117" si="81">IF(DI$2=$DA108,1,"")</f>
        <v/>
      </c>
      <c r="DJ108" s="662" t="str">
        <f t="shared" si="81"/>
        <v/>
      </c>
      <c r="DK108" s="662" t="str">
        <f t="shared" si="81"/>
        <v/>
      </c>
      <c r="DL108" s="662">
        <f t="shared" si="81"/>
        <v>1</v>
      </c>
      <c r="DM108" s="662" t="str">
        <f t="shared" si="81"/>
        <v/>
      </c>
      <c r="DN108" s="662" t="str">
        <f t="shared" si="81"/>
        <v/>
      </c>
      <c r="DO108" s="662" t="str">
        <f t="shared" si="81"/>
        <v/>
      </c>
      <c r="DP108" s="662" t="str">
        <f t="shared" si="81"/>
        <v/>
      </c>
      <c r="DQ108" s="662" t="str">
        <f t="shared" si="74"/>
        <v/>
      </c>
      <c r="DR108" s="662" t="str">
        <f t="shared" ref="DR108:DT127" si="82">IF(DR$2=$DA108,1,"")</f>
        <v/>
      </c>
      <c r="DS108" s="662" t="str">
        <f t="shared" si="82"/>
        <v/>
      </c>
      <c r="DT108" s="662" t="str">
        <f t="shared" si="82"/>
        <v/>
      </c>
      <c r="DU108" s="662" t="str">
        <f t="shared" si="55"/>
        <v/>
      </c>
      <c r="DV108" s="662" t="str">
        <f t="shared" ref="DV108:DW127" si="83">IF(DV$2=$DA108,1,"")</f>
        <v/>
      </c>
      <c r="DW108" s="662" t="str">
        <f t="shared" si="83"/>
        <v/>
      </c>
      <c r="DX108" s="662" t="str">
        <f t="shared" si="75"/>
        <v/>
      </c>
      <c r="DY108" s="662" t="str">
        <f t="shared" si="63"/>
        <v/>
      </c>
      <c r="DZ108" s="662" t="str">
        <f t="shared" si="77"/>
        <v/>
      </c>
      <c r="EA108" s="662" t="str">
        <f t="shared" si="77"/>
        <v/>
      </c>
      <c r="EB108" s="662" t="str">
        <f t="shared" si="77"/>
        <v/>
      </c>
      <c r="EC108" s="662" t="str">
        <f t="shared" si="77"/>
        <v/>
      </c>
      <c r="ED108" s="662" t="str">
        <f t="shared" si="77"/>
        <v/>
      </c>
      <c r="EE108" s="662" t="str">
        <f t="shared" si="64"/>
        <v/>
      </c>
      <c r="EF108" s="662" t="str">
        <f t="shared" si="78"/>
        <v/>
      </c>
      <c r="EG108" s="662" t="str">
        <f t="shared" si="78"/>
        <v/>
      </c>
      <c r="EH108" s="662" t="str">
        <f t="shared" si="65"/>
        <v/>
      </c>
      <c r="EI108" s="662" t="str">
        <f t="shared" si="79"/>
        <v/>
      </c>
      <c r="EJ108" s="662" t="str">
        <f t="shared" si="79"/>
        <v/>
      </c>
      <c r="EK108" s="662" t="str">
        <f t="shared" si="79"/>
        <v/>
      </c>
      <c r="EL108" s="662" t="str">
        <f t="shared" si="79"/>
        <v/>
      </c>
      <c r="EM108" s="662" t="str">
        <f t="shared" si="79"/>
        <v/>
      </c>
      <c r="EN108" s="662" t="str">
        <f t="shared" si="79"/>
        <v/>
      </c>
      <c r="EO108" s="662" t="str">
        <f t="shared" si="79"/>
        <v/>
      </c>
      <c r="EP108" s="662" t="str">
        <f t="shared" si="79"/>
        <v/>
      </c>
      <c r="EQ108" s="662" t="str">
        <f t="shared" si="79"/>
        <v/>
      </c>
      <c r="ER108" s="673" t="str">
        <f t="shared" si="79"/>
        <v/>
      </c>
    </row>
    <row r="109" spans="85:148">
      <c r="CG109" s="1"/>
      <c r="CH109" s="1"/>
      <c r="CI109" s="1"/>
      <c r="CJ109" s="1"/>
      <c r="CK109" s="1"/>
      <c r="CL109" s="1"/>
      <c r="CM109" s="1"/>
      <c r="CN109" s="1"/>
      <c r="CO109" s="1"/>
      <c r="CZ109" s="666" t="s">
        <v>20020</v>
      </c>
      <c r="DA109" s="667">
        <v>11</v>
      </c>
      <c r="DB109" s="668" t="str">
        <f t="shared" si="80"/>
        <v/>
      </c>
      <c r="DC109" s="668" t="str">
        <f t="shared" si="80"/>
        <v/>
      </c>
      <c r="DD109" s="668" t="str">
        <f t="shared" si="80"/>
        <v/>
      </c>
      <c r="DE109" s="668" t="str">
        <f t="shared" si="80"/>
        <v/>
      </c>
      <c r="DF109" s="668" t="str">
        <f t="shared" si="80"/>
        <v/>
      </c>
      <c r="DG109" s="668" t="str">
        <f t="shared" si="80"/>
        <v/>
      </c>
      <c r="DH109" s="668" t="str">
        <f t="shared" si="76"/>
        <v/>
      </c>
      <c r="DI109" s="668" t="str">
        <f t="shared" si="81"/>
        <v/>
      </c>
      <c r="DJ109" s="668" t="str">
        <f t="shared" si="81"/>
        <v/>
      </c>
      <c r="DK109" s="668" t="str">
        <f t="shared" si="81"/>
        <v/>
      </c>
      <c r="DL109" s="668">
        <f t="shared" si="81"/>
        <v>1</v>
      </c>
      <c r="DM109" s="668" t="str">
        <f t="shared" si="81"/>
        <v/>
      </c>
      <c r="DN109" s="668" t="str">
        <f t="shared" si="81"/>
        <v/>
      </c>
      <c r="DO109" s="668" t="str">
        <f t="shared" si="81"/>
        <v/>
      </c>
      <c r="DP109" s="668" t="str">
        <f t="shared" si="81"/>
        <v/>
      </c>
      <c r="DQ109" s="668" t="str">
        <f t="shared" si="74"/>
        <v/>
      </c>
      <c r="DR109" s="668" t="str">
        <f t="shared" si="82"/>
        <v/>
      </c>
      <c r="DS109" s="668" t="str">
        <f t="shared" si="82"/>
        <v/>
      </c>
      <c r="DT109" s="668" t="str">
        <f t="shared" si="82"/>
        <v/>
      </c>
      <c r="DU109" s="668" t="str">
        <f t="shared" si="55"/>
        <v/>
      </c>
      <c r="DV109" s="668" t="str">
        <f t="shared" si="83"/>
        <v/>
      </c>
      <c r="DW109" s="668" t="str">
        <f t="shared" si="83"/>
        <v/>
      </c>
      <c r="DX109" s="668" t="str">
        <f t="shared" si="75"/>
        <v/>
      </c>
      <c r="DY109" s="668" t="str">
        <f t="shared" si="63"/>
        <v/>
      </c>
      <c r="DZ109" s="668" t="str">
        <f t="shared" si="77"/>
        <v/>
      </c>
      <c r="EA109" s="668" t="str">
        <f t="shared" si="77"/>
        <v/>
      </c>
      <c r="EB109" s="668" t="str">
        <f t="shared" si="77"/>
        <v/>
      </c>
      <c r="EC109" s="668" t="str">
        <f t="shared" si="77"/>
        <v/>
      </c>
      <c r="ED109" s="668" t="str">
        <f t="shared" si="77"/>
        <v/>
      </c>
      <c r="EE109" s="668" t="str">
        <f t="shared" si="64"/>
        <v/>
      </c>
      <c r="EF109" s="668" t="str">
        <f t="shared" si="78"/>
        <v/>
      </c>
      <c r="EG109" s="668" t="str">
        <f t="shared" si="78"/>
        <v/>
      </c>
      <c r="EH109" s="668" t="str">
        <f t="shared" si="65"/>
        <v/>
      </c>
      <c r="EI109" s="668" t="str">
        <f t="shared" si="79"/>
        <v/>
      </c>
      <c r="EJ109" s="668" t="str">
        <f t="shared" si="79"/>
        <v/>
      </c>
      <c r="EK109" s="668" t="str">
        <f t="shared" si="79"/>
        <v/>
      </c>
      <c r="EL109" s="668" t="str">
        <f t="shared" si="79"/>
        <v/>
      </c>
      <c r="EM109" s="668" t="str">
        <f t="shared" si="79"/>
        <v/>
      </c>
      <c r="EN109" s="668" t="str">
        <f t="shared" si="79"/>
        <v/>
      </c>
      <c r="EO109" s="668" t="str">
        <f t="shared" si="79"/>
        <v/>
      </c>
      <c r="EP109" s="668" t="str">
        <f t="shared" si="79"/>
        <v/>
      </c>
      <c r="EQ109" s="668" t="str">
        <f t="shared" si="79"/>
        <v/>
      </c>
      <c r="ER109" s="669" t="str">
        <f t="shared" si="79"/>
        <v/>
      </c>
    </row>
    <row r="110" spans="85:148">
      <c r="CG110" s="1"/>
      <c r="CH110" s="1"/>
      <c r="CI110" s="1"/>
      <c r="CJ110" s="1"/>
      <c r="CK110" s="1"/>
      <c r="CL110" s="1"/>
      <c r="CM110" s="1"/>
      <c r="CN110" s="1"/>
      <c r="CO110" s="1"/>
      <c r="CZ110" s="670" t="s">
        <v>20021</v>
      </c>
      <c r="DA110" s="671">
        <v>38</v>
      </c>
      <c r="DB110" s="662" t="str">
        <f t="shared" si="80"/>
        <v/>
      </c>
      <c r="DC110" s="662" t="str">
        <f t="shared" si="80"/>
        <v/>
      </c>
      <c r="DD110" s="662" t="str">
        <f t="shared" si="80"/>
        <v/>
      </c>
      <c r="DE110" s="662" t="str">
        <f t="shared" si="80"/>
        <v/>
      </c>
      <c r="DF110" s="662" t="str">
        <f t="shared" si="80"/>
        <v/>
      </c>
      <c r="DG110" s="662" t="str">
        <f t="shared" si="80"/>
        <v/>
      </c>
      <c r="DH110" s="662" t="str">
        <f t="shared" si="76"/>
        <v/>
      </c>
      <c r="DI110" s="662" t="str">
        <f t="shared" si="81"/>
        <v/>
      </c>
      <c r="DJ110" s="662" t="str">
        <f t="shared" si="81"/>
        <v/>
      </c>
      <c r="DK110" s="662" t="str">
        <f t="shared" si="81"/>
        <v/>
      </c>
      <c r="DL110" s="662" t="str">
        <f t="shared" si="81"/>
        <v/>
      </c>
      <c r="DM110" s="662" t="str">
        <f t="shared" si="81"/>
        <v/>
      </c>
      <c r="DN110" s="662" t="str">
        <f t="shared" si="81"/>
        <v/>
      </c>
      <c r="DO110" s="662" t="str">
        <f t="shared" si="81"/>
        <v/>
      </c>
      <c r="DP110" s="662" t="str">
        <f t="shared" si="81"/>
        <v/>
      </c>
      <c r="DQ110" s="662" t="str">
        <f t="shared" si="74"/>
        <v/>
      </c>
      <c r="DR110" s="662" t="str">
        <f t="shared" si="82"/>
        <v/>
      </c>
      <c r="DS110" s="662" t="str">
        <f t="shared" si="82"/>
        <v/>
      </c>
      <c r="DT110" s="662" t="str">
        <f t="shared" si="82"/>
        <v/>
      </c>
      <c r="DU110" s="662" t="str">
        <f t="shared" si="55"/>
        <v/>
      </c>
      <c r="DV110" s="662" t="str">
        <f t="shared" si="83"/>
        <v/>
      </c>
      <c r="DW110" s="662" t="str">
        <f t="shared" si="83"/>
        <v/>
      </c>
      <c r="DX110" s="662" t="str">
        <f t="shared" si="75"/>
        <v/>
      </c>
      <c r="DY110" s="662" t="str">
        <f t="shared" si="63"/>
        <v/>
      </c>
      <c r="DZ110" s="662" t="str">
        <f t="shared" si="77"/>
        <v/>
      </c>
      <c r="EA110" s="662" t="str">
        <f t="shared" si="77"/>
        <v/>
      </c>
      <c r="EB110" s="662" t="str">
        <f t="shared" si="77"/>
        <v/>
      </c>
      <c r="EC110" s="662" t="str">
        <f t="shared" si="77"/>
        <v/>
      </c>
      <c r="ED110" s="662" t="str">
        <f t="shared" si="77"/>
        <v/>
      </c>
      <c r="EE110" s="662" t="str">
        <f t="shared" si="64"/>
        <v/>
      </c>
      <c r="EF110" s="662" t="str">
        <f t="shared" si="78"/>
        <v/>
      </c>
      <c r="EG110" s="662" t="str">
        <f t="shared" si="78"/>
        <v/>
      </c>
      <c r="EH110" s="662" t="str">
        <f t="shared" si="65"/>
        <v/>
      </c>
      <c r="EI110" s="662" t="str">
        <f t="shared" si="79"/>
        <v/>
      </c>
      <c r="EJ110" s="662" t="str">
        <f t="shared" si="79"/>
        <v/>
      </c>
      <c r="EK110" s="662" t="str">
        <f t="shared" si="79"/>
        <v/>
      </c>
      <c r="EL110" s="662" t="str">
        <f t="shared" si="79"/>
        <v/>
      </c>
      <c r="EM110" s="662">
        <f t="shared" si="79"/>
        <v>1</v>
      </c>
      <c r="EN110" s="662" t="str">
        <f t="shared" si="79"/>
        <v/>
      </c>
      <c r="EO110" s="662" t="str">
        <f t="shared" si="79"/>
        <v/>
      </c>
      <c r="EP110" s="662" t="str">
        <f t="shared" si="79"/>
        <v/>
      </c>
      <c r="EQ110" s="662" t="str">
        <f t="shared" si="79"/>
        <v/>
      </c>
      <c r="ER110" s="673" t="str">
        <f t="shared" si="79"/>
        <v/>
      </c>
    </row>
    <row r="111" spans="85:148">
      <c r="CG111" s="1"/>
      <c r="CH111" s="1"/>
      <c r="CI111" s="1"/>
      <c r="CJ111" s="1"/>
      <c r="CK111" s="1"/>
      <c r="CL111" s="1"/>
      <c r="CM111" s="1"/>
      <c r="CN111" s="1"/>
      <c r="CO111" s="1"/>
      <c r="CZ111" s="666" t="s">
        <v>20022</v>
      </c>
      <c r="DA111" s="667">
        <v>38</v>
      </c>
      <c r="DB111" s="668" t="str">
        <f t="shared" si="80"/>
        <v/>
      </c>
      <c r="DC111" s="668" t="str">
        <f t="shared" si="80"/>
        <v/>
      </c>
      <c r="DD111" s="668" t="str">
        <f t="shared" si="80"/>
        <v/>
      </c>
      <c r="DE111" s="668" t="str">
        <f t="shared" si="80"/>
        <v/>
      </c>
      <c r="DF111" s="668" t="str">
        <f t="shared" si="80"/>
        <v/>
      </c>
      <c r="DG111" s="668" t="str">
        <f t="shared" si="80"/>
        <v/>
      </c>
      <c r="DH111" s="668" t="str">
        <f t="shared" si="76"/>
        <v/>
      </c>
      <c r="DI111" s="668" t="str">
        <f t="shared" si="81"/>
        <v/>
      </c>
      <c r="DJ111" s="668" t="str">
        <f t="shared" si="81"/>
        <v/>
      </c>
      <c r="DK111" s="668" t="str">
        <f t="shared" si="81"/>
        <v/>
      </c>
      <c r="DL111" s="668" t="str">
        <f t="shared" si="81"/>
        <v/>
      </c>
      <c r="DM111" s="668" t="str">
        <f t="shared" si="81"/>
        <v/>
      </c>
      <c r="DN111" s="668" t="str">
        <f t="shared" si="81"/>
        <v/>
      </c>
      <c r="DO111" s="668" t="str">
        <f t="shared" si="81"/>
        <v/>
      </c>
      <c r="DP111" s="668" t="str">
        <f t="shared" si="81"/>
        <v/>
      </c>
      <c r="DQ111" s="668" t="str">
        <f t="shared" si="74"/>
        <v/>
      </c>
      <c r="DR111" s="668" t="str">
        <f t="shared" si="82"/>
        <v/>
      </c>
      <c r="DS111" s="668" t="str">
        <f t="shared" si="82"/>
        <v/>
      </c>
      <c r="DT111" s="668" t="str">
        <f t="shared" si="82"/>
        <v/>
      </c>
      <c r="DU111" s="668" t="str">
        <f t="shared" si="55"/>
        <v/>
      </c>
      <c r="DV111" s="668" t="str">
        <f t="shared" si="83"/>
        <v/>
      </c>
      <c r="DW111" s="668" t="str">
        <f t="shared" si="83"/>
        <v/>
      </c>
      <c r="DX111" s="668" t="str">
        <f t="shared" si="75"/>
        <v/>
      </c>
      <c r="DY111" s="668" t="str">
        <f t="shared" si="63"/>
        <v/>
      </c>
      <c r="DZ111" s="668" t="str">
        <f t="shared" si="77"/>
        <v/>
      </c>
      <c r="EA111" s="668" t="str">
        <f t="shared" si="77"/>
        <v/>
      </c>
      <c r="EB111" s="668" t="str">
        <f t="shared" si="77"/>
        <v/>
      </c>
      <c r="EC111" s="668" t="str">
        <f t="shared" si="77"/>
        <v/>
      </c>
      <c r="ED111" s="668" t="str">
        <f t="shared" si="77"/>
        <v/>
      </c>
      <c r="EE111" s="668" t="str">
        <f t="shared" si="64"/>
        <v/>
      </c>
      <c r="EF111" s="668" t="str">
        <f t="shared" si="78"/>
        <v/>
      </c>
      <c r="EG111" s="668" t="str">
        <f t="shared" si="78"/>
        <v/>
      </c>
      <c r="EH111" s="668" t="str">
        <f t="shared" si="65"/>
        <v/>
      </c>
      <c r="EI111" s="668" t="str">
        <f t="shared" si="79"/>
        <v/>
      </c>
      <c r="EJ111" s="668" t="str">
        <f t="shared" si="79"/>
        <v/>
      </c>
      <c r="EK111" s="668" t="str">
        <f t="shared" si="79"/>
        <v/>
      </c>
      <c r="EL111" s="668" t="str">
        <f t="shared" si="79"/>
        <v/>
      </c>
      <c r="EM111" s="668">
        <f t="shared" si="79"/>
        <v>1</v>
      </c>
      <c r="EN111" s="668" t="str">
        <f t="shared" si="79"/>
        <v/>
      </c>
      <c r="EO111" s="668" t="str">
        <f t="shared" si="79"/>
        <v/>
      </c>
      <c r="EP111" s="668" t="str">
        <f t="shared" si="79"/>
        <v/>
      </c>
      <c r="EQ111" s="668" t="str">
        <f t="shared" si="79"/>
        <v/>
      </c>
      <c r="ER111" s="669" t="str">
        <f t="shared" si="79"/>
        <v/>
      </c>
    </row>
    <row r="112" spans="85:148">
      <c r="CG112" s="1"/>
      <c r="CH112" s="1"/>
      <c r="CI112" s="1"/>
      <c r="CJ112" s="1"/>
      <c r="CK112" s="1"/>
      <c r="CL112" s="1"/>
      <c r="CM112" s="1"/>
      <c r="CN112" s="1"/>
      <c r="CO112" s="1"/>
      <c r="CZ112" s="670" t="s">
        <v>20023</v>
      </c>
      <c r="DA112" s="671">
        <v>1</v>
      </c>
      <c r="DB112" s="662">
        <v>1</v>
      </c>
      <c r="DC112" s="662" t="str">
        <f t="shared" si="80"/>
        <v/>
      </c>
      <c r="DD112" s="662" t="str">
        <f t="shared" si="80"/>
        <v/>
      </c>
      <c r="DE112" s="662" t="str">
        <f t="shared" si="80"/>
        <v/>
      </c>
      <c r="DF112" s="662" t="str">
        <f t="shared" si="80"/>
        <v/>
      </c>
      <c r="DG112" s="662" t="str">
        <f t="shared" si="80"/>
        <v/>
      </c>
      <c r="DH112" s="662" t="str">
        <f t="shared" si="76"/>
        <v/>
      </c>
      <c r="DI112" s="662" t="str">
        <f t="shared" si="81"/>
        <v/>
      </c>
      <c r="DJ112" s="662" t="str">
        <f t="shared" si="81"/>
        <v/>
      </c>
      <c r="DK112" s="662" t="str">
        <f t="shared" si="81"/>
        <v/>
      </c>
      <c r="DL112" s="662" t="str">
        <f t="shared" si="81"/>
        <v/>
      </c>
      <c r="DM112" s="662" t="str">
        <f t="shared" si="81"/>
        <v/>
      </c>
      <c r="DN112" s="662" t="str">
        <f t="shared" si="81"/>
        <v/>
      </c>
      <c r="DO112" s="662" t="str">
        <f t="shared" si="81"/>
        <v/>
      </c>
      <c r="DP112" s="662" t="str">
        <f t="shared" si="81"/>
        <v/>
      </c>
      <c r="DQ112" s="662" t="str">
        <f t="shared" si="74"/>
        <v/>
      </c>
      <c r="DR112" s="662" t="str">
        <f t="shared" si="82"/>
        <v/>
      </c>
      <c r="DS112" s="662" t="str">
        <f t="shared" si="82"/>
        <v/>
      </c>
      <c r="DT112" s="662" t="str">
        <f t="shared" si="82"/>
        <v/>
      </c>
      <c r="DU112" s="662" t="str">
        <f t="shared" si="55"/>
        <v/>
      </c>
      <c r="DV112" s="662" t="str">
        <f t="shared" si="83"/>
        <v/>
      </c>
      <c r="DW112" s="662" t="str">
        <f t="shared" si="83"/>
        <v/>
      </c>
      <c r="DX112" s="662" t="str">
        <f t="shared" si="75"/>
        <v/>
      </c>
      <c r="DY112" s="662" t="str">
        <f t="shared" si="63"/>
        <v/>
      </c>
      <c r="DZ112" s="662" t="str">
        <f t="shared" si="77"/>
        <v/>
      </c>
      <c r="EA112" s="662" t="str">
        <f t="shared" si="77"/>
        <v/>
      </c>
      <c r="EB112" s="662" t="str">
        <f t="shared" si="77"/>
        <v/>
      </c>
      <c r="EC112" s="662" t="str">
        <f t="shared" si="77"/>
        <v/>
      </c>
      <c r="ED112" s="662" t="str">
        <f t="shared" si="77"/>
        <v/>
      </c>
      <c r="EE112" s="662" t="str">
        <f t="shared" si="64"/>
        <v/>
      </c>
      <c r="EF112" s="662" t="str">
        <f t="shared" si="78"/>
        <v/>
      </c>
      <c r="EG112" s="662" t="str">
        <f t="shared" si="78"/>
        <v/>
      </c>
      <c r="EH112" s="662" t="str">
        <f t="shared" si="65"/>
        <v/>
      </c>
      <c r="EI112" s="662" t="str">
        <f t="shared" si="79"/>
        <v/>
      </c>
      <c r="EJ112" s="662" t="str">
        <f t="shared" si="79"/>
        <v/>
      </c>
      <c r="EK112" s="662" t="str">
        <f t="shared" si="79"/>
        <v/>
      </c>
      <c r="EL112" s="662" t="str">
        <f t="shared" si="79"/>
        <v/>
      </c>
      <c r="EM112" s="662" t="str">
        <f t="shared" si="79"/>
        <v/>
      </c>
      <c r="EN112" s="662" t="str">
        <f t="shared" si="79"/>
        <v/>
      </c>
      <c r="EO112" s="662" t="str">
        <f t="shared" si="79"/>
        <v/>
      </c>
      <c r="EP112" s="662" t="str">
        <f t="shared" si="79"/>
        <v/>
      </c>
      <c r="EQ112" s="662" t="str">
        <f t="shared" si="79"/>
        <v/>
      </c>
      <c r="ER112" s="673" t="str">
        <f t="shared" si="79"/>
        <v/>
      </c>
    </row>
    <row r="113" spans="85:148">
      <c r="CG113" t="s">
        <v>16451</v>
      </c>
      <c r="CH113" t="s">
        <v>16452</v>
      </c>
      <c r="CI113" t="s">
        <v>16453</v>
      </c>
      <c r="CJ113" s="1"/>
      <c r="CK113" s="1"/>
      <c r="CL113" s="1"/>
      <c r="CM113" s="1"/>
      <c r="CN113" s="1"/>
      <c r="CO113" s="1"/>
      <c r="CZ113" s="666" t="s">
        <v>20024</v>
      </c>
      <c r="DA113" s="667">
        <v>37</v>
      </c>
      <c r="DB113" s="668" t="str">
        <f t="shared" si="80"/>
        <v/>
      </c>
      <c r="DC113" s="668" t="str">
        <f t="shared" si="80"/>
        <v/>
      </c>
      <c r="DD113" s="668" t="str">
        <f t="shared" si="80"/>
        <v/>
      </c>
      <c r="DE113" s="668" t="str">
        <f t="shared" si="80"/>
        <v/>
      </c>
      <c r="DF113" s="668" t="str">
        <f t="shared" si="80"/>
        <v/>
      </c>
      <c r="DG113" s="668" t="str">
        <f t="shared" si="80"/>
        <v/>
      </c>
      <c r="DH113" s="668" t="str">
        <f t="shared" si="76"/>
        <v/>
      </c>
      <c r="DI113" s="668" t="str">
        <f t="shared" si="81"/>
        <v/>
      </c>
      <c r="DJ113" s="668" t="str">
        <f t="shared" si="81"/>
        <v/>
      </c>
      <c r="DK113" s="668" t="str">
        <f t="shared" si="81"/>
        <v/>
      </c>
      <c r="DL113" s="668" t="str">
        <f t="shared" si="81"/>
        <v/>
      </c>
      <c r="DM113" s="668" t="str">
        <f t="shared" si="81"/>
        <v/>
      </c>
      <c r="DN113" s="668" t="str">
        <f t="shared" si="81"/>
        <v/>
      </c>
      <c r="DO113" s="668" t="str">
        <f t="shared" si="81"/>
        <v/>
      </c>
      <c r="DP113" s="668" t="str">
        <f t="shared" si="81"/>
        <v/>
      </c>
      <c r="DQ113" s="668" t="str">
        <f t="shared" si="74"/>
        <v/>
      </c>
      <c r="DR113" s="668" t="str">
        <f t="shared" si="82"/>
        <v/>
      </c>
      <c r="DS113" s="668" t="str">
        <f t="shared" si="82"/>
        <v/>
      </c>
      <c r="DT113" s="668" t="str">
        <f t="shared" si="82"/>
        <v/>
      </c>
      <c r="DU113" s="668" t="str">
        <f t="shared" si="55"/>
        <v/>
      </c>
      <c r="DV113" s="668" t="str">
        <f t="shared" si="83"/>
        <v/>
      </c>
      <c r="DW113" s="668" t="str">
        <f t="shared" si="83"/>
        <v/>
      </c>
      <c r="DX113" s="668" t="str">
        <f t="shared" si="75"/>
        <v/>
      </c>
      <c r="DY113" s="668" t="str">
        <f t="shared" si="63"/>
        <v/>
      </c>
      <c r="DZ113" s="668" t="str">
        <f t="shared" si="77"/>
        <v/>
      </c>
      <c r="EA113" s="668" t="str">
        <f t="shared" si="77"/>
        <v/>
      </c>
      <c r="EB113" s="668" t="str">
        <f t="shared" si="77"/>
        <v/>
      </c>
      <c r="EC113" s="668" t="str">
        <f t="shared" si="77"/>
        <v/>
      </c>
      <c r="ED113" s="668" t="str">
        <f t="shared" si="77"/>
        <v/>
      </c>
      <c r="EE113" s="668" t="str">
        <f t="shared" si="64"/>
        <v/>
      </c>
      <c r="EF113" s="668" t="str">
        <f t="shared" si="78"/>
        <v/>
      </c>
      <c r="EG113" s="668" t="str">
        <f t="shared" si="78"/>
        <v/>
      </c>
      <c r="EH113" s="668" t="str">
        <f t="shared" si="65"/>
        <v/>
      </c>
      <c r="EI113" s="668" t="str">
        <f t="shared" si="79"/>
        <v/>
      </c>
      <c r="EJ113" s="668" t="str">
        <f t="shared" si="79"/>
        <v/>
      </c>
      <c r="EK113" s="668" t="str">
        <f t="shared" si="79"/>
        <v/>
      </c>
      <c r="EL113" s="668">
        <f t="shared" si="79"/>
        <v>1</v>
      </c>
      <c r="EM113" s="668" t="str">
        <f t="shared" si="79"/>
        <v/>
      </c>
      <c r="EN113" s="668" t="str">
        <f t="shared" si="79"/>
        <v/>
      </c>
      <c r="EO113" s="668" t="str">
        <f t="shared" si="79"/>
        <v/>
      </c>
      <c r="EP113" s="668" t="str">
        <f t="shared" si="79"/>
        <v/>
      </c>
      <c r="EQ113" s="668" t="str">
        <f t="shared" si="79"/>
        <v/>
      </c>
      <c r="ER113" s="669" t="str">
        <f t="shared" si="79"/>
        <v/>
      </c>
    </row>
    <row r="114" spans="85:148">
      <c r="CG114" t="s">
        <v>16454</v>
      </c>
      <c r="CH114" t="s">
        <v>16455</v>
      </c>
      <c r="CI114" t="s">
        <v>16456</v>
      </c>
      <c r="CJ114" s="1"/>
      <c r="CK114" s="1"/>
      <c r="CL114" s="1"/>
      <c r="CM114" s="1"/>
      <c r="CN114" s="1"/>
      <c r="CO114" s="1"/>
      <c r="CZ114" s="670" t="s">
        <v>20025</v>
      </c>
      <c r="DA114" s="671">
        <v>38</v>
      </c>
      <c r="DB114" s="662" t="str">
        <f t="shared" si="80"/>
        <v/>
      </c>
      <c r="DC114" s="662" t="str">
        <f t="shared" si="80"/>
        <v/>
      </c>
      <c r="DD114" s="662" t="str">
        <f t="shared" si="80"/>
        <v/>
      </c>
      <c r="DE114" s="662" t="str">
        <f t="shared" si="80"/>
        <v/>
      </c>
      <c r="DF114" s="662" t="str">
        <f t="shared" si="80"/>
        <v/>
      </c>
      <c r="DG114" s="662" t="str">
        <f t="shared" si="80"/>
        <v/>
      </c>
      <c r="DH114" s="662" t="str">
        <f t="shared" si="76"/>
        <v/>
      </c>
      <c r="DI114" s="662" t="str">
        <f t="shared" si="81"/>
        <v/>
      </c>
      <c r="DJ114" s="662" t="str">
        <f t="shared" si="81"/>
        <v/>
      </c>
      <c r="DK114" s="662" t="str">
        <f t="shared" si="81"/>
        <v/>
      </c>
      <c r="DL114" s="662" t="str">
        <f t="shared" si="81"/>
        <v/>
      </c>
      <c r="DM114" s="662" t="str">
        <f t="shared" si="81"/>
        <v/>
      </c>
      <c r="DN114" s="662" t="str">
        <f t="shared" si="81"/>
        <v/>
      </c>
      <c r="DO114" s="662" t="str">
        <f t="shared" si="81"/>
        <v/>
      </c>
      <c r="DP114" s="662" t="str">
        <f t="shared" si="81"/>
        <v/>
      </c>
      <c r="DQ114" s="662" t="str">
        <f t="shared" si="74"/>
        <v/>
      </c>
      <c r="DR114" s="662" t="str">
        <f t="shared" si="82"/>
        <v/>
      </c>
      <c r="DS114" s="662" t="str">
        <f t="shared" si="82"/>
        <v/>
      </c>
      <c r="DT114" s="662" t="str">
        <f t="shared" si="82"/>
        <v/>
      </c>
      <c r="DU114" s="662" t="str">
        <f t="shared" si="55"/>
        <v/>
      </c>
      <c r="DV114" s="662" t="str">
        <f t="shared" si="83"/>
        <v/>
      </c>
      <c r="DW114" s="662" t="str">
        <f t="shared" si="83"/>
        <v/>
      </c>
      <c r="DX114" s="662" t="str">
        <f t="shared" si="75"/>
        <v/>
      </c>
      <c r="DY114" s="662" t="str">
        <f t="shared" si="63"/>
        <v/>
      </c>
      <c r="DZ114" s="662" t="str">
        <f t="shared" si="77"/>
        <v/>
      </c>
      <c r="EA114" s="662" t="str">
        <f t="shared" si="77"/>
        <v/>
      </c>
      <c r="EB114" s="662" t="str">
        <f t="shared" si="77"/>
        <v/>
      </c>
      <c r="EC114" s="662" t="str">
        <f t="shared" si="77"/>
        <v/>
      </c>
      <c r="ED114" s="662" t="str">
        <f t="shared" si="77"/>
        <v/>
      </c>
      <c r="EE114" s="662" t="str">
        <f t="shared" si="64"/>
        <v/>
      </c>
      <c r="EF114" s="662" t="str">
        <f t="shared" si="78"/>
        <v/>
      </c>
      <c r="EG114" s="662" t="str">
        <f t="shared" si="78"/>
        <v/>
      </c>
      <c r="EH114" s="662" t="str">
        <f t="shared" si="65"/>
        <v/>
      </c>
      <c r="EI114" s="662" t="str">
        <f t="shared" si="79"/>
        <v/>
      </c>
      <c r="EJ114" s="662" t="str">
        <f t="shared" si="79"/>
        <v/>
      </c>
      <c r="EK114" s="662" t="str">
        <f t="shared" si="79"/>
        <v/>
      </c>
      <c r="EL114" s="662" t="str">
        <f t="shared" si="79"/>
        <v/>
      </c>
      <c r="EM114" s="662">
        <f t="shared" si="79"/>
        <v>1</v>
      </c>
      <c r="EN114" s="662" t="str">
        <f t="shared" si="79"/>
        <v/>
      </c>
      <c r="EO114" s="662" t="str">
        <f t="shared" si="79"/>
        <v/>
      </c>
      <c r="EP114" s="662" t="str">
        <f t="shared" si="79"/>
        <v/>
      </c>
      <c r="EQ114" s="662" t="str">
        <f t="shared" si="79"/>
        <v/>
      </c>
      <c r="ER114" s="673" t="str">
        <f t="shared" si="79"/>
        <v/>
      </c>
    </row>
    <row r="115" spans="85:148">
      <c r="CH115" s="1"/>
      <c r="CI115" s="1"/>
      <c r="CJ115" s="1"/>
      <c r="CK115" s="1"/>
      <c r="CL115" s="1"/>
      <c r="CM115" s="1"/>
      <c r="CN115" s="1"/>
      <c r="CO115" s="1"/>
      <c r="CZ115" s="666" t="s">
        <v>20026</v>
      </c>
      <c r="DA115" s="667">
        <v>19</v>
      </c>
      <c r="DB115" s="668" t="str">
        <f t="shared" si="80"/>
        <v/>
      </c>
      <c r="DC115" s="668" t="str">
        <f t="shared" si="80"/>
        <v/>
      </c>
      <c r="DD115" s="668" t="str">
        <f t="shared" si="80"/>
        <v/>
      </c>
      <c r="DE115" s="668" t="str">
        <f t="shared" si="80"/>
        <v/>
      </c>
      <c r="DF115" s="668" t="str">
        <f t="shared" si="80"/>
        <v/>
      </c>
      <c r="DG115" s="668" t="str">
        <f t="shared" si="80"/>
        <v/>
      </c>
      <c r="DH115" s="668" t="str">
        <f t="shared" si="76"/>
        <v/>
      </c>
      <c r="DI115" s="668" t="str">
        <f t="shared" si="81"/>
        <v/>
      </c>
      <c r="DJ115" s="668" t="str">
        <f t="shared" si="81"/>
        <v/>
      </c>
      <c r="DK115" s="668" t="str">
        <f t="shared" si="81"/>
        <v/>
      </c>
      <c r="DL115" s="668" t="str">
        <f t="shared" si="81"/>
        <v/>
      </c>
      <c r="DM115" s="668" t="str">
        <f t="shared" si="81"/>
        <v/>
      </c>
      <c r="DN115" s="668" t="str">
        <f t="shared" si="81"/>
        <v/>
      </c>
      <c r="DO115" s="668" t="str">
        <f t="shared" si="81"/>
        <v/>
      </c>
      <c r="DP115" s="668" t="str">
        <f t="shared" si="81"/>
        <v/>
      </c>
      <c r="DQ115" s="668" t="str">
        <f t="shared" si="74"/>
        <v/>
      </c>
      <c r="DR115" s="668" t="str">
        <f t="shared" si="82"/>
        <v/>
      </c>
      <c r="DS115" s="668" t="str">
        <f t="shared" si="82"/>
        <v/>
      </c>
      <c r="DT115" s="668">
        <f t="shared" si="82"/>
        <v>1</v>
      </c>
      <c r="DU115" s="668" t="str">
        <f t="shared" si="55"/>
        <v/>
      </c>
      <c r="DV115" s="668" t="str">
        <f t="shared" si="83"/>
        <v/>
      </c>
      <c r="DW115" s="668" t="str">
        <f t="shared" si="83"/>
        <v/>
      </c>
      <c r="DX115" s="668" t="str">
        <f t="shared" si="75"/>
        <v/>
      </c>
      <c r="DY115" s="668" t="str">
        <f t="shared" si="63"/>
        <v/>
      </c>
      <c r="DZ115" s="668" t="str">
        <f t="shared" si="77"/>
        <v/>
      </c>
      <c r="EA115" s="668" t="str">
        <f t="shared" si="77"/>
        <v/>
      </c>
      <c r="EB115" s="668" t="str">
        <f t="shared" si="77"/>
        <v/>
      </c>
      <c r="EC115" s="668" t="str">
        <f t="shared" si="77"/>
        <v/>
      </c>
      <c r="ED115" s="668" t="str">
        <f t="shared" si="77"/>
        <v/>
      </c>
      <c r="EE115" s="668" t="str">
        <f t="shared" si="64"/>
        <v/>
      </c>
      <c r="EF115" s="668" t="str">
        <f t="shared" si="78"/>
        <v/>
      </c>
      <c r="EG115" s="668" t="str">
        <f t="shared" si="78"/>
        <v/>
      </c>
      <c r="EH115" s="668" t="str">
        <f t="shared" si="65"/>
        <v/>
      </c>
      <c r="EI115" s="668" t="str">
        <f t="shared" ref="EI115:ER124" si="84">IF(EI$2=$DA115,1,"")</f>
        <v/>
      </c>
      <c r="EJ115" s="668" t="str">
        <f t="shared" si="84"/>
        <v/>
      </c>
      <c r="EK115" s="668" t="str">
        <f t="shared" si="84"/>
        <v/>
      </c>
      <c r="EL115" s="668" t="str">
        <f t="shared" si="84"/>
        <v/>
      </c>
      <c r="EM115" s="668" t="str">
        <f t="shared" si="84"/>
        <v/>
      </c>
      <c r="EN115" s="668" t="str">
        <f t="shared" si="84"/>
        <v/>
      </c>
      <c r="EO115" s="668" t="str">
        <f t="shared" si="84"/>
        <v/>
      </c>
      <c r="EP115" s="668" t="str">
        <f t="shared" si="84"/>
        <v/>
      </c>
      <c r="EQ115" s="668" t="str">
        <f t="shared" si="84"/>
        <v/>
      </c>
      <c r="ER115" s="669" t="str">
        <f t="shared" si="84"/>
        <v/>
      </c>
    </row>
    <row r="116" spans="85:148">
      <c r="CO116" s="52"/>
      <c r="CZ116" s="670" t="s">
        <v>20027</v>
      </c>
      <c r="DA116" s="671" t="s">
        <v>20028</v>
      </c>
      <c r="DB116" s="662" t="str">
        <f t="shared" si="80"/>
        <v/>
      </c>
      <c r="DC116" s="662" t="str">
        <f t="shared" si="80"/>
        <v/>
      </c>
      <c r="DD116" s="662" t="str">
        <f t="shared" si="80"/>
        <v/>
      </c>
      <c r="DE116" s="662" t="str">
        <f t="shared" si="80"/>
        <v/>
      </c>
      <c r="DF116" s="662" t="str">
        <f t="shared" si="80"/>
        <v/>
      </c>
      <c r="DG116" s="662" t="str">
        <f t="shared" si="80"/>
        <v/>
      </c>
      <c r="DH116" s="662" t="str">
        <f t="shared" si="76"/>
        <v/>
      </c>
      <c r="DI116" s="662" t="str">
        <f t="shared" si="81"/>
        <v/>
      </c>
      <c r="DJ116" s="662" t="str">
        <f t="shared" si="81"/>
        <v/>
      </c>
      <c r="DK116" s="662" t="str">
        <f t="shared" si="81"/>
        <v/>
      </c>
      <c r="DL116" s="662" t="str">
        <f t="shared" si="81"/>
        <v/>
      </c>
      <c r="DM116" s="662" t="str">
        <f t="shared" si="81"/>
        <v/>
      </c>
      <c r="DN116" s="662" t="str">
        <f t="shared" si="81"/>
        <v/>
      </c>
      <c r="DO116" s="662" t="str">
        <f t="shared" si="81"/>
        <v/>
      </c>
      <c r="DP116" s="662" t="str">
        <f t="shared" si="81"/>
        <v/>
      </c>
      <c r="DQ116" s="662" t="str">
        <f t="shared" si="74"/>
        <v/>
      </c>
      <c r="DR116" s="662" t="str">
        <f t="shared" si="82"/>
        <v/>
      </c>
      <c r="DS116" s="662" t="str">
        <f t="shared" si="82"/>
        <v/>
      </c>
      <c r="DT116" s="662" t="str">
        <f t="shared" si="82"/>
        <v/>
      </c>
      <c r="DU116" s="662">
        <v>1</v>
      </c>
      <c r="DV116" s="662" t="str">
        <f t="shared" si="83"/>
        <v/>
      </c>
      <c r="DW116" s="662" t="str">
        <f t="shared" si="83"/>
        <v/>
      </c>
      <c r="DX116" s="662" t="str">
        <f t="shared" si="75"/>
        <v/>
      </c>
      <c r="DY116" s="662" t="str">
        <f t="shared" si="63"/>
        <v/>
      </c>
      <c r="DZ116" s="662" t="str">
        <f t="shared" ref="DZ116:DZ147" si="85">IF(DZ$2=$DA116,1,"")</f>
        <v/>
      </c>
      <c r="EA116" s="662">
        <v>1</v>
      </c>
      <c r="EB116" s="662" t="str">
        <f t="shared" ref="EB116:ED135" si="86">IF(EB$2=$DA116,1,"")</f>
        <v/>
      </c>
      <c r="EC116" s="662" t="str">
        <f t="shared" si="86"/>
        <v/>
      </c>
      <c r="ED116" s="662" t="str">
        <f t="shared" si="86"/>
        <v/>
      </c>
      <c r="EE116" s="662" t="str">
        <f t="shared" si="64"/>
        <v/>
      </c>
      <c r="EF116" s="662" t="str">
        <f t="shared" si="78"/>
        <v/>
      </c>
      <c r="EG116" s="662" t="str">
        <f t="shared" si="78"/>
        <v/>
      </c>
      <c r="EH116" s="662" t="str">
        <f t="shared" si="65"/>
        <v/>
      </c>
      <c r="EI116" s="662" t="str">
        <f t="shared" si="84"/>
        <v/>
      </c>
      <c r="EJ116" s="662" t="str">
        <f t="shared" si="84"/>
        <v/>
      </c>
      <c r="EK116" s="662" t="str">
        <f t="shared" si="84"/>
        <v/>
      </c>
      <c r="EL116" s="662" t="str">
        <f t="shared" si="84"/>
        <v/>
      </c>
      <c r="EM116" s="662" t="str">
        <f t="shared" si="84"/>
        <v/>
      </c>
      <c r="EN116" s="662" t="str">
        <f t="shared" si="84"/>
        <v/>
      </c>
      <c r="EO116" s="662" t="str">
        <f t="shared" si="84"/>
        <v/>
      </c>
      <c r="EP116" s="662" t="str">
        <f t="shared" si="84"/>
        <v/>
      </c>
      <c r="EQ116" s="662" t="str">
        <f t="shared" si="84"/>
        <v/>
      </c>
      <c r="ER116" s="673" t="str">
        <f t="shared" si="84"/>
        <v/>
      </c>
    </row>
    <row r="117" spans="85:148">
      <c r="CG117" s="414"/>
      <c r="CH117" s="414"/>
      <c r="CI117" s="414"/>
      <c r="CJ117" s="414"/>
      <c r="CK117" s="414"/>
      <c r="CL117" s="414"/>
      <c r="CM117" s="414"/>
      <c r="CN117" s="414"/>
      <c r="CO117" s="1"/>
      <c r="CZ117" s="666" t="s">
        <v>20029</v>
      </c>
      <c r="DA117" s="667">
        <v>3</v>
      </c>
      <c r="DB117" s="668" t="str">
        <f t="shared" si="80"/>
        <v/>
      </c>
      <c r="DC117" s="668" t="str">
        <f t="shared" si="80"/>
        <v/>
      </c>
      <c r="DD117" s="674">
        <v>1</v>
      </c>
      <c r="DE117" s="668" t="str">
        <f t="shared" si="80"/>
        <v/>
      </c>
      <c r="DF117" s="668" t="str">
        <f t="shared" si="80"/>
        <v/>
      </c>
      <c r="DG117" s="668" t="str">
        <f t="shared" si="80"/>
        <v/>
      </c>
      <c r="DH117" s="668" t="str">
        <f t="shared" si="76"/>
        <v/>
      </c>
      <c r="DI117" s="668" t="str">
        <f t="shared" si="81"/>
        <v/>
      </c>
      <c r="DJ117" s="668" t="str">
        <f t="shared" si="81"/>
        <v/>
      </c>
      <c r="DK117" s="668" t="str">
        <f t="shared" si="81"/>
        <v/>
      </c>
      <c r="DL117" s="668" t="str">
        <f t="shared" si="81"/>
        <v/>
      </c>
      <c r="DM117" s="668" t="str">
        <f t="shared" si="81"/>
        <v/>
      </c>
      <c r="DN117" s="668" t="str">
        <f t="shared" si="81"/>
        <v/>
      </c>
      <c r="DO117" s="668" t="str">
        <f t="shared" si="81"/>
        <v/>
      </c>
      <c r="DP117" s="668" t="str">
        <f t="shared" si="81"/>
        <v/>
      </c>
      <c r="DQ117" s="668" t="str">
        <f t="shared" si="74"/>
        <v/>
      </c>
      <c r="DR117" s="668" t="str">
        <f t="shared" si="82"/>
        <v/>
      </c>
      <c r="DS117" s="668" t="str">
        <f t="shared" si="82"/>
        <v/>
      </c>
      <c r="DT117" s="668" t="str">
        <f t="shared" si="82"/>
        <v/>
      </c>
      <c r="DU117" s="668" t="str">
        <f t="shared" ref="DU117:DU148" si="87">IF(DU$2=$DA117,1,"")</f>
        <v/>
      </c>
      <c r="DV117" s="668" t="str">
        <f t="shared" si="83"/>
        <v/>
      </c>
      <c r="DW117" s="668" t="str">
        <f t="shared" si="83"/>
        <v/>
      </c>
      <c r="DX117" s="668" t="str">
        <f t="shared" si="75"/>
        <v/>
      </c>
      <c r="DY117" s="668" t="str">
        <f t="shared" si="63"/>
        <v/>
      </c>
      <c r="DZ117" s="668" t="str">
        <f t="shared" si="85"/>
        <v/>
      </c>
      <c r="EA117" s="668" t="str">
        <f t="shared" ref="EA117:EA148" si="88">IF(EA$2=$DA117,1,"")</f>
        <v/>
      </c>
      <c r="EB117" s="668" t="str">
        <f t="shared" si="86"/>
        <v/>
      </c>
      <c r="EC117" s="668" t="str">
        <f t="shared" si="86"/>
        <v/>
      </c>
      <c r="ED117" s="668" t="str">
        <f t="shared" si="86"/>
        <v/>
      </c>
      <c r="EE117" s="668" t="str">
        <f t="shared" si="64"/>
        <v/>
      </c>
      <c r="EF117" s="668" t="str">
        <f t="shared" si="78"/>
        <v/>
      </c>
      <c r="EG117" s="668" t="str">
        <f t="shared" si="78"/>
        <v/>
      </c>
      <c r="EH117" s="668" t="str">
        <f t="shared" si="65"/>
        <v/>
      </c>
      <c r="EI117" s="668" t="str">
        <f t="shared" si="84"/>
        <v/>
      </c>
      <c r="EJ117" s="668" t="str">
        <f t="shared" si="84"/>
        <v/>
      </c>
      <c r="EK117" s="668" t="str">
        <f t="shared" si="84"/>
        <v/>
      </c>
      <c r="EL117" s="668" t="str">
        <f t="shared" si="84"/>
        <v/>
      </c>
      <c r="EM117" s="668" t="str">
        <f t="shared" si="84"/>
        <v/>
      </c>
      <c r="EN117" s="668" t="str">
        <f t="shared" si="84"/>
        <v/>
      </c>
      <c r="EO117" s="668" t="str">
        <f t="shared" si="84"/>
        <v/>
      </c>
      <c r="EP117" s="668" t="str">
        <f t="shared" si="84"/>
        <v/>
      </c>
      <c r="EQ117" s="668" t="str">
        <f t="shared" si="84"/>
        <v/>
      </c>
      <c r="ER117" s="669" t="str">
        <f t="shared" si="84"/>
        <v/>
      </c>
    </row>
    <row r="118" spans="85:148">
      <c r="CG118" s="1"/>
      <c r="CH118" s="1"/>
      <c r="CI118" s="1"/>
      <c r="CJ118" s="1"/>
      <c r="CK118" s="1"/>
      <c r="CL118" s="1"/>
      <c r="CM118" s="1"/>
      <c r="CN118" s="1"/>
      <c r="CO118" s="1"/>
      <c r="CZ118" s="670" t="s">
        <v>20030</v>
      </c>
      <c r="DA118" s="671">
        <v>39</v>
      </c>
      <c r="DB118" s="662" t="str">
        <f t="shared" ref="DB118:DG130" si="89">IF(DB$2=$DA118,1,"")</f>
        <v/>
      </c>
      <c r="DC118" s="662" t="str">
        <f t="shared" si="89"/>
        <v/>
      </c>
      <c r="DD118" s="662" t="str">
        <f t="shared" si="89"/>
        <v/>
      </c>
      <c r="DE118" s="662" t="str">
        <f t="shared" si="89"/>
        <v/>
      </c>
      <c r="DF118" s="662" t="str">
        <f t="shared" si="89"/>
        <v/>
      </c>
      <c r="DG118" s="662" t="str">
        <f t="shared" si="89"/>
        <v/>
      </c>
      <c r="DH118" s="662" t="str">
        <f t="shared" si="76"/>
        <v/>
      </c>
      <c r="DI118" s="662" t="str">
        <f t="shared" ref="DI118:DP127" si="90">IF(DI$2=$DA118,1,"")</f>
        <v/>
      </c>
      <c r="DJ118" s="662" t="str">
        <f t="shared" si="90"/>
        <v/>
      </c>
      <c r="DK118" s="662" t="str">
        <f t="shared" si="90"/>
        <v/>
      </c>
      <c r="DL118" s="662" t="str">
        <f t="shared" si="90"/>
        <v/>
      </c>
      <c r="DM118" s="662" t="str">
        <f t="shared" si="90"/>
        <v/>
      </c>
      <c r="DN118" s="662" t="str">
        <f t="shared" si="90"/>
        <v/>
      </c>
      <c r="DO118" s="662" t="str">
        <f t="shared" si="90"/>
        <v/>
      </c>
      <c r="DP118" s="662" t="str">
        <f t="shared" si="90"/>
        <v/>
      </c>
      <c r="DQ118" s="662" t="str">
        <f t="shared" si="74"/>
        <v/>
      </c>
      <c r="DR118" s="662" t="str">
        <f t="shared" si="82"/>
        <v/>
      </c>
      <c r="DS118" s="662" t="str">
        <f t="shared" si="82"/>
        <v/>
      </c>
      <c r="DT118" s="662" t="str">
        <f t="shared" si="82"/>
        <v/>
      </c>
      <c r="DU118" s="662" t="str">
        <f t="shared" si="87"/>
        <v/>
      </c>
      <c r="DV118" s="662" t="str">
        <f t="shared" si="83"/>
        <v/>
      </c>
      <c r="DW118" s="662" t="str">
        <f t="shared" si="83"/>
        <v/>
      </c>
      <c r="DX118" s="662" t="str">
        <f t="shared" si="75"/>
        <v/>
      </c>
      <c r="DY118" s="662" t="str">
        <f t="shared" ref="DY118:DY149" si="91">IF(DY$2=$DA118,1,"")</f>
        <v/>
      </c>
      <c r="DZ118" s="662" t="str">
        <f t="shared" si="85"/>
        <v/>
      </c>
      <c r="EA118" s="662" t="str">
        <f t="shared" si="88"/>
        <v/>
      </c>
      <c r="EB118" s="662" t="str">
        <f t="shared" si="86"/>
        <v/>
      </c>
      <c r="EC118" s="662" t="str">
        <f t="shared" si="86"/>
        <v/>
      </c>
      <c r="ED118" s="662" t="str">
        <f t="shared" si="86"/>
        <v/>
      </c>
      <c r="EE118" s="662" t="str">
        <f t="shared" ref="EE118:EE149" si="92">IF(EE$2=$DA118,1,"")</f>
        <v/>
      </c>
      <c r="EF118" s="662" t="str">
        <f t="shared" si="78"/>
        <v/>
      </c>
      <c r="EG118" s="662" t="str">
        <f t="shared" si="78"/>
        <v/>
      </c>
      <c r="EH118" s="662" t="str">
        <f t="shared" ref="EH118:EH149" si="93">IF(EH$2=$DA118,1,"")</f>
        <v/>
      </c>
      <c r="EI118" s="662" t="str">
        <f t="shared" si="84"/>
        <v/>
      </c>
      <c r="EJ118" s="662" t="str">
        <f t="shared" si="84"/>
        <v/>
      </c>
      <c r="EK118" s="662" t="str">
        <f t="shared" si="84"/>
        <v/>
      </c>
      <c r="EL118" s="662" t="str">
        <f t="shared" si="84"/>
        <v/>
      </c>
      <c r="EM118" s="662" t="str">
        <f t="shared" si="84"/>
        <v/>
      </c>
      <c r="EN118" s="662">
        <f t="shared" si="84"/>
        <v>1</v>
      </c>
      <c r="EO118" s="662" t="str">
        <f t="shared" si="84"/>
        <v/>
      </c>
      <c r="EP118" s="662" t="str">
        <f t="shared" si="84"/>
        <v/>
      </c>
      <c r="EQ118" s="662" t="str">
        <f t="shared" si="84"/>
        <v/>
      </c>
      <c r="ER118" s="673" t="str">
        <f t="shared" si="84"/>
        <v/>
      </c>
    </row>
    <row r="119" spans="85:148">
      <c r="CG119" s="1"/>
      <c r="CH119" s="1"/>
      <c r="CI119" s="1"/>
      <c r="CJ119" s="1"/>
      <c r="CK119" s="1"/>
      <c r="CL119" s="1"/>
      <c r="CM119" s="1"/>
      <c r="CN119" s="1"/>
      <c r="CO119" s="1"/>
      <c r="CZ119" s="666" t="s">
        <v>20031</v>
      </c>
      <c r="DA119" s="667">
        <v>2</v>
      </c>
      <c r="DB119" s="668" t="str">
        <f t="shared" si="89"/>
        <v/>
      </c>
      <c r="DC119" s="674">
        <v>1</v>
      </c>
      <c r="DD119" s="668" t="str">
        <f t="shared" si="89"/>
        <v/>
      </c>
      <c r="DE119" s="668" t="str">
        <f t="shared" si="89"/>
        <v/>
      </c>
      <c r="DF119" s="668" t="str">
        <f t="shared" si="89"/>
        <v/>
      </c>
      <c r="DG119" s="668" t="str">
        <f t="shared" si="89"/>
        <v/>
      </c>
      <c r="DH119" s="668" t="str">
        <f t="shared" si="76"/>
        <v/>
      </c>
      <c r="DI119" s="668" t="str">
        <f t="shared" si="90"/>
        <v/>
      </c>
      <c r="DJ119" s="668" t="str">
        <f t="shared" si="90"/>
        <v/>
      </c>
      <c r="DK119" s="668" t="str">
        <f t="shared" si="90"/>
        <v/>
      </c>
      <c r="DL119" s="668" t="str">
        <f t="shared" si="90"/>
        <v/>
      </c>
      <c r="DM119" s="668" t="str">
        <f t="shared" si="90"/>
        <v/>
      </c>
      <c r="DN119" s="668" t="str">
        <f t="shared" si="90"/>
        <v/>
      </c>
      <c r="DO119" s="668" t="str">
        <f t="shared" si="90"/>
        <v/>
      </c>
      <c r="DP119" s="668" t="str">
        <f t="shared" si="90"/>
        <v/>
      </c>
      <c r="DQ119" s="668" t="str">
        <f t="shared" si="74"/>
        <v/>
      </c>
      <c r="DR119" s="668" t="str">
        <f t="shared" si="82"/>
        <v/>
      </c>
      <c r="DS119" s="668" t="str">
        <f t="shared" si="82"/>
        <v/>
      </c>
      <c r="DT119" s="668" t="str">
        <f t="shared" si="82"/>
        <v/>
      </c>
      <c r="DU119" s="668" t="str">
        <f t="shared" si="87"/>
        <v/>
      </c>
      <c r="DV119" s="668" t="str">
        <f t="shared" si="83"/>
        <v/>
      </c>
      <c r="DW119" s="668" t="str">
        <f t="shared" si="83"/>
        <v/>
      </c>
      <c r="DX119" s="668" t="str">
        <f t="shared" si="75"/>
        <v/>
      </c>
      <c r="DY119" s="668" t="str">
        <f t="shared" si="91"/>
        <v/>
      </c>
      <c r="DZ119" s="668" t="str">
        <f t="shared" si="85"/>
        <v/>
      </c>
      <c r="EA119" s="668" t="str">
        <f t="shared" si="88"/>
        <v/>
      </c>
      <c r="EB119" s="668" t="str">
        <f t="shared" si="86"/>
        <v/>
      </c>
      <c r="EC119" s="668" t="str">
        <f t="shared" si="86"/>
        <v/>
      </c>
      <c r="ED119" s="668" t="str">
        <f t="shared" si="86"/>
        <v/>
      </c>
      <c r="EE119" s="668" t="str">
        <f t="shared" si="92"/>
        <v/>
      </c>
      <c r="EF119" s="668" t="str">
        <f t="shared" si="78"/>
        <v/>
      </c>
      <c r="EG119" s="668" t="str">
        <f t="shared" si="78"/>
        <v/>
      </c>
      <c r="EH119" s="668" t="str">
        <f t="shared" si="93"/>
        <v/>
      </c>
      <c r="EI119" s="668" t="str">
        <f t="shared" si="84"/>
        <v/>
      </c>
      <c r="EJ119" s="668" t="str">
        <f t="shared" si="84"/>
        <v/>
      </c>
      <c r="EK119" s="668" t="str">
        <f t="shared" si="84"/>
        <v/>
      </c>
      <c r="EL119" s="668" t="str">
        <f t="shared" si="84"/>
        <v/>
      </c>
      <c r="EM119" s="668" t="str">
        <f t="shared" si="84"/>
        <v/>
      </c>
      <c r="EN119" s="668" t="str">
        <f t="shared" si="84"/>
        <v/>
      </c>
      <c r="EO119" s="668" t="str">
        <f t="shared" si="84"/>
        <v/>
      </c>
      <c r="EP119" s="668" t="str">
        <f t="shared" si="84"/>
        <v/>
      </c>
      <c r="EQ119" s="668" t="str">
        <f t="shared" si="84"/>
        <v/>
      </c>
      <c r="ER119" s="669" t="str">
        <f t="shared" si="84"/>
        <v/>
      </c>
    </row>
    <row r="120" spans="85:148">
      <c r="CG120" s="1"/>
      <c r="CH120" s="1"/>
      <c r="CI120" s="1"/>
      <c r="CJ120" s="1"/>
      <c r="CK120" s="1"/>
      <c r="CL120" s="1"/>
      <c r="CM120" s="1"/>
      <c r="CN120" s="1"/>
      <c r="CO120" s="1"/>
      <c r="CZ120" s="670" t="s">
        <v>20032</v>
      </c>
      <c r="DA120" s="671">
        <v>3</v>
      </c>
      <c r="DB120" s="662" t="str">
        <f t="shared" si="89"/>
        <v/>
      </c>
      <c r="DC120" s="662" t="str">
        <f t="shared" si="89"/>
        <v/>
      </c>
      <c r="DD120" s="674">
        <v>1</v>
      </c>
      <c r="DE120" s="662" t="str">
        <f t="shared" si="89"/>
        <v/>
      </c>
      <c r="DF120" s="662" t="str">
        <f t="shared" si="89"/>
        <v/>
      </c>
      <c r="DG120" s="662" t="str">
        <f t="shared" si="89"/>
        <v/>
      </c>
      <c r="DH120" s="662" t="str">
        <f t="shared" si="76"/>
        <v/>
      </c>
      <c r="DI120" s="662" t="str">
        <f t="shared" si="90"/>
        <v/>
      </c>
      <c r="DJ120" s="662" t="str">
        <f t="shared" si="90"/>
        <v/>
      </c>
      <c r="DK120" s="662" t="str">
        <f t="shared" si="90"/>
        <v/>
      </c>
      <c r="DL120" s="662" t="str">
        <f t="shared" si="90"/>
        <v/>
      </c>
      <c r="DM120" s="662" t="str">
        <f t="shared" si="90"/>
        <v/>
      </c>
      <c r="DN120" s="662" t="str">
        <f t="shared" si="90"/>
        <v/>
      </c>
      <c r="DO120" s="662" t="str">
        <f t="shared" si="90"/>
        <v/>
      </c>
      <c r="DP120" s="662" t="str">
        <f t="shared" si="90"/>
        <v/>
      </c>
      <c r="DQ120" s="662" t="str">
        <f t="shared" si="74"/>
        <v/>
      </c>
      <c r="DR120" s="662" t="str">
        <f t="shared" si="82"/>
        <v/>
      </c>
      <c r="DS120" s="662" t="str">
        <f t="shared" si="82"/>
        <v/>
      </c>
      <c r="DT120" s="662" t="str">
        <f t="shared" si="82"/>
        <v/>
      </c>
      <c r="DU120" s="662" t="str">
        <f t="shared" si="87"/>
        <v/>
      </c>
      <c r="DV120" s="662" t="str">
        <f t="shared" si="83"/>
        <v/>
      </c>
      <c r="DW120" s="662" t="str">
        <f t="shared" si="83"/>
        <v/>
      </c>
      <c r="DX120" s="662" t="str">
        <f t="shared" si="75"/>
        <v/>
      </c>
      <c r="DY120" s="662" t="str">
        <f t="shared" si="91"/>
        <v/>
      </c>
      <c r="DZ120" s="662" t="str">
        <f t="shared" si="85"/>
        <v/>
      </c>
      <c r="EA120" s="662" t="str">
        <f t="shared" si="88"/>
        <v/>
      </c>
      <c r="EB120" s="662" t="str">
        <f t="shared" si="86"/>
        <v/>
      </c>
      <c r="EC120" s="662" t="str">
        <f t="shared" si="86"/>
        <v/>
      </c>
      <c r="ED120" s="662" t="str">
        <f t="shared" si="86"/>
        <v/>
      </c>
      <c r="EE120" s="662" t="str">
        <f t="shared" si="92"/>
        <v/>
      </c>
      <c r="EF120" s="662" t="str">
        <f t="shared" si="78"/>
        <v/>
      </c>
      <c r="EG120" s="662" t="str">
        <f t="shared" si="78"/>
        <v/>
      </c>
      <c r="EH120" s="662" t="str">
        <f t="shared" si="93"/>
        <v/>
      </c>
      <c r="EI120" s="662" t="str">
        <f t="shared" si="84"/>
        <v/>
      </c>
      <c r="EJ120" s="662" t="str">
        <f t="shared" si="84"/>
        <v/>
      </c>
      <c r="EK120" s="662" t="str">
        <f t="shared" si="84"/>
        <v/>
      </c>
      <c r="EL120" s="662" t="str">
        <f t="shared" si="84"/>
        <v/>
      </c>
      <c r="EM120" s="662" t="str">
        <f t="shared" si="84"/>
        <v/>
      </c>
      <c r="EN120" s="662" t="str">
        <f t="shared" si="84"/>
        <v/>
      </c>
      <c r="EO120" s="662" t="str">
        <f t="shared" si="84"/>
        <v/>
      </c>
      <c r="EP120" s="662" t="str">
        <f t="shared" si="84"/>
        <v/>
      </c>
      <c r="EQ120" s="662" t="str">
        <f t="shared" si="84"/>
        <v/>
      </c>
      <c r="ER120" s="673" t="str">
        <f t="shared" si="84"/>
        <v/>
      </c>
    </row>
    <row r="121" spans="85:148">
      <c r="CG121" s="1"/>
      <c r="CH121" s="1"/>
      <c r="CI121" s="1"/>
      <c r="CJ121" s="1"/>
      <c r="CK121" s="1"/>
      <c r="CL121" s="1"/>
      <c r="CM121" s="1"/>
      <c r="CN121" s="1"/>
      <c r="CO121" s="1"/>
      <c r="CZ121" s="666" t="s">
        <v>20033</v>
      </c>
      <c r="DA121" s="667">
        <v>34</v>
      </c>
      <c r="DB121" s="668" t="str">
        <f t="shared" si="89"/>
        <v/>
      </c>
      <c r="DC121" s="668" t="str">
        <f t="shared" si="89"/>
        <v/>
      </c>
      <c r="DD121" s="668" t="str">
        <f t="shared" si="89"/>
        <v/>
      </c>
      <c r="DE121" s="668" t="str">
        <f t="shared" si="89"/>
        <v/>
      </c>
      <c r="DF121" s="668" t="str">
        <f t="shared" si="89"/>
        <v/>
      </c>
      <c r="DG121" s="668" t="str">
        <f t="shared" si="89"/>
        <v/>
      </c>
      <c r="DH121" s="668" t="str">
        <f t="shared" si="76"/>
        <v/>
      </c>
      <c r="DI121" s="668" t="str">
        <f t="shared" si="90"/>
        <v/>
      </c>
      <c r="DJ121" s="668" t="str">
        <f t="shared" si="90"/>
        <v/>
      </c>
      <c r="DK121" s="668" t="str">
        <f t="shared" si="90"/>
        <v/>
      </c>
      <c r="DL121" s="668" t="str">
        <f t="shared" si="90"/>
        <v/>
      </c>
      <c r="DM121" s="668" t="str">
        <f t="shared" si="90"/>
        <v/>
      </c>
      <c r="DN121" s="668" t="str">
        <f t="shared" si="90"/>
        <v/>
      </c>
      <c r="DO121" s="668" t="str">
        <f t="shared" si="90"/>
        <v/>
      </c>
      <c r="DP121" s="668" t="str">
        <f t="shared" si="90"/>
        <v/>
      </c>
      <c r="DQ121" s="668" t="str">
        <f t="shared" si="74"/>
        <v/>
      </c>
      <c r="DR121" s="668" t="str">
        <f t="shared" si="82"/>
        <v/>
      </c>
      <c r="DS121" s="668" t="str">
        <f t="shared" si="82"/>
        <v/>
      </c>
      <c r="DT121" s="668" t="str">
        <f t="shared" si="82"/>
        <v/>
      </c>
      <c r="DU121" s="668" t="str">
        <f t="shared" si="87"/>
        <v/>
      </c>
      <c r="DV121" s="668" t="str">
        <f t="shared" si="83"/>
        <v/>
      </c>
      <c r="DW121" s="668" t="str">
        <f t="shared" si="83"/>
        <v/>
      </c>
      <c r="DX121" s="668" t="str">
        <f t="shared" si="75"/>
        <v/>
      </c>
      <c r="DY121" s="668" t="str">
        <f t="shared" si="91"/>
        <v/>
      </c>
      <c r="DZ121" s="668" t="str">
        <f t="shared" si="85"/>
        <v/>
      </c>
      <c r="EA121" s="668" t="str">
        <f t="shared" si="88"/>
        <v/>
      </c>
      <c r="EB121" s="668" t="str">
        <f t="shared" si="86"/>
        <v/>
      </c>
      <c r="EC121" s="668" t="str">
        <f t="shared" si="86"/>
        <v/>
      </c>
      <c r="ED121" s="668" t="str">
        <f t="shared" si="86"/>
        <v/>
      </c>
      <c r="EE121" s="668" t="str">
        <f t="shared" si="92"/>
        <v/>
      </c>
      <c r="EF121" s="668" t="str">
        <f t="shared" si="78"/>
        <v/>
      </c>
      <c r="EG121" s="668" t="str">
        <f t="shared" si="78"/>
        <v/>
      </c>
      <c r="EH121" s="668" t="str">
        <f t="shared" si="93"/>
        <v/>
      </c>
      <c r="EI121" s="668">
        <v>1</v>
      </c>
      <c r="EJ121" s="668" t="str">
        <f t="shared" si="84"/>
        <v/>
      </c>
      <c r="EK121" s="668" t="str">
        <f t="shared" si="84"/>
        <v/>
      </c>
      <c r="EL121" s="668" t="str">
        <f t="shared" si="84"/>
        <v/>
      </c>
      <c r="EM121" s="668" t="str">
        <f t="shared" si="84"/>
        <v/>
      </c>
      <c r="EN121" s="668" t="str">
        <f t="shared" si="84"/>
        <v/>
      </c>
      <c r="EO121" s="668" t="str">
        <f t="shared" si="84"/>
        <v/>
      </c>
      <c r="EP121" s="668" t="str">
        <f t="shared" si="84"/>
        <v/>
      </c>
      <c r="EQ121" s="668" t="str">
        <f t="shared" si="84"/>
        <v/>
      </c>
      <c r="ER121" s="669" t="str">
        <f t="shared" si="84"/>
        <v/>
      </c>
    </row>
    <row r="122" spans="85:148">
      <c r="CG122" s="1"/>
      <c r="CH122" s="1"/>
      <c r="CI122" s="1"/>
      <c r="CJ122" s="1"/>
      <c r="CK122" s="1"/>
      <c r="CL122" s="1"/>
      <c r="CM122" s="1"/>
      <c r="CN122" s="1"/>
      <c r="CO122" s="1"/>
      <c r="CZ122" s="670" t="s">
        <v>20034</v>
      </c>
      <c r="DA122" s="671">
        <v>18</v>
      </c>
      <c r="DB122" s="662" t="str">
        <f t="shared" si="89"/>
        <v/>
      </c>
      <c r="DC122" s="662" t="str">
        <f t="shared" si="89"/>
        <v/>
      </c>
      <c r="DD122" s="662" t="str">
        <f t="shared" si="89"/>
        <v/>
      </c>
      <c r="DE122" s="662" t="str">
        <f t="shared" si="89"/>
        <v/>
      </c>
      <c r="DF122" s="662" t="str">
        <f t="shared" si="89"/>
        <v/>
      </c>
      <c r="DG122" s="662" t="str">
        <f t="shared" si="89"/>
        <v/>
      </c>
      <c r="DH122" s="662" t="str">
        <f t="shared" si="76"/>
        <v/>
      </c>
      <c r="DI122" s="662" t="str">
        <f t="shared" si="90"/>
        <v/>
      </c>
      <c r="DJ122" s="662" t="str">
        <f t="shared" si="90"/>
        <v/>
      </c>
      <c r="DK122" s="662" t="str">
        <f t="shared" si="90"/>
        <v/>
      </c>
      <c r="DL122" s="662" t="str">
        <f t="shared" si="90"/>
        <v/>
      </c>
      <c r="DM122" s="662" t="str">
        <f t="shared" si="90"/>
        <v/>
      </c>
      <c r="DN122" s="662" t="str">
        <f t="shared" si="90"/>
        <v/>
      </c>
      <c r="DO122" s="662" t="str">
        <f t="shared" si="90"/>
        <v/>
      </c>
      <c r="DP122" s="662" t="str">
        <f t="shared" si="90"/>
        <v/>
      </c>
      <c r="DQ122" s="662" t="str">
        <f t="shared" si="74"/>
        <v/>
      </c>
      <c r="DR122" s="662" t="str">
        <f t="shared" si="82"/>
        <v/>
      </c>
      <c r="DS122" s="662">
        <f t="shared" si="82"/>
        <v>1</v>
      </c>
      <c r="DT122" s="662" t="str">
        <f t="shared" si="82"/>
        <v/>
      </c>
      <c r="DU122" s="662" t="str">
        <f t="shared" si="87"/>
        <v/>
      </c>
      <c r="DV122" s="662" t="str">
        <f t="shared" si="83"/>
        <v/>
      </c>
      <c r="DW122" s="662" t="str">
        <f t="shared" si="83"/>
        <v/>
      </c>
      <c r="DX122" s="662" t="str">
        <f t="shared" si="75"/>
        <v/>
      </c>
      <c r="DY122" s="662" t="str">
        <f t="shared" si="91"/>
        <v/>
      </c>
      <c r="DZ122" s="662" t="str">
        <f t="shared" si="85"/>
        <v/>
      </c>
      <c r="EA122" s="662" t="str">
        <f t="shared" si="88"/>
        <v/>
      </c>
      <c r="EB122" s="662" t="str">
        <f t="shared" si="86"/>
        <v/>
      </c>
      <c r="EC122" s="662" t="str">
        <f t="shared" si="86"/>
        <v/>
      </c>
      <c r="ED122" s="662" t="str">
        <f t="shared" si="86"/>
        <v/>
      </c>
      <c r="EE122" s="662" t="str">
        <f t="shared" si="92"/>
        <v/>
      </c>
      <c r="EF122" s="662" t="str">
        <f t="shared" si="78"/>
        <v/>
      </c>
      <c r="EG122" s="662" t="str">
        <f t="shared" si="78"/>
        <v/>
      </c>
      <c r="EH122" s="662" t="str">
        <f t="shared" si="93"/>
        <v/>
      </c>
      <c r="EI122" s="662" t="str">
        <f t="shared" si="84"/>
        <v/>
      </c>
      <c r="EJ122" s="662" t="str">
        <f t="shared" si="84"/>
        <v/>
      </c>
      <c r="EK122" s="662" t="str">
        <f t="shared" si="84"/>
        <v/>
      </c>
      <c r="EL122" s="662" t="str">
        <f t="shared" si="84"/>
        <v/>
      </c>
      <c r="EM122" s="662" t="str">
        <f t="shared" si="84"/>
        <v/>
      </c>
      <c r="EN122" s="662" t="str">
        <f t="shared" si="84"/>
        <v/>
      </c>
      <c r="EO122" s="662" t="str">
        <f t="shared" si="84"/>
        <v/>
      </c>
      <c r="EP122" s="662" t="str">
        <f t="shared" si="84"/>
        <v/>
      </c>
      <c r="EQ122" s="662" t="str">
        <f t="shared" si="84"/>
        <v/>
      </c>
      <c r="ER122" s="673" t="str">
        <f t="shared" si="84"/>
        <v/>
      </c>
    </row>
    <row r="123" spans="85:148">
      <c r="CG123" s="1"/>
      <c r="CH123" s="1"/>
      <c r="CI123" s="1"/>
      <c r="CJ123" s="1"/>
      <c r="CK123" s="1"/>
      <c r="CL123" s="1"/>
      <c r="CM123" s="1"/>
      <c r="CN123" s="1"/>
      <c r="CO123" s="1"/>
      <c r="CZ123" s="666" t="s">
        <v>20035</v>
      </c>
      <c r="DA123" s="667">
        <v>11</v>
      </c>
      <c r="DB123" s="668" t="str">
        <f t="shared" si="89"/>
        <v/>
      </c>
      <c r="DC123" s="668" t="str">
        <f t="shared" si="89"/>
        <v/>
      </c>
      <c r="DD123" s="668" t="str">
        <f t="shared" si="89"/>
        <v/>
      </c>
      <c r="DE123" s="668" t="str">
        <f t="shared" si="89"/>
        <v/>
      </c>
      <c r="DF123" s="668" t="str">
        <f t="shared" si="89"/>
        <v/>
      </c>
      <c r="DG123" s="668" t="str">
        <f t="shared" si="89"/>
        <v/>
      </c>
      <c r="DH123" s="668" t="str">
        <f t="shared" si="76"/>
        <v/>
      </c>
      <c r="DI123" s="668" t="str">
        <f t="shared" si="90"/>
        <v/>
      </c>
      <c r="DJ123" s="668" t="str">
        <f t="shared" si="90"/>
        <v/>
      </c>
      <c r="DK123" s="668" t="str">
        <f t="shared" si="90"/>
        <v/>
      </c>
      <c r="DL123" s="668">
        <f t="shared" si="90"/>
        <v>1</v>
      </c>
      <c r="DM123" s="668" t="str">
        <f t="shared" si="90"/>
        <v/>
      </c>
      <c r="DN123" s="668" t="str">
        <f t="shared" si="90"/>
        <v/>
      </c>
      <c r="DO123" s="668" t="str">
        <f t="shared" si="90"/>
        <v/>
      </c>
      <c r="DP123" s="668" t="str">
        <f t="shared" si="90"/>
        <v/>
      </c>
      <c r="DQ123" s="668" t="str">
        <f t="shared" si="74"/>
        <v/>
      </c>
      <c r="DR123" s="668" t="str">
        <f t="shared" si="82"/>
        <v/>
      </c>
      <c r="DS123" s="668" t="str">
        <f t="shared" si="82"/>
        <v/>
      </c>
      <c r="DT123" s="668" t="str">
        <f t="shared" si="82"/>
        <v/>
      </c>
      <c r="DU123" s="668" t="str">
        <f t="shared" si="87"/>
        <v/>
      </c>
      <c r="DV123" s="668" t="str">
        <f t="shared" si="83"/>
        <v/>
      </c>
      <c r="DW123" s="668" t="str">
        <f t="shared" si="83"/>
        <v/>
      </c>
      <c r="DX123" s="668" t="str">
        <f t="shared" si="75"/>
        <v/>
      </c>
      <c r="DY123" s="668" t="str">
        <f t="shared" si="91"/>
        <v/>
      </c>
      <c r="DZ123" s="668" t="str">
        <f t="shared" si="85"/>
        <v/>
      </c>
      <c r="EA123" s="668" t="str">
        <f t="shared" si="88"/>
        <v/>
      </c>
      <c r="EB123" s="668" t="str">
        <f t="shared" si="86"/>
        <v/>
      </c>
      <c r="EC123" s="668" t="str">
        <f t="shared" si="86"/>
        <v/>
      </c>
      <c r="ED123" s="668" t="str">
        <f t="shared" si="86"/>
        <v/>
      </c>
      <c r="EE123" s="668" t="str">
        <f t="shared" si="92"/>
        <v/>
      </c>
      <c r="EF123" s="668" t="str">
        <f t="shared" si="78"/>
        <v/>
      </c>
      <c r="EG123" s="668" t="str">
        <f t="shared" si="78"/>
        <v/>
      </c>
      <c r="EH123" s="668" t="str">
        <f t="shared" si="93"/>
        <v/>
      </c>
      <c r="EI123" s="668" t="str">
        <f t="shared" si="84"/>
        <v/>
      </c>
      <c r="EJ123" s="668" t="str">
        <f t="shared" si="84"/>
        <v/>
      </c>
      <c r="EK123" s="668" t="str">
        <f t="shared" si="84"/>
        <v/>
      </c>
      <c r="EL123" s="668" t="str">
        <f t="shared" si="84"/>
        <v/>
      </c>
      <c r="EM123" s="668" t="str">
        <f t="shared" si="84"/>
        <v/>
      </c>
      <c r="EN123" s="668" t="str">
        <f t="shared" si="84"/>
        <v/>
      </c>
      <c r="EO123" s="668" t="str">
        <f t="shared" si="84"/>
        <v/>
      </c>
      <c r="EP123" s="668" t="str">
        <f t="shared" si="84"/>
        <v/>
      </c>
      <c r="EQ123" s="668" t="str">
        <f t="shared" si="84"/>
        <v/>
      </c>
      <c r="ER123" s="669" t="str">
        <f t="shared" si="84"/>
        <v/>
      </c>
    </row>
    <row r="124" spans="85:148">
      <c r="CG124" s="1"/>
      <c r="CH124" s="1"/>
      <c r="CI124" s="1"/>
      <c r="CJ124" s="1"/>
      <c r="CK124" s="1"/>
      <c r="CL124" s="1"/>
      <c r="CM124" s="1"/>
      <c r="CN124" s="1"/>
      <c r="CO124" s="1"/>
      <c r="CZ124" s="670" t="s">
        <v>20036</v>
      </c>
      <c r="DA124" s="671">
        <v>10</v>
      </c>
      <c r="DB124" s="662" t="str">
        <f t="shared" si="89"/>
        <v/>
      </c>
      <c r="DC124" s="662" t="str">
        <f t="shared" si="89"/>
        <v/>
      </c>
      <c r="DD124" s="662" t="str">
        <f t="shared" si="89"/>
        <v/>
      </c>
      <c r="DE124" s="662" t="str">
        <f t="shared" si="89"/>
        <v/>
      </c>
      <c r="DF124" s="662" t="str">
        <f t="shared" si="89"/>
        <v/>
      </c>
      <c r="DG124" s="662" t="str">
        <f t="shared" si="89"/>
        <v/>
      </c>
      <c r="DH124" s="662" t="str">
        <f t="shared" si="76"/>
        <v/>
      </c>
      <c r="DI124" s="662" t="str">
        <f t="shared" si="90"/>
        <v/>
      </c>
      <c r="DJ124" s="662" t="str">
        <f t="shared" si="90"/>
        <v/>
      </c>
      <c r="DK124" s="662">
        <f t="shared" si="90"/>
        <v>1</v>
      </c>
      <c r="DL124" s="662" t="str">
        <f t="shared" si="90"/>
        <v/>
      </c>
      <c r="DM124" s="662" t="str">
        <f t="shared" si="90"/>
        <v/>
      </c>
      <c r="DN124" s="662" t="str">
        <f t="shared" si="90"/>
        <v/>
      </c>
      <c r="DO124" s="662" t="str">
        <f t="shared" si="90"/>
        <v/>
      </c>
      <c r="DP124" s="662" t="str">
        <f t="shared" si="90"/>
        <v/>
      </c>
      <c r="DQ124" s="662" t="str">
        <f t="shared" si="74"/>
        <v/>
      </c>
      <c r="DR124" s="662" t="str">
        <f t="shared" si="82"/>
        <v/>
      </c>
      <c r="DS124" s="662" t="str">
        <f t="shared" si="82"/>
        <v/>
      </c>
      <c r="DT124" s="662" t="str">
        <f t="shared" si="82"/>
        <v/>
      </c>
      <c r="DU124" s="662" t="str">
        <f t="shared" si="87"/>
        <v/>
      </c>
      <c r="DV124" s="662" t="str">
        <f t="shared" si="83"/>
        <v/>
      </c>
      <c r="DW124" s="662" t="str">
        <f t="shared" si="83"/>
        <v/>
      </c>
      <c r="DX124" s="662" t="str">
        <f t="shared" si="75"/>
        <v/>
      </c>
      <c r="DY124" s="662" t="str">
        <f t="shared" si="91"/>
        <v/>
      </c>
      <c r="DZ124" s="662" t="str">
        <f t="shared" si="85"/>
        <v/>
      </c>
      <c r="EA124" s="662" t="str">
        <f t="shared" si="88"/>
        <v/>
      </c>
      <c r="EB124" s="662" t="str">
        <f t="shared" si="86"/>
        <v/>
      </c>
      <c r="EC124" s="662" t="str">
        <f t="shared" si="86"/>
        <v/>
      </c>
      <c r="ED124" s="662" t="str">
        <f t="shared" si="86"/>
        <v/>
      </c>
      <c r="EE124" s="662" t="str">
        <f t="shared" si="92"/>
        <v/>
      </c>
      <c r="EF124" s="662" t="str">
        <f t="shared" si="78"/>
        <v/>
      </c>
      <c r="EG124" s="662" t="str">
        <f t="shared" si="78"/>
        <v/>
      </c>
      <c r="EH124" s="662" t="str">
        <f t="shared" si="93"/>
        <v/>
      </c>
      <c r="EI124" s="662" t="str">
        <f t="shared" si="84"/>
        <v/>
      </c>
      <c r="EJ124" s="662" t="str">
        <f t="shared" si="84"/>
        <v/>
      </c>
      <c r="EK124" s="662" t="str">
        <f t="shared" si="84"/>
        <v/>
      </c>
      <c r="EL124" s="662" t="str">
        <f t="shared" si="84"/>
        <v/>
      </c>
      <c r="EM124" s="662" t="str">
        <f t="shared" si="84"/>
        <v/>
      </c>
      <c r="EN124" s="662" t="str">
        <f t="shared" si="84"/>
        <v/>
      </c>
      <c r="EO124" s="662" t="str">
        <f t="shared" si="84"/>
        <v/>
      </c>
      <c r="EP124" s="662" t="str">
        <f t="shared" si="84"/>
        <v/>
      </c>
      <c r="EQ124" s="662" t="str">
        <f t="shared" si="84"/>
        <v/>
      </c>
      <c r="ER124" s="673" t="str">
        <f t="shared" si="84"/>
        <v/>
      </c>
    </row>
    <row r="125" spans="85:148">
      <c r="CG125" s="1"/>
      <c r="CH125" s="1"/>
      <c r="CI125" s="1"/>
      <c r="CJ125" s="1"/>
      <c r="CK125" s="1"/>
      <c r="CL125" s="1"/>
      <c r="CM125" s="1"/>
      <c r="CN125" s="1"/>
      <c r="CO125" s="1"/>
      <c r="CZ125" s="666" t="s">
        <v>20037</v>
      </c>
      <c r="DA125" s="667">
        <v>18</v>
      </c>
      <c r="DB125" s="668" t="str">
        <f t="shared" si="89"/>
        <v/>
      </c>
      <c r="DC125" s="668" t="str">
        <f t="shared" si="89"/>
        <v/>
      </c>
      <c r="DD125" s="668" t="str">
        <f t="shared" si="89"/>
        <v/>
      </c>
      <c r="DE125" s="668" t="str">
        <f t="shared" si="89"/>
        <v/>
      </c>
      <c r="DF125" s="668" t="str">
        <f t="shared" si="89"/>
        <v/>
      </c>
      <c r="DG125" s="668" t="str">
        <f t="shared" si="89"/>
        <v/>
      </c>
      <c r="DH125" s="668" t="str">
        <f t="shared" si="76"/>
        <v/>
      </c>
      <c r="DI125" s="668" t="str">
        <f t="shared" si="90"/>
        <v/>
      </c>
      <c r="DJ125" s="668" t="str">
        <f t="shared" si="90"/>
        <v/>
      </c>
      <c r="DK125" s="668" t="str">
        <f t="shared" si="90"/>
        <v/>
      </c>
      <c r="DL125" s="668" t="str">
        <f t="shared" si="90"/>
        <v/>
      </c>
      <c r="DM125" s="668" t="str">
        <f t="shared" si="90"/>
        <v/>
      </c>
      <c r="DN125" s="668" t="str">
        <f t="shared" si="90"/>
        <v/>
      </c>
      <c r="DO125" s="668" t="str">
        <f t="shared" si="90"/>
        <v/>
      </c>
      <c r="DP125" s="668" t="str">
        <f t="shared" si="90"/>
        <v/>
      </c>
      <c r="DQ125" s="668" t="str">
        <f t="shared" si="74"/>
        <v/>
      </c>
      <c r="DR125" s="668" t="str">
        <f t="shared" si="82"/>
        <v/>
      </c>
      <c r="DS125" s="668">
        <f t="shared" si="82"/>
        <v>1</v>
      </c>
      <c r="DT125" s="668" t="str">
        <f t="shared" si="82"/>
        <v/>
      </c>
      <c r="DU125" s="668" t="str">
        <f t="shared" si="87"/>
        <v/>
      </c>
      <c r="DV125" s="668" t="str">
        <f t="shared" si="83"/>
        <v/>
      </c>
      <c r="DW125" s="668" t="str">
        <f t="shared" si="83"/>
        <v/>
      </c>
      <c r="DX125" s="668" t="str">
        <f t="shared" si="75"/>
        <v/>
      </c>
      <c r="DY125" s="668" t="str">
        <f t="shared" si="91"/>
        <v/>
      </c>
      <c r="DZ125" s="668" t="str">
        <f t="shared" si="85"/>
        <v/>
      </c>
      <c r="EA125" s="668" t="str">
        <f t="shared" si="88"/>
        <v/>
      </c>
      <c r="EB125" s="668" t="str">
        <f t="shared" si="86"/>
        <v/>
      </c>
      <c r="EC125" s="668" t="str">
        <f t="shared" si="86"/>
        <v/>
      </c>
      <c r="ED125" s="668" t="str">
        <f t="shared" si="86"/>
        <v/>
      </c>
      <c r="EE125" s="668" t="str">
        <f t="shared" si="92"/>
        <v/>
      </c>
      <c r="EF125" s="668" t="str">
        <f t="shared" ref="EF125:EG144" si="94">IF(EF$2=$DA125,1,"")</f>
        <v/>
      </c>
      <c r="EG125" s="668" t="str">
        <f t="shared" si="94"/>
        <v/>
      </c>
      <c r="EH125" s="668" t="str">
        <f t="shared" si="93"/>
        <v/>
      </c>
      <c r="EI125" s="668" t="str">
        <f t="shared" ref="EI125:ER139" si="95">IF(EI$2=$DA125,1,"")</f>
        <v/>
      </c>
      <c r="EJ125" s="668" t="str">
        <f t="shared" si="95"/>
        <v/>
      </c>
      <c r="EK125" s="668" t="str">
        <f t="shared" si="95"/>
        <v/>
      </c>
      <c r="EL125" s="668" t="str">
        <f t="shared" si="95"/>
        <v/>
      </c>
      <c r="EM125" s="668" t="str">
        <f t="shared" si="95"/>
        <v/>
      </c>
      <c r="EN125" s="668" t="str">
        <f t="shared" si="95"/>
        <v/>
      </c>
      <c r="EO125" s="668" t="str">
        <f t="shared" si="95"/>
        <v/>
      </c>
      <c r="EP125" s="668" t="str">
        <f t="shared" si="95"/>
        <v/>
      </c>
      <c r="EQ125" s="668" t="str">
        <f t="shared" si="95"/>
        <v/>
      </c>
      <c r="ER125" s="669" t="str">
        <f t="shared" si="95"/>
        <v/>
      </c>
    </row>
    <row r="126" spans="85:148">
      <c r="CG126" s="1"/>
      <c r="CH126" s="1"/>
      <c r="CI126" s="1"/>
      <c r="CJ126" s="1"/>
      <c r="CK126" s="1"/>
      <c r="CL126" s="1"/>
      <c r="CM126" s="1"/>
      <c r="CN126" s="1"/>
      <c r="CO126" s="1"/>
      <c r="CZ126" s="670" t="s">
        <v>20038</v>
      </c>
      <c r="DA126" s="671">
        <v>38</v>
      </c>
      <c r="DB126" s="662" t="str">
        <f t="shared" si="89"/>
        <v/>
      </c>
      <c r="DC126" s="662" t="str">
        <f t="shared" si="89"/>
        <v/>
      </c>
      <c r="DD126" s="662" t="str">
        <f t="shared" si="89"/>
        <v/>
      </c>
      <c r="DE126" s="662" t="str">
        <f t="shared" si="89"/>
        <v/>
      </c>
      <c r="DF126" s="662" t="str">
        <f t="shared" si="89"/>
        <v/>
      </c>
      <c r="DG126" s="662" t="str">
        <f t="shared" si="89"/>
        <v/>
      </c>
      <c r="DH126" s="662" t="str">
        <f t="shared" si="76"/>
        <v/>
      </c>
      <c r="DI126" s="662" t="str">
        <f t="shared" si="90"/>
        <v/>
      </c>
      <c r="DJ126" s="662" t="str">
        <f t="shared" si="90"/>
        <v/>
      </c>
      <c r="DK126" s="662" t="str">
        <f t="shared" si="90"/>
        <v/>
      </c>
      <c r="DL126" s="662" t="str">
        <f t="shared" si="90"/>
        <v/>
      </c>
      <c r="DM126" s="662" t="str">
        <f t="shared" si="90"/>
        <v/>
      </c>
      <c r="DN126" s="662" t="str">
        <f t="shared" si="90"/>
        <v/>
      </c>
      <c r="DO126" s="662" t="str">
        <f t="shared" si="90"/>
        <v/>
      </c>
      <c r="DP126" s="662" t="str">
        <f t="shared" si="90"/>
        <v/>
      </c>
      <c r="DQ126" s="662" t="str">
        <f t="shared" si="74"/>
        <v/>
      </c>
      <c r="DR126" s="662" t="str">
        <f t="shared" si="82"/>
        <v/>
      </c>
      <c r="DS126" s="662" t="str">
        <f t="shared" si="82"/>
        <v/>
      </c>
      <c r="DT126" s="662" t="str">
        <f t="shared" si="82"/>
        <v/>
      </c>
      <c r="DU126" s="662" t="str">
        <f t="shared" si="87"/>
        <v/>
      </c>
      <c r="DV126" s="662" t="str">
        <f t="shared" si="83"/>
        <v/>
      </c>
      <c r="DW126" s="662" t="str">
        <f t="shared" si="83"/>
        <v/>
      </c>
      <c r="DX126" s="662" t="str">
        <f t="shared" si="75"/>
        <v/>
      </c>
      <c r="DY126" s="662" t="str">
        <f t="shared" si="91"/>
        <v/>
      </c>
      <c r="DZ126" s="662" t="str">
        <f t="shared" si="85"/>
        <v/>
      </c>
      <c r="EA126" s="662" t="str">
        <f t="shared" si="88"/>
        <v/>
      </c>
      <c r="EB126" s="662" t="str">
        <f t="shared" si="86"/>
        <v/>
      </c>
      <c r="EC126" s="662" t="str">
        <f t="shared" si="86"/>
        <v/>
      </c>
      <c r="ED126" s="662" t="str">
        <f t="shared" si="86"/>
        <v/>
      </c>
      <c r="EE126" s="662" t="str">
        <f t="shared" si="92"/>
        <v/>
      </c>
      <c r="EF126" s="662" t="str">
        <f t="shared" si="94"/>
        <v/>
      </c>
      <c r="EG126" s="662" t="str">
        <f t="shared" si="94"/>
        <v/>
      </c>
      <c r="EH126" s="662" t="str">
        <f t="shared" si="93"/>
        <v/>
      </c>
      <c r="EI126" s="662" t="str">
        <f t="shared" si="95"/>
        <v/>
      </c>
      <c r="EJ126" s="662" t="str">
        <f t="shared" si="95"/>
        <v/>
      </c>
      <c r="EK126" s="662" t="str">
        <f t="shared" si="95"/>
        <v/>
      </c>
      <c r="EL126" s="662" t="str">
        <f t="shared" si="95"/>
        <v/>
      </c>
      <c r="EM126" s="662">
        <f t="shared" si="95"/>
        <v>1</v>
      </c>
      <c r="EN126" s="662" t="str">
        <f t="shared" si="95"/>
        <v/>
      </c>
      <c r="EO126" s="662" t="str">
        <f t="shared" si="95"/>
        <v/>
      </c>
      <c r="EP126" s="662" t="str">
        <f t="shared" si="95"/>
        <v/>
      </c>
      <c r="EQ126" s="662" t="str">
        <f t="shared" si="95"/>
        <v/>
      </c>
      <c r="ER126" s="673" t="str">
        <f t="shared" si="95"/>
        <v/>
      </c>
    </row>
    <row r="127" spans="85:148">
      <c r="CG127" s="1"/>
      <c r="CH127" s="1"/>
      <c r="CI127" s="1"/>
      <c r="CJ127" s="1"/>
      <c r="CK127" s="1"/>
      <c r="CL127" s="1"/>
      <c r="CM127" s="1"/>
      <c r="CN127" s="1"/>
      <c r="CO127" s="1"/>
      <c r="CZ127" s="666" t="s">
        <v>20039</v>
      </c>
      <c r="DA127" s="667">
        <v>34</v>
      </c>
      <c r="DB127" s="668" t="str">
        <f t="shared" si="89"/>
        <v/>
      </c>
      <c r="DC127" s="668" t="str">
        <f t="shared" si="89"/>
        <v/>
      </c>
      <c r="DD127" s="668" t="str">
        <f t="shared" si="89"/>
        <v/>
      </c>
      <c r="DE127" s="668" t="str">
        <f t="shared" si="89"/>
        <v/>
      </c>
      <c r="DF127" s="668" t="str">
        <f t="shared" si="89"/>
        <v/>
      </c>
      <c r="DG127" s="668" t="str">
        <f t="shared" si="89"/>
        <v/>
      </c>
      <c r="DH127" s="668" t="str">
        <f t="shared" si="76"/>
        <v/>
      </c>
      <c r="DI127" s="668" t="str">
        <f t="shared" si="90"/>
        <v/>
      </c>
      <c r="DJ127" s="668" t="str">
        <f t="shared" si="90"/>
        <v/>
      </c>
      <c r="DK127" s="668" t="str">
        <f t="shared" si="90"/>
        <v/>
      </c>
      <c r="DL127" s="668" t="str">
        <f t="shared" si="90"/>
        <v/>
      </c>
      <c r="DM127" s="668" t="str">
        <f t="shared" si="90"/>
        <v/>
      </c>
      <c r="DN127" s="668" t="str">
        <f t="shared" si="90"/>
        <v/>
      </c>
      <c r="DO127" s="668" t="str">
        <f t="shared" si="90"/>
        <v/>
      </c>
      <c r="DP127" s="668" t="str">
        <f t="shared" si="90"/>
        <v/>
      </c>
      <c r="DQ127" s="668" t="str">
        <f t="shared" si="74"/>
        <v/>
      </c>
      <c r="DR127" s="668" t="str">
        <f t="shared" si="82"/>
        <v/>
      </c>
      <c r="DS127" s="668" t="str">
        <f t="shared" si="82"/>
        <v/>
      </c>
      <c r="DT127" s="668" t="str">
        <f t="shared" si="82"/>
        <v/>
      </c>
      <c r="DU127" s="668" t="str">
        <f t="shared" si="87"/>
        <v/>
      </c>
      <c r="DV127" s="668" t="str">
        <f t="shared" si="83"/>
        <v/>
      </c>
      <c r="DW127" s="668" t="str">
        <f t="shared" si="83"/>
        <v/>
      </c>
      <c r="DX127" s="668" t="str">
        <f t="shared" si="75"/>
        <v/>
      </c>
      <c r="DY127" s="668" t="str">
        <f t="shared" si="91"/>
        <v/>
      </c>
      <c r="DZ127" s="668" t="str">
        <f t="shared" si="85"/>
        <v/>
      </c>
      <c r="EA127" s="668" t="str">
        <f t="shared" si="88"/>
        <v/>
      </c>
      <c r="EB127" s="668" t="str">
        <f t="shared" si="86"/>
        <v/>
      </c>
      <c r="EC127" s="668" t="str">
        <f t="shared" si="86"/>
        <v/>
      </c>
      <c r="ED127" s="668" t="str">
        <f t="shared" si="86"/>
        <v/>
      </c>
      <c r="EE127" s="668" t="str">
        <f t="shared" si="92"/>
        <v/>
      </c>
      <c r="EF127" s="668" t="str">
        <f t="shared" si="94"/>
        <v/>
      </c>
      <c r="EG127" s="668" t="str">
        <f t="shared" si="94"/>
        <v/>
      </c>
      <c r="EH127" s="668" t="str">
        <f t="shared" si="93"/>
        <v/>
      </c>
      <c r="EI127" s="668">
        <v>1</v>
      </c>
      <c r="EJ127" s="668" t="str">
        <f t="shared" si="95"/>
        <v/>
      </c>
      <c r="EK127" s="668" t="str">
        <f t="shared" si="95"/>
        <v/>
      </c>
      <c r="EL127" s="668" t="str">
        <f t="shared" si="95"/>
        <v/>
      </c>
      <c r="EM127" s="668" t="str">
        <f t="shared" si="95"/>
        <v/>
      </c>
      <c r="EN127" s="668" t="str">
        <f t="shared" si="95"/>
        <v/>
      </c>
      <c r="EO127" s="668" t="str">
        <f t="shared" si="95"/>
        <v/>
      </c>
      <c r="EP127" s="668" t="str">
        <f t="shared" si="95"/>
        <v/>
      </c>
      <c r="EQ127" s="668" t="str">
        <f t="shared" si="95"/>
        <v/>
      </c>
      <c r="ER127" s="669" t="str">
        <f t="shared" si="95"/>
        <v/>
      </c>
    </row>
    <row r="128" spans="85:148">
      <c r="CG128" s="1"/>
      <c r="CH128" s="1"/>
      <c r="CI128" s="1"/>
      <c r="CJ128" s="1"/>
      <c r="CK128" s="1"/>
      <c r="CL128" s="1"/>
      <c r="CM128" s="1"/>
      <c r="CN128" s="1"/>
      <c r="CO128" s="1"/>
      <c r="CZ128" s="670" t="s">
        <v>20040</v>
      </c>
      <c r="DA128" s="671">
        <v>39</v>
      </c>
      <c r="DB128" s="662" t="str">
        <f t="shared" si="89"/>
        <v/>
      </c>
      <c r="DC128" s="662" t="str">
        <f t="shared" si="89"/>
        <v/>
      </c>
      <c r="DD128" s="662" t="str">
        <f t="shared" si="89"/>
        <v/>
      </c>
      <c r="DE128" s="662" t="str">
        <f t="shared" si="89"/>
        <v/>
      </c>
      <c r="DF128" s="662" t="str">
        <f t="shared" si="89"/>
        <v/>
      </c>
      <c r="DG128" s="662" t="str">
        <f t="shared" si="89"/>
        <v/>
      </c>
      <c r="DH128" s="662" t="str">
        <f t="shared" si="76"/>
        <v/>
      </c>
      <c r="DI128" s="662" t="str">
        <f t="shared" ref="DI128:DP137" si="96">IF(DI$2=$DA128,1,"")</f>
        <v/>
      </c>
      <c r="DJ128" s="662" t="str">
        <f t="shared" si="96"/>
        <v/>
      </c>
      <c r="DK128" s="662" t="str">
        <f t="shared" si="96"/>
        <v/>
      </c>
      <c r="DL128" s="662" t="str">
        <f t="shared" si="96"/>
        <v/>
      </c>
      <c r="DM128" s="662" t="str">
        <f t="shared" si="96"/>
        <v/>
      </c>
      <c r="DN128" s="662" t="str">
        <f t="shared" si="96"/>
        <v/>
      </c>
      <c r="DO128" s="662" t="str">
        <f t="shared" si="96"/>
        <v/>
      </c>
      <c r="DP128" s="662" t="str">
        <f t="shared" si="96"/>
        <v/>
      </c>
      <c r="DQ128" s="662" t="str">
        <f t="shared" si="74"/>
        <v/>
      </c>
      <c r="DR128" s="662" t="str">
        <f t="shared" ref="DR128:DT134" si="97">IF(DR$2=$DA128,1,"")</f>
        <v/>
      </c>
      <c r="DS128" s="662" t="str">
        <f t="shared" si="97"/>
        <v/>
      </c>
      <c r="DT128" s="662" t="str">
        <f t="shared" si="97"/>
        <v/>
      </c>
      <c r="DU128" s="662" t="str">
        <f t="shared" si="87"/>
        <v/>
      </c>
      <c r="DV128" s="662" t="str">
        <f t="shared" ref="DV128:DW134" si="98">IF(DV$2=$DA128,1,"")</f>
        <v/>
      </c>
      <c r="DW128" s="662" t="str">
        <f t="shared" si="98"/>
        <v/>
      </c>
      <c r="DX128" s="662" t="str">
        <f t="shared" si="75"/>
        <v/>
      </c>
      <c r="DY128" s="662" t="str">
        <f t="shared" si="91"/>
        <v/>
      </c>
      <c r="DZ128" s="662" t="str">
        <f t="shared" si="85"/>
        <v/>
      </c>
      <c r="EA128" s="662" t="str">
        <f t="shared" si="88"/>
        <v/>
      </c>
      <c r="EB128" s="662" t="str">
        <f t="shared" si="86"/>
        <v/>
      </c>
      <c r="EC128" s="662" t="str">
        <f t="shared" si="86"/>
        <v/>
      </c>
      <c r="ED128" s="662" t="str">
        <f t="shared" si="86"/>
        <v/>
      </c>
      <c r="EE128" s="662" t="str">
        <f t="shared" si="92"/>
        <v/>
      </c>
      <c r="EF128" s="662" t="str">
        <f t="shared" si="94"/>
        <v/>
      </c>
      <c r="EG128" s="662" t="str">
        <f t="shared" si="94"/>
        <v/>
      </c>
      <c r="EH128" s="662" t="str">
        <f t="shared" si="93"/>
        <v/>
      </c>
      <c r="EI128" s="662" t="str">
        <f t="shared" si="95"/>
        <v/>
      </c>
      <c r="EJ128" s="662" t="str">
        <f t="shared" si="95"/>
        <v/>
      </c>
      <c r="EK128" s="662" t="str">
        <f t="shared" si="95"/>
        <v/>
      </c>
      <c r="EL128" s="662" t="str">
        <f t="shared" si="95"/>
        <v/>
      </c>
      <c r="EM128" s="662" t="str">
        <f t="shared" si="95"/>
        <v/>
      </c>
      <c r="EN128" s="662">
        <f t="shared" si="95"/>
        <v>1</v>
      </c>
      <c r="EO128" s="662" t="str">
        <f t="shared" si="95"/>
        <v/>
      </c>
      <c r="EP128" s="662" t="str">
        <f t="shared" si="95"/>
        <v/>
      </c>
      <c r="EQ128" s="662" t="str">
        <f t="shared" si="95"/>
        <v/>
      </c>
      <c r="ER128" s="673" t="str">
        <f t="shared" si="95"/>
        <v/>
      </c>
    </row>
    <row r="129" spans="85:148">
      <c r="CG129" s="1"/>
      <c r="CH129" s="1"/>
      <c r="CI129" s="1"/>
      <c r="CJ129" s="1"/>
      <c r="CK129" s="1"/>
      <c r="CL129" s="1"/>
      <c r="CM129" s="1"/>
      <c r="CN129" s="1"/>
      <c r="CO129" s="1"/>
      <c r="CZ129" s="666" t="s">
        <v>20041</v>
      </c>
      <c r="DA129" s="667">
        <v>9</v>
      </c>
      <c r="DB129" s="668" t="str">
        <f t="shared" si="89"/>
        <v/>
      </c>
      <c r="DC129" s="668" t="str">
        <f t="shared" si="89"/>
        <v/>
      </c>
      <c r="DD129" s="668" t="str">
        <f t="shared" si="89"/>
        <v/>
      </c>
      <c r="DE129" s="668" t="str">
        <f t="shared" si="89"/>
        <v/>
      </c>
      <c r="DF129" s="668" t="str">
        <f t="shared" si="89"/>
        <v/>
      </c>
      <c r="DG129" s="668" t="str">
        <f t="shared" si="89"/>
        <v/>
      </c>
      <c r="DH129" s="668" t="str">
        <f t="shared" si="76"/>
        <v/>
      </c>
      <c r="DI129" s="668" t="str">
        <f t="shared" si="96"/>
        <v/>
      </c>
      <c r="DJ129" s="668">
        <f t="shared" si="96"/>
        <v>1</v>
      </c>
      <c r="DK129" s="668" t="str">
        <f t="shared" si="96"/>
        <v/>
      </c>
      <c r="DL129" s="668" t="str">
        <f t="shared" si="96"/>
        <v/>
      </c>
      <c r="DM129" s="668" t="str">
        <f t="shared" si="96"/>
        <v/>
      </c>
      <c r="DN129" s="668" t="str">
        <f t="shared" si="96"/>
        <v/>
      </c>
      <c r="DO129" s="668" t="str">
        <f t="shared" si="96"/>
        <v/>
      </c>
      <c r="DP129" s="668" t="str">
        <f t="shared" si="96"/>
        <v/>
      </c>
      <c r="DQ129" s="668" t="str">
        <f t="shared" si="74"/>
        <v/>
      </c>
      <c r="DR129" s="668" t="str">
        <f t="shared" si="97"/>
        <v/>
      </c>
      <c r="DS129" s="668" t="str">
        <f t="shared" si="97"/>
        <v/>
      </c>
      <c r="DT129" s="668" t="str">
        <f t="shared" si="97"/>
        <v/>
      </c>
      <c r="DU129" s="668" t="str">
        <f t="shared" si="87"/>
        <v/>
      </c>
      <c r="DV129" s="668" t="str">
        <f t="shared" si="98"/>
        <v/>
      </c>
      <c r="DW129" s="668" t="str">
        <f t="shared" si="98"/>
        <v/>
      </c>
      <c r="DX129" s="668" t="str">
        <f t="shared" si="75"/>
        <v/>
      </c>
      <c r="DY129" s="668" t="str">
        <f t="shared" si="91"/>
        <v/>
      </c>
      <c r="DZ129" s="668" t="str">
        <f t="shared" si="85"/>
        <v/>
      </c>
      <c r="EA129" s="668" t="str">
        <f t="shared" si="88"/>
        <v/>
      </c>
      <c r="EB129" s="668" t="str">
        <f t="shared" si="86"/>
        <v/>
      </c>
      <c r="EC129" s="668" t="str">
        <f t="shared" si="86"/>
        <v/>
      </c>
      <c r="ED129" s="668" t="str">
        <f t="shared" si="86"/>
        <v/>
      </c>
      <c r="EE129" s="668" t="str">
        <f t="shared" si="92"/>
        <v/>
      </c>
      <c r="EF129" s="668" t="str">
        <f t="shared" si="94"/>
        <v/>
      </c>
      <c r="EG129" s="668" t="str">
        <f t="shared" si="94"/>
        <v/>
      </c>
      <c r="EH129" s="668" t="str">
        <f t="shared" si="93"/>
        <v/>
      </c>
      <c r="EI129" s="668" t="str">
        <f t="shared" si="95"/>
        <v/>
      </c>
      <c r="EJ129" s="668" t="str">
        <f t="shared" si="95"/>
        <v/>
      </c>
      <c r="EK129" s="668" t="str">
        <f t="shared" si="95"/>
        <v/>
      </c>
      <c r="EL129" s="668" t="str">
        <f t="shared" si="95"/>
        <v/>
      </c>
      <c r="EM129" s="668" t="str">
        <f t="shared" si="95"/>
        <v/>
      </c>
      <c r="EN129" s="668" t="str">
        <f t="shared" si="95"/>
        <v/>
      </c>
      <c r="EO129" s="668" t="str">
        <f t="shared" si="95"/>
        <v/>
      </c>
      <c r="EP129" s="668" t="str">
        <f t="shared" si="95"/>
        <v/>
      </c>
      <c r="EQ129" s="668" t="str">
        <f t="shared" si="95"/>
        <v/>
      </c>
      <c r="ER129" s="669" t="str">
        <f t="shared" si="95"/>
        <v/>
      </c>
    </row>
    <row r="130" spans="85:148">
      <c r="CG130" s="1"/>
      <c r="CH130" s="1"/>
      <c r="CI130" s="1"/>
      <c r="CJ130" s="1"/>
      <c r="CK130" s="1"/>
      <c r="CL130" s="1"/>
      <c r="CM130" s="1"/>
      <c r="CN130" s="1"/>
      <c r="CO130" s="1"/>
      <c r="CZ130" s="670" t="s">
        <v>20042</v>
      </c>
      <c r="DA130" s="671">
        <v>2</v>
      </c>
      <c r="DB130" s="662" t="str">
        <f t="shared" si="89"/>
        <v/>
      </c>
      <c r="DC130" s="674">
        <v>1</v>
      </c>
      <c r="DD130" s="662" t="str">
        <f t="shared" si="89"/>
        <v/>
      </c>
      <c r="DE130" s="662" t="str">
        <f t="shared" si="89"/>
        <v/>
      </c>
      <c r="DF130" s="662" t="str">
        <f t="shared" si="89"/>
        <v/>
      </c>
      <c r="DG130" s="662" t="str">
        <f t="shared" si="89"/>
        <v/>
      </c>
      <c r="DH130" s="662" t="str">
        <f t="shared" si="76"/>
        <v/>
      </c>
      <c r="DI130" s="662" t="str">
        <f t="shared" si="96"/>
        <v/>
      </c>
      <c r="DJ130" s="662" t="str">
        <f t="shared" si="96"/>
        <v/>
      </c>
      <c r="DK130" s="662" t="str">
        <f t="shared" si="96"/>
        <v/>
      </c>
      <c r="DL130" s="662" t="str">
        <f t="shared" si="96"/>
        <v/>
      </c>
      <c r="DM130" s="662" t="str">
        <f t="shared" si="96"/>
        <v/>
      </c>
      <c r="DN130" s="662" t="str">
        <f t="shared" si="96"/>
        <v/>
      </c>
      <c r="DO130" s="662" t="str">
        <f t="shared" si="96"/>
        <v/>
      </c>
      <c r="DP130" s="662" t="str">
        <f t="shared" si="96"/>
        <v/>
      </c>
      <c r="DQ130" s="662" t="str">
        <f t="shared" si="74"/>
        <v/>
      </c>
      <c r="DR130" s="662" t="str">
        <f t="shared" si="97"/>
        <v/>
      </c>
      <c r="DS130" s="662" t="str">
        <f t="shared" si="97"/>
        <v/>
      </c>
      <c r="DT130" s="662" t="str">
        <f t="shared" si="97"/>
        <v/>
      </c>
      <c r="DU130" s="662" t="str">
        <f t="shared" si="87"/>
        <v/>
      </c>
      <c r="DV130" s="662" t="str">
        <f t="shared" si="98"/>
        <v/>
      </c>
      <c r="DW130" s="662" t="str">
        <f t="shared" si="98"/>
        <v/>
      </c>
      <c r="DX130" s="662" t="str">
        <f t="shared" si="75"/>
        <v/>
      </c>
      <c r="DY130" s="662" t="str">
        <f t="shared" si="91"/>
        <v/>
      </c>
      <c r="DZ130" s="662" t="str">
        <f t="shared" si="85"/>
        <v/>
      </c>
      <c r="EA130" s="662" t="str">
        <f t="shared" si="88"/>
        <v/>
      </c>
      <c r="EB130" s="662" t="str">
        <f t="shared" si="86"/>
        <v/>
      </c>
      <c r="EC130" s="662" t="str">
        <f t="shared" si="86"/>
        <v/>
      </c>
      <c r="ED130" s="662" t="str">
        <f t="shared" si="86"/>
        <v/>
      </c>
      <c r="EE130" s="662" t="str">
        <f t="shared" si="92"/>
        <v/>
      </c>
      <c r="EF130" s="662" t="str">
        <f t="shared" si="94"/>
        <v/>
      </c>
      <c r="EG130" s="662" t="str">
        <f t="shared" si="94"/>
        <v/>
      </c>
      <c r="EH130" s="662" t="str">
        <f t="shared" si="93"/>
        <v/>
      </c>
      <c r="EI130" s="662" t="str">
        <f t="shared" si="95"/>
        <v/>
      </c>
      <c r="EJ130" s="662" t="str">
        <f t="shared" si="95"/>
        <v/>
      </c>
      <c r="EK130" s="662" t="str">
        <f t="shared" si="95"/>
        <v/>
      </c>
      <c r="EL130" s="662" t="str">
        <f t="shared" si="95"/>
        <v/>
      </c>
      <c r="EM130" s="662" t="str">
        <f t="shared" si="95"/>
        <v/>
      </c>
      <c r="EN130" s="662" t="str">
        <f t="shared" si="95"/>
        <v/>
      </c>
      <c r="EO130" s="662" t="str">
        <f t="shared" si="95"/>
        <v/>
      </c>
      <c r="EP130" s="662" t="str">
        <f t="shared" si="95"/>
        <v/>
      </c>
      <c r="EQ130" s="662" t="str">
        <f t="shared" si="95"/>
        <v/>
      </c>
      <c r="ER130" s="673" t="str">
        <f t="shared" si="95"/>
        <v/>
      </c>
    </row>
    <row r="131" spans="85:148">
      <c r="CG131" s="1"/>
      <c r="CH131" s="1"/>
      <c r="CI131" s="1"/>
      <c r="CJ131" s="1"/>
      <c r="CK131" s="1"/>
      <c r="CL131" s="1"/>
      <c r="CM131" s="1"/>
      <c r="CN131" s="1"/>
      <c r="CO131" s="1"/>
      <c r="CZ131" s="666" t="s">
        <v>20043</v>
      </c>
      <c r="DA131" s="667" t="s">
        <v>19928</v>
      </c>
      <c r="DB131" s="668" t="str">
        <f t="shared" ref="DB131:DB162" si="99">IF(DB$2=$DA131,1,"")</f>
        <v/>
      </c>
      <c r="DC131" s="668">
        <v>1</v>
      </c>
      <c r="DD131" s="668" t="str">
        <f t="shared" ref="DD131:DG142" si="100">IF(DD$2=$DA131,1,"")</f>
        <v/>
      </c>
      <c r="DE131" s="668" t="str">
        <f t="shared" si="100"/>
        <v/>
      </c>
      <c r="DF131" s="668" t="str">
        <f t="shared" si="100"/>
        <v/>
      </c>
      <c r="DG131" s="668" t="str">
        <f t="shared" si="100"/>
        <v/>
      </c>
      <c r="DH131" s="668" t="str">
        <f t="shared" si="76"/>
        <v/>
      </c>
      <c r="DI131" s="668" t="str">
        <f t="shared" si="96"/>
        <v/>
      </c>
      <c r="DJ131" s="668" t="str">
        <f t="shared" si="96"/>
        <v/>
      </c>
      <c r="DK131" s="668" t="str">
        <f t="shared" si="96"/>
        <v/>
      </c>
      <c r="DL131" s="668" t="str">
        <f t="shared" si="96"/>
        <v/>
      </c>
      <c r="DM131" s="668" t="str">
        <f t="shared" si="96"/>
        <v/>
      </c>
      <c r="DN131" s="668" t="str">
        <f t="shared" si="96"/>
        <v/>
      </c>
      <c r="DO131" s="668" t="str">
        <f t="shared" si="96"/>
        <v/>
      </c>
      <c r="DP131" s="668" t="str">
        <f t="shared" si="96"/>
        <v/>
      </c>
      <c r="DQ131" s="668" t="str">
        <f t="shared" ref="DQ131:DQ162" si="101">IF(DQ$2=$DA131,1,"")</f>
        <v/>
      </c>
      <c r="DR131" s="668" t="str">
        <f t="shared" si="97"/>
        <v/>
      </c>
      <c r="DS131" s="668" t="str">
        <f t="shared" si="97"/>
        <v/>
      </c>
      <c r="DT131" s="668" t="str">
        <f t="shared" si="97"/>
        <v/>
      </c>
      <c r="DU131" s="668" t="str">
        <f t="shared" si="87"/>
        <v/>
      </c>
      <c r="DV131" s="668" t="str">
        <f t="shared" si="98"/>
        <v/>
      </c>
      <c r="DW131" s="668" t="str">
        <f t="shared" si="98"/>
        <v/>
      </c>
      <c r="DX131" s="668" t="str">
        <f t="shared" ref="DX131:DX162" si="102">IF(DX$2=$DA131,1,"")</f>
        <v/>
      </c>
      <c r="DY131" s="668" t="str">
        <f t="shared" si="91"/>
        <v/>
      </c>
      <c r="DZ131" s="668" t="str">
        <f t="shared" si="85"/>
        <v/>
      </c>
      <c r="EA131" s="668" t="str">
        <f t="shared" si="88"/>
        <v/>
      </c>
      <c r="EB131" s="668" t="str">
        <f t="shared" si="86"/>
        <v/>
      </c>
      <c r="EC131" s="668" t="str">
        <f t="shared" si="86"/>
        <v/>
      </c>
      <c r="ED131" s="668" t="str">
        <f t="shared" si="86"/>
        <v/>
      </c>
      <c r="EE131" s="668" t="str">
        <f t="shared" si="92"/>
        <v/>
      </c>
      <c r="EF131" s="668" t="str">
        <f t="shared" si="94"/>
        <v/>
      </c>
      <c r="EG131" s="668" t="str">
        <f t="shared" si="94"/>
        <v/>
      </c>
      <c r="EH131" s="668" t="str">
        <f t="shared" si="93"/>
        <v/>
      </c>
      <c r="EI131" s="668" t="str">
        <f t="shared" si="95"/>
        <v/>
      </c>
      <c r="EJ131" s="668" t="str">
        <f t="shared" si="95"/>
        <v/>
      </c>
      <c r="EK131" s="668" t="str">
        <f t="shared" si="95"/>
        <v/>
      </c>
      <c r="EL131" s="668" t="str">
        <f t="shared" si="95"/>
        <v/>
      </c>
      <c r="EM131" s="668" t="str">
        <f t="shared" si="95"/>
        <v/>
      </c>
      <c r="EN131" s="668" t="str">
        <f t="shared" si="95"/>
        <v/>
      </c>
      <c r="EO131" s="668" t="str">
        <f t="shared" si="95"/>
        <v/>
      </c>
      <c r="EP131" s="668" t="str">
        <f t="shared" si="95"/>
        <v/>
      </c>
      <c r="EQ131" s="668" t="str">
        <f t="shared" si="95"/>
        <v/>
      </c>
      <c r="ER131" s="669" t="str">
        <f t="shared" si="95"/>
        <v/>
      </c>
    </row>
    <row r="132" spans="85:148">
      <c r="CG132" s="1"/>
      <c r="CH132" s="1"/>
      <c r="CI132" s="1"/>
      <c r="CJ132" s="1"/>
      <c r="CK132" s="1"/>
      <c r="CL132" s="1"/>
      <c r="CM132" s="1"/>
      <c r="CN132" s="1"/>
      <c r="CO132" s="1"/>
      <c r="CZ132" s="670" t="s">
        <v>20044</v>
      </c>
      <c r="DA132" s="671" t="s">
        <v>20045</v>
      </c>
      <c r="DB132" s="662" t="str">
        <f t="shared" si="99"/>
        <v/>
      </c>
      <c r="DC132" s="662" t="str">
        <f t="shared" ref="DC132:DC163" si="103">IF(DC$2=$DA132,1,"")</f>
        <v/>
      </c>
      <c r="DD132" s="662" t="str">
        <f t="shared" si="100"/>
        <v/>
      </c>
      <c r="DE132" s="662" t="str">
        <f t="shared" si="100"/>
        <v/>
      </c>
      <c r="DF132" s="662" t="str">
        <f t="shared" si="100"/>
        <v/>
      </c>
      <c r="DG132" s="662" t="str">
        <f t="shared" si="100"/>
        <v/>
      </c>
      <c r="DH132" s="662" t="str">
        <f t="shared" si="76"/>
        <v/>
      </c>
      <c r="DI132" s="662" t="str">
        <f t="shared" si="96"/>
        <v/>
      </c>
      <c r="DJ132" s="662" t="str">
        <f t="shared" si="96"/>
        <v/>
      </c>
      <c r="DK132" s="662" t="str">
        <f t="shared" si="96"/>
        <v/>
      </c>
      <c r="DL132" s="662" t="str">
        <f t="shared" si="96"/>
        <v/>
      </c>
      <c r="DM132" s="662" t="str">
        <f t="shared" si="96"/>
        <v/>
      </c>
      <c r="DN132" s="662" t="str">
        <f t="shared" si="96"/>
        <v/>
      </c>
      <c r="DO132" s="662" t="str">
        <f t="shared" si="96"/>
        <v/>
      </c>
      <c r="DP132" s="662" t="str">
        <f t="shared" si="96"/>
        <v/>
      </c>
      <c r="DQ132" s="662" t="str">
        <f t="shared" si="101"/>
        <v/>
      </c>
      <c r="DR132" s="662" t="str">
        <f t="shared" si="97"/>
        <v/>
      </c>
      <c r="DS132" s="662" t="str">
        <f t="shared" si="97"/>
        <v/>
      </c>
      <c r="DT132" s="662" t="str">
        <f t="shared" si="97"/>
        <v/>
      </c>
      <c r="DU132" s="662" t="str">
        <f t="shared" si="87"/>
        <v/>
      </c>
      <c r="DV132" s="662" t="str">
        <f t="shared" si="98"/>
        <v/>
      </c>
      <c r="DW132" s="662" t="str">
        <f t="shared" si="98"/>
        <v/>
      </c>
      <c r="DX132" s="662" t="str">
        <f t="shared" si="102"/>
        <v/>
      </c>
      <c r="DY132" s="662" t="str">
        <f t="shared" si="91"/>
        <v/>
      </c>
      <c r="DZ132" s="662" t="str">
        <f t="shared" si="85"/>
        <v/>
      </c>
      <c r="EA132" s="662" t="str">
        <f t="shared" si="88"/>
        <v/>
      </c>
      <c r="EB132" s="662" t="str">
        <f t="shared" si="86"/>
        <v/>
      </c>
      <c r="EC132" s="662" t="str">
        <f t="shared" si="86"/>
        <v/>
      </c>
      <c r="ED132" s="662" t="str">
        <f t="shared" si="86"/>
        <v/>
      </c>
      <c r="EE132" s="662" t="str">
        <f t="shared" si="92"/>
        <v/>
      </c>
      <c r="EF132" s="662" t="str">
        <f t="shared" si="94"/>
        <v/>
      </c>
      <c r="EG132" s="662" t="str">
        <f t="shared" si="94"/>
        <v/>
      </c>
      <c r="EH132" s="662" t="str">
        <f t="shared" si="93"/>
        <v/>
      </c>
      <c r="EI132" s="662" t="str">
        <f t="shared" si="95"/>
        <v/>
      </c>
      <c r="EJ132" s="662" t="str">
        <f t="shared" si="95"/>
        <v/>
      </c>
      <c r="EK132" s="662" t="str">
        <f t="shared" si="95"/>
        <v/>
      </c>
      <c r="EL132" s="662" t="str">
        <f t="shared" si="95"/>
        <v/>
      </c>
      <c r="EM132" s="662" t="str">
        <f t="shared" si="95"/>
        <v/>
      </c>
      <c r="EN132" s="662" t="str">
        <f t="shared" si="95"/>
        <v/>
      </c>
      <c r="EO132" s="662" t="str">
        <f t="shared" si="95"/>
        <v/>
      </c>
      <c r="EP132" s="662" t="str">
        <f t="shared" si="95"/>
        <v/>
      </c>
      <c r="EQ132" s="662" t="str">
        <f t="shared" si="95"/>
        <v/>
      </c>
      <c r="ER132" s="673" t="str">
        <f t="shared" si="95"/>
        <v/>
      </c>
    </row>
    <row r="133" spans="85:148">
      <c r="CG133" s="1"/>
      <c r="CH133" s="1"/>
      <c r="CI133" s="1"/>
      <c r="CJ133" s="1"/>
      <c r="CK133" s="1"/>
      <c r="CL133" s="1"/>
      <c r="CM133" s="1"/>
      <c r="CN133" s="1"/>
      <c r="CO133" s="1"/>
      <c r="CZ133" s="666" t="s">
        <v>20046</v>
      </c>
      <c r="DA133" s="667">
        <v>33</v>
      </c>
      <c r="DB133" s="668" t="str">
        <f t="shared" si="99"/>
        <v/>
      </c>
      <c r="DC133" s="668" t="str">
        <f t="shared" si="103"/>
        <v/>
      </c>
      <c r="DD133" s="668" t="str">
        <f t="shared" si="100"/>
        <v/>
      </c>
      <c r="DE133" s="668" t="str">
        <f t="shared" si="100"/>
        <v/>
      </c>
      <c r="DF133" s="668" t="str">
        <f t="shared" si="100"/>
        <v/>
      </c>
      <c r="DG133" s="668" t="str">
        <f t="shared" si="100"/>
        <v/>
      </c>
      <c r="DH133" s="668" t="str">
        <f t="shared" ref="DH133:DH164" si="104">IF(DH$2=$DA133,1,"")</f>
        <v/>
      </c>
      <c r="DI133" s="668" t="str">
        <f t="shared" si="96"/>
        <v/>
      </c>
      <c r="DJ133" s="668" t="str">
        <f t="shared" si="96"/>
        <v/>
      </c>
      <c r="DK133" s="668" t="str">
        <f t="shared" si="96"/>
        <v/>
      </c>
      <c r="DL133" s="668" t="str">
        <f t="shared" si="96"/>
        <v/>
      </c>
      <c r="DM133" s="668" t="str">
        <f t="shared" si="96"/>
        <v/>
      </c>
      <c r="DN133" s="668" t="str">
        <f t="shared" si="96"/>
        <v/>
      </c>
      <c r="DO133" s="668" t="str">
        <f t="shared" si="96"/>
        <v/>
      </c>
      <c r="DP133" s="668" t="str">
        <f t="shared" si="96"/>
        <v/>
      </c>
      <c r="DQ133" s="668" t="str">
        <f t="shared" si="101"/>
        <v/>
      </c>
      <c r="DR133" s="668" t="str">
        <f t="shared" si="97"/>
        <v/>
      </c>
      <c r="DS133" s="668" t="str">
        <f t="shared" si="97"/>
        <v/>
      </c>
      <c r="DT133" s="668" t="str">
        <f t="shared" si="97"/>
        <v/>
      </c>
      <c r="DU133" s="668" t="str">
        <f t="shared" si="87"/>
        <v/>
      </c>
      <c r="DV133" s="668" t="str">
        <f t="shared" si="98"/>
        <v/>
      </c>
      <c r="DW133" s="668" t="str">
        <f t="shared" si="98"/>
        <v/>
      </c>
      <c r="DX133" s="668" t="str">
        <f t="shared" si="102"/>
        <v/>
      </c>
      <c r="DY133" s="668" t="str">
        <f t="shared" si="91"/>
        <v/>
      </c>
      <c r="DZ133" s="668" t="str">
        <f t="shared" si="85"/>
        <v/>
      </c>
      <c r="EA133" s="668" t="str">
        <f t="shared" si="88"/>
        <v/>
      </c>
      <c r="EB133" s="668" t="str">
        <f t="shared" si="86"/>
        <v/>
      </c>
      <c r="EC133" s="668" t="str">
        <f t="shared" si="86"/>
        <v/>
      </c>
      <c r="ED133" s="668" t="str">
        <f t="shared" si="86"/>
        <v/>
      </c>
      <c r="EE133" s="668" t="str">
        <f t="shared" si="92"/>
        <v/>
      </c>
      <c r="EF133" s="668" t="str">
        <f t="shared" si="94"/>
        <v/>
      </c>
      <c r="EG133" s="668" t="str">
        <f t="shared" si="94"/>
        <v/>
      </c>
      <c r="EH133" s="668">
        <f t="shared" si="93"/>
        <v>1</v>
      </c>
      <c r="EI133" s="668" t="str">
        <f t="shared" si="95"/>
        <v/>
      </c>
      <c r="EJ133" s="668" t="str">
        <f t="shared" si="95"/>
        <v/>
      </c>
      <c r="EK133" s="668" t="str">
        <f t="shared" si="95"/>
        <v/>
      </c>
      <c r="EL133" s="668" t="str">
        <f t="shared" si="95"/>
        <v/>
      </c>
      <c r="EM133" s="668" t="str">
        <f t="shared" si="95"/>
        <v/>
      </c>
      <c r="EN133" s="668" t="str">
        <f t="shared" si="95"/>
        <v/>
      </c>
      <c r="EO133" s="668" t="str">
        <f t="shared" si="95"/>
        <v/>
      </c>
      <c r="EP133" s="668" t="str">
        <f t="shared" si="95"/>
        <v/>
      </c>
      <c r="EQ133" s="668" t="str">
        <f t="shared" si="95"/>
        <v/>
      </c>
      <c r="ER133" s="669" t="str">
        <f t="shared" si="95"/>
        <v/>
      </c>
    </row>
    <row r="134" spans="85:148">
      <c r="CG134" s="1"/>
      <c r="CH134" s="1"/>
      <c r="CI134" s="1"/>
      <c r="CJ134" s="1"/>
      <c r="CK134" s="1"/>
      <c r="CL134" s="1"/>
      <c r="CM134" s="1"/>
      <c r="CN134" s="1"/>
      <c r="CO134" s="1"/>
      <c r="CZ134" s="670" t="s">
        <v>20047</v>
      </c>
      <c r="DA134" s="671" t="s">
        <v>20048</v>
      </c>
      <c r="DB134" s="662" t="str">
        <f t="shared" si="99"/>
        <v/>
      </c>
      <c r="DC134" s="662" t="str">
        <f t="shared" si="103"/>
        <v/>
      </c>
      <c r="DD134" s="662" t="str">
        <f t="shared" si="100"/>
        <v/>
      </c>
      <c r="DE134" s="662" t="str">
        <f t="shared" si="100"/>
        <v/>
      </c>
      <c r="DF134" s="662" t="str">
        <f t="shared" si="100"/>
        <v/>
      </c>
      <c r="DG134" s="662" t="str">
        <f t="shared" si="100"/>
        <v/>
      </c>
      <c r="DH134" s="662" t="str">
        <f t="shared" si="104"/>
        <v/>
      </c>
      <c r="DI134" s="662" t="str">
        <f t="shared" si="96"/>
        <v/>
      </c>
      <c r="DJ134" s="662" t="str">
        <f t="shared" si="96"/>
        <v/>
      </c>
      <c r="DK134" s="662" t="str">
        <f t="shared" si="96"/>
        <v/>
      </c>
      <c r="DL134" s="662" t="str">
        <f t="shared" si="96"/>
        <v/>
      </c>
      <c r="DM134" s="662" t="str">
        <f t="shared" si="96"/>
        <v/>
      </c>
      <c r="DN134" s="662" t="str">
        <f t="shared" si="96"/>
        <v/>
      </c>
      <c r="DO134" s="662" t="str">
        <f t="shared" si="96"/>
        <v/>
      </c>
      <c r="DP134" s="662" t="str">
        <f t="shared" si="96"/>
        <v/>
      </c>
      <c r="DQ134" s="662" t="str">
        <f t="shared" si="101"/>
        <v/>
      </c>
      <c r="DR134" s="662" t="str">
        <f t="shared" si="97"/>
        <v/>
      </c>
      <c r="DS134" s="662" t="str">
        <f t="shared" si="97"/>
        <v/>
      </c>
      <c r="DT134" s="662" t="str">
        <f t="shared" si="97"/>
        <v/>
      </c>
      <c r="DU134" s="662" t="str">
        <f t="shared" si="87"/>
        <v/>
      </c>
      <c r="DV134" s="662" t="str">
        <f t="shared" si="98"/>
        <v/>
      </c>
      <c r="DW134" s="662" t="str">
        <f t="shared" si="98"/>
        <v/>
      </c>
      <c r="DX134" s="662" t="str">
        <f t="shared" si="102"/>
        <v/>
      </c>
      <c r="DY134" s="662" t="str">
        <f t="shared" si="91"/>
        <v/>
      </c>
      <c r="DZ134" s="662" t="str">
        <f t="shared" si="85"/>
        <v/>
      </c>
      <c r="EA134" s="662" t="str">
        <f t="shared" si="88"/>
        <v/>
      </c>
      <c r="EB134" s="662" t="str">
        <f t="shared" si="86"/>
        <v/>
      </c>
      <c r="EC134" s="662" t="str">
        <f t="shared" si="86"/>
        <v/>
      </c>
      <c r="ED134" s="662" t="str">
        <f t="shared" si="86"/>
        <v/>
      </c>
      <c r="EE134" s="662" t="str">
        <f t="shared" si="92"/>
        <v/>
      </c>
      <c r="EF134" s="662" t="str">
        <f t="shared" si="94"/>
        <v/>
      </c>
      <c r="EG134" s="662" t="str">
        <f t="shared" si="94"/>
        <v/>
      </c>
      <c r="EH134" s="662" t="str">
        <f t="shared" si="93"/>
        <v/>
      </c>
      <c r="EI134" s="662" t="str">
        <f t="shared" si="95"/>
        <v/>
      </c>
      <c r="EJ134" s="662" t="str">
        <f t="shared" si="95"/>
        <v/>
      </c>
      <c r="EK134" s="662" t="str">
        <f t="shared" si="95"/>
        <v/>
      </c>
      <c r="EL134" s="662" t="str">
        <f t="shared" si="95"/>
        <v/>
      </c>
      <c r="EM134" s="662" t="str">
        <f t="shared" si="95"/>
        <v/>
      </c>
      <c r="EN134" s="662" t="str">
        <f t="shared" si="95"/>
        <v/>
      </c>
      <c r="EO134" s="662" t="str">
        <f t="shared" si="95"/>
        <v/>
      </c>
      <c r="EP134" s="662" t="str">
        <f t="shared" si="95"/>
        <v/>
      </c>
      <c r="EQ134" s="662" t="str">
        <f t="shared" si="95"/>
        <v/>
      </c>
      <c r="ER134" s="673" t="str">
        <f t="shared" si="95"/>
        <v/>
      </c>
    </row>
    <row r="135" spans="85:148">
      <c r="CG135" s="1"/>
      <c r="CH135" s="1"/>
      <c r="CI135" s="1"/>
      <c r="CJ135" s="1"/>
      <c r="CK135" s="1"/>
      <c r="CL135" s="1"/>
      <c r="CM135" s="1"/>
      <c r="CN135" s="1"/>
      <c r="CO135" s="1"/>
      <c r="CZ135" s="666" t="s">
        <v>20049</v>
      </c>
      <c r="DA135" s="667" t="s">
        <v>20050</v>
      </c>
      <c r="DB135" s="668" t="str">
        <f t="shared" si="99"/>
        <v/>
      </c>
      <c r="DC135" s="668" t="str">
        <f t="shared" si="103"/>
        <v/>
      </c>
      <c r="DD135" s="668" t="str">
        <f t="shared" si="100"/>
        <v/>
      </c>
      <c r="DE135" s="668" t="str">
        <f t="shared" si="100"/>
        <v/>
      </c>
      <c r="DF135" s="668" t="str">
        <f t="shared" si="100"/>
        <v/>
      </c>
      <c r="DG135" s="668" t="str">
        <f t="shared" si="100"/>
        <v/>
      </c>
      <c r="DH135" s="668" t="str">
        <f t="shared" si="104"/>
        <v/>
      </c>
      <c r="DI135" s="668" t="str">
        <f t="shared" si="96"/>
        <v/>
      </c>
      <c r="DJ135" s="668" t="str">
        <f t="shared" si="96"/>
        <v/>
      </c>
      <c r="DK135" s="668" t="str">
        <f t="shared" si="96"/>
        <v/>
      </c>
      <c r="DL135" s="668" t="str">
        <f t="shared" si="96"/>
        <v/>
      </c>
      <c r="DM135" s="668" t="str">
        <f t="shared" si="96"/>
        <v/>
      </c>
      <c r="DN135" s="668" t="str">
        <f t="shared" si="96"/>
        <v/>
      </c>
      <c r="DO135" s="668" t="str">
        <f t="shared" si="96"/>
        <v/>
      </c>
      <c r="DP135" s="668" t="str">
        <f t="shared" si="96"/>
        <v/>
      </c>
      <c r="DQ135" s="668" t="str">
        <f t="shared" si="101"/>
        <v/>
      </c>
      <c r="DR135" s="668">
        <v>1</v>
      </c>
      <c r="DS135" s="668">
        <v>1</v>
      </c>
      <c r="DT135" s="668" t="str">
        <f t="shared" ref="DT135:DT172" si="105">IF(DT$2=$DA135,1,"")</f>
        <v/>
      </c>
      <c r="DU135" s="668" t="str">
        <f t="shared" si="87"/>
        <v/>
      </c>
      <c r="DV135" s="668"/>
      <c r="DW135" s="668" t="str">
        <f t="shared" ref="DW135:DW166" si="106">IF(DW$2=$DA135,1,"")</f>
        <v/>
      </c>
      <c r="DX135" s="668" t="str">
        <f t="shared" si="102"/>
        <v/>
      </c>
      <c r="DY135" s="668" t="str">
        <f t="shared" si="91"/>
        <v/>
      </c>
      <c r="DZ135" s="668" t="str">
        <f t="shared" si="85"/>
        <v/>
      </c>
      <c r="EA135" s="668" t="str">
        <f t="shared" si="88"/>
        <v/>
      </c>
      <c r="EB135" s="668" t="str">
        <f t="shared" si="86"/>
        <v/>
      </c>
      <c r="EC135" s="668" t="str">
        <f t="shared" si="86"/>
        <v/>
      </c>
      <c r="ED135" s="668" t="str">
        <f t="shared" si="86"/>
        <v/>
      </c>
      <c r="EE135" s="668" t="str">
        <f t="shared" si="92"/>
        <v/>
      </c>
      <c r="EF135" s="668" t="str">
        <f t="shared" si="94"/>
        <v/>
      </c>
      <c r="EG135" s="668" t="str">
        <f t="shared" si="94"/>
        <v/>
      </c>
      <c r="EH135" s="668" t="str">
        <f t="shared" si="93"/>
        <v/>
      </c>
      <c r="EI135" s="668" t="str">
        <f t="shared" si="95"/>
        <v/>
      </c>
      <c r="EJ135" s="668" t="str">
        <f t="shared" si="95"/>
        <v/>
      </c>
      <c r="EK135" s="668" t="str">
        <f t="shared" si="95"/>
        <v/>
      </c>
      <c r="EL135" s="668" t="str">
        <f t="shared" si="95"/>
        <v/>
      </c>
      <c r="EM135" s="668" t="str">
        <f t="shared" si="95"/>
        <v/>
      </c>
      <c r="EN135" s="668" t="str">
        <f t="shared" si="95"/>
        <v/>
      </c>
      <c r="EO135" s="668" t="str">
        <f t="shared" si="95"/>
        <v/>
      </c>
      <c r="EP135" s="668" t="str">
        <f t="shared" si="95"/>
        <v/>
      </c>
      <c r="EQ135" s="668" t="str">
        <f t="shared" si="95"/>
        <v/>
      </c>
      <c r="ER135" s="669" t="str">
        <f t="shared" si="95"/>
        <v/>
      </c>
    </row>
    <row r="136" spans="85:148">
      <c r="CG136" s="1"/>
      <c r="CH136" s="1"/>
      <c r="CI136" s="1"/>
      <c r="CJ136" s="1"/>
      <c r="CK136" s="1"/>
      <c r="CL136" s="1"/>
      <c r="CM136" s="1"/>
      <c r="CN136" s="1"/>
      <c r="CO136" s="1"/>
      <c r="CZ136" s="670" t="s">
        <v>20051</v>
      </c>
      <c r="DA136" s="671" t="s">
        <v>20052</v>
      </c>
      <c r="DB136" s="662" t="str">
        <f t="shared" si="99"/>
        <v/>
      </c>
      <c r="DC136" s="662" t="str">
        <f t="shared" si="103"/>
        <v/>
      </c>
      <c r="DD136" s="662" t="str">
        <f t="shared" si="100"/>
        <v/>
      </c>
      <c r="DE136" s="662" t="str">
        <f t="shared" si="100"/>
        <v/>
      </c>
      <c r="DF136" s="662" t="str">
        <f t="shared" si="100"/>
        <v/>
      </c>
      <c r="DG136" s="662" t="str">
        <f t="shared" si="100"/>
        <v/>
      </c>
      <c r="DH136" s="662" t="str">
        <f t="shared" si="104"/>
        <v/>
      </c>
      <c r="DI136" s="662" t="str">
        <f t="shared" si="96"/>
        <v/>
      </c>
      <c r="DJ136" s="662" t="str">
        <f t="shared" si="96"/>
        <v/>
      </c>
      <c r="DK136" s="662" t="str">
        <f t="shared" si="96"/>
        <v/>
      </c>
      <c r="DL136" s="662" t="str">
        <f t="shared" si="96"/>
        <v/>
      </c>
      <c r="DM136" s="662" t="str">
        <f t="shared" si="96"/>
        <v/>
      </c>
      <c r="DN136" s="662" t="str">
        <f t="shared" si="96"/>
        <v/>
      </c>
      <c r="DO136" s="662" t="str">
        <f t="shared" si="96"/>
        <v/>
      </c>
      <c r="DP136" s="662" t="str">
        <f t="shared" si="96"/>
        <v/>
      </c>
      <c r="DQ136" s="662" t="str">
        <f t="shared" si="101"/>
        <v/>
      </c>
      <c r="DR136" s="662">
        <v>1</v>
      </c>
      <c r="DS136" s="662">
        <v>1</v>
      </c>
      <c r="DT136" s="662" t="str">
        <f t="shared" si="105"/>
        <v/>
      </c>
      <c r="DU136" s="662" t="str">
        <f t="shared" si="87"/>
        <v/>
      </c>
      <c r="DV136" s="662">
        <v>1</v>
      </c>
      <c r="DW136" s="662" t="str">
        <f t="shared" si="106"/>
        <v/>
      </c>
      <c r="DX136" s="662" t="str">
        <f t="shared" si="102"/>
        <v/>
      </c>
      <c r="DY136" s="662" t="str">
        <f t="shared" si="91"/>
        <v/>
      </c>
      <c r="DZ136" s="662" t="str">
        <f t="shared" si="85"/>
        <v/>
      </c>
      <c r="EA136" s="662" t="str">
        <f t="shared" si="88"/>
        <v/>
      </c>
      <c r="EB136" s="662" t="str">
        <f t="shared" ref="EB136:ED155" si="107">IF(EB$2=$DA136,1,"")</f>
        <v/>
      </c>
      <c r="EC136" s="662" t="str">
        <f t="shared" si="107"/>
        <v/>
      </c>
      <c r="ED136" s="662" t="str">
        <f t="shared" si="107"/>
        <v/>
      </c>
      <c r="EE136" s="662" t="str">
        <f t="shared" si="92"/>
        <v/>
      </c>
      <c r="EF136" s="662" t="str">
        <f t="shared" si="94"/>
        <v/>
      </c>
      <c r="EG136" s="662" t="str">
        <f t="shared" si="94"/>
        <v/>
      </c>
      <c r="EH136" s="662" t="str">
        <f t="shared" si="93"/>
        <v/>
      </c>
      <c r="EI136" s="662" t="str">
        <f t="shared" si="95"/>
        <v/>
      </c>
      <c r="EJ136" s="662" t="str">
        <f t="shared" si="95"/>
        <v/>
      </c>
      <c r="EK136" s="662" t="str">
        <f t="shared" si="95"/>
        <v/>
      </c>
      <c r="EL136" s="662" t="str">
        <f t="shared" si="95"/>
        <v/>
      </c>
      <c r="EM136" s="662" t="str">
        <f t="shared" si="95"/>
        <v/>
      </c>
      <c r="EN136" s="662" t="str">
        <f t="shared" si="95"/>
        <v/>
      </c>
      <c r="EO136" s="662" t="str">
        <f t="shared" si="95"/>
        <v/>
      </c>
      <c r="EP136" s="662" t="str">
        <f t="shared" si="95"/>
        <v/>
      </c>
      <c r="EQ136" s="662" t="str">
        <f t="shared" si="95"/>
        <v/>
      </c>
      <c r="ER136" s="673" t="str">
        <f t="shared" si="95"/>
        <v/>
      </c>
    </row>
    <row r="137" spans="85:148">
      <c r="CG137" s="1"/>
      <c r="CH137" s="1"/>
      <c r="CI137" s="1"/>
      <c r="CJ137" s="1"/>
      <c r="CK137" s="1"/>
      <c r="CL137" s="1"/>
      <c r="CM137" s="1"/>
      <c r="CN137" s="1"/>
      <c r="CO137" s="1"/>
      <c r="CZ137" s="666" t="s">
        <v>20053</v>
      </c>
      <c r="DA137" s="667">
        <v>25</v>
      </c>
      <c r="DB137" s="668" t="str">
        <f t="shared" si="99"/>
        <v/>
      </c>
      <c r="DC137" s="668" t="str">
        <f t="shared" si="103"/>
        <v/>
      </c>
      <c r="DD137" s="668" t="str">
        <f t="shared" si="100"/>
        <v/>
      </c>
      <c r="DE137" s="668" t="str">
        <f t="shared" si="100"/>
        <v/>
      </c>
      <c r="DF137" s="668" t="str">
        <f t="shared" si="100"/>
        <v/>
      </c>
      <c r="DG137" s="668" t="str">
        <f t="shared" si="100"/>
        <v/>
      </c>
      <c r="DH137" s="668" t="str">
        <f t="shared" si="104"/>
        <v/>
      </c>
      <c r="DI137" s="668" t="str">
        <f t="shared" si="96"/>
        <v/>
      </c>
      <c r="DJ137" s="668" t="str">
        <f t="shared" si="96"/>
        <v/>
      </c>
      <c r="DK137" s="668" t="str">
        <f t="shared" si="96"/>
        <v/>
      </c>
      <c r="DL137" s="668" t="str">
        <f t="shared" si="96"/>
        <v/>
      </c>
      <c r="DM137" s="668" t="str">
        <f t="shared" si="96"/>
        <v/>
      </c>
      <c r="DN137" s="668" t="str">
        <f t="shared" si="96"/>
        <v/>
      </c>
      <c r="DO137" s="668" t="str">
        <f t="shared" si="96"/>
        <v/>
      </c>
      <c r="DP137" s="668" t="str">
        <f t="shared" si="96"/>
        <v/>
      </c>
      <c r="DQ137" s="668" t="str">
        <f t="shared" si="101"/>
        <v/>
      </c>
      <c r="DR137" s="668" t="str">
        <f t="shared" ref="DR137:DS156" si="108">IF(DR$2=$DA137,1,"")</f>
        <v/>
      </c>
      <c r="DS137" s="668" t="str">
        <f t="shared" si="108"/>
        <v/>
      </c>
      <c r="DT137" s="668" t="str">
        <f t="shared" si="105"/>
        <v/>
      </c>
      <c r="DU137" s="668" t="str">
        <f t="shared" si="87"/>
        <v/>
      </c>
      <c r="DV137" s="668" t="str">
        <f t="shared" ref="DV137:DV170" si="109">IF(DV$2=$DA137,1,"")</f>
        <v/>
      </c>
      <c r="DW137" s="668" t="str">
        <f t="shared" si="106"/>
        <v/>
      </c>
      <c r="DX137" s="668" t="str">
        <f t="shared" si="102"/>
        <v/>
      </c>
      <c r="DY137" s="668" t="str">
        <f t="shared" si="91"/>
        <v/>
      </c>
      <c r="DZ137" s="668">
        <f t="shared" si="85"/>
        <v>1</v>
      </c>
      <c r="EA137" s="668" t="str">
        <f t="shared" si="88"/>
        <v/>
      </c>
      <c r="EB137" s="668" t="str">
        <f t="shared" si="107"/>
        <v/>
      </c>
      <c r="EC137" s="668" t="str">
        <f t="shared" si="107"/>
        <v/>
      </c>
      <c r="ED137" s="668" t="str">
        <f t="shared" si="107"/>
        <v/>
      </c>
      <c r="EE137" s="668" t="str">
        <f t="shared" si="92"/>
        <v/>
      </c>
      <c r="EF137" s="668" t="str">
        <f t="shared" si="94"/>
        <v/>
      </c>
      <c r="EG137" s="668" t="str">
        <f t="shared" si="94"/>
        <v/>
      </c>
      <c r="EH137" s="668" t="str">
        <f t="shared" si="93"/>
        <v/>
      </c>
      <c r="EI137" s="668" t="str">
        <f t="shared" si="95"/>
        <v/>
      </c>
      <c r="EJ137" s="668" t="str">
        <f t="shared" si="95"/>
        <v/>
      </c>
      <c r="EK137" s="668" t="str">
        <f t="shared" si="95"/>
        <v/>
      </c>
      <c r="EL137" s="668" t="str">
        <f t="shared" si="95"/>
        <v/>
      </c>
      <c r="EM137" s="668" t="str">
        <f t="shared" si="95"/>
        <v/>
      </c>
      <c r="EN137" s="668" t="str">
        <f t="shared" si="95"/>
        <v/>
      </c>
      <c r="EO137" s="668" t="str">
        <f t="shared" si="95"/>
        <v/>
      </c>
      <c r="EP137" s="668" t="str">
        <f t="shared" si="95"/>
        <v/>
      </c>
      <c r="EQ137" s="668" t="str">
        <f t="shared" si="95"/>
        <v/>
      </c>
      <c r="ER137" s="669" t="str">
        <f t="shared" si="95"/>
        <v/>
      </c>
    </row>
    <row r="138" spans="85:148">
      <c r="CG138" s="1"/>
      <c r="CH138" s="1"/>
      <c r="CI138" s="1"/>
      <c r="CJ138" s="1"/>
      <c r="CK138" s="1"/>
      <c r="CL138" s="1"/>
      <c r="CM138" s="1"/>
      <c r="CN138" s="1"/>
      <c r="CO138" s="1"/>
      <c r="CZ138" s="670" t="s">
        <v>20054</v>
      </c>
      <c r="DA138" s="671">
        <v>34</v>
      </c>
      <c r="DB138" s="662" t="str">
        <f t="shared" si="99"/>
        <v/>
      </c>
      <c r="DC138" s="662" t="str">
        <f t="shared" si="103"/>
        <v/>
      </c>
      <c r="DD138" s="662" t="str">
        <f t="shared" si="100"/>
        <v/>
      </c>
      <c r="DE138" s="662" t="str">
        <f t="shared" si="100"/>
        <v/>
      </c>
      <c r="DF138" s="662" t="str">
        <f t="shared" si="100"/>
        <v/>
      </c>
      <c r="DG138" s="662" t="str">
        <f t="shared" si="100"/>
        <v/>
      </c>
      <c r="DH138" s="662" t="str">
        <f t="shared" si="104"/>
        <v/>
      </c>
      <c r="DI138" s="662" t="str">
        <f t="shared" ref="DI138:DP147" si="110">IF(DI$2=$DA138,1,"")</f>
        <v/>
      </c>
      <c r="DJ138" s="662" t="str">
        <f t="shared" si="110"/>
        <v/>
      </c>
      <c r="DK138" s="662" t="str">
        <f t="shared" si="110"/>
        <v/>
      </c>
      <c r="DL138" s="662" t="str">
        <f t="shared" si="110"/>
        <v/>
      </c>
      <c r="DM138" s="662" t="str">
        <f t="shared" si="110"/>
        <v/>
      </c>
      <c r="DN138" s="662" t="str">
        <f t="shared" si="110"/>
        <v/>
      </c>
      <c r="DO138" s="662" t="str">
        <f t="shared" si="110"/>
        <v/>
      </c>
      <c r="DP138" s="662" t="str">
        <f t="shared" si="110"/>
        <v/>
      </c>
      <c r="DQ138" s="662" t="str">
        <f t="shared" si="101"/>
        <v/>
      </c>
      <c r="DR138" s="662" t="str">
        <f t="shared" si="108"/>
        <v/>
      </c>
      <c r="DS138" s="662" t="str">
        <f t="shared" si="108"/>
        <v/>
      </c>
      <c r="DT138" s="662" t="str">
        <f t="shared" si="105"/>
        <v/>
      </c>
      <c r="DU138" s="662" t="str">
        <f t="shared" si="87"/>
        <v/>
      </c>
      <c r="DV138" s="662" t="str">
        <f t="shared" si="109"/>
        <v/>
      </c>
      <c r="DW138" s="662" t="str">
        <f t="shared" si="106"/>
        <v/>
      </c>
      <c r="DX138" s="662" t="str">
        <f t="shared" si="102"/>
        <v/>
      </c>
      <c r="DY138" s="662" t="str">
        <f t="shared" si="91"/>
        <v/>
      </c>
      <c r="DZ138" s="662" t="str">
        <f t="shared" si="85"/>
        <v/>
      </c>
      <c r="EA138" s="662" t="str">
        <f t="shared" si="88"/>
        <v/>
      </c>
      <c r="EB138" s="662" t="str">
        <f t="shared" si="107"/>
        <v/>
      </c>
      <c r="EC138" s="662" t="str">
        <f t="shared" si="107"/>
        <v/>
      </c>
      <c r="ED138" s="662" t="str">
        <f t="shared" si="107"/>
        <v/>
      </c>
      <c r="EE138" s="662" t="str">
        <f t="shared" si="92"/>
        <v/>
      </c>
      <c r="EF138" s="662" t="str">
        <f t="shared" si="94"/>
        <v/>
      </c>
      <c r="EG138" s="662" t="str">
        <f t="shared" si="94"/>
        <v/>
      </c>
      <c r="EH138" s="662" t="str">
        <f t="shared" si="93"/>
        <v/>
      </c>
      <c r="EI138" s="662">
        <v>1</v>
      </c>
      <c r="EJ138" s="662" t="str">
        <f t="shared" si="95"/>
        <v/>
      </c>
      <c r="EK138" s="662" t="str">
        <f t="shared" si="95"/>
        <v/>
      </c>
      <c r="EL138" s="662" t="str">
        <f t="shared" si="95"/>
        <v/>
      </c>
      <c r="EM138" s="662" t="str">
        <f t="shared" si="95"/>
        <v/>
      </c>
      <c r="EN138" s="662" t="str">
        <f t="shared" si="95"/>
        <v/>
      </c>
      <c r="EO138" s="662" t="str">
        <f t="shared" si="95"/>
        <v/>
      </c>
      <c r="EP138" s="662" t="str">
        <f t="shared" si="95"/>
        <v/>
      </c>
      <c r="EQ138" s="662" t="str">
        <f t="shared" si="95"/>
        <v/>
      </c>
      <c r="ER138" s="673" t="str">
        <f t="shared" si="95"/>
        <v/>
      </c>
    </row>
    <row r="139" spans="85:148">
      <c r="CG139" s="1"/>
      <c r="CH139" s="1"/>
      <c r="CI139" s="1"/>
      <c r="CJ139" s="1"/>
      <c r="CK139" s="1"/>
      <c r="CL139" s="1"/>
      <c r="CM139" s="1"/>
      <c r="CN139" s="1"/>
      <c r="CO139" s="1"/>
      <c r="CZ139" s="666" t="s">
        <v>20055</v>
      </c>
      <c r="DA139" s="667">
        <v>34</v>
      </c>
      <c r="DB139" s="668" t="str">
        <f t="shared" si="99"/>
        <v/>
      </c>
      <c r="DC139" s="668" t="str">
        <f t="shared" si="103"/>
        <v/>
      </c>
      <c r="DD139" s="668" t="str">
        <f t="shared" si="100"/>
        <v/>
      </c>
      <c r="DE139" s="668" t="str">
        <f t="shared" si="100"/>
        <v/>
      </c>
      <c r="DF139" s="668" t="str">
        <f t="shared" si="100"/>
        <v/>
      </c>
      <c r="DG139" s="668" t="str">
        <f t="shared" si="100"/>
        <v/>
      </c>
      <c r="DH139" s="668" t="str">
        <f t="shared" si="104"/>
        <v/>
      </c>
      <c r="DI139" s="668" t="str">
        <f t="shared" si="110"/>
        <v/>
      </c>
      <c r="DJ139" s="668" t="str">
        <f t="shared" si="110"/>
        <v/>
      </c>
      <c r="DK139" s="668" t="str">
        <f t="shared" si="110"/>
        <v/>
      </c>
      <c r="DL139" s="668" t="str">
        <f t="shared" si="110"/>
        <v/>
      </c>
      <c r="DM139" s="668" t="str">
        <f t="shared" si="110"/>
        <v/>
      </c>
      <c r="DN139" s="668" t="str">
        <f t="shared" si="110"/>
        <v/>
      </c>
      <c r="DO139" s="668" t="str">
        <f t="shared" si="110"/>
        <v/>
      </c>
      <c r="DP139" s="668" t="str">
        <f t="shared" si="110"/>
        <v/>
      </c>
      <c r="DQ139" s="668" t="str">
        <f t="shared" si="101"/>
        <v/>
      </c>
      <c r="DR139" s="668" t="str">
        <f t="shared" si="108"/>
        <v/>
      </c>
      <c r="DS139" s="668" t="str">
        <f t="shared" si="108"/>
        <v/>
      </c>
      <c r="DT139" s="668" t="str">
        <f t="shared" si="105"/>
        <v/>
      </c>
      <c r="DU139" s="668" t="str">
        <f t="shared" si="87"/>
        <v/>
      </c>
      <c r="DV139" s="668" t="str">
        <f t="shared" si="109"/>
        <v/>
      </c>
      <c r="DW139" s="668" t="str">
        <f t="shared" si="106"/>
        <v/>
      </c>
      <c r="DX139" s="668" t="str">
        <f t="shared" si="102"/>
        <v/>
      </c>
      <c r="DY139" s="668" t="str">
        <f t="shared" si="91"/>
        <v/>
      </c>
      <c r="DZ139" s="668" t="str">
        <f t="shared" si="85"/>
        <v/>
      </c>
      <c r="EA139" s="668" t="str">
        <f t="shared" si="88"/>
        <v/>
      </c>
      <c r="EB139" s="668" t="str">
        <f t="shared" si="107"/>
        <v/>
      </c>
      <c r="EC139" s="668" t="str">
        <f t="shared" si="107"/>
        <v/>
      </c>
      <c r="ED139" s="668" t="str">
        <f t="shared" si="107"/>
        <v/>
      </c>
      <c r="EE139" s="668" t="str">
        <f t="shared" si="92"/>
        <v/>
      </c>
      <c r="EF139" s="668" t="str">
        <f t="shared" si="94"/>
        <v/>
      </c>
      <c r="EG139" s="668" t="str">
        <f t="shared" si="94"/>
        <v/>
      </c>
      <c r="EH139" s="668" t="str">
        <f t="shared" si="93"/>
        <v/>
      </c>
      <c r="EI139" s="668">
        <v>1</v>
      </c>
      <c r="EJ139" s="668" t="str">
        <f t="shared" si="95"/>
        <v/>
      </c>
      <c r="EK139" s="668" t="str">
        <f t="shared" si="95"/>
        <v/>
      </c>
      <c r="EL139" s="668" t="str">
        <f t="shared" si="95"/>
        <v/>
      </c>
      <c r="EM139" s="668" t="str">
        <f t="shared" si="95"/>
        <v/>
      </c>
      <c r="EN139" s="668" t="str">
        <f t="shared" si="95"/>
        <v/>
      </c>
      <c r="EO139" s="668" t="str">
        <f t="shared" si="95"/>
        <v/>
      </c>
      <c r="EP139" s="668" t="str">
        <f t="shared" si="95"/>
        <v/>
      </c>
      <c r="EQ139" s="668" t="str">
        <f t="shared" si="95"/>
        <v/>
      </c>
      <c r="ER139" s="669" t="str">
        <f t="shared" si="95"/>
        <v/>
      </c>
    </row>
    <row r="140" spans="85:148">
      <c r="CG140" s="1"/>
      <c r="CH140" s="1"/>
      <c r="CI140" s="1"/>
      <c r="CJ140" s="1"/>
      <c r="CK140" s="1"/>
      <c r="CL140" s="1"/>
      <c r="CM140" s="1"/>
      <c r="CN140" s="1"/>
      <c r="CO140" s="1"/>
      <c r="CZ140" s="670" t="s">
        <v>20056</v>
      </c>
      <c r="DA140" s="671" t="s">
        <v>20057</v>
      </c>
      <c r="DB140" s="662" t="str">
        <f t="shared" si="99"/>
        <v/>
      </c>
      <c r="DC140" s="662" t="str">
        <f t="shared" si="103"/>
        <v/>
      </c>
      <c r="DD140" s="662" t="str">
        <f t="shared" si="100"/>
        <v/>
      </c>
      <c r="DE140" s="662" t="str">
        <f t="shared" si="100"/>
        <v/>
      </c>
      <c r="DF140" s="662" t="str">
        <f t="shared" si="100"/>
        <v/>
      </c>
      <c r="DG140" s="662" t="str">
        <f t="shared" si="100"/>
        <v/>
      </c>
      <c r="DH140" s="662" t="str">
        <f t="shared" si="104"/>
        <v/>
      </c>
      <c r="DI140" s="662" t="str">
        <f t="shared" si="110"/>
        <v/>
      </c>
      <c r="DJ140" s="662" t="str">
        <f t="shared" si="110"/>
        <v/>
      </c>
      <c r="DK140" s="662" t="str">
        <f t="shared" si="110"/>
        <v/>
      </c>
      <c r="DL140" s="662" t="str">
        <f t="shared" si="110"/>
        <v/>
      </c>
      <c r="DM140" s="662" t="str">
        <f t="shared" si="110"/>
        <v/>
      </c>
      <c r="DN140" s="662" t="str">
        <f t="shared" si="110"/>
        <v/>
      </c>
      <c r="DO140" s="662" t="str">
        <f t="shared" si="110"/>
        <v/>
      </c>
      <c r="DP140" s="662" t="str">
        <f t="shared" si="110"/>
        <v/>
      </c>
      <c r="DQ140" s="662" t="str">
        <f t="shared" si="101"/>
        <v/>
      </c>
      <c r="DR140" s="662" t="str">
        <f t="shared" si="108"/>
        <v/>
      </c>
      <c r="DS140" s="662" t="str">
        <f t="shared" si="108"/>
        <v/>
      </c>
      <c r="DT140" s="662" t="str">
        <f t="shared" si="105"/>
        <v/>
      </c>
      <c r="DU140" s="662" t="str">
        <f t="shared" si="87"/>
        <v/>
      </c>
      <c r="DV140" s="662" t="str">
        <f t="shared" si="109"/>
        <v/>
      </c>
      <c r="DW140" s="662" t="str">
        <f t="shared" si="106"/>
        <v/>
      </c>
      <c r="DX140" s="662" t="str">
        <f t="shared" si="102"/>
        <v/>
      </c>
      <c r="DY140" s="662" t="str">
        <f t="shared" si="91"/>
        <v/>
      </c>
      <c r="DZ140" s="662" t="str">
        <f t="shared" si="85"/>
        <v/>
      </c>
      <c r="EA140" s="662" t="str">
        <f t="shared" si="88"/>
        <v/>
      </c>
      <c r="EB140" s="662" t="str">
        <f t="shared" si="107"/>
        <v/>
      </c>
      <c r="EC140" s="662" t="str">
        <f t="shared" si="107"/>
        <v/>
      </c>
      <c r="ED140" s="662" t="str">
        <f t="shared" si="107"/>
        <v/>
      </c>
      <c r="EE140" s="662" t="str">
        <f t="shared" si="92"/>
        <v/>
      </c>
      <c r="EF140" s="662" t="str">
        <f t="shared" si="94"/>
        <v/>
      </c>
      <c r="EG140" s="662" t="str">
        <f t="shared" si="94"/>
        <v/>
      </c>
      <c r="EH140" s="662" t="str">
        <f t="shared" si="93"/>
        <v/>
      </c>
      <c r="EI140" s="662" t="str">
        <f t="shared" ref="EI140:EJ159" si="111">IF(EI$2=$DA140,1,"")</f>
        <v/>
      </c>
      <c r="EJ140" s="662" t="str">
        <f t="shared" si="111"/>
        <v/>
      </c>
      <c r="EK140" s="662">
        <v>1</v>
      </c>
      <c r="EL140" s="662" t="str">
        <f t="shared" ref="EL140:EL171" si="112">IF(EL$2=$DA140,1,"")</f>
        <v/>
      </c>
      <c r="EM140" s="662">
        <v>1</v>
      </c>
      <c r="EN140" s="662" t="str">
        <f t="shared" ref="EN140:ER149" si="113">IF(EN$2=$DA140,1,"")</f>
        <v/>
      </c>
      <c r="EO140" s="662" t="str">
        <f t="shared" si="113"/>
        <v/>
      </c>
      <c r="EP140" s="662" t="str">
        <f t="shared" si="113"/>
        <v/>
      </c>
      <c r="EQ140" s="662" t="str">
        <f t="shared" si="113"/>
        <v/>
      </c>
      <c r="ER140" s="673" t="str">
        <f t="shared" si="113"/>
        <v/>
      </c>
    </row>
    <row r="141" spans="85:148">
      <c r="CG141" s="1"/>
      <c r="CH141" s="1"/>
      <c r="CI141" s="1"/>
      <c r="CJ141" s="1"/>
      <c r="CK141" s="1"/>
      <c r="CL141" s="1"/>
      <c r="CM141" s="1"/>
      <c r="CN141" s="1"/>
      <c r="CO141" s="1"/>
      <c r="CZ141" s="666" t="s">
        <v>20058</v>
      </c>
      <c r="DA141" s="667">
        <v>14</v>
      </c>
      <c r="DB141" s="668" t="str">
        <f t="shared" si="99"/>
        <v/>
      </c>
      <c r="DC141" s="668" t="str">
        <f t="shared" si="103"/>
        <v/>
      </c>
      <c r="DD141" s="668" t="str">
        <f t="shared" si="100"/>
        <v/>
      </c>
      <c r="DE141" s="668" t="str">
        <f t="shared" si="100"/>
        <v/>
      </c>
      <c r="DF141" s="668" t="str">
        <f t="shared" si="100"/>
        <v/>
      </c>
      <c r="DG141" s="668" t="str">
        <f t="shared" si="100"/>
        <v/>
      </c>
      <c r="DH141" s="668" t="str">
        <f t="shared" si="104"/>
        <v/>
      </c>
      <c r="DI141" s="668" t="str">
        <f t="shared" si="110"/>
        <v/>
      </c>
      <c r="DJ141" s="668" t="str">
        <f t="shared" si="110"/>
        <v/>
      </c>
      <c r="DK141" s="668" t="str">
        <f t="shared" si="110"/>
        <v/>
      </c>
      <c r="DL141" s="668" t="str">
        <f t="shared" si="110"/>
        <v/>
      </c>
      <c r="DM141" s="668" t="str">
        <f t="shared" si="110"/>
        <v/>
      </c>
      <c r="DN141" s="668" t="str">
        <f t="shared" si="110"/>
        <v/>
      </c>
      <c r="DO141" s="668">
        <f t="shared" si="110"/>
        <v>1</v>
      </c>
      <c r="DP141" s="668" t="str">
        <f t="shared" si="110"/>
        <v/>
      </c>
      <c r="DQ141" s="668" t="str">
        <f t="shared" si="101"/>
        <v/>
      </c>
      <c r="DR141" s="668" t="str">
        <f t="shared" si="108"/>
        <v/>
      </c>
      <c r="DS141" s="668" t="str">
        <f t="shared" si="108"/>
        <v/>
      </c>
      <c r="DT141" s="668" t="str">
        <f t="shared" si="105"/>
        <v/>
      </c>
      <c r="DU141" s="668" t="str">
        <f t="shared" si="87"/>
        <v/>
      </c>
      <c r="DV141" s="668" t="str">
        <f t="shared" si="109"/>
        <v/>
      </c>
      <c r="DW141" s="668" t="str">
        <f t="shared" si="106"/>
        <v/>
      </c>
      <c r="DX141" s="668" t="str">
        <f t="shared" si="102"/>
        <v/>
      </c>
      <c r="DY141" s="668" t="str">
        <f t="shared" si="91"/>
        <v/>
      </c>
      <c r="DZ141" s="668" t="str">
        <f t="shared" si="85"/>
        <v/>
      </c>
      <c r="EA141" s="668" t="str">
        <f t="shared" si="88"/>
        <v/>
      </c>
      <c r="EB141" s="668" t="str">
        <f t="shared" si="107"/>
        <v/>
      </c>
      <c r="EC141" s="668" t="str">
        <f t="shared" si="107"/>
        <v/>
      </c>
      <c r="ED141" s="668" t="str">
        <f t="shared" si="107"/>
        <v/>
      </c>
      <c r="EE141" s="668" t="str">
        <f t="shared" si="92"/>
        <v/>
      </c>
      <c r="EF141" s="668" t="str">
        <f t="shared" si="94"/>
        <v/>
      </c>
      <c r="EG141" s="668" t="str">
        <f t="shared" si="94"/>
        <v/>
      </c>
      <c r="EH141" s="668" t="str">
        <f t="shared" si="93"/>
        <v/>
      </c>
      <c r="EI141" s="668" t="str">
        <f t="shared" si="111"/>
        <v/>
      </c>
      <c r="EJ141" s="668" t="str">
        <f t="shared" si="111"/>
        <v/>
      </c>
      <c r="EK141" s="668" t="str">
        <f t="shared" ref="EK141:EK173" si="114">IF(EK$2=$DA141,1,"")</f>
        <v/>
      </c>
      <c r="EL141" s="668" t="str">
        <f t="shared" si="112"/>
        <v/>
      </c>
      <c r="EM141" s="668" t="str">
        <f t="shared" ref="EM141:EM172" si="115">IF(EM$2=$DA141,1,"")</f>
        <v/>
      </c>
      <c r="EN141" s="668" t="str">
        <f t="shared" si="113"/>
        <v/>
      </c>
      <c r="EO141" s="668" t="str">
        <f t="shared" si="113"/>
        <v/>
      </c>
      <c r="EP141" s="668" t="str">
        <f t="shared" si="113"/>
        <v/>
      </c>
      <c r="EQ141" s="668" t="str">
        <f t="shared" si="113"/>
        <v/>
      </c>
      <c r="ER141" s="669" t="str">
        <f t="shared" si="113"/>
        <v/>
      </c>
    </row>
    <row r="142" spans="85:148">
      <c r="CG142" s="1"/>
      <c r="CH142" s="1"/>
      <c r="CI142" s="1"/>
      <c r="CJ142" s="1"/>
      <c r="CK142" s="1"/>
      <c r="CL142" s="1"/>
      <c r="CM142" s="1"/>
      <c r="CN142" s="1"/>
      <c r="CO142" s="1"/>
      <c r="CZ142" s="670" t="s">
        <v>20059</v>
      </c>
      <c r="DA142" s="671">
        <v>41</v>
      </c>
      <c r="DB142" s="662" t="str">
        <f t="shared" si="99"/>
        <v/>
      </c>
      <c r="DC142" s="662" t="str">
        <f t="shared" si="103"/>
        <v/>
      </c>
      <c r="DD142" s="662" t="str">
        <f t="shared" si="100"/>
        <v/>
      </c>
      <c r="DE142" s="662" t="str">
        <f t="shared" si="100"/>
        <v/>
      </c>
      <c r="DF142" s="662" t="str">
        <f t="shared" si="100"/>
        <v/>
      </c>
      <c r="DG142" s="662" t="str">
        <f t="shared" si="100"/>
        <v/>
      </c>
      <c r="DH142" s="662" t="str">
        <f t="shared" si="104"/>
        <v/>
      </c>
      <c r="DI142" s="662" t="str">
        <f t="shared" si="110"/>
        <v/>
      </c>
      <c r="DJ142" s="662" t="str">
        <f t="shared" si="110"/>
        <v/>
      </c>
      <c r="DK142" s="662" t="str">
        <f t="shared" si="110"/>
        <v/>
      </c>
      <c r="DL142" s="662" t="str">
        <f t="shared" si="110"/>
        <v/>
      </c>
      <c r="DM142" s="662" t="str">
        <f t="shared" si="110"/>
        <v/>
      </c>
      <c r="DN142" s="662" t="str">
        <f t="shared" si="110"/>
        <v/>
      </c>
      <c r="DO142" s="662" t="str">
        <f t="shared" si="110"/>
        <v/>
      </c>
      <c r="DP142" s="662" t="str">
        <f t="shared" si="110"/>
        <v/>
      </c>
      <c r="DQ142" s="662" t="str">
        <f t="shared" si="101"/>
        <v/>
      </c>
      <c r="DR142" s="662" t="str">
        <f t="shared" si="108"/>
        <v/>
      </c>
      <c r="DS142" s="662" t="str">
        <f t="shared" si="108"/>
        <v/>
      </c>
      <c r="DT142" s="662" t="str">
        <f t="shared" si="105"/>
        <v/>
      </c>
      <c r="DU142" s="662" t="str">
        <f t="shared" si="87"/>
        <v/>
      </c>
      <c r="DV142" s="662" t="str">
        <f t="shared" si="109"/>
        <v/>
      </c>
      <c r="DW142" s="662" t="str">
        <f t="shared" si="106"/>
        <v/>
      </c>
      <c r="DX142" s="662" t="str">
        <f t="shared" si="102"/>
        <v/>
      </c>
      <c r="DY142" s="662" t="str">
        <f t="shared" si="91"/>
        <v/>
      </c>
      <c r="DZ142" s="662" t="str">
        <f t="shared" si="85"/>
        <v/>
      </c>
      <c r="EA142" s="662" t="str">
        <f t="shared" si="88"/>
        <v/>
      </c>
      <c r="EB142" s="662" t="str">
        <f t="shared" si="107"/>
        <v/>
      </c>
      <c r="EC142" s="662" t="str">
        <f t="shared" si="107"/>
        <v/>
      </c>
      <c r="ED142" s="662" t="str">
        <f t="shared" si="107"/>
        <v/>
      </c>
      <c r="EE142" s="662" t="str">
        <f t="shared" si="92"/>
        <v/>
      </c>
      <c r="EF142" s="662" t="str">
        <f t="shared" si="94"/>
        <v/>
      </c>
      <c r="EG142" s="662" t="str">
        <f t="shared" si="94"/>
        <v/>
      </c>
      <c r="EH142" s="662" t="str">
        <f t="shared" si="93"/>
        <v/>
      </c>
      <c r="EI142" s="662" t="str">
        <f t="shared" si="111"/>
        <v/>
      </c>
      <c r="EJ142" s="662" t="str">
        <f t="shared" si="111"/>
        <v/>
      </c>
      <c r="EK142" s="662" t="str">
        <f t="shared" si="114"/>
        <v/>
      </c>
      <c r="EL142" s="662" t="str">
        <f t="shared" si="112"/>
        <v/>
      </c>
      <c r="EM142" s="662" t="str">
        <f t="shared" si="115"/>
        <v/>
      </c>
      <c r="EN142" s="662" t="str">
        <f t="shared" si="113"/>
        <v/>
      </c>
      <c r="EO142" s="662" t="str">
        <f t="shared" si="113"/>
        <v/>
      </c>
      <c r="EP142" s="662">
        <f t="shared" si="113"/>
        <v>1</v>
      </c>
      <c r="EQ142" s="662" t="str">
        <f t="shared" si="113"/>
        <v/>
      </c>
      <c r="ER142" s="673" t="str">
        <f t="shared" si="113"/>
        <v/>
      </c>
    </row>
    <row r="143" spans="85:148">
      <c r="CG143" s="1"/>
      <c r="CH143" s="1"/>
      <c r="CI143" s="1"/>
      <c r="CJ143" s="1"/>
      <c r="CK143" s="1"/>
      <c r="CL143" s="1"/>
      <c r="CM143" s="1"/>
      <c r="CN143" s="1"/>
      <c r="CO143" s="1"/>
      <c r="CZ143" s="666" t="s">
        <v>20060</v>
      </c>
      <c r="DA143" s="667" t="s">
        <v>20061</v>
      </c>
      <c r="DB143" s="668" t="str">
        <f t="shared" si="99"/>
        <v/>
      </c>
      <c r="DC143" s="668" t="str">
        <f t="shared" si="103"/>
        <v/>
      </c>
      <c r="DD143" s="668">
        <v>1</v>
      </c>
      <c r="DE143" s="668" t="str">
        <f t="shared" ref="DE143:DF155" si="116">IF(DE$2=$DA143,1,"")</f>
        <v/>
      </c>
      <c r="DF143" s="668" t="str">
        <f t="shared" si="116"/>
        <v/>
      </c>
      <c r="DG143" s="668">
        <v>1</v>
      </c>
      <c r="DH143" s="668" t="str">
        <f t="shared" si="104"/>
        <v/>
      </c>
      <c r="DI143" s="668" t="str">
        <f t="shared" si="110"/>
        <v/>
      </c>
      <c r="DJ143" s="668" t="str">
        <f t="shared" si="110"/>
        <v/>
      </c>
      <c r="DK143" s="668" t="str">
        <f t="shared" si="110"/>
        <v/>
      </c>
      <c r="DL143" s="668" t="str">
        <f t="shared" si="110"/>
        <v/>
      </c>
      <c r="DM143" s="668" t="str">
        <f t="shared" si="110"/>
        <v/>
      </c>
      <c r="DN143" s="668" t="str">
        <f t="shared" si="110"/>
        <v/>
      </c>
      <c r="DO143" s="668" t="str">
        <f t="shared" si="110"/>
        <v/>
      </c>
      <c r="DP143" s="668" t="str">
        <f t="shared" si="110"/>
        <v/>
      </c>
      <c r="DQ143" s="668" t="str">
        <f t="shared" si="101"/>
        <v/>
      </c>
      <c r="DR143" s="668" t="str">
        <f t="shared" si="108"/>
        <v/>
      </c>
      <c r="DS143" s="668" t="str">
        <f t="shared" si="108"/>
        <v/>
      </c>
      <c r="DT143" s="668" t="str">
        <f t="shared" si="105"/>
        <v/>
      </c>
      <c r="DU143" s="668" t="str">
        <f t="shared" si="87"/>
        <v/>
      </c>
      <c r="DV143" s="668" t="str">
        <f t="shared" si="109"/>
        <v/>
      </c>
      <c r="DW143" s="668" t="str">
        <f t="shared" si="106"/>
        <v/>
      </c>
      <c r="DX143" s="668" t="str">
        <f t="shared" si="102"/>
        <v/>
      </c>
      <c r="DY143" s="668" t="str">
        <f t="shared" si="91"/>
        <v/>
      </c>
      <c r="DZ143" s="668" t="str">
        <f t="shared" si="85"/>
        <v/>
      </c>
      <c r="EA143" s="668" t="str">
        <f t="shared" si="88"/>
        <v/>
      </c>
      <c r="EB143" s="668" t="str">
        <f t="shared" si="107"/>
        <v/>
      </c>
      <c r="EC143" s="668" t="str">
        <f t="shared" si="107"/>
        <v/>
      </c>
      <c r="ED143" s="668" t="str">
        <f t="shared" si="107"/>
        <v/>
      </c>
      <c r="EE143" s="668" t="str">
        <f t="shared" si="92"/>
        <v/>
      </c>
      <c r="EF143" s="668" t="str">
        <f t="shared" si="94"/>
        <v/>
      </c>
      <c r="EG143" s="668" t="str">
        <f t="shared" si="94"/>
        <v/>
      </c>
      <c r="EH143" s="668" t="str">
        <f t="shared" si="93"/>
        <v/>
      </c>
      <c r="EI143" s="668" t="str">
        <f t="shared" si="111"/>
        <v/>
      </c>
      <c r="EJ143" s="668" t="str">
        <f t="shared" si="111"/>
        <v/>
      </c>
      <c r="EK143" s="668" t="str">
        <f t="shared" si="114"/>
        <v/>
      </c>
      <c r="EL143" s="668" t="str">
        <f t="shared" si="112"/>
        <v/>
      </c>
      <c r="EM143" s="668" t="str">
        <f t="shared" si="115"/>
        <v/>
      </c>
      <c r="EN143" s="668" t="str">
        <f t="shared" si="113"/>
        <v/>
      </c>
      <c r="EO143" s="668" t="str">
        <f t="shared" si="113"/>
        <v/>
      </c>
      <c r="EP143" s="668" t="str">
        <f t="shared" si="113"/>
        <v/>
      </c>
      <c r="EQ143" s="668" t="str">
        <f t="shared" si="113"/>
        <v/>
      </c>
      <c r="ER143" s="669" t="str">
        <f t="shared" si="113"/>
        <v/>
      </c>
    </row>
    <row r="144" spans="85:148">
      <c r="CG144" s="1"/>
      <c r="CH144" s="1"/>
      <c r="CI144" s="1"/>
      <c r="CJ144" s="1"/>
      <c r="CK144" s="1"/>
      <c r="CL144" s="1"/>
      <c r="CM144" s="1"/>
      <c r="CN144" s="1"/>
      <c r="CO144" s="1"/>
      <c r="CZ144" s="670" t="s">
        <v>20062</v>
      </c>
      <c r="DA144" s="671">
        <v>31</v>
      </c>
      <c r="DB144" s="662" t="str">
        <f t="shared" si="99"/>
        <v/>
      </c>
      <c r="DC144" s="662" t="str">
        <f t="shared" si="103"/>
        <v/>
      </c>
      <c r="DD144" s="662" t="str">
        <f t="shared" ref="DD144:DD192" si="117">IF(DD$2=$DA144,1,"")</f>
        <v/>
      </c>
      <c r="DE144" s="662" t="str">
        <f t="shared" si="116"/>
        <v/>
      </c>
      <c r="DF144" s="662" t="str">
        <f t="shared" si="116"/>
        <v/>
      </c>
      <c r="DG144" s="662" t="str">
        <f t="shared" ref="DG144:DG192" si="118">IF(DG$2=$DA144,1,"")</f>
        <v/>
      </c>
      <c r="DH144" s="662" t="str">
        <f t="shared" si="104"/>
        <v/>
      </c>
      <c r="DI144" s="662" t="str">
        <f t="shared" si="110"/>
        <v/>
      </c>
      <c r="DJ144" s="662" t="str">
        <f t="shared" si="110"/>
        <v/>
      </c>
      <c r="DK144" s="662" t="str">
        <f t="shared" si="110"/>
        <v/>
      </c>
      <c r="DL144" s="662" t="str">
        <f t="shared" si="110"/>
        <v/>
      </c>
      <c r="DM144" s="662" t="str">
        <f t="shared" si="110"/>
        <v/>
      </c>
      <c r="DN144" s="662" t="str">
        <f t="shared" si="110"/>
        <v/>
      </c>
      <c r="DO144" s="662" t="str">
        <f t="shared" si="110"/>
        <v/>
      </c>
      <c r="DP144" s="662" t="str">
        <f t="shared" si="110"/>
        <v/>
      </c>
      <c r="DQ144" s="662" t="str">
        <f t="shared" si="101"/>
        <v/>
      </c>
      <c r="DR144" s="662" t="str">
        <f t="shared" si="108"/>
        <v/>
      </c>
      <c r="DS144" s="662" t="str">
        <f t="shared" si="108"/>
        <v/>
      </c>
      <c r="DT144" s="662" t="str">
        <f t="shared" si="105"/>
        <v/>
      </c>
      <c r="DU144" s="662" t="str">
        <f t="shared" si="87"/>
        <v/>
      </c>
      <c r="DV144" s="662" t="str">
        <f t="shared" si="109"/>
        <v/>
      </c>
      <c r="DW144" s="662" t="str">
        <f t="shared" si="106"/>
        <v/>
      </c>
      <c r="DX144" s="662" t="str">
        <f t="shared" si="102"/>
        <v/>
      </c>
      <c r="DY144" s="662" t="str">
        <f t="shared" si="91"/>
        <v/>
      </c>
      <c r="DZ144" s="662" t="str">
        <f t="shared" si="85"/>
        <v/>
      </c>
      <c r="EA144" s="662" t="str">
        <f t="shared" si="88"/>
        <v/>
      </c>
      <c r="EB144" s="662" t="str">
        <f t="shared" si="107"/>
        <v/>
      </c>
      <c r="EC144" s="662" t="str">
        <f t="shared" si="107"/>
        <v/>
      </c>
      <c r="ED144" s="662" t="str">
        <f t="shared" si="107"/>
        <v/>
      </c>
      <c r="EE144" s="662" t="str">
        <f t="shared" si="92"/>
        <v/>
      </c>
      <c r="EF144" s="662">
        <f t="shared" si="94"/>
        <v>1</v>
      </c>
      <c r="EG144" s="662" t="str">
        <f t="shared" si="94"/>
        <v/>
      </c>
      <c r="EH144" s="662" t="str">
        <f t="shared" si="93"/>
        <v/>
      </c>
      <c r="EI144" s="662" t="str">
        <f t="shared" si="111"/>
        <v/>
      </c>
      <c r="EJ144" s="662" t="str">
        <f t="shared" si="111"/>
        <v/>
      </c>
      <c r="EK144" s="662" t="str">
        <f t="shared" si="114"/>
        <v/>
      </c>
      <c r="EL144" s="662" t="str">
        <f t="shared" si="112"/>
        <v/>
      </c>
      <c r="EM144" s="662" t="str">
        <f t="shared" si="115"/>
        <v/>
      </c>
      <c r="EN144" s="662" t="str">
        <f t="shared" si="113"/>
        <v/>
      </c>
      <c r="EO144" s="662" t="str">
        <f t="shared" si="113"/>
        <v/>
      </c>
      <c r="EP144" s="662" t="str">
        <f t="shared" si="113"/>
        <v/>
      </c>
      <c r="EQ144" s="662" t="str">
        <f t="shared" si="113"/>
        <v/>
      </c>
      <c r="ER144" s="673" t="str">
        <f t="shared" si="113"/>
        <v/>
      </c>
    </row>
    <row r="145" spans="85:148">
      <c r="CG145" s="1"/>
      <c r="CH145" s="1"/>
      <c r="CI145" s="1"/>
      <c r="CJ145" s="1"/>
      <c r="CK145" s="1"/>
      <c r="CL145" s="1"/>
      <c r="CM145" s="1"/>
      <c r="CN145" s="1"/>
      <c r="CO145" s="1"/>
      <c r="CZ145" s="666" t="s">
        <v>20063</v>
      </c>
      <c r="DA145" s="667">
        <v>20</v>
      </c>
      <c r="DB145" s="668" t="str">
        <f t="shared" si="99"/>
        <v/>
      </c>
      <c r="DC145" s="668" t="str">
        <f t="shared" si="103"/>
        <v/>
      </c>
      <c r="DD145" s="668" t="str">
        <f t="shared" si="117"/>
        <v/>
      </c>
      <c r="DE145" s="668" t="str">
        <f t="shared" si="116"/>
        <v/>
      </c>
      <c r="DF145" s="668" t="str">
        <f t="shared" si="116"/>
        <v/>
      </c>
      <c r="DG145" s="668" t="str">
        <f t="shared" si="118"/>
        <v/>
      </c>
      <c r="DH145" s="668" t="str">
        <f t="shared" si="104"/>
        <v/>
      </c>
      <c r="DI145" s="668" t="str">
        <f t="shared" si="110"/>
        <v/>
      </c>
      <c r="DJ145" s="668" t="str">
        <f t="shared" si="110"/>
        <v/>
      </c>
      <c r="DK145" s="668" t="str">
        <f t="shared" si="110"/>
        <v/>
      </c>
      <c r="DL145" s="668" t="str">
        <f t="shared" si="110"/>
        <v/>
      </c>
      <c r="DM145" s="668" t="str">
        <f t="shared" si="110"/>
        <v/>
      </c>
      <c r="DN145" s="668" t="str">
        <f t="shared" si="110"/>
        <v/>
      </c>
      <c r="DO145" s="668" t="str">
        <f t="shared" si="110"/>
        <v/>
      </c>
      <c r="DP145" s="668" t="str">
        <f t="shared" si="110"/>
        <v/>
      </c>
      <c r="DQ145" s="668" t="str">
        <f t="shared" si="101"/>
        <v/>
      </c>
      <c r="DR145" s="668" t="str">
        <f t="shared" si="108"/>
        <v/>
      </c>
      <c r="DS145" s="668" t="str">
        <f t="shared" si="108"/>
        <v/>
      </c>
      <c r="DT145" s="668" t="str">
        <f t="shared" si="105"/>
        <v/>
      </c>
      <c r="DU145" s="668">
        <f t="shared" si="87"/>
        <v>1</v>
      </c>
      <c r="DV145" s="668" t="str">
        <f t="shared" si="109"/>
        <v/>
      </c>
      <c r="DW145" s="668" t="str">
        <f t="shared" si="106"/>
        <v/>
      </c>
      <c r="DX145" s="668" t="str">
        <f t="shared" si="102"/>
        <v/>
      </c>
      <c r="DY145" s="668" t="str">
        <f t="shared" si="91"/>
        <v/>
      </c>
      <c r="DZ145" s="668" t="str">
        <f t="shared" si="85"/>
        <v/>
      </c>
      <c r="EA145" s="668" t="str">
        <f t="shared" si="88"/>
        <v/>
      </c>
      <c r="EB145" s="668" t="str">
        <f t="shared" si="107"/>
        <v/>
      </c>
      <c r="EC145" s="668" t="str">
        <f t="shared" si="107"/>
        <v/>
      </c>
      <c r="ED145" s="668" t="str">
        <f t="shared" si="107"/>
        <v/>
      </c>
      <c r="EE145" s="668" t="str">
        <f t="shared" si="92"/>
        <v/>
      </c>
      <c r="EF145" s="668" t="str">
        <f t="shared" ref="EF145:EG164" si="119">IF(EF$2=$DA145,1,"")</f>
        <v/>
      </c>
      <c r="EG145" s="668" t="str">
        <f t="shared" si="119"/>
        <v/>
      </c>
      <c r="EH145" s="668" t="str">
        <f t="shared" si="93"/>
        <v/>
      </c>
      <c r="EI145" s="668" t="str">
        <f t="shared" si="111"/>
        <v/>
      </c>
      <c r="EJ145" s="668" t="str">
        <f t="shared" si="111"/>
        <v/>
      </c>
      <c r="EK145" s="668" t="str">
        <f t="shared" si="114"/>
        <v/>
      </c>
      <c r="EL145" s="668" t="str">
        <f t="shared" si="112"/>
        <v/>
      </c>
      <c r="EM145" s="668" t="str">
        <f t="shared" si="115"/>
        <v/>
      </c>
      <c r="EN145" s="668" t="str">
        <f t="shared" si="113"/>
        <v/>
      </c>
      <c r="EO145" s="668" t="str">
        <f t="shared" si="113"/>
        <v/>
      </c>
      <c r="EP145" s="668" t="str">
        <f t="shared" si="113"/>
        <v/>
      </c>
      <c r="EQ145" s="668" t="str">
        <f t="shared" si="113"/>
        <v/>
      </c>
      <c r="ER145" s="669" t="str">
        <f t="shared" si="113"/>
        <v/>
      </c>
    </row>
    <row r="146" spans="85:148">
      <c r="CG146" s="1"/>
      <c r="CH146" s="1"/>
      <c r="CI146" s="1"/>
      <c r="CJ146" s="1"/>
      <c r="CK146" s="1"/>
      <c r="CL146" s="1"/>
      <c r="CM146" s="1"/>
      <c r="CN146" s="1"/>
      <c r="CO146" s="1"/>
      <c r="CZ146" s="670" t="s">
        <v>20064</v>
      </c>
      <c r="DA146" s="671">
        <v>26</v>
      </c>
      <c r="DB146" s="662" t="str">
        <f t="shared" si="99"/>
        <v/>
      </c>
      <c r="DC146" s="662" t="str">
        <f t="shared" si="103"/>
        <v/>
      </c>
      <c r="DD146" s="662" t="str">
        <f t="shared" si="117"/>
        <v/>
      </c>
      <c r="DE146" s="662" t="str">
        <f t="shared" si="116"/>
        <v/>
      </c>
      <c r="DF146" s="662" t="str">
        <f t="shared" si="116"/>
        <v/>
      </c>
      <c r="DG146" s="662" t="str">
        <f t="shared" si="118"/>
        <v/>
      </c>
      <c r="DH146" s="662" t="str">
        <f t="shared" si="104"/>
        <v/>
      </c>
      <c r="DI146" s="662" t="str">
        <f t="shared" si="110"/>
        <v/>
      </c>
      <c r="DJ146" s="662" t="str">
        <f t="shared" si="110"/>
        <v/>
      </c>
      <c r="DK146" s="662" t="str">
        <f t="shared" si="110"/>
        <v/>
      </c>
      <c r="DL146" s="662" t="str">
        <f t="shared" si="110"/>
        <v/>
      </c>
      <c r="DM146" s="662" t="str">
        <f t="shared" si="110"/>
        <v/>
      </c>
      <c r="DN146" s="662" t="str">
        <f t="shared" si="110"/>
        <v/>
      </c>
      <c r="DO146" s="662" t="str">
        <f t="shared" si="110"/>
        <v/>
      </c>
      <c r="DP146" s="662" t="str">
        <f t="shared" si="110"/>
        <v/>
      </c>
      <c r="DQ146" s="662" t="str">
        <f t="shared" si="101"/>
        <v/>
      </c>
      <c r="DR146" s="662" t="str">
        <f t="shared" si="108"/>
        <v/>
      </c>
      <c r="DS146" s="662" t="str">
        <f t="shared" si="108"/>
        <v/>
      </c>
      <c r="DT146" s="662" t="str">
        <f t="shared" si="105"/>
        <v/>
      </c>
      <c r="DU146" s="662" t="str">
        <f t="shared" si="87"/>
        <v/>
      </c>
      <c r="DV146" s="662" t="str">
        <f t="shared" si="109"/>
        <v/>
      </c>
      <c r="DW146" s="662" t="str">
        <f t="shared" si="106"/>
        <v/>
      </c>
      <c r="DX146" s="662" t="str">
        <f t="shared" si="102"/>
        <v/>
      </c>
      <c r="DY146" s="662" t="str">
        <f t="shared" si="91"/>
        <v/>
      </c>
      <c r="DZ146" s="662" t="str">
        <f t="shared" si="85"/>
        <v/>
      </c>
      <c r="EA146" s="662">
        <f t="shared" si="88"/>
        <v>1</v>
      </c>
      <c r="EB146" s="662" t="str">
        <f t="shared" si="107"/>
        <v/>
      </c>
      <c r="EC146" s="662" t="str">
        <f t="shared" si="107"/>
        <v/>
      </c>
      <c r="ED146" s="662" t="str">
        <f t="shared" si="107"/>
        <v/>
      </c>
      <c r="EE146" s="662" t="str">
        <f t="shared" si="92"/>
        <v/>
      </c>
      <c r="EF146" s="662" t="str">
        <f t="shared" si="119"/>
        <v/>
      </c>
      <c r="EG146" s="662" t="str">
        <f t="shared" si="119"/>
        <v/>
      </c>
      <c r="EH146" s="662" t="str">
        <f t="shared" si="93"/>
        <v/>
      </c>
      <c r="EI146" s="662" t="str">
        <f t="shared" si="111"/>
        <v/>
      </c>
      <c r="EJ146" s="662" t="str">
        <f t="shared" si="111"/>
        <v/>
      </c>
      <c r="EK146" s="662" t="str">
        <f t="shared" si="114"/>
        <v/>
      </c>
      <c r="EL146" s="662" t="str">
        <f t="shared" si="112"/>
        <v/>
      </c>
      <c r="EM146" s="662" t="str">
        <f t="shared" si="115"/>
        <v/>
      </c>
      <c r="EN146" s="662" t="str">
        <f t="shared" si="113"/>
        <v/>
      </c>
      <c r="EO146" s="662" t="str">
        <f t="shared" si="113"/>
        <v/>
      </c>
      <c r="EP146" s="662" t="str">
        <f t="shared" si="113"/>
        <v/>
      </c>
      <c r="EQ146" s="662" t="str">
        <f t="shared" si="113"/>
        <v/>
      </c>
      <c r="ER146" s="673" t="str">
        <f t="shared" si="113"/>
        <v/>
      </c>
    </row>
    <row r="147" spans="85:148">
      <c r="CG147" s="1"/>
      <c r="CH147" s="1"/>
      <c r="CI147" s="1"/>
      <c r="CJ147" s="1"/>
      <c r="CK147" s="1"/>
      <c r="CL147" s="1"/>
      <c r="CM147" s="1"/>
      <c r="CN147" s="1"/>
      <c r="CO147" s="1"/>
      <c r="CZ147" s="666" t="s">
        <v>20065</v>
      </c>
      <c r="DA147" s="667">
        <v>26</v>
      </c>
      <c r="DB147" s="668" t="str">
        <f t="shared" si="99"/>
        <v/>
      </c>
      <c r="DC147" s="668" t="str">
        <f t="shared" si="103"/>
        <v/>
      </c>
      <c r="DD147" s="668" t="str">
        <f t="shared" si="117"/>
        <v/>
      </c>
      <c r="DE147" s="668" t="str">
        <f t="shared" si="116"/>
        <v/>
      </c>
      <c r="DF147" s="668" t="str">
        <f t="shared" si="116"/>
        <v/>
      </c>
      <c r="DG147" s="668" t="str">
        <f t="shared" si="118"/>
        <v/>
      </c>
      <c r="DH147" s="668" t="str">
        <f t="shared" si="104"/>
        <v/>
      </c>
      <c r="DI147" s="668" t="str">
        <f t="shared" si="110"/>
        <v/>
      </c>
      <c r="DJ147" s="668" t="str">
        <f t="shared" si="110"/>
        <v/>
      </c>
      <c r="DK147" s="668" t="str">
        <f t="shared" si="110"/>
        <v/>
      </c>
      <c r="DL147" s="668" t="str">
        <f t="shared" si="110"/>
        <v/>
      </c>
      <c r="DM147" s="668" t="str">
        <f t="shared" si="110"/>
        <v/>
      </c>
      <c r="DN147" s="668" t="str">
        <f t="shared" si="110"/>
        <v/>
      </c>
      <c r="DO147" s="668" t="str">
        <f t="shared" si="110"/>
        <v/>
      </c>
      <c r="DP147" s="668" t="str">
        <f t="shared" si="110"/>
        <v/>
      </c>
      <c r="DQ147" s="668" t="str">
        <f t="shared" si="101"/>
        <v/>
      </c>
      <c r="DR147" s="668" t="str">
        <f t="shared" si="108"/>
        <v/>
      </c>
      <c r="DS147" s="668" t="str">
        <f t="shared" si="108"/>
        <v/>
      </c>
      <c r="DT147" s="668" t="str">
        <f t="shared" si="105"/>
        <v/>
      </c>
      <c r="DU147" s="668" t="str">
        <f t="shared" si="87"/>
        <v/>
      </c>
      <c r="DV147" s="668" t="str">
        <f t="shared" si="109"/>
        <v/>
      </c>
      <c r="DW147" s="668" t="str">
        <f t="shared" si="106"/>
        <v/>
      </c>
      <c r="DX147" s="668" t="str">
        <f t="shared" si="102"/>
        <v/>
      </c>
      <c r="DY147" s="668" t="str">
        <f t="shared" si="91"/>
        <v/>
      </c>
      <c r="DZ147" s="668" t="str">
        <f t="shared" si="85"/>
        <v/>
      </c>
      <c r="EA147" s="668">
        <f t="shared" si="88"/>
        <v>1</v>
      </c>
      <c r="EB147" s="668" t="str">
        <f t="shared" si="107"/>
        <v/>
      </c>
      <c r="EC147" s="668" t="str">
        <f t="shared" si="107"/>
        <v/>
      </c>
      <c r="ED147" s="668" t="str">
        <f t="shared" si="107"/>
        <v/>
      </c>
      <c r="EE147" s="668" t="str">
        <f t="shared" si="92"/>
        <v/>
      </c>
      <c r="EF147" s="668" t="str">
        <f t="shared" si="119"/>
        <v/>
      </c>
      <c r="EG147" s="668" t="str">
        <f t="shared" si="119"/>
        <v/>
      </c>
      <c r="EH147" s="668" t="str">
        <f t="shared" si="93"/>
        <v/>
      </c>
      <c r="EI147" s="668" t="str">
        <f t="shared" si="111"/>
        <v/>
      </c>
      <c r="EJ147" s="668" t="str">
        <f t="shared" si="111"/>
        <v/>
      </c>
      <c r="EK147" s="668" t="str">
        <f t="shared" si="114"/>
        <v/>
      </c>
      <c r="EL147" s="668" t="str">
        <f t="shared" si="112"/>
        <v/>
      </c>
      <c r="EM147" s="668" t="str">
        <f t="shared" si="115"/>
        <v/>
      </c>
      <c r="EN147" s="668" t="str">
        <f t="shared" si="113"/>
        <v/>
      </c>
      <c r="EO147" s="668" t="str">
        <f t="shared" si="113"/>
        <v/>
      </c>
      <c r="EP147" s="668" t="str">
        <f t="shared" si="113"/>
        <v/>
      </c>
      <c r="EQ147" s="668" t="str">
        <f t="shared" si="113"/>
        <v/>
      </c>
      <c r="ER147" s="669" t="str">
        <f t="shared" si="113"/>
        <v/>
      </c>
    </row>
    <row r="148" spans="85:148">
      <c r="CG148" s="1"/>
      <c r="CH148" s="1"/>
      <c r="CI148" s="1"/>
      <c r="CJ148" s="1"/>
      <c r="CK148" s="1"/>
      <c r="CL148" s="1"/>
      <c r="CM148" s="1"/>
      <c r="CN148" s="1"/>
      <c r="CO148" s="1"/>
      <c r="CZ148" s="670" t="s">
        <v>20066</v>
      </c>
      <c r="DA148" s="671">
        <v>31</v>
      </c>
      <c r="DB148" s="662" t="str">
        <f t="shared" si="99"/>
        <v/>
      </c>
      <c r="DC148" s="662" t="str">
        <f t="shared" si="103"/>
        <v/>
      </c>
      <c r="DD148" s="662" t="str">
        <f t="shared" si="117"/>
        <v/>
      </c>
      <c r="DE148" s="662" t="str">
        <f t="shared" si="116"/>
        <v/>
      </c>
      <c r="DF148" s="662" t="str">
        <f t="shared" si="116"/>
        <v/>
      </c>
      <c r="DG148" s="662" t="str">
        <f t="shared" si="118"/>
        <v/>
      </c>
      <c r="DH148" s="662" t="str">
        <f t="shared" si="104"/>
        <v/>
      </c>
      <c r="DI148" s="662" t="str">
        <f t="shared" ref="DI148:DP155" si="120">IF(DI$2=$DA148,1,"")</f>
        <v/>
      </c>
      <c r="DJ148" s="662" t="str">
        <f t="shared" si="120"/>
        <v/>
      </c>
      <c r="DK148" s="662" t="str">
        <f t="shared" si="120"/>
        <v/>
      </c>
      <c r="DL148" s="662" t="str">
        <f t="shared" si="120"/>
        <v/>
      </c>
      <c r="DM148" s="662" t="str">
        <f t="shared" si="120"/>
        <v/>
      </c>
      <c r="DN148" s="662" t="str">
        <f t="shared" si="120"/>
        <v/>
      </c>
      <c r="DO148" s="662" t="str">
        <f t="shared" si="120"/>
        <v/>
      </c>
      <c r="DP148" s="662" t="str">
        <f t="shared" si="120"/>
        <v/>
      </c>
      <c r="DQ148" s="662" t="str">
        <f t="shared" si="101"/>
        <v/>
      </c>
      <c r="DR148" s="662" t="str">
        <f t="shared" si="108"/>
        <v/>
      </c>
      <c r="DS148" s="662" t="str">
        <f t="shared" si="108"/>
        <v/>
      </c>
      <c r="DT148" s="662" t="str">
        <f t="shared" si="105"/>
        <v/>
      </c>
      <c r="DU148" s="662" t="str">
        <f t="shared" si="87"/>
        <v/>
      </c>
      <c r="DV148" s="662" t="str">
        <f t="shared" si="109"/>
        <v/>
      </c>
      <c r="DW148" s="662" t="str">
        <f t="shared" si="106"/>
        <v/>
      </c>
      <c r="DX148" s="662" t="str">
        <f t="shared" si="102"/>
        <v/>
      </c>
      <c r="DY148" s="662" t="str">
        <f t="shared" si="91"/>
        <v/>
      </c>
      <c r="DZ148" s="662" t="str">
        <f t="shared" ref="DZ148:DZ179" si="121">IF(DZ$2=$DA148,1,"")</f>
        <v/>
      </c>
      <c r="EA148" s="662" t="str">
        <f t="shared" si="88"/>
        <v/>
      </c>
      <c r="EB148" s="662" t="str">
        <f t="shared" si="107"/>
        <v/>
      </c>
      <c r="EC148" s="662" t="str">
        <f t="shared" si="107"/>
        <v/>
      </c>
      <c r="ED148" s="662" t="str">
        <f t="shared" si="107"/>
        <v/>
      </c>
      <c r="EE148" s="662" t="str">
        <f t="shared" si="92"/>
        <v/>
      </c>
      <c r="EF148" s="662">
        <f t="shared" si="119"/>
        <v>1</v>
      </c>
      <c r="EG148" s="662" t="str">
        <f t="shared" si="119"/>
        <v/>
      </c>
      <c r="EH148" s="662" t="str">
        <f t="shared" si="93"/>
        <v/>
      </c>
      <c r="EI148" s="662" t="str">
        <f t="shared" si="111"/>
        <v/>
      </c>
      <c r="EJ148" s="662" t="str">
        <f t="shared" si="111"/>
        <v/>
      </c>
      <c r="EK148" s="662" t="str">
        <f t="shared" si="114"/>
        <v/>
      </c>
      <c r="EL148" s="662" t="str">
        <f t="shared" si="112"/>
        <v/>
      </c>
      <c r="EM148" s="662" t="str">
        <f t="shared" si="115"/>
        <v/>
      </c>
      <c r="EN148" s="662" t="str">
        <f t="shared" si="113"/>
        <v/>
      </c>
      <c r="EO148" s="662" t="str">
        <f t="shared" si="113"/>
        <v/>
      </c>
      <c r="EP148" s="662" t="str">
        <f t="shared" si="113"/>
        <v/>
      </c>
      <c r="EQ148" s="662" t="str">
        <f t="shared" si="113"/>
        <v/>
      </c>
      <c r="ER148" s="673" t="str">
        <f t="shared" si="113"/>
        <v/>
      </c>
    </row>
    <row r="149" spans="85:148">
      <c r="CG149" s="1"/>
      <c r="CH149" s="1"/>
      <c r="CI149" s="1"/>
      <c r="CJ149" s="1"/>
      <c r="CK149" s="1"/>
      <c r="CL149" s="1"/>
      <c r="CM149" s="1"/>
      <c r="CN149" s="1"/>
      <c r="CO149" s="1"/>
      <c r="CZ149" s="666" t="s">
        <v>20067</v>
      </c>
      <c r="DA149" s="667">
        <v>36</v>
      </c>
      <c r="DB149" s="668" t="str">
        <f t="shared" si="99"/>
        <v/>
      </c>
      <c r="DC149" s="668" t="str">
        <f t="shared" si="103"/>
        <v/>
      </c>
      <c r="DD149" s="668" t="str">
        <f t="shared" si="117"/>
        <v/>
      </c>
      <c r="DE149" s="668" t="str">
        <f t="shared" si="116"/>
        <v/>
      </c>
      <c r="DF149" s="668" t="str">
        <f t="shared" si="116"/>
        <v/>
      </c>
      <c r="DG149" s="668" t="str">
        <f t="shared" si="118"/>
        <v/>
      </c>
      <c r="DH149" s="668" t="str">
        <f t="shared" si="104"/>
        <v/>
      </c>
      <c r="DI149" s="668" t="str">
        <f t="shared" si="120"/>
        <v/>
      </c>
      <c r="DJ149" s="668" t="str">
        <f t="shared" si="120"/>
        <v/>
      </c>
      <c r="DK149" s="668" t="str">
        <f t="shared" si="120"/>
        <v/>
      </c>
      <c r="DL149" s="668" t="str">
        <f t="shared" si="120"/>
        <v/>
      </c>
      <c r="DM149" s="668" t="str">
        <f t="shared" si="120"/>
        <v/>
      </c>
      <c r="DN149" s="668" t="str">
        <f t="shared" si="120"/>
        <v/>
      </c>
      <c r="DO149" s="668" t="str">
        <f t="shared" si="120"/>
        <v/>
      </c>
      <c r="DP149" s="668" t="str">
        <f t="shared" si="120"/>
        <v/>
      </c>
      <c r="DQ149" s="668" t="str">
        <f t="shared" si="101"/>
        <v/>
      </c>
      <c r="DR149" s="668" t="str">
        <f t="shared" si="108"/>
        <v/>
      </c>
      <c r="DS149" s="668" t="str">
        <f t="shared" si="108"/>
        <v/>
      </c>
      <c r="DT149" s="668" t="str">
        <f t="shared" si="105"/>
        <v/>
      </c>
      <c r="DU149" s="668" t="str">
        <f t="shared" ref="DU149:DU180" si="122">IF(DU$2=$DA149,1,"")</f>
        <v/>
      </c>
      <c r="DV149" s="668" t="str">
        <f t="shared" si="109"/>
        <v/>
      </c>
      <c r="DW149" s="668" t="str">
        <f t="shared" si="106"/>
        <v/>
      </c>
      <c r="DX149" s="668" t="str">
        <f t="shared" si="102"/>
        <v/>
      </c>
      <c r="DY149" s="668" t="str">
        <f t="shared" si="91"/>
        <v/>
      </c>
      <c r="DZ149" s="668" t="str">
        <f t="shared" si="121"/>
        <v/>
      </c>
      <c r="EA149" s="668" t="str">
        <f t="shared" ref="EA149:EA172" si="123">IF(EA$2=$DA149,1,"")</f>
        <v/>
      </c>
      <c r="EB149" s="668" t="str">
        <f t="shared" si="107"/>
        <v/>
      </c>
      <c r="EC149" s="668" t="str">
        <f t="shared" si="107"/>
        <v/>
      </c>
      <c r="ED149" s="668" t="str">
        <f t="shared" si="107"/>
        <v/>
      </c>
      <c r="EE149" s="668" t="str">
        <f t="shared" si="92"/>
        <v/>
      </c>
      <c r="EF149" s="668" t="str">
        <f t="shared" si="119"/>
        <v/>
      </c>
      <c r="EG149" s="668" t="str">
        <f t="shared" si="119"/>
        <v/>
      </c>
      <c r="EH149" s="668" t="str">
        <f t="shared" si="93"/>
        <v/>
      </c>
      <c r="EI149" s="668" t="str">
        <f t="shared" si="111"/>
        <v/>
      </c>
      <c r="EJ149" s="668" t="str">
        <f t="shared" si="111"/>
        <v/>
      </c>
      <c r="EK149" s="668">
        <f t="shared" si="114"/>
        <v>1</v>
      </c>
      <c r="EL149" s="668" t="str">
        <f t="shared" si="112"/>
        <v/>
      </c>
      <c r="EM149" s="668" t="str">
        <f t="shared" si="115"/>
        <v/>
      </c>
      <c r="EN149" s="668" t="str">
        <f t="shared" si="113"/>
        <v/>
      </c>
      <c r="EO149" s="668" t="str">
        <f t="shared" si="113"/>
        <v/>
      </c>
      <c r="EP149" s="668" t="str">
        <f t="shared" si="113"/>
        <v/>
      </c>
      <c r="EQ149" s="668" t="str">
        <f t="shared" si="113"/>
        <v/>
      </c>
      <c r="ER149" s="669" t="str">
        <f t="shared" si="113"/>
        <v/>
      </c>
    </row>
    <row r="150" spans="85:148">
      <c r="CG150" s="1"/>
      <c r="CH150" s="1"/>
      <c r="CI150" s="1"/>
      <c r="CJ150" s="1"/>
      <c r="CK150" s="1"/>
      <c r="CL150" s="1"/>
      <c r="CM150" s="1"/>
      <c r="CN150" s="1"/>
      <c r="CO150" s="1"/>
      <c r="CZ150" s="670" t="s">
        <v>673</v>
      </c>
      <c r="DA150" s="671">
        <v>21</v>
      </c>
      <c r="DB150" s="662" t="str">
        <f t="shared" si="99"/>
        <v/>
      </c>
      <c r="DC150" s="662" t="str">
        <f t="shared" si="103"/>
        <v/>
      </c>
      <c r="DD150" s="662" t="str">
        <f t="shared" si="117"/>
        <v/>
      </c>
      <c r="DE150" s="662" t="str">
        <f t="shared" si="116"/>
        <v/>
      </c>
      <c r="DF150" s="662" t="str">
        <f t="shared" si="116"/>
        <v/>
      </c>
      <c r="DG150" s="662" t="str">
        <f t="shared" si="118"/>
        <v/>
      </c>
      <c r="DH150" s="662" t="str">
        <f t="shared" si="104"/>
        <v/>
      </c>
      <c r="DI150" s="662" t="str">
        <f t="shared" si="120"/>
        <v/>
      </c>
      <c r="DJ150" s="662" t="str">
        <f t="shared" si="120"/>
        <v/>
      </c>
      <c r="DK150" s="662" t="str">
        <f t="shared" si="120"/>
        <v/>
      </c>
      <c r="DL150" s="662" t="str">
        <f t="shared" si="120"/>
        <v/>
      </c>
      <c r="DM150" s="662" t="str">
        <f t="shared" si="120"/>
        <v/>
      </c>
      <c r="DN150" s="662" t="str">
        <f t="shared" si="120"/>
        <v/>
      </c>
      <c r="DO150" s="662" t="str">
        <f t="shared" si="120"/>
        <v/>
      </c>
      <c r="DP150" s="662" t="str">
        <f t="shared" si="120"/>
        <v/>
      </c>
      <c r="DQ150" s="662" t="str">
        <f t="shared" si="101"/>
        <v/>
      </c>
      <c r="DR150" s="662" t="str">
        <f t="shared" si="108"/>
        <v/>
      </c>
      <c r="DS150" s="662" t="str">
        <f t="shared" si="108"/>
        <v/>
      </c>
      <c r="DT150" s="662" t="str">
        <f t="shared" si="105"/>
        <v/>
      </c>
      <c r="DU150" s="662" t="str">
        <f t="shared" si="122"/>
        <v/>
      </c>
      <c r="DV150" s="662">
        <f t="shared" si="109"/>
        <v>1</v>
      </c>
      <c r="DW150" s="662" t="str">
        <f t="shared" si="106"/>
        <v/>
      </c>
      <c r="DX150" s="662" t="str">
        <f t="shared" si="102"/>
        <v/>
      </c>
      <c r="DY150" s="662" t="str">
        <f t="shared" ref="DY150:DY181" si="124">IF(DY$2=$DA150,1,"")</f>
        <v/>
      </c>
      <c r="DZ150" s="662" t="str">
        <f t="shared" si="121"/>
        <v/>
      </c>
      <c r="EA150" s="662" t="str">
        <f t="shared" si="123"/>
        <v/>
      </c>
      <c r="EB150" s="662" t="str">
        <f t="shared" si="107"/>
        <v/>
      </c>
      <c r="EC150" s="662" t="str">
        <f t="shared" si="107"/>
        <v/>
      </c>
      <c r="ED150" s="662" t="str">
        <f t="shared" si="107"/>
        <v/>
      </c>
      <c r="EE150" s="662" t="str">
        <f t="shared" ref="EE150:EE181" si="125">IF(EE$2=$DA150,1,"")</f>
        <v/>
      </c>
      <c r="EF150" s="662" t="str">
        <f t="shared" si="119"/>
        <v/>
      </c>
      <c r="EG150" s="662" t="str">
        <f t="shared" si="119"/>
        <v/>
      </c>
      <c r="EH150" s="662" t="str">
        <f t="shared" ref="EH150:EH181" si="126">IF(EH$2=$DA150,1,"")</f>
        <v/>
      </c>
      <c r="EI150" s="662" t="str">
        <f t="shared" si="111"/>
        <v/>
      </c>
      <c r="EJ150" s="662" t="str">
        <f t="shared" si="111"/>
        <v/>
      </c>
      <c r="EK150" s="662" t="str">
        <f t="shared" si="114"/>
        <v/>
      </c>
      <c r="EL150" s="662" t="str">
        <f t="shared" si="112"/>
        <v/>
      </c>
      <c r="EM150" s="662" t="str">
        <f t="shared" si="115"/>
        <v/>
      </c>
      <c r="EN150" s="662" t="str">
        <f t="shared" ref="EN150:ER155" si="127">IF(EN$2=$DA150,1,"")</f>
        <v/>
      </c>
      <c r="EO150" s="662" t="str">
        <f t="shared" si="127"/>
        <v/>
      </c>
      <c r="EP150" s="662" t="str">
        <f t="shared" si="127"/>
        <v/>
      </c>
      <c r="EQ150" s="662" t="str">
        <f t="shared" si="127"/>
        <v/>
      </c>
      <c r="ER150" s="673" t="str">
        <f t="shared" si="127"/>
        <v/>
      </c>
    </row>
    <row r="151" spans="85:148">
      <c r="CG151" s="1"/>
      <c r="CH151" s="1"/>
      <c r="CI151" s="1"/>
      <c r="CJ151" s="1"/>
      <c r="CK151" s="1"/>
      <c r="CL151" s="1"/>
      <c r="CM151" s="1"/>
      <c r="CN151" s="1"/>
      <c r="CO151" s="1"/>
      <c r="CZ151" s="666" t="s">
        <v>20068</v>
      </c>
      <c r="DA151" s="667">
        <v>6</v>
      </c>
      <c r="DB151" s="668" t="str">
        <f t="shared" si="99"/>
        <v/>
      </c>
      <c r="DC151" s="668" t="str">
        <f t="shared" si="103"/>
        <v/>
      </c>
      <c r="DD151" s="668" t="str">
        <f t="shared" si="117"/>
        <v/>
      </c>
      <c r="DE151" s="668" t="str">
        <f t="shared" si="116"/>
        <v/>
      </c>
      <c r="DF151" s="668" t="str">
        <f t="shared" si="116"/>
        <v/>
      </c>
      <c r="DG151" s="668">
        <f t="shared" si="118"/>
        <v>1</v>
      </c>
      <c r="DH151" s="668" t="str">
        <f t="shared" si="104"/>
        <v/>
      </c>
      <c r="DI151" s="668" t="str">
        <f t="shared" si="120"/>
        <v/>
      </c>
      <c r="DJ151" s="668" t="str">
        <f t="shared" si="120"/>
        <v/>
      </c>
      <c r="DK151" s="668" t="str">
        <f t="shared" si="120"/>
        <v/>
      </c>
      <c r="DL151" s="668" t="str">
        <f t="shared" si="120"/>
        <v/>
      </c>
      <c r="DM151" s="668" t="str">
        <f t="shared" si="120"/>
        <v/>
      </c>
      <c r="DN151" s="668" t="str">
        <f t="shared" si="120"/>
        <v/>
      </c>
      <c r="DO151" s="668" t="str">
        <f t="shared" si="120"/>
        <v/>
      </c>
      <c r="DP151" s="668" t="str">
        <f t="shared" si="120"/>
        <v/>
      </c>
      <c r="DQ151" s="668" t="str">
        <f t="shared" si="101"/>
        <v/>
      </c>
      <c r="DR151" s="668" t="str">
        <f t="shared" si="108"/>
        <v/>
      </c>
      <c r="DS151" s="668" t="str">
        <f t="shared" si="108"/>
        <v/>
      </c>
      <c r="DT151" s="668" t="str">
        <f t="shared" si="105"/>
        <v/>
      </c>
      <c r="DU151" s="668" t="str">
        <f t="shared" si="122"/>
        <v/>
      </c>
      <c r="DV151" s="668" t="str">
        <f t="shared" si="109"/>
        <v/>
      </c>
      <c r="DW151" s="668" t="str">
        <f t="shared" si="106"/>
        <v/>
      </c>
      <c r="DX151" s="668" t="str">
        <f t="shared" si="102"/>
        <v/>
      </c>
      <c r="DY151" s="668" t="str">
        <f t="shared" si="124"/>
        <v/>
      </c>
      <c r="DZ151" s="668" t="str">
        <f t="shared" si="121"/>
        <v/>
      </c>
      <c r="EA151" s="668" t="str">
        <f t="shared" si="123"/>
        <v/>
      </c>
      <c r="EB151" s="668" t="str">
        <f t="shared" si="107"/>
        <v/>
      </c>
      <c r="EC151" s="668" t="str">
        <f t="shared" si="107"/>
        <v/>
      </c>
      <c r="ED151" s="668" t="str">
        <f t="shared" si="107"/>
        <v/>
      </c>
      <c r="EE151" s="668" t="str">
        <f t="shared" si="125"/>
        <v/>
      </c>
      <c r="EF151" s="668" t="str">
        <f t="shared" si="119"/>
        <v/>
      </c>
      <c r="EG151" s="668" t="str">
        <f t="shared" si="119"/>
        <v/>
      </c>
      <c r="EH151" s="668" t="str">
        <f t="shared" si="126"/>
        <v/>
      </c>
      <c r="EI151" s="668" t="str">
        <f t="shared" si="111"/>
        <v/>
      </c>
      <c r="EJ151" s="668" t="str">
        <f t="shared" si="111"/>
        <v/>
      </c>
      <c r="EK151" s="668" t="str">
        <f t="shared" si="114"/>
        <v/>
      </c>
      <c r="EL151" s="668" t="str">
        <f t="shared" si="112"/>
        <v/>
      </c>
      <c r="EM151" s="668" t="str">
        <f t="shared" si="115"/>
        <v/>
      </c>
      <c r="EN151" s="668" t="str">
        <f t="shared" si="127"/>
        <v/>
      </c>
      <c r="EO151" s="668" t="str">
        <f t="shared" si="127"/>
        <v/>
      </c>
      <c r="EP151" s="668" t="str">
        <f t="shared" si="127"/>
        <v/>
      </c>
      <c r="EQ151" s="668" t="str">
        <f t="shared" si="127"/>
        <v/>
      </c>
      <c r="ER151" s="669" t="str">
        <f t="shared" si="127"/>
        <v/>
      </c>
    </row>
    <row r="152" spans="85:148">
      <c r="CG152" s="1"/>
      <c r="CH152" s="1"/>
      <c r="CI152" s="1"/>
      <c r="CJ152" s="1"/>
      <c r="CK152" s="1"/>
      <c r="CL152" s="1"/>
      <c r="CM152" s="1"/>
      <c r="CN152" s="1"/>
      <c r="CO152" s="1"/>
      <c r="CZ152" s="670" t="s">
        <v>20069</v>
      </c>
      <c r="DA152" s="671">
        <v>24</v>
      </c>
      <c r="DB152" s="662" t="str">
        <f t="shared" si="99"/>
        <v/>
      </c>
      <c r="DC152" s="662" t="str">
        <f t="shared" si="103"/>
        <v/>
      </c>
      <c r="DD152" s="662" t="str">
        <f t="shared" si="117"/>
        <v/>
      </c>
      <c r="DE152" s="662" t="str">
        <f t="shared" si="116"/>
        <v/>
      </c>
      <c r="DF152" s="662" t="str">
        <f t="shared" si="116"/>
        <v/>
      </c>
      <c r="DG152" s="662" t="str">
        <f t="shared" si="118"/>
        <v/>
      </c>
      <c r="DH152" s="662" t="str">
        <f t="shared" si="104"/>
        <v/>
      </c>
      <c r="DI152" s="662" t="str">
        <f t="shared" si="120"/>
        <v/>
      </c>
      <c r="DJ152" s="662" t="str">
        <f t="shared" si="120"/>
        <v/>
      </c>
      <c r="DK152" s="662" t="str">
        <f t="shared" si="120"/>
        <v/>
      </c>
      <c r="DL152" s="662" t="str">
        <f t="shared" si="120"/>
        <v/>
      </c>
      <c r="DM152" s="662" t="str">
        <f t="shared" si="120"/>
        <v/>
      </c>
      <c r="DN152" s="662" t="str">
        <f t="shared" si="120"/>
        <v/>
      </c>
      <c r="DO152" s="662" t="str">
        <f t="shared" si="120"/>
        <v/>
      </c>
      <c r="DP152" s="662" t="str">
        <f t="shared" si="120"/>
        <v/>
      </c>
      <c r="DQ152" s="662" t="str">
        <f t="shared" si="101"/>
        <v/>
      </c>
      <c r="DR152" s="662" t="str">
        <f t="shared" si="108"/>
        <v/>
      </c>
      <c r="DS152" s="662" t="str">
        <f t="shared" si="108"/>
        <v/>
      </c>
      <c r="DT152" s="662" t="str">
        <f t="shared" si="105"/>
        <v/>
      </c>
      <c r="DU152" s="662" t="str">
        <f t="shared" si="122"/>
        <v/>
      </c>
      <c r="DV152" s="662" t="str">
        <f t="shared" si="109"/>
        <v/>
      </c>
      <c r="DW152" s="662" t="str">
        <f t="shared" si="106"/>
        <v/>
      </c>
      <c r="DX152" s="662" t="str">
        <f t="shared" si="102"/>
        <v/>
      </c>
      <c r="DY152" s="662">
        <f t="shared" si="124"/>
        <v>1</v>
      </c>
      <c r="DZ152" s="662" t="str">
        <f t="shared" si="121"/>
        <v/>
      </c>
      <c r="EA152" s="662" t="str">
        <f t="shared" si="123"/>
        <v/>
      </c>
      <c r="EB152" s="662" t="str">
        <f t="shared" si="107"/>
        <v/>
      </c>
      <c r="EC152" s="662" t="str">
        <f t="shared" si="107"/>
        <v/>
      </c>
      <c r="ED152" s="662" t="str">
        <f t="shared" si="107"/>
        <v/>
      </c>
      <c r="EE152" s="662" t="str">
        <f t="shared" si="125"/>
        <v/>
      </c>
      <c r="EF152" s="662" t="str">
        <f t="shared" si="119"/>
        <v/>
      </c>
      <c r="EG152" s="662" t="str">
        <f t="shared" si="119"/>
        <v/>
      </c>
      <c r="EH152" s="662" t="str">
        <f t="shared" si="126"/>
        <v/>
      </c>
      <c r="EI152" s="662" t="str">
        <f t="shared" si="111"/>
        <v/>
      </c>
      <c r="EJ152" s="662" t="str">
        <f t="shared" si="111"/>
        <v/>
      </c>
      <c r="EK152" s="662" t="str">
        <f t="shared" si="114"/>
        <v/>
      </c>
      <c r="EL152" s="662" t="str">
        <f t="shared" si="112"/>
        <v/>
      </c>
      <c r="EM152" s="662" t="str">
        <f t="shared" si="115"/>
        <v/>
      </c>
      <c r="EN152" s="662" t="str">
        <f t="shared" si="127"/>
        <v/>
      </c>
      <c r="EO152" s="662" t="str">
        <f t="shared" si="127"/>
        <v/>
      </c>
      <c r="EP152" s="662" t="str">
        <f t="shared" si="127"/>
        <v/>
      </c>
      <c r="EQ152" s="662" t="str">
        <f t="shared" si="127"/>
        <v/>
      </c>
      <c r="ER152" s="673" t="str">
        <f t="shared" si="127"/>
        <v/>
      </c>
    </row>
    <row r="153" spans="85:148">
      <c r="CG153" s="1"/>
      <c r="CH153" s="1"/>
      <c r="CI153" s="1"/>
      <c r="CJ153" s="1"/>
      <c r="CK153" s="1"/>
      <c r="CL153" s="1"/>
      <c r="CM153" s="1"/>
      <c r="CN153" s="1"/>
      <c r="CO153" s="1"/>
      <c r="CZ153" s="666" t="s">
        <v>20070</v>
      </c>
      <c r="DA153" s="667">
        <v>14</v>
      </c>
      <c r="DB153" s="668" t="str">
        <f t="shared" si="99"/>
        <v/>
      </c>
      <c r="DC153" s="668" t="str">
        <f t="shared" si="103"/>
        <v/>
      </c>
      <c r="DD153" s="668" t="str">
        <f t="shared" si="117"/>
        <v/>
      </c>
      <c r="DE153" s="668" t="str">
        <f t="shared" si="116"/>
        <v/>
      </c>
      <c r="DF153" s="668" t="str">
        <f t="shared" si="116"/>
        <v/>
      </c>
      <c r="DG153" s="668" t="str">
        <f t="shared" si="118"/>
        <v/>
      </c>
      <c r="DH153" s="668" t="str">
        <f t="shared" si="104"/>
        <v/>
      </c>
      <c r="DI153" s="668" t="str">
        <f t="shared" si="120"/>
        <v/>
      </c>
      <c r="DJ153" s="668" t="str">
        <f t="shared" si="120"/>
        <v/>
      </c>
      <c r="DK153" s="668" t="str">
        <f t="shared" si="120"/>
        <v/>
      </c>
      <c r="DL153" s="668" t="str">
        <f t="shared" si="120"/>
        <v/>
      </c>
      <c r="DM153" s="668" t="str">
        <f t="shared" si="120"/>
        <v/>
      </c>
      <c r="DN153" s="668" t="str">
        <f t="shared" si="120"/>
        <v/>
      </c>
      <c r="DO153" s="668">
        <f t="shared" si="120"/>
        <v>1</v>
      </c>
      <c r="DP153" s="668" t="str">
        <f t="shared" si="120"/>
        <v/>
      </c>
      <c r="DQ153" s="668" t="str">
        <f t="shared" si="101"/>
        <v/>
      </c>
      <c r="DR153" s="668" t="str">
        <f t="shared" si="108"/>
        <v/>
      </c>
      <c r="DS153" s="668" t="str">
        <f t="shared" si="108"/>
        <v/>
      </c>
      <c r="DT153" s="668" t="str">
        <f t="shared" si="105"/>
        <v/>
      </c>
      <c r="DU153" s="668" t="str">
        <f t="shared" si="122"/>
        <v/>
      </c>
      <c r="DV153" s="668" t="str">
        <f t="shared" si="109"/>
        <v/>
      </c>
      <c r="DW153" s="668" t="str">
        <f t="shared" si="106"/>
        <v/>
      </c>
      <c r="DX153" s="668" t="str">
        <f t="shared" si="102"/>
        <v/>
      </c>
      <c r="DY153" s="668" t="str">
        <f t="shared" si="124"/>
        <v/>
      </c>
      <c r="DZ153" s="668" t="str">
        <f t="shared" si="121"/>
        <v/>
      </c>
      <c r="EA153" s="668" t="str">
        <f t="shared" si="123"/>
        <v/>
      </c>
      <c r="EB153" s="668" t="str">
        <f t="shared" si="107"/>
        <v/>
      </c>
      <c r="EC153" s="668" t="str">
        <f t="shared" si="107"/>
        <v/>
      </c>
      <c r="ED153" s="668" t="str">
        <f t="shared" si="107"/>
        <v/>
      </c>
      <c r="EE153" s="668" t="str">
        <f t="shared" si="125"/>
        <v/>
      </c>
      <c r="EF153" s="668" t="str">
        <f t="shared" si="119"/>
        <v/>
      </c>
      <c r="EG153" s="668" t="str">
        <f t="shared" si="119"/>
        <v/>
      </c>
      <c r="EH153" s="668" t="str">
        <f t="shared" si="126"/>
        <v/>
      </c>
      <c r="EI153" s="668" t="str">
        <f t="shared" si="111"/>
        <v/>
      </c>
      <c r="EJ153" s="668" t="str">
        <f t="shared" si="111"/>
        <v/>
      </c>
      <c r="EK153" s="668" t="str">
        <f t="shared" si="114"/>
        <v/>
      </c>
      <c r="EL153" s="668" t="str">
        <f t="shared" si="112"/>
        <v/>
      </c>
      <c r="EM153" s="668" t="str">
        <f t="shared" si="115"/>
        <v/>
      </c>
      <c r="EN153" s="668" t="str">
        <f t="shared" si="127"/>
        <v/>
      </c>
      <c r="EO153" s="668" t="str">
        <f t="shared" si="127"/>
        <v/>
      </c>
      <c r="EP153" s="668" t="str">
        <f t="shared" si="127"/>
        <v/>
      </c>
      <c r="EQ153" s="668" t="str">
        <f t="shared" si="127"/>
        <v/>
      </c>
      <c r="ER153" s="669" t="str">
        <f t="shared" si="127"/>
        <v/>
      </c>
    </row>
    <row r="154" spans="85:148">
      <c r="CG154" s="1"/>
      <c r="CH154" s="1"/>
      <c r="CI154" s="1"/>
      <c r="CJ154" s="1"/>
      <c r="CK154" s="1"/>
      <c r="CL154" s="1"/>
      <c r="CM154" s="1"/>
      <c r="CN154" s="1"/>
      <c r="CO154" s="1"/>
      <c r="CZ154" s="670" t="s">
        <v>20071</v>
      </c>
      <c r="DA154" s="671">
        <v>9</v>
      </c>
      <c r="DB154" s="662" t="str">
        <f t="shared" si="99"/>
        <v/>
      </c>
      <c r="DC154" s="662" t="str">
        <f t="shared" si="103"/>
        <v/>
      </c>
      <c r="DD154" s="662" t="str">
        <f t="shared" si="117"/>
        <v/>
      </c>
      <c r="DE154" s="662" t="str">
        <f t="shared" si="116"/>
        <v/>
      </c>
      <c r="DF154" s="662" t="str">
        <f t="shared" si="116"/>
        <v/>
      </c>
      <c r="DG154" s="662" t="str">
        <f t="shared" si="118"/>
        <v/>
      </c>
      <c r="DH154" s="662" t="str">
        <f t="shared" si="104"/>
        <v/>
      </c>
      <c r="DI154" s="662" t="str">
        <f t="shared" si="120"/>
        <v/>
      </c>
      <c r="DJ154" s="662">
        <f t="shared" si="120"/>
        <v>1</v>
      </c>
      <c r="DK154" s="662" t="str">
        <f t="shared" si="120"/>
        <v/>
      </c>
      <c r="DL154" s="662" t="str">
        <f t="shared" si="120"/>
        <v/>
      </c>
      <c r="DM154" s="662" t="str">
        <f t="shared" si="120"/>
        <v/>
      </c>
      <c r="DN154" s="662" t="str">
        <f t="shared" si="120"/>
        <v/>
      </c>
      <c r="DO154" s="662" t="str">
        <f t="shared" si="120"/>
        <v/>
      </c>
      <c r="DP154" s="662" t="str">
        <f t="shared" si="120"/>
        <v/>
      </c>
      <c r="DQ154" s="662" t="str">
        <f t="shared" si="101"/>
        <v/>
      </c>
      <c r="DR154" s="662" t="str">
        <f t="shared" si="108"/>
        <v/>
      </c>
      <c r="DS154" s="662" t="str">
        <f t="shared" si="108"/>
        <v/>
      </c>
      <c r="DT154" s="662" t="str">
        <f t="shared" si="105"/>
        <v/>
      </c>
      <c r="DU154" s="662" t="str">
        <f t="shared" si="122"/>
        <v/>
      </c>
      <c r="DV154" s="662" t="str">
        <f t="shared" si="109"/>
        <v/>
      </c>
      <c r="DW154" s="662" t="str">
        <f t="shared" si="106"/>
        <v/>
      </c>
      <c r="DX154" s="662" t="str">
        <f t="shared" si="102"/>
        <v/>
      </c>
      <c r="DY154" s="662" t="str">
        <f t="shared" si="124"/>
        <v/>
      </c>
      <c r="DZ154" s="662" t="str">
        <f t="shared" si="121"/>
        <v/>
      </c>
      <c r="EA154" s="662" t="str">
        <f t="shared" si="123"/>
        <v/>
      </c>
      <c r="EB154" s="662" t="str">
        <f t="shared" si="107"/>
        <v/>
      </c>
      <c r="EC154" s="662" t="str">
        <f t="shared" si="107"/>
        <v/>
      </c>
      <c r="ED154" s="662" t="str">
        <f t="shared" si="107"/>
        <v/>
      </c>
      <c r="EE154" s="662" t="str">
        <f t="shared" si="125"/>
        <v/>
      </c>
      <c r="EF154" s="662" t="str">
        <f t="shared" si="119"/>
        <v/>
      </c>
      <c r="EG154" s="662" t="str">
        <f t="shared" si="119"/>
        <v/>
      </c>
      <c r="EH154" s="662" t="str">
        <f t="shared" si="126"/>
        <v/>
      </c>
      <c r="EI154" s="662" t="str">
        <f t="shared" si="111"/>
        <v/>
      </c>
      <c r="EJ154" s="662" t="str">
        <f t="shared" si="111"/>
        <v/>
      </c>
      <c r="EK154" s="662" t="str">
        <f t="shared" si="114"/>
        <v/>
      </c>
      <c r="EL154" s="662" t="str">
        <f t="shared" si="112"/>
        <v/>
      </c>
      <c r="EM154" s="662" t="str">
        <f t="shared" si="115"/>
        <v/>
      </c>
      <c r="EN154" s="662" t="str">
        <f t="shared" si="127"/>
        <v/>
      </c>
      <c r="EO154" s="662" t="str">
        <f t="shared" si="127"/>
        <v/>
      </c>
      <c r="EP154" s="662" t="str">
        <f t="shared" si="127"/>
        <v/>
      </c>
      <c r="EQ154" s="662" t="str">
        <f t="shared" si="127"/>
        <v/>
      </c>
      <c r="ER154" s="673" t="str">
        <f t="shared" si="127"/>
        <v/>
      </c>
    </row>
    <row r="155" spans="85:148">
      <c r="CG155" s="1"/>
      <c r="CH155" s="1"/>
      <c r="CI155" s="1"/>
      <c r="CJ155" s="1"/>
      <c r="CK155" s="1"/>
      <c r="CL155" s="1"/>
      <c r="CM155" s="1"/>
      <c r="CN155" s="1"/>
      <c r="CO155" s="1"/>
      <c r="CZ155" s="666" t="s">
        <v>20072</v>
      </c>
      <c r="DA155" s="667">
        <v>27</v>
      </c>
      <c r="DB155" s="668" t="str">
        <f t="shared" si="99"/>
        <v/>
      </c>
      <c r="DC155" s="668" t="str">
        <f t="shared" si="103"/>
        <v/>
      </c>
      <c r="DD155" s="668" t="str">
        <f t="shared" si="117"/>
        <v/>
      </c>
      <c r="DE155" s="668" t="str">
        <f t="shared" si="116"/>
        <v/>
      </c>
      <c r="DF155" s="668" t="str">
        <f t="shared" si="116"/>
        <v/>
      </c>
      <c r="DG155" s="668" t="str">
        <f t="shared" si="118"/>
        <v/>
      </c>
      <c r="DH155" s="668" t="str">
        <f t="shared" si="104"/>
        <v/>
      </c>
      <c r="DI155" s="668" t="str">
        <f t="shared" si="120"/>
        <v/>
      </c>
      <c r="DJ155" s="668" t="str">
        <f t="shared" si="120"/>
        <v/>
      </c>
      <c r="DK155" s="668" t="str">
        <f t="shared" si="120"/>
        <v/>
      </c>
      <c r="DL155" s="668" t="str">
        <f t="shared" si="120"/>
        <v/>
      </c>
      <c r="DM155" s="668" t="str">
        <f t="shared" si="120"/>
        <v/>
      </c>
      <c r="DN155" s="668" t="str">
        <f t="shared" si="120"/>
        <v/>
      </c>
      <c r="DO155" s="668" t="str">
        <f t="shared" si="120"/>
        <v/>
      </c>
      <c r="DP155" s="668" t="str">
        <f t="shared" si="120"/>
        <v/>
      </c>
      <c r="DQ155" s="668" t="str">
        <f t="shared" si="101"/>
        <v/>
      </c>
      <c r="DR155" s="668" t="str">
        <f t="shared" si="108"/>
        <v/>
      </c>
      <c r="DS155" s="668" t="str">
        <f t="shared" si="108"/>
        <v/>
      </c>
      <c r="DT155" s="668" t="str">
        <f t="shared" si="105"/>
        <v/>
      </c>
      <c r="DU155" s="668" t="str">
        <f t="shared" si="122"/>
        <v/>
      </c>
      <c r="DV155" s="668" t="str">
        <f t="shared" si="109"/>
        <v/>
      </c>
      <c r="DW155" s="668" t="str">
        <f t="shared" si="106"/>
        <v/>
      </c>
      <c r="DX155" s="668" t="str">
        <f t="shared" si="102"/>
        <v/>
      </c>
      <c r="DY155" s="668" t="str">
        <f t="shared" si="124"/>
        <v/>
      </c>
      <c r="DZ155" s="668" t="str">
        <f t="shared" si="121"/>
        <v/>
      </c>
      <c r="EA155" s="668" t="str">
        <f t="shared" si="123"/>
        <v/>
      </c>
      <c r="EB155" s="668">
        <f t="shared" si="107"/>
        <v>1</v>
      </c>
      <c r="EC155" s="668" t="str">
        <f t="shared" si="107"/>
        <v/>
      </c>
      <c r="ED155" s="668" t="str">
        <f t="shared" si="107"/>
        <v/>
      </c>
      <c r="EE155" s="668" t="str">
        <f t="shared" si="125"/>
        <v/>
      </c>
      <c r="EF155" s="668" t="str">
        <f t="shared" si="119"/>
        <v/>
      </c>
      <c r="EG155" s="668" t="str">
        <f t="shared" si="119"/>
        <v/>
      </c>
      <c r="EH155" s="668" t="str">
        <f t="shared" si="126"/>
        <v/>
      </c>
      <c r="EI155" s="668" t="str">
        <f t="shared" si="111"/>
        <v/>
      </c>
      <c r="EJ155" s="668" t="str">
        <f t="shared" si="111"/>
        <v/>
      </c>
      <c r="EK155" s="668" t="str">
        <f t="shared" si="114"/>
        <v/>
      </c>
      <c r="EL155" s="668" t="str">
        <f t="shared" si="112"/>
        <v/>
      </c>
      <c r="EM155" s="668" t="str">
        <f t="shared" si="115"/>
        <v/>
      </c>
      <c r="EN155" s="668" t="str">
        <f t="shared" si="127"/>
        <v/>
      </c>
      <c r="EO155" s="668" t="str">
        <f t="shared" si="127"/>
        <v/>
      </c>
      <c r="EP155" s="668" t="str">
        <f t="shared" si="127"/>
        <v/>
      </c>
      <c r="EQ155" s="668" t="str">
        <f t="shared" si="127"/>
        <v/>
      </c>
      <c r="ER155" s="669" t="str">
        <f t="shared" si="127"/>
        <v/>
      </c>
    </row>
    <row r="156" spans="85:148">
      <c r="CG156" s="1"/>
      <c r="CH156" s="1"/>
      <c r="CI156" s="1"/>
      <c r="CJ156" s="1"/>
      <c r="CK156" s="1"/>
      <c r="CL156" s="1"/>
      <c r="CM156" s="1"/>
      <c r="CN156" s="1"/>
      <c r="CO156" s="1"/>
      <c r="CZ156" s="670" t="s">
        <v>20073</v>
      </c>
      <c r="DA156" s="671" t="s">
        <v>20074</v>
      </c>
      <c r="DB156" s="662" t="str">
        <f t="shared" si="99"/>
        <v/>
      </c>
      <c r="DC156" s="662" t="str">
        <f t="shared" si="103"/>
        <v/>
      </c>
      <c r="DD156" s="662" t="str">
        <f t="shared" si="117"/>
        <v/>
      </c>
      <c r="DE156" s="662">
        <v>1</v>
      </c>
      <c r="DF156" s="662" t="str">
        <f t="shared" ref="DF156:DF192" si="128">IF(DF$2=$DA156,1,"")</f>
        <v/>
      </c>
      <c r="DG156" s="662" t="str">
        <f t="shared" si="118"/>
        <v/>
      </c>
      <c r="DH156" s="662" t="str">
        <f t="shared" si="104"/>
        <v/>
      </c>
      <c r="DI156" s="662" t="str">
        <f t="shared" ref="DI156:DM165" si="129">IF(DI$2=$DA156,1,"")</f>
        <v/>
      </c>
      <c r="DJ156" s="662" t="str">
        <f t="shared" si="129"/>
        <v/>
      </c>
      <c r="DK156" s="662" t="str">
        <f t="shared" si="129"/>
        <v/>
      </c>
      <c r="DL156" s="662" t="str">
        <f t="shared" si="129"/>
        <v/>
      </c>
      <c r="DM156" s="662" t="str">
        <f t="shared" si="129"/>
        <v/>
      </c>
      <c r="DN156" s="662">
        <v>1</v>
      </c>
      <c r="DO156" s="662" t="str">
        <f t="shared" ref="DO156:DP175" si="130">IF(DO$2=$DA156,1,"")</f>
        <v/>
      </c>
      <c r="DP156" s="662" t="str">
        <f t="shared" si="130"/>
        <v/>
      </c>
      <c r="DQ156" s="662" t="str">
        <f t="shared" si="101"/>
        <v/>
      </c>
      <c r="DR156" s="662" t="str">
        <f t="shared" si="108"/>
        <v/>
      </c>
      <c r="DS156" s="662" t="str">
        <f t="shared" si="108"/>
        <v/>
      </c>
      <c r="DT156" s="662" t="str">
        <f t="shared" si="105"/>
        <v/>
      </c>
      <c r="DU156" s="662" t="str">
        <f t="shared" si="122"/>
        <v/>
      </c>
      <c r="DV156" s="662" t="str">
        <f t="shared" si="109"/>
        <v/>
      </c>
      <c r="DW156" s="662" t="str">
        <f t="shared" si="106"/>
        <v/>
      </c>
      <c r="DX156" s="662" t="str">
        <f t="shared" si="102"/>
        <v/>
      </c>
      <c r="DY156" s="662" t="str">
        <f t="shared" si="124"/>
        <v/>
      </c>
      <c r="DZ156" s="662" t="str">
        <f t="shared" si="121"/>
        <v/>
      </c>
      <c r="EA156" s="662" t="str">
        <f t="shared" si="123"/>
        <v/>
      </c>
      <c r="EB156" s="662" t="str">
        <f t="shared" ref="EB156:ED172" si="131">IF(EB$2=$DA156,1,"")</f>
        <v/>
      </c>
      <c r="EC156" s="662" t="str">
        <f t="shared" si="131"/>
        <v/>
      </c>
      <c r="ED156" s="662" t="str">
        <f t="shared" si="131"/>
        <v/>
      </c>
      <c r="EE156" s="662" t="str">
        <f t="shared" si="125"/>
        <v/>
      </c>
      <c r="EF156" s="662" t="str">
        <f t="shared" si="119"/>
        <v/>
      </c>
      <c r="EG156" s="662" t="str">
        <f t="shared" si="119"/>
        <v/>
      </c>
      <c r="EH156" s="662" t="str">
        <f t="shared" si="126"/>
        <v/>
      </c>
      <c r="EI156" s="662" t="str">
        <f t="shared" si="111"/>
        <v/>
      </c>
      <c r="EJ156" s="662" t="str">
        <f t="shared" si="111"/>
        <v/>
      </c>
      <c r="EK156" s="662" t="str">
        <f t="shared" si="114"/>
        <v/>
      </c>
      <c r="EL156" s="662" t="str">
        <f t="shared" si="112"/>
        <v/>
      </c>
      <c r="EM156" s="662" t="str">
        <f t="shared" si="115"/>
        <v/>
      </c>
      <c r="EN156" s="662" t="str">
        <f t="shared" ref="EN156:EO175" si="132">IF(EN$2=$DA156,1,"")</f>
        <v/>
      </c>
      <c r="EO156" s="662" t="str">
        <f t="shared" si="132"/>
        <v/>
      </c>
      <c r="EP156" s="662">
        <v>1</v>
      </c>
      <c r="EQ156" s="662" t="str">
        <f t="shared" ref="EQ156:ER175" si="133">IF(EQ$2=$DA156,1,"")</f>
        <v/>
      </c>
      <c r="ER156" s="673" t="str">
        <f t="shared" si="133"/>
        <v/>
      </c>
    </row>
    <row r="157" spans="85:148">
      <c r="CG157" s="1"/>
      <c r="CH157" s="1"/>
      <c r="CI157" s="1"/>
      <c r="CJ157" s="1"/>
      <c r="CK157" s="1"/>
      <c r="CL157" s="1"/>
      <c r="CM157" s="1"/>
      <c r="CN157" s="1"/>
      <c r="CO157" s="1"/>
      <c r="CZ157" s="666" t="s">
        <v>20075</v>
      </c>
      <c r="DA157" s="667">
        <v>22</v>
      </c>
      <c r="DB157" s="668" t="str">
        <f t="shared" si="99"/>
        <v/>
      </c>
      <c r="DC157" s="668" t="str">
        <f t="shared" si="103"/>
        <v/>
      </c>
      <c r="DD157" s="668" t="str">
        <f t="shared" si="117"/>
        <v/>
      </c>
      <c r="DE157" s="668" t="str">
        <f t="shared" ref="DE157:DE192" si="134">IF(DE$2=$DA157,1,"")</f>
        <v/>
      </c>
      <c r="DF157" s="668" t="str">
        <f t="shared" si="128"/>
        <v/>
      </c>
      <c r="DG157" s="668" t="str">
        <f t="shared" si="118"/>
        <v/>
      </c>
      <c r="DH157" s="668" t="str">
        <f t="shared" si="104"/>
        <v/>
      </c>
      <c r="DI157" s="668" t="str">
        <f t="shared" si="129"/>
        <v/>
      </c>
      <c r="DJ157" s="668" t="str">
        <f t="shared" si="129"/>
        <v/>
      </c>
      <c r="DK157" s="668" t="str">
        <f t="shared" si="129"/>
        <v/>
      </c>
      <c r="DL157" s="668" t="str">
        <f t="shared" si="129"/>
        <v/>
      </c>
      <c r="DM157" s="668" t="str">
        <f t="shared" si="129"/>
        <v/>
      </c>
      <c r="DN157" s="668" t="str">
        <f t="shared" ref="DN157:DP192" si="135">IF(DN$2=$DA157,1,"")</f>
        <v/>
      </c>
      <c r="DO157" s="668" t="str">
        <f t="shared" si="130"/>
        <v/>
      </c>
      <c r="DP157" s="668" t="str">
        <f t="shared" si="130"/>
        <v/>
      </c>
      <c r="DQ157" s="668" t="str">
        <f t="shared" si="101"/>
        <v/>
      </c>
      <c r="DR157" s="668" t="str">
        <f t="shared" ref="DR157:DS176" si="136">IF(DR$2=$DA157,1,"")</f>
        <v/>
      </c>
      <c r="DS157" s="668" t="str">
        <f t="shared" si="136"/>
        <v/>
      </c>
      <c r="DT157" s="668" t="str">
        <f t="shared" si="105"/>
        <v/>
      </c>
      <c r="DU157" s="668" t="str">
        <f t="shared" si="122"/>
        <v/>
      </c>
      <c r="DV157" s="668" t="str">
        <f t="shared" si="109"/>
        <v/>
      </c>
      <c r="DW157" s="668">
        <f t="shared" si="106"/>
        <v>1</v>
      </c>
      <c r="DX157" s="668" t="str">
        <f t="shared" si="102"/>
        <v/>
      </c>
      <c r="DY157" s="668" t="str">
        <f t="shared" si="124"/>
        <v/>
      </c>
      <c r="DZ157" s="668" t="str">
        <f t="shared" si="121"/>
        <v/>
      </c>
      <c r="EA157" s="668" t="str">
        <f t="shared" si="123"/>
        <v/>
      </c>
      <c r="EB157" s="668" t="str">
        <f t="shared" si="131"/>
        <v/>
      </c>
      <c r="EC157" s="668" t="str">
        <f t="shared" si="131"/>
        <v/>
      </c>
      <c r="ED157" s="668" t="str">
        <f t="shared" si="131"/>
        <v/>
      </c>
      <c r="EE157" s="668" t="str">
        <f t="shared" si="125"/>
        <v/>
      </c>
      <c r="EF157" s="668" t="str">
        <f t="shared" si="119"/>
        <v/>
      </c>
      <c r="EG157" s="668" t="str">
        <f t="shared" si="119"/>
        <v/>
      </c>
      <c r="EH157" s="668" t="str">
        <f t="shared" si="126"/>
        <v/>
      </c>
      <c r="EI157" s="668" t="str">
        <f t="shared" si="111"/>
        <v/>
      </c>
      <c r="EJ157" s="668" t="str">
        <f t="shared" si="111"/>
        <v/>
      </c>
      <c r="EK157" s="668" t="str">
        <f t="shared" si="114"/>
        <v/>
      </c>
      <c r="EL157" s="668" t="str">
        <f t="shared" si="112"/>
        <v/>
      </c>
      <c r="EM157" s="668" t="str">
        <f t="shared" si="115"/>
        <v/>
      </c>
      <c r="EN157" s="668" t="str">
        <f t="shared" si="132"/>
        <v/>
      </c>
      <c r="EO157" s="668" t="str">
        <f t="shared" si="132"/>
        <v/>
      </c>
      <c r="EP157" s="668" t="str">
        <f t="shared" ref="EP157:ER192" si="137">IF(EP$2=$DA157,1,"")</f>
        <v/>
      </c>
      <c r="EQ157" s="668" t="str">
        <f t="shared" si="133"/>
        <v/>
      </c>
      <c r="ER157" s="669" t="str">
        <f t="shared" si="133"/>
        <v/>
      </c>
    </row>
    <row r="158" spans="85:148">
      <c r="CG158" s="1"/>
      <c r="CH158" s="1"/>
      <c r="CI158" s="1"/>
      <c r="CJ158" s="1"/>
      <c r="CK158" s="1"/>
      <c r="CL158" s="1"/>
      <c r="CM158" s="1"/>
      <c r="CN158" s="1"/>
      <c r="CO158" s="1"/>
      <c r="CZ158" s="670" t="s">
        <v>20076</v>
      </c>
      <c r="DA158" s="671">
        <v>17</v>
      </c>
      <c r="DB158" s="662" t="str">
        <f t="shared" si="99"/>
        <v/>
      </c>
      <c r="DC158" s="662" t="str">
        <f t="shared" si="103"/>
        <v/>
      </c>
      <c r="DD158" s="662" t="str">
        <f t="shared" si="117"/>
        <v/>
      </c>
      <c r="DE158" s="662" t="str">
        <f t="shared" si="134"/>
        <v/>
      </c>
      <c r="DF158" s="662" t="str">
        <f t="shared" si="128"/>
        <v/>
      </c>
      <c r="DG158" s="662" t="str">
        <f t="shared" si="118"/>
        <v/>
      </c>
      <c r="DH158" s="662" t="str">
        <f t="shared" si="104"/>
        <v/>
      </c>
      <c r="DI158" s="662" t="str">
        <f t="shared" si="129"/>
        <v/>
      </c>
      <c r="DJ158" s="662" t="str">
        <f t="shared" si="129"/>
        <v/>
      </c>
      <c r="DK158" s="662" t="str">
        <f t="shared" si="129"/>
        <v/>
      </c>
      <c r="DL158" s="662" t="str">
        <f t="shared" si="129"/>
        <v/>
      </c>
      <c r="DM158" s="662" t="str">
        <f t="shared" si="129"/>
        <v/>
      </c>
      <c r="DN158" s="662" t="str">
        <f t="shared" si="135"/>
        <v/>
      </c>
      <c r="DO158" s="662" t="str">
        <f t="shared" si="130"/>
        <v/>
      </c>
      <c r="DP158" s="662" t="str">
        <f t="shared" si="130"/>
        <v/>
      </c>
      <c r="DQ158" s="662" t="str">
        <f t="shared" si="101"/>
        <v/>
      </c>
      <c r="DR158" s="662">
        <f t="shared" si="136"/>
        <v>1</v>
      </c>
      <c r="DS158" s="662" t="str">
        <f t="shared" si="136"/>
        <v/>
      </c>
      <c r="DT158" s="662" t="str">
        <f t="shared" si="105"/>
        <v/>
      </c>
      <c r="DU158" s="662" t="str">
        <f t="shared" si="122"/>
        <v/>
      </c>
      <c r="DV158" s="662" t="str">
        <f t="shared" si="109"/>
        <v/>
      </c>
      <c r="DW158" s="662" t="str">
        <f t="shared" si="106"/>
        <v/>
      </c>
      <c r="DX158" s="662" t="str">
        <f t="shared" si="102"/>
        <v/>
      </c>
      <c r="DY158" s="662" t="str">
        <f t="shared" si="124"/>
        <v/>
      </c>
      <c r="DZ158" s="662" t="str">
        <f t="shared" si="121"/>
        <v/>
      </c>
      <c r="EA158" s="662" t="str">
        <f t="shared" si="123"/>
        <v/>
      </c>
      <c r="EB158" s="662" t="str">
        <f t="shared" si="131"/>
        <v/>
      </c>
      <c r="EC158" s="662" t="str">
        <f t="shared" si="131"/>
        <v/>
      </c>
      <c r="ED158" s="662" t="str">
        <f t="shared" si="131"/>
        <v/>
      </c>
      <c r="EE158" s="662" t="str">
        <f t="shared" si="125"/>
        <v/>
      </c>
      <c r="EF158" s="662" t="str">
        <f t="shared" si="119"/>
        <v/>
      </c>
      <c r="EG158" s="662" t="str">
        <f t="shared" si="119"/>
        <v/>
      </c>
      <c r="EH158" s="662" t="str">
        <f t="shared" si="126"/>
        <v/>
      </c>
      <c r="EI158" s="662" t="str">
        <f t="shared" si="111"/>
        <v/>
      </c>
      <c r="EJ158" s="662" t="str">
        <f t="shared" si="111"/>
        <v/>
      </c>
      <c r="EK158" s="662" t="str">
        <f t="shared" si="114"/>
        <v/>
      </c>
      <c r="EL158" s="662" t="str">
        <f t="shared" si="112"/>
        <v/>
      </c>
      <c r="EM158" s="662" t="str">
        <f t="shared" si="115"/>
        <v/>
      </c>
      <c r="EN158" s="662" t="str">
        <f t="shared" si="132"/>
        <v/>
      </c>
      <c r="EO158" s="662" t="str">
        <f t="shared" si="132"/>
        <v/>
      </c>
      <c r="EP158" s="662" t="str">
        <f t="shared" si="137"/>
        <v/>
      </c>
      <c r="EQ158" s="662" t="str">
        <f t="shared" si="133"/>
        <v/>
      </c>
      <c r="ER158" s="673" t="str">
        <f t="shared" si="133"/>
        <v/>
      </c>
    </row>
    <row r="159" spans="85:148">
      <c r="CG159" s="1"/>
      <c r="CH159" s="1"/>
      <c r="CI159" s="1"/>
      <c r="CJ159" s="1"/>
      <c r="CK159" s="1"/>
      <c r="CL159" s="1"/>
      <c r="CM159" s="1"/>
      <c r="CN159" s="1"/>
      <c r="CO159" s="1"/>
      <c r="CZ159" s="666" t="s">
        <v>20077</v>
      </c>
      <c r="DA159" s="667">
        <v>42</v>
      </c>
      <c r="DB159" s="668" t="str">
        <f t="shared" si="99"/>
        <v/>
      </c>
      <c r="DC159" s="668" t="str">
        <f t="shared" si="103"/>
        <v/>
      </c>
      <c r="DD159" s="668" t="str">
        <f t="shared" si="117"/>
        <v/>
      </c>
      <c r="DE159" s="668" t="str">
        <f t="shared" si="134"/>
        <v/>
      </c>
      <c r="DF159" s="668" t="str">
        <f t="shared" si="128"/>
        <v/>
      </c>
      <c r="DG159" s="668" t="str">
        <f t="shared" si="118"/>
        <v/>
      </c>
      <c r="DH159" s="668" t="str">
        <f t="shared" si="104"/>
        <v/>
      </c>
      <c r="DI159" s="668" t="str">
        <f t="shared" si="129"/>
        <v/>
      </c>
      <c r="DJ159" s="668" t="str">
        <f t="shared" si="129"/>
        <v/>
      </c>
      <c r="DK159" s="668" t="str">
        <f t="shared" si="129"/>
        <v/>
      </c>
      <c r="DL159" s="668" t="str">
        <f t="shared" si="129"/>
        <v/>
      </c>
      <c r="DM159" s="668" t="str">
        <f t="shared" si="129"/>
        <v/>
      </c>
      <c r="DN159" s="668" t="str">
        <f t="shared" si="135"/>
        <v/>
      </c>
      <c r="DO159" s="668" t="str">
        <f t="shared" si="130"/>
        <v/>
      </c>
      <c r="DP159" s="668" t="str">
        <f t="shared" si="130"/>
        <v/>
      </c>
      <c r="DQ159" s="668" t="str">
        <f t="shared" si="101"/>
        <v/>
      </c>
      <c r="DR159" s="668" t="str">
        <f t="shared" si="136"/>
        <v/>
      </c>
      <c r="DS159" s="668" t="str">
        <f t="shared" si="136"/>
        <v/>
      </c>
      <c r="DT159" s="668" t="str">
        <f t="shared" si="105"/>
        <v/>
      </c>
      <c r="DU159" s="668" t="str">
        <f t="shared" si="122"/>
        <v/>
      </c>
      <c r="DV159" s="668" t="str">
        <f t="shared" si="109"/>
        <v/>
      </c>
      <c r="DW159" s="668" t="str">
        <f t="shared" si="106"/>
        <v/>
      </c>
      <c r="DX159" s="668" t="str">
        <f t="shared" si="102"/>
        <v/>
      </c>
      <c r="DY159" s="668" t="str">
        <f t="shared" si="124"/>
        <v/>
      </c>
      <c r="DZ159" s="668" t="str">
        <f t="shared" si="121"/>
        <v/>
      </c>
      <c r="EA159" s="668" t="str">
        <f t="shared" si="123"/>
        <v/>
      </c>
      <c r="EB159" s="668" t="str">
        <f t="shared" si="131"/>
        <v/>
      </c>
      <c r="EC159" s="668" t="str">
        <f t="shared" si="131"/>
        <v/>
      </c>
      <c r="ED159" s="668" t="str">
        <f t="shared" si="131"/>
        <v/>
      </c>
      <c r="EE159" s="668" t="str">
        <f t="shared" si="125"/>
        <v/>
      </c>
      <c r="EF159" s="668" t="str">
        <f t="shared" si="119"/>
        <v/>
      </c>
      <c r="EG159" s="668" t="str">
        <f t="shared" si="119"/>
        <v/>
      </c>
      <c r="EH159" s="668" t="str">
        <f t="shared" si="126"/>
        <v/>
      </c>
      <c r="EI159" s="668" t="str">
        <f t="shared" si="111"/>
        <v/>
      </c>
      <c r="EJ159" s="668" t="str">
        <f t="shared" si="111"/>
        <v/>
      </c>
      <c r="EK159" s="668" t="str">
        <f t="shared" si="114"/>
        <v/>
      </c>
      <c r="EL159" s="668" t="str">
        <f t="shared" si="112"/>
        <v/>
      </c>
      <c r="EM159" s="668" t="str">
        <f t="shared" si="115"/>
        <v/>
      </c>
      <c r="EN159" s="668" t="str">
        <f t="shared" si="132"/>
        <v/>
      </c>
      <c r="EO159" s="668" t="str">
        <f t="shared" si="132"/>
        <v/>
      </c>
      <c r="EP159" s="668" t="str">
        <f t="shared" si="137"/>
        <v/>
      </c>
      <c r="EQ159" s="668">
        <f t="shared" si="133"/>
        <v>1</v>
      </c>
      <c r="ER159" s="669" t="str">
        <f t="shared" si="133"/>
        <v/>
      </c>
    </row>
    <row r="160" spans="85:148">
      <c r="CG160" s="1"/>
      <c r="CH160" s="1"/>
      <c r="CI160" s="1"/>
      <c r="CJ160" s="1"/>
      <c r="CK160" s="1"/>
      <c r="CL160" s="1"/>
      <c r="CM160" s="1"/>
      <c r="CN160" s="1"/>
      <c r="CO160" s="1"/>
      <c r="CZ160" s="670" t="s">
        <v>20078</v>
      </c>
      <c r="DA160" s="671">
        <v>7</v>
      </c>
      <c r="DB160" s="662" t="str">
        <f t="shared" si="99"/>
        <v/>
      </c>
      <c r="DC160" s="662" t="str">
        <f t="shared" si="103"/>
        <v/>
      </c>
      <c r="DD160" s="662" t="str">
        <f t="shared" si="117"/>
        <v/>
      </c>
      <c r="DE160" s="662" t="str">
        <f t="shared" si="134"/>
        <v/>
      </c>
      <c r="DF160" s="662" t="str">
        <f t="shared" si="128"/>
        <v/>
      </c>
      <c r="DG160" s="662" t="str">
        <f t="shared" si="118"/>
        <v/>
      </c>
      <c r="DH160" s="662">
        <f t="shared" si="104"/>
        <v>1</v>
      </c>
      <c r="DI160" s="662" t="str">
        <f t="shared" si="129"/>
        <v/>
      </c>
      <c r="DJ160" s="662" t="str">
        <f t="shared" si="129"/>
        <v/>
      </c>
      <c r="DK160" s="662" t="str">
        <f t="shared" si="129"/>
        <v/>
      </c>
      <c r="DL160" s="662" t="str">
        <f t="shared" si="129"/>
        <v/>
      </c>
      <c r="DM160" s="662" t="str">
        <f t="shared" si="129"/>
        <v/>
      </c>
      <c r="DN160" s="662" t="str">
        <f t="shared" si="135"/>
        <v/>
      </c>
      <c r="DO160" s="662" t="str">
        <f t="shared" si="130"/>
        <v/>
      </c>
      <c r="DP160" s="662" t="str">
        <f t="shared" si="130"/>
        <v/>
      </c>
      <c r="DQ160" s="662" t="str">
        <f t="shared" si="101"/>
        <v/>
      </c>
      <c r="DR160" s="662" t="str">
        <f t="shared" si="136"/>
        <v/>
      </c>
      <c r="DS160" s="662" t="str">
        <f t="shared" si="136"/>
        <v/>
      </c>
      <c r="DT160" s="662" t="str">
        <f t="shared" si="105"/>
        <v/>
      </c>
      <c r="DU160" s="662" t="str">
        <f t="shared" si="122"/>
        <v/>
      </c>
      <c r="DV160" s="662" t="str">
        <f t="shared" si="109"/>
        <v/>
      </c>
      <c r="DW160" s="662" t="str">
        <f t="shared" si="106"/>
        <v/>
      </c>
      <c r="DX160" s="662" t="str">
        <f t="shared" si="102"/>
        <v/>
      </c>
      <c r="DY160" s="662" t="str">
        <f t="shared" si="124"/>
        <v/>
      </c>
      <c r="DZ160" s="662" t="str">
        <f t="shared" si="121"/>
        <v/>
      </c>
      <c r="EA160" s="662" t="str">
        <f t="shared" si="123"/>
        <v/>
      </c>
      <c r="EB160" s="662" t="str">
        <f t="shared" si="131"/>
        <v/>
      </c>
      <c r="EC160" s="662" t="str">
        <f t="shared" si="131"/>
        <v/>
      </c>
      <c r="ED160" s="662" t="str">
        <f t="shared" si="131"/>
        <v/>
      </c>
      <c r="EE160" s="662" t="str">
        <f t="shared" si="125"/>
        <v/>
      </c>
      <c r="EF160" s="662" t="str">
        <f t="shared" si="119"/>
        <v/>
      </c>
      <c r="EG160" s="662" t="str">
        <f t="shared" si="119"/>
        <v/>
      </c>
      <c r="EH160" s="662" t="str">
        <f t="shared" si="126"/>
        <v/>
      </c>
      <c r="EI160" s="662" t="str">
        <f t="shared" ref="EI160:EJ179" si="138">IF(EI$2=$DA160,1,"")</f>
        <v/>
      </c>
      <c r="EJ160" s="662" t="str">
        <f t="shared" si="138"/>
        <v/>
      </c>
      <c r="EK160" s="662" t="str">
        <f t="shared" si="114"/>
        <v/>
      </c>
      <c r="EL160" s="662" t="str">
        <f t="shared" si="112"/>
        <v/>
      </c>
      <c r="EM160" s="662" t="str">
        <f t="shared" si="115"/>
        <v/>
      </c>
      <c r="EN160" s="662" t="str">
        <f t="shared" si="132"/>
        <v/>
      </c>
      <c r="EO160" s="662" t="str">
        <f t="shared" si="132"/>
        <v/>
      </c>
      <c r="EP160" s="662" t="str">
        <f t="shared" si="137"/>
        <v/>
      </c>
      <c r="EQ160" s="662" t="str">
        <f t="shared" si="133"/>
        <v/>
      </c>
      <c r="ER160" s="673" t="str">
        <f t="shared" si="133"/>
        <v/>
      </c>
    </row>
    <row r="161" spans="85:148">
      <c r="CG161" s="1"/>
      <c r="CH161" s="1"/>
      <c r="CI161" s="1"/>
      <c r="CJ161" s="1"/>
      <c r="CK161" s="1"/>
      <c r="CL161" s="1"/>
      <c r="CM161" s="1"/>
      <c r="CN161" s="1"/>
      <c r="CO161" s="1"/>
      <c r="CZ161" s="666" t="s">
        <v>20079</v>
      </c>
      <c r="DA161" s="667">
        <v>36</v>
      </c>
      <c r="DB161" s="668" t="str">
        <f t="shared" si="99"/>
        <v/>
      </c>
      <c r="DC161" s="668" t="str">
        <f t="shared" si="103"/>
        <v/>
      </c>
      <c r="DD161" s="668" t="str">
        <f t="shared" si="117"/>
        <v/>
      </c>
      <c r="DE161" s="668" t="str">
        <f t="shared" si="134"/>
        <v/>
      </c>
      <c r="DF161" s="668" t="str">
        <f t="shared" si="128"/>
        <v/>
      </c>
      <c r="DG161" s="668" t="str">
        <f t="shared" si="118"/>
        <v/>
      </c>
      <c r="DH161" s="668" t="str">
        <f t="shared" si="104"/>
        <v/>
      </c>
      <c r="DI161" s="668" t="str">
        <f t="shared" si="129"/>
        <v/>
      </c>
      <c r="DJ161" s="668" t="str">
        <f t="shared" si="129"/>
        <v/>
      </c>
      <c r="DK161" s="668" t="str">
        <f t="shared" si="129"/>
        <v/>
      </c>
      <c r="DL161" s="668" t="str">
        <f t="shared" si="129"/>
        <v/>
      </c>
      <c r="DM161" s="668" t="str">
        <f t="shared" si="129"/>
        <v/>
      </c>
      <c r="DN161" s="668" t="str">
        <f t="shared" si="135"/>
        <v/>
      </c>
      <c r="DO161" s="668" t="str">
        <f t="shared" si="130"/>
        <v/>
      </c>
      <c r="DP161" s="668" t="str">
        <f t="shared" si="130"/>
        <v/>
      </c>
      <c r="DQ161" s="668" t="str">
        <f t="shared" si="101"/>
        <v/>
      </c>
      <c r="DR161" s="668" t="str">
        <f t="shared" si="136"/>
        <v/>
      </c>
      <c r="DS161" s="668" t="str">
        <f t="shared" si="136"/>
        <v/>
      </c>
      <c r="DT161" s="668" t="str">
        <f t="shared" si="105"/>
        <v/>
      </c>
      <c r="DU161" s="668" t="str">
        <f t="shared" si="122"/>
        <v/>
      </c>
      <c r="DV161" s="668" t="str">
        <f t="shared" si="109"/>
        <v/>
      </c>
      <c r="DW161" s="668" t="str">
        <f t="shared" si="106"/>
        <v/>
      </c>
      <c r="DX161" s="668" t="str">
        <f t="shared" si="102"/>
        <v/>
      </c>
      <c r="DY161" s="668" t="str">
        <f t="shared" si="124"/>
        <v/>
      </c>
      <c r="DZ161" s="668" t="str">
        <f t="shared" si="121"/>
        <v/>
      </c>
      <c r="EA161" s="668" t="str">
        <f t="shared" si="123"/>
        <v/>
      </c>
      <c r="EB161" s="668" t="str">
        <f t="shared" si="131"/>
        <v/>
      </c>
      <c r="EC161" s="668" t="str">
        <f t="shared" si="131"/>
        <v/>
      </c>
      <c r="ED161" s="668" t="str">
        <f t="shared" si="131"/>
        <v/>
      </c>
      <c r="EE161" s="668" t="str">
        <f t="shared" si="125"/>
        <v/>
      </c>
      <c r="EF161" s="668" t="str">
        <f t="shared" si="119"/>
        <v/>
      </c>
      <c r="EG161" s="668" t="str">
        <f t="shared" si="119"/>
        <v/>
      </c>
      <c r="EH161" s="668" t="str">
        <f t="shared" si="126"/>
        <v/>
      </c>
      <c r="EI161" s="668" t="str">
        <f t="shared" si="138"/>
        <v/>
      </c>
      <c r="EJ161" s="668" t="str">
        <f t="shared" si="138"/>
        <v/>
      </c>
      <c r="EK161" s="668">
        <f t="shared" si="114"/>
        <v>1</v>
      </c>
      <c r="EL161" s="668" t="str">
        <f t="shared" si="112"/>
        <v/>
      </c>
      <c r="EM161" s="668" t="str">
        <f t="shared" si="115"/>
        <v/>
      </c>
      <c r="EN161" s="668" t="str">
        <f t="shared" si="132"/>
        <v/>
      </c>
      <c r="EO161" s="668" t="str">
        <f t="shared" si="132"/>
        <v/>
      </c>
      <c r="EP161" s="668" t="str">
        <f t="shared" si="137"/>
        <v/>
      </c>
      <c r="EQ161" s="668" t="str">
        <f t="shared" si="133"/>
        <v/>
      </c>
      <c r="ER161" s="669" t="str">
        <f t="shared" si="133"/>
        <v/>
      </c>
    </row>
    <row r="162" spans="85:148">
      <c r="CG162" s="1"/>
      <c r="CH162" s="1"/>
      <c r="CI162" s="1"/>
      <c r="CJ162" s="1"/>
      <c r="CK162" s="1"/>
      <c r="CL162" s="1"/>
      <c r="CM162" s="1"/>
      <c r="CN162" s="1"/>
      <c r="CO162" s="1"/>
      <c r="CZ162" s="670" t="s">
        <v>20080</v>
      </c>
      <c r="DA162" s="671">
        <v>37</v>
      </c>
      <c r="DB162" s="662" t="str">
        <f t="shared" si="99"/>
        <v/>
      </c>
      <c r="DC162" s="662" t="str">
        <f t="shared" si="103"/>
        <v/>
      </c>
      <c r="DD162" s="662" t="str">
        <f t="shared" si="117"/>
        <v/>
      </c>
      <c r="DE162" s="662" t="str">
        <f t="shared" si="134"/>
        <v/>
      </c>
      <c r="DF162" s="662" t="str">
        <f t="shared" si="128"/>
        <v/>
      </c>
      <c r="DG162" s="662" t="str">
        <f t="shared" si="118"/>
        <v/>
      </c>
      <c r="DH162" s="662" t="str">
        <f t="shared" si="104"/>
        <v/>
      </c>
      <c r="DI162" s="662" t="str">
        <f t="shared" si="129"/>
        <v/>
      </c>
      <c r="DJ162" s="662" t="str">
        <f t="shared" si="129"/>
        <v/>
      </c>
      <c r="DK162" s="662" t="str">
        <f t="shared" si="129"/>
        <v/>
      </c>
      <c r="DL162" s="662" t="str">
        <f t="shared" si="129"/>
        <v/>
      </c>
      <c r="DM162" s="662" t="str">
        <f t="shared" si="129"/>
        <v/>
      </c>
      <c r="DN162" s="662" t="str">
        <f t="shared" si="135"/>
        <v/>
      </c>
      <c r="DO162" s="662" t="str">
        <f t="shared" si="130"/>
        <v/>
      </c>
      <c r="DP162" s="662" t="str">
        <f t="shared" si="130"/>
        <v/>
      </c>
      <c r="DQ162" s="662" t="str">
        <f t="shared" si="101"/>
        <v/>
      </c>
      <c r="DR162" s="662" t="str">
        <f t="shared" si="136"/>
        <v/>
      </c>
      <c r="DS162" s="662" t="str">
        <f t="shared" si="136"/>
        <v/>
      </c>
      <c r="DT162" s="662" t="str">
        <f t="shared" si="105"/>
        <v/>
      </c>
      <c r="DU162" s="662" t="str">
        <f t="shared" si="122"/>
        <v/>
      </c>
      <c r="DV162" s="662" t="str">
        <f t="shared" si="109"/>
        <v/>
      </c>
      <c r="DW162" s="662" t="str">
        <f t="shared" si="106"/>
        <v/>
      </c>
      <c r="DX162" s="662" t="str">
        <f t="shared" si="102"/>
        <v/>
      </c>
      <c r="DY162" s="662" t="str">
        <f t="shared" si="124"/>
        <v/>
      </c>
      <c r="DZ162" s="662" t="str">
        <f t="shared" si="121"/>
        <v/>
      </c>
      <c r="EA162" s="662" t="str">
        <f t="shared" si="123"/>
        <v/>
      </c>
      <c r="EB162" s="662" t="str">
        <f t="shared" si="131"/>
        <v/>
      </c>
      <c r="EC162" s="662" t="str">
        <f t="shared" si="131"/>
        <v/>
      </c>
      <c r="ED162" s="662" t="str">
        <f t="shared" si="131"/>
        <v/>
      </c>
      <c r="EE162" s="662" t="str">
        <f t="shared" si="125"/>
        <v/>
      </c>
      <c r="EF162" s="662" t="str">
        <f t="shared" si="119"/>
        <v/>
      </c>
      <c r="EG162" s="662" t="str">
        <f t="shared" si="119"/>
        <v/>
      </c>
      <c r="EH162" s="662" t="str">
        <f t="shared" si="126"/>
        <v/>
      </c>
      <c r="EI162" s="662" t="str">
        <f t="shared" si="138"/>
        <v/>
      </c>
      <c r="EJ162" s="662" t="str">
        <f t="shared" si="138"/>
        <v/>
      </c>
      <c r="EK162" s="662" t="str">
        <f t="shared" si="114"/>
        <v/>
      </c>
      <c r="EL162" s="662">
        <f t="shared" si="112"/>
        <v>1</v>
      </c>
      <c r="EM162" s="662" t="str">
        <f t="shared" si="115"/>
        <v/>
      </c>
      <c r="EN162" s="662" t="str">
        <f t="shared" si="132"/>
        <v/>
      </c>
      <c r="EO162" s="662" t="str">
        <f t="shared" si="132"/>
        <v/>
      </c>
      <c r="EP162" s="662" t="str">
        <f t="shared" si="137"/>
        <v/>
      </c>
      <c r="EQ162" s="662" t="str">
        <f t="shared" si="133"/>
        <v/>
      </c>
      <c r="ER162" s="673" t="str">
        <f t="shared" si="133"/>
        <v/>
      </c>
    </row>
    <row r="163" spans="85:148">
      <c r="CG163" s="1"/>
      <c r="CH163" s="1"/>
      <c r="CI163" s="1"/>
      <c r="CJ163" s="1"/>
      <c r="CK163" s="1"/>
      <c r="CL163" s="1"/>
      <c r="CM163" s="1"/>
      <c r="CN163" s="1"/>
      <c r="CO163" s="1"/>
      <c r="CZ163" s="666" t="s">
        <v>20081</v>
      </c>
      <c r="DA163" s="667">
        <v>18</v>
      </c>
      <c r="DB163" s="668" t="str">
        <f t="shared" ref="DB163:DB191" si="139">IF(DB$2=$DA163,1,"")</f>
        <v/>
      </c>
      <c r="DC163" s="668" t="str">
        <f t="shared" si="103"/>
        <v/>
      </c>
      <c r="DD163" s="668" t="str">
        <f t="shared" si="117"/>
        <v/>
      </c>
      <c r="DE163" s="668" t="str">
        <f t="shared" si="134"/>
        <v/>
      </c>
      <c r="DF163" s="668" t="str">
        <f t="shared" si="128"/>
        <v/>
      </c>
      <c r="DG163" s="668" t="str">
        <f t="shared" si="118"/>
        <v/>
      </c>
      <c r="DH163" s="668" t="str">
        <f t="shared" si="104"/>
        <v/>
      </c>
      <c r="DI163" s="668" t="str">
        <f t="shared" si="129"/>
        <v/>
      </c>
      <c r="DJ163" s="668" t="str">
        <f t="shared" si="129"/>
        <v/>
      </c>
      <c r="DK163" s="668" t="str">
        <f t="shared" si="129"/>
        <v/>
      </c>
      <c r="DL163" s="668" t="str">
        <f t="shared" si="129"/>
        <v/>
      </c>
      <c r="DM163" s="668" t="str">
        <f t="shared" si="129"/>
        <v/>
      </c>
      <c r="DN163" s="668" t="str">
        <f t="shared" si="135"/>
        <v/>
      </c>
      <c r="DO163" s="668" t="str">
        <f t="shared" si="130"/>
        <v/>
      </c>
      <c r="DP163" s="668" t="str">
        <f t="shared" si="130"/>
        <v/>
      </c>
      <c r="DQ163" s="668" t="str">
        <f t="shared" ref="DQ163:DQ173" si="140">IF(DQ$2=$DA163,1,"")</f>
        <v/>
      </c>
      <c r="DR163" s="668" t="str">
        <f t="shared" si="136"/>
        <v/>
      </c>
      <c r="DS163" s="668">
        <f t="shared" si="136"/>
        <v>1</v>
      </c>
      <c r="DT163" s="668" t="str">
        <f t="shared" si="105"/>
        <v/>
      </c>
      <c r="DU163" s="668" t="str">
        <f t="shared" si="122"/>
        <v/>
      </c>
      <c r="DV163" s="668" t="str">
        <f t="shared" si="109"/>
        <v/>
      </c>
      <c r="DW163" s="668" t="str">
        <f t="shared" si="106"/>
        <v/>
      </c>
      <c r="DX163" s="668" t="str">
        <f t="shared" ref="DX163:DX192" si="141">IF(DX$2=$DA163,1,"")</f>
        <v/>
      </c>
      <c r="DY163" s="668" t="str">
        <f t="shared" si="124"/>
        <v/>
      </c>
      <c r="DZ163" s="668" t="str">
        <f t="shared" si="121"/>
        <v/>
      </c>
      <c r="EA163" s="668" t="str">
        <f t="shared" si="123"/>
        <v/>
      </c>
      <c r="EB163" s="668" t="str">
        <f t="shared" si="131"/>
        <v/>
      </c>
      <c r="EC163" s="668" t="str">
        <f t="shared" si="131"/>
        <v/>
      </c>
      <c r="ED163" s="668" t="str">
        <f t="shared" si="131"/>
        <v/>
      </c>
      <c r="EE163" s="668" t="str">
        <f t="shared" si="125"/>
        <v/>
      </c>
      <c r="EF163" s="668" t="str">
        <f t="shared" si="119"/>
        <v/>
      </c>
      <c r="EG163" s="668" t="str">
        <f t="shared" si="119"/>
        <v/>
      </c>
      <c r="EH163" s="668" t="str">
        <f t="shared" si="126"/>
        <v/>
      </c>
      <c r="EI163" s="668" t="str">
        <f t="shared" si="138"/>
        <v/>
      </c>
      <c r="EJ163" s="668" t="str">
        <f t="shared" si="138"/>
        <v/>
      </c>
      <c r="EK163" s="668" t="str">
        <f t="shared" si="114"/>
        <v/>
      </c>
      <c r="EL163" s="668" t="str">
        <f t="shared" si="112"/>
        <v/>
      </c>
      <c r="EM163" s="668" t="str">
        <f t="shared" si="115"/>
        <v/>
      </c>
      <c r="EN163" s="668" t="str">
        <f t="shared" si="132"/>
        <v/>
      </c>
      <c r="EO163" s="668" t="str">
        <f t="shared" si="132"/>
        <v/>
      </c>
      <c r="EP163" s="668" t="str">
        <f t="shared" si="137"/>
        <v/>
      </c>
      <c r="EQ163" s="668" t="str">
        <f t="shared" si="133"/>
        <v/>
      </c>
      <c r="ER163" s="669" t="str">
        <f t="shared" si="133"/>
        <v/>
      </c>
    </row>
    <row r="164" spans="85:148">
      <c r="CG164" s="1"/>
      <c r="CH164" s="1"/>
      <c r="CI164" s="1"/>
      <c r="CJ164" s="1"/>
      <c r="CK164" s="1"/>
      <c r="CL164" s="1"/>
      <c r="CM164" s="1"/>
      <c r="CN164" s="1"/>
      <c r="CO164" s="1"/>
      <c r="CZ164" s="670" t="s">
        <v>20082</v>
      </c>
      <c r="DA164" s="671">
        <v>18</v>
      </c>
      <c r="DB164" s="662" t="str">
        <f t="shared" si="139"/>
        <v/>
      </c>
      <c r="DC164" s="662" t="str">
        <f t="shared" ref="DC164:DC192" si="142">IF(DC$2=$DA164,1,"")</f>
        <v/>
      </c>
      <c r="DD164" s="662" t="str">
        <f t="shared" si="117"/>
        <v/>
      </c>
      <c r="DE164" s="662" t="str">
        <f t="shared" si="134"/>
        <v/>
      </c>
      <c r="DF164" s="662" t="str">
        <f t="shared" si="128"/>
        <v/>
      </c>
      <c r="DG164" s="662" t="str">
        <f t="shared" si="118"/>
        <v/>
      </c>
      <c r="DH164" s="662" t="str">
        <f t="shared" si="104"/>
        <v/>
      </c>
      <c r="DI164" s="662" t="str">
        <f t="shared" si="129"/>
        <v/>
      </c>
      <c r="DJ164" s="662" t="str">
        <f t="shared" si="129"/>
        <v/>
      </c>
      <c r="DK164" s="662" t="str">
        <f t="shared" si="129"/>
        <v/>
      </c>
      <c r="DL164" s="662" t="str">
        <f t="shared" si="129"/>
        <v/>
      </c>
      <c r="DM164" s="662" t="str">
        <f t="shared" si="129"/>
        <v/>
      </c>
      <c r="DN164" s="662" t="str">
        <f t="shared" si="135"/>
        <v/>
      </c>
      <c r="DO164" s="662" t="str">
        <f t="shared" si="130"/>
        <v/>
      </c>
      <c r="DP164" s="662" t="str">
        <f t="shared" si="130"/>
        <v/>
      </c>
      <c r="DQ164" s="662" t="str">
        <f t="shared" si="140"/>
        <v/>
      </c>
      <c r="DR164" s="662" t="str">
        <f t="shared" si="136"/>
        <v/>
      </c>
      <c r="DS164" s="662">
        <f t="shared" si="136"/>
        <v>1</v>
      </c>
      <c r="DT164" s="662" t="str">
        <f t="shared" si="105"/>
        <v/>
      </c>
      <c r="DU164" s="662" t="str">
        <f t="shared" si="122"/>
        <v/>
      </c>
      <c r="DV164" s="662" t="str">
        <f t="shared" si="109"/>
        <v/>
      </c>
      <c r="DW164" s="662" t="str">
        <f t="shared" si="106"/>
        <v/>
      </c>
      <c r="DX164" s="662" t="str">
        <f t="shared" si="141"/>
        <v/>
      </c>
      <c r="DY164" s="662" t="str">
        <f t="shared" si="124"/>
        <v/>
      </c>
      <c r="DZ164" s="662" t="str">
        <f t="shared" si="121"/>
        <v/>
      </c>
      <c r="EA164" s="662" t="str">
        <f t="shared" si="123"/>
        <v/>
      </c>
      <c r="EB164" s="662" t="str">
        <f t="shared" si="131"/>
        <v/>
      </c>
      <c r="EC164" s="662" t="str">
        <f t="shared" si="131"/>
        <v/>
      </c>
      <c r="ED164" s="662" t="str">
        <f t="shared" si="131"/>
        <v/>
      </c>
      <c r="EE164" s="662" t="str">
        <f t="shared" si="125"/>
        <v/>
      </c>
      <c r="EF164" s="662" t="str">
        <f t="shared" si="119"/>
        <v/>
      </c>
      <c r="EG164" s="662" t="str">
        <f t="shared" si="119"/>
        <v/>
      </c>
      <c r="EH164" s="662" t="str">
        <f t="shared" si="126"/>
        <v/>
      </c>
      <c r="EI164" s="662" t="str">
        <f t="shared" si="138"/>
        <v/>
      </c>
      <c r="EJ164" s="662" t="str">
        <f t="shared" si="138"/>
        <v/>
      </c>
      <c r="EK164" s="662" t="str">
        <f t="shared" si="114"/>
        <v/>
      </c>
      <c r="EL164" s="662" t="str">
        <f t="shared" si="112"/>
        <v/>
      </c>
      <c r="EM164" s="662" t="str">
        <f t="shared" si="115"/>
        <v/>
      </c>
      <c r="EN164" s="662" t="str">
        <f t="shared" si="132"/>
        <v/>
      </c>
      <c r="EO164" s="662" t="str">
        <f t="shared" si="132"/>
        <v/>
      </c>
      <c r="EP164" s="662" t="str">
        <f t="shared" si="137"/>
        <v/>
      </c>
      <c r="EQ164" s="662" t="str">
        <f t="shared" si="133"/>
        <v/>
      </c>
      <c r="ER164" s="673" t="str">
        <f t="shared" si="133"/>
        <v/>
      </c>
    </row>
    <row r="165" spans="85:148">
      <c r="CG165" s="1"/>
      <c r="CH165" s="1"/>
      <c r="CI165" s="1"/>
      <c r="CJ165" s="1"/>
      <c r="CK165" s="1"/>
      <c r="CL165" s="1"/>
      <c r="CM165" s="1"/>
      <c r="CN165" s="1"/>
      <c r="CO165" s="1"/>
      <c r="CZ165" s="666" t="s">
        <v>20083</v>
      </c>
      <c r="DA165" s="667">
        <v>7</v>
      </c>
      <c r="DB165" s="668" t="str">
        <f t="shared" si="139"/>
        <v/>
      </c>
      <c r="DC165" s="668" t="str">
        <f t="shared" si="142"/>
        <v/>
      </c>
      <c r="DD165" s="668" t="str">
        <f t="shared" si="117"/>
        <v/>
      </c>
      <c r="DE165" s="668" t="str">
        <f t="shared" si="134"/>
        <v/>
      </c>
      <c r="DF165" s="668" t="str">
        <f t="shared" si="128"/>
        <v/>
      </c>
      <c r="DG165" s="668" t="str">
        <f t="shared" si="118"/>
        <v/>
      </c>
      <c r="DH165" s="668">
        <f t="shared" ref="DH165:DH192" si="143">IF(DH$2=$DA165,1,"")</f>
        <v>1</v>
      </c>
      <c r="DI165" s="668" t="str">
        <f t="shared" si="129"/>
        <v/>
      </c>
      <c r="DJ165" s="668" t="str">
        <f t="shared" si="129"/>
        <v/>
      </c>
      <c r="DK165" s="668" t="str">
        <f t="shared" si="129"/>
        <v/>
      </c>
      <c r="DL165" s="668" t="str">
        <f t="shared" si="129"/>
        <v/>
      </c>
      <c r="DM165" s="668" t="str">
        <f t="shared" si="129"/>
        <v/>
      </c>
      <c r="DN165" s="668" t="str">
        <f t="shared" si="135"/>
        <v/>
      </c>
      <c r="DO165" s="668" t="str">
        <f t="shared" si="130"/>
        <v/>
      </c>
      <c r="DP165" s="668" t="str">
        <f t="shared" si="130"/>
        <v/>
      </c>
      <c r="DQ165" s="668" t="str">
        <f t="shared" si="140"/>
        <v/>
      </c>
      <c r="DR165" s="668" t="str">
        <f t="shared" si="136"/>
        <v/>
      </c>
      <c r="DS165" s="668" t="str">
        <f t="shared" si="136"/>
        <v/>
      </c>
      <c r="DT165" s="668" t="str">
        <f t="shared" si="105"/>
        <v/>
      </c>
      <c r="DU165" s="668" t="str">
        <f t="shared" si="122"/>
        <v/>
      </c>
      <c r="DV165" s="668" t="str">
        <f t="shared" si="109"/>
        <v/>
      </c>
      <c r="DW165" s="668" t="str">
        <f t="shared" si="106"/>
        <v/>
      </c>
      <c r="DX165" s="668" t="str">
        <f t="shared" si="141"/>
        <v/>
      </c>
      <c r="DY165" s="668" t="str">
        <f t="shared" si="124"/>
        <v/>
      </c>
      <c r="DZ165" s="668" t="str">
        <f t="shared" si="121"/>
        <v/>
      </c>
      <c r="EA165" s="668" t="str">
        <f t="shared" si="123"/>
        <v/>
      </c>
      <c r="EB165" s="668" t="str">
        <f t="shared" si="131"/>
        <v/>
      </c>
      <c r="EC165" s="668" t="str">
        <f t="shared" si="131"/>
        <v/>
      </c>
      <c r="ED165" s="668" t="str">
        <f t="shared" si="131"/>
        <v/>
      </c>
      <c r="EE165" s="668" t="str">
        <f t="shared" si="125"/>
        <v/>
      </c>
      <c r="EF165" s="668" t="str">
        <f t="shared" ref="EF165:EG184" si="144">IF(EF$2=$DA165,1,"")</f>
        <v/>
      </c>
      <c r="EG165" s="668" t="str">
        <f t="shared" si="144"/>
        <v/>
      </c>
      <c r="EH165" s="668" t="str">
        <f t="shared" si="126"/>
        <v/>
      </c>
      <c r="EI165" s="668" t="str">
        <f t="shared" si="138"/>
        <v/>
      </c>
      <c r="EJ165" s="668" t="str">
        <f t="shared" si="138"/>
        <v/>
      </c>
      <c r="EK165" s="668" t="str">
        <f t="shared" si="114"/>
        <v/>
      </c>
      <c r="EL165" s="668" t="str">
        <f t="shared" si="112"/>
        <v/>
      </c>
      <c r="EM165" s="668" t="str">
        <f t="shared" si="115"/>
        <v/>
      </c>
      <c r="EN165" s="668" t="str">
        <f t="shared" si="132"/>
        <v/>
      </c>
      <c r="EO165" s="668" t="str">
        <f t="shared" si="132"/>
        <v/>
      </c>
      <c r="EP165" s="668" t="str">
        <f t="shared" si="137"/>
        <v/>
      </c>
      <c r="EQ165" s="668" t="str">
        <f t="shared" si="133"/>
        <v/>
      </c>
      <c r="ER165" s="669" t="str">
        <f t="shared" si="133"/>
        <v/>
      </c>
    </row>
    <row r="166" spans="85:148">
      <c r="CJ166" s="1"/>
      <c r="CK166" s="1"/>
      <c r="CL166" s="1"/>
      <c r="CM166" s="1"/>
      <c r="CN166" s="1"/>
      <c r="CO166" s="1"/>
      <c r="CZ166" s="670" t="s">
        <v>20084</v>
      </c>
      <c r="DA166" s="671">
        <v>25</v>
      </c>
      <c r="DB166" s="662" t="str">
        <f t="shared" si="139"/>
        <v/>
      </c>
      <c r="DC166" s="662" t="str">
        <f t="shared" si="142"/>
        <v/>
      </c>
      <c r="DD166" s="662" t="str">
        <f t="shared" si="117"/>
        <v/>
      </c>
      <c r="DE166" s="662" t="str">
        <f t="shared" si="134"/>
        <v/>
      </c>
      <c r="DF166" s="662" t="str">
        <f t="shared" si="128"/>
        <v/>
      </c>
      <c r="DG166" s="662" t="str">
        <f t="shared" si="118"/>
        <v/>
      </c>
      <c r="DH166" s="662" t="str">
        <f t="shared" si="143"/>
        <v/>
      </c>
      <c r="DI166" s="662" t="str">
        <f t="shared" ref="DI166:DM175" si="145">IF(DI$2=$DA166,1,"")</f>
        <v/>
      </c>
      <c r="DJ166" s="662" t="str">
        <f t="shared" si="145"/>
        <v/>
      </c>
      <c r="DK166" s="662" t="str">
        <f t="shared" si="145"/>
        <v/>
      </c>
      <c r="DL166" s="662" t="str">
        <f t="shared" si="145"/>
        <v/>
      </c>
      <c r="DM166" s="662" t="str">
        <f t="shared" si="145"/>
        <v/>
      </c>
      <c r="DN166" s="662" t="str">
        <f t="shared" si="135"/>
        <v/>
      </c>
      <c r="DO166" s="662" t="str">
        <f t="shared" si="130"/>
        <v/>
      </c>
      <c r="DP166" s="662" t="str">
        <f t="shared" si="130"/>
        <v/>
      </c>
      <c r="DQ166" s="662" t="str">
        <f t="shared" si="140"/>
        <v/>
      </c>
      <c r="DR166" s="662" t="str">
        <f t="shared" si="136"/>
        <v/>
      </c>
      <c r="DS166" s="662" t="str">
        <f t="shared" si="136"/>
        <v/>
      </c>
      <c r="DT166" s="662" t="str">
        <f t="shared" si="105"/>
        <v/>
      </c>
      <c r="DU166" s="662" t="str">
        <f t="shared" si="122"/>
        <v/>
      </c>
      <c r="DV166" s="662" t="str">
        <f t="shared" si="109"/>
        <v/>
      </c>
      <c r="DW166" s="662" t="str">
        <f t="shared" si="106"/>
        <v/>
      </c>
      <c r="DX166" s="662" t="str">
        <f t="shared" si="141"/>
        <v/>
      </c>
      <c r="DY166" s="662" t="str">
        <f t="shared" si="124"/>
        <v/>
      </c>
      <c r="DZ166" s="662">
        <f t="shared" si="121"/>
        <v>1</v>
      </c>
      <c r="EA166" s="662" t="str">
        <f t="shared" si="123"/>
        <v/>
      </c>
      <c r="EB166" s="662" t="str">
        <f t="shared" si="131"/>
        <v/>
      </c>
      <c r="EC166" s="662" t="str">
        <f t="shared" si="131"/>
        <v/>
      </c>
      <c r="ED166" s="662" t="str">
        <f t="shared" si="131"/>
        <v/>
      </c>
      <c r="EE166" s="662" t="str">
        <f t="shared" si="125"/>
        <v/>
      </c>
      <c r="EF166" s="662" t="str">
        <f t="shared" si="144"/>
        <v/>
      </c>
      <c r="EG166" s="662" t="str">
        <f t="shared" si="144"/>
        <v/>
      </c>
      <c r="EH166" s="662" t="str">
        <f t="shared" si="126"/>
        <v/>
      </c>
      <c r="EI166" s="662" t="str">
        <f t="shared" si="138"/>
        <v/>
      </c>
      <c r="EJ166" s="662" t="str">
        <f t="shared" si="138"/>
        <v/>
      </c>
      <c r="EK166" s="662" t="str">
        <f t="shared" si="114"/>
        <v/>
      </c>
      <c r="EL166" s="662" t="str">
        <f t="shared" si="112"/>
        <v/>
      </c>
      <c r="EM166" s="662" t="str">
        <f t="shared" si="115"/>
        <v/>
      </c>
      <c r="EN166" s="662" t="str">
        <f t="shared" si="132"/>
        <v/>
      </c>
      <c r="EO166" s="662" t="str">
        <f t="shared" si="132"/>
        <v/>
      </c>
      <c r="EP166" s="662" t="str">
        <f t="shared" si="137"/>
        <v/>
      </c>
      <c r="EQ166" s="662" t="str">
        <f t="shared" si="133"/>
        <v/>
      </c>
      <c r="ER166" s="673" t="str">
        <f t="shared" si="133"/>
        <v/>
      </c>
    </row>
    <row r="167" spans="85:148">
      <c r="CZ167" s="666" t="s">
        <v>20085</v>
      </c>
      <c r="DA167" s="667">
        <v>25</v>
      </c>
      <c r="DB167" s="668" t="str">
        <f t="shared" si="139"/>
        <v/>
      </c>
      <c r="DC167" s="668" t="str">
        <f t="shared" si="142"/>
        <v/>
      </c>
      <c r="DD167" s="668" t="str">
        <f t="shared" si="117"/>
        <v/>
      </c>
      <c r="DE167" s="668" t="str">
        <f t="shared" si="134"/>
        <v/>
      </c>
      <c r="DF167" s="668" t="str">
        <f t="shared" si="128"/>
        <v/>
      </c>
      <c r="DG167" s="668" t="str">
        <f t="shared" si="118"/>
        <v/>
      </c>
      <c r="DH167" s="668" t="str">
        <f t="shared" si="143"/>
        <v/>
      </c>
      <c r="DI167" s="668" t="str">
        <f t="shared" si="145"/>
        <v/>
      </c>
      <c r="DJ167" s="668" t="str">
        <f t="shared" si="145"/>
        <v/>
      </c>
      <c r="DK167" s="668" t="str">
        <f t="shared" si="145"/>
        <v/>
      </c>
      <c r="DL167" s="668" t="str">
        <f t="shared" si="145"/>
        <v/>
      </c>
      <c r="DM167" s="668" t="str">
        <f t="shared" si="145"/>
        <v/>
      </c>
      <c r="DN167" s="668" t="str">
        <f t="shared" si="135"/>
        <v/>
      </c>
      <c r="DO167" s="668" t="str">
        <f t="shared" si="130"/>
        <v/>
      </c>
      <c r="DP167" s="668" t="str">
        <f t="shared" si="130"/>
        <v/>
      </c>
      <c r="DQ167" s="668" t="str">
        <f t="shared" si="140"/>
        <v/>
      </c>
      <c r="DR167" s="668" t="str">
        <f t="shared" si="136"/>
        <v/>
      </c>
      <c r="DS167" s="668" t="str">
        <f t="shared" si="136"/>
        <v/>
      </c>
      <c r="DT167" s="668" t="str">
        <f t="shared" si="105"/>
        <v/>
      </c>
      <c r="DU167" s="668" t="str">
        <f t="shared" si="122"/>
        <v/>
      </c>
      <c r="DV167" s="668" t="str">
        <f t="shared" si="109"/>
        <v/>
      </c>
      <c r="DW167" s="668" t="str">
        <f t="shared" ref="DW167:DW192" si="146">IF(DW$2=$DA167,1,"")</f>
        <v/>
      </c>
      <c r="DX167" s="668" t="str">
        <f t="shared" si="141"/>
        <v/>
      </c>
      <c r="DY167" s="668" t="str">
        <f t="shared" si="124"/>
        <v/>
      </c>
      <c r="DZ167" s="668">
        <f t="shared" si="121"/>
        <v>1</v>
      </c>
      <c r="EA167" s="668" t="str">
        <f t="shared" si="123"/>
        <v/>
      </c>
      <c r="EB167" s="668" t="str">
        <f t="shared" si="131"/>
        <v/>
      </c>
      <c r="EC167" s="668" t="str">
        <f t="shared" si="131"/>
        <v/>
      </c>
      <c r="ED167" s="668" t="str">
        <f t="shared" si="131"/>
        <v/>
      </c>
      <c r="EE167" s="668" t="str">
        <f t="shared" si="125"/>
        <v/>
      </c>
      <c r="EF167" s="668" t="str">
        <f t="shared" si="144"/>
        <v/>
      </c>
      <c r="EG167" s="668" t="str">
        <f t="shared" si="144"/>
        <v/>
      </c>
      <c r="EH167" s="668" t="str">
        <f t="shared" si="126"/>
        <v/>
      </c>
      <c r="EI167" s="668" t="str">
        <f t="shared" si="138"/>
        <v/>
      </c>
      <c r="EJ167" s="668" t="str">
        <f t="shared" si="138"/>
        <v/>
      </c>
      <c r="EK167" s="668" t="str">
        <f t="shared" si="114"/>
        <v/>
      </c>
      <c r="EL167" s="668" t="str">
        <f t="shared" si="112"/>
        <v/>
      </c>
      <c r="EM167" s="668" t="str">
        <f t="shared" si="115"/>
        <v/>
      </c>
      <c r="EN167" s="668" t="str">
        <f t="shared" si="132"/>
        <v/>
      </c>
      <c r="EO167" s="668" t="str">
        <f t="shared" si="132"/>
        <v/>
      </c>
      <c r="EP167" s="668" t="str">
        <f t="shared" si="137"/>
        <v/>
      </c>
      <c r="EQ167" s="668" t="str">
        <f t="shared" si="133"/>
        <v/>
      </c>
      <c r="ER167" s="669" t="str">
        <f t="shared" si="133"/>
        <v/>
      </c>
    </row>
    <row r="168" spans="85:148">
      <c r="CZ168" s="670" t="s">
        <v>20086</v>
      </c>
      <c r="DA168" s="671">
        <v>33</v>
      </c>
      <c r="DB168" s="662" t="str">
        <f t="shared" si="139"/>
        <v/>
      </c>
      <c r="DC168" s="662" t="str">
        <f t="shared" si="142"/>
        <v/>
      </c>
      <c r="DD168" s="662" t="str">
        <f t="shared" si="117"/>
        <v/>
      </c>
      <c r="DE168" s="662" t="str">
        <f t="shared" si="134"/>
        <v/>
      </c>
      <c r="DF168" s="662" t="str">
        <f t="shared" si="128"/>
        <v/>
      </c>
      <c r="DG168" s="662" t="str">
        <f t="shared" si="118"/>
        <v/>
      </c>
      <c r="DH168" s="662" t="str">
        <f t="shared" si="143"/>
        <v/>
      </c>
      <c r="DI168" s="662" t="str">
        <f t="shared" si="145"/>
        <v/>
      </c>
      <c r="DJ168" s="662" t="str">
        <f t="shared" si="145"/>
        <v/>
      </c>
      <c r="DK168" s="662" t="str">
        <f t="shared" si="145"/>
        <v/>
      </c>
      <c r="DL168" s="662" t="str">
        <f t="shared" si="145"/>
        <v/>
      </c>
      <c r="DM168" s="662" t="str">
        <f t="shared" si="145"/>
        <v/>
      </c>
      <c r="DN168" s="662" t="str">
        <f t="shared" si="135"/>
        <v/>
      </c>
      <c r="DO168" s="662" t="str">
        <f t="shared" si="130"/>
        <v/>
      </c>
      <c r="DP168" s="662" t="str">
        <f t="shared" si="130"/>
        <v/>
      </c>
      <c r="DQ168" s="662" t="str">
        <f t="shared" si="140"/>
        <v/>
      </c>
      <c r="DR168" s="662" t="str">
        <f t="shared" si="136"/>
        <v/>
      </c>
      <c r="DS168" s="662" t="str">
        <f t="shared" si="136"/>
        <v/>
      </c>
      <c r="DT168" s="662" t="str">
        <f t="shared" si="105"/>
        <v/>
      </c>
      <c r="DU168" s="662" t="str">
        <f t="shared" si="122"/>
        <v/>
      </c>
      <c r="DV168" s="662" t="str">
        <f t="shared" si="109"/>
        <v/>
      </c>
      <c r="DW168" s="662" t="str">
        <f t="shared" si="146"/>
        <v/>
      </c>
      <c r="DX168" s="662" t="str">
        <f t="shared" si="141"/>
        <v/>
      </c>
      <c r="DY168" s="662" t="str">
        <f t="shared" si="124"/>
        <v/>
      </c>
      <c r="DZ168" s="662" t="str">
        <f t="shared" si="121"/>
        <v/>
      </c>
      <c r="EA168" s="662" t="str">
        <f t="shared" si="123"/>
        <v/>
      </c>
      <c r="EB168" s="662" t="str">
        <f t="shared" si="131"/>
        <v/>
      </c>
      <c r="EC168" s="662" t="str">
        <f t="shared" si="131"/>
        <v/>
      </c>
      <c r="ED168" s="662" t="str">
        <f t="shared" si="131"/>
        <v/>
      </c>
      <c r="EE168" s="662" t="str">
        <f t="shared" si="125"/>
        <v/>
      </c>
      <c r="EF168" s="662" t="str">
        <f t="shared" si="144"/>
        <v/>
      </c>
      <c r="EG168" s="662" t="str">
        <f t="shared" si="144"/>
        <v/>
      </c>
      <c r="EH168" s="662">
        <f t="shared" si="126"/>
        <v>1</v>
      </c>
      <c r="EI168" s="662" t="str">
        <f t="shared" si="138"/>
        <v/>
      </c>
      <c r="EJ168" s="662" t="str">
        <f t="shared" si="138"/>
        <v/>
      </c>
      <c r="EK168" s="662" t="str">
        <f t="shared" si="114"/>
        <v/>
      </c>
      <c r="EL168" s="662" t="str">
        <f t="shared" si="112"/>
        <v/>
      </c>
      <c r="EM168" s="662" t="str">
        <f t="shared" si="115"/>
        <v/>
      </c>
      <c r="EN168" s="662" t="str">
        <f t="shared" si="132"/>
        <v/>
      </c>
      <c r="EO168" s="662" t="str">
        <f t="shared" si="132"/>
        <v/>
      </c>
      <c r="EP168" s="662" t="str">
        <f t="shared" si="137"/>
        <v/>
      </c>
      <c r="EQ168" s="662" t="str">
        <f t="shared" si="133"/>
        <v/>
      </c>
      <c r="ER168" s="673" t="str">
        <f t="shared" si="133"/>
        <v/>
      </c>
    </row>
    <row r="169" spans="85:148">
      <c r="CZ169" s="666" t="s">
        <v>20087</v>
      </c>
      <c r="DA169" s="667">
        <v>32</v>
      </c>
      <c r="DB169" s="668" t="str">
        <f t="shared" si="139"/>
        <v/>
      </c>
      <c r="DC169" s="668" t="str">
        <f t="shared" si="142"/>
        <v/>
      </c>
      <c r="DD169" s="668" t="str">
        <f t="shared" si="117"/>
        <v/>
      </c>
      <c r="DE169" s="668" t="str">
        <f t="shared" si="134"/>
        <v/>
      </c>
      <c r="DF169" s="668" t="str">
        <f t="shared" si="128"/>
        <v/>
      </c>
      <c r="DG169" s="668" t="str">
        <f t="shared" si="118"/>
        <v/>
      </c>
      <c r="DH169" s="668" t="str">
        <f t="shared" si="143"/>
        <v/>
      </c>
      <c r="DI169" s="668" t="str">
        <f t="shared" si="145"/>
        <v/>
      </c>
      <c r="DJ169" s="668" t="str">
        <f t="shared" si="145"/>
        <v/>
      </c>
      <c r="DK169" s="668" t="str">
        <f t="shared" si="145"/>
        <v/>
      </c>
      <c r="DL169" s="668" t="str">
        <f t="shared" si="145"/>
        <v/>
      </c>
      <c r="DM169" s="668" t="str">
        <f t="shared" si="145"/>
        <v/>
      </c>
      <c r="DN169" s="668" t="str">
        <f t="shared" si="135"/>
        <v/>
      </c>
      <c r="DO169" s="668" t="str">
        <f t="shared" si="130"/>
        <v/>
      </c>
      <c r="DP169" s="668" t="str">
        <f t="shared" si="130"/>
        <v/>
      </c>
      <c r="DQ169" s="668" t="str">
        <f t="shared" si="140"/>
        <v/>
      </c>
      <c r="DR169" s="668" t="str">
        <f t="shared" si="136"/>
        <v/>
      </c>
      <c r="DS169" s="668" t="str">
        <f t="shared" si="136"/>
        <v/>
      </c>
      <c r="DT169" s="668" t="str">
        <f t="shared" si="105"/>
        <v/>
      </c>
      <c r="DU169" s="668" t="str">
        <f t="shared" si="122"/>
        <v/>
      </c>
      <c r="DV169" s="668" t="str">
        <f t="shared" si="109"/>
        <v/>
      </c>
      <c r="DW169" s="668" t="str">
        <f t="shared" si="146"/>
        <v/>
      </c>
      <c r="DX169" s="668" t="str">
        <f t="shared" si="141"/>
        <v/>
      </c>
      <c r="DY169" s="668" t="str">
        <f t="shared" si="124"/>
        <v/>
      </c>
      <c r="DZ169" s="668" t="str">
        <f t="shared" si="121"/>
        <v/>
      </c>
      <c r="EA169" s="668" t="str">
        <f t="shared" si="123"/>
        <v/>
      </c>
      <c r="EB169" s="668" t="str">
        <f t="shared" si="131"/>
        <v/>
      </c>
      <c r="EC169" s="668" t="str">
        <f t="shared" si="131"/>
        <v/>
      </c>
      <c r="ED169" s="668" t="str">
        <f t="shared" si="131"/>
        <v/>
      </c>
      <c r="EE169" s="668" t="str">
        <f t="shared" si="125"/>
        <v/>
      </c>
      <c r="EF169" s="668" t="str">
        <f t="shared" si="144"/>
        <v/>
      </c>
      <c r="EG169" s="668">
        <f t="shared" si="144"/>
        <v>1</v>
      </c>
      <c r="EH169" s="668" t="str">
        <f t="shared" si="126"/>
        <v/>
      </c>
      <c r="EI169" s="668" t="str">
        <f t="shared" si="138"/>
        <v/>
      </c>
      <c r="EJ169" s="668" t="str">
        <f t="shared" si="138"/>
        <v/>
      </c>
      <c r="EK169" s="668" t="str">
        <f t="shared" si="114"/>
        <v/>
      </c>
      <c r="EL169" s="668" t="str">
        <f t="shared" si="112"/>
        <v/>
      </c>
      <c r="EM169" s="668" t="str">
        <f t="shared" si="115"/>
        <v/>
      </c>
      <c r="EN169" s="668" t="str">
        <f t="shared" si="132"/>
        <v/>
      </c>
      <c r="EO169" s="668" t="str">
        <f t="shared" si="132"/>
        <v/>
      </c>
      <c r="EP169" s="668" t="str">
        <f t="shared" si="137"/>
        <v/>
      </c>
      <c r="EQ169" s="668" t="str">
        <f t="shared" si="133"/>
        <v/>
      </c>
      <c r="ER169" s="669" t="str">
        <f t="shared" si="133"/>
        <v/>
      </c>
    </row>
    <row r="170" spans="85:148">
      <c r="CZ170" s="670" t="s">
        <v>20088</v>
      </c>
      <c r="DA170" s="671">
        <v>24</v>
      </c>
      <c r="DB170" s="662" t="str">
        <f t="shared" si="139"/>
        <v/>
      </c>
      <c r="DC170" s="662" t="str">
        <f t="shared" si="142"/>
        <v/>
      </c>
      <c r="DD170" s="662" t="str">
        <f t="shared" si="117"/>
        <v/>
      </c>
      <c r="DE170" s="662" t="str">
        <f t="shared" si="134"/>
        <v/>
      </c>
      <c r="DF170" s="662" t="str">
        <f t="shared" si="128"/>
        <v/>
      </c>
      <c r="DG170" s="662" t="str">
        <f t="shared" si="118"/>
        <v/>
      </c>
      <c r="DH170" s="662" t="str">
        <f t="shared" si="143"/>
        <v/>
      </c>
      <c r="DI170" s="662" t="str">
        <f t="shared" si="145"/>
        <v/>
      </c>
      <c r="DJ170" s="662" t="str">
        <f t="shared" si="145"/>
        <v/>
      </c>
      <c r="DK170" s="662" t="str">
        <f t="shared" si="145"/>
        <v/>
      </c>
      <c r="DL170" s="662" t="str">
        <f t="shared" si="145"/>
        <v/>
      </c>
      <c r="DM170" s="662" t="str">
        <f t="shared" si="145"/>
        <v/>
      </c>
      <c r="DN170" s="662" t="str">
        <f t="shared" si="135"/>
        <v/>
      </c>
      <c r="DO170" s="662" t="str">
        <f t="shared" si="130"/>
        <v/>
      </c>
      <c r="DP170" s="662" t="str">
        <f t="shared" si="130"/>
        <v/>
      </c>
      <c r="DQ170" s="662" t="str">
        <f t="shared" si="140"/>
        <v/>
      </c>
      <c r="DR170" s="662" t="str">
        <f t="shared" si="136"/>
        <v/>
      </c>
      <c r="DS170" s="662" t="str">
        <f t="shared" si="136"/>
        <v/>
      </c>
      <c r="DT170" s="662" t="str">
        <f t="shared" si="105"/>
        <v/>
      </c>
      <c r="DU170" s="662" t="str">
        <f t="shared" si="122"/>
        <v/>
      </c>
      <c r="DV170" s="662" t="str">
        <f t="shared" si="109"/>
        <v/>
      </c>
      <c r="DW170" s="662" t="str">
        <f t="shared" si="146"/>
        <v/>
      </c>
      <c r="DX170" s="662" t="str">
        <f t="shared" si="141"/>
        <v/>
      </c>
      <c r="DY170" s="662">
        <f t="shared" si="124"/>
        <v>1</v>
      </c>
      <c r="DZ170" s="662" t="str">
        <f t="shared" si="121"/>
        <v/>
      </c>
      <c r="EA170" s="662" t="str">
        <f t="shared" si="123"/>
        <v/>
      </c>
      <c r="EB170" s="662" t="str">
        <f t="shared" si="131"/>
        <v/>
      </c>
      <c r="EC170" s="662" t="str">
        <f t="shared" si="131"/>
        <v/>
      </c>
      <c r="ED170" s="662" t="str">
        <f t="shared" si="131"/>
        <v/>
      </c>
      <c r="EE170" s="662" t="str">
        <f t="shared" si="125"/>
        <v/>
      </c>
      <c r="EF170" s="662" t="str">
        <f t="shared" si="144"/>
        <v/>
      </c>
      <c r="EG170" s="662" t="str">
        <f t="shared" si="144"/>
        <v/>
      </c>
      <c r="EH170" s="662" t="str">
        <f t="shared" si="126"/>
        <v/>
      </c>
      <c r="EI170" s="662" t="str">
        <f t="shared" si="138"/>
        <v/>
      </c>
      <c r="EJ170" s="662" t="str">
        <f t="shared" si="138"/>
        <v/>
      </c>
      <c r="EK170" s="662" t="str">
        <f t="shared" si="114"/>
        <v/>
      </c>
      <c r="EL170" s="662" t="str">
        <f t="shared" si="112"/>
        <v/>
      </c>
      <c r="EM170" s="662" t="str">
        <f t="shared" si="115"/>
        <v/>
      </c>
      <c r="EN170" s="662" t="str">
        <f t="shared" si="132"/>
        <v/>
      </c>
      <c r="EO170" s="662" t="str">
        <f t="shared" si="132"/>
        <v/>
      </c>
      <c r="EP170" s="662" t="str">
        <f t="shared" si="137"/>
        <v/>
      </c>
      <c r="EQ170" s="662" t="str">
        <f t="shared" si="133"/>
        <v/>
      </c>
      <c r="ER170" s="673" t="str">
        <f t="shared" si="133"/>
        <v/>
      </c>
    </row>
    <row r="171" spans="85:148">
      <c r="CZ171" s="666" t="s">
        <v>20089</v>
      </c>
      <c r="DA171" s="667" t="s">
        <v>20090</v>
      </c>
      <c r="DB171" s="668" t="str">
        <f t="shared" si="139"/>
        <v/>
      </c>
      <c r="DC171" s="668" t="str">
        <f t="shared" si="142"/>
        <v/>
      </c>
      <c r="DD171" s="668" t="str">
        <f t="shared" si="117"/>
        <v/>
      </c>
      <c r="DE171" s="668" t="str">
        <f t="shared" si="134"/>
        <v/>
      </c>
      <c r="DF171" s="668" t="str">
        <f t="shared" si="128"/>
        <v/>
      </c>
      <c r="DG171" s="668" t="str">
        <f t="shared" si="118"/>
        <v/>
      </c>
      <c r="DH171" s="668" t="str">
        <f t="shared" si="143"/>
        <v/>
      </c>
      <c r="DI171" s="668" t="str">
        <f t="shared" si="145"/>
        <v/>
      </c>
      <c r="DJ171" s="668" t="str">
        <f t="shared" si="145"/>
        <v/>
      </c>
      <c r="DK171" s="668" t="str">
        <f t="shared" si="145"/>
        <v/>
      </c>
      <c r="DL171" s="668" t="str">
        <f t="shared" si="145"/>
        <v/>
      </c>
      <c r="DM171" s="668" t="str">
        <f t="shared" si="145"/>
        <v/>
      </c>
      <c r="DN171" s="668" t="str">
        <f t="shared" si="135"/>
        <v/>
      </c>
      <c r="DO171" s="668" t="str">
        <f t="shared" si="130"/>
        <v/>
      </c>
      <c r="DP171" s="668" t="str">
        <f t="shared" si="130"/>
        <v/>
      </c>
      <c r="DQ171" s="668" t="str">
        <f t="shared" si="140"/>
        <v/>
      </c>
      <c r="DR171" s="668" t="str">
        <f t="shared" si="136"/>
        <v/>
      </c>
      <c r="DS171" s="668" t="str">
        <f t="shared" si="136"/>
        <v/>
      </c>
      <c r="DT171" s="668" t="str">
        <f t="shared" si="105"/>
        <v/>
      </c>
      <c r="DU171" s="668" t="str">
        <f t="shared" si="122"/>
        <v/>
      </c>
      <c r="DV171" s="668">
        <v>1</v>
      </c>
      <c r="DW171" s="668" t="str">
        <f t="shared" si="146"/>
        <v/>
      </c>
      <c r="DX171" s="668" t="str">
        <f t="shared" si="141"/>
        <v/>
      </c>
      <c r="DY171" s="668" t="str">
        <f t="shared" si="124"/>
        <v/>
      </c>
      <c r="DZ171" s="668" t="str">
        <f t="shared" si="121"/>
        <v/>
      </c>
      <c r="EA171" s="668" t="str">
        <f t="shared" si="123"/>
        <v/>
      </c>
      <c r="EB171" s="668" t="str">
        <f t="shared" si="131"/>
        <v/>
      </c>
      <c r="EC171" s="668" t="str">
        <f t="shared" si="131"/>
        <v/>
      </c>
      <c r="ED171" s="668" t="str">
        <f t="shared" si="131"/>
        <v/>
      </c>
      <c r="EE171" s="668" t="str">
        <f t="shared" si="125"/>
        <v/>
      </c>
      <c r="EF171" s="668" t="str">
        <f t="shared" si="144"/>
        <v/>
      </c>
      <c r="EG171" s="668" t="str">
        <f t="shared" si="144"/>
        <v/>
      </c>
      <c r="EH171" s="668" t="str">
        <f t="shared" si="126"/>
        <v/>
      </c>
      <c r="EI171" s="668" t="str">
        <f t="shared" si="138"/>
        <v/>
      </c>
      <c r="EJ171" s="668" t="str">
        <f t="shared" si="138"/>
        <v/>
      </c>
      <c r="EK171" s="668" t="str">
        <f t="shared" si="114"/>
        <v/>
      </c>
      <c r="EL171" s="668" t="str">
        <f t="shared" si="112"/>
        <v/>
      </c>
      <c r="EM171" s="668" t="str">
        <f t="shared" si="115"/>
        <v/>
      </c>
      <c r="EN171" s="668" t="str">
        <f t="shared" si="132"/>
        <v/>
      </c>
      <c r="EO171" s="668" t="str">
        <f t="shared" si="132"/>
        <v/>
      </c>
      <c r="EP171" s="668" t="str">
        <f t="shared" si="137"/>
        <v/>
      </c>
      <c r="EQ171" s="668" t="str">
        <f t="shared" si="133"/>
        <v/>
      </c>
      <c r="ER171" s="669" t="str">
        <f t="shared" si="133"/>
        <v/>
      </c>
    </row>
    <row r="172" spans="85:148">
      <c r="CZ172" s="670" t="s">
        <v>20091</v>
      </c>
      <c r="DA172" s="671">
        <v>18</v>
      </c>
      <c r="DB172" s="662" t="str">
        <f t="shared" si="139"/>
        <v/>
      </c>
      <c r="DC172" s="662" t="str">
        <f t="shared" si="142"/>
        <v/>
      </c>
      <c r="DD172" s="662" t="str">
        <f t="shared" si="117"/>
        <v/>
      </c>
      <c r="DE172" s="662" t="str">
        <f t="shared" si="134"/>
        <v/>
      </c>
      <c r="DF172" s="662" t="str">
        <f t="shared" si="128"/>
        <v/>
      </c>
      <c r="DG172" s="662" t="str">
        <f t="shared" si="118"/>
        <v/>
      </c>
      <c r="DH172" s="662" t="str">
        <f t="shared" si="143"/>
        <v/>
      </c>
      <c r="DI172" s="662" t="str">
        <f t="shared" si="145"/>
        <v/>
      </c>
      <c r="DJ172" s="662" t="str">
        <f t="shared" si="145"/>
        <v/>
      </c>
      <c r="DK172" s="662" t="str">
        <f t="shared" si="145"/>
        <v/>
      </c>
      <c r="DL172" s="662" t="str">
        <f t="shared" si="145"/>
        <v/>
      </c>
      <c r="DM172" s="662" t="str">
        <f t="shared" si="145"/>
        <v/>
      </c>
      <c r="DN172" s="662" t="str">
        <f t="shared" si="135"/>
        <v/>
      </c>
      <c r="DO172" s="662" t="str">
        <f t="shared" si="130"/>
        <v/>
      </c>
      <c r="DP172" s="662" t="str">
        <f t="shared" si="130"/>
        <v/>
      </c>
      <c r="DQ172" s="662" t="str">
        <f t="shared" si="140"/>
        <v/>
      </c>
      <c r="DR172" s="662" t="str">
        <f t="shared" si="136"/>
        <v/>
      </c>
      <c r="DS172" s="662">
        <f t="shared" si="136"/>
        <v>1</v>
      </c>
      <c r="DT172" s="662" t="str">
        <f t="shared" si="105"/>
        <v/>
      </c>
      <c r="DU172" s="662" t="str">
        <f t="shared" si="122"/>
        <v/>
      </c>
      <c r="DV172" s="662" t="str">
        <f t="shared" ref="DV172:DV187" si="147">IF(DV$2=$DA172,1,"")</f>
        <v/>
      </c>
      <c r="DW172" s="662" t="str">
        <f t="shared" si="146"/>
        <v/>
      </c>
      <c r="DX172" s="662" t="str">
        <f t="shared" si="141"/>
        <v/>
      </c>
      <c r="DY172" s="662" t="str">
        <f t="shared" si="124"/>
        <v/>
      </c>
      <c r="DZ172" s="662" t="str">
        <f t="shared" si="121"/>
        <v/>
      </c>
      <c r="EA172" s="662" t="str">
        <f t="shared" si="123"/>
        <v/>
      </c>
      <c r="EB172" s="662" t="str">
        <f t="shared" si="131"/>
        <v/>
      </c>
      <c r="EC172" s="662" t="str">
        <f t="shared" si="131"/>
        <v/>
      </c>
      <c r="ED172" s="662" t="str">
        <f t="shared" si="131"/>
        <v/>
      </c>
      <c r="EE172" s="662" t="str">
        <f t="shared" si="125"/>
        <v/>
      </c>
      <c r="EF172" s="662" t="str">
        <f t="shared" si="144"/>
        <v/>
      </c>
      <c r="EG172" s="662" t="str">
        <f t="shared" si="144"/>
        <v/>
      </c>
      <c r="EH172" s="662" t="str">
        <f t="shared" si="126"/>
        <v/>
      </c>
      <c r="EI172" s="662" t="str">
        <f t="shared" si="138"/>
        <v/>
      </c>
      <c r="EJ172" s="662" t="str">
        <f t="shared" si="138"/>
        <v/>
      </c>
      <c r="EK172" s="662" t="str">
        <f t="shared" si="114"/>
        <v/>
      </c>
      <c r="EL172" s="662" t="str">
        <f t="shared" ref="EL172:EL192" si="148">IF(EL$2=$DA172,1,"")</f>
        <v/>
      </c>
      <c r="EM172" s="662" t="str">
        <f t="shared" si="115"/>
        <v/>
      </c>
      <c r="EN172" s="662" t="str">
        <f t="shared" si="132"/>
        <v/>
      </c>
      <c r="EO172" s="662" t="str">
        <f t="shared" si="132"/>
        <v/>
      </c>
      <c r="EP172" s="662" t="str">
        <f t="shared" si="137"/>
        <v/>
      </c>
      <c r="EQ172" s="662" t="str">
        <f t="shared" si="133"/>
        <v/>
      </c>
      <c r="ER172" s="673" t="str">
        <f t="shared" si="133"/>
        <v/>
      </c>
    </row>
    <row r="173" spans="85:148">
      <c r="CZ173" s="666" t="s">
        <v>20092</v>
      </c>
      <c r="DA173" s="667" t="s">
        <v>20093</v>
      </c>
      <c r="DB173" s="668" t="str">
        <f t="shared" si="139"/>
        <v/>
      </c>
      <c r="DC173" s="668" t="str">
        <f t="shared" si="142"/>
        <v/>
      </c>
      <c r="DD173" s="668" t="str">
        <f t="shared" si="117"/>
        <v/>
      </c>
      <c r="DE173" s="668" t="str">
        <f t="shared" si="134"/>
        <v/>
      </c>
      <c r="DF173" s="668" t="str">
        <f t="shared" si="128"/>
        <v/>
      </c>
      <c r="DG173" s="668" t="str">
        <f t="shared" si="118"/>
        <v/>
      </c>
      <c r="DH173" s="668" t="str">
        <f t="shared" si="143"/>
        <v/>
      </c>
      <c r="DI173" s="668" t="str">
        <f t="shared" si="145"/>
        <v/>
      </c>
      <c r="DJ173" s="668" t="str">
        <f t="shared" si="145"/>
        <v/>
      </c>
      <c r="DK173" s="668" t="str">
        <f t="shared" si="145"/>
        <v/>
      </c>
      <c r="DL173" s="668" t="str">
        <f t="shared" si="145"/>
        <v/>
      </c>
      <c r="DM173" s="668" t="str">
        <f t="shared" si="145"/>
        <v/>
      </c>
      <c r="DN173" s="668" t="str">
        <f t="shared" si="135"/>
        <v/>
      </c>
      <c r="DO173" s="668" t="str">
        <f t="shared" si="130"/>
        <v/>
      </c>
      <c r="DP173" s="668" t="str">
        <f t="shared" si="130"/>
        <v/>
      </c>
      <c r="DQ173" s="668" t="str">
        <f t="shared" si="140"/>
        <v/>
      </c>
      <c r="DR173" s="668" t="str">
        <f t="shared" si="136"/>
        <v/>
      </c>
      <c r="DS173" s="668" t="str">
        <f t="shared" si="136"/>
        <v/>
      </c>
      <c r="DT173" s="668">
        <v>1</v>
      </c>
      <c r="DU173" s="668" t="str">
        <f t="shared" si="122"/>
        <v/>
      </c>
      <c r="DV173" s="668" t="str">
        <f t="shared" si="147"/>
        <v/>
      </c>
      <c r="DW173" s="668" t="str">
        <f t="shared" si="146"/>
        <v/>
      </c>
      <c r="DX173" s="668" t="str">
        <f t="shared" si="141"/>
        <v/>
      </c>
      <c r="DY173" s="668" t="str">
        <f t="shared" si="124"/>
        <v/>
      </c>
      <c r="DZ173" s="668" t="str">
        <f t="shared" si="121"/>
        <v/>
      </c>
      <c r="EA173" s="668"/>
      <c r="EB173" s="668">
        <v>1</v>
      </c>
      <c r="EC173" s="668" t="str">
        <f t="shared" ref="EC173:ED191" si="149">IF(EC$2=$DA173,1,"")</f>
        <v/>
      </c>
      <c r="ED173" s="668" t="str">
        <f t="shared" si="149"/>
        <v/>
      </c>
      <c r="EE173" s="668" t="str">
        <f t="shared" si="125"/>
        <v/>
      </c>
      <c r="EF173" s="668" t="str">
        <f t="shared" si="144"/>
        <v/>
      </c>
      <c r="EG173" s="668" t="str">
        <f t="shared" si="144"/>
        <v/>
      </c>
      <c r="EH173" s="668" t="str">
        <f t="shared" si="126"/>
        <v/>
      </c>
      <c r="EI173" s="668" t="str">
        <f t="shared" si="138"/>
        <v/>
      </c>
      <c r="EJ173" s="668" t="str">
        <f t="shared" si="138"/>
        <v/>
      </c>
      <c r="EK173" s="668" t="str">
        <f t="shared" si="114"/>
        <v/>
      </c>
      <c r="EL173" s="668" t="str">
        <f t="shared" si="148"/>
        <v/>
      </c>
      <c r="EM173" s="668" t="str">
        <f t="shared" ref="EM173:EO192" si="150">IF(EM$2=$DA173,1,"")</f>
        <v/>
      </c>
      <c r="EN173" s="668" t="str">
        <f t="shared" si="132"/>
        <v/>
      </c>
      <c r="EO173" s="668" t="str">
        <f t="shared" si="132"/>
        <v/>
      </c>
      <c r="EP173" s="668" t="str">
        <f t="shared" si="137"/>
        <v/>
      </c>
      <c r="EQ173" s="668" t="str">
        <f t="shared" si="133"/>
        <v/>
      </c>
      <c r="ER173" s="669" t="str">
        <f t="shared" si="133"/>
        <v/>
      </c>
    </row>
    <row r="174" spans="85:148">
      <c r="CZ174" s="670" t="s">
        <v>20094</v>
      </c>
      <c r="DA174" s="671" t="s">
        <v>20095</v>
      </c>
      <c r="DB174" s="662" t="str">
        <f t="shared" si="139"/>
        <v/>
      </c>
      <c r="DC174" s="662" t="str">
        <f t="shared" si="142"/>
        <v/>
      </c>
      <c r="DD174" s="662" t="str">
        <f t="shared" si="117"/>
        <v/>
      </c>
      <c r="DE174" s="662" t="str">
        <f t="shared" si="134"/>
        <v/>
      </c>
      <c r="DF174" s="662" t="str">
        <f t="shared" si="128"/>
        <v/>
      </c>
      <c r="DG174" s="662" t="str">
        <f t="shared" si="118"/>
        <v/>
      </c>
      <c r="DH174" s="662" t="str">
        <f t="shared" si="143"/>
        <v/>
      </c>
      <c r="DI174" s="662" t="str">
        <f t="shared" si="145"/>
        <v/>
      </c>
      <c r="DJ174" s="662" t="str">
        <f t="shared" si="145"/>
        <v/>
      </c>
      <c r="DK174" s="662" t="str">
        <f t="shared" si="145"/>
        <v/>
      </c>
      <c r="DL174" s="662" t="str">
        <f t="shared" si="145"/>
        <v/>
      </c>
      <c r="DM174" s="662" t="str">
        <f t="shared" si="145"/>
        <v/>
      </c>
      <c r="DN174" s="662" t="str">
        <f t="shared" si="135"/>
        <v/>
      </c>
      <c r="DO174" s="662" t="str">
        <f t="shared" si="130"/>
        <v/>
      </c>
      <c r="DP174" s="662" t="str">
        <f t="shared" si="130"/>
        <v/>
      </c>
      <c r="DQ174" s="662">
        <v>1</v>
      </c>
      <c r="DR174" s="662" t="str">
        <f t="shared" si="136"/>
        <v/>
      </c>
      <c r="DS174" s="662" t="str">
        <f t="shared" si="136"/>
        <v/>
      </c>
      <c r="DT174" s="662" t="str">
        <f t="shared" ref="DT174:DT192" si="151">IF(DT$2=$DA174,1,"")</f>
        <v/>
      </c>
      <c r="DU174" s="662" t="str">
        <f t="shared" si="122"/>
        <v/>
      </c>
      <c r="DV174" s="662" t="str">
        <f t="shared" si="147"/>
        <v/>
      </c>
      <c r="DW174" s="662" t="str">
        <f t="shared" si="146"/>
        <v/>
      </c>
      <c r="DX174" s="662" t="str">
        <f t="shared" si="141"/>
        <v/>
      </c>
      <c r="DY174" s="662" t="str">
        <f t="shared" si="124"/>
        <v/>
      </c>
      <c r="DZ174" s="662" t="str">
        <f t="shared" si="121"/>
        <v/>
      </c>
      <c r="EA174" s="662" t="str">
        <f t="shared" ref="EA174:EB182" si="152">IF(EA$2=$DA174,1,"")</f>
        <v/>
      </c>
      <c r="EB174" s="662" t="str">
        <f t="shared" si="152"/>
        <v/>
      </c>
      <c r="EC174" s="662" t="str">
        <f t="shared" si="149"/>
        <v/>
      </c>
      <c r="ED174" s="662" t="str">
        <f t="shared" si="149"/>
        <v/>
      </c>
      <c r="EE174" s="662" t="str">
        <f t="shared" si="125"/>
        <v/>
      </c>
      <c r="EF174" s="662" t="str">
        <f t="shared" si="144"/>
        <v/>
      </c>
      <c r="EG174" s="662" t="str">
        <f t="shared" si="144"/>
        <v/>
      </c>
      <c r="EH174" s="662" t="str">
        <f t="shared" si="126"/>
        <v/>
      </c>
      <c r="EI174" s="662" t="str">
        <f t="shared" si="138"/>
        <v/>
      </c>
      <c r="EJ174" s="662" t="str">
        <f t="shared" si="138"/>
        <v/>
      </c>
      <c r="EK174" s="662">
        <v>1</v>
      </c>
      <c r="EL174" s="662" t="str">
        <f t="shared" si="148"/>
        <v/>
      </c>
      <c r="EM174" s="662" t="str">
        <f t="shared" si="150"/>
        <v/>
      </c>
      <c r="EN174" s="662" t="str">
        <f t="shared" si="132"/>
        <v/>
      </c>
      <c r="EO174" s="662" t="str">
        <f t="shared" si="132"/>
        <v/>
      </c>
      <c r="EP174" s="662" t="str">
        <f t="shared" si="137"/>
        <v/>
      </c>
      <c r="EQ174" s="662" t="str">
        <f t="shared" si="133"/>
        <v/>
      </c>
      <c r="ER174" s="673" t="str">
        <f t="shared" si="133"/>
        <v/>
      </c>
    </row>
    <row r="175" spans="85:148">
      <c r="CZ175" s="666" t="s">
        <v>20096</v>
      </c>
      <c r="DA175" s="667">
        <v>37</v>
      </c>
      <c r="DB175" s="668" t="str">
        <f t="shared" si="139"/>
        <v/>
      </c>
      <c r="DC175" s="668" t="str">
        <f t="shared" si="142"/>
        <v/>
      </c>
      <c r="DD175" s="668" t="str">
        <f t="shared" si="117"/>
        <v/>
      </c>
      <c r="DE175" s="668" t="str">
        <f t="shared" si="134"/>
        <v/>
      </c>
      <c r="DF175" s="668" t="str">
        <f t="shared" si="128"/>
        <v/>
      </c>
      <c r="DG175" s="668" t="str">
        <f t="shared" si="118"/>
        <v/>
      </c>
      <c r="DH175" s="668" t="str">
        <f t="shared" si="143"/>
        <v/>
      </c>
      <c r="DI175" s="668" t="str">
        <f t="shared" si="145"/>
        <v/>
      </c>
      <c r="DJ175" s="668" t="str">
        <f t="shared" si="145"/>
        <v/>
      </c>
      <c r="DK175" s="668" t="str">
        <f t="shared" si="145"/>
        <v/>
      </c>
      <c r="DL175" s="668" t="str">
        <f t="shared" si="145"/>
        <v/>
      </c>
      <c r="DM175" s="668" t="str">
        <f t="shared" si="145"/>
        <v/>
      </c>
      <c r="DN175" s="668" t="str">
        <f t="shared" si="135"/>
        <v/>
      </c>
      <c r="DO175" s="668" t="str">
        <f t="shared" si="130"/>
        <v/>
      </c>
      <c r="DP175" s="668" t="str">
        <f t="shared" si="130"/>
        <v/>
      </c>
      <c r="DQ175" s="668" t="str">
        <f t="shared" ref="DQ175:DQ192" si="153">IF(DQ$2=$DA175,1,"")</f>
        <v/>
      </c>
      <c r="DR175" s="668" t="str">
        <f t="shared" si="136"/>
        <v/>
      </c>
      <c r="DS175" s="668" t="str">
        <f t="shared" si="136"/>
        <v/>
      </c>
      <c r="DT175" s="668" t="str">
        <f t="shared" si="151"/>
        <v/>
      </c>
      <c r="DU175" s="668" t="str">
        <f t="shared" si="122"/>
        <v/>
      </c>
      <c r="DV175" s="668" t="str">
        <f t="shared" si="147"/>
        <v/>
      </c>
      <c r="DW175" s="668" t="str">
        <f t="shared" si="146"/>
        <v/>
      </c>
      <c r="DX175" s="668" t="str">
        <f t="shared" si="141"/>
        <v/>
      </c>
      <c r="DY175" s="668" t="str">
        <f t="shared" si="124"/>
        <v/>
      </c>
      <c r="DZ175" s="668" t="str">
        <f t="shared" si="121"/>
        <v/>
      </c>
      <c r="EA175" s="668" t="str">
        <f t="shared" si="152"/>
        <v/>
      </c>
      <c r="EB175" s="668" t="str">
        <f t="shared" si="152"/>
        <v/>
      </c>
      <c r="EC175" s="668" t="str">
        <f t="shared" si="149"/>
        <v/>
      </c>
      <c r="ED175" s="668" t="str">
        <f t="shared" si="149"/>
        <v/>
      </c>
      <c r="EE175" s="668" t="str">
        <f t="shared" si="125"/>
        <v/>
      </c>
      <c r="EF175" s="668" t="str">
        <f t="shared" si="144"/>
        <v/>
      </c>
      <c r="EG175" s="668" t="str">
        <f t="shared" si="144"/>
        <v/>
      </c>
      <c r="EH175" s="668" t="str">
        <f t="shared" si="126"/>
        <v/>
      </c>
      <c r="EI175" s="668" t="str">
        <f t="shared" si="138"/>
        <v/>
      </c>
      <c r="EJ175" s="668" t="str">
        <f t="shared" si="138"/>
        <v/>
      </c>
      <c r="EK175" s="668" t="str">
        <f t="shared" ref="EK175:EK182" si="154">IF(EK$2=$DA175,1,"")</f>
        <v/>
      </c>
      <c r="EL175" s="668">
        <f t="shared" si="148"/>
        <v>1</v>
      </c>
      <c r="EM175" s="668" t="str">
        <f t="shared" si="150"/>
        <v/>
      </c>
      <c r="EN175" s="668" t="str">
        <f t="shared" si="132"/>
        <v/>
      </c>
      <c r="EO175" s="668" t="str">
        <f t="shared" si="132"/>
        <v/>
      </c>
      <c r="EP175" s="668" t="str">
        <f t="shared" si="137"/>
        <v/>
      </c>
      <c r="EQ175" s="668" t="str">
        <f t="shared" si="133"/>
        <v/>
      </c>
      <c r="ER175" s="669" t="str">
        <f t="shared" si="133"/>
        <v/>
      </c>
    </row>
    <row r="176" spans="85:148">
      <c r="CZ176" s="670" t="s">
        <v>20097</v>
      </c>
      <c r="DA176" s="671">
        <v>9</v>
      </c>
      <c r="DB176" s="662" t="str">
        <f t="shared" si="139"/>
        <v/>
      </c>
      <c r="DC176" s="662" t="str">
        <f t="shared" si="142"/>
        <v/>
      </c>
      <c r="DD176" s="662" t="str">
        <f t="shared" si="117"/>
        <v/>
      </c>
      <c r="DE176" s="662" t="str">
        <f t="shared" si="134"/>
        <v/>
      </c>
      <c r="DF176" s="662" t="str">
        <f t="shared" si="128"/>
        <v/>
      </c>
      <c r="DG176" s="662" t="str">
        <f t="shared" si="118"/>
        <v/>
      </c>
      <c r="DH176" s="662" t="str">
        <f t="shared" si="143"/>
        <v/>
      </c>
      <c r="DI176" s="662" t="str">
        <f t="shared" ref="DI176:DM185" si="155">IF(DI$2=$DA176,1,"")</f>
        <v/>
      </c>
      <c r="DJ176" s="662">
        <f t="shared" si="155"/>
        <v>1</v>
      </c>
      <c r="DK176" s="662" t="str">
        <f t="shared" si="155"/>
        <v/>
      </c>
      <c r="DL176" s="662" t="str">
        <f t="shared" si="155"/>
        <v/>
      </c>
      <c r="DM176" s="662" t="str">
        <f t="shared" si="155"/>
        <v/>
      </c>
      <c r="DN176" s="662" t="str">
        <f t="shared" si="135"/>
        <v/>
      </c>
      <c r="DO176" s="662" t="str">
        <f t="shared" ref="DO176:DP191" si="156">IF(DO$2=$DA176,1,"")</f>
        <v/>
      </c>
      <c r="DP176" s="662" t="str">
        <f t="shared" si="156"/>
        <v/>
      </c>
      <c r="DQ176" s="662" t="str">
        <f t="shared" si="153"/>
        <v/>
      </c>
      <c r="DR176" s="662" t="str">
        <f t="shared" si="136"/>
        <v/>
      </c>
      <c r="DS176" s="662" t="str">
        <f t="shared" si="136"/>
        <v/>
      </c>
      <c r="DT176" s="662" t="str">
        <f t="shared" si="151"/>
        <v/>
      </c>
      <c r="DU176" s="662" t="str">
        <f t="shared" si="122"/>
        <v/>
      </c>
      <c r="DV176" s="662" t="str">
        <f t="shared" si="147"/>
        <v/>
      </c>
      <c r="DW176" s="662" t="str">
        <f t="shared" si="146"/>
        <v/>
      </c>
      <c r="DX176" s="662" t="str">
        <f t="shared" si="141"/>
        <v/>
      </c>
      <c r="DY176" s="662" t="str">
        <f t="shared" si="124"/>
        <v/>
      </c>
      <c r="DZ176" s="662" t="str">
        <f t="shared" si="121"/>
        <v/>
      </c>
      <c r="EA176" s="662" t="str">
        <f t="shared" si="152"/>
        <v/>
      </c>
      <c r="EB176" s="662" t="str">
        <f t="shared" si="152"/>
        <v/>
      </c>
      <c r="EC176" s="662" t="str">
        <f t="shared" si="149"/>
        <v/>
      </c>
      <c r="ED176" s="662" t="str">
        <f t="shared" si="149"/>
        <v/>
      </c>
      <c r="EE176" s="662" t="str">
        <f t="shared" si="125"/>
        <v/>
      </c>
      <c r="EF176" s="662" t="str">
        <f t="shared" si="144"/>
        <v/>
      </c>
      <c r="EG176" s="662" t="str">
        <f t="shared" si="144"/>
        <v/>
      </c>
      <c r="EH176" s="662" t="str">
        <f t="shared" si="126"/>
        <v/>
      </c>
      <c r="EI176" s="662" t="str">
        <f t="shared" si="138"/>
        <v/>
      </c>
      <c r="EJ176" s="662" t="str">
        <f t="shared" si="138"/>
        <v/>
      </c>
      <c r="EK176" s="662" t="str">
        <f t="shared" si="154"/>
        <v/>
      </c>
      <c r="EL176" s="662" t="str">
        <f t="shared" si="148"/>
        <v/>
      </c>
      <c r="EM176" s="662" t="str">
        <f t="shared" si="150"/>
        <v/>
      </c>
      <c r="EN176" s="662" t="str">
        <f t="shared" ref="EN176:EO191" si="157">IF(EN$2=$DA176,1,"")</f>
        <v/>
      </c>
      <c r="EO176" s="662" t="str">
        <f t="shared" si="157"/>
        <v/>
      </c>
      <c r="EP176" s="662" t="str">
        <f t="shared" si="137"/>
        <v/>
      </c>
      <c r="EQ176" s="662" t="str">
        <f t="shared" ref="EQ176:ER191" si="158">IF(EQ$2=$DA176,1,"")</f>
        <v/>
      </c>
      <c r="ER176" s="673" t="str">
        <f t="shared" si="158"/>
        <v/>
      </c>
    </row>
    <row r="177" spans="104:148">
      <c r="CZ177" s="666" t="s">
        <v>20098</v>
      </c>
      <c r="DA177" s="667">
        <v>20</v>
      </c>
      <c r="DB177" s="668" t="str">
        <f t="shared" si="139"/>
        <v/>
      </c>
      <c r="DC177" s="668" t="str">
        <f t="shared" si="142"/>
        <v/>
      </c>
      <c r="DD177" s="668" t="str">
        <f t="shared" si="117"/>
        <v/>
      </c>
      <c r="DE177" s="668" t="str">
        <f t="shared" si="134"/>
        <v/>
      </c>
      <c r="DF177" s="668" t="str">
        <f t="shared" si="128"/>
        <v/>
      </c>
      <c r="DG177" s="668" t="str">
        <f t="shared" si="118"/>
        <v/>
      </c>
      <c r="DH177" s="668" t="str">
        <f t="shared" si="143"/>
        <v/>
      </c>
      <c r="DI177" s="668" t="str">
        <f t="shared" si="155"/>
        <v/>
      </c>
      <c r="DJ177" s="668" t="str">
        <f t="shared" si="155"/>
        <v/>
      </c>
      <c r="DK177" s="668" t="str">
        <f t="shared" si="155"/>
        <v/>
      </c>
      <c r="DL177" s="668" t="str">
        <f t="shared" si="155"/>
        <v/>
      </c>
      <c r="DM177" s="668" t="str">
        <f t="shared" si="155"/>
        <v/>
      </c>
      <c r="DN177" s="668" t="str">
        <f t="shared" si="135"/>
        <v/>
      </c>
      <c r="DO177" s="668" t="str">
        <f t="shared" si="156"/>
        <v/>
      </c>
      <c r="DP177" s="668" t="str">
        <f t="shared" si="156"/>
        <v/>
      </c>
      <c r="DQ177" s="668" t="str">
        <f t="shared" si="153"/>
        <v/>
      </c>
      <c r="DR177" s="668" t="str">
        <f t="shared" ref="DR177:DS192" si="159">IF(DR$2=$DA177,1,"")</f>
        <v/>
      </c>
      <c r="DS177" s="668" t="str">
        <f t="shared" si="159"/>
        <v/>
      </c>
      <c r="DT177" s="668" t="str">
        <f t="shared" si="151"/>
        <v/>
      </c>
      <c r="DU177" s="668">
        <f t="shared" si="122"/>
        <v>1</v>
      </c>
      <c r="DV177" s="668" t="str">
        <f t="shared" si="147"/>
        <v/>
      </c>
      <c r="DW177" s="668" t="str">
        <f t="shared" si="146"/>
        <v/>
      </c>
      <c r="DX177" s="668" t="str">
        <f t="shared" si="141"/>
        <v/>
      </c>
      <c r="DY177" s="668" t="str">
        <f t="shared" si="124"/>
        <v/>
      </c>
      <c r="DZ177" s="668" t="str">
        <f t="shared" si="121"/>
        <v/>
      </c>
      <c r="EA177" s="668" t="str">
        <f t="shared" si="152"/>
        <v/>
      </c>
      <c r="EB177" s="668" t="str">
        <f t="shared" si="152"/>
        <v/>
      </c>
      <c r="EC177" s="668" t="str">
        <f t="shared" si="149"/>
        <v/>
      </c>
      <c r="ED177" s="668" t="str">
        <f t="shared" si="149"/>
        <v/>
      </c>
      <c r="EE177" s="668" t="str">
        <f t="shared" si="125"/>
        <v/>
      </c>
      <c r="EF177" s="668" t="str">
        <f t="shared" si="144"/>
        <v/>
      </c>
      <c r="EG177" s="668" t="str">
        <f t="shared" si="144"/>
        <v/>
      </c>
      <c r="EH177" s="668" t="str">
        <f t="shared" si="126"/>
        <v/>
      </c>
      <c r="EI177" s="668" t="str">
        <f t="shared" si="138"/>
        <v/>
      </c>
      <c r="EJ177" s="668" t="str">
        <f t="shared" si="138"/>
        <v/>
      </c>
      <c r="EK177" s="668" t="str">
        <f t="shared" si="154"/>
        <v/>
      </c>
      <c r="EL177" s="668" t="str">
        <f t="shared" si="148"/>
        <v/>
      </c>
      <c r="EM177" s="668" t="str">
        <f t="shared" si="150"/>
        <v/>
      </c>
      <c r="EN177" s="668" t="str">
        <f t="shared" si="157"/>
        <v/>
      </c>
      <c r="EO177" s="668" t="str">
        <f t="shared" si="157"/>
        <v/>
      </c>
      <c r="EP177" s="668" t="str">
        <f t="shared" si="137"/>
        <v/>
      </c>
      <c r="EQ177" s="668" t="str">
        <f t="shared" si="158"/>
        <v/>
      </c>
      <c r="ER177" s="669" t="str">
        <f t="shared" si="158"/>
        <v/>
      </c>
    </row>
    <row r="178" spans="104:148">
      <c r="CZ178" s="670" t="s">
        <v>20099</v>
      </c>
      <c r="DA178" s="671">
        <v>37</v>
      </c>
      <c r="DB178" s="662" t="str">
        <f t="shared" si="139"/>
        <v/>
      </c>
      <c r="DC178" s="662" t="str">
        <f t="shared" si="142"/>
        <v/>
      </c>
      <c r="DD178" s="662" t="str">
        <f t="shared" si="117"/>
        <v/>
      </c>
      <c r="DE178" s="662" t="str">
        <f t="shared" si="134"/>
        <v/>
      </c>
      <c r="DF178" s="662" t="str">
        <f t="shared" si="128"/>
        <v/>
      </c>
      <c r="DG178" s="662" t="str">
        <f t="shared" si="118"/>
        <v/>
      </c>
      <c r="DH178" s="662" t="str">
        <f t="shared" si="143"/>
        <v/>
      </c>
      <c r="DI178" s="662" t="str">
        <f t="shared" si="155"/>
        <v/>
      </c>
      <c r="DJ178" s="662" t="str">
        <f t="shared" si="155"/>
        <v/>
      </c>
      <c r="DK178" s="662" t="str">
        <f t="shared" si="155"/>
        <v/>
      </c>
      <c r="DL178" s="662" t="str">
        <f t="shared" si="155"/>
        <v/>
      </c>
      <c r="DM178" s="662" t="str">
        <f t="shared" si="155"/>
        <v/>
      </c>
      <c r="DN178" s="662" t="str">
        <f t="shared" si="135"/>
        <v/>
      </c>
      <c r="DO178" s="662" t="str">
        <f t="shared" si="156"/>
        <v/>
      </c>
      <c r="DP178" s="662" t="str">
        <f t="shared" si="156"/>
        <v/>
      </c>
      <c r="DQ178" s="662" t="str">
        <f t="shared" si="153"/>
        <v/>
      </c>
      <c r="DR178" s="662" t="str">
        <f t="shared" si="159"/>
        <v/>
      </c>
      <c r="DS178" s="662" t="str">
        <f t="shared" si="159"/>
        <v/>
      </c>
      <c r="DT178" s="662" t="str">
        <f t="shared" si="151"/>
        <v/>
      </c>
      <c r="DU178" s="662" t="str">
        <f t="shared" si="122"/>
        <v/>
      </c>
      <c r="DV178" s="662" t="str">
        <f t="shared" si="147"/>
        <v/>
      </c>
      <c r="DW178" s="662" t="str">
        <f t="shared" si="146"/>
        <v/>
      </c>
      <c r="DX178" s="662" t="str">
        <f t="shared" si="141"/>
        <v/>
      </c>
      <c r="DY178" s="662" t="str">
        <f t="shared" si="124"/>
        <v/>
      </c>
      <c r="DZ178" s="662" t="str">
        <f t="shared" si="121"/>
        <v/>
      </c>
      <c r="EA178" s="662" t="str">
        <f t="shared" si="152"/>
        <v/>
      </c>
      <c r="EB178" s="662" t="str">
        <f t="shared" si="152"/>
        <v/>
      </c>
      <c r="EC178" s="662" t="str">
        <f t="shared" si="149"/>
        <v/>
      </c>
      <c r="ED178" s="662" t="str">
        <f t="shared" si="149"/>
        <v/>
      </c>
      <c r="EE178" s="662" t="str">
        <f t="shared" si="125"/>
        <v/>
      </c>
      <c r="EF178" s="662" t="str">
        <f t="shared" si="144"/>
        <v/>
      </c>
      <c r="EG178" s="662" t="str">
        <f t="shared" si="144"/>
        <v/>
      </c>
      <c r="EH178" s="662" t="str">
        <f t="shared" si="126"/>
        <v/>
      </c>
      <c r="EI178" s="662" t="str">
        <f t="shared" si="138"/>
        <v/>
      </c>
      <c r="EJ178" s="662" t="str">
        <f t="shared" si="138"/>
        <v/>
      </c>
      <c r="EK178" s="662" t="str">
        <f t="shared" si="154"/>
        <v/>
      </c>
      <c r="EL178" s="662">
        <f t="shared" si="148"/>
        <v>1</v>
      </c>
      <c r="EM178" s="662" t="str">
        <f t="shared" si="150"/>
        <v/>
      </c>
      <c r="EN178" s="662" t="str">
        <f t="shared" si="157"/>
        <v/>
      </c>
      <c r="EO178" s="662" t="str">
        <f t="shared" si="157"/>
        <v/>
      </c>
      <c r="EP178" s="662" t="str">
        <f t="shared" si="137"/>
        <v/>
      </c>
      <c r="EQ178" s="662" t="str">
        <f t="shared" si="158"/>
        <v/>
      </c>
      <c r="ER178" s="673" t="str">
        <f t="shared" si="158"/>
        <v/>
      </c>
    </row>
    <row r="179" spans="104:148">
      <c r="CZ179" s="666" t="s">
        <v>20100</v>
      </c>
      <c r="DA179" s="667">
        <v>41</v>
      </c>
      <c r="DB179" s="668" t="str">
        <f t="shared" si="139"/>
        <v/>
      </c>
      <c r="DC179" s="668" t="str">
        <f t="shared" si="142"/>
        <v/>
      </c>
      <c r="DD179" s="668" t="str">
        <f t="shared" si="117"/>
        <v/>
      </c>
      <c r="DE179" s="668" t="str">
        <f t="shared" si="134"/>
        <v/>
      </c>
      <c r="DF179" s="668" t="str">
        <f t="shared" si="128"/>
        <v/>
      </c>
      <c r="DG179" s="668" t="str">
        <f t="shared" si="118"/>
        <v/>
      </c>
      <c r="DH179" s="668" t="str">
        <f t="shared" si="143"/>
        <v/>
      </c>
      <c r="DI179" s="668" t="str">
        <f t="shared" si="155"/>
        <v/>
      </c>
      <c r="DJ179" s="668" t="str">
        <f t="shared" si="155"/>
        <v/>
      </c>
      <c r="DK179" s="668" t="str">
        <f t="shared" si="155"/>
        <v/>
      </c>
      <c r="DL179" s="668" t="str">
        <f t="shared" si="155"/>
        <v/>
      </c>
      <c r="DM179" s="668" t="str">
        <f t="shared" si="155"/>
        <v/>
      </c>
      <c r="DN179" s="668" t="str">
        <f t="shared" si="135"/>
        <v/>
      </c>
      <c r="DO179" s="668" t="str">
        <f t="shared" si="156"/>
        <v/>
      </c>
      <c r="DP179" s="668" t="str">
        <f t="shared" si="156"/>
        <v/>
      </c>
      <c r="DQ179" s="668" t="str">
        <f t="shared" si="153"/>
        <v/>
      </c>
      <c r="DR179" s="668" t="str">
        <f t="shared" si="159"/>
        <v/>
      </c>
      <c r="DS179" s="668" t="str">
        <f t="shared" si="159"/>
        <v/>
      </c>
      <c r="DT179" s="668" t="str">
        <f t="shared" si="151"/>
        <v/>
      </c>
      <c r="DU179" s="668" t="str">
        <f t="shared" si="122"/>
        <v/>
      </c>
      <c r="DV179" s="668" t="str">
        <f t="shared" si="147"/>
        <v/>
      </c>
      <c r="DW179" s="668" t="str">
        <f t="shared" si="146"/>
        <v/>
      </c>
      <c r="DX179" s="668" t="str">
        <f t="shared" si="141"/>
        <v/>
      </c>
      <c r="DY179" s="668" t="str">
        <f t="shared" si="124"/>
        <v/>
      </c>
      <c r="DZ179" s="668" t="str">
        <f t="shared" si="121"/>
        <v/>
      </c>
      <c r="EA179" s="668" t="str">
        <f t="shared" si="152"/>
        <v/>
      </c>
      <c r="EB179" s="668" t="str">
        <f t="shared" si="152"/>
        <v/>
      </c>
      <c r="EC179" s="668" t="str">
        <f t="shared" si="149"/>
        <v/>
      </c>
      <c r="ED179" s="668" t="str">
        <f t="shared" si="149"/>
        <v/>
      </c>
      <c r="EE179" s="668" t="str">
        <f t="shared" si="125"/>
        <v/>
      </c>
      <c r="EF179" s="668" t="str">
        <f t="shared" si="144"/>
        <v/>
      </c>
      <c r="EG179" s="668" t="str">
        <f t="shared" si="144"/>
        <v/>
      </c>
      <c r="EH179" s="668" t="str">
        <f t="shared" si="126"/>
        <v/>
      </c>
      <c r="EI179" s="668" t="str">
        <f t="shared" si="138"/>
        <v/>
      </c>
      <c r="EJ179" s="668" t="str">
        <f t="shared" si="138"/>
        <v/>
      </c>
      <c r="EK179" s="668" t="str">
        <f t="shared" si="154"/>
        <v/>
      </c>
      <c r="EL179" s="668" t="str">
        <f t="shared" si="148"/>
        <v/>
      </c>
      <c r="EM179" s="668" t="str">
        <f t="shared" si="150"/>
        <v/>
      </c>
      <c r="EN179" s="668" t="str">
        <f t="shared" si="157"/>
        <v/>
      </c>
      <c r="EO179" s="668" t="str">
        <f t="shared" si="157"/>
        <v/>
      </c>
      <c r="EP179" s="668">
        <f t="shared" si="137"/>
        <v>1</v>
      </c>
      <c r="EQ179" s="668" t="str">
        <f t="shared" si="158"/>
        <v/>
      </c>
      <c r="ER179" s="669" t="str">
        <f t="shared" si="158"/>
        <v/>
      </c>
    </row>
    <row r="180" spans="104:148">
      <c r="CZ180" s="670" t="s">
        <v>20101</v>
      </c>
      <c r="DA180" s="671">
        <v>34</v>
      </c>
      <c r="DB180" s="662" t="str">
        <f t="shared" si="139"/>
        <v/>
      </c>
      <c r="DC180" s="662" t="str">
        <f t="shared" si="142"/>
        <v/>
      </c>
      <c r="DD180" s="662" t="str">
        <f t="shared" si="117"/>
        <v/>
      </c>
      <c r="DE180" s="662" t="str">
        <f t="shared" si="134"/>
        <v/>
      </c>
      <c r="DF180" s="662" t="str">
        <f t="shared" si="128"/>
        <v/>
      </c>
      <c r="DG180" s="662" t="str">
        <f t="shared" si="118"/>
        <v/>
      </c>
      <c r="DH180" s="662" t="str">
        <f t="shared" si="143"/>
        <v/>
      </c>
      <c r="DI180" s="662" t="str">
        <f t="shared" si="155"/>
        <v/>
      </c>
      <c r="DJ180" s="662" t="str">
        <f t="shared" si="155"/>
        <v/>
      </c>
      <c r="DK180" s="662" t="str">
        <f t="shared" si="155"/>
        <v/>
      </c>
      <c r="DL180" s="662" t="str">
        <f t="shared" si="155"/>
        <v/>
      </c>
      <c r="DM180" s="662" t="str">
        <f t="shared" si="155"/>
        <v/>
      </c>
      <c r="DN180" s="662" t="str">
        <f t="shared" si="135"/>
        <v/>
      </c>
      <c r="DO180" s="662" t="str">
        <f t="shared" si="156"/>
        <v/>
      </c>
      <c r="DP180" s="662" t="str">
        <f t="shared" si="156"/>
        <v/>
      </c>
      <c r="DQ180" s="662" t="str">
        <f t="shared" si="153"/>
        <v/>
      </c>
      <c r="DR180" s="662" t="str">
        <f t="shared" si="159"/>
        <v/>
      </c>
      <c r="DS180" s="662" t="str">
        <f t="shared" si="159"/>
        <v/>
      </c>
      <c r="DT180" s="662" t="str">
        <f t="shared" si="151"/>
        <v/>
      </c>
      <c r="DU180" s="662" t="str">
        <f t="shared" si="122"/>
        <v/>
      </c>
      <c r="DV180" s="662" t="str">
        <f t="shared" si="147"/>
        <v/>
      </c>
      <c r="DW180" s="662" t="str">
        <f t="shared" si="146"/>
        <v/>
      </c>
      <c r="DX180" s="662" t="str">
        <f t="shared" si="141"/>
        <v/>
      </c>
      <c r="DY180" s="662" t="str">
        <f t="shared" si="124"/>
        <v/>
      </c>
      <c r="DZ180" s="662" t="str">
        <f t="shared" ref="DZ180:DZ192" si="160">IF(DZ$2=$DA180,1,"")</f>
        <v/>
      </c>
      <c r="EA180" s="662" t="str">
        <f t="shared" si="152"/>
        <v/>
      </c>
      <c r="EB180" s="662" t="str">
        <f t="shared" si="152"/>
        <v/>
      </c>
      <c r="EC180" s="662" t="str">
        <f t="shared" si="149"/>
        <v/>
      </c>
      <c r="ED180" s="662" t="str">
        <f t="shared" si="149"/>
        <v/>
      </c>
      <c r="EE180" s="662" t="str">
        <f t="shared" si="125"/>
        <v/>
      </c>
      <c r="EF180" s="662" t="str">
        <f t="shared" si="144"/>
        <v/>
      </c>
      <c r="EG180" s="662" t="str">
        <f t="shared" si="144"/>
        <v/>
      </c>
      <c r="EH180" s="662" t="str">
        <f t="shared" si="126"/>
        <v/>
      </c>
      <c r="EI180" s="662">
        <v>1</v>
      </c>
      <c r="EJ180" s="662" t="str">
        <f t="shared" ref="EI180:EK192" si="161">IF(EJ$2=$DA180,1,"")</f>
        <v/>
      </c>
      <c r="EK180" s="662" t="str">
        <f t="shared" si="154"/>
        <v/>
      </c>
      <c r="EL180" s="662" t="str">
        <f t="shared" si="148"/>
        <v/>
      </c>
      <c r="EM180" s="662" t="str">
        <f t="shared" si="150"/>
        <v/>
      </c>
      <c r="EN180" s="662" t="str">
        <f t="shared" si="157"/>
        <v/>
      </c>
      <c r="EO180" s="662" t="str">
        <f t="shared" si="157"/>
        <v/>
      </c>
      <c r="EP180" s="662" t="str">
        <f t="shared" si="137"/>
        <v/>
      </c>
      <c r="EQ180" s="662" t="str">
        <f t="shared" si="158"/>
        <v/>
      </c>
      <c r="ER180" s="673" t="str">
        <f t="shared" si="158"/>
        <v/>
      </c>
    </row>
    <row r="181" spans="104:148">
      <c r="CZ181" s="666" t="s">
        <v>20102</v>
      </c>
      <c r="DA181" s="667">
        <v>5</v>
      </c>
      <c r="DB181" s="668" t="str">
        <f t="shared" si="139"/>
        <v/>
      </c>
      <c r="DC181" s="668" t="str">
        <f t="shared" si="142"/>
        <v/>
      </c>
      <c r="DD181" s="668" t="str">
        <f t="shared" si="117"/>
        <v/>
      </c>
      <c r="DE181" s="668" t="str">
        <f t="shared" si="134"/>
        <v/>
      </c>
      <c r="DF181" s="674">
        <v>1</v>
      </c>
      <c r="DG181" s="668" t="str">
        <f t="shared" si="118"/>
        <v/>
      </c>
      <c r="DH181" s="668" t="str">
        <f t="shared" si="143"/>
        <v/>
      </c>
      <c r="DI181" s="668" t="str">
        <f t="shared" si="155"/>
        <v/>
      </c>
      <c r="DJ181" s="668" t="str">
        <f t="shared" si="155"/>
        <v/>
      </c>
      <c r="DK181" s="668" t="str">
        <f t="shared" si="155"/>
        <v/>
      </c>
      <c r="DL181" s="668" t="str">
        <f t="shared" si="155"/>
        <v/>
      </c>
      <c r="DM181" s="668" t="str">
        <f t="shared" si="155"/>
        <v/>
      </c>
      <c r="DN181" s="668" t="str">
        <f t="shared" si="135"/>
        <v/>
      </c>
      <c r="DO181" s="668" t="str">
        <f t="shared" si="156"/>
        <v/>
      </c>
      <c r="DP181" s="668" t="str">
        <f t="shared" si="156"/>
        <v/>
      </c>
      <c r="DQ181" s="668" t="str">
        <f t="shared" si="153"/>
        <v/>
      </c>
      <c r="DR181" s="668" t="str">
        <f t="shared" si="159"/>
        <v/>
      </c>
      <c r="DS181" s="668" t="str">
        <f t="shared" si="159"/>
        <v/>
      </c>
      <c r="DT181" s="668" t="str">
        <f t="shared" si="151"/>
        <v/>
      </c>
      <c r="DU181" s="668" t="str">
        <f t="shared" ref="DU181:DV192" si="162">IF(DU$2=$DA181,1,"")</f>
        <v/>
      </c>
      <c r="DV181" s="668" t="str">
        <f t="shared" si="147"/>
        <v/>
      </c>
      <c r="DW181" s="668" t="str">
        <f t="shared" si="146"/>
        <v/>
      </c>
      <c r="DX181" s="668" t="str">
        <f t="shared" si="141"/>
        <v/>
      </c>
      <c r="DY181" s="668" t="str">
        <f t="shared" si="124"/>
        <v/>
      </c>
      <c r="DZ181" s="668" t="str">
        <f t="shared" si="160"/>
        <v/>
      </c>
      <c r="EA181" s="668" t="str">
        <f t="shared" si="152"/>
        <v/>
      </c>
      <c r="EB181" s="668" t="str">
        <f t="shared" si="152"/>
        <v/>
      </c>
      <c r="EC181" s="668" t="str">
        <f t="shared" si="149"/>
        <v/>
      </c>
      <c r="ED181" s="668" t="str">
        <f t="shared" si="149"/>
        <v/>
      </c>
      <c r="EE181" s="668" t="str">
        <f t="shared" si="125"/>
        <v/>
      </c>
      <c r="EF181" s="668" t="str">
        <f t="shared" si="144"/>
        <v/>
      </c>
      <c r="EG181" s="668" t="str">
        <f t="shared" si="144"/>
        <v/>
      </c>
      <c r="EH181" s="668" t="str">
        <f t="shared" si="126"/>
        <v/>
      </c>
      <c r="EI181" s="668" t="str">
        <f t="shared" si="161"/>
        <v/>
      </c>
      <c r="EJ181" s="668" t="str">
        <f t="shared" si="161"/>
        <v/>
      </c>
      <c r="EK181" s="668" t="str">
        <f t="shared" si="154"/>
        <v/>
      </c>
      <c r="EL181" s="668" t="str">
        <f t="shared" si="148"/>
        <v/>
      </c>
      <c r="EM181" s="668" t="str">
        <f t="shared" si="150"/>
        <v/>
      </c>
      <c r="EN181" s="668" t="str">
        <f t="shared" si="157"/>
        <v/>
      </c>
      <c r="EO181" s="668" t="str">
        <f t="shared" si="157"/>
        <v/>
      </c>
      <c r="EP181" s="668" t="str">
        <f t="shared" si="137"/>
        <v/>
      </c>
      <c r="EQ181" s="668" t="str">
        <f t="shared" si="158"/>
        <v/>
      </c>
      <c r="ER181" s="669" t="str">
        <f t="shared" si="158"/>
        <v/>
      </c>
    </row>
    <row r="182" spans="104:148">
      <c r="CZ182" s="670" t="s">
        <v>20103</v>
      </c>
      <c r="DA182" s="671">
        <v>38</v>
      </c>
      <c r="DB182" s="662" t="str">
        <f t="shared" si="139"/>
        <v/>
      </c>
      <c r="DC182" s="662" t="str">
        <f t="shared" si="142"/>
        <v/>
      </c>
      <c r="DD182" s="662" t="str">
        <f t="shared" si="117"/>
        <v/>
      </c>
      <c r="DE182" s="662" t="str">
        <f t="shared" si="134"/>
        <v/>
      </c>
      <c r="DF182" s="662" t="str">
        <f t="shared" si="128"/>
        <v/>
      </c>
      <c r="DG182" s="662" t="str">
        <f t="shared" si="118"/>
        <v/>
      </c>
      <c r="DH182" s="662" t="str">
        <f t="shared" si="143"/>
        <v/>
      </c>
      <c r="DI182" s="662" t="str">
        <f t="shared" si="155"/>
        <v/>
      </c>
      <c r="DJ182" s="662" t="str">
        <f t="shared" si="155"/>
        <v/>
      </c>
      <c r="DK182" s="662" t="str">
        <f t="shared" si="155"/>
        <v/>
      </c>
      <c r="DL182" s="662" t="str">
        <f t="shared" si="155"/>
        <v/>
      </c>
      <c r="DM182" s="662" t="str">
        <f t="shared" si="155"/>
        <v/>
      </c>
      <c r="DN182" s="662" t="str">
        <f t="shared" si="135"/>
        <v/>
      </c>
      <c r="DO182" s="662" t="str">
        <f t="shared" si="156"/>
        <v/>
      </c>
      <c r="DP182" s="662" t="str">
        <f t="shared" si="156"/>
        <v/>
      </c>
      <c r="DQ182" s="662" t="str">
        <f t="shared" si="153"/>
        <v/>
      </c>
      <c r="DR182" s="662" t="str">
        <f t="shared" si="159"/>
        <v/>
      </c>
      <c r="DS182" s="662" t="str">
        <f t="shared" si="159"/>
        <v/>
      </c>
      <c r="DT182" s="662" t="str">
        <f t="shared" si="151"/>
        <v/>
      </c>
      <c r="DU182" s="662" t="str">
        <f t="shared" si="162"/>
        <v/>
      </c>
      <c r="DV182" s="662" t="str">
        <f t="shared" si="147"/>
        <v/>
      </c>
      <c r="DW182" s="662" t="str">
        <f t="shared" si="146"/>
        <v/>
      </c>
      <c r="DX182" s="662" t="str">
        <f t="shared" si="141"/>
        <v/>
      </c>
      <c r="DY182" s="662" t="str">
        <f t="shared" ref="DY182:DY192" si="163">IF(DY$2=$DA182,1,"")</f>
        <v/>
      </c>
      <c r="DZ182" s="662" t="str">
        <f t="shared" si="160"/>
        <v/>
      </c>
      <c r="EA182" s="662" t="str">
        <f t="shared" si="152"/>
        <v/>
      </c>
      <c r="EB182" s="662" t="str">
        <f t="shared" si="152"/>
        <v/>
      </c>
      <c r="EC182" s="662" t="str">
        <f t="shared" si="149"/>
        <v/>
      </c>
      <c r="ED182" s="662" t="str">
        <f t="shared" si="149"/>
        <v/>
      </c>
      <c r="EE182" s="662" t="str">
        <f t="shared" ref="EE182:EE192" si="164">IF(EE$2=$DA182,1,"")</f>
        <v/>
      </c>
      <c r="EF182" s="662" t="str">
        <f t="shared" si="144"/>
        <v/>
      </c>
      <c r="EG182" s="662" t="str">
        <f t="shared" si="144"/>
        <v/>
      </c>
      <c r="EH182" s="662" t="str">
        <f t="shared" ref="EH182:EH192" si="165">IF(EH$2=$DA182,1,"")</f>
        <v/>
      </c>
      <c r="EI182" s="662" t="str">
        <f t="shared" si="161"/>
        <v/>
      </c>
      <c r="EJ182" s="662" t="str">
        <f t="shared" si="161"/>
        <v/>
      </c>
      <c r="EK182" s="662" t="str">
        <f t="shared" si="154"/>
        <v/>
      </c>
      <c r="EL182" s="662" t="str">
        <f t="shared" si="148"/>
        <v/>
      </c>
      <c r="EM182" s="662">
        <f t="shared" si="150"/>
        <v>1</v>
      </c>
      <c r="EN182" s="662" t="str">
        <f t="shared" si="157"/>
        <v/>
      </c>
      <c r="EO182" s="662" t="str">
        <f t="shared" si="157"/>
        <v/>
      </c>
      <c r="EP182" s="662" t="str">
        <f t="shared" si="137"/>
        <v/>
      </c>
      <c r="EQ182" s="662" t="str">
        <f t="shared" si="158"/>
        <v/>
      </c>
      <c r="ER182" s="673" t="str">
        <f t="shared" si="158"/>
        <v/>
      </c>
    </row>
    <row r="183" spans="104:148">
      <c r="CZ183" s="666" t="s">
        <v>15390</v>
      </c>
      <c r="DA183" s="667" t="s">
        <v>20104</v>
      </c>
      <c r="DB183" s="668" t="str">
        <f t="shared" si="139"/>
        <v/>
      </c>
      <c r="DC183" s="668" t="str">
        <f t="shared" si="142"/>
        <v/>
      </c>
      <c r="DD183" s="668" t="str">
        <f t="shared" si="117"/>
        <v/>
      </c>
      <c r="DE183" s="668" t="str">
        <f t="shared" si="134"/>
        <v/>
      </c>
      <c r="DF183" s="668" t="str">
        <f t="shared" si="128"/>
        <v/>
      </c>
      <c r="DG183" s="668" t="str">
        <f t="shared" si="118"/>
        <v/>
      </c>
      <c r="DH183" s="668" t="str">
        <f t="shared" si="143"/>
        <v/>
      </c>
      <c r="DI183" s="668" t="str">
        <f t="shared" si="155"/>
        <v/>
      </c>
      <c r="DJ183" s="668" t="str">
        <f t="shared" si="155"/>
        <v/>
      </c>
      <c r="DK183" s="668" t="str">
        <f t="shared" si="155"/>
        <v/>
      </c>
      <c r="DL183" s="668" t="str">
        <f t="shared" si="155"/>
        <v/>
      </c>
      <c r="DM183" s="668" t="str">
        <f t="shared" si="155"/>
        <v/>
      </c>
      <c r="DN183" s="668" t="str">
        <f t="shared" si="135"/>
        <v/>
      </c>
      <c r="DO183" s="668" t="str">
        <f t="shared" si="156"/>
        <v/>
      </c>
      <c r="DP183" s="668" t="str">
        <f t="shared" si="156"/>
        <v/>
      </c>
      <c r="DQ183" s="668" t="str">
        <f t="shared" si="153"/>
        <v/>
      </c>
      <c r="DR183" s="668" t="str">
        <f t="shared" si="159"/>
        <v/>
      </c>
      <c r="DS183" s="668" t="str">
        <f t="shared" si="159"/>
        <v/>
      </c>
      <c r="DT183" s="668" t="str">
        <f t="shared" si="151"/>
        <v/>
      </c>
      <c r="DU183" s="668" t="str">
        <f t="shared" si="162"/>
        <v/>
      </c>
      <c r="DV183" s="668" t="str">
        <f t="shared" si="147"/>
        <v/>
      </c>
      <c r="DW183" s="668" t="str">
        <f t="shared" si="146"/>
        <v/>
      </c>
      <c r="DX183" s="668" t="str">
        <f t="shared" si="141"/>
        <v/>
      </c>
      <c r="DY183" s="668" t="str">
        <f t="shared" si="163"/>
        <v/>
      </c>
      <c r="DZ183" s="668" t="str">
        <f t="shared" si="160"/>
        <v/>
      </c>
      <c r="EA183" s="668" t="str">
        <f t="shared" ref="EA183:EA192" si="166">IF(EA$2=$DA183,1,"")</f>
        <v/>
      </c>
      <c r="EB183" s="668">
        <v>1</v>
      </c>
      <c r="EC183" s="668" t="str">
        <f t="shared" si="149"/>
        <v/>
      </c>
      <c r="ED183" s="668" t="str">
        <f t="shared" si="149"/>
        <v/>
      </c>
      <c r="EE183" s="668" t="str">
        <f t="shared" si="164"/>
        <v/>
      </c>
      <c r="EF183" s="668" t="str">
        <f t="shared" si="144"/>
        <v/>
      </c>
      <c r="EG183" s="668" t="str">
        <f t="shared" si="144"/>
        <v/>
      </c>
      <c r="EH183" s="668" t="str">
        <f t="shared" si="165"/>
        <v/>
      </c>
      <c r="EI183" s="668" t="str">
        <f t="shared" si="161"/>
        <v/>
      </c>
      <c r="EJ183" s="668" t="str">
        <f t="shared" si="161"/>
        <v/>
      </c>
      <c r="EK183" s="668">
        <v>1</v>
      </c>
      <c r="EL183" s="668" t="str">
        <f t="shared" si="148"/>
        <v/>
      </c>
      <c r="EM183" s="668" t="str">
        <f t="shared" si="150"/>
        <v/>
      </c>
      <c r="EN183" s="668" t="str">
        <f t="shared" si="157"/>
        <v/>
      </c>
      <c r="EO183" s="668" t="str">
        <f t="shared" si="157"/>
        <v/>
      </c>
      <c r="EP183" s="668" t="str">
        <f t="shared" si="137"/>
        <v/>
      </c>
      <c r="EQ183" s="668" t="str">
        <f t="shared" si="158"/>
        <v/>
      </c>
      <c r="ER183" s="669" t="str">
        <f t="shared" si="158"/>
        <v/>
      </c>
    </row>
    <row r="184" spans="104:148">
      <c r="CZ184" s="670" t="s">
        <v>20105</v>
      </c>
      <c r="DA184" s="671">
        <v>29</v>
      </c>
      <c r="DB184" s="662" t="str">
        <f t="shared" si="139"/>
        <v/>
      </c>
      <c r="DC184" s="662" t="str">
        <f t="shared" si="142"/>
        <v/>
      </c>
      <c r="DD184" s="662" t="str">
        <f t="shared" si="117"/>
        <v/>
      </c>
      <c r="DE184" s="662" t="str">
        <f t="shared" si="134"/>
        <v/>
      </c>
      <c r="DF184" s="662" t="str">
        <f t="shared" si="128"/>
        <v/>
      </c>
      <c r="DG184" s="662" t="str">
        <f t="shared" si="118"/>
        <v/>
      </c>
      <c r="DH184" s="662" t="str">
        <f t="shared" si="143"/>
        <v/>
      </c>
      <c r="DI184" s="662" t="str">
        <f t="shared" si="155"/>
        <v/>
      </c>
      <c r="DJ184" s="662" t="str">
        <f t="shared" si="155"/>
        <v/>
      </c>
      <c r="DK184" s="662" t="str">
        <f t="shared" si="155"/>
        <v/>
      </c>
      <c r="DL184" s="662" t="str">
        <f t="shared" si="155"/>
        <v/>
      </c>
      <c r="DM184" s="662" t="str">
        <f t="shared" si="155"/>
        <v/>
      </c>
      <c r="DN184" s="662" t="str">
        <f t="shared" si="135"/>
        <v/>
      </c>
      <c r="DO184" s="662" t="str">
        <f t="shared" si="156"/>
        <v/>
      </c>
      <c r="DP184" s="662" t="str">
        <f t="shared" si="156"/>
        <v/>
      </c>
      <c r="DQ184" s="662" t="str">
        <f t="shared" si="153"/>
        <v/>
      </c>
      <c r="DR184" s="662" t="str">
        <f t="shared" si="159"/>
        <v/>
      </c>
      <c r="DS184" s="662" t="str">
        <f t="shared" si="159"/>
        <v/>
      </c>
      <c r="DT184" s="662" t="str">
        <f t="shared" si="151"/>
        <v/>
      </c>
      <c r="DU184" s="662" t="str">
        <f t="shared" si="162"/>
        <v/>
      </c>
      <c r="DV184" s="662" t="str">
        <f t="shared" si="147"/>
        <v/>
      </c>
      <c r="DW184" s="662" t="str">
        <f t="shared" si="146"/>
        <v/>
      </c>
      <c r="DX184" s="662" t="str">
        <f t="shared" si="141"/>
        <v/>
      </c>
      <c r="DY184" s="662" t="str">
        <f t="shared" si="163"/>
        <v/>
      </c>
      <c r="DZ184" s="662" t="str">
        <f t="shared" si="160"/>
        <v/>
      </c>
      <c r="EA184" s="662" t="str">
        <f t="shared" si="166"/>
        <v/>
      </c>
      <c r="EB184" s="662" t="str">
        <f t="shared" ref="EB184:ED192" si="167">IF(EB$2=$DA184,1,"")</f>
        <v/>
      </c>
      <c r="EC184" s="662" t="str">
        <f t="shared" si="149"/>
        <v/>
      </c>
      <c r="ED184" s="662">
        <f t="shared" si="149"/>
        <v>1</v>
      </c>
      <c r="EE184" s="662" t="str">
        <f t="shared" si="164"/>
        <v/>
      </c>
      <c r="EF184" s="662" t="str">
        <f t="shared" si="144"/>
        <v/>
      </c>
      <c r="EG184" s="662" t="str">
        <f t="shared" si="144"/>
        <v/>
      </c>
      <c r="EH184" s="662" t="str">
        <f t="shared" si="165"/>
        <v/>
      </c>
      <c r="EI184" s="662" t="str">
        <f t="shared" si="161"/>
        <v/>
      </c>
      <c r="EJ184" s="662" t="str">
        <f t="shared" si="161"/>
        <v/>
      </c>
      <c r="EK184" s="662" t="str">
        <f>IF(EK$2=$DA184,1,"")</f>
        <v/>
      </c>
      <c r="EL184" s="662" t="str">
        <f t="shared" si="148"/>
        <v/>
      </c>
      <c r="EM184" s="662" t="str">
        <f t="shared" si="150"/>
        <v/>
      </c>
      <c r="EN184" s="662" t="str">
        <f t="shared" si="157"/>
        <v/>
      </c>
      <c r="EO184" s="662" t="str">
        <f t="shared" si="157"/>
        <v/>
      </c>
      <c r="EP184" s="662" t="str">
        <f t="shared" si="137"/>
        <v/>
      </c>
      <c r="EQ184" s="662" t="str">
        <f t="shared" si="158"/>
        <v/>
      </c>
      <c r="ER184" s="673" t="str">
        <f t="shared" si="158"/>
        <v/>
      </c>
    </row>
    <row r="185" spans="104:148">
      <c r="CZ185" s="666" t="s">
        <v>20106</v>
      </c>
      <c r="DA185" s="667">
        <v>43</v>
      </c>
      <c r="DB185" s="668" t="str">
        <f t="shared" si="139"/>
        <v/>
      </c>
      <c r="DC185" s="668" t="str">
        <f t="shared" si="142"/>
        <v/>
      </c>
      <c r="DD185" s="668" t="str">
        <f t="shared" si="117"/>
        <v/>
      </c>
      <c r="DE185" s="668" t="str">
        <f t="shared" si="134"/>
        <v/>
      </c>
      <c r="DF185" s="668" t="str">
        <f t="shared" si="128"/>
        <v/>
      </c>
      <c r="DG185" s="668" t="str">
        <f t="shared" si="118"/>
        <v/>
      </c>
      <c r="DH185" s="668" t="str">
        <f t="shared" si="143"/>
        <v/>
      </c>
      <c r="DI185" s="668" t="str">
        <f t="shared" si="155"/>
        <v/>
      </c>
      <c r="DJ185" s="668" t="str">
        <f t="shared" si="155"/>
        <v/>
      </c>
      <c r="DK185" s="668" t="str">
        <f t="shared" si="155"/>
        <v/>
      </c>
      <c r="DL185" s="668" t="str">
        <f t="shared" si="155"/>
        <v/>
      </c>
      <c r="DM185" s="668" t="str">
        <f t="shared" si="155"/>
        <v/>
      </c>
      <c r="DN185" s="668" t="str">
        <f t="shared" si="135"/>
        <v/>
      </c>
      <c r="DO185" s="668" t="str">
        <f t="shared" si="156"/>
        <v/>
      </c>
      <c r="DP185" s="668" t="str">
        <f t="shared" si="156"/>
        <v/>
      </c>
      <c r="DQ185" s="668" t="str">
        <f t="shared" si="153"/>
        <v/>
      </c>
      <c r="DR185" s="668" t="str">
        <f t="shared" si="159"/>
        <v/>
      </c>
      <c r="DS185" s="668" t="str">
        <f t="shared" si="159"/>
        <v/>
      </c>
      <c r="DT185" s="668" t="str">
        <f t="shared" si="151"/>
        <v/>
      </c>
      <c r="DU185" s="668" t="str">
        <f t="shared" si="162"/>
        <v/>
      </c>
      <c r="DV185" s="668" t="str">
        <f t="shared" si="147"/>
        <v/>
      </c>
      <c r="DW185" s="668" t="str">
        <f t="shared" si="146"/>
        <v/>
      </c>
      <c r="DX185" s="668" t="str">
        <f t="shared" si="141"/>
        <v/>
      </c>
      <c r="DY185" s="668" t="str">
        <f t="shared" si="163"/>
        <v/>
      </c>
      <c r="DZ185" s="668" t="str">
        <f t="shared" si="160"/>
        <v/>
      </c>
      <c r="EA185" s="668" t="str">
        <f t="shared" si="166"/>
        <v/>
      </c>
      <c r="EB185" s="668" t="str">
        <f t="shared" si="167"/>
        <v/>
      </c>
      <c r="EC185" s="668" t="str">
        <f t="shared" si="149"/>
        <v/>
      </c>
      <c r="ED185" s="668" t="str">
        <f t="shared" si="149"/>
        <v/>
      </c>
      <c r="EE185" s="668" t="str">
        <f t="shared" si="164"/>
        <v/>
      </c>
      <c r="EF185" s="668" t="str">
        <f t="shared" ref="EF185:EG192" si="168">IF(EF$2=$DA185,1,"")</f>
        <v/>
      </c>
      <c r="EG185" s="668" t="str">
        <f t="shared" si="168"/>
        <v/>
      </c>
      <c r="EH185" s="668" t="str">
        <f t="shared" si="165"/>
        <v/>
      </c>
      <c r="EI185" s="668" t="str">
        <f t="shared" si="161"/>
        <v/>
      </c>
      <c r="EJ185" s="668" t="str">
        <f t="shared" si="161"/>
        <v/>
      </c>
      <c r="EK185" s="668" t="str">
        <f>IF(EK$2=$DA185,1,"")</f>
        <v/>
      </c>
      <c r="EL185" s="668" t="str">
        <f t="shared" si="148"/>
        <v/>
      </c>
      <c r="EM185" s="668" t="str">
        <f t="shared" si="150"/>
        <v/>
      </c>
      <c r="EN185" s="668" t="str">
        <f t="shared" si="157"/>
        <v/>
      </c>
      <c r="EO185" s="668" t="str">
        <f t="shared" si="157"/>
        <v/>
      </c>
      <c r="EP185" s="668" t="str">
        <f t="shared" si="137"/>
        <v/>
      </c>
      <c r="EQ185" s="668" t="str">
        <f t="shared" si="158"/>
        <v/>
      </c>
      <c r="ER185" s="669">
        <f t="shared" si="158"/>
        <v>1</v>
      </c>
    </row>
    <row r="186" spans="104:148">
      <c r="CZ186" s="670" t="s">
        <v>20107</v>
      </c>
      <c r="DA186" s="671">
        <v>23</v>
      </c>
      <c r="DB186" s="662" t="str">
        <f t="shared" si="139"/>
        <v/>
      </c>
      <c r="DC186" s="662" t="str">
        <f t="shared" si="142"/>
        <v/>
      </c>
      <c r="DD186" s="662" t="str">
        <f t="shared" si="117"/>
        <v/>
      </c>
      <c r="DE186" s="662" t="str">
        <f t="shared" si="134"/>
        <v/>
      </c>
      <c r="DF186" s="662" t="str">
        <f t="shared" si="128"/>
        <v/>
      </c>
      <c r="DG186" s="662" t="str">
        <f t="shared" si="118"/>
        <v/>
      </c>
      <c r="DH186" s="662" t="str">
        <f t="shared" si="143"/>
        <v/>
      </c>
      <c r="DI186" s="662" t="str">
        <f t="shared" ref="DI186:DM192" si="169">IF(DI$2=$DA186,1,"")</f>
        <v/>
      </c>
      <c r="DJ186" s="662" t="str">
        <f t="shared" si="169"/>
        <v/>
      </c>
      <c r="DK186" s="662" t="str">
        <f t="shared" si="169"/>
        <v/>
      </c>
      <c r="DL186" s="662" t="str">
        <f t="shared" si="169"/>
        <v/>
      </c>
      <c r="DM186" s="662" t="str">
        <f t="shared" si="169"/>
        <v/>
      </c>
      <c r="DN186" s="662" t="str">
        <f t="shared" si="135"/>
        <v/>
      </c>
      <c r="DO186" s="662" t="str">
        <f t="shared" si="156"/>
        <v/>
      </c>
      <c r="DP186" s="662" t="str">
        <f t="shared" si="156"/>
        <v/>
      </c>
      <c r="DQ186" s="662" t="str">
        <f t="shared" si="153"/>
        <v/>
      </c>
      <c r="DR186" s="662" t="str">
        <f t="shared" si="159"/>
        <v/>
      </c>
      <c r="DS186" s="662" t="str">
        <f t="shared" si="159"/>
        <v/>
      </c>
      <c r="DT186" s="662" t="str">
        <f t="shared" si="151"/>
        <v/>
      </c>
      <c r="DU186" s="662" t="str">
        <f t="shared" si="162"/>
        <v/>
      </c>
      <c r="DV186" s="662" t="str">
        <f t="shared" si="147"/>
        <v/>
      </c>
      <c r="DW186" s="662" t="str">
        <f t="shared" si="146"/>
        <v/>
      </c>
      <c r="DX186" s="662">
        <f t="shared" si="141"/>
        <v>1</v>
      </c>
      <c r="DY186" s="662" t="str">
        <f t="shared" si="163"/>
        <v/>
      </c>
      <c r="DZ186" s="662" t="str">
        <f t="shared" si="160"/>
        <v/>
      </c>
      <c r="EA186" s="662" t="str">
        <f t="shared" si="166"/>
        <v/>
      </c>
      <c r="EB186" s="662" t="str">
        <f t="shared" si="167"/>
        <v/>
      </c>
      <c r="EC186" s="662" t="str">
        <f t="shared" si="149"/>
        <v/>
      </c>
      <c r="ED186" s="662" t="str">
        <f t="shared" si="149"/>
        <v/>
      </c>
      <c r="EE186" s="662" t="str">
        <f t="shared" si="164"/>
        <v/>
      </c>
      <c r="EF186" s="662" t="str">
        <f t="shared" si="168"/>
        <v/>
      </c>
      <c r="EG186" s="662" t="str">
        <f t="shared" si="168"/>
        <v/>
      </c>
      <c r="EH186" s="662" t="str">
        <f t="shared" si="165"/>
        <v/>
      </c>
      <c r="EI186" s="662" t="str">
        <f t="shared" si="161"/>
        <v/>
      </c>
      <c r="EJ186" s="662" t="str">
        <f t="shared" si="161"/>
        <v/>
      </c>
      <c r="EK186" s="662" t="str">
        <f>IF(EK$2=$DA186,1,"")</f>
        <v/>
      </c>
      <c r="EL186" s="662" t="str">
        <f t="shared" si="148"/>
        <v/>
      </c>
      <c r="EM186" s="662" t="str">
        <f t="shared" si="150"/>
        <v/>
      </c>
      <c r="EN186" s="662" t="str">
        <f t="shared" si="157"/>
        <v/>
      </c>
      <c r="EO186" s="662" t="str">
        <f t="shared" si="157"/>
        <v/>
      </c>
      <c r="EP186" s="662" t="str">
        <f t="shared" si="137"/>
        <v/>
      </c>
      <c r="EQ186" s="662" t="str">
        <f t="shared" si="158"/>
        <v/>
      </c>
      <c r="ER186" s="673" t="str">
        <f t="shared" si="158"/>
        <v/>
      </c>
    </row>
    <row r="187" spans="104:148">
      <c r="CZ187" s="666" t="s">
        <v>20108</v>
      </c>
      <c r="DA187" s="667">
        <v>40</v>
      </c>
      <c r="DB187" s="668" t="str">
        <f t="shared" si="139"/>
        <v/>
      </c>
      <c r="DC187" s="668" t="str">
        <f t="shared" si="142"/>
        <v/>
      </c>
      <c r="DD187" s="668" t="str">
        <f t="shared" si="117"/>
        <v/>
      </c>
      <c r="DE187" s="668" t="str">
        <f t="shared" si="134"/>
        <v/>
      </c>
      <c r="DF187" s="668" t="str">
        <f t="shared" si="128"/>
        <v/>
      </c>
      <c r="DG187" s="668" t="str">
        <f t="shared" si="118"/>
        <v/>
      </c>
      <c r="DH187" s="668" t="str">
        <f t="shared" si="143"/>
        <v/>
      </c>
      <c r="DI187" s="668" t="str">
        <f t="shared" si="169"/>
        <v/>
      </c>
      <c r="DJ187" s="668" t="str">
        <f t="shared" si="169"/>
        <v/>
      </c>
      <c r="DK187" s="668" t="str">
        <f t="shared" si="169"/>
        <v/>
      </c>
      <c r="DL187" s="668" t="str">
        <f t="shared" si="169"/>
        <v/>
      </c>
      <c r="DM187" s="668" t="str">
        <f t="shared" si="169"/>
        <v/>
      </c>
      <c r="DN187" s="668" t="str">
        <f t="shared" si="135"/>
        <v/>
      </c>
      <c r="DO187" s="668" t="str">
        <f t="shared" si="156"/>
        <v/>
      </c>
      <c r="DP187" s="668" t="str">
        <f t="shared" si="156"/>
        <v/>
      </c>
      <c r="DQ187" s="668" t="str">
        <f t="shared" si="153"/>
        <v/>
      </c>
      <c r="DR187" s="668" t="str">
        <f t="shared" si="159"/>
        <v/>
      </c>
      <c r="DS187" s="668" t="str">
        <f t="shared" si="159"/>
        <v/>
      </c>
      <c r="DT187" s="668" t="str">
        <f t="shared" si="151"/>
        <v/>
      </c>
      <c r="DU187" s="668" t="str">
        <f t="shared" si="162"/>
        <v/>
      </c>
      <c r="DV187" s="668" t="str">
        <f t="shared" si="147"/>
        <v/>
      </c>
      <c r="DW187" s="668" t="str">
        <f t="shared" si="146"/>
        <v/>
      </c>
      <c r="DX187" s="668" t="str">
        <f t="shared" si="141"/>
        <v/>
      </c>
      <c r="DY187" s="668" t="str">
        <f t="shared" si="163"/>
        <v/>
      </c>
      <c r="DZ187" s="668" t="str">
        <f t="shared" si="160"/>
        <v/>
      </c>
      <c r="EA187" s="668" t="str">
        <f t="shared" si="166"/>
        <v/>
      </c>
      <c r="EB187" s="668" t="str">
        <f t="shared" si="167"/>
        <v/>
      </c>
      <c r="EC187" s="668" t="str">
        <f t="shared" si="149"/>
        <v/>
      </c>
      <c r="ED187" s="668" t="str">
        <f t="shared" si="149"/>
        <v/>
      </c>
      <c r="EE187" s="668" t="str">
        <f t="shared" si="164"/>
        <v/>
      </c>
      <c r="EF187" s="668" t="str">
        <f t="shared" si="168"/>
        <v/>
      </c>
      <c r="EG187" s="668" t="str">
        <f t="shared" si="168"/>
        <v/>
      </c>
      <c r="EH187" s="668" t="str">
        <f t="shared" si="165"/>
        <v/>
      </c>
      <c r="EI187" s="668" t="str">
        <f t="shared" si="161"/>
        <v/>
      </c>
      <c r="EJ187" s="668" t="str">
        <f t="shared" si="161"/>
        <v/>
      </c>
      <c r="EK187" s="668" t="str">
        <f>IF(EK$2=$DA187,1,"")</f>
        <v/>
      </c>
      <c r="EL187" s="668" t="str">
        <f t="shared" si="148"/>
        <v/>
      </c>
      <c r="EM187" s="668" t="str">
        <f t="shared" si="150"/>
        <v/>
      </c>
      <c r="EN187" s="668" t="str">
        <f t="shared" si="157"/>
        <v/>
      </c>
      <c r="EO187" s="668">
        <f t="shared" si="157"/>
        <v>1</v>
      </c>
      <c r="EP187" s="668" t="str">
        <f t="shared" si="137"/>
        <v/>
      </c>
      <c r="EQ187" s="668" t="str">
        <f t="shared" si="158"/>
        <v/>
      </c>
      <c r="ER187" s="669" t="str">
        <f t="shared" si="158"/>
        <v/>
      </c>
    </row>
    <row r="188" spans="104:148">
      <c r="CZ188" s="670" t="s">
        <v>20109</v>
      </c>
      <c r="DA188" s="671" t="s">
        <v>20110</v>
      </c>
      <c r="DB188" s="662" t="str">
        <f t="shared" si="139"/>
        <v/>
      </c>
      <c r="DC188" s="662" t="str">
        <f t="shared" si="142"/>
        <v/>
      </c>
      <c r="DD188" s="662" t="str">
        <f t="shared" si="117"/>
        <v/>
      </c>
      <c r="DE188" s="662" t="str">
        <f t="shared" si="134"/>
        <v/>
      </c>
      <c r="DF188" s="662" t="str">
        <f t="shared" si="128"/>
        <v/>
      </c>
      <c r="DG188" s="662" t="str">
        <f t="shared" si="118"/>
        <v/>
      </c>
      <c r="DH188" s="662" t="str">
        <f t="shared" si="143"/>
        <v/>
      </c>
      <c r="DI188" s="662" t="str">
        <f t="shared" si="169"/>
        <v/>
      </c>
      <c r="DJ188" s="662" t="str">
        <f t="shared" si="169"/>
        <v/>
      </c>
      <c r="DK188" s="662" t="str">
        <f t="shared" si="169"/>
        <v/>
      </c>
      <c r="DL188" s="662" t="str">
        <f t="shared" si="169"/>
        <v/>
      </c>
      <c r="DM188" s="662" t="str">
        <f t="shared" si="169"/>
        <v/>
      </c>
      <c r="DN188" s="662" t="str">
        <f t="shared" si="135"/>
        <v/>
      </c>
      <c r="DO188" s="662" t="str">
        <f t="shared" si="156"/>
        <v/>
      </c>
      <c r="DP188" s="662" t="str">
        <f t="shared" si="156"/>
        <v/>
      </c>
      <c r="DQ188" s="662" t="str">
        <f t="shared" si="153"/>
        <v/>
      </c>
      <c r="DR188" s="662" t="str">
        <f t="shared" si="159"/>
        <v/>
      </c>
      <c r="DS188" s="662" t="str">
        <f t="shared" si="159"/>
        <v/>
      </c>
      <c r="DT188" s="662" t="str">
        <f t="shared" si="151"/>
        <v/>
      </c>
      <c r="DU188" s="662" t="str">
        <f t="shared" si="162"/>
        <v/>
      </c>
      <c r="DV188" s="662">
        <v>1</v>
      </c>
      <c r="DW188" s="662" t="str">
        <f t="shared" si="146"/>
        <v/>
      </c>
      <c r="DX188" s="662" t="str">
        <f t="shared" si="141"/>
        <v/>
      </c>
      <c r="DY188" s="662" t="str">
        <f t="shared" si="163"/>
        <v/>
      </c>
      <c r="DZ188" s="662" t="str">
        <f t="shared" si="160"/>
        <v/>
      </c>
      <c r="EA188" s="662" t="str">
        <f t="shared" si="166"/>
        <v/>
      </c>
      <c r="EB188" s="662" t="str">
        <f t="shared" si="167"/>
        <v/>
      </c>
      <c r="EC188" s="662" t="str">
        <f t="shared" si="149"/>
        <v/>
      </c>
      <c r="ED188" s="662" t="str">
        <f t="shared" si="149"/>
        <v/>
      </c>
      <c r="EE188" s="662" t="str">
        <f t="shared" si="164"/>
        <v/>
      </c>
      <c r="EF188" s="662" t="str">
        <f t="shared" si="168"/>
        <v/>
      </c>
      <c r="EG188" s="662" t="str">
        <f t="shared" si="168"/>
        <v/>
      </c>
      <c r="EH188" s="662" t="str">
        <f t="shared" si="165"/>
        <v/>
      </c>
      <c r="EI188" s="662" t="str">
        <f t="shared" si="161"/>
        <v/>
      </c>
      <c r="EJ188" s="662" t="str">
        <f t="shared" si="161"/>
        <v/>
      </c>
      <c r="EK188" s="662">
        <v>1</v>
      </c>
      <c r="EL188" s="662" t="str">
        <f t="shared" si="148"/>
        <v/>
      </c>
      <c r="EM188" s="662" t="str">
        <f t="shared" si="150"/>
        <v/>
      </c>
      <c r="EN188" s="662" t="str">
        <f t="shared" si="157"/>
        <v/>
      </c>
      <c r="EO188" s="662" t="str">
        <f t="shared" si="157"/>
        <v/>
      </c>
      <c r="EP188" s="662" t="str">
        <f t="shared" si="137"/>
        <v/>
      </c>
      <c r="EQ188" s="662" t="str">
        <f t="shared" si="158"/>
        <v/>
      </c>
      <c r="ER188" s="673" t="str">
        <f t="shared" si="158"/>
        <v/>
      </c>
    </row>
    <row r="189" spans="104:148">
      <c r="CZ189" s="666" t="s">
        <v>20111</v>
      </c>
      <c r="DA189" s="667">
        <v>16</v>
      </c>
      <c r="DB189" s="668" t="str">
        <f t="shared" si="139"/>
        <v/>
      </c>
      <c r="DC189" s="668" t="str">
        <f t="shared" si="142"/>
        <v/>
      </c>
      <c r="DD189" s="668" t="str">
        <f t="shared" si="117"/>
        <v/>
      </c>
      <c r="DE189" s="668" t="str">
        <f t="shared" si="134"/>
        <v/>
      </c>
      <c r="DF189" s="668" t="str">
        <f t="shared" si="128"/>
        <v/>
      </c>
      <c r="DG189" s="668" t="str">
        <f t="shared" si="118"/>
        <v/>
      </c>
      <c r="DH189" s="668" t="str">
        <f t="shared" si="143"/>
        <v/>
      </c>
      <c r="DI189" s="668" t="str">
        <f t="shared" si="169"/>
        <v/>
      </c>
      <c r="DJ189" s="668" t="str">
        <f t="shared" si="169"/>
        <v/>
      </c>
      <c r="DK189" s="668" t="str">
        <f t="shared" si="169"/>
        <v/>
      </c>
      <c r="DL189" s="668" t="str">
        <f t="shared" si="169"/>
        <v/>
      </c>
      <c r="DM189" s="668" t="str">
        <f t="shared" si="169"/>
        <v/>
      </c>
      <c r="DN189" s="668" t="str">
        <f t="shared" si="135"/>
        <v/>
      </c>
      <c r="DO189" s="668" t="str">
        <f t="shared" si="156"/>
        <v/>
      </c>
      <c r="DP189" s="668" t="str">
        <f t="shared" si="156"/>
        <v/>
      </c>
      <c r="DQ189" s="668">
        <f t="shared" si="153"/>
        <v>1</v>
      </c>
      <c r="DR189" s="668" t="str">
        <f t="shared" si="159"/>
        <v/>
      </c>
      <c r="DS189" s="668" t="str">
        <f t="shared" si="159"/>
        <v/>
      </c>
      <c r="DT189" s="668" t="str">
        <f t="shared" si="151"/>
        <v/>
      </c>
      <c r="DU189" s="668" t="str">
        <f t="shared" si="162"/>
        <v/>
      </c>
      <c r="DV189" s="668" t="str">
        <f>IF(DV$2=$DA189,1,"")</f>
        <v/>
      </c>
      <c r="DW189" s="668" t="str">
        <f t="shared" si="146"/>
        <v/>
      </c>
      <c r="DX189" s="668" t="str">
        <f t="shared" si="141"/>
        <v/>
      </c>
      <c r="DY189" s="668" t="str">
        <f t="shared" si="163"/>
        <v/>
      </c>
      <c r="DZ189" s="668" t="str">
        <f t="shared" si="160"/>
        <v/>
      </c>
      <c r="EA189" s="668" t="str">
        <f t="shared" si="166"/>
        <v/>
      </c>
      <c r="EB189" s="668" t="str">
        <f t="shared" si="167"/>
        <v/>
      </c>
      <c r="EC189" s="668" t="str">
        <f t="shared" si="149"/>
        <v/>
      </c>
      <c r="ED189" s="668" t="str">
        <f t="shared" si="149"/>
        <v/>
      </c>
      <c r="EE189" s="668" t="str">
        <f t="shared" si="164"/>
        <v/>
      </c>
      <c r="EF189" s="668" t="str">
        <f t="shared" si="168"/>
        <v/>
      </c>
      <c r="EG189" s="668" t="str">
        <f t="shared" si="168"/>
        <v/>
      </c>
      <c r="EH189" s="668" t="str">
        <f t="shared" si="165"/>
        <v/>
      </c>
      <c r="EI189" s="668" t="str">
        <f t="shared" si="161"/>
        <v/>
      </c>
      <c r="EJ189" s="668" t="str">
        <f t="shared" si="161"/>
        <v/>
      </c>
      <c r="EK189" s="668" t="str">
        <f>IF(EK$2=$DA189,1,"")</f>
        <v/>
      </c>
      <c r="EL189" s="668" t="str">
        <f t="shared" si="148"/>
        <v/>
      </c>
      <c r="EM189" s="668" t="str">
        <f t="shared" si="150"/>
        <v/>
      </c>
      <c r="EN189" s="668" t="str">
        <f t="shared" si="157"/>
        <v/>
      </c>
      <c r="EO189" s="668" t="str">
        <f t="shared" si="157"/>
        <v/>
      </c>
      <c r="EP189" s="668" t="str">
        <f t="shared" si="137"/>
        <v/>
      </c>
      <c r="EQ189" s="668" t="str">
        <f t="shared" si="158"/>
        <v/>
      </c>
      <c r="ER189" s="669" t="str">
        <f t="shared" si="158"/>
        <v/>
      </c>
    </row>
    <row r="190" spans="104:148">
      <c r="CZ190" s="670" t="s">
        <v>20112</v>
      </c>
      <c r="DA190" s="671">
        <v>35</v>
      </c>
      <c r="DB190" s="662" t="str">
        <f t="shared" si="139"/>
        <v/>
      </c>
      <c r="DC190" s="662" t="str">
        <f t="shared" si="142"/>
        <v/>
      </c>
      <c r="DD190" s="662" t="str">
        <f t="shared" si="117"/>
        <v/>
      </c>
      <c r="DE190" s="662" t="str">
        <f t="shared" si="134"/>
        <v/>
      </c>
      <c r="DF190" s="662" t="str">
        <f t="shared" si="128"/>
        <v/>
      </c>
      <c r="DG190" s="662" t="str">
        <f t="shared" si="118"/>
        <v/>
      </c>
      <c r="DH190" s="662" t="str">
        <f t="shared" si="143"/>
        <v/>
      </c>
      <c r="DI190" s="662" t="str">
        <f t="shared" si="169"/>
        <v/>
      </c>
      <c r="DJ190" s="662" t="str">
        <f t="shared" si="169"/>
        <v/>
      </c>
      <c r="DK190" s="662" t="str">
        <f t="shared" si="169"/>
        <v/>
      </c>
      <c r="DL190" s="662" t="str">
        <f t="shared" si="169"/>
        <v/>
      </c>
      <c r="DM190" s="662" t="str">
        <f t="shared" si="169"/>
        <v/>
      </c>
      <c r="DN190" s="662" t="str">
        <f t="shared" si="135"/>
        <v/>
      </c>
      <c r="DO190" s="662" t="str">
        <f t="shared" si="156"/>
        <v/>
      </c>
      <c r="DP190" s="662" t="str">
        <f t="shared" si="156"/>
        <v/>
      </c>
      <c r="DQ190" s="662" t="str">
        <f t="shared" si="153"/>
        <v/>
      </c>
      <c r="DR190" s="662" t="str">
        <f t="shared" si="159"/>
        <v/>
      </c>
      <c r="DS190" s="662" t="str">
        <f t="shared" si="159"/>
        <v/>
      </c>
      <c r="DT190" s="662" t="str">
        <f t="shared" si="151"/>
        <v/>
      </c>
      <c r="DU190" s="662" t="str">
        <f t="shared" si="162"/>
        <v/>
      </c>
      <c r="DV190" s="662" t="str">
        <f>IF(DV$2=$DA190,1,"")</f>
        <v/>
      </c>
      <c r="DW190" s="662" t="str">
        <f t="shared" si="146"/>
        <v/>
      </c>
      <c r="DX190" s="662" t="str">
        <f t="shared" si="141"/>
        <v/>
      </c>
      <c r="DY190" s="662" t="str">
        <f t="shared" si="163"/>
        <v/>
      </c>
      <c r="DZ190" s="662" t="str">
        <f t="shared" si="160"/>
        <v/>
      </c>
      <c r="EA190" s="662" t="str">
        <f t="shared" si="166"/>
        <v/>
      </c>
      <c r="EB190" s="662" t="str">
        <f t="shared" si="167"/>
        <v/>
      </c>
      <c r="EC190" s="662" t="str">
        <f t="shared" si="149"/>
        <v/>
      </c>
      <c r="ED190" s="662" t="str">
        <f t="shared" si="149"/>
        <v/>
      </c>
      <c r="EE190" s="662" t="str">
        <f t="shared" si="164"/>
        <v/>
      </c>
      <c r="EF190" s="662" t="str">
        <f t="shared" si="168"/>
        <v/>
      </c>
      <c r="EG190" s="662" t="str">
        <f t="shared" si="168"/>
        <v/>
      </c>
      <c r="EH190" s="662" t="str">
        <f t="shared" si="165"/>
        <v/>
      </c>
      <c r="EI190" s="662" t="str">
        <f t="shared" si="161"/>
        <v/>
      </c>
      <c r="EJ190" s="662">
        <f t="shared" si="161"/>
        <v>1</v>
      </c>
      <c r="EK190" s="662" t="str">
        <f>IF(EK$2=$DA190,1,"")</f>
        <v/>
      </c>
      <c r="EL190" s="662" t="str">
        <f t="shared" si="148"/>
        <v/>
      </c>
      <c r="EM190" s="662" t="str">
        <f t="shared" si="150"/>
        <v/>
      </c>
      <c r="EN190" s="662" t="str">
        <f t="shared" si="157"/>
        <v/>
      </c>
      <c r="EO190" s="662" t="str">
        <f t="shared" si="157"/>
        <v/>
      </c>
      <c r="EP190" s="662" t="str">
        <f t="shared" si="137"/>
        <v/>
      </c>
      <c r="EQ190" s="662" t="str">
        <f t="shared" si="158"/>
        <v/>
      </c>
      <c r="ER190" s="673" t="str">
        <f t="shared" si="158"/>
        <v/>
      </c>
    </row>
    <row r="191" spans="104:148">
      <c r="CZ191" s="666" t="s">
        <v>20113</v>
      </c>
      <c r="DA191" s="667">
        <v>32</v>
      </c>
      <c r="DB191" s="668" t="str">
        <f t="shared" si="139"/>
        <v/>
      </c>
      <c r="DC191" s="668" t="str">
        <f t="shared" si="142"/>
        <v/>
      </c>
      <c r="DD191" s="668" t="str">
        <f t="shared" si="117"/>
        <v/>
      </c>
      <c r="DE191" s="668" t="str">
        <f t="shared" si="134"/>
        <v/>
      </c>
      <c r="DF191" s="668" t="str">
        <f t="shared" si="128"/>
        <v/>
      </c>
      <c r="DG191" s="668" t="str">
        <f t="shared" si="118"/>
        <v/>
      </c>
      <c r="DH191" s="668" t="str">
        <f t="shared" si="143"/>
        <v/>
      </c>
      <c r="DI191" s="668" t="str">
        <f t="shared" si="169"/>
        <v/>
      </c>
      <c r="DJ191" s="668" t="str">
        <f t="shared" si="169"/>
        <v/>
      </c>
      <c r="DK191" s="668" t="str">
        <f t="shared" si="169"/>
        <v/>
      </c>
      <c r="DL191" s="668" t="str">
        <f t="shared" si="169"/>
        <v/>
      </c>
      <c r="DM191" s="668" t="str">
        <f t="shared" si="169"/>
        <v/>
      </c>
      <c r="DN191" s="668" t="str">
        <f t="shared" si="135"/>
        <v/>
      </c>
      <c r="DO191" s="668" t="str">
        <f t="shared" si="156"/>
        <v/>
      </c>
      <c r="DP191" s="668" t="str">
        <f t="shared" si="156"/>
        <v/>
      </c>
      <c r="DQ191" s="668" t="str">
        <f t="shared" si="153"/>
        <v/>
      </c>
      <c r="DR191" s="668" t="str">
        <f t="shared" si="159"/>
        <v/>
      </c>
      <c r="DS191" s="668" t="str">
        <f t="shared" si="159"/>
        <v/>
      </c>
      <c r="DT191" s="668" t="str">
        <f t="shared" si="151"/>
        <v/>
      </c>
      <c r="DU191" s="668" t="str">
        <f t="shared" si="162"/>
        <v/>
      </c>
      <c r="DV191" s="668" t="str">
        <f>IF(DV$2=$DA191,1,"")</f>
        <v/>
      </c>
      <c r="DW191" s="668" t="str">
        <f t="shared" si="146"/>
        <v/>
      </c>
      <c r="DX191" s="668" t="str">
        <f t="shared" si="141"/>
        <v/>
      </c>
      <c r="DY191" s="668" t="str">
        <f t="shared" si="163"/>
        <v/>
      </c>
      <c r="DZ191" s="668" t="str">
        <f t="shared" si="160"/>
        <v/>
      </c>
      <c r="EA191" s="668" t="str">
        <f t="shared" si="166"/>
        <v/>
      </c>
      <c r="EB191" s="668" t="str">
        <f t="shared" si="167"/>
        <v/>
      </c>
      <c r="EC191" s="668" t="str">
        <f t="shared" si="149"/>
        <v/>
      </c>
      <c r="ED191" s="668" t="str">
        <f t="shared" si="149"/>
        <v/>
      </c>
      <c r="EE191" s="668" t="str">
        <f t="shared" si="164"/>
        <v/>
      </c>
      <c r="EF191" s="668" t="str">
        <f t="shared" si="168"/>
        <v/>
      </c>
      <c r="EG191" s="668">
        <f t="shared" si="168"/>
        <v>1</v>
      </c>
      <c r="EH191" s="668" t="str">
        <f t="shared" si="165"/>
        <v/>
      </c>
      <c r="EI191" s="668" t="str">
        <f t="shared" si="161"/>
        <v/>
      </c>
      <c r="EJ191" s="668" t="str">
        <f t="shared" si="161"/>
        <v/>
      </c>
      <c r="EK191" s="668" t="str">
        <f>IF(EK$2=$DA191,1,"")</f>
        <v/>
      </c>
      <c r="EL191" s="668" t="str">
        <f t="shared" si="148"/>
        <v/>
      </c>
      <c r="EM191" s="668" t="str">
        <f t="shared" si="150"/>
        <v/>
      </c>
      <c r="EN191" s="668" t="str">
        <f t="shared" si="157"/>
        <v/>
      </c>
      <c r="EO191" s="668" t="str">
        <f t="shared" si="157"/>
        <v/>
      </c>
      <c r="EP191" s="668" t="str">
        <f t="shared" si="137"/>
        <v/>
      </c>
      <c r="EQ191" s="668" t="str">
        <f t="shared" si="158"/>
        <v/>
      </c>
      <c r="ER191" s="669" t="str">
        <f t="shared" si="158"/>
        <v/>
      </c>
    </row>
    <row r="192" spans="104:148">
      <c r="CZ192" s="670" t="s">
        <v>20114</v>
      </c>
      <c r="DA192" s="671">
        <v>40</v>
      </c>
      <c r="DB192" s="662" t="str">
        <f>IF(DB$2=$DA192,1,"")</f>
        <v/>
      </c>
      <c r="DC192" s="662" t="str">
        <f t="shared" si="142"/>
        <v/>
      </c>
      <c r="DD192" s="662" t="str">
        <f t="shared" si="117"/>
        <v/>
      </c>
      <c r="DE192" s="662" t="str">
        <f t="shared" si="134"/>
        <v/>
      </c>
      <c r="DF192" s="662" t="str">
        <f t="shared" si="128"/>
        <v/>
      </c>
      <c r="DG192" s="662" t="str">
        <f t="shared" si="118"/>
        <v/>
      </c>
      <c r="DH192" s="662" t="str">
        <f t="shared" si="143"/>
        <v/>
      </c>
      <c r="DI192" s="662" t="str">
        <f t="shared" si="169"/>
        <v/>
      </c>
      <c r="DJ192" s="662" t="str">
        <f t="shared" si="169"/>
        <v/>
      </c>
      <c r="DK192" s="662" t="str">
        <f t="shared" si="169"/>
        <v/>
      </c>
      <c r="DL192" s="662" t="str">
        <f t="shared" si="169"/>
        <v/>
      </c>
      <c r="DM192" s="662" t="str">
        <f t="shared" si="169"/>
        <v/>
      </c>
      <c r="DN192" s="662" t="str">
        <f t="shared" si="135"/>
        <v/>
      </c>
      <c r="DO192" s="662" t="str">
        <f t="shared" si="135"/>
        <v/>
      </c>
      <c r="DP192" s="662" t="str">
        <f t="shared" si="135"/>
        <v/>
      </c>
      <c r="DQ192" s="662" t="str">
        <f t="shared" si="153"/>
        <v/>
      </c>
      <c r="DR192" s="662" t="str">
        <f t="shared" si="159"/>
        <v/>
      </c>
      <c r="DS192" s="662" t="str">
        <f t="shared" si="159"/>
        <v/>
      </c>
      <c r="DT192" s="662" t="str">
        <f t="shared" si="151"/>
        <v/>
      </c>
      <c r="DU192" s="662" t="str">
        <f t="shared" si="162"/>
        <v/>
      </c>
      <c r="DV192" s="662" t="str">
        <f t="shared" si="162"/>
        <v/>
      </c>
      <c r="DW192" s="662" t="str">
        <f t="shared" si="146"/>
        <v/>
      </c>
      <c r="DX192" s="662" t="str">
        <f t="shared" si="141"/>
        <v/>
      </c>
      <c r="DY192" s="662" t="str">
        <f t="shared" si="163"/>
        <v/>
      </c>
      <c r="DZ192" s="662" t="str">
        <f t="shared" si="160"/>
        <v/>
      </c>
      <c r="EA192" s="662" t="str">
        <f t="shared" si="166"/>
        <v/>
      </c>
      <c r="EB192" s="662" t="str">
        <f t="shared" si="167"/>
        <v/>
      </c>
      <c r="EC192" s="662" t="str">
        <f t="shared" si="167"/>
        <v/>
      </c>
      <c r="ED192" s="662" t="str">
        <f t="shared" si="167"/>
        <v/>
      </c>
      <c r="EE192" s="662" t="str">
        <f t="shared" si="164"/>
        <v/>
      </c>
      <c r="EF192" s="662" t="str">
        <f t="shared" si="168"/>
        <v/>
      </c>
      <c r="EG192" s="662" t="str">
        <f t="shared" si="168"/>
        <v/>
      </c>
      <c r="EH192" s="662" t="str">
        <f t="shared" si="165"/>
        <v/>
      </c>
      <c r="EI192" s="662" t="str">
        <f t="shared" si="161"/>
        <v/>
      </c>
      <c r="EJ192" s="662" t="str">
        <f t="shared" si="161"/>
        <v/>
      </c>
      <c r="EK192" s="662" t="str">
        <f t="shared" si="161"/>
        <v/>
      </c>
      <c r="EL192" s="662" t="str">
        <f t="shared" si="148"/>
        <v/>
      </c>
      <c r="EM192" s="662" t="str">
        <f t="shared" si="150"/>
        <v/>
      </c>
      <c r="EN192" s="662" t="str">
        <f t="shared" si="150"/>
        <v/>
      </c>
      <c r="EO192" s="662">
        <f t="shared" si="150"/>
        <v>1</v>
      </c>
      <c r="EP192" s="662" t="str">
        <f t="shared" si="137"/>
        <v/>
      </c>
      <c r="EQ192" s="662" t="str">
        <f t="shared" si="137"/>
        <v/>
      </c>
      <c r="ER192" s="662" t="str">
        <f t="shared" si="137"/>
        <v/>
      </c>
    </row>
  </sheetData>
  <mergeCells count="5">
    <mergeCell ref="CG2:CO2"/>
    <mergeCell ref="A2:U2"/>
    <mergeCell ref="W2:AE2"/>
    <mergeCell ref="AH2:AK2"/>
    <mergeCell ref="AM2:AS2"/>
  </mergeCells>
  <conditionalFormatting sqref="Y32:Y33">
    <cfRule type="duplicateValues" dxfId="5" priority="6"/>
  </conditionalFormatting>
  <conditionalFormatting sqref="DB3:ER192">
    <cfRule type="colorScale" priority="1">
      <colorScale>
        <cfvo type="min"/>
        <cfvo type="max"/>
        <color rgb="FFF8696B"/>
        <color rgb="FF63BE7B"/>
      </colorScale>
    </cfRule>
    <cfRule type="iconSet" priority="3">
      <iconSet iconSet="3Symbols">
        <cfvo type="percent" val="0"/>
        <cfvo type="percent" val="33"/>
        <cfvo type="percent" val="67"/>
      </iconSet>
    </cfRule>
    <cfRule type="iconSet" priority="4">
      <iconSet iconSet="4TrafficLights">
        <cfvo type="percent" val="0"/>
        <cfvo type="percent" val="25"/>
        <cfvo type="percent" val="50"/>
        <cfvo type="percent" val="75"/>
      </iconSet>
    </cfRule>
  </conditionalFormatting>
  <dataValidations count="1">
    <dataValidation type="list" allowBlank="1" showInputMessage="1" showErrorMessage="1" promptTitle="lasr seen in" sqref="CO4:CP4" xr:uid="{00000000-0002-0000-0C00-000000000000}">
      <formula1>SOURCES</formula1>
    </dataValidation>
  </dataValidations>
  <hyperlinks>
    <hyperlink ref="A1:B1" r:id="rId1" display="DONATE" xr:uid="{00000000-0004-0000-0C00-000001000000}"/>
    <hyperlink ref="CO50" r:id="rId2" xr:uid="{00000000-0004-0000-0C00-000002000000}"/>
    <hyperlink ref="CQ40" r:id="rId3" xr:uid="{00000000-0004-0000-0C00-000003000000}"/>
    <hyperlink ref="CQ46" r:id="rId4" xr:uid="{00000000-0004-0000-0C00-000004000000}"/>
    <hyperlink ref="CQ42" r:id="rId5" xr:uid="{00000000-0004-0000-0C00-000005000000}"/>
    <hyperlink ref="CQ30" r:id="rId6" xr:uid="{00000000-0004-0000-0C00-000006000000}"/>
    <hyperlink ref="CQ6" r:id="rId7" xr:uid="{00000000-0004-0000-0C00-000007000000}"/>
    <hyperlink ref="CQ5" r:id="rId8" xr:uid="{00000000-0004-0000-0C00-000008000000}"/>
    <hyperlink ref="CQ51" r:id="rId9" xr:uid="{00000000-0004-0000-0C00-000009000000}"/>
    <hyperlink ref="CQ52" r:id="rId10" xr:uid="{00000000-0004-0000-0C00-00000A000000}"/>
    <hyperlink ref="CQ25" r:id="rId11" xr:uid="{00000000-0004-0000-0C00-00000B000000}"/>
    <hyperlink ref="CO83" r:id="rId12" xr:uid="{00000000-0004-0000-0C00-00000C000000}"/>
  </hyperlinks>
  <pageMargins left="0.7" right="0.7" top="0.75" bottom="0.75" header="0.3" footer="0.3"/>
  <pageSetup paperSize="9" orientation="portrait" r:id="rId13"/>
  <legacyDrawing r:id="rId14"/>
  <tableParts count="6">
    <tablePart r:id="rId15"/>
    <tablePart r:id="rId16"/>
    <tablePart r:id="rId17"/>
    <tablePart r:id="rId18"/>
    <tablePart r:id="rId19"/>
    <tablePart r:id="rId20"/>
  </tableParts>
  <extLst>
    <ext xmlns:x14="http://schemas.microsoft.com/office/spreadsheetml/2009/9/main" uri="{78C0D931-6437-407d-A8EE-F0AAD7539E65}">
      <x14:conditionalFormattings>
        <x14:conditionalFormatting xmlns:xm="http://schemas.microsoft.com/office/excel/2006/main">
          <x14:cfRule type="iconSet" priority="2" id="{EEA9CF0A-A315-48C6-887E-103AB4EBACEF}">
            <x14:iconSet custom="1">
              <x14:cfvo type="percent">
                <xm:f>0</xm:f>
              </x14:cfvo>
              <x14:cfvo type="percent">
                <xm:f>33</xm:f>
              </x14:cfvo>
              <x14:cfvo type="percent">
                <xm:f>67</xm:f>
              </x14:cfvo>
              <x14:cfIcon iconSet="3TrafficLights1" iconId="2"/>
              <x14:cfIcon iconSet="3TrafficLights1" iconId="1"/>
              <x14:cfIcon iconSet="3TrafficLights1" iconId="2"/>
            </x14:iconSet>
          </x14:cfRule>
          <xm:sqref>DB3:ER192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2">
    <tabColor rgb="FFFFFF00"/>
  </sheetPr>
  <dimension ref="A2:BK133"/>
  <sheetViews>
    <sheetView zoomScale="115" zoomScaleNormal="115" workbookViewId="0">
      <selection activeCell="D17" sqref="D17"/>
    </sheetView>
  </sheetViews>
  <sheetFormatPr defaultRowHeight="15"/>
  <cols>
    <col min="1" max="1" width="14.28515625" bestFit="1" customWidth="1"/>
    <col min="2" max="2" width="15.42578125" customWidth="1"/>
    <col min="3" max="3" width="26.85546875" customWidth="1"/>
    <col min="4" max="4" width="16.7109375" customWidth="1"/>
    <col min="5" max="5" width="22.28515625" customWidth="1"/>
    <col min="6" max="6" width="32" customWidth="1"/>
    <col min="7" max="7" width="22.140625" customWidth="1"/>
    <col min="8" max="14" width="25.7109375" customWidth="1"/>
    <col min="21" max="30" width="0" hidden="1" customWidth="1"/>
    <col min="31" max="31" width="15.28515625" customWidth="1"/>
    <col min="32" max="32" width="13.42578125" customWidth="1"/>
    <col min="33" max="33" width="9.28515625" customWidth="1"/>
    <col min="35" max="35" width="14.7109375" customWidth="1"/>
    <col min="36" max="36" width="11.85546875" customWidth="1"/>
    <col min="37" max="37" width="11.140625" customWidth="1"/>
    <col min="42" max="42" width="10.28515625" customWidth="1"/>
    <col min="49" max="49" width="12.85546875" customWidth="1"/>
    <col min="50" max="50" width="12.5703125" customWidth="1"/>
    <col min="63" max="63" width="12.85546875" customWidth="1"/>
  </cols>
  <sheetData>
    <row r="2" spans="1:63" ht="19.5">
      <c r="L2" s="877" t="s">
        <v>5050</v>
      </c>
      <c r="M2" s="877"/>
      <c r="N2" s="877"/>
      <c r="BI2" s="851" t="s">
        <v>15402</v>
      </c>
      <c r="BJ2" s="851"/>
      <c r="BK2" s="851"/>
    </row>
    <row r="3" spans="1:63" ht="19.5">
      <c r="A3" s="884" t="s">
        <v>16700</v>
      </c>
      <c r="B3" s="878"/>
      <c r="C3" s="878"/>
      <c r="D3" s="878"/>
      <c r="E3" s="878"/>
      <c r="H3" s="26" t="s">
        <v>3877</v>
      </c>
      <c r="I3" s="26" t="s">
        <v>3878</v>
      </c>
      <c r="J3" s="26" t="s">
        <v>3879</v>
      </c>
      <c r="L3" s="26" t="s">
        <v>3877</v>
      </c>
      <c r="M3" s="26" t="s">
        <v>3878</v>
      </c>
      <c r="N3" s="26" t="s">
        <v>3879</v>
      </c>
      <c r="BI3" s="851"/>
      <c r="BJ3" s="851"/>
      <c r="BK3" s="851"/>
    </row>
    <row r="4" spans="1:63" ht="18.75">
      <c r="A4" s="467" t="s">
        <v>2821</v>
      </c>
      <c r="B4" s="467" t="s">
        <v>3874</v>
      </c>
      <c r="C4" s="467" t="s">
        <v>16713</v>
      </c>
      <c r="D4" s="467" t="s">
        <v>2823</v>
      </c>
      <c r="E4" s="467" t="s">
        <v>4505</v>
      </c>
      <c r="H4" s="1" t="s">
        <v>3001</v>
      </c>
      <c r="I4" s="1">
        <v>1020</v>
      </c>
      <c r="J4" s="24">
        <f t="shared" ref="J4:J11" si="0">I4/$C$27</f>
        <v>0.63749999999999996</v>
      </c>
      <c r="L4" s="1" t="s">
        <v>3001</v>
      </c>
      <c r="M4" s="1">
        <v>770</v>
      </c>
      <c r="N4" s="24">
        <f t="shared" ref="N4:N11" si="1">M4/$M$12</f>
        <v>0.63900414937759331</v>
      </c>
      <c r="U4" s="18" t="s">
        <v>4903</v>
      </c>
      <c r="V4" s="18"/>
      <c r="W4" s="18"/>
      <c r="X4" s="18"/>
      <c r="Y4" s="18"/>
      <c r="Z4" s="18"/>
      <c r="AA4" s="18"/>
      <c r="AB4" s="18"/>
      <c r="AC4" s="18"/>
      <c r="BI4" s="852" t="s">
        <v>15413</v>
      </c>
      <c r="BJ4" s="852"/>
      <c r="BK4" s="852"/>
    </row>
    <row r="5" spans="1:63" ht="18.75">
      <c r="A5" s="52" t="s">
        <v>3524</v>
      </c>
      <c r="B5" s="1"/>
      <c r="C5" s="1">
        <f>I12</f>
        <v>1600</v>
      </c>
      <c r="D5" s="43"/>
      <c r="E5" s="43">
        <f>J13</f>
        <v>72000</v>
      </c>
      <c r="H5" s="1" t="s">
        <v>3002</v>
      </c>
      <c r="I5" s="1">
        <v>160</v>
      </c>
      <c r="J5" s="24">
        <f t="shared" si="0"/>
        <v>0.1</v>
      </c>
      <c r="L5" s="1" t="s">
        <v>3002</v>
      </c>
      <c r="M5" s="1">
        <v>130</v>
      </c>
      <c r="N5" s="24">
        <f t="shared" si="1"/>
        <v>0.1078838174273859</v>
      </c>
      <c r="U5" s="21" t="s">
        <v>2821</v>
      </c>
      <c r="V5" s="21" t="s">
        <v>2822</v>
      </c>
      <c r="W5" s="21" t="s">
        <v>2823</v>
      </c>
      <c r="X5" s="21" t="s">
        <v>2824</v>
      </c>
      <c r="Y5" s="21" t="s">
        <v>2825</v>
      </c>
      <c r="Z5" s="21" t="s">
        <v>2826</v>
      </c>
      <c r="AA5" s="21" t="s">
        <v>2827</v>
      </c>
      <c r="AB5" s="21" t="s">
        <v>2828</v>
      </c>
      <c r="AC5" s="21" t="s">
        <v>2829</v>
      </c>
      <c r="BI5" s="852" t="s">
        <v>15414</v>
      </c>
      <c r="BJ5" s="852"/>
      <c r="BK5" s="852" t="s">
        <v>13823</v>
      </c>
    </row>
    <row r="6" spans="1:63" ht="18.75">
      <c r="A6" s="52" t="s">
        <v>12366</v>
      </c>
      <c r="B6" s="1"/>
      <c r="C6" s="1">
        <f>M12</f>
        <v>1205</v>
      </c>
      <c r="D6" s="43"/>
      <c r="E6" s="43">
        <f t="shared" ref="E6" si="2">N13</f>
        <v>54225</v>
      </c>
      <c r="H6" s="1" t="s">
        <v>3003</v>
      </c>
      <c r="I6" s="1">
        <v>130</v>
      </c>
      <c r="J6" s="24">
        <f t="shared" si="0"/>
        <v>8.1250000000000003E-2</v>
      </c>
      <c r="L6" s="1" t="s">
        <v>3003</v>
      </c>
      <c r="M6" s="1">
        <v>70</v>
      </c>
      <c r="N6" s="24">
        <f t="shared" si="1"/>
        <v>5.8091286307053944E-2</v>
      </c>
      <c r="U6" s="1" t="s">
        <v>2830</v>
      </c>
      <c r="V6" s="1" t="s">
        <v>2831</v>
      </c>
      <c r="W6" s="1" t="s">
        <v>2832</v>
      </c>
      <c r="X6" s="1" t="s">
        <v>3689</v>
      </c>
      <c r="Y6" s="1" t="s">
        <v>3702</v>
      </c>
      <c r="Z6" s="1" t="s">
        <v>3715</v>
      </c>
      <c r="AA6" s="1" t="s">
        <v>216</v>
      </c>
      <c r="AB6" s="1"/>
      <c r="AC6" s="1"/>
      <c r="BI6" s="852" t="s">
        <v>15195</v>
      </c>
      <c r="BJ6" s="852"/>
      <c r="BK6" s="852"/>
    </row>
    <row r="7" spans="1:63" ht="18.75">
      <c r="A7" s="52" t="s">
        <v>12368</v>
      </c>
      <c r="B7" s="1" t="s">
        <v>16757</v>
      </c>
      <c r="C7" s="1">
        <v>2000</v>
      </c>
      <c r="D7" s="43" t="s">
        <v>18563</v>
      </c>
      <c r="E7" s="43">
        <f>2*Таблиця61[[#This Row],[QUANTITY]]*30</f>
        <v>120000</v>
      </c>
      <c r="H7" s="1" t="s">
        <v>3004</v>
      </c>
      <c r="I7" s="1">
        <v>110</v>
      </c>
      <c r="J7" s="24">
        <f t="shared" si="0"/>
        <v>6.8750000000000006E-2</v>
      </c>
      <c r="L7" s="1" t="s">
        <v>3004</v>
      </c>
      <c r="M7" s="1">
        <v>55</v>
      </c>
      <c r="N7" s="24">
        <f t="shared" si="1"/>
        <v>4.5643153526970952E-2</v>
      </c>
      <c r="U7" s="1" t="s">
        <v>3677</v>
      </c>
      <c r="V7" s="1" t="s">
        <v>2834</v>
      </c>
      <c r="W7" s="1" t="s">
        <v>2833</v>
      </c>
      <c r="X7" s="1" t="s">
        <v>3690</v>
      </c>
      <c r="Y7" s="1" t="s">
        <v>3703</v>
      </c>
      <c r="Z7" s="1" t="s">
        <v>3716</v>
      </c>
      <c r="AA7" s="1" t="s">
        <v>216</v>
      </c>
      <c r="AB7" s="1"/>
      <c r="AC7" s="1"/>
      <c r="BI7" s="852" t="s">
        <v>15415</v>
      </c>
      <c r="BJ7" s="852"/>
      <c r="BK7" s="852"/>
    </row>
    <row r="8" spans="1:63" ht="18.75">
      <c r="A8" s="209" t="s">
        <v>12367</v>
      </c>
      <c r="B8" s="225" t="s">
        <v>16756</v>
      </c>
      <c r="C8" s="225">
        <v>100</v>
      </c>
      <c r="D8" s="226"/>
      <c r="E8" s="226">
        <f>6*Таблиця61[[#This Row],[QUANTITY]]*30</f>
        <v>18000</v>
      </c>
      <c r="H8" s="1" t="s">
        <v>3005</v>
      </c>
      <c r="I8" s="1">
        <v>80</v>
      </c>
      <c r="J8" s="24">
        <f t="shared" si="0"/>
        <v>0.05</v>
      </c>
      <c r="L8" s="1" t="s">
        <v>3005</v>
      </c>
      <c r="M8" s="1">
        <v>110</v>
      </c>
      <c r="N8" s="24">
        <f t="shared" si="1"/>
        <v>9.1286307053941904E-2</v>
      </c>
      <c r="U8" s="1" t="s">
        <v>3678</v>
      </c>
      <c r="V8" s="1"/>
      <c r="W8" s="1" t="s">
        <v>2835</v>
      </c>
      <c r="X8" s="1" t="s">
        <v>3691</v>
      </c>
      <c r="Y8" s="1" t="s">
        <v>3704</v>
      </c>
      <c r="Z8" s="1" t="s">
        <v>216</v>
      </c>
      <c r="AA8" s="1" t="s">
        <v>216</v>
      </c>
      <c r="AB8" s="1"/>
      <c r="AC8" s="1"/>
      <c r="BI8" s="852" t="s">
        <v>15416</v>
      </c>
      <c r="BJ8" s="852"/>
      <c r="BK8" s="852"/>
    </row>
    <row r="9" spans="1:63" ht="18.75">
      <c r="A9" s="209" t="s">
        <v>16845</v>
      </c>
      <c r="B9" s="225" t="s">
        <v>13093</v>
      </c>
      <c r="C9" s="225">
        <v>50</v>
      </c>
      <c r="D9" s="226"/>
      <c r="E9" s="226">
        <f>2*Таблиця61[[#This Row],[QUANTITY]]*30</f>
        <v>3000</v>
      </c>
      <c r="H9" s="1" t="s">
        <v>3006</v>
      </c>
      <c r="I9" s="1">
        <v>55</v>
      </c>
      <c r="J9" s="24">
        <f t="shared" si="0"/>
        <v>3.4375000000000003E-2</v>
      </c>
      <c r="L9" s="1" t="s">
        <v>3006</v>
      </c>
      <c r="M9" s="1">
        <v>25</v>
      </c>
      <c r="N9" s="24">
        <f t="shared" si="1"/>
        <v>2.0746887966804978E-2</v>
      </c>
      <c r="U9" s="1" t="s">
        <v>3679</v>
      </c>
      <c r="V9" s="1" t="s">
        <v>2836</v>
      </c>
      <c r="W9" s="1" t="s">
        <v>2837</v>
      </c>
      <c r="X9" s="1" t="s">
        <v>3692</v>
      </c>
      <c r="Y9" s="1" t="s">
        <v>3705</v>
      </c>
      <c r="Z9" s="1" t="s">
        <v>3685</v>
      </c>
      <c r="AA9" s="1" t="s">
        <v>3719</v>
      </c>
      <c r="AB9" s="1"/>
      <c r="AC9" s="1"/>
      <c r="BI9" s="852" t="s">
        <v>15417</v>
      </c>
      <c r="BJ9" s="852"/>
      <c r="BK9" s="852"/>
    </row>
    <row r="10" spans="1:63" ht="18.75">
      <c r="A10" s="209" t="s">
        <v>11268</v>
      </c>
      <c r="B10" s="225" t="s">
        <v>13093</v>
      </c>
      <c r="C10" s="225">
        <v>10</v>
      </c>
      <c r="D10" s="226"/>
      <c r="E10" s="226">
        <f>1000*Таблиця61[[#This Row],[QUANTITY]]</f>
        <v>10000</v>
      </c>
      <c r="H10" s="1" t="s">
        <v>3007</v>
      </c>
      <c r="I10" s="1">
        <v>35</v>
      </c>
      <c r="J10" s="24">
        <f t="shared" si="0"/>
        <v>2.1874999999999999E-2</v>
      </c>
      <c r="L10" s="1" t="s">
        <v>3007</v>
      </c>
      <c r="M10" s="1">
        <v>35</v>
      </c>
      <c r="N10" s="24">
        <f t="shared" si="1"/>
        <v>2.9045643153526972E-2</v>
      </c>
      <c r="U10" s="1" t="s">
        <v>3680</v>
      </c>
      <c r="V10" s="1" t="s">
        <v>2831</v>
      </c>
      <c r="W10" s="1" t="s">
        <v>2838</v>
      </c>
      <c r="X10" s="1" t="s">
        <v>3693</v>
      </c>
      <c r="Y10" s="1" t="s">
        <v>3706</v>
      </c>
      <c r="Z10" s="1" t="s">
        <v>216</v>
      </c>
      <c r="AA10" s="1" t="s">
        <v>216</v>
      </c>
      <c r="AB10" s="1"/>
      <c r="AC10" s="1"/>
      <c r="BI10" s="852"/>
      <c r="BJ10" s="852"/>
      <c r="BK10" s="852"/>
    </row>
    <row r="11" spans="1:63" ht="18.75">
      <c r="A11" s="209" t="s">
        <v>20704</v>
      </c>
      <c r="B11" s="225"/>
      <c r="C11" s="225">
        <v>700</v>
      </c>
      <c r="D11" s="226"/>
      <c r="E11" s="226">
        <f>2*Таблиця61[[#This Row],[QUANTITY]]*30</f>
        <v>42000</v>
      </c>
      <c r="H11" s="1" t="s">
        <v>3008</v>
      </c>
      <c r="I11" s="1">
        <v>10</v>
      </c>
      <c r="J11" s="24">
        <f t="shared" si="0"/>
        <v>6.2500000000000003E-3</v>
      </c>
      <c r="L11" s="1" t="s">
        <v>3008</v>
      </c>
      <c r="M11" s="1">
        <v>10</v>
      </c>
      <c r="N11" s="24">
        <f t="shared" si="1"/>
        <v>8.2987551867219917E-3</v>
      </c>
      <c r="U11" s="1" t="s">
        <v>3681</v>
      </c>
      <c r="V11" s="1" t="s">
        <v>2831</v>
      </c>
      <c r="W11" s="1" t="s">
        <v>2839</v>
      </c>
      <c r="X11" s="1" t="s">
        <v>3694</v>
      </c>
      <c r="Y11" s="1" t="s">
        <v>3707</v>
      </c>
      <c r="Z11" s="1" t="s">
        <v>3682</v>
      </c>
      <c r="AA11" s="1" t="s">
        <v>3720</v>
      </c>
      <c r="AB11" s="1"/>
      <c r="AC11" s="1"/>
      <c r="BI11" s="852"/>
      <c r="BJ11" s="852"/>
      <c r="BK11" s="852"/>
    </row>
    <row r="12" spans="1:63" ht="18.75">
      <c r="A12" s="209"/>
      <c r="B12" s="225"/>
      <c r="C12" s="225"/>
      <c r="D12" s="226"/>
      <c r="E12" s="226">
        <f>SUM(E5:E11)</f>
        <v>319225</v>
      </c>
      <c r="H12" s="23" t="s">
        <v>3880</v>
      </c>
      <c r="I12" s="23">
        <f>SUM(I4:I11)</f>
        <v>1600</v>
      </c>
      <c r="J12" s="25">
        <f>SUM(J4:J11)</f>
        <v>1</v>
      </c>
      <c r="L12" s="23" t="s">
        <v>3880</v>
      </c>
      <c r="M12" s="23">
        <f>SUM(M4:M11)</f>
        <v>1205</v>
      </c>
      <c r="N12" s="25">
        <f>SUM(N4:N11)</f>
        <v>1</v>
      </c>
      <c r="U12" s="1" t="s">
        <v>3682</v>
      </c>
      <c r="V12" s="1" t="s">
        <v>2836</v>
      </c>
      <c r="W12" s="1" t="s">
        <v>2840</v>
      </c>
      <c r="X12" s="1" t="s">
        <v>3695</v>
      </c>
      <c r="Y12" s="1" t="s">
        <v>3708</v>
      </c>
      <c r="Z12" s="1" t="s">
        <v>3717</v>
      </c>
      <c r="AA12" s="1" t="s">
        <v>3679</v>
      </c>
      <c r="AB12" s="1"/>
      <c r="AC12" s="1"/>
      <c r="BI12" s="852"/>
      <c r="BJ12" s="852"/>
      <c r="BK12" s="852"/>
    </row>
    <row r="13" spans="1:63">
      <c r="H13" s="1" t="s">
        <v>3009</v>
      </c>
      <c r="I13" s="1" t="s">
        <v>4885</v>
      </c>
      <c r="J13" s="1">
        <f>1.5*30*I12</f>
        <v>72000</v>
      </c>
      <c r="L13" s="1" t="s">
        <v>3009</v>
      </c>
      <c r="M13" s="1" t="s">
        <v>4886</v>
      </c>
      <c r="N13" s="1">
        <f>1.5*30*M12</f>
        <v>54225</v>
      </c>
      <c r="U13" s="1" t="s">
        <v>3683</v>
      </c>
      <c r="V13" s="1" t="s">
        <v>2836</v>
      </c>
      <c r="W13" s="1" t="s">
        <v>2841</v>
      </c>
      <c r="X13" s="1" t="s">
        <v>3696</v>
      </c>
      <c r="Y13" s="1" t="s">
        <v>3709</v>
      </c>
      <c r="Z13" s="1" t="s">
        <v>3682</v>
      </c>
      <c r="AA13" s="1" t="s">
        <v>3681</v>
      </c>
      <c r="AB13" s="1"/>
      <c r="AC13" s="1"/>
    </row>
    <row r="14" spans="1:63">
      <c r="U14" s="1" t="s">
        <v>3684</v>
      </c>
      <c r="V14" s="1" t="s">
        <v>2842</v>
      </c>
      <c r="W14" s="1" t="s">
        <v>2843</v>
      </c>
      <c r="X14" s="1" t="s">
        <v>3697</v>
      </c>
      <c r="Y14" s="1" t="s">
        <v>3710</v>
      </c>
      <c r="Z14" s="1" t="s">
        <v>3685</v>
      </c>
      <c r="AA14" s="1" t="s">
        <v>3679</v>
      </c>
      <c r="AB14" s="1"/>
      <c r="AC14" s="1"/>
    </row>
    <row r="15" spans="1:63" ht="19.5">
      <c r="H15" s="882" t="s">
        <v>16697</v>
      </c>
      <c r="I15" s="882"/>
      <c r="J15" s="882"/>
      <c r="L15" s="878" t="s">
        <v>16696</v>
      </c>
      <c r="M15" s="878"/>
      <c r="N15" s="878"/>
      <c r="O15" s="878"/>
      <c r="P15" s="878"/>
      <c r="Q15" s="878"/>
      <c r="U15" s="1" t="s">
        <v>3685</v>
      </c>
      <c r="V15" s="1" t="s">
        <v>2844</v>
      </c>
      <c r="W15" s="1" t="s">
        <v>2845</v>
      </c>
      <c r="X15" s="1" t="s">
        <v>3698</v>
      </c>
      <c r="Y15" s="1" t="s">
        <v>3711</v>
      </c>
      <c r="Z15" s="1" t="s">
        <v>3684</v>
      </c>
      <c r="AA15" s="1" t="s">
        <v>3679</v>
      </c>
      <c r="AB15" s="1"/>
      <c r="AC15" s="1"/>
    </row>
    <row r="16" spans="1:63" ht="15.75">
      <c r="H16" s="26" t="s">
        <v>5820</v>
      </c>
      <c r="I16" s="26" t="s">
        <v>2821</v>
      </c>
      <c r="J16" s="26" t="s">
        <v>3673</v>
      </c>
      <c r="L16" s="26" t="s">
        <v>2790</v>
      </c>
      <c r="M16" s="26" t="s">
        <v>4881</v>
      </c>
      <c r="N16" s="26" t="s">
        <v>16698</v>
      </c>
      <c r="O16" s="26" t="s">
        <v>9232</v>
      </c>
      <c r="P16" s="26" t="s">
        <v>4884</v>
      </c>
      <c r="Q16" s="26" t="s">
        <v>16699</v>
      </c>
      <c r="R16" s="488" t="s">
        <v>18565</v>
      </c>
      <c r="S16" s="488" t="s">
        <v>18566</v>
      </c>
      <c r="U16" s="1" t="s">
        <v>3686</v>
      </c>
      <c r="V16" s="1" t="s">
        <v>2831</v>
      </c>
      <c r="W16" s="1" t="s">
        <v>2846</v>
      </c>
      <c r="X16" s="1" t="s">
        <v>3699</v>
      </c>
      <c r="Y16" s="1" t="s">
        <v>3712</v>
      </c>
      <c r="Z16" s="1" t="s">
        <v>3682</v>
      </c>
      <c r="AA16" s="1" t="s">
        <v>3681</v>
      </c>
      <c r="AB16" s="1"/>
      <c r="AC16" s="1"/>
      <c r="AE16" s="245" t="s">
        <v>18544</v>
      </c>
      <c r="AF16" s="246" t="s">
        <v>18545</v>
      </c>
      <c r="AG16" s="246" t="s">
        <v>18546</v>
      </c>
      <c r="AH16" s="246" t="s">
        <v>18548</v>
      </c>
      <c r="AI16" s="246" t="s">
        <v>18549</v>
      </c>
      <c r="AJ16" s="246" t="s">
        <v>18550</v>
      </c>
      <c r="AK16" s="590" t="s">
        <v>18551</v>
      </c>
      <c r="AM16" s="489" t="s">
        <v>14834</v>
      </c>
      <c r="AN16" s="489" t="s">
        <v>18610</v>
      </c>
      <c r="AO16" s="489" t="s">
        <v>18611</v>
      </c>
      <c r="AP16" s="489" t="s">
        <v>18612</v>
      </c>
      <c r="AQ16" s="489" t="s">
        <v>18615</v>
      </c>
      <c r="AR16" s="489" t="s">
        <v>18613</v>
      </c>
      <c r="AS16" s="489" t="s">
        <v>18614</v>
      </c>
      <c r="AT16" s="489" t="s">
        <v>18616</v>
      </c>
      <c r="AU16" s="489" t="s">
        <v>18617</v>
      </c>
      <c r="AV16" s="489" t="s">
        <v>18618</v>
      </c>
      <c r="AW16" s="489" t="s">
        <v>18609</v>
      </c>
      <c r="AX16" s="489" t="s">
        <v>18608</v>
      </c>
    </row>
    <row r="17" spans="1:50" ht="15.75">
      <c r="A17" t="s">
        <v>19852</v>
      </c>
      <c r="H17" s="83" t="s">
        <v>6387</v>
      </c>
      <c r="I17" s="83" t="s">
        <v>6386</v>
      </c>
      <c r="J17" s="84" t="s">
        <v>5059</v>
      </c>
      <c r="L17" s="52" t="s">
        <v>4842</v>
      </c>
      <c r="M17" s="200" t="s">
        <v>4846</v>
      </c>
      <c r="N17" s="1"/>
      <c r="O17" s="82" t="s">
        <v>5149</v>
      </c>
      <c r="P17" s="201" t="s">
        <v>2791</v>
      </c>
      <c r="Q17" s="43"/>
      <c r="R17">
        <v>800</v>
      </c>
      <c r="U17" s="1" t="s">
        <v>3687</v>
      </c>
      <c r="V17" s="1" t="s">
        <v>2831</v>
      </c>
      <c r="W17" s="1" t="s">
        <v>2847</v>
      </c>
      <c r="X17" s="1" t="s">
        <v>3700</v>
      </c>
      <c r="Y17" s="1" t="s">
        <v>3713</v>
      </c>
      <c r="Z17" s="1" t="s">
        <v>3718</v>
      </c>
      <c r="AA17" s="1" t="s">
        <v>3721</v>
      </c>
      <c r="AB17" s="1"/>
      <c r="AC17" s="1"/>
      <c r="AE17" s="52" t="s">
        <v>17249</v>
      </c>
      <c r="AF17" s="1">
        <v>2</v>
      </c>
      <c r="AG17" s="1" t="s">
        <v>18547</v>
      </c>
      <c r="AH17" s="1">
        <v>36</v>
      </c>
      <c r="AI17" s="1">
        <v>25000</v>
      </c>
      <c r="AJ17" s="1">
        <f>AH17*AF17</f>
        <v>72</v>
      </c>
      <c r="AK17" s="43">
        <f>AI17*AF17</f>
        <v>50000</v>
      </c>
      <c r="AM17" t="s">
        <v>18598</v>
      </c>
      <c r="AN17">
        <v>50</v>
      </c>
      <c r="AO17">
        <v>10</v>
      </c>
      <c r="AP17">
        <v>8</v>
      </c>
      <c r="AQ17">
        <v>10</v>
      </c>
      <c r="AR17">
        <v>5</v>
      </c>
      <c r="AS17">
        <v>5</v>
      </c>
      <c r="AT17">
        <v>8</v>
      </c>
      <c r="AU17">
        <v>1</v>
      </c>
      <c r="AV17">
        <v>3</v>
      </c>
      <c r="AW17" t="s">
        <v>18603</v>
      </c>
    </row>
    <row r="18" spans="1:50" ht="15.75">
      <c r="A18" t="s">
        <v>19853</v>
      </c>
      <c r="H18" s="63" t="s">
        <v>6387</v>
      </c>
      <c r="I18" s="63" t="s">
        <v>5057</v>
      </c>
      <c r="J18" s="1" t="s">
        <v>5058</v>
      </c>
      <c r="L18" s="52" t="s">
        <v>4843</v>
      </c>
      <c r="M18" s="200" t="s">
        <v>4847</v>
      </c>
      <c r="N18" s="1" t="s">
        <v>5158</v>
      </c>
      <c r="O18" s="82" t="s">
        <v>5150</v>
      </c>
      <c r="P18" s="201" t="s">
        <v>2082</v>
      </c>
      <c r="Q18" s="43"/>
      <c r="R18">
        <v>150</v>
      </c>
      <c r="U18" s="1" t="s">
        <v>3688</v>
      </c>
      <c r="V18" s="1" t="s">
        <v>2842</v>
      </c>
      <c r="W18" s="1" t="s">
        <v>2848</v>
      </c>
      <c r="X18" s="1" t="s">
        <v>3701</v>
      </c>
      <c r="Y18" s="1" t="s">
        <v>3714</v>
      </c>
      <c r="Z18" s="1" t="s">
        <v>216</v>
      </c>
      <c r="AA18" s="1" t="s">
        <v>216</v>
      </c>
      <c r="AB18" s="1"/>
      <c r="AC18" s="1"/>
      <c r="AE18" s="52" t="s">
        <v>17250</v>
      </c>
      <c r="AF18" s="1">
        <v>9</v>
      </c>
      <c r="AG18" s="1" t="s">
        <v>18552</v>
      </c>
      <c r="AH18" s="1">
        <v>44</v>
      </c>
      <c r="AI18" s="1">
        <v>10000</v>
      </c>
      <c r="AJ18" s="1">
        <f t="shared" ref="AJ18:AJ19" si="3">AH18*AF18</f>
        <v>396</v>
      </c>
      <c r="AK18" s="43">
        <f>AI18*AF18</f>
        <v>90000</v>
      </c>
      <c r="AM18" t="s">
        <v>18599</v>
      </c>
      <c r="AN18">
        <v>60</v>
      </c>
      <c r="AO18">
        <v>10</v>
      </c>
      <c r="AP18">
        <v>6</v>
      </c>
      <c r="AQ18">
        <v>10</v>
      </c>
      <c r="AR18">
        <v>4</v>
      </c>
      <c r="AS18">
        <v>7</v>
      </c>
      <c r="AT18">
        <v>10</v>
      </c>
      <c r="AU18">
        <v>1</v>
      </c>
      <c r="AV18">
        <v>3</v>
      </c>
      <c r="AW18" t="s">
        <v>18604</v>
      </c>
    </row>
    <row r="19" spans="1:50" ht="15.75">
      <c r="A19" t="s">
        <v>19854</v>
      </c>
      <c r="H19" s="63" t="s">
        <v>5819</v>
      </c>
      <c r="I19" s="65" t="s">
        <v>5818</v>
      </c>
      <c r="J19" s="1" t="s">
        <v>5060</v>
      </c>
      <c r="L19" s="52" t="s">
        <v>3724</v>
      </c>
      <c r="M19" s="200" t="s">
        <v>4882</v>
      </c>
      <c r="N19" s="1" t="s">
        <v>4850</v>
      </c>
      <c r="O19" s="82" t="s">
        <v>5151</v>
      </c>
      <c r="P19" s="201" t="s">
        <v>2792</v>
      </c>
      <c r="Q19" s="43"/>
      <c r="R19">
        <v>150</v>
      </c>
      <c r="AE19" s="52" t="s">
        <v>18543</v>
      </c>
      <c r="AF19" s="1">
        <v>8</v>
      </c>
      <c r="AG19" s="1" t="s">
        <v>18543</v>
      </c>
      <c r="AH19" s="1">
        <v>40</v>
      </c>
      <c r="AI19" s="1">
        <v>10000</v>
      </c>
      <c r="AJ19" s="1">
        <f t="shared" si="3"/>
        <v>320</v>
      </c>
      <c r="AK19" s="43">
        <f>AI19*AF19</f>
        <v>80000</v>
      </c>
      <c r="AM19" t="s">
        <v>18600</v>
      </c>
      <c r="AN19">
        <v>45</v>
      </c>
      <c r="AO19">
        <v>20</v>
      </c>
      <c r="AP19">
        <v>10</v>
      </c>
      <c r="AQ19">
        <v>12</v>
      </c>
      <c r="AR19">
        <v>10</v>
      </c>
      <c r="AS19">
        <v>5</v>
      </c>
      <c r="AT19">
        <v>7</v>
      </c>
      <c r="AU19">
        <v>0.5</v>
      </c>
      <c r="AV19">
        <v>1.5</v>
      </c>
      <c r="AW19" t="s">
        <v>374</v>
      </c>
    </row>
    <row r="20" spans="1:50" ht="15.75">
      <c r="A20" t="s">
        <v>19855</v>
      </c>
      <c r="H20" s="63" t="s">
        <v>5817</v>
      </c>
      <c r="I20" s="65" t="s">
        <v>5061</v>
      </c>
      <c r="J20" s="1" t="s">
        <v>5060</v>
      </c>
      <c r="L20" s="52" t="s">
        <v>3723</v>
      </c>
      <c r="M20" s="200" t="s">
        <v>5157</v>
      </c>
      <c r="N20" s="1" t="s">
        <v>5159</v>
      </c>
      <c r="O20" s="82" t="s">
        <v>5152</v>
      </c>
      <c r="P20" s="201" t="s">
        <v>2793</v>
      </c>
      <c r="Q20" s="43" t="s">
        <v>4855</v>
      </c>
      <c r="R20">
        <v>40</v>
      </c>
      <c r="AE20" s="52"/>
      <c r="AF20" s="1"/>
      <c r="AG20" s="1"/>
      <c r="AH20" s="1"/>
      <c r="AI20" s="1"/>
      <c r="AJ20" s="1"/>
      <c r="AK20" s="43"/>
      <c r="AM20" t="s">
        <v>18601</v>
      </c>
      <c r="AN20">
        <v>60</v>
      </c>
      <c r="AO20">
        <v>25</v>
      </c>
      <c r="AP20">
        <v>15</v>
      </c>
      <c r="AQ20">
        <v>14</v>
      </c>
      <c r="AR20">
        <v>10</v>
      </c>
      <c r="AS20">
        <v>3</v>
      </c>
      <c r="AT20">
        <v>5</v>
      </c>
      <c r="AU20">
        <v>0.5</v>
      </c>
      <c r="AV20">
        <v>1</v>
      </c>
      <c r="AW20" t="s">
        <v>374</v>
      </c>
    </row>
    <row r="21" spans="1:50" ht="15.75">
      <c r="A21" t="s">
        <v>19856</v>
      </c>
      <c r="H21" s="65" t="s">
        <v>5062</v>
      </c>
      <c r="I21" s="65" t="s">
        <v>5063</v>
      </c>
      <c r="J21" s="1" t="s">
        <v>5060</v>
      </c>
      <c r="L21" s="52" t="s">
        <v>3722</v>
      </c>
      <c r="M21" s="200" t="s">
        <v>4883</v>
      </c>
      <c r="N21" s="1" t="s">
        <v>4851</v>
      </c>
      <c r="O21" s="82" t="s">
        <v>5153</v>
      </c>
      <c r="P21" s="201" t="s">
        <v>2794</v>
      </c>
      <c r="Q21" s="43"/>
      <c r="R21">
        <v>25</v>
      </c>
      <c r="AE21" s="52"/>
      <c r="AF21" s="1"/>
      <c r="AG21" s="1"/>
      <c r="AH21" s="1"/>
      <c r="AI21" s="1"/>
      <c r="AJ21" s="1"/>
      <c r="AK21" s="43"/>
      <c r="AM21" t="s">
        <v>17249</v>
      </c>
      <c r="AN21">
        <v>90</v>
      </c>
      <c r="AO21">
        <v>20</v>
      </c>
      <c r="AP21">
        <v>6</v>
      </c>
      <c r="AQ21">
        <v>36</v>
      </c>
      <c r="AR21">
        <v>4</v>
      </c>
      <c r="AS21">
        <v>10</v>
      </c>
      <c r="AT21">
        <v>16</v>
      </c>
      <c r="AU21">
        <v>5</v>
      </c>
      <c r="AV21">
        <v>8</v>
      </c>
      <c r="AW21" t="s">
        <v>18606</v>
      </c>
    </row>
    <row r="22" spans="1:50" ht="15.75">
      <c r="A22" t="s">
        <v>19857</v>
      </c>
      <c r="H22" s="65" t="s">
        <v>5807</v>
      </c>
      <c r="I22" s="65" t="s">
        <v>5808</v>
      </c>
      <c r="J22" s="1" t="s">
        <v>5067</v>
      </c>
      <c r="L22" s="52" t="s">
        <v>2795</v>
      </c>
      <c r="M22" s="200" t="s">
        <v>4848</v>
      </c>
      <c r="N22" s="1" t="s">
        <v>4852</v>
      </c>
      <c r="O22" s="82" t="s">
        <v>5154</v>
      </c>
      <c r="P22" s="201" t="s">
        <v>2796</v>
      </c>
      <c r="Q22" s="43"/>
      <c r="R22">
        <v>20</v>
      </c>
      <c r="AE22" s="52"/>
      <c r="AF22" s="1"/>
      <c r="AG22" s="1"/>
      <c r="AH22" s="1"/>
      <c r="AI22" s="1"/>
      <c r="AJ22" s="1"/>
      <c r="AK22" s="43"/>
      <c r="AM22" t="s">
        <v>17250</v>
      </c>
      <c r="AN22">
        <v>60</v>
      </c>
      <c r="AO22">
        <v>10</v>
      </c>
      <c r="AP22">
        <v>4</v>
      </c>
      <c r="AQ22">
        <v>44</v>
      </c>
      <c r="AR22">
        <v>3</v>
      </c>
      <c r="AS22">
        <v>12</v>
      </c>
      <c r="AT22">
        <v>14</v>
      </c>
      <c r="AU22">
        <v>6</v>
      </c>
      <c r="AV22">
        <v>10</v>
      </c>
      <c r="AW22" t="s">
        <v>18605</v>
      </c>
    </row>
    <row r="23" spans="1:50" ht="15.75">
      <c r="H23" s="65" t="s">
        <v>5064</v>
      </c>
      <c r="I23" s="65" t="s">
        <v>5065</v>
      </c>
      <c r="J23" s="1" t="s">
        <v>5066</v>
      </c>
      <c r="L23" s="52" t="s">
        <v>4844</v>
      </c>
      <c r="M23" s="200" t="s">
        <v>2799</v>
      </c>
      <c r="N23" s="1" t="s">
        <v>4853</v>
      </c>
      <c r="O23" s="82" t="s">
        <v>5155</v>
      </c>
      <c r="P23" s="201" t="s">
        <v>2797</v>
      </c>
      <c r="Q23" s="43" t="s">
        <v>4856</v>
      </c>
      <c r="R23">
        <v>10</v>
      </c>
      <c r="AE23" s="209"/>
      <c r="AF23" s="225"/>
      <c r="AG23" s="225"/>
      <c r="AH23" s="225"/>
      <c r="AI23" s="225"/>
      <c r="AJ23" s="225"/>
      <c r="AK23" s="226"/>
      <c r="AM23" t="s">
        <v>18602</v>
      </c>
      <c r="AN23">
        <v>40</v>
      </c>
      <c r="AO23">
        <v>20</v>
      </c>
      <c r="AP23">
        <v>12</v>
      </c>
      <c r="AQ23">
        <v>40</v>
      </c>
      <c r="AR23">
        <v>10</v>
      </c>
      <c r="AS23">
        <v>4</v>
      </c>
      <c r="AT23">
        <v>6</v>
      </c>
      <c r="AU23">
        <v>0.5</v>
      </c>
      <c r="AV23">
        <v>1</v>
      </c>
      <c r="AW23" t="s">
        <v>18607</v>
      </c>
      <c r="AX23">
        <v>200</v>
      </c>
    </row>
    <row r="24" spans="1:50" ht="15.75">
      <c r="H24" s="65" t="s">
        <v>5809</v>
      </c>
      <c r="I24" s="63" t="s">
        <v>5068</v>
      </c>
      <c r="J24" s="1" t="s">
        <v>5066</v>
      </c>
      <c r="L24" s="52" t="s">
        <v>2798</v>
      </c>
      <c r="M24" s="200" t="s">
        <v>5156</v>
      </c>
      <c r="N24" s="1" t="s">
        <v>4854</v>
      </c>
      <c r="O24" s="82" t="s">
        <v>5155</v>
      </c>
      <c r="P24" s="201" t="s">
        <v>2799</v>
      </c>
      <c r="Q24" s="43" t="s">
        <v>4857</v>
      </c>
      <c r="R24">
        <v>4</v>
      </c>
      <c r="AE24" s="1" t="s">
        <v>3880</v>
      </c>
      <c r="AF24" s="883"/>
      <c r="AG24" s="883"/>
      <c r="AH24" s="883"/>
      <c r="AI24" s="883"/>
      <c r="AJ24" s="1">
        <f>SUM(AJ17:AJ23)</f>
        <v>788</v>
      </c>
      <c r="AK24" s="1">
        <f>SUM(AK17:AK23)</f>
        <v>220000</v>
      </c>
    </row>
    <row r="25" spans="1:50" ht="15.75">
      <c r="H25" s="63"/>
      <c r="I25" s="65" t="s">
        <v>5810</v>
      </c>
      <c r="J25" s="1"/>
      <c r="L25" s="52" t="s">
        <v>4845</v>
      </c>
      <c r="M25" s="200" t="s">
        <v>5160</v>
      </c>
      <c r="N25" s="1"/>
      <c r="O25" s="82" t="s">
        <v>5155</v>
      </c>
      <c r="P25" s="201" t="s">
        <v>4869</v>
      </c>
      <c r="Q25" s="43" t="s">
        <v>9267</v>
      </c>
      <c r="R25">
        <v>5</v>
      </c>
      <c r="S25">
        <v>7</v>
      </c>
    </row>
    <row r="26" spans="1:50" ht="15.75">
      <c r="H26" s="65" t="s">
        <v>5811</v>
      </c>
      <c r="I26" s="65" t="s">
        <v>5069</v>
      </c>
      <c r="J26" s="1"/>
      <c r="L26" s="209" t="s">
        <v>2691</v>
      </c>
      <c r="M26" s="362" t="s">
        <v>4849</v>
      </c>
      <c r="N26" s="225"/>
      <c r="O26" s="363" t="s">
        <v>5155</v>
      </c>
      <c r="P26" s="364" t="s">
        <v>2789</v>
      </c>
      <c r="Q26" s="226"/>
      <c r="R26">
        <v>1</v>
      </c>
      <c r="S26">
        <v>1</v>
      </c>
    </row>
    <row r="27" spans="1:50" ht="15.75">
      <c r="C27">
        <v>1600</v>
      </c>
      <c r="D27" t="s">
        <v>9268</v>
      </c>
      <c r="H27" s="65" t="s">
        <v>5813</v>
      </c>
      <c r="I27" s="65" t="s">
        <v>5812</v>
      </c>
      <c r="J27" s="1"/>
      <c r="AE27" s="245" t="s">
        <v>12011</v>
      </c>
      <c r="AF27" s="246" t="s">
        <v>1483</v>
      </c>
      <c r="AG27" s="246" t="s">
        <v>3722</v>
      </c>
      <c r="AH27" s="246" t="s">
        <v>18548</v>
      </c>
      <c r="AI27" s="590" t="s">
        <v>2823</v>
      </c>
    </row>
    <row r="28" spans="1:50" ht="15.75">
      <c r="H28" s="65" t="s">
        <v>5814</v>
      </c>
      <c r="I28" s="65" t="s">
        <v>5070</v>
      </c>
      <c r="J28" s="1" t="s">
        <v>5071</v>
      </c>
      <c r="AE28" s="52" t="s">
        <v>18553</v>
      </c>
      <c r="AF28" s="1" t="s">
        <v>17249</v>
      </c>
      <c r="AG28" s="1"/>
      <c r="AH28" s="1"/>
      <c r="AI28" s="43" t="s">
        <v>16898</v>
      </c>
    </row>
    <row r="29" spans="1:50" ht="45.75">
      <c r="H29" s="65" t="s">
        <v>2796</v>
      </c>
      <c r="I29" s="65" t="s">
        <v>5072</v>
      </c>
      <c r="J29" s="584" t="s">
        <v>5815</v>
      </c>
      <c r="AE29" s="52" t="s">
        <v>18554</v>
      </c>
      <c r="AF29" s="1" t="s">
        <v>17249</v>
      </c>
      <c r="AG29" s="1"/>
      <c r="AH29" s="1"/>
      <c r="AI29" s="43" t="s">
        <v>16899</v>
      </c>
    </row>
    <row r="30" spans="1:50" ht="45.75">
      <c r="H30" s="65" t="s">
        <v>5936</v>
      </c>
      <c r="I30" s="65" t="s">
        <v>5073</v>
      </c>
      <c r="J30" s="584" t="s">
        <v>5816</v>
      </c>
      <c r="AE30" s="52" t="s">
        <v>18555</v>
      </c>
      <c r="AF30" s="1" t="s">
        <v>17249</v>
      </c>
      <c r="AG30" s="1"/>
      <c r="AH30" s="1"/>
      <c r="AI30" s="43" t="s">
        <v>16904</v>
      </c>
    </row>
    <row r="31" spans="1:50" ht="90.75">
      <c r="H31" s="1" t="s">
        <v>5813</v>
      </c>
      <c r="I31" s="1" t="s">
        <v>6388</v>
      </c>
      <c r="J31" s="585" t="s">
        <v>6389</v>
      </c>
      <c r="AE31" s="594" t="s">
        <v>18556</v>
      </c>
      <c r="AF31" s="1" t="s">
        <v>17250</v>
      </c>
      <c r="AG31" s="1"/>
      <c r="AH31" s="1"/>
      <c r="AI31" s="43" t="s">
        <v>16900</v>
      </c>
    </row>
    <row r="32" spans="1:50" ht="57">
      <c r="H32" s="1"/>
      <c r="I32" s="1" t="s">
        <v>9264</v>
      </c>
      <c r="J32" s="585" t="s">
        <v>9265</v>
      </c>
      <c r="AE32" s="594" t="s">
        <v>18557</v>
      </c>
      <c r="AF32" s="1" t="s">
        <v>17250</v>
      </c>
      <c r="AG32" s="1"/>
      <c r="AH32" s="1"/>
      <c r="AI32" s="43" t="s">
        <v>16901</v>
      </c>
    </row>
    <row r="33" spans="2:38" ht="57">
      <c r="H33" s="1" t="s">
        <v>16701</v>
      </c>
      <c r="I33" s="1" t="s">
        <v>18495</v>
      </c>
      <c r="J33" s="585" t="s">
        <v>16703</v>
      </c>
      <c r="AE33" s="594" t="s">
        <v>18558</v>
      </c>
      <c r="AF33" s="1" t="s">
        <v>17250</v>
      </c>
      <c r="AG33" s="1"/>
      <c r="AH33" s="1"/>
      <c r="AI33" s="43" t="s">
        <v>16902</v>
      </c>
    </row>
    <row r="34" spans="2:38">
      <c r="AE34" s="594" t="s">
        <v>18559</v>
      </c>
      <c r="AF34" s="1" t="s">
        <v>17250</v>
      </c>
      <c r="AG34" s="1"/>
      <c r="AH34" s="1"/>
      <c r="AI34" s="43" t="s">
        <v>16903</v>
      </c>
    </row>
    <row r="35" spans="2:38" ht="19.5">
      <c r="H35" s="882" t="s">
        <v>4863</v>
      </c>
      <c r="I35" s="882"/>
      <c r="J35" s="882"/>
      <c r="AE35" s="594" t="s">
        <v>18560</v>
      </c>
      <c r="AF35" s="1" t="s">
        <v>17251</v>
      </c>
      <c r="AG35" s="1"/>
      <c r="AH35" s="1"/>
      <c r="AI35" s="43" t="s">
        <v>16907</v>
      </c>
    </row>
    <row r="36" spans="2:38">
      <c r="H36" s="36" t="s">
        <v>4859</v>
      </c>
      <c r="I36" s="887" t="s">
        <v>4860</v>
      </c>
      <c r="J36" s="888"/>
      <c r="AE36" s="594" t="s">
        <v>18561</v>
      </c>
      <c r="AF36" s="1" t="s">
        <v>17251</v>
      </c>
      <c r="AG36" s="1"/>
      <c r="AH36" s="1"/>
      <c r="AI36" s="43" t="s">
        <v>16906</v>
      </c>
    </row>
    <row r="37" spans="2:38">
      <c r="H37" s="36" t="s">
        <v>4861</v>
      </c>
      <c r="I37" s="887" t="s">
        <v>4862</v>
      </c>
      <c r="J37" s="888"/>
      <c r="AE37" s="595" t="s">
        <v>18562</v>
      </c>
      <c r="AF37" s="225" t="s">
        <v>17251</v>
      </c>
      <c r="AG37" s="225"/>
      <c r="AH37" s="225"/>
      <c r="AI37" s="226" t="s">
        <v>16905</v>
      </c>
    </row>
    <row r="38" spans="2:38">
      <c r="H38" s="36" t="s">
        <v>3009</v>
      </c>
      <c r="I38" s="887" t="s">
        <v>4864</v>
      </c>
      <c r="J38" s="888"/>
    </row>
    <row r="39" spans="2:38">
      <c r="H39" s="36" t="s">
        <v>4865</v>
      </c>
      <c r="I39" s="887" t="s">
        <v>18542</v>
      </c>
      <c r="J39" s="888"/>
    </row>
    <row r="40" spans="2:38">
      <c r="H40" s="36" t="s">
        <v>4867</v>
      </c>
      <c r="I40" s="887" t="s">
        <v>4868</v>
      </c>
      <c r="J40" s="888"/>
    </row>
    <row r="42" spans="2:38" ht="30" customHeight="1">
      <c r="B42" s="504" t="s">
        <v>4863</v>
      </c>
      <c r="C42" s="504"/>
      <c r="D42" s="504"/>
      <c r="E42" s="504"/>
      <c r="F42" s="504"/>
      <c r="H42" s="399" t="s">
        <v>2822</v>
      </c>
      <c r="I42" s="399" t="s">
        <v>18496</v>
      </c>
      <c r="J42" s="399" t="s">
        <v>18497</v>
      </c>
      <c r="K42" s="399" t="s">
        <v>18498</v>
      </c>
      <c r="L42" s="399" t="s">
        <v>18501</v>
      </c>
      <c r="M42" s="399" t="s">
        <v>18500</v>
      </c>
      <c r="N42" s="399" t="s">
        <v>18499</v>
      </c>
      <c r="O42" s="399" t="s">
        <v>18541</v>
      </c>
      <c r="P42" s="399" t="s">
        <v>18539</v>
      </c>
      <c r="Q42" s="399" t="s">
        <v>18540</v>
      </c>
      <c r="AE42" s="588" t="s">
        <v>20694</v>
      </c>
      <c r="AF42" s="414" t="s">
        <v>2799</v>
      </c>
      <c r="AG42" s="414" t="s">
        <v>3874</v>
      </c>
      <c r="AH42" s="414" t="s">
        <v>12363</v>
      </c>
      <c r="AI42" s="587" t="s">
        <v>18545</v>
      </c>
    </row>
    <row r="43" spans="2:38" ht="15" customHeight="1">
      <c r="B43" s="36" t="s">
        <v>4859</v>
      </c>
      <c r="C43" s="885" t="s">
        <v>4860</v>
      </c>
      <c r="D43" s="886"/>
      <c r="E43" s="36"/>
      <c r="F43" s="36"/>
      <c r="H43" s="484" t="s">
        <v>2995</v>
      </c>
      <c r="I43" s="473"/>
      <c r="J43" s="485" t="s">
        <v>16714</v>
      </c>
      <c r="K43" s="473" t="s">
        <v>18502</v>
      </c>
      <c r="L43" s="484" t="str">
        <f>I48</f>
        <v>Tabra's Watchpost</v>
      </c>
      <c r="M43" s="484"/>
      <c r="N43" s="486"/>
      <c r="O43" s="484"/>
      <c r="P43" s="484"/>
      <c r="Q43" s="484">
        <f>Q44+Q45+Q46+Q47+Q49+Q48+Q50</f>
        <v>147</v>
      </c>
      <c r="AE43" s="52" t="s">
        <v>20695</v>
      </c>
      <c r="AF43" s="1"/>
      <c r="AG43" s="1"/>
      <c r="AH43" s="1"/>
      <c r="AI43" s="43">
        <v>100</v>
      </c>
      <c r="AK43" t="s">
        <v>20705</v>
      </c>
      <c r="AL43" t="s">
        <v>20709</v>
      </c>
    </row>
    <row r="44" spans="2:38" ht="30" customHeight="1">
      <c r="B44" s="36" t="s">
        <v>4861</v>
      </c>
      <c r="C44" s="885" t="s">
        <v>4862</v>
      </c>
      <c r="D44" s="886"/>
      <c r="E44" s="36"/>
      <c r="F44" s="36"/>
      <c r="H44" s="89" t="s">
        <v>2995</v>
      </c>
      <c r="I44" s="89" t="s">
        <v>16715</v>
      </c>
      <c r="J44" s="1" t="s">
        <v>16716</v>
      </c>
      <c r="K44" s="1" t="s">
        <v>16749</v>
      </c>
      <c r="L44" s="1"/>
      <c r="M44" s="1"/>
      <c r="N44" s="92">
        <v>3</v>
      </c>
      <c r="O44" s="58"/>
      <c r="P44" s="413">
        <v>7</v>
      </c>
      <c r="Q44" s="58">
        <f>Таблиця62[[#This Row],[Average number of watchmens in patrol]]*Таблиця62[[#This Row],[NUMBER OF PATROLS]]</f>
        <v>21</v>
      </c>
      <c r="AE44" s="52" t="s">
        <v>20696</v>
      </c>
      <c r="AF44" s="1"/>
      <c r="AG44" s="1"/>
      <c r="AH44" s="1"/>
      <c r="AI44" s="43">
        <v>100</v>
      </c>
      <c r="AK44" t="s">
        <v>20706</v>
      </c>
      <c r="AL44" t="s">
        <v>20710</v>
      </c>
    </row>
    <row r="45" spans="2:38" ht="15" customHeight="1">
      <c r="B45" s="36" t="s">
        <v>3009</v>
      </c>
      <c r="C45" s="885" t="s">
        <v>4864</v>
      </c>
      <c r="D45" s="886"/>
      <c r="E45" s="36"/>
      <c r="F45" s="36"/>
      <c r="H45" s="89" t="s">
        <v>2995</v>
      </c>
      <c r="I45" s="89" t="s">
        <v>16717</v>
      </c>
      <c r="J45" s="1" t="s">
        <v>16716</v>
      </c>
      <c r="K45" s="1" t="s">
        <v>16749</v>
      </c>
      <c r="L45" s="1"/>
      <c r="M45" s="1"/>
      <c r="N45" s="92">
        <v>3</v>
      </c>
      <c r="O45" s="58"/>
      <c r="P45" s="413">
        <v>7</v>
      </c>
      <c r="Q45" s="58">
        <f>Таблиця62[[#This Row],[Average number of watchmens in patrol]]*Таблиця62[[#This Row],[NUMBER OF PATROLS]]</f>
        <v>21</v>
      </c>
      <c r="AE45" s="52" t="s">
        <v>20697</v>
      </c>
      <c r="AF45" s="1"/>
      <c r="AG45" s="1" t="s">
        <v>18486</v>
      </c>
      <c r="AH45" s="1" t="s">
        <v>20701</v>
      </c>
      <c r="AI45" s="43">
        <v>100</v>
      </c>
      <c r="AK45" t="s">
        <v>20701</v>
      </c>
      <c r="AL45" t="s">
        <v>20712</v>
      </c>
    </row>
    <row r="46" spans="2:38" ht="18.75" customHeight="1">
      <c r="B46" s="36" t="s">
        <v>4865</v>
      </c>
      <c r="C46" s="885" t="s">
        <v>4866</v>
      </c>
      <c r="D46" s="886"/>
      <c r="E46" s="36"/>
      <c r="F46" s="36"/>
      <c r="H46" s="89" t="s">
        <v>2995</v>
      </c>
      <c r="I46" s="89" t="s">
        <v>16718</v>
      </c>
      <c r="J46" s="1" t="s">
        <v>16716</v>
      </c>
      <c r="K46" s="1" t="s">
        <v>16749</v>
      </c>
      <c r="L46" s="1"/>
      <c r="M46" s="1"/>
      <c r="N46" s="92">
        <v>3</v>
      </c>
      <c r="O46" s="58"/>
      <c r="P46" s="413">
        <v>7</v>
      </c>
      <c r="Q46" s="58">
        <f>Таблиця62[[#This Row],[Average number of watchmens in patrol]]*Таблиця62[[#This Row],[NUMBER OF PATROLS]]</f>
        <v>21</v>
      </c>
      <c r="AE46" s="52" t="s">
        <v>20698</v>
      </c>
      <c r="AF46" s="1"/>
      <c r="AG46" s="1"/>
      <c r="AH46" s="1"/>
      <c r="AI46" s="43">
        <v>100</v>
      </c>
      <c r="AK46" t="s">
        <v>20707</v>
      </c>
      <c r="AL46" t="s">
        <v>20713</v>
      </c>
    </row>
    <row r="47" spans="2:38" ht="15" customHeight="1">
      <c r="B47" s="36" t="s">
        <v>4867</v>
      </c>
      <c r="C47" s="885" t="s">
        <v>4868</v>
      </c>
      <c r="D47" s="886"/>
      <c r="E47" s="36"/>
      <c r="F47" s="36"/>
      <c r="H47" s="89" t="s">
        <v>2995</v>
      </c>
      <c r="I47" s="89" t="s">
        <v>16719</v>
      </c>
      <c r="J47" s="1" t="s">
        <v>16716</v>
      </c>
      <c r="K47" s="1" t="s">
        <v>16749</v>
      </c>
      <c r="L47" s="1"/>
      <c r="M47" s="1"/>
      <c r="N47" s="92">
        <v>3</v>
      </c>
      <c r="O47" s="58"/>
      <c r="P47" s="413">
        <v>7</v>
      </c>
      <c r="Q47" s="58">
        <f>Таблиця62[[#This Row],[Average number of watchmens in patrol]]*Таблиця62[[#This Row],[NUMBER OF PATROLS]]</f>
        <v>21</v>
      </c>
      <c r="AE47" s="52" t="s">
        <v>20699</v>
      </c>
      <c r="AF47" s="1"/>
      <c r="AG47" s="1"/>
      <c r="AH47" s="1"/>
      <c r="AI47" s="43">
        <v>100</v>
      </c>
      <c r="AK47" t="s">
        <v>20708</v>
      </c>
      <c r="AL47" t="s">
        <v>20714</v>
      </c>
    </row>
    <row r="48" spans="2:38">
      <c r="H48" s="89" t="s">
        <v>2995</v>
      </c>
      <c r="I48" s="89" t="s">
        <v>16720</v>
      </c>
      <c r="J48" s="1" t="s">
        <v>16716</v>
      </c>
      <c r="K48" s="1" t="s">
        <v>16749</v>
      </c>
      <c r="L48" s="1"/>
      <c r="M48" s="1"/>
      <c r="N48" s="92">
        <v>3</v>
      </c>
      <c r="O48" s="58"/>
      <c r="P48" s="413">
        <v>7</v>
      </c>
      <c r="Q48" s="58">
        <f>Таблиця62[[#This Row],[Average number of watchmens in patrol]]*Таблиця62[[#This Row],[NUMBER OF PATROLS]]</f>
        <v>21</v>
      </c>
      <c r="AE48" s="52" t="s">
        <v>20700</v>
      </c>
      <c r="AF48" s="1"/>
      <c r="AG48" s="1"/>
      <c r="AH48" s="1"/>
      <c r="AI48" s="43">
        <v>100</v>
      </c>
      <c r="AK48" t="s">
        <v>20711</v>
      </c>
      <c r="AL48" t="s">
        <v>20715</v>
      </c>
    </row>
    <row r="49" spans="2:35">
      <c r="H49" s="89" t="s">
        <v>2995</v>
      </c>
      <c r="I49" s="89" t="s">
        <v>16721</v>
      </c>
      <c r="J49" s="1" t="s">
        <v>16716</v>
      </c>
      <c r="K49" s="1" t="s">
        <v>16749</v>
      </c>
      <c r="L49" s="1"/>
      <c r="M49" s="1"/>
      <c r="N49" s="92">
        <v>3</v>
      </c>
      <c r="O49" s="58"/>
      <c r="P49" s="413">
        <v>7</v>
      </c>
      <c r="Q49" s="58">
        <f>Таблиця62[[#This Row],[Average number of watchmens in patrol]]*Таблиця62[[#This Row],[NUMBER OF PATROLS]]</f>
        <v>21</v>
      </c>
      <c r="AE49" s="52" t="s">
        <v>15733</v>
      </c>
      <c r="AF49" s="1"/>
      <c r="AG49" s="1"/>
      <c r="AH49" s="1"/>
      <c r="AI49" s="43">
        <v>100</v>
      </c>
    </row>
    <row r="50" spans="2:35" ht="18" customHeight="1">
      <c r="B50" s="881" t="s">
        <v>5051</v>
      </c>
      <c r="C50" s="881"/>
      <c r="H50" s="89" t="s">
        <v>2995</v>
      </c>
      <c r="I50" s="89" t="s">
        <v>16722</v>
      </c>
      <c r="J50" s="1" t="s">
        <v>16716</v>
      </c>
      <c r="K50" s="1" t="s">
        <v>16749</v>
      </c>
      <c r="L50" s="1"/>
      <c r="M50" s="1"/>
      <c r="N50" s="92">
        <v>3</v>
      </c>
      <c r="O50" s="58"/>
      <c r="P50" s="413">
        <v>7</v>
      </c>
      <c r="Q50" s="58">
        <f>Таблиця62[[#This Row],[Average number of watchmens in patrol]]*Таблиця62[[#This Row],[NUMBER OF PATROLS]]</f>
        <v>21</v>
      </c>
      <c r="AE50" s="52" t="s">
        <v>15742</v>
      </c>
      <c r="AF50" s="1"/>
      <c r="AG50" s="1"/>
      <c r="AH50" s="1"/>
      <c r="AI50" s="43">
        <v>100</v>
      </c>
    </row>
    <row r="51" spans="2:35" ht="15.75">
      <c r="B51" s="58" t="s">
        <v>4870</v>
      </c>
      <c r="C51" s="58" t="s">
        <v>4871</v>
      </c>
      <c r="E51" s="591" t="s">
        <v>3831</v>
      </c>
      <c r="F51" s="487" t="s">
        <v>4889</v>
      </c>
      <c r="H51" s="484" t="s">
        <v>2996</v>
      </c>
      <c r="I51" s="473"/>
      <c r="J51" s="485" t="s">
        <v>16714</v>
      </c>
      <c r="K51" s="473" t="s">
        <v>18503</v>
      </c>
      <c r="L51" s="484" t="str">
        <f>I55</f>
        <v>Vhezoar St. Watchpost</v>
      </c>
      <c r="M51" s="484"/>
      <c r="N51" s="486">
        <v>3</v>
      </c>
      <c r="O51" s="484"/>
      <c r="P51" s="484">
        <v>8</v>
      </c>
      <c r="Q51" s="484">
        <f>Q52+Q53+Q54+Q56+Q57+Q55</f>
        <v>120</v>
      </c>
      <c r="AE51" s="52" t="s">
        <v>15739</v>
      </c>
      <c r="AF51" s="1"/>
      <c r="AG51" s="1"/>
      <c r="AH51" s="1"/>
      <c r="AI51" s="43">
        <v>100</v>
      </c>
    </row>
    <row r="52" spans="2:35">
      <c r="B52" s="58"/>
      <c r="C52" s="58"/>
      <c r="E52" s="52" t="s">
        <v>3965</v>
      </c>
      <c r="F52" s="37" t="s">
        <v>4887</v>
      </c>
      <c r="H52" s="89" t="s">
        <v>2996</v>
      </c>
      <c r="I52" s="89" t="s">
        <v>2138</v>
      </c>
      <c r="J52" s="1" t="s">
        <v>16716</v>
      </c>
      <c r="K52" s="58"/>
      <c r="L52" s="1"/>
      <c r="M52" s="1"/>
      <c r="N52" s="92"/>
      <c r="O52" s="58"/>
      <c r="P52" s="58"/>
      <c r="Q52" s="58">
        <f>Таблиця62[[#This Row],[Average number of watchmens in patrol]]*Таблиця62[[#This Row],[NUMBER OF PATROLS]]</f>
        <v>0</v>
      </c>
      <c r="AE52" s="52" t="s">
        <v>15753</v>
      </c>
      <c r="AF52" s="1"/>
      <c r="AG52" s="1"/>
      <c r="AH52" s="1"/>
      <c r="AI52" s="43">
        <v>100</v>
      </c>
    </row>
    <row r="53" spans="2:35">
      <c r="B53" s="58" t="s">
        <v>4872</v>
      </c>
      <c r="C53" s="58" t="s">
        <v>4871</v>
      </c>
      <c r="E53" s="52" t="s">
        <v>3966</v>
      </c>
      <c r="F53" s="1">
        <v>8</v>
      </c>
      <c r="H53" s="89" t="s">
        <v>2996</v>
      </c>
      <c r="I53" s="89" t="s">
        <v>16723</v>
      </c>
      <c r="J53" s="1" t="s">
        <v>16716</v>
      </c>
      <c r="K53" s="58" t="s">
        <v>16749</v>
      </c>
      <c r="L53" s="1"/>
      <c r="M53" s="1"/>
      <c r="N53" s="92">
        <v>3</v>
      </c>
      <c r="O53" s="58"/>
      <c r="P53" s="58">
        <v>8</v>
      </c>
      <c r="Q53" s="58">
        <f>Таблиця62[[#This Row],[Average number of watchmens in patrol]]*Таблиця62[[#This Row],[NUMBER OF PATROLS]]</f>
        <v>24</v>
      </c>
      <c r="AE53" s="52" t="s">
        <v>15747</v>
      </c>
      <c r="AF53" s="1"/>
      <c r="AG53" s="1"/>
      <c r="AH53" s="1"/>
      <c r="AI53" s="43">
        <v>100</v>
      </c>
    </row>
    <row r="54" spans="2:35">
      <c r="B54" s="58" t="s">
        <v>4873</v>
      </c>
      <c r="C54" s="58" t="s">
        <v>4871</v>
      </c>
      <c r="E54" s="52" t="s">
        <v>3967</v>
      </c>
      <c r="F54" s="1">
        <v>8</v>
      </c>
      <c r="H54" s="89" t="s">
        <v>2996</v>
      </c>
      <c r="I54" s="89" t="s">
        <v>16724</v>
      </c>
      <c r="J54" s="1" t="s">
        <v>16716</v>
      </c>
      <c r="K54" s="58" t="s">
        <v>16749</v>
      </c>
      <c r="L54" s="1"/>
      <c r="M54" s="1"/>
      <c r="N54" s="92">
        <v>3</v>
      </c>
      <c r="O54" s="58"/>
      <c r="P54" s="58">
        <v>8</v>
      </c>
      <c r="Q54" s="58">
        <f>Таблиця62[[#This Row],[Average number of watchmens in patrol]]*Таблиця62[[#This Row],[NUMBER OF PATROLS]]</f>
        <v>24</v>
      </c>
      <c r="AE54" s="209" t="s">
        <v>20702</v>
      </c>
      <c r="AF54" s="225"/>
      <c r="AG54" s="225"/>
      <c r="AH54" s="225"/>
      <c r="AI54" s="226">
        <v>100</v>
      </c>
    </row>
    <row r="55" spans="2:35">
      <c r="B55" s="58" t="s">
        <v>4874</v>
      </c>
      <c r="C55" s="58" t="s">
        <v>4871</v>
      </c>
      <c r="E55" s="52" t="s">
        <v>3968</v>
      </c>
      <c r="F55" s="37" t="s">
        <v>4887</v>
      </c>
      <c r="H55" s="89" t="s">
        <v>2996</v>
      </c>
      <c r="I55" s="89" t="s">
        <v>16725</v>
      </c>
      <c r="J55" s="1" t="s">
        <v>16716</v>
      </c>
      <c r="K55" s="58" t="s">
        <v>16749</v>
      </c>
      <c r="L55" s="1"/>
      <c r="M55" s="1"/>
      <c r="N55" s="92">
        <v>3</v>
      </c>
      <c r="O55" s="58"/>
      <c r="P55" s="58">
        <v>8</v>
      </c>
      <c r="Q55" s="58">
        <f>Таблиця62[[#This Row],[Average number of watchmens in patrol]]*Таблиця62[[#This Row],[NUMBER OF PATROLS]]</f>
        <v>24</v>
      </c>
    </row>
    <row r="56" spans="2:35">
      <c r="B56" s="58" t="s">
        <v>4875</v>
      </c>
      <c r="C56" s="58" t="s">
        <v>4876</v>
      </c>
      <c r="E56" s="52" t="s">
        <v>3969</v>
      </c>
      <c r="F56" s="1">
        <v>12</v>
      </c>
      <c r="H56" s="89" t="s">
        <v>2996</v>
      </c>
      <c r="I56" s="89" t="s">
        <v>16726</v>
      </c>
      <c r="J56" s="1" t="s">
        <v>16716</v>
      </c>
      <c r="K56" s="58" t="s">
        <v>16749</v>
      </c>
      <c r="L56" s="1"/>
      <c r="M56" s="1"/>
      <c r="N56" s="92">
        <v>3</v>
      </c>
      <c r="O56" s="58"/>
      <c r="P56" s="58">
        <v>8</v>
      </c>
      <c r="Q56" s="58">
        <f>Таблиця62[[#This Row],[Average number of watchmens in patrol]]*Таблиця62[[#This Row],[NUMBER OF PATROLS]]</f>
        <v>24</v>
      </c>
    </row>
    <row r="57" spans="2:35">
      <c r="B57" s="58" t="s">
        <v>4877</v>
      </c>
      <c r="C57" s="58" t="s">
        <v>4876</v>
      </c>
      <c r="E57" s="52" t="s">
        <v>3970</v>
      </c>
      <c r="F57" s="1">
        <v>12</v>
      </c>
      <c r="H57" s="89" t="s">
        <v>2996</v>
      </c>
      <c r="I57" s="89" t="s">
        <v>16727</v>
      </c>
      <c r="J57" s="1" t="s">
        <v>16716</v>
      </c>
      <c r="K57" s="58" t="s">
        <v>16749</v>
      </c>
      <c r="L57" s="1"/>
      <c r="M57" s="1"/>
      <c r="N57" s="92">
        <v>3</v>
      </c>
      <c r="O57" s="58"/>
      <c r="P57" s="58">
        <v>8</v>
      </c>
      <c r="Q57" s="58">
        <f>Таблиця62[[#This Row],[Average number of watchmens in patrol]]*Таблиця62[[#This Row],[NUMBER OF PATROLS]]</f>
        <v>24</v>
      </c>
    </row>
    <row r="58" spans="2:35">
      <c r="B58" s="58" t="s">
        <v>4878</v>
      </c>
      <c r="C58" s="58" t="s">
        <v>4876</v>
      </c>
      <c r="E58" s="52" t="s">
        <v>4858</v>
      </c>
      <c r="F58" s="37" t="s">
        <v>4888</v>
      </c>
      <c r="H58" s="484" t="s">
        <v>2997</v>
      </c>
      <c r="I58" s="473"/>
      <c r="J58" s="485" t="s">
        <v>16714</v>
      </c>
      <c r="K58" s="473" t="s">
        <v>18504</v>
      </c>
      <c r="L58" s="484" t="s">
        <v>18564</v>
      </c>
      <c r="M58" s="484"/>
      <c r="N58" s="486"/>
      <c r="O58" s="484"/>
      <c r="P58" s="484"/>
      <c r="Q58" s="484">
        <v>90</v>
      </c>
    </row>
    <row r="59" spans="2:35">
      <c r="B59" s="58" t="s">
        <v>4879</v>
      </c>
      <c r="C59" s="58" t="s">
        <v>4876</v>
      </c>
      <c r="E59" s="592" t="s">
        <v>16202</v>
      </c>
      <c r="H59" s="89" t="s">
        <v>2997</v>
      </c>
      <c r="I59" s="89" t="s">
        <v>16728</v>
      </c>
      <c r="J59" s="1" t="s">
        <v>16716</v>
      </c>
      <c r="K59" s="58" t="s">
        <v>16749</v>
      </c>
      <c r="L59" s="1"/>
      <c r="M59" s="1"/>
      <c r="N59" s="92">
        <v>3</v>
      </c>
      <c r="O59" s="58"/>
      <c r="P59" s="58">
        <v>10</v>
      </c>
      <c r="Q59" s="58">
        <f>Таблиця62[[#This Row],[Average number of watchmens in patrol]]*Таблиця62[[#This Row],[NUMBER OF PATROLS]]</f>
        <v>30</v>
      </c>
    </row>
    <row r="60" spans="2:35">
      <c r="B60" s="58" t="s">
        <v>4880</v>
      </c>
      <c r="C60" s="58" t="s">
        <v>4876</v>
      </c>
      <c r="H60" s="89" t="s">
        <v>2997</v>
      </c>
      <c r="I60" s="89" t="s">
        <v>16729</v>
      </c>
      <c r="J60" s="1" t="s">
        <v>16716</v>
      </c>
      <c r="K60" s="58" t="s">
        <v>16749</v>
      </c>
      <c r="L60" s="1"/>
      <c r="M60" s="1"/>
      <c r="N60" s="92">
        <v>3</v>
      </c>
      <c r="O60" s="58"/>
      <c r="P60" s="58">
        <v>10</v>
      </c>
      <c r="Q60" s="58">
        <f>Таблиця62[[#This Row],[Average number of watchmens in patrol]]*Таблиця62[[#This Row],[NUMBER OF PATROLS]]</f>
        <v>30</v>
      </c>
    </row>
    <row r="61" spans="2:35">
      <c r="H61" s="89" t="s">
        <v>2997</v>
      </c>
      <c r="I61" s="89" t="s">
        <v>16730</v>
      </c>
      <c r="J61" s="1" t="s">
        <v>16716</v>
      </c>
      <c r="K61" s="58" t="s">
        <v>16749</v>
      </c>
      <c r="L61" s="1"/>
      <c r="M61" s="1"/>
      <c r="N61" s="92">
        <v>3</v>
      </c>
      <c r="O61" s="58"/>
      <c r="P61" s="58">
        <v>10</v>
      </c>
      <c r="Q61" s="58">
        <f>Таблиця62[[#This Row],[Average number of watchmens in patrol]]*Таблиця62[[#This Row],[NUMBER OF PATROLS]]</f>
        <v>30</v>
      </c>
    </row>
    <row r="62" spans="2:35">
      <c r="H62" s="484" t="s">
        <v>2993</v>
      </c>
      <c r="I62" s="473"/>
      <c r="J62" s="485" t="s">
        <v>16714</v>
      </c>
      <c r="K62" s="473"/>
      <c r="L62" s="484" t="s">
        <v>18564</v>
      </c>
      <c r="M62" s="484"/>
      <c r="N62" s="486"/>
      <c r="O62" s="484"/>
      <c r="P62" s="484"/>
      <c r="Q62" s="484">
        <f>Q63+Q64+Q65+Q66+Q67+Q68</f>
        <v>242</v>
      </c>
    </row>
    <row r="63" spans="2:35">
      <c r="H63" s="89" t="s">
        <v>2993</v>
      </c>
      <c r="I63" s="89" t="s">
        <v>16731</v>
      </c>
      <c r="J63" s="1" t="s">
        <v>16716</v>
      </c>
      <c r="K63" s="58" t="s">
        <v>16749</v>
      </c>
      <c r="L63" s="1"/>
      <c r="M63" s="1"/>
      <c r="N63" s="92">
        <v>5</v>
      </c>
      <c r="O63" s="58"/>
      <c r="P63" s="58">
        <v>11</v>
      </c>
      <c r="Q63" s="58">
        <f>Таблиця62[[#This Row],[Average number of watchmens in patrol]]*Таблиця62[[#This Row],[NUMBER OF PATROLS]]</f>
        <v>55</v>
      </c>
    </row>
    <row r="64" spans="2:35">
      <c r="H64" s="89" t="s">
        <v>2993</v>
      </c>
      <c r="I64" s="89" t="s">
        <v>2138</v>
      </c>
      <c r="J64" s="1" t="s">
        <v>16716</v>
      </c>
      <c r="K64" s="58"/>
      <c r="L64" s="1"/>
      <c r="M64" s="1"/>
      <c r="N64" s="92"/>
      <c r="O64" s="58"/>
      <c r="P64" s="58"/>
      <c r="Q64" s="58">
        <f>Таблиця62[[#This Row],[Average number of watchmens in patrol]]*Таблиця62[[#This Row],[NUMBER OF PATROLS]]</f>
        <v>0</v>
      </c>
    </row>
    <row r="65" spans="8:17">
      <c r="H65" s="89" t="s">
        <v>2993</v>
      </c>
      <c r="I65" s="89" t="s">
        <v>16732</v>
      </c>
      <c r="J65" s="1" t="s">
        <v>16716</v>
      </c>
      <c r="K65" s="58" t="s">
        <v>16749</v>
      </c>
      <c r="L65" s="1"/>
      <c r="M65" s="1"/>
      <c r="N65" s="92">
        <v>4</v>
      </c>
      <c r="O65" s="58"/>
      <c r="P65" s="58">
        <v>11</v>
      </c>
      <c r="Q65" s="58">
        <f>Таблиця62[[#This Row],[Average number of watchmens in patrol]]*Таблиця62[[#This Row],[NUMBER OF PATROLS]]</f>
        <v>44</v>
      </c>
    </row>
    <row r="66" spans="8:17">
      <c r="H66" s="89" t="s">
        <v>2993</v>
      </c>
      <c r="I66" s="89" t="s">
        <v>16733</v>
      </c>
      <c r="J66" s="1" t="s">
        <v>16716</v>
      </c>
      <c r="K66" s="58" t="s">
        <v>16749</v>
      </c>
      <c r="L66" s="1"/>
      <c r="M66" s="1"/>
      <c r="N66" s="92">
        <v>4</v>
      </c>
      <c r="O66" s="58"/>
      <c r="P66" s="58">
        <v>11</v>
      </c>
      <c r="Q66" s="58">
        <f>Таблиця62[[#This Row],[Average number of watchmens in patrol]]*Таблиця62[[#This Row],[NUMBER OF PATROLS]]</f>
        <v>44</v>
      </c>
    </row>
    <row r="67" spans="8:17">
      <c r="H67" s="89" t="s">
        <v>2993</v>
      </c>
      <c r="I67" s="89" t="s">
        <v>16734</v>
      </c>
      <c r="J67" s="1" t="s">
        <v>16716</v>
      </c>
      <c r="K67" s="58" t="s">
        <v>16749</v>
      </c>
      <c r="L67" s="1"/>
      <c r="M67" s="1"/>
      <c r="N67" s="92">
        <v>5</v>
      </c>
      <c r="O67" s="58"/>
      <c r="P67" s="58">
        <v>11</v>
      </c>
      <c r="Q67" s="58">
        <f>Таблиця62[[#This Row],[Average number of watchmens in patrol]]*Таблиця62[[#This Row],[NUMBER OF PATROLS]]</f>
        <v>55</v>
      </c>
    </row>
    <row r="68" spans="8:17">
      <c r="H68" s="89" t="s">
        <v>2993</v>
      </c>
      <c r="I68" s="89" t="s">
        <v>16735</v>
      </c>
      <c r="J68" s="1" t="s">
        <v>16716</v>
      </c>
      <c r="K68" s="58" t="s">
        <v>16749</v>
      </c>
      <c r="L68" s="1"/>
      <c r="M68" s="1"/>
      <c r="N68" s="92">
        <v>4</v>
      </c>
      <c r="O68" s="58"/>
      <c r="P68" s="58">
        <v>11</v>
      </c>
      <c r="Q68" s="58">
        <f>Таблиця62[[#This Row],[Average number of watchmens in patrol]]*Таблиця62[[#This Row],[NUMBER OF PATROLS]]</f>
        <v>44</v>
      </c>
    </row>
    <row r="69" spans="8:17">
      <c r="H69" s="484" t="s">
        <v>3675</v>
      </c>
      <c r="I69" s="473"/>
      <c r="J69" s="485" t="s">
        <v>16714</v>
      </c>
      <c r="K69" s="473" t="s">
        <v>20277</v>
      </c>
      <c r="L69" s="484" t="s">
        <v>18564</v>
      </c>
      <c r="M69" s="484"/>
      <c r="N69" s="486"/>
      <c r="O69" s="484"/>
      <c r="P69" s="484"/>
      <c r="Q69" s="484">
        <f>Q70+Q71+Q72</f>
        <v>143</v>
      </c>
    </row>
    <row r="70" spans="8:17">
      <c r="H70" s="89" t="s">
        <v>3675</v>
      </c>
      <c r="I70" s="89" t="s">
        <v>16736</v>
      </c>
      <c r="J70" s="1" t="s">
        <v>16716</v>
      </c>
      <c r="K70" s="58" t="s">
        <v>16749</v>
      </c>
      <c r="L70" s="1"/>
      <c r="M70" s="1"/>
      <c r="N70" s="92">
        <v>3</v>
      </c>
      <c r="O70" s="58"/>
      <c r="P70" s="58">
        <v>11</v>
      </c>
      <c r="Q70" s="58">
        <f>Таблиця62[[#This Row],[Average number of watchmens in patrol]]*Таблиця62[[#This Row],[NUMBER OF PATROLS]]</f>
        <v>33</v>
      </c>
    </row>
    <row r="71" spans="8:17">
      <c r="H71" s="89" t="s">
        <v>3675</v>
      </c>
      <c r="I71" s="89" t="s">
        <v>16737</v>
      </c>
      <c r="J71" s="1" t="s">
        <v>16716</v>
      </c>
      <c r="K71" s="58" t="s">
        <v>16749</v>
      </c>
      <c r="L71" s="1"/>
      <c r="M71" s="1"/>
      <c r="N71" s="92">
        <v>5</v>
      </c>
      <c r="O71" s="58"/>
      <c r="P71" s="58">
        <v>11</v>
      </c>
      <c r="Q71" s="58">
        <f>Таблиця62[[#This Row],[Average number of watchmens in patrol]]*Таблиця62[[#This Row],[NUMBER OF PATROLS]]</f>
        <v>55</v>
      </c>
    </row>
    <row r="72" spans="8:17">
      <c r="H72" s="89" t="s">
        <v>3675</v>
      </c>
      <c r="I72" s="89" t="s">
        <v>16738</v>
      </c>
      <c r="J72" s="1" t="s">
        <v>16716</v>
      </c>
      <c r="K72" s="58" t="s">
        <v>16749</v>
      </c>
      <c r="L72" s="1"/>
      <c r="M72" s="1"/>
      <c r="N72" s="92">
        <v>5</v>
      </c>
      <c r="O72" s="58"/>
      <c r="P72" s="58">
        <v>11</v>
      </c>
      <c r="Q72" s="58">
        <f>Таблиця62[[#This Row],[Average number of watchmens in patrol]]*Таблиця62[[#This Row],[NUMBER OF PATROLS]]</f>
        <v>55</v>
      </c>
    </row>
    <row r="73" spans="8:17">
      <c r="H73" s="484" t="s">
        <v>9233</v>
      </c>
      <c r="I73" s="473" t="s">
        <v>2363</v>
      </c>
      <c r="J73" s="485" t="s">
        <v>16739</v>
      </c>
      <c r="K73" s="473" t="s">
        <v>16749</v>
      </c>
      <c r="L73" s="484"/>
      <c r="M73" s="484"/>
      <c r="N73" s="486">
        <v>3</v>
      </c>
      <c r="O73" s="484"/>
      <c r="P73" s="484">
        <v>3</v>
      </c>
      <c r="Q73" s="484">
        <f>Q74+Q75</f>
        <v>24</v>
      </c>
    </row>
    <row r="74" spans="8:17">
      <c r="H74" s="89" t="s">
        <v>9233</v>
      </c>
      <c r="I74" s="89" t="s">
        <v>16740</v>
      </c>
      <c r="J74" s="1" t="s">
        <v>16739</v>
      </c>
      <c r="K74" s="58" t="s">
        <v>16749</v>
      </c>
      <c r="L74" s="58"/>
      <c r="M74" s="58"/>
      <c r="N74" s="92">
        <v>3</v>
      </c>
      <c r="O74" s="58"/>
      <c r="P74" s="58">
        <v>4</v>
      </c>
      <c r="Q74" s="58">
        <f>Таблиця62[[#This Row],[Average number of watchmens in patrol]]*Таблиця62[[#This Row],[NUMBER OF PATROLS]]</f>
        <v>12</v>
      </c>
    </row>
    <row r="75" spans="8:17">
      <c r="H75" s="89" t="s">
        <v>9233</v>
      </c>
      <c r="I75" s="89" t="s">
        <v>2362</v>
      </c>
      <c r="J75" s="1" t="s">
        <v>16739</v>
      </c>
      <c r="K75" s="58" t="s">
        <v>16749</v>
      </c>
      <c r="L75" s="58"/>
      <c r="M75" s="58"/>
      <c r="N75" s="92">
        <v>3</v>
      </c>
      <c r="O75" s="58"/>
      <c r="P75" s="58">
        <v>4</v>
      </c>
      <c r="Q75" s="58">
        <f>Таблиця62[[#This Row],[Average number of watchmens in patrol]]*Таблиця62[[#This Row],[NUMBER OF PATROLS]]</f>
        <v>12</v>
      </c>
    </row>
    <row r="76" spans="8:17">
      <c r="H76" s="484" t="s">
        <v>2992</v>
      </c>
      <c r="I76" s="473"/>
      <c r="J76" s="485" t="s">
        <v>16714</v>
      </c>
      <c r="K76" s="473" t="s">
        <v>18505</v>
      </c>
      <c r="L76" s="484" t="s">
        <v>2306</v>
      </c>
      <c r="M76" s="484"/>
      <c r="N76" s="486"/>
      <c r="O76" s="484"/>
      <c r="P76" s="484"/>
      <c r="Q76" s="484">
        <f>Q77+Q78+Q79+Q80+Q81+Q82+Q83+Q84</f>
        <v>216</v>
      </c>
    </row>
    <row r="77" spans="8:17">
      <c r="H77" s="89" t="s">
        <v>2992</v>
      </c>
      <c r="I77" s="89" t="s">
        <v>16741</v>
      </c>
      <c r="J77" s="1" t="s">
        <v>16716</v>
      </c>
      <c r="K77" s="58" t="s">
        <v>16748</v>
      </c>
      <c r="L77" s="58"/>
      <c r="M77" s="58" t="s">
        <v>16750</v>
      </c>
      <c r="N77" s="92">
        <v>4</v>
      </c>
      <c r="O77" s="1" t="s">
        <v>16751</v>
      </c>
      <c r="P77" s="58">
        <v>10</v>
      </c>
      <c r="Q77" s="58">
        <f>Таблиця62[[#This Row],[Average number of watchmens in patrol]]*Таблиця62[[#This Row],[NUMBER OF PATROLS]]</f>
        <v>40</v>
      </c>
    </row>
    <row r="78" spans="8:17">
      <c r="H78" s="89" t="s">
        <v>2992</v>
      </c>
      <c r="I78" s="89" t="s">
        <v>2138</v>
      </c>
      <c r="J78" s="1" t="s">
        <v>16716</v>
      </c>
      <c r="K78" s="58"/>
      <c r="L78" s="58"/>
      <c r="M78" s="58"/>
      <c r="N78" s="92"/>
      <c r="O78" s="1"/>
      <c r="P78" s="58"/>
      <c r="Q78" s="58">
        <f>Таблиця62[[#This Row],[Average number of watchmens in patrol]]*Таблиця62[[#This Row],[NUMBER OF PATROLS]]</f>
        <v>0</v>
      </c>
    </row>
    <row r="79" spans="8:17">
      <c r="H79" s="89" t="s">
        <v>2992</v>
      </c>
      <c r="I79" s="89" t="s">
        <v>16742</v>
      </c>
      <c r="J79" s="1" t="s">
        <v>16716</v>
      </c>
      <c r="K79" s="58" t="s">
        <v>16749</v>
      </c>
      <c r="L79" s="1"/>
      <c r="M79" s="1"/>
      <c r="N79" s="482">
        <v>3</v>
      </c>
      <c r="O79" s="58"/>
      <c r="P79" s="58">
        <v>8</v>
      </c>
      <c r="Q79" s="58">
        <f>Таблиця62[[#This Row],[Average number of watchmens in patrol]]*Таблиця62[[#This Row],[NUMBER OF PATROLS]]</f>
        <v>24</v>
      </c>
    </row>
    <row r="80" spans="8:17">
      <c r="H80" s="89" t="s">
        <v>2992</v>
      </c>
      <c r="I80" s="89" t="s">
        <v>16743</v>
      </c>
      <c r="J80" s="1" t="s">
        <v>16716</v>
      </c>
      <c r="K80" s="58" t="s">
        <v>16749</v>
      </c>
      <c r="L80" s="1"/>
      <c r="M80" s="1"/>
      <c r="N80" s="482">
        <v>4</v>
      </c>
      <c r="O80" s="58"/>
      <c r="P80" s="58">
        <v>8</v>
      </c>
      <c r="Q80" s="58">
        <f>Таблиця62[[#This Row],[Average number of watchmens in patrol]]*Таблиця62[[#This Row],[NUMBER OF PATROLS]]</f>
        <v>32</v>
      </c>
    </row>
    <row r="81" spans="8:17">
      <c r="H81" s="89" t="s">
        <v>2992</v>
      </c>
      <c r="I81" s="89" t="s">
        <v>16744</v>
      </c>
      <c r="J81" s="1" t="s">
        <v>16716</v>
      </c>
      <c r="K81" s="58" t="s">
        <v>16749</v>
      </c>
      <c r="L81" s="1"/>
      <c r="M81" s="1"/>
      <c r="N81" s="482">
        <v>4</v>
      </c>
      <c r="O81" s="58"/>
      <c r="P81" s="58">
        <v>8</v>
      </c>
      <c r="Q81" s="58">
        <f>Таблиця62[[#This Row],[Average number of watchmens in patrol]]*Таблиця62[[#This Row],[NUMBER OF PATROLS]]</f>
        <v>32</v>
      </c>
    </row>
    <row r="82" spans="8:17">
      <c r="H82" s="89" t="s">
        <v>2992</v>
      </c>
      <c r="I82" s="89" t="s">
        <v>16745</v>
      </c>
      <c r="J82" s="1" t="s">
        <v>16716</v>
      </c>
      <c r="K82" s="58" t="s">
        <v>16749</v>
      </c>
      <c r="L82" s="1"/>
      <c r="M82" s="1"/>
      <c r="N82" s="482">
        <v>4</v>
      </c>
      <c r="O82" s="58"/>
      <c r="P82" s="58">
        <v>8</v>
      </c>
      <c r="Q82" s="58">
        <f>Таблиця62[[#This Row],[Average number of watchmens in patrol]]*Таблиця62[[#This Row],[NUMBER OF PATROLS]]</f>
        <v>32</v>
      </c>
    </row>
    <row r="83" spans="8:17">
      <c r="H83" s="89" t="s">
        <v>2992</v>
      </c>
      <c r="I83" s="89" t="s">
        <v>16746</v>
      </c>
      <c r="J83" s="1" t="s">
        <v>16716</v>
      </c>
      <c r="K83" s="58" t="s">
        <v>16749</v>
      </c>
      <c r="L83" s="1"/>
      <c r="M83" s="1"/>
      <c r="N83" s="482">
        <v>4</v>
      </c>
      <c r="O83" s="58"/>
      <c r="P83" s="58">
        <v>8</v>
      </c>
      <c r="Q83" s="58">
        <f>Таблиця62[[#This Row],[Average number of watchmens in patrol]]*Таблиця62[[#This Row],[NUMBER OF PATROLS]]</f>
        <v>32</v>
      </c>
    </row>
    <row r="84" spans="8:17">
      <c r="H84" s="334" t="s">
        <v>2992</v>
      </c>
      <c r="I84" s="334" t="s">
        <v>16747</v>
      </c>
      <c r="J84" s="225" t="s">
        <v>16716</v>
      </c>
      <c r="K84" s="207" t="s">
        <v>16749</v>
      </c>
      <c r="L84" s="225"/>
      <c r="M84" s="225"/>
      <c r="N84" s="483">
        <v>3</v>
      </c>
      <c r="O84" s="207"/>
      <c r="P84" s="58">
        <v>8</v>
      </c>
      <c r="Q84" s="207">
        <f>Таблиця62[[#This Row],[Average number of watchmens in patrol]]*Таблиця62[[#This Row],[NUMBER OF PATROLS]]</f>
        <v>24</v>
      </c>
    </row>
    <row r="85" spans="8:17">
      <c r="H85" s="484" t="s">
        <v>20693</v>
      </c>
      <c r="I85" s="473"/>
      <c r="J85" s="485" t="s">
        <v>16714</v>
      </c>
      <c r="K85" s="473"/>
      <c r="L85" s="484" t="s">
        <v>2306</v>
      </c>
      <c r="M85" s="207"/>
      <c r="N85" s="483"/>
      <c r="O85" s="207"/>
      <c r="P85" s="207"/>
      <c r="Q85" s="484">
        <f>Q86+Q87+Q88</f>
        <v>90</v>
      </c>
    </row>
    <row r="86" spans="8:17">
      <c r="H86" s="89" t="s">
        <v>20693</v>
      </c>
      <c r="I86" s="89"/>
      <c r="J86" s="1" t="s">
        <v>16716</v>
      </c>
      <c r="K86" s="58" t="s">
        <v>16749</v>
      </c>
      <c r="L86" s="1"/>
      <c r="M86" s="58"/>
      <c r="N86" s="482">
        <v>3</v>
      </c>
      <c r="O86" s="58"/>
      <c r="P86" s="58">
        <v>10</v>
      </c>
      <c r="Q86" s="58">
        <f>Таблиця62[[#This Row],[Average number of watchmens in patrol]]*Таблиця62[[#This Row],[NUMBER OF PATROLS]]</f>
        <v>30</v>
      </c>
    </row>
    <row r="87" spans="8:17">
      <c r="H87" s="89" t="s">
        <v>20693</v>
      </c>
      <c r="I87" s="89"/>
      <c r="J87" s="1" t="s">
        <v>16716</v>
      </c>
      <c r="K87" s="58" t="s">
        <v>16749</v>
      </c>
      <c r="L87" s="1"/>
      <c r="M87" s="58"/>
      <c r="N87" s="482">
        <v>3</v>
      </c>
      <c r="O87" s="58"/>
      <c r="P87" s="58">
        <v>10</v>
      </c>
      <c r="Q87" s="58">
        <f>Таблиця62[[#This Row],[Average number of watchmens in patrol]]*Таблиця62[[#This Row],[NUMBER OF PATROLS]]</f>
        <v>30</v>
      </c>
    </row>
    <row r="88" spans="8:17">
      <c r="H88" s="334" t="s">
        <v>20693</v>
      </c>
      <c r="I88" s="334"/>
      <c r="J88" s="225" t="s">
        <v>16716</v>
      </c>
      <c r="K88" s="58" t="s">
        <v>16749</v>
      </c>
      <c r="L88" s="225"/>
      <c r="M88" s="207"/>
      <c r="N88" s="483">
        <v>3</v>
      </c>
      <c r="O88" s="207"/>
      <c r="P88" s="58">
        <v>10</v>
      </c>
      <c r="Q88" s="207">
        <f>Таблиця62[[#This Row],[Average number of watchmens in patrol]]*Таблиця62[[#This Row],[NUMBER OF PATROLS]]</f>
        <v>30</v>
      </c>
    </row>
    <row r="89" spans="8:17">
      <c r="H89" s="334"/>
      <c r="I89" s="334"/>
      <c r="J89" s="225"/>
      <c r="K89" s="207"/>
      <c r="L89" s="225"/>
      <c r="M89" s="207"/>
      <c r="N89" s="483"/>
      <c r="O89" s="207"/>
      <c r="P89" s="207"/>
      <c r="Q89" s="207">
        <f>Q85+Q76+Q73+Q69+Q62+Q58+Q51+Q43</f>
        <v>1072</v>
      </c>
    </row>
    <row r="90" spans="8:17">
      <c r="H90" s="327"/>
      <c r="I90" s="327"/>
      <c r="K90" s="59"/>
      <c r="N90" s="589"/>
      <c r="O90" s="59"/>
      <c r="P90" s="59"/>
      <c r="Q90" s="59"/>
    </row>
    <row r="91" spans="8:17">
      <c r="H91" s="327"/>
      <c r="I91" s="327"/>
      <c r="K91" s="59"/>
      <c r="N91" s="589"/>
      <c r="O91" s="59"/>
      <c r="P91" s="59"/>
      <c r="Q91" s="59"/>
    </row>
    <row r="92" spans="8:17">
      <c r="H92" s="327"/>
      <c r="I92" s="327"/>
      <c r="K92" s="59"/>
      <c r="N92" s="589"/>
      <c r="O92" s="59"/>
      <c r="P92" s="59"/>
      <c r="Q92" s="59"/>
    </row>
    <row r="93" spans="8:17">
      <c r="H93" s="327"/>
      <c r="I93" s="327"/>
      <c r="K93" s="59"/>
      <c r="N93" s="589"/>
      <c r="O93" s="59"/>
      <c r="P93" s="59"/>
      <c r="Q93" s="59"/>
    </row>
    <row r="94" spans="8:17">
      <c r="H94" s="327"/>
      <c r="I94" s="327"/>
      <c r="K94" s="59"/>
      <c r="N94" s="589"/>
      <c r="O94" s="59"/>
      <c r="P94" s="59"/>
      <c r="Q94" s="59"/>
    </row>
    <row r="95" spans="8:17">
      <c r="K95" s="59"/>
      <c r="L95" s="59"/>
    </row>
    <row r="96" spans="8:17">
      <c r="K96" s="59"/>
      <c r="L96" s="59"/>
    </row>
    <row r="97" spans="1:15" ht="19.5">
      <c r="H97" s="882" t="s">
        <v>5165</v>
      </c>
      <c r="I97" s="882"/>
      <c r="K97" s="59"/>
      <c r="L97" s="59"/>
    </row>
    <row r="98" spans="1:15" ht="18.75">
      <c r="H98" s="412" t="s">
        <v>1428</v>
      </c>
      <c r="I98" s="412" t="s">
        <v>5148</v>
      </c>
      <c r="K98" s="59"/>
      <c r="L98" s="59"/>
      <c r="N98" s="1" t="s">
        <v>2195</v>
      </c>
      <c r="O98" s="1" t="s">
        <v>2996</v>
      </c>
    </row>
    <row r="99" spans="1:15">
      <c r="H99" s="411" t="s">
        <v>16752</v>
      </c>
      <c r="I99" t="s">
        <v>5161</v>
      </c>
      <c r="K99" s="58" t="str">
        <f>'02BUILD'!F4</f>
        <v>C1</v>
      </c>
      <c r="L99" s="1" t="s">
        <v>2138</v>
      </c>
      <c r="N99" s="1" t="s">
        <v>2197</v>
      </c>
      <c r="O99" s="1" t="s">
        <v>2996</v>
      </c>
    </row>
    <row r="100" spans="1:15">
      <c r="H100" s="411" t="s">
        <v>16753</v>
      </c>
      <c r="I100" t="s">
        <v>5162</v>
      </c>
      <c r="K100" s="58" t="str">
        <f>'02BUILD'!F227</f>
        <v>D46</v>
      </c>
      <c r="L100" s="1" t="s">
        <v>2138</v>
      </c>
      <c r="N100" s="1" t="s">
        <v>2248</v>
      </c>
      <c r="O100" s="1" t="s">
        <v>2995</v>
      </c>
    </row>
    <row r="101" spans="1:15">
      <c r="H101" s="411" t="s">
        <v>16754</v>
      </c>
      <c r="I101" t="s">
        <v>5163</v>
      </c>
      <c r="K101" s="58" t="str">
        <f>'02BUILD'!F456</f>
        <v>$15</v>
      </c>
      <c r="L101" s="1" t="s">
        <v>2138</v>
      </c>
      <c r="N101" s="1" t="s">
        <v>2301</v>
      </c>
      <c r="O101" s="1" t="s">
        <v>2992</v>
      </c>
    </row>
    <row r="102" spans="1:15">
      <c r="H102" s="411" t="s">
        <v>16755</v>
      </c>
      <c r="I102" t="s">
        <v>5164</v>
      </c>
      <c r="K102" s="1" t="str">
        <f>'02BUILD'!F254</f>
        <v>D73</v>
      </c>
      <c r="L102" s="1" t="s">
        <v>2285</v>
      </c>
      <c r="N102" s="1" t="s">
        <v>2301</v>
      </c>
      <c r="O102" s="1" t="s">
        <v>2992</v>
      </c>
    </row>
    <row r="103" spans="1:15">
      <c r="K103" s="58" t="str">
        <f>'02BUILD'!F391</f>
        <v>N64</v>
      </c>
      <c r="L103" s="58" t="s">
        <v>2362</v>
      </c>
      <c r="N103" s="1" t="s">
        <v>2361</v>
      </c>
      <c r="O103" s="1" t="s">
        <v>2994</v>
      </c>
    </row>
    <row r="104" spans="1:15">
      <c r="K104" s="59"/>
      <c r="L104" s="59"/>
      <c r="N104" s="1" t="s">
        <v>2455</v>
      </c>
      <c r="O104" s="1" t="s">
        <v>3675</v>
      </c>
    </row>
    <row r="105" spans="1:15">
      <c r="J105" s="59"/>
      <c r="K105" s="59"/>
      <c r="L105" s="59"/>
      <c r="N105" s="1" t="s">
        <v>2469</v>
      </c>
      <c r="O105" s="1" t="s">
        <v>3674</v>
      </c>
    </row>
    <row r="106" spans="1:15">
      <c r="J106" s="59"/>
      <c r="K106" s="59"/>
      <c r="L106" s="59"/>
    </row>
    <row r="107" spans="1:15">
      <c r="A107" s="879" t="s">
        <v>5494</v>
      </c>
      <c r="B107" s="879"/>
      <c r="C107" s="352" t="s">
        <v>5505</v>
      </c>
      <c r="D107" s="6"/>
      <c r="E107" s="6"/>
      <c r="F107" s="352" t="s">
        <v>5512</v>
      </c>
      <c r="G107" s="6"/>
      <c r="H107" s="352" t="s">
        <v>5525</v>
      </c>
      <c r="J107" s="352" t="s">
        <v>5536</v>
      </c>
      <c r="L107" s="352" t="s">
        <v>5549</v>
      </c>
      <c r="N107" s="352" t="s">
        <v>5556</v>
      </c>
    </row>
    <row r="108" spans="1:15">
      <c r="A108" s="880"/>
      <c r="B108" s="880"/>
      <c r="C108" s="880"/>
      <c r="D108" s="880"/>
      <c r="E108" s="880"/>
      <c r="F108" s="880"/>
      <c r="G108" s="880"/>
      <c r="H108" s="880"/>
      <c r="I108" s="880"/>
      <c r="J108" s="880"/>
      <c r="K108" s="880"/>
      <c r="L108" s="880"/>
      <c r="M108" s="880"/>
      <c r="N108" s="880"/>
    </row>
    <row r="109" spans="1:15">
      <c r="A109" s="21" t="s">
        <v>13999</v>
      </c>
      <c r="B109" s="21"/>
      <c r="C109" s="21" t="s">
        <v>15087</v>
      </c>
      <c r="D109" s="47"/>
      <c r="E109" s="21" t="s">
        <v>13219</v>
      </c>
      <c r="F109" s="21"/>
      <c r="G109" s="21" t="s">
        <v>13999</v>
      </c>
      <c r="H109" s="47"/>
      <c r="I109" s="21" t="s">
        <v>13219</v>
      </c>
      <c r="J109" s="21"/>
      <c r="K109" s="21" t="s">
        <v>15087</v>
      </c>
      <c r="L109" s="47"/>
      <c r="M109" s="21" t="s">
        <v>13999</v>
      </c>
      <c r="N109" s="21"/>
    </row>
    <row r="110" spans="1:15">
      <c r="A110" s="1">
        <v>1</v>
      </c>
      <c r="B110" s="49" t="s">
        <v>5495</v>
      </c>
      <c r="C110" s="1">
        <v>1</v>
      </c>
      <c r="D110" s="50" t="s">
        <v>5506</v>
      </c>
      <c r="E110" s="1">
        <v>1</v>
      </c>
      <c r="F110" s="49" t="s">
        <v>5513</v>
      </c>
      <c r="G110" s="1">
        <v>1</v>
      </c>
      <c r="H110" s="50" t="s">
        <v>5526</v>
      </c>
      <c r="I110" s="1">
        <v>1</v>
      </c>
      <c r="J110" s="49" t="s">
        <v>5537</v>
      </c>
      <c r="K110" s="1">
        <v>1</v>
      </c>
      <c r="L110" s="50" t="s">
        <v>5550</v>
      </c>
      <c r="M110" s="1">
        <v>1</v>
      </c>
      <c r="N110" s="49" t="s">
        <v>5557</v>
      </c>
    </row>
    <row r="111" spans="1:15">
      <c r="A111" s="1">
        <v>2</v>
      </c>
      <c r="B111" s="49" t="s">
        <v>5496</v>
      </c>
      <c r="C111" s="1">
        <v>2</v>
      </c>
      <c r="D111" s="50" t="s">
        <v>5507</v>
      </c>
      <c r="E111" s="1">
        <v>2</v>
      </c>
      <c r="F111" s="49" t="s">
        <v>5514</v>
      </c>
      <c r="G111" s="1">
        <v>2</v>
      </c>
      <c r="H111" s="50" t="s">
        <v>5527</v>
      </c>
      <c r="I111" s="1">
        <v>2</v>
      </c>
      <c r="J111" s="49" t="s">
        <v>5538</v>
      </c>
      <c r="K111" s="1">
        <v>2</v>
      </c>
      <c r="L111" s="50" t="s">
        <v>5551</v>
      </c>
      <c r="M111" s="1">
        <v>2</v>
      </c>
      <c r="N111" s="49" t="s">
        <v>5558</v>
      </c>
    </row>
    <row r="112" spans="1:15">
      <c r="A112" s="1">
        <v>3</v>
      </c>
      <c r="B112" s="49" t="s">
        <v>5497</v>
      </c>
      <c r="C112" s="1">
        <v>3</v>
      </c>
      <c r="D112" s="50" t="s">
        <v>5508</v>
      </c>
      <c r="E112" s="1">
        <v>3</v>
      </c>
      <c r="F112" s="49" t="s">
        <v>5515</v>
      </c>
      <c r="G112" s="1">
        <v>3</v>
      </c>
      <c r="H112" s="50" t="s">
        <v>5528</v>
      </c>
      <c r="I112" s="1">
        <v>3</v>
      </c>
      <c r="J112" s="49" t="s">
        <v>5539</v>
      </c>
      <c r="K112" s="1">
        <v>3</v>
      </c>
      <c r="L112" s="50" t="s">
        <v>5552</v>
      </c>
      <c r="M112" s="1">
        <v>3</v>
      </c>
      <c r="N112" s="49" t="s">
        <v>5559</v>
      </c>
    </row>
    <row r="113" spans="1:14">
      <c r="A113" s="1">
        <v>4</v>
      </c>
      <c r="B113" s="49" t="s">
        <v>5498</v>
      </c>
      <c r="C113" s="1">
        <v>4</v>
      </c>
      <c r="D113" s="50" t="s">
        <v>5509</v>
      </c>
      <c r="E113" s="1">
        <v>4</v>
      </c>
      <c r="F113" s="49" t="s">
        <v>5516</v>
      </c>
      <c r="G113" s="1">
        <v>4</v>
      </c>
      <c r="H113" s="50" t="s">
        <v>5529</v>
      </c>
      <c r="I113" s="1">
        <v>4</v>
      </c>
      <c r="J113" s="49" t="s">
        <v>5540</v>
      </c>
      <c r="K113" s="1">
        <v>4</v>
      </c>
      <c r="L113" s="50" t="s">
        <v>5553</v>
      </c>
      <c r="M113" s="1">
        <v>4</v>
      </c>
      <c r="N113" s="49" t="s">
        <v>5560</v>
      </c>
    </row>
    <row r="114" spans="1:14">
      <c r="A114" s="1">
        <v>5</v>
      </c>
      <c r="B114" s="49" t="s">
        <v>5499</v>
      </c>
      <c r="C114" s="1">
        <v>5</v>
      </c>
      <c r="D114" s="50" t="s">
        <v>5510</v>
      </c>
      <c r="E114" s="1">
        <v>5</v>
      </c>
      <c r="F114" s="49" t="s">
        <v>5517</v>
      </c>
      <c r="G114" s="1">
        <v>5</v>
      </c>
      <c r="H114" s="50" t="s">
        <v>5530</v>
      </c>
      <c r="I114" s="1">
        <v>5</v>
      </c>
      <c r="J114" s="49" t="s">
        <v>5541</v>
      </c>
      <c r="K114" s="1">
        <v>5</v>
      </c>
      <c r="L114" s="50" t="s">
        <v>5554</v>
      </c>
      <c r="M114" s="1">
        <v>5</v>
      </c>
      <c r="N114" s="49" t="s">
        <v>5561</v>
      </c>
    </row>
    <row r="115" spans="1:14">
      <c r="A115" s="1">
        <v>6</v>
      </c>
      <c r="B115" s="49" t="s">
        <v>5500</v>
      </c>
      <c r="C115" s="1">
        <v>6</v>
      </c>
      <c r="D115" s="50" t="s">
        <v>5511</v>
      </c>
      <c r="E115" s="1">
        <v>6</v>
      </c>
      <c r="F115" s="49" t="s">
        <v>5518</v>
      </c>
      <c r="G115" s="1">
        <v>6</v>
      </c>
      <c r="H115" s="50" t="s">
        <v>5531</v>
      </c>
      <c r="I115" s="1">
        <v>6</v>
      </c>
      <c r="J115" s="49" t="s">
        <v>5542</v>
      </c>
      <c r="K115" s="1">
        <v>6</v>
      </c>
      <c r="L115" s="50" t="s">
        <v>5555</v>
      </c>
      <c r="M115" s="1">
        <v>6</v>
      </c>
      <c r="N115" s="49" t="s">
        <v>5562</v>
      </c>
    </row>
    <row r="116" spans="1:14">
      <c r="A116" s="1">
        <v>7</v>
      </c>
      <c r="B116" s="49" t="s">
        <v>5501</v>
      </c>
      <c r="E116" s="1">
        <v>7</v>
      </c>
      <c r="F116" s="49" t="s">
        <v>5519</v>
      </c>
      <c r="G116" s="1">
        <v>7</v>
      </c>
      <c r="H116" s="50" t="s">
        <v>5532</v>
      </c>
      <c r="I116" s="1">
        <v>7</v>
      </c>
      <c r="J116" s="49" t="s">
        <v>5543</v>
      </c>
      <c r="M116" s="1">
        <v>7</v>
      </c>
      <c r="N116" s="49" t="s">
        <v>5563</v>
      </c>
    </row>
    <row r="117" spans="1:14">
      <c r="A117" s="1">
        <v>8</v>
      </c>
      <c r="B117" s="49" t="s">
        <v>5502</v>
      </c>
      <c r="E117" s="1">
        <v>8</v>
      </c>
      <c r="F117" s="49" t="s">
        <v>5520</v>
      </c>
      <c r="G117" s="1">
        <v>8</v>
      </c>
      <c r="H117" s="50" t="s">
        <v>5533</v>
      </c>
      <c r="I117" s="1">
        <v>8</v>
      </c>
      <c r="J117" s="49" t="s">
        <v>5544</v>
      </c>
      <c r="M117" s="1">
        <v>8</v>
      </c>
      <c r="N117" s="49" t="s">
        <v>5564</v>
      </c>
    </row>
    <row r="118" spans="1:14">
      <c r="A118" s="1">
        <v>9</v>
      </c>
      <c r="B118" s="49" t="s">
        <v>5503</v>
      </c>
      <c r="E118" s="1">
        <v>9</v>
      </c>
      <c r="F118" s="49" t="s">
        <v>5521</v>
      </c>
      <c r="G118" s="1">
        <v>9</v>
      </c>
      <c r="H118" s="50" t="s">
        <v>5534</v>
      </c>
      <c r="I118" s="1">
        <v>9</v>
      </c>
      <c r="J118" s="49" t="s">
        <v>5545</v>
      </c>
      <c r="M118" s="1">
        <v>9</v>
      </c>
      <c r="N118" s="49" t="s">
        <v>5565</v>
      </c>
    </row>
    <row r="119" spans="1:14">
      <c r="A119" s="1">
        <v>10</v>
      </c>
      <c r="B119" s="49" t="s">
        <v>5504</v>
      </c>
      <c r="E119" s="1">
        <v>10</v>
      </c>
      <c r="F119" s="49" t="s">
        <v>5522</v>
      </c>
      <c r="G119" s="1">
        <v>10</v>
      </c>
      <c r="H119" s="50" t="s">
        <v>5535</v>
      </c>
      <c r="I119" s="1">
        <v>10</v>
      </c>
      <c r="J119" s="49" t="s">
        <v>5546</v>
      </c>
      <c r="M119" s="1">
        <v>10</v>
      </c>
      <c r="N119" s="49" t="s">
        <v>5566</v>
      </c>
    </row>
    <row r="120" spans="1:14">
      <c r="E120" s="1">
        <v>11</v>
      </c>
      <c r="F120" s="49" t="s">
        <v>5523</v>
      </c>
      <c r="I120" s="1">
        <v>11</v>
      </c>
      <c r="J120" s="49" t="s">
        <v>5547</v>
      </c>
    </row>
    <row r="121" spans="1:14">
      <c r="E121" s="1">
        <v>12</v>
      </c>
      <c r="F121" s="49" t="s">
        <v>5524</v>
      </c>
      <c r="I121" s="1">
        <v>12</v>
      </c>
      <c r="J121" s="49" t="s">
        <v>5548</v>
      </c>
    </row>
    <row r="125" spans="1:14">
      <c r="C125" t="s">
        <v>6022</v>
      </c>
    </row>
    <row r="126" spans="1:14">
      <c r="C126" t="s">
        <v>6023</v>
      </c>
    </row>
    <row r="128" spans="1:14">
      <c r="H128" t="s">
        <v>19672</v>
      </c>
    </row>
    <row r="129" spans="8:8">
      <c r="H129" t="s">
        <v>19667</v>
      </c>
    </row>
    <row r="130" spans="8:8">
      <c r="H130" t="s">
        <v>19668</v>
      </c>
    </row>
    <row r="131" spans="8:8">
      <c r="H131" t="s">
        <v>19669</v>
      </c>
    </row>
    <row r="132" spans="8:8">
      <c r="H132" t="s">
        <v>19670</v>
      </c>
    </row>
    <row r="133" spans="8:8">
      <c r="H133" t="s">
        <v>19671</v>
      </c>
    </row>
  </sheetData>
  <mergeCells count="36">
    <mergeCell ref="AF24:AI24"/>
    <mergeCell ref="H97:I97"/>
    <mergeCell ref="A3:E3"/>
    <mergeCell ref="C46:D46"/>
    <mergeCell ref="C47:D47"/>
    <mergeCell ref="I36:J36"/>
    <mergeCell ref="I37:J37"/>
    <mergeCell ref="I38:J38"/>
    <mergeCell ref="I39:J39"/>
    <mergeCell ref="I40:J40"/>
    <mergeCell ref="C43:D43"/>
    <mergeCell ref="C44:D44"/>
    <mergeCell ref="C45:D45"/>
    <mergeCell ref="BI8:BK8"/>
    <mergeCell ref="BI9:BK9"/>
    <mergeCell ref="BI10:BK10"/>
    <mergeCell ref="BI11:BK11"/>
    <mergeCell ref="BI12:BK12"/>
    <mergeCell ref="BI2:BK3"/>
    <mergeCell ref="BI4:BK4"/>
    <mergeCell ref="BI5:BK5"/>
    <mergeCell ref="BI6:BK6"/>
    <mergeCell ref="BI7:BK7"/>
    <mergeCell ref="L2:N2"/>
    <mergeCell ref="L15:Q15"/>
    <mergeCell ref="A107:B107"/>
    <mergeCell ref="A108:B108"/>
    <mergeCell ref="C108:D108"/>
    <mergeCell ref="E108:F108"/>
    <mergeCell ref="B50:C50"/>
    <mergeCell ref="I108:J108"/>
    <mergeCell ref="K108:L108"/>
    <mergeCell ref="M108:N108"/>
    <mergeCell ref="H15:J15"/>
    <mergeCell ref="H35:J35"/>
    <mergeCell ref="G108:H108"/>
  </mergeCells>
  <conditionalFormatting sqref="M13:N13">
    <cfRule type="colorScale" priority="6">
      <colorScale>
        <cfvo type="min"/>
        <cfvo type="percentile" val="50"/>
        <cfvo type="max"/>
        <color rgb="FFF8696B"/>
        <color rgb="FFFCFCFF"/>
        <color rgb="FF63BE7B"/>
      </colorScale>
    </cfRule>
  </conditionalFormatting>
  <conditionalFormatting sqref="J59:J61 J57">
    <cfRule type="duplicateValues" dxfId="4" priority="5"/>
  </conditionalFormatting>
  <conditionalFormatting sqref="J52">
    <cfRule type="duplicateValues" dxfId="3" priority="4"/>
  </conditionalFormatting>
  <conditionalFormatting sqref="J64">
    <cfRule type="duplicateValues" dxfId="2" priority="3"/>
  </conditionalFormatting>
  <conditionalFormatting sqref="J78">
    <cfRule type="duplicateValues" dxfId="1" priority="2"/>
  </conditionalFormatting>
  <conditionalFormatting sqref="J87">
    <cfRule type="duplicateValues" dxfId="0" priority="1"/>
  </conditionalFormatting>
  <hyperlinks>
    <hyperlink ref="A1" location="'0000'!A1" display="|🔝| To main page" xr:uid="{00000000-0004-0000-0D00-000000000000}"/>
    <hyperlink ref="E1:H1" r:id="rId1" display="DONATE" xr:uid="{00000000-0004-0000-0D00-000001000000}"/>
  </hyperlinks>
  <pageMargins left="0.7" right="0.7" top="0.75" bottom="0.75" header="0.3" footer="0.3"/>
  <pageSetup paperSize="9" orientation="portrait" r:id="rId2"/>
  <drawing r:id="rId3"/>
  <legacyDrawing r:id="rId4"/>
  <tableParts count="9">
    <tablePart r:id="rId5"/>
    <tablePart r:id="rId6"/>
    <tablePart r:id="rId7"/>
    <tablePart r:id="rId8"/>
    <tablePart r:id="rId9"/>
    <tablePart r:id="rId10"/>
    <tablePart r:id="rId11"/>
    <tablePart r:id="rId12"/>
    <tablePart r:id="rId1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6">
    <tabColor rgb="FFFFC000"/>
  </sheetPr>
  <dimension ref="A1:Z310"/>
  <sheetViews>
    <sheetView zoomScale="85" zoomScaleNormal="85" workbookViewId="0">
      <pane ySplit="3" topLeftCell="A249" activePane="bottomLeft" state="frozen"/>
      <selection pane="bottomLeft" activeCell="A306" sqref="A306:I309"/>
    </sheetView>
  </sheetViews>
  <sheetFormatPr defaultRowHeight="15"/>
  <cols>
    <col min="1" max="1" width="36.85546875" customWidth="1"/>
    <col min="2" max="2" width="9.85546875" bestFit="1" customWidth="1"/>
    <col min="3" max="3" width="14.5703125" bestFit="1" customWidth="1"/>
    <col min="4" max="4" width="9.28515625" bestFit="1" customWidth="1"/>
    <col min="5" max="5" width="13.42578125" bestFit="1" customWidth="1"/>
    <col min="6" max="6" width="13.42578125" customWidth="1"/>
    <col min="7" max="8" width="37" customWidth="1"/>
    <col min="9" max="9" width="31.7109375" style="59" customWidth="1"/>
    <col min="10" max="11" width="29.140625" customWidth="1"/>
    <col min="12" max="12" width="24.85546875" customWidth="1"/>
    <col min="15" max="15" width="27" bestFit="1" customWidth="1"/>
    <col min="16" max="16" width="15.42578125" customWidth="1"/>
    <col min="17" max="17" width="35.140625" customWidth="1"/>
  </cols>
  <sheetData>
    <row r="1" spans="1:16" ht="23.25">
      <c r="A1" s="850" t="s">
        <v>14028</v>
      </c>
      <c r="B1" s="850"/>
      <c r="C1" s="850"/>
      <c r="D1" s="850"/>
      <c r="E1" s="797" t="s">
        <v>14040</v>
      </c>
      <c r="F1" s="797"/>
      <c r="G1" s="798"/>
      <c r="H1" s="798"/>
      <c r="I1" s="798"/>
      <c r="J1" s="798"/>
      <c r="K1" s="389"/>
    </row>
    <row r="2" spans="1:16" ht="21.75">
      <c r="A2" s="892" t="s">
        <v>3876</v>
      </c>
      <c r="B2" s="892"/>
      <c r="C2" s="892"/>
      <c r="D2" s="892"/>
      <c r="E2" s="892"/>
      <c r="F2" s="892"/>
      <c r="G2" s="892"/>
      <c r="H2" s="892"/>
      <c r="I2" s="892"/>
      <c r="J2" s="892"/>
      <c r="K2" s="892"/>
      <c r="L2" s="892"/>
    </row>
    <row r="3" spans="1:16" ht="15.75">
      <c r="A3" s="220" t="s">
        <v>2821</v>
      </c>
      <c r="B3" s="221" t="s">
        <v>20688</v>
      </c>
      <c r="C3" s="221" t="s">
        <v>20690</v>
      </c>
      <c r="D3" s="221" t="s">
        <v>20689</v>
      </c>
      <c r="E3" s="221" t="s">
        <v>20691</v>
      </c>
      <c r="F3" s="221" t="s">
        <v>20692</v>
      </c>
      <c r="G3" s="222" t="s">
        <v>1483</v>
      </c>
      <c r="H3" s="222" t="s">
        <v>2823</v>
      </c>
      <c r="I3" s="223" t="s">
        <v>3673</v>
      </c>
      <c r="J3" s="222" t="s">
        <v>9277</v>
      </c>
      <c r="K3" s="224" t="s">
        <v>13536</v>
      </c>
      <c r="L3" s="224" t="s">
        <v>2822</v>
      </c>
    </row>
    <row r="4" spans="1:16">
      <c r="A4" s="52" t="s">
        <v>3725</v>
      </c>
      <c r="B4" s="1">
        <v>4</v>
      </c>
      <c r="C4" s="1"/>
      <c r="D4" s="1"/>
      <c r="E4" s="1"/>
      <c r="F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 s="1" t="s">
        <v>19826</v>
      </c>
      <c r="H4" s="1"/>
      <c r="I4" s="58"/>
      <c r="J4" s="1"/>
      <c r="K4" s="43"/>
      <c r="L4" s="43" t="s">
        <v>2992</v>
      </c>
      <c r="N4" t="s">
        <v>12543</v>
      </c>
    </row>
    <row r="5" spans="1:16">
      <c r="A5" s="52" t="s">
        <v>20775</v>
      </c>
      <c r="B5" s="1">
        <v>4</v>
      </c>
      <c r="C5" s="1"/>
      <c r="D5" s="1"/>
      <c r="E5" s="1"/>
      <c r="F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 s="1" t="s">
        <v>19826</v>
      </c>
      <c r="H5" s="1"/>
      <c r="I5" s="58"/>
      <c r="J5" s="1"/>
      <c r="K5" s="43"/>
      <c r="L5" s="43" t="s">
        <v>2992</v>
      </c>
      <c r="N5" t="s">
        <v>12538</v>
      </c>
    </row>
    <row r="6" spans="1:16">
      <c r="A6" s="52" t="s">
        <v>2271</v>
      </c>
      <c r="B6" s="1">
        <v>4</v>
      </c>
      <c r="C6" s="1"/>
      <c r="D6" s="1"/>
      <c r="E6" s="1"/>
      <c r="F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 s="1" t="s">
        <v>19826</v>
      </c>
      <c r="H6" s="1"/>
      <c r="I6" s="58"/>
      <c r="J6" s="1"/>
      <c r="K6" s="43"/>
      <c r="L6" s="43" t="s">
        <v>2992</v>
      </c>
      <c r="N6" t="s">
        <v>12539</v>
      </c>
    </row>
    <row r="7" spans="1:16">
      <c r="A7" s="52" t="s">
        <v>2269</v>
      </c>
      <c r="B7" s="1">
        <v>4</v>
      </c>
      <c r="C7" s="1"/>
      <c r="D7" s="1"/>
      <c r="E7" s="1"/>
      <c r="F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 s="1" t="s">
        <v>19826</v>
      </c>
      <c r="H7" s="1"/>
      <c r="I7" s="58"/>
      <c r="J7" s="1"/>
      <c r="K7" s="43"/>
      <c r="L7" s="43" t="s">
        <v>2992</v>
      </c>
      <c r="N7" t="s">
        <v>12540</v>
      </c>
    </row>
    <row r="8" spans="1:16">
      <c r="A8" s="52" t="s">
        <v>3726</v>
      </c>
      <c r="B8" s="1">
        <v>4</v>
      </c>
      <c r="C8" s="1"/>
      <c r="D8" s="1"/>
      <c r="E8" s="1"/>
      <c r="F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 s="1" t="s">
        <v>19826</v>
      </c>
      <c r="H8" s="1"/>
      <c r="I8" s="58"/>
      <c r="J8" s="1"/>
      <c r="K8" s="43"/>
      <c r="L8" s="43" t="s">
        <v>2992</v>
      </c>
      <c r="N8" t="s">
        <v>12541</v>
      </c>
    </row>
    <row r="9" spans="1:16">
      <c r="A9" s="52" t="s">
        <v>2276</v>
      </c>
      <c r="B9" s="1">
        <v>4</v>
      </c>
      <c r="C9" s="1"/>
      <c r="D9" s="1"/>
      <c r="E9" s="1"/>
      <c r="F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9" s="1" t="s">
        <v>19826</v>
      </c>
      <c r="H9" s="1"/>
      <c r="I9" s="58"/>
      <c r="J9" s="1"/>
      <c r="K9" s="43"/>
      <c r="L9" s="43" t="s">
        <v>2992</v>
      </c>
      <c r="N9" t="s">
        <v>12542</v>
      </c>
    </row>
    <row r="10" spans="1:16">
      <c r="A10" s="52" t="s">
        <v>20776</v>
      </c>
      <c r="B10" s="92">
        <v>3</v>
      </c>
      <c r="C10" s="92">
        <v>2</v>
      </c>
      <c r="D10" s="92"/>
      <c r="E10" s="92"/>
      <c r="F10"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0" s="1" t="s">
        <v>2701</v>
      </c>
      <c r="H10" s="1" t="s">
        <v>18339</v>
      </c>
      <c r="I10" s="58" t="s">
        <v>5636</v>
      </c>
      <c r="J10" s="1"/>
      <c r="K10" s="43"/>
      <c r="L10" s="43" t="s">
        <v>2992</v>
      </c>
    </row>
    <row r="11" spans="1:16">
      <c r="A11" s="52" t="s">
        <v>20777</v>
      </c>
      <c r="B11" s="92">
        <v>4</v>
      </c>
      <c r="C11" s="92">
        <v>3</v>
      </c>
      <c r="D11" s="92"/>
      <c r="E11" s="92"/>
      <c r="F11"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1" s="1" t="s">
        <v>2701</v>
      </c>
      <c r="H11" s="1" t="s">
        <v>18340</v>
      </c>
      <c r="I11" s="58" t="s">
        <v>5643</v>
      </c>
      <c r="J11" s="1" t="s">
        <v>5635</v>
      </c>
      <c r="K11" s="43"/>
      <c r="L11" s="43" t="s">
        <v>2992</v>
      </c>
    </row>
    <row r="12" spans="1:16">
      <c r="A12" s="52" t="s">
        <v>20778</v>
      </c>
      <c r="B12" s="92">
        <v>3</v>
      </c>
      <c r="C12" s="92">
        <v>3</v>
      </c>
      <c r="D12" s="92"/>
      <c r="E12" s="92"/>
      <c r="F12"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2" s="1" t="s">
        <v>2701</v>
      </c>
      <c r="H12" s="1" t="s">
        <v>18341</v>
      </c>
      <c r="I12" s="58" t="s">
        <v>3727</v>
      </c>
      <c r="J12" s="1"/>
      <c r="K12" s="43"/>
      <c r="L12" s="43" t="s">
        <v>2992</v>
      </c>
      <c r="N12" s="851" t="s">
        <v>15402</v>
      </c>
      <c r="O12" s="851"/>
      <c r="P12" s="851"/>
    </row>
    <row r="13" spans="1:16">
      <c r="A13" s="52" t="s">
        <v>20779</v>
      </c>
      <c r="B13" s="92">
        <v>4</v>
      </c>
      <c r="C13" s="92">
        <v>4</v>
      </c>
      <c r="D13" s="92"/>
      <c r="E13" s="92"/>
      <c r="F13"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3" s="1" t="s">
        <v>2701</v>
      </c>
      <c r="H13" s="1" t="s">
        <v>18342</v>
      </c>
      <c r="I13" s="58" t="s">
        <v>5645</v>
      </c>
      <c r="J13" s="1"/>
      <c r="K13" s="43"/>
      <c r="L13" s="43" t="s">
        <v>2992</v>
      </c>
      <c r="N13" s="851"/>
      <c r="O13" s="851"/>
      <c r="P13" s="851"/>
    </row>
    <row r="14" spans="1:16" ht="18.75">
      <c r="A14" s="52" t="s">
        <v>20780</v>
      </c>
      <c r="B14" s="92">
        <v>3</v>
      </c>
      <c r="C14" s="92">
        <v>3</v>
      </c>
      <c r="D14" s="92"/>
      <c r="E14" s="92"/>
      <c r="F14"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14" s="1" t="s">
        <v>2701</v>
      </c>
      <c r="H14" s="1" t="s">
        <v>18343</v>
      </c>
      <c r="I14" s="58" t="s">
        <v>3729</v>
      </c>
      <c r="J14" s="1" t="s">
        <v>5648</v>
      </c>
      <c r="K14" s="43"/>
      <c r="L14" s="43" t="s">
        <v>2992</v>
      </c>
      <c r="N14" s="852"/>
      <c r="O14" s="852"/>
      <c r="P14" s="852"/>
    </row>
    <row r="15" spans="1:16" ht="18.75">
      <c r="A15" s="52" t="s">
        <v>20781</v>
      </c>
      <c r="B15" s="92">
        <v>3</v>
      </c>
      <c r="C15" s="92">
        <v>2</v>
      </c>
      <c r="D15" s="92"/>
      <c r="E15" s="92"/>
      <c r="F15" s="9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5" s="1" t="s">
        <v>2701</v>
      </c>
      <c r="H15" s="1" t="s">
        <v>18344</v>
      </c>
      <c r="I15" s="58"/>
      <c r="J15" s="1"/>
      <c r="K15" s="43"/>
      <c r="L15" s="43" t="s">
        <v>2992</v>
      </c>
      <c r="N15" s="852"/>
      <c r="O15" s="852"/>
      <c r="P15" s="852"/>
    </row>
    <row r="16" spans="1:16" ht="18.75">
      <c r="A16" s="216" t="s">
        <v>20782</v>
      </c>
      <c r="B16" s="482">
        <v>4</v>
      </c>
      <c r="C16" s="482">
        <v>4</v>
      </c>
      <c r="D16" s="482"/>
      <c r="E16" s="482"/>
      <c r="F16"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16" s="58" t="s">
        <v>2701</v>
      </c>
      <c r="H16" s="58" t="s">
        <v>18345</v>
      </c>
      <c r="I16" s="64" t="s">
        <v>5702</v>
      </c>
      <c r="J16" s="58"/>
      <c r="K16" s="219"/>
      <c r="L16" s="219" t="s">
        <v>2992</v>
      </c>
      <c r="N16" s="852"/>
      <c r="O16" s="852"/>
      <c r="P16" s="852"/>
    </row>
    <row r="17" spans="1:16" ht="18.75">
      <c r="A17" s="216" t="s">
        <v>20783</v>
      </c>
      <c r="B17" s="482">
        <v>4</v>
      </c>
      <c r="C17" s="482">
        <v>3</v>
      </c>
      <c r="D17" s="482"/>
      <c r="E17" s="482"/>
      <c r="F17"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7" s="58" t="s">
        <v>2701</v>
      </c>
      <c r="H17" s="58" t="s">
        <v>18346</v>
      </c>
      <c r="I17" s="58" t="s">
        <v>5743</v>
      </c>
      <c r="J17" s="58"/>
      <c r="K17" s="219"/>
      <c r="L17" s="219" t="s">
        <v>2992</v>
      </c>
      <c r="N17" s="852"/>
      <c r="O17" s="852"/>
      <c r="P17" s="852"/>
    </row>
    <row r="18" spans="1:16" ht="18.75">
      <c r="A18" s="216" t="s">
        <v>20784</v>
      </c>
      <c r="B18" s="58">
        <v>5</v>
      </c>
      <c r="C18" s="58"/>
      <c r="D18" s="58">
        <v>5</v>
      </c>
      <c r="E18" s="58"/>
      <c r="F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5c5p</v>
      </c>
      <c r="G18" s="58" t="s">
        <v>2674</v>
      </c>
      <c r="H18" s="58" t="s">
        <v>18347</v>
      </c>
      <c r="I18" s="58" t="s">
        <v>5641</v>
      </c>
      <c r="J18" s="58"/>
      <c r="K18" s="219"/>
      <c r="L18" s="219" t="s">
        <v>2992</v>
      </c>
      <c r="N18" s="852"/>
      <c r="O18" s="852"/>
      <c r="P18" s="852"/>
    </row>
    <row r="19" spans="1:16" ht="18.75">
      <c r="A19" s="216" t="s">
        <v>20785</v>
      </c>
      <c r="B19" s="58">
        <v>4</v>
      </c>
      <c r="C19" s="58"/>
      <c r="D19" s="58">
        <v>4</v>
      </c>
      <c r="E19" s="58"/>
      <c r="F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 s="58" t="s">
        <v>2674</v>
      </c>
      <c r="H19" s="58" t="s">
        <v>18348</v>
      </c>
      <c r="I19" s="58"/>
      <c r="J19" s="58"/>
      <c r="K19" s="219"/>
      <c r="L19" s="219" t="s">
        <v>2992</v>
      </c>
      <c r="N19" s="852"/>
      <c r="O19" s="852"/>
      <c r="P19" s="852"/>
    </row>
    <row r="20" spans="1:16" ht="18.75">
      <c r="A20" s="216" t="s">
        <v>5667</v>
      </c>
      <c r="B20" s="58">
        <v>4</v>
      </c>
      <c r="C20" s="58"/>
      <c r="D20" s="58"/>
      <c r="E20" s="58"/>
      <c r="F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0" s="58" t="s">
        <v>3732</v>
      </c>
      <c r="H20" s="58" t="s">
        <v>18349</v>
      </c>
      <c r="I20" s="58"/>
      <c r="J20" s="58"/>
      <c r="K20" s="219"/>
      <c r="L20" s="219" t="s">
        <v>2992</v>
      </c>
      <c r="N20" s="852"/>
      <c r="O20" s="852"/>
      <c r="P20" s="852"/>
    </row>
    <row r="21" spans="1:16" ht="18.75">
      <c r="A21" s="216" t="s">
        <v>20786</v>
      </c>
      <c r="B21" s="58">
        <v>4</v>
      </c>
      <c r="C21" s="58">
        <v>3</v>
      </c>
      <c r="D21" s="58"/>
      <c r="E21" s="58"/>
      <c r="F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1" s="64" t="s">
        <v>5654</v>
      </c>
      <c r="H21" s="64" t="s">
        <v>18350</v>
      </c>
      <c r="I21" s="58" t="s">
        <v>6379</v>
      </c>
      <c r="J21" s="58" t="s">
        <v>5653</v>
      </c>
      <c r="K21" s="219"/>
      <c r="L21" s="219" t="s">
        <v>2992</v>
      </c>
      <c r="N21" s="852"/>
      <c r="O21" s="852"/>
      <c r="P21" s="852"/>
    </row>
    <row r="22" spans="1:16" ht="18.75">
      <c r="A22" s="216" t="s">
        <v>20787</v>
      </c>
      <c r="B22" s="482">
        <v>4</v>
      </c>
      <c r="C22" s="482">
        <v>3</v>
      </c>
      <c r="D22" s="482"/>
      <c r="E22" s="482"/>
      <c r="F2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2" s="58" t="s">
        <v>2701</v>
      </c>
      <c r="H22" s="58"/>
      <c r="I22" s="58"/>
      <c r="J22" s="58"/>
      <c r="K22" s="219"/>
      <c r="L22" s="219" t="s">
        <v>2995</v>
      </c>
      <c r="N22" s="852"/>
      <c r="O22" s="852"/>
      <c r="P22" s="852"/>
    </row>
    <row r="23" spans="1:16">
      <c r="A23" s="216" t="s">
        <v>3745</v>
      </c>
      <c r="B23" s="58">
        <v>5</v>
      </c>
      <c r="C23" s="58"/>
      <c r="D23" s="58"/>
      <c r="E23" s="58"/>
      <c r="F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23" s="58"/>
      <c r="H23" s="58"/>
      <c r="I23" s="58"/>
      <c r="J23" s="58"/>
      <c r="K23" s="219"/>
      <c r="L23" s="219" t="s">
        <v>2995</v>
      </c>
    </row>
    <row r="24" spans="1:16">
      <c r="A24" s="216" t="s">
        <v>3746</v>
      </c>
      <c r="B24" s="58">
        <v>4</v>
      </c>
      <c r="C24" s="58"/>
      <c r="D24" s="58"/>
      <c r="E24" s="58"/>
      <c r="F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24" s="58"/>
      <c r="H24" s="58"/>
      <c r="I24" s="58"/>
      <c r="J24" s="58"/>
      <c r="K24" s="219"/>
      <c r="L24" s="219" t="s">
        <v>2995</v>
      </c>
    </row>
    <row r="25" spans="1:16">
      <c r="A25" s="216" t="s">
        <v>3747</v>
      </c>
      <c r="B25" s="482">
        <v>4</v>
      </c>
      <c r="C25" s="482">
        <v>3</v>
      </c>
      <c r="D25" s="482"/>
      <c r="E25" s="482"/>
      <c r="F25"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5" s="58" t="s">
        <v>2701</v>
      </c>
      <c r="H25" s="58"/>
      <c r="I25" s="58"/>
      <c r="J25" s="58"/>
      <c r="K25" s="219"/>
      <c r="L25" s="219" t="s">
        <v>2995</v>
      </c>
    </row>
    <row r="26" spans="1:16">
      <c r="A26" s="216" t="s">
        <v>20788</v>
      </c>
      <c r="B26" s="482">
        <v>4</v>
      </c>
      <c r="C26" s="482">
        <v>3</v>
      </c>
      <c r="D26" s="482"/>
      <c r="E26" s="482"/>
      <c r="F26"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26" s="58" t="s">
        <v>2701</v>
      </c>
      <c r="H26" s="58"/>
      <c r="I26" s="58"/>
      <c r="J26" s="58"/>
      <c r="K26" s="219"/>
      <c r="L26" s="219" t="s">
        <v>2995</v>
      </c>
    </row>
    <row r="27" spans="1:16">
      <c r="A27" s="216" t="s">
        <v>3748</v>
      </c>
      <c r="B27" s="58">
        <v>4</v>
      </c>
      <c r="C27" s="58"/>
      <c r="D27" s="58">
        <v>5</v>
      </c>
      <c r="E27" s="58"/>
      <c r="F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27" s="58" t="s">
        <v>2674</v>
      </c>
      <c r="H27" s="58"/>
      <c r="I27" s="58"/>
      <c r="J27" s="58"/>
      <c r="K27" s="219"/>
      <c r="L27" s="219" t="s">
        <v>2995</v>
      </c>
    </row>
    <row r="28" spans="1:16">
      <c r="A28" s="216" t="s">
        <v>3749</v>
      </c>
      <c r="B28" s="58">
        <v>4</v>
      </c>
      <c r="C28" s="58"/>
      <c r="D28" s="58">
        <v>4</v>
      </c>
      <c r="E28" s="58"/>
      <c r="F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8" s="58" t="s">
        <v>2674</v>
      </c>
      <c r="H28" s="58"/>
      <c r="I28" s="58"/>
      <c r="J28" s="58"/>
      <c r="K28" s="219"/>
      <c r="L28" s="219" t="s">
        <v>2995</v>
      </c>
    </row>
    <row r="29" spans="1:16">
      <c r="A29" s="216" t="s">
        <v>3750</v>
      </c>
      <c r="B29" s="58">
        <v>4</v>
      </c>
      <c r="C29" s="58"/>
      <c r="D29" s="58">
        <v>4</v>
      </c>
      <c r="E29" s="1"/>
      <c r="F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29" s="58" t="s">
        <v>2674</v>
      </c>
      <c r="H29" s="58"/>
      <c r="I29" s="58"/>
      <c r="J29" s="58"/>
      <c r="K29" s="219"/>
      <c r="L29" s="219" t="s">
        <v>2995</v>
      </c>
    </row>
    <row r="30" spans="1:16">
      <c r="A30" s="216" t="s">
        <v>20789</v>
      </c>
      <c r="B30" s="58">
        <v>4</v>
      </c>
      <c r="C30" s="58"/>
      <c r="D30" s="58">
        <v>4</v>
      </c>
      <c r="E30" s="1"/>
      <c r="F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0" s="58" t="s">
        <v>2674</v>
      </c>
      <c r="H30" s="58"/>
      <c r="I30" s="58"/>
      <c r="J30" s="58"/>
      <c r="K30" s="219"/>
      <c r="L30" s="219" t="s">
        <v>2995</v>
      </c>
    </row>
    <row r="31" spans="1:16">
      <c r="A31" s="216" t="s">
        <v>20790</v>
      </c>
      <c r="B31" s="58">
        <v>5</v>
      </c>
      <c r="C31" s="58"/>
      <c r="D31" s="58"/>
      <c r="E31" s="1"/>
      <c r="F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1" s="58" t="s">
        <v>2670</v>
      </c>
      <c r="H31" s="58"/>
      <c r="I31" s="58"/>
      <c r="J31" s="58"/>
      <c r="K31" s="219"/>
      <c r="L31" s="219" t="s">
        <v>2995</v>
      </c>
    </row>
    <row r="32" spans="1:16">
      <c r="A32" s="216" t="s">
        <v>20791</v>
      </c>
      <c r="B32" s="58">
        <v>4</v>
      </c>
      <c r="C32" s="58"/>
      <c r="D32" s="58">
        <v>4</v>
      </c>
      <c r="E32" s="1"/>
      <c r="F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2" s="58" t="s">
        <v>19617</v>
      </c>
      <c r="H32" s="58"/>
      <c r="I32" s="58" t="s">
        <v>5659</v>
      </c>
      <c r="J32" s="58"/>
      <c r="K32" s="219"/>
      <c r="L32" s="219" t="s">
        <v>2996</v>
      </c>
    </row>
    <row r="33" spans="1:17">
      <c r="A33" s="216" t="s">
        <v>20792</v>
      </c>
      <c r="B33" s="58">
        <v>4</v>
      </c>
      <c r="C33" s="58"/>
      <c r="D33" s="58">
        <v>4</v>
      </c>
      <c r="E33" s="1"/>
      <c r="F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33" s="58"/>
      <c r="H33" s="58"/>
      <c r="I33" s="58" t="s">
        <v>5658</v>
      </c>
      <c r="J33" s="58"/>
      <c r="K33" s="219"/>
      <c r="L33" s="219" t="s">
        <v>2996</v>
      </c>
    </row>
    <row r="34" spans="1:17">
      <c r="A34" s="216" t="s">
        <v>3768</v>
      </c>
      <c r="B34" s="58">
        <v>4</v>
      </c>
      <c r="C34" s="58"/>
      <c r="D34" s="58"/>
      <c r="E34" s="1"/>
      <c r="F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4" s="58"/>
      <c r="H34" s="58"/>
      <c r="I34" s="58"/>
      <c r="J34" s="58"/>
      <c r="K34" s="219"/>
      <c r="L34" s="219" t="s">
        <v>2996</v>
      </c>
    </row>
    <row r="35" spans="1:17">
      <c r="A35" s="216" t="s">
        <v>2182</v>
      </c>
      <c r="B35" s="58">
        <v>3</v>
      </c>
      <c r="C35" s="58"/>
      <c r="D35" s="58"/>
      <c r="E35" s="58"/>
      <c r="F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35" s="58"/>
      <c r="H35" s="58"/>
      <c r="I35" s="58"/>
      <c r="J35" s="58"/>
      <c r="K35" s="219"/>
      <c r="L35" s="219" t="s">
        <v>2996</v>
      </c>
    </row>
    <row r="36" spans="1:17">
      <c r="A36" s="216" t="s">
        <v>3769</v>
      </c>
      <c r="B36" s="58">
        <v>5</v>
      </c>
      <c r="C36" s="58"/>
      <c r="D36" s="58"/>
      <c r="E36" s="58"/>
      <c r="F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v>
      </c>
      <c r="G36" s="58"/>
      <c r="H36" s="58"/>
      <c r="I36" s="58"/>
      <c r="J36" s="58"/>
      <c r="K36" s="219"/>
      <c r="L36" s="219" t="s">
        <v>2996</v>
      </c>
    </row>
    <row r="37" spans="1:17">
      <c r="A37" s="216" t="s">
        <v>3770</v>
      </c>
      <c r="B37" s="482">
        <v>4</v>
      </c>
      <c r="C37" s="482">
        <v>4</v>
      </c>
      <c r="D37" s="482"/>
      <c r="E37" s="482"/>
      <c r="F37"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37" s="58" t="s">
        <v>2701</v>
      </c>
      <c r="H37" s="58"/>
      <c r="I37" s="58"/>
      <c r="J37" s="58"/>
      <c r="K37" s="219"/>
      <c r="L37" s="219" t="s">
        <v>2996</v>
      </c>
    </row>
    <row r="38" spans="1:17">
      <c r="A38" s="216" t="s">
        <v>20793</v>
      </c>
      <c r="B38" s="482">
        <v>4</v>
      </c>
      <c r="C38" s="482">
        <v>2</v>
      </c>
      <c r="D38" s="482"/>
      <c r="E38" s="482"/>
      <c r="F38"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38" s="58" t="s">
        <v>2701</v>
      </c>
      <c r="H38" s="58"/>
      <c r="I38" s="58" t="s">
        <v>5657</v>
      </c>
      <c r="J38" s="58"/>
      <c r="K38" s="219"/>
      <c r="L38" s="219" t="s">
        <v>2996</v>
      </c>
    </row>
    <row r="39" spans="1:17">
      <c r="A39" s="216" t="s">
        <v>20556</v>
      </c>
      <c r="B39" s="58">
        <v>3</v>
      </c>
      <c r="C39" s="58"/>
      <c r="D39" s="58">
        <v>3</v>
      </c>
      <c r="E39" s="58"/>
      <c r="F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3c3p</v>
      </c>
      <c r="G39" s="58" t="s">
        <v>2674</v>
      </c>
      <c r="H39" s="58"/>
      <c r="I39" s="58"/>
      <c r="J39" s="58"/>
      <c r="K39" s="219"/>
      <c r="L39" s="219" t="s">
        <v>2996</v>
      </c>
    </row>
    <row r="40" spans="1:17">
      <c r="A40" s="216" t="s">
        <v>20794</v>
      </c>
      <c r="B40" s="58">
        <v>4</v>
      </c>
      <c r="C40" s="58"/>
      <c r="D40" s="58">
        <v>3</v>
      </c>
      <c r="E40" s="58"/>
      <c r="F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40" s="58" t="s">
        <v>2674</v>
      </c>
      <c r="H40" s="58"/>
      <c r="I40" s="58" t="s">
        <v>5655</v>
      </c>
      <c r="J40" s="58"/>
      <c r="K40" s="219"/>
      <c r="L40" s="219" t="s">
        <v>2996</v>
      </c>
      <c r="M40" s="891" t="s">
        <v>12572</v>
      </c>
      <c r="N40" s="891"/>
      <c r="O40" s="891"/>
      <c r="P40" s="891"/>
      <c r="Q40" s="891"/>
    </row>
    <row r="41" spans="1:17" ht="15" customHeight="1">
      <c r="A41" s="216" t="s">
        <v>20795</v>
      </c>
      <c r="B41" s="58">
        <v>4</v>
      </c>
      <c r="C41" s="58"/>
      <c r="D41" s="58">
        <v>4</v>
      </c>
      <c r="E41" s="58"/>
      <c r="F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41" s="58" t="s">
        <v>2674</v>
      </c>
      <c r="H41" s="58"/>
      <c r="I41" s="58"/>
      <c r="J41" s="58"/>
      <c r="K41" s="219"/>
      <c r="L41" s="219" t="s">
        <v>2996</v>
      </c>
      <c r="M41" s="889" t="s">
        <v>12573</v>
      </c>
      <c r="N41" s="889"/>
      <c r="O41" s="889"/>
      <c r="P41" s="889"/>
      <c r="Q41" s="889"/>
    </row>
    <row r="42" spans="1:17" ht="30">
      <c r="A42" s="621" t="s">
        <v>20796</v>
      </c>
      <c r="B42" s="482">
        <v>3</v>
      </c>
      <c r="C42" s="482">
        <v>2</v>
      </c>
      <c r="D42" s="482"/>
      <c r="E42" s="482"/>
      <c r="F4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42" s="58" t="s">
        <v>2701</v>
      </c>
      <c r="H42" s="58"/>
      <c r="I42" s="58"/>
      <c r="J42" s="58"/>
      <c r="K42" s="219"/>
      <c r="L42" s="219" t="s">
        <v>2997</v>
      </c>
      <c r="M42" s="889"/>
      <c r="N42" s="889"/>
      <c r="O42" s="889"/>
      <c r="P42" s="889"/>
      <c r="Q42" s="889"/>
    </row>
    <row r="43" spans="1:17">
      <c r="A43" s="216" t="s">
        <v>20797</v>
      </c>
      <c r="B43" s="58">
        <v>3</v>
      </c>
      <c r="C43" s="58">
        <v>4</v>
      </c>
      <c r="D43" s="58">
        <v>4</v>
      </c>
      <c r="E43" s="58"/>
      <c r="F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3c4a4p</v>
      </c>
      <c r="G43" s="58" t="s">
        <v>3778</v>
      </c>
      <c r="H43" s="58"/>
      <c r="I43" s="58"/>
      <c r="J43" s="58"/>
      <c r="K43" s="219"/>
      <c r="L43" s="219" t="s">
        <v>2997</v>
      </c>
      <c r="M43" s="889"/>
      <c r="N43" s="889"/>
      <c r="O43" s="889"/>
      <c r="P43" s="889"/>
      <c r="Q43" s="889"/>
    </row>
    <row r="44" spans="1:17">
      <c r="A44" s="216" t="s">
        <v>3779</v>
      </c>
      <c r="B44" s="58">
        <v>3</v>
      </c>
      <c r="C44" s="58"/>
      <c r="D44" s="58"/>
      <c r="E44" s="58"/>
      <c r="F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4" s="58"/>
      <c r="H44" s="58"/>
      <c r="I44" s="58"/>
      <c r="J44" s="58"/>
      <c r="K44" s="219"/>
      <c r="L44" s="219" t="s">
        <v>2997</v>
      </c>
      <c r="M44" s="889"/>
      <c r="N44" s="889"/>
      <c r="O44" s="889"/>
      <c r="P44" s="889"/>
      <c r="Q44" s="889"/>
    </row>
    <row r="45" spans="1:17">
      <c r="A45" s="216" t="s">
        <v>2334</v>
      </c>
      <c r="B45" s="58">
        <v>4</v>
      </c>
      <c r="C45" s="58"/>
      <c r="D45" s="58"/>
      <c r="E45" s="58"/>
      <c r="F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5" s="58"/>
      <c r="H45" s="58"/>
      <c r="I45" s="58"/>
      <c r="J45" s="58"/>
      <c r="K45" s="219"/>
      <c r="L45" s="219" t="s">
        <v>2997</v>
      </c>
      <c r="M45" s="889"/>
      <c r="N45" s="889"/>
      <c r="O45" s="889"/>
      <c r="P45" s="889"/>
      <c r="Q45" s="889"/>
    </row>
    <row r="46" spans="1:17">
      <c r="A46" s="216" t="s">
        <v>3780</v>
      </c>
      <c r="B46" s="58">
        <v>4</v>
      </c>
      <c r="C46" s="58"/>
      <c r="D46" s="58"/>
      <c r="E46" s="58"/>
      <c r="F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6" s="58"/>
      <c r="H46" s="58"/>
      <c r="I46" s="58"/>
      <c r="J46" s="58"/>
      <c r="K46" s="219"/>
      <c r="L46" s="219" t="s">
        <v>2997</v>
      </c>
      <c r="M46" s="889"/>
      <c r="N46" s="889"/>
      <c r="O46" s="889"/>
      <c r="P46" s="889"/>
      <c r="Q46" s="889"/>
    </row>
    <row r="47" spans="1:17">
      <c r="A47" s="216" t="s">
        <v>3781</v>
      </c>
      <c r="B47" s="58">
        <v>4</v>
      </c>
      <c r="C47" s="58"/>
      <c r="D47" s="58"/>
      <c r="E47" s="58"/>
      <c r="F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7" s="58"/>
      <c r="H47" s="58"/>
      <c r="I47" s="58"/>
      <c r="J47" s="58"/>
      <c r="K47" s="219"/>
      <c r="L47" s="219" t="s">
        <v>2997</v>
      </c>
      <c r="M47" s="889"/>
      <c r="N47" s="889"/>
      <c r="O47" s="889"/>
      <c r="P47" s="889"/>
      <c r="Q47" s="889"/>
    </row>
    <row r="48" spans="1:17">
      <c r="A48" s="216" t="s">
        <v>3782</v>
      </c>
      <c r="B48" s="58">
        <v>4</v>
      </c>
      <c r="C48" s="58"/>
      <c r="D48" s="58"/>
      <c r="E48" s="58"/>
      <c r="F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48" s="58"/>
      <c r="H48" s="58"/>
      <c r="I48" s="58"/>
      <c r="J48" s="58"/>
      <c r="K48" s="219"/>
      <c r="L48" s="219" t="s">
        <v>2997</v>
      </c>
      <c r="M48" s="889"/>
      <c r="N48" s="889"/>
      <c r="O48" s="889"/>
      <c r="P48" s="889"/>
      <c r="Q48" s="889"/>
    </row>
    <row r="49" spans="1:17">
      <c r="A49" s="216" t="s">
        <v>20798</v>
      </c>
      <c r="B49" s="58">
        <v>3</v>
      </c>
      <c r="C49" s="58"/>
      <c r="D49" s="58"/>
      <c r="E49" s="58"/>
      <c r="F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49" s="58"/>
      <c r="H49" s="58"/>
      <c r="I49" s="58"/>
      <c r="J49" s="58"/>
      <c r="K49" s="219"/>
      <c r="L49" s="219" t="s">
        <v>2997</v>
      </c>
      <c r="M49" s="889"/>
      <c r="N49" s="889"/>
      <c r="O49" s="889"/>
      <c r="P49" s="889"/>
      <c r="Q49" s="889"/>
    </row>
    <row r="50" spans="1:17">
      <c r="A50" s="216" t="s">
        <v>3783</v>
      </c>
      <c r="B50" s="482">
        <v>3</v>
      </c>
      <c r="C50" s="482">
        <v>3</v>
      </c>
      <c r="D50" s="482"/>
      <c r="E50" s="482"/>
      <c r="F50"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50" s="58" t="s">
        <v>2701</v>
      </c>
      <c r="H50" s="58"/>
      <c r="I50" s="58"/>
      <c r="J50" s="58"/>
      <c r="K50" s="219"/>
      <c r="L50" s="219" t="s">
        <v>2997</v>
      </c>
      <c r="M50" s="889"/>
      <c r="N50" s="889"/>
      <c r="O50" s="889"/>
      <c r="P50" s="889"/>
      <c r="Q50" s="889"/>
    </row>
    <row r="51" spans="1:17">
      <c r="A51" s="216" t="s">
        <v>20799</v>
      </c>
      <c r="B51" s="58">
        <v>4</v>
      </c>
      <c r="C51" s="58"/>
      <c r="D51" s="58">
        <v>4</v>
      </c>
      <c r="E51" s="58"/>
      <c r="F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51" s="58" t="s">
        <v>2674</v>
      </c>
      <c r="H51" s="58"/>
      <c r="I51" s="58" t="s">
        <v>5779</v>
      </c>
      <c r="J51" s="58"/>
      <c r="K51" s="219"/>
      <c r="L51" s="219" t="s">
        <v>2997</v>
      </c>
      <c r="M51" s="891" t="s">
        <v>12574</v>
      </c>
      <c r="N51" s="891"/>
      <c r="O51" s="891"/>
      <c r="P51" s="891"/>
      <c r="Q51" s="891"/>
    </row>
    <row r="52" spans="1:17" ht="15" customHeight="1">
      <c r="A52" s="216" t="s">
        <v>3784</v>
      </c>
      <c r="B52" s="58">
        <v>3</v>
      </c>
      <c r="C52" s="58"/>
      <c r="D52" s="58">
        <v>5</v>
      </c>
      <c r="E52" s="58"/>
      <c r="F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52" s="58" t="s">
        <v>2674</v>
      </c>
      <c r="H52" s="58"/>
      <c r="I52" s="58"/>
      <c r="J52" s="58"/>
      <c r="K52" s="219"/>
      <c r="L52" s="219" t="s">
        <v>2997</v>
      </c>
      <c r="M52" s="890" t="s">
        <v>12575</v>
      </c>
      <c r="N52" s="890"/>
      <c r="O52" s="890"/>
      <c r="P52" s="890"/>
      <c r="Q52" s="890"/>
    </row>
    <row r="53" spans="1:17" ht="15" customHeight="1">
      <c r="A53" s="216" t="s">
        <v>20800</v>
      </c>
      <c r="B53" s="58">
        <v>4</v>
      </c>
      <c r="C53" s="58"/>
      <c r="D53" s="58">
        <v>5</v>
      </c>
      <c r="E53" s="58"/>
      <c r="F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4c5p</v>
      </c>
      <c r="G53" s="58" t="s">
        <v>2674</v>
      </c>
      <c r="H53" s="58"/>
      <c r="I53" s="58"/>
      <c r="J53" s="58"/>
      <c r="K53" s="219"/>
      <c r="L53" s="219" t="s">
        <v>2997</v>
      </c>
      <c r="M53" s="890"/>
      <c r="N53" s="890"/>
      <c r="O53" s="890"/>
      <c r="P53" s="890"/>
      <c r="Q53" s="890"/>
    </row>
    <row r="54" spans="1:17" ht="15" customHeight="1">
      <c r="A54" s="216" t="s">
        <v>20801</v>
      </c>
      <c r="B54" s="58">
        <v>5</v>
      </c>
      <c r="C54" s="58"/>
      <c r="D54" s="58">
        <v>4</v>
      </c>
      <c r="E54" s="58"/>
      <c r="F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54" s="58" t="s">
        <v>2674</v>
      </c>
      <c r="H54" s="58"/>
      <c r="I54" s="58"/>
      <c r="J54" s="58"/>
      <c r="K54" s="219"/>
      <c r="L54" s="219" t="s">
        <v>2997</v>
      </c>
      <c r="M54" s="890"/>
      <c r="N54" s="890"/>
      <c r="O54" s="890"/>
      <c r="P54" s="890"/>
      <c r="Q54" s="890"/>
    </row>
    <row r="55" spans="1:17" ht="15" customHeight="1">
      <c r="A55" s="216" t="s">
        <v>20802</v>
      </c>
      <c r="B55" s="58"/>
      <c r="C55" s="58"/>
      <c r="D55" s="58"/>
      <c r="E55" s="58">
        <v>2</v>
      </c>
      <c r="F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55" s="58"/>
      <c r="H55" s="58"/>
      <c r="I55" s="58"/>
      <c r="J55" s="58"/>
      <c r="K55" s="219"/>
      <c r="L55" s="219" t="s">
        <v>3675</v>
      </c>
      <c r="M55" s="890"/>
      <c r="N55" s="890"/>
      <c r="O55" s="890"/>
      <c r="P55" s="890"/>
      <c r="Q55" s="890"/>
    </row>
    <row r="56" spans="1:17" ht="15" customHeight="1">
      <c r="A56" s="216" t="s">
        <v>20803</v>
      </c>
      <c r="B56" s="58">
        <v>4</v>
      </c>
      <c r="C56" s="58"/>
      <c r="D56" s="58"/>
      <c r="E56" s="58"/>
      <c r="F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6" s="58"/>
      <c r="H56" s="58"/>
      <c r="I56" s="58"/>
      <c r="J56" s="58"/>
      <c r="K56" s="219"/>
      <c r="L56" s="219" t="s">
        <v>3675</v>
      </c>
      <c r="M56" s="890"/>
      <c r="N56" s="890"/>
      <c r="O56" s="890"/>
      <c r="P56" s="890"/>
      <c r="Q56" s="890"/>
    </row>
    <row r="57" spans="1:17" ht="15" customHeight="1">
      <c r="A57" s="621" t="s">
        <v>20804</v>
      </c>
      <c r="B57" s="58">
        <v>2</v>
      </c>
      <c r="C57" s="58">
        <v>5</v>
      </c>
      <c r="D57" s="58">
        <v>2</v>
      </c>
      <c r="E57" s="58"/>
      <c r="F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57" s="58" t="s">
        <v>3802</v>
      </c>
      <c r="H57" s="58"/>
      <c r="I57" s="58"/>
      <c r="J57" s="58"/>
      <c r="K57" s="219"/>
      <c r="L57" s="219" t="s">
        <v>3675</v>
      </c>
      <c r="M57" s="890"/>
      <c r="N57" s="890"/>
      <c r="O57" s="890"/>
      <c r="P57" s="890"/>
      <c r="Q57" s="890"/>
    </row>
    <row r="58" spans="1:17" ht="15" customHeight="1">
      <c r="A58" s="216" t="s">
        <v>20805</v>
      </c>
      <c r="B58" s="58">
        <v>4</v>
      </c>
      <c r="C58" s="58">
        <v>4</v>
      </c>
      <c r="D58" s="58"/>
      <c r="E58" s="58"/>
      <c r="F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4c4a</v>
      </c>
      <c r="G58" s="58" t="s">
        <v>3803</v>
      </c>
      <c r="H58" s="58"/>
      <c r="I58" s="58"/>
      <c r="J58" s="58" t="s">
        <v>5626</v>
      </c>
      <c r="K58" s="219"/>
      <c r="L58" s="219" t="s">
        <v>3675</v>
      </c>
      <c r="M58" s="890"/>
      <c r="N58" s="890"/>
      <c r="O58" s="890"/>
      <c r="P58" s="890"/>
      <c r="Q58" s="890"/>
    </row>
    <row r="59" spans="1:17" ht="15" customHeight="1">
      <c r="A59" s="216" t="s">
        <v>3804</v>
      </c>
      <c r="B59" s="58">
        <v>4</v>
      </c>
      <c r="C59" s="58"/>
      <c r="D59" s="58"/>
      <c r="E59" s="58"/>
      <c r="F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59" s="58"/>
      <c r="H59" s="58"/>
      <c r="I59" s="58"/>
      <c r="J59" s="58"/>
      <c r="K59" s="219"/>
      <c r="L59" s="219" t="s">
        <v>3675</v>
      </c>
      <c r="M59" s="890"/>
      <c r="N59" s="890"/>
      <c r="O59" s="890"/>
      <c r="P59" s="890"/>
      <c r="Q59" s="890"/>
    </row>
    <row r="60" spans="1:17" ht="15" customHeight="1">
      <c r="A60" s="216" t="s">
        <v>3805</v>
      </c>
      <c r="B60" s="58">
        <v>3</v>
      </c>
      <c r="C60" s="58"/>
      <c r="D60" s="58"/>
      <c r="E60" s="58"/>
      <c r="F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60" s="58"/>
      <c r="H60" s="58"/>
      <c r="I60" s="58"/>
      <c r="J60" s="58"/>
      <c r="K60" s="219"/>
      <c r="L60" s="219" t="s">
        <v>3675</v>
      </c>
      <c r="M60" s="890"/>
      <c r="N60" s="890"/>
      <c r="O60" s="890"/>
      <c r="P60" s="890"/>
      <c r="Q60" s="890"/>
    </row>
    <row r="61" spans="1:17" ht="15" customHeight="1">
      <c r="A61" s="216" t="s">
        <v>20806</v>
      </c>
      <c r="B61" s="482">
        <v>3</v>
      </c>
      <c r="C61" s="482">
        <v>2</v>
      </c>
      <c r="D61" s="482"/>
      <c r="E61" s="482"/>
      <c r="F61"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61" s="58" t="s">
        <v>2701</v>
      </c>
      <c r="H61" s="58"/>
      <c r="I61" s="58" t="s">
        <v>5663</v>
      </c>
      <c r="J61" s="58"/>
      <c r="K61" s="219"/>
      <c r="L61" s="219" t="s">
        <v>3675</v>
      </c>
      <c r="M61" s="890"/>
      <c r="N61" s="890"/>
      <c r="O61" s="890"/>
      <c r="P61" s="890"/>
      <c r="Q61" s="890"/>
    </row>
    <row r="62" spans="1:17">
      <c r="A62" s="216" t="s">
        <v>20807</v>
      </c>
      <c r="B62" s="482">
        <v>2</v>
      </c>
      <c r="C62" s="482">
        <v>3</v>
      </c>
      <c r="D62" s="482"/>
      <c r="E62" s="482"/>
      <c r="F6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62" s="58" t="s">
        <v>2701</v>
      </c>
      <c r="H62" s="58"/>
      <c r="I62" s="58" t="s">
        <v>5676</v>
      </c>
      <c r="J62" s="58"/>
      <c r="K62" s="219"/>
      <c r="L62" s="219" t="s">
        <v>3675</v>
      </c>
      <c r="M62" s="891" t="s">
        <v>12576</v>
      </c>
      <c r="N62" s="891"/>
      <c r="O62" s="891"/>
      <c r="P62" s="891"/>
      <c r="Q62" s="891"/>
    </row>
    <row r="63" spans="1:17">
      <c r="A63" s="216" t="s">
        <v>20808</v>
      </c>
      <c r="B63" s="482">
        <v>3</v>
      </c>
      <c r="C63" s="482">
        <v>4</v>
      </c>
      <c r="D63" s="482"/>
      <c r="E63" s="482"/>
      <c r="F63"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63" s="58" t="s">
        <v>2701</v>
      </c>
      <c r="H63" s="58"/>
      <c r="I63" s="58" t="s">
        <v>5677</v>
      </c>
      <c r="J63" s="58"/>
      <c r="K63" s="219"/>
      <c r="L63" s="219" t="s">
        <v>3675</v>
      </c>
      <c r="M63" s="890" t="s">
        <v>12577</v>
      </c>
      <c r="N63" s="890"/>
      <c r="O63" s="890"/>
      <c r="P63" s="890"/>
      <c r="Q63" s="890"/>
    </row>
    <row r="64" spans="1:17">
      <c r="A64" s="216" t="s">
        <v>20809</v>
      </c>
      <c r="B64" s="482">
        <v>2</v>
      </c>
      <c r="C64" s="482">
        <v>1</v>
      </c>
      <c r="D64" s="482"/>
      <c r="E64" s="482"/>
      <c r="F64"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64" s="58" t="s">
        <v>2701</v>
      </c>
      <c r="H64" s="58"/>
      <c r="I64" s="58"/>
      <c r="J64" s="58"/>
      <c r="K64" s="219"/>
      <c r="L64" s="219" t="s">
        <v>3675</v>
      </c>
      <c r="M64" s="890"/>
      <c r="N64" s="890"/>
      <c r="O64" s="890"/>
      <c r="P64" s="890"/>
      <c r="Q64" s="890"/>
    </row>
    <row r="65" spans="1:26">
      <c r="A65" s="216" t="s">
        <v>20810</v>
      </c>
      <c r="B65" s="58">
        <v>4</v>
      </c>
      <c r="C65" s="58"/>
      <c r="D65" s="58"/>
      <c r="E65" s="58"/>
      <c r="F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5" s="58" t="s">
        <v>3811</v>
      </c>
      <c r="H65" s="58"/>
      <c r="I65" s="58" t="s">
        <v>5686</v>
      </c>
      <c r="J65" s="58"/>
      <c r="K65" s="219"/>
      <c r="L65" s="219" t="s">
        <v>2993</v>
      </c>
      <c r="M65" s="890"/>
      <c r="N65" s="890"/>
      <c r="O65" s="890"/>
      <c r="P65" s="890"/>
      <c r="Q65" s="890"/>
      <c r="X65" t="s">
        <v>5590</v>
      </c>
      <c r="Y65" t="s">
        <v>5596</v>
      </c>
      <c r="Z65" t="s">
        <v>5607</v>
      </c>
    </row>
    <row r="66" spans="1:26">
      <c r="A66" s="216" t="s">
        <v>2425</v>
      </c>
      <c r="B66" s="58">
        <v>4</v>
      </c>
      <c r="C66" s="58"/>
      <c r="D66" s="58"/>
      <c r="E66" s="58"/>
      <c r="F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6" s="58"/>
      <c r="H66" s="58"/>
      <c r="I66" s="58"/>
      <c r="J66" s="58"/>
      <c r="K66" s="219"/>
      <c r="L66" s="219" t="s">
        <v>2993</v>
      </c>
      <c r="M66" s="890"/>
      <c r="N66" s="890"/>
      <c r="O66" s="890"/>
      <c r="P66" s="890"/>
      <c r="Q66" s="890"/>
      <c r="W66">
        <v>1</v>
      </c>
      <c r="X66" t="s">
        <v>5591</v>
      </c>
      <c r="Y66" t="s">
        <v>5597</v>
      </c>
      <c r="Z66" t="s">
        <v>5602</v>
      </c>
    </row>
    <row r="67" spans="1:26">
      <c r="A67" s="216" t="s">
        <v>3812</v>
      </c>
      <c r="B67" s="58">
        <v>4</v>
      </c>
      <c r="C67" s="58"/>
      <c r="D67" s="58"/>
      <c r="E67" s="58"/>
      <c r="F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7" s="58"/>
      <c r="H67" s="58"/>
      <c r="I67" s="58"/>
      <c r="J67" s="58"/>
      <c r="K67" s="219"/>
      <c r="L67" s="219" t="s">
        <v>2993</v>
      </c>
      <c r="M67" s="890"/>
      <c r="N67" s="890"/>
      <c r="O67" s="890"/>
      <c r="P67" s="890"/>
      <c r="Q67" s="890"/>
      <c r="W67">
        <v>2</v>
      </c>
      <c r="X67" t="s">
        <v>5592</v>
      </c>
      <c r="Y67" t="s">
        <v>5598</v>
      </c>
      <c r="Z67" t="s">
        <v>5603</v>
      </c>
    </row>
    <row r="68" spans="1:26">
      <c r="A68" s="216" t="s">
        <v>2381</v>
      </c>
      <c r="B68" s="58">
        <v>4</v>
      </c>
      <c r="C68" s="58"/>
      <c r="D68" s="58"/>
      <c r="E68" s="58"/>
      <c r="F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68" s="58" t="s">
        <v>5683</v>
      </c>
      <c r="H68" s="58"/>
      <c r="I68" s="58" t="s">
        <v>5682</v>
      </c>
      <c r="J68" s="58"/>
      <c r="K68" s="219"/>
      <c r="L68" s="219" t="s">
        <v>2993</v>
      </c>
      <c r="M68" s="890"/>
      <c r="N68" s="890"/>
      <c r="O68" s="890"/>
      <c r="P68" s="890"/>
      <c r="Q68" s="890"/>
      <c r="W68">
        <v>3</v>
      </c>
      <c r="X68" t="s">
        <v>5593</v>
      </c>
      <c r="Y68" t="s">
        <v>5599</v>
      </c>
      <c r="Z68" t="s">
        <v>5604</v>
      </c>
    </row>
    <row r="69" spans="1:26">
      <c r="A69" s="216" t="s">
        <v>20811</v>
      </c>
      <c r="B69" s="482">
        <v>3</v>
      </c>
      <c r="C69" s="482">
        <v>1</v>
      </c>
      <c r="D69" s="482"/>
      <c r="E69" s="482"/>
      <c r="F69"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3c1a</v>
      </c>
      <c r="G69" s="58" t="s">
        <v>2701</v>
      </c>
      <c r="H69" s="58"/>
      <c r="I69" s="58" t="s">
        <v>5760</v>
      </c>
      <c r="J69" s="58"/>
      <c r="K69" s="219"/>
      <c r="L69" s="219" t="s">
        <v>2993</v>
      </c>
      <c r="M69" s="890"/>
      <c r="N69" s="890"/>
      <c r="O69" s="890"/>
      <c r="P69" s="890"/>
      <c r="Q69" s="890"/>
      <c r="W69">
        <v>4</v>
      </c>
      <c r="X69" t="s">
        <v>5594</v>
      </c>
      <c r="Y69" t="s">
        <v>5600</v>
      </c>
      <c r="Z69" t="s">
        <v>5605</v>
      </c>
    </row>
    <row r="70" spans="1:26">
      <c r="A70" s="216" t="s">
        <v>20812</v>
      </c>
      <c r="B70" s="58">
        <v>3</v>
      </c>
      <c r="C70" s="58"/>
      <c r="D70" s="58">
        <v>5</v>
      </c>
      <c r="E70" s="58"/>
      <c r="F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3c5p</v>
      </c>
      <c r="G70" s="58" t="s">
        <v>2674</v>
      </c>
      <c r="H70" s="58"/>
      <c r="I70" s="58" t="s">
        <v>5666</v>
      </c>
      <c r="J70" s="58"/>
      <c r="K70" s="219"/>
      <c r="L70" s="219" t="s">
        <v>2993</v>
      </c>
      <c r="M70" s="890"/>
      <c r="N70" s="890"/>
      <c r="O70" s="890"/>
      <c r="P70" s="890"/>
      <c r="Q70" s="890"/>
      <c r="W70">
        <v>5</v>
      </c>
      <c r="X70" t="s">
        <v>5595</v>
      </c>
      <c r="Y70" t="s">
        <v>5601</v>
      </c>
      <c r="Z70" t="s">
        <v>5606</v>
      </c>
    </row>
    <row r="71" spans="1:26">
      <c r="A71" s="216" t="s">
        <v>20813</v>
      </c>
      <c r="B71" s="58">
        <v>4</v>
      </c>
      <c r="C71" s="58">
        <v>3</v>
      </c>
      <c r="D71" s="58">
        <v>3</v>
      </c>
      <c r="E71" s="58"/>
      <c r="F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4c3a3p</v>
      </c>
      <c r="G71" s="58" t="s">
        <v>19616</v>
      </c>
      <c r="H71" s="58"/>
      <c r="I71" s="58"/>
      <c r="J71" s="58"/>
      <c r="K71" s="219"/>
      <c r="L71" s="219" t="s">
        <v>2993</v>
      </c>
      <c r="M71" s="890"/>
      <c r="N71" s="890"/>
      <c r="O71" s="890"/>
      <c r="P71" s="890"/>
      <c r="Q71" s="890"/>
    </row>
    <row r="72" spans="1:26">
      <c r="A72" s="216" t="s">
        <v>20814</v>
      </c>
      <c r="B72" s="58">
        <v>4</v>
      </c>
      <c r="C72" s="58">
        <v>3</v>
      </c>
      <c r="D72" s="58">
        <v>2</v>
      </c>
      <c r="E72" s="58"/>
      <c r="F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4c3a2p</v>
      </c>
      <c r="G72" s="58" t="s">
        <v>19616</v>
      </c>
      <c r="H72" s="58"/>
      <c r="I72" s="58" t="s">
        <v>5681</v>
      </c>
      <c r="J72" s="58"/>
      <c r="K72" s="219"/>
      <c r="L72" s="219" t="s">
        <v>2993</v>
      </c>
      <c r="M72" s="890"/>
      <c r="N72" s="890"/>
      <c r="O72" s="890"/>
      <c r="P72" s="890"/>
      <c r="Q72" s="890"/>
    </row>
    <row r="73" spans="1:26">
      <c r="A73" s="216" t="s">
        <v>3813</v>
      </c>
      <c r="B73" s="58">
        <v>4</v>
      </c>
      <c r="C73" s="58"/>
      <c r="D73" s="58"/>
      <c r="E73" s="58"/>
      <c r="F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3" s="58"/>
      <c r="H73" s="58"/>
      <c r="I73" s="58"/>
      <c r="J73" s="58"/>
      <c r="K73" s="219"/>
      <c r="L73" s="219" t="s">
        <v>2993</v>
      </c>
      <c r="M73" s="891" t="s">
        <v>12578</v>
      </c>
      <c r="N73" s="891"/>
      <c r="O73" s="891"/>
      <c r="P73" s="891"/>
      <c r="Q73" s="891"/>
    </row>
    <row r="74" spans="1:26">
      <c r="A74" s="216" t="s">
        <v>20815</v>
      </c>
      <c r="B74" s="58">
        <v>3</v>
      </c>
      <c r="C74" s="58"/>
      <c r="D74" s="58"/>
      <c r="E74" s="58"/>
      <c r="F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74" s="58"/>
      <c r="H74" s="58"/>
      <c r="I74" s="58"/>
      <c r="J74" s="58"/>
      <c r="K74" s="219"/>
      <c r="L74" s="219" t="s">
        <v>2993</v>
      </c>
      <c r="M74" s="890" t="s">
        <v>12579</v>
      </c>
      <c r="N74" s="890"/>
      <c r="O74" s="890"/>
      <c r="P74" s="890"/>
      <c r="Q74" s="890"/>
    </row>
    <row r="75" spans="1:26">
      <c r="A75" s="216" t="s">
        <v>20816</v>
      </c>
      <c r="B75" s="58">
        <v>4</v>
      </c>
      <c r="C75" s="58"/>
      <c r="D75" s="58"/>
      <c r="E75" s="58"/>
      <c r="F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75" s="58"/>
      <c r="H75" s="58"/>
      <c r="I75" s="58"/>
      <c r="J75" s="58"/>
      <c r="K75" s="219"/>
      <c r="L75" s="219" t="s">
        <v>2993</v>
      </c>
      <c r="M75" s="890"/>
      <c r="N75" s="890"/>
      <c r="O75" s="890"/>
      <c r="P75" s="890"/>
      <c r="Q75" s="890"/>
    </row>
    <row r="76" spans="1:26">
      <c r="A76" s="216" t="s">
        <v>20817</v>
      </c>
      <c r="B76" s="482">
        <v>3</v>
      </c>
      <c r="C76" s="482">
        <v>2</v>
      </c>
      <c r="D76" s="482"/>
      <c r="E76" s="482"/>
      <c r="F76"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76" s="58" t="s">
        <v>2701</v>
      </c>
      <c r="H76" s="58"/>
      <c r="I76" s="58" t="s">
        <v>5763</v>
      </c>
      <c r="J76" s="58"/>
      <c r="K76" s="219"/>
      <c r="L76" s="219" t="s">
        <v>2993</v>
      </c>
      <c r="M76" s="890"/>
      <c r="N76" s="890"/>
      <c r="O76" s="890"/>
      <c r="P76" s="890"/>
      <c r="Q76" s="890"/>
    </row>
    <row r="77" spans="1:26">
      <c r="A77" s="216" t="s">
        <v>12907</v>
      </c>
      <c r="B77" s="482">
        <v>3</v>
      </c>
      <c r="C77" s="482">
        <v>3</v>
      </c>
      <c r="D77" s="482"/>
      <c r="E77" s="482"/>
      <c r="F77"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7" s="58" t="s">
        <v>2701</v>
      </c>
      <c r="H77" s="58"/>
      <c r="I77" s="58" t="s">
        <v>5620</v>
      </c>
      <c r="J77" s="58"/>
      <c r="K77" s="219"/>
      <c r="L77" s="219" t="s">
        <v>2993</v>
      </c>
      <c r="M77" s="890"/>
      <c r="N77" s="890"/>
      <c r="O77" s="890"/>
      <c r="P77" s="890"/>
      <c r="Q77" s="890"/>
    </row>
    <row r="78" spans="1:26">
      <c r="A78" s="216" t="s">
        <v>20818</v>
      </c>
      <c r="B78" s="482">
        <v>3</v>
      </c>
      <c r="C78" s="482">
        <v>4</v>
      </c>
      <c r="D78" s="482"/>
      <c r="E78" s="482"/>
      <c r="F78"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78" s="58" t="s">
        <v>2701</v>
      </c>
      <c r="H78" s="58"/>
      <c r="I78" s="58"/>
      <c r="J78" s="58"/>
      <c r="K78" s="219"/>
      <c r="L78" s="219" t="s">
        <v>2993</v>
      </c>
      <c r="M78" s="890"/>
      <c r="N78" s="890"/>
      <c r="O78" s="890"/>
      <c r="P78" s="890"/>
      <c r="Q78" s="890"/>
    </row>
    <row r="79" spans="1:26">
      <c r="A79" s="216" t="s">
        <v>20819</v>
      </c>
      <c r="B79" s="482">
        <v>3</v>
      </c>
      <c r="C79" s="482">
        <v>3</v>
      </c>
      <c r="D79" s="482"/>
      <c r="E79" s="482"/>
      <c r="F79"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v>
      </c>
      <c r="G79" s="58" t="s">
        <v>2701</v>
      </c>
      <c r="H79" s="58"/>
      <c r="I79" s="58"/>
      <c r="J79" s="58"/>
      <c r="K79" s="219"/>
      <c r="L79" s="219" t="s">
        <v>2993</v>
      </c>
      <c r="M79" s="890"/>
      <c r="N79" s="890"/>
      <c r="O79" s="890"/>
      <c r="P79" s="890"/>
      <c r="Q79" s="890"/>
    </row>
    <row r="80" spans="1:26">
      <c r="A80" s="216" t="s">
        <v>20820</v>
      </c>
      <c r="B80" s="482">
        <v>4</v>
      </c>
      <c r="C80" s="482">
        <v>2</v>
      </c>
      <c r="D80" s="482"/>
      <c r="E80" s="482"/>
      <c r="F80"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4c2a</v>
      </c>
      <c r="G80" s="58" t="s">
        <v>2701</v>
      </c>
      <c r="H80" s="58"/>
      <c r="I80" s="58" t="s">
        <v>5623</v>
      </c>
      <c r="J80" s="58"/>
      <c r="K80" s="219"/>
      <c r="L80" s="219" t="s">
        <v>2993</v>
      </c>
      <c r="M80" s="890"/>
      <c r="N80" s="890"/>
      <c r="O80" s="890"/>
      <c r="P80" s="890"/>
      <c r="Q80" s="890"/>
    </row>
    <row r="81" spans="1:21">
      <c r="A81" s="216" t="s">
        <v>20821</v>
      </c>
      <c r="B81" s="482">
        <v>2</v>
      </c>
      <c r="C81" s="482">
        <v>2</v>
      </c>
      <c r="D81" s="482"/>
      <c r="E81" s="482"/>
      <c r="F81"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81" s="58" t="s">
        <v>2701</v>
      </c>
      <c r="H81" s="58"/>
      <c r="I81" s="58" t="s">
        <v>5762</v>
      </c>
      <c r="J81" s="58"/>
      <c r="K81" s="219"/>
      <c r="L81" s="219" t="s">
        <v>2993</v>
      </c>
      <c r="M81" s="890"/>
      <c r="N81" s="890"/>
      <c r="O81" s="890"/>
      <c r="P81" s="890"/>
      <c r="Q81" s="890"/>
    </row>
    <row r="82" spans="1:21">
      <c r="A82" s="216" t="s">
        <v>20822</v>
      </c>
      <c r="B82" s="482">
        <v>2</v>
      </c>
      <c r="C82" s="482">
        <v>1</v>
      </c>
      <c r="D82" s="482"/>
      <c r="E82" s="482"/>
      <c r="F8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82" s="58" t="s">
        <v>2701</v>
      </c>
      <c r="H82" s="58"/>
      <c r="I82" s="58"/>
      <c r="J82" s="58"/>
      <c r="K82" s="219"/>
      <c r="L82" s="219" t="s">
        <v>2993</v>
      </c>
      <c r="M82" s="890"/>
      <c r="N82" s="890"/>
      <c r="O82" s="890"/>
      <c r="P82" s="890"/>
      <c r="Q82" s="890"/>
    </row>
    <row r="83" spans="1:21">
      <c r="A83" s="216" t="s">
        <v>2378</v>
      </c>
      <c r="B83" s="58">
        <v>2</v>
      </c>
      <c r="C83" s="58"/>
      <c r="D83" s="58">
        <v>2</v>
      </c>
      <c r="E83" s="58"/>
      <c r="F8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2c2p</v>
      </c>
      <c r="G83" s="58" t="s">
        <v>2674</v>
      </c>
      <c r="H83" s="58"/>
      <c r="I83" s="58" t="s">
        <v>5608</v>
      </c>
      <c r="J83" s="58" t="s">
        <v>5609</v>
      </c>
      <c r="K83" s="219"/>
      <c r="L83" s="219" t="s">
        <v>2993</v>
      </c>
      <c r="M83" s="890"/>
      <c r="N83" s="890"/>
      <c r="O83" s="890"/>
      <c r="P83" s="890"/>
      <c r="Q83" s="890"/>
    </row>
    <row r="84" spans="1:21">
      <c r="A84" s="216" t="s">
        <v>16196</v>
      </c>
      <c r="B84" s="58">
        <v>4</v>
      </c>
      <c r="C84" s="58"/>
      <c r="D84" s="58">
        <v>3</v>
      </c>
      <c r="E84" s="58"/>
      <c r="F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4" s="58" t="s">
        <v>2674</v>
      </c>
      <c r="H84" s="58"/>
      <c r="I84" s="58"/>
      <c r="J84" s="58"/>
      <c r="K84" s="219"/>
      <c r="L84" s="219" t="s">
        <v>2993</v>
      </c>
      <c r="M84" s="891" t="s">
        <v>12580</v>
      </c>
      <c r="N84" s="891"/>
      <c r="O84" s="891"/>
      <c r="P84" s="891"/>
      <c r="Q84" s="891"/>
    </row>
    <row r="85" spans="1:21">
      <c r="A85" s="216" t="s">
        <v>20823</v>
      </c>
      <c r="B85" s="58">
        <v>4</v>
      </c>
      <c r="C85" s="58"/>
      <c r="D85" s="58">
        <v>3</v>
      </c>
      <c r="E85" s="58"/>
      <c r="F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4c3p</v>
      </c>
      <c r="G85" s="58" t="s">
        <v>2674</v>
      </c>
      <c r="H85" s="58"/>
      <c r="I85" s="58"/>
      <c r="J85" s="58"/>
      <c r="K85" s="219"/>
      <c r="L85" s="219" t="s">
        <v>2993</v>
      </c>
      <c r="M85" s="890" t="s">
        <v>12581</v>
      </c>
      <c r="N85" s="890"/>
      <c r="O85" s="890"/>
      <c r="P85" s="890"/>
      <c r="Q85" s="890"/>
    </row>
    <row r="86" spans="1:21">
      <c r="A86" s="216" t="s">
        <v>20824</v>
      </c>
      <c r="B86" s="58">
        <v>3</v>
      </c>
      <c r="C86" s="58">
        <v>3</v>
      </c>
      <c r="D86" s="58">
        <v>3</v>
      </c>
      <c r="E86" s="58"/>
      <c r="F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86" s="58" t="s">
        <v>19616</v>
      </c>
      <c r="H86" s="58"/>
      <c r="I86" s="58"/>
      <c r="J86" s="58"/>
      <c r="K86" s="219"/>
      <c r="L86" s="219" t="s">
        <v>2993</v>
      </c>
      <c r="M86" s="890"/>
      <c r="N86" s="890"/>
      <c r="O86" s="890"/>
      <c r="P86" s="890"/>
      <c r="Q86" s="890"/>
    </row>
    <row r="87" spans="1:21">
      <c r="A87" s="216" t="s">
        <v>20825</v>
      </c>
      <c r="B87" s="58">
        <v>4</v>
      </c>
      <c r="C87" s="58"/>
      <c r="D87" s="58"/>
      <c r="E87" s="58"/>
      <c r="F8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87" s="58" t="s">
        <v>2670</v>
      </c>
      <c r="H87" s="58"/>
      <c r="I87" s="58"/>
      <c r="J87" s="58"/>
      <c r="K87" s="219"/>
      <c r="L87" s="219" t="s">
        <v>2993</v>
      </c>
      <c r="M87" s="890"/>
      <c r="N87" s="890"/>
      <c r="O87" s="890"/>
      <c r="P87" s="890"/>
      <c r="Q87" s="890"/>
    </row>
    <row r="88" spans="1:21">
      <c r="A88" s="216" t="s">
        <v>3733</v>
      </c>
      <c r="B88" s="58"/>
      <c r="C88" s="58"/>
      <c r="D88" s="58"/>
      <c r="E88" s="58">
        <v>2</v>
      </c>
      <c r="F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88" s="58" t="s">
        <v>3825</v>
      </c>
      <c r="H88" s="58" t="s">
        <v>18351</v>
      </c>
      <c r="I88" s="58"/>
      <c r="J88" s="58"/>
      <c r="K88" s="219"/>
      <c r="L88" s="219" t="s">
        <v>2992</v>
      </c>
      <c r="M88" s="890"/>
      <c r="N88" s="890"/>
      <c r="O88" s="890"/>
      <c r="P88" s="890"/>
      <c r="Q88" s="890"/>
      <c r="S88" t="s">
        <v>12706</v>
      </c>
    </row>
    <row r="89" spans="1:21">
      <c r="A89" s="216" t="s">
        <v>3734</v>
      </c>
      <c r="B89" s="58"/>
      <c r="C89" s="58"/>
      <c r="D89" s="58"/>
      <c r="E89" s="58">
        <v>1</v>
      </c>
      <c r="F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89" s="58" t="s">
        <v>3825</v>
      </c>
      <c r="H89" s="58" t="s">
        <v>12558</v>
      </c>
      <c r="I89" s="58"/>
      <c r="J89" s="58"/>
      <c r="K89" s="219"/>
      <c r="L89" s="219" t="s">
        <v>2992</v>
      </c>
      <c r="M89" s="890"/>
      <c r="N89" s="890"/>
      <c r="O89" s="890"/>
      <c r="P89" s="890"/>
      <c r="Q89" s="890"/>
      <c r="S89" t="s">
        <v>12707</v>
      </c>
      <c r="T89" t="s">
        <v>12708</v>
      </c>
      <c r="U89" t="s">
        <v>12709</v>
      </c>
    </row>
    <row r="90" spans="1:21">
      <c r="A90" s="216" t="s">
        <v>3735</v>
      </c>
      <c r="B90" s="58"/>
      <c r="C90" s="58"/>
      <c r="D90" s="58"/>
      <c r="E90" s="58">
        <v>3</v>
      </c>
      <c r="F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0" s="58" t="s">
        <v>3825</v>
      </c>
      <c r="H90" s="58" t="s">
        <v>12559</v>
      </c>
      <c r="I90" s="58"/>
      <c r="J90" s="58"/>
      <c r="K90" s="219"/>
      <c r="L90" s="219" t="s">
        <v>2992</v>
      </c>
      <c r="M90" s="890"/>
      <c r="N90" s="890"/>
      <c r="O90" s="890"/>
      <c r="P90" s="890"/>
      <c r="Q90" s="890"/>
      <c r="S90" t="s">
        <v>12710</v>
      </c>
      <c r="T90" t="s">
        <v>12711</v>
      </c>
      <c r="U90" t="s">
        <v>12712</v>
      </c>
    </row>
    <row r="91" spans="1:21">
      <c r="A91" s="216" t="s">
        <v>20826</v>
      </c>
      <c r="B91" s="58"/>
      <c r="C91" s="58"/>
      <c r="D91" s="58"/>
      <c r="E91" s="58">
        <v>1</v>
      </c>
      <c r="F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1" s="58" t="s">
        <v>3825</v>
      </c>
      <c r="H91" s="58" t="s">
        <v>18352</v>
      </c>
      <c r="I91" s="58"/>
      <c r="J91" s="58"/>
      <c r="K91" s="219"/>
      <c r="L91" s="219" t="s">
        <v>2992</v>
      </c>
      <c r="M91" s="890"/>
      <c r="N91" s="890"/>
      <c r="O91" s="890"/>
      <c r="P91" s="890"/>
      <c r="Q91" s="890"/>
      <c r="S91" t="s">
        <v>12713</v>
      </c>
      <c r="T91" t="s">
        <v>12714</v>
      </c>
      <c r="U91" t="s">
        <v>12715</v>
      </c>
    </row>
    <row r="92" spans="1:21">
      <c r="A92" s="216" t="s">
        <v>3736</v>
      </c>
      <c r="B92" s="58"/>
      <c r="C92" s="58"/>
      <c r="D92" s="58"/>
      <c r="E92" s="58">
        <v>2</v>
      </c>
      <c r="F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2" s="58" t="s">
        <v>3825</v>
      </c>
      <c r="H92" s="58"/>
      <c r="I92" s="58"/>
      <c r="J92" s="58"/>
      <c r="K92" s="219"/>
      <c r="L92" s="219" t="s">
        <v>2992</v>
      </c>
      <c r="M92" s="890"/>
      <c r="N92" s="890"/>
      <c r="O92" s="890"/>
      <c r="P92" s="890"/>
      <c r="Q92" s="890"/>
      <c r="T92" t="s">
        <v>12716</v>
      </c>
      <c r="U92" t="s">
        <v>12712</v>
      </c>
    </row>
    <row r="93" spans="1:21">
      <c r="A93" s="216" t="s">
        <v>3737</v>
      </c>
      <c r="B93" s="58"/>
      <c r="C93" s="58"/>
      <c r="D93" s="58"/>
      <c r="E93" s="58">
        <v>2</v>
      </c>
      <c r="F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3" s="58" t="s">
        <v>3825</v>
      </c>
      <c r="H93" s="58" t="s">
        <v>12560</v>
      </c>
      <c r="I93" s="58"/>
      <c r="J93" s="58"/>
      <c r="K93" s="219"/>
      <c r="L93" s="219" t="s">
        <v>2992</v>
      </c>
      <c r="M93" s="890"/>
      <c r="N93" s="890"/>
      <c r="O93" s="890"/>
      <c r="P93" s="890"/>
      <c r="Q93" s="890"/>
      <c r="T93" t="s">
        <v>12717</v>
      </c>
      <c r="U93" t="s">
        <v>12718</v>
      </c>
    </row>
    <row r="94" spans="1:21">
      <c r="A94" s="216" t="s">
        <v>3738</v>
      </c>
      <c r="B94" s="58"/>
      <c r="C94" s="58"/>
      <c r="D94" s="58"/>
      <c r="E94" s="58">
        <v>4</v>
      </c>
      <c r="F9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4" s="58" t="s">
        <v>3825</v>
      </c>
      <c r="H94" s="58"/>
      <c r="I94" s="58"/>
      <c r="J94" s="58"/>
      <c r="K94" s="219"/>
      <c r="L94" s="219" t="s">
        <v>2992</v>
      </c>
      <c r="M94" s="890"/>
      <c r="N94" s="890"/>
      <c r="O94" s="890"/>
      <c r="P94" s="890"/>
      <c r="Q94" s="890"/>
      <c r="S94" t="s">
        <v>12719</v>
      </c>
      <c r="T94" t="s">
        <v>12720</v>
      </c>
      <c r="U94" t="s">
        <v>12722</v>
      </c>
    </row>
    <row r="95" spans="1:21">
      <c r="A95" s="216" t="s">
        <v>3739</v>
      </c>
      <c r="B95" s="58"/>
      <c r="C95" s="58"/>
      <c r="D95" s="58"/>
      <c r="E95" s="58">
        <v>3</v>
      </c>
      <c r="F9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5" s="58" t="s">
        <v>3825</v>
      </c>
      <c r="H95" s="58" t="s">
        <v>12561</v>
      </c>
      <c r="I95" s="58"/>
      <c r="J95" s="58"/>
      <c r="K95" s="219"/>
      <c r="L95" s="219" t="s">
        <v>2992</v>
      </c>
      <c r="T95" t="s">
        <v>12721</v>
      </c>
    </row>
    <row r="96" spans="1:21">
      <c r="A96" s="216" t="s">
        <v>3740</v>
      </c>
      <c r="B96" s="58"/>
      <c r="C96" s="58"/>
      <c r="D96" s="58"/>
      <c r="E96" s="58">
        <v>2</v>
      </c>
      <c r="F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96" s="58" t="s">
        <v>3825</v>
      </c>
      <c r="H96" s="58"/>
      <c r="I96" s="58"/>
      <c r="J96" s="58"/>
      <c r="K96" s="219"/>
      <c r="L96" s="219" t="s">
        <v>2992</v>
      </c>
      <c r="S96" t="s">
        <v>12723</v>
      </c>
      <c r="T96" t="s">
        <v>12724</v>
      </c>
      <c r="U96" t="s">
        <v>12709</v>
      </c>
    </row>
    <row r="97" spans="1:21">
      <c r="A97" s="216" t="s">
        <v>3741</v>
      </c>
      <c r="B97" s="58"/>
      <c r="C97" s="58"/>
      <c r="D97" s="58"/>
      <c r="E97" s="58">
        <v>1</v>
      </c>
      <c r="F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97" s="58" t="s">
        <v>3825</v>
      </c>
      <c r="H97" s="58"/>
      <c r="I97" s="58"/>
      <c r="J97" s="58"/>
      <c r="K97" s="219"/>
      <c r="L97" s="219" t="s">
        <v>2992</v>
      </c>
      <c r="S97" t="s">
        <v>12725</v>
      </c>
      <c r="T97" t="s">
        <v>12726</v>
      </c>
    </row>
    <row r="98" spans="1:21">
      <c r="A98" s="216" t="s">
        <v>20827</v>
      </c>
      <c r="B98" s="58"/>
      <c r="C98" s="58"/>
      <c r="D98" s="58"/>
      <c r="E98" s="58">
        <v>4</v>
      </c>
      <c r="F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98" s="58" t="s">
        <v>3825</v>
      </c>
      <c r="H98" s="58"/>
      <c r="I98" s="58"/>
      <c r="J98" s="58"/>
      <c r="K98" s="219"/>
      <c r="L98" s="219" t="s">
        <v>2992</v>
      </c>
      <c r="S98" t="s">
        <v>12727</v>
      </c>
      <c r="T98" t="s">
        <v>12728</v>
      </c>
      <c r="U98" t="s">
        <v>12712</v>
      </c>
    </row>
    <row r="99" spans="1:21">
      <c r="A99" s="216" t="s">
        <v>20828</v>
      </c>
      <c r="B99" s="58"/>
      <c r="C99" s="58"/>
      <c r="D99" s="58"/>
      <c r="E99" s="58">
        <v>3</v>
      </c>
      <c r="F9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99" s="58" t="s">
        <v>3825</v>
      </c>
      <c r="H99" s="58"/>
      <c r="I99" s="58"/>
      <c r="J99" s="58"/>
      <c r="K99" s="219"/>
      <c r="L99" s="219" t="s">
        <v>2992</v>
      </c>
      <c r="S99" t="s">
        <v>12729</v>
      </c>
      <c r="T99" t="s">
        <v>12730</v>
      </c>
      <c r="U99" t="s">
        <v>12712</v>
      </c>
    </row>
    <row r="100" spans="1:21">
      <c r="A100" s="216" t="s">
        <v>3742</v>
      </c>
      <c r="B100" s="58"/>
      <c r="C100" s="58"/>
      <c r="D100" s="58"/>
      <c r="E100" s="58">
        <v>1</v>
      </c>
      <c r="F1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0" s="58" t="s">
        <v>3825</v>
      </c>
      <c r="H100" s="58" t="s">
        <v>12562</v>
      </c>
      <c r="I100" s="58"/>
      <c r="J100" s="58"/>
      <c r="K100" s="219"/>
      <c r="L100" s="219" t="s">
        <v>2992</v>
      </c>
      <c r="T100" t="s">
        <v>12731</v>
      </c>
    </row>
    <row r="101" spans="1:21">
      <c r="A101" s="216" t="s">
        <v>3743</v>
      </c>
      <c r="B101" s="58"/>
      <c r="C101" s="58"/>
      <c r="D101" s="58"/>
      <c r="E101" s="58">
        <v>1</v>
      </c>
      <c r="F1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1" s="58" t="s">
        <v>3825</v>
      </c>
      <c r="H101" s="58"/>
      <c r="I101" s="58"/>
      <c r="J101" s="58"/>
      <c r="K101" s="219"/>
      <c r="L101" s="219" t="s">
        <v>2992</v>
      </c>
      <c r="S101" t="s">
        <v>12732</v>
      </c>
      <c r="T101" t="s">
        <v>12733</v>
      </c>
      <c r="U101" t="s">
        <v>12734</v>
      </c>
    </row>
    <row r="102" spans="1:21">
      <c r="A102" s="216" t="s">
        <v>16823</v>
      </c>
      <c r="B102" s="58"/>
      <c r="C102" s="58"/>
      <c r="D102" s="58"/>
      <c r="E102" s="58">
        <v>1</v>
      </c>
      <c r="F1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2" s="58" t="s">
        <v>3825</v>
      </c>
      <c r="H102" s="58" t="s">
        <v>12563</v>
      </c>
      <c r="I102" s="58"/>
      <c r="J102" s="58"/>
      <c r="K102" s="219"/>
      <c r="L102" s="219" t="s">
        <v>2992</v>
      </c>
      <c r="T102" t="s">
        <v>12735</v>
      </c>
      <c r="U102" t="s">
        <v>12736</v>
      </c>
    </row>
    <row r="103" spans="1:21">
      <c r="A103" s="216" t="s">
        <v>3744</v>
      </c>
      <c r="B103" s="58"/>
      <c r="C103" s="58"/>
      <c r="D103" s="58"/>
      <c r="E103" s="58">
        <v>2</v>
      </c>
      <c r="F1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03" s="58" t="s">
        <v>3825</v>
      </c>
      <c r="H103" s="58"/>
      <c r="I103" s="58"/>
      <c r="J103" s="58"/>
      <c r="K103" s="219"/>
      <c r="L103" s="219" t="s">
        <v>2992</v>
      </c>
      <c r="S103" t="s">
        <v>12737</v>
      </c>
      <c r="T103" t="s">
        <v>12738</v>
      </c>
      <c r="U103" t="s">
        <v>12739</v>
      </c>
    </row>
    <row r="104" spans="1:21">
      <c r="A104" s="216" t="s">
        <v>3751</v>
      </c>
      <c r="B104" s="58"/>
      <c r="C104" s="58"/>
      <c r="D104" s="58"/>
      <c r="E104" s="58">
        <v>1</v>
      </c>
      <c r="F1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4" s="58" t="s">
        <v>3825</v>
      </c>
      <c r="H104" s="58"/>
      <c r="I104" s="58"/>
      <c r="J104" s="58"/>
      <c r="K104" s="219"/>
      <c r="L104" s="219" t="s">
        <v>2995</v>
      </c>
      <c r="S104" t="s">
        <v>4429</v>
      </c>
      <c r="T104" t="s">
        <v>12740</v>
      </c>
      <c r="U104" t="s">
        <v>12739</v>
      </c>
    </row>
    <row r="105" spans="1:21">
      <c r="A105" s="216" t="s">
        <v>20829</v>
      </c>
      <c r="B105" s="58"/>
      <c r="C105" s="58"/>
      <c r="D105" s="58"/>
      <c r="E105" s="58">
        <v>1</v>
      </c>
      <c r="F1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5" s="58" t="s">
        <v>3825</v>
      </c>
      <c r="H105" s="58"/>
      <c r="I105" s="58"/>
      <c r="J105" s="58"/>
      <c r="K105" s="219"/>
      <c r="L105" s="219" t="s">
        <v>2995</v>
      </c>
      <c r="T105" t="s">
        <v>12741</v>
      </c>
    </row>
    <row r="106" spans="1:21">
      <c r="A106" s="217" t="s">
        <v>3753</v>
      </c>
      <c r="B106" s="58"/>
      <c r="C106" s="58"/>
      <c r="D106" s="58"/>
      <c r="E106" s="58">
        <v>1</v>
      </c>
      <c r="F1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6" s="58" t="s">
        <v>3825</v>
      </c>
      <c r="H106" s="58" t="s">
        <v>12564</v>
      </c>
      <c r="I106" s="58"/>
      <c r="J106" s="58"/>
      <c r="K106" s="219"/>
      <c r="L106" s="219" t="s">
        <v>2995</v>
      </c>
      <c r="T106" t="s">
        <v>12742</v>
      </c>
    </row>
    <row r="107" spans="1:21">
      <c r="A107" s="216" t="s">
        <v>3754</v>
      </c>
      <c r="B107" s="58"/>
      <c r="C107" s="58"/>
      <c r="D107" s="58"/>
      <c r="E107" s="58">
        <v>1</v>
      </c>
      <c r="F1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7" s="58" t="s">
        <v>3825</v>
      </c>
      <c r="H107" s="58"/>
      <c r="I107" s="58"/>
      <c r="J107" s="58"/>
      <c r="K107" s="219"/>
      <c r="L107" s="219" t="s">
        <v>2995</v>
      </c>
      <c r="S107" t="s">
        <v>12743</v>
      </c>
      <c r="T107" t="s">
        <v>12744</v>
      </c>
      <c r="U107" t="s">
        <v>12722</v>
      </c>
    </row>
    <row r="108" spans="1:21">
      <c r="A108" s="216" t="s">
        <v>3755</v>
      </c>
      <c r="B108" s="58"/>
      <c r="C108" s="58"/>
      <c r="D108" s="58"/>
      <c r="E108" s="58">
        <v>1</v>
      </c>
      <c r="F10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8" s="58" t="s">
        <v>3825</v>
      </c>
      <c r="H108" s="58"/>
      <c r="I108" s="58"/>
      <c r="J108" s="58"/>
      <c r="K108" s="219"/>
      <c r="L108" s="219" t="s">
        <v>2995</v>
      </c>
      <c r="S108" t="s">
        <v>12745</v>
      </c>
      <c r="T108" t="s">
        <v>12746</v>
      </c>
      <c r="U108" t="s">
        <v>12747</v>
      </c>
    </row>
    <row r="109" spans="1:21">
      <c r="A109" s="216" t="s">
        <v>3756</v>
      </c>
      <c r="B109" s="58"/>
      <c r="C109" s="58"/>
      <c r="D109" s="58"/>
      <c r="E109" s="58">
        <v>1</v>
      </c>
      <c r="F10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09" s="58" t="s">
        <v>3825</v>
      </c>
      <c r="H109" s="58"/>
      <c r="I109" s="58"/>
      <c r="J109" s="58"/>
      <c r="K109" s="219"/>
      <c r="L109" s="219" t="s">
        <v>2995</v>
      </c>
      <c r="S109" t="s">
        <v>12748</v>
      </c>
      <c r="T109" t="s">
        <v>12749</v>
      </c>
    </row>
    <row r="110" spans="1:21">
      <c r="A110" s="217" t="s">
        <v>14260</v>
      </c>
      <c r="B110" s="58"/>
      <c r="C110" s="58"/>
      <c r="D110" s="58"/>
      <c r="E110" s="58">
        <v>3</v>
      </c>
      <c r="F11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10" s="58" t="s">
        <v>3825</v>
      </c>
      <c r="H110" s="52" t="s">
        <v>12565</v>
      </c>
      <c r="I110" s="58"/>
      <c r="J110" s="58"/>
      <c r="K110" s="219"/>
      <c r="L110" s="219" t="s">
        <v>2995</v>
      </c>
      <c r="S110" t="s">
        <v>2684</v>
      </c>
      <c r="T110" t="s">
        <v>12750</v>
      </c>
      <c r="U110" t="s">
        <v>12709</v>
      </c>
    </row>
    <row r="111" spans="1:21">
      <c r="A111" s="216" t="s">
        <v>3757</v>
      </c>
      <c r="B111" s="58"/>
      <c r="C111" s="58"/>
      <c r="D111" s="58"/>
      <c r="E111" s="58">
        <v>1</v>
      </c>
      <c r="F11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1" s="58" t="s">
        <v>3825</v>
      </c>
      <c r="H111" s="52" t="s">
        <v>12566</v>
      </c>
      <c r="I111" s="58"/>
      <c r="J111" s="58"/>
      <c r="K111" s="219"/>
      <c r="L111" s="219" t="s">
        <v>2995</v>
      </c>
      <c r="T111" t="s">
        <v>12751</v>
      </c>
    </row>
    <row r="112" spans="1:21">
      <c r="A112" s="216" t="s">
        <v>3758</v>
      </c>
      <c r="B112" s="58"/>
      <c r="C112" s="58"/>
      <c r="D112" s="58"/>
      <c r="E112" s="58">
        <v>1</v>
      </c>
      <c r="F11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2" s="58" t="s">
        <v>3825</v>
      </c>
      <c r="H112" s="58"/>
      <c r="I112" s="58"/>
      <c r="J112" s="58"/>
      <c r="K112" s="219"/>
      <c r="L112" s="219" t="s">
        <v>2995</v>
      </c>
      <c r="T112" t="s">
        <v>12752</v>
      </c>
    </row>
    <row r="113" spans="1:21">
      <c r="A113" s="216" t="s">
        <v>3759</v>
      </c>
      <c r="B113" s="58"/>
      <c r="C113" s="58"/>
      <c r="D113" s="58"/>
      <c r="E113" s="58">
        <v>1</v>
      </c>
      <c r="F11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3" s="58" t="s">
        <v>3825</v>
      </c>
      <c r="H113" s="52" t="s">
        <v>12567</v>
      </c>
      <c r="I113" s="58"/>
      <c r="J113" s="58"/>
      <c r="K113" s="219"/>
      <c r="L113" s="219" t="s">
        <v>2995</v>
      </c>
      <c r="T113" t="s">
        <v>12753</v>
      </c>
    </row>
    <row r="114" spans="1:21">
      <c r="A114" s="216" t="s">
        <v>3760</v>
      </c>
      <c r="B114" s="58"/>
      <c r="C114" s="58"/>
      <c r="D114" s="58"/>
      <c r="E114" s="58">
        <v>1</v>
      </c>
      <c r="F1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4" s="58" t="s">
        <v>3825</v>
      </c>
      <c r="H114" s="58"/>
      <c r="I114" s="58"/>
      <c r="J114" s="58"/>
      <c r="K114" s="219"/>
      <c r="L114" s="219" t="s">
        <v>2995</v>
      </c>
      <c r="S114" t="s">
        <v>12754</v>
      </c>
      <c r="T114" t="s">
        <v>12755</v>
      </c>
      <c r="U114" t="s">
        <v>12709</v>
      </c>
    </row>
    <row r="115" spans="1:21">
      <c r="A115" s="216" t="s">
        <v>3761</v>
      </c>
      <c r="B115" s="58"/>
      <c r="C115" s="58"/>
      <c r="D115" s="58"/>
      <c r="E115" s="58">
        <v>1</v>
      </c>
      <c r="F11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5" s="58" t="s">
        <v>3825</v>
      </c>
      <c r="H115" s="58"/>
      <c r="I115" s="58"/>
      <c r="J115" s="58"/>
      <c r="K115" s="219"/>
      <c r="L115" s="219" t="s">
        <v>2995</v>
      </c>
      <c r="S115" t="s">
        <v>12756</v>
      </c>
      <c r="T115" t="s">
        <v>12757</v>
      </c>
      <c r="U115" t="s">
        <v>12758</v>
      </c>
    </row>
    <row r="116" spans="1:21">
      <c r="A116" s="216" t="s">
        <v>3762</v>
      </c>
      <c r="B116" s="58"/>
      <c r="C116" s="58"/>
      <c r="D116" s="58"/>
      <c r="E116" s="58">
        <v>1</v>
      </c>
      <c r="F11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6" s="58" t="s">
        <v>3825</v>
      </c>
      <c r="H116" s="58"/>
      <c r="I116" s="58"/>
      <c r="J116" s="58"/>
      <c r="K116" s="219"/>
      <c r="L116" s="219" t="s">
        <v>2995</v>
      </c>
      <c r="U116" t="s">
        <v>12759</v>
      </c>
    </row>
    <row r="117" spans="1:21">
      <c r="A117" s="216" t="s">
        <v>3763</v>
      </c>
      <c r="B117" s="58"/>
      <c r="C117" s="58"/>
      <c r="D117" s="58"/>
      <c r="E117" s="58">
        <v>1</v>
      </c>
      <c r="F1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7" s="58" t="s">
        <v>3825</v>
      </c>
      <c r="H117" s="58"/>
      <c r="I117" s="58"/>
      <c r="J117" s="58"/>
      <c r="K117" s="219"/>
      <c r="L117" s="219" t="s">
        <v>2995</v>
      </c>
      <c r="T117" t="s">
        <v>12733</v>
      </c>
      <c r="U117" t="s">
        <v>12734</v>
      </c>
    </row>
    <row r="118" spans="1:21">
      <c r="A118" s="216" t="s">
        <v>3764</v>
      </c>
      <c r="B118" s="58"/>
      <c r="C118" s="58"/>
      <c r="D118" s="58"/>
      <c r="E118" s="58">
        <v>1</v>
      </c>
      <c r="F11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8" s="58" t="s">
        <v>3825</v>
      </c>
      <c r="H118" s="58"/>
      <c r="I118" s="58"/>
      <c r="J118" s="58"/>
      <c r="K118" s="219"/>
      <c r="L118" s="219" t="s">
        <v>2995</v>
      </c>
      <c r="T118" t="s">
        <v>12760</v>
      </c>
      <c r="U118" t="s">
        <v>12761</v>
      </c>
    </row>
    <row r="119" spans="1:21">
      <c r="A119" s="216" t="s">
        <v>3765</v>
      </c>
      <c r="B119" s="58"/>
      <c r="C119" s="58"/>
      <c r="D119" s="58"/>
      <c r="E119" s="58">
        <v>1</v>
      </c>
      <c r="F1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19" s="58" t="s">
        <v>3825</v>
      </c>
      <c r="H119" s="58"/>
      <c r="I119" s="58"/>
      <c r="J119" s="58"/>
      <c r="K119" s="219"/>
      <c r="L119" s="219" t="s">
        <v>2995</v>
      </c>
      <c r="S119" t="s">
        <v>12762</v>
      </c>
      <c r="T119" t="s">
        <v>12763</v>
      </c>
      <c r="U119" t="s">
        <v>12722</v>
      </c>
    </row>
    <row r="120" spans="1:21">
      <c r="A120" s="216" t="s">
        <v>20830</v>
      </c>
      <c r="B120" s="58"/>
      <c r="C120" s="58"/>
      <c r="D120" s="58"/>
      <c r="E120" s="58">
        <v>1</v>
      </c>
      <c r="F1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0" s="58" t="s">
        <v>3825</v>
      </c>
      <c r="H120" s="58"/>
      <c r="I120" s="58"/>
      <c r="J120" s="58"/>
      <c r="K120" s="219"/>
      <c r="L120" s="219" t="s">
        <v>2995</v>
      </c>
      <c r="T120" t="s">
        <v>12764</v>
      </c>
    </row>
    <row r="121" spans="1:21">
      <c r="A121" s="216" t="s">
        <v>3766</v>
      </c>
      <c r="B121" s="58"/>
      <c r="C121" s="58"/>
      <c r="D121" s="58"/>
      <c r="E121" s="58">
        <v>2</v>
      </c>
      <c r="F1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1" s="58" t="s">
        <v>3825</v>
      </c>
      <c r="H121" s="58"/>
      <c r="I121" s="58"/>
      <c r="J121" s="58"/>
      <c r="K121" s="219"/>
      <c r="L121" s="219" t="s">
        <v>2995</v>
      </c>
      <c r="T121" t="s">
        <v>12765</v>
      </c>
    </row>
    <row r="122" spans="1:21">
      <c r="A122" s="216" t="s">
        <v>3767</v>
      </c>
      <c r="B122" s="58"/>
      <c r="C122" s="58"/>
      <c r="D122" s="58"/>
      <c r="E122" s="58">
        <v>1</v>
      </c>
      <c r="F1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2" s="58" t="s">
        <v>3825</v>
      </c>
      <c r="H122" s="58"/>
      <c r="I122" s="58"/>
      <c r="J122" s="58"/>
      <c r="K122" s="219"/>
      <c r="L122" s="219" t="s">
        <v>2995</v>
      </c>
      <c r="S122" t="s">
        <v>12766</v>
      </c>
      <c r="T122" t="s">
        <v>12767</v>
      </c>
      <c r="U122" t="s">
        <v>12709</v>
      </c>
    </row>
    <row r="123" spans="1:21">
      <c r="A123" s="216" t="s">
        <v>3772</v>
      </c>
      <c r="B123" s="58"/>
      <c r="C123" s="58"/>
      <c r="D123" s="58"/>
      <c r="E123" s="58">
        <v>1</v>
      </c>
      <c r="F1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3" s="58" t="s">
        <v>3825</v>
      </c>
      <c r="H123" s="58"/>
      <c r="I123" s="58"/>
      <c r="J123" s="58"/>
      <c r="K123" s="219"/>
      <c r="L123" s="219" t="s">
        <v>2996</v>
      </c>
      <c r="S123" t="s">
        <v>12768</v>
      </c>
      <c r="T123" t="s">
        <v>12769</v>
      </c>
    </row>
    <row r="124" spans="1:21">
      <c r="A124" s="216" t="s">
        <v>3773</v>
      </c>
      <c r="B124" s="58"/>
      <c r="C124" s="58"/>
      <c r="D124" s="58"/>
      <c r="E124" s="58">
        <v>1</v>
      </c>
      <c r="F12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4" s="58" t="s">
        <v>3825</v>
      </c>
      <c r="H124" s="58"/>
      <c r="I124" s="58"/>
      <c r="J124" s="58"/>
      <c r="K124" s="219"/>
      <c r="L124" s="219" t="s">
        <v>2996</v>
      </c>
      <c r="S124" t="s">
        <v>12770</v>
      </c>
      <c r="T124" t="s">
        <v>12771</v>
      </c>
      <c r="U124" t="s">
        <v>12709</v>
      </c>
    </row>
    <row r="125" spans="1:21">
      <c r="A125" s="217" t="s">
        <v>3774</v>
      </c>
      <c r="B125" s="58"/>
      <c r="C125" s="58"/>
      <c r="D125" s="58"/>
      <c r="E125" s="58">
        <v>1</v>
      </c>
      <c r="F1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5" s="58" t="s">
        <v>3825</v>
      </c>
      <c r="H125" s="52" t="s">
        <v>12568</v>
      </c>
      <c r="I125" s="58"/>
      <c r="J125" s="58"/>
      <c r="K125" s="219"/>
      <c r="L125" s="219" t="s">
        <v>2996</v>
      </c>
      <c r="S125" t="s">
        <v>12772</v>
      </c>
      <c r="T125" t="s">
        <v>12773</v>
      </c>
      <c r="U125" t="s">
        <v>12775</v>
      </c>
    </row>
    <row r="126" spans="1:21">
      <c r="A126" s="216" t="s">
        <v>3775</v>
      </c>
      <c r="B126" s="58"/>
      <c r="C126" s="58"/>
      <c r="D126" s="58"/>
      <c r="E126" s="58">
        <v>1</v>
      </c>
      <c r="F1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6" s="58" t="s">
        <v>3825</v>
      </c>
      <c r="H126" s="58"/>
      <c r="I126" s="58"/>
      <c r="J126" s="58"/>
      <c r="K126" s="219"/>
      <c r="L126" s="219" t="s">
        <v>2996</v>
      </c>
      <c r="T126" t="s">
        <v>12774</v>
      </c>
    </row>
    <row r="127" spans="1:21">
      <c r="A127" s="216" t="s">
        <v>3776</v>
      </c>
      <c r="B127" s="58"/>
      <c r="C127" s="58"/>
      <c r="D127" s="58"/>
      <c r="E127" s="58">
        <v>1</v>
      </c>
      <c r="F12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7" s="58" t="s">
        <v>3825</v>
      </c>
      <c r="H127" s="58"/>
      <c r="I127" s="58"/>
      <c r="J127" s="58"/>
      <c r="K127" s="219"/>
      <c r="L127" s="219" t="s">
        <v>2996</v>
      </c>
      <c r="T127" t="s">
        <v>12776</v>
      </c>
      <c r="U127" t="s">
        <v>12778</v>
      </c>
    </row>
    <row r="128" spans="1:21">
      <c r="A128" s="216" t="s">
        <v>3777</v>
      </c>
      <c r="B128" s="58"/>
      <c r="C128" s="58"/>
      <c r="D128" s="58"/>
      <c r="E128" s="58">
        <v>2</v>
      </c>
      <c r="F12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28" s="58" t="s">
        <v>3825</v>
      </c>
      <c r="H128" s="58"/>
      <c r="I128" s="58"/>
      <c r="J128" s="58"/>
      <c r="K128" s="219"/>
      <c r="L128" s="219" t="s">
        <v>2996</v>
      </c>
      <c r="T128" t="s">
        <v>12777</v>
      </c>
    </row>
    <row r="129" spans="1:21">
      <c r="A129" s="216" t="s">
        <v>16827</v>
      </c>
      <c r="B129" s="58"/>
      <c r="C129" s="58"/>
      <c r="D129" s="58"/>
      <c r="E129" s="58">
        <v>1</v>
      </c>
      <c r="F12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29" s="58" t="s">
        <v>3825</v>
      </c>
      <c r="H129" s="52" t="s">
        <v>12569</v>
      </c>
      <c r="I129" s="58"/>
      <c r="J129" s="58"/>
      <c r="K129" s="219"/>
      <c r="L129" s="219" t="s">
        <v>2996</v>
      </c>
      <c r="S129" t="s">
        <v>4473</v>
      </c>
      <c r="T129" t="s">
        <v>3886</v>
      </c>
      <c r="U129" t="s">
        <v>12712</v>
      </c>
    </row>
    <row r="130" spans="1:21">
      <c r="A130" s="216" t="s">
        <v>3785</v>
      </c>
      <c r="B130" s="58"/>
      <c r="C130" s="58"/>
      <c r="D130" s="58"/>
      <c r="E130" s="58">
        <v>2</v>
      </c>
      <c r="F13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0" s="58" t="s">
        <v>3825</v>
      </c>
      <c r="H130" s="58"/>
      <c r="I130" s="58"/>
      <c r="J130" s="58"/>
      <c r="K130" s="219"/>
      <c r="L130" s="219" t="s">
        <v>2997</v>
      </c>
      <c r="T130" t="s">
        <v>12776</v>
      </c>
      <c r="U130" t="s">
        <v>12779</v>
      </c>
    </row>
    <row r="131" spans="1:21">
      <c r="A131" s="216" t="s">
        <v>3786</v>
      </c>
      <c r="B131" s="58"/>
      <c r="C131" s="58"/>
      <c r="D131" s="58"/>
      <c r="E131" s="58">
        <v>2</v>
      </c>
      <c r="F13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31" s="58" t="s">
        <v>3825</v>
      </c>
      <c r="H131" s="58"/>
      <c r="I131" s="58"/>
      <c r="J131" s="58"/>
      <c r="K131" s="219"/>
      <c r="L131" s="219" t="s">
        <v>2997</v>
      </c>
      <c r="S131" t="s">
        <v>12780</v>
      </c>
      <c r="T131" t="s">
        <v>12781</v>
      </c>
      <c r="U131" t="s">
        <v>12722</v>
      </c>
    </row>
    <row r="132" spans="1:21">
      <c r="A132" s="217" t="s">
        <v>3787</v>
      </c>
      <c r="B132" s="58"/>
      <c r="C132" s="58"/>
      <c r="D132" s="58"/>
      <c r="E132" s="58">
        <v>4</v>
      </c>
      <c r="F13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2" s="58" t="s">
        <v>3825</v>
      </c>
      <c r="H132" s="58"/>
      <c r="I132" s="58"/>
      <c r="J132" s="58"/>
      <c r="K132" s="219"/>
      <c r="L132" s="219" t="s">
        <v>2997</v>
      </c>
      <c r="S132" t="s">
        <v>12782</v>
      </c>
      <c r="T132" t="s">
        <v>12783</v>
      </c>
      <c r="U132" t="s">
        <v>12712</v>
      </c>
    </row>
    <row r="133" spans="1:21">
      <c r="A133" s="216" t="s">
        <v>3788</v>
      </c>
      <c r="B133" s="58"/>
      <c r="C133" s="58"/>
      <c r="D133" s="58"/>
      <c r="E133" s="58">
        <v>1</v>
      </c>
      <c r="F13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3" s="58" t="s">
        <v>3825</v>
      </c>
      <c r="H133" s="58"/>
      <c r="I133" s="58"/>
      <c r="J133" s="58"/>
      <c r="K133" s="219"/>
      <c r="L133" s="219" t="s">
        <v>2997</v>
      </c>
      <c r="S133" t="s">
        <v>12784</v>
      </c>
      <c r="T133" t="s">
        <v>12785</v>
      </c>
    </row>
    <row r="134" spans="1:21">
      <c r="A134" s="216" t="s">
        <v>3789</v>
      </c>
      <c r="B134" s="58"/>
      <c r="C134" s="58"/>
      <c r="D134" s="58"/>
      <c r="E134" s="58">
        <v>5</v>
      </c>
      <c r="F13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34" s="58" t="s">
        <v>3825</v>
      </c>
      <c r="H134" s="58"/>
      <c r="I134" s="58"/>
      <c r="J134" s="58"/>
      <c r="K134" s="219"/>
      <c r="L134" s="219" t="s">
        <v>2997</v>
      </c>
      <c r="S134" t="s">
        <v>12786</v>
      </c>
      <c r="T134" t="s">
        <v>12787</v>
      </c>
      <c r="U134" t="s">
        <v>12709</v>
      </c>
    </row>
    <row r="135" spans="1:21">
      <c r="A135" s="216" t="s">
        <v>3790</v>
      </c>
      <c r="B135" s="58"/>
      <c r="C135" s="58"/>
      <c r="D135" s="58"/>
      <c r="E135" s="58">
        <v>4</v>
      </c>
      <c r="F13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35" s="58" t="s">
        <v>3825</v>
      </c>
      <c r="H135" s="58"/>
      <c r="I135" s="58"/>
      <c r="J135" s="58"/>
      <c r="K135" s="219"/>
      <c r="L135" s="219" t="s">
        <v>2997</v>
      </c>
      <c r="S135" t="s">
        <v>12788</v>
      </c>
      <c r="T135" t="s">
        <v>12789</v>
      </c>
      <c r="U135" t="s">
        <v>12792</v>
      </c>
    </row>
    <row r="136" spans="1:21">
      <c r="A136" s="216" t="s">
        <v>3791</v>
      </c>
      <c r="B136" s="58"/>
      <c r="C136" s="58"/>
      <c r="D136" s="58"/>
      <c r="E136" s="58">
        <v>1</v>
      </c>
      <c r="F13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6" s="58" t="s">
        <v>3825</v>
      </c>
      <c r="H136" s="58"/>
      <c r="I136" s="58"/>
      <c r="J136" s="58"/>
      <c r="K136" s="219"/>
      <c r="L136" s="219" t="s">
        <v>2997</v>
      </c>
      <c r="T136" t="s">
        <v>12790</v>
      </c>
      <c r="U136" t="s">
        <v>12793</v>
      </c>
    </row>
    <row r="137" spans="1:21">
      <c r="A137" s="216" t="s">
        <v>3792</v>
      </c>
      <c r="B137" s="58"/>
      <c r="C137" s="58"/>
      <c r="D137" s="58"/>
      <c r="E137" s="58">
        <v>1</v>
      </c>
      <c r="F13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7" s="58" t="s">
        <v>3825</v>
      </c>
      <c r="H137" s="58"/>
      <c r="I137" s="58"/>
      <c r="J137" s="58"/>
      <c r="K137" s="219"/>
      <c r="L137" s="219" t="s">
        <v>2997</v>
      </c>
      <c r="T137" t="s">
        <v>12791</v>
      </c>
      <c r="U137">
        <v>1</v>
      </c>
    </row>
    <row r="138" spans="1:21">
      <c r="A138" s="216" t="s">
        <v>3793</v>
      </c>
      <c r="B138" s="58"/>
      <c r="C138" s="58"/>
      <c r="D138" s="58"/>
      <c r="E138" s="58">
        <v>1</v>
      </c>
      <c r="F13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38" s="58" t="s">
        <v>3825</v>
      </c>
      <c r="H138" s="58"/>
      <c r="I138" s="58"/>
      <c r="J138" s="58"/>
      <c r="K138" s="219"/>
      <c r="L138" s="219" t="s">
        <v>2997</v>
      </c>
      <c r="U138" t="s">
        <v>12794</v>
      </c>
    </row>
    <row r="139" spans="1:21">
      <c r="A139" s="216" t="s">
        <v>3794</v>
      </c>
      <c r="B139" s="58"/>
      <c r="C139" s="58"/>
      <c r="D139" s="58"/>
      <c r="E139" s="58">
        <v>3</v>
      </c>
      <c r="F13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39" s="58" t="s">
        <v>3825</v>
      </c>
      <c r="H139" s="58"/>
      <c r="I139" s="58"/>
      <c r="J139" s="58"/>
      <c r="K139" s="219"/>
      <c r="L139" s="219" t="s">
        <v>2997</v>
      </c>
      <c r="U139" t="s">
        <v>12793</v>
      </c>
    </row>
    <row r="140" spans="1:21">
      <c r="A140" s="216" t="s">
        <v>3795</v>
      </c>
      <c r="B140" s="58"/>
      <c r="C140" s="58"/>
      <c r="D140" s="58"/>
      <c r="E140" s="58">
        <v>2</v>
      </c>
      <c r="F14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0" s="58" t="s">
        <v>3825</v>
      </c>
      <c r="H140" s="58"/>
      <c r="I140" s="58"/>
      <c r="J140" s="58"/>
      <c r="K140" s="219"/>
      <c r="L140" s="219" t="s">
        <v>2997</v>
      </c>
      <c r="S140" t="s">
        <v>12795</v>
      </c>
      <c r="T140" t="s">
        <v>12796</v>
      </c>
      <c r="U140" t="s">
        <v>12712</v>
      </c>
    </row>
    <row r="141" spans="1:21">
      <c r="A141" s="216" t="s">
        <v>3796</v>
      </c>
      <c r="B141" s="58"/>
      <c r="C141" s="58"/>
      <c r="D141" s="58"/>
      <c r="E141" s="58">
        <v>2</v>
      </c>
      <c r="F14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1" s="58" t="s">
        <v>3825</v>
      </c>
      <c r="H141" s="58"/>
      <c r="I141" s="58"/>
      <c r="J141" s="58"/>
      <c r="K141" s="219"/>
      <c r="L141" s="219" t="s">
        <v>2997</v>
      </c>
      <c r="S141" t="s">
        <v>12797</v>
      </c>
      <c r="T141" t="s">
        <v>12798</v>
      </c>
      <c r="U141" t="s">
        <v>12712</v>
      </c>
    </row>
    <row r="142" spans="1:21">
      <c r="A142" s="216" t="s">
        <v>3797</v>
      </c>
      <c r="B142" s="58"/>
      <c r="C142" s="58"/>
      <c r="D142" s="58"/>
      <c r="E142" s="58">
        <v>2</v>
      </c>
      <c r="F14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2" s="58" t="s">
        <v>3825</v>
      </c>
      <c r="H142" s="58"/>
      <c r="I142" s="58"/>
      <c r="J142" s="58"/>
      <c r="K142" s="219"/>
      <c r="L142" s="219" t="s">
        <v>2997</v>
      </c>
      <c r="S142" t="s">
        <v>12799</v>
      </c>
      <c r="T142" t="s">
        <v>12733</v>
      </c>
      <c r="U142" t="s">
        <v>12801</v>
      </c>
    </row>
    <row r="143" spans="1:21">
      <c r="A143" s="216" t="s">
        <v>3798</v>
      </c>
      <c r="B143" s="58"/>
      <c r="C143" s="58"/>
      <c r="D143" s="58"/>
      <c r="E143" s="58">
        <v>1</v>
      </c>
      <c r="F14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3" s="58" t="s">
        <v>3825</v>
      </c>
      <c r="H143" s="58"/>
      <c r="I143" s="58"/>
      <c r="J143" s="58"/>
      <c r="K143" s="219"/>
      <c r="L143" s="219" t="s">
        <v>2997</v>
      </c>
      <c r="T143" t="s">
        <v>12800</v>
      </c>
    </row>
    <row r="144" spans="1:21">
      <c r="A144" s="216" t="s">
        <v>3799</v>
      </c>
      <c r="B144" s="58"/>
      <c r="C144" s="58"/>
      <c r="D144" s="58"/>
      <c r="E144" s="58">
        <v>2</v>
      </c>
      <c r="F14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4" s="58" t="s">
        <v>3825</v>
      </c>
      <c r="H144" s="58"/>
      <c r="I144" s="58"/>
      <c r="J144" s="58"/>
      <c r="K144" s="219"/>
      <c r="L144" s="219" t="s">
        <v>2997</v>
      </c>
      <c r="T144" t="s">
        <v>12802</v>
      </c>
      <c r="U144" t="s">
        <v>12718</v>
      </c>
    </row>
    <row r="145" spans="1:12">
      <c r="A145" s="216" t="s">
        <v>3800</v>
      </c>
      <c r="B145" s="58"/>
      <c r="C145" s="58"/>
      <c r="D145" s="58"/>
      <c r="E145" s="58">
        <v>4</v>
      </c>
      <c r="F14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45" s="58" t="s">
        <v>3825</v>
      </c>
      <c r="H145" s="58"/>
      <c r="I145" s="58"/>
      <c r="J145" s="58"/>
      <c r="K145" s="219"/>
      <c r="L145" s="219" t="s">
        <v>2997</v>
      </c>
    </row>
    <row r="146" spans="1:12">
      <c r="A146" s="216" t="s">
        <v>3801</v>
      </c>
      <c r="B146" s="58"/>
      <c r="C146" s="58"/>
      <c r="D146" s="58"/>
      <c r="E146" s="58">
        <v>1</v>
      </c>
      <c r="F14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6" s="58" t="s">
        <v>3825</v>
      </c>
      <c r="H146" s="58"/>
      <c r="I146" s="58"/>
      <c r="J146" s="58"/>
      <c r="K146" s="219"/>
      <c r="L146" s="219" t="s">
        <v>2997</v>
      </c>
    </row>
    <row r="147" spans="1:12">
      <c r="A147" s="216" t="s">
        <v>3806</v>
      </c>
      <c r="B147" s="58"/>
      <c r="C147" s="58"/>
      <c r="D147" s="58"/>
      <c r="E147" s="58">
        <v>2</v>
      </c>
      <c r="F14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47" s="58" t="s">
        <v>3825</v>
      </c>
      <c r="H147" s="58"/>
      <c r="I147" s="58"/>
      <c r="J147" s="58"/>
      <c r="K147" s="219"/>
      <c r="L147" s="219" t="s">
        <v>3675</v>
      </c>
    </row>
    <row r="148" spans="1:12">
      <c r="A148" s="216" t="s">
        <v>20831</v>
      </c>
      <c r="B148" s="58"/>
      <c r="C148" s="58"/>
      <c r="D148" s="58"/>
      <c r="E148" s="58">
        <v>1</v>
      </c>
      <c r="F14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8" s="58" t="s">
        <v>3825</v>
      </c>
      <c r="H148" s="58"/>
      <c r="I148" s="58"/>
      <c r="J148" s="58"/>
      <c r="K148" s="219"/>
      <c r="L148" s="219" t="s">
        <v>3675</v>
      </c>
    </row>
    <row r="149" spans="1:12">
      <c r="A149" s="216" t="s">
        <v>3807</v>
      </c>
      <c r="B149" s="58"/>
      <c r="C149" s="58"/>
      <c r="D149" s="58"/>
      <c r="E149" s="58">
        <v>1</v>
      </c>
      <c r="F14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49" s="58" t="s">
        <v>3825</v>
      </c>
      <c r="H149" s="58"/>
      <c r="I149" s="58"/>
      <c r="J149" s="58"/>
      <c r="K149" s="219"/>
      <c r="L149" s="219" t="s">
        <v>3675</v>
      </c>
    </row>
    <row r="150" spans="1:12">
      <c r="A150" s="216" t="s">
        <v>3808</v>
      </c>
      <c r="B150" s="58"/>
      <c r="C150" s="58"/>
      <c r="D150" s="58"/>
      <c r="E150" s="58">
        <v>1</v>
      </c>
      <c r="F15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0" s="58" t="s">
        <v>3825</v>
      </c>
      <c r="H150" s="58"/>
      <c r="I150" s="58"/>
      <c r="J150" s="58"/>
      <c r="K150" s="219"/>
      <c r="L150" s="219" t="s">
        <v>3675</v>
      </c>
    </row>
    <row r="151" spans="1:12">
      <c r="A151" s="216" t="s">
        <v>3809</v>
      </c>
      <c r="B151" s="58"/>
      <c r="C151" s="58"/>
      <c r="D151" s="58"/>
      <c r="E151" s="58">
        <v>3</v>
      </c>
      <c r="F15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1" s="58" t="s">
        <v>3825</v>
      </c>
      <c r="H151" s="58"/>
      <c r="I151" s="58"/>
      <c r="J151" s="58"/>
      <c r="K151" s="219"/>
      <c r="L151" s="219" t="s">
        <v>3675</v>
      </c>
    </row>
    <row r="152" spans="1:12">
      <c r="A152" s="217" t="s">
        <v>3810</v>
      </c>
      <c r="B152" s="58"/>
      <c r="C152" s="58"/>
      <c r="D152" s="58"/>
      <c r="E152" s="58">
        <v>1</v>
      </c>
      <c r="F15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2" s="58" t="s">
        <v>3825</v>
      </c>
      <c r="H152" s="58"/>
      <c r="I152" s="58"/>
      <c r="J152" s="58"/>
      <c r="K152" s="219"/>
      <c r="L152" s="219" t="s">
        <v>3675</v>
      </c>
    </row>
    <row r="153" spans="1:12">
      <c r="A153" s="216" t="s">
        <v>3814</v>
      </c>
      <c r="B153" s="58"/>
      <c r="C153" s="58"/>
      <c r="D153" s="58"/>
      <c r="E153" s="58">
        <v>1</v>
      </c>
      <c r="F15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53" s="58" t="s">
        <v>3825</v>
      </c>
      <c r="H153" s="58"/>
      <c r="I153" s="58"/>
      <c r="J153" s="58"/>
      <c r="K153" s="219"/>
      <c r="L153" s="219" t="s">
        <v>2993</v>
      </c>
    </row>
    <row r="154" spans="1:12">
      <c r="A154" s="216" t="s">
        <v>3815</v>
      </c>
      <c r="B154" s="58"/>
      <c r="C154" s="58"/>
      <c r="D154" s="58"/>
      <c r="E154" s="58">
        <v>4</v>
      </c>
      <c r="F15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4" s="58" t="s">
        <v>3825</v>
      </c>
      <c r="H154" s="58"/>
      <c r="I154" s="58"/>
      <c r="J154" s="58"/>
      <c r="K154" s="219"/>
      <c r="L154" s="219" t="s">
        <v>2993</v>
      </c>
    </row>
    <row r="155" spans="1:12">
      <c r="A155" s="216" t="s">
        <v>3816</v>
      </c>
      <c r="B155" s="58"/>
      <c r="C155" s="58"/>
      <c r="D155" s="58"/>
      <c r="E155" s="58">
        <v>5</v>
      </c>
      <c r="F15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55" s="58" t="s">
        <v>3825</v>
      </c>
      <c r="H155" s="58"/>
      <c r="I155" s="58"/>
      <c r="J155" s="58"/>
      <c r="K155" s="219"/>
      <c r="L155" s="219" t="s">
        <v>2993</v>
      </c>
    </row>
    <row r="156" spans="1:12">
      <c r="A156" s="216" t="s">
        <v>3817</v>
      </c>
      <c r="B156" s="58"/>
      <c r="C156" s="58"/>
      <c r="D156" s="58"/>
      <c r="E156" s="58">
        <v>3</v>
      </c>
      <c r="F15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56" s="58" t="s">
        <v>3825</v>
      </c>
      <c r="H156" s="58"/>
      <c r="I156" s="58" t="s">
        <v>5616</v>
      </c>
      <c r="J156" s="58"/>
      <c r="K156" s="219"/>
      <c r="L156" s="219" t="s">
        <v>2993</v>
      </c>
    </row>
    <row r="157" spans="1:12">
      <c r="A157" s="216" t="s">
        <v>3818</v>
      </c>
      <c r="B157" s="58"/>
      <c r="C157" s="58"/>
      <c r="D157" s="58"/>
      <c r="E157" s="58">
        <v>2</v>
      </c>
      <c r="F15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7" s="58" t="s">
        <v>3825</v>
      </c>
      <c r="H157" s="58"/>
      <c r="I157" s="58"/>
      <c r="J157" s="58"/>
      <c r="K157" s="219"/>
      <c r="L157" s="219" t="s">
        <v>2993</v>
      </c>
    </row>
    <row r="158" spans="1:12">
      <c r="A158" s="216" t="s">
        <v>3819</v>
      </c>
      <c r="B158" s="58"/>
      <c r="C158" s="58"/>
      <c r="D158" s="58"/>
      <c r="E158" s="58">
        <v>2</v>
      </c>
      <c r="F15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2d</v>
      </c>
      <c r="G158" s="58" t="s">
        <v>3825</v>
      </c>
      <c r="H158" s="58"/>
      <c r="I158" s="58"/>
      <c r="J158" s="58"/>
      <c r="K158" s="219"/>
      <c r="L158" s="219" t="s">
        <v>2993</v>
      </c>
    </row>
    <row r="159" spans="1:12">
      <c r="A159" s="216" t="s">
        <v>3820</v>
      </c>
      <c r="B159" s="58"/>
      <c r="C159" s="58"/>
      <c r="D159" s="58"/>
      <c r="E159" s="58">
        <v>4</v>
      </c>
      <c r="F15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59" s="58" t="s">
        <v>3825</v>
      </c>
      <c r="H159" s="58"/>
      <c r="I159" s="58"/>
      <c r="J159" s="58"/>
      <c r="K159" s="219"/>
      <c r="L159" s="219" t="s">
        <v>2993</v>
      </c>
    </row>
    <row r="160" spans="1:12">
      <c r="A160" s="216" t="s">
        <v>3821</v>
      </c>
      <c r="B160" s="58"/>
      <c r="C160" s="58"/>
      <c r="D160" s="58"/>
      <c r="E160" s="58">
        <v>3</v>
      </c>
      <c r="F16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3d</v>
      </c>
      <c r="G160" s="58" t="s">
        <v>3825</v>
      </c>
      <c r="H160" s="58"/>
      <c r="I160" s="58"/>
      <c r="J160" s="58"/>
      <c r="K160" s="219"/>
      <c r="L160" s="219" t="s">
        <v>2993</v>
      </c>
    </row>
    <row r="161" spans="1:12">
      <c r="A161" s="216" t="s">
        <v>3822</v>
      </c>
      <c r="B161" s="58"/>
      <c r="C161" s="58"/>
      <c r="D161" s="58"/>
      <c r="E161" s="58">
        <v>1</v>
      </c>
      <c r="F16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1" s="58" t="s">
        <v>3825</v>
      </c>
      <c r="H161" s="58"/>
      <c r="I161" s="58" t="s">
        <v>16826</v>
      </c>
      <c r="J161" s="1"/>
      <c r="K161" s="219"/>
      <c r="L161" s="219" t="s">
        <v>2993</v>
      </c>
    </row>
    <row r="162" spans="1:12">
      <c r="A162" s="216" t="s">
        <v>3823</v>
      </c>
      <c r="B162" s="58"/>
      <c r="C162" s="58"/>
      <c r="D162" s="58"/>
      <c r="E162" s="58">
        <v>1</v>
      </c>
      <c r="F16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2" s="58" t="s">
        <v>3825</v>
      </c>
      <c r="H162" s="58"/>
      <c r="I162" s="58" t="s">
        <v>16825</v>
      </c>
      <c r="J162" s="1"/>
      <c r="K162" s="219"/>
      <c r="L162" s="219" t="s">
        <v>2993</v>
      </c>
    </row>
    <row r="163" spans="1:12">
      <c r="A163" s="216" t="s">
        <v>3824</v>
      </c>
      <c r="B163" s="58"/>
      <c r="C163" s="58"/>
      <c r="D163" s="58"/>
      <c r="E163" s="58">
        <v>4</v>
      </c>
      <c r="F16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3" s="58" t="s">
        <v>3825</v>
      </c>
      <c r="H163" s="58"/>
      <c r="I163" s="58"/>
      <c r="J163" s="58"/>
      <c r="K163" s="219"/>
      <c r="L163" s="219" t="s">
        <v>2993</v>
      </c>
    </row>
    <row r="164" spans="1:12">
      <c r="A164" s="217" t="s">
        <v>3826</v>
      </c>
      <c r="B164" s="58"/>
      <c r="C164" s="58"/>
      <c r="D164" s="58"/>
      <c r="E164" s="58">
        <v>4</v>
      </c>
      <c r="F16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4" s="58" t="s">
        <v>3825</v>
      </c>
      <c r="H164" s="58"/>
      <c r="I164" s="58" t="s">
        <v>3826</v>
      </c>
      <c r="J164" s="58" t="s">
        <v>16824</v>
      </c>
      <c r="K164" s="219"/>
      <c r="L164" s="219" t="s">
        <v>2993</v>
      </c>
    </row>
    <row r="165" spans="1:12">
      <c r="A165" s="216" t="s">
        <v>3827</v>
      </c>
      <c r="B165" s="58"/>
      <c r="C165" s="58"/>
      <c r="D165" s="58"/>
      <c r="E165" s="58">
        <v>1</v>
      </c>
      <c r="F16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1d</v>
      </c>
      <c r="G165" s="58" t="s">
        <v>3825</v>
      </c>
      <c r="H165" s="58"/>
      <c r="I165" s="58" t="s">
        <v>5613</v>
      </c>
      <c r="J165" s="58"/>
      <c r="K165" s="219"/>
      <c r="L165" s="219" t="s">
        <v>2993</v>
      </c>
    </row>
    <row r="166" spans="1:12">
      <c r="A166" s="216" t="s">
        <v>3828</v>
      </c>
      <c r="B166" s="58"/>
      <c r="C166" s="58"/>
      <c r="D166" s="58"/>
      <c r="E166" s="58">
        <v>5</v>
      </c>
      <c r="F16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5d</v>
      </c>
      <c r="G166" s="58" t="s">
        <v>3825</v>
      </c>
      <c r="H166" s="58"/>
      <c r="I166" s="58"/>
      <c r="J166" s="58"/>
      <c r="K166" s="219"/>
      <c r="L166" s="219" t="s">
        <v>2993</v>
      </c>
    </row>
    <row r="167" spans="1:12">
      <c r="A167" s="216" t="s">
        <v>3829</v>
      </c>
      <c r="B167" s="58"/>
      <c r="C167" s="58"/>
      <c r="D167" s="58"/>
      <c r="E167" s="58">
        <v>4</v>
      </c>
      <c r="F16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4d</v>
      </c>
      <c r="G167" s="58" t="s">
        <v>3825</v>
      </c>
      <c r="H167" s="58"/>
      <c r="I167" s="58"/>
      <c r="J167" s="58"/>
      <c r="K167" s="219"/>
      <c r="L167" s="219" t="s">
        <v>2993</v>
      </c>
    </row>
    <row r="168" spans="1:12">
      <c r="A168" s="216" t="s">
        <v>5610</v>
      </c>
      <c r="B168" s="58">
        <v>1</v>
      </c>
      <c r="C168" s="58">
        <v>1</v>
      </c>
      <c r="D168" s="58">
        <v>1</v>
      </c>
      <c r="E168" s="58"/>
      <c r="F16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1c1a1p</v>
      </c>
      <c r="G168" s="58" t="s">
        <v>2674</v>
      </c>
      <c r="H168" s="58"/>
      <c r="I168" s="58" t="s">
        <v>5611</v>
      </c>
      <c r="J168" s="58" t="s">
        <v>5612</v>
      </c>
      <c r="K168" s="219"/>
      <c r="L168" s="219" t="s">
        <v>2993</v>
      </c>
    </row>
    <row r="169" spans="1:12">
      <c r="A169" s="216" t="s">
        <v>5614</v>
      </c>
      <c r="B169" s="58"/>
      <c r="C169" s="58"/>
      <c r="D169" s="58"/>
      <c r="E169" s="58"/>
      <c r="F16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69" s="58" t="s">
        <v>5619</v>
      </c>
      <c r="H169" s="58"/>
      <c r="I169" s="58" t="s">
        <v>5615</v>
      </c>
      <c r="J169" s="58"/>
      <c r="K169" s="219"/>
      <c r="L169" s="219"/>
    </row>
    <row r="170" spans="1:12">
      <c r="A170" s="216" t="s">
        <v>3817</v>
      </c>
      <c r="B170" s="58"/>
      <c r="C170" s="58"/>
      <c r="D170" s="58"/>
      <c r="E170" s="58"/>
      <c r="F17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0" s="58"/>
      <c r="H170" s="58"/>
      <c r="I170" s="58"/>
      <c r="J170" s="58"/>
      <c r="K170" s="219"/>
      <c r="L170" s="219"/>
    </row>
    <row r="171" spans="1:12">
      <c r="A171" s="216" t="s">
        <v>5617</v>
      </c>
      <c r="B171" s="58"/>
      <c r="C171" s="58"/>
      <c r="D171" s="58"/>
      <c r="E171" s="58"/>
      <c r="F17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1" s="58" t="s">
        <v>5619</v>
      </c>
      <c r="H171" s="58"/>
      <c r="I171" s="58" t="s">
        <v>5618</v>
      </c>
      <c r="J171" s="58"/>
      <c r="K171" s="219"/>
      <c r="L171" s="219"/>
    </row>
    <row r="172" spans="1:12">
      <c r="A172" s="216" t="s">
        <v>5624</v>
      </c>
      <c r="B172" s="58">
        <v>2</v>
      </c>
      <c r="C172" s="58">
        <v>3</v>
      </c>
      <c r="D172" s="58"/>
      <c r="E172" s="58"/>
      <c r="F17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2c3a</v>
      </c>
      <c r="G172" s="58" t="s">
        <v>2670</v>
      </c>
      <c r="H172" s="58"/>
      <c r="I172" s="58" t="s">
        <v>5625</v>
      </c>
      <c r="J172" s="58"/>
      <c r="K172" s="219"/>
      <c r="L172" s="219"/>
    </row>
    <row r="173" spans="1:12">
      <c r="A173" s="216" t="s">
        <v>5627</v>
      </c>
      <c r="B173" s="58"/>
      <c r="C173" s="58"/>
      <c r="D173" s="58"/>
      <c r="E173" s="58"/>
      <c r="F17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3" s="58" t="s">
        <v>20703</v>
      </c>
      <c r="H173" s="58"/>
      <c r="I173" s="58" t="s">
        <v>5627</v>
      </c>
      <c r="J173" s="58"/>
      <c r="K173" s="219"/>
      <c r="L173" s="219"/>
    </row>
    <row r="174" spans="1:12">
      <c r="A174" s="216" t="s">
        <v>20832</v>
      </c>
      <c r="B174" s="58"/>
      <c r="C174" s="58"/>
      <c r="D174" s="58"/>
      <c r="E174" s="58"/>
      <c r="F17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4" s="58"/>
      <c r="H174" s="58"/>
      <c r="I174" s="58" t="s">
        <v>5629</v>
      </c>
      <c r="J174" s="58"/>
      <c r="K174" s="219"/>
      <c r="L174" s="219"/>
    </row>
    <row r="175" spans="1:12">
      <c r="A175" s="216" t="s">
        <v>5630</v>
      </c>
      <c r="B175" s="58">
        <v>4</v>
      </c>
      <c r="C175" s="58">
        <v>3</v>
      </c>
      <c r="D175" s="58">
        <v>4</v>
      </c>
      <c r="E175" s="58"/>
      <c r="F17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4c3a4p</v>
      </c>
      <c r="G175" s="58"/>
      <c r="H175" s="58"/>
      <c r="I175" s="58" t="s">
        <v>5642</v>
      </c>
      <c r="J175" s="58" t="s">
        <v>5631</v>
      </c>
      <c r="K175" s="219"/>
      <c r="L175" s="219" t="s">
        <v>2992</v>
      </c>
    </row>
    <row r="176" spans="1:12">
      <c r="A176" s="216" t="s">
        <v>5632</v>
      </c>
      <c r="B176" s="58">
        <v>3</v>
      </c>
      <c r="C176" s="58">
        <v>3</v>
      </c>
      <c r="D176" s="58">
        <v>3</v>
      </c>
      <c r="E176" s="58"/>
      <c r="F17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6" s="58"/>
      <c r="H176" s="58"/>
      <c r="I176" s="58" t="s">
        <v>5633</v>
      </c>
      <c r="J176" s="58"/>
      <c r="K176" s="219"/>
      <c r="L176" s="219"/>
    </row>
    <row r="177" spans="1:12">
      <c r="A177" s="216" t="s">
        <v>5634</v>
      </c>
      <c r="B177" s="58"/>
      <c r="C177" s="58"/>
      <c r="D177" s="58"/>
      <c r="E177" s="58"/>
      <c r="F17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7" s="58"/>
      <c r="H177" s="58"/>
      <c r="I177" s="58" t="s">
        <v>6378</v>
      </c>
      <c r="J177" s="58"/>
      <c r="K177" s="219"/>
      <c r="L177" s="219"/>
    </row>
    <row r="178" spans="1:12">
      <c r="A178" s="216" t="s">
        <v>2197</v>
      </c>
      <c r="B178" s="58">
        <v>3</v>
      </c>
      <c r="C178" s="58">
        <v>3</v>
      </c>
      <c r="D178" s="58">
        <v>3</v>
      </c>
      <c r="E178" s="58"/>
      <c r="F17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3c3a3p</v>
      </c>
      <c r="G178" s="58"/>
      <c r="H178" s="58"/>
      <c r="I178" s="58" t="s">
        <v>5637</v>
      </c>
      <c r="J178" s="58"/>
      <c r="K178" s="219"/>
      <c r="L178" s="219"/>
    </row>
    <row r="179" spans="1:12">
      <c r="A179" s="216" t="s">
        <v>5638</v>
      </c>
      <c r="B179" s="58"/>
      <c r="C179" s="58"/>
      <c r="D179" s="58"/>
      <c r="E179" s="58"/>
      <c r="F17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79" s="58"/>
      <c r="H179" s="58"/>
      <c r="I179" s="58" t="s">
        <v>5639</v>
      </c>
      <c r="J179" s="58" t="s">
        <v>5640</v>
      </c>
      <c r="K179" s="219"/>
      <c r="L179" s="219"/>
    </row>
    <row r="180" spans="1:12">
      <c r="A180" s="216" t="s">
        <v>20833</v>
      </c>
      <c r="B180" s="58">
        <v>3</v>
      </c>
      <c r="C180" s="58">
        <v>2</v>
      </c>
      <c r="D180" s="58"/>
      <c r="E180" s="58"/>
      <c r="F18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3c2a</v>
      </c>
      <c r="G180" s="58"/>
      <c r="H180" s="58"/>
      <c r="I180" s="58" t="s">
        <v>5644</v>
      </c>
      <c r="J180" s="58"/>
      <c r="K180" s="219"/>
      <c r="L180" s="219" t="s">
        <v>2992</v>
      </c>
    </row>
    <row r="181" spans="1:12">
      <c r="A181" s="216" t="s">
        <v>20834</v>
      </c>
      <c r="B181" s="58">
        <v>2</v>
      </c>
      <c r="C181" s="58">
        <v>2</v>
      </c>
      <c r="D181" s="58"/>
      <c r="E181" s="58"/>
      <c r="F18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v>
      </c>
      <c r="G181" s="58"/>
      <c r="H181" s="58"/>
      <c r="I181" s="58" t="s">
        <v>5646</v>
      </c>
      <c r="J181" s="58"/>
      <c r="K181" s="219"/>
      <c r="L181" s="219"/>
    </row>
    <row r="182" spans="1:12">
      <c r="A182" s="218" t="s">
        <v>20835</v>
      </c>
      <c r="B182" s="482">
        <v>3</v>
      </c>
      <c r="C182" s="482">
        <v>4</v>
      </c>
      <c r="D182" s="482"/>
      <c r="E182" s="482"/>
      <c r="F18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3c4a</v>
      </c>
      <c r="G182" s="58" t="s">
        <v>2701</v>
      </c>
      <c r="H182" s="58"/>
      <c r="I182" s="58" t="s">
        <v>5647</v>
      </c>
      <c r="J182" s="58"/>
      <c r="K182" s="219"/>
      <c r="L182" s="219"/>
    </row>
    <row r="183" spans="1:12">
      <c r="A183" s="218" t="s">
        <v>20783</v>
      </c>
      <c r="B183" s="482"/>
      <c r="C183" s="482"/>
      <c r="D183" s="482"/>
      <c r="E183" s="482"/>
      <c r="F183"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3" s="58" t="s">
        <v>2701</v>
      </c>
      <c r="H183" s="58"/>
      <c r="I183" s="58" t="s">
        <v>5649</v>
      </c>
      <c r="J183" s="58"/>
      <c r="K183" s="219"/>
      <c r="L183" s="219"/>
    </row>
    <row r="184" spans="1:12">
      <c r="A184" s="216" t="s">
        <v>2311</v>
      </c>
      <c r="B184" s="58">
        <v>3</v>
      </c>
      <c r="C184" s="58"/>
      <c r="D184" s="58"/>
      <c r="E184" s="58">
        <v>3</v>
      </c>
      <c r="F18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3c3d</v>
      </c>
      <c r="G184" s="58" t="s">
        <v>5650</v>
      </c>
      <c r="H184" s="58"/>
      <c r="I184" s="58" t="s">
        <v>5706</v>
      </c>
      <c r="J184" s="58"/>
      <c r="K184" s="219"/>
      <c r="L184" s="219"/>
    </row>
    <row r="185" spans="1:12">
      <c r="A185" s="216" t="s">
        <v>5651</v>
      </c>
      <c r="B185" s="58">
        <v>3</v>
      </c>
      <c r="C185" s="58"/>
      <c r="D185" s="58"/>
      <c r="E185" s="58"/>
      <c r="F18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v>
      </c>
      <c r="G185" s="58" t="s">
        <v>2670</v>
      </c>
      <c r="H185" s="58"/>
      <c r="I185" s="58" t="s">
        <v>5652</v>
      </c>
      <c r="J185" s="58"/>
      <c r="K185" s="219"/>
      <c r="L185" s="219"/>
    </row>
    <row r="186" spans="1:12">
      <c r="A186" s="216" t="s">
        <v>2155</v>
      </c>
      <c r="B186" s="58"/>
      <c r="C186" s="58"/>
      <c r="D186" s="58"/>
      <c r="E186" s="58"/>
      <c r="F18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6" s="58" t="s">
        <v>2674</v>
      </c>
      <c r="H186" s="58"/>
      <c r="I186" s="58" t="s">
        <v>5656</v>
      </c>
      <c r="J186" s="58"/>
      <c r="K186" s="219"/>
      <c r="L186" s="219"/>
    </row>
    <row r="187" spans="1:12">
      <c r="A187" s="216" t="s">
        <v>5660</v>
      </c>
      <c r="B187" s="58">
        <v>2</v>
      </c>
      <c r="C187" s="58">
        <v>5</v>
      </c>
      <c r="D187" s="58">
        <v>2</v>
      </c>
      <c r="E187" s="58"/>
      <c r="F187" s="59"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2c5a2p</v>
      </c>
      <c r="G187" t="s">
        <v>2674</v>
      </c>
      <c r="H187" s="78"/>
      <c r="I187" s="58" t="s">
        <v>5661</v>
      </c>
      <c r="J187" s="58" t="s">
        <v>5662</v>
      </c>
      <c r="K187" s="219"/>
      <c r="L187" s="219"/>
    </row>
    <row r="188" spans="1:12">
      <c r="A188" s="216" t="s">
        <v>5664</v>
      </c>
      <c r="B188" s="58"/>
      <c r="C188" s="58"/>
      <c r="D188" s="58"/>
      <c r="E188" s="58"/>
      <c r="F18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88" s="58" t="s">
        <v>2674</v>
      </c>
      <c r="H188" s="58"/>
      <c r="I188" s="58" t="s">
        <v>5665</v>
      </c>
      <c r="J188" s="58"/>
      <c r="K188" s="219"/>
      <c r="L188" s="219" t="s">
        <v>2993</v>
      </c>
    </row>
    <row r="189" spans="1:12">
      <c r="A189" s="216" t="s">
        <v>5668</v>
      </c>
      <c r="B189" s="58">
        <v>2</v>
      </c>
      <c r="C189" s="58">
        <v>1</v>
      </c>
      <c r="D189" s="58"/>
      <c r="E189" s="58"/>
      <c r="F18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2c1a</v>
      </c>
      <c r="G189" s="58" t="s">
        <v>2670</v>
      </c>
      <c r="H189" s="58"/>
      <c r="I189" s="58" t="s">
        <v>5669</v>
      </c>
      <c r="J189" s="58"/>
      <c r="K189" s="219"/>
      <c r="L189" s="219"/>
    </row>
    <row r="190" spans="1:12">
      <c r="A190" s="216" t="s">
        <v>2293</v>
      </c>
      <c r="B190" s="58">
        <v>4</v>
      </c>
      <c r="C190" s="58">
        <v>3</v>
      </c>
      <c r="D190" s="58"/>
      <c r="E190" s="58"/>
      <c r="F19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4c3a</v>
      </c>
      <c r="G190" s="58" t="s">
        <v>5650</v>
      </c>
      <c r="H190" s="58"/>
      <c r="I190" s="58" t="s">
        <v>5670</v>
      </c>
      <c r="J190" s="58"/>
      <c r="K190" s="219"/>
      <c r="L190" s="219"/>
    </row>
    <row r="191" spans="1:12">
      <c r="A191" s="216" t="s">
        <v>5671</v>
      </c>
      <c r="B191" s="58">
        <v>4</v>
      </c>
      <c r="C191" s="58"/>
      <c r="D191" s="58">
        <v>4</v>
      </c>
      <c r="E191" s="58"/>
      <c r="F19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4c4p</v>
      </c>
      <c r="G191" s="58" t="s">
        <v>2674</v>
      </c>
      <c r="H191" s="58"/>
      <c r="I191" s="58" t="s">
        <v>5672</v>
      </c>
      <c r="J191" s="58"/>
      <c r="K191" s="219"/>
      <c r="L191" s="219"/>
    </row>
    <row r="192" spans="1:12">
      <c r="A192" s="216" t="s">
        <v>2202</v>
      </c>
      <c r="B192" s="58">
        <v>3</v>
      </c>
      <c r="C192" s="58"/>
      <c r="D192" s="58">
        <v>4</v>
      </c>
      <c r="E192" s="58"/>
      <c r="F19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3c4p</v>
      </c>
      <c r="G192" s="58"/>
      <c r="H192" s="58"/>
      <c r="I192" s="58" t="s">
        <v>5673</v>
      </c>
      <c r="J192" s="58"/>
      <c r="K192" s="219"/>
      <c r="L192" s="219"/>
    </row>
    <row r="193" spans="1:12">
      <c r="A193" s="216" t="s">
        <v>20836</v>
      </c>
      <c r="B193" s="58">
        <v>5</v>
      </c>
      <c r="C193" s="58"/>
      <c r="D193" s="58">
        <v>4</v>
      </c>
      <c r="E193" s="58"/>
      <c r="F19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5c4p</v>
      </c>
      <c r="G193" s="58" t="s">
        <v>5675</v>
      </c>
      <c r="H193" s="58"/>
      <c r="I193" s="58"/>
      <c r="J193" s="58"/>
      <c r="K193" s="219"/>
      <c r="L193" s="219"/>
    </row>
    <row r="194" spans="1:12">
      <c r="A194" s="216" t="s">
        <v>2463</v>
      </c>
      <c r="B194" s="482"/>
      <c r="C194" s="482"/>
      <c r="D194" s="482"/>
      <c r="E194" s="482"/>
      <c r="F194"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4" s="58" t="s">
        <v>2701</v>
      </c>
      <c r="H194" s="58"/>
      <c r="I194" s="58" t="s">
        <v>5678</v>
      </c>
      <c r="J194" s="58"/>
      <c r="K194" s="219"/>
      <c r="L194" s="219"/>
    </row>
    <row r="195" spans="1:12">
      <c r="A195" s="216" t="s">
        <v>20837</v>
      </c>
      <c r="B195" s="482">
        <v>1</v>
      </c>
      <c r="C195" s="482"/>
      <c r="D195" s="482">
        <v>1</v>
      </c>
      <c r="E195" s="482"/>
      <c r="F195"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1c1p</v>
      </c>
      <c r="G195" s="58" t="s">
        <v>2701</v>
      </c>
      <c r="H195" s="58"/>
      <c r="I195" s="64" t="s">
        <v>5680</v>
      </c>
      <c r="J195" s="58"/>
      <c r="K195" s="219"/>
      <c r="L195" s="219"/>
    </row>
    <row r="196" spans="1:12">
      <c r="A196" s="216" t="s">
        <v>5684</v>
      </c>
      <c r="B196" s="58">
        <v>2</v>
      </c>
      <c r="C196" s="58">
        <v>2</v>
      </c>
      <c r="D196" s="58">
        <v>3</v>
      </c>
      <c r="E196" s="58"/>
      <c r="F19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2c2a3p</v>
      </c>
      <c r="G196" s="64" t="s">
        <v>2670</v>
      </c>
      <c r="H196" s="64"/>
      <c r="I196" s="58" t="s">
        <v>5685</v>
      </c>
      <c r="J196" s="58"/>
      <c r="K196" s="219"/>
      <c r="L196" s="219"/>
    </row>
    <row r="197" spans="1:12">
      <c r="A197" s="216" t="s">
        <v>5687</v>
      </c>
      <c r="B197" s="58"/>
      <c r="C197" s="58"/>
      <c r="D197" s="58"/>
      <c r="E197" s="58"/>
      <c r="F19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7" s="58"/>
      <c r="H197" s="58"/>
      <c r="I197" s="64" t="s">
        <v>5689</v>
      </c>
      <c r="J197" s="58"/>
      <c r="K197" s="219"/>
      <c r="L197" s="219"/>
    </row>
    <row r="198" spans="1:12">
      <c r="A198" s="216" t="s">
        <v>5688</v>
      </c>
      <c r="B198" s="58"/>
      <c r="C198" s="58"/>
      <c r="D198" s="58"/>
      <c r="E198" s="58"/>
      <c r="F198"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8" s="58" t="s">
        <v>2674</v>
      </c>
      <c r="H198" s="58"/>
      <c r="I198" s="64" t="s">
        <v>5689</v>
      </c>
      <c r="J198" s="58"/>
      <c r="K198" s="219"/>
      <c r="L198" s="219"/>
    </row>
    <row r="199" spans="1:12">
      <c r="A199" s="218" t="s">
        <v>20838</v>
      </c>
      <c r="B199" s="482"/>
      <c r="C199" s="482"/>
      <c r="D199" s="482"/>
      <c r="E199" s="482"/>
      <c r="F199"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199" s="58" t="s">
        <v>2701</v>
      </c>
      <c r="H199" s="58"/>
      <c r="I199" s="64" t="s">
        <v>5689</v>
      </c>
      <c r="J199" s="58"/>
      <c r="K199" s="219"/>
      <c r="L199" s="219"/>
    </row>
    <row r="200" spans="1:12">
      <c r="A200" s="218" t="s">
        <v>5690</v>
      </c>
      <c r="B200" s="58"/>
      <c r="C200" s="58"/>
      <c r="D200" s="58"/>
      <c r="E200" s="58"/>
      <c r="F20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0" s="1" t="s">
        <v>19826</v>
      </c>
      <c r="H200" s="64"/>
      <c r="I200" s="64" t="s">
        <v>5689</v>
      </c>
      <c r="J200" s="58"/>
      <c r="K200" s="219"/>
      <c r="L200" s="219"/>
    </row>
    <row r="201" spans="1:12">
      <c r="A201" s="218" t="s">
        <v>5691</v>
      </c>
      <c r="B201" s="58"/>
      <c r="C201" s="58"/>
      <c r="D201" s="58"/>
      <c r="E201" s="58"/>
      <c r="F20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1" s="58"/>
      <c r="H201" s="58"/>
      <c r="I201" s="64" t="s">
        <v>5692</v>
      </c>
      <c r="J201" s="58"/>
      <c r="K201" s="219"/>
      <c r="L201" s="219"/>
    </row>
    <row r="202" spans="1:12">
      <c r="A202" s="216" t="s">
        <v>20839</v>
      </c>
      <c r="B202" s="58"/>
      <c r="C202" s="58"/>
      <c r="D202" s="58"/>
      <c r="E202" s="58"/>
      <c r="F20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2" s="58"/>
      <c r="H202" s="58"/>
      <c r="I202" s="58" t="s">
        <v>5992</v>
      </c>
      <c r="J202" s="58"/>
      <c r="K202" s="219"/>
      <c r="L202" s="219"/>
    </row>
    <row r="203" spans="1:12">
      <c r="A203" s="218" t="s">
        <v>20840</v>
      </c>
      <c r="B203" s="58"/>
      <c r="C203" s="58"/>
      <c r="D203" s="58"/>
      <c r="E203" s="58"/>
      <c r="F20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3" s="58"/>
      <c r="H203" s="58"/>
      <c r="I203" s="58" t="s">
        <v>5693</v>
      </c>
      <c r="J203" s="58"/>
      <c r="K203" s="219"/>
      <c r="L203" s="219"/>
    </row>
    <row r="204" spans="1:12">
      <c r="A204" s="218" t="s">
        <v>5694</v>
      </c>
      <c r="B204" s="58"/>
      <c r="C204" s="58"/>
      <c r="D204" s="58"/>
      <c r="E204" s="58"/>
      <c r="F20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4" s="58"/>
      <c r="H204" s="58"/>
      <c r="I204" s="58" t="s">
        <v>5695</v>
      </c>
      <c r="J204" s="58"/>
      <c r="K204" s="219"/>
      <c r="L204" s="219"/>
    </row>
    <row r="205" spans="1:12">
      <c r="A205" s="216" t="s">
        <v>5696</v>
      </c>
      <c r="B205" s="58"/>
      <c r="C205" s="58"/>
      <c r="D205" s="58"/>
      <c r="E205" s="58"/>
      <c r="F20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5" s="58"/>
      <c r="H205" s="58"/>
      <c r="I205" s="58" t="s">
        <v>5697</v>
      </c>
      <c r="J205" s="58"/>
      <c r="K205" s="219"/>
      <c r="L205" s="219"/>
    </row>
    <row r="206" spans="1:12">
      <c r="A206" s="218" t="s">
        <v>5698</v>
      </c>
      <c r="B206" s="58"/>
      <c r="C206" s="58"/>
      <c r="D206" s="58"/>
      <c r="E206" s="58"/>
      <c r="F20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6" s="58" t="s">
        <v>18644</v>
      </c>
      <c r="H206" s="58"/>
      <c r="I206" s="58" t="s">
        <v>5699</v>
      </c>
      <c r="J206" s="58"/>
      <c r="K206" s="219"/>
      <c r="L206" s="219"/>
    </row>
    <row r="207" spans="1:12">
      <c r="A207" s="218" t="s">
        <v>5700</v>
      </c>
      <c r="B207" s="58"/>
      <c r="C207" s="58"/>
      <c r="D207" s="58"/>
      <c r="E207" s="58"/>
      <c r="F20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7" s="58" t="s">
        <v>2674</v>
      </c>
      <c r="H207" s="58"/>
      <c r="I207" s="58" t="s">
        <v>5701</v>
      </c>
      <c r="J207" s="58"/>
      <c r="K207" s="219"/>
      <c r="L207" s="219"/>
    </row>
    <row r="208" spans="1:12">
      <c r="A208" s="218" t="s">
        <v>20841</v>
      </c>
      <c r="B208" s="482"/>
      <c r="C208" s="482"/>
      <c r="D208" s="482"/>
      <c r="E208" s="482"/>
      <c r="F208"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8" s="58" t="s">
        <v>2701</v>
      </c>
      <c r="H208" s="64"/>
      <c r="I208" s="58" t="s">
        <v>5709</v>
      </c>
      <c r="J208" s="58"/>
      <c r="K208" s="219"/>
      <c r="L208" s="219" t="s">
        <v>2992</v>
      </c>
    </row>
    <row r="209" spans="1:12">
      <c r="A209" s="218" t="s">
        <v>5716</v>
      </c>
      <c r="B209" s="482"/>
      <c r="C209" s="482"/>
      <c r="D209" s="482"/>
      <c r="E209" s="482"/>
      <c r="F209"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09" s="58" t="s">
        <v>2701</v>
      </c>
      <c r="H209" s="58"/>
      <c r="I209" s="58" t="s">
        <v>5717</v>
      </c>
      <c r="J209" s="58"/>
      <c r="K209" s="219"/>
      <c r="L209" s="219"/>
    </row>
    <row r="210" spans="1:12">
      <c r="A210" s="218" t="s">
        <v>5718</v>
      </c>
      <c r="B210" s="482"/>
      <c r="C210" s="482"/>
      <c r="D210" s="482"/>
      <c r="E210" s="482"/>
      <c r="F210"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0" s="58" t="s">
        <v>2701</v>
      </c>
      <c r="H210" s="58"/>
      <c r="I210" s="58" t="s">
        <v>5719</v>
      </c>
      <c r="J210" s="58"/>
      <c r="K210" s="219"/>
      <c r="L210" s="219"/>
    </row>
    <row r="211" spans="1:12">
      <c r="A211" s="218" t="s">
        <v>20842</v>
      </c>
      <c r="B211" s="482"/>
      <c r="C211" s="482"/>
      <c r="D211" s="482"/>
      <c r="E211" s="482"/>
      <c r="F211"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1" s="58" t="s">
        <v>2701</v>
      </c>
      <c r="H211" s="58"/>
      <c r="I211" s="64" t="s">
        <v>5728</v>
      </c>
      <c r="J211" s="58"/>
      <c r="K211" s="219"/>
      <c r="L211" s="219"/>
    </row>
    <row r="212" spans="1:12">
      <c r="A212" s="218" t="s">
        <v>5739</v>
      </c>
      <c r="B212" s="482"/>
      <c r="C212" s="482"/>
      <c r="D212" s="482"/>
      <c r="E212" s="482"/>
      <c r="F212"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2" s="58" t="s">
        <v>2701</v>
      </c>
      <c r="H212" s="58"/>
      <c r="I212" s="58" t="s">
        <v>5740</v>
      </c>
      <c r="J212" s="58"/>
      <c r="K212" s="219"/>
      <c r="L212" s="219" t="s">
        <v>2993</v>
      </c>
    </row>
    <row r="213" spans="1:12" ht="30">
      <c r="A213" s="621" t="s">
        <v>20843</v>
      </c>
      <c r="B213" s="482"/>
      <c r="C213" s="482"/>
      <c r="D213" s="482"/>
      <c r="E213" s="482"/>
      <c r="F213"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3" s="58" t="s">
        <v>2701</v>
      </c>
      <c r="H213" s="58"/>
      <c r="I213" s="58" t="s">
        <v>5741</v>
      </c>
      <c r="J213" s="58"/>
      <c r="K213" s="219"/>
      <c r="L213" s="219"/>
    </row>
    <row r="214" spans="1:12">
      <c r="A214" s="216" t="s">
        <v>20844</v>
      </c>
      <c r="B214" s="58"/>
      <c r="C214" s="58"/>
      <c r="D214" s="58"/>
      <c r="E214" s="58"/>
      <c r="F214"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4" s="58" t="s">
        <v>3778</v>
      </c>
      <c r="H214" s="58"/>
      <c r="I214" s="64" t="s">
        <v>5746</v>
      </c>
      <c r="J214" s="58"/>
      <c r="K214" s="219"/>
      <c r="L214" s="219"/>
    </row>
    <row r="215" spans="1:12">
      <c r="A215" s="218" t="s">
        <v>20845</v>
      </c>
      <c r="B215" s="482"/>
      <c r="C215" s="482"/>
      <c r="D215" s="482"/>
      <c r="E215" s="482"/>
      <c r="F215"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5" s="58" t="s">
        <v>2701</v>
      </c>
      <c r="H215" s="58"/>
      <c r="I215" s="64" t="s">
        <v>5749</v>
      </c>
      <c r="J215" s="58"/>
      <c r="K215" s="219"/>
      <c r="L215" s="219"/>
    </row>
    <row r="216" spans="1:12">
      <c r="A216" s="218" t="s">
        <v>5750</v>
      </c>
      <c r="B216" s="482"/>
      <c r="C216" s="482"/>
      <c r="D216" s="482"/>
      <c r="E216" s="482"/>
      <c r="F216"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6" s="58" t="s">
        <v>2701</v>
      </c>
      <c r="H216" s="58"/>
      <c r="I216" s="58" t="s">
        <v>5751</v>
      </c>
      <c r="J216" s="58"/>
      <c r="K216" s="219"/>
      <c r="L216" s="219"/>
    </row>
    <row r="217" spans="1:12">
      <c r="A217" s="218" t="s">
        <v>20846</v>
      </c>
      <c r="B217" s="58"/>
      <c r="C217" s="58"/>
      <c r="D217" s="58"/>
      <c r="E217" s="58"/>
      <c r="F217"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7" s="64" t="s">
        <v>2670</v>
      </c>
      <c r="H217" s="64"/>
      <c r="I217" s="64" t="s">
        <v>5752</v>
      </c>
      <c r="J217" s="58"/>
      <c r="K217" s="219"/>
      <c r="L217" s="219"/>
    </row>
    <row r="218" spans="1:12">
      <c r="A218" s="216" t="s">
        <v>5756</v>
      </c>
      <c r="B218" s="482"/>
      <c r="C218" s="482"/>
      <c r="D218" s="482"/>
      <c r="E218" s="482"/>
      <c r="F218"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8" s="58" t="s">
        <v>2701</v>
      </c>
      <c r="H218" s="58"/>
      <c r="I218" s="58" t="s">
        <v>5757</v>
      </c>
      <c r="J218" s="58"/>
      <c r="K218" s="219"/>
      <c r="L218" s="219"/>
    </row>
    <row r="219" spans="1:12">
      <c r="A219" s="218" t="s">
        <v>5758</v>
      </c>
      <c r="B219" s="58"/>
      <c r="C219" s="58"/>
      <c r="D219" s="58"/>
      <c r="E219" s="58"/>
      <c r="F219"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19" s="58"/>
      <c r="H219" s="58"/>
      <c r="I219" s="64" t="s">
        <v>5759</v>
      </c>
      <c r="J219" s="58"/>
      <c r="K219" s="219"/>
      <c r="L219" s="219"/>
    </row>
    <row r="220" spans="1:12">
      <c r="A220" s="218" t="s">
        <v>20847</v>
      </c>
      <c r="B220" s="58"/>
      <c r="C220" s="58"/>
      <c r="D220" s="58"/>
      <c r="E220" s="58"/>
      <c r="F220"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0" s="58"/>
      <c r="H220" s="58"/>
      <c r="I220" s="58" t="s">
        <v>5761</v>
      </c>
      <c r="J220" s="58"/>
      <c r="K220" s="219"/>
      <c r="L220" s="219"/>
    </row>
    <row r="221" spans="1:12">
      <c r="A221" s="216" t="s">
        <v>5767</v>
      </c>
      <c r="B221" s="58"/>
      <c r="C221" s="58"/>
      <c r="D221" s="58"/>
      <c r="E221" s="58"/>
      <c r="F221"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1" s="58"/>
      <c r="H221" s="58"/>
      <c r="I221" s="58"/>
      <c r="J221" s="58"/>
      <c r="K221" s="219"/>
      <c r="L221" s="219"/>
    </row>
    <row r="222" spans="1:12">
      <c r="A222" s="218" t="s">
        <v>20848</v>
      </c>
      <c r="B222" s="58"/>
      <c r="C222" s="58"/>
      <c r="D222" s="58"/>
      <c r="E222" s="58"/>
      <c r="F222"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2" s="58" t="s">
        <v>2670</v>
      </c>
      <c r="H222" s="58"/>
      <c r="I222" s="58" t="s">
        <v>5769</v>
      </c>
      <c r="J222" s="58"/>
      <c r="K222" s="219"/>
      <c r="L222" s="219"/>
    </row>
    <row r="223" spans="1:12">
      <c r="A223" s="218" t="s">
        <v>5773</v>
      </c>
      <c r="B223" s="58"/>
      <c r="C223" s="58"/>
      <c r="D223" s="58"/>
      <c r="E223" s="58"/>
      <c r="F223"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3" s="58"/>
      <c r="H223" s="58"/>
      <c r="I223" s="58"/>
      <c r="J223" s="58"/>
      <c r="K223" s="219"/>
      <c r="L223" s="219"/>
    </row>
    <row r="224" spans="1:12">
      <c r="A224" s="218" t="s">
        <v>20849</v>
      </c>
      <c r="B224" s="482"/>
      <c r="C224" s="482"/>
      <c r="D224" s="482"/>
      <c r="E224" s="482"/>
      <c r="F224" s="482"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4" s="58" t="s">
        <v>2701</v>
      </c>
      <c r="H224" s="58"/>
      <c r="I224" s="64" t="s">
        <v>5774</v>
      </c>
      <c r="J224" s="58"/>
      <c r="K224" s="219"/>
      <c r="L224" s="219"/>
    </row>
    <row r="225" spans="1:12">
      <c r="A225" s="218" t="s">
        <v>20850</v>
      </c>
      <c r="B225" s="58"/>
      <c r="C225" s="58"/>
      <c r="D225" s="58"/>
      <c r="E225" s="58"/>
      <c r="F225"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5" s="58" t="s">
        <v>2670</v>
      </c>
      <c r="H225" s="58"/>
      <c r="I225" s="64" t="s">
        <v>5776</v>
      </c>
      <c r="J225" s="58"/>
      <c r="K225" s="219"/>
      <c r="L225" s="219"/>
    </row>
    <row r="226" spans="1:12">
      <c r="A226" s="216" t="s">
        <v>5112</v>
      </c>
      <c r="B226" s="58"/>
      <c r="C226" s="58"/>
      <c r="D226" s="58"/>
      <c r="E226" s="58"/>
      <c r="F226" s="58"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6" s="58" t="s">
        <v>2674</v>
      </c>
      <c r="H226" s="58"/>
      <c r="I226" s="64" t="s">
        <v>5791</v>
      </c>
      <c r="J226" s="58"/>
      <c r="K226" s="219"/>
      <c r="L226" s="219"/>
    </row>
    <row r="227" spans="1:12">
      <c r="A227" s="52" t="s">
        <v>12544</v>
      </c>
      <c r="B227" s="1"/>
      <c r="C227" s="1"/>
      <c r="D227" s="1"/>
      <c r="E227" s="1"/>
      <c r="F22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7" s="1"/>
      <c r="H227" s="1"/>
      <c r="I227" s="58"/>
      <c r="J227" s="1"/>
      <c r="K227" s="43"/>
      <c r="L227" s="43" t="s">
        <v>2992</v>
      </c>
    </row>
    <row r="228" spans="1:12">
      <c r="A228" s="52" t="s">
        <v>12545</v>
      </c>
      <c r="B228" s="1"/>
      <c r="C228" s="1"/>
      <c r="D228" s="1"/>
      <c r="E228" s="1"/>
      <c r="F22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8" s="1"/>
      <c r="H228" s="1"/>
      <c r="I228" s="58"/>
      <c r="J228" s="1"/>
      <c r="K228" s="43"/>
      <c r="L228" s="43" t="s">
        <v>2992</v>
      </c>
    </row>
    <row r="229" spans="1:12">
      <c r="A229" s="52" t="s">
        <v>20851</v>
      </c>
      <c r="B229" s="1"/>
      <c r="C229" s="1"/>
      <c r="D229" s="1"/>
      <c r="E229" s="1"/>
      <c r="F22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29" s="1"/>
      <c r="H229" s="1"/>
      <c r="I229" s="58"/>
      <c r="J229" s="1"/>
      <c r="K229" s="43"/>
      <c r="L229" s="43" t="s">
        <v>2992</v>
      </c>
    </row>
    <row r="230" spans="1:12">
      <c r="A230" s="52" t="s">
        <v>20852</v>
      </c>
      <c r="B230" s="1"/>
      <c r="C230" s="1"/>
      <c r="D230" s="1"/>
      <c r="E230" s="1"/>
      <c r="F23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0" s="1"/>
      <c r="H230" s="1"/>
      <c r="I230" s="58"/>
      <c r="J230" s="1"/>
      <c r="K230" s="43"/>
      <c r="L230" s="43" t="s">
        <v>2992</v>
      </c>
    </row>
    <row r="231" spans="1:12">
      <c r="A231" s="52" t="s">
        <v>12546</v>
      </c>
      <c r="B231" s="1"/>
      <c r="C231" s="1"/>
      <c r="D231" s="1"/>
      <c r="E231" s="1"/>
      <c r="F23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1" s="1"/>
      <c r="H231" s="1"/>
      <c r="I231" s="58"/>
      <c r="J231" s="1"/>
      <c r="K231" s="43"/>
      <c r="L231" s="43" t="s">
        <v>2992</v>
      </c>
    </row>
    <row r="232" spans="1:12">
      <c r="A232" s="52" t="s">
        <v>12547</v>
      </c>
      <c r="B232" s="1"/>
      <c r="C232" s="1"/>
      <c r="D232" s="1"/>
      <c r="E232" s="1"/>
      <c r="F23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2" s="1"/>
      <c r="H232" s="1"/>
      <c r="I232" s="58"/>
      <c r="J232" s="1"/>
      <c r="K232" s="43"/>
      <c r="L232" s="43" t="s">
        <v>2992</v>
      </c>
    </row>
    <row r="233" spans="1:12">
      <c r="A233" s="52" t="s">
        <v>20853</v>
      </c>
      <c r="B233" s="1"/>
      <c r="C233" s="1"/>
      <c r="D233" s="1"/>
      <c r="E233" s="1"/>
      <c r="F23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3" s="1"/>
      <c r="H233" s="1"/>
      <c r="I233" s="58"/>
      <c r="J233" s="1"/>
      <c r="K233" s="43"/>
      <c r="L233" s="43" t="s">
        <v>2992</v>
      </c>
    </row>
    <row r="234" spans="1:12">
      <c r="A234" s="52" t="s">
        <v>20854</v>
      </c>
      <c r="B234" s="1"/>
      <c r="C234" s="1"/>
      <c r="D234" s="1"/>
      <c r="E234" s="1"/>
      <c r="F23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4" s="1"/>
      <c r="H234" s="1"/>
      <c r="I234" s="58"/>
      <c r="J234" s="1"/>
      <c r="K234" s="43"/>
      <c r="L234" s="43" t="s">
        <v>2992</v>
      </c>
    </row>
    <row r="235" spans="1:12">
      <c r="A235" s="52" t="s">
        <v>20855</v>
      </c>
      <c r="B235" s="1"/>
      <c r="C235" s="1"/>
      <c r="D235" s="1"/>
      <c r="E235" s="1"/>
      <c r="F23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5" s="1"/>
      <c r="H235" s="1"/>
      <c r="I235" s="58"/>
      <c r="J235" s="1"/>
      <c r="K235" s="43"/>
      <c r="L235" s="43" t="s">
        <v>2992</v>
      </c>
    </row>
    <row r="236" spans="1:12">
      <c r="A236" s="52" t="s">
        <v>20856</v>
      </c>
      <c r="B236" s="1"/>
      <c r="C236" s="1"/>
      <c r="D236" s="1"/>
      <c r="E236" s="1"/>
      <c r="F23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6" s="1"/>
      <c r="H236" s="1"/>
      <c r="I236" s="58"/>
      <c r="J236" s="1"/>
      <c r="K236" s="43"/>
      <c r="L236" s="43" t="s">
        <v>2992</v>
      </c>
    </row>
    <row r="237" spans="1:12">
      <c r="A237" s="52" t="s">
        <v>12548</v>
      </c>
      <c r="B237" s="1"/>
      <c r="C237" s="1"/>
      <c r="D237" s="1"/>
      <c r="E237" s="1"/>
      <c r="F23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7" s="1"/>
      <c r="H237" s="1"/>
      <c r="I237" s="58"/>
      <c r="J237" s="1"/>
      <c r="K237" s="43"/>
      <c r="L237" s="43" t="s">
        <v>2992</v>
      </c>
    </row>
    <row r="238" spans="1:12">
      <c r="A238" s="52" t="s">
        <v>20857</v>
      </c>
      <c r="B238" s="1"/>
      <c r="C238" s="1"/>
      <c r="D238" s="1"/>
      <c r="E238" s="1"/>
      <c r="F23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8" s="1"/>
      <c r="H238" s="1"/>
      <c r="I238" s="58"/>
      <c r="J238" s="1"/>
      <c r="K238" s="43"/>
      <c r="L238" s="43" t="s">
        <v>2992</v>
      </c>
    </row>
    <row r="239" spans="1:12">
      <c r="A239" s="52" t="s">
        <v>20858</v>
      </c>
      <c r="B239" s="1"/>
      <c r="C239" s="1"/>
      <c r="D239" s="1"/>
      <c r="E239" s="1"/>
      <c r="F23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39" s="1"/>
      <c r="H239" s="1"/>
      <c r="I239" s="58"/>
      <c r="J239" s="1"/>
      <c r="K239" s="43"/>
      <c r="L239" s="43" t="s">
        <v>2992</v>
      </c>
    </row>
    <row r="240" spans="1:12">
      <c r="A240" s="52" t="s">
        <v>12549</v>
      </c>
      <c r="B240" s="1"/>
      <c r="C240" s="1"/>
      <c r="D240" s="1"/>
      <c r="E240" s="1"/>
      <c r="F24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0" s="1"/>
      <c r="H240" s="1"/>
      <c r="I240" s="58"/>
      <c r="J240" s="1"/>
      <c r="K240" s="43"/>
      <c r="L240" s="43" t="s">
        <v>2992</v>
      </c>
    </row>
    <row r="241" spans="1:12">
      <c r="A241" s="52" t="s">
        <v>12550</v>
      </c>
      <c r="B241" s="1"/>
      <c r="C241" s="1"/>
      <c r="D241" s="1"/>
      <c r="E241" s="1"/>
      <c r="F24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1" s="1"/>
      <c r="H241" s="1"/>
      <c r="I241" s="58"/>
      <c r="J241" s="1"/>
      <c r="K241" s="43"/>
      <c r="L241" s="43" t="s">
        <v>2992</v>
      </c>
    </row>
    <row r="242" spans="1:12">
      <c r="A242" s="52" t="s">
        <v>12551</v>
      </c>
      <c r="B242" s="1"/>
      <c r="C242" s="1"/>
      <c r="D242" s="1"/>
      <c r="E242" s="1"/>
      <c r="F24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2" s="1"/>
      <c r="H242" s="1"/>
      <c r="I242" s="58"/>
      <c r="J242" s="1"/>
      <c r="K242" s="43"/>
      <c r="L242" s="43" t="s">
        <v>2992</v>
      </c>
    </row>
    <row r="243" spans="1:12">
      <c r="A243" s="52" t="s">
        <v>12552</v>
      </c>
      <c r="B243" s="1"/>
      <c r="C243" s="1"/>
      <c r="D243" s="1"/>
      <c r="E243" s="1"/>
      <c r="F24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3" s="1"/>
      <c r="H243" s="1"/>
      <c r="I243" s="58"/>
      <c r="J243" s="1"/>
      <c r="K243" s="43"/>
      <c r="L243" s="43" t="s">
        <v>2992</v>
      </c>
    </row>
    <row r="244" spans="1:12">
      <c r="A244" s="52" t="s">
        <v>20859</v>
      </c>
      <c r="B244" s="1"/>
      <c r="C244" s="1"/>
      <c r="D244" s="1"/>
      <c r="E244" s="1"/>
      <c r="F24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4" s="1"/>
      <c r="H244" s="1"/>
      <c r="I244" s="58"/>
      <c r="J244" s="1"/>
      <c r="K244" s="43"/>
      <c r="L244" s="43" t="s">
        <v>2992</v>
      </c>
    </row>
    <row r="245" spans="1:12">
      <c r="A245" s="52" t="s">
        <v>12553</v>
      </c>
      <c r="B245" s="1"/>
      <c r="C245" s="1"/>
      <c r="D245" s="1"/>
      <c r="E245" s="1"/>
      <c r="F24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5" s="1"/>
      <c r="H245" s="1"/>
      <c r="I245" s="58"/>
      <c r="J245" s="1"/>
      <c r="K245" s="43"/>
      <c r="L245" s="43" t="s">
        <v>2992</v>
      </c>
    </row>
    <row r="246" spans="1:12">
      <c r="A246" s="52" t="s">
        <v>12554</v>
      </c>
      <c r="B246" s="1"/>
      <c r="C246" s="1"/>
      <c r="D246" s="1"/>
      <c r="E246" s="1"/>
      <c r="F24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6" s="1"/>
      <c r="H246" s="1"/>
      <c r="I246" s="58"/>
      <c r="J246" s="1"/>
      <c r="K246" s="43"/>
      <c r="L246" s="43" t="s">
        <v>2992</v>
      </c>
    </row>
    <row r="247" spans="1:12">
      <c r="A247" s="52" t="s">
        <v>12555</v>
      </c>
      <c r="B247" s="1"/>
      <c r="C247" s="1"/>
      <c r="D247" s="1"/>
      <c r="E247" s="1"/>
      <c r="F24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7" s="1"/>
      <c r="H247" s="1"/>
      <c r="I247" s="58"/>
      <c r="J247" s="1"/>
      <c r="K247" s="43"/>
      <c r="L247" s="43" t="s">
        <v>2992</v>
      </c>
    </row>
    <row r="248" spans="1:12">
      <c r="A248" s="52" t="s">
        <v>20860</v>
      </c>
      <c r="B248" s="1"/>
      <c r="C248" s="1"/>
      <c r="D248" s="1"/>
      <c r="E248" s="1"/>
      <c r="F24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8" s="1"/>
      <c r="H248" s="1"/>
      <c r="I248" s="58"/>
      <c r="J248" s="1"/>
      <c r="K248" s="43"/>
      <c r="L248" s="43" t="s">
        <v>2992</v>
      </c>
    </row>
    <row r="249" spans="1:12">
      <c r="A249" s="52"/>
      <c r="B249" s="1"/>
      <c r="C249" s="1"/>
      <c r="D249" s="1"/>
      <c r="E249" s="1"/>
      <c r="F24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49" s="1"/>
      <c r="H249" s="1"/>
      <c r="I249" s="58"/>
      <c r="J249" s="1"/>
      <c r="K249" s="43"/>
      <c r="L249" s="43" t="s">
        <v>3752</v>
      </c>
    </row>
    <row r="250" spans="1:12">
      <c r="A250" s="52"/>
      <c r="B250" s="1"/>
      <c r="C250" s="1"/>
      <c r="D250" s="1"/>
      <c r="E250" s="1"/>
      <c r="F25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0" s="1"/>
      <c r="H250" s="1"/>
      <c r="I250" s="58"/>
      <c r="J250" s="1"/>
      <c r="K250" s="43"/>
      <c r="L250" s="43" t="s">
        <v>12556</v>
      </c>
    </row>
    <row r="251" spans="1:12">
      <c r="A251" s="52"/>
      <c r="B251" s="1"/>
      <c r="C251" s="1"/>
      <c r="D251" s="1"/>
      <c r="E251" s="1"/>
      <c r="F25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1" s="1"/>
      <c r="H251" s="1"/>
      <c r="I251" s="58"/>
      <c r="J251" s="1"/>
      <c r="K251" s="43"/>
      <c r="L251" s="43" t="s">
        <v>2842</v>
      </c>
    </row>
    <row r="252" spans="1:12">
      <c r="A252" s="52"/>
      <c r="B252" s="1"/>
      <c r="C252" s="1"/>
      <c r="D252" s="1"/>
      <c r="E252" s="1"/>
      <c r="F25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2" s="1"/>
      <c r="H252" s="1"/>
      <c r="I252" s="58"/>
      <c r="J252" s="1"/>
      <c r="K252" s="43"/>
      <c r="L252" s="43" t="s">
        <v>2836</v>
      </c>
    </row>
    <row r="253" spans="1:12">
      <c r="A253" s="52"/>
      <c r="B253" s="1"/>
      <c r="C253" s="1"/>
      <c r="D253" s="1"/>
      <c r="E253" s="1"/>
      <c r="F25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3" s="1"/>
      <c r="H253" s="1"/>
      <c r="I253" s="58"/>
      <c r="J253" s="1"/>
      <c r="K253" s="43"/>
      <c r="L253" s="43" t="s">
        <v>2831</v>
      </c>
    </row>
    <row r="254" spans="1:12">
      <c r="A254" s="52"/>
      <c r="B254" s="1"/>
      <c r="C254" s="1"/>
      <c r="D254" s="1"/>
      <c r="E254" s="1"/>
      <c r="F25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4" s="1"/>
      <c r="H254" s="1"/>
      <c r="I254" s="58"/>
      <c r="J254" s="1"/>
      <c r="K254" s="43"/>
      <c r="L254" s="43" t="s">
        <v>12557</v>
      </c>
    </row>
    <row r="255" spans="1:12">
      <c r="A255" s="52"/>
      <c r="B255" s="1"/>
      <c r="C255" s="1"/>
      <c r="D255" s="1"/>
      <c r="E255" s="1"/>
      <c r="F25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5" s="1" t="s">
        <v>3825</v>
      </c>
      <c r="H255" s="1"/>
      <c r="I255" s="58"/>
      <c r="J255" s="1"/>
      <c r="K255" s="43"/>
      <c r="L255" s="43" t="s">
        <v>2992</v>
      </c>
    </row>
    <row r="256" spans="1:12">
      <c r="A256" s="52" t="s">
        <v>20861</v>
      </c>
      <c r="B256" s="1"/>
      <c r="C256" s="1"/>
      <c r="D256" s="1"/>
      <c r="E256" s="1"/>
      <c r="F25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6" s="1" t="s">
        <v>3825</v>
      </c>
      <c r="H256" s="1"/>
      <c r="I256" s="58"/>
      <c r="J256" s="1"/>
      <c r="K256" s="43"/>
      <c r="L256" s="43" t="s">
        <v>2992</v>
      </c>
    </row>
    <row r="257" spans="1:12">
      <c r="A257" s="52" t="s">
        <v>20862</v>
      </c>
      <c r="B257" s="1"/>
      <c r="C257" s="1"/>
      <c r="D257" s="1"/>
      <c r="E257" s="1"/>
      <c r="F25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7" s="1" t="s">
        <v>3825</v>
      </c>
      <c r="H257" s="1"/>
      <c r="I257" s="58"/>
      <c r="J257" s="1"/>
      <c r="K257" s="43"/>
      <c r="L257" s="43" t="s">
        <v>2992</v>
      </c>
    </row>
    <row r="258" spans="1:12">
      <c r="A258" s="52" t="s">
        <v>20863</v>
      </c>
      <c r="B258" s="1"/>
      <c r="C258" s="1"/>
      <c r="D258" s="1"/>
      <c r="E258" s="1"/>
      <c r="F25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8" s="1" t="s">
        <v>3825</v>
      </c>
      <c r="H258" s="1"/>
      <c r="I258" s="58"/>
      <c r="J258" s="1"/>
      <c r="K258" s="43"/>
      <c r="L258" s="43" t="s">
        <v>2992</v>
      </c>
    </row>
    <row r="259" spans="1:12">
      <c r="A259" s="52"/>
      <c r="B259" s="1"/>
      <c r="C259" s="1"/>
      <c r="D259" s="1"/>
      <c r="E259" s="1"/>
      <c r="F25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59" s="1" t="s">
        <v>3825</v>
      </c>
      <c r="H259" s="1"/>
      <c r="I259" s="58"/>
      <c r="J259" s="1"/>
      <c r="K259" s="43"/>
      <c r="L259" s="43" t="s">
        <v>2992</v>
      </c>
    </row>
    <row r="260" spans="1:12">
      <c r="A260" s="52"/>
      <c r="B260" s="1"/>
      <c r="C260" s="1"/>
      <c r="D260" s="1"/>
      <c r="E260" s="1"/>
      <c r="F26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0" s="1" t="s">
        <v>3825</v>
      </c>
      <c r="H260" s="1"/>
      <c r="I260" s="58"/>
      <c r="J260" s="1"/>
      <c r="K260" s="43"/>
      <c r="L260" s="43" t="s">
        <v>2992</v>
      </c>
    </row>
    <row r="261" spans="1:12">
      <c r="A261" s="52"/>
      <c r="B261" s="1"/>
      <c r="C261" s="1"/>
      <c r="D261" s="1"/>
      <c r="E261" s="1"/>
      <c r="F26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1" s="1" t="s">
        <v>3825</v>
      </c>
      <c r="H261" s="1"/>
      <c r="I261" s="58"/>
      <c r="J261" s="1"/>
      <c r="K261" s="43"/>
      <c r="L261" s="43" t="s">
        <v>2995</v>
      </c>
    </row>
    <row r="262" spans="1:12">
      <c r="A262" s="52"/>
      <c r="B262" s="1"/>
      <c r="C262" s="1"/>
      <c r="D262" s="1"/>
      <c r="E262" s="1"/>
      <c r="F26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2" s="1" t="s">
        <v>3825</v>
      </c>
      <c r="H262" s="1"/>
      <c r="I262" s="58"/>
      <c r="J262" s="1"/>
      <c r="K262" s="43"/>
      <c r="L262" s="43" t="s">
        <v>2995</v>
      </c>
    </row>
    <row r="263" spans="1:12">
      <c r="A263" s="52"/>
      <c r="B263" s="1"/>
      <c r="C263" s="1"/>
      <c r="D263" s="1"/>
      <c r="E263" s="1"/>
      <c r="F26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3" s="1" t="s">
        <v>3825</v>
      </c>
      <c r="H263" s="1"/>
      <c r="I263" s="58"/>
      <c r="J263" s="1"/>
      <c r="K263" s="43"/>
      <c r="L263" s="43" t="s">
        <v>2995</v>
      </c>
    </row>
    <row r="264" spans="1:12">
      <c r="A264" s="52"/>
      <c r="B264" s="1"/>
      <c r="C264" s="1"/>
      <c r="D264" s="1"/>
      <c r="E264" s="1"/>
      <c r="F26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4" s="1" t="s">
        <v>3825</v>
      </c>
      <c r="H264" s="1"/>
      <c r="I264" s="58"/>
      <c r="J264" s="1"/>
      <c r="K264" s="43"/>
      <c r="L264" s="43" t="s">
        <v>2995</v>
      </c>
    </row>
    <row r="265" spans="1:12">
      <c r="A265" s="52"/>
      <c r="B265" s="1"/>
      <c r="C265" s="1"/>
      <c r="D265" s="1"/>
      <c r="E265" s="1"/>
      <c r="F26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5" s="1" t="s">
        <v>3825</v>
      </c>
      <c r="H265" s="1"/>
      <c r="I265" s="58"/>
      <c r="J265" s="1"/>
      <c r="K265" s="43"/>
      <c r="L265" s="43" t="s">
        <v>2995</v>
      </c>
    </row>
    <row r="266" spans="1:12">
      <c r="A266" s="52"/>
      <c r="B266" s="1"/>
      <c r="C266" s="1"/>
      <c r="D266" s="1"/>
      <c r="E266" s="1"/>
      <c r="F26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6" s="1" t="s">
        <v>3825</v>
      </c>
      <c r="H266" s="1"/>
      <c r="I266" s="58"/>
      <c r="J266" s="1"/>
      <c r="K266" s="43"/>
      <c r="L266" s="43" t="s">
        <v>2995</v>
      </c>
    </row>
    <row r="267" spans="1:12">
      <c r="A267" s="52"/>
      <c r="B267" s="1"/>
      <c r="C267" s="1"/>
      <c r="D267" s="1"/>
      <c r="E267" s="1"/>
      <c r="F26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7" s="1" t="s">
        <v>3825</v>
      </c>
      <c r="H267" s="1"/>
      <c r="I267" s="58"/>
      <c r="J267" s="1"/>
      <c r="K267" s="43"/>
      <c r="L267" s="43"/>
    </row>
    <row r="268" spans="1:12">
      <c r="A268" s="52"/>
      <c r="B268" s="1"/>
      <c r="C268" s="1"/>
      <c r="D268" s="1"/>
      <c r="E268" s="1"/>
      <c r="F26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8" s="1" t="s">
        <v>3825</v>
      </c>
      <c r="H268" s="1"/>
      <c r="I268" s="58"/>
      <c r="J268" s="1"/>
      <c r="K268" s="43"/>
      <c r="L268" s="43"/>
    </row>
    <row r="269" spans="1:12">
      <c r="A269" s="52"/>
      <c r="B269" s="1"/>
      <c r="C269" s="1"/>
      <c r="D269" s="1"/>
      <c r="E269" s="1"/>
      <c r="F26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69" s="1" t="s">
        <v>3825</v>
      </c>
      <c r="H269" s="1"/>
      <c r="I269" s="58"/>
      <c r="J269" s="1"/>
      <c r="K269" s="43"/>
      <c r="L269" s="43"/>
    </row>
    <row r="270" spans="1:12">
      <c r="A270" s="52" t="s">
        <v>20864</v>
      </c>
      <c r="B270" s="1"/>
      <c r="C270" s="1"/>
      <c r="D270" s="1"/>
      <c r="E270" s="1"/>
      <c r="F27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0" s="1" t="s">
        <v>3825</v>
      </c>
      <c r="H270" s="1"/>
      <c r="I270" s="58"/>
      <c r="J270" s="1"/>
      <c r="K270" s="43"/>
      <c r="L270" s="43"/>
    </row>
    <row r="271" spans="1:12">
      <c r="A271" s="52" t="s">
        <v>20865</v>
      </c>
      <c r="B271" s="1"/>
      <c r="C271" s="1"/>
      <c r="D271" s="1"/>
      <c r="E271" s="1"/>
      <c r="F27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1" s="1" t="s">
        <v>3825</v>
      </c>
      <c r="H271" s="1"/>
      <c r="I271" s="58"/>
      <c r="J271" s="1"/>
      <c r="K271" s="43"/>
      <c r="L271" s="43"/>
    </row>
    <row r="272" spans="1:12">
      <c r="A272" s="52" t="s">
        <v>20866</v>
      </c>
      <c r="B272" s="1"/>
      <c r="C272" s="1"/>
      <c r="D272" s="1"/>
      <c r="E272" s="1"/>
      <c r="F27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2" s="1" t="s">
        <v>3825</v>
      </c>
      <c r="H272" s="1"/>
      <c r="I272" s="58"/>
      <c r="J272" s="1"/>
      <c r="K272" s="43"/>
      <c r="L272" s="43"/>
    </row>
    <row r="273" spans="1:12">
      <c r="A273" s="52" t="s">
        <v>20867</v>
      </c>
      <c r="B273" s="1"/>
      <c r="C273" s="1"/>
      <c r="D273" s="1"/>
      <c r="E273" s="1"/>
      <c r="F27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3" s="1" t="s">
        <v>3825</v>
      </c>
      <c r="H273" s="1"/>
      <c r="I273" s="58"/>
      <c r="J273" s="1"/>
      <c r="K273" s="43"/>
      <c r="L273" s="43"/>
    </row>
    <row r="274" spans="1:12">
      <c r="A274" s="52" t="s">
        <v>3789</v>
      </c>
      <c r="B274" s="1"/>
      <c r="C274" s="1"/>
      <c r="D274" s="1"/>
      <c r="E274" s="1"/>
      <c r="F27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4" s="1" t="s">
        <v>3825</v>
      </c>
      <c r="H274" s="1" t="s">
        <v>19634</v>
      </c>
      <c r="I274" s="58"/>
      <c r="J274" s="1"/>
      <c r="K274" s="43"/>
      <c r="L274" s="43"/>
    </row>
    <row r="275" spans="1:12">
      <c r="A275" s="52" t="s">
        <v>20868</v>
      </c>
      <c r="B275" s="1"/>
      <c r="C275" s="1"/>
      <c r="D275" s="1"/>
      <c r="E275" s="1"/>
      <c r="F27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5" s="1" t="s">
        <v>3825</v>
      </c>
      <c r="H275" s="1"/>
      <c r="I275" s="58"/>
      <c r="J275" s="1"/>
      <c r="K275" s="43"/>
      <c r="L275" s="43"/>
    </row>
    <row r="276" spans="1:12">
      <c r="A276" s="52" t="s">
        <v>20869</v>
      </c>
      <c r="B276" s="1"/>
      <c r="C276" s="1"/>
      <c r="D276" s="1"/>
      <c r="E276" s="1"/>
      <c r="F27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6" s="1" t="s">
        <v>3825</v>
      </c>
      <c r="H276" s="1"/>
      <c r="I276" s="58"/>
      <c r="J276" s="1"/>
      <c r="K276" s="43"/>
      <c r="L276" s="43"/>
    </row>
    <row r="277" spans="1:12">
      <c r="A277" s="52" t="s">
        <v>20870</v>
      </c>
      <c r="B277" s="1"/>
      <c r="C277" s="1"/>
      <c r="D277" s="1"/>
      <c r="E277" s="1"/>
      <c r="F27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7" s="1" t="s">
        <v>3825</v>
      </c>
      <c r="H277" s="1"/>
      <c r="I277" s="58"/>
      <c r="J277" s="1"/>
      <c r="K277" s="43"/>
      <c r="L277" s="43"/>
    </row>
    <row r="278" spans="1:12">
      <c r="A278" s="52" t="s">
        <v>12570</v>
      </c>
      <c r="B278" s="1"/>
      <c r="C278" s="1"/>
      <c r="D278" s="1"/>
      <c r="E278" s="1"/>
      <c r="F27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8" s="1" t="s">
        <v>3825</v>
      </c>
      <c r="H278" s="1"/>
      <c r="I278" s="58"/>
      <c r="J278" s="1"/>
      <c r="K278" s="43"/>
      <c r="L278" s="43"/>
    </row>
    <row r="279" spans="1:12">
      <c r="A279" s="52" t="s">
        <v>12571</v>
      </c>
      <c r="B279" s="1"/>
      <c r="C279" s="1"/>
      <c r="D279" s="1"/>
      <c r="E279" s="1"/>
      <c r="F27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79" s="1" t="s">
        <v>3825</v>
      </c>
      <c r="H279" s="1"/>
      <c r="I279" s="58"/>
      <c r="J279" s="1"/>
      <c r="K279" s="43"/>
      <c r="L279" s="43"/>
    </row>
    <row r="280" spans="1:12">
      <c r="A280" s="52" t="s">
        <v>20871</v>
      </c>
      <c r="B280" s="1"/>
      <c r="C280" s="1"/>
      <c r="D280" s="1"/>
      <c r="E280" s="1"/>
      <c r="F28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0" s="1" t="s">
        <v>3825</v>
      </c>
      <c r="H280" s="1"/>
      <c r="I280" s="58"/>
      <c r="J280" s="1"/>
      <c r="K280" s="43"/>
      <c r="L280" s="43"/>
    </row>
    <row r="281" spans="1:12">
      <c r="A281" s="52" t="s">
        <v>20872</v>
      </c>
      <c r="B281" s="1"/>
      <c r="C281" s="1"/>
      <c r="D281" s="1"/>
      <c r="E281" s="1"/>
      <c r="F28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1" s="1" t="s">
        <v>3825</v>
      </c>
      <c r="H281" s="1"/>
      <c r="I281" s="58"/>
      <c r="J281" s="1"/>
      <c r="K281" s="43"/>
      <c r="L281" s="43"/>
    </row>
    <row r="282" spans="1:12">
      <c r="A282" s="52" t="s">
        <v>20873</v>
      </c>
      <c r="B282" s="1"/>
      <c r="C282" s="1"/>
      <c r="D282" s="1"/>
      <c r="E282" s="1"/>
      <c r="F28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2" s="1" t="s">
        <v>3825</v>
      </c>
      <c r="H282" s="1"/>
      <c r="I282" s="58"/>
      <c r="J282" s="1"/>
      <c r="K282" s="43"/>
      <c r="L282" s="43" t="s">
        <v>3675</v>
      </c>
    </row>
    <row r="283" spans="1:12">
      <c r="A283" s="52" t="s">
        <v>19632</v>
      </c>
      <c r="B283" s="1"/>
      <c r="C283" s="1"/>
      <c r="D283" s="1"/>
      <c r="E283" s="1"/>
      <c r="F28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3" s="1" t="s">
        <v>3825</v>
      </c>
      <c r="H283" s="1" t="s">
        <v>19633</v>
      </c>
      <c r="I283" s="58"/>
      <c r="J283" s="1"/>
      <c r="K283" s="43"/>
      <c r="L283" s="43" t="s">
        <v>3675</v>
      </c>
    </row>
    <row r="284" spans="1:12">
      <c r="A284" s="52" t="s">
        <v>3808</v>
      </c>
      <c r="B284" s="1"/>
      <c r="C284" s="1"/>
      <c r="D284" s="1"/>
      <c r="E284" s="1"/>
      <c r="F28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4" s="1" t="s">
        <v>3825</v>
      </c>
      <c r="H284" s="1" t="s">
        <v>19631</v>
      </c>
      <c r="I284" s="58"/>
      <c r="J284" s="1"/>
      <c r="K284" s="43"/>
      <c r="L284" s="43" t="s">
        <v>3675</v>
      </c>
    </row>
    <row r="285" spans="1:12">
      <c r="A285" s="52" t="s">
        <v>19629</v>
      </c>
      <c r="B285" s="1"/>
      <c r="C285" s="1"/>
      <c r="D285" s="1"/>
      <c r="E285" s="1"/>
      <c r="F28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5" s="1" t="s">
        <v>3825</v>
      </c>
      <c r="H285" s="1" t="s">
        <v>19630</v>
      </c>
      <c r="I285" s="58"/>
      <c r="J285" s="1"/>
      <c r="K285" s="43"/>
      <c r="L285" s="43" t="s">
        <v>3675</v>
      </c>
    </row>
    <row r="286" spans="1:12">
      <c r="A286" s="52" t="s">
        <v>3809</v>
      </c>
      <c r="B286" s="1"/>
      <c r="C286" s="1"/>
      <c r="D286" s="1"/>
      <c r="E286" s="1"/>
      <c r="F28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6" s="1" t="s">
        <v>3825</v>
      </c>
      <c r="H286" s="1" t="s">
        <v>19628</v>
      </c>
      <c r="I286" s="58"/>
      <c r="J286" s="1"/>
      <c r="K286" s="43"/>
      <c r="L286" s="43" t="s">
        <v>3675</v>
      </c>
    </row>
    <row r="287" spans="1:12">
      <c r="A287" s="52" t="s">
        <v>20874</v>
      </c>
      <c r="B287" s="1"/>
      <c r="C287" s="1"/>
      <c r="D287" s="1"/>
      <c r="E287" s="1"/>
      <c r="F28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7" s="1" t="s">
        <v>3825</v>
      </c>
      <c r="H287" s="1"/>
      <c r="I287" s="58"/>
      <c r="J287" s="1"/>
      <c r="K287" s="43"/>
      <c r="L287" s="43" t="s">
        <v>3675</v>
      </c>
    </row>
    <row r="288" spans="1:12">
      <c r="A288" s="52" t="s">
        <v>19626</v>
      </c>
      <c r="B288" s="1"/>
      <c r="C288" s="1"/>
      <c r="D288" s="1"/>
      <c r="E288" s="1"/>
      <c r="F28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8" s="1" t="s">
        <v>3825</v>
      </c>
      <c r="H288" s="1" t="s">
        <v>19627</v>
      </c>
      <c r="I288" s="58"/>
      <c r="J288" s="1"/>
      <c r="K288" s="43"/>
      <c r="L288" s="43" t="s">
        <v>2993</v>
      </c>
    </row>
    <row r="289" spans="1:12">
      <c r="A289" s="52" t="s">
        <v>19624</v>
      </c>
      <c r="B289" s="1"/>
      <c r="C289" s="1"/>
      <c r="D289" s="1"/>
      <c r="E289" s="1"/>
      <c r="F28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89" s="1" t="s">
        <v>3825</v>
      </c>
      <c r="H289" s="1" t="s">
        <v>19625</v>
      </c>
      <c r="I289" s="58"/>
      <c r="J289" s="1"/>
      <c r="K289" s="43"/>
      <c r="L289" s="43" t="s">
        <v>2993</v>
      </c>
    </row>
    <row r="290" spans="1:12">
      <c r="A290" s="52" t="s">
        <v>19622</v>
      </c>
      <c r="B290" s="1"/>
      <c r="C290" s="1"/>
      <c r="D290" s="1"/>
      <c r="E290" s="1"/>
      <c r="F290"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0" s="1" t="s">
        <v>3825</v>
      </c>
      <c r="H290" s="1" t="s">
        <v>19623</v>
      </c>
      <c r="I290" s="58"/>
      <c r="J290" s="1"/>
      <c r="K290" s="43"/>
      <c r="L290" s="43" t="s">
        <v>2993</v>
      </c>
    </row>
    <row r="291" spans="1:12">
      <c r="A291" s="52" t="s">
        <v>19620</v>
      </c>
      <c r="B291" s="1"/>
      <c r="C291" s="1"/>
      <c r="D291" s="1"/>
      <c r="E291" s="1"/>
      <c r="F291"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1" s="1" t="s">
        <v>3825</v>
      </c>
      <c r="H291" s="1" t="s">
        <v>19621</v>
      </c>
      <c r="I291" s="58"/>
      <c r="J291" s="1"/>
      <c r="K291" s="43"/>
      <c r="L291" s="43" t="s">
        <v>2993</v>
      </c>
    </row>
    <row r="292" spans="1:12">
      <c r="A292" s="52" t="s">
        <v>19618</v>
      </c>
      <c r="B292" s="1"/>
      <c r="C292" s="1"/>
      <c r="D292" s="1"/>
      <c r="E292" s="1"/>
      <c r="F292"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2" s="1" t="s">
        <v>3825</v>
      </c>
      <c r="H292" s="1" t="s">
        <v>19619</v>
      </c>
      <c r="I292" s="58"/>
      <c r="J292" s="1"/>
      <c r="K292" s="43"/>
      <c r="L292" s="43" t="s">
        <v>2993</v>
      </c>
    </row>
    <row r="293" spans="1:12">
      <c r="A293" s="52"/>
      <c r="B293" s="1"/>
      <c r="C293" s="1"/>
      <c r="D293" s="1"/>
      <c r="E293" s="1"/>
      <c r="F293"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3" s="1" t="s">
        <v>3825</v>
      </c>
      <c r="H293" s="1"/>
      <c r="I293" s="58"/>
      <c r="J293" s="1"/>
      <c r="K293" s="43"/>
      <c r="L293" s="43" t="s">
        <v>2993</v>
      </c>
    </row>
    <row r="294" spans="1:12">
      <c r="A294" s="52"/>
      <c r="B294" s="1"/>
      <c r="C294" s="1"/>
      <c r="D294" s="1"/>
      <c r="E294" s="1"/>
      <c r="F294"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4" s="1" t="s">
        <v>3825</v>
      </c>
      <c r="H294" s="1"/>
      <c r="I294" s="58"/>
      <c r="J294" s="1"/>
      <c r="K294" s="43"/>
      <c r="L294" s="43" t="s">
        <v>2993</v>
      </c>
    </row>
    <row r="295" spans="1:12">
      <c r="A295" s="52"/>
      <c r="B295" s="1"/>
      <c r="C295" s="1"/>
      <c r="D295" s="1"/>
      <c r="E295" s="1"/>
      <c r="F295"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5" s="1" t="s">
        <v>3825</v>
      </c>
      <c r="H295" s="1"/>
      <c r="I295" s="58"/>
      <c r="J295" s="1"/>
      <c r="K295" s="43"/>
      <c r="L295" s="43" t="s">
        <v>2993</v>
      </c>
    </row>
    <row r="296" spans="1:12">
      <c r="A296" s="52"/>
      <c r="B296" s="1"/>
      <c r="C296" s="1"/>
      <c r="D296" s="1"/>
      <c r="E296" s="1"/>
      <c r="F29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6" s="1" t="s">
        <v>3825</v>
      </c>
      <c r="H296" s="1"/>
      <c r="I296" s="58"/>
      <c r="J296" s="1"/>
      <c r="K296" s="43"/>
      <c r="L296" s="43" t="s">
        <v>2993</v>
      </c>
    </row>
    <row r="297" spans="1:12" ht="15.75">
      <c r="A297" s="445" t="s">
        <v>20775</v>
      </c>
      <c r="B297" s="1"/>
      <c r="C297" s="1"/>
      <c r="D297" s="1"/>
      <c r="E297" s="1"/>
      <c r="F29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7" s="1" t="s">
        <v>19826</v>
      </c>
      <c r="H297" s="1"/>
      <c r="I297" s="58"/>
      <c r="J297" s="1"/>
      <c r="K297" s="43" t="s">
        <v>16821</v>
      </c>
      <c r="L297" s="43" t="s">
        <v>2992</v>
      </c>
    </row>
    <row r="298" spans="1:12">
      <c r="A298" s="209" t="s">
        <v>2190</v>
      </c>
      <c r="B298" s="225"/>
      <c r="C298" s="225"/>
      <c r="D298" s="225"/>
      <c r="E298" s="225"/>
      <c r="F298"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8" s="1" t="s">
        <v>19826</v>
      </c>
      <c r="H298" s="225"/>
      <c r="I298" s="207"/>
      <c r="J298" s="225"/>
      <c r="K298" s="226" t="s">
        <v>16822</v>
      </c>
      <c r="L298" s="226" t="s">
        <v>12556</v>
      </c>
    </row>
    <row r="299" spans="1:12">
      <c r="A299" s="209" t="s">
        <v>18331</v>
      </c>
      <c r="B299" s="225"/>
      <c r="C299" s="225"/>
      <c r="D299" s="225"/>
      <c r="E299" s="225"/>
      <c r="F299"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299" s="1" t="s">
        <v>19826</v>
      </c>
      <c r="H299" s="225" t="s">
        <v>18332</v>
      </c>
      <c r="I299" s="207"/>
      <c r="J299" s="225"/>
      <c r="K299" s="226"/>
      <c r="L299" s="226"/>
    </row>
    <row r="300" spans="1:12">
      <c r="A300" s="209" t="s">
        <v>18333</v>
      </c>
      <c r="B300" s="225">
        <v>4</v>
      </c>
      <c r="C300" s="225"/>
      <c r="D300" s="225"/>
      <c r="E300" s="225"/>
      <c r="F300"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0" s="1" t="s">
        <v>19826</v>
      </c>
      <c r="H300" s="225" t="s">
        <v>18335</v>
      </c>
      <c r="I300" s="207"/>
      <c r="J300" s="225"/>
      <c r="K300" s="226"/>
      <c r="L300" s="226"/>
    </row>
    <row r="301" spans="1:12">
      <c r="A301" s="209" t="s">
        <v>20775</v>
      </c>
      <c r="B301" s="225">
        <v>4</v>
      </c>
      <c r="C301" s="225"/>
      <c r="D301" s="225"/>
      <c r="E301" s="225"/>
      <c r="F301"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1" s="1" t="s">
        <v>19826</v>
      </c>
      <c r="H301" s="225" t="s">
        <v>18334</v>
      </c>
      <c r="I301" s="207"/>
      <c r="J301" s="225"/>
      <c r="K301" s="226"/>
      <c r="L301" s="226"/>
    </row>
    <row r="302" spans="1:12">
      <c r="A302" s="209" t="s">
        <v>2271</v>
      </c>
      <c r="B302" s="225">
        <v>4</v>
      </c>
      <c r="C302" s="225"/>
      <c r="D302" s="225"/>
      <c r="E302" s="225"/>
      <c r="F302"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2" s="1" t="s">
        <v>19826</v>
      </c>
      <c r="H302" s="225"/>
      <c r="I302" s="207"/>
      <c r="J302" s="225"/>
      <c r="K302" s="226"/>
      <c r="L302" s="226"/>
    </row>
    <row r="303" spans="1:12">
      <c r="A303" s="209" t="s">
        <v>2269</v>
      </c>
      <c r="B303" s="225"/>
      <c r="C303" s="225"/>
      <c r="D303" s="225"/>
      <c r="E303" s="225"/>
      <c r="F303"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3" s="1" t="s">
        <v>19826</v>
      </c>
      <c r="H303" s="225" t="s">
        <v>18336</v>
      </c>
      <c r="I303" s="207"/>
      <c r="J303" s="225"/>
      <c r="K303" s="226"/>
      <c r="L303" s="226"/>
    </row>
    <row r="304" spans="1:12">
      <c r="A304" s="209" t="s">
        <v>2272</v>
      </c>
      <c r="B304" s="225">
        <v>4</v>
      </c>
      <c r="C304" s="225"/>
      <c r="D304" s="225"/>
      <c r="E304" s="225"/>
      <c r="F304"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4" s="1" t="s">
        <v>19826</v>
      </c>
      <c r="H304" s="225" t="s">
        <v>18337</v>
      </c>
      <c r="I304" s="207"/>
      <c r="J304" s="225"/>
      <c r="K304" s="226"/>
      <c r="L304" s="226"/>
    </row>
    <row r="305" spans="1:12">
      <c r="A305" s="209" t="s">
        <v>2276</v>
      </c>
      <c r="B305" s="225">
        <v>4</v>
      </c>
      <c r="C305" s="225"/>
      <c r="D305" s="225"/>
      <c r="E305" s="225"/>
      <c r="F305"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4c</v>
      </c>
      <c r="G305" s="1" t="s">
        <v>19826</v>
      </c>
      <c r="H305" s="225" t="s">
        <v>18338</v>
      </c>
      <c r="I305" s="207"/>
      <c r="J305" s="225"/>
      <c r="K305" s="226"/>
      <c r="L305" s="226"/>
    </row>
    <row r="306" spans="1:12">
      <c r="A306" s="52"/>
      <c r="B306" s="1"/>
      <c r="C306" s="1"/>
      <c r="D306" s="1"/>
      <c r="E306" s="1"/>
      <c r="F306"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6" s="1"/>
      <c r="H306" s="1" t="s">
        <v>17073</v>
      </c>
      <c r="I306" s="58" t="s">
        <v>17078</v>
      </c>
      <c r="J306" s="1"/>
      <c r="K306" s="43"/>
      <c r="L306" s="43"/>
    </row>
    <row r="307" spans="1:12">
      <c r="A307" s="52" t="s">
        <v>17074</v>
      </c>
      <c r="B307" s="1"/>
      <c r="C307" s="1"/>
      <c r="D307" s="1"/>
      <c r="E307" s="1"/>
      <c r="F307"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7" s="1"/>
      <c r="H307" s="1" t="s">
        <v>17074</v>
      </c>
      <c r="I307" s="58" t="s">
        <v>17078</v>
      </c>
      <c r="J307" s="1"/>
      <c r="K307" s="43"/>
      <c r="L307" s="43"/>
    </row>
    <row r="308" spans="1:12">
      <c r="A308" s="52" t="s">
        <v>17075</v>
      </c>
      <c r="B308" s="1"/>
      <c r="C308" s="1"/>
      <c r="D308" s="1"/>
      <c r="E308" s="1"/>
      <c r="F308"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8" s="1"/>
      <c r="H308" s="1" t="s">
        <v>17075</v>
      </c>
      <c r="I308" s="58" t="s">
        <v>17078</v>
      </c>
      <c r="J308" s="1"/>
      <c r="K308" s="43"/>
      <c r="L308" s="43"/>
    </row>
    <row r="309" spans="1:12">
      <c r="A309" s="52" t="s">
        <v>20875</v>
      </c>
      <c r="B309" s="1"/>
      <c r="C309" s="1"/>
      <c r="D309" s="1"/>
      <c r="E309" s="1"/>
      <c r="F309" s="1"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09" s="1"/>
      <c r="H309" s="1" t="s">
        <v>17076</v>
      </c>
      <c r="I309" s="58" t="s">
        <v>17078</v>
      </c>
      <c r="J309" s="1"/>
      <c r="K309" s="43"/>
      <c r="L309" s="43"/>
    </row>
    <row r="310" spans="1:12">
      <c r="A310" s="209" t="s">
        <v>20876</v>
      </c>
      <c r="B310" s="225"/>
      <c r="C310" s="225"/>
      <c r="D310" s="225"/>
      <c r="E310" s="225"/>
      <c r="F310" s="225" t="str">
        <f>IF(Таблиця5[[#This Row],[C - COINS - COST]]&lt;&gt;"",Таблиця5[[#This Row],[C - COINS - COST]]&amp;"c","")&amp;IF(Таблиця5[[#This Row],[A - TANKARDS - Drinks]]&lt;&gt;"",Таблиця5[[#This Row],[A - TANKARDS - Drinks]]&amp;"a","")&amp;IF(Таблиця5[[#This Row],[P - PIPES - hospitality]]&lt;&gt;"",Таблиця5[[#This Row],[P - PIPES - hospitality]]&amp;"p","")&amp;IF(Таблиця5[[#This Row],[D - DAGGERS - danger level]]&lt;&gt;"",Таблиця5[[#This Row],[D - DAGGERS - danger level]]&amp;"d","")</f>
        <v/>
      </c>
      <c r="G310" s="225"/>
      <c r="H310" s="225" t="s">
        <v>17077</v>
      </c>
      <c r="I310" s="58" t="s">
        <v>17078</v>
      </c>
      <c r="J310" s="225"/>
      <c r="K310" s="226"/>
      <c r="L310" s="226"/>
    </row>
  </sheetData>
  <mergeCells count="23">
    <mergeCell ref="A2:L2"/>
    <mergeCell ref="N22:P22"/>
    <mergeCell ref="M74:Q83"/>
    <mergeCell ref="M85:Q94"/>
    <mergeCell ref="M84:Q84"/>
    <mergeCell ref="M73:Q73"/>
    <mergeCell ref="M62:Q62"/>
    <mergeCell ref="A1:D1"/>
    <mergeCell ref="E1:J1"/>
    <mergeCell ref="M41:Q50"/>
    <mergeCell ref="M52:Q61"/>
    <mergeCell ref="M63:Q72"/>
    <mergeCell ref="M51:Q51"/>
    <mergeCell ref="M40:Q40"/>
    <mergeCell ref="N12:P13"/>
    <mergeCell ref="N14:P14"/>
    <mergeCell ref="N15:P15"/>
    <mergeCell ref="N16:P16"/>
    <mergeCell ref="N17:P17"/>
    <mergeCell ref="N18:P18"/>
    <mergeCell ref="N19:P19"/>
    <mergeCell ref="N20:P20"/>
    <mergeCell ref="N21:P21"/>
  </mergeCells>
  <hyperlinks>
    <hyperlink ref="A1" location="'0000'!A1" display="|🔝| To main page" xr:uid="{00000000-0004-0000-0E00-000000000000}"/>
    <hyperlink ref="E1:J1" r:id="rId1" display="DONATE" xr:uid="{00000000-0004-0000-0E00-000001000000}"/>
  </hyperlinks>
  <pageMargins left="0.7" right="0.7" top="0.75" bottom="0.75" header="0.3" footer="0.3"/>
  <pageSetup paperSize="9" orientation="portrait" r:id="rId2"/>
  <drawing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82608-43DD-4DD6-B684-5A3AAEA89757}">
  <dimension ref="A1:J7"/>
  <sheetViews>
    <sheetView view="pageBreakPreview" zoomScale="60" zoomScaleNormal="60" workbookViewId="0">
      <pane xSplit="1" ySplit="1" topLeftCell="D5" activePane="bottomRight" state="frozenSplit"/>
      <selection pane="topRight" activeCell="C1" sqref="C1"/>
      <selection pane="bottomLeft" activeCell="A3" sqref="A3"/>
      <selection pane="bottomRight" sqref="A1:J7"/>
    </sheetView>
  </sheetViews>
  <sheetFormatPr defaultRowHeight="15"/>
  <cols>
    <col min="1" max="1" width="15.140625" style="1004" customWidth="1"/>
    <col min="2" max="2" width="23.7109375" style="1004" customWidth="1"/>
    <col min="3" max="3" width="20.7109375" style="1004" customWidth="1"/>
    <col min="4" max="4" width="28.28515625" style="1004" customWidth="1"/>
    <col min="5" max="5" width="22" style="1004" customWidth="1"/>
    <col min="6" max="6" width="46.28515625" style="1004" bestFit="1" customWidth="1"/>
    <col min="7" max="7" width="60.42578125" style="1004" customWidth="1"/>
    <col min="8" max="8" width="16.42578125" style="1004" customWidth="1"/>
    <col min="9" max="9" width="40.85546875" style="1004" customWidth="1"/>
    <col min="10" max="10" width="49.7109375" style="1004" customWidth="1"/>
    <col min="11" max="16384" width="9.140625" style="1004"/>
  </cols>
  <sheetData>
    <row r="1" spans="1:10">
      <c r="A1" s="1015" t="s">
        <v>3831</v>
      </c>
      <c r="B1" s="1016" t="s">
        <v>21822</v>
      </c>
      <c r="C1" s="1016" t="s">
        <v>21823</v>
      </c>
      <c r="D1" s="1017" t="s">
        <v>21824</v>
      </c>
      <c r="E1" s="1017" t="s">
        <v>21825</v>
      </c>
      <c r="F1" s="1017" t="s">
        <v>21826</v>
      </c>
      <c r="G1" s="1017" t="s">
        <v>21827</v>
      </c>
      <c r="H1" s="1017" t="s">
        <v>21828</v>
      </c>
      <c r="I1" s="1017" t="s">
        <v>19826</v>
      </c>
      <c r="J1" s="1018" t="s">
        <v>20116</v>
      </c>
    </row>
    <row r="2" spans="1:10" ht="270">
      <c r="A2" s="1013" t="s">
        <v>3830</v>
      </c>
      <c r="B2" s="1011" t="s">
        <v>21829</v>
      </c>
      <c r="C2" s="1011" t="s">
        <v>21830</v>
      </c>
      <c r="D2" s="1011" t="s">
        <v>21831</v>
      </c>
      <c r="E2" s="1011" t="s">
        <v>21832</v>
      </c>
      <c r="F2" s="1011" t="s">
        <v>21833</v>
      </c>
      <c r="G2" s="1011" t="s">
        <v>21834</v>
      </c>
      <c r="H2" s="1011" t="s">
        <v>2257</v>
      </c>
      <c r="I2" s="1011" t="s">
        <v>21835</v>
      </c>
      <c r="J2" s="1014" t="s">
        <v>21836</v>
      </c>
    </row>
    <row r="3" spans="1:10" ht="165">
      <c r="A3" s="1013" t="s">
        <v>2831</v>
      </c>
      <c r="B3" s="1011" t="s">
        <v>21837</v>
      </c>
      <c r="C3" s="1011"/>
      <c r="D3" s="1011" t="s">
        <v>21838</v>
      </c>
      <c r="E3" s="1011" t="s">
        <v>21839</v>
      </c>
      <c r="F3" s="1011" t="s">
        <v>21840</v>
      </c>
      <c r="G3" s="1011" t="s">
        <v>21841</v>
      </c>
      <c r="H3" s="1011"/>
      <c r="I3" s="1011" t="s">
        <v>21842</v>
      </c>
      <c r="J3" s="1014" t="s">
        <v>21843</v>
      </c>
    </row>
    <row r="4" spans="1:10" ht="120">
      <c r="A4" s="1013" t="s">
        <v>12556</v>
      </c>
      <c r="B4" s="1011" t="s">
        <v>21844</v>
      </c>
      <c r="C4" s="1011" t="s">
        <v>21845</v>
      </c>
      <c r="D4" s="1011" t="s">
        <v>21846</v>
      </c>
      <c r="E4" s="1011" t="s">
        <v>21847</v>
      </c>
      <c r="F4" s="1011" t="s">
        <v>21848</v>
      </c>
      <c r="G4" s="1011" t="s">
        <v>21849</v>
      </c>
      <c r="H4" s="1011"/>
      <c r="I4" s="1011" t="s">
        <v>21850</v>
      </c>
      <c r="J4" s="1014" t="s">
        <v>21851</v>
      </c>
    </row>
    <row r="5" spans="1:10" ht="105">
      <c r="A5" s="1013" t="s">
        <v>3752</v>
      </c>
      <c r="B5" s="1011" t="s">
        <v>21852</v>
      </c>
      <c r="C5" s="1011" t="s">
        <v>21853</v>
      </c>
      <c r="D5" s="1011" t="s">
        <v>21854</v>
      </c>
      <c r="E5" s="1011" t="s">
        <v>21855</v>
      </c>
      <c r="F5" s="1011" t="s">
        <v>21856</v>
      </c>
      <c r="G5" s="1011" t="s">
        <v>21857</v>
      </c>
      <c r="H5" s="1011" t="s">
        <v>21858</v>
      </c>
      <c r="I5" s="1011" t="s">
        <v>21859</v>
      </c>
      <c r="J5" s="1014"/>
    </row>
    <row r="6" spans="1:10" ht="150">
      <c r="A6" s="1013" t="s">
        <v>13191</v>
      </c>
      <c r="B6" s="1011" t="s">
        <v>21860</v>
      </c>
      <c r="C6" s="1011" t="s">
        <v>384</v>
      </c>
      <c r="D6" s="1011" t="s">
        <v>21861</v>
      </c>
      <c r="E6" s="1011" t="s">
        <v>21862</v>
      </c>
      <c r="F6" s="1011" t="s">
        <v>21863</v>
      </c>
      <c r="G6" s="1011" t="s">
        <v>21864</v>
      </c>
      <c r="H6" s="1011" t="s">
        <v>21865</v>
      </c>
      <c r="I6" s="1011" t="s">
        <v>21866</v>
      </c>
      <c r="J6" s="1014" t="s">
        <v>21867</v>
      </c>
    </row>
    <row r="7" spans="1:10" ht="210">
      <c r="A7" s="1019" t="s">
        <v>2842</v>
      </c>
      <c r="B7" s="1020" t="s">
        <v>21868</v>
      </c>
      <c r="C7" s="1020"/>
      <c r="D7" s="1020" t="s">
        <v>21869</v>
      </c>
      <c r="E7" s="1020" t="s">
        <v>21870</v>
      </c>
      <c r="F7" s="1020" t="s">
        <v>21871</v>
      </c>
      <c r="G7" s="1020" t="s">
        <v>21872</v>
      </c>
      <c r="H7" s="1020" t="s">
        <v>21873</v>
      </c>
      <c r="I7" s="1020" t="s">
        <v>21874</v>
      </c>
      <c r="J7" s="1021" t="s">
        <v>21875</v>
      </c>
    </row>
  </sheetData>
  <printOptions horizontalCentered="1" verticalCentered="1"/>
  <pageMargins left="0.25" right="0.25" top="0.75" bottom="0.75" header="0.3" footer="0.3"/>
  <pageSetup paperSize="17" scale="65" orientation="landscape" horizontalDpi="1200" verticalDpi="1200"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5">
    <tabColor rgb="FFFFC000"/>
  </sheetPr>
  <dimension ref="A1:BX1087"/>
  <sheetViews>
    <sheetView tabSelected="1" topLeftCell="C1" zoomScaleNormal="100" workbookViewId="0">
      <pane ySplit="3" topLeftCell="A4" activePane="bottomLeft" state="frozen"/>
      <selection activeCell="F1" sqref="F1"/>
      <selection pane="bottomLeft" activeCell="H4" sqref="H4"/>
    </sheetView>
  </sheetViews>
  <sheetFormatPr defaultRowHeight="15" outlineLevelCol="1"/>
  <cols>
    <col min="1" max="1" width="19.7109375" customWidth="1"/>
    <col min="2" max="2" width="29.5703125" customWidth="1"/>
    <col min="3" max="3" width="9.7109375" customWidth="1"/>
    <col min="4" max="4" width="16" customWidth="1"/>
    <col min="5" max="5" width="9.7109375" customWidth="1"/>
    <col min="6" max="6" width="11.42578125" customWidth="1"/>
    <col min="7" max="7" width="31.7109375" customWidth="1"/>
    <col min="8" max="8" width="40.28515625" style="596" customWidth="1"/>
    <col min="9" max="10" width="19.5703125" hidden="1" customWidth="1" outlineLevel="1"/>
    <col min="11" max="11" width="27" customWidth="1" collapsed="1"/>
    <col min="12" max="12" width="18.28515625" customWidth="1" outlineLevel="1"/>
    <col min="13" max="14" width="22.140625" customWidth="1" outlineLevel="1"/>
    <col min="15" max="18" width="5.7109375" customWidth="1"/>
    <col min="19" max="19" width="22.140625" customWidth="1" outlineLevel="1"/>
    <col min="20" max="21" width="9.140625" customWidth="1" outlineLevel="1"/>
    <col min="22" max="22" width="9.140625" style="730" customWidth="1" outlineLevel="1"/>
    <col min="23" max="24" width="9.140625" customWidth="1" outlineLevel="1"/>
    <col min="25" max="30" width="15.42578125" customWidth="1"/>
    <col min="31" max="32" width="17.5703125" style="59" customWidth="1"/>
    <col min="33" max="33" width="2.7109375" customWidth="1"/>
    <col min="34" max="34" width="15.5703125" customWidth="1"/>
    <col min="35" max="35" width="2.7109375" customWidth="1"/>
    <col min="36" max="36" width="15.5703125" customWidth="1"/>
    <col min="37" max="37" width="2.7109375" customWidth="1"/>
    <col min="38" max="45" width="14.140625" customWidth="1"/>
    <col min="56" max="56" width="15.85546875" customWidth="1"/>
    <col min="57" max="57" width="12" customWidth="1"/>
  </cols>
  <sheetData>
    <row r="1" spans="1:76" ht="18" thickBot="1">
      <c r="A1" s="893" t="s">
        <v>14028</v>
      </c>
      <c r="B1" s="893"/>
      <c r="C1" s="893"/>
      <c r="D1" s="893"/>
      <c r="E1" s="894" t="s">
        <v>21176</v>
      </c>
      <c r="F1" s="894"/>
      <c r="G1" s="894"/>
      <c r="H1" s="894"/>
      <c r="I1" s="629"/>
      <c r="J1" s="629"/>
      <c r="K1" s="629"/>
      <c r="L1" s="629"/>
      <c r="M1" s="629"/>
      <c r="N1" s="629"/>
      <c r="O1" s="629"/>
      <c r="P1" s="629"/>
      <c r="Q1" s="629"/>
      <c r="R1" s="629"/>
      <c r="S1" s="629"/>
      <c r="T1" s="629"/>
      <c r="U1" s="629"/>
      <c r="V1" s="1042"/>
      <c r="W1" s="629"/>
      <c r="X1" s="629"/>
      <c r="Y1" s="629"/>
      <c r="Z1" s="629"/>
      <c r="AA1" s="629"/>
      <c r="AB1" s="629"/>
      <c r="AC1" s="629"/>
      <c r="AD1" s="629"/>
      <c r="AE1" s="630"/>
      <c r="AF1" s="630"/>
      <c r="AG1" s="629"/>
      <c r="AH1" s="629"/>
      <c r="AI1" s="629"/>
      <c r="AJ1" s="629"/>
      <c r="AK1" s="629"/>
      <c r="AL1" s="629"/>
      <c r="AM1" s="629"/>
      <c r="AN1" s="629"/>
      <c r="AO1" s="629"/>
      <c r="AP1" s="629"/>
      <c r="AQ1" s="629"/>
      <c r="AR1" s="629"/>
      <c r="AS1" s="629"/>
      <c r="AT1" s="596"/>
      <c r="AU1" s="596"/>
      <c r="AV1" s="596"/>
      <c r="AW1" s="596"/>
      <c r="AX1" s="596"/>
      <c r="AY1" s="596"/>
      <c r="AZ1" s="596"/>
      <c r="BA1" s="596"/>
      <c r="BB1" s="596"/>
      <c r="BC1" s="596"/>
      <c r="BD1" s="596"/>
      <c r="BE1" s="596"/>
      <c r="BF1" s="596"/>
      <c r="BG1" s="596"/>
      <c r="BH1" s="596"/>
      <c r="BI1" s="596"/>
      <c r="BJ1" s="596"/>
      <c r="BK1" s="596"/>
      <c r="BL1" s="596"/>
      <c r="BM1" s="596"/>
      <c r="BN1" s="596"/>
      <c r="BO1" s="596"/>
      <c r="BP1" s="596"/>
      <c r="BQ1" s="596"/>
      <c r="BR1" s="596"/>
      <c r="BS1" s="596"/>
      <c r="BT1" s="596"/>
      <c r="BU1" s="596"/>
      <c r="BV1" s="596"/>
      <c r="BW1" s="596"/>
      <c r="BX1" s="596"/>
    </row>
    <row r="2" spans="1:76" ht="18.75" customHeight="1" thickTop="1" thickBot="1">
      <c r="A2" s="898" t="s">
        <v>15196</v>
      </c>
      <c r="B2" s="898"/>
      <c r="C2" s="898"/>
      <c r="D2" s="898"/>
      <c r="E2" s="898"/>
      <c r="F2" s="898"/>
      <c r="G2" s="898"/>
      <c r="H2" s="898"/>
      <c r="I2" s="898"/>
      <c r="J2" s="898"/>
      <c r="K2" s="898"/>
      <c r="L2" s="898"/>
      <c r="M2" s="898"/>
      <c r="N2" s="898"/>
      <c r="O2" s="898"/>
      <c r="P2" s="898"/>
      <c r="Q2" s="898"/>
      <c r="R2" s="898"/>
      <c r="S2" s="898"/>
      <c r="T2" s="898"/>
      <c r="U2" s="631"/>
      <c r="V2" s="714"/>
      <c r="W2" s="631"/>
      <c r="X2" s="631"/>
      <c r="Y2" s="631"/>
      <c r="Z2" s="631"/>
      <c r="AA2" s="631"/>
      <c r="AB2" s="631"/>
      <c r="AC2" s="631"/>
      <c r="AD2" s="631"/>
      <c r="AE2" s="632"/>
      <c r="AF2" s="632"/>
      <c r="AG2" s="896"/>
      <c r="AH2" s="896"/>
      <c r="AI2" s="896"/>
      <c r="AJ2" s="896"/>
      <c r="AK2" s="633"/>
      <c r="AL2" s="897" t="s">
        <v>17252</v>
      </c>
      <c r="AM2" s="896"/>
      <c r="AN2" s="896"/>
      <c r="AO2" s="896"/>
      <c r="AP2" s="896"/>
      <c r="AQ2" s="896"/>
      <c r="AR2" s="896"/>
      <c r="AS2" s="896"/>
      <c r="AT2" s="596"/>
      <c r="AU2" s="900" t="s">
        <v>15402</v>
      </c>
      <c r="AV2" s="900"/>
      <c r="AW2" s="900"/>
      <c r="AX2" s="596"/>
      <c r="AY2" s="596"/>
      <c r="AZ2" s="596"/>
      <c r="BA2" s="596"/>
      <c r="BB2" s="596"/>
      <c r="BC2" s="596"/>
      <c r="BD2" s="596"/>
      <c r="BE2" s="596"/>
      <c r="BF2" s="596"/>
      <c r="BG2" s="596"/>
      <c r="BH2" s="596"/>
      <c r="BI2" s="596"/>
      <c r="BJ2" s="596"/>
      <c r="BK2" s="596"/>
      <c r="BL2" s="596"/>
      <c r="BM2" s="596"/>
      <c r="BN2" s="596"/>
      <c r="BO2" s="596"/>
      <c r="BP2" s="596"/>
      <c r="BQ2" s="596"/>
      <c r="BR2" s="596"/>
      <c r="BS2" s="596"/>
      <c r="BT2" s="596"/>
      <c r="BU2" s="596"/>
      <c r="BV2" s="596"/>
      <c r="BW2" s="596"/>
      <c r="BX2" s="596"/>
    </row>
    <row r="3" spans="1:76" ht="17.25" thickTop="1" thickBot="1">
      <c r="A3" s="368" t="s">
        <v>12899</v>
      </c>
      <c r="B3" s="623" t="s">
        <v>1481</v>
      </c>
      <c r="C3" s="623" t="s">
        <v>1482</v>
      </c>
      <c r="D3" s="624" t="s">
        <v>1483</v>
      </c>
      <c r="E3" s="624" t="s">
        <v>1484</v>
      </c>
      <c r="F3" s="26" t="s">
        <v>12893</v>
      </c>
      <c r="G3" s="26" t="s">
        <v>12894</v>
      </c>
      <c r="H3" s="26" t="s">
        <v>2130</v>
      </c>
      <c r="I3" s="26" t="s">
        <v>2822</v>
      </c>
      <c r="J3" s="26" t="s">
        <v>13536</v>
      </c>
      <c r="K3" s="26" t="s">
        <v>2079</v>
      </c>
      <c r="L3" s="26" t="s">
        <v>2078</v>
      </c>
      <c r="M3" s="26" t="s">
        <v>2077</v>
      </c>
      <c r="N3" s="26" t="s">
        <v>18645</v>
      </c>
      <c r="O3" s="221" t="s">
        <v>20688</v>
      </c>
      <c r="P3" s="221" t="s">
        <v>20690</v>
      </c>
      <c r="Q3" s="221" t="s">
        <v>20689</v>
      </c>
      <c r="R3" s="221" t="s">
        <v>20691</v>
      </c>
      <c r="S3" s="26" t="s">
        <v>20692</v>
      </c>
      <c r="T3" s="26" t="s">
        <v>3673</v>
      </c>
      <c r="U3" s="625" t="s">
        <v>13606</v>
      </c>
      <c r="V3" s="625" t="s">
        <v>21178</v>
      </c>
      <c r="W3" s="625" t="s">
        <v>21489</v>
      </c>
      <c r="X3" s="625" t="s">
        <v>21490</v>
      </c>
      <c r="Y3" s="625" t="s">
        <v>15197</v>
      </c>
      <c r="Z3" s="625" t="s">
        <v>16712</v>
      </c>
      <c r="AA3" s="625" t="s">
        <v>16188</v>
      </c>
      <c r="AB3" s="625" t="s">
        <v>16189</v>
      </c>
      <c r="AC3" s="625" t="s">
        <v>16190</v>
      </c>
      <c r="AD3" s="625" t="s">
        <v>16191</v>
      </c>
      <c r="AE3" s="625" t="s">
        <v>3938</v>
      </c>
      <c r="AF3" s="626" t="s">
        <v>5940</v>
      </c>
      <c r="AG3" s="627" t="s">
        <v>15202</v>
      </c>
      <c r="AH3" s="26" t="s">
        <v>2476</v>
      </c>
      <c r="AI3" s="627" t="s">
        <v>12897</v>
      </c>
      <c r="AJ3" s="26" t="s">
        <v>3000</v>
      </c>
      <c r="AK3" s="627" t="s">
        <v>15203</v>
      </c>
      <c r="AL3" s="628" t="s">
        <v>17253</v>
      </c>
      <c r="AM3" s="628" t="s">
        <v>17254</v>
      </c>
      <c r="AN3" s="628" t="s">
        <v>17255</v>
      </c>
      <c r="AO3" s="628" t="s">
        <v>17256</v>
      </c>
      <c r="AP3" s="628" t="s">
        <v>17257</v>
      </c>
      <c r="AQ3" s="628" t="s">
        <v>17258</v>
      </c>
      <c r="AR3" s="628" t="s">
        <v>17259</v>
      </c>
      <c r="AS3" s="628" t="s">
        <v>12898</v>
      </c>
      <c r="AT3" s="596"/>
      <c r="AU3" s="900"/>
      <c r="AV3" s="900"/>
      <c r="AW3" s="900"/>
      <c r="AX3" s="596"/>
      <c r="AY3" s="596"/>
      <c r="AZ3" s="596"/>
      <c r="BA3" s="596"/>
      <c r="BB3" s="596"/>
      <c r="BC3" s="596"/>
      <c r="BD3" s="596" t="s">
        <v>19824</v>
      </c>
      <c r="BE3" s="596" t="s">
        <v>19825</v>
      </c>
      <c r="BF3" s="596"/>
      <c r="BG3" s="596"/>
      <c r="BH3" s="596"/>
      <c r="BI3" s="596"/>
      <c r="BJ3" s="596"/>
      <c r="BK3" s="596"/>
      <c r="BL3" s="596"/>
      <c r="BM3" s="596"/>
      <c r="BN3" s="596"/>
      <c r="BO3" s="596"/>
      <c r="BP3" s="596"/>
      <c r="BQ3" s="596"/>
      <c r="BR3" s="596"/>
      <c r="BS3" s="596"/>
      <c r="BT3" s="596"/>
      <c r="BU3" s="596"/>
      <c r="BV3" s="596"/>
      <c r="BW3" s="596"/>
      <c r="BX3" s="596"/>
    </row>
    <row r="4" spans="1:76" ht="16.5" thickTop="1" thickBot="1">
      <c r="A4" s="742" t="s">
        <v>997</v>
      </c>
      <c r="B4" s="743" t="str">
        <f t="shared" ref="B4:B35" si="0">LEFT(LEFT(A4,FIND(":",A4)),LEN(LEFT(A4,FIND(":",A4)))-1)</f>
        <v>C1</v>
      </c>
      <c r="C4" s="743" t="str">
        <f t="shared" ref="C4:C35" si="1">RIGHT(A4,LEN(A4)-FIND(":",A4)-1)</f>
        <v>Spires of the Morning (temple, A, 3)</v>
      </c>
      <c r="D4" s="742"/>
      <c r="E4" s="742"/>
      <c r="F4" s="743" t="s">
        <v>1296</v>
      </c>
      <c r="G4" s="743" t="s">
        <v>1685</v>
      </c>
      <c r="H4" s="743" t="s">
        <v>20879</v>
      </c>
      <c r="I4" s="743" t="s">
        <v>3965</v>
      </c>
      <c r="J4" s="743"/>
      <c r="K4" s="743" t="s">
        <v>2100</v>
      </c>
      <c r="L4" s="743" t="s">
        <v>2076</v>
      </c>
      <c r="M4" s="743">
        <v>3</v>
      </c>
      <c r="N4" s="743"/>
      <c r="O4" s="743"/>
      <c r="P4" s="743"/>
      <c r="Q4" s="743"/>
      <c r="R4" s="743"/>
      <c r="S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 s="743"/>
      <c r="U4" s="743"/>
      <c r="V4" s="743"/>
      <c r="W4" s="743"/>
      <c r="X4" s="743"/>
      <c r="Y4" s="743" t="s">
        <v>21102</v>
      </c>
      <c r="Z4" s="743" t="s">
        <v>4311</v>
      </c>
      <c r="AA4" s="743"/>
      <c r="AB4" s="743" t="str">
        <f>Таблиця4[[#This Row],[Descriptions2]]</f>
        <v/>
      </c>
      <c r="AC4" s="743" t="str">
        <f>Таблиця4[[#This Row],[Owner/Specific NPCs3]]</f>
        <v/>
      </c>
      <c r="AD4" s="743"/>
      <c r="AE4" s="750" t="s">
        <v>16996</v>
      </c>
      <c r="AF4" s="751" t="s">
        <v>16995</v>
      </c>
      <c r="AG4" s="752"/>
      <c r="AH4" s="743" t="s">
        <v>4311</v>
      </c>
      <c r="AI4" s="752"/>
      <c r="AJ4" s="743" t="s">
        <v>4311</v>
      </c>
      <c r="AK4" s="752"/>
      <c r="AL4" s="742" t="str">
        <f>IFERROR(INDEX('02_LIVING_WATERDEEP'!$C$2:$C$200,MATCH(Таблиця4[[#This Row],[BUILDING NAME]],'02_LIVING_WATERDEEP'!$A$2:$A$200,0),1),"")</f>
        <v/>
      </c>
      <c r="AM4" s="742" t="str">
        <f>IFERROR(INDEX('02_LIVING_WATERDEEP'!$F$2:$F$200,MATCH(Таблиця4[[#This Row],[BUILDING NAME]],'02_LIVING_WATERDEEP'!$A$2:$A$200,0),1),"")</f>
        <v/>
      </c>
      <c r="AN4" s="742" t="str">
        <f>IFERROR(INDEX('02_LIVING_WATERDEEP'!$I$2:$I$200,MATCH(Таблиця4[[#This Row],[BUILDING NAME]],'02_LIVING_WATERDEEP'!$A$2:$A$200,0),1),"")</f>
        <v/>
      </c>
      <c r="AO4" s="742" t="str">
        <f>IFERROR(INDEX('02_LIVING_WATERDEEP'!$J$2:$J$200,MATCH(Таблиця4[[#This Row],[BUILDING NAME]],'02_LIVING_WATERDEEP'!$A$2:$A$200,0),1),"")</f>
        <v/>
      </c>
      <c r="AP4" s="742" t="str">
        <f>IFERROR(INDEX('02_LIVING_WATERDEEP'!$K$2:$K$200,MATCH(Таблиця4[[#This Row],[BUILDING NAME]],'02_LIVING_WATERDEEP'!$A$2:$A$200,0),1),"")</f>
        <v/>
      </c>
      <c r="AQ4" s="742" t="str">
        <f>IFERROR(INDEX('02_LIVING_WATERDEEP'!$L$2:$L$200,MATCH(Таблиця4[[#This Row],[BUILDING NAME]],'02_LIVING_WATERDEEP'!$A$2:$A$200,0),1),"")</f>
        <v/>
      </c>
      <c r="AR4" s="742" t="str">
        <f>IFERROR(INDEX('02_LIVING_WATERDEEP'!$M$2:$M$200,MATCH(Таблиця4[[#This Row],[BUILDING NAME]],'02_LIVING_WATERDEEP'!$A$2:$A$200,0),1),"")</f>
        <v/>
      </c>
      <c r="AS4" s="742"/>
      <c r="AT4" s="596"/>
      <c r="AU4" s="901" t="s">
        <v>6481</v>
      </c>
      <c r="AV4" s="901"/>
      <c r="AW4" s="901"/>
      <c r="AX4" s="596"/>
      <c r="AY4" s="596"/>
      <c r="AZ4" s="596"/>
      <c r="BA4" s="596"/>
      <c r="BB4" s="596"/>
      <c r="BC4" s="596"/>
      <c r="BD4" s="596" t="s">
        <v>19826</v>
      </c>
      <c r="BE4" s="596" t="s">
        <v>19827</v>
      </c>
      <c r="BF4" s="596"/>
      <c r="BG4" s="596"/>
      <c r="BH4" s="596"/>
      <c r="BI4" s="596"/>
      <c r="BJ4" s="596" t="e">
        <f>MATCH(Таблиця4[[#This Row],[BUILDING NAME]],#REF!,0)</f>
        <v>#REF!</v>
      </c>
      <c r="BK4" s="596" t="e">
        <f>INDEX(#REF!,'02BUILD'!BJ4,1)</f>
        <v>#REF!</v>
      </c>
      <c r="BL4" s="596" t="e">
        <v>#N/A</v>
      </c>
      <c r="BM4" s="596"/>
      <c r="BN4" s="596" t="e">
        <f>MATCH(Таблиця4[[#This Row],[BUILDING NAME]],Таблиця5[NAME],0)</f>
        <v>#N/A</v>
      </c>
      <c r="BO4" s="596" t="e">
        <f>INDEX(Таблиця5[[C - COINS - COST]:[ADDRESS]],'02BUILD'!$BN4,1)</f>
        <v>#N/A</v>
      </c>
      <c r="BP4" s="596" t="e">
        <f>INDEX(Таблиця5[[C - COINS - COST]:[ADDRESS]],'02BUILD'!$BN4,2)</f>
        <v>#N/A</v>
      </c>
      <c r="BQ4" s="596" t="e">
        <f>INDEX(Таблиця5[[C - COINS - COST]:[ADDRESS]],'02BUILD'!$BN4,3)</f>
        <v>#N/A</v>
      </c>
      <c r="BR4" s="596" t="e">
        <f>INDEX(Таблиця5[[C - COINS - COST]:[ADDRESS]],'02BUILD'!$BN4,4)</f>
        <v>#N/A</v>
      </c>
      <c r="BS4" s="596" t="e">
        <f>INDEX(Таблиця5[[C - COINS - COST]:[ADDRESS]],'02BUILD'!$BN4,5)</f>
        <v>#N/A</v>
      </c>
      <c r="BT4" s="596" t="e">
        <f>INDEX(Таблиця5[[C - COINS - COST]:[ADDRESS]],'02BUILD'!$BN4,6)</f>
        <v>#N/A</v>
      </c>
      <c r="BU4" s="596" t="e">
        <f>INDEX(Таблиця5[[C - COINS - COST]:[ADDRESS]],'02BUILD'!$BN4,7)</f>
        <v>#N/A</v>
      </c>
      <c r="BV4" s="596" t="e">
        <f>INDEX(Таблиця5[[C - COINS - COST]:[ADDRESS]],'02BUILD'!$BN4,8)</f>
        <v>#N/A</v>
      </c>
      <c r="BW4" s="596" t="e">
        <f>INDEX(Таблиця5[[C - COINS - COST]:[ADDRESS]],'02BUILD'!$BN4,9)</f>
        <v>#N/A</v>
      </c>
      <c r="BX4" s="596" t="e">
        <f>INDEX(Таблиця5[[C - COINS - COST]:[ADDRESS]],'02BUILD'!$BN4,10)</f>
        <v>#N/A</v>
      </c>
    </row>
    <row r="5" spans="1:76" ht="16.5" thickTop="1" thickBot="1">
      <c r="A5" s="742" t="s">
        <v>998</v>
      </c>
      <c r="B5" s="743" t="str">
        <f t="shared" si="0"/>
        <v>C2</v>
      </c>
      <c r="C5" s="743" t="str">
        <f t="shared" si="1"/>
        <v>Fair Winds (villa, B, 2)</v>
      </c>
      <c r="D5" s="742"/>
      <c r="E5" s="742"/>
      <c r="F5" s="743" t="s">
        <v>1297</v>
      </c>
      <c r="G5" s="743" t="s">
        <v>1686</v>
      </c>
      <c r="H5" s="743" t="s">
        <v>2255</v>
      </c>
      <c r="I5" s="743" t="s">
        <v>3965</v>
      </c>
      <c r="J5" s="743"/>
      <c r="K5" s="743" t="s">
        <v>21056</v>
      </c>
      <c r="L5" s="743" t="s">
        <v>2081</v>
      </c>
      <c r="M5" s="743">
        <v>2</v>
      </c>
      <c r="N5" s="753"/>
      <c r="O5" s="753"/>
      <c r="P5" s="753"/>
      <c r="Q5" s="753"/>
      <c r="R5" s="753"/>
      <c r="S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 s="743"/>
      <c r="U5" s="743"/>
      <c r="V5" s="743"/>
      <c r="W5" s="743"/>
      <c r="X5" s="743"/>
      <c r="Y5" s="743"/>
      <c r="Z5" s="743" t="s">
        <v>4311</v>
      </c>
      <c r="AA5" s="743"/>
      <c r="AB5" s="743" t="str">
        <f>Таблиця4[[#This Row],[Descriptions2]]</f>
        <v/>
      </c>
      <c r="AC5" s="743" t="str">
        <f>Таблиця4[[#This Row],[Owner/Specific NPCs3]]</f>
        <v/>
      </c>
      <c r="AD5" s="743"/>
      <c r="AE5" s="750" t="s">
        <v>5831</v>
      </c>
      <c r="AF5" s="751"/>
      <c r="AG5" s="752"/>
      <c r="AH5" s="743" t="s">
        <v>4311</v>
      </c>
      <c r="AI5" s="752"/>
      <c r="AJ5" s="743" t="s">
        <v>4311</v>
      </c>
      <c r="AK5" s="752"/>
      <c r="AL5" s="742" t="str">
        <f>IFERROR(INDEX('02_LIVING_WATERDEEP'!$C$2:$C$200,MATCH(Таблиця4[[#This Row],[BUILDING NAME]],'02_LIVING_WATERDEEP'!$A$2:$A$200,0),1),"")</f>
        <v/>
      </c>
      <c r="AM5" s="742" t="str">
        <f>IFERROR(INDEX('02_LIVING_WATERDEEP'!$F$2:$F$200,MATCH(Таблиця4[[#This Row],[BUILDING NAME]],'02_LIVING_WATERDEEP'!$A$2:$A$200,0),1),"")</f>
        <v/>
      </c>
      <c r="AN5" s="742" t="str">
        <f>IFERROR(INDEX('02_LIVING_WATERDEEP'!$I$2:$I$200,MATCH(Таблиця4[[#This Row],[BUILDING NAME]],'02_LIVING_WATERDEEP'!$A$2:$A$200,0),1),"")</f>
        <v/>
      </c>
      <c r="AO5" s="742" t="str">
        <f>IFERROR(INDEX('02_LIVING_WATERDEEP'!$J$2:$J$200,MATCH(Таблиця4[[#This Row],[BUILDING NAME]],'02_LIVING_WATERDEEP'!$A$2:$A$200,0),1),"")</f>
        <v/>
      </c>
      <c r="AP5" s="742" t="str">
        <f>IFERROR(INDEX('02_LIVING_WATERDEEP'!$K$2:$K$200,MATCH(Таблиця4[[#This Row],[BUILDING NAME]],'02_LIVING_WATERDEEP'!$A$2:$A$200,0),1),"")</f>
        <v/>
      </c>
      <c r="AQ5" s="742" t="str">
        <f>IFERROR(INDEX('02_LIVING_WATERDEEP'!$L$2:$L$200,MATCH(Таблиця4[[#This Row],[BUILDING NAME]],'02_LIVING_WATERDEEP'!$A$2:$A$200,0),1),"")</f>
        <v/>
      </c>
      <c r="AR5" s="742" t="str">
        <f>IFERROR(INDEX('02_LIVING_WATERDEEP'!$M$2:$M$200,MATCH(Таблиця4[[#This Row],[BUILDING NAME]],'02_LIVING_WATERDEEP'!$A$2:$A$200,0),1),"")</f>
        <v/>
      </c>
      <c r="AS5" s="742"/>
      <c r="AT5" s="596"/>
      <c r="AU5" s="901" t="s">
        <v>15411</v>
      </c>
      <c r="AV5" s="901"/>
      <c r="AW5" s="901"/>
      <c r="AX5" s="596"/>
      <c r="AY5" s="596"/>
      <c r="AZ5" s="596"/>
      <c r="BA5" s="596"/>
      <c r="BB5" s="596"/>
      <c r="BC5" s="596"/>
      <c r="BD5" s="596" t="s">
        <v>19828</v>
      </c>
      <c r="BE5" s="596" t="s">
        <v>19829</v>
      </c>
      <c r="BF5" s="596"/>
      <c r="BG5" s="596"/>
      <c r="BH5" s="596"/>
      <c r="BI5" s="596"/>
      <c r="BJ5" s="596" t="e">
        <f>MATCH(Таблиця4[[#This Row],[BUILDING NAME]],#REF!,0)</f>
        <v>#REF!</v>
      </c>
      <c r="BK5" s="596" t="e">
        <f>INDEX(#REF!,'02BUILD'!BJ5,1)</f>
        <v>#REF!</v>
      </c>
      <c r="BL5" s="596" t="e">
        <v>#N/A</v>
      </c>
      <c r="BM5" s="596"/>
      <c r="BN5" s="596" t="e">
        <f>MATCH(Таблиця4[[#This Row],[BUILDING NAME]],Таблиця5[NAME],0)</f>
        <v>#N/A</v>
      </c>
      <c r="BO5" s="596" t="e">
        <f>INDEX(Таблиця5[[C - COINS - COST]:[ADDRESS]],'02BUILD'!$BN5,1)</f>
        <v>#N/A</v>
      </c>
      <c r="BP5" s="596" t="e">
        <f>INDEX(Таблиця5[[C - COINS - COST]:[ADDRESS]],'02BUILD'!$BN5,2)</f>
        <v>#N/A</v>
      </c>
      <c r="BQ5" s="596" t="e">
        <f>INDEX(Таблиця5[[C - COINS - COST]:[ADDRESS]],'02BUILD'!$BN5,3)</f>
        <v>#N/A</v>
      </c>
      <c r="BR5" s="596" t="e">
        <f>INDEX(Таблиця5[[C - COINS - COST]:[ADDRESS]],'02BUILD'!$BN5,4)</f>
        <v>#N/A</v>
      </c>
      <c r="BS5" s="596" t="e">
        <f>INDEX(Таблиця5[[C - COINS - COST]:[ADDRESS]],'02BUILD'!$BN5,5)</f>
        <v>#N/A</v>
      </c>
      <c r="BT5" s="596" t="e">
        <f>INDEX(Таблиця5[[C - COINS - COST]:[ADDRESS]],'02BUILD'!$BN5,6)</f>
        <v>#N/A</v>
      </c>
      <c r="BU5" s="596" t="e">
        <f>INDEX(Таблиця5[[C - COINS - COST]:[ADDRESS]],'02BUILD'!$BN5,7)</f>
        <v>#N/A</v>
      </c>
      <c r="BV5" s="596" t="e">
        <f>INDEX(Таблиця5[[C - COINS - COST]:[ADDRESS]],'02BUILD'!$BN5,8)</f>
        <v>#N/A</v>
      </c>
      <c r="BW5" s="596" t="e">
        <f>INDEX(Таблиця5[[C - COINS - COST]:[ADDRESS]],'02BUILD'!$BN5,9)</f>
        <v>#N/A</v>
      </c>
      <c r="BX5" s="596" t="e">
        <f>INDEX(Таблиця5[[C - COINS - COST]:[ADDRESS]],'02BUILD'!$BN5,10)</f>
        <v>#N/A</v>
      </c>
    </row>
    <row r="6" spans="1:76" ht="16.5" thickTop="1" thickBot="1">
      <c r="A6" s="742" t="s">
        <v>999</v>
      </c>
      <c r="B6" s="743" t="str">
        <f t="shared" si="0"/>
        <v>C3</v>
      </c>
      <c r="C6" s="743" t="str">
        <f t="shared" si="1"/>
        <v>Silavene's (festhall, B, 3)</v>
      </c>
      <c r="D6" s="742"/>
      <c r="E6" s="742"/>
      <c r="F6" s="743" t="s">
        <v>1298</v>
      </c>
      <c r="G6" s="743" t="s">
        <v>1687</v>
      </c>
      <c r="H6" s="743" t="s">
        <v>2256</v>
      </c>
      <c r="I6" s="743" t="s">
        <v>3965</v>
      </c>
      <c r="J6" s="743"/>
      <c r="K6" s="743" t="s">
        <v>2094</v>
      </c>
      <c r="L6" s="743" t="s">
        <v>2081</v>
      </c>
      <c r="M6" s="743">
        <v>3</v>
      </c>
      <c r="N6" s="743"/>
      <c r="O6" s="743"/>
      <c r="P6" s="743"/>
      <c r="Q6" s="743"/>
      <c r="R6" s="743"/>
      <c r="S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 s="743"/>
      <c r="U6" s="743"/>
      <c r="V6" s="743"/>
      <c r="W6" s="743"/>
      <c r="X6" s="743"/>
      <c r="Y6" s="743"/>
      <c r="Z6" s="743">
        <v>0</v>
      </c>
      <c r="AA6" s="743"/>
      <c r="AB6" s="743">
        <f>Таблиця4[[#This Row],[Descriptions2]]</f>
        <v>0</v>
      </c>
      <c r="AC6" s="743">
        <f>Таблиця4[[#This Row],[Owner/Specific NPCs3]]</f>
        <v>0</v>
      </c>
      <c r="AD6" s="743"/>
      <c r="AE6" s="750" t="s">
        <v>5831</v>
      </c>
      <c r="AF6" s="751"/>
      <c r="AG6" s="752"/>
      <c r="AH6" s="743" t="s">
        <v>4311</v>
      </c>
      <c r="AI6" s="752"/>
      <c r="AJ6" s="743" t="s">
        <v>4311</v>
      </c>
      <c r="AK6" s="752"/>
      <c r="AL6" s="742">
        <f>IFERROR(INDEX('02_LIVING_WATERDEEP'!$C$2:$C$200,MATCH(Таблиця4[[#This Row],[BUILDING NAME]],'02_LIVING_WATERDEEP'!$A$2:$A$200,0),1),"")</f>
        <v>0</v>
      </c>
      <c r="AM6" s="742">
        <f>IFERROR(INDEX('02_LIVING_WATERDEEP'!$F$2:$F$200,MATCH(Таблиця4[[#This Row],[BUILDING NAME]],'02_LIVING_WATERDEEP'!$A$2:$A$200,0),1),"")</f>
        <v>0</v>
      </c>
      <c r="AN6" s="742">
        <f>IFERROR(INDEX('02_LIVING_WATERDEEP'!$I$2:$I$200,MATCH(Таблиця4[[#This Row],[BUILDING NAME]],'02_LIVING_WATERDEEP'!$A$2:$A$200,0),1),"")</f>
        <v>0</v>
      </c>
      <c r="AO6" s="742">
        <f>IFERROR(INDEX('02_LIVING_WATERDEEP'!$J$2:$J$200,MATCH(Таблиця4[[#This Row],[BUILDING NAME]],'02_LIVING_WATERDEEP'!$A$2:$A$200,0),1),"")</f>
        <v>0</v>
      </c>
      <c r="AP6" s="742">
        <f>IFERROR(INDEX('02_LIVING_WATERDEEP'!$K$2:$K$200,MATCH(Таблиця4[[#This Row],[BUILDING NAME]],'02_LIVING_WATERDEEP'!$A$2:$A$200,0),1),"")</f>
        <v>0</v>
      </c>
      <c r="AQ6" s="742">
        <f>IFERROR(INDEX('02_LIVING_WATERDEEP'!$L$2:$L$200,MATCH(Таблиця4[[#This Row],[BUILDING NAME]],'02_LIVING_WATERDEEP'!$A$2:$A$200,0),1),"")</f>
        <v>0</v>
      </c>
      <c r="AR6" s="742">
        <f>IFERROR(INDEX('02_LIVING_WATERDEEP'!$M$2:$M$200,MATCH(Таблиця4[[#This Row],[BUILDING NAME]],'02_LIVING_WATERDEEP'!$A$2:$A$200,0),1),"")</f>
        <v>0</v>
      </c>
      <c r="AS6" s="742"/>
      <c r="AT6" s="596"/>
      <c r="AU6" s="901" t="s">
        <v>15412</v>
      </c>
      <c r="AV6" s="901"/>
      <c r="AW6" s="901"/>
      <c r="AX6" s="596"/>
      <c r="AY6" s="596"/>
      <c r="AZ6" s="596"/>
      <c r="BA6" s="596"/>
      <c r="BB6" s="596"/>
      <c r="BC6" s="596"/>
      <c r="BD6" s="596" t="s">
        <v>2670</v>
      </c>
      <c r="BE6" s="596" t="s">
        <v>19830</v>
      </c>
      <c r="BF6" s="596"/>
      <c r="BG6" s="596"/>
      <c r="BH6" s="596"/>
      <c r="BI6" s="596"/>
      <c r="BJ6" s="596" t="e">
        <f>MATCH(Таблиця4[[#This Row],[BUILDING NAME]],#REF!,0)</f>
        <v>#REF!</v>
      </c>
      <c r="BK6" s="596" t="e">
        <f>INDEX(#REF!,'02BUILD'!BJ6,1)</f>
        <v>#REF!</v>
      </c>
      <c r="BL6" s="596" t="e">
        <v>#N/A</v>
      </c>
      <c r="BM6" s="596"/>
      <c r="BN6" s="596" t="e">
        <f>MATCH(Таблиця4[[#This Row],[BUILDING NAME]],Таблиця5[NAME],0)</f>
        <v>#N/A</v>
      </c>
      <c r="BO6" s="596" t="e">
        <f>INDEX(Таблиця5[[C - COINS - COST]:[ADDRESS]],'02BUILD'!$BN6,1)</f>
        <v>#N/A</v>
      </c>
      <c r="BP6" s="596" t="e">
        <f>INDEX(Таблиця5[[C - COINS - COST]:[ADDRESS]],'02BUILD'!$BN6,2)</f>
        <v>#N/A</v>
      </c>
      <c r="BQ6" s="596" t="e">
        <f>INDEX(Таблиця5[[C - COINS - COST]:[ADDRESS]],'02BUILD'!$BN6,3)</f>
        <v>#N/A</v>
      </c>
      <c r="BR6" s="596" t="e">
        <f>INDEX(Таблиця5[[C - COINS - COST]:[ADDRESS]],'02BUILD'!$BN6,4)</f>
        <v>#N/A</v>
      </c>
      <c r="BS6" s="596" t="e">
        <f>INDEX(Таблиця5[[C - COINS - COST]:[ADDRESS]],'02BUILD'!$BN6,5)</f>
        <v>#N/A</v>
      </c>
      <c r="BT6" s="596" t="e">
        <f>INDEX(Таблиця5[[C - COINS - COST]:[ADDRESS]],'02BUILD'!$BN6,6)</f>
        <v>#N/A</v>
      </c>
      <c r="BU6" s="596" t="e">
        <f>INDEX(Таблиця5[[C - COINS - COST]:[ADDRESS]],'02BUILD'!$BN6,7)</f>
        <v>#N/A</v>
      </c>
      <c r="BV6" s="596" t="e">
        <f>INDEX(Таблиця5[[C - COINS - COST]:[ADDRESS]],'02BUILD'!$BN6,8)</f>
        <v>#N/A</v>
      </c>
      <c r="BW6" s="596" t="e">
        <f>INDEX(Таблиця5[[C - COINS - COST]:[ADDRESS]],'02BUILD'!$BN6,9)</f>
        <v>#N/A</v>
      </c>
      <c r="BX6" s="596" t="e">
        <f>INDEX(Таблиця5[[C - COINS - COST]:[ADDRESS]],'02BUILD'!$BN6,10)</f>
        <v>#N/A</v>
      </c>
    </row>
    <row r="7" spans="1:76" ht="16.5" thickTop="1" thickBot="1">
      <c r="A7" s="742" t="s">
        <v>1000</v>
      </c>
      <c r="B7" s="743" t="str">
        <f t="shared" si="0"/>
        <v>C4</v>
      </c>
      <c r="C7" s="743" t="str">
        <f t="shared" si="1"/>
        <v>The Font of Knowledge (temple, B, 4)</v>
      </c>
      <c r="D7" s="742"/>
      <c r="E7" s="742"/>
      <c r="F7" s="743" t="s">
        <v>1299</v>
      </c>
      <c r="G7" s="743" t="s">
        <v>1688</v>
      </c>
      <c r="H7" s="743" t="s">
        <v>5950</v>
      </c>
      <c r="I7" s="743" t="s">
        <v>3965</v>
      </c>
      <c r="J7" s="743"/>
      <c r="K7" s="743" t="s">
        <v>2100</v>
      </c>
      <c r="L7" s="743" t="s">
        <v>2081</v>
      </c>
      <c r="M7" s="743">
        <v>4</v>
      </c>
      <c r="N7" s="743"/>
      <c r="O7" s="743"/>
      <c r="P7" s="743"/>
      <c r="Q7" s="743"/>
      <c r="R7" s="743"/>
      <c r="S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 s="743"/>
      <c r="U7" s="743"/>
      <c r="V7" s="743"/>
      <c r="W7" s="743"/>
      <c r="X7" s="743"/>
      <c r="Y7" s="743" t="s">
        <v>20461</v>
      </c>
      <c r="Z7" s="743" t="s">
        <v>4311</v>
      </c>
      <c r="AA7" s="743"/>
      <c r="AB7" s="743" t="str">
        <f>Таблиця4[[#This Row],[Descriptions2]]</f>
        <v/>
      </c>
      <c r="AC7" s="743" t="str">
        <f>Таблиця4[[#This Row],[Owner/Specific NPCs3]]</f>
        <v/>
      </c>
      <c r="AD7" s="743"/>
      <c r="AE7" s="750" t="s">
        <v>5831</v>
      </c>
      <c r="AF7" s="751"/>
      <c r="AG7" s="752"/>
      <c r="AH7" s="743" t="s">
        <v>4311</v>
      </c>
      <c r="AI7" s="752"/>
      <c r="AJ7" s="743" t="s">
        <v>3920</v>
      </c>
      <c r="AK7" s="752"/>
      <c r="AL7" s="742" t="str">
        <f>IFERROR(INDEX('02_LIVING_WATERDEEP'!$C$2:$C$200,MATCH(Таблиця4[[#This Row],[BUILDING NAME]],'02_LIVING_WATERDEEP'!$A$2:$A$200,0),1),"")</f>
        <v/>
      </c>
      <c r="AM7" s="742" t="str">
        <f>IFERROR(INDEX('02_LIVING_WATERDEEP'!$F$2:$F$200,MATCH(Таблиця4[[#This Row],[BUILDING NAME]],'02_LIVING_WATERDEEP'!$A$2:$A$200,0),1),"")</f>
        <v/>
      </c>
      <c r="AN7" s="742" t="str">
        <f>IFERROR(INDEX('02_LIVING_WATERDEEP'!$I$2:$I$200,MATCH(Таблиця4[[#This Row],[BUILDING NAME]],'02_LIVING_WATERDEEP'!$A$2:$A$200,0),1),"")</f>
        <v/>
      </c>
      <c r="AO7" s="742" t="str">
        <f>IFERROR(INDEX('02_LIVING_WATERDEEP'!$J$2:$J$200,MATCH(Таблиця4[[#This Row],[BUILDING NAME]],'02_LIVING_WATERDEEP'!$A$2:$A$200,0),1),"")</f>
        <v/>
      </c>
      <c r="AP7" s="742" t="str">
        <f>IFERROR(INDEX('02_LIVING_WATERDEEP'!$K$2:$K$200,MATCH(Таблиця4[[#This Row],[BUILDING NAME]],'02_LIVING_WATERDEEP'!$A$2:$A$200,0),1),"")</f>
        <v/>
      </c>
      <c r="AQ7" s="742" t="str">
        <f>IFERROR(INDEX('02_LIVING_WATERDEEP'!$L$2:$L$200,MATCH(Таблиця4[[#This Row],[BUILDING NAME]],'02_LIVING_WATERDEEP'!$A$2:$A$200,0),1),"")</f>
        <v/>
      </c>
      <c r="AR7" s="742" t="str">
        <f>IFERROR(INDEX('02_LIVING_WATERDEEP'!$M$2:$M$200,MATCH(Таблиця4[[#This Row],[BUILDING NAME]],'02_LIVING_WATERDEEP'!$A$2:$A$200,0),1),"")</f>
        <v/>
      </c>
      <c r="AS7" s="742"/>
      <c r="AT7" s="596"/>
      <c r="AU7" s="901"/>
      <c r="AV7" s="901"/>
      <c r="AW7" s="901"/>
      <c r="AX7" s="596"/>
      <c r="AY7" s="596"/>
      <c r="AZ7" s="596"/>
      <c r="BA7" s="596"/>
      <c r="BB7" s="596"/>
      <c r="BC7" s="596"/>
      <c r="BD7" s="596" t="s">
        <v>19831</v>
      </c>
      <c r="BE7" s="596" t="s">
        <v>19832</v>
      </c>
      <c r="BF7" s="596"/>
      <c r="BG7" s="596"/>
      <c r="BH7" s="596"/>
      <c r="BI7" s="596"/>
      <c r="BJ7" s="596" t="e">
        <f>MATCH(Таблиця4[[#This Row],[BUILDING NAME]],#REF!,0)</f>
        <v>#REF!</v>
      </c>
      <c r="BK7" s="596" t="e">
        <f>INDEX(#REF!,'02BUILD'!BJ7,1)</f>
        <v>#REF!</v>
      </c>
      <c r="BL7" s="596" t="e">
        <v>#N/A</v>
      </c>
      <c r="BM7" s="596"/>
      <c r="BN7" s="596" t="e">
        <f>MATCH(Таблиця4[[#This Row],[BUILDING NAME]],Таблиця5[NAME],0)</f>
        <v>#N/A</v>
      </c>
      <c r="BO7" s="596" t="e">
        <f>INDEX(Таблиця5[[C - COINS - COST]:[ADDRESS]],'02BUILD'!$BN7,1)</f>
        <v>#N/A</v>
      </c>
      <c r="BP7" s="596" t="e">
        <f>INDEX(Таблиця5[[C - COINS - COST]:[ADDRESS]],'02BUILD'!$BN7,2)</f>
        <v>#N/A</v>
      </c>
      <c r="BQ7" s="596" t="e">
        <f>INDEX(Таблиця5[[C - COINS - COST]:[ADDRESS]],'02BUILD'!$BN7,3)</f>
        <v>#N/A</v>
      </c>
      <c r="BR7" s="596" t="e">
        <f>INDEX(Таблиця5[[C - COINS - COST]:[ADDRESS]],'02BUILD'!$BN7,4)</f>
        <v>#N/A</v>
      </c>
      <c r="BS7" s="596" t="e">
        <f>INDEX(Таблиця5[[C - COINS - COST]:[ADDRESS]],'02BUILD'!$BN7,5)</f>
        <v>#N/A</v>
      </c>
      <c r="BT7" s="596" t="e">
        <f>INDEX(Таблиця5[[C - COINS - COST]:[ADDRESS]],'02BUILD'!$BN7,6)</f>
        <v>#N/A</v>
      </c>
      <c r="BU7" s="596" t="e">
        <f>INDEX(Таблиця5[[C - COINS - COST]:[ADDRESS]],'02BUILD'!$BN7,7)</f>
        <v>#N/A</v>
      </c>
      <c r="BV7" s="596" t="e">
        <f>INDEX(Таблиця5[[C - COINS - COST]:[ADDRESS]],'02BUILD'!$BN7,8)</f>
        <v>#N/A</v>
      </c>
      <c r="BW7" s="596" t="e">
        <f>INDEX(Таблиця5[[C - COINS - COST]:[ADDRESS]],'02BUILD'!$BN7,9)</f>
        <v>#N/A</v>
      </c>
      <c r="BX7" s="596" t="e">
        <f>INDEX(Таблиця5[[C - COINS - COST]:[ADDRESS]],'02BUILD'!$BN7,10)</f>
        <v>#N/A</v>
      </c>
    </row>
    <row r="8" spans="1:76" ht="16.5" thickTop="1" thickBot="1">
      <c r="A8" s="742" t="s">
        <v>1001</v>
      </c>
      <c r="B8" s="743" t="str">
        <f t="shared" si="0"/>
        <v>CS</v>
      </c>
      <c r="C8" s="743" t="str">
        <f t="shared" si="1"/>
        <v>The Halls of Justice (temple, C, 5)</v>
      </c>
      <c r="D8" s="742"/>
      <c r="E8" s="742"/>
      <c r="F8" s="743" t="s">
        <v>1689</v>
      </c>
      <c r="G8" s="743" t="s">
        <v>1690</v>
      </c>
      <c r="H8" s="743" t="s">
        <v>12346</v>
      </c>
      <c r="I8" s="743" t="s">
        <v>3965</v>
      </c>
      <c r="J8" s="743"/>
      <c r="K8" s="743" t="s">
        <v>2100</v>
      </c>
      <c r="L8" s="743" t="s">
        <v>2069</v>
      </c>
      <c r="M8" s="743">
        <v>5</v>
      </c>
      <c r="N8" s="743"/>
      <c r="O8" s="743"/>
      <c r="P8" s="743"/>
      <c r="Q8" s="743"/>
      <c r="R8" s="743"/>
      <c r="S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 s="743"/>
      <c r="U8" s="743"/>
      <c r="V8" s="743"/>
      <c r="W8" s="743"/>
      <c r="X8" s="743"/>
      <c r="Y8" s="743" t="s">
        <v>20468</v>
      </c>
      <c r="Z8" s="743" t="s">
        <v>4311</v>
      </c>
      <c r="AA8" s="743"/>
      <c r="AB8" s="743" t="str">
        <f>Таблиця4[[#This Row],[Descriptions2]]</f>
        <v/>
      </c>
      <c r="AC8" s="743" t="str">
        <f>Таблиця4[[#This Row],[Owner/Specific NPCs3]]</f>
        <v/>
      </c>
      <c r="AD8" s="743"/>
      <c r="AE8" s="750" t="s">
        <v>5831</v>
      </c>
      <c r="AF8" s="751"/>
      <c r="AG8" s="752"/>
      <c r="AH8" s="743" t="s">
        <v>4311</v>
      </c>
      <c r="AI8" s="752"/>
      <c r="AJ8" s="743" t="s">
        <v>4311</v>
      </c>
      <c r="AK8" s="752"/>
      <c r="AL8" s="742" t="str">
        <f>IFERROR(INDEX('02_LIVING_WATERDEEP'!$C$2:$C$200,MATCH(Таблиця4[[#This Row],[BUILDING NAME]],'02_LIVING_WATERDEEP'!$A$2:$A$200,0),1),"")</f>
        <v/>
      </c>
      <c r="AM8" s="742" t="str">
        <f>IFERROR(INDEX('02_LIVING_WATERDEEP'!$F$2:$F$200,MATCH(Таблиця4[[#This Row],[BUILDING NAME]],'02_LIVING_WATERDEEP'!$A$2:$A$200,0),1),"")</f>
        <v/>
      </c>
      <c r="AN8" s="742" t="str">
        <f>IFERROR(INDEX('02_LIVING_WATERDEEP'!$I$2:$I$200,MATCH(Таблиця4[[#This Row],[BUILDING NAME]],'02_LIVING_WATERDEEP'!$A$2:$A$200,0),1),"")</f>
        <v/>
      </c>
      <c r="AO8" s="742" t="str">
        <f>IFERROR(INDEX('02_LIVING_WATERDEEP'!$J$2:$J$200,MATCH(Таблиця4[[#This Row],[BUILDING NAME]],'02_LIVING_WATERDEEP'!$A$2:$A$200,0),1),"")</f>
        <v/>
      </c>
      <c r="AP8" s="742" t="str">
        <f>IFERROR(INDEX('02_LIVING_WATERDEEP'!$K$2:$K$200,MATCH(Таблиця4[[#This Row],[BUILDING NAME]],'02_LIVING_WATERDEEP'!$A$2:$A$200,0),1),"")</f>
        <v/>
      </c>
      <c r="AQ8" s="742" t="str">
        <f>IFERROR(INDEX('02_LIVING_WATERDEEP'!$L$2:$L$200,MATCH(Таблиця4[[#This Row],[BUILDING NAME]],'02_LIVING_WATERDEEP'!$A$2:$A$200,0),1),"")</f>
        <v/>
      </c>
      <c r="AR8" s="742" t="str">
        <f>IFERROR(INDEX('02_LIVING_WATERDEEP'!$M$2:$M$200,MATCH(Таблиця4[[#This Row],[BUILDING NAME]],'02_LIVING_WATERDEEP'!$A$2:$A$200,0),1),"")</f>
        <v/>
      </c>
      <c r="AS8" s="742"/>
      <c r="AT8" s="596"/>
      <c r="AU8" s="901"/>
      <c r="AV8" s="901"/>
      <c r="AW8" s="901"/>
      <c r="AX8" s="596"/>
      <c r="AY8" s="596"/>
      <c r="AZ8" s="596"/>
      <c r="BA8" s="596"/>
      <c r="BB8" s="596"/>
      <c r="BC8" s="596"/>
      <c r="BD8" s="596" t="s">
        <v>14910</v>
      </c>
      <c r="BE8" s="596" t="s">
        <v>19833</v>
      </c>
      <c r="BF8" s="596"/>
      <c r="BG8" s="596"/>
      <c r="BH8" s="596"/>
      <c r="BI8" s="596"/>
      <c r="BJ8" s="596" t="e">
        <f>MATCH(Таблиця4[[#This Row],[BUILDING NAME]],#REF!,0)</f>
        <v>#REF!</v>
      </c>
      <c r="BK8" s="596" t="e">
        <f>INDEX(#REF!,'02BUILD'!BJ8,1)</f>
        <v>#REF!</v>
      </c>
      <c r="BL8" s="596" t="e">
        <v>#N/A</v>
      </c>
      <c r="BM8" s="596"/>
      <c r="BN8" s="596" t="e">
        <f>MATCH(Таблиця4[[#This Row],[BUILDING NAME]],Таблиця5[NAME],0)</f>
        <v>#N/A</v>
      </c>
      <c r="BO8" s="596" t="e">
        <f>INDEX(Таблиця5[[C - COINS - COST]:[ADDRESS]],'02BUILD'!$BN8,1)</f>
        <v>#N/A</v>
      </c>
      <c r="BP8" s="596" t="e">
        <f>INDEX(Таблиця5[[C - COINS - COST]:[ADDRESS]],'02BUILD'!$BN8,2)</f>
        <v>#N/A</v>
      </c>
      <c r="BQ8" s="596" t="e">
        <f>INDEX(Таблиця5[[C - COINS - COST]:[ADDRESS]],'02BUILD'!$BN8,3)</f>
        <v>#N/A</v>
      </c>
      <c r="BR8" s="596" t="e">
        <f>INDEX(Таблиця5[[C - COINS - COST]:[ADDRESS]],'02BUILD'!$BN8,4)</f>
        <v>#N/A</v>
      </c>
      <c r="BS8" s="596" t="e">
        <f>INDEX(Таблиця5[[C - COINS - COST]:[ADDRESS]],'02BUILD'!$BN8,5)</f>
        <v>#N/A</v>
      </c>
      <c r="BT8" s="596" t="e">
        <f>INDEX(Таблиця5[[C - COINS - COST]:[ADDRESS]],'02BUILD'!$BN8,6)</f>
        <v>#N/A</v>
      </c>
      <c r="BU8" s="596" t="e">
        <f>INDEX(Таблиця5[[C - COINS - COST]:[ADDRESS]],'02BUILD'!$BN8,7)</f>
        <v>#N/A</v>
      </c>
      <c r="BV8" s="596" t="e">
        <f>INDEX(Таблиця5[[C - COINS - COST]:[ADDRESS]],'02BUILD'!$BN8,8)</f>
        <v>#N/A</v>
      </c>
      <c r="BW8" s="596" t="e">
        <f>INDEX(Таблиця5[[C - COINS - COST]:[ADDRESS]],'02BUILD'!$BN8,9)</f>
        <v>#N/A</v>
      </c>
      <c r="BX8" s="596" t="e">
        <f>INDEX(Таблиця5[[C - COINS - COST]:[ADDRESS]],'02BUILD'!$BN8,10)</f>
        <v>#N/A</v>
      </c>
    </row>
    <row r="9" spans="1:76" ht="16.5" thickTop="1" thickBot="1">
      <c r="A9" s="742" t="s">
        <v>1002</v>
      </c>
      <c r="B9" s="743" t="str">
        <f t="shared" si="0"/>
        <v>C6</v>
      </c>
      <c r="C9" s="743" t="str">
        <f t="shared" si="1"/>
        <v>Blackstaff Tower (wizard's domicile, B, 4)</v>
      </c>
      <c r="D9" s="742"/>
      <c r="E9" s="742"/>
      <c r="F9" s="743" t="s">
        <v>1300</v>
      </c>
      <c r="G9" s="743" t="s">
        <v>1691</v>
      </c>
      <c r="H9" s="743" t="s">
        <v>2257</v>
      </c>
      <c r="I9" s="743" t="s">
        <v>3965</v>
      </c>
      <c r="J9" s="743"/>
      <c r="K9" s="743" t="s">
        <v>2104</v>
      </c>
      <c r="L9" s="743" t="s">
        <v>2081</v>
      </c>
      <c r="M9" s="743">
        <v>4</v>
      </c>
      <c r="N9" s="743"/>
      <c r="O9" s="743"/>
      <c r="P9" s="743"/>
      <c r="Q9" s="743"/>
      <c r="R9" s="743"/>
      <c r="S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 s="743"/>
      <c r="U9" s="743"/>
      <c r="V9" s="743"/>
      <c r="W9" s="743"/>
      <c r="X9" s="743"/>
      <c r="Y9" s="743" t="s">
        <v>21105</v>
      </c>
      <c r="Z9" s="743" t="s">
        <v>4311</v>
      </c>
      <c r="AA9" s="743"/>
      <c r="AB9" s="743" t="str">
        <f>Таблиця4[[#This Row],[Descriptions2]]</f>
        <v/>
      </c>
      <c r="AC9" s="743" t="str">
        <f>Таблиця4[[#This Row],[Owner/Specific NPCs3]]</f>
        <v/>
      </c>
      <c r="AD9" s="743"/>
      <c r="AE9" s="750" t="s">
        <v>5831</v>
      </c>
      <c r="AF9" s="751"/>
      <c r="AG9" s="752"/>
      <c r="AH9" s="743" t="s">
        <v>4311</v>
      </c>
      <c r="AI9" s="752"/>
      <c r="AJ9" s="743" t="s">
        <v>4311</v>
      </c>
      <c r="AK9" s="752"/>
      <c r="AL9" s="742" t="str">
        <f>IFERROR(INDEX('02_LIVING_WATERDEEP'!$C$2:$C$200,MATCH(Таблиця4[[#This Row],[BUILDING NAME]],'02_LIVING_WATERDEEP'!$A$2:$A$200,0),1),"")</f>
        <v/>
      </c>
      <c r="AM9" s="742" t="str">
        <f>IFERROR(INDEX('02_LIVING_WATERDEEP'!$F$2:$F$200,MATCH(Таблиця4[[#This Row],[BUILDING NAME]],'02_LIVING_WATERDEEP'!$A$2:$A$200,0),1),"")</f>
        <v/>
      </c>
      <c r="AN9" s="742" t="str">
        <f>IFERROR(INDEX('02_LIVING_WATERDEEP'!$I$2:$I$200,MATCH(Таблиця4[[#This Row],[BUILDING NAME]],'02_LIVING_WATERDEEP'!$A$2:$A$200,0),1),"")</f>
        <v/>
      </c>
      <c r="AO9" s="742" t="str">
        <f>IFERROR(INDEX('02_LIVING_WATERDEEP'!$J$2:$J$200,MATCH(Таблиця4[[#This Row],[BUILDING NAME]],'02_LIVING_WATERDEEP'!$A$2:$A$200,0),1),"")</f>
        <v/>
      </c>
      <c r="AP9" s="742" t="str">
        <f>IFERROR(INDEX('02_LIVING_WATERDEEP'!$K$2:$K$200,MATCH(Таблиця4[[#This Row],[BUILDING NAME]],'02_LIVING_WATERDEEP'!$A$2:$A$200,0),1),"")</f>
        <v/>
      </c>
      <c r="AQ9" s="742" t="str">
        <f>IFERROR(INDEX('02_LIVING_WATERDEEP'!$L$2:$L$200,MATCH(Таблиця4[[#This Row],[BUILDING NAME]],'02_LIVING_WATERDEEP'!$A$2:$A$200,0),1),"")</f>
        <v/>
      </c>
      <c r="AR9" s="742" t="str">
        <f>IFERROR(INDEX('02_LIVING_WATERDEEP'!$M$2:$M$200,MATCH(Таблиця4[[#This Row],[BUILDING NAME]],'02_LIVING_WATERDEEP'!$A$2:$A$200,0),1),"")</f>
        <v/>
      </c>
      <c r="AS9" s="742"/>
      <c r="AT9" s="596"/>
      <c r="AU9" s="901"/>
      <c r="AV9" s="901"/>
      <c r="AW9" s="901"/>
      <c r="AX9" s="596"/>
      <c r="AY9" s="596"/>
      <c r="AZ9" s="596"/>
      <c r="BA9" s="596"/>
      <c r="BB9" s="596"/>
      <c r="BC9" s="596"/>
      <c r="BD9" s="596" t="s">
        <v>2674</v>
      </c>
      <c r="BE9" s="596" t="s">
        <v>19834</v>
      </c>
      <c r="BF9" s="596"/>
      <c r="BG9" s="596"/>
      <c r="BH9" s="596"/>
      <c r="BI9" s="596"/>
      <c r="BJ9" s="596" t="e">
        <f>MATCH(Таблиця4[[#This Row],[BUILDING NAME]],#REF!,0)</f>
        <v>#REF!</v>
      </c>
      <c r="BK9" s="596" t="e">
        <f>INDEX(#REF!,'02BUILD'!BJ9,1)</f>
        <v>#REF!</v>
      </c>
      <c r="BL9" s="596" t="e">
        <v>#N/A</v>
      </c>
      <c r="BM9" s="596"/>
      <c r="BN9" s="596" t="e">
        <f>MATCH(Таблиця4[[#This Row],[BUILDING NAME]],Таблиця5[NAME],0)</f>
        <v>#N/A</v>
      </c>
      <c r="BO9" s="596" t="e">
        <f>INDEX(Таблиця5[[C - COINS - COST]:[ADDRESS]],'02BUILD'!$BN9,1)</f>
        <v>#N/A</v>
      </c>
      <c r="BP9" s="596" t="e">
        <f>INDEX(Таблиця5[[C - COINS - COST]:[ADDRESS]],'02BUILD'!$BN9,2)</f>
        <v>#N/A</v>
      </c>
      <c r="BQ9" s="596" t="e">
        <f>INDEX(Таблиця5[[C - COINS - COST]:[ADDRESS]],'02BUILD'!$BN9,3)</f>
        <v>#N/A</v>
      </c>
      <c r="BR9" s="596" t="e">
        <f>INDEX(Таблиця5[[C - COINS - COST]:[ADDRESS]],'02BUILD'!$BN9,4)</f>
        <v>#N/A</v>
      </c>
      <c r="BS9" s="596" t="e">
        <f>INDEX(Таблиця5[[C - COINS - COST]:[ADDRESS]],'02BUILD'!$BN9,5)</f>
        <v>#N/A</v>
      </c>
      <c r="BT9" s="596" t="e">
        <f>INDEX(Таблиця5[[C - COINS - COST]:[ADDRESS]],'02BUILD'!$BN9,6)</f>
        <v>#N/A</v>
      </c>
      <c r="BU9" s="596" t="e">
        <f>INDEX(Таблиця5[[C - COINS - COST]:[ADDRESS]],'02BUILD'!$BN9,7)</f>
        <v>#N/A</v>
      </c>
      <c r="BV9" s="596" t="e">
        <f>INDEX(Таблиця5[[C - COINS - COST]:[ADDRESS]],'02BUILD'!$BN9,8)</f>
        <v>#N/A</v>
      </c>
      <c r="BW9" s="596" t="e">
        <f>INDEX(Таблиця5[[C - COINS - COST]:[ADDRESS]],'02BUILD'!$BN9,9)</f>
        <v>#N/A</v>
      </c>
      <c r="BX9" s="596" t="e">
        <f>INDEX(Таблиця5[[C - COINS - COST]:[ADDRESS]],'02BUILD'!$BN9,10)</f>
        <v>#N/A</v>
      </c>
    </row>
    <row r="10" spans="1:76" s="618" customFormat="1" ht="16.5" thickTop="1" thickBot="1">
      <c r="A10" s="742" t="s">
        <v>1003</v>
      </c>
      <c r="B10" s="743" t="str">
        <f t="shared" si="0"/>
        <v>C7</v>
      </c>
      <c r="C10" s="743" t="str">
        <f t="shared" si="1"/>
        <v>The Cynosure (city building, A, 2)</v>
      </c>
      <c r="D10" s="742"/>
      <c r="E10" s="742"/>
      <c r="F10" s="743" t="s">
        <v>1301</v>
      </c>
      <c r="G10" s="743" t="s">
        <v>1692</v>
      </c>
      <c r="H10" s="743" t="s">
        <v>20881</v>
      </c>
      <c r="I10" s="743" t="s">
        <v>3965</v>
      </c>
      <c r="J10" s="743"/>
      <c r="K10" s="743" t="s">
        <v>2068</v>
      </c>
      <c r="L10" s="743" t="s">
        <v>2076</v>
      </c>
      <c r="M10" s="743">
        <v>2</v>
      </c>
      <c r="N10" s="743"/>
      <c r="O10" s="743"/>
      <c r="P10" s="743"/>
      <c r="Q10" s="743"/>
      <c r="R10" s="743"/>
      <c r="S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 s="743"/>
      <c r="U10" s="743"/>
      <c r="V10" s="743"/>
      <c r="W10" s="743"/>
      <c r="X10" s="743"/>
      <c r="Y10" s="743" t="s">
        <v>20490</v>
      </c>
      <c r="Z10" s="743" t="s">
        <v>4311</v>
      </c>
      <c r="AA10" s="743"/>
      <c r="AB10" s="743" t="str">
        <f>Таблиця4[[#This Row],[Descriptions2]]</f>
        <v/>
      </c>
      <c r="AC10" s="743" t="str">
        <f>Таблиця4[[#This Row],[Owner/Specific NPCs3]]</f>
        <v/>
      </c>
      <c r="AD10" s="743"/>
      <c r="AE10" s="750" t="s">
        <v>5831</v>
      </c>
      <c r="AF10" s="751"/>
      <c r="AG10" s="752"/>
      <c r="AH10" s="743" t="s">
        <v>4311</v>
      </c>
      <c r="AI10" s="752"/>
      <c r="AJ10" s="743" t="s">
        <v>4311</v>
      </c>
      <c r="AK10" s="752"/>
      <c r="AL10" s="742" t="str">
        <f>IFERROR(INDEX('02_LIVING_WATERDEEP'!$C$2:$C$200,MATCH(Таблиця4[[#This Row],[BUILDING NAME]],'02_LIVING_WATERDEEP'!$A$2:$A$200,0),1),"")</f>
        <v/>
      </c>
      <c r="AM10" s="742" t="str">
        <f>IFERROR(INDEX('02_LIVING_WATERDEEP'!$F$2:$F$200,MATCH(Таблиця4[[#This Row],[BUILDING NAME]],'02_LIVING_WATERDEEP'!$A$2:$A$200,0),1),"")</f>
        <v/>
      </c>
      <c r="AN10" s="742" t="str">
        <f>IFERROR(INDEX('02_LIVING_WATERDEEP'!$I$2:$I$200,MATCH(Таблиця4[[#This Row],[BUILDING NAME]],'02_LIVING_WATERDEEP'!$A$2:$A$200,0),1),"")</f>
        <v/>
      </c>
      <c r="AO10" s="742" t="str">
        <f>IFERROR(INDEX('02_LIVING_WATERDEEP'!$J$2:$J$200,MATCH(Таблиця4[[#This Row],[BUILDING NAME]],'02_LIVING_WATERDEEP'!$A$2:$A$200,0),1),"")</f>
        <v/>
      </c>
      <c r="AP10" s="742" t="str">
        <f>IFERROR(INDEX('02_LIVING_WATERDEEP'!$K$2:$K$200,MATCH(Таблиця4[[#This Row],[BUILDING NAME]],'02_LIVING_WATERDEEP'!$A$2:$A$200,0),1),"")</f>
        <v/>
      </c>
      <c r="AQ10" s="742" t="str">
        <f>IFERROR(INDEX('02_LIVING_WATERDEEP'!$L$2:$L$200,MATCH(Таблиця4[[#This Row],[BUILDING NAME]],'02_LIVING_WATERDEEP'!$A$2:$A$200,0),1),"")</f>
        <v/>
      </c>
      <c r="AR10" s="742" t="str">
        <f>IFERROR(INDEX('02_LIVING_WATERDEEP'!$M$2:$M$200,MATCH(Таблиця4[[#This Row],[BUILDING NAME]],'02_LIVING_WATERDEEP'!$A$2:$A$200,0),1),"")</f>
        <v/>
      </c>
      <c r="AS10" s="742"/>
      <c r="AT10" s="617"/>
      <c r="AU10" s="903"/>
      <c r="AV10" s="903"/>
      <c r="AW10" s="903"/>
      <c r="AX10" s="617"/>
      <c r="AY10" s="617"/>
      <c r="AZ10" s="617"/>
      <c r="BA10" s="617"/>
      <c r="BB10" s="617"/>
      <c r="BC10" s="617"/>
      <c r="BD10" s="617" t="s">
        <v>19835</v>
      </c>
      <c r="BE10" s="617" t="s">
        <v>19836</v>
      </c>
      <c r="BF10" s="617"/>
      <c r="BG10" s="617"/>
      <c r="BH10" s="617"/>
      <c r="BI10" s="617"/>
      <c r="BJ10" s="617" t="e">
        <f>MATCH(Таблиця4[[#This Row],[BUILDING NAME]],#REF!,0)</f>
        <v>#REF!</v>
      </c>
      <c r="BK10" s="617" t="e">
        <f>INDEX(#REF!,'02BUILD'!BJ10,1)</f>
        <v>#REF!</v>
      </c>
      <c r="BL10" s="617" t="e">
        <v>#N/A</v>
      </c>
      <c r="BM10" s="617"/>
      <c r="BN10" s="617" t="e">
        <f>MATCH(Таблиця4[[#This Row],[BUILDING NAME]],Таблиця5[NAME],0)</f>
        <v>#N/A</v>
      </c>
      <c r="BO10" s="617" t="e">
        <f>INDEX(Таблиця5[[C - COINS - COST]:[ADDRESS]],'02BUILD'!$BN10,1)</f>
        <v>#N/A</v>
      </c>
      <c r="BP10" s="617" t="e">
        <f>INDEX(Таблиця5[[C - COINS - COST]:[ADDRESS]],'02BUILD'!$BN10,2)</f>
        <v>#N/A</v>
      </c>
      <c r="BQ10" s="617" t="e">
        <f>INDEX(Таблиця5[[C - COINS - COST]:[ADDRESS]],'02BUILD'!$BN10,3)</f>
        <v>#N/A</v>
      </c>
      <c r="BR10" s="617" t="e">
        <f>INDEX(Таблиця5[[C - COINS - COST]:[ADDRESS]],'02BUILD'!$BN10,4)</f>
        <v>#N/A</v>
      </c>
      <c r="BS10" s="617" t="e">
        <f>INDEX(Таблиця5[[C - COINS - COST]:[ADDRESS]],'02BUILD'!$BN10,5)</f>
        <v>#N/A</v>
      </c>
      <c r="BT10" s="617" t="e">
        <f>INDEX(Таблиця5[[C - COINS - COST]:[ADDRESS]],'02BUILD'!$BN10,6)</f>
        <v>#N/A</v>
      </c>
      <c r="BU10" s="617" t="e">
        <f>INDEX(Таблиця5[[C - COINS - COST]:[ADDRESS]],'02BUILD'!$BN10,7)</f>
        <v>#N/A</v>
      </c>
      <c r="BV10" s="617" t="e">
        <f>INDEX(Таблиця5[[C - COINS - COST]:[ADDRESS]],'02BUILD'!$BN10,8)</f>
        <v>#N/A</v>
      </c>
      <c r="BW10" s="617" t="e">
        <f>INDEX(Таблиця5[[C - COINS - COST]:[ADDRESS]],'02BUILD'!$BN10,9)</f>
        <v>#N/A</v>
      </c>
      <c r="BX10" s="617" t="e">
        <f>INDEX(Таблиця5[[C - COINS - COST]:[ADDRESS]],'02BUILD'!$BN10,10)</f>
        <v>#N/A</v>
      </c>
    </row>
    <row r="11" spans="1:76" ht="16.5" thickTop="1" thickBot="1">
      <c r="A11" s="742" t="s">
        <v>1004</v>
      </c>
      <c r="B11" s="743" t="str">
        <f t="shared" si="0"/>
        <v>C8</v>
      </c>
      <c r="C11" s="743" t="str">
        <f t="shared" si="1"/>
        <v>The Market Hall (guildhall, B, 2)</v>
      </c>
      <c r="D11" s="742"/>
      <c r="E11" s="742"/>
      <c r="F11" s="743" t="s">
        <v>1302</v>
      </c>
      <c r="G11" s="743" t="s">
        <v>1693</v>
      </c>
      <c r="H11" s="743" t="s">
        <v>20887</v>
      </c>
      <c r="I11" s="743" t="s">
        <v>3965</v>
      </c>
      <c r="J11" s="743"/>
      <c r="K11" s="743" t="s">
        <v>2096</v>
      </c>
      <c r="L11" s="743" t="s">
        <v>2081</v>
      </c>
      <c r="M11" s="743">
        <v>2</v>
      </c>
      <c r="N11" s="743" t="s">
        <v>3835</v>
      </c>
      <c r="O11" s="743"/>
      <c r="P11" s="743"/>
      <c r="Q11" s="743"/>
      <c r="R11" s="743"/>
      <c r="S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 s="743"/>
      <c r="U11" s="743"/>
      <c r="V11" s="743"/>
      <c r="W11" s="743"/>
      <c r="X11" s="743"/>
      <c r="Y11" s="743" t="s">
        <v>20500</v>
      </c>
      <c r="Z11" s="743" t="s">
        <v>4311</v>
      </c>
      <c r="AA11" s="743"/>
      <c r="AB11" s="743" t="str">
        <f>Таблиця4[[#This Row],[Descriptions2]]</f>
        <v/>
      </c>
      <c r="AC11" s="743" t="str">
        <f>Таблиця4[[#This Row],[Owner/Specific NPCs3]]</f>
        <v/>
      </c>
      <c r="AD11" s="743"/>
      <c r="AE11" s="750" t="s">
        <v>5831</v>
      </c>
      <c r="AF11" s="751"/>
      <c r="AG11" s="752"/>
      <c r="AH11" s="743" t="s">
        <v>3835</v>
      </c>
      <c r="AI11" s="752"/>
      <c r="AJ11" s="743" t="s">
        <v>4311</v>
      </c>
      <c r="AK11" s="752"/>
      <c r="AL11" s="742" t="str">
        <f>IFERROR(INDEX('02_LIVING_WATERDEEP'!$C$2:$C$200,MATCH(Таблиця4[[#This Row],[BUILDING NAME]],'02_LIVING_WATERDEEP'!$A$2:$A$200,0),1),"")</f>
        <v/>
      </c>
      <c r="AM11" s="742" t="str">
        <f>IFERROR(INDEX('02_LIVING_WATERDEEP'!$F$2:$F$200,MATCH(Таблиця4[[#This Row],[BUILDING NAME]],'02_LIVING_WATERDEEP'!$A$2:$A$200,0),1),"")</f>
        <v/>
      </c>
      <c r="AN11" s="742" t="str">
        <f>IFERROR(INDEX('02_LIVING_WATERDEEP'!$I$2:$I$200,MATCH(Таблиця4[[#This Row],[BUILDING NAME]],'02_LIVING_WATERDEEP'!$A$2:$A$200,0),1),"")</f>
        <v/>
      </c>
      <c r="AO11" s="742" t="str">
        <f>IFERROR(INDEX('02_LIVING_WATERDEEP'!$J$2:$J$200,MATCH(Таблиця4[[#This Row],[BUILDING NAME]],'02_LIVING_WATERDEEP'!$A$2:$A$200,0),1),"")</f>
        <v/>
      </c>
      <c r="AP11" s="742" t="str">
        <f>IFERROR(INDEX('02_LIVING_WATERDEEP'!$K$2:$K$200,MATCH(Таблиця4[[#This Row],[BUILDING NAME]],'02_LIVING_WATERDEEP'!$A$2:$A$200,0),1),"")</f>
        <v/>
      </c>
      <c r="AQ11" s="742" t="str">
        <f>IFERROR(INDEX('02_LIVING_WATERDEEP'!$L$2:$L$200,MATCH(Таблиця4[[#This Row],[BUILDING NAME]],'02_LIVING_WATERDEEP'!$A$2:$A$200,0),1),"")</f>
        <v/>
      </c>
      <c r="AR11" s="742" t="str">
        <f>IFERROR(INDEX('02_LIVING_WATERDEEP'!$M$2:$M$200,MATCH(Таблиця4[[#This Row],[BUILDING NAME]],'02_LIVING_WATERDEEP'!$A$2:$A$200,0),1),"")</f>
        <v/>
      </c>
      <c r="AS11" s="742"/>
      <c r="AT11" s="596"/>
      <c r="AU11" s="901"/>
      <c r="AV11" s="901"/>
      <c r="AW11" s="901"/>
      <c r="AX11" s="596"/>
      <c r="AY11" s="596"/>
      <c r="AZ11" s="596"/>
      <c r="BA11" s="596"/>
      <c r="BB11" s="596"/>
      <c r="BC11" s="596"/>
      <c r="BD11" s="596" t="s">
        <v>19837</v>
      </c>
      <c r="BE11" s="596" t="s">
        <v>19838</v>
      </c>
      <c r="BF11" s="596"/>
      <c r="BG11" s="596"/>
      <c r="BH11" s="596"/>
      <c r="BI11" s="596"/>
      <c r="BJ11" s="596" t="e">
        <f>MATCH(Таблиця4[[#This Row],[BUILDING NAME]],#REF!,0)</f>
        <v>#REF!</v>
      </c>
      <c r="BK11" s="596" t="e">
        <f>INDEX(#REF!,'02BUILD'!BJ11,1)</f>
        <v>#REF!</v>
      </c>
      <c r="BL11" s="596" t="e">
        <v>#N/A</v>
      </c>
      <c r="BM11" s="596"/>
      <c r="BN11" s="596" t="e">
        <f>MATCH(Таблиця4[[#This Row],[BUILDING NAME]],Таблиця5[NAME],0)</f>
        <v>#N/A</v>
      </c>
      <c r="BO11" s="596" t="e">
        <f>INDEX(Таблиця5[[C - COINS - COST]:[ADDRESS]],'02BUILD'!$BN11,1)</f>
        <v>#N/A</v>
      </c>
      <c r="BP11" s="596" t="e">
        <f>INDEX(Таблиця5[[C - COINS - COST]:[ADDRESS]],'02BUILD'!$BN11,2)</f>
        <v>#N/A</v>
      </c>
      <c r="BQ11" s="596" t="e">
        <f>INDEX(Таблиця5[[C - COINS - COST]:[ADDRESS]],'02BUILD'!$BN11,3)</f>
        <v>#N/A</v>
      </c>
      <c r="BR11" s="596" t="e">
        <f>INDEX(Таблиця5[[C - COINS - COST]:[ADDRESS]],'02BUILD'!$BN11,4)</f>
        <v>#N/A</v>
      </c>
      <c r="BS11" s="596" t="e">
        <f>INDEX(Таблиця5[[C - COINS - COST]:[ADDRESS]],'02BUILD'!$BN11,5)</f>
        <v>#N/A</v>
      </c>
      <c r="BT11" s="596" t="e">
        <f>INDEX(Таблиця5[[C - COINS - COST]:[ADDRESS]],'02BUILD'!$BN11,6)</f>
        <v>#N/A</v>
      </c>
      <c r="BU11" s="596" t="e">
        <f>INDEX(Таблиця5[[C - COINS - COST]:[ADDRESS]],'02BUILD'!$BN11,7)</f>
        <v>#N/A</v>
      </c>
      <c r="BV11" s="596" t="e">
        <f>INDEX(Таблиця5[[C - COINS - COST]:[ADDRESS]],'02BUILD'!$BN11,8)</f>
        <v>#N/A</v>
      </c>
      <c r="BW11" s="596" t="e">
        <f>INDEX(Таблиця5[[C - COINS - COST]:[ADDRESS]],'02BUILD'!$BN11,9)</f>
        <v>#N/A</v>
      </c>
      <c r="BX11" s="596" t="e">
        <f>INDEX(Таблиця5[[C - COINS - COST]:[ADDRESS]],'02BUILD'!$BN11,10)</f>
        <v>#N/A</v>
      </c>
    </row>
    <row r="12" spans="1:76" s="620" customFormat="1" ht="16.5" thickTop="1" thickBot="1">
      <c r="A12" s="742" t="s">
        <v>1005</v>
      </c>
      <c r="B12" s="743" t="str">
        <f t="shared" si="0"/>
        <v>C9</v>
      </c>
      <c r="C12" s="743" t="str">
        <f t="shared" si="1"/>
        <v>The Singing Sword (tavern, C, 3)</v>
      </c>
      <c r="D12" s="742"/>
      <c r="E12" s="742"/>
      <c r="F12" s="743" t="s">
        <v>1303</v>
      </c>
      <c r="G12" s="743" t="s">
        <v>1694</v>
      </c>
      <c r="H12" s="743" t="s">
        <v>2258</v>
      </c>
      <c r="I12" s="743" t="s">
        <v>3965</v>
      </c>
      <c r="J12" s="743"/>
      <c r="K12" s="743" t="s">
        <v>2093</v>
      </c>
      <c r="L12" s="743" t="s">
        <v>2069</v>
      </c>
      <c r="M12" s="743">
        <v>3</v>
      </c>
      <c r="N12" s="743"/>
      <c r="O12" s="743">
        <v>4</v>
      </c>
      <c r="P12" s="743"/>
      <c r="Q12" s="743">
        <v>4</v>
      </c>
      <c r="R12" s="743"/>
      <c r="S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12" s="743"/>
      <c r="U12" s="743"/>
      <c r="V12" s="743"/>
      <c r="W12" s="743"/>
      <c r="X12" s="743"/>
      <c r="Y12" s="743" t="s">
        <v>21165</v>
      </c>
      <c r="Z12" s="743" t="s">
        <v>237</v>
      </c>
      <c r="AA12" s="743"/>
      <c r="AB12" s="743" t="str">
        <f>Таблиця4[[#This Row],[Descriptions2]]</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AC12" s="743" t="str">
        <f>Таблиця4[[#This Row],[Owner/Specific NPCs3]]</f>
        <v>Odorr Reezam, Male Half-Orc</v>
      </c>
      <c r="AD12" s="743"/>
      <c r="AE12" s="750" t="s">
        <v>5831</v>
      </c>
      <c r="AF12" s="745" t="s">
        <v>18314</v>
      </c>
      <c r="AG12" s="752"/>
      <c r="AH12" s="743" t="s">
        <v>4311</v>
      </c>
      <c r="AI12" s="752"/>
      <c r="AJ12" s="743" t="s">
        <v>4311</v>
      </c>
      <c r="AK12" s="752"/>
      <c r="AL12" s="742" t="str">
        <f>IFERROR(INDEX('02_LIVING_WATERDEEP'!$C$2:$C$200,MATCH(Таблиця4[[#This Row],[BUILDING NAME]],'02_LIVING_WATERDEEP'!$A$2:$A$200,0),1),"")</f>
        <v>CW3 Clare</v>
      </c>
      <c r="AM12" s="742" t="str">
        <f>IFERROR(INDEX('02_LIVING_WATERDEEP'!$F$2:$F$200,MATCH(Таблиця4[[#This Row],[BUILDING NAME]],'02_LIVING_WATERDEEP'!$A$2:$A$200,0),1),"")</f>
        <v>Wealthy</v>
      </c>
      <c r="AN12" s="742" t="str">
        <f>IFERROR(INDEX('02_LIVING_WATERDEEP'!$I$2:$I$200,MATCH(Таблиця4[[#This Row],[BUILDING NAME]],'02_LIVING_WATERDEEP'!$A$2:$A$200,0),1),"")</f>
        <v>The Singing Sword is infamous for its main attraction, a magical animated sword. The sword challenges any and all who would dare duel it by waving furiously about, until someone answers the call. The duel is fought fairly, the sword never kills, only scratches. When the sword wins, it lets out a light ringing noise, to boast of its victory. When it loses, it shakes angrily and lets out a metallic rattling noise to show its discontent. The mechanics for a duel with the sword is a best of 5. Use the “Animated Sword” stats and make 5 attacks, verses the PCs 5 attacks. beating the sword earns you a free round of drinks.</v>
      </c>
      <c r="AO12" s="742" t="str">
        <f>IFERROR(INDEX('02_LIVING_WATERDEEP'!$J$2:$J$200,MATCH(Таблиця4[[#This Row],[BUILDING NAME]],'02_LIVING_WATERDEEP'!$A$2:$A$200,0),1),"")</f>
        <v xml:space="preserve">The Singing Sword has a magnificent poster plastered on the side of this two-story tavern. The poster depicts a flying sword besting three warriors, with holy light beaming down onto it. Once inside, you are greeted by the spectacle of a spaced-out tavern, with all the seats off to the side of the main floor. Aligning the walls are many paintings of various famous adventurers, all of which are standing in this very tavern with a floating sword to the side. The center of this room is cleared out in a circle, in the center of which is the very same floating sword, seemingly pointing around and beckoning for a challenge. </v>
      </c>
      <c r="AP12" s="742" t="str">
        <f>IFERROR(INDEX('02_LIVING_WATERDEEP'!$K$2:$K$200,MATCH(Таблиця4[[#This Row],[BUILDING NAME]],'02_LIVING_WATERDEEP'!$A$2:$A$200,0),1),"")</f>
        <v>Odorr Reezam, Male Half-Orc</v>
      </c>
      <c r="AQ12" s="742">
        <f>IFERROR(INDEX('02_LIVING_WATERDEEP'!$L$2:$L$200,MATCH(Таблиця4[[#This Row],[BUILDING NAME]],'02_LIVING_WATERDEEP'!$A$2:$A$200,0),1),"")</f>
        <v>0</v>
      </c>
      <c r="AR12" s="742">
        <f>IFERROR(INDEX('02_LIVING_WATERDEEP'!$M$2:$M$200,MATCH(Таблиця4[[#This Row],[BUILDING NAME]],'02_LIVING_WATERDEEP'!$A$2:$A$200,0),1),"")</f>
        <v>0</v>
      </c>
      <c r="AS12" s="742"/>
      <c r="AT12" s="619"/>
      <c r="AU12" s="904"/>
      <c r="AV12" s="904"/>
      <c r="AW12" s="904"/>
      <c r="AX12" s="619"/>
      <c r="AY12" s="619"/>
      <c r="AZ12" s="619"/>
      <c r="BA12" s="619"/>
      <c r="BB12" s="619"/>
      <c r="BC12" s="619"/>
      <c r="BD12" s="619" t="s">
        <v>2701</v>
      </c>
      <c r="BE12" s="619" t="s">
        <v>19839</v>
      </c>
      <c r="BF12" s="619"/>
      <c r="BG12" s="619"/>
      <c r="BH12" s="619"/>
      <c r="BI12" s="619"/>
      <c r="BJ12" s="619" t="e">
        <f>MATCH(Таблиця4[[#This Row],[BUILDING NAME]],#REF!,0)</f>
        <v>#REF!</v>
      </c>
      <c r="BK12" s="619" t="e">
        <f>INDEX(#REF!,'02BUILD'!BJ12,1)</f>
        <v>#REF!</v>
      </c>
      <c r="BL12" s="619" t="e">
        <v>#N/A</v>
      </c>
      <c r="BM12" s="619"/>
      <c r="BN12" s="619" t="e">
        <f>MATCH(Таблиця4[[#This Row],[BUILDING NAME]],Таблиця5[NAME],0)</f>
        <v>#N/A</v>
      </c>
      <c r="BO12" s="619" t="e">
        <f>INDEX(Таблиця5[[C - COINS - COST]:[ADDRESS]],'02BUILD'!$BN12,1)</f>
        <v>#N/A</v>
      </c>
      <c r="BP12" s="619" t="e">
        <f>INDEX(Таблиця5[[C - COINS - COST]:[ADDRESS]],'02BUILD'!$BN12,2)</f>
        <v>#N/A</v>
      </c>
      <c r="BQ12" s="619" t="e">
        <f>INDEX(Таблиця5[[C - COINS - COST]:[ADDRESS]],'02BUILD'!$BN12,3)</f>
        <v>#N/A</v>
      </c>
      <c r="BR12" s="619" t="e">
        <f>INDEX(Таблиця5[[C - COINS - COST]:[ADDRESS]],'02BUILD'!$BN12,4)</f>
        <v>#N/A</v>
      </c>
      <c r="BS12" s="619" t="e">
        <f>INDEX(Таблиця5[[C - COINS - COST]:[ADDRESS]],'02BUILD'!$BN12,5)</f>
        <v>#N/A</v>
      </c>
      <c r="BT12" s="619" t="e">
        <f>INDEX(Таблиця5[[C - COINS - COST]:[ADDRESS]],'02BUILD'!$BN12,6)</f>
        <v>#N/A</v>
      </c>
      <c r="BU12" s="619" t="e">
        <f>INDEX(Таблиця5[[C - COINS - COST]:[ADDRESS]],'02BUILD'!$BN12,7)</f>
        <v>#N/A</v>
      </c>
      <c r="BV12" s="619" t="e">
        <f>INDEX(Таблиця5[[C - COINS - COST]:[ADDRESS]],'02BUILD'!$BN12,8)</f>
        <v>#N/A</v>
      </c>
      <c r="BW12" s="619" t="e">
        <f>INDEX(Таблиця5[[C - COINS - COST]:[ADDRESS]],'02BUILD'!$BN12,9)</f>
        <v>#N/A</v>
      </c>
      <c r="BX12" s="619" t="e">
        <f>INDEX(Таблиця5[[C - COINS - COST]:[ADDRESS]],'02BUILD'!$BN12,10)</f>
        <v>#N/A</v>
      </c>
    </row>
    <row r="13" spans="1:76" ht="16.5" thickTop="1" thickBot="1">
      <c r="A13" s="742" t="s">
        <v>1006</v>
      </c>
      <c r="B13" s="743" t="str">
        <f t="shared" si="0"/>
        <v>C10</v>
      </c>
      <c r="C13" s="743" t="str">
        <f t="shared" si="1"/>
        <v>The Smiling Siren (festhall, C, 2)</v>
      </c>
      <c r="D13" s="742"/>
      <c r="E13" s="742"/>
      <c r="F13" s="743" t="s">
        <v>1304</v>
      </c>
      <c r="G13" s="743" t="s">
        <v>1695</v>
      </c>
      <c r="H13" s="746" t="s">
        <v>2259</v>
      </c>
      <c r="I13" s="743" t="s">
        <v>3965</v>
      </c>
      <c r="J13" s="743"/>
      <c r="K13" s="743" t="s">
        <v>2094</v>
      </c>
      <c r="L13" s="743" t="s">
        <v>2069</v>
      </c>
      <c r="M13" s="743">
        <v>2</v>
      </c>
      <c r="N13" s="742" t="s">
        <v>21237</v>
      </c>
      <c r="O13" s="743">
        <v>4</v>
      </c>
      <c r="P13" s="743"/>
      <c r="Q13" s="743">
        <v>3</v>
      </c>
      <c r="R13" s="743"/>
      <c r="S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13" s="743"/>
      <c r="U13" s="754" t="s">
        <v>16384</v>
      </c>
      <c r="V13" s="743"/>
      <c r="W13" s="743"/>
      <c r="X13" s="743"/>
      <c r="Y13" s="743" t="s">
        <v>21168</v>
      </c>
      <c r="Z13" s="743" t="s">
        <v>237</v>
      </c>
      <c r="AA13" s="743"/>
      <c r="AB13" s="743">
        <f>Таблиця4[[#This Row],[Descriptions2]]</f>
        <v>0</v>
      </c>
      <c r="AC13" s="743">
        <f>Таблиця4[[#This Row],[Owner/Specific NPCs3]]</f>
        <v>0</v>
      </c>
      <c r="AD13" s="743"/>
      <c r="AE13" s="750" t="s">
        <v>17004</v>
      </c>
      <c r="AF13" s="751"/>
      <c r="AG13" s="752"/>
      <c r="AH13" s="743" t="s">
        <v>4311</v>
      </c>
      <c r="AI13" s="752"/>
      <c r="AJ13" s="743" t="s">
        <v>4311</v>
      </c>
      <c r="AK13" s="752"/>
      <c r="AL13" s="742">
        <f>IFERROR(INDEX('02_LIVING_WATERDEEP'!$C$2:$C$200,MATCH(Таблиця4[[#This Row],[BUILDING NAME]],'02_LIVING_WATERDEEP'!$A$2:$A$200,0),1),"")</f>
        <v>0</v>
      </c>
      <c r="AM13" s="742" t="str">
        <f>IFERROR(INDEX('02_LIVING_WATERDEEP'!$F$2:$F$200,MATCH(Таблиця4[[#This Row],[BUILDING NAME]],'02_LIVING_WATERDEEP'!$A$2:$A$200,0),1),"")</f>
        <v>Wealthy</v>
      </c>
      <c r="AN13" s="742" t="str">
        <f>IFERROR(INDEX('02_LIVING_WATERDEEP'!$I$2:$I$200,MATCH(Таблиця4[[#This Row],[BUILDING NAME]],'02_LIVING_WATERDEEP'!$A$2:$A$200,0),1),"")</f>
        <v>A festhall that specializes in small plays and the hosting of traveling troupes (burlesque and otherwise).</v>
      </c>
      <c r="AO13" s="742">
        <f>IFERROR(INDEX('02_LIVING_WATERDEEP'!$J$2:$J$200,MATCH(Таблиця4[[#This Row],[BUILDING NAME]],'02_LIVING_WATERDEEP'!$A$2:$A$200,0),1),"")</f>
        <v>0</v>
      </c>
      <c r="AP13" s="742">
        <f>IFERROR(INDEX('02_LIVING_WATERDEEP'!$K$2:$K$200,MATCH(Таблиця4[[#This Row],[BUILDING NAME]],'02_LIVING_WATERDEEP'!$A$2:$A$200,0),1),"")</f>
        <v>0</v>
      </c>
      <c r="AQ13" s="742">
        <f>IFERROR(INDEX('02_LIVING_WATERDEEP'!$L$2:$L$200,MATCH(Таблиця4[[#This Row],[BUILDING NAME]],'02_LIVING_WATERDEEP'!$A$2:$A$200,0),1),"")</f>
        <v>0</v>
      </c>
      <c r="AR13" s="742" t="str">
        <f>IFERROR(INDEX('02_LIVING_WATERDEEP'!$M$2:$M$200,MATCH(Таблиця4[[#This Row],[BUILDING NAME]],'02_LIVING_WATERDEEP'!$A$2:$A$200,0),1),"")</f>
        <v>http://forgottenrealms.wikia.com/wiki/Smiling_Siren</v>
      </c>
      <c r="AS13" s="742"/>
      <c r="AT13" s="596"/>
      <c r="AU13" s="596" t="s">
        <v>2096</v>
      </c>
      <c r="AV13" s="596"/>
      <c r="AW13" s="596"/>
      <c r="AX13" s="596"/>
      <c r="AY13" s="596"/>
      <c r="AZ13" s="596"/>
      <c r="BA13" s="596"/>
      <c r="BB13" s="596"/>
      <c r="BC13" s="596"/>
      <c r="BD13" s="596" t="s">
        <v>19821</v>
      </c>
      <c r="BE13" s="596" t="s">
        <v>19840</v>
      </c>
      <c r="BF13" s="596"/>
      <c r="BG13" s="596"/>
      <c r="BH13" s="596"/>
      <c r="BI13" s="596"/>
      <c r="BJ13" s="596" t="e">
        <f>MATCH(Таблиця4[[#This Row],[BUILDING NAME]],#REF!,0)</f>
        <v>#REF!</v>
      </c>
      <c r="BK13" s="596" t="e">
        <f>INDEX(#REF!,'02BUILD'!BJ13,1)</f>
        <v>#REF!</v>
      </c>
      <c r="BL13" s="596" t="s">
        <v>20575</v>
      </c>
      <c r="BM13" s="596"/>
      <c r="BN13" s="596" t="e">
        <f>MATCH(Таблиця4[[#This Row],[BUILDING NAME]],Таблиця5[NAME],0)</f>
        <v>#N/A</v>
      </c>
      <c r="BO13" s="596" t="e">
        <f>INDEX(Таблиця5[[C - COINS - COST]:[ADDRESS]],'02BUILD'!$BN13,1)</f>
        <v>#N/A</v>
      </c>
      <c r="BP13" s="596" t="e">
        <f>INDEX(Таблиця5[[C - COINS - COST]:[ADDRESS]],'02BUILD'!$BN13,2)</f>
        <v>#N/A</v>
      </c>
      <c r="BQ13" s="596" t="e">
        <f>INDEX(Таблиця5[[C - COINS - COST]:[ADDRESS]],'02BUILD'!$BN13,3)</f>
        <v>#N/A</v>
      </c>
      <c r="BR13" s="596" t="e">
        <f>INDEX(Таблиця5[[C - COINS - COST]:[ADDRESS]],'02BUILD'!$BN13,4)</f>
        <v>#N/A</v>
      </c>
      <c r="BS13" s="596" t="e">
        <f>INDEX(Таблиця5[[C - COINS - COST]:[ADDRESS]],'02BUILD'!$BN13,5)</f>
        <v>#N/A</v>
      </c>
      <c r="BT13" s="596" t="e">
        <f>INDEX(Таблиця5[[C - COINS - COST]:[ADDRESS]],'02BUILD'!$BN13,6)</f>
        <v>#N/A</v>
      </c>
      <c r="BU13" s="596" t="e">
        <f>INDEX(Таблиця5[[C - COINS - COST]:[ADDRESS]],'02BUILD'!$BN13,7)</f>
        <v>#N/A</v>
      </c>
      <c r="BV13" s="596" t="e">
        <f>INDEX(Таблиця5[[C - COINS - COST]:[ADDRESS]],'02BUILD'!$BN13,8)</f>
        <v>#N/A</v>
      </c>
      <c r="BW13" s="596" t="e">
        <f>INDEX(Таблиця5[[C - COINS - COST]:[ADDRESS]],'02BUILD'!$BN13,9)</f>
        <v>#N/A</v>
      </c>
      <c r="BX13" s="596" t="e">
        <f>INDEX(Таблиця5[[C - COINS - COST]:[ADDRESS]],'02BUILD'!$BN13,10)</f>
        <v>#N/A</v>
      </c>
    </row>
    <row r="14" spans="1:76" s="620" customFormat="1" ht="16.5" thickTop="1" thickBot="1">
      <c r="A14" s="742" t="s">
        <v>1007</v>
      </c>
      <c r="B14" s="743" t="str">
        <f t="shared" si="0"/>
        <v>C11</v>
      </c>
      <c r="C14" s="743" t="str">
        <f t="shared" si="1"/>
        <v>The Pampered Traveler (inn, B, 3)</v>
      </c>
      <c r="D14" s="742"/>
      <c r="E14" s="742"/>
      <c r="F14" s="743" t="s">
        <v>1305</v>
      </c>
      <c r="G14" s="743" t="s">
        <v>1696</v>
      </c>
      <c r="H14" s="746" t="s">
        <v>2260</v>
      </c>
      <c r="I14" s="743" t="s">
        <v>3965</v>
      </c>
      <c r="J14" s="743"/>
      <c r="K14" s="743" t="s">
        <v>2092</v>
      </c>
      <c r="L14" s="743" t="s">
        <v>2081</v>
      </c>
      <c r="M14" s="743">
        <v>3</v>
      </c>
      <c r="N14" s="743"/>
      <c r="O14" s="743">
        <v>4</v>
      </c>
      <c r="P14" s="743"/>
      <c r="Q14" s="743">
        <v>4</v>
      </c>
      <c r="R14" s="743"/>
      <c r="S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14" s="743"/>
      <c r="U14" s="743"/>
      <c r="V14" s="743"/>
      <c r="W14" s="743"/>
      <c r="X14" s="743"/>
      <c r="Y14" s="743" t="s">
        <v>20502</v>
      </c>
      <c r="Z14" s="743" t="s">
        <v>237</v>
      </c>
      <c r="AA14" s="743"/>
      <c r="AB14" s="743" t="s">
        <v>18348</v>
      </c>
      <c r="AC14" s="743">
        <f>Таблиця4[[#This Row],[Owner/Specific NPCs3]]</f>
        <v>0</v>
      </c>
      <c r="AD14" s="743"/>
      <c r="AE14" s="750" t="s">
        <v>5831</v>
      </c>
      <c r="AF14" s="751"/>
      <c r="AG14" s="752"/>
      <c r="AH14" s="743" t="s">
        <v>4311</v>
      </c>
      <c r="AI14" s="752"/>
      <c r="AJ14" s="743" t="s">
        <v>4311</v>
      </c>
      <c r="AK14" s="752"/>
      <c r="AL14" s="742">
        <f>IFERROR(INDEX('02_LIVING_WATERDEEP'!$C$2:$C$200,MATCH(Таблиця4[[#This Row],[BUILDING NAME]],'02_LIVING_WATERDEEP'!$A$2:$A$200,0),1),"")</f>
        <v>0</v>
      </c>
      <c r="AM14" s="742" t="str">
        <f>IFERROR(INDEX('02_LIVING_WATERDEEP'!$F$2:$F$200,MATCH(Таблиця4[[#This Row],[BUILDING NAME]],'02_LIVING_WATERDEEP'!$A$2:$A$200,0),1),"")</f>
        <v>Wealthy</v>
      </c>
      <c r="AN14" s="742">
        <f>IFERROR(INDEX('02_LIVING_WATERDEEP'!$I$2:$I$200,MATCH(Таблиця4[[#This Row],[BUILDING NAME]],'02_LIVING_WATERDEEP'!$A$2:$A$200,0),1),"")</f>
        <v>0</v>
      </c>
      <c r="AO14" s="742">
        <f>IFERROR(INDEX('02_LIVING_WATERDEEP'!$J$2:$J$200,MATCH(Таблиця4[[#This Row],[BUILDING NAME]],'02_LIVING_WATERDEEP'!$A$2:$A$200,0),1),"")</f>
        <v>0</v>
      </c>
      <c r="AP14" s="742">
        <f>IFERROR(INDEX('02_LIVING_WATERDEEP'!$K$2:$K$200,MATCH(Таблиця4[[#This Row],[BUILDING NAME]],'02_LIVING_WATERDEEP'!$A$2:$A$200,0),1),"")</f>
        <v>0</v>
      </c>
      <c r="AQ14" s="742">
        <f>IFERROR(INDEX('02_LIVING_WATERDEEP'!$L$2:$L$200,MATCH(Таблиця4[[#This Row],[BUILDING NAME]],'02_LIVING_WATERDEEP'!$A$2:$A$200,0),1),"")</f>
        <v>0</v>
      </c>
      <c r="AR14" s="742">
        <f>IFERROR(INDEX('02_LIVING_WATERDEEP'!$M$2:$M$200,MATCH(Таблиця4[[#This Row],[BUILDING NAME]],'02_LIVING_WATERDEEP'!$A$2:$A$200,0),1),"")</f>
        <v>0</v>
      </c>
      <c r="AS14" s="742"/>
      <c r="AT14" s="619"/>
      <c r="AU14" s="619" t="s">
        <v>2115</v>
      </c>
      <c r="AV14" s="619"/>
      <c r="AW14" s="619"/>
      <c r="AX14" s="619"/>
      <c r="AY14" s="619"/>
      <c r="AZ14" s="619"/>
      <c r="BA14" s="619"/>
      <c r="BB14" s="619"/>
      <c r="BC14" s="619"/>
      <c r="BD14" s="619" t="s">
        <v>3948</v>
      </c>
      <c r="BE14" s="619" t="s">
        <v>19841</v>
      </c>
      <c r="BF14" s="619"/>
      <c r="BG14" s="619"/>
      <c r="BH14" s="619"/>
      <c r="BI14" s="619"/>
      <c r="BJ14" s="619" t="e">
        <f>MATCH(Таблиця4[[#This Row],[BUILDING NAME]],#REF!,0)</f>
        <v>#REF!</v>
      </c>
      <c r="BK14" s="619" t="e">
        <f>INDEX(#REF!,'02BUILD'!BJ14,1)</f>
        <v>#REF!</v>
      </c>
      <c r="BL14" s="619" t="e">
        <v>#N/A</v>
      </c>
      <c r="BM14" s="619"/>
      <c r="BN14" s="619" t="e">
        <f>MATCH(Таблиця4[[#This Row],[BUILDING NAME]],Таблиця5[NAME],0)</f>
        <v>#N/A</v>
      </c>
      <c r="BO14" s="619" t="e">
        <f>INDEX(Таблиця5[[C - COINS - COST]:[ADDRESS]],'02BUILD'!$BN14,1)</f>
        <v>#N/A</v>
      </c>
      <c r="BP14" s="619" t="e">
        <f>INDEX(Таблиця5[[C - COINS - COST]:[ADDRESS]],'02BUILD'!$BN14,2)</f>
        <v>#N/A</v>
      </c>
      <c r="BQ14" s="619" t="e">
        <f>INDEX(Таблиця5[[C - COINS - COST]:[ADDRESS]],'02BUILD'!$BN14,3)</f>
        <v>#N/A</v>
      </c>
      <c r="BR14" s="619" t="e">
        <f>INDEX(Таблиця5[[C - COINS - COST]:[ADDRESS]],'02BUILD'!$BN14,4)</f>
        <v>#N/A</v>
      </c>
      <c r="BS14" s="619" t="e">
        <f>INDEX(Таблиця5[[C - COINS - COST]:[ADDRESS]],'02BUILD'!$BN14,5)</f>
        <v>#N/A</v>
      </c>
      <c r="BT14" s="619" t="e">
        <f>INDEX(Таблиця5[[C - COINS - COST]:[ADDRESS]],'02BUILD'!$BN14,6)</f>
        <v>#N/A</v>
      </c>
      <c r="BU14" s="619" t="e">
        <f>INDEX(Таблиця5[[C - COINS - COST]:[ADDRESS]],'02BUILD'!$BN14,7)</f>
        <v>#N/A</v>
      </c>
      <c r="BV14" s="619" t="e">
        <f>INDEX(Таблиця5[[C - COINS - COST]:[ADDRESS]],'02BUILD'!$BN14,8)</f>
        <v>#N/A</v>
      </c>
      <c r="BW14" s="619" t="e">
        <f>INDEX(Таблиця5[[C - COINS - COST]:[ADDRESS]],'02BUILD'!$BN14,9)</f>
        <v>#N/A</v>
      </c>
      <c r="BX14" s="619" t="e">
        <f>INDEX(Таблиця5[[C - COINS - COST]:[ADDRESS]],'02BUILD'!$BN14,10)</f>
        <v>#N/A</v>
      </c>
    </row>
    <row r="15" spans="1:76" s="620" customFormat="1" ht="16.5" thickTop="1" thickBot="1">
      <c r="A15" s="742" t="s">
        <v>1008</v>
      </c>
      <c r="B15" s="743" t="str">
        <f t="shared" si="0"/>
        <v>C12</v>
      </c>
      <c r="C15" s="743" t="str">
        <f t="shared" si="1"/>
        <v>Mighty Manticore Tavern (tavern, C, 1)</v>
      </c>
      <c r="D15" s="742"/>
      <c r="E15" s="742"/>
      <c r="F15" s="743" t="s">
        <v>1306</v>
      </c>
      <c r="G15" s="743" t="s">
        <v>1697</v>
      </c>
      <c r="H15" s="743" t="s">
        <v>2261</v>
      </c>
      <c r="I15" s="743" t="s">
        <v>3965</v>
      </c>
      <c r="J15" s="743"/>
      <c r="K15" s="743" t="s">
        <v>2093</v>
      </c>
      <c r="L15" s="743" t="s">
        <v>2069</v>
      </c>
      <c r="M15" s="743">
        <v>1</v>
      </c>
      <c r="N15" s="743"/>
      <c r="O15" s="743">
        <v>2</v>
      </c>
      <c r="P15" s="743"/>
      <c r="Q15" s="743">
        <v>3</v>
      </c>
      <c r="R15" s="743"/>
      <c r="S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T15" s="743"/>
      <c r="U15" s="743"/>
      <c r="V15" s="743"/>
      <c r="W15" s="743"/>
      <c r="X15" s="743"/>
      <c r="Y15" s="743" t="s">
        <v>21161</v>
      </c>
      <c r="Z15" s="743" t="s">
        <v>223</v>
      </c>
      <c r="AA15" s="743"/>
      <c r="AB15" s="743">
        <f>Таблиця4[[#This Row],[Descriptions2]]</f>
        <v>0</v>
      </c>
      <c r="AC15" s="743">
        <f>Таблиця4[[#This Row],[Owner/Specific NPCs3]]</f>
        <v>0</v>
      </c>
      <c r="AD15" s="743"/>
      <c r="AE15" s="750" t="s">
        <v>5831</v>
      </c>
      <c r="AF15" s="751"/>
      <c r="AG15" s="752"/>
      <c r="AH15" s="743" t="s">
        <v>4311</v>
      </c>
      <c r="AI15" s="752"/>
      <c r="AJ15" s="743" t="s">
        <v>4311</v>
      </c>
      <c r="AK15" s="752"/>
      <c r="AL15" s="742" t="str">
        <f>IFERROR(INDEX('02_LIVING_WATERDEEP'!$C$2:$C$200,MATCH(Таблиця4[[#This Row],[BUILDING NAME]],'02_LIVING_WATERDEEP'!$A$2:$A$200,0),1),"")</f>
        <v>JL</v>
      </c>
      <c r="AM15" s="742" t="str">
        <f>IFERROR(INDEX('02_LIVING_WATERDEEP'!$F$2:$F$200,MATCH(Таблиця4[[#This Row],[BUILDING NAME]],'02_LIVING_WATERDEEP'!$A$2:$A$200,0),1),"")</f>
        <v>Modest</v>
      </c>
      <c r="AN15" s="742" t="str">
        <f>IFERROR(INDEX('02_LIVING_WATERDEEP'!$I$2:$I$200,MATCH(Таблиця4[[#This Row],[BUILDING NAME]],'02_LIVING_WATERDEEP'!$A$2:$A$200,0),1),"")</f>
        <v>It is and older, friendly tavern with ample ale and light evening fare to be found at affordable prices. It attracts a loyal clientele of merchants and city bureaucrats at the end of each working day.</v>
      </c>
      <c r="AO15" s="742">
        <f>IFERROR(INDEX('02_LIVING_WATERDEEP'!$J$2:$J$200,MATCH(Таблиця4[[#This Row],[BUILDING NAME]],'02_LIVING_WATERDEEP'!$A$2:$A$200,0),1),"")</f>
        <v>0</v>
      </c>
      <c r="AP15" s="742">
        <f>IFERROR(INDEX('02_LIVING_WATERDEEP'!$K$2:$K$200,MATCH(Таблиця4[[#This Row],[BUILDING NAME]],'02_LIVING_WATERDEEP'!$A$2:$A$200,0),1),"")</f>
        <v>0</v>
      </c>
      <c r="AQ15" s="742">
        <f>IFERROR(INDEX('02_LIVING_WATERDEEP'!$L$2:$L$200,MATCH(Таблиця4[[#This Row],[BUILDING NAME]],'02_LIVING_WATERDEEP'!$A$2:$A$200,0),1),"")</f>
        <v>0</v>
      </c>
      <c r="AR15" s="742">
        <f>IFERROR(INDEX('02_LIVING_WATERDEEP'!$M$2:$M$200,MATCH(Таблиця4[[#This Row],[BUILDING NAME]],'02_LIVING_WATERDEEP'!$A$2:$A$200,0),1),"")</f>
        <v>0</v>
      </c>
      <c r="AS15" s="742"/>
      <c r="AT15" s="619"/>
      <c r="AU15" s="619" t="s">
        <v>2106</v>
      </c>
      <c r="AV15" s="619"/>
      <c r="AW15" s="619"/>
      <c r="AX15" s="619"/>
      <c r="AY15" s="619"/>
      <c r="AZ15" s="619"/>
      <c r="BA15" s="619"/>
      <c r="BB15" s="619"/>
      <c r="BC15" s="619"/>
      <c r="BD15" s="619" t="s">
        <v>19842</v>
      </c>
      <c r="BE15" s="619" t="s">
        <v>19843</v>
      </c>
      <c r="BF15" s="619"/>
      <c r="BG15" s="619"/>
      <c r="BH15" s="619"/>
      <c r="BI15" s="619"/>
      <c r="BJ15" s="619" t="e">
        <f>MATCH(Таблиця4[[#This Row],[BUILDING NAME]],#REF!,0)</f>
        <v>#REF!</v>
      </c>
      <c r="BK15" s="619" t="e">
        <f>INDEX(#REF!,'02BUILD'!BJ15,1)</f>
        <v>#REF!</v>
      </c>
      <c r="BL15" s="619" t="e">
        <v>#N/A</v>
      </c>
      <c r="BM15" s="619"/>
      <c r="BN15" s="619" t="e">
        <f>MATCH(Таблиця4[[#This Row],[BUILDING NAME]],Таблиця5[NAME],0)</f>
        <v>#N/A</v>
      </c>
      <c r="BO15" s="619" t="e">
        <f>INDEX(Таблиця5[[C - COINS - COST]:[ADDRESS]],'02BUILD'!$BN15,1)</f>
        <v>#N/A</v>
      </c>
      <c r="BP15" s="619" t="e">
        <f>INDEX(Таблиця5[[C - COINS - COST]:[ADDRESS]],'02BUILD'!$BN15,2)</f>
        <v>#N/A</v>
      </c>
      <c r="BQ15" s="619" t="e">
        <f>INDEX(Таблиця5[[C - COINS - COST]:[ADDRESS]],'02BUILD'!$BN15,3)</f>
        <v>#N/A</v>
      </c>
      <c r="BR15" s="619" t="e">
        <f>INDEX(Таблиця5[[C - COINS - COST]:[ADDRESS]],'02BUILD'!$BN15,4)</f>
        <v>#N/A</v>
      </c>
      <c r="BS15" s="619" t="e">
        <f>INDEX(Таблиця5[[C - COINS - COST]:[ADDRESS]],'02BUILD'!$BN15,5)</f>
        <v>#N/A</v>
      </c>
      <c r="BT15" s="619" t="e">
        <f>INDEX(Таблиця5[[C - COINS - COST]:[ADDRESS]],'02BUILD'!$BN15,6)</f>
        <v>#N/A</v>
      </c>
      <c r="BU15" s="619" t="e">
        <f>INDEX(Таблиця5[[C - COINS - COST]:[ADDRESS]],'02BUILD'!$BN15,7)</f>
        <v>#N/A</v>
      </c>
      <c r="BV15" s="619" t="e">
        <f>INDEX(Таблиця5[[C - COINS - COST]:[ADDRESS]],'02BUILD'!$BN15,8)</f>
        <v>#N/A</v>
      </c>
      <c r="BW15" s="619" t="e">
        <f>INDEX(Таблиця5[[C - COINS - COST]:[ADDRESS]],'02BUILD'!$BN15,9)</f>
        <v>#N/A</v>
      </c>
      <c r="BX15" s="619" t="e">
        <f>INDEX(Таблиця5[[C - COINS - COST]:[ADDRESS]],'02BUILD'!$BN15,10)</f>
        <v>#N/A</v>
      </c>
    </row>
    <row r="16" spans="1:76" ht="16.5" thickTop="1" thickBot="1">
      <c r="A16" s="742" t="s">
        <v>1009</v>
      </c>
      <c r="B16" s="743" t="str">
        <f t="shared" si="0"/>
        <v>C13</v>
      </c>
      <c r="C16" s="743" t="str">
        <f t="shared" si="1"/>
        <v>Diloontier's Apothecary (business, C, 1)</v>
      </c>
      <c r="D16" s="742"/>
      <c r="E16" s="742"/>
      <c r="F16" s="743" t="s">
        <v>1307</v>
      </c>
      <c r="G16" s="743" t="s">
        <v>1698</v>
      </c>
      <c r="H16" s="743" t="s">
        <v>2262</v>
      </c>
      <c r="I16" s="743" t="s">
        <v>3965</v>
      </c>
      <c r="J16" s="743"/>
      <c r="K16" s="743" t="s">
        <v>2089</v>
      </c>
      <c r="L16" s="743" t="s">
        <v>2069</v>
      </c>
      <c r="M16" s="743">
        <v>1</v>
      </c>
      <c r="N16" s="743"/>
      <c r="O16" s="743"/>
      <c r="P16" s="743"/>
      <c r="Q16" s="743"/>
      <c r="R16" s="743"/>
      <c r="S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 s="743"/>
      <c r="U16" s="743"/>
      <c r="V16" s="743" t="s">
        <v>20456</v>
      </c>
      <c r="W16" s="743"/>
      <c r="X16" s="743"/>
      <c r="Y16" s="755" t="s">
        <v>21573</v>
      </c>
      <c r="Z16" s="743" t="s">
        <v>4311</v>
      </c>
      <c r="AA16" s="743"/>
      <c r="AB16" s="743" t="str">
        <f>Таблиця4[[#This Row],[Descriptions2]]</f>
        <v/>
      </c>
      <c r="AC16" s="743" t="str">
        <f>Таблиця4[[#This Row],[Owner/Specific NPCs3]]</f>
        <v/>
      </c>
      <c r="AD16" s="743"/>
      <c r="AE16" s="750" t="s">
        <v>5831</v>
      </c>
      <c r="AF16" s="751"/>
      <c r="AG16" s="752"/>
      <c r="AH16" s="743" t="s">
        <v>4311</v>
      </c>
      <c r="AI16" s="752"/>
      <c r="AJ16" s="743" t="s">
        <v>4311</v>
      </c>
      <c r="AK16" s="752"/>
      <c r="AL16" s="742" t="str">
        <f>IFERROR(INDEX('02_LIVING_WATERDEEP'!$C$2:$C$200,MATCH(Таблиця4[[#This Row],[BUILDING NAME]],'02_LIVING_WATERDEEP'!$A$2:$A$200,0),1),"")</f>
        <v/>
      </c>
      <c r="AM16" s="742" t="str">
        <f>IFERROR(INDEX('02_LIVING_WATERDEEP'!$F$2:$F$200,MATCH(Таблиця4[[#This Row],[BUILDING NAME]],'02_LIVING_WATERDEEP'!$A$2:$A$200,0),1),"")</f>
        <v/>
      </c>
      <c r="AN16" s="742" t="str">
        <f>IFERROR(INDEX('02_LIVING_WATERDEEP'!$I$2:$I$200,MATCH(Таблиця4[[#This Row],[BUILDING NAME]],'02_LIVING_WATERDEEP'!$A$2:$A$200,0),1),"")</f>
        <v/>
      </c>
      <c r="AO16" s="742" t="str">
        <f>IFERROR(INDEX('02_LIVING_WATERDEEP'!$J$2:$J$200,MATCH(Таблиця4[[#This Row],[BUILDING NAME]],'02_LIVING_WATERDEEP'!$A$2:$A$200,0),1),"")</f>
        <v/>
      </c>
      <c r="AP16" s="742" t="str">
        <f>IFERROR(INDEX('02_LIVING_WATERDEEP'!$K$2:$K$200,MATCH(Таблиця4[[#This Row],[BUILDING NAME]],'02_LIVING_WATERDEEP'!$A$2:$A$200,0),1),"")</f>
        <v/>
      </c>
      <c r="AQ16" s="742" t="str">
        <f>IFERROR(INDEX('02_LIVING_WATERDEEP'!$L$2:$L$200,MATCH(Таблиця4[[#This Row],[BUILDING NAME]],'02_LIVING_WATERDEEP'!$A$2:$A$200,0),1),"")</f>
        <v/>
      </c>
      <c r="AR16" s="742" t="str">
        <f>IFERROR(INDEX('02_LIVING_WATERDEEP'!$M$2:$M$200,MATCH(Таблиця4[[#This Row],[BUILDING NAME]],'02_LIVING_WATERDEEP'!$A$2:$A$200,0),1),"")</f>
        <v/>
      </c>
      <c r="AS16" s="742"/>
      <c r="AT16" s="596"/>
      <c r="AU16" s="596" t="s">
        <v>2092</v>
      </c>
      <c r="AV16" s="596"/>
      <c r="AW16" s="596"/>
      <c r="AX16" s="596"/>
      <c r="AY16" s="596"/>
      <c r="AZ16" s="596"/>
      <c r="BA16" s="596"/>
      <c r="BB16" s="596"/>
      <c r="BC16" s="596"/>
      <c r="BD16" s="596"/>
      <c r="BE16" s="596"/>
      <c r="BF16" s="596"/>
      <c r="BG16" s="596"/>
      <c r="BH16" s="596"/>
      <c r="BI16" s="596"/>
      <c r="BJ16" s="596" t="e">
        <f>MATCH(Таблиця4[[#This Row],[BUILDING NAME]],#REF!,0)</f>
        <v>#REF!</v>
      </c>
      <c r="BK16" s="596" t="e">
        <f>INDEX(#REF!,'02BUILD'!BJ16,1)</f>
        <v>#REF!</v>
      </c>
      <c r="BL16" s="596" t="e">
        <v>#N/A</v>
      </c>
      <c r="BM16" s="596"/>
      <c r="BN16" s="596" t="e">
        <f>MATCH(Таблиця4[[#This Row],[BUILDING NAME]],Таблиця5[NAME],0)</f>
        <v>#N/A</v>
      </c>
      <c r="BO16" s="596" t="e">
        <f>INDEX(Таблиця5[[C - COINS - COST]:[ADDRESS]],'02BUILD'!$BN16,1)</f>
        <v>#N/A</v>
      </c>
      <c r="BP16" s="596" t="e">
        <f>INDEX(Таблиця5[[C - COINS - COST]:[ADDRESS]],'02BUILD'!$BN16,2)</f>
        <v>#N/A</v>
      </c>
      <c r="BQ16" s="596" t="e">
        <f>INDEX(Таблиця5[[C - COINS - COST]:[ADDRESS]],'02BUILD'!$BN16,3)</f>
        <v>#N/A</v>
      </c>
      <c r="BR16" s="596" t="e">
        <f>INDEX(Таблиця5[[C - COINS - COST]:[ADDRESS]],'02BUILD'!$BN16,4)</f>
        <v>#N/A</v>
      </c>
      <c r="BS16" s="596" t="e">
        <f>INDEX(Таблиця5[[C - COINS - COST]:[ADDRESS]],'02BUILD'!$BN16,5)</f>
        <v>#N/A</v>
      </c>
      <c r="BT16" s="596" t="e">
        <f>INDEX(Таблиця5[[C - COINS - COST]:[ADDRESS]],'02BUILD'!$BN16,6)</f>
        <v>#N/A</v>
      </c>
      <c r="BU16" s="596" t="e">
        <f>INDEX(Таблиця5[[C - COINS - COST]:[ADDRESS]],'02BUILD'!$BN16,7)</f>
        <v>#N/A</v>
      </c>
      <c r="BV16" s="596" t="e">
        <f>INDEX(Таблиця5[[C - COINS - COST]:[ADDRESS]],'02BUILD'!$BN16,8)</f>
        <v>#N/A</v>
      </c>
      <c r="BW16" s="596" t="e">
        <f>INDEX(Таблиця5[[C - COINS - COST]:[ADDRESS]],'02BUILD'!$BN16,9)</f>
        <v>#N/A</v>
      </c>
      <c r="BX16" s="596" t="e">
        <f>INDEX(Таблиця5[[C - COINS - COST]:[ADDRESS]],'02BUILD'!$BN16,10)</f>
        <v>#N/A</v>
      </c>
    </row>
    <row r="17" spans="1:76" ht="16.5" thickTop="1" thickBot="1">
      <c r="A17" s="742" t="s">
        <v>1010</v>
      </c>
      <c r="B17" s="743" t="str">
        <f t="shared" si="0"/>
        <v>C14</v>
      </c>
      <c r="C17" s="743" t="str">
        <f t="shared" si="1"/>
        <v>Balthorr's Rare &amp; Wondrous Treasures (business, C, 1)</v>
      </c>
      <c r="D17" s="742"/>
      <c r="E17" s="742"/>
      <c r="F17" s="743" t="s">
        <v>1308</v>
      </c>
      <c r="G17" s="743" t="s">
        <v>1699</v>
      </c>
      <c r="H17" s="743" t="s">
        <v>2263</v>
      </c>
      <c r="I17" s="743" t="s">
        <v>3965</v>
      </c>
      <c r="J17" s="743"/>
      <c r="K17" s="743" t="s">
        <v>2089</v>
      </c>
      <c r="L17" s="743" t="s">
        <v>2069</v>
      </c>
      <c r="M17" s="743">
        <v>1</v>
      </c>
      <c r="N17" s="743"/>
      <c r="O17" s="743">
        <v>4</v>
      </c>
      <c r="P17" s="743"/>
      <c r="Q17" s="743"/>
      <c r="R17" s="743"/>
      <c r="S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17" s="743"/>
      <c r="U17" s="743"/>
      <c r="V17" s="743" t="s">
        <v>21492</v>
      </c>
      <c r="W17" s="743"/>
      <c r="X17" s="743"/>
      <c r="Y17" s="743" t="s">
        <v>21491</v>
      </c>
      <c r="Z17" s="743" t="s">
        <v>4311</v>
      </c>
      <c r="AA17" s="743"/>
      <c r="AB17" s="743" t="str">
        <f>Таблиця4[[#This Row],[Descriptions2]]</f>
        <v/>
      </c>
      <c r="AC17" s="743" t="str">
        <f>Таблиця4[[#This Row],[Owner/Specific NPCs3]]</f>
        <v/>
      </c>
      <c r="AD17" s="743"/>
      <c r="AE17" s="750" t="s">
        <v>5831</v>
      </c>
      <c r="AF17" s="751"/>
      <c r="AG17" s="752"/>
      <c r="AH17" s="743" t="s">
        <v>4311</v>
      </c>
      <c r="AI17" s="752"/>
      <c r="AJ17" s="743" t="s">
        <v>4311</v>
      </c>
      <c r="AK17" s="752"/>
      <c r="AL17" s="742" t="str">
        <f>IFERROR(INDEX('02_LIVING_WATERDEEP'!$C$2:$C$200,MATCH(Таблиця4[[#This Row],[BUILDING NAME]],'02_LIVING_WATERDEEP'!$A$2:$A$200,0),1),"")</f>
        <v/>
      </c>
      <c r="AM17" s="742" t="str">
        <f>IFERROR(INDEX('02_LIVING_WATERDEEP'!$F$2:$F$200,MATCH(Таблиця4[[#This Row],[BUILDING NAME]],'02_LIVING_WATERDEEP'!$A$2:$A$200,0),1),"")</f>
        <v/>
      </c>
      <c r="AN17" s="742" t="str">
        <f>IFERROR(INDEX('02_LIVING_WATERDEEP'!$I$2:$I$200,MATCH(Таблиця4[[#This Row],[BUILDING NAME]],'02_LIVING_WATERDEEP'!$A$2:$A$200,0),1),"")</f>
        <v/>
      </c>
      <c r="AO17" s="742" t="str">
        <f>IFERROR(INDEX('02_LIVING_WATERDEEP'!$J$2:$J$200,MATCH(Таблиця4[[#This Row],[BUILDING NAME]],'02_LIVING_WATERDEEP'!$A$2:$A$200,0),1),"")</f>
        <v/>
      </c>
      <c r="AP17" s="742" t="str">
        <f>IFERROR(INDEX('02_LIVING_WATERDEEP'!$K$2:$K$200,MATCH(Таблиця4[[#This Row],[BUILDING NAME]],'02_LIVING_WATERDEEP'!$A$2:$A$200,0),1),"")</f>
        <v/>
      </c>
      <c r="AQ17" s="742" t="str">
        <f>IFERROR(INDEX('02_LIVING_WATERDEEP'!$L$2:$L$200,MATCH(Таблиця4[[#This Row],[BUILDING NAME]],'02_LIVING_WATERDEEP'!$A$2:$A$200,0),1),"")</f>
        <v/>
      </c>
      <c r="AR17" s="742" t="str">
        <f>IFERROR(INDEX('02_LIVING_WATERDEEP'!$M$2:$M$200,MATCH(Таблиця4[[#This Row],[BUILDING NAME]],'02_LIVING_WATERDEEP'!$A$2:$A$200,0),1),"")</f>
        <v/>
      </c>
      <c r="AS17" s="742"/>
      <c r="AT17" s="596"/>
      <c r="AU17" s="596" t="s">
        <v>2098</v>
      </c>
      <c r="AV17" s="596"/>
      <c r="AW17" s="596"/>
      <c r="AX17" s="596"/>
      <c r="AY17" s="596"/>
      <c r="AZ17" s="596"/>
      <c r="BA17" s="596"/>
      <c r="BB17" s="596"/>
      <c r="BC17" s="596"/>
      <c r="BD17" s="658" t="s">
        <v>21572</v>
      </c>
      <c r="BE17" s="596"/>
      <c r="BF17" s="596"/>
      <c r="BG17" s="596"/>
      <c r="BH17" s="596"/>
      <c r="BI17" s="596"/>
      <c r="BJ17" s="596" t="e">
        <f>MATCH(Таблиця4[[#This Row],[BUILDING NAME]],#REF!,0)</f>
        <v>#REF!</v>
      </c>
      <c r="BK17" s="596" t="e">
        <f>INDEX(#REF!,'02BUILD'!BJ17,1)</f>
        <v>#REF!</v>
      </c>
      <c r="BL17" s="596" t="e">
        <v>#N/A</v>
      </c>
      <c r="BM17" s="596"/>
      <c r="BN17" s="596" t="e">
        <f>MATCH(Таблиця4[[#This Row],[BUILDING NAME]],Таблиця5[NAME],0)</f>
        <v>#N/A</v>
      </c>
      <c r="BO17" s="596" t="e">
        <f>INDEX(Таблиця5[[C - COINS - COST]:[ADDRESS]],'02BUILD'!$BN17,1)</f>
        <v>#N/A</v>
      </c>
      <c r="BP17" s="596" t="e">
        <f>INDEX(Таблиця5[[C - COINS - COST]:[ADDRESS]],'02BUILD'!$BN17,2)</f>
        <v>#N/A</v>
      </c>
      <c r="BQ17" s="596" t="e">
        <f>INDEX(Таблиця5[[C - COINS - COST]:[ADDRESS]],'02BUILD'!$BN17,3)</f>
        <v>#N/A</v>
      </c>
      <c r="BR17" s="596" t="e">
        <f>INDEX(Таблиця5[[C - COINS - COST]:[ADDRESS]],'02BUILD'!$BN17,4)</f>
        <v>#N/A</v>
      </c>
      <c r="BS17" s="596" t="e">
        <f>INDEX(Таблиця5[[C - COINS - COST]:[ADDRESS]],'02BUILD'!$BN17,5)</f>
        <v>#N/A</v>
      </c>
      <c r="BT17" s="596" t="e">
        <f>INDEX(Таблиця5[[C - COINS - COST]:[ADDRESS]],'02BUILD'!$BN17,6)</f>
        <v>#N/A</v>
      </c>
      <c r="BU17" s="596" t="e">
        <f>INDEX(Таблиця5[[C - COINS - COST]:[ADDRESS]],'02BUILD'!$BN17,7)</f>
        <v>#N/A</v>
      </c>
      <c r="BV17" s="596" t="e">
        <f>INDEX(Таблиця5[[C - COINS - COST]:[ADDRESS]],'02BUILD'!$BN17,8)</f>
        <v>#N/A</v>
      </c>
      <c r="BW17" s="596" t="e">
        <f>INDEX(Таблиця5[[C - COINS - COST]:[ADDRESS]],'02BUILD'!$BN17,9)</f>
        <v>#N/A</v>
      </c>
      <c r="BX17" s="596" t="e">
        <f>INDEX(Таблиця5[[C - COINS - COST]:[ADDRESS]],'02BUILD'!$BN17,10)</f>
        <v>#N/A</v>
      </c>
    </row>
    <row r="18" spans="1:76" ht="17.25" thickTop="1" thickBot="1">
      <c r="A18" s="742" t="s">
        <v>1011</v>
      </c>
      <c r="B18" s="743" t="str">
        <f t="shared" si="0"/>
        <v>C15</v>
      </c>
      <c r="C18" s="743" t="str">
        <f t="shared" si="1"/>
        <v>Tower of the Order (guildhall, B, 4)</v>
      </c>
      <c r="D18" s="742"/>
      <c r="E18" s="742"/>
      <c r="F18" s="743" t="s">
        <v>1309</v>
      </c>
      <c r="G18" s="743" t="s">
        <v>1700</v>
      </c>
      <c r="H18" s="743" t="s">
        <v>20891</v>
      </c>
      <c r="I18" s="743" t="s">
        <v>3965</v>
      </c>
      <c r="J18" s="743"/>
      <c r="K18" s="743" t="s">
        <v>2096</v>
      </c>
      <c r="L18" s="743" t="s">
        <v>2081</v>
      </c>
      <c r="M18" s="743">
        <v>4</v>
      </c>
      <c r="N18" s="743" t="s">
        <v>3872</v>
      </c>
      <c r="O18" s="743"/>
      <c r="P18" s="743"/>
      <c r="Q18" s="743"/>
      <c r="R18" s="743"/>
      <c r="S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 s="743"/>
      <c r="U18" s="743"/>
      <c r="V18" s="743"/>
      <c r="W18" s="743"/>
      <c r="X18" s="743"/>
      <c r="Y18" s="743" t="s">
        <v>21101</v>
      </c>
      <c r="Z18" s="743" t="s">
        <v>4311</v>
      </c>
      <c r="AA18" s="743"/>
      <c r="AB18" s="743" t="str">
        <f>Таблиця4[[#This Row],[Descriptions2]]</f>
        <v/>
      </c>
      <c r="AC18" s="743" t="str">
        <f>Таблиця4[[#This Row],[Owner/Specific NPCs3]]</f>
        <v/>
      </c>
      <c r="AD18" s="743"/>
      <c r="AE18" s="750" t="s">
        <v>5831</v>
      </c>
      <c r="AF18" s="751"/>
      <c r="AG18" s="752"/>
      <c r="AH18" s="743" t="s">
        <v>3872</v>
      </c>
      <c r="AI18" s="752"/>
      <c r="AJ18" s="743">
        <v>0</v>
      </c>
      <c r="AK18" s="752"/>
      <c r="AL18" s="742" t="str">
        <f>IFERROR(INDEX('02_LIVING_WATERDEEP'!$C$2:$C$200,MATCH(Таблиця4[[#This Row],[BUILDING NAME]],'02_LIVING_WATERDEEP'!$A$2:$A$200,0),1),"")</f>
        <v/>
      </c>
      <c r="AM18" s="742" t="str">
        <f>IFERROR(INDEX('02_LIVING_WATERDEEP'!$F$2:$F$200,MATCH(Таблиця4[[#This Row],[BUILDING NAME]],'02_LIVING_WATERDEEP'!$A$2:$A$200,0),1),"")</f>
        <v/>
      </c>
      <c r="AN18" s="742" t="str">
        <f>IFERROR(INDEX('02_LIVING_WATERDEEP'!$I$2:$I$200,MATCH(Таблиця4[[#This Row],[BUILDING NAME]],'02_LIVING_WATERDEEP'!$A$2:$A$200,0),1),"")</f>
        <v/>
      </c>
      <c r="AO18" s="742" t="str">
        <f>IFERROR(INDEX('02_LIVING_WATERDEEP'!$J$2:$J$200,MATCH(Таблиця4[[#This Row],[BUILDING NAME]],'02_LIVING_WATERDEEP'!$A$2:$A$200,0),1),"")</f>
        <v/>
      </c>
      <c r="AP18" s="742" t="str">
        <f>IFERROR(INDEX('02_LIVING_WATERDEEP'!$K$2:$K$200,MATCH(Таблиця4[[#This Row],[BUILDING NAME]],'02_LIVING_WATERDEEP'!$A$2:$A$200,0),1),"")</f>
        <v/>
      </c>
      <c r="AQ18" s="742" t="str">
        <f>IFERROR(INDEX('02_LIVING_WATERDEEP'!$L$2:$L$200,MATCH(Таблиця4[[#This Row],[BUILDING NAME]],'02_LIVING_WATERDEEP'!$A$2:$A$200,0),1),"")</f>
        <v/>
      </c>
      <c r="AR18" s="742" t="str">
        <f>IFERROR(INDEX('02_LIVING_WATERDEEP'!$M$2:$M$200,MATCH(Таблиця4[[#This Row],[BUILDING NAME]],'02_LIVING_WATERDEEP'!$A$2:$A$200,0),1),"")</f>
        <v/>
      </c>
      <c r="AS18" s="742"/>
      <c r="AT18" s="596"/>
      <c r="AU18" s="596" t="s">
        <v>2091</v>
      </c>
      <c r="AV18" s="596"/>
      <c r="AW18" s="596"/>
      <c r="AX18" s="596"/>
      <c r="AY18" s="596"/>
      <c r="AZ18" s="596"/>
      <c r="BA18" s="596"/>
      <c r="BB18" s="596"/>
      <c r="BC18" s="596"/>
      <c r="BD18" s="659" t="s">
        <v>12707</v>
      </c>
      <c r="BE18" s="596"/>
      <c r="BF18" s="596"/>
      <c r="BG18" s="596"/>
      <c r="BH18" s="596"/>
      <c r="BI18" s="596"/>
      <c r="BJ18" s="596" t="e">
        <f>MATCH(Таблиця4[[#This Row],[BUILDING NAME]],#REF!,0)</f>
        <v>#REF!</v>
      </c>
      <c r="BK18" s="596" t="e">
        <f>INDEX(#REF!,'02BUILD'!BJ18,1)</f>
        <v>#REF!</v>
      </c>
      <c r="BL18" s="596" t="e">
        <v>#N/A</v>
      </c>
      <c r="BM18" s="596"/>
      <c r="BN18" s="596" t="e">
        <f>MATCH(Таблиця4[[#This Row],[BUILDING NAME]],Таблиця5[NAME],0)</f>
        <v>#N/A</v>
      </c>
      <c r="BO18" s="596" t="e">
        <f>INDEX(Таблиця5[[C - COINS - COST]:[ADDRESS]],'02BUILD'!$BN18,1)</f>
        <v>#N/A</v>
      </c>
      <c r="BP18" s="596" t="e">
        <f>INDEX(Таблиця5[[C - COINS - COST]:[ADDRESS]],'02BUILD'!$BN18,2)</f>
        <v>#N/A</v>
      </c>
      <c r="BQ18" s="596" t="e">
        <f>INDEX(Таблиця5[[C - COINS - COST]:[ADDRESS]],'02BUILD'!$BN18,3)</f>
        <v>#N/A</v>
      </c>
      <c r="BR18" s="596" t="e">
        <f>INDEX(Таблиця5[[C - COINS - COST]:[ADDRESS]],'02BUILD'!$BN18,4)</f>
        <v>#N/A</v>
      </c>
      <c r="BS18" s="596" t="e">
        <f>INDEX(Таблиця5[[C - COINS - COST]:[ADDRESS]],'02BUILD'!$BN18,5)</f>
        <v>#N/A</v>
      </c>
      <c r="BT18" s="596" t="e">
        <f>INDEX(Таблиця5[[C - COINS - COST]:[ADDRESS]],'02BUILD'!$BN18,6)</f>
        <v>#N/A</v>
      </c>
      <c r="BU18" s="596" t="e">
        <f>INDEX(Таблиця5[[C - COINS - COST]:[ADDRESS]],'02BUILD'!$BN18,7)</f>
        <v>#N/A</v>
      </c>
      <c r="BV18" s="596" t="e">
        <f>INDEX(Таблиця5[[C - COINS - COST]:[ADDRESS]],'02BUILD'!$BN18,8)</f>
        <v>#N/A</v>
      </c>
      <c r="BW18" s="596" t="e">
        <f>INDEX(Таблиця5[[C - COINS - COST]:[ADDRESS]],'02BUILD'!$BN18,9)</f>
        <v>#N/A</v>
      </c>
      <c r="BX18" s="596" t="e">
        <f>INDEX(Таблиця5[[C - COINS - COST]:[ADDRESS]],'02BUILD'!$BN18,10)</f>
        <v>#N/A</v>
      </c>
    </row>
    <row r="19" spans="1:76" s="618" customFormat="1" ht="17.25" thickTop="1" thickBot="1">
      <c r="A19" s="742" t="s">
        <v>1012</v>
      </c>
      <c r="B19" s="743" t="str">
        <f t="shared" si="0"/>
        <v>C16</v>
      </c>
      <c r="C19" s="743" t="str">
        <f t="shared" si="1"/>
        <v>Palace Paddocks (city building, C, 2)</v>
      </c>
      <c r="D19" s="742"/>
      <c r="E19" s="742"/>
      <c r="F19" s="743" t="s">
        <v>1310</v>
      </c>
      <c r="G19" s="743" t="s">
        <v>1701</v>
      </c>
      <c r="H19" s="743" t="s">
        <v>2264</v>
      </c>
      <c r="I19" s="743" t="s">
        <v>3965</v>
      </c>
      <c r="J19" s="743"/>
      <c r="K19" s="743" t="s">
        <v>2068</v>
      </c>
      <c r="L19" s="743" t="s">
        <v>2069</v>
      </c>
      <c r="M19" s="743">
        <v>2</v>
      </c>
      <c r="N19" s="743" t="s">
        <v>18619</v>
      </c>
      <c r="O19" s="743"/>
      <c r="P19" s="743"/>
      <c r="Q19" s="743"/>
      <c r="R19" s="743"/>
      <c r="S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9" s="743"/>
      <c r="U19" s="743"/>
      <c r="V19" s="743"/>
      <c r="W19" s="743"/>
      <c r="X19" s="743"/>
      <c r="Y19" s="743" t="s">
        <v>20477</v>
      </c>
      <c r="Z19" s="743" t="s">
        <v>4311</v>
      </c>
      <c r="AA19" s="743"/>
      <c r="AB19" s="743" t="str">
        <f>Таблиця4[[#This Row],[Descriptions2]]</f>
        <v/>
      </c>
      <c r="AC19" s="743" t="str">
        <f>Таблиця4[[#This Row],[Owner/Specific NPCs3]]</f>
        <v/>
      </c>
      <c r="AD19" s="743"/>
      <c r="AE19" s="750" t="s">
        <v>5831</v>
      </c>
      <c r="AF19" s="751"/>
      <c r="AG19" s="752"/>
      <c r="AH19" s="743" t="s">
        <v>4311</v>
      </c>
      <c r="AI19" s="752"/>
      <c r="AJ19" s="743" t="s">
        <v>4311</v>
      </c>
      <c r="AK19" s="752"/>
      <c r="AL19" s="742" t="str">
        <f>IFERROR(INDEX('02_LIVING_WATERDEEP'!$C$2:$C$200,MATCH(Таблиця4[[#This Row],[BUILDING NAME]],'02_LIVING_WATERDEEP'!$A$2:$A$200,0),1),"")</f>
        <v/>
      </c>
      <c r="AM19" s="742" t="str">
        <f>IFERROR(INDEX('02_LIVING_WATERDEEP'!$F$2:$F$200,MATCH(Таблиця4[[#This Row],[BUILDING NAME]],'02_LIVING_WATERDEEP'!$A$2:$A$200,0),1),"")</f>
        <v/>
      </c>
      <c r="AN19" s="742" t="str">
        <f>IFERROR(INDEX('02_LIVING_WATERDEEP'!$I$2:$I$200,MATCH(Таблиця4[[#This Row],[BUILDING NAME]],'02_LIVING_WATERDEEP'!$A$2:$A$200,0),1),"")</f>
        <v/>
      </c>
      <c r="AO19" s="742" t="str">
        <f>IFERROR(INDEX('02_LIVING_WATERDEEP'!$J$2:$J$200,MATCH(Таблиця4[[#This Row],[BUILDING NAME]],'02_LIVING_WATERDEEP'!$A$2:$A$200,0),1),"")</f>
        <v/>
      </c>
      <c r="AP19" s="742" t="str">
        <f>IFERROR(INDEX('02_LIVING_WATERDEEP'!$K$2:$K$200,MATCH(Таблиця4[[#This Row],[BUILDING NAME]],'02_LIVING_WATERDEEP'!$A$2:$A$200,0),1),"")</f>
        <v/>
      </c>
      <c r="AQ19" s="742" t="str">
        <f>IFERROR(INDEX('02_LIVING_WATERDEEP'!$L$2:$L$200,MATCH(Таблиця4[[#This Row],[BUILDING NAME]],'02_LIVING_WATERDEEP'!$A$2:$A$200,0),1),"")</f>
        <v/>
      </c>
      <c r="AR19" s="742" t="str">
        <f>IFERROR(INDEX('02_LIVING_WATERDEEP'!$M$2:$M$200,MATCH(Таблиця4[[#This Row],[BUILDING NAME]],'02_LIVING_WATERDEEP'!$A$2:$A$200,0),1),"")</f>
        <v/>
      </c>
      <c r="AS19" s="742"/>
      <c r="AT19" s="617"/>
      <c r="AU19" s="617" t="s">
        <v>2109</v>
      </c>
      <c r="AV19" s="617"/>
      <c r="AW19" s="617"/>
      <c r="AX19" s="617"/>
      <c r="AY19" s="617"/>
      <c r="AZ19" s="617"/>
      <c r="BA19" s="617"/>
      <c r="BB19" s="617"/>
      <c r="BC19" s="617"/>
      <c r="BD19" s="659" t="s">
        <v>12713</v>
      </c>
      <c r="BE19" s="617"/>
      <c r="BF19" s="617"/>
      <c r="BG19" s="617"/>
      <c r="BH19" s="617"/>
      <c r="BI19" s="617"/>
      <c r="BJ19" s="617" t="e">
        <f>MATCH(Таблиця4[[#This Row],[BUILDING NAME]],#REF!,0)</f>
        <v>#REF!</v>
      </c>
      <c r="BK19" s="617" t="e">
        <f>INDEX(#REF!,'02BUILD'!BJ19,1)</f>
        <v>#REF!</v>
      </c>
      <c r="BL19" s="617" t="s">
        <v>20561</v>
      </c>
      <c r="BM19" s="617"/>
      <c r="BN19" s="617" t="e">
        <f>MATCH(Таблиця4[[#This Row],[BUILDING NAME]],Таблиця5[NAME],0)</f>
        <v>#N/A</v>
      </c>
      <c r="BO19" s="617" t="e">
        <f>INDEX(Таблиця5[[C - COINS - COST]:[ADDRESS]],'02BUILD'!$BN19,1)</f>
        <v>#N/A</v>
      </c>
      <c r="BP19" s="617" t="e">
        <f>INDEX(Таблиця5[[C - COINS - COST]:[ADDRESS]],'02BUILD'!$BN19,2)</f>
        <v>#N/A</v>
      </c>
      <c r="BQ19" s="617" t="e">
        <f>INDEX(Таблиця5[[C - COINS - COST]:[ADDRESS]],'02BUILD'!$BN19,3)</f>
        <v>#N/A</v>
      </c>
      <c r="BR19" s="617" t="e">
        <f>INDEX(Таблиця5[[C - COINS - COST]:[ADDRESS]],'02BUILD'!$BN19,4)</f>
        <v>#N/A</v>
      </c>
      <c r="BS19" s="617" t="e">
        <f>INDEX(Таблиця5[[C - COINS - COST]:[ADDRESS]],'02BUILD'!$BN19,5)</f>
        <v>#N/A</v>
      </c>
      <c r="BT19" s="617" t="e">
        <f>INDEX(Таблиця5[[C - COINS - COST]:[ADDRESS]],'02BUILD'!$BN19,6)</f>
        <v>#N/A</v>
      </c>
      <c r="BU19" s="617" t="e">
        <f>INDEX(Таблиця5[[C - COINS - COST]:[ADDRESS]],'02BUILD'!$BN19,7)</f>
        <v>#N/A</v>
      </c>
      <c r="BV19" s="617" t="e">
        <f>INDEX(Таблиця5[[C - COINS - COST]:[ADDRESS]],'02BUILD'!$BN19,8)</f>
        <v>#N/A</v>
      </c>
      <c r="BW19" s="617" t="e">
        <f>INDEX(Таблиця5[[C - COINS - COST]:[ADDRESS]],'02BUILD'!$BN19,9)</f>
        <v>#N/A</v>
      </c>
      <c r="BX19" s="617" t="e">
        <f>INDEX(Таблиця5[[C - COINS - COST]:[ADDRESS]],'02BUILD'!$BN19,10)</f>
        <v>#N/A</v>
      </c>
    </row>
    <row r="20" spans="1:76" s="618" customFormat="1" ht="17.25" thickTop="1" thickBot="1">
      <c r="A20" s="742" t="s">
        <v>1013</v>
      </c>
      <c r="B20" s="743" t="str">
        <f t="shared" si="0"/>
        <v>C17</v>
      </c>
      <c r="C20" s="743" t="str">
        <f t="shared" si="1"/>
        <v>Palace Stables (city building, C, 2)</v>
      </c>
      <c r="D20" s="742"/>
      <c r="E20" s="742"/>
      <c r="F20" s="743" t="s">
        <v>1311</v>
      </c>
      <c r="G20" s="743" t="s">
        <v>1702</v>
      </c>
      <c r="H20" s="743" t="s">
        <v>2265</v>
      </c>
      <c r="I20" s="743" t="s">
        <v>3965</v>
      </c>
      <c r="J20" s="743"/>
      <c r="K20" s="743" t="s">
        <v>2068</v>
      </c>
      <c r="L20" s="743" t="s">
        <v>2069</v>
      </c>
      <c r="M20" s="743">
        <v>2</v>
      </c>
      <c r="N20" s="743" t="s">
        <v>18619</v>
      </c>
      <c r="O20" s="743"/>
      <c r="P20" s="743"/>
      <c r="Q20" s="743"/>
      <c r="R20" s="743"/>
      <c r="S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0" s="743"/>
      <c r="U20" s="743"/>
      <c r="V20" s="743"/>
      <c r="W20" s="743"/>
      <c r="X20" s="743"/>
      <c r="Y20" s="743" t="s">
        <v>20478</v>
      </c>
      <c r="Z20" s="743" t="s">
        <v>4311</v>
      </c>
      <c r="AA20" s="743"/>
      <c r="AB20" s="743" t="str">
        <f>Таблиця4[[#This Row],[Descriptions2]]</f>
        <v/>
      </c>
      <c r="AC20" s="743" t="str">
        <f>Таблиця4[[#This Row],[Owner/Specific NPCs3]]</f>
        <v/>
      </c>
      <c r="AD20" s="743"/>
      <c r="AE20" s="750" t="s">
        <v>5831</v>
      </c>
      <c r="AF20" s="751"/>
      <c r="AG20" s="752"/>
      <c r="AH20" s="743" t="s">
        <v>4311</v>
      </c>
      <c r="AI20" s="752"/>
      <c r="AJ20" s="743" t="s">
        <v>4311</v>
      </c>
      <c r="AK20" s="752"/>
      <c r="AL20" s="742" t="str">
        <f>IFERROR(INDEX('02_LIVING_WATERDEEP'!$C$2:$C$200,MATCH(Таблиця4[[#This Row],[BUILDING NAME]],'02_LIVING_WATERDEEP'!$A$2:$A$200,0),1),"")</f>
        <v/>
      </c>
      <c r="AM20" s="742" t="str">
        <f>IFERROR(INDEX('02_LIVING_WATERDEEP'!$F$2:$F$200,MATCH(Таблиця4[[#This Row],[BUILDING NAME]],'02_LIVING_WATERDEEP'!$A$2:$A$200,0),1),"")</f>
        <v/>
      </c>
      <c r="AN20" s="742" t="str">
        <f>IFERROR(INDEX('02_LIVING_WATERDEEP'!$I$2:$I$200,MATCH(Таблиця4[[#This Row],[BUILDING NAME]],'02_LIVING_WATERDEEP'!$A$2:$A$200,0),1),"")</f>
        <v/>
      </c>
      <c r="AO20" s="742" t="str">
        <f>IFERROR(INDEX('02_LIVING_WATERDEEP'!$J$2:$J$200,MATCH(Таблиця4[[#This Row],[BUILDING NAME]],'02_LIVING_WATERDEEP'!$A$2:$A$200,0),1),"")</f>
        <v/>
      </c>
      <c r="AP20" s="742" t="str">
        <f>IFERROR(INDEX('02_LIVING_WATERDEEP'!$K$2:$K$200,MATCH(Таблиця4[[#This Row],[BUILDING NAME]],'02_LIVING_WATERDEEP'!$A$2:$A$200,0),1),"")</f>
        <v/>
      </c>
      <c r="AQ20" s="742" t="str">
        <f>IFERROR(INDEX('02_LIVING_WATERDEEP'!$L$2:$L$200,MATCH(Таблиця4[[#This Row],[BUILDING NAME]],'02_LIVING_WATERDEEP'!$A$2:$A$200,0),1),"")</f>
        <v/>
      </c>
      <c r="AR20" s="742" t="str">
        <f>IFERROR(INDEX('02_LIVING_WATERDEEP'!$M$2:$M$200,MATCH(Таблиця4[[#This Row],[BUILDING NAME]],'02_LIVING_WATERDEEP'!$A$2:$A$200,0),1),"")</f>
        <v/>
      </c>
      <c r="AS20" s="742"/>
      <c r="AT20" s="617"/>
      <c r="AU20" s="617" t="s">
        <v>2075</v>
      </c>
      <c r="AV20" s="617"/>
      <c r="AW20" s="617"/>
      <c r="AX20" s="617"/>
      <c r="AY20" s="617"/>
      <c r="AZ20" s="617"/>
      <c r="BA20" s="617"/>
      <c r="BB20" s="617"/>
      <c r="BC20" s="617"/>
      <c r="BD20" s="659" t="s">
        <v>12710</v>
      </c>
      <c r="BE20" s="617"/>
      <c r="BF20" s="617"/>
      <c r="BG20" s="617"/>
      <c r="BH20" s="617"/>
      <c r="BI20" s="617"/>
      <c r="BJ20" s="617" t="e">
        <f>MATCH(Таблиця4[[#This Row],[BUILDING NAME]],#REF!,0)</f>
        <v>#REF!</v>
      </c>
      <c r="BK20" s="617" t="e">
        <f>INDEX(#REF!,'02BUILD'!BJ20,1)</f>
        <v>#REF!</v>
      </c>
      <c r="BL20" s="617" t="e">
        <v>#N/A</v>
      </c>
      <c r="BM20" s="617"/>
      <c r="BN20" s="617" t="e">
        <f>MATCH(Таблиця4[[#This Row],[BUILDING NAME]],Таблиця5[NAME],0)</f>
        <v>#N/A</v>
      </c>
      <c r="BO20" s="617" t="e">
        <f>INDEX(Таблиця5[[C - COINS - COST]:[ADDRESS]],'02BUILD'!$BN20,1)</f>
        <v>#N/A</v>
      </c>
      <c r="BP20" s="617" t="e">
        <f>INDEX(Таблиця5[[C - COINS - COST]:[ADDRESS]],'02BUILD'!$BN20,2)</f>
        <v>#N/A</v>
      </c>
      <c r="BQ20" s="617" t="e">
        <f>INDEX(Таблиця5[[C - COINS - COST]:[ADDRESS]],'02BUILD'!$BN20,3)</f>
        <v>#N/A</v>
      </c>
      <c r="BR20" s="617" t="e">
        <f>INDEX(Таблиця5[[C - COINS - COST]:[ADDRESS]],'02BUILD'!$BN20,4)</f>
        <v>#N/A</v>
      </c>
      <c r="BS20" s="617" t="e">
        <f>INDEX(Таблиця5[[C - COINS - COST]:[ADDRESS]],'02BUILD'!$BN20,5)</f>
        <v>#N/A</v>
      </c>
      <c r="BT20" s="617" t="e">
        <f>INDEX(Таблиця5[[C - COINS - COST]:[ADDRESS]],'02BUILD'!$BN20,6)</f>
        <v>#N/A</v>
      </c>
      <c r="BU20" s="617" t="e">
        <f>INDEX(Таблиця5[[C - COINS - COST]:[ADDRESS]],'02BUILD'!$BN20,7)</f>
        <v>#N/A</v>
      </c>
      <c r="BV20" s="617" t="e">
        <f>INDEX(Таблиця5[[C - COINS - COST]:[ADDRESS]],'02BUILD'!$BN20,8)</f>
        <v>#N/A</v>
      </c>
      <c r="BW20" s="617" t="e">
        <f>INDEX(Таблиця5[[C - COINS - COST]:[ADDRESS]],'02BUILD'!$BN20,9)</f>
        <v>#N/A</v>
      </c>
      <c r="BX20" s="617" t="e">
        <f>INDEX(Таблиця5[[C - COINS - COST]:[ADDRESS]],'02BUILD'!$BN20,10)</f>
        <v>#N/A</v>
      </c>
    </row>
    <row r="21" spans="1:76" ht="17.25" thickTop="1" thickBot="1">
      <c r="A21" s="742" t="s">
        <v>1014</v>
      </c>
      <c r="B21" s="743" t="str">
        <f t="shared" si="0"/>
        <v>C18</v>
      </c>
      <c r="C21" s="743" t="str">
        <f t="shared" si="1"/>
        <v>Palace Storage (warehouse, C, 2)</v>
      </c>
      <c r="D21" s="742"/>
      <c r="E21" s="742"/>
      <c r="F21" s="743" t="s">
        <v>1312</v>
      </c>
      <c r="G21" s="743" t="s">
        <v>1703</v>
      </c>
      <c r="H21" s="743" t="s">
        <v>2266</v>
      </c>
      <c r="I21" s="743" t="s">
        <v>3965</v>
      </c>
      <c r="J21" s="743"/>
      <c r="K21" s="743" t="s">
        <v>2095</v>
      </c>
      <c r="L21" s="743" t="s">
        <v>2069</v>
      </c>
      <c r="M21" s="743">
        <v>2</v>
      </c>
      <c r="N21" s="743"/>
      <c r="O21" s="743"/>
      <c r="P21" s="743"/>
      <c r="Q21" s="743"/>
      <c r="R21" s="743"/>
      <c r="S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 s="743"/>
      <c r="U21" s="743"/>
      <c r="V21" s="743"/>
      <c r="W21" s="743"/>
      <c r="X21" s="743"/>
      <c r="Y21" s="743" t="s">
        <v>21103</v>
      </c>
      <c r="Z21" s="743" t="s">
        <v>4311</v>
      </c>
      <c r="AA21" s="743"/>
      <c r="AB21" s="743" t="str">
        <f>Таблиця4[[#This Row],[Descriptions2]]</f>
        <v/>
      </c>
      <c r="AC21" s="743" t="str">
        <f>Таблиця4[[#This Row],[Owner/Specific NPCs3]]</f>
        <v/>
      </c>
      <c r="AD21" s="743"/>
      <c r="AE21" s="750" t="s">
        <v>5831</v>
      </c>
      <c r="AF21" s="751"/>
      <c r="AG21" s="752"/>
      <c r="AH21" s="743" t="s">
        <v>4311</v>
      </c>
      <c r="AI21" s="752"/>
      <c r="AJ21" s="743" t="s">
        <v>4311</v>
      </c>
      <c r="AK21" s="752"/>
      <c r="AL21" s="742" t="str">
        <f>IFERROR(INDEX('02_LIVING_WATERDEEP'!$C$2:$C$200,MATCH(Таблиця4[[#This Row],[BUILDING NAME]],'02_LIVING_WATERDEEP'!$A$2:$A$200,0),1),"")</f>
        <v/>
      </c>
      <c r="AM21" s="742" t="str">
        <f>IFERROR(INDEX('02_LIVING_WATERDEEP'!$F$2:$F$200,MATCH(Таблиця4[[#This Row],[BUILDING NAME]],'02_LIVING_WATERDEEP'!$A$2:$A$200,0),1),"")</f>
        <v/>
      </c>
      <c r="AN21" s="742" t="str">
        <f>IFERROR(INDEX('02_LIVING_WATERDEEP'!$I$2:$I$200,MATCH(Таблиця4[[#This Row],[BUILDING NAME]],'02_LIVING_WATERDEEP'!$A$2:$A$200,0),1),"")</f>
        <v/>
      </c>
      <c r="AO21" s="742" t="str">
        <f>IFERROR(INDEX('02_LIVING_WATERDEEP'!$J$2:$J$200,MATCH(Таблиця4[[#This Row],[BUILDING NAME]],'02_LIVING_WATERDEEP'!$A$2:$A$200,0),1),"")</f>
        <v/>
      </c>
      <c r="AP21" s="742" t="str">
        <f>IFERROR(INDEX('02_LIVING_WATERDEEP'!$K$2:$K$200,MATCH(Таблиця4[[#This Row],[BUILDING NAME]],'02_LIVING_WATERDEEP'!$A$2:$A$200,0),1),"")</f>
        <v/>
      </c>
      <c r="AQ21" s="742" t="str">
        <f>IFERROR(INDEX('02_LIVING_WATERDEEP'!$L$2:$L$200,MATCH(Таблиця4[[#This Row],[BUILDING NAME]],'02_LIVING_WATERDEEP'!$A$2:$A$200,0),1),"")</f>
        <v/>
      </c>
      <c r="AR21" s="742" t="str">
        <f>IFERROR(INDEX('02_LIVING_WATERDEEP'!$M$2:$M$200,MATCH(Таблиця4[[#This Row],[BUILDING NAME]],'02_LIVING_WATERDEEP'!$A$2:$A$200,0),1),"")</f>
        <v/>
      </c>
      <c r="AS21" s="742"/>
      <c r="AT21" s="596"/>
      <c r="AU21" s="596" t="s">
        <v>2101</v>
      </c>
      <c r="AV21" s="596"/>
      <c r="AW21" s="596"/>
      <c r="AX21" s="596"/>
      <c r="AY21" s="596"/>
      <c r="AZ21" s="596"/>
      <c r="BA21" s="596"/>
      <c r="BB21" s="596"/>
      <c r="BC21" s="596"/>
      <c r="BD21" s="659" t="s">
        <v>12719</v>
      </c>
      <c r="BE21" s="596"/>
      <c r="BF21" s="596"/>
      <c r="BG21" s="596"/>
      <c r="BH21" s="596"/>
      <c r="BI21" s="596"/>
      <c r="BJ21" s="596" t="e">
        <f>MATCH(Таблиця4[[#This Row],[BUILDING NAME]],#REF!,0)</f>
        <v>#REF!</v>
      </c>
      <c r="BK21" s="596" t="e">
        <f>INDEX(#REF!,'02BUILD'!BJ21,1)</f>
        <v>#REF!</v>
      </c>
      <c r="BL21" s="596" t="s">
        <v>20560</v>
      </c>
      <c r="BM21" s="596"/>
      <c r="BN21" s="596" t="e">
        <f>MATCH(Таблиця4[[#This Row],[BUILDING NAME]],Таблиця5[NAME],0)</f>
        <v>#N/A</v>
      </c>
      <c r="BO21" s="596" t="e">
        <f>INDEX(Таблиця5[[C - COINS - COST]:[ADDRESS]],'02BUILD'!$BN21,1)</f>
        <v>#N/A</v>
      </c>
      <c r="BP21" s="596" t="e">
        <f>INDEX(Таблиця5[[C - COINS - COST]:[ADDRESS]],'02BUILD'!$BN21,2)</f>
        <v>#N/A</v>
      </c>
      <c r="BQ21" s="596" t="e">
        <f>INDEX(Таблиця5[[C - COINS - COST]:[ADDRESS]],'02BUILD'!$BN21,3)</f>
        <v>#N/A</v>
      </c>
      <c r="BR21" s="596" t="e">
        <f>INDEX(Таблиця5[[C - COINS - COST]:[ADDRESS]],'02BUILD'!$BN21,4)</f>
        <v>#N/A</v>
      </c>
      <c r="BS21" s="596" t="e">
        <f>INDEX(Таблиця5[[C - COINS - COST]:[ADDRESS]],'02BUILD'!$BN21,5)</f>
        <v>#N/A</v>
      </c>
      <c r="BT21" s="596" t="e">
        <f>INDEX(Таблиця5[[C - COINS - COST]:[ADDRESS]],'02BUILD'!$BN21,6)</f>
        <v>#N/A</v>
      </c>
      <c r="BU21" s="596" t="e">
        <f>INDEX(Таблиця5[[C - COINS - COST]:[ADDRESS]],'02BUILD'!$BN21,7)</f>
        <v>#N/A</v>
      </c>
      <c r="BV21" s="596" t="e">
        <f>INDEX(Таблиця5[[C - COINS - COST]:[ADDRESS]],'02BUILD'!$BN21,8)</f>
        <v>#N/A</v>
      </c>
      <c r="BW21" s="596" t="e">
        <f>INDEX(Таблиця5[[C - COINS - COST]:[ADDRESS]],'02BUILD'!$BN21,9)</f>
        <v>#N/A</v>
      </c>
      <c r="BX21" s="596" t="e">
        <f>INDEX(Таблиця5[[C - COINS - COST]:[ADDRESS]],'02BUILD'!$BN21,10)</f>
        <v>#N/A</v>
      </c>
    </row>
    <row r="22" spans="1:76" s="618" customFormat="1" ht="17.25" thickTop="1" thickBot="1">
      <c r="A22" s="742" t="s">
        <v>1015</v>
      </c>
      <c r="B22" s="743" t="str">
        <f t="shared" si="0"/>
        <v>C19</v>
      </c>
      <c r="C22" s="743" t="str">
        <f t="shared" si="1"/>
        <v>Guard Barracks (city building, C, 2)</v>
      </c>
      <c r="D22" s="742"/>
      <c r="E22" s="742"/>
      <c r="F22" s="743" t="s">
        <v>1313</v>
      </c>
      <c r="G22" s="743" t="s">
        <v>1704</v>
      </c>
      <c r="H22" s="743" t="s">
        <v>2138</v>
      </c>
      <c r="I22" s="743" t="s">
        <v>3965</v>
      </c>
      <c r="J22" s="743"/>
      <c r="K22" s="743" t="s">
        <v>2068</v>
      </c>
      <c r="L22" s="743" t="s">
        <v>2069</v>
      </c>
      <c r="M22" s="743">
        <v>2</v>
      </c>
      <c r="N22" s="743" t="s">
        <v>12366</v>
      </c>
      <c r="O22" s="743"/>
      <c r="P22" s="743"/>
      <c r="Q22" s="743"/>
      <c r="R22" s="743"/>
      <c r="S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 s="743"/>
      <c r="U22" s="743"/>
      <c r="V22" s="743"/>
      <c r="W22" s="743"/>
      <c r="X22" s="743"/>
      <c r="Y22" s="743" t="s">
        <v>20462</v>
      </c>
      <c r="Z22" s="743" t="s">
        <v>4311</v>
      </c>
      <c r="AA22" s="743"/>
      <c r="AB22" s="743" t="str">
        <f>Таблиця4[[#This Row],[Descriptions2]]</f>
        <v/>
      </c>
      <c r="AC22" s="743" t="str">
        <f>Таблиця4[[#This Row],[Owner/Specific NPCs3]]</f>
        <v/>
      </c>
      <c r="AD22" s="743"/>
      <c r="AE22" s="750" t="s">
        <v>5831</v>
      </c>
      <c r="AF22" s="751"/>
      <c r="AG22" s="752"/>
      <c r="AH22" s="743" t="s">
        <v>4311</v>
      </c>
      <c r="AI22" s="752"/>
      <c r="AJ22" s="743" t="s">
        <v>4311</v>
      </c>
      <c r="AK22" s="752"/>
      <c r="AL22" s="742" t="str">
        <f>IFERROR(INDEX('02_LIVING_WATERDEEP'!$C$2:$C$200,MATCH(Таблиця4[[#This Row],[BUILDING NAME]],'02_LIVING_WATERDEEP'!$A$2:$A$200,0),1),"")</f>
        <v/>
      </c>
      <c r="AM22" s="742" t="str">
        <f>IFERROR(INDEX('02_LIVING_WATERDEEP'!$F$2:$F$200,MATCH(Таблиця4[[#This Row],[BUILDING NAME]],'02_LIVING_WATERDEEP'!$A$2:$A$200,0),1),"")</f>
        <v/>
      </c>
      <c r="AN22" s="742" t="str">
        <f>IFERROR(INDEX('02_LIVING_WATERDEEP'!$I$2:$I$200,MATCH(Таблиця4[[#This Row],[BUILDING NAME]],'02_LIVING_WATERDEEP'!$A$2:$A$200,0),1),"")</f>
        <v/>
      </c>
      <c r="AO22" s="742" t="str">
        <f>IFERROR(INDEX('02_LIVING_WATERDEEP'!$J$2:$J$200,MATCH(Таблиця4[[#This Row],[BUILDING NAME]],'02_LIVING_WATERDEEP'!$A$2:$A$200,0),1),"")</f>
        <v/>
      </c>
      <c r="AP22" s="742" t="str">
        <f>IFERROR(INDEX('02_LIVING_WATERDEEP'!$K$2:$K$200,MATCH(Таблиця4[[#This Row],[BUILDING NAME]],'02_LIVING_WATERDEEP'!$A$2:$A$200,0),1),"")</f>
        <v/>
      </c>
      <c r="AQ22" s="742" t="str">
        <f>IFERROR(INDEX('02_LIVING_WATERDEEP'!$L$2:$L$200,MATCH(Таблиця4[[#This Row],[BUILDING NAME]],'02_LIVING_WATERDEEP'!$A$2:$A$200,0),1),"")</f>
        <v/>
      </c>
      <c r="AR22" s="742" t="str">
        <f>IFERROR(INDEX('02_LIVING_WATERDEEP'!$M$2:$M$200,MATCH(Таблиця4[[#This Row],[BUILDING NAME]],'02_LIVING_WATERDEEP'!$A$2:$A$200,0),1),"")</f>
        <v/>
      </c>
      <c r="AS22" s="742"/>
      <c r="AT22" s="617"/>
      <c r="AU22" s="617" t="s">
        <v>2099</v>
      </c>
      <c r="AV22" s="617"/>
      <c r="AW22" s="617"/>
      <c r="AX22" s="617"/>
      <c r="AY22" s="617"/>
      <c r="AZ22" s="617"/>
      <c r="BA22" s="617"/>
      <c r="BB22" s="617"/>
      <c r="BC22" s="617"/>
      <c r="BD22" s="659" t="s">
        <v>12723</v>
      </c>
      <c r="BE22" s="617"/>
      <c r="BF22" s="617"/>
      <c r="BG22" s="617"/>
      <c r="BH22" s="617"/>
      <c r="BI22" s="617"/>
      <c r="BJ22" s="617" t="e">
        <f>MATCH(Таблиця4[[#This Row],[BUILDING NAME]],#REF!,0)</f>
        <v>#REF!</v>
      </c>
      <c r="BK22" s="617" t="e">
        <f>INDEX(#REF!,'02BUILD'!BJ22,1)</f>
        <v>#REF!</v>
      </c>
      <c r="BL22" s="617" t="e">
        <v>#N/A</v>
      </c>
      <c r="BM22" s="617"/>
      <c r="BN22" s="617" t="e">
        <f>MATCH(Таблиця4[[#This Row],[BUILDING NAME]],Таблиця5[NAME],0)</f>
        <v>#N/A</v>
      </c>
      <c r="BO22" s="617" t="e">
        <f>INDEX(Таблиця5[[C - COINS - COST]:[ADDRESS]],'02BUILD'!$BN22,1)</f>
        <v>#N/A</v>
      </c>
      <c r="BP22" s="617" t="e">
        <f>INDEX(Таблиця5[[C - COINS - COST]:[ADDRESS]],'02BUILD'!$BN22,2)</f>
        <v>#N/A</v>
      </c>
      <c r="BQ22" s="617" t="e">
        <f>INDEX(Таблиця5[[C - COINS - COST]:[ADDRESS]],'02BUILD'!$BN22,3)</f>
        <v>#N/A</v>
      </c>
      <c r="BR22" s="617" t="e">
        <f>INDEX(Таблиця5[[C - COINS - COST]:[ADDRESS]],'02BUILD'!$BN22,4)</f>
        <v>#N/A</v>
      </c>
      <c r="BS22" s="617" t="e">
        <f>INDEX(Таблиця5[[C - COINS - COST]:[ADDRESS]],'02BUILD'!$BN22,5)</f>
        <v>#N/A</v>
      </c>
      <c r="BT22" s="617" t="e">
        <f>INDEX(Таблиця5[[C - COINS - COST]:[ADDRESS]],'02BUILD'!$BN22,6)</f>
        <v>#N/A</v>
      </c>
      <c r="BU22" s="617" t="e">
        <f>INDEX(Таблиця5[[C - COINS - COST]:[ADDRESS]],'02BUILD'!$BN22,7)</f>
        <v>#N/A</v>
      </c>
      <c r="BV22" s="617" t="e">
        <f>INDEX(Таблиця5[[C - COINS - COST]:[ADDRESS]],'02BUILD'!$BN22,8)</f>
        <v>#N/A</v>
      </c>
      <c r="BW22" s="617" t="e">
        <f>INDEX(Таблиця5[[C - COINS - COST]:[ADDRESS]],'02BUILD'!$BN22,9)</f>
        <v>#N/A</v>
      </c>
      <c r="BX22" s="617" t="e">
        <f>INDEX(Таблиця5[[C - COINS - COST]:[ADDRESS]],'02BUILD'!$BN22,10)</f>
        <v>#N/A</v>
      </c>
    </row>
    <row r="23" spans="1:76" s="620" customFormat="1" ht="17.25" thickTop="1" thickBot="1">
      <c r="A23" s="742" t="s">
        <v>1016</v>
      </c>
      <c r="B23" s="743" t="str">
        <f t="shared" si="0"/>
        <v>C20</v>
      </c>
      <c r="C23" s="743" t="str">
        <f t="shared" si="1"/>
        <v>The Crawling Spider (tavern, C, 2)</v>
      </c>
      <c r="D23" s="742"/>
      <c r="E23" s="742"/>
      <c r="F23" s="743" t="s">
        <v>1314</v>
      </c>
      <c r="G23" s="743" t="s">
        <v>1705</v>
      </c>
      <c r="H23" s="746" t="s">
        <v>2267</v>
      </c>
      <c r="I23" s="743" t="s">
        <v>3965</v>
      </c>
      <c r="J23" s="743"/>
      <c r="K23" s="743" t="s">
        <v>2093</v>
      </c>
      <c r="L23" s="743" t="s">
        <v>2069</v>
      </c>
      <c r="M23" s="743">
        <v>2</v>
      </c>
      <c r="N23" s="743"/>
      <c r="O23" s="743">
        <v>4</v>
      </c>
      <c r="P23" s="743"/>
      <c r="Q23" s="743">
        <v>3</v>
      </c>
      <c r="R23" s="743"/>
      <c r="S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23" s="743"/>
      <c r="U23" s="743" t="s">
        <v>16320</v>
      </c>
      <c r="V23" s="743"/>
      <c r="W23" s="743"/>
      <c r="X23" s="743"/>
      <c r="Y23" s="743" t="s">
        <v>21167</v>
      </c>
      <c r="Z23" s="743" t="s">
        <v>237</v>
      </c>
      <c r="AA23" s="743" t="s">
        <v>5643</v>
      </c>
      <c r="AB23" s="743" t="str">
        <f>Таблиця4[[#This Row],[Descriptions2]]</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AC23" s="743" t="str">
        <f>Таблиця4[[#This Row],[Owner/Specific NPCs3]]</f>
        <v>Merrich Shadowquik, a underdark obsessed Halfling, owns this themed bar. He only hires lithe females and lean males to fill the role of the “drow” waitstaff.</v>
      </c>
      <c r="AD23" s="743"/>
      <c r="AE23" s="750" t="s">
        <v>5831</v>
      </c>
      <c r="AF23" s="751"/>
      <c r="AG23" s="752"/>
      <c r="AH23" s="743" t="s">
        <v>4311</v>
      </c>
      <c r="AI23" s="752"/>
      <c r="AJ23" s="743" t="s">
        <v>4311</v>
      </c>
      <c r="AK23" s="752"/>
      <c r="AL23" s="742" t="str">
        <f>IFERROR(INDEX('02_LIVING_WATERDEEP'!$C$2:$C$200,MATCH(Таблиця4[[#This Row],[BUILDING NAME]],'02_LIVING_WATERDEEP'!$A$2:$A$200,0),1),"")</f>
        <v>Skuzz</v>
      </c>
      <c r="AM23" s="742" t="str">
        <f>IFERROR(INDEX('02_LIVING_WATERDEEP'!$F$2:$F$200,MATCH(Таблиця4[[#This Row],[BUILDING NAME]],'02_LIVING_WATERDEEP'!$A$2:$A$200,0),1),"")</f>
        <v>Wealthy</v>
      </c>
      <c r="AN23" s="742" t="str">
        <f>IFERROR(INDEX('02_LIVING_WATERDEEP'!$I$2:$I$200,MATCH(Таблиця4[[#This Row],[BUILDING NAME]],'02_LIVING_WATERDEEP'!$A$2:$A$200,0),1),"")</f>
        <v>A tavern for subterraneans that pine for their homes (as well as regulars who like the thrilling atmosphere), decorated as if underground with serving folk dressed as drow elves. The Crawling Spider boasts a cadre of dedicated patrons who will solely frequent this specialty tavern out of all others in Waterdeep.</v>
      </c>
      <c r="AO23" s="742" t="str">
        <f>IFERROR(INDEX('02_LIVING_WATERDEEP'!$J$2:$J$200,MATCH(Таблиця4[[#This Row],[BUILDING NAME]],'02_LIVING_WATERDEEP'!$A$2:$A$200,0),1),"")</f>
        <v xml:space="preserve">Exterior: Modest stone, one story exterior boast a mock cave entrance with magically burning torches. 
Interior: Carved stone steps descend into a cavernous interior lit by bioluminescent fungi. Carved stone tables dot the bare earth floors with secluded booths in the dim corners of the cave. A moss covered bar is staffed by drow-costumed bartenders serving underdark themed drinks. </v>
      </c>
      <c r="AP23" s="742" t="str">
        <f>IFERROR(INDEX('02_LIVING_WATERDEEP'!$K$2:$K$200,MATCH(Таблиця4[[#This Row],[BUILDING NAME]],'02_LIVING_WATERDEEP'!$A$2:$A$200,0),1),"")</f>
        <v>Merrich Shadowquik, a underdark obsessed Halfling, owns this themed bar. He only hires lithe females and lean males to fill the role of the “drow” waitstaff.</v>
      </c>
      <c r="AQ23" s="742" t="str">
        <f>IFERROR(INDEX('02_LIVING_WATERDEEP'!$L$2:$L$200,MATCH(Таблиця4[[#This Row],[BUILDING NAME]],'02_LIVING_WATERDEEP'!$A$2:$A$200,0),1),"")</f>
        <v xml:space="preserve">One can pay 5 gp to explore the “underdark caverns” offering a variety of themed and fantastical experiences not for the faint of heart or mind. </v>
      </c>
      <c r="AR23" s="742" t="str">
        <f>IFERROR(INDEX('02_LIVING_WATERDEEP'!$M$2:$M$200,MATCH(Таблиця4[[#This Row],[BUILDING NAME]],'02_LIVING_WATERDEEP'!$A$2:$A$200,0),1),"")</f>
        <v>http://beyond-there-be-dragons.blogspot.com/2014/03/the-crawling-spider-waterdeep-tavern.html</v>
      </c>
      <c r="AS23" s="742"/>
      <c r="AT23" s="619"/>
      <c r="AU23" s="619" t="s">
        <v>2107</v>
      </c>
      <c r="AV23" s="619"/>
      <c r="AW23" s="619"/>
      <c r="AX23" s="619"/>
      <c r="AY23" s="619"/>
      <c r="AZ23" s="619"/>
      <c r="BA23" s="619"/>
      <c r="BB23" s="619"/>
      <c r="BC23" s="619"/>
      <c r="BD23" s="65" t="s">
        <v>21568</v>
      </c>
      <c r="BE23" s="619"/>
      <c r="BF23" s="619"/>
      <c r="BG23" s="619"/>
      <c r="BH23" s="619"/>
      <c r="BI23" s="619"/>
      <c r="BJ23" s="619" t="e">
        <f>MATCH(Таблиця4[[#This Row],[BUILDING NAME]],#REF!,0)</f>
        <v>#REF!</v>
      </c>
      <c r="BK23" s="619" t="e">
        <f>INDEX(#REF!,'02BUILD'!BJ23,1)</f>
        <v>#REF!</v>
      </c>
      <c r="BL23" s="619" t="s">
        <v>20560</v>
      </c>
      <c r="BM23" s="619"/>
      <c r="BN23" s="619" t="e">
        <f>MATCH(Таблиця4[[#This Row],[BUILDING NAME]],Таблиця5[NAME],0)</f>
        <v>#N/A</v>
      </c>
      <c r="BO23" s="619" t="e">
        <f>INDEX(Таблиця5[[C - COINS - COST]:[ADDRESS]],'02BUILD'!$BN23,1)</f>
        <v>#N/A</v>
      </c>
      <c r="BP23" s="619" t="e">
        <f>INDEX(Таблиця5[[C - COINS - COST]:[ADDRESS]],'02BUILD'!$BN23,2)</f>
        <v>#N/A</v>
      </c>
      <c r="BQ23" s="619" t="e">
        <f>INDEX(Таблиця5[[C - COINS - COST]:[ADDRESS]],'02BUILD'!$BN23,3)</f>
        <v>#N/A</v>
      </c>
      <c r="BR23" s="619" t="e">
        <f>INDEX(Таблиця5[[C - COINS - COST]:[ADDRESS]],'02BUILD'!$BN23,4)</f>
        <v>#N/A</v>
      </c>
      <c r="BS23" s="619" t="e">
        <f>INDEX(Таблиця5[[C - COINS - COST]:[ADDRESS]],'02BUILD'!$BN23,5)</f>
        <v>#N/A</v>
      </c>
      <c r="BT23" s="619" t="e">
        <f>INDEX(Таблиця5[[C - COINS - COST]:[ADDRESS]],'02BUILD'!$BN23,6)</f>
        <v>#N/A</v>
      </c>
      <c r="BU23" s="619" t="e">
        <f>INDEX(Таблиця5[[C - COINS - COST]:[ADDRESS]],'02BUILD'!$BN23,7)</f>
        <v>#N/A</v>
      </c>
      <c r="BV23" s="619" t="e">
        <f>INDEX(Таблиця5[[C - COINS - COST]:[ADDRESS]],'02BUILD'!$BN23,8)</f>
        <v>#N/A</v>
      </c>
      <c r="BW23" s="619" t="e">
        <f>INDEX(Таблиця5[[C - COINS - COST]:[ADDRESS]],'02BUILD'!$BN23,9)</f>
        <v>#N/A</v>
      </c>
      <c r="BX23" s="619" t="e">
        <f>INDEX(Таблиця5[[C - COINS - COST]:[ADDRESS]],'02BUILD'!$BN23,10)</f>
        <v>#N/A</v>
      </c>
    </row>
    <row r="24" spans="1:76" ht="17.25" thickTop="1" thickBot="1">
      <c r="A24" s="742" t="s">
        <v>1017</v>
      </c>
      <c r="B24" s="743" t="str">
        <f t="shared" si="0"/>
        <v>C21</v>
      </c>
      <c r="C24" s="743" t="str">
        <f t="shared" si="1"/>
        <v>House of the Fine Carvers (guildhall, B, 3)</v>
      </c>
      <c r="D24" s="742"/>
      <c r="E24" s="742"/>
      <c r="F24" s="743" t="s">
        <v>1315</v>
      </c>
      <c r="G24" s="743" t="s">
        <v>1706</v>
      </c>
      <c r="H24" s="743" t="s">
        <v>20878</v>
      </c>
      <c r="I24" s="743" t="s">
        <v>3965</v>
      </c>
      <c r="J24" s="743"/>
      <c r="K24" s="743" t="s">
        <v>2096</v>
      </c>
      <c r="L24" s="743" t="s">
        <v>2081</v>
      </c>
      <c r="M24" s="743">
        <v>3</v>
      </c>
      <c r="N24" s="743" t="s">
        <v>3846</v>
      </c>
      <c r="O24" s="743"/>
      <c r="P24" s="743"/>
      <c r="Q24" s="743"/>
      <c r="R24" s="743"/>
      <c r="S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 s="743"/>
      <c r="U24" s="743"/>
      <c r="V24" s="743"/>
      <c r="W24" s="743"/>
      <c r="X24" s="743"/>
      <c r="Y24" s="743" t="s">
        <v>20681</v>
      </c>
      <c r="Z24" s="743" t="s">
        <v>4311</v>
      </c>
      <c r="AA24" s="743"/>
      <c r="AB24" s="743" t="str">
        <f>Таблиця4[[#This Row],[Descriptions2]]</f>
        <v/>
      </c>
      <c r="AC24" s="743" t="str">
        <f>Таблиця4[[#This Row],[Owner/Specific NPCs3]]</f>
        <v/>
      </c>
      <c r="AD24" s="743"/>
      <c r="AE24" s="750" t="s">
        <v>5831</v>
      </c>
      <c r="AF24" s="751"/>
      <c r="AG24" s="752"/>
      <c r="AH24" s="743" t="s">
        <v>3846</v>
      </c>
      <c r="AI24" s="752"/>
      <c r="AJ24" s="743" t="s">
        <v>4311</v>
      </c>
      <c r="AK24" s="752"/>
      <c r="AL24" s="742" t="str">
        <f>IFERROR(INDEX('02_LIVING_WATERDEEP'!$C$2:$C$200,MATCH(Таблиця4[[#This Row],[BUILDING NAME]],'02_LIVING_WATERDEEP'!$A$2:$A$200,0),1),"")</f>
        <v/>
      </c>
      <c r="AM24" s="742" t="str">
        <f>IFERROR(INDEX('02_LIVING_WATERDEEP'!$F$2:$F$200,MATCH(Таблиця4[[#This Row],[BUILDING NAME]],'02_LIVING_WATERDEEP'!$A$2:$A$200,0),1),"")</f>
        <v/>
      </c>
      <c r="AN24" s="742" t="str">
        <f>IFERROR(INDEX('02_LIVING_WATERDEEP'!$I$2:$I$200,MATCH(Таблиця4[[#This Row],[BUILDING NAME]],'02_LIVING_WATERDEEP'!$A$2:$A$200,0),1),"")</f>
        <v/>
      </c>
      <c r="AO24" s="742" t="str">
        <f>IFERROR(INDEX('02_LIVING_WATERDEEP'!$J$2:$J$200,MATCH(Таблиця4[[#This Row],[BUILDING NAME]],'02_LIVING_WATERDEEP'!$A$2:$A$200,0),1),"")</f>
        <v/>
      </c>
      <c r="AP24" s="742" t="str">
        <f>IFERROR(INDEX('02_LIVING_WATERDEEP'!$K$2:$K$200,MATCH(Таблиця4[[#This Row],[BUILDING NAME]],'02_LIVING_WATERDEEP'!$A$2:$A$200,0),1),"")</f>
        <v/>
      </c>
      <c r="AQ24" s="742" t="str">
        <f>IFERROR(INDEX('02_LIVING_WATERDEEP'!$L$2:$L$200,MATCH(Таблиця4[[#This Row],[BUILDING NAME]],'02_LIVING_WATERDEEP'!$A$2:$A$200,0),1),"")</f>
        <v/>
      </c>
      <c r="AR24" s="742" t="str">
        <f>IFERROR(INDEX('02_LIVING_WATERDEEP'!$M$2:$M$200,MATCH(Таблиця4[[#This Row],[BUILDING NAME]],'02_LIVING_WATERDEEP'!$A$2:$A$200,0),1),"")</f>
        <v/>
      </c>
      <c r="AS24" s="742"/>
      <c r="AT24" s="596"/>
      <c r="AU24" s="596" t="s">
        <v>2090</v>
      </c>
      <c r="AV24" s="596"/>
      <c r="AW24" s="596"/>
      <c r="AX24" s="596"/>
      <c r="AY24" s="596"/>
      <c r="AZ24" s="596"/>
      <c r="BA24" s="596"/>
      <c r="BB24" s="596"/>
      <c r="BC24" s="596"/>
      <c r="BD24" s="659" t="s">
        <v>12729</v>
      </c>
      <c r="BE24" s="596"/>
      <c r="BF24" s="596"/>
      <c r="BG24" s="596"/>
      <c r="BH24" s="596"/>
      <c r="BI24" s="596"/>
      <c r="BJ24" s="596" t="e">
        <f>MATCH(Таблиця4[[#This Row],[BUILDING NAME]],#REF!,0)</f>
        <v>#REF!</v>
      </c>
      <c r="BK24" s="596" t="e">
        <f>INDEX(#REF!,'02BUILD'!BJ24,1)</f>
        <v>#REF!</v>
      </c>
      <c r="BL24" s="596">
        <v>0</v>
      </c>
      <c r="BM24" s="596"/>
      <c r="BN24" s="596" t="e">
        <f>MATCH(Таблиця4[[#This Row],[BUILDING NAME]],Таблиця5[NAME],0)</f>
        <v>#N/A</v>
      </c>
      <c r="BO24" s="596" t="e">
        <f>INDEX(Таблиця5[[C - COINS - COST]:[ADDRESS]],'02BUILD'!$BN24,1)</f>
        <v>#N/A</v>
      </c>
      <c r="BP24" s="596" t="e">
        <f>INDEX(Таблиця5[[C - COINS - COST]:[ADDRESS]],'02BUILD'!$BN24,2)</f>
        <v>#N/A</v>
      </c>
      <c r="BQ24" s="596" t="e">
        <f>INDEX(Таблиця5[[C - COINS - COST]:[ADDRESS]],'02BUILD'!$BN24,3)</f>
        <v>#N/A</v>
      </c>
      <c r="BR24" s="596" t="e">
        <f>INDEX(Таблиця5[[C - COINS - COST]:[ADDRESS]],'02BUILD'!$BN24,4)</f>
        <v>#N/A</v>
      </c>
      <c r="BS24" s="596" t="e">
        <f>INDEX(Таблиця5[[C - COINS - COST]:[ADDRESS]],'02BUILD'!$BN24,5)</f>
        <v>#N/A</v>
      </c>
      <c r="BT24" s="596" t="e">
        <f>INDEX(Таблиця5[[C - COINS - COST]:[ADDRESS]],'02BUILD'!$BN24,6)</f>
        <v>#N/A</v>
      </c>
      <c r="BU24" s="596" t="e">
        <f>INDEX(Таблиця5[[C - COINS - COST]:[ADDRESS]],'02BUILD'!$BN24,7)</f>
        <v>#N/A</v>
      </c>
      <c r="BV24" s="596" t="e">
        <f>INDEX(Таблиця5[[C - COINS - COST]:[ADDRESS]],'02BUILD'!$BN24,8)</f>
        <v>#N/A</v>
      </c>
      <c r="BW24" s="596" t="e">
        <f>INDEX(Таблиця5[[C - COINS - COST]:[ADDRESS]],'02BUILD'!$BN24,9)</f>
        <v>#N/A</v>
      </c>
      <c r="BX24" s="596" t="e">
        <f>INDEX(Таблиця5[[C - COINS - COST]:[ADDRESS]],'02BUILD'!$BN24,10)</f>
        <v>#N/A</v>
      </c>
    </row>
    <row r="25" spans="1:76" ht="17.25" thickTop="1" thickBot="1">
      <c r="A25" s="742" t="s">
        <v>1018</v>
      </c>
      <c r="B25" s="743" t="str">
        <f t="shared" si="0"/>
        <v>C22</v>
      </c>
      <c r="C25" s="743" t="str">
        <f t="shared" si="1"/>
        <v>Hilmer Storage (warehouse, C, 2)</v>
      </c>
      <c r="D25" s="742"/>
      <c r="E25" s="742"/>
      <c r="F25" s="743" t="s">
        <v>1316</v>
      </c>
      <c r="G25" s="743" t="s">
        <v>1707</v>
      </c>
      <c r="H25" s="743" t="s">
        <v>2268</v>
      </c>
      <c r="I25" s="743" t="s">
        <v>3965</v>
      </c>
      <c r="J25" s="743"/>
      <c r="K25" s="743" t="s">
        <v>2095</v>
      </c>
      <c r="L25" s="743" t="s">
        <v>2069</v>
      </c>
      <c r="M25" s="743">
        <v>2</v>
      </c>
      <c r="N25" s="743"/>
      <c r="O25" s="743"/>
      <c r="P25" s="743"/>
      <c r="Q25" s="743"/>
      <c r="R25" s="743"/>
      <c r="S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 s="743"/>
      <c r="U25" s="743"/>
      <c r="V25" s="743"/>
      <c r="W25" s="743"/>
      <c r="X25" s="743"/>
      <c r="Y25" s="743" t="s">
        <v>21150</v>
      </c>
      <c r="Z25" s="743" t="s">
        <v>4311</v>
      </c>
      <c r="AA25" s="743"/>
      <c r="AB25" s="743" t="str">
        <f>Таблиця4[[#This Row],[Descriptions2]]</f>
        <v/>
      </c>
      <c r="AC25" s="743" t="str">
        <f>Таблиця4[[#This Row],[Owner/Specific NPCs3]]</f>
        <v/>
      </c>
      <c r="AD25" s="743"/>
      <c r="AE25" s="750" t="s">
        <v>5831</v>
      </c>
      <c r="AF25" s="751"/>
      <c r="AG25" s="752"/>
      <c r="AH25" s="743" t="s">
        <v>4311</v>
      </c>
      <c r="AI25" s="752"/>
      <c r="AJ25" s="743" t="s">
        <v>4311</v>
      </c>
      <c r="AK25" s="752"/>
      <c r="AL25" s="742" t="str">
        <f>IFERROR(INDEX('02_LIVING_WATERDEEP'!$C$2:$C$200,MATCH(Таблиця4[[#This Row],[BUILDING NAME]],'02_LIVING_WATERDEEP'!$A$2:$A$200,0),1),"")</f>
        <v/>
      </c>
      <c r="AM25" s="742" t="str">
        <f>IFERROR(INDEX('02_LIVING_WATERDEEP'!$F$2:$F$200,MATCH(Таблиця4[[#This Row],[BUILDING NAME]],'02_LIVING_WATERDEEP'!$A$2:$A$200,0),1),"")</f>
        <v/>
      </c>
      <c r="AN25" s="742" t="str">
        <f>IFERROR(INDEX('02_LIVING_WATERDEEP'!$I$2:$I$200,MATCH(Таблиця4[[#This Row],[BUILDING NAME]],'02_LIVING_WATERDEEP'!$A$2:$A$200,0),1),"")</f>
        <v/>
      </c>
      <c r="AO25" s="742" t="str">
        <f>IFERROR(INDEX('02_LIVING_WATERDEEP'!$J$2:$J$200,MATCH(Таблиця4[[#This Row],[BUILDING NAME]],'02_LIVING_WATERDEEP'!$A$2:$A$200,0),1),"")</f>
        <v/>
      </c>
      <c r="AP25" s="742" t="str">
        <f>IFERROR(INDEX('02_LIVING_WATERDEEP'!$K$2:$K$200,MATCH(Таблиця4[[#This Row],[BUILDING NAME]],'02_LIVING_WATERDEEP'!$A$2:$A$200,0),1),"")</f>
        <v/>
      </c>
      <c r="AQ25" s="742" t="str">
        <f>IFERROR(INDEX('02_LIVING_WATERDEEP'!$L$2:$L$200,MATCH(Таблиця4[[#This Row],[BUILDING NAME]],'02_LIVING_WATERDEEP'!$A$2:$A$200,0),1),"")</f>
        <v/>
      </c>
      <c r="AR25" s="742" t="str">
        <f>IFERROR(INDEX('02_LIVING_WATERDEEP'!$M$2:$M$200,MATCH(Таблиця4[[#This Row],[BUILDING NAME]],'02_LIVING_WATERDEEP'!$A$2:$A$200,0),1),"")</f>
        <v/>
      </c>
      <c r="AS25" s="742"/>
      <c r="AT25" s="596"/>
      <c r="AU25" s="596" t="s">
        <v>2117</v>
      </c>
      <c r="AV25" s="596"/>
      <c r="AW25" s="596"/>
      <c r="AX25" s="596"/>
      <c r="AY25" s="596"/>
      <c r="AZ25" s="596"/>
      <c r="BA25" s="596"/>
      <c r="BB25" s="596"/>
      <c r="BC25" s="596"/>
      <c r="BD25" s="659" t="s">
        <v>12732</v>
      </c>
      <c r="BE25" s="596"/>
      <c r="BF25" s="596"/>
      <c r="BG25" s="596"/>
      <c r="BH25" s="596"/>
      <c r="BI25" s="596"/>
      <c r="BJ25" s="596" t="e">
        <f>MATCH(Таблиця4[[#This Row],[BUILDING NAME]],#REF!,0)</f>
        <v>#REF!</v>
      </c>
      <c r="BK25" s="596" t="e">
        <f>INDEX(#REF!,'02BUILD'!BJ25,1)</f>
        <v>#REF!</v>
      </c>
      <c r="BL25" s="596" t="e">
        <v>#N/A</v>
      </c>
      <c r="BM25" s="596"/>
      <c r="BN25" s="596" t="e">
        <f>MATCH(Таблиця4[[#This Row],[BUILDING NAME]],Таблиця5[NAME],0)</f>
        <v>#N/A</v>
      </c>
      <c r="BO25" s="596" t="e">
        <f>INDEX(Таблиця5[[C - COINS - COST]:[ADDRESS]],'02BUILD'!$BN25,1)</f>
        <v>#N/A</v>
      </c>
      <c r="BP25" s="596" t="e">
        <f>INDEX(Таблиця5[[C - COINS - COST]:[ADDRESS]],'02BUILD'!$BN25,2)</f>
        <v>#N/A</v>
      </c>
      <c r="BQ25" s="596" t="e">
        <f>INDEX(Таблиця5[[C - COINS - COST]:[ADDRESS]],'02BUILD'!$BN25,3)</f>
        <v>#N/A</v>
      </c>
      <c r="BR25" s="596" t="e">
        <f>INDEX(Таблиця5[[C - COINS - COST]:[ADDRESS]],'02BUILD'!$BN25,4)</f>
        <v>#N/A</v>
      </c>
      <c r="BS25" s="596" t="e">
        <f>INDEX(Таблиця5[[C - COINS - COST]:[ADDRESS]],'02BUILD'!$BN25,5)</f>
        <v>#N/A</v>
      </c>
      <c r="BT25" s="596" t="e">
        <f>INDEX(Таблиця5[[C - COINS - COST]:[ADDRESS]],'02BUILD'!$BN25,6)</f>
        <v>#N/A</v>
      </c>
      <c r="BU25" s="596" t="e">
        <f>INDEX(Таблиця5[[C - COINS - COST]:[ADDRESS]],'02BUILD'!$BN25,7)</f>
        <v>#N/A</v>
      </c>
      <c r="BV25" s="596" t="e">
        <f>INDEX(Таблиця5[[C - COINS - COST]:[ADDRESS]],'02BUILD'!$BN25,8)</f>
        <v>#N/A</v>
      </c>
      <c r="BW25" s="596" t="e">
        <f>INDEX(Таблиця5[[C - COINS - COST]:[ADDRESS]],'02BUILD'!$BN25,9)</f>
        <v>#N/A</v>
      </c>
      <c r="BX25" s="596" t="e">
        <f>INDEX(Таблиця5[[C - COINS - COST]:[ADDRESS]],'02BUILD'!$BN25,10)</f>
        <v>#N/A</v>
      </c>
    </row>
    <row r="26" spans="1:76" ht="17.25" thickTop="1" thickBot="1">
      <c r="A26" s="742" t="s">
        <v>1019</v>
      </c>
      <c r="B26" s="743" t="str">
        <f t="shared" si="0"/>
        <v>C23</v>
      </c>
      <c r="C26" s="743" t="str">
        <f t="shared" si="1"/>
        <v>Halls of Hilmer, Master Armorer (business, C, 1)</v>
      </c>
      <c r="D26" s="742"/>
      <c r="E26" s="742"/>
      <c r="F26" s="743" t="s">
        <v>1317</v>
      </c>
      <c r="G26" s="743" t="s">
        <v>1708</v>
      </c>
      <c r="H26" s="743" t="s">
        <v>2269</v>
      </c>
      <c r="I26" s="743" t="s">
        <v>3965</v>
      </c>
      <c r="J26" s="743"/>
      <c r="K26" s="743" t="s">
        <v>2089</v>
      </c>
      <c r="L26" s="743" t="s">
        <v>2069</v>
      </c>
      <c r="M26" s="743">
        <v>1</v>
      </c>
      <c r="N26" s="743"/>
      <c r="O26" s="743">
        <v>4</v>
      </c>
      <c r="P26" s="743"/>
      <c r="Q26" s="743"/>
      <c r="R26" s="743"/>
      <c r="S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6" s="743"/>
      <c r="U26" s="743"/>
      <c r="V26" s="742" t="s">
        <v>21518</v>
      </c>
      <c r="W26" s="742"/>
      <c r="X26" s="742"/>
      <c r="Y26" s="743" t="s">
        <v>21151</v>
      </c>
      <c r="Z26" s="743" t="s">
        <v>4311</v>
      </c>
      <c r="AA26" s="743"/>
      <c r="AB26" s="743" t="str">
        <f>Таблиця4[[#This Row],[Descriptions2]]</f>
        <v/>
      </c>
      <c r="AC26" s="743" t="str">
        <f>Таблиця4[[#This Row],[Owner/Specific NPCs3]]</f>
        <v/>
      </c>
      <c r="AD26" s="743"/>
      <c r="AE26" s="750" t="s">
        <v>5831</v>
      </c>
      <c r="AF26" s="751"/>
      <c r="AG26" s="752"/>
      <c r="AH26" s="743" t="s">
        <v>4311</v>
      </c>
      <c r="AI26" s="752"/>
      <c r="AJ26" s="743" t="s">
        <v>4311</v>
      </c>
      <c r="AK26" s="752"/>
      <c r="AL26" s="742" t="str">
        <f>IFERROR(INDEX('02_LIVING_WATERDEEP'!$C$2:$C$200,MATCH(Таблиця4[[#This Row],[BUILDING NAME]],'02_LIVING_WATERDEEP'!$A$2:$A$200,0),1),"")</f>
        <v/>
      </c>
      <c r="AM26" s="742" t="str">
        <f>IFERROR(INDEX('02_LIVING_WATERDEEP'!$F$2:$F$200,MATCH(Таблиця4[[#This Row],[BUILDING NAME]],'02_LIVING_WATERDEEP'!$A$2:$A$200,0),1),"")</f>
        <v/>
      </c>
      <c r="AN26" s="742" t="str">
        <f>IFERROR(INDEX('02_LIVING_WATERDEEP'!$I$2:$I$200,MATCH(Таблиця4[[#This Row],[BUILDING NAME]],'02_LIVING_WATERDEEP'!$A$2:$A$200,0),1),"")</f>
        <v/>
      </c>
      <c r="AO26" s="742" t="str">
        <f>IFERROR(INDEX('02_LIVING_WATERDEEP'!$J$2:$J$200,MATCH(Таблиця4[[#This Row],[BUILDING NAME]],'02_LIVING_WATERDEEP'!$A$2:$A$200,0),1),"")</f>
        <v/>
      </c>
      <c r="AP26" s="742" t="str">
        <f>IFERROR(INDEX('02_LIVING_WATERDEEP'!$K$2:$K$200,MATCH(Таблиця4[[#This Row],[BUILDING NAME]],'02_LIVING_WATERDEEP'!$A$2:$A$200,0),1),"")</f>
        <v/>
      </c>
      <c r="AQ26" s="742" t="str">
        <f>IFERROR(INDEX('02_LIVING_WATERDEEP'!$L$2:$L$200,MATCH(Таблиця4[[#This Row],[BUILDING NAME]],'02_LIVING_WATERDEEP'!$A$2:$A$200,0),1),"")</f>
        <v/>
      </c>
      <c r="AR26" s="742" t="str">
        <f>IFERROR(INDEX('02_LIVING_WATERDEEP'!$M$2:$M$200,MATCH(Таблиця4[[#This Row],[BUILDING NAME]],'02_LIVING_WATERDEEP'!$A$2:$A$200,0),1),"")</f>
        <v/>
      </c>
      <c r="AS26" s="742"/>
      <c r="AT26" s="596"/>
      <c r="AU26" s="596" t="s">
        <v>2103</v>
      </c>
      <c r="AV26" s="596"/>
      <c r="AW26" s="596"/>
      <c r="AX26" s="596"/>
      <c r="AY26" s="596"/>
      <c r="AZ26" s="596"/>
      <c r="BA26" s="596"/>
      <c r="BB26" s="596"/>
      <c r="BC26" s="596"/>
      <c r="BD26" s="659" t="s">
        <v>12737</v>
      </c>
      <c r="BE26" s="596"/>
      <c r="BF26" s="596"/>
      <c r="BG26" s="596"/>
      <c r="BH26" s="596"/>
      <c r="BI26" s="596"/>
      <c r="BJ26" s="596" t="e">
        <f>MATCH(Таблиця4[[#This Row],[BUILDING NAME]],#REF!,0)</f>
        <v>#REF!</v>
      </c>
      <c r="BK26" s="596" t="e">
        <f>INDEX(#REF!,'02BUILD'!BJ26,1)</f>
        <v>#REF!</v>
      </c>
      <c r="BL26" s="596" t="e">
        <v>#N/A</v>
      </c>
      <c r="BM26" s="596"/>
      <c r="BN26" s="596">
        <f>MATCH(Таблиця4[[#This Row],[BUILDING NAME]],Таблиця5[NAME],0)</f>
        <v>4</v>
      </c>
      <c r="BO26" s="596">
        <f>INDEX(Таблиця5[[C - COINS - COST]:[ADDRESS]],'02BUILD'!$BN26,1)</f>
        <v>4</v>
      </c>
      <c r="BP26" s="596">
        <f>INDEX(Таблиця5[[C - COINS - COST]:[ADDRESS]],'02BUILD'!$BN26,2)</f>
        <v>0</v>
      </c>
      <c r="BQ26" s="596">
        <f>INDEX(Таблиця5[[C - COINS - COST]:[ADDRESS]],'02BUILD'!$BN26,3)</f>
        <v>0</v>
      </c>
      <c r="BR26" s="596">
        <f>INDEX(Таблиця5[[C - COINS - COST]:[ADDRESS]],'02BUILD'!$BN26,4)</f>
        <v>0</v>
      </c>
      <c r="BS26" s="596" t="str">
        <f>INDEX(Таблиця5[[C - COINS - COST]:[ADDRESS]],'02BUILD'!$BN26,5)</f>
        <v>4c</v>
      </c>
      <c r="BT26" s="596" t="str">
        <f>INDEX(Таблиця5[[C - COINS - COST]:[ADDRESS]],'02BUILD'!$BN26,6)</f>
        <v>Business</v>
      </c>
      <c r="BU26" s="596">
        <f>INDEX(Таблиця5[[C - COINS - COST]:[ADDRESS]],'02BUILD'!$BN26,7)</f>
        <v>0</v>
      </c>
      <c r="BV26" s="596">
        <f>INDEX(Таблиця5[[C - COINS - COST]:[ADDRESS]],'02BUILD'!$BN26,8)</f>
        <v>0</v>
      </c>
      <c r="BW26" s="596">
        <f>INDEX(Таблиця5[[C - COINS - COST]:[ADDRESS]],'02BUILD'!$BN26,9)</f>
        <v>0</v>
      </c>
      <c r="BX26" s="596">
        <f>INDEX(Таблиця5[[C - COINS - COST]:[ADDRESS]],'02BUILD'!$BN26,10)</f>
        <v>0</v>
      </c>
    </row>
    <row r="27" spans="1:76" s="620" customFormat="1" ht="17.25" thickTop="1" thickBot="1">
      <c r="A27" s="742" t="s">
        <v>1020</v>
      </c>
      <c r="B27" s="743" t="str">
        <f t="shared" si="0"/>
        <v>C24</v>
      </c>
      <c r="C27" s="743" t="str">
        <f t="shared" si="1"/>
        <v>The Dragon's Head Tavern (tavern, C, 2)</v>
      </c>
      <c r="D27" s="742"/>
      <c r="E27" s="742"/>
      <c r="F27" s="743" t="s">
        <v>1318</v>
      </c>
      <c r="G27" s="743" t="s">
        <v>1709</v>
      </c>
      <c r="H27" s="746" t="s">
        <v>2270</v>
      </c>
      <c r="I27" s="743" t="s">
        <v>3965</v>
      </c>
      <c r="J27" s="743"/>
      <c r="K27" s="743" t="s">
        <v>2093</v>
      </c>
      <c r="L27" s="743" t="s">
        <v>2069</v>
      </c>
      <c r="M27" s="743">
        <v>2</v>
      </c>
      <c r="N27" s="743"/>
      <c r="O27" s="743">
        <v>3</v>
      </c>
      <c r="P27" s="743"/>
      <c r="Q27" s="743">
        <v>3</v>
      </c>
      <c r="R27" s="743"/>
      <c r="S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T27" s="743"/>
      <c r="U27" s="743"/>
      <c r="V27" s="743"/>
      <c r="W27" s="742"/>
      <c r="X27" s="742"/>
      <c r="Y27" s="756" t="s">
        <v>21236</v>
      </c>
      <c r="Z27" s="743" t="s">
        <v>230</v>
      </c>
      <c r="AA27" s="743"/>
      <c r="AB27" s="743">
        <f>Таблиця4[[#This Row],[Descriptions2]]</f>
        <v>0</v>
      </c>
      <c r="AC27" s="743">
        <f>Таблиця4[[#This Row],[Owner/Specific NPCs3]]</f>
        <v>0</v>
      </c>
      <c r="AD27" s="743"/>
      <c r="AE27" s="750" t="s">
        <v>5831</v>
      </c>
      <c r="AF27" s="751"/>
      <c r="AG27" s="752"/>
      <c r="AH27" s="743" t="s">
        <v>4311</v>
      </c>
      <c r="AI27" s="752"/>
      <c r="AJ27" s="743" t="s">
        <v>4311</v>
      </c>
      <c r="AK27" s="752"/>
      <c r="AL27" s="742">
        <f>IFERROR(INDEX('02_LIVING_WATERDEEP'!$C$2:$C$200,MATCH(Таблиця4[[#This Row],[BUILDING NAME]],'02_LIVING_WATERDEEP'!$A$2:$A$200,0),1),"")</f>
        <v>0</v>
      </c>
      <c r="AM27" s="742" t="str">
        <f>IFERROR(INDEX('02_LIVING_WATERDEEP'!$F$2:$F$200,MATCH(Таблиця4[[#This Row],[BUILDING NAME]],'02_LIVING_WATERDEEP'!$A$2:$A$200,0),1),"")</f>
        <v>Comfortable</v>
      </c>
      <c r="AN27" s="742">
        <f>IFERROR(INDEX('02_LIVING_WATERDEEP'!$I$2:$I$200,MATCH(Таблиця4[[#This Row],[BUILDING NAME]],'02_LIVING_WATERDEEP'!$A$2:$A$200,0),1),"")</f>
        <v>0</v>
      </c>
      <c r="AO27" s="742">
        <f>IFERROR(INDEX('02_LIVING_WATERDEEP'!$J$2:$J$200,MATCH(Таблиця4[[#This Row],[BUILDING NAME]],'02_LIVING_WATERDEEP'!$A$2:$A$200,0),1),"")</f>
        <v>0</v>
      </c>
      <c r="AP27" s="742">
        <f>IFERROR(INDEX('02_LIVING_WATERDEEP'!$K$2:$K$200,MATCH(Таблиця4[[#This Row],[BUILDING NAME]],'02_LIVING_WATERDEEP'!$A$2:$A$200,0),1),"")</f>
        <v>0</v>
      </c>
      <c r="AQ27" s="742">
        <f>IFERROR(INDEX('02_LIVING_WATERDEEP'!$L$2:$L$200,MATCH(Таблиця4[[#This Row],[BUILDING NAME]],'02_LIVING_WATERDEEP'!$A$2:$A$200,0),1),"")</f>
        <v>0</v>
      </c>
      <c r="AR27" s="742">
        <f>IFERROR(INDEX('02_LIVING_WATERDEEP'!$M$2:$M$200,MATCH(Таблиця4[[#This Row],[BUILDING NAME]],'02_LIVING_WATERDEEP'!$A$2:$A$200,0),1),"")</f>
        <v>0</v>
      </c>
      <c r="AS27" s="742"/>
      <c r="AT27" s="619"/>
      <c r="AU27" s="619" t="s">
        <v>2108</v>
      </c>
      <c r="AV27" s="619"/>
      <c r="AW27" s="619"/>
      <c r="AX27" s="619"/>
      <c r="AY27" s="619"/>
      <c r="AZ27" s="619"/>
      <c r="BA27" s="619"/>
      <c r="BB27" s="619"/>
      <c r="BC27" s="619"/>
      <c r="BD27" s="659" t="s">
        <v>4429</v>
      </c>
      <c r="BE27" s="619"/>
      <c r="BF27" s="619"/>
      <c r="BG27" s="619"/>
      <c r="BH27" s="619"/>
      <c r="BI27" s="619"/>
      <c r="BJ27" s="619" t="e">
        <f>MATCH(Таблиця4[[#This Row],[BUILDING NAME]],#REF!,0)</f>
        <v>#REF!</v>
      </c>
      <c r="BK27" s="619" t="e">
        <f>INDEX(#REF!,'02BUILD'!BJ27,1)</f>
        <v>#REF!</v>
      </c>
      <c r="BL27" s="619" t="e">
        <v>#N/A</v>
      </c>
      <c r="BM27" s="619"/>
      <c r="BN27" s="619" t="e">
        <f>MATCH(Таблиця4[[#This Row],[BUILDING NAME]],Таблиця5[NAME],0)</f>
        <v>#N/A</v>
      </c>
      <c r="BO27" s="619" t="e">
        <f>INDEX(Таблиця5[[C - COINS - COST]:[ADDRESS]],'02BUILD'!$BN27,1)</f>
        <v>#N/A</v>
      </c>
      <c r="BP27" s="619" t="e">
        <f>INDEX(Таблиця5[[C - COINS - COST]:[ADDRESS]],'02BUILD'!$BN27,2)</f>
        <v>#N/A</v>
      </c>
      <c r="BQ27" s="619" t="e">
        <f>INDEX(Таблиця5[[C - COINS - COST]:[ADDRESS]],'02BUILD'!$BN27,3)</f>
        <v>#N/A</v>
      </c>
      <c r="BR27" s="619" t="e">
        <f>INDEX(Таблиця5[[C - COINS - COST]:[ADDRESS]],'02BUILD'!$BN27,4)</f>
        <v>#N/A</v>
      </c>
      <c r="BS27" s="619" t="e">
        <f>INDEX(Таблиця5[[C - COINS - COST]:[ADDRESS]],'02BUILD'!$BN27,5)</f>
        <v>#N/A</v>
      </c>
      <c r="BT27" s="619" t="e">
        <f>INDEX(Таблиця5[[C - COINS - COST]:[ADDRESS]],'02BUILD'!$BN27,6)</f>
        <v>#N/A</v>
      </c>
      <c r="BU27" s="619" t="e">
        <f>INDEX(Таблиця5[[C - COINS - COST]:[ADDRESS]],'02BUILD'!$BN27,7)</f>
        <v>#N/A</v>
      </c>
      <c r="BV27" s="619" t="e">
        <f>INDEX(Таблиця5[[C - COINS - COST]:[ADDRESS]],'02BUILD'!$BN27,8)</f>
        <v>#N/A</v>
      </c>
      <c r="BW27" s="619" t="e">
        <f>INDEX(Таблиця5[[C - COINS - COST]:[ADDRESS]],'02BUILD'!$BN27,9)</f>
        <v>#N/A</v>
      </c>
      <c r="BX27" s="619" t="e">
        <f>INDEX(Таблиця5[[C - COINS - COST]:[ADDRESS]],'02BUILD'!$BN27,10)</f>
        <v>#N/A</v>
      </c>
    </row>
    <row r="28" spans="1:76" ht="17.25" thickTop="1" thickBot="1">
      <c r="A28" s="742" t="s">
        <v>1021</v>
      </c>
      <c r="B28" s="743" t="str">
        <f t="shared" si="0"/>
        <v>C25</v>
      </c>
      <c r="C28" s="743" t="str">
        <f t="shared" si="1"/>
        <v>Halambar Lutes &amp; Harps (business, B, 2)</v>
      </c>
      <c r="D28" s="742"/>
      <c r="E28" s="742"/>
      <c r="F28" s="743" t="s">
        <v>1319</v>
      </c>
      <c r="G28" s="743" t="s">
        <v>1710</v>
      </c>
      <c r="H28" s="743" t="s">
        <v>2271</v>
      </c>
      <c r="I28" s="743" t="s">
        <v>3965</v>
      </c>
      <c r="J28" s="743"/>
      <c r="K28" s="743" t="s">
        <v>2089</v>
      </c>
      <c r="L28" s="743" t="s">
        <v>2081</v>
      </c>
      <c r="M28" s="743">
        <v>2</v>
      </c>
      <c r="N28" s="743"/>
      <c r="O28" s="743">
        <v>4</v>
      </c>
      <c r="P28" s="743"/>
      <c r="Q28" s="743"/>
      <c r="R28" s="743"/>
      <c r="S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8" s="743"/>
      <c r="U28" s="743"/>
      <c r="V28" s="743" t="s">
        <v>21048</v>
      </c>
      <c r="W28" s="743"/>
      <c r="X28" s="743"/>
      <c r="Y28" s="743" t="s">
        <v>21522</v>
      </c>
      <c r="Z28" s="743" t="s">
        <v>4311</v>
      </c>
      <c r="AA28" s="743"/>
      <c r="AB28" s="743" t="str">
        <f>Таблиця4[[#This Row],[Descriptions2]]</f>
        <v/>
      </c>
      <c r="AC28" s="743" t="str">
        <f>Таблиця4[[#This Row],[Owner/Specific NPCs3]]</f>
        <v/>
      </c>
      <c r="AD28" s="743"/>
      <c r="AE28" s="750" t="s">
        <v>5831</v>
      </c>
      <c r="AF28" s="751"/>
      <c r="AG28" s="752"/>
      <c r="AH28" s="743" t="s">
        <v>4311</v>
      </c>
      <c r="AI28" s="752"/>
      <c r="AJ28" s="743" t="s">
        <v>4311</v>
      </c>
      <c r="AK28" s="752"/>
      <c r="AL28" s="742" t="str">
        <f>IFERROR(INDEX('02_LIVING_WATERDEEP'!$C$2:$C$200,MATCH(Таблиця4[[#This Row],[BUILDING NAME]],'02_LIVING_WATERDEEP'!$A$2:$A$200,0),1),"")</f>
        <v/>
      </c>
      <c r="AM28" s="742" t="str">
        <f>IFERROR(INDEX('02_LIVING_WATERDEEP'!$F$2:$F$200,MATCH(Таблиця4[[#This Row],[BUILDING NAME]],'02_LIVING_WATERDEEP'!$A$2:$A$200,0),1),"")</f>
        <v/>
      </c>
      <c r="AN28" s="742" t="str">
        <f>IFERROR(INDEX('02_LIVING_WATERDEEP'!$I$2:$I$200,MATCH(Таблиця4[[#This Row],[BUILDING NAME]],'02_LIVING_WATERDEEP'!$A$2:$A$200,0),1),"")</f>
        <v/>
      </c>
      <c r="AO28" s="742" t="str">
        <f>IFERROR(INDEX('02_LIVING_WATERDEEP'!$J$2:$J$200,MATCH(Таблиця4[[#This Row],[BUILDING NAME]],'02_LIVING_WATERDEEP'!$A$2:$A$200,0),1),"")</f>
        <v/>
      </c>
      <c r="AP28" s="742" t="str">
        <f>IFERROR(INDEX('02_LIVING_WATERDEEP'!$K$2:$K$200,MATCH(Таблиця4[[#This Row],[BUILDING NAME]],'02_LIVING_WATERDEEP'!$A$2:$A$200,0),1),"")</f>
        <v/>
      </c>
      <c r="AQ28" s="742" t="str">
        <f>IFERROR(INDEX('02_LIVING_WATERDEEP'!$L$2:$L$200,MATCH(Таблиця4[[#This Row],[BUILDING NAME]],'02_LIVING_WATERDEEP'!$A$2:$A$200,0),1),"")</f>
        <v/>
      </c>
      <c r="AR28" s="742" t="str">
        <f>IFERROR(INDEX('02_LIVING_WATERDEEP'!$M$2:$M$200,MATCH(Таблиця4[[#This Row],[BUILDING NAME]],'02_LIVING_WATERDEEP'!$A$2:$A$200,0),1),"")</f>
        <v/>
      </c>
      <c r="AS28" s="742"/>
      <c r="AT28" s="596"/>
      <c r="AU28" s="596" t="s">
        <v>2088</v>
      </c>
      <c r="AV28" s="596"/>
      <c r="AW28" s="596"/>
      <c r="AX28" s="596"/>
      <c r="AY28" s="596"/>
      <c r="AZ28" s="596"/>
      <c r="BA28" s="596"/>
      <c r="BB28" s="596"/>
      <c r="BC28" s="596"/>
      <c r="BD28" s="659" t="s">
        <v>12743</v>
      </c>
      <c r="BE28" s="596"/>
      <c r="BF28" s="596"/>
      <c r="BG28" s="596"/>
      <c r="BH28" s="596"/>
      <c r="BI28" s="596"/>
      <c r="BJ28" s="596" t="e">
        <f>MATCH(Таблиця4[[#This Row],[BUILDING NAME]],#REF!,0)</f>
        <v>#REF!</v>
      </c>
      <c r="BK28" s="596" t="e">
        <f>INDEX(#REF!,'02BUILD'!BJ28,1)</f>
        <v>#REF!</v>
      </c>
      <c r="BL28" s="596">
        <v>0</v>
      </c>
      <c r="BM28" s="596"/>
      <c r="BN28" s="596">
        <f>MATCH(Таблиця4[[#This Row],[BUILDING NAME]],Таблиця5[NAME],0)</f>
        <v>3</v>
      </c>
      <c r="BO28" s="596">
        <f>INDEX(Таблиця5[[C - COINS - COST]:[ADDRESS]],'02BUILD'!$BN28,1)</f>
        <v>4</v>
      </c>
      <c r="BP28" s="596">
        <f>INDEX(Таблиця5[[C - COINS - COST]:[ADDRESS]],'02BUILD'!$BN28,2)</f>
        <v>0</v>
      </c>
      <c r="BQ28" s="596">
        <f>INDEX(Таблиця5[[C - COINS - COST]:[ADDRESS]],'02BUILD'!$BN28,3)</f>
        <v>0</v>
      </c>
      <c r="BR28" s="596">
        <f>INDEX(Таблиця5[[C - COINS - COST]:[ADDRESS]],'02BUILD'!$BN28,4)</f>
        <v>0</v>
      </c>
      <c r="BS28" s="596" t="str">
        <f>INDEX(Таблиця5[[C - COINS - COST]:[ADDRESS]],'02BUILD'!$BN28,5)</f>
        <v>4c</v>
      </c>
      <c r="BT28" s="596" t="str">
        <f>INDEX(Таблиця5[[C - COINS - COST]:[ADDRESS]],'02BUILD'!$BN28,6)</f>
        <v>Business</v>
      </c>
      <c r="BU28" s="596">
        <f>INDEX(Таблиця5[[C - COINS - COST]:[ADDRESS]],'02BUILD'!$BN28,7)</f>
        <v>0</v>
      </c>
      <c r="BV28" s="596">
        <f>INDEX(Таблиця5[[C - COINS - COST]:[ADDRESS]],'02BUILD'!$BN28,8)</f>
        <v>0</v>
      </c>
      <c r="BW28" s="596">
        <f>INDEX(Таблиця5[[C - COINS - COST]:[ADDRESS]],'02BUILD'!$BN28,9)</f>
        <v>0</v>
      </c>
      <c r="BX28" s="596">
        <f>INDEX(Таблиця5[[C - COINS - COST]:[ADDRESS]],'02BUILD'!$BN28,10)</f>
        <v>0</v>
      </c>
    </row>
    <row r="29" spans="1:76" ht="17.25" thickTop="1" thickBot="1">
      <c r="A29" s="742" t="s">
        <v>1022</v>
      </c>
      <c r="B29" s="743" t="str">
        <f t="shared" si="0"/>
        <v>C26</v>
      </c>
      <c r="C29" s="743" t="str">
        <f t="shared" si="1"/>
        <v>The Golden Key Locksmiths (business, C, 2)</v>
      </c>
      <c r="D29" s="742"/>
      <c r="E29" s="742"/>
      <c r="F29" s="743" t="s">
        <v>1320</v>
      </c>
      <c r="G29" s="743" t="s">
        <v>1711</v>
      </c>
      <c r="H29" s="743" t="s">
        <v>20883</v>
      </c>
      <c r="I29" s="743" t="s">
        <v>3965</v>
      </c>
      <c r="J29" s="743"/>
      <c r="K29" s="743" t="s">
        <v>2089</v>
      </c>
      <c r="L29" s="743" t="s">
        <v>2069</v>
      </c>
      <c r="M29" s="743">
        <v>2</v>
      </c>
      <c r="N29" s="743"/>
      <c r="O29" s="743"/>
      <c r="P29" s="743"/>
      <c r="Q29" s="743"/>
      <c r="R29" s="743"/>
      <c r="S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 s="743"/>
      <c r="U29" s="743"/>
      <c r="V29" s="743"/>
      <c r="W29" s="743"/>
      <c r="X29" s="743"/>
      <c r="Y29" s="743" t="s">
        <v>20494</v>
      </c>
      <c r="Z29" s="743" t="s">
        <v>4311</v>
      </c>
      <c r="AA29" s="743"/>
      <c r="AB29" s="743" t="str">
        <f>Таблиця4[[#This Row],[Descriptions2]]</f>
        <v/>
      </c>
      <c r="AC29" s="743" t="str">
        <f>Таблиця4[[#This Row],[Owner/Specific NPCs3]]</f>
        <v/>
      </c>
      <c r="AD29" s="743"/>
      <c r="AE29" s="750" t="s">
        <v>5831</v>
      </c>
      <c r="AF29" s="751"/>
      <c r="AG29" s="752"/>
      <c r="AH29" s="743" t="s">
        <v>4311</v>
      </c>
      <c r="AI29" s="752"/>
      <c r="AJ29" s="743" t="s">
        <v>4311</v>
      </c>
      <c r="AK29" s="752"/>
      <c r="AL29" s="742" t="str">
        <f>IFERROR(INDEX('02_LIVING_WATERDEEP'!$C$2:$C$200,MATCH(Таблиця4[[#This Row],[BUILDING NAME]],'02_LIVING_WATERDEEP'!$A$2:$A$200,0),1),"")</f>
        <v/>
      </c>
      <c r="AM29" s="742" t="str">
        <f>IFERROR(INDEX('02_LIVING_WATERDEEP'!$F$2:$F$200,MATCH(Таблиця4[[#This Row],[BUILDING NAME]],'02_LIVING_WATERDEEP'!$A$2:$A$200,0),1),"")</f>
        <v/>
      </c>
      <c r="AN29" s="742" t="str">
        <f>IFERROR(INDEX('02_LIVING_WATERDEEP'!$I$2:$I$200,MATCH(Таблиця4[[#This Row],[BUILDING NAME]],'02_LIVING_WATERDEEP'!$A$2:$A$200,0),1),"")</f>
        <v/>
      </c>
      <c r="AO29" s="742" t="str">
        <f>IFERROR(INDEX('02_LIVING_WATERDEEP'!$J$2:$J$200,MATCH(Таблиця4[[#This Row],[BUILDING NAME]],'02_LIVING_WATERDEEP'!$A$2:$A$200,0),1),"")</f>
        <v/>
      </c>
      <c r="AP29" s="742" t="str">
        <f>IFERROR(INDEX('02_LIVING_WATERDEEP'!$K$2:$K$200,MATCH(Таблиця4[[#This Row],[BUILDING NAME]],'02_LIVING_WATERDEEP'!$A$2:$A$200,0),1),"")</f>
        <v/>
      </c>
      <c r="AQ29" s="742" t="str">
        <f>IFERROR(INDEX('02_LIVING_WATERDEEP'!$L$2:$L$200,MATCH(Таблиця4[[#This Row],[BUILDING NAME]],'02_LIVING_WATERDEEP'!$A$2:$A$200,0),1),"")</f>
        <v/>
      </c>
      <c r="AR29" s="742" t="str">
        <f>IFERROR(INDEX('02_LIVING_WATERDEEP'!$M$2:$M$200,MATCH(Таблиця4[[#This Row],[BUILDING NAME]],'02_LIVING_WATERDEEP'!$A$2:$A$200,0),1),"")</f>
        <v/>
      </c>
      <c r="AS29" s="742"/>
      <c r="AT29" s="596"/>
      <c r="AU29" s="596" t="s">
        <v>2093</v>
      </c>
      <c r="AV29" s="596"/>
      <c r="AW29" s="596"/>
      <c r="AX29" s="596"/>
      <c r="AY29" s="596"/>
      <c r="AZ29" s="596"/>
      <c r="BA29" s="596"/>
      <c r="BB29" s="596"/>
      <c r="BC29" s="596"/>
      <c r="BD29" s="659" t="s">
        <v>21569</v>
      </c>
      <c r="BE29" s="596"/>
      <c r="BF29" s="596"/>
      <c r="BG29" s="596"/>
      <c r="BH29" s="596"/>
      <c r="BI29" s="596"/>
      <c r="BJ29" s="596" t="e">
        <f>MATCH(Таблиця4[[#This Row],[BUILDING NAME]],#REF!,0)</f>
        <v>#REF!</v>
      </c>
      <c r="BK29" s="596" t="e">
        <f>INDEX(#REF!,'02BUILD'!BJ29,1)</f>
        <v>#REF!</v>
      </c>
      <c r="BL29" s="596">
        <v>0</v>
      </c>
      <c r="BM29" s="596"/>
      <c r="BN29" s="596" t="e">
        <f>MATCH(Таблиця4[[#This Row],[BUILDING NAME]],Таблиця5[NAME],0)</f>
        <v>#N/A</v>
      </c>
      <c r="BO29" s="596" t="e">
        <f>INDEX(Таблиця5[[C - COINS - COST]:[ADDRESS]],'02BUILD'!$BN29,1)</f>
        <v>#N/A</v>
      </c>
      <c r="BP29" s="596" t="e">
        <f>INDEX(Таблиця5[[C - COINS - COST]:[ADDRESS]],'02BUILD'!$BN29,2)</f>
        <v>#N/A</v>
      </c>
      <c r="BQ29" s="596" t="e">
        <f>INDEX(Таблиця5[[C - COINS - COST]:[ADDRESS]],'02BUILD'!$BN29,3)</f>
        <v>#N/A</v>
      </c>
      <c r="BR29" s="596" t="e">
        <f>INDEX(Таблиця5[[C - COINS - COST]:[ADDRESS]],'02BUILD'!$BN29,4)</f>
        <v>#N/A</v>
      </c>
      <c r="BS29" s="596" t="e">
        <f>INDEX(Таблиця5[[C - COINS - COST]:[ADDRESS]],'02BUILD'!$BN29,5)</f>
        <v>#N/A</v>
      </c>
      <c r="BT29" s="596" t="e">
        <f>INDEX(Таблиця5[[C - COINS - COST]:[ADDRESS]],'02BUILD'!$BN29,6)</f>
        <v>#N/A</v>
      </c>
      <c r="BU29" s="596" t="e">
        <f>INDEX(Таблиця5[[C - COINS - COST]:[ADDRESS]],'02BUILD'!$BN29,7)</f>
        <v>#N/A</v>
      </c>
      <c r="BV29" s="596" t="e">
        <f>INDEX(Таблиця5[[C - COINS - COST]:[ADDRESS]],'02BUILD'!$BN29,8)</f>
        <v>#N/A</v>
      </c>
      <c r="BW29" s="596" t="e">
        <f>INDEX(Таблиця5[[C - COINS - COST]:[ADDRESS]],'02BUILD'!$BN29,9)</f>
        <v>#N/A</v>
      </c>
      <c r="BX29" s="596" t="e">
        <f>INDEX(Таблиця5[[C - COINS - COST]:[ADDRESS]],'02BUILD'!$BN29,10)</f>
        <v>#N/A</v>
      </c>
    </row>
    <row r="30" spans="1:76" ht="17.25" thickTop="1" thickBot="1">
      <c r="A30" s="742" t="s">
        <v>938</v>
      </c>
      <c r="B30" s="743" t="str">
        <f t="shared" si="0"/>
        <v>C27</v>
      </c>
      <c r="C30" s="743" t="str">
        <f t="shared" si="1"/>
        <v>The Master Bakers' Hall (guildhall, B, 2)</v>
      </c>
      <c r="D30" s="742"/>
      <c r="E30" s="742"/>
      <c r="F30" s="743" t="s">
        <v>1321</v>
      </c>
      <c r="G30" s="743" t="s">
        <v>1712</v>
      </c>
      <c r="H30" s="743" t="s">
        <v>20888</v>
      </c>
      <c r="I30" s="743" t="s">
        <v>3965</v>
      </c>
      <c r="J30" s="743"/>
      <c r="K30" s="743" t="s">
        <v>2096</v>
      </c>
      <c r="L30" s="743" t="s">
        <v>2081</v>
      </c>
      <c r="M30" s="743">
        <v>2</v>
      </c>
      <c r="N30" s="743" t="s">
        <v>18459</v>
      </c>
      <c r="O30" s="743"/>
      <c r="P30" s="743"/>
      <c r="Q30" s="743"/>
      <c r="R30" s="743"/>
      <c r="S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 s="743"/>
      <c r="U30" s="743"/>
      <c r="V30" s="743"/>
      <c r="W30" s="743"/>
      <c r="X30" s="743"/>
      <c r="Y30" s="743" t="s">
        <v>20501</v>
      </c>
      <c r="Z30" s="743" t="s">
        <v>4311</v>
      </c>
      <c r="AA30" s="743"/>
      <c r="AB30" s="743" t="str">
        <f>Таблиця4[[#This Row],[Descriptions2]]</f>
        <v/>
      </c>
      <c r="AC30" s="743" t="str">
        <f>Таблиця4[[#This Row],[Owner/Specific NPCs3]]</f>
        <v/>
      </c>
      <c r="AD30" s="743"/>
      <c r="AE30" s="750" t="s">
        <v>5831</v>
      </c>
      <c r="AF30" s="751"/>
      <c r="AG30" s="752"/>
      <c r="AH30" s="743" t="s">
        <v>18459</v>
      </c>
      <c r="AI30" s="752"/>
      <c r="AJ30" s="743" t="s">
        <v>4311</v>
      </c>
      <c r="AK30" s="752"/>
      <c r="AL30" s="742" t="str">
        <f>IFERROR(INDEX('02_LIVING_WATERDEEP'!$C$2:$C$200,MATCH(Таблиця4[[#This Row],[BUILDING NAME]],'02_LIVING_WATERDEEP'!$A$2:$A$200,0),1),"")</f>
        <v/>
      </c>
      <c r="AM30" s="742" t="str">
        <f>IFERROR(INDEX('02_LIVING_WATERDEEP'!$F$2:$F$200,MATCH(Таблиця4[[#This Row],[BUILDING NAME]],'02_LIVING_WATERDEEP'!$A$2:$A$200,0),1),"")</f>
        <v/>
      </c>
      <c r="AN30" s="742" t="str">
        <f>IFERROR(INDEX('02_LIVING_WATERDEEP'!$I$2:$I$200,MATCH(Таблиця4[[#This Row],[BUILDING NAME]],'02_LIVING_WATERDEEP'!$A$2:$A$200,0),1),"")</f>
        <v/>
      </c>
      <c r="AO30" s="742" t="str">
        <f>IFERROR(INDEX('02_LIVING_WATERDEEP'!$J$2:$J$200,MATCH(Таблиця4[[#This Row],[BUILDING NAME]],'02_LIVING_WATERDEEP'!$A$2:$A$200,0),1),"")</f>
        <v/>
      </c>
      <c r="AP30" s="742" t="str">
        <f>IFERROR(INDEX('02_LIVING_WATERDEEP'!$K$2:$K$200,MATCH(Таблиця4[[#This Row],[BUILDING NAME]],'02_LIVING_WATERDEEP'!$A$2:$A$200,0),1),"")</f>
        <v/>
      </c>
      <c r="AQ30" s="742" t="str">
        <f>IFERROR(INDEX('02_LIVING_WATERDEEP'!$L$2:$L$200,MATCH(Таблиця4[[#This Row],[BUILDING NAME]],'02_LIVING_WATERDEEP'!$A$2:$A$200,0),1),"")</f>
        <v/>
      </c>
      <c r="AR30" s="742" t="str">
        <f>IFERROR(INDEX('02_LIVING_WATERDEEP'!$M$2:$M$200,MATCH(Таблиця4[[#This Row],[BUILDING NAME]],'02_LIVING_WATERDEEP'!$A$2:$A$200,0),1),"")</f>
        <v/>
      </c>
      <c r="AS30" s="742"/>
      <c r="AT30" s="596"/>
      <c r="AU30" s="596" t="s">
        <v>5745</v>
      </c>
      <c r="AV30" s="596"/>
      <c r="AW30" s="596"/>
      <c r="AX30" s="596"/>
      <c r="AY30" s="596"/>
      <c r="AZ30" s="596"/>
      <c r="BA30" s="596"/>
      <c r="BB30" s="596"/>
      <c r="BC30" s="596"/>
      <c r="BD30" s="659" t="s">
        <v>2684</v>
      </c>
      <c r="BE30" s="596"/>
      <c r="BF30" s="596"/>
      <c r="BG30" s="596"/>
      <c r="BH30" s="596"/>
      <c r="BI30" s="596"/>
      <c r="BJ30" s="596" t="e">
        <f>MATCH(Таблиця4[[#This Row],[BUILDING NAME]],#REF!,0)</f>
        <v>#REF!</v>
      </c>
      <c r="BK30" s="596" t="e">
        <f>INDEX(#REF!,'02BUILD'!BJ30,1)</f>
        <v>#REF!</v>
      </c>
      <c r="BL30" s="596" t="s">
        <v>20577</v>
      </c>
      <c r="BM30" s="596"/>
      <c r="BN30" s="596" t="e">
        <f>MATCH(Таблиця4[[#This Row],[BUILDING NAME]],Таблиця5[NAME],0)</f>
        <v>#N/A</v>
      </c>
      <c r="BO30" s="596" t="e">
        <f>INDEX(Таблиця5[[C - COINS - COST]:[ADDRESS]],'02BUILD'!$BN30,1)</f>
        <v>#N/A</v>
      </c>
      <c r="BP30" s="596" t="e">
        <f>INDEX(Таблиця5[[C - COINS - COST]:[ADDRESS]],'02BUILD'!$BN30,2)</f>
        <v>#N/A</v>
      </c>
      <c r="BQ30" s="596" t="e">
        <f>INDEX(Таблиця5[[C - COINS - COST]:[ADDRESS]],'02BUILD'!$BN30,3)</f>
        <v>#N/A</v>
      </c>
      <c r="BR30" s="596" t="e">
        <f>INDEX(Таблиця5[[C - COINS - COST]:[ADDRESS]],'02BUILD'!$BN30,4)</f>
        <v>#N/A</v>
      </c>
      <c r="BS30" s="596" t="e">
        <f>INDEX(Таблиця5[[C - COINS - COST]:[ADDRESS]],'02BUILD'!$BN30,5)</f>
        <v>#N/A</v>
      </c>
      <c r="BT30" s="596" t="e">
        <f>INDEX(Таблиця5[[C - COINS - COST]:[ADDRESS]],'02BUILD'!$BN30,6)</f>
        <v>#N/A</v>
      </c>
      <c r="BU30" s="596" t="e">
        <f>INDEX(Таблиця5[[C - COINS - COST]:[ADDRESS]],'02BUILD'!$BN30,7)</f>
        <v>#N/A</v>
      </c>
      <c r="BV30" s="596" t="e">
        <f>INDEX(Таблиця5[[C - COINS - COST]:[ADDRESS]],'02BUILD'!$BN30,8)</f>
        <v>#N/A</v>
      </c>
      <c r="BW30" s="596" t="e">
        <f>INDEX(Таблиця5[[C - COINS - COST]:[ADDRESS]],'02BUILD'!$BN30,9)</f>
        <v>#N/A</v>
      </c>
      <c r="BX30" s="596" t="e">
        <f>INDEX(Таблиця5[[C - COINS - COST]:[ADDRESS]],'02BUILD'!$BN30,10)</f>
        <v>#N/A</v>
      </c>
    </row>
    <row r="31" spans="1:76" ht="17.25" thickTop="1" thickBot="1">
      <c r="A31" s="742" t="s">
        <v>939</v>
      </c>
      <c r="B31" s="743" t="str">
        <f t="shared" si="0"/>
        <v>C28</v>
      </c>
      <c r="C31" s="743" t="str">
        <f t="shared" si="1"/>
        <v>Velstrode the Venturer's Row house (house, B, 3)</v>
      </c>
      <c r="D31" s="742"/>
      <c r="E31" s="742"/>
      <c r="F31" s="743" t="s">
        <v>1322</v>
      </c>
      <c r="G31" s="743" t="s">
        <v>1713</v>
      </c>
      <c r="H31" s="743" t="s">
        <v>20933</v>
      </c>
      <c r="I31" s="743" t="s">
        <v>3965</v>
      </c>
      <c r="J31" s="743"/>
      <c r="K31" s="743" t="s">
        <v>2090</v>
      </c>
      <c r="L31" s="743" t="s">
        <v>2081</v>
      </c>
      <c r="M31" s="743">
        <v>3</v>
      </c>
      <c r="N31" s="743"/>
      <c r="O31" s="743"/>
      <c r="P31" s="743"/>
      <c r="Q31" s="743"/>
      <c r="R31" s="743"/>
      <c r="S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 s="743"/>
      <c r="U31" s="743"/>
      <c r="V31" s="743"/>
      <c r="W31" s="743"/>
      <c r="X31" s="743"/>
      <c r="Y31" s="743"/>
      <c r="Z31" s="743" t="s">
        <v>4311</v>
      </c>
      <c r="AA31" s="743"/>
      <c r="AB31" s="743" t="str">
        <f>Таблиця4[[#This Row],[Descriptions2]]</f>
        <v/>
      </c>
      <c r="AC31" s="743" t="str">
        <f>Таблиця4[[#This Row],[Owner/Specific NPCs3]]</f>
        <v/>
      </c>
      <c r="AD31" s="743"/>
      <c r="AE31" s="750" t="s">
        <v>5831</v>
      </c>
      <c r="AF31" s="751"/>
      <c r="AG31" s="752"/>
      <c r="AH31" s="743" t="s">
        <v>4311</v>
      </c>
      <c r="AI31" s="752"/>
      <c r="AJ31" s="743" t="s">
        <v>4311</v>
      </c>
      <c r="AK31" s="752"/>
      <c r="AL31" s="742" t="str">
        <f>IFERROR(INDEX('02_LIVING_WATERDEEP'!$C$2:$C$200,MATCH(Таблиця4[[#This Row],[BUILDING NAME]],'02_LIVING_WATERDEEP'!$A$2:$A$200,0),1),"")</f>
        <v/>
      </c>
      <c r="AM31" s="742" t="str">
        <f>IFERROR(INDEX('02_LIVING_WATERDEEP'!$F$2:$F$200,MATCH(Таблиця4[[#This Row],[BUILDING NAME]],'02_LIVING_WATERDEEP'!$A$2:$A$200,0),1),"")</f>
        <v/>
      </c>
      <c r="AN31" s="742" t="str">
        <f>IFERROR(INDEX('02_LIVING_WATERDEEP'!$I$2:$I$200,MATCH(Таблиця4[[#This Row],[BUILDING NAME]],'02_LIVING_WATERDEEP'!$A$2:$A$200,0),1),"")</f>
        <v/>
      </c>
      <c r="AO31" s="742" t="str">
        <f>IFERROR(INDEX('02_LIVING_WATERDEEP'!$J$2:$J$200,MATCH(Таблиця4[[#This Row],[BUILDING NAME]],'02_LIVING_WATERDEEP'!$A$2:$A$200,0),1),"")</f>
        <v/>
      </c>
      <c r="AP31" s="742" t="str">
        <f>IFERROR(INDEX('02_LIVING_WATERDEEP'!$K$2:$K$200,MATCH(Таблиця4[[#This Row],[BUILDING NAME]],'02_LIVING_WATERDEEP'!$A$2:$A$200,0),1),"")</f>
        <v/>
      </c>
      <c r="AQ31" s="742" t="str">
        <f>IFERROR(INDEX('02_LIVING_WATERDEEP'!$L$2:$L$200,MATCH(Таблиця4[[#This Row],[BUILDING NAME]],'02_LIVING_WATERDEEP'!$A$2:$A$200,0),1),"")</f>
        <v/>
      </c>
      <c r="AR31" s="742" t="str">
        <f>IFERROR(INDEX('02_LIVING_WATERDEEP'!$M$2:$M$200,MATCH(Таблиця4[[#This Row],[BUILDING NAME]],'02_LIVING_WATERDEEP'!$A$2:$A$200,0),1),"")</f>
        <v/>
      </c>
      <c r="AS31" s="742"/>
      <c r="AT31" s="596"/>
      <c r="AU31" s="596" t="s">
        <v>2112</v>
      </c>
      <c r="AV31" s="596"/>
      <c r="AW31" s="596"/>
      <c r="AX31" s="596"/>
      <c r="AY31" s="596"/>
      <c r="AZ31" s="596"/>
      <c r="BA31" s="596"/>
      <c r="BB31" s="596"/>
      <c r="BC31" s="596"/>
      <c r="BD31" s="659" t="s">
        <v>12754</v>
      </c>
      <c r="BE31" s="596"/>
      <c r="BF31" s="596"/>
      <c r="BG31" s="596"/>
      <c r="BH31" s="596"/>
      <c r="BI31" s="596"/>
      <c r="BJ31" s="596" t="e">
        <f>MATCH(Таблиця4[[#This Row],[BUILDING NAME]],#REF!,0)</f>
        <v>#REF!</v>
      </c>
      <c r="BK31" s="596" t="e">
        <f>INDEX(#REF!,'02BUILD'!BJ31,1)</f>
        <v>#REF!</v>
      </c>
      <c r="BL31" s="596" t="e">
        <v>#N/A</v>
      </c>
      <c r="BM31" s="596"/>
      <c r="BN31" s="596" t="e">
        <f>MATCH(Таблиця4[[#This Row],[BUILDING NAME]],Таблиця5[NAME],0)</f>
        <v>#N/A</v>
      </c>
      <c r="BO31" s="596" t="e">
        <f>INDEX(Таблиця5[[C - COINS - COST]:[ADDRESS]],'02BUILD'!$BN31,1)</f>
        <v>#N/A</v>
      </c>
      <c r="BP31" s="596" t="e">
        <f>INDEX(Таблиця5[[C - COINS - COST]:[ADDRESS]],'02BUILD'!$BN31,2)</f>
        <v>#N/A</v>
      </c>
      <c r="BQ31" s="596" t="e">
        <f>INDEX(Таблиця5[[C - COINS - COST]:[ADDRESS]],'02BUILD'!$BN31,3)</f>
        <v>#N/A</v>
      </c>
      <c r="BR31" s="596" t="e">
        <f>INDEX(Таблиця5[[C - COINS - COST]:[ADDRESS]],'02BUILD'!$BN31,4)</f>
        <v>#N/A</v>
      </c>
      <c r="BS31" s="596" t="e">
        <f>INDEX(Таблиця5[[C - COINS - COST]:[ADDRESS]],'02BUILD'!$BN31,5)</f>
        <v>#N/A</v>
      </c>
      <c r="BT31" s="596" t="e">
        <f>INDEX(Таблиця5[[C - COINS - COST]:[ADDRESS]],'02BUILD'!$BN31,6)</f>
        <v>#N/A</v>
      </c>
      <c r="BU31" s="596" t="e">
        <f>INDEX(Таблиця5[[C - COINS - COST]:[ADDRESS]],'02BUILD'!$BN31,7)</f>
        <v>#N/A</v>
      </c>
      <c r="BV31" s="596" t="e">
        <f>INDEX(Таблиця5[[C - COINS - COST]:[ADDRESS]],'02BUILD'!$BN31,8)</f>
        <v>#N/A</v>
      </c>
      <c r="BW31" s="596" t="e">
        <f>INDEX(Таблиця5[[C - COINS - COST]:[ADDRESS]],'02BUILD'!$BN31,9)</f>
        <v>#N/A</v>
      </c>
      <c r="BX31" s="596" t="e">
        <f>INDEX(Таблиця5[[C - COINS - COST]:[ADDRESS]],'02BUILD'!$BN31,10)</f>
        <v>#N/A</v>
      </c>
    </row>
    <row r="32" spans="1:76" ht="17.25" thickTop="1" thickBot="1">
      <c r="A32" s="742" t="s">
        <v>940</v>
      </c>
      <c r="B32" s="743" t="str">
        <f t="shared" si="0"/>
        <v>C29</v>
      </c>
      <c r="C32" s="743" t="str">
        <f t="shared" si="1"/>
        <v>Olmhazan's Jewels (business; B, 1)</v>
      </c>
      <c r="D32" s="742"/>
      <c r="E32" s="742"/>
      <c r="F32" s="743" t="s">
        <v>1323</v>
      </c>
      <c r="G32" s="743" t="s">
        <v>2085</v>
      </c>
      <c r="H32" s="743" t="s">
        <v>2272</v>
      </c>
      <c r="I32" s="743" t="s">
        <v>3965</v>
      </c>
      <c r="J32" s="743"/>
      <c r="K32" s="743" t="s">
        <v>2089</v>
      </c>
      <c r="L32" s="743" t="s">
        <v>2081</v>
      </c>
      <c r="M32" s="743">
        <v>1</v>
      </c>
      <c r="N32" s="743"/>
      <c r="O32" s="743">
        <v>4</v>
      </c>
      <c r="P32" s="743"/>
      <c r="Q32" s="743"/>
      <c r="R32" s="743"/>
      <c r="S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2" s="743"/>
      <c r="U32" s="743"/>
      <c r="V32" s="756" t="s">
        <v>21158</v>
      </c>
      <c r="W32" s="742"/>
      <c r="X32" s="742"/>
      <c r="Y32" s="756"/>
      <c r="Z32" s="743" t="s">
        <v>4311</v>
      </c>
      <c r="AA32" s="743"/>
      <c r="AB32" s="743" t="str">
        <f>Таблиця4[[#This Row],[Descriptions2]]</f>
        <v/>
      </c>
      <c r="AC32" s="743" t="str">
        <f>Таблиця4[[#This Row],[Owner/Specific NPCs3]]</f>
        <v/>
      </c>
      <c r="AD32" s="743"/>
      <c r="AE32" s="750" t="s">
        <v>5831</v>
      </c>
      <c r="AF32" s="751"/>
      <c r="AG32" s="752"/>
      <c r="AH32" s="743" t="s">
        <v>4311</v>
      </c>
      <c r="AI32" s="752"/>
      <c r="AJ32" s="743" t="s">
        <v>4311</v>
      </c>
      <c r="AK32" s="752"/>
      <c r="AL32" s="742" t="str">
        <f>IFERROR(INDEX('02_LIVING_WATERDEEP'!$C$2:$C$200,MATCH(Таблиця4[[#This Row],[BUILDING NAME]],'02_LIVING_WATERDEEP'!$A$2:$A$200,0),1),"")</f>
        <v/>
      </c>
      <c r="AM32" s="742" t="str">
        <f>IFERROR(INDEX('02_LIVING_WATERDEEP'!$F$2:$F$200,MATCH(Таблиця4[[#This Row],[BUILDING NAME]],'02_LIVING_WATERDEEP'!$A$2:$A$200,0),1),"")</f>
        <v/>
      </c>
      <c r="AN32" s="742" t="str">
        <f>IFERROR(INDEX('02_LIVING_WATERDEEP'!$I$2:$I$200,MATCH(Таблиця4[[#This Row],[BUILDING NAME]],'02_LIVING_WATERDEEP'!$A$2:$A$200,0),1),"")</f>
        <v/>
      </c>
      <c r="AO32" s="742" t="str">
        <f>IFERROR(INDEX('02_LIVING_WATERDEEP'!$J$2:$J$200,MATCH(Таблиця4[[#This Row],[BUILDING NAME]],'02_LIVING_WATERDEEP'!$A$2:$A$200,0),1),"")</f>
        <v/>
      </c>
      <c r="AP32" s="742" t="str">
        <f>IFERROR(INDEX('02_LIVING_WATERDEEP'!$K$2:$K$200,MATCH(Таблиця4[[#This Row],[BUILDING NAME]],'02_LIVING_WATERDEEP'!$A$2:$A$200,0),1),"")</f>
        <v/>
      </c>
      <c r="AQ32" s="742" t="str">
        <f>IFERROR(INDEX('02_LIVING_WATERDEEP'!$L$2:$L$200,MATCH(Таблиця4[[#This Row],[BUILDING NAME]],'02_LIVING_WATERDEEP'!$A$2:$A$200,0),1),"")</f>
        <v/>
      </c>
      <c r="AR32" s="742" t="str">
        <f>IFERROR(INDEX('02_LIVING_WATERDEEP'!$M$2:$M$200,MATCH(Таблиця4[[#This Row],[BUILDING NAME]],'02_LIVING_WATERDEEP'!$A$2:$A$200,0),1),"")</f>
        <v/>
      </c>
      <c r="AS32" s="742"/>
      <c r="AT32" s="596"/>
      <c r="AU32" s="596" t="s">
        <v>2113</v>
      </c>
      <c r="AV32" s="596"/>
      <c r="AW32" s="596"/>
      <c r="AX32" s="596"/>
      <c r="AY32" s="596"/>
      <c r="AZ32" s="596"/>
      <c r="BA32" s="596"/>
      <c r="BB32" s="596"/>
      <c r="BC32" s="596"/>
      <c r="BD32" s="660" t="s">
        <v>12756</v>
      </c>
      <c r="BE32" s="596"/>
      <c r="BF32" s="596"/>
      <c r="BG32" s="596"/>
      <c r="BH32" s="596"/>
      <c r="BI32" s="596"/>
      <c r="BJ32" s="596" t="e">
        <f>MATCH(Таблиця4[[#This Row],[BUILDING NAME]],#REF!,0)</f>
        <v>#REF!</v>
      </c>
      <c r="BK32" s="596" t="e">
        <f>INDEX(#REF!,'02BUILD'!BJ32,1)</f>
        <v>#REF!</v>
      </c>
      <c r="BL32" s="596" t="e">
        <v>#N/A</v>
      </c>
      <c r="BM32" s="596"/>
      <c r="BN32" s="596">
        <f>MATCH(Таблиця4[[#This Row],[BUILDING NAME]],Таблиця5[NAME],0)</f>
        <v>301</v>
      </c>
      <c r="BO32" s="596">
        <f>INDEX(Таблиця5[[C - COINS - COST]:[ADDRESS]],'02BUILD'!$BN32,1)</f>
        <v>4</v>
      </c>
      <c r="BP32" s="596">
        <f>INDEX(Таблиця5[[C - COINS - COST]:[ADDRESS]],'02BUILD'!$BN32,2)</f>
        <v>0</v>
      </c>
      <c r="BQ32" s="596">
        <f>INDEX(Таблиця5[[C - COINS - COST]:[ADDRESS]],'02BUILD'!$BN32,3)</f>
        <v>0</v>
      </c>
      <c r="BR32" s="596">
        <f>INDEX(Таблиця5[[C - COINS - COST]:[ADDRESS]],'02BUILD'!$BN32,4)</f>
        <v>0</v>
      </c>
      <c r="BS32" s="596" t="str">
        <f>INDEX(Таблиця5[[C - COINS - COST]:[ADDRESS]],'02BUILD'!$BN32,5)</f>
        <v>4c</v>
      </c>
      <c r="BT32" s="596" t="str">
        <f>INDEX(Таблиця5[[C - COINS - COST]:[ADDRESS]],'02BUILD'!$BN32,6)</f>
        <v>Business</v>
      </c>
      <c r="BU32" s="596" t="str">
        <f>INDEX(Таблиця5[[C - COINS - COST]:[ADDRESS]],'02BUILD'!$BN32,7)</f>
        <v>This glittering shop stands on the west side of the High Road, just across from the mouth of Spend-thrift Alley. Its front is fashioned of silvered and polished stone to resemble a huge faceted gem. "Olmhazan," said one noble to me at a feast, "has never been re¬stricted by such trifles as good taste."
Inside, all the gems one can think of, except very rare or magical sorts, such as amaratha, kings' tears, and rogue stones, can be bought. A scattering of beljuril shards makes the impres¬sive display of gems wink and sparkle continually.
Thieves are few since one was partially devoured by the guard¬ians of the shop: two trained mimics. One masquerades as a gem display counter, and the other as part of the front door¬jamb and the gigantic gem storefront.
Proprietor: Jhauntar Olm¬ 
hazan, Gentleman Speaker for the Jewelers' Guild, owns and runs this shop. He is a sneering, superior sort, who dismisses all country folk and those who dwell around or east of the Sea of Fallen Stars as barbarians.
Location #38 on the color map. Add 15-25 gp to the base prices of all gemstones to arrive at Olmhazan's selling prices.</v>
      </c>
      <c r="BV32" s="596">
        <f>INDEX(Таблиця5[[C - COINS - COST]:[ADDRESS]],'02BUILD'!$BN32,8)</f>
        <v>0</v>
      </c>
      <c r="BW32" s="596">
        <f>INDEX(Таблиця5[[C - COINS - COST]:[ADDRESS]],'02BUILD'!$BN32,9)</f>
        <v>0</v>
      </c>
      <c r="BX32" s="596">
        <f>INDEX(Таблиця5[[C - COINS - COST]:[ADDRESS]],'02BUILD'!$BN32,10)</f>
        <v>0</v>
      </c>
    </row>
    <row r="33" spans="1:76" s="620" customFormat="1" ht="17.25" thickTop="1" thickBot="1">
      <c r="A33" s="742" t="s">
        <v>941</v>
      </c>
      <c r="B33" s="743" t="str">
        <f t="shared" si="0"/>
        <v>C30</v>
      </c>
      <c r="C33" s="743" t="str">
        <f t="shared" si="1"/>
        <v>The Asp's Strike (tavern, C, 2)</v>
      </c>
      <c r="D33" s="742"/>
      <c r="E33" s="742"/>
      <c r="F33" s="743" t="s">
        <v>1324</v>
      </c>
      <c r="G33" s="743" t="s">
        <v>1714</v>
      </c>
      <c r="H33" s="746" t="s">
        <v>2273</v>
      </c>
      <c r="I33" s="743" t="s">
        <v>3965</v>
      </c>
      <c r="J33" s="743"/>
      <c r="K33" s="743" t="s">
        <v>2093</v>
      </c>
      <c r="L33" s="743" t="s">
        <v>2069</v>
      </c>
      <c r="M33" s="743">
        <v>2</v>
      </c>
      <c r="N33" s="743"/>
      <c r="O33" s="743">
        <v>2</v>
      </c>
      <c r="P33" s="743"/>
      <c r="Q33" s="743">
        <v>2</v>
      </c>
      <c r="R33" s="743"/>
      <c r="S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 P • </v>
      </c>
      <c r="T33" s="743"/>
      <c r="U33" s="743"/>
      <c r="V33" s="743"/>
      <c r="W33" s="743"/>
      <c r="X33" s="743"/>
      <c r="Y33" s="743" t="s">
        <v>21163</v>
      </c>
      <c r="Z33" s="743" t="s">
        <v>223</v>
      </c>
      <c r="AA33" s="743"/>
      <c r="AB33" s="743">
        <f>Таблиця4[[#This Row],[Descriptions2]]</f>
        <v>0</v>
      </c>
      <c r="AC33" s="743">
        <f>Таблиця4[[#This Row],[Owner/Specific NPCs3]]</f>
        <v>0</v>
      </c>
      <c r="AD33" s="743"/>
      <c r="AE33" s="750" t="s">
        <v>5831</v>
      </c>
      <c r="AF33" s="751"/>
      <c r="AG33" s="752"/>
      <c r="AH33" s="743" t="s">
        <v>4311</v>
      </c>
      <c r="AI33" s="752"/>
      <c r="AJ33" s="743" t="s">
        <v>4311</v>
      </c>
      <c r="AK33" s="752"/>
      <c r="AL33" s="742">
        <f>IFERROR(INDEX('02_LIVING_WATERDEEP'!$C$2:$C$200,MATCH(Таблиця4[[#This Row],[BUILDING NAME]],'02_LIVING_WATERDEEP'!$A$2:$A$200,0),1),"")</f>
        <v>0</v>
      </c>
      <c r="AM33" s="742" t="str">
        <f>IFERROR(INDEX('02_LIVING_WATERDEEP'!$F$2:$F$200,MATCH(Таблиця4[[#This Row],[BUILDING NAME]],'02_LIVING_WATERDEEP'!$A$2:$A$200,0),1),"")</f>
        <v>Modest</v>
      </c>
      <c r="AN33" s="742">
        <f>IFERROR(INDEX('02_LIVING_WATERDEEP'!$I$2:$I$200,MATCH(Таблиця4[[#This Row],[BUILDING NAME]],'02_LIVING_WATERDEEP'!$A$2:$A$200,0),1),"")</f>
        <v>0</v>
      </c>
      <c r="AO33" s="742">
        <f>IFERROR(INDEX('02_LIVING_WATERDEEP'!$J$2:$J$200,MATCH(Таблиця4[[#This Row],[BUILDING NAME]],'02_LIVING_WATERDEEP'!$A$2:$A$200,0),1),"")</f>
        <v>0</v>
      </c>
      <c r="AP33" s="742">
        <f>IFERROR(INDEX('02_LIVING_WATERDEEP'!$K$2:$K$200,MATCH(Таблиця4[[#This Row],[BUILDING NAME]],'02_LIVING_WATERDEEP'!$A$2:$A$200,0),1),"")</f>
        <v>0</v>
      </c>
      <c r="AQ33" s="742">
        <f>IFERROR(INDEX('02_LIVING_WATERDEEP'!$L$2:$L$200,MATCH(Таблиця4[[#This Row],[BUILDING NAME]],'02_LIVING_WATERDEEP'!$A$2:$A$200,0),1),"")</f>
        <v>0</v>
      </c>
      <c r="AR33" s="742">
        <f>IFERROR(INDEX('02_LIVING_WATERDEEP'!$M$2:$M$200,MATCH(Таблиця4[[#This Row],[BUILDING NAME]],'02_LIVING_WATERDEEP'!$A$2:$A$200,0),1),"")</f>
        <v>0</v>
      </c>
      <c r="AS33" s="742"/>
      <c r="AT33" s="619"/>
      <c r="AU33" s="619" t="s">
        <v>2105</v>
      </c>
      <c r="AV33" s="619"/>
      <c r="AW33" s="619"/>
      <c r="AX33" s="619"/>
      <c r="AY33" s="619"/>
      <c r="AZ33" s="619"/>
      <c r="BA33" s="619"/>
      <c r="BB33" s="619"/>
      <c r="BC33" s="619"/>
      <c r="BD33" s="659" t="s">
        <v>12762</v>
      </c>
      <c r="BE33" s="619"/>
      <c r="BF33" s="619"/>
      <c r="BG33" s="619"/>
      <c r="BH33" s="619"/>
      <c r="BI33" s="619"/>
      <c r="BJ33" s="619" t="e">
        <f>MATCH(Таблиця4[[#This Row],[BUILDING NAME]],#REF!,0)</f>
        <v>#REF!</v>
      </c>
      <c r="BK33" s="619" t="e">
        <f>INDEX(#REF!,'02BUILD'!BJ33,1)</f>
        <v>#REF!</v>
      </c>
      <c r="BL33" s="619" t="e">
        <v>#N/A</v>
      </c>
      <c r="BM33" s="619"/>
      <c r="BN33" s="619" t="e">
        <f>MATCH(Таблиця4[[#This Row],[BUILDING NAME]],Таблиця5[NAME],0)</f>
        <v>#N/A</v>
      </c>
      <c r="BO33" s="619" t="e">
        <f>INDEX(Таблиця5[[C - COINS - COST]:[ADDRESS]],'02BUILD'!$BN33,1)</f>
        <v>#N/A</v>
      </c>
      <c r="BP33" s="619" t="e">
        <f>INDEX(Таблиця5[[C - COINS - COST]:[ADDRESS]],'02BUILD'!$BN33,2)</f>
        <v>#N/A</v>
      </c>
      <c r="BQ33" s="619" t="e">
        <f>INDEX(Таблиця5[[C - COINS - COST]:[ADDRESS]],'02BUILD'!$BN33,3)</f>
        <v>#N/A</v>
      </c>
      <c r="BR33" s="619" t="e">
        <f>INDEX(Таблиця5[[C - COINS - COST]:[ADDRESS]],'02BUILD'!$BN33,4)</f>
        <v>#N/A</v>
      </c>
      <c r="BS33" s="619" t="e">
        <f>INDEX(Таблиця5[[C - COINS - COST]:[ADDRESS]],'02BUILD'!$BN33,5)</f>
        <v>#N/A</v>
      </c>
      <c r="BT33" s="619" t="e">
        <f>INDEX(Таблиця5[[C - COINS - COST]:[ADDRESS]],'02BUILD'!$BN33,6)</f>
        <v>#N/A</v>
      </c>
      <c r="BU33" s="619" t="e">
        <f>INDEX(Таблиця5[[C - COINS - COST]:[ADDRESS]],'02BUILD'!$BN33,7)</f>
        <v>#N/A</v>
      </c>
      <c r="BV33" s="619" t="e">
        <f>INDEX(Таблиця5[[C - COINS - COST]:[ADDRESS]],'02BUILD'!$BN33,8)</f>
        <v>#N/A</v>
      </c>
      <c r="BW33" s="619" t="e">
        <f>INDEX(Таблиця5[[C - COINS - COST]:[ADDRESS]],'02BUILD'!$BN33,9)</f>
        <v>#N/A</v>
      </c>
      <c r="BX33" s="619" t="e">
        <f>INDEX(Таблиця5[[C - COINS - COST]:[ADDRESS]],'02BUILD'!$BN33,10)</f>
        <v>#N/A</v>
      </c>
    </row>
    <row r="34" spans="1:76" ht="17.25" thickTop="1" thickBot="1">
      <c r="A34" s="742" t="s">
        <v>942</v>
      </c>
      <c r="B34" s="743" t="str">
        <f t="shared" si="0"/>
        <v>C31</v>
      </c>
      <c r="C34" s="743" t="str">
        <f t="shared" si="1"/>
        <v>Rebeleigh's Elegant Headwear (business, C, 1)</v>
      </c>
      <c r="D34" s="742"/>
      <c r="E34" s="742"/>
      <c r="F34" s="743" t="s">
        <v>1325</v>
      </c>
      <c r="G34" s="743" t="s">
        <v>1715</v>
      </c>
      <c r="H34" s="743" t="s">
        <v>2274</v>
      </c>
      <c r="I34" s="743" t="s">
        <v>3965</v>
      </c>
      <c r="J34" s="743"/>
      <c r="K34" s="743" t="s">
        <v>2089</v>
      </c>
      <c r="L34" s="743" t="s">
        <v>2069</v>
      </c>
      <c r="M34" s="743">
        <v>1</v>
      </c>
      <c r="N34" s="743"/>
      <c r="O34" s="743">
        <v>2</v>
      </c>
      <c r="P34" s="743"/>
      <c r="Q34" s="743"/>
      <c r="R34" s="743"/>
      <c r="S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T34" s="743"/>
      <c r="U34" s="743"/>
      <c r="V34" s="743" t="s">
        <v>21499</v>
      </c>
      <c r="W34" s="742"/>
      <c r="X34" s="742"/>
      <c r="Y34" s="756" t="s">
        <v>21678</v>
      </c>
      <c r="Z34" s="743" t="s">
        <v>4311</v>
      </c>
      <c r="AA34" s="743"/>
      <c r="AB34" s="743" t="str">
        <f>Таблиця4[[#This Row],[Descriptions2]]</f>
        <v/>
      </c>
      <c r="AC34" s="743" t="str">
        <f>Таблиця4[[#This Row],[Owner/Specific NPCs3]]</f>
        <v/>
      </c>
      <c r="AD34" s="743"/>
      <c r="AE34" s="750" t="s">
        <v>5831</v>
      </c>
      <c r="AF34" s="751"/>
      <c r="AG34" s="752"/>
      <c r="AH34" s="743" t="s">
        <v>4311</v>
      </c>
      <c r="AI34" s="752"/>
      <c r="AJ34" s="743" t="s">
        <v>4311</v>
      </c>
      <c r="AK34" s="752"/>
      <c r="AL34" s="742" t="str">
        <f>IFERROR(INDEX('02_LIVING_WATERDEEP'!$C$2:$C$200,MATCH(Таблиця4[[#This Row],[BUILDING NAME]],'02_LIVING_WATERDEEP'!$A$2:$A$200,0),1),"")</f>
        <v/>
      </c>
      <c r="AM34" s="742" t="str">
        <f>IFERROR(INDEX('02_LIVING_WATERDEEP'!$F$2:$F$200,MATCH(Таблиця4[[#This Row],[BUILDING NAME]],'02_LIVING_WATERDEEP'!$A$2:$A$200,0),1),"")</f>
        <v/>
      </c>
      <c r="AN34" s="742" t="str">
        <f>IFERROR(INDEX('02_LIVING_WATERDEEP'!$I$2:$I$200,MATCH(Таблиця4[[#This Row],[BUILDING NAME]],'02_LIVING_WATERDEEP'!$A$2:$A$200,0),1),"")</f>
        <v/>
      </c>
      <c r="AO34" s="742" t="str">
        <f>IFERROR(INDEX('02_LIVING_WATERDEEP'!$J$2:$J$200,MATCH(Таблиця4[[#This Row],[BUILDING NAME]],'02_LIVING_WATERDEEP'!$A$2:$A$200,0),1),"")</f>
        <v/>
      </c>
      <c r="AP34" s="742" t="str">
        <f>IFERROR(INDEX('02_LIVING_WATERDEEP'!$K$2:$K$200,MATCH(Таблиця4[[#This Row],[BUILDING NAME]],'02_LIVING_WATERDEEP'!$A$2:$A$200,0),1),"")</f>
        <v/>
      </c>
      <c r="AQ34" s="742" t="str">
        <f>IFERROR(INDEX('02_LIVING_WATERDEEP'!$L$2:$L$200,MATCH(Таблиця4[[#This Row],[BUILDING NAME]],'02_LIVING_WATERDEEP'!$A$2:$A$200,0),1),"")</f>
        <v/>
      </c>
      <c r="AR34" s="742" t="str">
        <f>IFERROR(INDEX('02_LIVING_WATERDEEP'!$M$2:$M$200,MATCH(Таблиця4[[#This Row],[BUILDING NAME]],'02_LIVING_WATERDEEP'!$A$2:$A$200,0),1),"")</f>
        <v/>
      </c>
      <c r="AS34" s="742"/>
      <c r="AT34" s="596"/>
      <c r="AU34" s="596" t="s">
        <v>2100</v>
      </c>
      <c r="AV34" s="596"/>
      <c r="AW34" s="596"/>
      <c r="AX34" s="596"/>
      <c r="AY34" s="596"/>
      <c r="AZ34" s="596"/>
      <c r="BA34" s="596"/>
      <c r="BB34" s="596"/>
      <c r="BC34" s="596"/>
      <c r="BD34" s="659" t="s">
        <v>21498</v>
      </c>
      <c r="BE34" s="596"/>
      <c r="BF34" s="596"/>
      <c r="BG34" s="596"/>
      <c r="BH34" s="596"/>
      <c r="BI34" s="596"/>
      <c r="BJ34" s="596" t="e">
        <f>MATCH(Таблиця4[[#This Row],[BUILDING NAME]],#REF!,0)</f>
        <v>#REF!</v>
      </c>
      <c r="BK34" s="596" t="e">
        <f>INDEX(#REF!,'02BUILD'!BJ34,1)</f>
        <v>#REF!</v>
      </c>
      <c r="BL34" s="596" t="e">
        <v>#N/A</v>
      </c>
      <c r="BM34" s="596"/>
      <c r="BN34" s="596" t="e">
        <f>MATCH(Таблиця4[[#This Row],[BUILDING NAME]],Таблиця5[NAME],0)</f>
        <v>#N/A</v>
      </c>
      <c r="BO34" s="596" t="e">
        <f>INDEX(Таблиця5[[C - COINS - COST]:[ADDRESS]],'02BUILD'!$BN34,1)</f>
        <v>#N/A</v>
      </c>
      <c r="BP34" s="596" t="e">
        <f>INDEX(Таблиця5[[C - COINS - COST]:[ADDRESS]],'02BUILD'!$BN34,2)</f>
        <v>#N/A</v>
      </c>
      <c r="BQ34" s="596" t="e">
        <f>INDEX(Таблиця5[[C - COINS - COST]:[ADDRESS]],'02BUILD'!$BN34,3)</f>
        <v>#N/A</v>
      </c>
      <c r="BR34" s="596" t="e">
        <f>INDEX(Таблиця5[[C - COINS - COST]:[ADDRESS]],'02BUILD'!$BN34,4)</f>
        <v>#N/A</v>
      </c>
      <c r="BS34" s="596" t="e">
        <f>INDEX(Таблиця5[[C - COINS - COST]:[ADDRESS]],'02BUILD'!$BN34,5)</f>
        <v>#N/A</v>
      </c>
      <c r="BT34" s="596" t="e">
        <f>INDEX(Таблиця5[[C - COINS - COST]:[ADDRESS]],'02BUILD'!$BN34,6)</f>
        <v>#N/A</v>
      </c>
      <c r="BU34" s="596" t="e">
        <f>INDEX(Таблиця5[[C - COINS - COST]:[ADDRESS]],'02BUILD'!$BN34,7)</f>
        <v>#N/A</v>
      </c>
      <c r="BV34" s="596" t="e">
        <f>INDEX(Таблиця5[[C - COINS - COST]:[ADDRESS]],'02BUILD'!$BN34,8)</f>
        <v>#N/A</v>
      </c>
      <c r="BW34" s="596" t="e">
        <f>INDEX(Таблиця5[[C - COINS - COST]:[ADDRESS]],'02BUILD'!$BN34,9)</f>
        <v>#N/A</v>
      </c>
      <c r="BX34" s="596" t="e">
        <f>INDEX(Таблиця5[[C - COINS - COST]:[ADDRESS]],'02BUILD'!$BN34,10)</f>
        <v>#N/A</v>
      </c>
    </row>
    <row r="35" spans="1:76" s="620" customFormat="1" ht="17.25" thickTop="1" thickBot="1">
      <c r="A35" s="742" t="s">
        <v>943</v>
      </c>
      <c r="B35" s="743" t="str">
        <f t="shared" si="0"/>
        <v>C32</v>
      </c>
      <c r="C35" s="743" t="str">
        <f t="shared" si="1"/>
        <v>The Elfstone Tavern (tavern, B, 2)</v>
      </c>
      <c r="D35" s="742"/>
      <c r="E35" s="742"/>
      <c r="F35" s="743" t="s">
        <v>1326</v>
      </c>
      <c r="G35" s="743" t="s">
        <v>1716</v>
      </c>
      <c r="H35" s="746" t="s">
        <v>2275</v>
      </c>
      <c r="I35" s="743" t="s">
        <v>3965</v>
      </c>
      <c r="J35" s="743"/>
      <c r="K35" s="743" t="s">
        <v>2093</v>
      </c>
      <c r="L35" s="743" t="s">
        <v>2081</v>
      </c>
      <c r="M35" s="743">
        <v>2</v>
      </c>
      <c r="N35" s="743"/>
      <c r="O35" s="743">
        <v>4</v>
      </c>
      <c r="P35" s="743"/>
      <c r="Q35" s="743">
        <v>4</v>
      </c>
      <c r="R35" s="743"/>
      <c r="S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35" s="743"/>
      <c r="U35" s="743" t="s">
        <v>16327</v>
      </c>
      <c r="V35" s="743"/>
      <c r="W35" s="743"/>
      <c r="X35" s="743"/>
      <c r="Y35" s="743" t="s">
        <v>21160</v>
      </c>
      <c r="Z35" s="743" t="s">
        <v>237</v>
      </c>
      <c r="AA35" s="743" t="s">
        <v>5645</v>
      </c>
      <c r="AB35" s="743" t="s">
        <v>18342</v>
      </c>
      <c r="AC35" s="743">
        <f>Таблиця4[[#This Row],[Owner/Specific NPCs3]]</f>
        <v>0</v>
      </c>
      <c r="AD35" s="743"/>
      <c r="AE35" s="750" t="s">
        <v>5831</v>
      </c>
      <c r="AF35" s="751"/>
      <c r="AG35" s="752"/>
      <c r="AH35" s="743" t="s">
        <v>4311</v>
      </c>
      <c r="AI35" s="752"/>
      <c r="AJ35" s="743" t="s">
        <v>3917</v>
      </c>
      <c r="AK35" s="752"/>
      <c r="AL35" s="742">
        <f>IFERROR(INDEX('02_LIVING_WATERDEEP'!$C$2:$C$200,MATCH(Таблиця4[[#This Row],[BUILDING NAME]],'02_LIVING_WATERDEEP'!$A$2:$A$200,0),1),"")</f>
        <v>0</v>
      </c>
      <c r="AM35" s="742" t="str">
        <f>IFERROR(INDEX('02_LIVING_WATERDEEP'!$F$2:$F$200,MATCH(Таблиця4[[#This Row],[BUILDING NAME]],'02_LIVING_WATERDEEP'!$A$2:$A$200,0),1),"")</f>
        <v>Wealthy</v>
      </c>
      <c r="AN35" s="742" t="str">
        <f>IFERROR(INDEX('02_LIVING_WATERDEEP'!$I$2:$I$200,MATCH(Таблиця4[[#This Row],[BUILDING NAME]],'02_LIVING_WATERDEEP'!$A$2:$A$200,0),1),"")</f>
        <v>An old earthy tavern, with live trees in the walls and the bar, that caters to elves and half-elves, and is a rare source of such delicacies as elverquisst, guldathen nectar and maerlathen blue wine.</v>
      </c>
      <c r="AO35" s="742">
        <f>IFERROR(INDEX('02_LIVING_WATERDEEP'!$J$2:$J$200,MATCH(Таблиця4[[#This Row],[BUILDING NAME]],'02_LIVING_WATERDEEP'!$A$2:$A$200,0),1),"")</f>
        <v>0</v>
      </c>
      <c r="AP35" s="742">
        <f>IFERROR(INDEX('02_LIVING_WATERDEEP'!$K$2:$K$200,MATCH(Таблиця4[[#This Row],[BUILDING NAME]],'02_LIVING_WATERDEEP'!$A$2:$A$200,0),1),"")</f>
        <v>0</v>
      </c>
      <c r="AQ35" s="742">
        <f>IFERROR(INDEX('02_LIVING_WATERDEEP'!$L$2:$L$200,MATCH(Таблиця4[[#This Row],[BUILDING NAME]],'02_LIVING_WATERDEEP'!$A$2:$A$200,0),1),"")</f>
        <v>0</v>
      </c>
      <c r="AR35" s="742" t="str">
        <f>IFERROR(INDEX('02_LIVING_WATERDEEP'!$M$2:$M$200,MATCH(Таблиця4[[#This Row],[BUILDING NAME]],'02_LIVING_WATERDEEP'!$A$2:$A$200,0),1),"")</f>
        <v>http://forgottenrealms.wikia.com/wiki/Elfstone_Tavern</v>
      </c>
      <c r="AS35" s="742"/>
      <c r="AT35" s="619"/>
      <c r="AU35" s="619" t="s">
        <v>2116</v>
      </c>
      <c r="AV35" s="619"/>
      <c r="AW35" s="619"/>
      <c r="AX35" s="619"/>
      <c r="AY35" s="619"/>
      <c r="AZ35" s="619"/>
      <c r="BA35" s="619"/>
      <c r="BB35" s="619"/>
      <c r="BC35" s="619"/>
      <c r="BD35" s="659" t="s">
        <v>12770</v>
      </c>
      <c r="BE35" s="619"/>
      <c r="BF35" s="619"/>
      <c r="BG35" s="619"/>
      <c r="BH35" s="619"/>
      <c r="BI35" s="619"/>
      <c r="BJ35" s="619" t="e">
        <f>MATCH(Таблиця4[[#This Row],[BUILDING NAME]],#REF!,0)</f>
        <v>#REF!</v>
      </c>
      <c r="BK35" s="619" t="e">
        <f>INDEX(#REF!,'02BUILD'!BJ35,1)</f>
        <v>#REF!</v>
      </c>
      <c r="BL35" s="619">
        <v>0</v>
      </c>
      <c r="BM35" s="619"/>
      <c r="BN35" s="619" t="e">
        <f>MATCH(Таблиця4[[#This Row],[BUILDING NAME]],Таблиця5[NAME],0)</f>
        <v>#N/A</v>
      </c>
      <c r="BO35" s="619" t="e">
        <f>INDEX(Таблиця5[[C - COINS - COST]:[ADDRESS]],'02BUILD'!$BN35,1)</f>
        <v>#N/A</v>
      </c>
      <c r="BP35" s="619" t="e">
        <f>INDEX(Таблиця5[[C - COINS - COST]:[ADDRESS]],'02BUILD'!$BN35,2)</f>
        <v>#N/A</v>
      </c>
      <c r="BQ35" s="619" t="e">
        <f>INDEX(Таблиця5[[C - COINS - COST]:[ADDRESS]],'02BUILD'!$BN35,3)</f>
        <v>#N/A</v>
      </c>
      <c r="BR35" s="619" t="e">
        <f>INDEX(Таблиця5[[C - COINS - COST]:[ADDRESS]],'02BUILD'!$BN35,4)</f>
        <v>#N/A</v>
      </c>
      <c r="BS35" s="619" t="e">
        <f>INDEX(Таблиця5[[C - COINS - COST]:[ADDRESS]],'02BUILD'!$BN35,5)</f>
        <v>#N/A</v>
      </c>
      <c r="BT35" s="619" t="e">
        <f>INDEX(Таблиця5[[C - COINS - COST]:[ADDRESS]],'02BUILD'!$BN35,6)</f>
        <v>#N/A</v>
      </c>
      <c r="BU35" s="619" t="e">
        <f>INDEX(Таблиця5[[C - COINS - COST]:[ADDRESS]],'02BUILD'!$BN35,7)</f>
        <v>#N/A</v>
      </c>
      <c r="BV35" s="619" t="e">
        <f>INDEX(Таблиця5[[C - COINS - COST]:[ADDRESS]],'02BUILD'!$BN35,8)</f>
        <v>#N/A</v>
      </c>
      <c r="BW35" s="619" t="e">
        <f>INDEX(Таблиця5[[C - COINS - COST]:[ADDRESS]],'02BUILD'!$BN35,9)</f>
        <v>#N/A</v>
      </c>
      <c r="BX35" s="619" t="e">
        <f>INDEX(Таблиця5[[C - COINS - COST]:[ADDRESS]],'02BUILD'!$BN35,10)</f>
        <v>#N/A</v>
      </c>
    </row>
    <row r="36" spans="1:76" ht="17.25" thickTop="1" thickBot="1">
      <c r="A36" s="742" t="s">
        <v>944</v>
      </c>
      <c r="B36" s="743" t="str">
        <f t="shared" ref="B36:B67" si="2">LEFT(LEFT(A36,FIND(":",A36)),LEN(LEFT(A36,FIND(":",A36)))-1)</f>
        <v>C33</v>
      </c>
      <c r="C36" s="743" t="str">
        <f t="shared" ref="C36:C67" si="3">RIGHT(A36,LEN(A36)-FIND(":",A36)-1)</f>
        <v>Phalantar's Philtres &amp; Components (business, B, 2)</v>
      </c>
      <c r="D36" s="742"/>
      <c r="E36" s="742"/>
      <c r="F36" s="743" t="s">
        <v>1327</v>
      </c>
      <c r="G36" s="743" t="s">
        <v>1717</v>
      </c>
      <c r="H36" s="743" t="s">
        <v>2276</v>
      </c>
      <c r="I36" s="743" t="s">
        <v>3965</v>
      </c>
      <c r="J36" s="743"/>
      <c r="K36" s="743" t="s">
        <v>2089</v>
      </c>
      <c r="L36" s="743" t="s">
        <v>2081</v>
      </c>
      <c r="M36" s="743">
        <v>2</v>
      </c>
      <c r="N36" s="743"/>
      <c r="O36" s="743">
        <v>4</v>
      </c>
      <c r="P36" s="743"/>
      <c r="Q36" s="743"/>
      <c r="R36" s="743"/>
      <c r="S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6" s="743"/>
      <c r="U36" s="743"/>
      <c r="V36" s="743" t="s">
        <v>21500</v>
      </c>
      <c r="W36" s="743"/>
      <c r="X36" s="743"/>
      <c r="Y36" s="743" t="s">
        <v>21574</v>
      </c>
      <c r="Z36" s="743" t="s">
        <v>4311</v>
      </c>
      <c r="AA36" s="743"/>
      <c r="AB36" s="743" t="str">
        <f>Таблиця4[[#This Row],[Descriptions2]]</f>
        <v/>
      </c>
      <c r="AC36" s="743" t="str">
        <f>Таблиця4[[#This Row],[Owner/Specific NPCs3]]</f>
        <v/>
      </c>
      <c r="AD36" s="743"/>
      <c r="AE36" s="750" t="s">
        <v>5831</v>
      </c>
      <c r="AF36" s="751"/>
      <c r="AG36" s="752"/>
      <c r="AH36" s="743" t="s">
        <v>4311</v>
      </c>
      <c r="AI36" s="752"/>
      <c r="AJ36" s="743" t="s">
        <v>4311</v>
      </c>
      <c r="AK36" s="752"/>
      <c r="AL36" s="742" t="str">
        <f>IFERROR(INDEX('02_LIVING_WATERDEEP'!$C$2:$C$200,MATCH(Таблиця4[[#This Row],[BUILDING NAME]],'02_LIVING_WATERDEEP'!$A$2:$A$200,0),1),"")</f>
        <v/>
      </c>
      <c r="AM36" s="742" t="str">
        <f>IFERROR(INDEX('02_LIVING_WATERDEEP'!$F$2:$F$200,MATCH(Таблиця4[[#This Row],[BUILDING NAME]],'02_LIVING_WATERDEEP'!$A$2:$A$200,0),1),"")</f>
        <v/>
      </c>
      <c r="AN36" s="742" t="str">
        <f>IFERROR(INDEX('02_LIVING_WATERDEEP'!$I$2:$I$200,MATCH(Таблиця4[[#This Row],[BUILDING NAME]],'02_LIVING_WATERDEEP'!$A$2:$A$200,0),1),"")</f>
        <v/>
      </c>
      <c r="AO36" s="742" t="str">
        <f>IFERROR(INDEX('02_LIVING_WATERDEEP'!$J$2:$J$200,MATCH(Таблиця4[[#This Row],[BUILDING NAME]],'02_LIVING_WATERDEEP'!$A$2:$A$200,0),1),"")</f>
        <v/>
      </c>
      <c r="AP36" s="742" t="str">
        <f>IFERROR(INDEX('02_LIVING_WATERDEEP'!$K$2:$K$200,MATCH(Таблиця4[[#This Row],[BUILDING NAME]],'02_LIVING_WATERDEEP'!$A$2:$A$200,0),1),"")</f>
        <v/>
      </c>
      <c r="AQ36" s="742" t="str">
        <f>IFERROR(INDEX('02_LIVING_WATERDEEP'!$L$2:$L$200,MATCH(Таблиця4[[#This Row],[BUILDING NAME]],'02_LIVING_WATERDEEP'!$A$2:$A$200,0),1),"")</f>
        <v/>
      </c>
      <c r="AR36" s="742" t="str">
        <f>IFERROR(INDEX('02_LIVING_WATERDEEP'!$M$2:$M$200,MATCH(Таблиця4[[#This Row],[BUILDING NAME]],'02_LIVING_WATERDEEP'!$A$2:$A$200,0),1),"")</f>
        <v/>
      </c>
      <c r="AS36" s="742"/>
      <c r="AT36" s="596"/>
      <c r="AU36" s="596" t="s">
        <v>2111</v>
      </c>
      <c r="AV36" s="596"/>
      <c r="AW36" s="596"/>
      <c r="AX36" s="596"/>
      <c r="AY36" s="596"/>
      <c r="AZ36" s="596"/>
      <c r="BA36" s="596"/>
      <c r="BB36" s="596"/>
      <c r="BC36" s="596"/>
      <c r="BD36" s="659" t="s">
        <v>12772</v>
      </c>
      <c r="BE36" s="596"/>
      <c r="BF36" s="596"/>
      <c r="BG36" s="596"/>
      <c r="BH36" s="596"/>
      <c r="BI36" s="596"/>
      <c r="BJ36" s="596" t="e">
        <f>MATCH(Таблиця4[[#This Row],[BUILDING NAME]],#REF!,0)</f>
        <v>#REF!</v>
      </c>
      <c r="BK36" s="596" t="e">
        <f>INDEX(#REF!,'02BUILD'!BJ36,1)</f>
        <v>#REF!</v>
      </c>
      <c r="BL36" s="596" t="e">
        <v>#N/A</v>
      </c>
      <c r="BM36" s="596"/>
      <c r="BN36" s="596">
        <f>MATCH(Таблиця4[[#This Row],[BUILDING NAME]],Таблиця5[NAME],0)</f>
        <v>6</v>
      </c>
      <c r="BO36" s="596">
        <f>INDEX(Таблиця5[[C - COINS - COST]:[ADDRESS]],'02BUILD'!$BN36,1)</f>
        <v>4</v>
      </c>
      <c r="BP36" s="596">
        <f>INDEX(Таблиця5[[C - COINS - COST]:[ADDRESS]],'02BUILD'!$BN36,2)</f>
        <v>0</v>
      </c>
      <c r="BQ36" s="596">
        <f>INDEX(Таблиця5[[C - COINS - COST]:[ADDRESS]],'02BUILD'!$BN36,3)</f>
        <v>0</v>
      </c>
      <c r="BR36" s="596">
        <f>INDEX(Таблиця5[[C - COINS - COST]:[ADDRESS]],'02BUILD'!$BN36,4)</f>
        <v>0</v>
      </c>
      <c r="BS36" s="596" t="str">
        <f>INDEX(Таблиця5[[C - COINS - COST]:[ADDRESS]],'02BUILD'!$BN36,5)</f>
        <v>4c</v>
      </c>
      <c r="BT36" s="596" t="str">
        <f>INDEX(Таблиця5[[C - COINS - COST]:[ADDRESS]],'02BUILD'!$BN36,6)</f>
        <v>Business</v>
      </c>
      <c r="BU36" s="596">
        <f>INDEX(Таблиця5[[C - COINS - COST]:[ADDRESS]],'02BUILD'!$BN36,7)</f>
        <v>0</v>
      </c>
      <c r="BV36" s="596">
        <f>INDEX(Таблиця5[[C - COINS - COST]:[ADDRESS]],'02BUILD'!$BN36,8)</f>
        <v>0</v>
      </c>
      <c r="BW36" s="596">
        <f>INDEX(Таблиця5[[C - COINS - COST]:[ADDRESS]],'02BUILD'!$BN36,9)</f>
        <v>0</v>
      </c>
      <c r="BX36" s="596">
        <f>INDEX(Таблиця5[[C - COINS - COST]:[ADDRESS]],'02BUILD'!$BN36,10)</f>
        <v>0</v>
      </c>
    </row>
    <row r="37" spans="1:76" ht="17.25" thickTop="1" thickBot="1">
      <c r="A37" s="742" t="s">
        <v>945</v>
      </c>
      <c r="B37" s="743" t="str">
        <f t="shared" si="2"/>
        <v>C34</v>
      </c>
      <c r="C37" s="743" t="str">
        <f t="shared" si="3"/>
        <v>Pewterers' and Casters' Guildhall (guildhall, C, 1)</v>
      </c>
      <c r="D37" s="742"/>
      <c r="E37" s="742"/>
      <c r="F37" s="743" t="s">
        <v>1328</v>
      </c>
      <c r="G37" s="743" t="s">
        <v>1718</v>
      </c>
      <c r="H37" s="743" t="s">
        <v>2277</v>
      </c>
      <c r="I37" s="743" t="s">
        <v>3965</v>
      </c>
      <c r="J37" s="743"/>
      <c r="K37" s="743" t="s">
        <v>2096</v>
      </c>
      <c r="L37" s="743" t="s">
        <v>2069</v>
      </c>
      <c r="M37" s="743">
        <v>1</v>
      </c>
      <c r="N37" s="743" t="s">
        <v>3849</v>
      </c>
      <c r="O37" s="743"/>
      <c r="P37" s="743"/>
      <c r="Q37" s="743"/>
      <c r="R37" s="743"/>
      <c r="S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 s="743"/>
      <c r="U37" s="743"/>
      <c r="V37" s="743"/>
      <c r="W37" s="743"/>
      <c r="X37" s="743"/>
      <c r="Y37" s="743" t="s">
        <v>20479</v>
      </c>
      <c r="Z37" s="743" t="s">
        <v>4311</v>
      </c>
      <c r="AA37" s="743"/>
      <c r="AB37" s="743" t="str">
        <f>Таблиця4[[#This Row],[Descriptions2]]</f>
        <v/>
      </c>
      <c r="AC37" s="743" t="str">
        <f>Таблиця4[[#This Row],[Owner/Specific NPCs3]]</f>
        <v/>
      </c>
      <c r="AD37" s="743"/>
      <c r="AE37" s="750" t="s">
        <v>5831</v>
      </c>
      <c r="AF37" s="751"/>
      <c r="AG37" s="752"/>
      <c r="AH37" s="743" t="s">
        <v>3849</v>
      </c>
      <c r="AI37" s="752"/>
      <c r="AJ37" s="743" t="s">
        <v>4311</v>
      </c>
      <c r="AK37" s="752"/>
      <c r="AL37" s="742" t="str">
        <f>IFERROR(INDEX('02_LIVING_WATERDEEP'!$C$2:$C$200,MATCH(Таблиця4[[#This Row],[BUILDING NAME]],'02_LIVING_WATERDEEP'!$A$2:$A$200,0),1),"")</f>
        <v/>
      </c>
      <c r="AM37" s="742" t="str">
        <f>IFERROR(INDEX('02_LIVING_WATERDEEP'!$F$2:$F$200,MATCH(Таблиця4[[#This Row],[BUILDING NAME]],'02_LIVING_WATERDEEP'!$A$2:$A$200,0),1),"")</f>
        <v/>
      </c>
      <c r="AN37" s="742" t="str">
        <f>IFERROR(INDEX('02_LIVING_WATERDEEP'!$I$2:$I$200,MATCH(Таблиця4[[#This Row],[BUILDING NAME]],'02_LIVING_WATERDEEP'!$A$2:$A$200,0),1),"")</f>
        <v/>
      </c>
      <c r="AO37" s="742" t="str">
        <f>IFERROR(INDEX('02_LIVING_WATERDEEP'!$J$2:$J$200,MATCH(Таблиця4[[#This Row],[BUILDING NAME]],'02_LIVING_WATERDEEP'!$A$2:$A$200,0),1),"")</f>
        <v/>
      </c>
      <c r="AP37" s="742" t="str">
        <f>IFERROR(INDEX('02_LIVING_WATERDEEP'!$K$2:$K$200,MATCH(Таблиця4[[#This Row],[BUILDING NAME]],'02_LIVING_WATERDEEP'!$A$2:$A$200,0),1),"")</f>
        <v/>
      </c>
      <c r="AQ37" s="742" t="str">
        <f>IFERROR(INDEX('02_LIVING_WATERDEEP'!$L$2:$L$200,MATCH(Таблиця4[[#This Row],[BUILDING NAME]],'02_LIVING_WATERDEEP'!$A$2:$A$200,0),1),"")</f>
        <v/>
      </c>
      <c r="AR37" s="742" t="str">
        <f>IFERROR(INDEX('02_LIVING_WATERDEEP'!$M$2:$M$200,MATCH(Таблиця4[[#This Row],[BUILDING NAME]],'02_LIVING_WATERDEEP'!$A$2:$A$200,0),1),"")</f>
        <v/>
      </c>
      <c r="AS37" s="742"/>
      <c r="AT37" s="596"/>
      <c r="AU37" s="596" t="s">
        <v>2110</v>
      </c>
      <c r="AV37" s="596"/>
      <c r="AW37" s="596"/>
      <c r="AX37" s="596"/>
      <c r="AY37" s="596"/>
      <c r="AZ37" s="596"/>
      <c r="BA37" s="596"/>
      <c r="BB37" s="596"/>
      <c r="BC37" s="596"/>
      <c r="BD37" s="659" t="s">
        <v>4473</v>
      </c>
      <c r="BE37" s="596"/>
      <c r="BF37" s="596"/>
      <c r="BG37" s="596"/>
      <c r="BH37" s="596"/>
      <c r="BI37" s="596"/>
      <c r="BJ37" s="596" t="e">
        <f>MATCH(Таблиця4[[#This Row],[BUILDING NAME]],#REF!,0)</f>
        <v>#REF!</v>
      </c>
      <c r="BK37" s="596" t="e">
        <f>INDEX(#REF!,'02BUILD'!BJ37,1)</f>
        <v>#REF!</v>
      </c>
      <c r="BL37" s="596" t="s">
        <v>20554</v>
      </c>
      <c r="BM37" s="596"/>
      <c r="BN37" s="596" t="e">
        <f>MATCH(Таблиця4[[#This Row],[BUILDING NAME]],Таблиця5[NAME],0)</f>
        <v>#N/A</v>
      </c>
      <c r="BO37" s="596" t="e">
        <f>INDEX(Таблиця5[[C - COINS - COST]:[ADDRESS]],'02BUILD'!$BN37,1)</f>
        <v>#N/A</v>
      </c>
      <c r="BP37" s="596" t="e">
        <f>INDEX(Таблиця5[[C - COINS - COST]:[ADDRESS]],'02BUILD'!$BN37,2)</f>
        <v>#N/A</v>
      </c>
      <c r="BQ37" s="596" t="e">
        <f>INDEX(Таблиця5[[C - COINS - COST]:[ADDRESS]],'02BUILD'!$BN37,3)</f>
        <v>#N/A</v>
      </c>
      <c r="BR37" s="596" t="e">
        <f>INDEX(Таблиця5[[C - COINS - COST]:[ADDRESS]],'02BUILD'!$BN37,4)</f>
        <v>#N/A</v>
      </c>
      <c r="BS37" s="596" t="e">
        <f>INDEX(Таблиця5[[C - COINS - COST]:[ADDRESS]],'02BUILD'!$BN37,5)</f>
        <v>#N/A</v>
      </c>
      <c r="BT37" s="596" t="e">
        <f>INDEX(Таблиця5[[C - COINS - COST]:[ADDRESS]],'02BUILD'!$BN37,6)</f>
        <v>#N/A</v>
      </c>
      <c r="BU37" s="596" t="e">
        <f>INDEX(Таблиця5[[C - COINS - COST]:[ADDRESS]],'02BUILD'!$BN37,7)</f>
        <v>#N/A</v>
      </c>
      <c r="BV37" s="596" t="e">
        <f>INDEX(Таблиця5[[C - COINS - COST]:[ADDRESS]],'02BUILD'!$BN37,8)</f>
        <v>#N/A</v>
      </c>
      <c r="BW37" s="596" t="e">
        <f>INDEX(Таблиця5[[C - COINS - COST]:[ADDRESS]],'02BUILD'!$BN37,9)</f>
        <v>#N/A</v>
      </c>
      <c r="BX37" s="596" t="e">
        <f>INDEX(Таблиця5[[C - COINS - COST]:[ADDRESS]],'02BUILD'!$BN37,10)</f>
        <v>#N/A</v>
      </c>
    </row>
    <row r="38" spans="1:76" s="620" customFormat="1" ht="17.25" thickTop="1" thickBot="1">
      <c r="A38" s="742" t="s">
        <v>946</v>
      </c>
      <c r="B38" s="743" t="str">
        <f t="shared" si="2"/>
        <v>C35</v>
      </c>
      <c r="C38" s="743" t="str">
        <f t="shared" si="3"/>
        <v>The Blue Jack (tavern, D, 1)</v>
      </c>
      <c r="D38" s="742"/>
      <c r="E38" s="742"/>
      <c r="F38" s="743" t="s">
        <v>1329</v>
      </c>
      <c r="G38" s="743" t="s">
        <v>1719</v>
      </c>
      <c r="H38" s="746" t="s">
        <v>2278</v>
      </c>
      <c r="I38" s="743" t="s">
        <v>3965</v>
      </c>
      <c r="J38" s="743"/>
      <c r="K38" s="743" t="s">
        <v>2093</v>
      </c>
      <c r="L38" s="743" t="s">
        <v>2083</v>
      </c>
      <c r="M38" s="743">
        <v>1</v>
      </c>
      <c r="N38" s="743"/>
      <c r="O38" s="743">
        <v>4</v>
      </c>
      <c r="P38" s="743"/>
      <c r="Q38" s="743">
        <v>3</v>
      </c>
      <c r="R38" s="743"/>
      <c r="S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38" s="743"/>
      <c r="U38" s="743"/>
      <c r="V38" s="743"/>
      <c r="W38" s="743"/>
      <c r="X38" s="743"/>
      <c r="Y38" s="743" t="s">
        <v>21164</v>
      </c>
      <c r="Z38" s="743" t="s">
        <v>237</v>
      </c>
      <c r="AA38" s="743" t="s">
        <v>5636</v>
      </c>
      <c r="AB38" s="743" t="s">
        <v>18339</v>
      </c>
      <c r="AC38" s="743">
        <f>Таблиця4[[#This Row],[Owner/Specific NPCs3]]</f>
        <v>0</v>
      </c>
      <c r="AD38" s="743"/>
      <c r="AE38" s="750" t="s">
        <v>5831</v>
      </c>
      <c r="AF38" s="751"/>
      <c r="AG38" s="752"/>
      <c r="AH38" s="743" t="s">
        <v>4311</v>
      </c>
      <c r="AI38" s="752"/>
      <c r="AJ38" s="743" t="s">
        <v>4311</v>
      </c>
      <c r="AK38" s="752"/>
      <c r="AL38" s="742">
        <f>IFERROR(INDEX('02_LIVING_WATERDEEP'!$C$2:$C$200,MATCH(Таблиця4[[#This Row],[BUILDING NAME]],'02_LIVING_WATERDEEP'!$A$2:$A$200,0),1),"")</f>
        <v>0</v>
      </c>
      <c r="AM38" s="742" t="str">
        <f>IFERROR(INDEX('02_LIVING_WATERDEEP'!$F$2:$F$200,MATCH(Таблиця4[[#This Row],[BUILDING NAME]],'02_LIVING_WATERDEEP'!$A$2:$A$200,0),1),"")</f>
        <v>Wealthy</v>
      </c>
      <c r="AN38" s="742">
        <f>IFERROR(INDEX('02_LIVING_WATERDEEP'!$I$2:$I$200,MATCH(Таблиця4[[#This Row],[BUILDING NAME]],'02_LIVING_WATERDEEP'!$A$2:$A$200,0),1),"")</f>
        <v>0</v>
      </c>
      <c r="AO38" s="742">
        <f>IFERROR(INDEX('02_LIVING_WATERDEEP'!$J$2:$J$200,MATCH(Таблиця4[[#This Row],[BUILDING NAME]],'02_LIVING_WATERDEEP'!$A$2:$A$200,0),1),"")</f>
        <v>0</v>
      </c>
      <c r="AP38" s="742">
        <f>IFERROR(INDEX('02_LIVING_WATERDEEP'!$K$2:$K$200,MATCH(Таблиця4[[#This Row],[BUILDING NAME]],'02_LIVING_WATERDEEP'!$A$2:$A$200,0),1),"")</f>
        <v>0</v>
      </c>
      <c r="AQ38" s="742">
        <f>IFERROR(INDEX('02_LIVING_WATERDEEP'!$L$2:$L$200,MATCH(Таблиця4[[#This Row],[BUILDING NAME]],'02_LIVING_WATERDEEP'!$A$2:$A$200,0),1),"")</f>
        <v>0</v>
      </c>
      <c r="AR38" s="742">
        <f>IFERROR(INDEX('02_LIVING_WATERDEEP'!$M$2:$M$200,MATCH(Таблиця4[[#This Row],[BUILDING NAME]],'02_LIVING_WATERDEEP'!$A$2:$A$200,0),1),"")</f>
        <v>0</v>
      </c>
      <c r="AS38" s="742"/>
      <c r="AT38" s="619"/>
      <c r="AU38" s="619" t="s">
        <v>2102</v>
      </c>
      <c r="AV38" s="619"/>
      <c r="AW38" s="619"/>
      <c r="AX38" s="619"/>
      <c r="AY38" s="619"/>
      <c r="AZ38" s="619"/>
      <c r="BA38" s="619"/>
      <c r="BB38" s="619"/>
      <c r="BC38" s="619"/>
      <c r="BD38" s="659" t="s">
        <v>12780</v>
      </c>
      <c r="BE38" s="619"/>
      <c r="BF38" s="619"/>
      <c r="BG38" s="619"/>
      <c r="BH38" s="619"/>
      <c r="BI38" s="619"/>
      <c r="BJ38" s="619" t="e">
        <f>MATCH(Таблиця4[[#This Row],[BUILDING NAME]],#REF!,0)</f>
        <v>#REF!</v>
      </c>
      <c r="BK38" s="619" t="e">
        <f>INDEX(#REF!,'02BUILD'!BJ38,1)</f>
        <v>#REF!</v>
      </c>
      <c r="BL38" s="619" t="e">
        <v>#N/A</v>
      </c>
      <c r="BM38" s="619"/>
      <c r="BN38" s="619" t="e">
        <f>MATCH(Таблиця4[[#This Row],[BUILDING NAME]],Таблиця5[NAME],0)</f>
        <v>#N/A</v>
      </c>
      <c r="BO38" s="619" t="e">
        <f>INDEX(Таблиця5[[C - COINS - COST]:[ADDRESS]],'02BUILD'!$BN38,1)</f>
        <v>#N/A</v>
      </c>
      <c r="BP38" s="619" t="e">
        <f>INDEX(Таблиця5[[C - COINS - COST]:[ADDRESS]],'02BUILD'!$BN38,2)</f>
        <v>#N/A</v>
      </c>
      <c r="BQ38" s="619" t="e">
        <f>INDEX(Таблиця5[[C - COINS - COST]:[ADDRESS]],'02BUILD'!$BN38,3)</f>
        <v>#N/A</v>
      </c>
      <c r="BR38" s="619" t="e">
        <f>INDEX(Таблиця5[[C - COINS - COST]:[ADDRESS]],'02BUILD'!$BN38,4)</f>
        <v>#N/A</v>
      </c>
      <c r="BS38" s="619" t="e">
        <f>INDEX(Таблиця5[[C - COINS - COST]:[ADDRESS]],'02BUILD'!$BN38,5)</f>
        <v>#N/A</v>
      </c>
      <c r="BT38" s="619" t="e">
        <f>INDEX(Таблиця5[[C - COINS - COST]:[ADDRESS]],'02BUILD'!$BN38,6)</f>
        <v>#N/A</v>
      </c>
      <c r="BU38" s="619" t="e">
        <f>INDEX(Таблиця5[[C - COINS - COST]:[ADDRESS]],'02BUILD'!$BN38,7)</f>
        <v>#N/A</v>
      </c>
      <c r="BV38" s="619" t="e">
        <f>INDEX(Таблиця5[[C - COINS - COST]:[ADDRESS]],'02BUILD'!$BN38,8)</f>
        <v>#N/A</v>
      </c>
      <c r="BW38" s="619" t="e">
        <f>INDEX(Таблиця5[[C - COINS - COST]:[ADDRESS]],'02BUILD'!$BN38,9)</f>
        <v>#N/A</v>
      </c>
      <c r="BX38" s="619" t="e">
        <f>INDEX(Таблиця5[[C - COINS - COST]:[ADDRESS]],'02BUILD'!$BN38,10)</f>
        <v>#N/A</v>
      </c>
    </row>
    <row r="39" spans="1:76" ht="17.25" thickTop="1" thickBot="1">
      <c r="A39" s="742" t="s">
        <v>947</v>
      </c>
      <c r="B39" s="743" t="str">
        <f t="shared" si="2"/>
        <v>C36</v>
      </c>
      <c r="C39" s="743" t="str">
        <f t="shared" si="3"/>
        <v>Guildhall of the Order (guildhall, B, 1)</v>
      </c>
      <c r="D39" s="742"/>
      <c r="E39" s="742"/>
      <c r="F39" s="743" t="s">
        <v>1330</v>
      </c>
      <c r="G39" s="743" t="s">
        <v>1720</v>
      </c>
      <c r="H39" s="743" t="s">
        <v>20877</v>
      </c>
      <c r="I39" s="743" t="s">
        <v>3965</v>
      </c>
      <c r="J39" s="743"/>
      <c r="K39" s="743" t="s">
        <v>2096</v>
      </c>
      <c r="L39" s="743" t="s">
        <v>2081</v>
      </c>
      <c r="M39" s="743">
        <v>1</v>
      </c>
      <c r="N39" s="743" t="s">
        <v>3865</v>
      </c>
      <c r="O39" s="743"/>
      <c r="P39" s="743"/>
      <c r="Q39" s="743"/>
      <c r="R39" s="743"/>
      <c r="S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 s="743"/>
      <c r="U39" s="743"/>
      <c r="V39" s="743"/>
      <c r="W39" s="743"/>
      <c r="X39" s="743"/>
      <c r="Y39" s="743" t="s">
        <v>20465</v>
      </c>
      <c r="Z39" s="743" t="s">
        <v>4311</v>
      </c>
      <c r="AA39" s="743"/>
      <c r="AB39" s="743" t="str">
        <f>Таблиця4[[#This Row],[Descriptions2]]</f>
        <v/>
      </c>
      <c r="AC39" s="743" t="str">
        <f>Таблиця4[[#This Row],[Owner/Specific NPCs3]]</f>
        <v/>
      </c>
      <c r="AD39" s="743"/>
      <c r="AE39" s="750" t="s">
        <v>5863</v>
      </c>
      <c r="AF39" s="751"/>
      <c r="AG39" s="752"/>
      <c r="AH39" s="743" t="s">
        <v>3865</v>
      </c>
      <c r="AI39" s="752"/>
      <c r="AJ39" s="743" t="s">
        <v>4311</v>
      </c>
      <c r="AK39" s="752"/>
      <c r="AL39" s="742" t="str">
        <f>IFERROR(INDEX('02_LIVING_WATERDEEP'!$C$2:$C$200,MATCH(Таблиця4[[#This Row],[BUILDING NAME]],'02_LIVING_WATERDEEP'!$A$2:$A$200,0),1),"")</f>
        <v/>
      </c>
      <c r="AM39" s="742" t="str">
        <f>IFERROR(INDEX('02_LIVING_WATERDEEP'!$F$2:$F$200,MATCH(Таблиця4[[#This Row],[BUILDING NAME]],'02_LIVING_WATERDEEP'!$A$2:$A$200,0),1),"")</f>
        <v/>
      </c>
      <c r="AN39" s="742" t="str">
        <f>IFERROR(INDEX('02_LIVING_WATERDEEP'!$I$2:$I$200,MATCH(Таблиця4[[#This Row],[BUILDING NAME]],'02_LIVING_WATERDEEP'!$A$2:$A$200,0),1),"")</f>
        <v/>
      </c>
      <c r="AO39" s="742" t="str">
        <f>IFERROR(INDEX('02_LIVING_WATERDEEP'!$J$2:$J$200,MATCH(Таблиця4[[#This Row],[BUILDING NAME]],'02_LIVING_WATERDEEP'!$A$2:$A$200,0),1),"")</f>
        <v/>
      </c>
      <c r="AP39" s="742" t="str">
        <f>IFERROR(INDEX('02_LIVING_WATERDEEP'!$K$2:$K$200,MATCH(Таблиця4[[#This Row],[BUILDING NAME]],'02_LIVING_WATERDEEP'!$A$2:$A$200,0),1),"")</f>
        <v/>
      </c>
      <c r="AQ39" s="742" t="str">
        <f>IFERROR(INDEX('02_LIVING_WATERDEEP'!$L$2:$L$200,MATCH(Таблиця4[[#This Row],[BUILDING NAME]],'02_LIVING_WATERDEEP'!$A$2:$A$200,0),1),"")</f>
        <v/>
      </c>
      <c r="AR39" s="742" t="str">
        <f>IFERROR(INDEX('02_LIVING_WATERDEEP'!$M$2:$M$200,MATCH(Таблиця4[[#This Row],[BUILDING NAME]],'02_LIVING_WATERDEEP'!$A$2:$A$200,0),1),"")</f>
        <v/>
      </c>
      <c r="AS39" s="742"/>
      <c r="AT39" s="596"/>
      <c r="AU39" s="596" t="s">
        <v>2095</v>
      </c>
      <c r="AV39" s="596"/>
      <c r="AW39" s="596"/>
      <c r="AX39" s="596"/>
      <c r="AY39" s="596"/>
      <c r="AZ39" s="596"/>
      <c r="BA39" s="596"/>
      <c r="BB39" s="596"/>
      <c r="BC39" s="596"/>
      <c r="BD39" s="659" t="s">
        <v>21570</v>
      </c>
      <c r="BE39" s="596"/>
      <c r="BF39" s="596"/>
      <c r="BG39" s="596"/>
      <c r="BH39" s="596"/>
      <c r="BI39" s="596"/>
      <c r="BJ39" s="596" t="e">
        <f>MATCH(Таблиця4[[#This Row],[BUILDING NAME]],#REF!,0)</f>
        <v>#REF!</v>
      </c>
      <c r="BK39" s="596" t="e">
        <f>INDEX(#REF!,'02BUILD'!BJ39,1)</f>
        <v>#REF!</v>
      </c>
      <c r="BL39" s="596" t="e">
        <v>#N/A</v>
      </c>
      <c r="BM39" s="596"/>
      <c r="BN39" s="596" t="e">
        <f>MATCH(Таблиця4[[#This Row],[BUILDING NAME]],Таблиця5[NAME],0)</f>
        <v>#N/A</v>
      </c>
      <c r="BO39" s="596" t="e">
        <f>INDEX(Таблиця5[[C - COINS - COST]:[ADDRESS]],'02BUILD'!$BN39,1)</f>
        <v>#N/A</v>
      </c>
      <c r="BP39" s="596" t="e">
        <f>INDEX(Таблиця5[[C - COINS - COST]:[ADDRESS]],'02BUILD'!$BN39,2)</f>
        <v>#N/A</v>
      </c>
      <c r="BQ39" s="596" t="e">
        <f>INDEX(Таблиця5[[C - COINS - COST]:[ADDRESS]],'02BUILD'!$BN39,3)</f>
        <v>#N/A</v>
      </c>
      <c r="BR39" s="596" t="e">
        <f>INDEX(Таблиця5[[C - COINS - COST]:[ADDRESS]],'02BUILD'!$BN39,4)</f>
        <v>#N/A</v>
      </c>
      <c r="BS39" s="596" t="e">
        <f>INDEX(Таблиця5[[C - COINS - COST]:[ADDRESS]],'02BUILD'!$BN39,5)</f>
        <v>#N/A</v>
      </c>
      <c r="BT39" s="596" t="e">
        <f>INDEX(Таблиця5[[C - COINS - COST]:[ADDRESS]],'02BUILD'!$BN39,6)</f>
        <v>#N/A</v>
      </c>
      <c r="BU39" s="596" t="e">
        <f>INDEX(Таблиця5[[C - COINS - COST]:[ADDRESS]],'02BUILD'!$BN39,7)</f>
        <v>#N/A</v>
      </c>
      <c r="BV39" s="596" t="e">
        <f>INDEX(Таблиця5[[C - COINS - COST]:[ADDRESS]],'02BUILD'!$BN39,8)</f>
        <v>#N/A</v>
      </c>
      <c r="BW39" s="596" t="e">
        <f>INDEX(Таблиця5[[C - COINS - COST]:[ADDRESS]],'02BUILD'!$BN39,9)</f>
        <v>#N/A</v>
      </c>
      <c r="BX39" s="596" t="e">
        <f>INDEX(Таблиця5[[C - COINS - COST]:[ADDRESS]],'02BUILD'!$BN39,10)</f>
        <v>#N/A</v>
      </c>
    </row>
    <row r="40" spans="1:76" ht="17.25" thickTop="1" thickBot="1">
      <c r="A40" s="742" t="s">
        <v>948</v>
      </c>
      <c r="B40" s="743" t="str">
        <f t="shared" si="2"/>
        <v>C37</v>
      </c>
      <c r="C40" s="743" t="str">
        <f t="shared" si="3"/>
        <v>Aurora's Realms Shop, Waterdeep Way Catalogue Count</v>
      </c>
      <c r="D40" s="742"/>
      <c r="E40" s="742"/>
      <c r="F40" s="743" t="s">
        <v>1331</v>
      </c>
      <c r="G40" s="743" t="s">
        <v>1721</v>
      </c>
      <c r="H40" s="743" t="s">
        <v>2279</v>
      </c>
      <c r="I40" s="743" t="s">
        <v>3965</v>
      </c>
      <c r="J40" s="743" t="s">
        <v>21233</v>
      </c>
      <c r="K40" s="743" t="s">
        <v>2089</v>
      </c>
      <c r="L40" s="775" t="s">
        <v>20774</v>
      </c>
      <c r="M40" s="775" t="s">
        <v>20774</v>
      </c>
      <c r="N40" s="743"/>
      <c r="O40" s="743"/>
      <c r="P40" s="743"/>
      <c r="Q40" s="743"/>
      <c r="R40" s="743"/>
      <c r="S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 s="743"/>
      <c r="U40" s="743" t="s">
        <v>21197</v>
      </c>
      <c r="V40" s="743" t="s">
        <v>12756</v>
      </c>
      <c r="W40" s="743"/>
      <c r="X40" s="743"/>
      <c r="Y40" s="743" t="s">
        <v>21598</v>
      </c>
      <c r="Z40" s="743" t="s">
        <v>4311</v>
      </c>
      <c r="AA40" s="743"/>
      <c r="AB40" s="743" t="str">
        <f>Таблиця4[[#This Row],[Descriptions2]]</f>
        <v/>
      </c>
      <c r="AC40" s="743" t="str">
        <f>Таблиця4[[#This Row],[Owner/Specific NPCs3]]</f>
        <v/>
      </c>
      <c r="AD40" s="743"/>
      <c r="AE40" s="750" t="s">
        <v>5831</v>
      </c>
      <c r="AF40" s="751"/>
      <c r="AG40" s="752"/>
      <c r="AH40" s="743" t="s">
        <v>4311</v>
      </c>
      <c r="AI40" s="752"/>
      <c r="AJ40" s="743" t="s">
        <v>4311</v>
      </c>
      <c r="AK40" s="752"/>
      <c r="AL40" s="742" t="str">
        <f>IFERROR(INDEX('02_LIVING_WATERDEEP'!$C$2:$C$200,MATCH(Таблиця4[[#This Row],[BUILDING NAME]],'02_LIVING_WATERDEEP'!$A$2:$A$200,0),1),"")</f>
        <v/>
      </c>
      <c r="AM40" s="742" t="str">
        <f>IFERROR(INDEX('02_LIVING_WATERDEEP'!$F$2:$F$200,MATCH(Таблиця4[[#This Row],[BUILDING NAME]],'02_LIVING_WATERDEEP'!$A$2:$A$200,0),1),"")</f>
        <v/>
      </c>
      <c r="AN40" s="742" t="str">
        <f>IFERROR(INDEX('02_LIVING_WATERDEEP'!$I$2:$I$200,MATCH(Таблиця4[[#This Row],[BUILDING NAME]],'02_LIVING_WATERDEEP'!$A$2:$A$200,0),1),"")</f>
        <v/>
      </c>
      <c r="AO40" s="742" t="str">
        <f>IFERROR(INDEX('02_LIVING_WATERDEEP'!$J$2:$J$200,MATCH(Таблиця4[[#This Row],[BUILDING NAME]],'02_LIVING_WATERDEEP'!$A$2:$A$200,0),1),"")</f>
        <v/>
      </c>
      <c r="AP40" s="742" t="str">
        <f>IFERROR(INDEX('02_LIVING_WATERDEEP'!$K$2:$K$200,MATCH(Таблиця4[[#This Row],[BUILDING NAME]],'02_LIVING_WATERDEEP'!$A$2:$A$200,0),1),"")</f>
        <v/>
      </c>
      <c r="AQ40" s="742" t="str">
        <f>IFERROR(INDEX('02_LIVING_WATERDEEP'!$L$2:$L$200,MATCH(Таблиця4[[#This Row],[BUILDING NAME]],'02_LIVING_WATERDEEP'!$A$2:$A$200,0),1),"")</f>
        <v/>
      </c>
      <c r="AR40" s="742" t="str">
        <f>IFERROR(INDEX('02_LIVING_WATERDEEP'!$M$2:$M$200,MATCH(Таблиця4[[#This Row],[BUILDING NAME]],'02_LIVING_WATERDEEP'!$A$2:$A$200,0),1),"")</f>
        <v/>
      </c>
      <c r="AS40" s="742"/>
      <c r="AT40" s="596"/>
      <c r="AU40" s="596" t="s">
        <v>2104</v>
      </c>
      <c r="AV40" s="596"/>
      <c r="AW40" s="596"/>
      <c r="AX40" s="596"/>
      <c r="AY40" s="596"/>
      <c r="AZ40" s="596"/>
      <c r="BA40" s="596"/>
      <c r="BB40" s="596"/>
      <c r="BC40" s="596"/>
      <c r="BD40" s="659" t="s">
        <v>21571</v>
      </c>
      <c r="BE40" s="596"/>
      <c r="BF40" s="596"/>
      <c r="BG40" s="596"/>
      <c r="BH40" s="596"/>
      <c r="BI40" s="596"/>
      <c r="BJ40" s="596" t="e">
        <f>MATCH(Таблиця4[[#This Row],[BUILDING NAME]],#REF!,0)</f>
        <v>#REF!</v>
      </c>
      <c r="BK40" s="596" t="e">
        <f>INDEX(#REF!,'02BUILD'!BJ40,1)</f>
        <v>#REF!</v>
      </c>
      <c r="BL40" s="596" t="e">
        <v>#N/A</v>
      </c>
      <c r="BM40" s="596"/>
      <c r="BN40" s="596" t="e">
        <f>MATCH(Таблиця4[[#This Row],[BUILDING NAME]],Таблиця5[NAME],0)</f>
        <v>#N/A</v>
      </c>
      <c r="BO40" s="596" t="e">
        <f>INDEX(Таблиця5[[C - COINS - COST]:[ADDRESS]],'02BUILD'!$BN40,1)</f>
        <v>#N/A</v>
      </c>
      <c r="BP40" s="596" t="e">
        <f>INDEX(Таблиця5[[C - COINS - COST]:[ADDRESS]],'02BUILD'!$BN40,2)</f>
        <v>#N/A</v>
      </c>
      <c r="BQ40" s="596" t="e">
        <f>INDEX(Таблиця5[[C - COINS - COST]:[ADDRESS]],'02BUILD'!$BN40,3)</f>
        <v>#N/A</v>
      </c>
      <c r="BR40" s="596" t="e">
        <f>INDEX(Таблиця5[[C - COINS - COST]:[ADDRESS]],'02BUILD'!$BN40,4)</f>
        <v>#N/A</v>
      </c>
      <c r="BS40" s="596" t="e">
        <f>INDEX(Таблиця5[[C - COINS - COST]:[ADDRESS]],'02BUILD'!$BN40,5)</f>
        <v>#N/A</v>
      </c>
      <c r="BT40" s="596" t="e">
        <f>INDEX(Таблиця5[[C - COINS - COST]:[ADDRESS]],'02BUILD'!$BN40,6)</f>
        <v>#N/A</v>
      </c>
      <c r="BU40" s="596" t="e">
        <f>INDEX(Таблиця5[[C - COINS - COST]:[ADDRESS]],'02BUILD'!$BN40,7)</f>
        <v>#N/A</v>
      </c>
      <c r="BV40" s="596" t="e">
        <f>INDEX(Таблиця5[[C - COINS - COST]:[ADDRESS]],'02BUILD'!$BN40,8)</f>
        <v>#N/A</v>
      </c>
      <c r="BW40" s="596" t="e">
        <f>INDEX(Таблиця5[[C - COINS - COST]:[ADDRESS]],'02BUILD'!$BN40,9)</f>
        <v>#N/A</v>
      </c>
      <c r="BX40" s="596" t="e">
        <f>INDEX(Таблиця5[[C - COINS - COST]:[ADDRESS]],'02BUILD'!$BN40,10)</f>
        <v>#N/A</v>
      </c>
    </row>
    <row r="41" spans="1:76" ht="17.25" thickTop="1" thickBot="1">
      <c r="A41" s="742" t="s">
        <v>949</v>
      </c>
      <c r="B41" s="743" t="str">
        <f t="shared" si="2"/>
        <v>C39</v>
      </c>
      <c r="C41" s="743" t="str">
        <f t="shared" si="3"/>
        <v>Fellowship Hall (guildhall, B, 3)</v>
      </c>
      <c r="D41" s="742"/>
      <c r="E41" s="742"/>
      <c r="F41" s="743" t="s">
        <v>1332</v>
      </c>
      <c r="G41" s="743" t="s">
        <v>1722</v>
      </c>
      <c r="H41" s="743" t="s">
        <v>2280</v>
      </c>
      <c r="I41" s="743" t="s">
        <v>3965</v>
      </c>
      <c r="J41" s="743"/>
      <c r="K41" s="743" t="s">
        <v>2096</v>
      </c>
      <c r="L41" s="743" t="s">
        <v>2081</v>
      </c>
      <c r="M41" s="743">
        <v>3</v>
      </c>
      <c r="N41" s="743" t="s">
        <v>3840</v>
      </c>
      <c r="O41" s="743"/>
      <c r="P41" s="743"/>
      <c r="Q41" s="743"/>
      <c r="R41" s="743"/>
      <c r="S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 s="743"/>
      <c r="U41" s="743"/>
      <c r="V41" s="743"/>
      <c r="W41" s="743"/>
      <c r="X41" s="743"/>
      <c r="Y41" s="743" t="s">
        <v>20460</v>
      </c>
      <c r="Z41" s="743" t="s">
        <v>4311</v>
      </c>
      <c r="AA41" s="743"/>
      <c r="AB41" s="743" t="str">
        <f>Таблиця4[[#This Row],[Descriptions2]]</f>
        <v/>
      </c>
      <c r="AC41" s="743" t="str">
        <f>Таблиця4[[#This Row],[Owner/Specific NPCs3]]</f>
        <v/>
      </c>
      <c r="AD41" s="743"/>
      <c r="AE41" s="750" t="s">
        <v>5831</v>
      </c>
      <c r="AF41" s="751"/>
      <c r="AG41" s="752"/>
      <c r="AH41" s="743" t="s">
        <v>3840</v>
      </c>
      <c r="AI41" s="752"/>
      <c r="AJ41" s="743" t="s">
        <v>4311</v>
      </c>
      <c r="AK41" s="752"/>
      <c r="AL41" s="742" t="str">
        <f>IFERROR(INDEX('02_LIVING_WATERDEEP'!$C$2:$C$200,MATCH(Таблиця4[[#This Row],[BUILDING NAME]],'02_LIVING_WATERDEEP'!$A$2:$A$200,0),1),"")</f>
        <v/>
      </c>
      <c r="AM41" s="742" t="str">
        <f>IFERROR(INDEX('02_LIVING_WATERDEEP'!$F$2:$F$200,MATCH(Таблиця4[[#This Row],[BUILDING NAME]],'02_LIVING_WATERDEEP'!$A$2:$A$200,0),1),"")</f>
        <v/>
      </c>
      <c r="AN41" s="742" t="str">
        <f>IFERROR(INDEX('02_LIVING_WATERDEEP'!$I$2:$I$200,MATCH(Таблиця4[[#This Row],[BUILDING NAME]],'02_LIVING_WATERDEEP'!$A$2:$A$200,0),1),"")</f>
        <v/>
      </c>
      <c r="AO41" s="742" t="str">
        <f>IFERROR(INDEX('02_LIVING_WATERDEEP'!$J$2:$J$200,MATCH(Таблиця4[[#This Row],[BUILDING NAME]],'02_LIVING_WATERDEEP'!$A$2:$A$200,0),1),"")</f>
        <v/>
      </c>
      <c r="AP41" s="742" t="str">
        <f>IFERROR(INDEX('02_LIVING_WATERDEEP'!$K$2:$K$200,MATCH(Таблиця4[[#This Row],[BUILDING NAME]],'02_LIVING_WATERDEEP'!$A$2:$A$200,0),1),"")</f>
        <v/>
      </c>
      <c r="AQ41" s="742" t="str">
        <f>IFERROR(INDEX('02_LIVING_WATERDEEP'!$L$2:$L$200,MATCH(Таблиця4[[#This Row],[BUILDING NAME]],'02_LIVING_WATERDEEP'!$A$2:$A$200,0),1),"")</f>
        <v/>
      </c>
      <c r="AR41" s="742" t="str">
        <f>IFERROR(INDEX('02_LIVING_WATERDEEP'!$M$2:$M$200,MATCH(Таблиця4[[#This Row],[BUILDING NAME]],'02_LIVING_WATERDEEP'!$A$2:$A$200,0),1),"")</f>
        <v/>
      </c>
      <c r="AS41" s="742"/>
      <c r="AT41" s="596"/>
      <c r="AU41" s="596" t="s">
        <v>2114</v>
      </c>
      <c r="AV41" s="596"/>
      <c r="AW41" s="596"/>
      <c r="AX41" s="596"/>
      <c r="AY41" s="596"/>
      <c r="AZ41" s="596"/>
      <c r="BA41" s="596"/>
      <c r="BB41" s="596"/>
      <c r="BC41" s="596"/>
      <c r="BD41" s="659" t="s">
        <v>12788</v>
      </c>
      <c r="BE41" s="596"/>
      <c r="BF41" s="596"/>
      <c r="BG41" s="596"/>
      <c r="BH41" s="596"/>
      <c r="BI41" s="596"/>
      <c r="BJ41" s="596" t="e">
        <f>MATCH(Таблиця4[[#This Row],[BUILDING NAME]],#REF!,0)</f>
        <v>#REF!</v>
      </c>
      <c r="BK41" s="596" t="e">
        <f>INDEX(#REF!,'02BUILD'!BJ41,1)</f>
        <v>#REF!</v>
      </c>
      <c r="BL41" s="596" t="e">
        <v>#N/A</v>
      </c>
      <c r="BM41" s="596"/>
      <c r="BN41" s="596" t="e">
        <f>MATCH(Таблиця4[[#This Row],[BUILDING NAME]],Таблиця5[NAME],0)</f>
        <v>#N/A</v>
      </c>
      <c r="BO41" s="596" t="e">
        <f>INDEX(Таблиця5[[C - COINS - COST]:[ADDRESS]],'02BUILD'!$BN41,1)</f>
        <v>#N/A</v>
      </c>
      <c r="BP41" s="596" t="e">
        <f>INDEX(Таблиця5[[C - COINS - COST]:[ADDRESS]],'02BUILD'!$BN41,2)</f>
        <v>#N/A</v>
      </c>
      <c r="BQ41" s="596" t="e">
        <f>INDEX(Таблиця5[[C - COINS - COST]:[ADDRESS]],'02BUILD'!$BN41,3)</f>
        <v>#N/A</v>
      </c>
      <c r="BR41" s="596" t="e">
        <f>INDEX(Таблиця5[[C - COINS - COST]:[ADDRESS]],'02BUILD'!$BN41,4)</f>
        <v>#N/A</v>
      </c>
      <c r="BS41" s="596" t="e">
        <f>INDEX(Таблиця5[[C - COINS - COST]:[ADDRESS]],'02BUILD'!$BN41,5)</f>
        <v>#N/A</v>
      </c>
      <c r="BT41" s="596" t="e">
        <f>INDEX(Таблиця5[[C - COINS - COST]:[ADDRESS]],'02BUILD'!$BN41,6)</f>
        <v>#N/A</v>
      </c>
      <c r="BU41" s="596" t="e">
        <f>INDEX(Таблиця5[[C - COINS - COST]:[ADDRESS]],'02BUILD'!$BN41,7)</f>
        <v>#N/A</v>
      </c>
      <c r="BV41" s="596" t="e">
        <f>INDEX(Таблиця5[[C - COINS - COST]:[ADDRESS]],'02BUILD'!$BN41,8)</f>
        <v>#N/A</v>
      </c>
      <c r="BW41" s="596" t="e">
        <f>INDEX(Таблиця5[[C - COINS - COST]:[ADDRESS]],'02BUILD'!$BN41,9)</f>
        <v>#N/A</v>
      </c>
      <c r="BX41" s="596" t="e">
        <f>INDEX(Таблиця5[[C - COINS - COST]:[ADDRESS]],'02BUILD'!$BN41,10)</f>
        <v>#N/A</v>
      </c>
    </row>
    <row r="42" spans="1:76" ht="17.25" thickTop="1" thickBot="1">
      <c r="A42" s="742" t="s">
        <v>950</v>
      </c>
      <c r="B42" s="743" t="str">
        <f t="shared" si="2"/>
        <v>C40</v>
      </c>
      <c r="C42" s="743" t="str">
        <f t="shared" si="3"/>
        <v>The Map House (guildhall, B, 2)</v>
      </c>
      <c r="D42" s="742"/>
      <c r="E42" s="742"/>
      <c r="F42" s="743" t="s">
        <v>1333</v>
      </c>
      <c r="G42" s="743" t="s">
        <v>1723</v>
      </c>
      <c r="H42" s="743" t="s">
        <v>20886</v>
      </c>
      <c r="I42" s="743" t="s">
        <v>3965</v>
      </c>
      <c r="J42" s="743"/>
      <c r="K42" s="743" t="s">
        <v>2096</v>
      </c>
      <c r="L42" s="743" t="s">
        <v>2081</v>
      </c>
      <c r="M42" s="743">
        <v>2</v>
      </c>
      <c r="N42" s="743" t="s">
        <v>3869</v>
      </c>
      <c r="O42" s="743"/>
      <c r="P42" s="743"/>
      <c r="Q42" s="743"/>
      <c r="R42" s="743"/>
      <c r="S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 s="743"/>
      <c r="U42" s="743"/>
      <c r="V42" s="743"/>
      <c r="W42" s="743"/>
      <c r="X42" s="743"/>
      <c r="Y42" s="743" t="s">
        <v>20498</v>
      </c>
      <c r="Z42" s="743" t="s">
        <v>4311</v>
      </c>
      <c r="AA42" s="743"/>
      <c r="AB42" s="743" t="str">
        <f>Таблиця4[[#This Row],[Descriptions2]]</f>
        <v/>
      </c>
      <c r="AC42" s="743" t="str">
        <f>Таблиця4[[#This Row],[Owner/Specific NPCs3]]</f>
        <v/>
      </c>
      <c r="AD42" s="743"/>
      <c r="AE42" s="750" t="s">
        <v>5831</v>
      </c>
      <c r="AF42" s="751"/>
      <c r="AG42" s="752"/>
      <c r="AH42" s="743" t="s">
        <v>3869</v>
      </c>
      <c r="AI42" s="752"/>
      <c r="AJ42" s="743" t="s">
        <v>4311</v>
      </c>
      <c r="AK42" s="752"/>
      <c r="AL42" s="742" t="str">
        <f>IFERROR(INDEX('02_LIVING_WATERDEEP'!$C$2:$C$200,MATCH(Таблиця4[[#This Row],[BUILDING NAME]],'02_LIVING_WATERDEEP'!$A$2:$A$200,0),1),"")</f>
        <v/>
      </c>
      <c r="AM42" s="742" t="str">
        <f>IFERROR(INDEX('02_LIVING_WATERDEEP'!$F$2:$F$200,MATCH(Таблиця4[[#This Row],[BUILDING NAME]],'02_LIVING_WATERDEEP'!$A$2:$A$200,0),1),"")</f>
        <v/>
      </c>
      <c r="AN42" s="742" t="str">
        <f>IFERROR(INDEX('02_LIVING_WATERDEEP'!$I$2:$I$200,MATCH(Таблиця4[[#This Row],[BUILDING NAME]],'02_LIVING_WATERDEEP'!$A$2:$A$200,0),1),"")</f>
        <v/>
      </c>
      <c r="AO42" s="742" t="str">
        <f>IFERROR(INDEX('02_LIVING_WATERDEEP'!$J$2:$J$200,MATCH(Таблиця4[[#This Row],[BUILDING NAME]],'02_LIVING_WATERDEEP'!$A$2:$A$200,0),1),"")</f>
        <v/>
      </c>
      <c r="AP42" s="742" t="str">
        <f>IFERROR(INDEX('02_LIVING_WATERDEEP'!$K$2:$K$200,MATCH(Таблиця4[[#This Row],[BUILDING NAME]],'02_LIVING_WATERDEEP'!$A$2:$A$200,0),1),"")</f>
        <v/>
      </c>
      <c r="AQ42" s="742" t="str">
        <f>IFERROR(INDEX('02_LIVING_WATERDEEP'!$L$2:$L$200,MATCH(Таблиця4[[#This Row],[BUILDING NAME]],'02_LIVING_WATERDEEP'!$A$2:$A$200,0),1),"")</f>
        <v/>
      </c>
      <c r="AR42" s="742" t="str">
        <f>IFERROR(INDEX('02_LIVING_WATERDEEP'!$M$2:$M$200,MATCH(Таблиця4[[#This Row],[BUILDING NAME]],'02_LIVING_WATERDEEP'!$A$2:$A$200,0),1),"")</f>
        <v/>
      </c>
      <c r="AS42" s="742"/>
      <c r="AT42" s="596"/>
      <c r="AU42" s="596"/>
      <c r="AV42" s="596"/>
      <c r="AW42" s="596"/>
      <c r="AX42" s="596"/>
      <c r="AY42" s="596"/>
      <c r="AZ42" s="596"/>
      <c r="BA42" s="596"/>
      <c r="BB42" s="596"/>
      <c r="BC42" s="596"/>
      <c r="BD42" s="659" t="s">
        <v>12795</v>
      </c>
      <c r="BE42" s="596"/>
      <c r="BF42" s="596"/>
      <c r="BG42" s="596"/>
      <c r="BH42" s="596"/>
      <c r="BI42" s="596"/>
      <c r="BJ42" s="596" t="e">
        <f>MATCH(Таблиця4[[#This Row],[BUILDING NAME]],#REF!,0)</f>
        <v>#REF!</v>
      </c>
      <c r="BK42" s="596" t="e">
        <f>INDEX(#REF!,'02BUILD'!BJ42,1)</f>
        <v>#REF!</v>
      </c>
      <c r="BL42" s="596" t="s">
        <v>20553</v>
      </c>
      <c r="BM42" s="596"/>
      <c r="BN42" s="596" t="e">
        <f>MATCH(Таблиця4[[#This Row],[BUILDING NAME]],Таблиця5[NAME],0)</f>
        <v>#N/A</v>
      </c>
      <c r="BO42" s="596" t="e">
        <f>INDEX(Таблиця5[[C - COINS - COST]:[ADDRESS]],'02BUILD'!$BN42,1)</f>
        <v>#N/A</v>
      </c>
      <c r="BP42" s="596" t="e">
        <f>INDEX(Таблиця5[[C - COINS - COST]:[ADDRESS]],'02BUILD'!$BN42,2)</f>
        <v>#N/A</v>
      </c>
      <c r="BQ42" s="596" t="e">
        <f>INDEX(Таблиця5[[C - COINS - COST]:[ADDRESS]],'02BUILD'!$BN42,3)</f>
        <v>#N/A</v>
      </c>
      <c r="BR42" s="596" t="e">
        <f>INDEX(Таблиця5[[C - COINS - COST]:[ADDRESS]],'02BUILD'!$BN42,4)</f>
        <v>#N/A</v>
      </c>
      <c r="BS42" s="596" t="e">
        <f>INDEX(Таблиця5[[C - COINS - COST]:[ADDRESS]],'02BUILD'!$BN42,5)</f>
        <v>#N/A</v>
      </c>
      <c r="BT42" s="596" t="e">
        <f>INDEX(Таблиця5[[C - COINS - COST]:[ADDRESS]],'02BUILD'!$BN42,6)</f>
        <v>#N/A</v>
      </c>
      <c r="BU42" s="596" t="e">
        <f>INDEX(Таблиця5[[C - COINS - COST]:[ADDRESS]],'02BUILD'!$BN42,7)</f>
        <v>#N/A</v>
      </c>
      <c r="BV42" s="596" t="e">
        <f>INDEX(Таблиця5[[C - COINS - COST]:[ADDRESS]],'02BUILD'!$BN42,8)</f>
        <v>#N/A</v>
      </c>
      <c r="BW42" s="596" t="e">
        <f>INDEX(Таблиця5[[C - COINS - COST]:[ADDRESS]],'02BUILD'!$BN42,9)</f>
        <v>#N/A</v>
      </c>
      <c r="BX42" s="596" t="e">
        <f>INDEX(Таблиця5[[C - COINS - COST]:[ADDRESS]],'02BUILD'!$BN42,10)</f>
        <v>#N/A</v>
      </c>
    </row>
    <row r="43" spans="1:76" ht="17.25" thickTop="1" thickBot="1">
      <c r="A43" s="742" t="s">
        <v>951</v>
      </c>
      <c r="B43" s="743" t="str">
        <f t="shared" si="2"/>
        <v>C41</v>
      </c>
      <c r="C43" s="743" t="str">
        <f t="shared" si="3"/>
        <v>Shyrrhr's House (row house, B, 3)</v>
      </c>
      <c r="D43" s="742"/>
      <c r="E43" s="742"/>
      <c r="F43" s="743" t="s">
        <v>1334</v>
      </c>
      <c r="G43" s="743" t="s">
        <v>1724</v>
      </c>
      <c r="H43" s="743" t="s">
        <v>2281</v>
      </c>
      <c r="I43" s="743" t="s">
        <v>3965</v>
      </c>
      <c r="J43" s="743"/>
      <c r="K43" s="743" t="s">
        <v>2090</v>
      </c>
      <c r="L43" s="743" t="s">
        <v>2081</v>
      </c>
      <c r="M43" s="743">
        <v>3</v>
      </c>
      <c r="N43" s="743"/>
      <c r="O43" s="743"/>
      <c r="P43" s="743"/>
      <c r="Q43" s="743"/>
      <c r="R43" s="743"/>
      <c r="S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 s="743"/>
      <c r="U43" s="743"/>
      <c r="V43" s="743"/>
      <c r="W43" s="743"/>
      <c r="X43" s="743"/>
      <c r="Y43" s="743"/>
      <c r="Z43" s="743" t="s">
        <v>4311</v>
      </c>
      <c r="AA43" s="743"/>
      <c r="AB43" s="743" t="str">
        <f>Таблиця4[[#This Row],[Descriptions2]]</f>
        <v/>
      </c>
      <c r="AC43" s="743" t="str">
        <f>Таблиця4[[#This Row],[Owner/Specific NPCs3]]</f>
        <v/>
      </c>
      <c r="AD43" s="743"/>
      <c r="AE43" s="750" t="s">
        <v>5831</v>
      </c>
      <c r="AF43" s="751"/>
      <c r="AG43" s="752"/>
      <c r="AH43" s="743" t="s">
        <v>4311</v>
      </c>
      <c r="AI43" s="752"/>
      <c r="AJ43" s="743" t="s">
        <v>4311</v>
      </c>
      <c r="AK43" s="752"/>
      <c r="AL43" s="742" t="str">
        <f>IFERROR(INDEX('02_LIVING_WATERDEEP'!$C$2:$C$200,MATCH(Таблиця4[[#This Row],[BUILDING NAME]],'02_LIVING_WATERDEEP'!$A$2:$A$200,0),1),"")</f>
        <v/>
      </c>
      <c r="AM43" s="742" t="str">
        <f>IFERROR(INDEX('02_LIVING_WATERDEEP'!$F$2:$F$200,MATCH(Таблиця4[[#This Row],[BUILDING NAME]],'02_LIVING_WATERDEEP'!$A$2:$A$200,0),1),"")</f>
        <v/>
      </c>
      <c r="AN43" s="742" t="str">
        <f>IFERROR(INDEX('02_LIVING_WATERDEEP'!$I$2:$I$200,MATCH(Таблиця4[[#This Row],[BUILDING NAME]],'02_LIVING_WATERDEEP'!$A$2:$A$200,0),1),"")</f>
        <v/>
      </c>
      <c r="AO43" s="742" t="str">
        <f>IFERROR(INDEX('02_LIVING_WATERDEEP'!$J$2:$J$200,MATCH(Таблиця4[[#This Row],[BUILDING NAME]],'02_LIVING_WATERDEEP'!$A$2:$A$200,0),1),"")</f>
        <v/>
      </c>
      <c r="AP43" s="742" t="str">
        <f>IFERROR(INDEX('02_LIVING_WATERDEEP'!$K$2:$K$200,MATCH(Таблиця4[[#This Row],[BUILDING NAME]],'02_LIVING_WATERDEEP'!$A$2:$A$200,0),1),"")</f>
        <v/>
      </c>
      <c r="AQ43" s="742" t="str">
        <f>IFERROR(INDEX('02_LIVING_WATERDEEP'!$L$2:$L$200,MATCH(Таблиця4[[#This Row],[BUILDING NAME]],'02_LIVING_WATERDEEP'!$A$2:$A$200,0),1),"")</f>
        <v/>
      </c>
      <c r="AR43" s="742" t="str">
        <f>IFERROR(INDEX('02_LIVING_WATERDEEP'!$M$2:$M$200,MATCH(Таблиця4[[#This Row],[BUILDING NAME]],'02_LIVING_WATERDEEP'!$A$2:$A$200,0),1),"")</f>
        <v/>
      </c>
      <c r="AS43" s="742"/>
      <c r="AT43" s="596"/>
      <c r="AU43" s="596"/>
      <c r="AV43" s="596"/>
      <c r="AW43" s="596"/>
      <c r="AX43" s="596"/>
      <c r="AY43" s="596"/>
      <c r="AZ43" s="596"/>
      <c r="BA43" s="596"/>
      <c r="BB43" s="596"/>
      <c r="BC43" s="596"/>
      <c r="BD43" s="659" t="s">
        <v>12797</v>
      </c>
      <c r="BE43" s="596"/>
      <c r="BF43" s="596"/>
      <c r="BG43" s="596"/>
      <c r="BH43" s="596"/>
      <c r="BI43" s="596"/>
      <c r="BJ43" s="596" t="e">
        <f>MATCH(Таблиця4[[#This Row],[BUILDING NAME]],#REF!,0)</f>
        <v>#REF!</v>
      </c>
      <c r="BK43" s="596" t="e">
        <f>INDEX(#REF!,'02BUILD'!BJ43,1)</f>
        <v>#REF!</v>
      </c>
      <c r="BL43" s="596" t="s">
        <v>20570</v>
      </c>
      <c r="BM43" s="596"/>
      <c r="BN43" s="596" t="e">
        <f>MATCH(Таблиця4[[#This Row],[BUILDING NAME]],Таблиця5[NAME],0)</f>
        <v>#N/A</v>
      </c>
      <c r="BO43" s="596" t="e">
        <f>INDEX(Таблиця5[[C - COINS - COST]:[ADDRESS]],'02BUILD'!$BN43,1)</f>
        <v>#N/A</v>
      </c>
      <c r="BP43" s="596" t="e">
        <f>INDEX(Таблиця5[[C - COINS - COST]:[ADDRESS]],'02BUILD'!$BN43,2)</f>
        <v>#N/A</v>
      </c>
      <c r="BQ43" s="596" t="e">
        <f>INDEX(Таблиця5[[C - COINS - COST]:[ADDRESS]],'02BUILD'!$BN43,3)</f>
        <v>#N/A</v>
      </c>
      <c r="BR43" s="596" t="e">
        <f>INDEX(Таблиця5[[C - COINS - COST]:[ADDRESS]],'02BUILD'!$BN43,4)</f>
        <v>#N/A</v>
      </c>
      <c r="BS43" s="596" t="e">
        <f>INDEX(Таблиця5[[C - COINS - COST]:[ADDRESS]],'02BUILD'!$BN43,5)</f>
        <v>#N/A</v>
      </c>
      <c r="BT43" s="596" t="e">
        <f>INDEX(Таблиця5[[C - COINS - COST]:[ADDRESS]],'02BUILD'!$BN43,6)</f>
        <v>#N/A</v>
      </c>
      <c r="BU43" s="596" t="e">
        <f>INDEX(Таблиця5[[C - COINS - COST]:[ADDRESS]],'02BUILD'!$BN43,7)</f>
        <v>#N/A</v>
      </c>
      <c r="BV43" s="596" t="e">
        <f>INDEX(Таблиця5[[C - COINS - COST]:[ADDRESS]],'02BUILD'!$BN43,8)</f>
        <v>#N/A</v>
      </c>
      <c r="BW43" s="596" t="e">
        <f>INDEX(Таблиця5[[C - COINS - COST]:[ADDRESS]],'02BUILD'!$BN43,9)</f>
        <v>#N/A</v>
      </c>
      <c r="BX43" s="596" t="e">
        <f>INDEX(Таблиця5[[C - COINS - COST]:[ADDRESS]],'02BUILD'!$BN43,10)</f>
        <v>#N/A</v>
      </c>
    </row>
    <row r="44" spans="1:76" ht="17.25" thickTop="1" thickBot="1">
      <c r="A44" s="742" t="s">
        <v>952</v>
      </c>
      <c r="B44" s="743" t="str">
        <f t="shared" si="2"/>
        <v>C42</v>
      </c>
      <c r="C44" s="743" t="str">
        <f t="shared" si="3"/>
        <v>Loene the Fighter's House (row house, A, 3)</v>
      </c>
      <c r="D44" s="742"/>
      <c r="E44" s="742"/>
      <c r="F44" s="743" t="s">
        <v>1335</v>
      </c>
      <c r="G44" s="743" t="s">
        <v>1725</v>
      </c>
      <c r="H44" s="743" t="s">
        <v>20934</v>
      </c>
      <c r="I44" s="743" t="s">
        <v>3965</v>
      </c>
      <c r="J44" s="743"/>
      <c r="K44" s="743" t="s">
        <v>2090</v>
      </c>
      <c r="L44" s="743" t="s">
        <v>2076</v>
      </c>
      <c r="M44" s="743">
        <v>3</v>
      </c>
      <c r="N44" s="743"/>
      <c r="O44" s="743"/>
      <c r="P44" s="743"/>
      <c r="Q44" s="743"/>
      <c r="R44" s="743"/>
      <c r="S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 s="743"/>
      <c r="U44" s="743"/>
      <c r="V44" s="743"/>
      <c r="W44" s="743"/>
      <c r="X44" s="743"/>
      <c r="Y44" s="743"/>
      <c r="Z44" s="743" t="s">
        <v>4311</v>
      </c>
      <c r="AA44" s="743"/>
      <c r="AB44" s="743" t="str">
        <f>Таблиця4[[#This Row],[Descriptions2]]</f>
        <v/>
      </c>
      <c r="AC44" s="743" t="str">
        <f>Таблиця4[[#This Row],[Owner/Specific NPCs3]]</f>
        <v/>
      </c>
      <c r="AD44" s="743"/>
      <c r="AE44" s="750" t="s">
        <v>5831</v>
      </c>
      <c r="AF44" s="751"/>
      <c r="AG44" s="752"/>
      <c r="AH44" s="743" t="s">
        <v>4311</v>
      </c>
      <c r="AI44" s="752"/>
      <c r="AJ44" s="743" t="s">
        <v>4311</v>
      </c>
      <c r="AK44" s="752"/>
      <c r="AL44" s="742" t="str">
        <f>IFERROR(INDEX('02_LIVING_WATERDEEP'!$C$2:$C$200,MATCH(Таблиця4[[#This Row],[BUILDING NAME]],'02_LIVING_WATERDEEP'!$A$2:$A$200,0),1),"")</f>
        <v/>
      </c>
      <c r="AM44" s="742" t="str">
        <f>IFERROR(INDEX('02_LIVING_WATERDEEP'!$F$2:$F$200,MATCH(Таблиця4[[#This Row],[BUILDING NAME]],'02_LIVING_WATERDEEP'!$A$2:$A$200,0),1),"")</f>
        <v/>
      </c>
      <c r="AN44" s="742" t="str">
        <f>IFERROR(INDEX('02_LIVING_WATERDEEP'!$I$2:$I$200,MATCH(Таблиця4[[#This Row],[BUILDING NAME]],'02_LIVING_WATERDEEP'!$A$2:$A$200,0),1),"")</f>
        <v/>
      </c>
      <c r="AO44" s="742" t="str">
        <f>IFERROR(INDEX('02_LIVING_WATERDEEP'!$J$2:$J$200,MATCH(Таблиця4[[#This Row],[BUILDING NAME]],'02_LIVING_WATERDEEP'!$A$2:$A$200,0),1),"")</f>
        <v/>
      </c>
      <c r="AP44" s="742" t="str">
        <f>IFERROR(INDEX('02_LIVING_WATERDEEP'!$K$2:$K$200,MATCH(Таблиця4[[#This Row],[BUILDING NAME]],'02_LIVING_WATERDEEP'!$A$2:$A$200,0),1),"")</f>
        <v/>
      </c>
      <c r="AQ44" s="742" t="str">
        <f>IFERROR(INDEX('02_LIVING_WATERDEEP'!$L$2:$L$200,MATCH(Таблиця4[[#This Row],[BUILDING NAME]],'02_LIVING_WATERDEEP'!$A$2:$A$200,0),1),"")</f>
        <v/>
      </c>
      <c r="AR44" s="742" t="str">
        <f>IFERROR(INDEX('02_LIVING_WATERDEEP'!$M$2:$M$200,MATCH(Таблиця4[[#This Row],[BUILDING NAME]],'02_LIVING_WATERDEEP'!$A$2:$A$200,0),1),"")</f>
        <v/>
      </c>
      <c r="AS44" s="742"/>
      <c r="AT44" s="596"/>
      <c r="AU44" s="596"/>
      <c r="AV44" s="596"/>
      <c r="AW44" s="596"/>
      <c r="AX44" s="596"/>
      <c r="AY44" s="596"/>
      <c r="AZ44" s="596"/>
      <c r="BA44" s="596"/>
      <c r="BB44" s="596"/>
      <c r="BC44" s="596"/>
      <c r="BD44" s="659" t="s">
        <v>12799</v>
      </c>
      <c r="BE44" s="596"/>
      <c r="BF44" s="596"/>
      <c r="BG44" s="596"/>
      <c r="BH44" s="596"/>
      <c r="BI44" s="596"/>
      <c r="BJ44" s="596" t="e">
        <f>MATCH(Таблиця4[[#This Row],[BUILDING NAME]],#REF!,0)</f>
        <v>#REF!</v>
      </c>
      <c r="BK44" s="596" t="e">
        <f>INDEX(#REF!,'02BUILD'!BJ44,1)</f>
        <v>#REF!</v>
      </c>
      <c r="BL44" s="596" t="s">
        <v>20565</v>
      </c>
      <c r="BM44" s="596"/>
      <c r="BN44" s="596" t="e">
        <f>MATCH(Таблиця4[[#This Row],[BUILDING NAME]],Таблиця5[NAME],0)</f>
        <v>#N/A</v>
      </c>
      <c r="BO44" s="596" t="e">
        <f>INDEX(Таблиця5[[C - COINS - COST]:[ADDRESS]],'02BUILD'!$BN44,1)</f>
        <v>#N/A</v>
      </c>
      <c r="BP44" s="596" t="e">
        <f>INDEX(Таблиця5[[C - COINS - COST]:[ADDRESS]],'02BUILD'!$BN44,2)</f>
        <v>#N/A</v>
      </c>
      <c r="BQ44" s="596" t="e">
        <f>INDEX(Таблиця5[[C - COINS - COST]:[ADDRESS]],'02BUILD'!$BN44,3)</f>
        <v>#N/A</v>
      </c>
      <c r="BR44" s="596" t="e">
        <f>INDEX(Таблиця5[[C - COINS - COST]:[ADDRESS]],'02BUILD'!$BN44,4)</f>
        <v>#N/A</v>
      </c>
      <c r="BS44" s="596" t="e">
        <f>INDEX(Таблиця5[[C - COINS - COST]:[ADDRESS]],'02BUILD'!$BN44,5)</f>
        <v>#N/A</v>
      </c>
      <c r="BT44" s="596" t="e">
        <f>INDEX(Таблиця5[[C - COINS - COST]:[ADDRESS]],'02BUILD'!$BN44,6)</f>
        <v>#N/A</v>
      </c>
      <c r="BU44" s="596" t="e">
        <f>INDEX(Таблиця5[[C - COINS - COST]:[ADDRESS]],'02BUILD'!$BN44,7)</f>
        <v>#N/A</v>
      </c>
      <c r="BV44" s="596" t="e">
        <f>INDEX(Таблиця5[[C - COINS - COST]:[ADDRESS]],'02BUILD'!$BN44,8)</f>
        <v>#N/A</v>
      </c>
      <c r="BW44" s="596" t="e">
        <f>INDEX(Таблиця5[[C - COINS - COST]:[ADDRESS]],'02BUILD'!$BN44,9)</f>
        <v>#N/A</v>
      </c>
      <c r="BX44" s="596" t="e">
        <f>INDEX(Таблиця5[[C - COINS - COST]:[ADDRESS]],'02BUILD'!$BN44,10)</f>
        <v>#N/A</v>
      </c>
    </row>
    <row r="45" spans="1:76" ht="16.5" thickTop="1" thickBot="1">
      <c r="A45" s="742" t="s">
        <v>953</v>
      </c>
      <c r="B45" s="743" t="str">
        <f t="shared" si="2"/>
        <v>C43</v>
      </c>
      <c r="C45" s="743" t="str">
        <f t="shared" si="3"/>
        <v>Mother Tathlom's House of Pleasure (festhall, B, 5)</v>
      </c>
      <c r="D45" s="742"/>
      <c r="E45" s="742"/>
      <c r="F45" s="743" t="s">
        <v>1336</v>
      </c>
      <c r="G45" s="743" t="s">
        <v>1726</v>
      </c>
      <c r="H45" s="743" t="s">
        <v>2282</v>
      </c>
      <c r="I45" s="743" t="s">
        <v>3965</v>
      </c>
      <c r="J45" s="742" t="s">
        <v>21679</v>
      </c>
      <c r="K45" s="743" t="s">
        <v>2094</v>
      </c>
      <c r="L45" s="743" t="s">
        <v>2081</v>
      </c>
      <c r="M45" s="743">
        <v>5</v>
      </c>
      <c r="N45" s="743"/>
      <c r="O45" s="743"/>
      <c r="P45" s="743"/>
      <c r="Q45" s="743"/>
      <c r="R45" s="743"/>
      <c r="S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 s="743"/>
      <c r="U45" s="743" t="s">
        <v>21232</v>
      </c>
      <c r="V45" s="743" t="s">
        <v>12743</v>
      </c>
      <c r="W45" s="743"/>
      <c r="X45" s="743"/>
      <c r="Y45" s="743" t="s">
        <v>21520</v>
      </c>
      <c r="Z45" s="743" t="s">
        <v>4311</v>
      </c>
      <c r="AA45" s="743"/>
      <c r="AB45" s="743" t="str">
        <f>Таблиця4[[#This Row],[Descriptions2]]</f>
        <v/>
      </c>
      <c r="AC45" s="743" t="str">
        <f>Таблиця4[[#This Row],[Owner/Specific NPCs3]]</f>
        <v/>
      </c>
      <c r="AD45" s="743"/>
      <c r="AE45" s="750" t="s">
        <v>5831</v>
      </c>
      <c r="AF45" s="750"/>
      <c r="AG45" s="752"/>
      <c r="AH45" s="743" t="s">
        <v>4311</v>
      </c>
      <c r="AI45" s="752"/>
      <c r="AJ45" s="743" t="s">
        <v>4311</v>
      </c>
      <c r="AK45" s="752"/>
      <c r="AL45" s="742" t="str">
        <f>IFERROR(INDEX('02_LIVING_WATERDEEP'!$C$2:$C$200,MATCH(Таблиця4[[#This Row],[BUILDING NAME]],'02_LIVING_WATERDEEP'!$A$2:$A$200,0),1),"")</f>
        <v/>
      </c>
      <c r="AM45" s="742" t="str">
        <f>IFERROR(INDEX('02_LIVING_WATERDEEP'!$F$2:$F$200,MATCH(Таблиця4[[#This Row],[BUILDING NAME]],'02_LIVING_WATERDEEP'!$A$2:$A$200,0),1),"")</f>
        <v/>
      </c>
      <c r="AN45" s="742" t="str">
        <f>IFERROR(INDEX('02_LIVING_WATERDEEP'!$I$2:$I$200,MATCH(Таблиця4[[#This Row],[BUILDING NAME]],'02_LIVING_WATERDEEP'!$A$2:$A$200,0),1),"")</f>
        <v/>
      </c>
      <c r="AO45" s="742" t="str">
        <f>IFERROR(INDEX('02_LIVING_WATERDEEP'!$J$2:$J$200,MATCH(Таблиця4[[#This Row],[BUILDING NAME]],'02_LIVING_WATERDEEP'!$A$2:$A$200,0),1),"")</f>
        <v/>
      </c>
      <c r="AP45" s="742" t="str">
        <f>IFERROR(INDEX('02_LIVING_WATERDEEP'!$K$2:$K$200,MATCH(Таблиця4[[#This Row],[BUILDING NAME]],'02_LIVING_WATERDEEP'!$A$2:$A$200,0),1),"")</f>
        <v/>
      </c>
      <c r="AQ45" s="742" t="str">
        <f>IFERROR(INDEX('02_LIVING_WATERDEEP'!$L$2:$L$200,MATCH(Таблиця4[[#This Row],[BUILDING NAME]],'02_LIVING_WATERDEEP'!$A$2:$A$200,0),1),"")</f>
        <v/>
      </c>
      <c r="AR45" s="742" t="str">
        <f>IFERROR(INDEX('02_LIVING_WATERDEEP'!$M$2:$M$200,MATCH(Таблиця4[[#This Row],[BUILDING NAME]],'02_LIVING_WATERDEEP'!$A$2:$A$200,0),1),"")</f>
        <v/>
      </c>
      <c r="AS45" s="742"/>
      <c r="AT45" s="596"/>
      <c r="AU45" s="596"/>
      <c r="AV45" s="596"/>
      <c r="AW45" s="596"/>
      <c r="AX45" s="596"/>
      <c r="AY45" s="596"/>
      <c r="AZ45" s="596"/>
      <c r="BA45" s="596"/>
      <c r="BB45" s="596"/>
      <c r="BC45" s="596"/>
      <c r="BD45" s="596"/>
      <c r="BE45" s="596"/>
      <c r="BF45" s="596"/>
      <c r="BG45" s="596"/>
      <c r="BH45" s="596"/>
      <c r="BI45" s="596"/>
      <c r="BJ45" s="596" t="e">
        <f>MATCH(Таблиця4[[#This Row],[BUILDING NAME]],#REF!,0)</f>
        <v>#REF!</v>
      </c>
      <c r="BK45" s="596" t="e">
        <f>INDEX(#REF!,'02BUILD'!BJ45,1)</f>
        <v>#REF!</v>
      </c>
      <c r="BL45" s="596" t="e">
        <v>#N/A</v>
      </c>
      <c r="BM45" s="596"/>
      <c r="BN45" s="596" t="e">
        <f>MATCH(Таблиця4[[#This Row],[BUILDING NAME]],Таблиця5[NAME],0)</f>
        <v>#N/A</v>
      </c>
      <c r="BO45" s="596" t="e">
        <f>INDEX(Таблиця5[[C - COINS - COST]:[ADDRESS]],'02BUILD'!$BN45,1)</f>
        <v>#N/A</v>
      </c>
      <c r="BP45" s="596" t="e">
        <f>INDEX(Таблиця5[[C - COINS - COST]:[ADDRESS]],'02BUILD'!$BN45,2)</f>
        <v>#N/A</v>
      </c>
      <c r="BQ45" s="596" t="e">
        <f>INDEX(Таблиця5[[C - COINS - COST]:[ADDRESS]],'02BUILD'!$BN45,3)</f>
        <v>#N/A</v>
      </c>
      <c r="BR45" s="596" t="e">
        <f>INDEX(Таблиця5[[C - COINS - COST]:[ADDRESS]],'02BUILD'!$BN45,4)</f>
        <v>#N/A</v>
      </c>
      <c r="BS45" s="596" t="e">
        <f>INDEX(Таблиця5[[C - COINS - COST]:[ADDRESS]],'02BUILD'!$BN45,5)</f>
        <v>#N/A</v>
      </c>
      <c r="BT45" s="596" t="e">
        <f>INDEX(Таблиця5[[C - COINS - COST]:[ADDRESS]],'02BUILD'!$BN45,6)</f>
        <v>#N/A</v>
      </c>
      <c r="BU45" s="596" t="e">
        <f>INDEX(Таблиця5[[C - COINS - COST]:[ADDRESS]],'02BUILD'!$BN45,7)</f>
        <v>#N/A</v>
      </c>
      <c r="BV45" s="596" t="e">
        <f>INDEX(Таблиця5[[C - COINS - COST]:[ADDRESS]],'02BUILD'!$BN45,8)</f>
        <v>#N/A</v>
      </c>
      <c r="BW45" s="596" t="e">
        <f>INDEX(Таблиця5[[C - COINS - COST]:[ADDRESS]],'02BUILD'!$BN45,9)</f>
        <v>#N/A</v>
      </c>
      <c r="BX45" s="596" t="e">
        <f>INDEX(Таблиця5[[C - COINS - COST]:[ADDRESS]],'02BUILD'!$BN45,10)</f>
        <v>#N/A</v>
      </c>
    </row>
    <row r="46" spans="1:76" ht="16.5" thickTop="1" thickBot="1">
      <c r="A46" s="742" t="s">
        <v>954</v>
      </c>
      <c r="B46" s="743" t="str">
        <f t="shared" si="2"/>
        <v>C44</v>
      </c>
      <c r="C46" s="743" t="str">
        <f t="shared" si="3"/>
        <v>The House of Gems (guildhall, C, 2) 1</v>
      </c>
      <c r="D46" s="742"/>
      <c r="E46" s="742"/>
      <c r="F46" s="743" t="s">
        <v>1337</v>
      </c>
      <c r="G46" s="743" t="s">
        <v>1727</v>
      </c>
      <c r="H46" s="743" t="s">
        <v>20885</v>
      </c>
      <c r="I46" s="743" t="s">
        <v>3965</v>
      </c>
      <c r="J46" s="743"/>
      <c r="K46" s="743" t="s">
        <v>2096</v>
      </c>
      <c r="L46" s="743" t="s">
        <v>2069</v>
      </c>
      <c r="M46" s="743">
        <v>2</v>
      </c>
      <c r="N46" s="750" t="s">
        <v>3851</v>
      </c>
      <c r="O46" s="743"/>
      <c r="P46" s="743"/>
      <c r="Q46" s="743"/>
      <c r="R46" s="743"/>
      <c r="S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 s="743"/>
      <c r="U46" s="743"/>
      <c r="V46" s="743"/>
      <c r="W46" s="743"/>
      <c r="X46" s="743"/>
      <c r="Y46" s="743" t="s">
        <v>20497</v>
      </c>
      <c r="Z46" s="743" t="s">
        <v>4311</v>
      </c>
      <c r="AA46" s="743"/>
      <c r="AB46" s="743" t="str">
        <f>Таблиця4[[#This Row],[Descriptions2]]</f>
        <v/>
      </c>
      <c r="AC46" s="743" t="str">
        <f>Таблиця4[[#This Row],[Owner/Specific NPCs3]]</f>
        <v/>
      </c>
      <c r="AD46" s="743"/>
      <c r="AE46" s="750" t="s">
        <v>5831</v>
      </c>
      <c r="AF46" s="751"/>
      <c r="AG46" s="752"/>
      <c r="AH46" s="743" t="s">
        <v>3851</v>
      </c>
      <c r="AI46" s="752"/>
      <c r="AJ46" s="743" t="s">
        <v>4311</v>
      </c>
      <c r="AK46" s="752"/>
      <c r="AL46" s="742" t="str">
        <f>IFERROR(INDEX('02_LIVING_WATERDEEP'!$C$2:$C$200,MATCH(Таблиця4[[#This Row],[BUILDING NAME]],'02_LIVING_WATERDEEP'!$A$2:$A$200,0),1),"")</f>
        <v/>
      </c>
      <c r="AM46" s="742" t="str">
        <f>IFERROR(INDEX('02_LIVING_WATERDEEP'!$F$2:$F$200,MATCH(Таблиця4[[#This Row],[BUILDING NAME]],'02_LIVING_WATERDEEP'!$A$2:$A$200,0),1),"")</f>
        <v/>
      </c>
      <c r="AN46" s="742" t="str">
        <f>IFERROR(INDEX('02_LIVING_WATERDEEP'!$I$2:$I$200,MATCH(Таблиця4[[#This Row],[BUILDING NAME]],'02_LIVING_WATERDEEP'!$A$2:$A$200,0),1),"")</f>
        <v/>
      </c>
      <c r="AO46" s="742" t="str">
        <f>IFERROR(INDEX('02_LIVING_WATERDEEP'!$J$2:$J$200,MATCH(Таблиця4[[#This Row],[BUILDING NAME]],'02_LIVING_WATERDEEP'!$A$2:$A$200,0),1),"")</f>
        <v/>
      </c>
      <c r="AP46" s="742" t="str">
        <f>IFERROR(INDEX('02_LIVING_WATERDEEP'!$K$2:$K$200,MATCH(Таблиця4[[#This Row],[BUILDING NAME]],'02_LIVING_WATERDEEP'!$A$2:$A$200,0),1),"")</f>
        <v/>
      </c>
      <c r="AQ46" s="742" t="str">
        <f>IFERROR(INDEX('02_LIVING_WATERDEEP'!$L$2:$L$200,MATCH(Таблиця4[[#This Row],[BUILDING NAME]],'02_LIVING_WATERDEEP'!$A$2:$A$200,0),1),"")</f>
        <v/>
      </c>
      <c r="AR46" s="742" t="str">
        <f>IFERROR(INDEX('02_LIVING_WATERDEEP'!$M$2:$M$200,MATCH(Таблиця4[[#This Row],[BUILDING NAME]],'02_LIVING_WATERDEEP'!$A$2:$A$200,0),1),"")</f>
        <v/>
      </c>
      <c r="AS46" s="742"/>
      <c r="AT46" s="596"/>
      <c r="AU46" s="596"/>
      <c r="AV46" s="596"/>
      <c r="AW46" s="596"/>
      <c r="AX46" s="596"/>
      <c r="AY46" s="596"/>
      <c r="AZ46" s="596"/>
      <c r="BA46" s="596"/>
      <c r="BB46" s="596"/>
      <c r="BC46" s="596"/>
      <c r="BD46" s="596"/>
      <c r="BE46" s="596"/>
      <c r="BF46" s="596"/>
      <c r="BG46" s="596"/>
      <c r="BH46" s="596"/>
      <c r="BI46" s="596"/>
      <c r="BJ46" s="596" t="e">
        <f>MATCH(Таблиця4[[#This Row],[BUILDING NAME]],#REF!,0)</f>
        <v>#REF!</v>
      </c>
      <c r="BK46" s="596" t="e">
        <f>INDEX(#REF!,'02BUILD'!BJ46,1)</f>
        <v>#REF!</v>
      </c>
      <c r="BL46" s="596" t="s">
        <v>20529</v>
      </c>
      <c r="BM46" s="596"/>
      <c r="BN46" s="596" t="e">
        <f>MATCH(Таблиця4[[#This Row],[BUILDING NAME]],Таблиця5[NAME],0)</f>
        <v>#N/A</v>
      </c>
      <c r="BO46" s="596" t="e">
        <f>INDEX(Таблиця5[[C - COINS - COST]:[ADDRESS]],'02BUILD'!$BN46,1)</f>
        <v>#N/A</v>
      </c>
      <c r="BP46" s="596" t="e">
        <f>INDEX(Таблиця5[[C - COINS - COST]:[ADDRESS]],'02BUILD'!$BN46,2)</f>
        <v>#N/A</v>
      </c>
      <c r="BQ46" s="596" t="e">
        <f>INDEX(Таблиця5[[C - COINS - COST]:[ADDRESS]],'02BUILD'!$BN46,3)</f>
        <v>#N/A</v>
      </c>
      <c r="BR46" s="596" t="e">
        <f>INDEX(Таблиця5[[C - COINS - COST]:[ADDRESS]],'02BUILD'!$BN46,4)</f>
        <v>#N/A</v>
      </c>
      <c r="BS46" s="596" t="e">
        <f>INDEX(Таблиця5[[C - COINS - COST]:[ADDRESS]],'02BUILD'!$BN46,5)</f>
        <v>#N/A</v>
      </c>
      <c r="BT46" s="596" t="e">
        <f>INDEX(Таблиця5[[C - COINS - COST]:[ADDRESS]],'02BUILD'!$BN46,6)</f>
        <v>#N/A</v>
      </c>
      <c r="BU46" s="596" t="e">
        <f>INDEX(Таблиця5[[C - COINS - COST]:[ADDRESS]],'02BUILD'!$BN46,7)</f>
        <v>#N/A</v>
      </c>
      <c r="BV46" s="596" t="e">
        <f>INDEX(Таблиця5[[C - COINS - COST]:[ADDRESS]],'02BUILD'!$BN46,8)</f>
        <v>#N/A</v>
      </c>
      <c r="BW46" s="596" t="e">
        <f>INDEX(Таблиця5[[C - COINS - COST]:[ADDRESS]],'02BUILD'!$BN46,9)</f>
        <v>#N/A</v>
      </c>
      <c r="BX46" s="596" t="e">
        <f>INDEX(Таблиця5[[C - COINS - COST]:[ADDRESS]],'02BUILD'!$BN46,10)</f>
        <v>#N/A</v>
      </c>
    </row>
    <row r="47" spans="1:76" ht="16.5" thickTop="1" thickBot="1">
      <c r="A47" s="742" t="s">
        <v>955</v>
      </c>
      <c r="B47" s="743" t="str">
        <f t="shared" si="2"/>
        <v>C45</v>
      </c>
      <c r="C47" s="743" t="str">
        <f t="shared" si="3"/>
        <v>Lady Naneatha Lhaurilstar's residence (row house, B, 3)</v>
      </c>
      <c r="D47" s="742"/>
      <c r="E47" s="742"/>
      <c r="F47" s="743" t="s">
        <v>1338</v>
      </c>
      <c r="G47" s="743" t="s">
        <v>1728</v>
      </c>
      <c r="H47" s="743" t="s">
        <v>2283</v>
      </c>
      <c r="I47" s="743" t="s">
        <v>3965</v>
      </c>
      <c r="J47" s="743"/>
      <c r="K47" s="743" t="s">
        <v>2101</v>
      </c>
      <c r="L47" s="743" t="s">
        <v>2081</v>
      </c>
      <c r="M47" s="743">
        <v>3</v>
      </c>
      <c r="N47" s="743"/>
      <c r="O47" s="743"/>
      <c r="P47" s="743"/>
      <c r="Q47" s="743"/>
      <c r="R47" s="743"/>
      <c r="S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 s="743"/>
      <c r="U47" s="743"/>
      <c r="V47" s="743"/>
      <c r="W47" s="743"/>
      <c r="X47" s="743"/>
      <c r="Y47" s="743"/>
      <c r="Z47" s="743" t="s">
        <v>4311</v>
      </c>
      <c r="AA47" s="743"/>
      <c r="AB47" s="743" t="str">
        <f>Таблиця4[[#This Row],[Descriptions2]]</f>
        <v/>
      </c>
      <c r="AC47" s="743" t="str">
        <f>Таблиця4[[#This Row],[Owner/Specific NPCs3]]</f>
        <v/>
      </c>
      <c r="AD47" s="743"/>
      <c r="AE47" s="750" t="s">
        <v>5831</v>
      </c>
      <c r="AF47" s="751"/>
      <c r="AG47" s="752"/>
      <c r="AH47" s="743" t="s">
        <v>4311</v>
      </c>
      <c r="AI47" s="752"/>
      <c r="AJ47" s="743" t="s">
        <v>4311</v>
      </c>
      <c r="AK47" s="752"/>
      <c r="AL47" s="742" t="str">
        <f>IFERROR(INDEX('02_LIVING_WATERDEEP'!$C$2:$C$200,MATCH(Таблиця4[[#This Row],[BUILDING NAME]],'02_LIVING_WATERDEEP'!$A$2:$A$200,0),1),"")</f>
        <v/>
      </c>
      <c r="AM47" s="742" t="str">
        <f>IFERROR(INDEX('02_LIVING_WATERDEEP'!$F$2:$F$200,MATCH(Таблиця4[[#This Row],[BUILDING NAME]],'02_LIVING_WATERDEEP'!$A$2:$A$200,0),1),"")</f>
        <v/>
      </c>
      <c r="AN47" s="742" t="str">
        <f>IFERROR(INDEX('02_LIVING_WATERDEEP'!$I$2:$I$200,MATCH(Таблиця4[[#This Row],[BUILDING NAME]],'02_LIVING_WATERDEEP'!$A$2:$A$200,0),1),"")</f>
        <v/>
      </c>
      <c r="AO47" s="742" t="str">
        <f>IFERROR(INDEX('02_LIVING_WATERDEEP'!$J$2:$J$200,MATCH(Таблиця4[[#This Row],[BUILDING NAME]],'02_LIVING_WATERDEEP'!$A$2:$A$200,0),1),"")</f>
        <v/>
      </c>
      <c r="AP47" s="742" t="str">
        <f>IFERROR(INDEX('02_LIVING_WATERDEEP'!$K$2:$K$200,MATCH(Таблиця4[[#This Row],[BUILDING NAME]],'02_LIVING_WATERDEEP'!$A$2:$A$200,0),1),"")</f>
        <v/>
      </c>
      <c r="AQ47" s="742" t="str">
        <f>IFERROR(INDEX('02_LIVING_WATERDEEP'!$L$2:$L$200,MATCH(Таблиця4[[#This Row],[BUILDING NAME]],'02_LIVING_WATERDEEP'!$A$2:$A$200,0),1),"")</f>
        <v/>
      </c>
      <c r="AR47" s="742" t="str">
        <f>IFERROR(INDEX('02_LIVING_WATERDEEP'!$M$2:$M$200,MATCH(Таблиця4[[#This Row],[BUILDING NAME]],'02_LIVING_WATERDEEP'!$A$2:$A$200,0),1),"")</f>
        <v/>
      </c>
      <c r="AS47" s="742"/>
      <c r="AT47" s="596"/>
      <c r="AU47" s="596"/>
      <c r="AV47" s="596"/>
      <c r="AW47" s="596"/>
      <c r="AX47" s="596"/>
      <c r="AY47" s="596"/>
      <c r="AZ47" s="596"/>
      <c r="BA47" s="596"/>
      <c r="BB47" s="596"/>
      <c r="BC47" s="596"/>
      <c r="BD47" s="596"/>
      <c r="BE47" s="596"/>
      <c r="BF47" s="596"/>
      <c r="BG47" s="596"/>
      <c r="BH47" s="596"/>
      <c r="BI47" s="596"/>
      <c r="BJ47" s="596" t="e">
        <f>MATCH(Таблиця4[[#This Row],[BUILDING NAME]],#REF!,0)</f>
        <v>#REF!</v>
      </c>
      <c r="BK47" s="596" t="e">
        <f>INDEX(#REF!,'02BUILD'!BJ47,1)</f>
        <v>#REF!</v>
      </c>
      <c r="BL47" s="596" t="e">
        <v>#N/A</v>
      </c>
      <c r="BM47" s="596"/>
      <c r="BN47" s="596" t="e">
        <f>MATCH(Таблиця4[[#This Row],[BUILDING NAME]],Таблиця5[NAME],0)</f>
        <v>#N/A</v>
      </c>
      <c r="BO47" s="596" t="e">
        <f>INDEX(Таблиця5[[C - COINS - COST]:[ADDRESS]],'02BUILD'!$BN47,1)</f>
        <v>#N/A</v>
      </c>
      <c r="BP47" s="596" t="e">
        <f>INDEX(Таблиця5[[C - COINS - COST]:[ADDRESS]],'02BUILD'!$BN47,2)</f>
        <v>#N/A</v>
      </c>
      <c r="BQ47" s="596" t="e">
        <f>INDEX(Таблиця5[[C - COINS - COST]:[ADDRESS]],'02BUILD'!$BN47,3)</f>
        <v>#N/A</v>
      </c>
      <c r="BR47" s="596" t="e">
        <f>INDEX(Таблиця5[[C - COINS - COST]:[ADDRESS]],'02BUILD'!$BN47,4)</f>
        <v>#N/A</v>
      </c>
      <c r="BS47" s="596" t="e">
        <f>INDEX(Таблиця5[[C - COINS - COST]:[ADDRESS]],'02BUILD'!$BN47,5)</f>
        <v>#N/A</v>
      </c>
      <c r="BT47" s="596" t="e">
        <f>INDEX(Таблиця5[[C - COINS - COST]:[ADDRESS]],'02BUILD'!$BN47,6)</f>
        <v>#N/A</v>
      </c>
      <c r="BU47" s="596" t="e">
        <f>INDEX(Таблиця5[[C - COINS - COST]:[ADDRESS]],'02BUILD'!$BN47,7)</f>
        <v>#N/A</v>
      </c>
      <c r="BV47" s="596" t="e">
        <f>INDEX(Таблиця5[[C - COINS - COST]:[ADDRESS]],'02BUILD'!$BN47,8)</f>
        <v>#N/A</v>
      </c>
      <c r="BW47" s="596" t="e">
        <f>INDEX(Таблиця5[[C - COINS - COST]:[ADDRESS]],'02BUILD'!$BN47,9)</f>
        <v>#N/A</v>
      </c>
      <c r="BX47" s="596" t="e">
        <f>INDEX(Таблиця5[[C - COINS - COST]:[ADDRESS]],'02BUILD'!$BN47,10)</f>
        <v>#N/A</v>
      </c>
    </row>
    <row r="48" spans="1:76" s="618" customFormat="1" ht="16.5" thickTop="1" thickBot="1">
      <c r="A48" s="742" t="s">
        <v>956</v>
      </c>
      <c r="B48" s="743" t="str">
        <f t="shared" si="2"/>
        <v>C46</v>
      </c>
      <c r="C48" s="743" t="str">
        <f t="shared" si="3"/>
        <v>Bell Tower (city building, C, 3)</v>
      </c>
      <c r="D48" s="742"/>
      <c r="E48" s="742"/>
      <c r="F48" s="743" t="s">
        <v>1339</v>
      </c>
      <c r="G48" s="743" t="s">
        <v>1729</v>
      </c>
      <c r="H48" s="743" t="s">
        <v>2284</v>
      </c>
      <c r="I48" s="743" t="s">
        <v>3965</v>
      </c>
      <c r="J48" s="743"/>
      <c r="K48" s="743" t="s">
        <v>2068</v>
      </c>
      <c r="L48" s="743" t="s">
        <v>2069</v>
      </c>
      <c r="M48" s="743">
        <v>3</v>
      </c>
      <c r="N48" s="743"/>
      <c r="O48" s="743"/>
      <c r="P48" s="743"/>
      <c r="Q48" s="743"/>
      <c r="R48" s="743"/>
      <c r="S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 s="743"/>
      <c r="U48" s="743"/>
      <c r="V48" s="743"/>
      <c r="W48" s="743"/>
      <c r="X48" s="743"/>
      <c r="Y48" s="743" t="s">
        <v>20451</v>
      </c>
      <c r="Z48" s="743" t="s">
        <v>4311</v>
      </c>
      <c r="AA48" s="743"/>
      <c r="AB48" s="743" t="str">
        <f>Таблиця4[[#This Row],[Descriptions2]]</f>
        <v/>
      </c>
      <c r="AC48" s="743" t="str">
        <f>Таблиця4[[#This Row],[Owner/Specific NPCs3]]</f>
        <v/>
      </c>
      <c r="AD48" s="743"/>
      <c r="AE48" s="750" t="s">
        <v>5831</v>
      </c>
      <c r="AF48" s="751"/>
      <c r="AG48" s="752"/>
      <c r="AH48" s="743" t="s">
        <v>4311</v>
      </c>
      <c r="AI48" s="752"/>
      <c r="AJ48" s="743" t="s">
        <v>4311</v>
      </c>
      <c r="AK48" s="752"/>
      <c r="AL48" s="742" t="str">
        <f>IFERROR(INDEX('02_LIVING_WATERDEEP'!$C$2:$C$200,MATCH(Таблиця4[[#This Row],[BUILDING NAME]],'02_LIVING_WATERDEEP'!$A$2:$A$200,0),1),"")</f>
        <v/>
      </c>
      <c r="AM48" s="742" t="str">
        <f>IFERROR(INDEX('02_LIVING_WATERDEEP'!$F$2:$F$200,MATCH(Таблиця4[[#This Row],[BUILDING NAME]],'02_LIVING_WATERDEEP'!$A$2:$A$200,0),1),"")</f>
        <v/>
      </c>
      <c r="AN48" s="742" t="str">
        <f>IFERROR(INDEX('02_LIVING_WATERDEEP'!$I$2:$I$200,MATCH(Таблиця4[[#This Row],[BUILDING NAME]],'02_LIVING_WATERDEEP'!$A$2:$A$200,0),1),"")</f>
        <v/>
      </c>
      <c r="AO48" s="742" t="str">
        <f>IFERROR(INDEX('02_LIVING_WATERDEEP'!$J$2:$J$200,MATCH(Таблиця4[[#This Row],[BUILDING NAME]],'02_LIVING_WATERDEEP'!$A$2:$A$200,0),1),"")</f>
        <v/>
      </c>
      <c r="AP48" s="742" t="str">
        <f>IFERROR(INDEX('02_LIVING_WATERDEEP'!$K$2:$K$200,MATCH(Таблиця4[[#This Row],[BUILDING NAME]],'02_LIVING_WATERDEEP'!$A$2:$A$200,0),1),"")</f>
        <v/>
      </c>
      <c r="AQ48" s="742" t="str">
        <f>IFERROR(INDEX('02_LIVING_WATERDEEP'!$L$2:$L$200,MATCH(Таблиця4[[#This Row],[BUILDING NAME]],'02_LIVING_WATERDEEP'!$A$2:$A$200,0),1),"")</f>
        <v/>
      </c>
      <c r="AR48" s="742" t="str">
        <f>IFERROR(INDEX('02_LIVING_WATERDEEP'!$M$2:$M$200,MATCH(Таблиця4[[#This Row],[BUILDING NAME]],'02_LIVING_WATERDEEP'!$A$2:$A$200,0),1),"")</f>
        <v/>
      </c>
      <c r="AS48" s="742"/>
      <c r="AT48" s="617"/>
      <c r="AU48" s="617"/>
      <c r="AV48" s="617"/>
      <c r="AW48" s="617"/>
      <c r="AX48" s="617"/>
      <c r="AY48" s="617"/>
      <c r="AZ48" s="617"/>
      <c r="BA48" s="617"/>
      <c r="BB48" s="617"/>
      <c r="BC48" s="617"/>
      <c r="BD48" s="617"/>
      <c r="BE48" s="617"/>
      <c r="BF48" s="617"/>
      <c r="BG48" s="617"/>
      <c r="BH48" s="617"/>
      <c r="BI48" s="617"/>
      <c r="BJ48" s="617" t="e">
        <f>MATCH(Таблиця4[[#This Row],[BUILDING NAME]],#REF!,0)</f>
        <v>#REF!</v>
      </c>
      <c r="BK48" s="617" t="e">
        <f>INDEX(#REF!,'02BUILD'!BJ48,1)</f>
        <v>#REF!</v>
      </c>
      <c r="BL48" s="617">
        <v>0</v>
      </c>
      <c r="BM48" s="617"/>
      <c r="BN48" s="617" t="e">
        <f>MATCH(Таблиця4[[#This Row],[BUILDING NAME]],Таблиця5[NAME],0)</f>
        <v>#N/A</v>
      </c>
      <c r="BO48" s="617" t="e">
        <f>INDEX(Таблиця5[[C - COINS - COST]:[ADDRESS]],'02BUILD'!$BN48,1)</f>
        <v>#N/A</v>
      </c>
      <c r="BP48" s="617" t="e">
        <f>INDEX(Таблиця5[[C - COINS - COST]:[ADDRESS]],'02BUILD'!$BN48,2)</f>
        <v>#N/A</v>
      </c>
      <c r="BQ48" s="617" t="e">
        <f>INDEX(Таблиця5[[C - COINS - COST]:[ADDRESS]],'02BUILD'!$BN48,3)</f>
        <v>#N/A</v>
      </c>
      <c r="BR48" s="617" t="e">
        <f>INDEX(Таблиця5[[C - COINS - COST]:[ADDRESS]],'02BUILD'!$BN48,4)</f>
        <v>#N/A</v>
      </c>
      <c r="BS48" s="617" t="e">
        <f>INDEX(Таблиця5[[C - COINS - COST]:[ADDRESS]],'02BUILD'!$BN48,5)</f>
        <v>#N/A</v>
      </c>
      <c r="BT48" s="617" t="e">
        <f>INDEX(Таблиця5[[C - COINS - COST]:[ADDRESS]],'02BUILD'!$BN48,6)</f>
        <v>#N/A</v>
      </c>
      <c r="BU48" s="617" t="e">
        <f>INDEX(Таблиця5[[C - COINS - COST]:[ADDRESS]],'02BUILD'!$BN48,7)</f>
        <v>#N/A</v>
      </c>
      <c r="BV48" s="617" t="e">
        <f>INDEX(Таблиця5[[C - COINS - COST]:[ADDRESS]],'02BUILD'!$BN48,8)</f>
        <v>#N/A</v>
      </c>
      <c r="BW48" s="617" t="e">
        <f>INDEX(Таблиця5[[C - COINS - COST]:[ADDRESS]],'02BUILD'!$BN48,9)</f>
        <v>#N/A</v>
      </c>
      <c r="BX48" s="617" t="e">
        <f>INDEX(Таблиця5[[C - COINS - COST]:[ADDRESS]],'02BUILD'!$BN48,10)</f>
        <v>#N/A</v>
      </c>
    </row>
    <row r="49" spans="1:76" s="618" customFormat="1" ht="16.5" thickTop="1" thickBot="1">
      <c r="A49" s="742" t="s">
        <v>957</v>
      </c>
      <c r="B49" s="743" t="str">
        <f t="shared" si="2"/>
        <v>C47</v>
      </c>
      <c r="C49" s="743" t="str">
        <f t="shared" si="3"/>
        <v>Guard Smithy (city building, C, 2)</v>
      </c>
      <c r="D49" s="742"/>
      <c r="E49" s="742"/>
      <c r="F49" s="743" t="s">
        <v>1340</v>
      </c>
      <c r="G49" s="743" t="s">
        <v>1730</v>
      </c>
      <c r="H49" s="743" t="s">
        <v>2285</v>
      </c>
      <c r="I49" s="743" t="s">
        <v>3965</v>
      </c>
      <c r="J49" s="743"/>
      <c r="K49" s="743" t="s">
        <v>2068</v>
      </c>
      <c r="L49" s="743" t="s">
        <v>2069</v>
      </c>
      <c r="M49" s="743">
        <v>2</v>
      </c>
      <c r="N49" s="743" t="s">
        <v>12366</v>
      </c>
      <c r="O49" s="743"/>
      <c r="P49" s="743"/>
      <c r="Q49" s="743"/>
      <c r="R49" s="743"/>
      <c r="S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 s="743"/>
      <c r="U49" s="743"/>
      <c r="V49" s="743"/>
      <c r="W49" s="743"/>
      <c r="X49" s="743"/>
      <c r="Y49" s="743" t="s">
        <v>20464</v>
      </c>
      <c r="Z49" s="743" t="s">
        <v>4311</v>
      </c>
      <c r="AA49" s="743"/>
      <c r="AB49" s="743" t="str">
        <f>Таблиця4[[#This Row],[Descriptions2]]</f>
        <v/>
      </c>
      <c r="AC49" s="743" t="str">
        <f>Таблиця4[[#This Row],[Owner/Specific NPCs3]]</f>
        <v/>
      </c>
      <c r="AD49" s="743"/>
      <c r="AE49" s="750" t="s">
        <v>5831</v>
      </c>
      <c r="AF49" s="751"/>
      <c r="AG49" s="752"/>
      <c r="AH49" s="743" t="s">
        <v>4311</v>
      </c>
      <c r="AI49" s="752"/>
      <c r="AJ49" s="743" t="s">
        <v>4311</v>
      </c>
      <c r="AK49" s="752"/>
      <c r="AL49" s="742" t="str">
        <f>IFERROR(INDEX('02_LIVING_WATERDEEP'!$C$2:$C$200,MATCH(Таблиця4[[#This Row],[BUILDING NAME]],'02_LIVING_WATERDEEP'!$A$2:$A$200,0),1),"")</f>
        <v/>
      </c>
      <c r="AM49" s="742" t="str">
        <f>IFERROR(INDEX('02_LIVING_WATERDEEP'!$F$2:$F$200,MATCH(Таблиця4[[#This Row],[BUILDING NAME]],'02_LIVING_WATERDEEP'!$A$2:$A$200,0),1),"")</f>
        <v/>
      </c>
      <c r="AN49" s="742" t="str">
        <f>IFERROR(INDEX('02_LIVING_WATERDEEP'!$I$2:$I$200,MATCH(Таблиця4[[#This Row],[BUILDING NAME]],'02_LIVING_WATERDEEP'!$A$2:$A$200,0),1),"")</f>
        <v/>
      </c>
      <c r="AO49" s="742" t="str">
        <f>IFERROR(INDEX('02_LIVING_WATERDEEP'!$J$2:$J$200,MATCH(Таблиця4[[#This Row],[BUILDING NAME]],'02_LIVING_WATERDEEP'!$A$2:$A$200,0),1),"")</f>
        <v/>
      </c>
      <c r="AP49" s="742" t="str">
        <f>IFERROR(INDEX('02_LIVING_WATERDEEP'!$K$2:$K$200,MATCH(Таблиця4[[#This Row],[BUILDING NAME]],'02_LIVING_WATERDEEP'!$A$2:$A$200,0),1),"")</f>
        <v/>
      </c>
      <c r="AQ49" s="742" t="str">
        <f>IFERROR(INDEX('02_LIVING_WATERDEEP'!$L$2:$L$200,MATCH(Таблиця4[[#This Row],[BUILDING NAME]],'02_LIVING_WATERDEEP'!$A$2:$A$200,0),1),"")</f>
        <v/>
      </c>
      <c r="AR49" s="742" t="str">
        <f>IFERROR(INDEX('02_LIVING_WATERDEEP'!$M$2:$M$200,MATCH(Таблиця4[[#This Row],[BUILDING NAME]],'02_LIVING_WATERDEEP'!$A$2:$A$200,0),1),"")</f>
        <v/>
      </c>
      <c r="AS49" s="742"/>
      <c r="AT49" s="617"/>
      <c r="AU49" s="617"/>
      <c r="AV49" s="617"/>
      <c r="AW49" s="617"/>
      <c r="AX49" s="617"/>
      <c r="AY49" s="617"/>
      <c r="AZ49" s="617"/>
      <c r="BA49" s="617"/>
      <c r="BB49" s="617"/>
      <c r="BC49" s="617"/>
      <c r="BD49" s="617"/>
      <c r="BE49" s="617"/>
      <c r="BF49" s="617"/>
      <c r="BG49" s="617"/>
      <c r="BH49" s="617"/>
      <c r="BI49" s="617"/>
      <c r="BJ49" s="617" t="e">
        <f>MATCH(Таблиця4[[#This Row],[BUILDING NAME]],#REF!,0)</f>
        <v>#REF!</v>
      </c>
      <c r="BK49" s="617" t="e">
        <f>INDEX(#REF!,'02BUILD'!BJ49,1)</f>
        <v>#REF!</v>
      </c>
      <c r="BL49" s="617" t="s">
        <v>20579</v>
      </c>
      <c r="BM49" s="617"/>
      <c r="BN49" s="617" t="e">
        <f>MATCH(Таблиця4[[#This Row],[BUILDING NAME]],Таблиця5[NAME],0)</f>
        <v>#N/A</v>
      </c>
      <c r="BO49" s="617" t="e">
        <f>INDEX(Таблиця5[[C - COINS - COST]:[ADDRESS]],'02BUILD'!$BN49,1)</f>
        <v>#N/A</v>
      </c>
      <c r="BP49" s="617" t="e">
        <f>INDEX(Таблиця5[[C - COINS - COST]:[ADDRESS]],'02BUILD'!$BN49,2)</f>
        <v>#N/A</v>
      </c>
      <c r="BQ49" s="617" t="e">
        <f>INDEX(Таблиця5[[C - COINS - COST]:[ADDRESS]],'02BUILD'!$BN49,3)</f>
        <v>#N/A</v>
      </c>
      <c r="BR49" s="617" t="e">
        <f>INDEX(Таблиця5[[C - COINS - COST]:[ADDRESS]],'02BUILD'!$BN49,4)</f>
        <v>#N/A</v>
      </c>
      <c r="BS49" s="617" t="e">
        <f>INDEX(Таблиця5[[C - COINS - COST]:[ADDRESS]],'02BUILD'!$BN49,5)</f>
        <v>#N/A</v>
      </c>
      <c r="BT49" s="617" t="e">
        <f>INDEX(Таблиця5[[C - COINS - COST]:[ADDRESS]],'02BUILD'!$BN49,6)</f>
        <v>#N/A</v>
      </c>
      <c r="BU49" s="617" t="e">
        <f>INDEX(Таблиця5[[C - COINS - COST]:[ADDRESS]],'02BUILD'!$BN49,7)</f>
        <v>#N/A</v>
      </c>
      <c r="BV49" s="617" t="e">
        <f>INDEX(Таблиця5[[C - COINS - COST]:[ADDRESS]],'02BUILD'!$BN49,8)</f>
        <v>#N/A</v>
      </c>
      <c r="BW49" s="617" t="e">
        <f>INDEX(Таблиця5[[C - COINS - COST]:[ADDRESS]],'02BUILD'!$BN49,9)</f>
        <v>#N/A</v>
      </c>
      <c r="BX49" s="617" t="e">
        <f>INDEX(Таблиця5[[C - COINS - COST]:[ADDRESS]],'02BUILD'!$BN49,10)</f>
        <v>#N/A</v>
      </c>
    </row>
    <row r="50" spans="1:76" s="620" customFormat="1" ht="16.5" thickTop="1" thickBot="1">
      <c r="A50" s="742" t="s">
        <v>958</v>
      </c>
      <c r="B50" s="743" t="str">
        <f t="shared" si="2"/>
        <v>C48</v>
      </c>
      <c r="C50" s="743" t="str">
        <f t="shared" si="3"/>
        <v>The Yawning Portal (inn, C,.3)</v>
      </c>
      <c r="D50" s="742"/>
      <c r="E50" s="742"/>
      <c r="F50" s="743" t="s">
        <v>1341</v>
      </c>
      <c r="G50" s="743" t="s">
        <v>1731</v>
      </c>
      <c r="H50" s="743" t="s">
        <v>20890</v>
      </c>
      <c r="I50" s="743" t="s">
        <v>3965</v>
      </c>
      <c r="J50" s="743"/>
      <c r="K50" s="743" t="s">
        <v>2092</v>
      </c>
      <c r="L50" s="743" t="s">
        <v>2069</v>
      </c>
      <c r="M50" s="743">
        <v>3</v>
      </c>
      <c r="N50" s="743"/>
      <c r="O50" s="743">
        <v>3</v>
      </c>
      <c r="P50" s="743">
        <v>3</v>
      </c>
      <c r="Q50" s="743">
        <v>4</v>
      </c>
      <c r="R50" s="743"/>
      <c r="S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4 P • </v>
      </c>
      <c r="T50" s="743"/>
      <c r="U50" s="743"/>
      <c r="V50" s="743"/>
      <c r="W50" s="743"/>
      <c r="X50" s="743"/>
      <c r="Y50" s="743" t="s">
        <v>20506</v>
      </c>
      <c r="Z50" s="743" t="s">
        <v>4311</v>
      </c>
      <c r="AA50" s="743"/>
      <c r="AB50" s="743" t="str">
        <f>Таблиця4[[#This Row],[Descriptions2]]</f>
        <v/>
      </c>
      <c r="AC50" s="743" t="str">
        <f>Таблиця4[[#This Row],[Owner/Specific NPCs3]]</f>
        <v/>
      </c>
      <c r="AD50" s="743"/>
      <c r="AE50" s="750" t="s">
        <v>5864</v>
      </c>
      <c r="AF50" s="751"/>
      <c r="AG50" s="752"/>
      <c r="AH50" s="743" t="s">
        <v>4311</v>
      </c>
      <c r="AI50" s="752"/>
      <c r="AJ50" s="743">
        <v>0</v>
      </c>
      <c r="AK50" s="752"/>
      <c r="AL50" s="742" t="str">
        <f>IFERROR(INDEX('02_LIVING_WATERDEEP'!$C$2:$C$200,MATCH(Таблиця4[[#This Row],[BUILDING NAME]],'02_LIVING_WATERDEEP'!$A$2:$A$200,0),1),"")</f>
        <v/>
      </c>
      <c r="AM50" s="742" t="str">
        <f>IFERROR(INDEX('02_LIVING_WATERDEEP'!$F$2:$F$200,MATCH(Таблиця4[[#This Row],[BUILDING NAME]],'02_LIVING_WATERDEEP'!$A$2:$A$200,0),1),"")</f>
        <v/>
      </c>
      <c r="AN50" s="742" t="str">
        <f>IFERROR(INDEX('02_LIVING_WATERDEEP'!$I$2:$I$200,MATCH(Таблиця4[[#This Row],[BUILDING NAME]],'02_LIVING_WATERDEEP'!$A$2:$A$200,0),1),"")</f>
        <v/>
      </c>
      <c r="AO50" s="742" t="str">
        <f>IFERROR(INDEX('02_LIVING_WATERDEEP'!$J$2:$J$200,MATCH(Таблиця4[[#This Row],[BUILDING NAME]],'02_LIVING_WATERDEEP'!$A$2:$A$200,0),1),"")</f>
        <v/>
      </c>
      <c r="AP50" s="742" t="str">
        <f>IFERROR(INDEX('02_LIVING_WATERDEEP'!$K$2:$K$200,MATCH(Таблиця4[[#This Row],[BUILDING NAME]],'02_LIVING_WATERDEEP'!$A$2:$A$200,0),1),"")</f>
        <v/>
      </c>
      <c r="AQ50" s="742" t="str">
        <f>IFERROR(INDEX('02_LIVING_WATERDEEP'!$L$2:$L$200,MATCH(Таблиця4[[#This Row],[BUILDING NAME]],'02_LIVING_WATERDEEP'!$A$2:$A$200,0),1),"")</f>
        <v/>
      </c>
      <c r="AR50" s="742" t="str">
        <f>IFERROR(INDEX('02_LIVING_WATERDEEP'!$M$2:$M$200,MATCH(Таблиця4[[#This Row],[BUILDING NAME]],'02_LIVING_WATERDEEP'!$A$2:$A$200,0),1),"")</f>
        <v/>
      </c>
      <c r="AS50" s="742"/>
      <c r="AT50" s="619"/>
      <c r="AU50" s="619"/>
      <c r="AV50" s="619"/>
      <c r="AW50" s="619"/>
      <c r="AX50" s="619"/>
      <c r="AY50" s="619"/>
      <c r="AZ50" s="619"/>
      <c r="BA50" s="619"/>
      <c r="BB50" s="619"/>
      <c r="BC50" s="619"/>
      <c r="BD50" s="619"/>
      <c r="BE50" s="619"/>
      <c r="BF50" s="619"/>
      <c r="BG50" s="619"/>
      <c r="BH50" s="619"/>
      <c r="BI50" s="619"/>
      <c r="BJ50" s="619" t="e">
        <f>MATCH(Таблиця4[[#This Row],[BUILDING NAME]],#REF!,0)</f>
        <v>#REF!</v>
      </c>
      <c r="BK50" s="619" t="e">
        <f>INDEX(#REF!,'02BUILD'!BJ50,1)</f>
        <v>#REF!</v>
      </c>
      <c r="BL50" s="619">
        <v>0</v>
      </c>
      <c r="BM50" s="619"/>
      <c r="BN50" s="619" t="e">
        <f>MATCH(Таблиця4[[#This Row],[BUILDING NAME]],Таблиця5[NAME],0)</f>
        <v>#N/A</v>
      </c>
      <c r="BO50" s="619" t="e">
        <f>INDEX(Таблиця5[[C - COINS - COST]:[ADDRESS]],'02BUILD'!$BN50,1)</f>
        <v>#N/A</v>
      </c>
      <c r="BP50" s="619" t="e">
        <f>INDEX(Таблиця5[[C - COINS - COST]:[ADDRESS]],'02BUILD'!$BN50,2)</f>
        <v>#N/A</v>
      </c>
      <c r="BQ50" s="619" t="e">
        <f>INDEX(Таблиця5[[C - COINS - COST]:[ADDRESS]],'02BUILD'!$BN50,3)</f>
        <v>#N/A</v>
      </c>
      <c r="BR50" s="619" t="e">
        <f>INDEX(Таблиця5[[C - COINS - COST]:[ADDRESS]],'02BUILD'!$BN50,4)</f>
        <v>#N/A</v>
      </c>
      <c r="BS50" s="619" t="e">
        <f>INDEX(Таблиця5[[C - COINS - COST]:[ADDRESS]],'02BUILD'!$BN50,5)</f>
        <v>#N/A</v>
      </c>
      <c r="BT50" s="619" t="e">
        <f>INDEX(Таблиця5[[C - COINS - COST]:[ADDRESS]],'02BUILD'!$BN50,6)</f>
        <v>#N/A</v>
      </c>
      <c r="BU50" s="619" t="e">
        <f>INDEX(Таблиця5[[C - COINS - COST]:[ADDRESS]],'02BUILD'!$BN50,7)</f>
        <v>#N/A</v>
      </c>
      <c r="BV50" s="619" t="e">
        <f>INDEX(Таблиця5[[C - COINS - COST]:[ADDRESS]],'02BUILD'!$BN50,8)</f>
        <v>#N/A</v>
      </c>
      <c r="BW50" s="619" t="e">
        <f>INDEX(Таблиця5[[C - COINS - COST]:[ADDRESS]],'02BUILD'!$BN50,9)</f>
        <v>#N/A</v>
      </c>
      <c r="BX50" s="619" t="e">
        <f>INDEX(Таблиця5[[C - COINS - COST]:[ADDRESS]],'02BUILD'!$BN50,10)</f>
        <v>#N/A</v>
      </c>
    </row>
    <row r="51" spans="1:76" s="620" customFormat="1" ht="16.5" thickTop="1" thickBot="1">
      <c r="A51" s="742" t="s">
        <v>959</v>
      </c>
      <c r="B51" s="743" t="str">
        <f t="shared" si="2"/>
        <v>C49</v>
      </c>
      <c r="C51" s="743" t="str">
        <f t="shared" si="3"/>
        <v>The Red-eyed Owl (tavern, D, 2)</v>
      </c>
      <c r="D51" s="742"/>
      <c r="E51" s="742"/>
      <c r="F51" s="743" t="s">
        <v>1342</v>
      </c>
      <c r="G51" s="743" t="s">
        <v>1732</v>
      </c>
      <c r="H51" s="746" t="s">
        <v>3728</v>
      </c>
      <c r="I51" s="743" t="s">
        <v>3965</v>
      </c>
      <c r="J51" s="743"/>
      <c r="K51" s="743" t="s">
        <v>2093</v>
      </c>
      <c r="L51" s="743" t="s">
        <v>2083</v>
      </c>
      <c r="M51" s="743">
        <v>2</v>
      </c>
      <c r="N51" s="743"/>
      <c r="O51" s="743">
        <v>3</v>
      </c>
      <c r="P51" s="743"/>
      <c r="Q51" s="743">
        <v>3</v>
      </c>
      <c r="R51" s="743"/>
      <c r="S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T51" s="743"/>
      <c r="U51" s="743"/>
      <c r="V51" s="743"/>
      <c r="W51" s="742"/>
      <c r="X51" s="742"/>
      <c r="Y51" s="756" t="s">
        <v>21680</v>
      </c>
      <c r="Z51" s="743" t="s">
        <v>230</v>
      </c>
      <c r="AA51" s="743" t="s">
        <v>3729</v>
      </c>
      <c r="AB51" s="743" t="s">
        <v>18343</v>
      </c>
      <c r="AC51" s="743">
        <f>Таблиця4[[#This Row],[Owner/Specific NPCs3]]</f>
        <v>0</v>
      </c>
      <c r="AD51" s="743"/>
      <c r="AE51" s="750" t="s">
        <v>5831</v>
      </c>
      <c r="AF51" s="751"/>
      <c r="AG51" s="752"/>
      <c r="AH51" s="743" t="s">
        <v>4311</v>
      </c>
      <c r="AI51" s="752"/>
      <c r="AJ51" s="743" t="s">
        <v>4311</v>
      </c>
      <c r="AK51" s="752"/>
      <c r="AL51" s="742">
        <f>IFERROR(INDEX('02_LIVING_WATERDEEP'!$C$2:$C$200,MATCH(Таблиця4[[#This Row],[BUILDING NAME]],'02_LIVING_WATERDEEP'!$A$2:$A$200,0),1),"")</f>
        <v>0</v>
      </c>
      <c r="AM51" s="742" t="str">
        <f>IFERROR(INDEX('02_LIVING_WATERDEEP'!$F$2:$F$200,MATCH(Таблиця4[[#This Row],[BUILDING NAME]],'02_LIVING_WATERDEEP'!$A$2:$A$200,0),1),"")</f>
        <v>Comfortable</v>
      </c>
      <c r="AN51" s="742" t="str">
        <f>IFERROR(INDEX('02_LIVING_WATERDEEP'!$I$2:$I$200,MATCH(Таблиця4[[#This Row],[BUILDING NAME]],'02_LIVING_WATERDEEP'!$A$2:$A$200,0),1),"")</f>
        <v>A comfortable, unimpressive local ale-house that is a favorite of the average Waterdhavian locals, well-loved for its cheap ale and heavily spiced coast chowder.</v>
      </c>
      <c r="AO51" s="742">
        <f>IFERROR(INDEX('02_LIVING_WATERDEEP'!$J$2:$J$200,MATCH(Таблиця4[[#This Row],[BUILDING NAME]],'02_LIVING_WATERDEEP'!$A$2:$A$200,0),1),"")</f>
        <v>0</v>
      </c>
      <c r="AP51" s="742">
        <f>IFERROR(INDEX('02_LIVING_WATERDEEP'!$K$2:$K$200,MATCH(Таблиця4[[#This Row],[BUILDING NAME]],'02_LIVING_WATERDEEP'!$A$2:$A$200,0),1),"")</f>
        <v>0</v>
      </c>
      <c r="AQ51" s="742">
        <f>IFERROR(INDEX('02_LIVING_WATERDEEP'!$L$2:$L$200,MATCH(Таблиця4[[#This Row],[BUILDING NAME]],'02_LIVING_WATERDEEP'!$A$2:$A$200,0),1),"")</f>
        <v>0</v>
      </c>
      <c r="AR51" s="742">
        <f>IFERROR(INDEX('02_LIVING_WATERDEEP'!$M$2:$M$200,MATCH(Таблиця4[[#This Row],[BUILDING NAME]],'02_LIVING_WATERDEEP'!$A$2:$A$200,0),1),"")</f>
        <v>0</v>
      </c>
      <c r="AS51" s="742"/>
      <c r="AT51" s="619"/>
      <c r="AU51" s="619"/>
      <c r="AV51" s="619"/>
      <c r="AW51" s="619"/>
      <c r="AX51" s="619"/>
      <c r="AY51" s="619"/>
      <c r="AZ51" s="619"/>
      <c r="BA51" s="619"/>
      <c r="BB51" s="619"/>
      <c r="BC51" s="619"/>
      <c r="BD51" s="619"/>
      <c r="BE51" s="619"/>
      <c r="BF51" s="619"/>
      <c r="BG51" s="619"/>
      <c r="BH51" s="619"/>
      <c r="BI51" s="619"/>
      <c r="BJ51" s="619" t="e">
        <f>MATCH(Таблиця4[[#This Row],[BUILDING NAME]],#REF!,0)</f>
        <v>#REF!</v>
      </c>
      <c r="BK51" s="619" t="e">
        <f>INDEX(#REF!,'02BUILD'!BJ51,1)</f>
        <v>#REF!</v>
      </c>
      <c r="BL51" s="619" t="s">
        <v>20566</v>
      </c>
      <c r="BM51" s="619"/>
      <c r="BN51" s="619" t="e">
        <f>MATCH(Таблиця4[[#This Row],[BUILDING NAME]],Таблиця5[NAME],0)</f>
        <v>#N/A</v>
      </c>
      <c r="BO51" s="619" t="e">
        <f>INDEX(Таблиця5[[C - COINS - COST]:[ADDRESS]],'02BUILD'!$BN51,1)</f>
        <v>#N/A</v>
      </c>
      <c r="BP51" s="619" t="e">
        <f>INDEX(Таблиця5[[C - COINS - COST]:[ADDRESS]],'02BUILD'!$BN51,2)</f>
        <v>#N/A</v>
      </c>
      <c r="BQ51" s="619" t="e">
        <f>INDEX(Таблиця5[[C - COINS - COST]:[ADDRESS]],'02BUILD'!$BN51,3)</f>
        <v>#N/A</v>
      </c>
      <c r="BR51" s="619" t="e">
        <f>INDEX(Таблиця5[[C - COINS - COST]:[ADDRESS]],'02BUILD'!$BN51,4)</f>
        <v>#N/A</v>
      </c>
      <c r="BS51" s="619" t="e">
        <f>INDEX(Таблиця5[[C - COINS - COST]:[ADDRESS]],'02BUILD'!$BN51,5)</f>
        <v>#N/A</v>
      </c>
      <c r="BT51" s="619" t="e">
        <f>INDEX(Таблиця5[[C - COINS - COST]:[ADDRESS]],'02BUILD'!$BN51,6)</f>
        <v>#N/A</v>
      </c>
      <c r="BU51" s="619" t="e">
        <f>INDEX(Таблиця5[[C - COINS - COST]:[ADDRESS]],'02BUILD'!$BN51,7)</f>
        <v>#N/A</v>
      </c>
      <c r="BV51" s="619" t="e">
        <f>INDEX(Таблиця5[[C - COINS - COST]:[ADDRESS]],'02BUILD'!$BN51,8)</f>
        <v>#N/A</v>
      </c>
      <c r="BW51" s="619" t="e">
        <f>INDEX(Таблиця5[[C - COINS - COST]:[ADDRESS]],'02BUILD'!$BN51,9)</f>
        <v>#N/A</v>
      </c>
      <c r="BX51" s="619" t="e">
        <f>INDEX(Таблиця5[[C - COINS - COST]:[ADDRESS]],'02BUILD'!$BN51,10)</f>
        <v>#N/A</v>
      </c>
    </row>
    <row r="52" spans="1:76" s="620" customFormat="1" ht="16.5" thickTop="1" thickBot="1">
      <c r="A52" s="742" t="s">
        <v>960</v>
      </c>
      <c r="B52" s="743" t="str">
        <f t="shared" si="2"/>
        <v>C50</v>
      </c>
      <c r="C52" s="743" t="str">
        <f t="shared" si="3"/>
        <v>The Sleepy Slyph (tavern, C, 2)</v>
      </c>
      <c r="D52" s="742"/>
      <c r="E52" s="742"/>
      <c r="F52" s="743" t="s">
        <v>1343</v>
      </c>
      <c r="G52" s="743" t="s">
        <v>1733</v>
      </c>
      <c r="H52" s="743" t="s">
        <v>20889</v>
      </c>
      <c r="I52" s="743" t="s">
        <v>3965</v>
      </c>
      <c r="J52" s="743"/>
      <c r="K52" s="743" t="s">
        <v>2093</v>
      </c>
      <c r="L52" s="743" t="s">
        <v>2069</v>
      </c>
      <c r="M52" s="743">
        <v>2</v>
      </c>
      <c r="N52" s="743"/>
      <c r="O52" s="743">
        <v>4</v>
      </c>
      <c r="P52" s="743"/>
      <c r="Q52" s="743">
        <v>3</v>
      </c>
      <c r="R52" s="743"/>
      <c r="S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52" s="743"/>
      <c r="U52" s="743"/>
      <c r="V52" s="743"/>
      <c r="W52" s="742"/>
      <c r="X52" s="742"/>
      <c r="Y52" s="756" t="s">
        <v>21681</v>
      </c>
      <c r="Z52" s="743" t="s">
        <v>4311</v>
      </c>
      <c r="AA52" s="743"/>
      <c r="AB52" s="743" t="str">
        <f>Таблиця4[[#This Row],[Descriptions2]]</f>
        <v/>
      </c>
      <c r="AC52" s="743" t="str">
        <f>Таблиця4[[#This Row],[Owner/Specific NPCs3]]</f>
        <v/>
      </c>
      <c r="AD52" s="743"/>
      <c r="AE52" s="750" t="s">
        <v>5831</v>
      </c>
      <c r="AF52" s="751"/>
      <c r="AG52" s="752"/>
      <c r="AH52" s="743" t="s">
        <v>4311</v>
      </c>
      <c r="AI52" s="752"/>
      <c r="AJ52" s="743" t="s">
        <v>4311</v>
      </c>
      <c r="AK52" s="752"/>
      <c r="AL52" s="742" t="str">
        <f>IFERROR(INDEX('02_LIVING_WATERDEEP'!$C$2:$C$200,MATCH(Таблиця4[[#This Row],[BUILDING NAME]],'02_LIVING_WATERDEEP'!$A$2:$A$200,0),1),"")</f>
        <v/>
      </c>
      <c r="AM52" s="742" t="str">
        <f>IFERROR(INDEX('02_LIVING_WATERDEEP'!$F$2:$F$200,MATCH(Таблиця4[[#This Row],[BUILDING NAME]],'02_LIVING_WATERDEEP'!$A$2:$A$200,0),1),"")</f>
        <v/>
      </c>
      <c r="AN52" s="742" t="str">
        <f>IFERROR(INDEX('02_LIVING_WATERDEEP'!$I$2:$I$200,MATCH(Таблиця4[[#This Row],[BUILDING NAME]],'02_LIVING_WATERDEEP'!$A$2:$A$200,0),1),"")</f>
        <v/>
      </c>
      <c r="AO52" s="742" t="str">
        <f>IFERROR(INDEX('02_LIVING_WATERDEEP'!$J$2:$J$200,MATCH(Таблиця4[[#This Row],[BUILDING NAME]],'02_LIVING_WATERDEEP'!$A$2:$A$200,0),1),"")</f>
        <v/>
      </c>
      <c r="AP52" s="742" t="str">
        <f>IFERROR(INDEX('02_LIVING_WATERDEEP'!$K$2:$K$200,MATCH(Таблиця4[[#This Row],[BUILDING NAME]],'02_LIVING_WATERDEEP'!$A$2:$A$200,0),1),"")</f>
        <v/>
      </c>
      <c r="AQ52" s="742" t="str">
        <f>IFERROR(INDEX('02_LIVING_WATERDEEP'!$L$2:$L$200,MATCH(Таблиця4[[#This Row],[BUILDING NAME]],'02_LIVING_WATERDEEP'!$A$2:$A$200,0),1),"")</f>
        <v/>
      </c>
      <c r="AR52" s="742" t="str">
        <f>IFERROR(INDEX('02_LIVING_WATERDEEP'!$M$2:$M$200,MATCH(Таблиця4[[#This Row],[BUILDING NAME]],'02_LIVING_WATERDEEP'!$A$2:$A$200,0),1),"")</f>
        <v/>
      </c>
      <c r="AS52" s="742"/>
      <c r="AT52" s="619"/>
      <c r="AU52" s="619"/>
      <c r="AV52" s="619"/>
      <c r="AW52" s="619"/>
      <c r="AX52" s="619"/>
      <c r="AY52" s="619"/>
      <c r="AZ52" s="619"/>
      <c r="BA52" s="619"/>
      <c r="BB52" s="619"/>
      <c r="BC52" s="619"/>
      <c r="BD52" s="619"/>
      <c r="BE52" s="619"/>
      <c r="BF52" s="619"/>
      <c r="BG52" s="619"/>
      <c r="BH52" s="619"/>
      <c r="BI52" s="619"/>
      <c r="BJ52" s="619" t="e">
        <f>MATCH(Таблиця4[[#This Row],[BUILDING NAME]],#REF!,0)</f>
        <v>#REF!</v>
      </c>
      <c r="BK52" s="619" t="e">
        <f>INDEX(#REF!,'02BUILD'!BJ52,1)</f>
        <v>#REF!</v>
      </c>
      <c r="BL52" s="619" t="s">
        <v>20574</v>
      </c>
      <c r="BM52" s="619"/>
      <c r="BN52" s="619" t="e">
        <f>MATCH(Таблиця4[[#This Row],[BUILDING NAME]],Таблиця5[NAME],0)</f>
        <v>#N/A</v>
      </c>
      <c r="BO52" s="619" t="e">
        <f>INDEX(Таблиця5[[C - COINS - COST]:[ADDRESS]],'02BUILD'!$BN52,1)</f>
        <v>#N/A</v>
      </c>
      <c r="BP52" s="619" t="e">
        <f>INDEX(Таблиця5[[C - COINS - COST]:[ADDRESS]],'02BUILD'!$BN52,2)</f>
        <v>#N/A</v>
      </c>
      <c r="BQ52" s="619" t="e">
        <f>INDEX(Таблиця5[[C - COINS - COST]:[ADDRESS]],'02BUILD'!$BN52,3)</f>
        <v>#N/A</v>
      </c>
      <c r="BR52" s="619" t="e">
        <f>INDEX(Таблиця5[[C - COINS - COST]:[ADDRESS]],'02BUILD'!$BN52,4)</f>
        <v>#N/A</v>
      </c>
      <c r="BS52" s="619" t="e">
        <f>INDEX(Таблиця5[[C - COINS - COST]:[ADDRESS]],'02BUILD'!$BN52,5)</f>
        <v>#N/A</v>
      </c>
      <c r="BT52" s="619" t="e">
        <f>INDEX(Таблиця5[[C - COINS - COST]:[ADDRESS]],'02BUILD'!$BN52,6)</f>
        <v>#N/A</v>
      </c>
      <c r="BU52" s="619" t="e">
        <f>INDEX(Таблиця5[[C - COINS - COST]:[ADDRESS]],'02BUILD'!$BN52,7)</f>
        <v>#N/A</v>
      </c>
      <c r="BV52" s="619" t="e">
        <f>INDEX(Таблиця5[[C - COINS - COST]:[ADDRESS]],'02BUILD'!$BN52,8)</f>
        <v>#N/A</v>
      </c>
      <c r="BW52" s="619" t="e">
        <f>INDEX(Таблиця5[[C - COINS - COST]:[ADDRESS]],'02BUILD'!$BN52,9)</f>
        <v>#N/A</v>
      </c>
      <c r="BX52" s="619" t="e">
        <f>INDEX(Таблиця5[[C - COINS - COST]:[ADDRESS]],'02BUILD'!$BN52,10)</f>
        <v>#N/A</v>
      </c>
    </row>
    <row r="53" spans="1:76" ht="16.5" thickTop="1" thickBot="1">
      <c r="A53" s="742" t="s">
        <v>961</v>
      </c>
      <c r="B53" s="743" t="str">
        <f t="shared" si="2"/>
        <v>C51</v>
      </c>
      <c r="C53" s="743" t="str">
        <f t="shared" si="3"/>
        <v>Crommer's Warehouse (warehouse, C, 4)</v>
      </c>
      <c r="D53" s="742"/>
      <c r="E53" s="742"/>
      <c r="F53" s="743" t="s">
        <v>1344</v>
      </c>
      <c r="G53" s="743" t="s">
        <v>1734</v>
      </c>
      <c r="H53" s="743" t="s">
        <v>2287</v>
      </c>
      <c r="I53" s="743" t="s">
        <v>3965</v>
      </c>
      <c r="J53" s="743"/>
      <c r="K53" s="743" t="s">
        <v>2095</v>
      </c>
      <c r="L53" s="743" t="s">
        <v>2069</v>
      </c>
      <c r="M53" s="743">
        <v>4</v>
      </c>
      <c r="N53" s="743"/>
      <c r="O53" s="743"/>
      <c r="P53" s="743"/>
      <c r="Q53" s="743"/>
      <c r="R53" s="743"/>
      <c r="S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 s="743"/>
      <c r="U53" s="743"/>
      <c r="V53" s="743"/>
      <c r="W53" s="743"/>
      <c r="X53" s="743"/>
      <c r="Y53" s="743" t="s">
        <v>21104</v>
      </c>
      <c r="Z53" s="743" t="s">
        <v>4311</v>
      </c>
      <c r="AA53" s="743"/>
      <c r="AB53" s="743" t="str">
        <f>Таблиця4[[#This Row],[Descriptions2]]</f>
        <v/>
      </c>
      <c r="AC53" s="743" t="str">
        <f>Таблиця4[[#This Row],[Owner/Specific NPCs3]]</f>
        <v/>
      </c>
      <c r="AD53" s="743"/>
      <c r="AE53" s="750" t="s">
        <v>5831</v>
      </c>
      <c r="AF53" s="751"/>
      <c r="AG53" s="752"/>
      <c r="AH53" s="743" t="s">
        <v>4311</v>
      </c>
      <c r="AI53" s="752"/>
      <c r="AJ53" s="743" t="s">
        <v>4311</v>
      </c>
      <c r="AK53" s="752"/>
      <c r="AL53" s="742" t="str">
        <f>IFERROR(INDEX('02_LIVING_WATERDEEP'!$C$2:$C$200,MATCH(Таблиця4[[#This Row],[BUILDING NAME]],'02_LIVING_WATERDEEP'!$A$2:$A$200,0),1),"")</f>
        <v/>
      </c>
      <c r="AM53" s="742" t="str">
        <f>IFERROR(INDEX('02_LIVING_WATERDEEP'!$F$2:$F$200,MATCH(Таблиця4[[#This Row],[BUILDING NAME]],'02_LIVING_WATERDEEP'!$A$2:$A$200,0),1),"")</f>
        <v/>
      </c>
      <c r="AN53" s="742" t="str">
        <f>IFERROR(INDEX('02_LIVING_WATERDEEP'!$I$2:$I$200,MATCH(Таблиця4[[#This Row],[BUILDING NAME]],'02_LIVING_WATERDEEP'!$A$2:$A$200,0),1),"")</f>
        <v/>
      </c>
      <c r="AO53" s="742" t="str">
        <f>IFERROR(INDEX('02_LIVING_WATERDEEP'!$J$2:$J$200,MATCH(Таблиця4[[#This Row],[BUILDING NAME]],'02_LIVING_WATERDEEP'!$A$2:$A$200,0),1),"")</f>
        <v/>
      </c>
      <c r="AP53" s="742" t="str">
        <f>IFERROR(INDEX('02_LIVING_WATERDEEP'!$K$2:$K$200,MATCH(Таблиця4[[#This Row],[BUILDING NAME]],'02_LIVING_WATERDEEP'!$A$2:$A$200,0),1),"")</f>
        <v/>
      </c>
      <c r="AQ53" s="742" t="str">
        <f>IFERROR(INDEX('02_LIVING_WATERDEEP'!$L$2:$L$200,MATCH(Таблиця4[[#This Row],[BUILDING NAME]],'02_LIVING_WATERDEEP'!$A$2:$A$200,0),1),"")</f>
        <v/>
      </c>
      <c r="AR53" s="742" t="str">
        <f>IFERROR(INDEX('02_LIVING_WATERDEEP'!$M$2:$M$200,MATCH(Таблиця4[[#This Row],[BUILDING NAME]],'02_LIVING_WATERDEEP'!$A$2:$A$200,0),1),"")</f>
        <v/>
      </c>
      <c r="AS53" s="742"/>
      <c r="AT53" s="596"/>
      <c r="AU53" s="596"/>
      <c r="AV53" s="596"/>
      <c r="AW53" s="596"/>
      <c r="AX53" s="596"/>
      <c r="AY53" s="596"/>
      <c r="AZ53" s="596"/>
      <c r="BA53" s="596"/>
      <c r="BB53" s="596"/>
      <c r="BC53" s="596"/>
      <c r="BD53" s="596"/>
      <c r="BE53" s="596"/>
      <c r="BF53" s="596"/>
      <c r="BG53" s="596"/>
      <c r="BH53" s="596"/>
      <c r="BI53" s="596"/>
      <c r="BJ53" s="596" t="e">
        <f>MATCH(Таблиця4[[#This Row],[BUILDING NAME]],#REF!,0)</f>
        <v>#REF!</v>
      </c>
      <c r="BK53" s="596" t="e">
        <f>INDEX(#REF!,'02BUILD'!BJ53,1)</f>
        <v>#REF!</v>
      </c>
      <c r="BL53" s="596" t="e">
        <v>#N/A</v>
      </c>
      <c r="BM53" s="596"/>
      <c r="BN53" s="596" t="e">
        <f>MATCH(Таблиця4[[#This Row],[BUILDING NAME]],Таблиця5[NAME],0)</f>
        <v>#N/A</v>
      </c>
      <c r="BO53" s="596" t="e">
        <f>INDEX(Таблиця5[[C - COINS - COST]:[ADDRESS]],'02BUILD'!$BN53,1)</f>
        <v>#N/A</v>
      </c>
      <c r="BP53" s="596" t="e">
        <f>INDEX(Таблиця5[[C - COINS - COST]:[ADDRESS]],'02BUILD'!$BN53,2)</f>
        <v>#N/A</v>
      </c>
      <c r="BQ53" s="596" t="e">
        <f>INDEX(Таблиця5[[C - COINS - COST]:[ADDRESS]],'02BUILD'!$BN53,3)</f>
        <v>#N/A</v>
      </c>
      <c r="BR53" s="596" t="e">
        <f>INDEX(Таблиця5[[C - COINS - COST]:[ADDRESS]],'02BUILD'!$BN53,4)</f>
        <v>#N/A</v>
      </c>
      <c r="BS53" s="596" t="e">
        <f>INDEX(Таблиця5[[C - COINS - COST]:[ADDRESS]],'02BUILD'!$BN53,5)</f>
        <v>#N/A</v>
      </c>
      <c r="BT53" s="596" t="e">
        <f>INDEX(Таблиця5[[C - COINS - COST]:[ADDRESS]],'02BUILD'!$BN53,6)</f>
        <v>#N/A</v>
      </c>
      <c r="BU53" s="596" t="e">
        <f>INDEX(Таблиця5[[C - COINS - COST]:[ADDRESS]],'02BUILD'!$BN53,7)</f>
        <v>#N/A</v>
      </c>
      <c r="BV53" s="596" t="e">
        <f>INDEX(Таблиця5[[C - COINS - COST]:[ADDRESS]],'02BUILD'!$BN53,8)</f>
        <v>#N/A</v>
      </c>
      <c r="BW53" s="596" t="e">
        <f>INDEX(Таблиця5[[C - COINS - COST]:[ADDRESS]],'02BUILD'!$BN53,9)</f>
        <v>#N/A</v>
      </c>
      <c r="BX53" s="596" t="e">
        <f>INDEX(Таблиця5[[C - COINS - COST]:[ADDRESS]],'02BUILD'!$BN53,10)</f>
        <v>#N/A</v>
      </c>
    </row>
    <row r="54" spans="1:76" ht="16.5" thickTop="1" thickBot="1">
      <c r="A54" s="742" t="s">
        <v>962</v>
      </c>
      <c r="B54" s="743" t="str">
        <f t="shared" si="2"/>
        <v>C52</v>
      </c>
      <c r="C54" s="743" t="str">
        <f t="shared" si="3"/>
        <v>Mirt's Mansion (villa, A, 3)</v>
      </c>
      <c r="D54" s="742"/>
      <c r="E54" s="742"/>
      <c r="F54" s="743" t="s">
        <v>1345</v>
      </c>
      <c r="G54" s="743" t="s">
        <v>1735</v>
      </c>
      <c r="H54" s="743" t="s">
        <v>2288</v>
      </c>
      <c r="I54" s="743" t="s">
        <v>3965</v>
      </c>
      <c r="J54" s="743"/>
      <c r="K54" s="743" t="s">
        <v>2101</v>
      </c>
      <c r="L54" s="743" t="s">
        <v>2076</v>
      </c>
      <c r="M54" s="743">
        <v>3</v>
      </c>
      <c r="N54" s="743"/>
      <c r="O54" s="743"/>
      <c r="P54" s="743"/>
      <c r="Q54" s="743"/>
      <c r="R54" s="743"/>
      <c r="S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 s="743"/>
      <c r="U54" s="743"/>
      <c r="V54" s="743"/>
      <c r="W54" s="743"/>
      <c r="X54" s="743"/>
      <c r="Y54" s="743" t="s">
        <v>20588</v>
      </c>
      <c r="Z54" s="743" t="s">
        <v>4311</v>
      </c>
      <c r="AA54" s="743"/>
      <c r="AB54" s="743" t="s">
        <v>19779</v>
      </c>
      <c r="AC54" s="743" t="str">
        <f>Таблиця4[[#This Row],[Owner/Specific NPCs3]]</f>
        <v/>
      </c>
      <c r="AD54" s="743"/>
      <c r="AE54" s="750" t="s">
        <v>16989</v>
      </c>
      <c r="AF54" s="751" t="s">
        <v>16990</v>
      </c>
      <c r="AG54" s="752"/>
      <c r="AH54" s="743" t="s">
        <v>4311</v>
      </c>
      <c r="AI54" s="752"/>
      <c r="AJ54" s="743" t="s">
        <v>4311</v>
      </c>
      <c r="AK54" s="752"/>
      <c r="AL54" s="742" t="str">
        <f>IFERROR(INDEX('02_LIVING_WATERDEEP'!$C$2:$C$200,MATCH(Таблиця4[[#This Row],[BUILDING NAME]],'02_LIVING_WATERDEEP'!$A$2:$A$200,0),1),"")</f>
        <v/>
      </c>
      <c r="AM54" s="742" t="str">
        <f>IFERROR(INDEX('02_LIVING_WATERDEEP'!$F$2:$F$200,MATCH(Таблиця4[[#This Row],[BUILDING NAME]],'02_LIVING_WATERDEEP'!$A$2:$A$200,0),1),"")</f>
        <v/>
      </c>
      <c r="AN54" s="742" t="str">
        <f>IFERROR(INDEX('02_LIVING_WATERDEEP'!$I$2:$I$200,MATCH(Таблиця4[[#This Row],[BUILDING NAME]],'02_LIVING_WATERDEEP'!$A$2:$A$200,0),1),"")</f>
        <v/>
      </c>
      <c r="AO54" s="742" t="str">
        <f>IFERROR(INDEX('02_LIVING_WATERDEEP'!$J$2:$J$200,MATCH(Таблиця4[[#This Row],[BUILDING NAME]],'02_LIVING_WATERDEEP'!$A$2:$A$200,0),1),"")</f>
        <v/>
      </c>
      <c r="AP54" s="742" t="str">
        <f>IFERROR(INDEX('02_LIVING_WATERDEEP'!$K$2:$K$200,MATCH(Таблиця4[[#This Row],[BUILDING NAME]],'02_LIVING_WATERDEEP'!$A$2:$A$200,0),1),"")</f>
        <v/>
      </c>
      <c r="AQ54" s="742" t="str">
        <f>IFERROR(INDEX('02_LIVING_WATERDEEP'!$L$2:$L$200,MATCH(Таблиця4[[#This Row],[BUILDING NAME]],'02_LIVING_WATERDEEP'!$A$2:$A$200,0),1),"")</f>
        <v/>
      </c>
      <c r="AR54" s="742" t="str">
        <f>IFERROR(INDEX('02_LIVING_WATERDEEP'!$M$2:$M$200,MATCH(Таблиця4[[#This Row],[BUILDING NAME]],'02_LIVING_WATERDEEP'!$A$2:$A$200,0),1),"")</f>
        <v/>
      </c>
      <c r="AS54" s="742"/>
      <c r="AT54" s="596"/>
      <c r="AU54" s="596"/>
      <c r="AV54" s="596"/>
      <c r="AW54" s="596"/>
      <c r="AX54" s="596"/>
      <c r="AY54" s="596"/>
      <c r="AZ54" s="596"/>
      <c r="BA54" s="596"/>
      <c r="BB54" s="596"/>
      <c r="BC54" s="596"/>
      <c r="BD54" s="596"/>
      <c r="BE54" s="596"/>
      <c r="BF54" s="596"/>
      <c r="BG54" s="596"/>
      <c r="BH54" s="596"/>
      <c r="BI54" s="596"/>
      <c r="BJ54" s="596" t="e">
        <f>MATCH(Таблиця4[[#This Row],[BUILDING NAME]],#REF!,0)</f>
        <v>#REF!</v>
      </c>
      <c r="BK54" s="596" t="e">
        <f>INDEX(#REF!,'02BUILD'!BJ54,1)</f>
        <v>#REF!</v>
      </c>
      <c r="BL54" s="596" t="s">
        <v>20580</v>
      </c>
      <c r="BM54" s="596"/>
      <c r="BN54" s="596" t="e">
        <f>MATCH(Таблиця4[[#This Row],[BUILDING NAME]],Таблиця5[NAME],0)</f>
        <v>#N/A</v>
      </c>
      <c r="BO54" s="596" t="e">
        <f>INDEX(Таблиця5[[C - COINS - COST]:[ADDRESS]],'02BUILD'!$BN54,1)</f>
        <v>#N/A</v>
      </c>
      <c r="BP54" s="596" t="e">
        <f>INDEX(Таблиця5[[C - COINS - COST]:[ADDRESS]],'02BUILD'!$BN54,2)</f>
        <v>#N/A</v>
      </c>
      <c r="BQ54" s="596" t="e">
        <f>INDEX(Таблиця5[[C - COINS - COST]:[ADDRESS]],'02BUILD'!$BN54,3)</f>
        <v>#N/A</v>
      </c>
      <c r="BR54" s="596" t="e">
        <f>INDEX(Таблиця5[[C - COINS - COST]:[ADDRESS]],'02BUILD'!$BN54,4)</f>
        <v>#N/A</v>
      </c>
      <c r="BS54" s="596" t="e">
        <f>INDEX(Таблиця5[[C - COINS - COST]:[ADDRESS]],'02BUILD'!$BN54,5)</f>
        <v>#N/A</v>
      </c>
      <c r="BT54" s="596" t="e">
        <f>INDEX(Таблиця5[[C - COINS - COST]:[ADDRESS]],'02BUILD'!$BN54,6)</f>
        <v>#N/A</v>
      </c>
      <c r="BU54" s="596" t="e">
        <f>INDEX(Таблиця5[[C - COINS - COST]:[ADDRESS]],'02BUILD'!$BN54,7)</f>
        <v>#N/A</v>
      </c>
      <c r="BV54" s="596" t="e">
        <f>INDEX(Таблиця5[[C - COINS - COST]:[ADDRESS]],'02BUILD'!$BN54,8)</f>
        <v>#N/A</v>
      </c>
      <c r="BW54" s="596" t="e">
        <f>INDEX(Таблиця5[[C - COINS - COST]:[ADDRESS]],'02BUILD'!$BN54,9)</f>
        <v>#N/A</v>
      </c>
      <c r="BX54" s="596" t="e">
        <f>INDEX(Таблиця5[[C - COINS - COST]:[ADDRESS]],'02BUILD'!$BN54,10)</f>
        <v>#N/A</v>
      </c>
    </row>
    <row r="55" spans="1:76" s="620" customFormat="1" ht="16.5" thickTop="1" thickBot="1">
      <c r="A55" s="742" t="s">
        <v>963</v>
      </c>
      <c r="B55" s="743" t="str">
        <f t="shared" si="2"/>
        <v>C53</v>
      </c>
      <c r="C55" s="743" t="str">
        <f t="shared" si="3"/>
        <v>The Quaffing Quaggoth (tavern, C, 1)</v>
      </c>
      <c r="D55" s="742"/>
      <c r="E55" s="742"/>
      <c r="F55" s="743" t="s">
        <v>1346</v>
      </c>
      <c r="G55" s="743" t="s">
        <v>1736</v>
      </c>
      <c r="H55" s="746" t="s">
        <v>2289</v>
      </c>
      <c r="I55" s="743" t="s">
        <v>3965</v>
      </c>
      <c r="J55" s="743"/>
      <c r="K55" s="743" t="s">
        <v>2093</v>
      </c>
      <c r="L55" s="743" t="s">
        <v>2069</v>
      </c>
      <c r="M55" s="743">
        <v>1</v>
      </c>
      <c r="N55" s="743"/>
      <c r="O55" s="743">
        <v>3</v>
      </c>
      <c r="P55" s="743"/>
      <c r="Q55" s="743">
        <v>4</v>
      </c>
      <c r="R55" s="743"/>
      <c r="S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 P • </v>
      </c>
      <c r="T55" s="743"/>
      <c r="U55" s="743"/>
      <c r="V55" s="743"/>
      <c r="W55" s="743"/>
      <c r="X55" s="743"/>
      <c r="Y55" s="743" t="s">
        <v>21162</v>
      </c>
      <c r="Z55" s="743" t="s">
        <v>230</v>
      </c>
      <c r="AA55" s="743"/>
      <c r="AB55" s="743" t="str">
        <f>Таблиця4[[#This Row],[Descriptions2]]</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AC55" s="743" t="str">
        <f>Таблиця4[[#This Row],[Owner/Specific NPCs3]]</f>
        <v>The tavern owner, a female dwarf named Oggoni Oakenchest, holds the secret recipe for the house specialty “Quaffing Quaggoth.” She mainly employs dwarves as barmaids and barhands.</v>
      </c>
      <c r="AD55" s="743"/>
      <c r="AE55" s="750" t="s">
        <v>5831</v>
      </c>
      <c r="AF55" s="751"/>
      <c r="AG55" s="752"/>
      <c r="AH55" s="743" t="s">
        <v>4311</v>
      </c>
      <c r="AI55" s="752"/>
      <c r="AJ55" s="743" t="s">
        <v>4311</v>
      </c>
      <c r="AK55" s="752"/>
      <c r="AL55" s="742" t="str">
        <f>IFERROR(INDEX('02_LIVING_WATERDEEP'!$C$2:$C$200,MATCH(Таблиця4[[#This Row],[BUILDING NAME]],'02_LIVING_WATERDEEP'!$A$2:$A$200,0),1),"")</f>
        <v>Skuzz</v>
      </c>
      <c r="AM55" s="742" t="str">
        <f>IFERROR(INDEX('02_LIVING_WATERDEEP'!$F$2:$F$200,MATCH(Таблиця4[[#This Row],[BUILDING NAME]],'02_LIVING_WATERDEEP'!$A$2:$A$200,0),1),"")</f>
        <v>Comfortable</v>
      </c>
      <c r="AN55" s="742" t="str">
        <f>IFERROR(INDEX('02_LIVING_WATERDEEP'!$I$2:$I$200,MATCH(Таблиця4[[#This Row],[BUILDING NAME]],'02_LIVING_WATERDEEP'!$A$2:$A$200,0),1),"")</f>
        <v>A dwarf-owned tavern and a growing favorite among the city's sailors, merchants and young nobles. The tavern is well-known for the house specialty: a thick-brewed stout mixed with an unknown liquor that is called the Quaggoth for its rumored ability to cure every hair on a quaggoth and then some.</v>
      </c>
      <c r="AO55" s="742" t="str">
        <f>IFERROR(INDEX('02_LIVING_WATERDEEP'!$J$2:$J$200,MATCH(Таблиця4[[#This Row],[BUILDING NAME]],'02_LIVING_WATERDEEP'!$A$2:$A$200,0),1),"")</f>
        <v xml:space="preserve">Exterior: A worn wood exterior boasts two stuffed Quaggoth taxidermies double fisting overflowing tankards flanking the deep orange oak door. 
Interior: Candle adorned chandeliers blaze above a buzzing tavern floor. Young nobles, dock workers, and commoners sit together at long wooden tables downing cold beverages and finger food. Every hour, the house band comes to the small stage to play the well known “Quaffing Quaggoth” drinking song as the barmaids distribute shots of the the house-specialty beverage. </v>
      </c>
      <c r="AP55" s="742" t="str">
        <f>IFERROR(INDEX('02_LIVING_WATERDEEP'!$K$2:$K$200,MATCH(Таблиця4[[#This Row],[BUILDING NAME]],'02_LIVING_WATERDEEP'!$A$2:$A$200,0),1),"")</f>
        <v>The tavern owner, a female dwarf named Oggoni Oakenchest, holds the secret recipe for the house specialty “Quaffing Quaggoth.” She mainly employs dwarves as barmaids and barhands.</v>
      </c>
      <c r="AQ55" s="742" t="str">
        <f>IFERROR(INDEX('02_LIVING_WATERDEEP'!$L$2:$L$200,MATCH(Таблиця4[[#This Row],[BUILDING NAME]],'02_LIVING_WATERDEEP'!$A$2:$A$200,0),1),"")</f>
        <v xml:space="preserve">Basic beverages cost a simple 1 cp per mug while the house special cost 1 sp. 
</v>
      </c>
      <c r="AR55" s="742">
        <f>IFERROR(INDEX('02_LIVING_WATERDEEP'!$M$2:$M$200,MATCH(Таблиця4[[#This Row],[BUILDING NAME]],'02_LIVING_WATERDEEP'!$A$2:$A$200,0),1),"")</f>
        <v>0</v>
      </c>
      <c r="AS55" s="742"/>
      <c r="AT55" s="619"/>
      <c r="AU55" s="619"/>
      <c r="AV55" s="619"/>
      <c r="AW55" s="619"/>
      <c r="AX55" s="619"/>
      <c r="AY55" s="619"/>
      <c r="AZ55" s="619"/>
      <c r="BA55" s="619"/>
      <c r="BB55" s="619"/>
      <c r="BC55" s="619"/>
      <c r="BD55" s="619"/>
      <c r="BE55" s="619"/>
      <c r="BF55" s="619"/>
      <c r="BG55" s="619"/>
      <c r="BH55" s="619"/>
      <c r="BI55" s="619"/>
      <c r="BJ55" s="619" t="e">
        <f>MATCH(Таблиця4[[#This Row],[BUILDING NAME]],#REF!,0)</f>
        <v>#REF!</v>
      </c>
      <c r="BK55" s="619" t="e">
        <f>INDEX(#REF!,'02BUILD'!BJ55,1)</f>
        <v>#REF!</v>
      </c>
      <c r="BL55" s="619" t="e">
        <v>#N/A</v>
      </c>
      <c r="BM55" s="619"/>
      <c r="BN55" s="619" t="e">
        <f>MATCH(Таблиця4[[#This Row],[BUILDING NAME]],Таблиця5[NAME],0)</f>
        <v>#N/A</v>
      </c>
      <c r="BO55" s="619" t="e">
        <f>INDEX(Таблиця5[[C - COINS - COST]:[ADDRESS]],'02BUILD'!$BN55,1)</f>
        <v>#N/A</v>
      </c>
      <c r="BP55" s="619" t="e">
        <f>INDEX(Таблиця5[[C - COINS - COST]:[ADDRESS]],'02BUILD'!$BN55,2)</f>
        <v>#N/A</v>
      </c>
      <c r="BQ55" s="619" t="e">
        <f>INDEX(Таблиця5[[C - COINS - COST]:[ADDRESS]],'02BUILD'!$BN55,3)</f>
        <v>#N/A</v>
      </c>
      <c r="BR55" s="619" t="e">
        <f>INDEX(Таблиця5[[C - COINS - COST]:[ADDRESS]],'02BUILD'!$BN55,4)</f>
        <v>#N/A</v>
      </c>
      <c r="BS55" s="619" t="e">
        <f>INDEX(Таблиця5[[C - COINS - COST]:[ADDRESS]],'02BUILD'!$BN55,5)</f>
        <v>#N/A</v>
      </c>
      <c r="BT55" s="619" t="e">
        <f>INDEX(Таблиця5[[C - COINS - COST]:[ADDRESS]],'02BUILD'!$BN55,6)</f>
        <v>#N/A</v>
      </c>
      <c r="BU55" s="619" t="e">
        <f>INDEX(Таблиця5[[C - COINS - COST]:[ADDRESS]],'02BUILD'!$BN55,7)</f>
        <v>#N/A</v>
      </c>
      <c r="BV55" s="619" t="e">
        <f>INDEX(Таблиця5[[C - COINS - COST]:[ADDRESS]],'02BUILD'!$BN55,8)</f>
        <v>#N/A</v>
      </c>
      <c r="BW55" s="619" t="e">
        <f>INDEX(Таблиця5[[C - COINS - COST]:[ADDRESS]],'02BUILD'!$BN55,9)</f>
        <v>#N/A</v>
      </c>
      <c r="BX55" s="619" t="e">
        <f>INDEX(Таблиця5[[C - COINS - COST]:[ADDRESS]],'02BUILD'!$BN55,10)</f>
        <v>#N/A</v>
      </c>
    </row>
    <row r="56" spans="1:76" s="620" customFormat="1" ht="16.5" thickTop="1" thickBot="1">
      <c r="A56" s="742" t="s">
        <v>964</v>
      </c>
      <c r="B56" s="743" t="str">
        <f t="shared" si="2"/>
        <v>C54</v>
      </c>
      <c r="C56" s="743" t="str">
        <f t="shared" si="3"/>
        <v>The Sailor's Own (tavern, D, 1)</v>
      </c>
      <c r="D56" s="742"/>
      <c r="E56" s="742"/>
      <c r="F56" s="743" t="s">
        <v>1347</v>
      </c>
      <c r="G56" s="743" t="s">
        <v>1737</v>
      </c>
      <c r="H56" s="743" t="s">
        <v>16271</v>
      </c>
      <c r="I56" s="743" t="s">
        <v>3965</v>
      </c>
      <c r="J56" s="743"/>
      <c r="K56" s="743" t="s">
        <v>2093</v>
      </c>
      <c r="L56" s="743" t="s">
        <v>2083</v>
      </c>
      <c r="M56" s="743">
        <v>1</v>
      </c>
      <c r="N56" s="743"/>
      <c r="O56" s="743">
        <v>3</v>
      </c>
      <c r="P56" s="743"/>
      <c r="Q56" s="743">
        <v>2</v>
      </c>
      <c r="R56" s="743"/>
      <c r="S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T56" s="743"/>
      <c r="U56" s="743"/>
      <c r="V56" s="743"/>
      <c r="W56" s="742"/>
      <c r="X56" s="742"/>
      <c r="Y56" s="756" t="s">
        <v>21682</v>
      </c>
      <c r="Z56" s="743" t="s">
        <v>230</v>
      </c>
      <c r="AA56" s="743"/>
      <c r="AB56" s="743" t="str">
        <f>Таблиця4[[#This Row],[Descriptions2]]</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AC56" s="743" t="str">
        <f>Таблиця4[[#This Row],[Owner/Specific NPCs3]]</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AD56" s="743"/>
      <c r="AE56" s="750" t="s">
        <v>5831</v>
      </c>
      <c r="AF56" s="751"/>
      <c r="AG56" s="752"/>
      <c r="AH56" s="743" t="s">
        <v>4311</v>
      </c>
      <c r="AI56" s="752"/>
      <c r="AJ56" s="743" t="s">
        <v>4311</v>
      </c>
      <c r="AK56" s="752"/>
      <c r="AL56" s="742" t="str">
        <f>IFERROR(INDEX('02_LIVING_WATERDEEP'!$C$2:$C$200,MATCH(Таблиця4[[#This Row],[BUILDING NAME]],'02_LIVING_WATERDEEP'!$A$2:$A$200,0),1),"")</f>
        <v>Peepsy</v>
      </c>
      <c r="AM56" s="742" t="str">
        <f>IFERROR(INDEX('02_LIVING_WATERDEEP'!$F$2:$F$200,MATCH(Таблиця4[[#This Row],[BUILDING NAME]],'02_LIVING_WATERDEEP'!$A$2:$A$200,0),1),"")</f>
        <v>Comfortable</v>
      </c>
      <c r="AN56" s="742">
        <f>IFERROR(INDEX('02_LIVING_WATERDEEP'!$I$2:$I$200,MATCH(Таблиця4[[#This Row],[BUILDING NAME]],'02_LIVING_WATERDEEP'!$A$2:$A$200,0),1),"")</f>
        <v>0</v>
      </c>
      <c r="AO56" s="742" t="str">
        <f>IFERROR(INDEX('02_LIVING_WATERDEEP'!$J$2:$J$200,MATCH(Таблиця4[[#This Row],[BUILDING NAME]],'02_LIVING_WATERDEEP'!$A$2:$A$200,0),1),"")</f>
        <v xml:space="preserve">Outside: As you approach The Sailor’s Own, the first thing you notice is the image of a large boat, caught in some kind of ferocious storm that is apparently hanging in the sky above the facility. It seems to be some kind of illusory magic, portraying a vivid scene. The tavern itself is an establishment more befitting a harbor town with netting draped across the windows, and several sailors outside. The smell of the harbor mixes with the smells of the food inside creating a cacophony of sensation. 
Interior: On the inside, you’d think you’ve just been teleported into a ship on the seas. The walls of the establishment are wooden and seem to be made from the inside of some sort of seafaring vessel. The current group of people occupying the bar all seem to be sailors or fishermen. The residents all seem to be either drinking various ales and the food seems to be all seafood. Strangely, there is a strong scent of sea water in the air as well. </v>
      </c>
      <c r="AP56" s="742" t="str">
        <f>IFERROR(INDEX('02_LIVING_WATERDEEP'!$K$2:$K$200,MATCH(Таблиця4[[#This Row],[BUILDING NAME]],'02_LIVING_WATERDEEP'!$A$2:$A$200,0),1),"")</f>
        <v xml:space="preserve">Owner: Milo Mountainowk. A human male with bright blue eyes, with a slightly receding hairline, although it seems as if he’s grown his hair out to compensate. He has a nose that looks like it’s been broken dozens of times over. His high cheekbones and square jaw give the look that he’d be handsome if it weren’t for the dozens of scars, telling the stories of hundreds of battles. Regardless, you’ll never see him with his toothy smile and happy demeanor. He greets every customer with the same phrase, “Why donchu come on in from dat awful weather, and get a pint in ya er two!” regardless of the weather outside. His clothes are that of an old sailor’s outfit, looking as if he just strolled off the boat.
Barmaid: The barmaid is a changeling who prefers to take a feminine form. Their name is Kendyl Forestdown. It’s a bit alarming as they have a terrible habit of taking a person’s voice and vocal mannerisms as they take orders, or talk and make discussion. It’s a common prank they like to pull that as they bring food or drink by, they take the form of the customer who ordered said meals. </v>
      </c>
      <c r="AQ56" s="742">
        <f>IFERROR(INDEX('02_LIVING_WATERDEEP'!$L$2:$L$200,MATCH(Таблиця4[[#This Row],[BUILDING NAME]],'02_LIVING_WATERDEEP'!$A$2:$A$200,0),1),"")</f>
        <v>0</v>
      </c>
      <c r="AR56" s="742">
        <f>IFERROR(INDEX('02_LIVING_WATERDEEP'!$M$2:$M$200,MATCH(Таблиця4[[#This Row],[BUILDING NAME]],'02_LIVING_WATERDEEP'!$A$2:$A$200,0),1),"")</f>
        <v>0</v>
      </c>
      <c r="AS56" s="742"/>
      <c r="AT56" s="619"/>
      <c r="AU56" s="619"/>
      <c r="AV56" s="619"/>
      <c r="AW56" s="619"/>
      <c r="AX56" s="619"/>
      <c r="AY56" s="619"/>
      <c r="AZ56" s="619"/>
      <c r="BA56" s="619"/>
      <c r="BB56" s="619"/>
      <c r="BC56" s="619"/>
      <c r="BD56" s="619"/>
      <c r="BE56" s="619"/>
      <c r="BF56" s="619"/>
      <c r="BG56" s="619"/>
      <c r="BH56" s="619"/>
      <c r="BI56" s="619"/>
      <c r="BJ56" s="619" t="e">
        <f>MATCH(Таблиця4[[#This Row],[BUILDING NAME]],#REF!,0)</f>
        <v>#REF!</v>
      </c>
      <c r="BK56" s="619" t="e">
        <f>INDEX(#REF!,'02BUILD'!BJ56,1)</f>
        <v>#REF!</v>
      </c>
      <c r="BL56" s="619" t="e">
        <v>#N/A</v>
      </c>
      <c r="BM56" s="619"/>
      <c r="BN56" s="619" t="e">
        <f>MATCH(Таблиця4[[#This Row],[BUILDING NAME]],Таблиця5[NAME],0)</f>
        <v>#N/A</v>
      </c>
      <c r="BO56" s="619" t="e">
        <f>INDEX(Таблиця5[[C - COINS - COST]:[ADDRESS]],'02BUILD'!$BN56,1)</f>
        <v>#N/A</v>
      </c>
      <c r="BP56" s="619" t="e">
        <f>INDEX(Таблиця5[[C - COINS - COST]:[ADDRESS]],'02BUILD'!$BN56,2)</f>
        <v>#N/A</v>
      </c>
      <c r="BQ56" s="619" t="e">
        <f>INDEX(Таблиця5[[C - COINS - COST]:[ADDRESS]],'02BUILD'!$BN56,3)</f>
        <v>#N/A</v>
      </c>
      <c r="BR56" s="619" t="e">
        <f>INDEX(Таблиця5[[C - COINS - COST]:[ADDRESS]],'02BUILD'!$BN56,4)</f>
        <v>#N/A</v>
      </c>
      <c r="BS56" s="619" t="e">
        <f>INDEX(Таблиця5[[C - COINS - COST]:[ADDRESS]],'02BUILD'!$BN56,5)</f>
        <v>#N/A</v>
      </c>
      <c r="BT56" s="619" t="e">
        <f>INDEX(Таблиця5[[C - COINS - COST]:[ADDRESS]],'02BUILD'!$BN56,6)</f>
        <v>#N/A</v>
      </c>
      <c r="BU56" s="619" t="e">
        <f>INDEX(Таблиця5[[C - COINS - COST]:[ADDRESS]],'02BUILD'!$BN56,7)</f>
        <v>#N/A</v>
      </c>
      <c r="BV56" s="619" t="e">
        <f>INDEX(Таблиця5[[C - COINS - COST]:[ADDRESS]],'02BUILD'!$BN56,8)</f>
        <v>#N/A</v>
      </c>
      <c r="BW56" s="619" t="e">
        <f>INDEX(Таблиця5[[C - COINS - COST]:[ADDRESS]],'02BUILD'!$BN56,9)</f>
        <v>#N/A</v>
      </c>
      <c r="BX56" s="619" t="e">
        <f>INDEX(Таблиця5[[C - COINS - COST]:[ADDRESS]],'02BUILD'!$BN56,10)</f>
        <v>#N/A</v>
      </c>
    </row>
    <row r="57" spans="1:76" ht="16.5" thickTop="1" thickBot="1">
      <c r="A57" s="742" t="s">
        <v>965</v>
      </c>
      <c r="B57" s="743" t="str">
        <f t="shared" si="2"/>
        <v>C55</v>
      </c>
      <c r="C57" s="743" t="str">
        <f t="shared" si="3"/>
        <v>Eilean's Maztican Delights (business, B, 2)</v>
      </c>
      <c r="D57" s="742"/>
      <c r="E57" s="742"/>
      <c r="F57" s="743" t="s">
        <v>1738</v>
      </c>
      <c r="G57" s="743" t="s">
        <v>1739</v>
      </c>
      <c r="H57" s="743" t="s">
        <v>2290</v>
      </c>
      <c r="I57" s="743" t="s">
        <v>3965</v>
      </c>
      <c r="J57" s="743"/>
      <c r="K57" s="743" t="s">
        <v>2089</v>
      </c>
      <c r="L57" s="743" t="s">
        <v>2081</v>
      </c>
      <c r="M57" s="743">
        <v>2</v>
      </c>
      <c r="N57" s="743"/>
      <c r="O57" s="743"/>
      <c r="P57" s="743"/>
      <c r="Q57" s="743"/>
      <c r="R57" s="743"/>
      <c r="S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 s="743"/>
      <c r="U57" s="743"/>
      <c r="V57" s="743" t="s">
        <v>20457</v>
      </c>
      <c r="W57" s="743"/>
      <c r="X57" s="743"/>
      <c r="Y57" s="743"/>
      <c r="Z57" s="743" t="s">
        <v>4311</v>
      </c>
      <c r="AA57" s="743"/>
      <c r="AB57" s="743" t="str">
        <f>Таблиця4[[#This Row],[Descriptions2]]</f>
        <v/>
      </c>
      <c r="AC57" s="743" t="str">
        <f>Таблиця4[[#This Row],[Owner/Specific NPCs3]]</f>
        <v/>
      </c>
      <c r="AD57" s="743"/>
      <c r="AE57" s="750" t="s">
        <v>5831</v>
      </c>
      <c r="AF57" s="751"/>
      <c r="AG57" s="752"/>
      <c r="AH57" s="743" t="s">
        <v>4311</v>
      </c>
      <c r="AI57" s="752"/>
      <c r="AJ57" s="743" t="s">
        <v>4311</v>
      </c>
      <c r="AK57" s="752"/>
      <c r="AL57" s="742" t="str">
        <f>IFERROR(INDEX('02_LIVING_WATERDEEP'!$C$2:$C$200,MATCH(Таблиця4[[#This Row],[BUILDING NAME]],'02_LIVING_WATERDEEP'!$A$2:$A$200,0),1),"")</f>
        <v/>
      </c>
      <c r="AM57" s="742" t="str">
        <f>IFERROR(INDEX('02_LIVING_WATERDEEP'!$F$2:$F$200,MATCH(Таблиця4[[#This Row],[BUILDING NAME]],'02_LIVING_WATERDEEP'!$A$2:$A$200,0),1),"")</f>
        <v/>
      </c>
      <c r="AN57" s="742" t="str">
        <f>IFERROR(INDEX('02_LIVING_WATERDEEP'!$I$2:$I$200,MATCH(Таблиця4[[#This Row],[BUILDING NAME]],'02_LIVING_WATERDEEP'!$A$2:$A$200,0),1),"")</f>
        <v/>
      </c>
      <c r="AO57" s="742" t="str">
        <f>IFERROR(INDEX('02_LIVING_WATERDEEP'!$J$2:$J$200,MATCH(Таблиця4[[#This Row],[BUILDING NAME]],'02_LIVING_WATERDEEP'!$A$2:$A$200,0),1),"")</f>
        <v/>
      </c>
      <c r="AP57" s="742" t="str">
        <f>IFERROR(INDEX('02_LIVING_WATERDEEP'!$K$2:$K$200,MATCH(Таблиця4[[#This Row],[BUILDING NAME]],'02_LIVING_WATERDEEP'!$A$2:$A$200,0),1),"")</f>
        <v/>
      </c>
      <c r="AQ57" s="742" t="str">
        <f>IFERROR(INDEX('02_LIVING_WATERDEEP'!$L$2:$L$200,MATCH(Таблиця4[[#This Row],[BUILDING NAME]],'02_LIVING_WATERDEEP'!$A$2:$A$200,0),1),"")</f>
        <v/>
      </c>
      <c r="AR57" s="742" t="str">
        <f>IFERROR(INDEX('02_LIVING_WATERDEEP'!$M$2:$M$200,MATCH(Таблиця4[[#This Row],[BUILDING NAME]],'02_LIVING_WATERDEEP'!$A$2:$A$200,0),1),"")</f>
        <v/>
      </c>
      <c r="AS57" s="742"/>
      <c r="AT57" s="596"/>
      <c r="AU57" s="596"/>
      <c r="AV57" s="596"/>
      <c r="AW57" s="596"/>
      <c r="AX57" s="596"/>
      <c r="AY57" s="596"/>
      <c r="AZ57" s="596"/>
      <c r="BA57" s="596"/>
      <c r="BB57" s="596"/>
      <c r="BC57" s="596"/>
      <c r="BD57" s="596"/>
      <c r="BE57" s="596"/>
      <c r="BF57" s="596"/>
      <c r="BG57" s="596"/>
      <c r="BH57" s="596"/>
      <c r="BI57" s="596"/>
      <c r="BJ57" s="596" t="e">
        <f>MATCH(Таблиця4[[#This Row],[BUILDING NAME]],#REF!,0)</f>
        <v>#REF!</v>
      </c>
      <c r="BK57" s="596" t="e">
        <f>INDEX(#REF!,'02BUILD'!BJ57,1)</f>
        <v>#REF!</v>
      </c>
      <c r="BL57" s="596" t="s">
        <v>20559</v>
      </c>
      <c r="BM57" s="596"/>
      <c r="BN57" s="596" t="e">
        <f>MATCH(Таблиця4[[#This Row],[BUILDING NAME]],Таблиця5[NAME],0)</f>
        <v>#N/A</v>
      </c>
      <c r="BO57" s="596" t="e">
        <f>INDEX(Таблиця5[[C - COINS - COST]:[ADDRESS]],'02BUILD'!$BN57,1)</f>
        <v>#N/A</v>
      </c>
      <c r="BP57" s="596" t="e">
        <f>INDEX(Таблиця5[[C - COINS - COST]:[ADDRESS]],'02BUILD'!$BN57,2)</f>
        <v>#N/A</v>
      </c>
      <c r="BQ57" s="596" t="e">
        <f>INDEX(Таблиця5[[C - COINS - COST]:[ADDRESS]],'02BUILD'!$BN57,3)</f>
        <v>#N/A</v>
      </c>
      <c r="BR57" s="596" t="e">
        <f>INDEX(Таблиця5[[C - COINS - COST]:[ADDRESS]],'02BUILD'!$BN57,4)</f>
        <v>#N/A</v>
      </c>
      <c r="BS57" s="596" t="e">
        <f>INDEX(Таблиця5[[C - COINS - COST]:[ADDRESS]],'02BUILD'!$BN57,5)</f>
        <v>#N/A</v>
      </c>
      <c r="BT57" s="596" t="e">
        <f>INDEX(Таблиця5[[C - COINS - COST]:[ADDRESS]],'02BUILD'!$BN57,6)</f>
        <v>#N/A</v>
      </c>
      <c r="BU57" s="596" t="e">
        <f>INDEX(Таблиця5[[C - COINS - COST]:[ADDRESS]],'02BUILD'!$BN57,7)</f>
        <v>#N/A</v>
      </c>
      <c r="BV57" s="596" t="e">
        <f>INDEX(Таблиця5[[C - COINS - COST]:[ADDRESS]],'02BUILD'!$BN57,8)</f>
        <v>#N/A</v>
      </c>
      <c r="BW57" s="596" t="e">
        <f>INDEX(Таблиця5[[C - COINS - COST]:[ADDRESS]],'02BUILD'!$BN57,9)</f>
        <v>#N/A</v>
      </c>
      <c r="BX57" s="596" t="e">
        <f>INDEX(Таблиця5[[C - COINS - COST]:[ADDRESS]],'02BUILD'!$BN57,10)</f>
        <v>#N/A</v>
      </c>
    </row>
    <row r="58" spans="1:76" ht="16.5" thickTop="1" thickBot="1">
      <c r="A58" s="742" t="s">
        <v>966</v>
      </c>
      <c r="B58" s="743" t="str">
        <f t="shared" si="2"/>
        <v>C56</v>
      </c>
      <c r="C58" s="743" t="str">
        <f t="shared" si="3"/>
        <v>Lightsinger Theater (business, A, 3)</v>
      </c>
      <c r="D58" s="742"/>
      <c r="E58" s="742"/>
      <c r="F58" s="743" t="s">
        <v>1740</v>
      </c>
      <c r="G58" s="743" t="s">
        <v>1741</v>
      </c>
      <c r="H58" s="743" t="s">
        <v>2291</v>
      </c>
      <c r="I58" s="743" t="s">
        <v>3965</v>
      </c>
      <c r="J58" s="743"/>
      <c r="K58" s="743" t="s">
        <v>2089</v>
      </c>
      <c r="L58" s="743" t="s">
        <v>2076</v>
      </c>
      <c r="M58" s="743">
        <v>3</v>
      </c>
      <c r="N58" s="743"/>
      <c r="O58" s="743">
        <v>4</v>
      </c>
      <c r="P58" s="743"/>
      <c r="Q58" s="743"/>
      <c r="R58" s="743"/>
      <c r="S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8" s="743"/>
      <c r="U58" s="743"/>
      <c r="V58" s="743"/>
      <c r="W58" s="743"/>
      <c r="X58" s="743"/>
      <c r="Y58" s="743" t="s">
        <v>21225</v>
      </c>
      <c r="Z58" s="743" t="s">
        <v>4311</v>
      </c>
      <c r="AA58" s="743"/>
      <c r="AB58" s="743" t="str">
        <f>Таблиця4[[#This Row],[Descriptions2]]</f>
        <v/>
      </c>
      <c r="AC58" s="743" t="str">
        <f>Таблиця4[[#This Row],[Owner/Specific NPCs3]]</f>
        <v/>
      </c>
      <c r="AD58" s="743"/>
      <c r="AE58" s="750" t="s">
        <v>21355</v>
      </c>
      <c r="AF58" s="751"/>
      <c r="AG58" s="752"/>
      <c r="AH58" s="743" t="s">
        <v>4311</v>
      </c>
      <c r="AI58" s="752"/>
      <c r="AJ58" s="743" t="s">
        <v>4311</v>
      </c>
      <c r="AK58" s="752"/>
      <c r="AL58" s="742" t="str">
        <f>IFERROR(INDEX('02_LIVING_WATERDEEP'!$C$2:$C$200,MATCH(Таблиця4[[#This Row],[BUILDING NAME]],'02_LIVING_WATERDEEP'!$A$2:$A$200,0),1),"")</f>
        <v/>
      </c>
      <c r="AM58" s="742" t="str">
        <f>IFERROR(INDEX('02_LIVING_WATERDEEP'!$F$2:$F$200,MATCH(Таблиця4[[#This Row],[BUILDING NAME]],'02_LIVING_WATERDEEP'!$A$2:$A$200,0),1),"")</f>
        <v/>
      </c>
      <c r="AN58" s="742" t="str">
        <f>IFERROR(INDEX('02_LIVING_WATERDEEP'!$I$2:$I$200,MATCH(Таблиця4[[#This Row],[BUILDING NAME]],'02_LIVING_WATERDEEP'!$A$2:$A$200,0),1),"")</f>
        <v/>
      </c>
      <c r="AO58" s="742" t="str">
        <f>IFERROR(INDEX('02_LIVING_WATERDEEP'!$J$2:$J$200,MATCH(Таблиця4[[#This Row],[BUILDING NAME]],'02_LIVING_WATERDEEP'!$A$2:$A$200,0),1),"")</f>
        <v/>
      </c>
      <c r="AP58" s="742" t="str">
        <f>IFERROR(INDEX('02_LIVING_WATERDEEP'!$K$2:$K$200,MATCH(Таблиця4[[#This Row],[BUILDING NAME]],'02_LIVING_WATERDEEP'!$A$2:$A$200,0),1),"")</f>
        <v/>
      </c>
      <c r="AQ58" s="742" t="str">
        <f>IFERROR(INDEX('02_LIVING_WATERDEEP'!$L$2:$L$200,MATCH(Таблиця4[[#This Row],[BUILDING NAME]],'02_LIVING_WATERDEEP'!$A$2:$A$200,0),1),"")</f>
        <v/>
      </c>
      <c r="AR58" s="742" t="str">
        <f>IFERROR(INDEX('02_LIVING_WATERDEEP'!$M$2:$M$200,MATCH(Таблиця4[[#This Row],[BUILDING NAME]],'02_LIVING_WATERDEEP'!$A$2:$A$200,0),1),"")</f>
        <v/>
      </c>
      <c r="AS58" s="742"/>
      <c r="AT58" s="596"/>
      <c r="AU58" s="596"/>
      <c r="AV58" s="596"/>
      <c r="AW58" s="596"/>
      <c r="AX58" s="596"/>
      <c r="AY58" s="596"/>
      <c r="AZ58" s="596"/>
      <c r="BA58" s="596"/>
      <c r="BB58" s="596"/>
      <c r="BC58" s="596"/>
      <c r="BD58" s="596"/>
      <c r="BE58" s="596"/>
      <c r="BF58" s="596"/>
      <c r="BG58" s="596"/>
      <c r="BH58" s="596"/>
      <c r="BI58" s="596"/>
      <c r="BJ58" s="596" t="e">
        <f>MATCH(Таблиця4[[#This Row],[BUILDING NAME]],#REF!,0)</f>
        <v>#REF!</v>
      </c>
      <c r="BK58" s="596" t="e">
        <f>INDEX(#REF!,'02BUILD'!BJ58,1)</f>
        <v>#REF!</v>
      </c>
      <c r="BL58" s="596" t="e">
        <v>#N/A</v>
      </c>
      <c r="BM58" s="596"/>
      <c r="BN58" s="596" t="e">
        <f>MATCH(Таблиця4[[#This Row],[BUILDING NAME]],Таблиця5[NAME],0)</f>
        <v>#N/A</v>
      </c>
      <c r="BO58" s="596" t="e">
        <f>INDEX(Таблиця5[[C - COINS - COST]:[ADDRESS]],'02BUILD'!$BN58,1)</f>
        <v>#N/A</v>
      </c>
      <c r="BP58" s="596" t="e">
        <f>INDEX(Таблиця5[[C - COINS - COST]:[ADDRESS]],'02BUILD'!$BN58,2)</f>
        <v>#N/A</v>
      </c>
      <c r="BQ58" s="596" t="e">
        <f>INDEX(Таблиця5[[C - COINS - COST]:[ADDRESS]],'02BUILD'!$BN58,3)</f>
        <v>#N/A</v>
      </c>
      <c r="BR58" s="596" t="e">
        <f>INDEX(Таблиця5[[C - COINS - COST]:[ADDRESS]],'02BUILD'!$BN58,4)</f>
        <v>#N/A</v>
      </c>
      <c r="BS58" s="596" t="e">
        <f>INDEX(Таблиця5[[C - COINS - COST]:[ADDRESS]],'02BUILD'!$BN58,5)</f>
        <v>#N/A</v>
      </c>
      <c r="BT58" s="596" t="e">
        <f>INDEX(Таблиця5[[C - COINS - COST]:[ADDRESS]],'02BUILD'!$BN58,6)</f>
        <v>#N/A</v>
      </c>
      <c r="BU58" s="596" t="e">
        <f>INDEX(Таблиця5[[C - COINS - COST]:[ADDRESS]],'02BUILD'!$BN58,7)</f>
        <v>#N/A</v>
      </c>
      <c r="BV58" s="596" t="e">
        <f>INDEX(Таблиця5[[C - COINS - COST]:[ADDRESS]],'02BUILD'!$BN58,8)</f>
        <v>#N/A</v>
      </c>
      <c r="BW58" s="596" t="e">
        <f>INDEX(Таблиця5[[C - COINS - COST]:[ADDRESS]],'02BUILD'!$BN58,9)</f>
        <v>#N/A</v>
      </c>
      <c r="BX58" s="596" t="e">
        <f>INDEX(Таблиця5[[C - COINS - COST]:[ADDRESS]],'02BUILD'!$BN58,10)</f>
        <v>#N/A</v>
      </c>
    </row>
    <row r="59" spans="1:76" ht="16.5" thickTop="1" thickBot="1">
      <c r="A59" s="742" t="s">
        <v>967</v>
      </c>
      <c r="B59" s="743" t="str">
        <f t="shared" si="2"/>
        <v>C57</v>
      </c>
      <c r="C59" s="743" t="str">
        <f t="shared" si="3"/>
        <v>Sorynth's Silverware (business, B, 2)</v>
      </c>
      <c r="D59" s="742"/>
      <c r="E59" s="742"/>
      <c r="F59" s="743" t="s">
        <v>1742</v>
      </c>
      <c r="G59" s="743" t="s">
        <v>1743</v>
      </c>
      <c r="H59" s="743" t="s">
        <v>2292</v>
      </c>
      <c r="I59" s="743" t="s">
        <v>3965</v>
      </c>
      <c r="J59" s="743"/>
      <c r="K59" s="743" t="s">
        <v>2089</v>
      </c>
      <c r="L59" s="743" t="s">
        <v>2081</v>
      </c>
      <c r="M59" s="743">
        <v>2</v>
      </c>
      <c r="N59" s="743"/>
      <c r="O59" s="743"/>
      <c r="P59" s="743"/>
      <c r="Q59" s="743"/>
      <c r="R59" s="743"/>
      <c r="S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 s="743"/>
      <c r="U59" s="743"/>
      <c r="V59" s="743" t="s">
        <v>21524</v>
      </c>
      <c r="W59" s="742"/>
      <c r="X59" s="742"/>
      <c r="Y59" s="742" t="s">
        <v>21523</v>
      </c>
      <c r="Z59" s="743" t="s">
        <v>4311</v>
      </c>
      <c r="AA59" s="743"/>
      <c r="AB59" s="743" t="str">
        <f>Таблиця4[[#This Row],[Descriptions2]]</f>
        <v/>
      </c>
      <c r="AC59" s="743" t="str">
        <f>Таблиця4[[#This Row],[Owner/Specific NPCs3]]</f>
        <v/>
      </c>
      <c r="AD59" s="743"/>
      <c r="AE59" s="750" t="s">
        <v>5831</v>
      </c>
      <c r="AF59" s="751"/>
      <c r="AG59" s="752"/>
      <c r="AH59" s="743" t="s">
        <v>4311</v>
      </c>
      <c r="AI59" s="752"/>
      <c r="AJ59" s="743" t="s">
        <v>4311</v>
      </c>
      <c r="AK59" s="752"/>
      <c r="AL59" s="742" t="str">
        <f>IFERROR(INDEX('02_LIVING_WATERDEEP'!$C$2:$C$200,MATCH(Таблиця4[[#This Row],[BUILDING NAME]],'02_LIVING_WATERDEEP'!$A$2:$A$200,0),1),"")</f>
        <v/>
      </c>
      <c r="AM59" s="742" t="str">
        <f>IFERROR(INDEX('02_LIVING_WATERDEEP'!$F$2:$F$200,MATCH(Таблиця4[[#This Row],[BUILDING NAME]],'02_LIVING_WATERDEEP'!$A$2:$A$200,0),1),"")</f>
        <v/>
      </c>
      <c r="AN59" s="742" t="str">
        <f>IFERROR(INDEX('02_LIVING_WATERDEEP'!$I$2:$I$200,MATCH(Таблиця4[[#This Row],[BUILDING NAME]],'02_LIVING_WATERDEEP'!$A$2:$A$200,0),1),"")</f>
        <v/>
      </c>
      <c r="AO59" s="742" t="str">
        <f>IFERROR(INDEX('02_LIVING_WATERDEEP'!$J$2:$J$200,MATCH(Таблиця4[[#This Row],[BUILDING NAME]],'02_LIVING_WATERDEEP'!$A$2:$A$200,0),1),"")</f>
        <v/>
      </c>
      <c r="AP59" s="742" t="str">
        <f>IFERROR(INDEX('02_LIVING_WATERDEEP'!$K$2:$K$200,MATCH(Таблиця4[[#This Row],[BUILDING NAME]],'02_LIVING_WATERDEEP'!$A$2:$A$200,0),1),"")</f>
        <v/>
      </c>
      <c r="AQ59" s="742" t="str">
        <f>IFERROR(INDEX('02_LIVING_WATERDEEP'!$L$2:$L$200,MATCH(Таблиця4[[#This Row],[BUILDING NAME]],'02_LIVING_WATERDEEP'!$A$2:$A$200,0),1),"")</f>
        <v/>
      </c>
      <c r="AR59" s="742" t="str">
        <f>IFERROR(INDEX('02_LIVING_WATERDEEP'!$M$2:$M$200,MATCH(Таблиця4[[#This Row],[BUILDING NAME]],'02_LIVING_WATERDEEP'!$A$2:$A$200,0),1),"")</f>
        <v/>
      </c>
      <c r="AS59" s="742"/>
      <c r="AT59" s="596"/>
      <c r="AU59" s="596"/>
      <c r="AV59" s="596"/>
      <c r="AW59" s="596"/>
      <c r="AX59" s="596"/>
      <c r="AY59" s="596"/>
      <c r="AZ59" s="596"/>
      <c r="BA59" s="596"/>
      <c r="BB59" s="596"/>
      <c r="BC59" s="596"/>
      <c r="BD59" s="596"/>
      <c r="BE59" s="596"/>
      <c r="BF59" s="596"/>
      <c r="BG59" s="596"/>
      <c r="BH59" s="596"/>
      <c r="BI59" s="596"/>
      <c r="BJ59" s="596" t="e">
        <f>MATCH(Таблиця4[[#This Row],[BUILDING NAME]],#REF!,0)</f>
        <v>#REF!</v>
      </c>
      <c r="BK59" s="596" t="e">
        <f>INDEX(#REF!,'02BUILD'!BJ59,1)</f>
        <v>#REF!</v>
      </c>
      <c r="BL59" s="596" t="s">
        <v>20578</v>
      </c>
      <c r="BM59" s="596"/>
      <c r="BN59" s="596" t="e">
        <f>MATCH(Таблиця4[[#This Row],[BUILDING NAME]],Таблиця5[NAME],0)</f>
        <v>#N/A</v>
      </c>
      <c r="BO59" s="596" t="e">
        <f>INDEX(Таблиця5[[C - COINS - COST]:[ADDRESS]],'02BUILD'!$BN59,1)</f>
        <v>#N/A</v>
      </c>
      <c r="BP59" s="596" t="e">
        <f>INDEX(Таблиця5[[C - COINS - COST]:[ADDRESS]],'02BUILD'!$BN59,2)</f>
        <v>#N/A</v>
      </c>
      <c r="BQ59" s="596" t="e">
        <f>INDEX(Таблиця5[[C - COINS - COST]:[ADDRESS]],'02BUILD'!$BN59,3)</f>
        <v>#N/A</v>
      </c>
      <c r="BR59" s="596" t="e">
        <f>INDEX(Таблиця5[[C - COINS - COST]:[ADDRESS]],'02BUILD'!$BN59,4)</f>
        <v>#N/A</v>
      </c>
      <c r="BS59" s="596" t="e">
        <f>INDEX(Таблиця5[[C - COINS - COST]:[ADDRESS]],'02BUILD'!$BN59,5)</f>
        <v>#N/A</v>
      </c>
      <c r="BT59" s="596" t="e">
        <f>INDEX(Таблиця5[[C - COINS - COST]:[ADDRESS]],'02BUILD'!$BN59,6)</f>
        <v>#N/A</v>
      </c>
      <c r="BU59" s="596" t="e">
        <f>INDEX(Таблиця5[[C - COINS - COST]:[ADDRESS]],'02BUILD'!$BN59,7)</f>
        <v>#N/A</v>
      </c>
      <c r="BV59" s="596" t="e">
        <f>INDEX(Таблиця5[[C - COINS - COST]:[ADDRESS]],'02BUILD'!$BN59,8)</f>
        <v>#N/A</v>
      </c>
      <c r="BW59" s="596" t="e">
        <f>INDEX(Таблиця5[[C - COINS - COST]:[ADDRESS]],'02BUILD'!$BN59,9)</f>
        <v>#N/A</v>
      </c>
      <c r="BX59" s="596" t="e">
        <f>INDEX(Таблиця5[[C - COINS - COST]:[ADDRESS]],'02BUILD'!$BN59,10)</f>
        <v>#N/A</v>
      </c>
    </row>
    <row r="60" spans="1:76" ht="16.5" thickTop="1" thickBot="1">
      <c r="A60" s="742" t="s">
        <v>968</v>
      </c>
      <c r="B60" s="743" t="str">
        <f t="shared" si="2"/>
        <v>C58</v>
      </c>
      <c r="C60" s="743" t="str">
        <f t="shared" si="3"/>
        <v>Jhural's Dance (festhall, C, 3)</v>
      </c>
      <c r="D60" s="742"/>
      <c r="E60" s="742"/>
      <c r="F60" s="743" t="s">
        <v>1744</v>
      </c>
      <c r="G60" s="743" t="s">
        <v>1745</v>
      </c>
      <c r="H60" s="743" t="s">
        <v>2293</v>
      </c>
      <c r="I60" s="743" t="s">
        <v>3965</v>
      </c>
      <c r="J60" s="743"/>
      <c r="K60" s="743" t="s">
        <v>2094</v>
      </c>
      <c r="L60" s="743" t="s">
        <v>2069</v>
      </c>
      <c r="M60" s="743">
        <v>3</v>
      </c>
      <c r="N60" s="743"/>
      <c r="O60" s="743">
        <v>4</v>
      </c>
      <c r="P60" s="743"/>
      <c r="Q60" s="743">
        <v>3</v>
      </c>
      <c r="R60" s="743"/>
      <c r="S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60" s="743"/>
      <c r="U60" s="754" t="s">
        <v>16247</v>
      </c>
      <c r="V60" s="743"/>
      <c r="W60" s="743"/>
      <c r="X60" s="743"/>
      <c r="Y60" s="743" t="s">
        <v>21169</v>
      </c>
      <c r="Z60" s="743" t="s">
        <v>237</v>
      </c>
      <c r="AA60" s="743"/>
      <c r="AB60" s="743">
        <f>Таблиця4[[#This Row],[Descriptions2]]</f>
        <v>0</v>
      </c>
      <c r="AC60" s="743">
        <f>Таблиця4[[#This Row],[Owner/Specific NPCs3]]</f>
        <v>0</v>
      </c>
      <c r="AD60" s="743"/>
      <c r="AE60" s="750" t="s">
        <v>5831</v>
      </c>
      <c r="AF60" s="751"/>
      <c r="AG60" s="752"/>
      <c r="AH60" s="743" t="s">
        <v>4311</v>
      </c>
      <c r="AI60" s="752"/>
      <c r="AJ60" s="743" t="s">
        <v>4311</v>
      </c>
      <c r="AK60" s="752"/>
      <c r="AL60" s="742">
        <f>IFERROR(INDEX('02_LIVING_WATERDEEP'!$C$2:$C$200,MATCH(Таблиця4[[#This Row],[BUILDING NAME]],'02_LIVING_WATERDEEP'!$A$2:$A$200,0),1),"")</f>
        <v>0</v>
      </c>
      <c r="AM60" s="742" t="str">
        <f>IFERROR(INDEX('02_LIVING_WATERDEEP'!$F$2:$F$200,MATCH(Таблиця4[[#This Row],[BUILDING NAME]],'02_LIVING_WATERDEEP'!$A$2:$A$200,0),1),"")</f>
        <v>Wealthy</v>
      </c>
      <c r="AN60" s="742">
        <f>IFERROR(INDEX('02_LIVING_WATERDEEP'!$I$2:$I$200,MATCH(Таблиця4[[#This Row],[BUILDING NAME]],'02_LIVING_WATERDEEP'!$A$2:$A$200,0),1),"")</f>
        <v>0</v>
      </c>
      <c r="AO60" s="742">
        <f>IFERROR(INDEX('02_LIVING_WATERDEEP'!$J$2:$J$200,MATCH(Таблиця4[[#This Row],[BUILDING NAME]],'02_LIVING_WATERDEEP'!$A$2:$A$200,0),1),"")</f>
        <v>0</v>
      </c>
      <c r="AP60" s="742">
        <f>IFERROR(INDEX('02_LIVING_WATERDEEP'!$K$2:$K$200,MATCH(Таблиця4[[#This Row],[BUILDING NAME]],'02_LIVING_WATERDEEP'!$A$2:$A$200,0),1),"")</f>
        <v>0</v>
      </c>
      <c r="AQ60" s="742">
        <f>IFERROR(INDEX('02_LIVING_WATERDEEP'!$L$2:$L$200,MATCH(Таблиця4[[#This Row],[BUILDING NAME]],'02_LIVING_WATERDEEP'!$A$2:$A$200,0),1),"")</f>
        <v>0</v>
      </c>
      <c r="AR60" s="742">
        <f>IFERROR(INDEX('02_LIVING_WATERDEEP'!$M$2:$M$200,MATCH(Таблиця4[[#This Row],[BUILDING NAME]],'02_LIVING_WATERDEEP'!$A$2:$A$200,0),1),"")</f>
        <v>0</v>
      </c>
      <c r="AS60" s="742"/>
      <c r="AT60" s="596"/>
      <c r="AU60" s="596"/>
      <c r="AV60" s="596"/>
      <c r="AW60" s="596"/>
      <c r="AX60" s="596"/>
      <c r="AY60" s="596"/>
      <c r="AZ60" s="596"/>
      <c r="BA60" s="596"/>
      <c r="BB60" s="596"/>
      <c r="BC60" s="596"/>
      <c r="BD60" s="596"/>
      <c r="BE60" s="596"/>
      <c r="BF60" s="596"/>
      <c r="BG60" s="596"/>
      <c r="BH60" s="596"/>
      <c r="BI60" s="596"/>
      <c r="BJ60" s="596" t="e">
        <f>MATCH(Таблиця4[[#This Row],[BUILDING NAME]],#REF!,0)</f>
        <v>#REF!</v>
      </c>
      <c r="BK60" s="596" t="e">
        <f>INDEX(#REF!,'02BUILD'!BJ60,1)</f>
        <v>#REF!</v>
      </c>
      <c r="BL60" s="596" t="e">
        <v>#N/A</v>
      </c>
      <c r="BM60" s="596"/>
      <c r="BN60" s="596">
        <f>MATCH(Таблиця4[[#This Row],[BUILDING NAME]],Таблиця5[NAME],0)</f>
        <v>187</v>
      </c>
      <c r="BO60" s="596">
        <f>INDEX(Таблиця5[[C - COINS - COST]:[ADDRESS]],'02BUILD'!$BN60,1)</f>
        <v>4</v>
      </c>
      <c r="BP60" s="596">
        <f>INDEX(Таблиця5[[C - COINS - COST]:[ADDRESS]],'02BUILD'!$BN60,2)</f>
        <v>3</v>
      </c>
      <c r="BQ60" s="596">
        <f>INDEX(Таблиця5[[C - COINS - COST]:[ADDRESS]],'02BUILD'!$BN60,3)</f>
        <v>0</v>
      </c>
      <c r="BR60" s="596">
        <f>INDEX(Таблиця5[[C - COINS - COST]:[ADDRESS]],'02BUILD'!$BN60,4)</f>
        <v>0</v>
      </c>
      <c r="BS60" s="596" t="str">
        <f>INDEX(Таблиця5[[C - COINS - COST]:[ADDRESS]],'02BUILD'!$BN60,5)</f>
        <v>4c3a</v>
      </c>
      <c r="BT60" s="596" t="str">
        <f>INDEX(Таблиця5[[C - COINS - COST]:[ADDRESS]],'02BUILD'!$BN60,6)</f>
        <v xml:space="preserve">Festhall </v>
      </c>
      <c r="BU60" s="596">
        <f>INDEX(Таблиця5[[C - COINS - COST]:[ADDRESS]],'02BUILD'!$BN60,7)</f>
        <v>0</v>
      </c>
      <c r="BV60" s="596" t="str">
        <f>INDEX(Таблиця5[[C - COINS - COST]:[ADDRESS]],'02BUILD'!$BN60,8)</f>
        <v>Nowhere near as raucous as many festhalls, Jhrual prides himself on the seductive, intimate environment he fosters in his hall. Plenty of alcoves and nooks to hide in with someone in close company, all surrounding a stage where his festhall workers dance to advertise their wares. His festhall is also notable for its equal proportion of men and women performers. (Northern Swords Street)</v>
      </c>
      <c r="BW60" s="596">
        <f>INDEX(Таблиця5[[C - COINS - COST]:[ADDRESS]],'02BUILD'!$BN60,9)</f>
        <v>0</v>
      </c>
      <c r="BX60" s="596">
        <f>INDEX(Таблиця5[[C - COINS - COST]:[ADDRESS]],'02BUILD'!$BN60,10)</f>
        <v>0</v>
      </c>
    </row>
    <row r="61" spans="1:76" s="620" customFormat="1" ht="16.5" thickTop="1" thickBot="1">
      <c r="A61" s="742" t="s">
        <v>969</v>
      </c>
      <c r="B61" s="743" t="str">
        <f t="shared" si="2"/>
        <v>C59</v>
      </c>
      <c r="C61" s="743" t="str">
        <f t="shared" si="3"/>
        <v>Tavern of the Flagon Dragon (tavern, C, 2)</v>
      </c>
      <c r="D61" s="742"/>
      <c r="E61" s="742"/>
      <c r="F61" s="743" t="s">
        <v>1746</v>
      </c>
      <c r="G61" s="743" t="s">
        <v>1747</v>
      </c>
      <c r="H61" s="746" t="s">
        <v>2294</v>
      </c>
      <c r="I61" s="743" t="s">
        <v>3965</v>
      </c>
      <c r="J61" s="743" t="s">
        <v>16999</v>
      </c>
      <c r="K61" s="743" t="s">
        <v>2093</v>
      </c>
      <c r="L61" s="743" t="s">
        <v>2069</v>
      </c>
      <c r="M61" s="743">
        <v>3</v>
      </c>
      <c r="N61" s="743"/>
      <c r="O61" s="743">
        <v>2</v>
      </c>
      <c r="P61" s="743"/>
      <c r="Q61" s="743">
        <v>3</v>
      </c>
      <c r="R61" s="743"/>
      <c r="S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T61" s="743"/>
      <c r="U61" s="743" t="s">
        <v>16292</v>
      </c>
      <c r="V61" s="743"/>
      <c r="W61" s="743"/>
      <c r="X61" s="743"/>
      <c r="Y61" s="743" t="s">
        <v>21234</v>
      </c>
      <c r="Z61" s="743" t="s">
        <v>223</v>
      </c>
      <c r="AA61" s="743"/>
      <c r="AB61" s="743">
        <f>Таблиця4[[#This Row],[Descriptions2]]</f>
        <v>0</v>
      </c>
      <c r="AC61" s="743">
        <f>Таблиця4[[#This Row],[Owner/Specific NPCs3]]</f>
        <v>0</v>
      </c>
      <c r="AD61" s="743"/>
      <c r="AE61" s="750" t="s">
        <v>5831</v>
      </c>
      <c r="AF61" s="751"/>
      <c r="AG61" s="752"/>
      <c r="AH61" s="743" t="s">
        <v>4311</v>
      </c>
      <c r="AI61" s="752"/>
      <c r="AJ61" s="743" t="s">
        <v>4311</v>
      </c>
      <c r="AK61" s="752"/>
      <c r="AL61" s="742" t="str">
        <f>IFERROR(INDEX('02_LIVING_WATERDEEP'!$C$2:$C$200,MATCH(Таблиця4[[#This Row],[BUILDING NAME]],'02_LIVING_WATERDEEP'!$A$2:$A$200,0),1),"")</f>
        <v>Sevren</v>
      </c>
      <c r="AM61" s="742" t="str">
        <f>IFERROR(INDEX('02_LIVING_WATERDEEP'!$F$2:$F$200,MATCH(Таблиця4[[#This Row],[BUILDING NAME]],'02_LIVING_WATERDEEP'!$A$2:$A$200,0),1),"")</f>
        <v>Modest</v>
      </c>
      <c r="AN61" s="742" t="str">
        <f>IFERROR(INDEX('02_LIVING_WATERDEEP'!$I$2:$I$200,MATCH(Таблиця4[[#This Row],[BUILDING NAME]],'02_LIVING_WATERDEEP'!$A$2:$A$200,0),1),"")</f>
        <v>A modest neighborhood pub renowned for its zzar (Waterdhavian mulled wine) and talyths (a palm-sized cracker with a thin slice of sausage on top, and a mixture of cheese, herbs, mashed root vegetables and other ingredients whose recipe is a house secret)</v>
      </c>
      <c r="AO61" s="742">
        <f>IFERROR(INDEX('02_LIVING_WATERDEEP'!$J$2:$J$200,MATCH(Таблиця4[[#This Row],[BUILDING NAME]],'02_LIVING_WATERDEEP'!$A$2:$A$200,0),1),"")</f>
        <v>0</v>
      </c>
      <c r="AP61" s="742">
        <f>IFERROR(INDEX('02_LIVING_WATERDEEP'!$K$2:$K$200,MATCH(Таблиця4[[#This Row],[BUILDING NAME]],'02_LIVING_WATERDEEP'!$A$2:$A$200,0),1),"")</f>
        <v>0</v>
      </c>
      <c r="AQ61" s="742" t="str">
        <f>IFERROR(INDEX('02_LIVING_WATERDEEP'!$L$2:$L$200,MATCH(Таблиця4[[#This Row],[BUILDING NAME]],'02_LIVING_WATERDEEP'!$A$2:$A$200,0),1),"")</f>
        <v>Has floorplans</v>
      </c>
      <c r="AR61" s="742" t="str">
        <f>IFERROR(INDEX('02_LIVING_WATERDEEP'!$M$2:$M$200,MATCH(Таблиця4[[#This Row],[BUILDING NAME]],'02_LIVING_WATERDEEP'!$A$2:$A$200,0),1),"")</f>
        <v>http://forgottenrealms.wikia.com/wiki/Tavern_of_the_Flagon_Dragon
http://beyond-there-be-dragons.blogspot.com/2014/03/the-tavern-of-flagon-dragon-waterdeep.html</v>
      </c>
      <c r="AS61" s="742"/>
      <c r="AT61" s="619"/>
      <c r="AU61" s="619"/>
      <c r="AV61" s="619"/>
      <c r="AW61" s="619"/>
      <c r="AX61" s="619"/>
      <c r="AY61" s="619"/>
      <c r="AZ61" s="619"/>
      <c r="BA61" s="619"/>
      <c r="BB61" s="619"/>
      <c r="BC61" s="619"/>
      <c r="BD61" s="619"/>
      <c r="BE61" s="619"/>
      <c r="BF61" s="619"/>
      <c r="BG61" s="619"/>
      <c r="BH61" s="619"/>
      <c r="BI61" s="619"/>
      <c r="BJ61" s="619" t="e">
        <f>MATCH(Таблиця4[[#This Row],[BUILDING NAME]],#REF!,0)</f>
        <v>#REF!</v>
      </c>
      <c r="BK61" s="619" t="e">
        <f>INDEX(#REF!,'02BUILD'!BJ61,1)</f>
        <v>#REF!</v>
      </c>
      <c r="BL61" s="619" t="e">
        <v>#N/A</v>
      </c>
      <c r="BM61" s="619"/>
      <c r="BN61" s="619" t="e">
        <f>MATCH(Таблиця4[[#This Row],[BUILDING NAME]],Таблиця5[NAME],0)</f>
        <v>#N/A</v>
      </c>
      <c r="BO61" s="619" t="e">
        <f>INDEX(Таблиця5[[C - COINS - COST]:[ADDRESS]],'02BUILD'!$BN61,1)</f>
        <v>#N/A</v>
      </c>
      <c r="BP61" s="619" t="e">
        <f>INDEX(Таблиця5[[C - COINS - COST]:[ADDRESS]],'02BUILD'!$BN61,2)</f>
        <v>#N/A</v>
      </c>
      <c r="BQ61" s="619" t="e">
        <f>INDEX(Таблиця5[[C - COINS - COST]:[ADDRESS]],'02BUILD'!$BN61,3)</f>
        <v>#N/A</v>
      </c>
      <c r="BR61" s="619" t="e">
        <f>INDEX(Таблиця5[[C - COINS - COST]:[ADDRESS]],'02BUILD'!$BN61,4)</f>
        <v>#N/A</v>
      </c>
      <c r="BS61" s="619" t="e">
        <f>INDEX(Таблиця5[[C - COINS - COST]:[ADDRESS]],'02BUILD'!$BN61,5)</f>
        <v>#N/A</v>
      </c>
      <c r="BT61" s="619" t="e">
        <f>INDEX(Таблиця5[[C - COINS - COST]:[ADDRESS]],'02BUILD'!$BN61,6)</f>
        <v>#N/A</v>
      </c>
      <c r="BU61" s="619" t="e">
        <f>INDEX(Таблиця5[[C - COINS - COST]:[ADDRESS]],'02BUILD'!$BN61,7)</f>
        <v>#N/A</v>
      </c>
      <c r="BV61" s="619" t="e">
        <f>INDEX(Таблиця5[[C - COINS - COST]:[ADDRESS]],'02BUILD'!$BN61,8)</f>
        <v>#N/A</v>
      </c>
      <c r="BW61" s="619" t="e">
        <f>INDEX(Таблиця5[[C - COINS - COST]:[ADDRESS]],'02BUILD'!$BN61,9)</f>
        <v>#N/A</v>
      </c>
      <c r="BX61" s="619" t="e">
        <f>INDEX(Таблиця5[[C - COINS - COST]:[ADDRESS]],'02BUILD'!$BN61,10)</f>
        <v>#N/A</v>
      </c>
    </row>
    <row r="62" spans="1:76" ht="16.5" thickTop="1" thickBot="1">
      <c r="A62" s="742" t="s">
        <v>970</v>
      </c>
      <c r="B62" s="743" t="str">
        <f t="shared" si="2"/>
        <v>C60</v>
      </c>
      <c r="C62" s="743" t="str">
        <f t="shared" si="3"/>
        <v>Sapphire House (rooming house/inn, B, 5)</v>
      </c>
      <c r="D62" s="742"/>
      <c r="E62" s="742"/>
      <c r="F62" s="743" t="s">
        <v>1748</v>
      </c>
      <c r="G62" s="743" t="s">
        <v>1749</v>
      </c>
      <c r="H62" s="743" t="s">
        <v>2295</v>
      </c>
      <c r="I62" s="743" t="s">
        <v>3965</v>
      </c>
      <c r="J62" s="743"/>
      <c r="K62" s="743" t="s">
        <v>2107</v>
      </c>
      <c r="L62" s="743" t="s">
        <v>2081</v>
      </c>
      <c r="M62" s="743">
        <v>5</v>
      </c>
      <c r="N62" s="743"/>
      <c r="O62" s="743"/>
      <c r="P62" s="743"/>
      <c r="Q62" s="743"/>
      <c r="R62" s="743"/>
      <c r="S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 s="743"/>
      <c r="U62" s="743" t="s">
        <v>16279</v>
      </c>
      <c r="V62" s="743"/>
      <c r="W62" s="743"/>
      <c r="X62" s="743"/>
      <c r="Y62" s="743" t="s">
        <v>20482</v>
      </c>
      <c r="Z62" s="743" t="s">
        <v>237</v>
      </c>
      <c r="AA62" s="743"/>
      <c r="AB62" s="743" t="str">
        <f>Таблиця4[[#This Row],[Descriptions2]]</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AC62" s="743" t="str">
        <f>Таблиця4[[#This Row],[Owner/Specific NPCs3]]</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AD62" s="743"/>
      <c r="AE62" s="750" t="s">
        <v>5831</v>
      </c>
      <c r="AF62" s="751"/>
      <c r="AG62" s="752"/>
      <c r="AH62" s="743" t="s">
        <v>4311</v>
      </c>
      <c r="AI62" s="752"/>
      <c r="AJ62" s="743" t="s">
        <v>4311</v>
      </c>
      <c r="AK62" s="752"/>
      <c r="AL62" s="742" t="str">
        <f>IFERROR(INDEX('02_LIVING_WATERDEEP'!$C$2:$C$200,MATCH(Таблиця4[[#This Row],[BUILDING NAME]],'02_LIVING_WATERDEEP'!$A$2:$A$200,0),1),"")</f>
        <v>JL</v>
      </c>
      <c r="AM62" s="742" t="str">
        <f>IFERROR(INDEX('02_LIVING_WATERDEEP'!$F$2:$F$200,MATCH(Таблиця4[[#This Row],[BUILDING NAME]],'02_LIVING_WATERDEEP'!$A$2:$A$200,0),1),"")</f>
        <v>Wealthy</v>
      </c>
      <c r="AN62" s="742" t="str">
        <f>IFERROR(INDEX('02_LIVING_WATERDEEP'!$I$2:$I$200,MATCH(Таблиця4[[#This Row],[BUILDING NAME]],'02_LIVING_WATERDEEP'!$A$2:$A$200,0),1),"")</f>
        <v>The Sapphire House is an inn and rooming house, providing lodgings in both short and long term spans. It does not have a common sleeping room as many inns do, reserving all of its space for the various rooms it rents to guests. The Sapphire House's taproom is modest sized, but providing good food and provender.
The first floor has no rooms, but it has a taproom, kitchens and waterclosets. 
The second floor has small rooms and servant quarters. These rooms are 4gp a night, or 100gp a month.
The third and fourth floors have medium sized rooms with larger beds.These rooms are 5gp a night, or 120gp a month.
The fifth floor has small suites with two bedrooms and a small living room in each, along with the owner's suite, office, and storage. The rental suites are 8gp a night, or 200gp a month.</v>
      </c>
      <c r="AO62" s="742" t="str">
        <f>IFERROR(INDEX('02_LIVING_WATERDEEP'!$J$2:$J$200,MATCH(Таблиця4[[#This Row],[BUILDING NAME]],'02_LIVING_WATERDEEP'!$A$2:$A$200,0),1),"")</f>
        <v>Exterior: This five-story, rectangular building's front is very elegant, painted a shade of white, and the buttresses are painted a deep blue. A small balcony looks down to the street on the second floor, and two wider balconies are on the floors above it. A brass plaque adorns the lintel of the main doors, with a beautifully engraved and painted cut sapphire.
Taproom: Upon entering, you see a modest taproom with six tables and a bar on the northern wall. There are some stairs leading up to the right of the bar, next to which are doors leading to what you assume are the kitchens, and a few waterclosets past that.
Second Level Hallway: The staircase leads up to an open area with a few tables, with doors leading into what you assume are several modestly-sized rooms. The stairs continue upwards, and there is a small balcony facing Blackstaff Tower.
Second Level Rooms: While relatively small, these rooms are very comfortable. The two single beds are soft, there's a view to the outside, and there is a desk and chair in the corner, with a lantern hanging off the wall. The sheets are very well made, the room smells fresh, and closing the door and window(s) reduces the noise to a barely noticeable level.
Third/Fourth Level Hallways: The layout of this floor is similar to that of the second level's, except the rooms seem noticeably larger, there are no tables, and the balcony seems a lot wider.
Third/Fourth Level Rooms: You look into this room and you see a large double bed, with two side tables and a desk in the corner. The bed is comfortable, soft, and there is a view to the outside. The desk has a lantern hanging off the wall, and there are some ink and quills provided should one want to write. The sheets are very well made, the room smells fresh, and closing the door and window(s) reduces the noise to a barely noticeable level.
Fifth Level Hallway: Compared to the previous floors, this hallway is rather small. Only 6 doors lead out of it, one which is marked as "Storage", and another "Office".
Fifth Level Rooms: The door opens up into a small lobby leading to two doors. One door leads to a small bedroom with a cupboard, while the other leads to a small living room with a few comfortable chairs. Next to that you find a large bed facing a closet. There are views of the outside, and every piece of furniture in this room seems exquisitely carved. The beds are comfortable, and being far away from both the street and the taproom, the room is also very quiet.
Owner's Office: This office's centerpiece is a large mahogany desk, with a highback leather chair behind it. The northern wall is a large bookcase with various trinkets, novels, and other baubles.
Owner's Suite: The first room seems to be somewhat part of the office. There's a small safe in the corner. The door at the back leads to a long but narrow room with a large bed to your left, and another bookcase to your right containing rarer books, ledgers, and other such things.
Storage: This room contains various things to run the establishment. You see extra sets of sheets, pillows, a few stacks of blank parchment paper, extra ink, and other things.</v>
      </c>
      <c r="AP62" s="742" t="str">
        <f>IFERROR(INDEX('02_LIVING_WATERDEEP'!$K$2:$K$200,MATCH(Таблиця4[[#This Row],[BUILDING NAME]],'02_LIVING_WATERDEEP'!$A$2:$A$200,0),1),"")</f>
        <v>Alianor deGrey is a 38 years old female half-elf innkeeper. She has cropped, wavy, brown hair and green eyes. She has rough silver skin. She stands 177cm (5'9") tall and has a lean build. She has a square, pretty face.
She openly worships Akadi, Goddess of air, movement and speed (True Neutral). She is very good at defusing tensions. She is very quick to trust other people. She knows all the gossip around town.
She is bisexual, although tends to prefer women of a slightly brawnier build. She is single, and is not seeking commitment as she would rather be free to act as she wishes.</v>
      </c>
      <c r="AQ62" s="742">
        <f>IFERROR(INDEX('02_LIVING_WATERDEEP'!$L$2:$L$200,MATCH(Таблиця4[[#This Row],[BUILDING NAME]],'02_LIVING_WATERDEEP'!$A$2:$A$200,0),1),"")</f>
        <v>0</v>
      </c>
      <c r="AR62" s="742" t="str">
        <f>IFERROR(INDEX('02_LIVING_WATERDEEP'!$M$2:$M$200,MATCH(Таблиця4[[#This Row],[BUILDING NAME]],'02_LIVING_WATERDEEP'!$A$2:$A$200,0),1),"")</f>
        <v>http://forgottenrealms.wikia.com/wiki/Sapphire_House</v>
      </c>
      <c r="AS62" s="742"/>
      <c r="AT62" s="596"/>
      <c r="AU62" s="596"/>
      <c r="AV62" s="596"/>
      <c r="AW62" s="596"/>
      <c r="AX62" s="596"/>
      <c r="AY62" s="596"/>
      <c r="AZ62" s="596"/>
      <c r="BA62" s="596"/>
      <c r="BB62" s="596"/>
      <c r="BC62" s="596"/>
      <c r="BD62" s="596"/>
      <c r="BE62" s="596"/>
      <c r="BF62" s="596"/>
      <c r="BG62" s="596"/>
      <c r="BH62" s="596"/>
      <c r="BI62" s="596"/>
      <c r="BJ62" s="596" t="e">
        <f>MATCH(Таблиця4[[#This Row],[BUILDING NAME]],#REF!,0)</f>
        <v>#REF!</v>
      </c>
      <c r="BK62" s="596" t="e">
        <f>INDEX(#REF!,'02BUILD'!BJ62,1)</f>
        <v>#REF!</v>
      </c>
      <c r="BL62" s="596" t="e">
        <v>#N/A</v>
      </c>
      <c r="BM62" s="596"/>
      <c r="BN62" s="596" t="e">
        <f>MATCH(Таблиця4[[#This Row],[BUILDING NAME]],Таблиця5[NAME],0)</f>
        <v>#N/A</v>
      </c>
      <c r="BO62" s="596" t="e">
        <f>INDEX(Таблиця5[[C - COINS - COST]:[ADDRESS]],'02BUILD'!$BN62,1)</f>
        <v>#N/A</v>
      </c>
      <c r="BP62" s="596" t="e">
        <f>INDEX(Таблиця5[[C - COINS - COST]:[ADDRESS]],'02BUILD'!$BN62,2)</f>
        <v>#N/A</v>
      </c>
      <c r="BQ62" s="596" t="e">
        <f>INDEX(Таблиця5[[C - COINS - COST]:[ADDRESS]],'02BUILD'!$BN62,3)</f>
        <v>#N/A</v>
      </c>
      <c r="BR62" s="596" t="e">
        <f>INDEX(Таблиця5[[C - COINS - COST]:[ADDRESS]],'02BUILD'!$BN62,4)</f>
        <v>#N/A</v>
      </c>
      <c r="BS62" s="596" t="e">
        <f>INDEX(Таблиця5[[C - COINS - COST]:[ADDRESS]],'02BUILD'!$BN62,5)</f>
        <v>#N/A</v>
      </c>
      <c r="BT62" s="596" t="e">
        <f>INDEX(Таблиця5[[C - COINS - COST]:[ADDRESS]],'02BUILD'!$BN62,6)</f>
        <v>#N/A</v>
      </c>
      <c r="BU62" s="596" t="e">
        <f>INDEX(Таблиця5[[C - COINS - COST]:[ADDRESS]],'02BUILD'!$BN62,7)</f>
        <v>#N/A</v>
      </c>
      <c r="BV62" s="596" t="e">
        <f>INDEX(Таблиця5[[C - COINS - COST]:[ADDRESS]],'02BUILD'!$BN62,8)</f>
        <v>#N/A</v>
      </c>
      <c r="BW62" s="596" t="e">
        <f>INDEX(Таблиця5[[C - COINS - COST]:[ADDRESS]],'02BUILD'!$BN62,9)</f>
        <v>#N/A</v>
      </c>
      <c r="BX62" s="596" t="e">
        <f>INDEX(Таблиця5[[C - COINS - COST]:[ADDRESS]],'02BUILD'!$BN62,10)</f>
        <v>#N/A</v>
      </c>
    </row>
    <row r="63" spans="1:76" ht="16.5" thickTop="1" thickBot="1">
      <c r="A63" s="742" t="s">
        <v>971</v>
      </c>
      <c r="B63" s="743" t="str">
        <f t="shared" si="2"/>
        <v>C61</v>
      </c>
      <c r="C63" s="743" t="str">
        <f t="shared" si="3"/>
        <v>Delzimmer residence (row house, B, 4)</v>
      </c>
      <c r="D63" s="742"/>
      <c r="E63" s="742"/>
      <c r="F63" s="743" t="s">
        <v>1750</v>
      </c>
      <c r="G63" s="743" t="s">
        <v>1751</v>
      </c>
      <c r="H63" s="743" t="s">
        <v>2296</v>
      </c>
      <c r="I63" s="743" t="s">
        <v>3965</v>
      </c>
      <c r="J63" s="743"/>
      <c r="K63" s="743" t="s">
        <v>2101</v>
      </c>
      <c r="L63" s="743" t="s">
        <v>2081</v>
      </c>
      <c r="M63" s="743">
        <v>4</v>
      </c>
      <c r="N63" s="743"/>
      <c r="O63" s="743"/>
      <c r="P63" s="743"/>
      <c r="Q63" s="743"/>
      <c r="R63" s="743"/>
      <c r="S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 s="743"/>
      <c r="U63" s="743" t="s">
        <v>21219</v>
      </c>
      <c r="V63" s="743"/>
      <c r="W63" s="743"/>
      <c r="X63" s="743"/>
      <c r="Y63" s="743"/>
      <c r="Z63" s="743" t="s">
        <v>4311</v>
      </c>
      <c r="AA63" s="743"/>
      <c r="AB63" s="743" t="str">
        <f>Таблиця4[[#This Row],[Descriptions2]]</f>
        <v/>
      </c>
      <c r="AC63" s="743" t="str">
        <f>Таблиця4[[#This Row],[Owner/Specific NPCs3]]</f>
        <v/>
      </c>
      <c r="AD63" s="743"/>
      <c r="AE63" s="750" t="s">
        <v>5831</v>
      </c>
      <c r="AF63" s="751"/>
      <c r="AG63" s="752"/>
      <c r="AH63" s="743" t="s">
        <v>4311</v>
      </c>
      <c r="AI63" s="752"/>
      <c r="AJ63" s="743" t="s">
        <v>4311</v>
      </c>
      <c r="AK63" s="752"/>
      <c r="AL63" s="742" t="str">
        <f>IFERROR(INDEX('02_LIVING_WATERDEEP'!$C$2:$C$200,MATCH(Таблиця4[[#This Row],[BUILDING NAME]],'02_LIVING_WATERDEEP'!$A$2:$A$200,0),1),"")</f>
        <v/>
      </c>
      <c r="AM63" s="742" t="str">
        <f>IFERROR(INDEX('02_LIVING_WATERDEEP'!$F$2:$F$200,MATCH(Таблиця4[[#This Row],[BUILDING NAME]],'02_LIVING_WATERDEEP'!$A$2:$A$200,0),1),"")</f>
        <v/>
      </c>
      <c r="AN63" s="742" t="str">
        <f>IFERROR(INDEX('02_LIVING_WATERDEEP'!$I$2:$I$200,MATCH(Таблиця4[[#This Row],[BUILDING NAME]],'02_LIVING_WATERDEEP'!$A$2:$A$200,0),1),"")</f>
        <v/>
      </c>
      <c r="AO63" s="742" t="str">
        <f>IFERROR(INDEX('02_LIVING_WATERDEEP'!$J$2:$J$200,MATCH(Таблиця4[[#This Row],[BUILDING NAME]],'02_LIVING_WATERDEEP'!$A$2:$A$200,0),1),"")</f>
        <v/>
      </c>
      <c r="AP63" s="742" t="str">
        <f>IFERROR(INDEX('02_LIVING_WATERDEEP'!$K$2:$K$200,MATCH(Таблиця4[[#This Row],[BUILDING NAME]],'02_LIVING_WATERDEEP'!$A$2:$A$200,0),1),"")</f>
        <v/>
      </c>
      <c r="AQ63" s="742" t="str">
        <f>IFERROR(INDEX('02_LIVING_WATERDEEP'!$L$2:$L$200,MATCH(Таблиця4[[#This Row],[BUILDING NAME]],'02_LIVING_WATERDEEP'!$A$2:$A$200,0),1),"")</f>
        <v/>
      </c>
      <c r="AR63" s="742" t="str">
        <f>IFERROR(INDEX('02_LIVING_WATERDEEP'!$M$2:$M$200,MATCH(Таблиця4[[#This Row],[BUILDING NAME]],'02_LIVING_WATERDEEP'!$A$2:$A$200,0),1),"")</f>
        <v/>
      </c>
      <c r="AS63" s="742"/>
      <c r="AT63" s="596"/>
      <c r="AU63" s="596"/>
      <c r="AV63" s="596"/>
      <c r="AW63" s="596"/>
      <c r="AX63" s="596"/>
      <c r="AY63" s="596"/>
      <c r="AZ63" s="596"/>
      <c r="BA63" s="596"/>
      <c r="BB63" s="596"/>
      <c r="BC63" s="596"/>
      <c r="BD63" s="596"/>
      <c r="BE63" s="596"/>
      <c r="BF63" s="596"/>
      <c r="BG63" s="596"/>
      <c r="BH63" s="596"/>
      <c r="BI63" s="596"/>
      <c r="BJ63" s="596" t="e">
        <f>MATCH(Таблиця4[[#This Row],[BUILDING NAME]],#REF!,0)</f>
        <v>#REF!</v>
      </c>
      <c r="BK63" s="596" t="e">
        <f>INDEX(#REF!,'02BUILD'!BJ63,1)</f>
        <v>#REF!</v>
      </c>
      <c r="BL63" s="596" t="s">
        <v>20558</v>
      </c>
      <c r="BM63" s="596"/>
      <c r="BN63" s="596" t="e">
        <f>MATCH(Таблиця4[[#This Row],[BUILDING NAME]],Таблиця5[NAME],0)</f>
        <v>#N/A</v>
      </c>
      <c r="BO63" s="596" t="e">
        <f>INDEX(Таблиця5[[C - COINS - COST]:[ADDRESS]],'02BUILD'!$BN63,1)</f>
        <v>#N/A</v>
      </c>
      <c r="BP63" s="596" t="e">
        <f>INDEX(Таблиця5[[C - COINS - COST]:[ADDRESS]],'02BUILD'!$BN63,2)</f>
        <v>#N/A</v>
      </c>
      <c r="BQ63" s="596" t="e">
        <f>INDEX(Таблиця5[[C - COINS - COST]:[ADDRESS]],'02BUILD'!$BN63,3)</f>
        <v>#N/A</v>
      </c>
      <c r="BR63" s="596" t="e">
        <f>INDEX(Таблиця5[[C - COINS - COST]:[ADDRESS]],'02BUILD'!$BN63,4)</f>
        <v>#N/A</v>
      </c>
      <c r="BS63" s="596" t="e">
        <f>INDEX(Таблиця5[[C - COINS - COST]:[ADDRESS]],'02BUILD'!$BN63,5)</f>
        <v>#N/A</v>
      </c>
      <c r="BT63" s="596" t="e">
        <f>INDEX(Таблиця5[[C - COINS - COST]:[ADDRESS]],'02BUILD'!$BN63,6)</f>
        <v>#N/A</v>
      </c>
      <c r="BU63" s="596" t="e">
        <f>INDEX(Таблиця5[[C - COINS - COST]:[ADDRESS]],'02BUILD'!$BN63,7)</f>
        <v>#N/A</v>
      </c>
      <c r="BV63" s="596" t="e">
        <f>INDEX(Таблиця5[[C - COINS - COST]:[ADDRESS]],'02BUILD'!$BN63,8)</f>
        <v>#N/A</v>
      </c>
      <c r="BW63" s="596" t="e">
        <f>INDEX(Таблиця5[[C - COINS - COST]:[ADDRESS]],'02BUILD'!$BN63,9)</f>
        <v>#N/A</v>
      </c>
      <c r="BX63" s="596" t="e">
        <f>INDEX(Таблиця5[[C - COINS - COST]:[ADDRESS]],'02BUILD'!$BN63,10)</f>
        <v>#N/A</v>
      </c>
    </row>
    <row r="64" spans="1:76" ht="16.5" customHeight="1" thickTop="1" thickBot="1">
      <c r="A64" s="742" t="s">
        <v>972</v>
      </c>
      <c r="B64" s="743" t="str">
        <f t="shared" si="2"/>
        <v>C62</v>
      </c>
      <c r="C64" s="743" t="str">
        <f t="shared" si="3"/>
        <v>Irlingstar residence, "Sablehearth" (row house, B, 4)</v>
      </c>
      <c r="D64" s="742"/>
      <c r="E64" s="742"/>
      <c r="F64" s="743" t="s">
        <v>1752</v>
      </c>
      <c r="G64" s="743" t="s">
        <v>1753</v>
      </c>
      <c r="H64" s="743" t="s">
        <v>2297</v>
      </c>
      <c r="I64" s="743" t="s">
        <v>3965</v>
      </c>
      <c r="J64" s="743"/>
      <c r="K64" s="743" t="s">
        <v>2101</v>
      </c>
      <c r="L64" s="743" t="s">
        <v>2081</v>
      </c>
      <c r="M64" s="743">
        <v>4</v>
      </c>
      <c r="N64" s="743"/>
      <c r="O64" s="743"/>
      <c r="P64" s="743"/>
      <c r="Q64" s="743"/>
      <c r="R64" s="743"/>
      <c r="S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 s="743"/>
      <c r="U64" s="743"/>
      <c r="V64" s="743"/>
      <c r="W64" s="743"/>
      <c r="X64" s="743"/>
      <c r="Y64" s="743"/>
      <c r="Z64" s="743" t="s">
        <v>4311</v>
      </c>
      <c r="AA64" s="743"/>
      <c r="AB64" s="743" t="str">
        <f>Таблиця4[[#This Row],[Descriptions2]]</f>
        <v/>
      </c>
      <c r="AC64" s="743" t="str">
        <f>Таблиця4[[#This Row],[Owner/Specific NPCs3]]</f>
        <v/>
      </c>
      <c r="AD64" s="743"/>
      <c r="AE64" s="750" t="s">
        <v>5831</v>
      </c>
      <c r="AF64" s="751"/>
      <c r="AG64" s="752"/>
      <c r="AH64" s="743" t="s">
        <v>4311</v>
      </c>
      <c r="AI64" s="752"/>
      <c r="AJ64" s="743" t="s">
        <v>4311</v>
      </c>
      <c r="AK64" s="752"/>
      <c r="AL64" s="742" t="str">
        <f>IFERROR(INDEX('02_LIVING_WATERDEEP'!$C$2:$C$200,MATCH(Таблиця4[[#This Row],[BUILDING NAME]],'02_LIVING_WATERDEEP'!$A$2:$A$200,0),1),"")</f>
        <v/>
      </c>
      <c r="AM64" s="742" t="str">
        <f>IFERROR(INDEX('02_LIVING_WATERDEEP'!$F$2:$F$200,MATCH(Таблиця4[[#This Row],[BUILDING NAME]],'02_LIVING_WATERDEEP'!$A$2:$A$200,0),1),"")</f>
        <v/>
      </c>
      <c r="AN64" s="742" t="str">
        <f>IFERROR(INDEX('02_LIVING_WATERDEEP'!$I$2:$I$200,MATCH(Таблиця4[[#This Row],[BUILDING NAME]],'02_LIVING_WATERDEEP'!$A$2:$A$200,0),1),"")</f>
        <v/>
      </c>
      <c r="AO64" s="742" t="str">
        <f>IFERROR(INDEX('02_LIVING_WATERDEEP'!$J$2:$J$200,MATCH(Таблиця4[[#This Row],[BUILDING NAME]],'02_LIVING_WATERDEEP'!$A$2:$A$200,0),1),"")</f>
        <v/>
      </c>
      <c r="AP64" s="742" t="str">
        <f>IFERROR(INDEX('02_LIVING_WATERDEEP'!$K$2:$K$200,MATCH(Таблиця4[[#This Row],[BUILDING NAME]],'02_LIVING_WATERDEEP'!$A$2:$A$200,0),1),"")</f>
        <v/>
      </c>
      <c r="AQ64" s="742" t="str">
        <f>IFERROR(INDEX('02_LIVING_WATERDEEP'!$L$2:$L$200,MATCH(Таблиця4[[#This Row],[BUILDING NAME]],'02_LIVING_WATERDEEP'!$A$2:$A$200,0),1),"")</f>
        <v/>
      </c>
      <c r="AR64" s="742" t="str">
        <f>IFERROR(INDEX('02_LIVING_WATERDEEP'!$M$2:$M$200,MATCH(Таблиця4[[#This Row],[BUILDING NAME]],'02_LIVING_WATERDEEP'!$A$2:$A$200,0),1),"")</f>
        <v/>
      </c>
      <c r="AS64" s="742"/>
      <c r="AT64" s="596"/>
      <c r="AU64" s="596"/>
      <c r="AV64" s="596"/>
      <c r="AW64" s="596"/>
      <c r="AX64" s="596"/>
      <c r="AY64" s="596"/>
      <c r="AZ64" s="596"/>
      <c r="BA64" s="596"/>
      <c r="BB64" s="596"/>
      <c r="BC64" s="596"/>
      <c r="BD64" s="596"/>
      <c r="BE64" s="596"/>
      <c r="BF64" s="596"/>
      <c r="BG64" s="596"/>
      <c r="BH64" s="596"/>
      <c r="BI64" s="596"/>
      <c r="BJ64" s="596" t="e">
        <f>MATCH(Таблиця4[[#This Row],[BUILDING NAME]],#REF!,0)</f>
        <v>#REF!</v>
      </c>
      <c r="BK64" s="596" t="e">
        <f>INDEX(#REF!,'02BUILD'!BJ64,1)</f>
        <v>#REF!</v>
      </c>
      <c r="BL64" s="596" t="s">
        <v>20563</v>
      </c>
      <c r="BM64" s="596"/>
      <c r="BN64" s="596" t="e">
        <f>MATCH(Таблиця4[[#This Row],[BUILDING NAME]],Таблиця5[NAME],0)</f>
        <v>#N/A</v>
      </c>
      <c r="BO64" s="596" t="e">
        <f>INDEX(Таблиця5[[C - COINS - COST]:[ADDRESS]],'02BUILD'!$BN64,1)</f>
        <v>#N/A</v>
      </c>
      <c r="BP64" s="596" t="e">
        <f>INDEX(Таблиця5[[C - COINS - COST]:[ADDRESS]],'02BUILD'!$BN64,2)</f>
        <v>#N/A</v>
      </c>
      <c r="BQ64" s="596" t="e">
        <f>INDEX(Таблиця5[[C - COINS - COST]:[ADDRESS]],'02BUILD'!$BN64,3)</f>
        <v>#N/A</v>
      </c>
      <c r="BR64" s="596" t="e">
        <f>INDEX(Таблиця5[[C - COINS - COST]:[ADDRESS]],'02BUILD'!$BN64,4)</f>
        <v>#N/A</v>
      </c>
      <c r="BS64" s="596" t="e">
        <f>INDEX(Таблиця5[[C - COINS - COST]:[ADDRESS]],'02BUILD'!$BN64,5)</f>
        <v>#N/A</v>
      </c>
      <c r="BT64" s="596" t="e">
        <f>INDEX(Таблиця5[[C - COINS - COST]:[ADDRESS]],'02BUILD'!$BN64,6)</f>
        <v>#N/A</v>
      </c>
      <c r="BU64" s="596" t="e">
        <f>INDEX(Таблиця5[[C - COINS - COST]:[ADDRESS]],'02BUILD'!$BN64,7)</f>
        <v>#N/A</v>
      </c>
      <c r="BV64" s="596" t="e">
        <f>INDEX(Таблиця5[[C - COINS - COST]:[ADDRESS]],'02BUILD'!$BN64,8)</f>
        <v>#N/A</v>
      </c>
      <c r="BW64" s="596" t="e">
        <f>INDEX(Таблиця5[[C - COINS - COST]:[ADDRESS]],'02BUILD'!$BN64,9)</f>
        <v>#N/A</v>
      </c>
      <c r="BX64" s="596" t="e">
        <f>INDEX(Таблиця5[[C - COINS - COST]:[ADDRESS]],'02BUILD'!$BN64,10)</f>
        <v>#N/A</v>
      </c>
    </row>
    <row r="65" spans="1:76" ht="16.5" thickTop="1" thickBot="1">
      <c r="A65" s="742" t="s">
        <v>973</v>
      </c>
      <c r="B65" s="743" t="str">
        <f t="shared" si="2"/>
        <v>C63</v>
      </c>
      <c r="C65" s="743" t="str">
        <f t="shared" si="3"/>
        <v>Syndra Wands' Tower (wizard's domicile, B, 3)</v>
      </c>
      <c r="D65" s="742"/>
      <c r="E65" s="742"/>
      <c r="F65" s="743" t="s">
        <v>1754</v>
      </c>
      <c r="G65" s="743" t="s">
        <v>1755</v>
      </c>
      <c r="H65" s="743" t="s">
        <v>2298</v>
      </c>
      <c r="I65" s="743" t="s">
        <v>3965</v>
      </c>
      <c r="J65" s="743"/>
      <c r="K65" s="743" t="s">
        <v>2104</v>
      </c>
      <c r="L65" s="743" t="s">
        <v>2081</v>
      </c>
      <c r="M65" s="743">
        <v>3</v>
      </c>
      <c r="N65" s="743" t="s">
        <v>191</v>
      </c>
      <c r="O65" s="743"/>
      <c r="P65" s="743"/>
      <c r="Q65" s="743"/>
      <c r="R65" s="743"/>
      <c r="S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 s="743"/>
      <c r="U65" s="743"/>
      <c r="V65" s="743"/>
      <c r="W65" s="743"/>
      <c r="X65" s="743"/>
      <c r="Y65" s="743"/>
      <c r="Z65" s="743" t="s">
        <v>4311</v>
      </c>
      <c r="AA65" s="743"/>
      <c r="AB65" s="743" t="str">
        <f>Таблиця4[[#This Row],[Descriptions2]]</f>
        <v/>
      </c>
      <c r="AC65" s="743" t="str">
        <f>Таблиця4[[#This Row],[Owner/Specific NPCs3]]</f>
        <v/>
      </c>
      <c r="AD65" s="743"/>
      <c r="AE65" s="750" t="s">
        <v>5831</v>
      </c>
      <c r="AF65" s="751"/>
      <c r="AG65" s="752"/>
      <c r="AH65" s="743" t="s">
        <v>4311</v>
      </c>
      <c r="AI65" s="752"/>
      <c r="AJ65" s="743" t="s">
        <v>3937</v>
      </c>
      <c r="AK65" s="752"/>
      <c r="AL65" s="742" t="str">
        <f>IFERROR(INDEX('02_LIVING_WATERDEEP'!$C$2:$C$200,MATCH(Таблиця4[[#This Row],[BUILDING NAME]],'02_LIVING_WATERDEEP'!$A$2:$A$200,0),1),"")</f>
        <v/>
      </c>
      <c r="AM65" s="742" t="str">
        <f>IFERROR(INDEX('02_LIVING_WATERDEEP'!$F$2:$F$200,MATCH(Таблиця4[[#This Row],[BUILDING NAME]],'02_LIVING_WATERDEEP'!$A$2:$A$200,0),1),"")</f>
        <v/>
      </c>
      <c r="AN65" s="742" t="str">
        <f>IFERROR(INDEX('02_LIVING_WATERDEEP'!$I$2:$I$200,MATCH(Таблиця4[[#This Row],[BUILDING NAME]],'02_LIVING_WATERDEEP'!$A$2:$A$200,0),1),"")</f>
        <v/>
      </c>
      <c r="AO65" s="742" t="str">
        <f>IFERROR(INDEX('02_LIVING_WATERDEEP'!$J$2:$J$200,MATCH(Таблиця4[[#This Row],[BUILDING NAME]],'02_LIVING_WATERDEEP'!$A$2:$A$200,0),1),"")</f>
        <v/>
      </c>
      <c r="AP65" s="742" t="str">
        <f>IFERROR(INDEX('02_LIVING_WATERDEEP'!$K$2:$K$200,MATCH(Таблиця4[[#This Row],[BUILDING NAME]],'02_LIVING_WATERDEEP'!$A$2:$A$200,0),1),"")</f>
        <v/>
      </c>
      <c r="AQ65" s="742" t="str">
        <f>IFERROR(INDEX('02_LIVING_WATERDEEP'!$L$2:$L$200,MATCH(Таблиця4[[#This Row],[BUILDING NAME]],'02_LIVING_WATERDEEP'!$A$2:$A$200,0),1),"")</f>
        <v/>
      </c>
      <c r="AR65" s="742" t="str">
        <f>IFERROR(INDEX('02_LIVING_WATERDEEP'!$M$2:$M$200,MATCH(Таблиця4[[#This Row],[BUILDING NAME]],'02_LIVING_WATERDEEP'!$A$2:$A$200,0),1),"")</f>
        <v/>
      </c>
      <c r="AS65" s="742"/>
      <c r="AT65" s="596"/>
      <c r="AU65" s="596"/>
      <c r="AV65" s="596"/>
      <c r="AW65" s="596"/>
      <c r="AX65" s="596"/>
      <c r="AY65" s="596"/>
      <c r="AZ65" s="596"/>
      <c r="BA65" s="596"/>
      <c r="BB65" s="596"/>
      <c r="BC65" s="596"/>
      <c r="BD65" s="596"/>
      <c r="BE65" s="596"/>
      <c r="BF65" s="596"/>
      <c r="BG65" s="596"/>
      <c r="BH65" s="596"/>
      <c r="BI65" s="596"/>
      <c r="BJ65" s="596" t="e">
        <f>MATCH(Таблиця4[[#This Row],[BUILDING NAME]],#REF!,0)</f>
        <v>#REF!</v>
      </c>
      <c r="BK65" s="596" t="e">
        <f>INDEX(#REF!,'02BUILD'!BJ65,1)</f>
        <v>#REF!</v>
      </c>
      <c r="BL65" s="596">
        <v>0</v>
      </c>
      <c r="BM65" s="596"/>
      <c r="BN65" s="596" t="e">
        <f>MATCH(Таблиця4[[#This Row],[BUILDING NAME]],Таблиця5[NAME],0)</f>
        <v>#N/A</v>
      </c>
      <c r="BO65" s="596" t="e">
        <f>INDEX(Таблиця5[[C - COINS - COST]:[ADDRESS]],'02BUILD'!$BN65,1)</f>
        <v>#N/A</v>
      </c>
      <c r="BP65" s="596" t="e">
        <f>INDEX(Таблиця5[[C - COINS - COST]:[ADDRESS]],'02BUILD'!$BN65,2)</f>
        <v>#N/A</v>
      </c>
      <c r="BQ65" s="596" t="e">
        <f>INDEX(Таблиця5[[C - COINS - COST]:[ADDRESS]],'02BUILD'!$BN65,3)</f>
        <v>#N/A</v>
      </c>
      <c r="BR65" s="596" t="e">
        <f>INDEX(Таблиця5[[C - COINS - COST]:[ADDRESS]],'02BUILD'!$BN65,4)</f>
        <v>#N/A</v>
      </c>
      <c r="BS65" s="596" t="e">
        <f>INDEX(Таблиця5[[C - COINS - COST]:[ADDRESS]],'02BUILD'!$BN65,5)</f>
        <v>#N/A</v>
      </c>
      <c r="BT65" s="596" t="e">
        <f>INDEX(Таблиця5[[C - COINS - COST]:[ADDRESS]],'02BUILD'!$BN65,6)</f>
        <v>#N/A</v>
      </c>
      <c r="BU65" s="596" t="e">
        <f>INDEX(Таблиця5[[C - COINS - COST]:[ADDRESS]],'02BUILD'!$BN65,7)</f>
        <v>#N/A</v>
      </c>
      <c r="BV65" s="596" t="e">
        <f>INDEX(Таблиця5[[C - COINS - COST]:[ADDRESS]],'02BUILD'!$BN65,8)</f>
        <v>#N/A</v>
      </c>
      <c r="BW65" s="596" t="e">
        <f>INDEX(Таблиця5[[C - COINS - COST]:[ADDRESS]],'02BUILD'!$BN65,9)</f>
        <v>#N/A</v>
      </c>
      <c r="BX65" s="596" t="e">
        <f>INDEX(Таблиця5[[C - COINS - COST]:[ADDRESS]],'02BUILD'!$BN65,10)</f>
        <v>#N/A</v>
      </c>
    </row>
    <row r="66" spans="1:76" ht="16.5" thickTop="1" thickBot="1">
      <c r="A66" s="742" t="s">
        <v>974</v>
      </c>
      <c r="B66" s="743" t="str">
        <f t="shared" si="2"/>
        <v>C64</v>
      </c>
      <c r="C66" s="743" t="str">
        <f t="shared" si="3"/>
        <v>Old Knot Shop (business, B, 2)</v>
      </c>
      <c r="D66" s="742"/>
      <c r="E66" s="742"/>
      <c r="F66" s="743" t="s">
        <v>1756</v>
      </c>
      <c r="G66" s="743" t="s">
        <v>1757</v>
      </c>
      <c r="H66" s="743" t="s">
        <v>2299</v>
      </c>
      <c r="I66" s="743" t="s">
        <v>3965</v>
      </c>
      <c r="J66" s="756" t="s">
        <v>20756</v>
      </c>
      <c r="K66" s="743" t="s">
        <v>2089</v>
      </c>
      <c r="L66" s="743" t="s">
        <v>2081</v>
      </c>
      <c r="M66" s="743">
        <v>2</v>
      </c>
      <c r="N66" s="742" t="s">
        <v>21683</v>
      </c>
      <c r="O66" s="743"/>
      <c r="P66" s="743"/>
      <c r="Q66" s="743"/>
      <c r="R66" s="743"/>
      <c r="S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 s="743"/>
      <c r="U66" s="743"/>
      <c r="V66" s="743"/>
      <c r="W66" s="743"/>
      <c r="X66" s="743"/>
      <c r="Y66" s="743" t="s">
        <v>20474</v>
      </c>
      <c r="Z66" s="743" t="s">
        <v>4311</v>
      </c>
      <c r="AA66" s="743"/>
      <c r="AB66" s="743" t="str">
        <f>Таблиця4[[#This Row],[Descriptions2]]</f>
        <v/>
      </c>
      <c r="AC66" s="743" t="str">
        <f>Таблиця4[[#This Row],[Owner/Specific NPCs3]]</f>
        <v/>
      </c>
      <c r="AD66" s="743"/>
      <c r="AE66" s="750" t="s">
        <v>5831</v>
      </c>
      <c r="AF66" s="751"/>
      <c r="AG66" s="752"/>
      <c r="AH66" s="743" t="s">
        <v>4311</v>
      </c>
      <c r="AI66" s="752"/>
      <c r="AJ66" s="743" t="s">
        <v>4311</v>
      </c>
      <c r="AK66" s="752"/>
      <c r="AL66" s="742" t="str">
        <f>IFERROR(INDEX('02_LIVING_WATERDEEP'!$C$2:$C$200,MATCH(Таблиця4[[#This Row],[BUILDING NAME]],'02_LIVING_WATERDEEP'!$A$2:$A$200,0),1),"")</f>
        <v/>
      </c>
      <c r="AM66" s="742" t="str">
        <f>IFERROR(INDEX('02_LIVING_WATERDEEP'!$F$2:$F$200,MATCH(Таблиця4[[#This Row],[BUILDING NAME]],'02_LIVING_WATERDEEP'!$A$2:$A$200,0),1),"")</f>
        <v/>
      </c>
      <c r="AN66" s="742" t="str">
        <f>IFERROR(INDEX('02_LIVING_WATERDEEP'!$I$2:$I$200,MATCH(Таблиця4[[#This Row],[BUILDING NAME]],'02_LIVING_WATERDEEP'!$A$2:$A$200,0),1),"")</f>
        <v/>
      </c>
      <c r="AO66" s="742" t="str">
        <f>IFERROR(INDEX('02_LIVING_WATERDEEP'!$J$2:$J$200,MATCH(Таблиця4[[#This Row],[BUILDING NAME]],'02_LIVING_WATERDEEP'!$A$2:$A$200,0),1),"")</f>
        <v/>
      </c>
      <c r="AP66" s="742" t="str">
        <f>IFERROR(INDEX('02_LIVING_WATERDEEP'!$K$2:$K$200,MATCH(Таблиця4[[#This Row],[BUILDING NAME]],'02_LIVING_WATERDEEP'!$A$2:$A$200,0),1),"")</f>
        <v/>
      </c>
      <c r="AQ66" s="742" t="str">
        <f>IFERROR(INDEX('02_LIVING_WATERDEEP'!$L$2:$L$200,MATCH(Таблиця4[[#This Row],[BUILDING NAME]],'02_LIVING_WATERDEEP'!$A$2:$A$200,0),1),"")</f>
        <v/>
      </c>
      <c r="AR66" s="742" t="str">
        <f>IFERROR(INDEX('02_LIVING_WATERDEEP'!$M$2:$M$200,MATCH(Таблиця4[[#This Row],[BUILDING NAME]],'02_LIVING_WATERDEEP'!$A$2:$A$200,0),1),"")</f>
        <v/>
      </c>
      <c r="AS66" s="742"/>
      <c r="AT66" s="596"/>
      <c r="AU66" s="596"/>
      <c r="AV66" s="596"/>
      <c r="AW66" s="596"/>
      <c r="AX66" s="596"/>
      <c r="AY66" s="596"/>
      <c r="AZ66" s="596"/>
      <c r="BA66" s="596"/>
      <c r="BB66" s="596"/>
      <c r="BC66" s="596"/>
      <c r="BD66" s="596"/>
      <c r="BE66" s="596"/>
      <c r="BF66" s="596"/>
      <c r="BG66" s="596"/>
      <c r="BH66" s="596"/>
      <c r="BI66" s="596"/>
      <c r="BJ66" s="596" t="e">
        <f>MATCH(Таблиця4[[#This Row],[BUILDING NAME]],#REF!,0)</f>
        <v>#REF!</v>
      </c>
      <c r="BK66" s="596" t="e">
        <f>INDEX(#REF!,'02BUILD'!BJ66,1)</f>
        <v>#REF!</v>
      </c>
      <c r="BL66" s="596" t="e">
        <v>#N/A</v>
      </c>
      <c r="BM66" s="596"/>
      <c r="BN66" s="596" t="e">
        <f>MATCH(Таблиця4[[#This Row],[BUILDING NAME]],Таблиця5[NAME],0)</f>
        <v>#N/A</v>
      </c>
      <c r="BO66" s="596" t="e">
        <f>INDEX(Таблиця5[[C - COINS - COST]:[ADDRESS]],'02BUILD'!$BN66,1)</f>
        <v>#N/A</v>
      </c>
      <c r="BP66" s="596" t="e">
        <f>INDEX(Таблиця5[[C - COINS - COST]:[ADDRESS]],'02BUILD'!$BN66,2)</f>
        <v>#N/A</v>
      </c>
      <c r="BQ66" s="596" t="e">
        <f>INDEX(Таблиця5[[C - COINS - COST]:[ADDRESS]],'02BUILD'!$BN66,3)</f>
        <v>#N/A</v>
      </c>
      <c r="BR66" s="596" t="e">
        <f>INDEX(Таблиця5[[C - COINS - COST]:[ADDRESS]],'02BUILD'!$BN66,4)</f>
        <v>#N/A</v>
      </c>
      <c r="BS66" s="596" t="e">
        <f>INDEX(Таблиця5[[C - COINS - COST]:[ADDRESS]],'02BUILD'!$BN66,5)</f>
        <v>#N/A</v>
      </c>
      <c r="BT66" s="596" t="e">
        <f>INDEX(Таблиця5[[C - COINS - COST]:[ADDRESS]],'02BUILD'!$BN66,6)</f>
        <v>#N/A</v>
      </c>
      <c r="BU66" s="596" t="e">
        <f>INDEX(Таблиця5[[C - COINS - COST]:[ADDRESS]],'02BUILD'!$BN66,7)</f>
        <v>#N/A</v>
      </c>
      <c r="BV66" s="596" t="e">
        <f>INDEX(Таблиця5[[C - COINS - COST]:[ADDRESS]],'02BUILD'!$BN66,8)</f>
        <v>#N/A</v>
      </c>
      <c r="BW66" s="596" t="e">
        <f>INDEX(Таблиця5[[C - COINS - COST]:[ADDRESS]],'02BUILD'!$BN66,9)</f>
        <v>#N/A</v>
      </c>
      <c r="BX66" s="596" t="e">
        <f>INDEX(Таблиця5[[C - COINS - COST]:[ADDRESS]],'02BUILD'!$BN66,10)</f>
        <v>#N/A</v>
      </c>
    </row>
    <row r="67" spans="1:76" ht="16.5" thickTop="1" thickBot="1">
      <c r="A67" s="742" t="s">
        <v>975</v>
      </c>
      <c r="B67" s="743" t="str">
        <f t="shared" si="2"/>
        <v>C65</v>
      </c>
      <c r="C67" s="743" t="str">
        <f t="shared" si="3"/>
        <v>"Sharkroar" Horth Shalark's Broadsheets (business, C, 1)</v>
      </c>
      <c r="D67" s="742"/>
      <c r="E67" s="742"/>
      <c r="F67" s="743" t="s">
        <v>1758</v>
      </c>
      <c r="G67" s="743" t="s">
        <v>1759</v>
      </c>
      <c r="H67" s="743" t="s">
        <v>21100</v>
      </c>
      <c r="I67" s="743" t="s">
        <v>3965</v>
      </c>
      <c r="J67" s="743"/>
      <c r="K67" s="743" t="s">
        <v>2089</v>
      </c>
      <c r="L67" s="743" t="s">
        <v>2069</v>
      </c>
      <c r="M67" s="743">
        <v>1</v>
      </c>
      <c r="N67" s="743"/>
      <c r="O67" s="743">
        <v>2</v>
      </c>
      <c r="P67" s="743"/>
      <c r="Q67" s="743"/>
      <c r="R67" s="743"/>
      <c r="S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T67" s="743"/>
      <c r="U67" s="743"/>
      <c r="V67" s="743"/>
      <c r="W67" s="743"/>
      <c r="X67" s="743"/>
      <c r="Y67" s="743" t="s">
        <v>21159</v>
      </c>
      <c r="Z67" s="743" t="s">
        <v>4311</v>
      </c>
      <c r="AA67" s="743"/>
      <c r="AB67" s="743" t="str">
        <f>Таблиця4[[#This Row],[Descriptions2]]</f>
        <v/>
      </c>
      <c r="AC67" s="743" t="str">
        <f>Таблиця4[[#This Row],[Owner/Specific NPCs3]]</f>
        <v/>
      </c>
      <c r="AD67" s="743"/>
      <c r="AE67" s="750" t="s">
        <v>5831</v>
      </c>
      <c r="AF67" s="751"/>
      <c r="AG67" s="752"/>
      <c r="AH67" s="743" t="s">
        <v>4311</v>
      </c>
      <c r="AI67" s="752"/>
      <c r="AJ67" s="743" t="s">
        <v>4311</v>
      </c>
      <c r="AK67" s="752"/>
      <c r="AL67" s="742" t="str">
        <f>IFERROR(INDEX('02_LIVING_WATERDEEP'!$C$2:$C$200,MATCH(Таблиця4[[#This Row],[BUILDING NAME]],'02_LIVING_WATERDEEP'!$A$2:$A$200,0),1),"")</f>
        <v/>
      </c>
      <c r="AM67" s="742" t="str">
        <f>IFERROR(INDEX('02_LIVING_WATERDEEP'!$F$2:$F$200,MATCH(Таблиця4[[#This Row],[BUILDING NAME]],'02_LIVING_WATERDEEP'!$A$2:$A$200,0),1),"")</f>
        <v/>
      </c>
      <c r="AN67" s="742" t="str">
        <f>IFERROR(INDEX('02_LIVING_WATERDEEP'!$I$2:$I$200,MATCH(Таблиця4[[#This Row],[BUILDING NAME]],'02_LIVING_WATERDEEP'!$A$2:$A$200,0),1),"")</f>
        <v/>
      </c>
      <c r="AO67" s="742" t="str">
        <f>IFERROR(INDEX('02_LIVING_WATERDEEP'!$J$2:$J$200,MATCH(Таблиця4[[#This Row],[BUILDING NAME]],'02_LIVING_WATERDEEP'!$A$2:$A$200,0),1),"")</f>
        <v/>
      </c>
      <c r="AP67" s="742" t="str">
        <f>IFERROR(INDEX('02_LIVING_WATERDEEP'!$K$2:$K$200,MATCH(Таблиця4[[#This Row],[BUILDING NAME]],'02_LIVING_WATERDEEP'!$A$2:$A$200,0),1),"")</f>
        <v/>
      </c>
      <c r="AQ67" s="742" t="str">
        <f>IFERROR(INDEX('02_LIVING_WATERDEEP'!$L$2:$L$200,MATCH(Таблиця4[[#This Row],[BUILDING NAME]],'02_LIVING_WATERDEEP'!$A$2:$A$200,0),1),"")</f>
        <v/>
      </c>
      <c r="AR67" s="742" t="str">
        <f>IFERROR(INDEX('02_LIVING_WATERDEEP'!$M$2:$M$200,MATCH(Таблиця4[[#This Row],[BUILDING NAME]],'02_LIVING_WATERDEEP'!$A$2:$A$200,0),1),"")</f>
        <v/>
      </c>
      <c r="AS67" s="742"/>
      <c r="AT67" s="596"/>
      <c r="AU67" s="596"/>
      <c r="AV67" s="596"/>
      <c r="AW67" s="596"/>
      <c r="AX67" s="596"/>
      <c r="AY67" s="596"/>
      <c r="AZ67" s="596"/>
      <c r="BA67" s="596"/>
      <c r="BB67" s="596"/>
      <c r="BC67" s="596"/>
      <c r="BD67" s="596"/>
      <c r="BE67" s="596"/>
      <c r="BF67" s="596"/>
      <c r="BG67" s="596"/>
      <c r="BH67" s="596"/>
      <c r="BI67" s="596"/>
      <c r="BJ67" s="596" t="e">
        <f>MATCH(Таблиця4[[#This Row],[BUILDING NAME]],#REF!,0)</f>
        <v>#REF!</v>
      </c>
      <c r="BK67" s="596" t="e">
        <f>INDEX(#REF!,'02BUILD'!BJ67,1)</f>
        <v>#REF!</v>
      </c>
      <c r="BL67" s="596" t="e">
        <v>#N/A</v>
      </c>
      <c r="BM67" s="596"/>
      <c r="BN67" s="596" t="e">
        <f>MATCH(Таблиця4[[#This Row],[BUILDING NAME]],Таблиця5[NAME],0)</f>
        <v>#N/A</v>
      </c>
      <c r="BO67" s="596" t="e">
        <f>INDEX(Таблиця5[[C - COINS - COST]:[ADDRESS]],'02BUILD'!$BN67,1)</f>
        <v>#N/A</v>
      </c>
      <c r="BP67" s="596" t="e">
        <f>INDEX(Таблиця5[[C - COINS - COST]:[ADDRESS]],'02BUILD'!$BN67,2)</f>
        <v>#N/A</v>
      </c>
      <c r="BQ67" s="596" t="e">
        <f>INDEX(Таблиця5[[C - COINS - COST]:[ADDRESS]],'02BUILD'!$BN67,3)</f>
        <v>#N/A</v>
      </c>
      <c r="BR67" s="596" t="e">
        <f>INDEX(Таблиця5[[C - COINS - COST]:[ADDRESS]],'02BUILD'!$BN67,4)</f>
        <v>#N/A</v>
      </c>
      <c r="BS67" s="596" t="e">
        <f>INDEX(Таблиця5[[C - COINS - COST]:[ADDRESS]],'02BUILD'!$BN67,5)</f>
        <v>#N/A</v>
      </c>
      <c r="BT67" s="596" t="e">
        <f>INDEX(Таблиця5[[C - COINS - COST]:[ADDRESS]],'02BUILD'!$BN67,6)</f>
        <v>#N/A</v>
      </c>
      <c r="BU67" s="596" t="e">
        <f>INDEX(Таблиця5[[C - COINS - COST]:[ADDRESS]],'02BUILD'!$BN67,7)</f>
        <v>#N/A</v>
      </c>
      <c r="BV67" s="596" t="e">
        <f>INDEX(Таблиця5[[C - COINS - COST]:[ADDRESS]],'02BUILD'!$BN67,8)</f>
        <v>#N/A</v>
      </c>
      <c r="BW67" s="596" t="e">
        <f>INDEX(Таблиця5[[C - COINS - COST]:[ADDRESS]],'02BUILD'!$BN67,9)</f>
        <v>#N/A</v>
      </c>
      <c r="BX67" s="596" t="e">
        <f>INDEX(Таблиця5[[C - COINS - COST]:[ADDRESS]],'02BUILD'!$BN67,10)</f>
        <v>#N/A</v>
      </c>
    </row>
    <row r="68" spans="1:76" ht="16.5" thickTop="1" thickBot="1">
      <c r="A68" s="742" t="s">
        <v>976</v>
      </c>
      <c r="B68" s="743" t="str">
        <f t="shared" ref="B68:B88" si="4">LEFT(LEFT(A68,FIND(":",A68)),LEN(LEFT(A68,FIND(":",A68)))-1)</f>
        <v>C66</v>
      </c>
      <c r="C68" s="743" t="str">
        <f t="shared" ref="C68:C88" si="5">RIGHT(A68,LEN(A68)-FIND(":",A68)-1)</f>
        <v>Pantheon Temple of the Seldarine (temple, A, 4)</v>
      </c>
      <c r="D68" s="742"/>
      <c r="E68" s="742"/>
      <c r="F68" s="743" t="s">
        <v>1760</v>
      </c>
      <c r="G68" s="743" t="s">
        <v>1761</v>
      </c>
      <c r="H68" s="743" t="s">
        <v>20935</v>
      </c>
      <c r="I68" s="743" t="s">
        <v>3965</v>
      </c>
      <c r="J68" s="743"/>
      <c r="K68" s="743" t="s">
        <v>2100</v>
      </c>
      <c r="L68" s="743" t="s">
        <v>2076</v>
      </c>
      <c r="M68" s="743">
        <v>4</v>
      </c>
      <c r="N68" s="743"/>
      <c r="O68" s="743"/>
      <c r="P68" s="743"/>
      <c r="Q68" s="743"/>
      <c r="R68" s="743"/>
      <c r="S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 s="743"/>
      <c r="U68" s="743"/>
      <c r="V68" s="743"/>
      <c r="W68" s="743"/>
      <c r="X68" s="743"/>
      <c r="Y68" s="743" t="s">
        <v>20485</v>
      </c>
      <c r="Z68" s="743" t="s">
        <v>4311</v>
      </c>
      <c r="AA68" s="743"/>
      <c r="AB68" s="743" t="str">
        <f>Таблиця4[[#This Row],[Descriptions2]]</f>
        <v/>
      </c>
      <c r="AC68" s="743" t="str">
        <f>Таблиця4[[#This Row],[Owner/Specific NPCs3]]</f>
        <v/>
      </c>
      <c r="AD68" s="743"/>
      <c r="AE68" s="750" t="s">
        <v>5831</v>
      </c>
      <c r="AF68" s="751"/>
      <c r="AG68" s="752"/>
      <c r="AH68" s="743" t="s">
        <v>4311</v>
      </c>
      <c r="AI68" s="752"/>
      <c r="AJ68" s="743" t="s">
        <v>4311</v>
      </c>
      <c r="AK68" s="752"/>
      <c r="AL68" s="742" t="str">
        <f>IFERROR(INDEX('02_LIVING_WATERDEEP'!$C$2:$C$200,MATCH(Таблиця4[[#This Row],[BUILDING NAME]],'02_LIVING_WATERDEEP'!$A$2:$A$200,0),1),"")</f>
        <v/>
      </c>
      <c r="AM68" s="742" t="str">
        <f>IFERROR(INDEX('02_LIVING_WATERDEEP'!$F$2:$F$200,MATCH(Таблиця4[[#This Row],[BUILDING NAME]],'02_LIVING_WATERDEEP'!$A$2:$A$200,0),1),"")</f>
        <v/>
      </c>
      <c r="AN68" s="742" t="str">
        <f>IFERROR(INDEX('02_LIVING_WATERDEEP'!$I$2:$I$200,MATCH(Таблиця4[[#This Row],[BUILDING NAME]],'02_LIVING_WATERDEEP'!$A$2:$A$200,0),1),"")</f>
        <v/>
      </c>
      <c r="AO68" s="742" t="str">
        <f>IFERROR(INDEX('02_LIVING_WATERDEEP'!$J$2:$J$200,MATCH(Таблиця4[[#This Row],[BUILDING NAME]],'02_LIVING_WATERDEEP'!$A$2:$A$200,0),1),"")</f>
        <v/>
      </c>
      <c r="AP68" s="742" t="str">
        <f>IFERROR(INDEX('02_LIVING_WATERDEEP'!$K$2:$K$200,MATCH(Таблиця4[[#This Row],[BUILDING NAME]],'02_LIVING_WATERDEEP'!$A$2:$A$200,0),1),"")</f>
        <v/>
      </c>
      <c r="AQ68" s="742" t="str">
        <f>IFERROR(INDEX('02_LIVING_WATERDEEP'!$L$2:$L$200,MATCH(Таблиця4[[#This Row],[BUILDING NAME]],'02_LIVING_WATERDEEP'!$A$2:$A$200,0),1),"")</f>
        <v/>
      </c>
      <c r="AR68" s="742" t="str">
        <f>IFERROR(INDEX('02_LIVING_WATERDEEP'!$M$2:$M$200,MATCH(Таблиця4[[#This Row],[BUILDING NAME]],'02_LIVING_WATERDEEP'!$A$2:$A$200,0),1),"")</f>
        <v/>
      </c>
      <c r="AS68" s="742"/>
      <c r="AT68" s="596"/>
      <c r="AU68" s="596"/>
      <c r="AV68" s="596"/>
      <c r="AW68" s="596"/>
      <c r="AX68" s="596"/>
      <c r="AY68" s="596"/>
      <c r="AZ68" s="596"/>
      <c r="BA68" s="596"/>
      <c r="BB68" s="596"/>
      <c r="BC68" s="596"/>
      <c r="BD68" s="596"/>
      <c r="BE68" s="596"/>
      <c r="BF68" s="596"/>
      <c r="BG68" s="596"/>
      <c r="BH68" s="596"/>
      <c r="BI68" s="596"/>
      <c r="BJ68" s="596" t="e">
        <f>MATCH(Таблиця4[[#This Row],[BUILDING NAME]],#REF!,0)</f>
        <v>#REF!</v>
      </c>
      <c r="BK68" s="596" t="e">
        <f>INDEX(#REF!,'02BUILD'!BJ68,1)</f>
        <v>#REF!</v>
      </c>
      <c r="BL68" s="596" t="s">
        <v>20571</v>
      </c>
      <c r="BM68" s="596"/>
      <c r="BN68" s="596" t="e">
        <f>MATCH(Таблиця4[[#This Row],[BUILDING NAME]],Таблиця5[NAME],0)</f>
        <v>#N/A</v>
      </c>
      <c r="BO68" s="596" t="e">
        <f>INDEX(Таблиця5[[C - COINS - COST]:[ADDRESS]],'02BUILD'!$BN68,1)</f>
        <v>#N/A</v>
      </c>
      <c r="BP68" s="596" t="e">
        <f>INDEX(Таблиця5[[C - COINS - COST]:[ADDRESS]],'02BUILD'!$BN68,2)</f>
        <v>#N/A</v>
      </c>
      <c r="BQ68" s="596" t="e">
        <f>INDEX(Таблиця5[[C - COINS - COST]:[ADDRESS]],'02BUILD'!$BN68,3)</f>
        <v>#N/A</v>
      </c>
      <c r="BR68" s="596" t="e">
        <f>INDEX(Таблиця5[[C - COINS - COST]:[ADDRESS]],'02BUILD'!$BN68,4)</f>
        <v>#N/A</v>
      </c>
      <c r="BS68" s="596" t="e">
        <f>INDEX(Таблиця5[[C - COINS - COST]:[ADDRESS]],'02BUILD'!$BN68,5)</f>
        <v>#N/A</v>
      </c>
      <c r="BT68" s="596" t="e">
        <f>INDEX(Таблиця5[[C - COINS - COST]:[ADDRESS]],'02BUILD'!$BN68,6)</f>
        <v>#N/A</v>
      </c>
      <c r="BU68" s="596" t="e">
        <f>INDEX(Таблиця5[[C - COINS - COST]:[ADDRESS]],'02BUILD'!$BN68,7)</f>
        <v>#N/A</v>
      </c>
      <c r="BV68" s="596" t="e">
        <f>INDEX(Таблиця5[[C - COINS - COST]:[ADDRESS]],'02BUILD'!$BN68,8)</f>
        <v>#N/A</v>
      </c>
      <c r="BW68" s="596" t="e">
        <f>INDEX(Таблиця5[[C - COINS - COST]:[ADDRESS]],'02BUILD'!$BN68,9)</f>
        <v>#N/A</v>
      </c>
      <c r="BX68" s="596" t="e">
        <f>INDEX(Таблиця5[[C - COINS - COST]:[ADDRESS]],'02BUILD'!$BN68,10)</f>
        <v>#N/A</v>
      </c>
    </row>
    <row r="69" spans="1:76" s="618" customFormat="1" ht="16.5" thickTop="1" thickBot="1">
      <c r="A69" s="742" t="s">
        <v>977</v>
      </c>
      <c r="B69" s="743" t="str">
        <f t="shared" si="4"/>
        <v>C67</v>
      </c>
      <c r="C69" s="743" t="str">
        <f t="shared" si="5"/>
        <v>Peaktop Aerie (city-building, A, S)</v>
      </c>
      <c r="D69" s="742"/>
      <c r="E69" s="742"/>
      <c r="F69" s="743" t="s">
        <v>1762</v>
      </c>
      <c r="G69" s="743" t="s">
        <v>2135</v>
      </c>
      <c r="H69" s="743" t="s">
        <v>2300</v>
      </c>
      <c r="I69" s="743" t="s">
        <v>3965</v>
      </c>
      <c r="J69" s="743"/>
      <c r="K69" s="743" t="s">
        <v>2068</v>
      </c>
      <c r="L69" s="743" t="s">
        <v>2076</v>
      </c>
      <c r="M69" s="743">
        <v>5</v>
      </c>
      <c r="N69" s="743" t="s">
        <v>12367</v>
      </c>
      <c r="O69" s="743"/>
      <c r="P69" s="743"/>
      <c r="Q69" s="743"/>
      <c r="R69" s="743"/>
      <c r="S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 s="743"/>
      <c r="U69" s="743"/>
      <c r="V69" s="743"/>
      <c r="W69" s="743"/>
      <c r="X69" s="743"/>
      <c r="Y69" s="743" t="s">
        <v>20590</v>
      </c>
      <c r="Z69" s="743" t="s">
        <v>4311</v>
      </c>
      <c r="AA69" s="743"/>
      <c r="AB69" s="743" t="str">
        <f>Таблиця4[[#This Row],[Descriptions2]]</f>
        <v/>
      </c>
      <c r="AC69" s="743" t="str">
        <f>Таблиця4[[#This Row],[Owner/Specific NPCs3]]</f>
        <v/>
      </c>
      <c r="AD69" s="743"/>
      <c r="AE69" s="750" t="s">
        <v>5831</v>
      </c>
      <c r="AF69" s="751"/>
      <c r="AG69" s="752"/>
      <c r="AH69" s="743" t="s">
        <v>4311</v>
      </c>
      <c r="AI69" s="752"/>
      <c r="AJ69" s="743" t="s">
        <v>4311</v>
      </c>
      <c r="AK69" s="752"/>
      <c r="AL69" s="742" t="str">
        <f>IFERROR(INDEX('02_LIVING_WATERDEEP'!$C$2:$C$200,MATCH(Таблиця4[[#This Row],[BUILDING NAME]],'02_LIVING_WATERDEEP'!$A$2:$A$200,0),1),"")</f>
        <v/>
      </c>
      <c r="AM69" s="742" t="str">
        <f>IFERROR(INDEX('02_LIVING_WATERDEEP'!$F$2:$F$200,MATCH(Таблиця4[[#This Row],[BUILDING NAME]],'02_LIVING_WATERDEEP'!$A$2:$A$200,0),1),"")</f>
        <v/>
      </c>
      <c r="AN69" s="742" t="str">
        <f>IFERROR(INDEX('02_LIVING_WATERDEEP'!$I$2:$I$200,MATCH(Таблиця4[[#This Row],[BUILDING NAME]],'02_LIVING_WATERDEEP'!$A$2:$A$200,0),1),"")</f>
        <v/>
      </c>
      <c r="AO69" s="742" t="str">
        <f>IFERROR(INDEX('02_LIVING_WATERDEEP'!$J$2:$J$200,MATCH(Таблиця4[[#This Row],[BUILDING NAME]],'02_LIVING_WATERDEEP'!$A$2:$A$200,0),1),"")</f>
        <v/>
      </c>
      <c r="AP69" s="742" t="str">
        <f>IFERROR(INDEX('02_LIVING_WATERDEEP'!$K$2:$K$200,MATCH(Таблиця4[[#This Row],[BUILDING NAME]],'02_LIVING_WATERDEEP'!$A$2:$A$200,0),1),"")</f>
        <v/>
      </c>
      <c r="AQ69" s="742" t="str">
        <f>IFERROR(INDEX('02_LIVING_WATERDEEP'!$L$2:$L$200,MATCH(Таблиця4[[#This Row],[BUILDING NAME]],'02_LIVING_WATERDEEP'!$A$2:$A$200,0),1),"")</f>
        <v/>
      </c>
      <c r="AR69" s="742" t="str">
        <f>IFERROR(INDEX('02_LIVING_WATERDEEP'!$M$2:$M$200,MATCH(Таблиця4[[#This Row],[BUILDING NAME]],'02_LIVING_WATERDEEP'!$A$2:$A$200,0),1),"")</f>
        <v/>
      </c>
      <c r="AS69" s="742"/>
      <c r="AT69" s="617"/>
      <c r="AU69" s="617"/>
      <c r="AV69" s="617"/>
      <c r="AW69" s="617"/>
      <c r="AX69" s="617"/>
      <c r="AY69" s="617"/>
      <c r="AZ69" s="617"/>
      <c r="BA69" s="617"/>
      <c r="BB69" s="617"/>
      <c r="BC69" s="617"/>
      <c r="BD69" s="617"/>
      <c r="BE69" s="617"/>
      <c r="BF69" s="617"/>
      <c r="BG69" s="617"/>
      <c r="BH69" s="617"/>
      <c r="BI69" s="617"/>
      <c r="BJ69" s="617" t="e">
        <f>MATCH(Таблиця4[[#This Row],[BUILDING NAME]],#REF!,0)</f>
        <v>#REF!</v>
      </c>
      <c r="BK69" s="617" t="e">
        <f>INDEX(#REF!,'02BUILD'!BJ69,1)</f>
        <v>#REF!</v>
      </c>
      <c r="BL69" s="617">
        <v>0</v>
      </c>
      <c r="BM69" s="617"/>
      <c r="BN69" s="617" t="e">
        <f>MATCH(Таблиця4[[#This Row],[BUILDING NAME]],Таблиця5[NAME],0)</f>
        <v>#N/A</v>
      </c>
      <c r="BO69" s="617" t="e">
        <f>INDEX(Таблиця5[[C - COINS - COST]:[ADDRESS]],'02BUILD'!$BN69,1)</f>
        <v>#N/A</v>
      </c>
      <c r="BP69" s="617" t="e">
        <f>INDEX(Таблиця5[[C - COINS - COST]:[ADDRESS]],'02BUILD'!$BN69,2)</f>
        <v>#N/A</v>
      </c>
      <c r="BQ69" s="617" t="e">
        <f>INDEX(Таблиця5[[C - COINS - COST]:[ADDRESS]],'02BUILD'!$BN69,3)</f>
        <v>#N/A</v>
      </c>
      <c r="BR69" s="617" t="e">
        <f>INDEX(Таблиця5[[C - COINS - COST]:[ADDRESS]],'02BUILD'!$BN69,4)</f>
        <v>#N/A</v>
      </c>
      <c r="BS69" s="617" t="e">
        <f>INDEX(Таблиця5[[C - COINS - COST]:[ADDRESS]],'02BUILD'!$BN69,5)</f>
        <v>#N/A</v>
      </c>
      <c r="BT69" s="617" t="e">
        <f>INDEX(Таблиця5[[C - COINS - COST]:[ADDRESS]],'02BUILD'!$BN69,6)</f>
        <v>#N/A</v>
      </c>
      <c r="BU69" s="617" t="e">
        <f>INDEX(Таблиця5[[C - COINS - COST]:[ADDRESS]],'02BUILD'!$BN69,7)</f>
        <v>#N/A</v>
      </c>
      <c r="BV69" s="617" t="e">
        <f>INDEX(Таблиця5[[C - COINS - COST]:[ADDRESS]],'02BUILD'!$BN69,8)</f>
        <v>#N/A</v>
      </c>
      <c r="BW69" s="617" t="e">
        <f>INDEX(Таблиця5[[C - COINS - COST]:[ADDRESS]],'02BUILD'!$BN69,9)</f>
        <v>#N/A</v>
      </c>
      <c r="BX69" s="617" t="e">
        <f>INDEX(Таблиця5[[C - COINS - COST]:[ADDRESS]],'02BUILD'!$BN69,10)</f>
        <v>#N/A</v>
      </c>
    </row>
    <row r="70" spans="1:76" s="618" customFormat="1" ht="16.5" thickTop="1" thickBot="1">
      <c r="A70" s="742" t="s">
        <v>978</v>
      </c>
      <c r="B70" s="743" t="str">
        <f t="shared" si="4"/>
        <v>C68</v>
      </c>
      <c r="C70" s="743" t="str">
        <f t="shared" si="5"/>
        <v>Watching Tower (city building, A, 6)</v>
      </c>
      <c r="D70" s="742"/>
      <c r="E70" s="742"/>
      <c r="F70" s="743" t="s">
        <v>1763</v>
      </c>
      <c r="G70" s="743" t="s">
        <v>1764</v>
      </c>
      <c r="H70" s="743" t="s">
        <v>2301</v>
      </c>
      <c r="I70" s="743" t="s">
        <v>3965</v>
      </c>
      <c r="J70" s="743"/>
      <c r="K70" s="743" t="s">
        <v>2068</v>
      </c>
      <c r="L70" s="743" t="s">
        <v>2076</v>
      </c>
      <c r="M70" s="743">
        <v>6</v>
      </c>
      <c r="N70" s="743" t="s">
        <v>3524</v>
      </c>
      <c r="O70" s="743"/>
      <c r="P70" s="743"/>
      <c r="Q70" s="743"/>
      <c r="R70" s="743"/>
      <c r="S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 s="743"/>
      <c r="U70" s="743"/>
      <c r="V70" s="743"/>
      <c r="W70" s="743"/>
      <c r="X70" s="743"/>
      <c r="Y70" s="743" t="s">
        <v>20508</v>
      </c>
      <c r="Z70" s="743" t="s">
        <v>4311</v>
      </c>
      <c r="AA70" s="743"/>
      <c r="AB70" s="743" t="str">
        <f>Таблиця4[[#This Row],[Descriptions2]]</f>
        <v/>
      </c>
      <c r="AC70" s="743" t="str">
        <f>Таблиця4[[#This Row],[Owner/Specific NPCs3]]</f>
        <v/>
      </c>
      <c r="AD70" s="743"/>
      <c r="AE70" s="750" t="s">
        <v>5831</v>
      </c>
      <c r="AF70" s="751"/>
      <c r="AG70" s="752"/>
      <c r="AH70" s="743" t="s">
        <v>4311</v>
      </c>
      <c r="AI70" s="752"/>
      <c r="AJ70" s="743" t="s">
        <v>4311</v>
      </c>
      <c r="AK70" s="752"/>
      <c r="AL70" s="742" t="str">
        <f>IFERROR(INDEX('02_LIVING_WATERDEEP'!$C$2:$C$200,MATCH(Таблиця4[[#This Row],[BUILDING NAME]],'02_LIVING_WATERDEEP'!$A$2:$A$200,0),1),"")</f>
        <v/>
      </c>
      <c r="AM70" s="742" t="str">
        <f>IFERROR(INDEX('02_LIVING_WATERDEEP'!$F$2:$F$200,MATCH(Таблиця4[[#This Row],[BUILDING NAME]],'02_LIVING_WATERDEEP'!$A$2:$A$200,0),1),"")</f>
        <v/>
      </c>
      <c r="AN70" s="742" t="str">
        <f>IFERROR(INDEX('02_LIVING_WATERDEEP'!$I$2:$I$200,MATCH(Таблиця4[[#This Row],[BUILDING NAME]],'02_LIVING_WATERDEEP'!$A$2:$A$200,0),1),"")</f>
        <v/>
      </c>
      <c r="AO70" s="742" t="str">
        <f>IFERROR(INDEX('02_LIVING_WATERDEEP'!$J$2:$J$200,MATCH(Таблиця4[[#This Row],[BUILDING NAME]],'02_LIVING_WATERDEEP'!$A$2:$A$200,0),1),"")</f>
        <v/>
      </c>
      <c r="AP70" s="742" t="str">
        <f>IFERROR(INDEX('02_LIVING_WATERDEEP'!$K$2:$K$200,MATCH(Таблиця4[[#This Row],[BUILDING NAME]],'02_LIVING_WATERDEEP'!$A$2:$A$200,0),1),"")</f>
        <v/>
      </c>
      <c r="AQ70" s="742" t="str">
        <f>IFERROR(INDEX('02_LIVING_WATERDEEP'!$L$2:$L$200,MATCH(Таблиця4[[#This Row],[BUILDING NAME]],'02_LIVING_WATERDEEP'!$A$2:$A$200,0),1),"")</f>
        <v/>
      </c>
      <c r="AR70" s="742" t="str">
        <f>IFERROR(INDEX('02_LIVING_WATERDEEP'!$M$2:$M$200,MATCH(Таблиця4[[#This Row],[BUILDING NAME]],'02_LIVING_WATERDEEP'!$A$2:$A$200,0),1),"")</f>
        <v/>
      </c>
      <c r="AS70" s="742"/>
      <c r="AT70" s="617"/>
      <c r="AU70" s="617"/>
      <c r="AV70" s="617"/>
      <c r="AW70" s="617"/>
      <c r="AX70" s="617"/>
      <c r="AY70" s="617"/>
      <c r="AZ70" s="617"/>
      <c r="BA70" s="617"/>
      <c r="BB70" s="617"/>
      <c r="BC70" s="617"/>
      <c r="BD70" s="617"/>
      <c r="BE70" s="617"/>
      <c r="BF70" s="617"/>
      <c r="BG70" s="617"/>
      <c r="BH70" s="617"/>
      <c r="BI70" s="617"/>
      <c r="BJ70" s="617" t="e">
        <f>MATCH(Таблиця4[[#This Row],[BUILDING NAME]],#REF!,0)</f>
        <v>#REF!</v>
      </c>
      <c r="BK70" s="617" t="e">
        <f>INDEX(#REF!,'02BUILD'!BJ70,1)</f>
        <v>#REF!</v>
      </c>
      <c r="BL70" s="617" t="s">
        <v>20555</v>
      </c>
      <c r="BM70" s="617"/>
      <c r="BN70" s="617" t="e">
        <f>MATCH(Таблиця4[[#This Row],[BUILDING NAME]],Таблиця5[NAME],0)</f>
        <v>#N/A</v>
      </c>
      <c r="BO70" s="617" t="e">
        <f>INDEX(Таблиця5[[C - COINS - COST]:[ADDRESS]],'02BUILD'!$BN70,1)</f>
        <v>#N/A</v>
      </c>
      <c r="BP70" s="617" t="e">
        <f>INDEX(Таблиця5[[C - COINS - COST]:[ADDRESS]],'02BUILD'!$BN70,2)</f>
        <v>#N/A</v>
      </c>
      <c r="BQ70" s="617" t="e">
        <f>INDEX(Таблиця5[[C - COINS - COST]:[ADDRESS]],'02BUILD'!$BN70,3)</f>
        <v>#N/A</v>
      </c>
      <c r="BR70" s="617" t="e">
        <f>INDEX(Таблиця5[[C - COINS - COST]:[ADDRESS]],'02BUILD'!$BN70,4)</f>
        <v>#N/A</v>
      </c>
      <c r="BS70" s="617" t="e">
        <f>INDEX(Таблиця5[[C - COINS - COST]:[ADDRESS]],'02BUILD'!$BN70,5)</f>
        <v>#N/A</v>
      </c>
      <c r="BT70" s="617" t="e">
        <f>INDEX(Таблиця5[[C - COINS - COST]:[ADDRESS]],'02BUILD'!$BN70,6)</f>
        <v>#N/A</v>
      </c>
      <c r="BU70" s="617" t="e">
        <f>INDEX(Таблиця5[[C - COINS - COST]:[ADDRESS]],'02BUILD'!$BN70,7)</f>
        <v>#N/A</v>
      </c>
      <c r="BV70" s="617" t="e">
        <f>INDEX(Таблиця5[[C - COINS - COST]:[ADDRESS]],'02BUILD'!$BN70,8)</f>
        <v>#N/A</v>
      </c>
      <c r="BW70" s="617" t="e">
        <f>INDEX(Таблиця5[[C - COINS - COST]:[ADDRESS]],'02BUILD'!$BN70,9)</f>
        <v>#N/A</v>
      </c>
      <c r="BX70" s="617" t="e">
        <f>INDEX(Таблиця5[[C - COINS - COST]:[ADDRESS]],'02BUILD'!$BN70,10)</f>
        <v>#N/A</v>
      </c>
    </row>
    <row r="71" spans="1:76" s="618" customFormat="1" ht="16.5" thickTop="1" thickBot="1">
      <c r="A71" s="742" t="s">
        <v>979</v>
      </c>
      <c r="B71" s="743" t="str">
        <f t="shared" si="4"/>
        <v>C69</v>
      </c>
      <c r="C71" s="743" t="str">
        <f t="shared" si="5"/>
        <v>Watching Tower (city building, A, 6)</v>
      </c>
      <c r="D71" s="742"/>
      <c r="E71" s="742"/>
      <c r="F71" s="743" t="s">
        <v>1765</v>
      </c>
      <c r="G71" s="743" t="s">
        <v>1764</v>
      </c>
      <c r="H71" s="743" t="s">
        <v>2301</v>
      </c>
      <c r="I71" s="743" t="s">
        <v>3965</v>
      </c>
      <c r="J71" s="743"/>
      <c r="K71" s="743" t="s">
        <v>2068</v>
      </c>
      <c r="L71" s="743" t="s">
        <v>2076</v>
      </c>
      <c r="M71" s="743">
        <v>6</v>
      </c>
      <c r="N71" s="743" t="s">
        <v>3524</v>
      </c>
      <c r="O71" s="743"/>
      <c r="P71" s="743"/>
      <c r="Q71" s="743"/>
      <c r="R71" s="743"/>
      <c r="S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 s="743"/>
      <c r="U71" s="743"/>
      <c r="V71" s="743"/>
      <c r="W71" s="743"/>
      <c r="X71" s="743"/>
      <c r="Y71" s="743" t="s">
        <v>20508</v>
      </c>
      <c r="Z71" s="743" t="s">
        <v>4311</v>
      </c>
      <c r="AA71" s="743"/>
      <c r="AB71" s="743" t="str">
        <f>Таблиця4[[#This Row],[Descriptions2]]</f>
        <v/>
      </c>
      <c r="AC71" s="743" t="str">
        <f>Таблиця4[[#This Row],[Owner/Specific NPCs3]]</f>
        <v/>
      </c>
      <c r="AD71" s="743"/>
      <c r="AE71" s="750" t="s">
        <v>5831</v>
      </c>
      <c r="AF71" s="751"/>
      <c r="AG71" s="752"/>
      <c r="AH71" s="743" t="s">
        <v>4311</v>
      </c>
      <c r="AI71" s="752"/>
      <c r="AJ71" s="743" t="s">
        <v>4311</v>
      </c>
      <c r="AK71" s="752"/>
      <c r="AL71" s="742" t="str">
        <f>IFERROR(INDEX('02_LIVING_WATERDEEP'!$C$2:$C$200,MATCH(Таблиця4[[#This Row],[BUILDING NAME]],'02_LIVING_WATERDEEP'!$A$2:$A$200,0),1),"")</f>
        <v/>
      </c>
      <c r="AM71" s="742" t="str">
        <f>IFERROR(INDEX('02_LIVING_WATERDEEP'!$F$2:$F$200,MATCH(Таблиця4[[#This Row],[BUILDING NAME]],'02_LIVING_WATERDEEP'!$A$2:$A$200,0),1),"")</f>
        <v/>
      </c>
      <c r="AN71" s="742" t="str">
        <f>IFERROR(INDEX('02_LIVING_WATERDEEP'!$I$2:$I$200,MATCH(Таблиця4[[#This Row],[BUILDING NAME]],'02_LIVING_WATERDEEP'!$A$2:$A$200,0),1),"")</f>
        <v/>
      </c>
      <c r="AO71" s="742" t="str">
        <f>IFERROR(INDEX('02_LIVING_WATERDEEP'!$J$2:$J$200,MATCH(Таблиця4[[#This Row],[BUILDING NAME]],'02_LIVING_WATERDEEP'!$A$2:$A$200,0),1),"")</f>
        <v/>
      </c>
      <c r="AP71" s="742" t="str">
        <f>IFERROR(INDEX('02_LIVING_WATERDEEP'!$K$2:$K$200,MATCH(Таблиця4[[#This Row],[BUILDING NAME]],'02_LIVING_WATERDEEP'!$A$2:$A$200,0),1),"")</f>
        <v/>
      </c>
      <c r="AQ71" s="742" t="str">
        <f>IFERROR(INDEX('02_LIVING_WATERDEEP'!$L$2:$L$200,MATCH(Таблиця4[[#This Row],[BUILDING NAME]],'02_LIVING_WATERDEEP'!$A$2:$A$200,0),1),"")</f>
        <v/>
      </c>
      <c r="AR71" s="742" t="str">
        <f>IFERROR(INDEX('02_LIVING_WATERDEEP'!$M$2:$M$200,MATCH(Таблиця4[[#This Row],[BUILDING NAME]],'02_LIVING_WATERDEEP'!$A$2:$A$200,0),1),"")</f>
        <v/>
      </c>
      <c r="AS71" s="742"/>
      <c r="AT71" s="617"/>
      <c r="AU71" s="617"/>
      <c r="AV71" s="617"/>
      <c r="AW71" s="617"/>
      <c r="AX71" s="617"/>
      <c r="AY71" s="617"/>
      <c r="AZ71" s="617"/>
      <c r="BA71" s="617"/>
      <c r="BB71" s="617"/>
      <c r="BC71" s="617"/>
      <c r="BD71" s="617"/>
      <c r="BE71" s="617"/>
      <c r="BF71" s="617"/>
      <c r="BG71" s="617"/>
      <c r="BH71" s="617"/>
      <c r="BI71" s="617"/>
      <c r="BJ71" s="617" t="e">
        <f>MATCH(Таблиця4[[#This Row],[BUILDING NAME]],#REF!,0)</f>
        <v>#REF!</v>
      </c>
      <c r="BK71" s="617" t="e">
        <f>INDEX(#REF!,'02BUILD'!BJ71,1)</f>
        <v>#REF!</v>
      </c>
      <c r="BL71" s="617">
        <v>0</v>
      </c>
      <c r="BM71" s="617"/>
      <c r="BN71" s="617" t="e">
        <f>MATCH(Таблиця4[[#This Row],[BUILDING NAME]],Таблиця5[NAME],0)</f>
        <v>#N/A</v>
      </c>
      <c r="BO71" s="617" t="e">
        <f>INDEX(Таблиця5[[C - COINS - COST]:[ADDRESS]],'02BUILD'!$BN71,1)</f>
        <v>#N/A</v>
      </c>
      <c r="BP71" s="617" t="e">
        <f>INDEX(Таблиця5[[C - COINS - COST]:[ADDRESS]],'02BUILD'!$BN71,2)</f>
        <v>#N/A</v>
      </c>
      <c r="BQ71" s="617" t="e">
        <f>INDEX(Таблиця5[[C - COINS - COST]:[ADDRESS]],'02BUILD'!$BN71,3)</f>
        <v>#N/A</v>
      </c>
      <c r="BR71" s="617" t="e">
        <f>INDEX(Таблиця5[[C - COINS - COST]:[ADDRESS]],'02BUILD'!$BN71,4)</f>
        <v>#N/A</v>
      </c>
      <c r="BS71" s="617" t="e">
        <f>INDEX(Таблиця5[[C - COINS - COST]:[ADDRESS]],'02BUILD'!$BN71,5)</f>
        <v>#N/A</v>
      </c>
      <c r="BT71" s="617" t="e">
        <f>INDEX(Таблиця5[[C - COINS - COST]:[ADDRESS]],'02BUILD'!$BN71,6)</f>
        <v>#N/A</v>
      </c>
      <c r="BU71" s="617" t="e">
        <f>INDEX(Таблиця5[[C - COINS - COST]:[ADDRESS]],'02BUILD'!$BN71,7)</f>
        <v>#N/A</v>
      </c>
      <c r="BV71" s="617" t="e">
        <f>INDEX(Таблиця5[[C - COINS - COST]:[ADDRESS]],'02BUILD'!$BN71,8)</f>
        <v>#N/A</v>
      </c>
      <c r="BW71" s="617" t="e">
        <f>INDEX(Таблиця5[[C - COINS - COST]:[ADDRESS]],'02BUILD'!$BN71,9)</f>
        <v>#N/A</v>
      </c>
      <c r="BX71" s="617" t="e">
        <f>INDEX(Таблиця5[[C - COINS - COST]:[ADDRESS]],'02BUILD'!$BN71,10)</f>
        <v>#N/A</v>
      </c>
    </row>
    <row r="72" spans="1:76" ht="16.5" thickTop="1" thickBot="1">
      <c r="A72" s="742" t="s">
        <v>980</v>
      </c>
      <c r="B72" s="743" t="str">
        <f t="shared" si="4"/>
        <v>C70</v>
      </c>
      <c r="C72" s="743" t="str">
        <f t="shared" si="5"/>
        <v>Thayan Embassy (embassy, A, 4)</v>
      </c>
      <c r="D72" s="742"/>
      <c r="E72" s="742"/>
      <c r="F72" s="743" t="s">
        <v>1766</v>
      </c>
      <c r="G72" s="743" t="s">
        <v>1767</v>
      </c>
      <c r="H72" s="743" t="s">
        <v>2302</v>
      </c>
      <c r="I72" s="743" t="s">
        <v>3965</v>
      </c>
      <c r="J72" s="743"/>
      <c r="K72" s="743" t="s">
        <v>2101</v>
      </c>
      <c r="L72" s="743" t="s">
        <v>2076</v>
      </c>
      <c r="M72" s="743">
        <v>4</v>
      </c>
      <c r="N72" s="743"/>
      <c r="O72" s="743"/>
      <c r="P72" s="743"/>
      <c r="Q72" s="743"/>
      <c r="R72" s="743"/>
      <c r="S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 s="743"/>
      <c r="U72" s="743"/>
      <c r="V72" s="743" t="s">
        <v>21521</v>
      </c>
      <c r="W72" s="743"/>
      <c r="X72" s="743"/>
      <c r="Y72" s="743" t="s">
        <v>21487</v>
      </c>
      <c r="Z72" s="743" t="s">
        <v>4311</v>
      </c>
      <c r="AA72" s="743"/>
      <c r="AB72" s="743" t="str">
        <f>Таблиця4[[#This Row],[Descriptions2]]</f>
        <v/>
      </c>
      <c r="AC72" s="743" t="str">
        <f>Таблиця4[[#This Row],[Owner/Specific NPCs3]]</f>
        <v/>
      </c>
      <c r="AD72" s="743"/>
      <c r="AE72" s="750" t="s">
        <v>5831</v>
      </c>
      <c r="AF72" s="751"/>
      <c r="AG72" s="752"/>
      <c r="AH72" s="743" t="s">
        <v>4311</v>
      </c>
      <c r="AI72" s="752"/>
      <c r="AJ72" s="743" t="s">
        <v>4311</v>
      </c>
      <c r="AK72" s="752"/>
      <c r="AL72" s="742" t="str">
        <f>IFERROR(INDEX('02_LIVING_WATERDEEP'!$C$2:$C$200,MATCH(Таблиця4[[#This Row],[BUILDING NAME]],'02_LIVING_WATERDEEP'!$A$2:$A$200,0),1),"")</f>
        <v/>
      </c>
      <c r="AM72" s="742" t="str">
        <f>IFERROR(INDEX('02_LIVING_WATERDEEP'!$F$2:$F$200,MATCH(Таблиця4[[#This Row],[BUILDING NAME]],'02_LIVING_WATERDEEP'!$A$2:$A$200,0),1),"")</f>
        <v/>
      </c>
      <c r="AN72" s="742" t="str">
        <f>IFERROR(INDEX('02_LIVING_WATERDEEP'!$I$2:$I$200,MATCH(Таблиця4[[#This Row],[BUILDING NAME]],'02_LIVING_WATERDEEP'!$A$2:$A$200,0),1),"")</f>
        <v/>
      </c>
      <c r="AO72" s="742" t="str">
        <f>IFERROR(INDEX('02_LIVING_WATERDEEP'!$J$2:$J$200,MATCH(Таблиця4[[#This Row],[BUILDING NAME]],'02_LIVING_WATERDEEP'!$A$2:$A$200,0),1),"")</f>
        <v/>
      </c>
      <c r="AP72" s="742" t="str">
        <f>IFERROR(INDEX('02_LIVING_WATERDEEP'!$K$2:$K$200,MATCH(Таблиця4[[#This Row],[BUILDING NAME]],'02_LIVING_WATERDEEP'!$A$2:$A$200,0),1),"")</f>
        <v/>
      </c>
      <c r="AQ72" s="742" t="str">
        <f>IFERROR(INDEX('02_LIVING_WATERDEEP'!$L$2:$L$200,MATCH(Таблиця4[[#This Row],[BUILDING NAME]],'02_LIVING_WATERDEEP'!$A$2:$A$200,0),1),"")</f>
        <v/>
      </c>
      <c r="AR72" s="742" t="str">
        <f>IFERROR(INDEX('02_LIVING_WATERDEEP'!$M$2:$M$200,MATCH(Таблиця4[[#This Row],[BUILDING NAME]],'02_LIVING_WATERDEEP'!$A$2:$A$200,0),1),"")</f>
        <v/>
      </c>
      <c r="AS72" s="742"/>
      <c r="AT72" s="596"/>
      <c r="AU72" s="596"/>
      <c r="AV72" s="596"/>
      <c r="AW72" s="596"/>
      <c r="AX72" s="596"/>
      <c r="AY72" s="596"/>
      <c r="AZ72" s="596"/>
      <c r="BA72" s="596"/>
      <c r="BB72" s="596"/>
      <c r="BC72" s="596"/>
      <c r="BD72" s="596"/>
      <c r="BE72" s="596"/>
      <c r="BF72" s="596"/>
      <c r="BG72" s="596"/>
      <c r="BH72" s="596"/>
      <c r="BI72" s="596"/>
      <c r="BJ72" s="596" t="e">
        <f>MATCH(Таблиця4[[#This Row],[BUILDING NAME]],#REF!,0)</f>
        <v>#REF!</v>
      </c>
      <c r="BK72" s="596" t="e">
        <f>INDEX(#REF!,'02BUILD'!BJ72,1)</f>
        <v>#REF!</v>
      </c>
      <c r="BL72" s="596" t="e">
        <v>#N/A</v>
      </c>
      <c r="BM72" s="596"/>
      <c r="BN72" s="596" t="e">
        <f>MATCH(Таблиця4[[#This Row],[BUILDING NAME]],Таблиця5[NAME],0)</f>
        <v>#N/A</v>
      </c>
      <c r="BO72" s="596" t="e">
        <f>INDEX(Таблиця5[[C - COINS - COST]:[ADDRESS]],'02BUILD'!$BN72,1)</f>
        <v>#N/A</v>
      </c>
      <c r="BP72" s="596" t="e">
        <f>INDEX(Таблиця5[[C - COINS - COST]:[ADDRESS]],'02BUILD'!$BN72,2)</f>
        <v>#N/A</v>
      </c>
      <c r="BQ72" s="596" t="e">
        <f>INDEX(Таблиця5[[C - COINS - COST]:[ADDRESS]],'02BUILD'!$BN72,3)</f>
        <v>#N/A</v>
      </c>
      <c r="BR72" s="596" t="e">
        <f>INDEX(Таблиця5[[C - COINS - COST]:[ADDRESS]],'02BUILD'!$BN72,4)</f>
        <v>#N/A</v>
      </c>
      <c r="BS72" s="596" t="e">
        <f>INDEX(Таблиця5[[C - COINS - COST]:[ADDRESS]],'02BUILD'!$BN72,5)</f>
        <v>#N/A</v>
      </c>
      <c r="BT72" s="596" t="e">
        <f>INDEX(Таблиця5[[C - COINS - COST]:[ADDRESS]],'02BUILD'!$BN72,6)</f>
        <v>#N/A</v>
      </c>
      <c r="BU72" s="596" t="e">
        <f>INDEX(Таблиця5[[C - COINS - COST]:[ADDRESS]],'02BUILD'!$BN72,7)</f>
        <v>#N/A</v>
      </c>
      <c r="BV72" s="596" t="e">
        <f>INDEX(Таблиця5[[C - COINS - COST]:[ADDRESS]],'02BUILD'!$BN72,8)</f>
        <v>#N/A</v>
      </c>
      <c r="BW72" s="596" t="e">
        <f>INDEX(Таблиця5[[C - COINS - COST]:[ADDRESS]],'02BUILD'!$BN72,9)</f>
        <v>#N/A</v>
      </c>
      <c r="BX72" s="596" t="e">
        <f>INDEX(Таблиця5[[C - COINS - COST]:[ADDRESS]],'02BUILD'!$BN72,10)</f>
        <v>#N/A</v>
      </c>
    </row>
    <row r="73" spans="1:76" ht="16.5" thickTop="1" thickBot="1">
      <c r="A73" s="742" t="s">
        <v>981</v>
      </c>
      <c r="B73" s="743" t="str">
        <f t="shared" si="4"/>
        <v>C71</v>
      </c>
      <c r="C73" s="743" t="str">
        <f t="shared" si="5"/>
        <v>Caladorn Cassalanter's residence (rowhouse, A, 3)</v>
      </c>
      <c r="D73" s="742"/>
      <c r="E73" s="742"/>
      <c r="F73" s="743" t="s">
        <v>1768</v>
      </c>
      <c r="G73" s="743" t="s">
        <v>1769</v>
      </c>
      <c r="H73" s="743" t="s">
        <v>2303</v>
      </c>
      <c r="I73" s="743" t="s">
        <v>3965</v>
      </c>
      <c r="J73" s="743"/>
      <c r="K73" s="743" t="s">
        <v>2101</v>
      </c>
      <c r="L73" s="743" t="s">
        <v>2076</v>
      </c>
      <c r="M73" s="743">
        <v>3</v>
      </c>
      <c r="N73" s="743" t="s">
        <v>18507</v>
      </c>
      <c r="O73" s="743"/>
      <c r="P73" s="743"/>
      <c r="Q73" s="743"/>
      <c r="R73" s="743"/>
      <c r="S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 s="743"/>
      <c r="U73" s="743"/>
      <c r="V73" s="743"/>
      <c r="W73" s="743"/>
      <c r="X73" s="743"/>
      <c r="Y73" s="743"/>
      <c r="Z73" s="743" t="s">
        <v>4311</v>
      </c>
      <c r="AA73" s="743"/>
      <c r="AB73" s="743" t="str">
        <f>Таблиця4[[#This Row],[Descriptions2]]</f>
        <v/>
      </c>
      <c r="AC73" s="743" t="str">
        <f>Таблиця4[[#This Row],[Owner/Specific NPCs3]]</f>
        <v/>
      </c>
      <c r="AD73" s="743"/>
      <c r="AE73" s="750" t="s">
        <v>5831</v>
      </c>
      <c r="AF73" s="751"/>
      <c r="AG73" s="752"/>
      <c r="AH73" s="743" t="s">
        <v>4311</v>
      </c>
      <c r="AI73" s="752"/>
      <c r="AJ73" s="743" t="s">
        <v>4311</v>
      </c>
      <c r="AK73" s="752"/>
      <c r="AL73" s="742" t="str">
        <f>IFERROR(INDEX('02_LIVING_WATERDEEP'!$C$2:$C$200,MATCH(Таблиця4[[#This Row],[BUILDING NAME]],'02_LIVING_WATERDEEP'!$A$2:$A$200,0),1),"")</f>
        <v/>
      </c>
      <c r="AM73" s="742" t="str">
        <f>IFERROR(INDEX('02_LIVING_WATERDEEP'!$F$2:$F$200,MATCH(Таблиця4[[#This Row],[BUILDING NAME]],'02_LIVING_WATERDEEP'!$A$2:$A$200,0),1),"")</f>
        <v/>
      </c>
      <c r="AN73" s="742" t="str">
        <f>IFERROR(INDEX('02_LIVING_WATERDEEP'!$I$2:$I$200,MATCH(Таблиця4[[#This Row],[BUILDING NAME]],'02_LIVING_WATERDEEP'!$A$2:$A$200,0),1),"")</f>
        <v/>
      </c>
      <c r="AO73" s="742" t="str">
        <f>IFERROR(INDEX('02_LIVING_WATERDEEP'!$J$2:$J$200,MATCH(Таблиця4[[#This Row],[BUILDING NAME]],'02_LIVING_WATERDEEP'!$A$2:$A$200,0),1),"")</f>
        <v/>
      </c>
      <c r="AP73" s="742" t="str">
        <f>IFERROR(INDEX('02_LIVING_WATERDEEP'!$K$2:$K$200,MATCH(Таблиця4[[#This Row],[BUILDING NAME]],'02_LIVING_WATERDEEP'!$A$2:$A$200,0),1),"")</f>
        <v/>
      </c>
      <c r="AQ73" s="742" t="str">
        <f>IFERROR(INDEX('02_LIVING_WATERDEEP'!$L$2:$L$200,MATCH(Таблиця4[[#This Row],[BUILDING NAME]],'02_LIVING_WATERDEEP'!$A$2:$A$200,0),1),"")</f>
        <v/>
      </c>
      <c r="AR73" s="742" t="str">
        <f>IFERROR(INDEX('02_LIVING_WATERDEEP'!$M$2:$M$200,MATCH(Таблиця4[[#This Row],[BUILDING NAME]],'02_LIVING_WATERDEEP'!$A$2:$A$200,0),1),"")</f>
        <v/>
      </c>
      <c r="AS73" s="742"/>
      <c r="AT73" s="596"/>
      <c r="AU73" s="596"/>
      <c r="AV73" s="596"/>
      <c r="AW73" s="596"/>
      <c r="AX73" s="596"/>
      <c r="AY73" s="596"/>
      <c r="AZ73" s="596"/>
      <c r="BA73" s="596"/>
      <c r="BB73" s="596"/>
      <c r="BC73" s="596"/>
      <c r="BD73" s="596"/>
      <c r="BE73" s="596"/>
      <c r="BF73" s="596"/>
      <c r="BG73" s="596"/>
      <c r="BH73" s="596"/>
      <c r="BI73" s="596"/>
      <c r="BJ73" s="596" t="e">
        <f>MATCH(Таблиця4[[#This Row],[BUILDING NAME]],#REF!,0)</f>
        <v>#REF!</v>
      </c>
      <c r="BK73" s="596" t="e">
        <f>INDEX(#REF!,'02BUILD'!BJ73,1)</f>
        <v>#REF!</v>
      </c>
      <c r="BL73" s="596">
        <v>0</v>
      </c>
      <c r="BM73" s="596"/>
      <c r="BN73" s="596" t="e">
        <f>MATCH(Таблиця4[[#This Row],[BUILDING NAME]],Таблиця5[NAME],0)</f>
        <v>#N/A</v>
      </c>
      <c r="BO73" s="596" t="e">
        <f>INDEX(Таблиця5[[C - COINS - COST]:[ADDRESS]],'02BUILD'!$BN73,1)</f>
        <v>#N/A</v>
      </c>
      <c r="BP73" s="596" t="e">
        <f>INDEX(Таблиця5[[C - COINS - COST]:[ADDRESS]],'02BUILD'!$BN73,2)</f>
        <v>#N/A</v>
      </c>
      <c r="BQ73" s="596" t="e">
        <f>INDEX(Таблиця5[[C - COINS - COST]:[ADDRESS]],'02BUILD'!$BN73,3)</f>
        <v>#N/A</v>
      </c>
      <c r="BR73" s="596" t="e">
        <f>INDEX(Таблиця5[[C - COINS - COST]:[ADDRESS]],'02BUILD'!$BN73,4)</f>
        <v>#N/A</v>
      </c>
      <c r="BS73" s="596" t="e">
        <f>INDEX(Таблиця5[[C - COINS - COST]:[ADDRESS]],'02BUILD'!$BN73,5)</f>
        <v>#N/A</v>
      </c>
      <c r="BT73" s="596" t="e">
        <f>INDEX(Таблиця5[[C - COINS - COST]:[ADDRESS]],'02BUILD'!$BN73,6)</f>
        <v>#N/A</v>
      </c>
      <c r="BU73" s="596" t="e">
        <f>INDEX(Таблиця5[[C - COINS - COST]:[ADDRESS]],'02BUILD'!$BN73,7)</f>
        <v>#N/A</v>
      </c>
      <c r="BV73" s="596" t="e">
        <f>INDEX(Таблиця5[[C - COINS - COST]:[ADDRESS]],'02BUILD'!$BN73,8)</f>
        <v>#N/A</v>
      </c>
      <c r="BW73" s="596" t="e">
        <f>INDEX(Таблиця5[[C - COINS - COST]:[ADDRESS]],'02BUILD'!$BN73,9)</f>
        <v>#N/A</v>
      </c>
      <c r="BX73" s="596" t="e">
        <f>INDEX(Таблиця5[[C - COINS - COST]:[ADDRESS]],'02BUILD'!$BN73,10)</f>
        <v>#N/A</v>
      </c>
    </row>
    <row r="74" spans="1:76" ht="16.5" thickTop="1" thickBot="1">
      <c r="A74" s="742" t="s">
        <v>982</v>
      </c>
      <c r="B74" s="743" t="str">
        <f t="shared" si="4"/>
        <v>C72</v>
      </c>
      <c r="C74" s="743" t="str">
        <f t="shared" si="5"/>
        <v>New Olamn (school, A, 4)</v>
      </c>
      <c r="D74" s="742"/>
      <c r="E74" s="742"/>
      <c r="F74" s="743" t="s">
        <v>1770</v>
      </c>
      <c r="G74" s="743" t="s">
        <v>1771</v>
      </c>
      <c r="H74" s="743" t="s">
        <v>2304</v>
      </c>
      <c r="I74" s="743" t="s">
        <v>3965</v>
      </c>
      <c r="J74" s="743"/>
      <c r="K74" s="743" t="s">
        <v>2108</v>
      </c>
      <c r="L74" s="743" t="s">
        <v>2076</v>
      </c>
      <c r="M74" s="743">
        <v>4</v>
      </c>
      <c r="N74" s="743"/>
      <c r="O74" s="743"/>
      <c r="P74" s="743"/>
      <c r="Q74" s="743"/>
      <c r="R74" s="743"/>
      <c r="S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 s="743"/>
      <c r="U74" s="743"/>
      <c r="V74" s="743"/>
      <c r="W74" s="743"/>
      <c r="X74" s="743"/>
      <c r="Y74" s="743" t="s">
        <v>21129</v>
      </c>
      <c r="Z74" s="743" t="s">
        <v>4311</v>
      </c>
      <c r="AA74" s="743"/>
      <c r="AB74" s="743" t="str">
        <f>Таблиця4[[#This Row],[Descriptions2]]</f>
        <v/>
      </c>
      <c r="AC74" s="743" t="str">
        <f>Таблиця4[[#This Row],[Owner/Specific NPCs3]]</f>
        <v/>
      </c>
      <c r="AD74" s="743"/>
      <c r="AE74" s="750" t="s">
        <v>5865</v>
      </c>
      <c r="AF74" s="751"/>
      <c r="AG74" s="752"/>
      <c r="AH74" s="743" t="s">
        <v>4311</v>
      </c>
      <c r="AI74" s="752"/>
      <c r="AJ74" s="743">
        <v>0</v>
      </c>
      <c r="AK74" s="752"/>
      <c r="AL74" s="742" t="str">
        <f>IFERROR(INDEX('02_LIVING_WATERDEEP'!$C$2:$C$200,MATCH(Таблиця4[[#This Row],[BUILDING NAME]],'02_LIVING_WATERDEEP'!$A$2:$A$200,0),1),"")</f>
        <v/>
      </c>
      <c r="AM74" s="742" t="str">
        <f>IFERROR(INDEX('02_LIVING_WATERDEEP'!$F$2:$F$200,MATCH(Таблиця4[[#This Row],[BUILDING NAME]],'02_LIVING_WATERDEEP'!$A$2:$A$200,0),1),"")</f>
        <v/>
      </c>
      <c r="AN74" s="742" t="str">
        <f>IFERROR(INDEX('02_LIVING_WATERDEEP'!$I$2:$I$200,MATCH(Таблиця4[[#This Row],[BUILDING NAME]],'02_LIVING_WATERDEEP'!$A$2:$A$200,0),1),"")</f>
        <v/>
      </c>
      <c r="AO74" s="742" t="str">
        <f>IFERROR(INDEX('02_LIVING_WATERDEEP'!$J$2:$J$200,MATCH(Таблиця4[[#This Row],[BUILDING NAME]],'02_LIVING_WATERDEEP'!$A$2:$A$200,0),1),"")</f>
        <v/>
      </c>
      <c r="AP74" s="742" t="str">
        <f>IFERROR(INDEX('02_LIVING_WATERDEEP'!$K$2:$K$200,MATCH(Таблиця4[[#This Row],[BUILDING NAME]],'02_LIVING_WATERDEEP'!$A$2:$A$200,0),1),"")</f>
        <v/>
      </c>
      <c r="AQ74" s="742" t="str">
        <f>IFERROR(INDEX('02_LIVING_WATERDEEP'!$L$2:$L$200,MATCH(Таблиця4[[#This Row],[BUILDING NAME]],'02_LIVING_WATERDEEP'!$A$2:$A$200,0),1),"")</f>
        <v/>
      </c>
      <c r="AR74" s="742" t="str">
        <f>IFERROR(INDEX('02_LIVING_WATERDEEP'!$M$2:$M$200,MATCH(Таблиця4[[#This Row],[BUILDING NAME]],'02_LIVING_WATERDEEP'!$A$2:$A$200,0),1),"")</f>
        <v/>
      </c>
      <c r="AS74" s="742"/>
      <c r="AT74" s="596"/>
      <c r="AU74" s="596"/>
      <c r="AV74" s="596"/>
      <c r="AW74" s="596"/>
      <c r="AX74" s="596"/>
      <c r="AY74" s="596"/>
      <c r="AZ74" s="596"/>
      <c r="BA74" s="596"/>
      <c r="BB74" s="596"/>
      <c r="BC74" s="596"/>
      <c r="BD74" s="596"/>
      <c r="BE74" s="596"/>
      <c r="BF74" s="596"/>
      <c r="BG74" s="596"/>
      <c r="BH74" s="596"/>
      <c r="BI74" s="596"/>
      <c r="BJ74" s="596" t="e">
        <f>MATCH(Таблиця4[[#This Row],[BUILDING NAME]],#REF!,0)</f>
        <v>#REF!</v>
      </c>
      <c r="BK74" s="596" t="e">
        <f>INDEX(#REF!,'02BUILD'!BJ74,1)</f>
        <v>#REF!</v>
      </c>
      <c r="BL74" s="596" t="e">
        <v>#N/A</v>
      </c>
      <c r="BM74" s="596"/>
      <c r="BN74" s="596" t="e">
        <f>MATCH(Таблиця4[[#This Row],[BUILDING NAME]],Таблиця5[NAME],0)</f>
        <v>#N/A</v>
      </c>
      <c r="BO74" s="596" t="e">
        <f>INDEX(Таблиця5[[C - COINS - COST]:[ADDRESS]],'02BUILD'!$BN74,1)</f>
        <v>#N/A</v>
      </c>
      <c r="BP74" s="596" t="e">
        <f>INDEX(Таблиця5[[C - COINS - COST]:[ADDRESS]],'02BUILD'!$BN74,2)</f>
        <v>#N/A</v>
      </c>
      <c r="BQ74" s="596" t="e">
        <f>INDEX(Таблиця5[[C - COINS - COST]:[ADDRESS]],'02BUILD'!$BN74,3)</f>
        <v>#N/A</v>
      </c>
      <c r="BR74" s="596" t="e">
        <f>INDEX(Таблиця5[[C - COINS - COST]:[ADDRESS]],'02BUILD'!$BN74,4)</f>
        <v>#N/A</v>
      </c>
      <c r="BS74" s="596" t="e">
        <f>INDEX(Таблиця5[[C - COINS - COST]:[ADDRESS]],'02BUILD'!$BN74,5)</f>
        <v>#N/A</v>
      </c>
      <c r="BT74" s="596" t="e">
        <f>INDEX(Таблиця5[[C - COINS - COST]:[ADDRESS]],'02BUILD'!$BN74,6)</f>
        <v>#N/A</v>
      </c>
      <c r="BU74" s="596" t="e">
        <f>INDEX(Таблиця5[[C - COINS - COST]:[ADDRESS]],'02BUILD'!$BN74,7)</f>
        <v>#N/A</v>
      </c>
      <c r="BV74" s="596" t="e">
        <f>INDEX(Таблиця5[[C - COINS - COST]:[ADDRESS]],'02BUILD'!$BN74,8)</f>
        <v>#N/A</v>
      </c>
      <c r="BW74" s="596" t="e">
        <f>INDEX(Таблиця5[[C - COINS - COST]:[ADDRESS]],'02BUILD'!$BN74,9)</f>
        <v>#N/A</v>
      </c>
      <c r="BX74" s="596" t="e">
        <f>INDEX(Таблиця5[[C - COINS - COST]:[ADDRESS]],'02BUILD'!$BN74,10)</f>
        <v>#N/A</v>
      </c>
    </row>
    <row r="75" spans="1:76" s="620" customFormat="1" ht="16.5" thickTop="1" thickBot="1">
      <c r="A75" s="742" t="s">
        <v>983</v>
      </c>
      <c r="B75" s="743" t="str">
        <f t="shared" si="4"/>
        <v>C73</v>
      </c>
      <c r="C75" s="743" t="str">
        <f t="shared" si="5"/>
        <v>Azuth's Mug (tavern, B, 1)</v>
      </c>
      <c r="D75" s="742"/>
      <c r="E75" s="742"/>
      <c r="F75" s="743" t="s">
        <v>1772</v>
      </c>
      <c r="G75" s="743" t="s">
        <v>1773</v>
      </c>
      <c r="H75" s="743" t="s">
        <v>2305</v>
      </c>
      <c r="I75" s="743" t="s">
        <v>3965</v>
      </c>
      <c r="J75" s="743"/>
      <c r="K75" s="743" t="s">
        <v>2093</v>
      </c>
      <c r="L75" s="743" t="s">
        <v>2081</v>
      </c>
      <c r="M75" s="743">
        <v>1</v>
      </c>
      <c r="N75" s="743"/>
      <c r="O75" s="743"/>
      <c r="P75" s="743"/>
      <c r="Q75" s="743"/>
      <c r="R75" s="743"/>
      <c r="S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 s="743"/>
      <c r="U75" s="743"/>
      <c r="V75" s="743"/>
      <c r="W75" s="742"/>
      <c r="X75" s="742"/>
      <c r="Y75" s="746" t="s">
        <v>16195</v>
      </c>
      <c r="Z75" s="743" t="s">
        <v>230</v>
      </c>
      <c r="AA75" s="743"/>
      <c r="AB75" s="743">
        <f>Таблиця4[[#This Row],[Descriptions2]]</f>
        <v>0</v>
      </c>
      <c r="AC75" s="743">
        <f>Таблиця4[[#This Row],[Owner/Specific NPCs3]]</f>
        <v>0</v>
      </c>
      <c r="AD75" s="743"/>
      <c r="AE75" s="750" t="s">
        <v>5831</v>
      </c>
      <c r="AF75" s="751"/>
      <c r="AG75" s="752"/>
      <c r="AH75" s="743" t="s">
        <v>4311</v>
      </c>
      <c r="AI75" s="752"/>
      <c r="AJ75" s="743" t="s">
        <v>4311</v>
      </c>
      <c r="AK75" s="752"/>
      <c r="AL75" s="742">
        <f>IFERROR(INDEX('02_LIVING_WATERDEEP'!$C$2:$C$200,MATCH(Таблиця4[[#This Row],[BUILDING NAME]],'02_LIVING_WATERDEEP'!$A$2:$A$200,0),1),"")</f>
        <v>0</v>
      </c>
      <c r="AM75" s="742" t="str">
        <f>IFERROR(INDEX('02_LIVING_WATERDEEP'!$F$2:$F$200,MATCH(Таблиця4[[#This Row],[BUILDING NAME]],'02_LIVING_WATERDEEP'!$A$2:$A$200,0),1),"")</f>
        <v>Comfortable</v>
      </c>
      <c r="AN75" s="742" t="str">
        <f>IFERROR(INDEX('02_LIVING_WATERDEEP'!$I$2:$I$200,MATCH(Таблиця4[[#This Row],[BUILDING NAME]],'02_LIVING_WATERDEEP'!$A$2:$A$200,0),1),"")</f>
        <v>A modest but comfortable tavern; a favorite among the clerks, bureaucrats, and visitors of nearby Castle Waterdeep.
Was previously The Crow's Nest.</v>
      </c>
      <c r="AO75" s="742">
        <f>IFERROR(INDEX('02_LIVING_WATERDEEP'!$J$2:$J$200,MATCH(Таблиця4[[#This Row],[BUILDING NAME]],'02_LIVING_WATERDEEP'!$A$2:$A$200,0),1),"")</f>
        <v>0</v>
      </c>
      <c r="AP75" s="742">
        <f>IFERROR(INDEX('02_LIVING_WATERDEEP'!$K$2:$K$200,MATCH(Таблиця4[[#This Row],[BUILDING NAME]],'02_LIVING_WATERDEEP'!$A$2:$A$200,0),1),"")</f>
        <v>0</v>
      </c>
      <c r="AQ75" s="742">
        <f>IFERROR(INDEX('02_LIVING_WATERDEEP'!$L$2:$L$200,MATCH(Таблиця4[[#This Row],[BUILDING NAME]],'02_LIVING_WATERDEEP'!$A$2:$A$200,0),1),"")</f>
        <v>0</v>
      </c>
      <c r="AR75" s="742">
        <f>IFERROR(INDEX('02_LIVING_WATERDEEP'!$M$2:$M$200,MATCH(Таблиця4[[#This Row],[BUILDING NAME]],'02_LIVING_WATERDEEP'!$A$2:$A$200,0),1),"")</f>
        <v>0</v>
      </c>
      <c r="AS75" s="742"/>
      <c r="AT75" s="619"/>
      <c r="AU75" s="619"/>
      <c r="AV75" s="619"/>
      <c r="AW75" s="619"/>
      <c r="AX75" s="619"/>
      <c r="AY75" s="619"/>
      <c r="AZ75" s="619"/>
      <c r="BA75" s="619"/>
      <c r="BB75" s="619"/>
      <c r="BC75" s="619"/>
      <c r="BD75" s="619"/>
      <c r="BE75" s="619"/>
      <c r="BF75" s="619"/>
      <c r="BG75" s="619"/>
      <c r="BH75" s="619"/>
      <c r="BI75" s="619"/>
      <c r="BJ75" s="619" t="e">
        <f>MATCH(Таблиця4[[#This Row],[BUILDING NAME]],#REF!,0)</f>
        <v>#REF!</v>
      </c>
      <c r="BK75" s="619" t="e">
        <f>INDEX(#REF!,'02BUILD'!BJ75,1)</f>
        <v>#REF!</v>
      </c>
      <c r="BL75" s="619" t="e">
        <v>#N/A</v>
      </c>
      <c r="BM75" s="619"/>
      <c r="BN75" s="619" t="e">
        <f>MATCH(Таблиця4[[#This Row],[BUILDING NAME]],Таблиця5[NAME],0)</f>
        <v>#N/A</v>
      </c>
      <c r="BO75" s="619" t="e">
        <f>INDEX(Таблиця5[[C - COINS - COST]:[ADDRESS]],'02BUILD'!$BN75,1)</f>
        <v>#N/A</v>
      </c>
      <c r="BP75" s="619" t="e">
        <f>INDEX(Таблиця5[[C - COINS - COST]:[ADDRESS]],'02BUILD'!$BN75,2)</f>
        <v>#N/A</v>
      </c>
      <c r="BQ75" s="619" t="e">
        <f>INDEX(Таблиця5[[C - COINS - COST]:[ADDRESS]],'02BUILD'!$BN75,3)</f>
        <v>#N/A</v>
      </c>
      <c r="BR75" s="619" t="e">
        <f>INDEX(Таблиця5[[C - COINS - COST]:[ADDRESS]],'02BUILD'!$BN75,4)</f>
        <v>#N/A</v>
      </c>
      <c r="BS75" s="619" t="e">
        <f>INDEX(Таблиця5[[C - COINS - COST]:[ADDRESS]],'02BUILD'!$BN75,5)</f>
        <v>#N/A</v>
      </c>
      <c r="BT75" s="619" t="e">
        <f>INDEX(Таблиця5[[C - COINS - COST]:[ADDRESS]],'02BUILD'!$BN75,6)</f>
        <v>#N/A</v>
      </c>
      <c r="BU75" s="619" t="e">
        <f>INDEX(Таблиця5[[C - COINS - COST]:[ADDRESS]],'02BUILD'!$BN75,7)</f>
        <v>#N/A</v>
      </c>
      <c r="BV75" s="619" t="e">
        <f>INDEX(Таблиця5[[C - COINS - COST]:[ADDRESS]],'02BUILD'!$BN75,8)</f>
        <v>#N/A</v>
      </c>
      <c r="BW75" s="619" t="e">
        <f>INDEX(Таблиця5[[C - COINS - COST]:[ADDRESS]],'02BUILD'!$BN75,9)</f>
        <v>#N/A</v>
      </c>
      <c r="BX75" s="619" t="e">
        <f>INDEX(Таблиця5[[C - COINS - COST]:[ADDRESS]],'02BUILD'!$BN75,10)</f>
        <v>#N/A</v>
      </c>
    </row>
    <row r="76" spans="1:76" ht="16.5" thickTop="1" thickBot="1">
      <c r="A76" s="742" t="s">
        <v>984</v>
      </c>
      <c r="B76" s="743" t="str">
        <f t="shared" si="4"/>
        <v>C74</v>
      </c>
      <c r="C76" s="743" t="str">
        <f t="shared" si="5"/>
        <v>House of Two Hands (monastery, A, 3),</v>
      </c>
      <c r="D76" s="742"/>
      <c r="E76" s="742"/>
      <c r="F76" s="743" t="s">
        <v>1774</v>
      </c>
      <c r="G76" s="743" t="s">
        <v>1775</v>
      </c>
      <c r="H76" s="742" t="s">
        <v>21245</v>
      </c>
      <c r="I76" s="743" t="s">
        <v>3965</v>
      </c>
      <c r="J76" s="743"/>
      <c r="K76" s="743" t="s">
        <v>2100</v>
      </c>
      <c r="L76" s="743" t="s">
        <v>2076</v>
      </c>
      <c r="M76" s="743">
        <v>3</v>
      </c>
      <c r="N76" s="743"/>
      <c r="O76" s="743"/>
      <c r="P76" s="743"/>
      <c r="Q76" s="743"/>
      <c r="R76" s="743"/>
      <c r="S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6" s="743"/>
      <c r="U76" s="743"/>
      <c r="V76" s="743"/>
      <c r="W76" s="743"/>
      <c r="X76" s="743"/>
      <c r="Y76" s="743" t="s">
        <v>21246</v>
      </c>
      <c r="Z76" s="743" t="s">
        <v>4311</v>
      </c>
      <c r="AA76" s="743"/>
      <c r="AB76" s="743" t="str">
        <f>Таблиця4[[#This Row],[Descriptions2]]</f>
        <v/>
      </c>
      <c r="AC76" s="743" t="str">
        <f>Таблиця4[[#This Row],[Owner/Specific NPCs3]]</f>
        <v/>
      </c>
      <c r="AD76" s="743"/>
      <c r="AE76" s="750" t="s">
        <v>5831</v>
      </c>
      <c r="AF76" s="751"/>
      <c r="AG76" s="752"/>
      <c r="AH76" s="743" t="s">
        <v>4311</v>
      </c>
      <c r="AI76" s="752"/>
      <c r="AJ76" s="743" t="s">
        <v>4311</v>
      </c>
      <c r="AK76" s="752"/>
      <c r="AL76" s="742" t="str">
        <f>IFERROR(INDEX('02_LIVING_WATERDEEP'!$C$2:$C$200,MATCH(Таблиця4[[#This Row],[BUILDING NAME]],'02_LIVING_WATERDEEP'!$A$2:$A$200,0),1),"")</f>
        <v/>
      </c>
      <c r="AM76" s="742" t="str">
        <f>IFERROR(INDEX('02_LIVING_WATERDEEP'!$F$2:$F$200,MATCH(Таблиця4[[#This Row],[BUILDING NAME]],'02_LIVING_WATERDEEP'!$A$2:$A$200,0),1),"")</f>
        <v/>
      </c>
      <c r="AN76" s="742" t="str">
        <f>IFERROR(INDEX('02_LIVING_WATERDEEP'!$I$2:$I$200,MATCH(Таблиця4[[#This Row],[BUILDING NAME]],'02_LIVING_WATERDEEP'!$A$2:$A$200,0),1),"")</f>
        <v/>
      </c>
      <c r="AO76" s="742" t="str">
        <f>IFERROR(INDEX('02_LIVING_WATERDEEP'!$J$2:$J$200,MATCH(Таблиця4[[#This Row],[BUILDING NAME]],'02_LIVING_WATERDEEP'!$A$2:$A$200,0),1),"")</f>
        <v/>
      </c>
      <c r="AP76" s="742" t="str">
        <f>IFERROR(INDEX('02_LIVING_WATERDEEP'!$K$2:$K$200,MATCH(Таблиця4[[#This Row],[BUILDING NAME]],'02_LIVING_WATERDEEP'!$A$2:$A$200,0),1),"")</f>
        <v/>
      </c>
      <c r="AQ76" s="742" t="str">
        <f>IFERROR(INDEX('02_LIVING_WATERDEEP'!$L$2:$L$200,MATCH(Таблиця4[[#This Row],[BUILDING NAME]],'02_LIVING_WATERDEEP'!$A$2:$A$200,0),1),"")</f>
        <v/>
      </c>
      <c r="AR76" s="742" t="str">
        <f>IFERROR(INDEX('02_LIVING_WATERDEEP'!$M$2:$M$200,MATCH(Таблиця4[[#This Row],[BUILDING NAME]],'02_LIVING_WATERDEEP'!$A$2:$A$200,0),1),"")</f>
        <v/>
      </c>
      <c r="AS76" s="742"/>
      <c r="AT76" s="596"/>
      <c r="AU76" s="596"/>
      <c r="AV76" s="596"/>
      <c r="AW76" s="596"/>
      <c r="AX76" s="596"/>
      <c r="AY76" s="596"/>
      <c r="AZ76" s="596"/>
      <c r="BA76" s="596"/>
      <c r="BB76" s="596"/>
      <c r="BC76" s="596"/>
      <c r="BD76" s="596"/>
      <c r="BE76" s="596"/>
      <c r="BF76" s="596"/>
      <c r="BG76" s="596"/>
      <c r="BH76" s="596"/>
      <c r="BI76" s="596"/>
      <c r="BJ76" s="596" t="e">
        <f>MATCH(Таблиця4[[#This Row],[BUILDING NAME]],#REF!,0)</f>
        <v>#REF!</v>
      </c>
      <c r="BK76" s="596" t="e">
        <f>INDEX(#REF!,'02BUILD'!BJ76,1)</f>
        <v>#REF!</v>
      </c>
      <c r="BL76" s="596" t="s">
        <v>20562</v>
      </c>
      <c r="BM76" s="596"/>
      <c r="BN76" s="596" t="e">
        <f>MATCH(Таблиця4[[#This Row],[BUILDING NAME]],Таблиця5[NAME],0)</f>
        <v>#N/A</v>
      </c>
      <c r="BO76" s="596" t="e">
        <f>INDEX(Таблиця5[[C - COINS - COST]:[ADDRESS]],'02BUILD'!$BN76,1)</f>
        <v>#N/A</v>
      </c>
      <c r="BP76" s="596" t="e">
        <f>INDEX(Таблиця5[[C - COINS - COST]:[ADDRESS]],'02BUILD'!$BN76,2)</f>
        <v>#N/A</v>
      </c>
      <c r="BQ76" s="596" t="e">
        <f>INDEX(Таблиця5[[C - COINS - COST]:[ADDRESS]],'02BUILD'!$BN76,3)</f>
        <v>#N/A</v>
      </c>
      <c r="BR76" s="596" t="e">
        <f>INDEX(Таблиця5[[C - COINS - COST]:[ADDRESS]],'02BUILD'!$BN76,4)</f>
        <v>#N/A</v>
      </c>
      <c r="BS76" s="596" t="e">
        <f>INDEX(Таблиця5[[C - COINS - COST]:[ADDRESS]],'02BUILD'!$BN76,5)</f>
        <v>#N/A</v>
      </c>
      <c r="BT76" s="596" t="e">
        <f>INDEX(Таблиця5[[C - COINS - COST]:[ADDRESS]],'02BUILD'!$BN76,6)</f>
        <v>#N/A</v>
      </c>
      <c r="BU76" s="596" t="e">
        <f>INDEX(Таблиця5[[C - COINS - COST]:[ADDRESS]],'02BUILD'!$BN76,7)</f>
        <v>#N/A</v>
      </c>
      <c r="BV76" s="596" t="e">
        <f>INDEX(Таблиця5[[C - COINS - COST]:[ADDRESS]],'02BUILD'!$BN76,8)</f>
        <v>#N/A</v>
      </c>
      <c r="BW76" s="596" t="e">
        <f>INDEX(Таблиця5[[C - COINS - COST]:[ADDRESS]],'02BUILD'!$BN76,9)</f>
        <v>#N/A</v>
      </c>
      <c r="BX76" s="596" t="e">
        <f>INDEX(Таблиця5[[C - COINS - COST]:[ADDRESS]],'02BUILD'!$BN76,10)</f>
        <v>#N/A</v>
      </c>
    </row>
    <row r="77" spans="1:76" s="618" customFormat="1" ht="16.5" thickTop="1" thickBot="1">
      <c r="A77" s="742" t="s">
        <v>985</v>
      </c>
      <c r="B77" s="743" t="str">
        <f t="shared" si="4"/>
        <v>C75</v>
      </c>
      <c r="C77" s="743" t="str">
        <f t="shared" si="5"/>
        <v>Piergeiron's Palace (city building, A, 7)</v>
      </c>
      <c r="D77" s="742"/>
      <c r="E77" s="742"/>
      <c r="F77" s="743" t="s">
        <v>1776</v>
      </c>
      <c r="G77" s="743" t="s">
        <v>1777</v>
      </c>
      <c r="H77" s="743" t="s">
        <v>21609</v>
      </c>
      <c r="I77" s="743" t="s">
        <v>3965</v>
      </c>
      <c r="J77" s="743"/>
      <c r="K77" s="743" t="s">
        <v>2068</v>
      </c>
      <c r="L77" s="743" t="s">
        <v>2076</v>
      </c>
      <c r="M77" s="743">
        <v>7</v>
      </c>
      <c r="N77" s="743" t="s">
        <v>18619</v>
      </c>
      <c r="O77" s="743"/>
      <c r="P77" s="743"/>
      <c r="Q77" s="743"/>
      <c r="R77" s="743"/>
      <c r="S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7" s="743"/>
      <c r="U77" s="743"/>
      <c r="V77" s="743"/>
      <c r="W77" s="743"/>
      <c r="X77" s="743"/>
      <c r="Y77" s="743" t="s">
        <v>21610</v>
      </c>
      <c r="Z77" s="743" t="s">
        <v>4311</v>
      </c>
      <c r="AA77" s="743" t="s">
        <v>16984</v>
      </c>
      <c r="AB77" s="743" t="str">
        <f>Таблиця4[[#This Row],[Descriptions2]]</f>
        <v/>
      </c>
      <c r="AC77" s="743" t="str">
        <f>Таблиця4[[#This Row],[Owner/Specific NPCs3]]</f>
        <v/>
      </c>
      <c r="AD77" s="743"/>
      <c r="AE77" s="750" t="s">
        <v>5866</v>
      </c>
      <c r="AF77" s="751"/>
      <c r="AG77" s="752"/>
      <c r="AH77" s="743" t="s">
        <v>4311</v>
      </c>
      <c r="AI77" s="752"/>
      <c r="AJ77" s="743" t="s">
        <v>4311</v>
      </c>
      <c r="AK77" s="752"/>
      <c r="AL77" s="742" t="str">
        <f>IFERROR(INDEX('02_LIVING_WATERDEEP'!$C$2:$C$200,MATCH(Таблиця4[[#This Row],[BUILDING NAME]],'02_LIVING_WATERDEEP'!$A$2:$A$200,0),1),"")</f>
        <v/>
      </c>
      <c r="AM77" s="742" t="str">
        <f>IFERROR(INDEX('02_LIVING_WATERDEEP'!$F$2:$F$200,MATCH(Таблиця4[[#This Row],[BUILDING NAME]],'02_LIVING_WATERDEEP'!$A$2:$A$200,0),1),"")</f>
        <v/>
      </c>
      <c r="AN77" s="742" t="str">
        <f>IFERROR(INDEX('02_LIVING_WATERDEEP'!$I$2:$I$200,MATCH(Таблиця4[[#This Row],[BUILDING NAME]],'02_LIVING_WATERDEEP'!$A$2:$A$200,0),1),"")</f>
        <v/>
      </c>
      <c r="AO77" s="742" t="str">
        <f>IFERROR(INDEX('02_LIVING_WATERDEEP'!$J$2:$J$200,MATCH(Таблиця4[[#This Row],[BUILDING NAME]],'02_LIVING_WATERDEEP'!$A$2:$A$200,0),1),"")</f>
        <v/>
      </c>
      <c r="AP77" s="742" t="str">
        <f>IFERROR(INDEX('02_LIVING_WATERDEEP'!$K$2:$K$200,MATCH(Таблиця4[[#This Row],[BUILDING NAME]],'02_LIVING_WATERDEEP'!$A$2:$A$200,0),1),"")</f>
        <v/>
      </c>
      <c r="AQ77" s="742" t="str">
        <f>IFERROR(INDEX('02_LIVING_WATERDEEP'!$L$2:$L$200,MATCH(Таблиця4[[#This Row],[BUILDING NAME]],'02_LIVING_WATERDEEP'!$A$2:$A$200,0),1),"")</f>
        <v/>
      </c>
      <c r="AR77" s="742" t="str">
        <f>IFERROR(INDEX('02_LIVING_WATERDEEP'!$M$2:$M$200,MATCH(Таблиця4[[#This Row],[BUILDING NAME]],'02_LIVING_WATERDEEP'!$A$2:$A$200,0),1),"")</f>
        <v/>
      </c>
      <c r="AS77" s="742"/>
      <c r="AT77" s="617"/>
      <c r="AU77" s="617"/>
      <c r="AV77" s="617"/>
      <c r="AW77" s="617"/>
      <c r="AX77" s="617"/>
      <c r="AY77" s="617"/>
      <c r="AZ77" s="617"/>
      <c r="BA77" s="617"/>
      <c r="BB77" s="617"/>
      <c r="BC77" s="617"/>
      <c r="BD77" s="617"/>
      <c r="BE77" s="617"/>
      <c r="BF77" s="617"/>
      <c r="BG77" s="617"/>
      <c r="BH77" s="617"/>
      <c r="BI77" s="617"/>
      <c r="BJ77" s="617" t="e">
        <f>MATCH(Таблиця4[[#This Row],[BUILDING NAME]],#REF!,0)</f>
        <v>#REF!</v>
      </c>
      <c r="BK77" s="617" t="e">
        <f>INDEX(#REF!,'02BUILD'!BJ77,1)</f>
        <v>#REF!</v>
      </c>
      <c r="BL77" s="617" t="e">
        <v>#N/A</v>
      </c>
      <c r="BM77" s="617"/>
      <c r="BN77" s="617" t="e">
        <f>MATCH(Таблиця4[[#This Row],[BUILDING NAME]],Таблиця5[NAME],0)</f>
        <v>#N/A</v>
      </c>
      <c r="BO77" s="617" t="e">
        <f>INDEX(Таблиця5[[C - COINS - COST]:[ADDRESS]],'02BUILD'!$BN77,1)</f>
        <v>#N/A</v>
      </c>
      <c r="BP77" s="617" t="e">
        <f>INDEX(Таблиця5[[C - COINS - COST]:[ADDRESS]],'02BUILD'!$BN77,2)</f>
        <v>#N/A</v>
      </c>
      <c r="BQ77" s="617" t="e">
        <f>INDEX(Таблиця5[[C - COINS - COST]:[ADDRESS]],'02BUILD'!$BN77,3)</f>
        <v>#N/A</v>
      </c>
      <c r="BR77" s="617" t="e">
        <f>INDEX(Таблиця5[[C - COINS - COST]:[ADDRESS]],'02BUILD'!$BN77,4)</f>
        <v>#N/A</v>
      </c>
      <c r="BS77" s="617" t="e">
        <f>INDEX(Таблиця5[[C - COINS - COST]:[ADDRESS]],'02BUILD'!$BN77,5)</f>
        <v>#N/A</v>
      </c>
      <c r="BT77" s="617" t="e">
        <f>INDEX(Таблиця5[[C - COINS - COST]:[ADDRESS]],'02BUILD'!$BN77,6)</f>
        <v>#N/A</v>
      </c>
      <c r="BU77" s="617" t="e">
        <f>INDEX(Таблиця5[[C - COINS - COST]:[ADDRESS]],'02BUILD'!$BN77,7)</f>
        <v>#N/A</v>
      </c>
      <c r="BV77" s="617" t="e">
        <f>INDEX(Таблиця5[[C - COINS - COST]:[ADDRESS]],'02BUILD'!$BN77,8)</f>
        <v>#N/A</v>
      </c>
      <c r="BW77" s="617" t="e">
        <f>INDEX(Таблиця5[[C - COINS - COST]:[ADDRESS]],'02BUILD'!$BN77,9)</f>
        <v>#N/A</v>
      </c>
      <c r="BX77" s="617" t="e">
        <f>INDEX(Таблиця5[[C - COINS - COST]:[ADDRESS]],'02BUILD'!$BN77,10)</f>
        <v>#N/A</v>
      </c>
    </row>
    <row r="78" spans="1:76" s="618" customFormat="1" ht="16.5" thickTop="1" thickBot="1">
      <c r="A78" s="742" t="s">
        <v>986</v>
      </c>
      <c r="B78" s="743" t="str">
        <f t="shared" si="4"/>
        <v>C76</v>
      </c>
      <c r="C78" s="743" t="str">
        <f t="shared" si="5"/>
        <v>Castle Waterdeep (city building, A, 10)</v>
      </c>
      <c r="D78" s="742"/>
      <c r="E78" s="742"/>
      <c r="F78" s="743" t="s">
        <v>1778</v>
      </c>
      <c r="G78" s="743" t="s">
        <v>1779</v>
      </c>
      <c r="H78" s="743" t="s">
        <v>2306</v>
      </c>
      <c r="I78" s="743" t="s">
        <v>3965</v>
      </c>
      <c r="J78" s="743"/>
      <c r="K78" s="743" t="s">
        <v>2068</v>
      </c>
      <c r="L78" s="743" t="s">
        <v>2076</v>
      </c>
      <c r="M78" s="743">
        <v>10</v>
      </c>
      <c r="N78" s="743" t="s">
        <v>18619</v>
      </c>
      <c r="O78" s="743"/>
      <c r="P78" s="743"/>
      <c r="Q78" s="743"/>
      <c r="R78" s="743"/>
      <c r="S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8" s="743"/>
      <c r="U78" s="743"/>
      <c r="V78" s="743"/>
      <c r="W78" s="743"/>
      <c r="X78" s="743"/>
      <c r="Y78" s="743" t="s">
        <v>21611</v>
      </c>
      <c r="Z78" s="743" t="s">
        <v>4311</v>
      </c>
      <c r="AA78" s="743"/>
      <c r="AB78" s="743" t="str">
        <f>Таблиця4[[#This Row],[Descriptions2]]</f>
        <v/>
      </c>
      <c r="AC78" s="743" t="str">
        <f>Таблиця4[[#This Row],[Owner/Specific NPCs3]]</f>
        <v/>
      </c>
      <c r="AD78" s="743" t="s">
        <v>16988</v>
      </c>
      <c r="AE78" s="750" t="s">
        <v>5831</v>
      </c>
      <c r="AF78" s="742" t="s">
        <v>18315</v>
      </c>
      <c r="AG78" s="752"/>
      <c r="AH78" s="743" t="s">
        <v>4311</v>
      </c>
      <c r="AI78" s="752"/>
      <c r="AJ78" s="743" t="s">
        <v>4311</v>
      </c>
      <c r="AK78" s="752"/>
      <c r="AL78" s="742" t="str">
        <f>IFERROR(INDEX('02_LIVING_WATERDEEP'!$C$2:$C$200,MATCH(Таблиця4[[#This Row],[BUILDING NAME]],'02_LIVING_WATERDEEP'!$A$2:$A$200,0),1),"")</f>
        <v/>
      </c>
      <c r="AM78" s="742" t="str">
        <f>IFERROR(INDEX('02_LIVING_WATERDEEP'!$F$2:$F$200,MATCH(Таблиця4[[#This Row],[BUILDING NAME]],'02_LIVING_WATERDEEP'!$A$2:$A$200,0),1),"")</f>
        <v/>
      </c>
      <c r="AN78" s="742" t="str">
        <f>IFERROR(INDEX('02_LIVING_WATERDEEP'!$I$2:$I$200,MATCH(Таблиця4[[#This Row],[BUILDING NAME]],'02_LIVING_WATERDEEP'!$A$2:$A$200,0),1),"")</f>
        <v/>
      </c>
      <c r="AO78" s="742" t="str">
        <f>IFERROR(INDEX('02_LIVING_WATERDEEP'!$J$2:$J$200,MATCH(Таблиця4[[#This Row],[BUILDING NAME]],'02_LIVING_WATERDEEP'!$A$2:$A$200,0),1),"")</f>
        <v/>
      </c>
      <c r="AP78" s="742" t="str">
        <f>IFERROR(INDEX('02_LIVING_WATERDEEP'!$K$2:$K$200,MATCH(Таблиця4[[#This Row],[BUILDING NAME]],'02_LIVING_WATERDEEP'!$A$2:$A$200,0),1),"")</f>
        <v/>
      </c>
      <c r="AQ78" s="742" t="str">
        <f>IFERROR(INDEX('02_LIVING_WATERDEEP'!$L$2:$L$200,MATCH(Таблиця4[[#This Row],[BUILDING NAME]],'02_LIVING_WATERDEEP'!$A$2:$A$200,0),1),"")</f>
        <v/>
      </c>
      <c r="AR78" s="742" t="str">
        <f>IFERROR(INDEX('02_LIVING_WATERDEEP'!$M$2:$M$200,MATCH(Таблиця4[[#This Row],[BUILDING NAME]],'02_LIVING_WATERDEEP'!$A$2:$A$200,0),1),"")</f>
        <v/>
      </c>
      <c r="AS78" s="742"/>
      <c r="AT78" s="617"/>
      <c r="AU78" s="617"/>
      <c r="AV78" s="617"/>
      <c r="AW78" s="617"/>
      <c r="AX78" s="617"/>
      <c r="AY78" s="617"/>
      <c r="AZ78" s="617"/>
      <c r="BA78" s="617"/>
      <c r="BB78" s="617"/>
      <c r="BC78" s="617"/>
      <c r="BD78" s="617"/>
      <c r="BE78" s="617"/>
      <c r="BF78" s="617"/>
      <c r="BG78" s="617"/>
      <c r="BH78" s="617"/>
      <c r="BI78" s="617"/>
      <c r="BJ78" s="617" t="e">
        <f>MATCH(Таблиця4[[#This Row],[BUILDING NAME]],#REF!,0)</f>
        <v>#REF!</v>
      </c>
      <c r="BK78" s="617" t="e">
        <f>INDEX(#REF!,'02BUILD'!BJ78,1)</f>
        <v>#REF!</v>
      </c>
      <c r="BL78" s="617" t="e">
        <v>#N/A</v>
      </c>
      <c r="BM78" s="617"/>
      <c r="BN78" s="617" t="e">
        <f>MATCH(Таблиця4[[#This Row],[BUILDING NAME]],Таблиця5[NAME],0)</f>
        <v>#N/A</v>
      </c>
      <c r="BO78" s="617" t="e">
        <f>INDEX(Таблиця5[[C - COINS - COST]:[ADDRESS]],'02BUILD'!$BN78,1)</f>
        <v>#N/A</v>
      </c>
      <c r="BP78" s="617" t="e">
        <f>INDEX(Таблиця5[[C - COINS - COST]:[ADDRESS]],'02BUILD'!$BN78,2)</f>
        <v>#N/A</v>
      </c>
      <c r="BQ78" s="617" t="e">
        <f>INDEX(Таблиця5[[C - COINS - COST]:[ADDRESS]],'02BUILD'!$BN78,3)</f>
        <v>#N/A</v>
      </c>
      <c r="BR78" s="617" t="e">
        <f>INDEX(Таблиця5[[C - COINS - COST]:[ADDRESS]],'02BUILD'!$BN78,4)</f>
        <v>#N/A</v>
      </c>
      <c r="BS78" s="617" t="e">
        <f>INDEX(Таблиця5[[C - COINS - COST]:[ADDRESS]],'02BUILD'!$BN78,5)</f>
        <v>#N/A</v>
      </c>
      <c r="BT78" s="617" t="e">
        <f>INDEX(Таблиця5[[C - COINS - COST]:[ADDRESS]],'02BUILD'!$BN78,6)</f>
        <v>#N/A</v>
      </c>
      <c r="BU78" s="617" t="e">
        <f>INDEX(Таблиця5[[C - COINS - COST]:[ADDRESS]],'02BUILD'!$BN78,7)</f>
        <v>#N/A</v>
      </c>
      <c r="BV78" s="617" t="e">
        <f>INDEX(Таблиця5[[C - COINS - COST]:[ADDRESS]],'02BUILD'!$BN78,8)</f>
        <v>#N/A</v>
      </c>
      <c r="BW78" s="617" t="e">
        <f>INDEX(Таблиця5[[C - COINS - COST]:[ADDRESS]],'02BUILD'!$BN78,9)</f>
        <v>#N/A</v>
      </c>
      <c r="BX78" s="617" t="e">
        <f>INDEX(Таблиця5[[C - COINS - COST]:[ADDRESS]],'02BUILD'!$BN78,10)</f>
        <v>#N/A</v>
      </c>
    </row>
    <row r="79" spans="1:76" ht="16.5" thickTop="1" thickBot="1">
      <c r="A79" s="742" t="s">
        <v>987</v>
      </c>
      <c r="B79" s="743" t="str">
        <f t="shared" si="4"/>
        <v>C77</v>
      </c>
      <c r="C79" s="743" t="str">
        <f t="shared" si="5"/>
        <v>Larissa Neathal's residence (row house, A, 2)</v>
      </c>
      <c r="D79" s="742"/>
      <c r="E79" s="742"/>
      <c r="F79" s="743" t="s">
        <v>1780</v>
      </c>
      <c r="G79" s="743" t="s">
        <v>1781</v>
      </c>
      <c r="H79" s="743" t="s">
        <v>2307</v>
      </c>
      <c r="I79" s="743" t="s">
        <v>3965</v>
      </c>
      <c r="J79" s="743"/>
      <c r="K79" s="743" t="s">
        <v>2101</v>
      </c>
      <c r="L79" s="743" t="s">
        <v>2076</v>
      </c>
      <c r="M79" s="743">
        <v>2</v>
      </c>
      <c r="N79" s="743"/>
      <c r="O79" s="743"/>
      <c r="P79" s="743"/>
      <c r="Q79" s="743"/>
      <c r="R79" s="743"/>
      <c r="S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9" s="743"/>
      <c r="U79" s="743"/>
      <c r="V79" s="743"/>
      <c r="W79" s="743"/>
      <c r="X79" s="743"/>
      <c r="Y79" s="743"/>
      <c r="Z79" s="743" t="s">
        <v>4311</v>
      </c>
      <c r="AA79" s="743"/>
      <c r="AB79" s="743" t="str">
        <f>Таблиця4[[#This Row],[Descriptions2]]</f>
        <v/>
      </c>
      <c r="AC79" s="743" t="str">
        <f>Таблиця4[[#This Row],[Owner/Specific NPCs3]]</f>
        <v/>
      </c>
      <c r="AD79" s="743"/>
      <c r="AE79" s="750" t="s">
        <v>5831</v>
      </c>
      <c r="AF79" s="751"/>
      <c r="AG79" s="752"/>
      <c r="AH79" s="743" t="s">
        <v>4311</v>
      </c>
      <c r="AI79" s="752"/>
      <c r="AJ79" s="743" t="s">
        <v>4311</v>
      </c>
      <c r="AK79" s="752"/>
      <c r="AL79" s="742" t="str">
        <f>IFERROR(INDEX('02_LIVING_WATERDEEP'!$C$2:$C$200,MATCH(Таблиця4[[#This Row],[BUILDING NAME]],'02_LIVING_WATERDEEP'!$A$2:$A$200,0),1),"")</f>
        <v/>
      </c>
      <c r="AM79" s="742" t="str">
        <f>IFERROR(INDEX('02_LIVING_WATERDEEP'!$F$2:$F$200,MATCH(Таблиця4[[#This Row],[BUILDING NAME]],'02_LIVING_WATERDEEP'!$A$2:$A$200,0),1),"")</f>
        <v/>
      </c>
      <c r="AN79" s="742" t="str">
        <f>IFERROR(INDEX('02_LIVING_WATERDEEP'!$I$2:$I$200,MATCH(Таблиця4[[#This Row],[BUILDING NAME]],'02_LIVING_WATERDEEP'!$A$2:$A$200,0),1),"")</f>
        <v/>
      </c>
      <c r="AO79" s="742" t="str">
        <f>IFERROR(INDEX('02_LIVING_WATERDEEP'!$J$2:$J$200,MATCH(Таблиця4[[#This Row],[BUILDING NAME]],'02_LIVING_WATERDEEP'!$A$2:$A$200,0),1),"")</f>
        <v/>
      </c>
      <c r="AP79" s="742" t="str">
        <f>IFERROR(INDEX('02_LIVING_WATERDEEP'!$K$2:$K$200,MATCH(Таблиця4[[#This Row],[BUILDING NAME]],'02_LIVING_WATERDEEP'!$A$2:$A$200,0),1),"")</f>
        <v/>
      </c>
      <c r="AQ79" s="742" t="str">
        <f>IFERROR(INDEX('02_LIVING_WATERDEEP'!$L$2:$L$200,MATCH(Таблиця4[[#This Row],[BUILDING NAME]],'02_LIVING_WATERDEEP'!$A$2:$A$200,0),1),"")</f>
        <v/>
      </c>
      <c r="AR79" s="742" t="str">
        <f>IFERROR(INDEX('02_LIVING_WATERDEEP'!$M$2:$M$200,MATCH(Таблиця4[[#This Row],[BUILDING NAME]],'02_LIVING_WATERDEEP'!$A$2:$A$200,0),1),"")</f>
        <v/>
      </c>
      <c r="AS79" s="742"/>
      <c r="AT79" s="596"/>
      <c r="AU79" s="596"/>
      <c r="AV79" s="596"/>
      <c r="AW79" s="596"/>
      <c r="AX79" s="596"/>
      <c r="AY79" s="596"/>
      <c r="AZ79" s="596"/>
      <c r="BA79" s="596"/>
      <c r="BB79" s="596"/>
      <c r="BC79" s="596"/>
      <c r="BD79" s="596"/>
      <c r="BE79" s="596"/>
      <c r="BF79" s="596"/>
      <c r="BG79" s="596"/>
      <c r="BH79" s="596"/>
      <c r="BI79" s="596"/>
      <c r="BJ79" s="596" t="e">
        <f>MATCH(Таблиця4[[#This Row],[BUILDING NAME]],#REF!,0)</f>
        <v>#REF!</v>
      </c>
      <c r="BK79" s="596" t="e">
        <f>INDEX(#REF!,'02BUILD'!BJ79,1)</f>
        <v>#REF!</v>
      </c>
      <c r="BL79" s="596" t="e">
        <v>#N/A</v>
      </c>
      <c r="BM79" s="596"/>
      <c r="BN79" s="596" t="e">
        <f>MATCH(Таблиця4[[#This Row],[BUILDING NAME]],Таблиця5[NAME],0)</f>
        <v>#N/A</v>
      </c>
      <c r="BO79" s="596" t="e">
        <f>INDEX(Таблиця5[[C - COINS - COST]:[ADDRESS]],'02BUILD'!$BN79,1)</f>
        <v>#N/A</v>
      </c>
      <c r="BP79" s="596" t="e">
        <f>INDEX(Таблиця5[[C - COINS - COST]:[ADDRESS]],'02BUILD'!$BN79,2)</f>
        <v>#N/A</v>
      </c>
      <c r="BQ79" s="596" t="e">
        <f>INDEX(Таблиця5[[C - COINS - COST]:[ADDRESS]],'02BUILD'!$BN79,3)</f>
        <v>#N/A</v>
      </c>
      <c r="BR79" s="596" t="e">
        <f>INDEX(Таблиця5[[C - COINS - COST]:[ADDRESS]],'02BUILD'!$BN79,4)</f>
        <v>#N/A</v>
      </c>
      <c r="BS79" s="596" t="e">
        <f>INDEX(Таблиця5[[C - COINS - COST]:[ADDRESS]],'02BUILD'!$BN79,5)</f>
        <v>#N/A</v>
      </c>
      <c r="BT79" s="596" t="e">
        <f>INDEX(Таблиця5[[C - COINS - COST]:[ADDRESS]],'02BUILD'!$BN79,6)</f>
        <v>#N/A</v>
      </c>
      <c r="BU79" s="596" t="e">
        <f>INDEX(Таблиця5[[C - COINS - COST]:[ADDRESS]],'02BUILD'!$BN79,7)</f>
        <v>#N/A</v>
      </c>
      <c r="BV79" s="596" t="e">
        <f>INDEX(Таблиця5[[C - COINS - COST]:[ADDRESS]],'02BUILD'!$BN79,8)</f>
        <v>#N/A</v>
      </c>
      <c r="BW79" s="596" t="e">
        <f>INDEX(Таблиця5[[C - COINS - COST]:[ADDRESS]],'02BUILD'!$BN79,9)</f>
        <v>#N/A</v>
      </c>
      <c r="BX79" s="596" t="e">
        <f>INDEX(Таблиця5[[C - COINS - COST]:[ADDRESS]],'02BUILD'!$BN79,10)</f>
        <v>#N/A</v>
      </c>
    </row>
    <row r="80" spans="1:76" s="620" customFormat="1" ht="16.5" thickTop="1" thickBot="1">
      <c r="A80" s="742" t="s">
        <v>988</v>
      </c>
      <c r="B80" s="743" t="str">
        <f t="shared" si="4"/>
        <v>C78</v>
      </c>
      <c r="C80" s="743" t="str">
        <f t="shared" si="5"/>
        <v>Wyrmbones Inn (inn, A, 3)</v>
      </c>
      <c r="D80" s="742"/>
      <c r="E80" s="742"/>
      <c r="F80" s="743" t="s">
        <v>1782</v>
      </c>
      <c r="G80" s="743" t="s">
        <v>1783</v>
      </c>
      <c r="H80" s="743" t="s">
        <v>2308</v>
      </c>
      <c r="I80" s="743" t="s">
        <v>3965</v>
      </c>
      <c r="J80" s="743"/>
      <c r="K80" s="743" t="s">
        <v>2092</v>
      </c>
      <c r="L80" s="743" t="s">
        <v>2076</v>
      </c>
      <c r="M80" s="743">
        <v>3</v>
      </c>
      <c r="N80" s="743"/>
      <c r="O80" s="743">
        <v>2</v>
      </c>
      <c r="P80" s="743">
        <v>3</v>
      </c>
      <c r="Q80" s="743">
        <v>2</v>
      </c>
      <c r="R80" s="743"/>
      <c r="S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3A • 2 P • </v>
      </c>
      <c r="T80" s="743"/>
      <c r="U80" s="743"/>
      <c r="V80" s="743"/>
      <c r="W80" s="742"/>
      <c r="X80" s="742"/>
      <c r="Y80" s="742" t="s">
        <v>21684</v>
      </c>
      <c r="Z80" s="743" t="s">
        <v>223</v>
      </c>
      <c r="AA80" s="743"/>
      <c r="AB80" s="743" t="str">
        <f>Таблиця4[[#This Row],[Descriptions2]]</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AC80" s="743" t="str">
        <f>Таблиця4[[#This Row],[Owner/Specific NPCs3]]</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AD80" s="743"/>
      <c r="AE80" s="750" t="s">
        <v>5831</v>
      </c>
      <c r="AF80" s="751"/>
      <c r="AG80" s="752"/>
      <c r="AH80" s="743" t="s">
        <v>4311</v>
      </c>
      <c r="AI80" s="752"/>
      <c r="AJ80" s="743" t="s">
        <v>4311</v>
      </c>
      <c r="AK80" s="752"/>
      <c r="AL80" s="742" t="str">
        <f>IFERROR(INDEX('02_LIVING_WATERDEEP'!$C$2:$C$200,MATCH(Таблиця4[[#This Row],[BUILDING NAME]],'02_LIVING_WATERDEEP'!$A$2:$A$200,0),1),"")</f>
        <v>Skuzz</v>
      </c>
      <c r="AM80" s="742" t="str">
        <f>IFERROR(INDEX('02_LIVING_WATERDEEP'!$F$2:$F$200,MATCH(Таблиця4[[#This Row],[BUILDING NAME]],'02_LIVING_WATERDEEP'!$A$2:$A$200,0),1),"")</f>
        <v>Modest</v>
      </c>
      <c r="AN80" s="742" t="str">
        <f>IFERROR(INDEX('02_LIVING_WATERDEEP'!$I$2:$I$200,MATCH(Таблиця4[[#This Row],[BUILDING NAME]],'02_LIVING_WATERDEEP'!$A$2:$A$200,0),1),"")</f>
        <v>Known for gambling, mainly games of dice, this inn houses a fabled set of dice, known as “Wyrmbones”, kept safe by the proprietor, Nyagaya. She has never lost a game and keeps the Wyrmbones close to her at all times. It is rare to see her play at the inn's tables, but when she does, it is usually high stakes and draws a rowdy crowd. The inn sees its fair share of brawls and disputes due to intense losses or accusations of cheating, which Nyagaya's Chultan bouncers easily take care of.</v>
      </c>
      <c r="AO80" s="742" t="str">
        <f>IFERROR(INDEX('02_LIVING_WATERDEEP'!$J$2:$J$200,MATCH(Таблиця4[[#This Row],[BUILDING NAME]],'02_LIVING_WATERDEEP'!$A$2:$A$200,0),1),"")</f>
        <v>Outside: Plain looking wooden face with just a hint of golden trim that winks and glints at those on the street. A simple wooden sign hangs above the door, bearing the Inn's name and a faded set of white snake-eye dice.
Interior: The sound of low conversation and dice mingle in the dim, lamp-lit common space. Curls of pipe smoke rise in the air as drinks are delivered to the dark wooden tables. A second floor balcony wraps around the room and overlooks the tables below. Nyagaya, can be found here at her personal table, casually watching the games and interactions below. 
Rooms: Modest overnight rooms, usually used by those too drunk or too shamed to go home, can be found on the second floor.</v>
      </c>
      <c r="AP80" s="742" t="str">
        <f>IFERROR(INDEX('02_LIVING_WATERDEEP'!$K$2:$K$200,MATCH(Таблиця4[[#This Row],[BUILDING NAME]],'02_LIVING_WATERDEEP'!$A$2:$A$200,0),1),"")</f>
        <v>Nyagaya. A Chultan native who made a name for herself by winning major, high-stake dice games with her special set, Wyrmbones. It is rumored that she had to have made a deal with a devil in order to have such good luck. This rummor is actualy truth, as Nyagaya stuck a bargain with Mammon, granting her the Wyrmbones and her inexplicable luck. She now stives to eventually win enough gold and treasure (through her games and her inn) to buy back her soul from the Banker of the Nine Hells</v>
      </c>
      <c r="AQ80" s="742" t="str">
        <f>IFERROR(INDEX('02_LIVING_WATERDEEP'!$L$2:$L$200,MATCH(Таблиця4[[#This Row],[BUILDING NAME]],'02_LIVING_WATERDEEP'!$A$2:$A$200,0),1),"")</f>
        <v xml:space="preserve">Nyagaya can be convinced to play a game of dice with an interested party if the stakes are high enough: be it gold, an item, or some valuable information. </v>
      </c>
      <c r="AR80" s="742">
        <f>IFERROR(INDEX('02_LIVING_WATERDEEP'!$M$2:$M$200,MATCH(Таблиця4[[#This Row],[BUILDING NAME]],'02_LIVING_WATERDEEP'!$A$2:$A$200,0),1),"")</f>
        <v>0</v>
      </c>
      <c r="AS80" s="742"/>
      <c r="AT80" s="619"/>
      <c r="AU80" s="619"/>
      <c r="AV80" s="619"/>
      <c r="AW80" s="619"/>
      <c r="AX80" s="619"/>
      <c r="AY80" s="619"/>
      <c r="AZ80" s="619"/>
      <c r="BA80" s="619"/>
      <c r="BB80" s="619"/>
      <c r="BC80" s="619"/>
      <c r="BD80" s="619"/>
      <c r="BE80" s="619"/>
      <c r="BF80" s="619"/>
      <c r="BG80" s="619"/>
      <c r="BH80" s="619"/>
      <c r="BI80" s="619"/>
      <c r="BJ80" s="619" t="e">
        <f>MATCH(Таблиця4[[#This Row],[BUILDING NAME]],#REF!,0)</f>
        <v>#REF!</v>
      </c>
      <c r="BK80" s="619" t="e">
        <f>INDEX(#REF!,'02BUILD'!BJ80,1)</f>
        <v>#REF!</v>
      </c>
      <c r="BL80" s="619" t="s">
        <v>20576</v>
      </c>
      <c r="BM80" s="619"/>
      <c r="BN80" s="619" t="e">
        <f>MATCH(Таблиця4[[#This Row],[BUILDING NAME]],Таблиця5[NAME],0)</f>
        <v>#N/A</v>
      </c>
      <c r="BO80" s="619" t="e">
        <f>INDEX(Таблиця5[[C - COINS - COST]:[ADDRESS]],'02BUILD'!$BN80,1)</f>
        <v>#N/A</v>
      </c>
      <c r="BP80" s="619" t="e">
        <f>INDEX(Таблиця5[[C - COINS - COST]:[ADDRESS]],'02BUILD'!$BN80,2)</f>
        <v>#N/A</v>
      </c>
      <c r="BQ80" s="619" t="e">
        <f>INDEX(Таблиця5[[C - COINS - COST]:[ADDRESS]],'02BUILD'!$BN80,3)</f>
        <v>#N/A</v>
      </c>
      <c r="BR80" s="619" t="e">
        <f>INDEX(Таблиця5[[C - COINS - COST]:[ADDRESS]],'02BUILD'!$BN80,4)</f>
        <v>#N/A</v>
      </c>
      <c r="BS80" s="619" t="e">
        <f>INDEX(Таблиця5[[C - COINS - COST]:[ADDRESS]],'02BUILD'!$BN80,5)</f>
        <v>#N/A</v>
      </c>
      <c r="BT80" s="619" t="e">
        <f>INDEX(Таблиця5[[C - COINS - COST]:[ADDRESS]],'02BUILD'!$BN80,6)</f>
        <v>#N/A</v>
      </c>
      <c r="BU80" s="619" t="e">
        <f>INDEX(Таблиця5[[C - COINS - COST]:[ADDRESS]],'02BUILD'!$BN80,7)</f>
        <v>#N/A</v>
      </c>
      <c r="BV80" s="619" t="e">
        <f>INDEX(Таблиця5[[C - COINS - COST]:[ADDRESS]],'02BUILD'!$BN80,8)</f>
        <v>#N/A</v>
      </c>
      <c r="BW80" s="619" t="e">
        <f>INDEX(Таблиця5[[C - COINS - COST]:[ADDRESS]],'02BUILD'!$BN80,9)</f>
        <v>#N/A</v>
      </c>
      <c r="BX80" s="619" t="e">
        <f>INDEX(Таблиця5[[C - COINS - COST]:[ADDRESS]],'02BUILD'!$BN80,10)</f>
        <v>#N/A</v>
      </c>
    </row>
    <row r="81" spans="1:76" s="618" customFormat="1" ht="16.5" thickTop="1" thickBot="1">
      <c r="A81" s="742" t="s">
        <v>989</v>
      </c>
      <c r="B81" s="743" t="str">
        <f t="shared" si="4"/>
        <v>C79</v>
      </c>
      <c r="C81" s="743" t="str">
        <f t="shared" si="5"/>
        <v>Ahghairon's Tower (city building, A, 4)</v>
      </c>
      <c r="D81" s="742"/>
      <c r="E81" s="742"/>
      <c r="F81" s="743" t="s">
        <v>1784</v>
      </c>
      <c r="G81" s="743" t="s">
        <v>1785</v>
      </c>
      <c r="H81" s="743" t="s">
        <v>2309</v>
      </c>
      <c r="I81" s="743" t="s">
        <v>3965</v>
      </c>
      <c r="J81" s="743"/>
      <c r="K81" s="743" t="s">
        <v>2068</v>
      </c>
      <c r="L81" s="743" t="s">
        <v>2076</v>
      </c>
      <c r="M81" s="743">
        <v>4</v>
      </c>
      <c r="N81" s="743" t="s">
        <v>18619</v>
      </c>
      <c r="O81" s="743"/>
      <c r="P81" s="743"/>
      <c r="Q81" s="743"/>
      <c r="R81" s="743"/>
      <c r="S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1" s="743"/>
      <c r="U81" s="743"/>
      <c r="V81" s="743"/>
      <c r="W81" s="743"/>
      <c r="X81" s="743"/>
      <c r="Y81" s="743" t="s">
        <v>21108</v>
      </c>
      <c r="Z81" s="743" t="s">
        <v>4311</v>
      </c>
      <c r="AA81" s="743"/>
      <c r="AB81" s="743" t="s">
        <v>19778</v>
      </c>
      <c r="AC81" s="743" t="str">
        <f>Таблиця4[[#This Row],[Owner/Specific NPCs3]]</f>
        <v/>
      </c>
      <c r="AD81" s="743"/>
      <c r="AE81" s="750" t="s">
        <v>5867</v>
      </c>
      <c r="AF81" s="742" t="s">
        <v>18316</v>
      </c>
      <c r="AG81" s="752"/>
      <c r="AH81" s="743" t="s">
        <v>4311</v>
      </c>
      <c r="AI81" s="752"/>
      <c r="AJ81" s="743" t="s">
        <v>4311</v>
      </c>
      <c r="AK81" s="752"/>
      <c r="AL81" s="742" t="str">
        <f>IFERROR(INDEX('02_LIVING_WATERDEEP'!$C$2:$C$200,MATCH(Таблиця4[[#This Row],[BUILDING NAME]],'02_LIVING_WATERDEEP'!$A$2:$A$200,0),1),"")</f>
        <v/>
      </c>
      <c r="AM81" s="742" t="str">
        <f>IFERROR(INDEX('02_LIVING_WATERDEEP'!$F$2:$F$200,MATCH(Таблиця4[[#This Row],[BUILDING NAME]],'02_LIVING_WATERDEEP'!$A$2:$A$200,0),1),"")</f>
        <v/>
      </c>
      <c r="AN81" s="742" t="str">
        <f>IFERROR(INDEX('02_LIVING_WATERDEEP'!$I$2:$I$200,MATCH(Таблиця4[[#This Row],[BUILDING NAME]],'02_LIVING_WATERDEEP'!$A$2:$A$200,0),1),"")</f>
        <v/>
      </c>
      <c r="AO81" s="742" t="str">
        <f>IFERROR(INDEX('02_LIVING_WATERDEEP'!$J$2:$J$200,MATCH(Таблиця4[[#This Row],[BUILDING NAME]],'02_LIVING_WATERDEEP'!$A$2:$A$200,0),1),"")</f>
        <v/>
      </c>
      <c r="AP81" s="742" t="str">
        <f>IFERROR(INDEX('02_LIVING_WATERDEEP'!$K$2:$K$200,MATCH(Таблиця4[[#This Row],[BUILDING NAME]],'02_LIVING_WATERDEEP'!$A$2:$A$200,0),1),"")</f>
        <v/>
      </c>
      <c r="AQ81" s="742" t="str">
        <f>IFERROR(INDEX('02_LIVING_WATERDEEP'!$L$2:$L$200,MATCH(Таблиця4[[#This Row],[BUILDING NAME]],'02_LIVING_WATERDEEP'!$A$2:$A$200,0),1),"")</f>
        <v/>
      </c>
      <c r="AR81" s="742" t="str">
        <f>IFERROR(INDEX('02_LIVING_WATERDEEP'!$M$2:$M$200,MATCH(Таблиця4[[#This Row],[BUILDING NAME]],'02_LIVING_WATERDEEP'!$A$2:$A$200,0),1),"")</f>
        <v/>
      </c>
      <c r="AS81" s="742"/>
      <c r="AT81" s="617"/>
      <c r="AU81" s="617"/>
      <c r="AV81" s="617"/>
      <c r="AW81" s="617"/>
      <c r="AX81" s="617"/>
      <c r="AY81" s="617"/>
      <c r="AZ81" s="617"/>
      <c r="BA81" s="617"/>
      <c r="BB81" s="617"/>
      <c r="BC81" s="617"/>
      <c r="BD81" s="617"/>
      <c r="BE81" s="617"/>
      <c r="BF81" s="617"/>
      <c r="BG81" s="617"/>
      <c r="BH81" s="617"/>
      <c r="BI81" s="617"/>
      <c r="BJ81" s="617" t="e">
        <f>MATCH(Таблиця4[[#This Row],[BUILDING NAME]],#REF!,0)</f>
        <v>#REF!</v>
      </c>
      <c r="BK81" s="617" t="e">
        <f>INDEX(#REF!,'02BUILD'!BJ81,1)</f>
        <v>#REF!</v>
      </c>
      <c r="BL81" s="617" t="e">
        <v>#N/A</v>
      </c>
      <c r="BM81" s="617"/>
      <c r="BN81" s="617" t="e">
        <f>MATCH(Таблиця4[[#This Row],[BUILDING NAME]],Таблиця5[NAME],0)</f>
        <v>#N/A</v>
      </c>
      <c r="BO81" s="617" t="e">
        <f>INDEX(Таблиця5[[C - COINS - COST]:[ADDRESS]],'02BUILD'!$BN81,1)</f>
        <v>#N/A</v>
      </c>
      <c r="BP81" s="617" t="e">
        <f>INDEX(Таблиця5[[C - COINS - COST]:[ADDRESS]],'02BUILD'!$BN81,2)</f>
        <v>#N/A</v>
      </c>
      <c r="BQ81" s="617" t="e">
        <f>INDEX(Таблиця5[[C - COINS - COST]:[ADDRESS]],'02BUILD'!$BN81,3)</f>
        <v>#N/A</v>
      </c>
      <c r="BR81" s="617" t="e">
        <f>INDEX(Таблиця5[[C - COINS - COST]:[ADDRESS]],'02BUILD'!$BN81,4)</f>
        <v>#N/A</v>
      </c>
      <c r="BS81" s="617" t="e">
        <f>INDEX(Таблиця5[[C - COINS - COST]:[ADDRESS]],'02BUILD'!$BN81,5)</f>
        <v>#N/A</v>
      </c>
      <c r="BT81" s="617" t="e">
        <f>INDEX(Таблиця5[[C - COINS - COST]:[ADDRESS]],'02BUILD'!$BN81,6)</f>
        <v>#N/A</v>
      </c>
      <c r="BU81" s="617" t="e">
        <f>INDEX(Таблиця5[[C - COINS - COST]:[ADDRESS]],'02BUILD'!$BN81,7)</f>
        <v>#N/A</v>
      </c>
      <c r="BV81" s="617" t="e">
        <f>INDEX(Таблиця5[[C - COINS - COST]:[ADDRESS]],'02BUILD'!$BN81,8)</f>
        <v>#N/A</v>
      </c>
      <c r="BW81" s="617" t="e">
        <f>INDEX(Таблиця5[[C - COINS - COST]:[ADDRESS]],'02BUILD'!$BN81,9)</f>
        <v>#N/A</v>
      </c>
      <c r="BX81" s="617" t="e">
        <f>INDEX(Таблиця5[[C - COINS - COST]:[ADDRESS]],'02BUILD'!$BN81,10)</f>
        <v>#N/A</v>
      </c>
    </row>
    <row r="82" spans="1:76" ht="16.5" thickTop="1" thickBot="1">
      <c r="A82" s="742" t="s">
        <v>990</v>
      </c>
      <c r="B82" s="743" t="str">
        <f t="shared" si="4"/>
        <v>C80</v>
      </c>
      <c r="C82" s="743" t="str">
        <f t="shared" si="5"/>
        <v>Tolgar Anuvien's residence (villa, A, 3)</v>
      </c>
      <c r="D82" s="742"/>
      <c r="E82" s="742"/>
      <c r="F82" s="743" t="s">
        <v>1786</v>
      </c>
      <c r="G82" s="743" t="s">
        <v>1787</v>
      </c>
      <c r="H82" s="743" t="s">
        <v>2310</v>
      </c>
      <c r="I82" s="743" t="s">
        <v>3965</v>
      </c>
      <c r="J82" s="743"/>
      <c r="K82" s="743" t="s">
        <v>2101</v>
      </c>
      <c r="L82" s="743" t="s">
        <v>2076</v>
      </c>
      <c r="M82" s="743">
        <v>3</v>
      </c>
      <c r="N82" s="743"/>
      <c r="O82" s="743"/>
      <c r="P82" s="743"/>
      <c r="Q82" s="743"/>
      <c r="R82" s="743"/>
      <c r="S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2" s="743"/>
      <c r="U82" s="743"/>
      <c r="V82" s="743"/>
      <c r="W82" s="743"/>
      <c r="X82" s="743"/>
      <c r="Y82" s="743"/>
      <c r="Z82" s="743" t="s">
        <v>4311</v>
      </c>
      <c r="AA82" s="743"/>
      <c r="AB82" s="743" t="str">
        <f>Таблиця4[[#This Row],[Descriptions2]]</f>
        <v/>
      </c>
      <c r="AC82" s="743" t="str">
        <f>Таблиця4[[#This Row],[Owner/Specific NPCs3]]</f>
        <v/>
      </c>
      <c r="AD82" s="743"/>
      <c r="AE82" s="750" t="s">
        <v>5831</v>
      </c>
      <c r="AF82" s="751"/>
      <c r="AG82" s="752"/>
      <c r="AH82" s="743" t="s">
        <v>4311</v>
      </c>
      <c r="AI82" s="752"/>
      <c r="AJ82" s="743" t="s">
        <v>4311</v>
      </c>
      <c r="AK82" s="752"/>
      <c r="AL82" s="742" t="str">
        <f>IFERROR(INDEX('02_LIVING_WATERDEEP'!$C$2:$C$200,MATCH(Таблиця4[[#This Row],[BUILDING NAME]],'02_LIVING_WATERDEEP'!$A$2:$A$200,0),1),"")</f>
        <v/>
      </c>
      <c r="AM82" s="742" t="str">
        <f>IFERROR(INDEX('02_LIVING_WATERDEEP'!$F$2:$F$200,MATCH(Таблиця4[[#This Row],[BUILDING NAME]],'02_LIVING_WATERDEEP'!$A$2:$A$200,0),1),"")</f>
        <v/>
      </c>
      <c r="AN82" s="742" t="str">
        <f>IFERROR(INDEX('02_LIVING_WATERDEEP'!$I$2:$I$200,MATCH(Таблиця4[[#This Row],[BUILDING NAME]],'02_LIVING_WATERDEEP'!$A$2:$A$200,0),1),"")</f>
        <v/>
      </c>
      <c r="AO82" s="742" t="str">
        <f>IFERROR(INDEX('02_LIVING_WATERDEEP'!$J$2:$J$200,MATCH(Таблиця4[[#This Row],[BUILDING NAME]],'02_LIVING_WATERDEEP'!$A$2:$A$200,0),1),"")</f>
        <v/>
      </c>
      <c r="AP82" s="742" t="str">
        <f>IFERROR(INDEX('02_LIVING_WATERDEEP'!$K$2:$K$200,MATCH(Таблиця4[[#This Row],[BUILDING NAME]],'02_LIVING_WATERDEEP'!$A$2:$A$200,0),1),"")</f>
        <v/>
      </c>
      <c r="AQ82" s="742" t="str">
        <f>IFERROR(INDEX('02_LIVING_WATERDEEP'!$L$2:$L$200,MATCH(Таблиця4[[#This Row],[BUILDING NAME]],'02_LIVING_WATERDEEP'!$A$2:$A$200,0),1),"")</f>
        <v/>
      </c>
      <c r="AR82" s="742" t="str">
        <f>IFERROR(INDEX('02_LIVING_WATERDEEP'!$M$2:$M$200,MATCH(Таблиця4[[#This Row],[BUILDING NAME]],'02_LIVING_WATERDEEP'!$A$2:$A$200,0),1),"")</f>
        <v/>
      </c>
      <c r="AS82" s="742"/>
      <c r="AT82" s="596"/>
      <c r="AU82" s="596"/>
      <c r="AV82" s="596"/>
      <c r="AW82" s="596"/>
      <c r="AX82" s="596"/>
      <c r="AY82" s="596"/>
      <c r="AZ82" s="596"/>
      <c r="BA82" s="596"/>
      <c r="BB82" s="596"/>
      <c r="BC82" s="596"/>
      <c r="BD82" s="596"/>
      <c r="BE82" s="596"/>
      <c r="BF82" s="596"/>
      <c r="BG82" s="596"/>
      <c r="BH82" s="596"/>
      <c r="BI82" s="596"/>
      <c r="BJ82" s="596" t="e">
        <f>MATCH(Таблиця4[[#This Row],[BUILDING NAME]],#REF!,0)</f>
        <v>#REF!</v>
      </c>
      <c r="BK82" s="596" t="e">
        <f>INDEX(#REF!,'02BUILD'!BJ82,1)</f>
        <v>#REF!</v>
      </c>
      <c r="BL82" s="596" t="s">
        <v>20508</v>
      </c>
      <c r="BM82" s="596"/>
      <c r="BN82" s="596" t="e">
        <f>MATCH(Таблиця4[[#This Row],[BUILDING NAME]],Таблиця5[NAME],0)</f>
        <v>#N/A</v>
      </c>
      <c r="BO82" s="596" t="e">
        <f>INDEX(Таблиця5[[C - COINS - COST]:[ADDRESS]],'02BUILD'!$BN82,1)</f>
        <v>#N/A</v>
      </c>
      <c r="BP82" s="596" t="e">
        <f>INDEX(Таблиця5[[C - COINS - COST]:[ADDRESS]],'02BUILD'!$BN82,2)</f>
        <v>#N/A</v>
      </c>
      <c r="BQ82" s="596" t="e">
        <f>INDEX(Таблиця5[[C - COINS - COST]:[ADDRESS]],'02BUILD'!$BN82,3)</f>
        <v>#N/A</v>
      </c>
      <c r="BR82" s="596" t="e">
        <f>INDEX(Таблиця5[[C - COINS - COST]:[ADDRESS]],'02BUILD'!$BN82,4)</f>
        <v>#N/A</v>
      </c>
      <c r="BS82" s="596" t="e">
        <f>INDEX(Таблиця5[[C - COINS - COST]:[ADDRESS]],'02BUILD'!$BN82,5)</f>
        <v>#N/A</v>
      </c>
      <c r="BT82" s="596" t="e">
        <f>INDEX(Таблиця5[[C - COINS - COST]:[ADDRESS]],'02BUILD'!$BN82,6)</f>
        <v>#N/A</v>
      </c>
      <c r="BU82" s="596" t="e">
        <f>INDEX(Таблиця5[[C - COINS - COST]:[ADDRESS]],'02BUILD'!$BN82,7)</f>
        <v>#N/A</v>
      </c>
      <c r="BV82" s="596" t="e">
        <f>INDEX(Таблиця5[[C - COINS - COST]:[ADDRESS]],'02BUILD'!$BN82,8)</f>
        <v>#N/A</v>
      </c>
      <c r="BW82" s="596" t="e">
        <f>INDEX(Таблиця5[[C - COINS - COST]:[ADDRESS]],'02BUILD'!$BN82,9)</f>
        <v>#N/A</v>
      </c>
      <c r="BX82" s="596" t="e">
        <f>INDEX(Таблиця5[[C - COINS - COST]:[ADDRESS]],'02BUILD'!$BN82,10)</f>
        <v>#N/A</v>
      </c>
    </row>
    <row r="83" spans="1:76" ht="16.5" thickTop="1" thickBot="1">
      <c r="A83" s="742" t="s">
        <v>991</v>
      </c>
      <c r="B83" s="743" t="str">
        <f t="shared" si="4"/>
        <v>C81</v>
      </c>
      <c r="C83" s="743" t="str">
        <f t="shared" si="5"/>
        <v>Blushing Nymph (festhall, B, 2)</v>
      </c>
      <c r="D83" s="742"/>
      <c r="E83" s="742"/>
      <c r="F83" s="743" t="s">
        <v>1788</v>
      </c>
      <c r="G83" s="743" t="s">
        <v>1789</v>
      </c>
      <c r="H83" s="743" t="s">
        <v>2311</v>
      </c>
      <c r="I83" s="743" t="s">
        <v>3965</v>
      </c>
      <c r="J83" s="743"/>
      <c r="K83" s="743" t="s">
        <v>2094</v>
      </c>
      <c r="L83" s="743" t="s">
        <v>2081</v>
      </c>
      <c r="M83" s="743">
        <v>2</v>
      </c>
      <c r="N83" s="743"/>
      <c r="O83" s="743">
        <v>3</v>
      </c>
      <c r="P83" s="743"/>
      <c r="Q83" s="743">
        <v>3</v>
      </c>
      <c r="R83" s="743"/>
      <c r="S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T83" s="743"/>
      <c r="U83" s="743"/>
      <c r="V83" s="743"/>
      <c r="W83" s="743"/>
      <c r="X83" s="743"/>
      <c r="Y83" s="743" t="s">
        <v>21235</v>
      </c>
      <c r="Z83" s="743" t="s">
        <v>230</v>
      </c>
      <c r="AA83" s="743"/>
      <c r="AB83" s="743">
        <f>Таблиця4[[#This Row],[Descriptions2]]</f>
        <v>0</v>
      </c>
      <c r="AC83" s="743">
        <f>Таблиця4[[#This Row],[Owner/Specific NPCs3]]</f>
        <v>0</v>
      </c>
      <c r="AD83" s="743"/>
      <c r="AE83" s="750" t="s">
        <v>5831</v>
      </c>
      <c r="AF83" s="751"/>
      <c r="AG83" s="752"/>
      <c r="AH83" s="743" t="s">
        <v>4311</v>
      </c>
      <c r="AI83" s="752"/>
      <c r="AJ83" s="743" t="s">
        <v>4311</v>
      </c>
      <c r="AK83" s="752"/>
      <c r="AL83" s="742">
        <f>IFERROR(INDEX('02_LIVING_WATERDEEP'!$C$2:$C$200,MATCH(Таблиця4[[#This Row],[BUILDING NAME]],'02_LIVING_WATERDEEP'!$A$2:$A$200,0),1),"")</f>
        <v>0</v>
      </c>
      <c r="AM83" s="742" t="str">
        <f>IFERROR(INDEX('02_LIVING_WATERDEEP'!$F$2:$F$200,MATCH(Таблиця4[[#This Row],[BUILDING NAME]],'02_LIVING_WATERDEEP'!$A$2:$A$200,0),1),"")</f>
        <v>Comfortable</v>
      </c>
      <c r="AN83" s="742" t="str">
        <f>IFERROR(INDEX('02_LIVING_WATERDEEP'!$I$2:$I$200,MATCH(Таблиця4[[#This Row],[BUILDING NAME]],'02_LIVING_WATERDEEP'!$A$2:$A$200,0),1),"")</f>
        <v>An upscale house of companionship known for its exotic pleasures.</v>
      </c>
      <c r="AO83" s="742">
        <f>IFERROR(INDEX('02_LIVING_WATERDEEP'!$J$2:$J$200,MATCH(Таблиця4[[#This Row],[BUILDING NAME]],'02_LIVING_WATERDEEP'!$A$2:$A$200,0),1),"")</f>
        <v>0</v>
      </c>
      <c r="AP83" s="742">
        <f>IFERROR(INDEX('02_LIVING_WATERDEEP'!$K$2:$K$200,MATCH(Таблиця4[[#This Row],[BUILDING NAME]],'02_LIVING_WATERDEEP'!$A$2:$A$200,0),1),"")</f>
        <v>0</v>
      </c>
      <c r="AQ83" s="742">
        <f>IFERROR(INDEX('02_LIVING_WATERDEEP'!$L$2:$L$200,MATCH(Таблиця4[[#This Row],[BUILDING NAME]],'02_LIVING_WATERDEEP'!$A$2:$A$200,0),1),"")</f>
        <v>0</v>
      </c>
      <c r="AR83" s="742">
        <f>IFERROR(INDEX('02_LIVING_WATERDEEP'!$M$2:$M$200,MATCH(Таблиця4[[#This Row],[BUILDING NAME]],'02_LIVING_WATERDEEP'!$A$2:$A$200,0),1),"")</f>
        <v>0</v>
      </c>
      <c r="AS83" s="742"/>
      <c r="AT83" s="596"/>
      <c r="AU83" s="596"/>
      <c r="AV83" s="596"/>
      <c r="AW83" s="596"/>
      <c r="AX83" s="596"/>
      <c r="AY83" s="596"/>
      <c r="AZ83" s="596"/>
      <c r="BA83" s="596"/>
      <c r="BB83" s="596"/>
      <c r="BC83" s="596"/>
      <c r="BD83" s="596"/>
      <c r="BE83" s="596"/>
      <c r="BF83" s="596"/>
      <c r="BG83" s="596"/>
      <c r="BH83" s="596"/>
      <c r="BI83" s="596"/>
      <c r="BJ83" s="596" t="e">
        <f>MATCH(Таблиця4[[#This Row],[BUILDING NAME]],#REF!,0)</f>
        <v>#REF!</v>
      </c>
      <c r="BK83" s="596" t="e">
        <f>INDEX(#REF!,'02BUILD'!BJ83,1)</f>
        <v>#REF!</v>
      </c>
      <c r="BL83" s="596" t="s">
        <v>20508</v>
      </c>
      <c r="BM83" s="596"/>
      <c r="BN83" s="596">
        <f>MATCH(Таблиця4[[#This Row],[BUILDING NAME]],Таблиця5[NAME],0)</f>
        <v>181</v>
      </c>
      <c r="BO83" s="596">
        <f>INDEX(Таблиця5[[C - COINS - COST]:[ADDRESS]],'02BUILD'!$BN83,1)</f>
        <v>3</v>
      </c>
      <c r="BP83" s="596">
        <f>INDEX(Таблиця5[[C - COINS - COST]:[ADDRESS]],'02BUILD'!$BN83,2)</f>
        <v>0</v>
      </c>
      <c r="BQ83" s="596">
        <f>INDEX(Таблиця5[[C - COINS - COST]:[ADDRESS]],'02BUILD'!$BN83,3)</f>
        <v>0</v>
      </c>
      <c r="BR83" s="596">
        <f>INDEX(Таблиця5[[C - COINS - COST]:[ADDRESS]],'02BUILD'!$BN83,4)</f>
        <v>3</v>
      </c>
      <c r="BS83" s="596" t="str">
        <f>INDEX(Таблиця5[[C - COINS - COST]:[ADDRESS]],'02BUILD'!$BN83,5)</f>
        <v>3c3d</v>
      </c>
      <c r="BT83" s="596" t="str">
        <f>INDEX(Таблиця5[[C - COINS - COST]:[ADDRESS]],'02BUILD'!$BN83,6)</f>
        <v xml:space="preserve">Festhall </v>
      </c>
      <c r="BU83" s="596">
        <f>INDEX(Таблиця5[[C - COINS - COST]:[ADDRESS]],'02BUILD'!$BN83,7)</f>
        <v>0</v>
      </c>
      <c r="BV83" s="596" t="str">
        <f>INDEX(Таблиця5[[C - COINS - COST]:[ADDRESS]],'02BUILD'!$BN83,8)</f>
        <v xml:space="preserve">An upscale brothel known for its exotic pleasures. (Southern Castle Ward) Festhall, an alley near it leads to a tunnel to Downshadow near the Grim Statue. DS272 
</v>
      </c>
      <c r="BW83" s="596">
        <f>INDEX(Таблиця5[[C - COINS - COST]:[ADDRESS]],'02BUILD'!$BN83,9)</f>
        <v>0</v>
      </c>
      <c r="BX83" s="596">
        <f>INDEX(Таблиця5[[C - COINS - COST]:[ADDRESS]],'02BUILD'!$BN83,10)</f>
        <v>0</v>
      </c>
    </row>
    <row r="84" spans="1:76" ht="16.5" thickTop="1" thickBot="1">
      <c r="A84" s="742" t="s">
        <v>992</v>
      </c>
      <c r="B84" s="743" t="str">
        <f t="shared" si="4"/>
        <v>C82</v>
      </c>
      <c r="C84" s="743" t="str">
        <f t="shared" si="5"/>
        <v>Haerun Mhammaster's residence (rowhouse, C, 3)</v>
      </c>
      <c r="D84" s="742"/>
      <c r="E84" s="742"/>
      <c r="F84" s="743" t="s">
        <v>1790</v>
      </c>
      <c r="G84" s="743" t="s">
        <v>1791</v>
      </c>
      <c r="H84" s="743" t="s">
        <v>2312</v>
      </c>
      <c r="I84" s="743" t="s">
        <v>3965</v>
      </c>
      <c r="J84" s="743"/>
      <c r="K84" s="743" t="s">
        <v>2101</v>
      </c>
      <c r="L84" s="743" t="s">
        <v>2069</v>
      </c>
      <c r="M84" s="743">
        <v>3</v>
      </c>
      <c r="N84" s="743"/>
      <c r="O84" s="743"/>
      <c r="P84" s="743"/>
      <c r="Q84" s="743"/>
      <c r="R84" s="743"/>
      <c r="S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4" s="743"/>
      <c r="U84" s="743"/>
      <c r="V84" s="743"/>
      <c r="W84" s="743"/>
      <c r="X84" s="743"/>
      <c r="Y84" s="743"/>
      <c r="Z84" s="743" t="s">
        <v>4311</v>
      </c>
      <c r="AA84" s="743"/>
      <c r="AB84" s="743" t="str">
        <f>Таблиця4[[#This Row],[Descriptions2]]</f>
        <v/>
      </c>
      <c r="AC84" s="743" t="str">
        <f>Таблиця4[[#This Row],[Owner/Specific NPCs3]]</f>
        <v/>
      </c>
      <c r="AD84" s="743"/>
      <c r="AE84" s="750" t="s">
        <v>5831</v>
      </c>
      <c r="AF84" s="751"/>
      <c r="AG84" s="752"/>
      <c r="AH84" s="743" t="s">
        <v>4311</v>
      </c>
      <c r="AI84" s="752"/>
      <c r="AJ84" s="743" t="s">
        <v>4311</v>
      </c>
      <c r="AK84" s="752"/>
      <c r="AL84" s="742" t="str">
        <f>IFERROR(INDEX('02_LIVING_WATERDEEP'!$C$2:$C$200,MATCH(Таблиця4[[#This Row],[BUILDING NAME]],'02_LIVING_WATERDEEP'!$A$2:$A$200,0),1),"")</f>
        <v/>
      </c>
      <c r="AM84" s="742" t="str">
        <f>IFERROR(INDEX('02_LIVING_WATERDEEP'!$F$2:$F$200,MATCH(Таблиця4[[#This Row],[BUILDING NAME]],'02_LIVING_WATERDEEP'!$A$2:$A$200,0),1),"")</f>
        <v/>
      </c>
      <c r="AN84" s="742" t="str">
        <f>IFERROR(INDEX('02_LIVING_WATERDEEP'!$I$2:$I$200,MATCH(Таблиця4[[#This Row],[BUILDING NAME]],'02_LIVING_WATERDEEP'!$A$2:$A$200,0),1),"")</f>
        <v/>
      </c>
      <c r="AO84" s="742" t="str">
        <f>IFERROR(INDEX('02_LIVING_WATERDEEP'!$J$2:$J$200,MATCH(Таблиця4[[#This Row],[BUILDING NAME]],'02_LIVING_WATERDEEP'!$A$2:$A$200,0),1),"")</f>
        <v/>
      </c>
      <c r="AP84" s="742" t="str">
        <f>IFERROR(INDEX('02_LIVING_WATERDEEP'!$K$2:$K$200,MATCH(Таблиця4[[#This Row],[BUILDING NAME]],'02_LIVING_WATERDEEP'!$A$2:$A$200,0),1),"")</f>
        <v/>
      </c>
      <c r="AQ84" s="742" t="str">
        <f>IFERROR(INDEX('02_LIVING_WATERDEEP'!$L$2:$L$200,MATCH(Таблиця4[[#This Row],[BUILDING NAME]],'02_LIVING_WATERDEEP'!$A$2:$A$200,0),1),"")</f>
        <v/>
      </c>
      <c r="AR84" s="742" t="str">
        <f>IFERROR(INDEX('02_LIVING_WATERDEEP'!$M$2:$M$200,MATCH(Таблиця4[[#This Row],[BUILDING NAME]],'02_LIVING_WATERDEEP'!$A$2:$A$200,0),1),"")</f>
        <v/>
      </c>
      <c r="AS84" s="742"/>
      <c r="AT84" s="596"/>
      <c r="AU84" s="596"/>
      <c r="AV84" s="596"/>
      <c r="AW84" s="596"/>
      <c r="AX84" s="596"/>
      <c r="AY84" s="596"/>
      <c r="AZ84" s="596"/>
      <c r="BA84" s="596"/>
      <c r="BB84" s="596"/>
      <c r="BC84" s="596"/>
      <c r="BD84" s="596"/>
      <c r="BE84" s="596"/>
      <c r="BF84" s="596"/>
      <c r="BG84" s="596"/>
      <c r="BH84" s="596"/>
      <c r="BI84" s="596"/>
      <c r="BJ84" s="596" t="e">
        <f>MATCH(Таблиця4[[#This Row],[BUILDING NAME]],#REF!,0)</f>
        <v>#REF!</v>
      </c>
      <c r="BK84" s="596" t="e">
        <f>INDEX(#REF!,'02BUILD'!BJ84,1)</f>
        <v>#REF!</v>
      </c>
      <c r="BL84" s="596" t="e">
        <v>#N/A</v>
      </c>
      <c r="BM84" s="596"/>
      <c r="BN84" s="596" t="e">
        <f>MATCH(Таблиця4[[#This Row],[BUILDING NAME]],Таблиця5[NAME],0)</f>
        <v>#N/A</v>
      </c>
      <c r="BO84" s="596" t="e">
        <f>INDEX(Таблиця5[[C - COINS - COST]:[ADDRESS]],'02BUILD'!$BN84,1)</f>
        <v>#N/A</v>
      </c>
      <c r="BP84" s="596" t="e">
        <f>INDEX(Таблиця5[[C - COINS - COST]:[ADDRESS]],'02BUILD'!$BN84,2)</f>
        <v>#N/A</v>
      </c>
      <c r="BQ84" s="596" t="e">
        <f>INDEX(Таблиця5[[C - COINS - COST]:[ADDRESS]],'02BUILD'!$BN84,3)</f>
        <v>#N/A</v>
      </c>
      <c r="BR84" s="596" t="e">
        <f>INDEX(Таблиця5[[C - COINS - COST]:[ADDRESS]],'02BUILD'!$BN84,4)</f>
        <v>#N/A</v>
      </c>
      <c r="BS84" s="596" t="e">
        <f>INDEX(Таблиця5[[C - COINS - COST]:[ADDRESS]],'02BUILD'!$BN84,5)</f>
        <v>#N/A</v>
      </c>
      <c r="BT84" s="596" t="e">
        <f>INDEX(Таблиця5[[C - COINS - COST]:[ADDRESS]],'02BUILD'!$BN84,6)</f>
        <v>#N/A</v>
      </c>
      <c r="BU84" s="596" t="e">
        <f>INDEX(Таблиця5[[C - COINS - COST]:[ADDRESS]],'02BUILD'!$BN84,7)</f>
        <v>#N/A</v>
      </c>
      <c r="BV84" s="596" t="e">
        <f>INDEX(Таблиця5[[C - COINS - COST]:[ADDRESS]],'02BUILD'!$BN84,8)</f>
        <v>#N/A</v>
      </c>
      <c r="BW84" s="596" t="e">
        <f>INDEX(Таблиця5[[C - COINS - COST]:[ADDRESS]],'02BUILD'!$BN84,9)</f>
        <v>#N/A</v>
      </c>
      <c r="BX84" s="596" t="e">
        <f>INDEX(Таблиця5[[C - COINS - COST]:[ADDRESS]],'02BUILD'!$BN84,10)</f>
        <v>#N/A</v>
      </c>
    </row>
    <row r="85" spans="1:76" ht="16.5" thickTop="1" thickBot="1">
      <c r="A85" s="742" t="s">
        <v>993</v>
      </c>
      <c r="B85" s="743" t="str">
        <f t="shared" si="4"/>
        <v>C83</v>
      </c>
      <c r="C85" s="743" t="str">
        <f t="shared" si="5"/>
        <v>Ammathair Hawkfeather's residence (house, C, 2)</v>
      </c>
      <c r="D85" s="742"/>
      <c r="E85" s="742"/>
      <c r="F85" s="743" t="s">
        <v>1792</v>
      </c>
      <c r="G85" s="743" t="s">
        <v>1793</v>
      </c>
      <c r="H85" s="743" t="s">
        <v>2313</v>
      </c>
      <c r="I85" s="743" t="s">
        <v>3965</v>
      </c>
      <c r="J85" s="743"/>
      <c r="K85" s="743" t="s">
        <v>2101</v>
      </c>
      <c r="L85" s="743" t="s">
        <v>2069</v>
      </c>
      <c r="M85" s="743">
        <v>2</v>
      </c>
      <c r="N85" s="743"/>
      <c r="O85" s="743"/>
      <c r="P85" s="743"/>
      <c r="Q85" s="743"/>
      <c r="R85" s="743"/>
      <c r="S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5" s="743"/>
      <c r="U85" s="743"/>
      <c r="V85" s="743"/>
      <c r="W85" s="743"/>
      <c r="X85" s="743"/>
      <c r="Y85" s="743"/>
      <c r="Z85" s="743" t="s">
        <v>4311</v>
      </c>
      <c r="AA85" s="743"/>
      <c r="AB85" s="743" t="str">
        <f>Таблиця4[[#This Row],[Descriptions2]]</f>
        <v/>
      </c>
      <c r="AC85" s="743" t="str">
        <f>Таблиця4[[#This Row],[Owner/Specific NPCs3]]</f>
        <v/>
      </c>
      <c r="AD85" s="743"/>
      <c r="AE85" s="750" t="s">
        <v>5831</v>
      </c>
      <c r="AF85" s="751"/>
      <c r="AG85" s="752"/>
      <c r="AH85" s="743" t="s">
        <v>4311</v>
      </c>
      <c r="AI85" s="752"/>
      <c r="AJ85" s="743" t="s">
        <v>3927</v>
      </c>
      <c r="AK85" s="752"/>
      <c r="AL85" s="742" t="str">
        <f>IFERROR(INDEX('02_LIVING_WATERDEEP'!$C$2:$C$200,MATCH(Таблиця4[[#This Row],[BUILDING NAME]],'02_LIVING_WATERDEEP'!$A$2:$A$200,0),1),"")</f>
        <v/>
      </c>
      <c r="AM85" s="742" t="str">
        <f>IFERROR(INDEX('02_LIVING_WATERDEEP'!$F$2:$F$200,MATCH(Таблиця4[[#This Row],[BUILDING NAME]],'02_LIVING_WATERDEEP'!$A$2:$A$200,0),1),"")</f>
        <v/>
      </c>
      <c r="AN85" s="742" t="str">
        <f>IFERROR(INDEX('02_LIVING_WATERDEEP'!$I$2:$I$200,MATCH(Таблиця4[[#This Row],[BUILDING NAME]],'02_LIVING_WATERDEEP'!$A$2:$A$200,0),1),"")</f>
        <v/>
      </c>
      <c r="AO85" s="742" t="str">
        <f>IFERROR(INDEX('02_LIVING_WATERDEEP'!$J$2:$J$200,MATCH(Таблиця4[[#This Row],[BUILDING NAME]],'02_LIVING_WATERDEEP'!$A$2:$A$200,0),1),"")</f>
        <v/>
      </c>
      <c r="AP85" s="742" t="str">
        <f>IFERROR(INDEX('02_LIVING_WATERDEEP'!$K$2:$K$200,MATCH(Таблиця4[[#This Row],[BUILDING NAME]],'02_LIVING_WATERDEEP'!$A$2:$A$200,0),1),"")</f>
        <v/>
      </c>
      <c r="AQ85" s="742" t="str">
        <f>IFERROR(INDEX('02_LIVING_WATERDEEP'!$L$2:$L$200,MATCH(Таблиця4[[#This Row],[BUILDING NAME]],'02_LIVING_WATERDEEP'!$A$2:$A$200,0),1),"")</f>
        <v/>
      </c>
      <c r="AR85" s="742" t="str">
        <f>IFERROR(INDEX('02_LIVING_WATERDEEP'!$M$2:$M$200,MATCH(Таблиця4[[#This Row],[BUILDING NAME]],'02_LIVING_WATERDEEP'!$A$2:$A$200,0),1),"")</f>
        <v/>
      </c>
      <c r="AS85" s="742"/>
      <c r="AT85" s="596"/>
      <c r="AU85" s="596"/>
      <c r="AV85" s="596"/>
      <c r="AW85" s="596"/>
      <c r="AX85" s="596"/>
      <c r="AY85" s="596"/>
      <c r="AZ85" s="596"/>
      <c r="BA85" s="596"/>
      <c r="BB85" s="596"/>
      <c r="BC85" s="596"/>
      <c r="BD85" s="596"/>
      <c r="BE85" s="596"/>
      <c r="BF85" s="596"/>
      <c r="BG85" s="596"/>
      <c r="BH85" s="596"/>
      <c r="BI85" s="596"/>
      <c r="BJ85" s="596" t="e">
        <f>MATCH(Таблиця4[[#This Row],[BUILDING NAME]],#REF!,0)</f>
        <v>#REF!</v>
      </c>
      <c r="BK85" s="596" t="e">
        <f>INDEX(#REF!,'02BUILD'!BJ85,1)</f>
        <v>#REF!</v>
      </c>
      <c r="BL85" s="596" t="s">
        <v>20508</v>
      </c>
      <c r="BM85" s="596"/>
      <c r="BN85" s="596" t="e">
        <f>MATCH(Таблиця4[[#This Row],[BUILDING NAME]],Таблиця5[NAME],0)</f>
        <v>#N/A</v>
      </c>
      <c r="BO85" s="596" t="e">
        <f>INDEX(Таблиця5[[C - COINS - COST]:[ADDRESS]],'02BUILD'!$BN85,1)</f>
        <v>#N/A</v>
      </c>
      <c r="BP85" s="596" t="e">
        <f>INDEX(Таблиця5[[C - COINS - COST]:[ADDRESS]],'02BUILD'!$BN85,2)</f>
        <v>#N/A</v>
      </c>
      <c r="BQ85" s="596" t="e">
        <f>INDEX(Таблиця5[[C - COINS - COST]:[ADDRESS]],'02BUILD'!$BN85,3)</f>
        <v>#N/A</v>
      </c>
      <c r="BR85" s="596" t="e">
        <f>INDEX(Таблиця5[[C - COINS - COST]:[ADDRESS]],'02BUILD'!$BN85,4)</f>
        <v>#N/A</v>
      </c>
      <c r="BS85" s="596" t="e">
        <f>INDEX(Таблиця5[[C - COINS - COST]:[ADDRESS]],'02BUILD'!$BN85,5)</f>
        <v>#N/A</v>
      </c>
      <c r="BT85" s="596" t="e">
        <f>INDEX(Таблиця5[[C - COINS - COST]:[ADDRESS]],'02BUILD'!$BN85,6)</f>
        <v>#N/A</v>
      </c>
      <c r="BU85" s="596" t="e">
        <f>INDEX(Таблиця5[[C - COINS - COST]:[ADDRESS]],'02BUILD'!$BN85,7)</f>
        <v>#N/A</v>
      </c>
      <c r="BV85" s="596" t="e">
        <f>INDEX(Таблиця5[[C - COINS - COST]:[ADDRESS]],'02BUILD'!$BN85,8)</f>
        <v>#N/A</v>
      </c>
      <c r="BW85" s="596" t="e">
        <f>INDEX(Таблиця5[[C - COINS - COST]:[ADDRESS]],'02BUILD'!$BN85,9)</f>
        <v>#N/A</v>
      </c>
      <c r="BX85" s="596" t="e">
        <f>INDEX(Таблиця5[[C - COINS - COST]:[ADDRESS]],'02BUILD'!$BN85,10)</f>
        <v>#N/A</v>
      </c>
    </row>
    <row r="86" spans="1:76" ht="16.5" thickTop="1" thickBot="1">
      <c r="A86" s="742" t="s">
        <v>994</v>
      </c>
      <c r="B86" s="743" t="str">
        <f t="shared" si="4"/>
        <v>C84</v>
      </c>
      <c r="C86" s="743" t="str">
        <f t="shared" si="5"/>
        <v>Nurneene's Marvelous Masks (business, C, 4)</v>
      </c>
      <c r="D86" s="742"/>
      <c r="E86" s="742"/>
      <c r="F86" s="743" t="s">
        <v>1794</v>
      </c>
      <c r="G86" s="743" t="s">
        <v>1795</v>
      </c>
      <c r="H86" s="743" t="s">
        <v>2314</v>
      </c>
      <c r="I86" s="743" t="s">
        <v>3965</v>
      </c>
      <c r="J86" s="743"/>
      <c r="K86" s="743" t="s">
        <v>2089</v>
      </c>
      <c r="L86" s="743" t="s">
        <v>2069</v>
      </c>
      <c r="M86" s="743">
        <v>4</v>
      </c>
      <c r="N86" s="743"/>
      <c r="O86" s="743"/>
      <c r="P86" s="743"/>
      <c r="Q86" s="743"/>
      <c r="R86" s="743"/>
      <c r="S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6" s="743"/>
      <c r="U86" s="743"/>
      <c r="V86" s="743"/>
      <c r="W86" s="742"/>
      <c r="X86" s="742"/>
      <c r="Y86" s="742" t="s">
        <v>20473</v>
      </c>
      <c r="Z86" s="743" t="s">
        <v>4311</v>
      </c>
      <c r="AA86" s="743"/>
      <c r="AB86" s="743" t="str">
        <f>Таблиця4[[#This Row],[Descriptions2]]</f>
        <v/>
      </c>
      <c r="AC86" s="743" t="str">
        <f>Таблиця4[[#This Row],[Owner/Specific NPCs3]]</f>
        <v/>
      </c>
      <c r="AD86" s="743"/>
      <c r="AE86" s="750" t="s">
        <v>5831</v>
      </c>
      <c r="AF86" s="751"/>
      <c r="AG86" s="752"/>
      <c r="AH86" s="743" t="s">
        <v>4311</v>
      </c>
      <c r="AI86" s="752"/>
      <c r="AJ86" s="743" t="s">
        <v>4311</v>
      </c>
      <c r="AK86" s="752"/>
      <c r="AL86" s="742" t="str">
        <f>IFERROR(INDEX('02_LIVING_WATERDEEP'!$C$2:$C$200,MATCH(Таблиця4[[#This Row],[BUILDING NAME]],'02_LIVING_WATERDEEP'!$A$2:$A$200,0),1),"")</f>
        <v/>
      </c>
      <c r="AM86" s="742" t="str">
        <f>IFERROR(INDEX('02_LIVING_WATERDEEP'!$F$2:$F$200,MATCH(Таблиця4[[#This Row],[BUILDING NAME]],'02_LIVING_WATERDEEP'!$A$2:$A$200,0),1),"")</f>
        <v/>
      </c>
      <c r="AN86" s="742" t="str">
        <f>IFERROR(INDEX('02_LIVING_WATERDEEP'!$I$2:$I$200,MATCH(Таблиця4[[#This Row],[BUILDING NAME]],'02_LIVING_WATERDEEP'!$A$2:$A$200,0),1),"")</f>
        <v/>
      </c>
      <c r="AO86" s="742" t="str">
        <f>IFERROR(INDEX('02_LIVING_WATERDEEP'!$J$2:$J$200,MATCH(Таблиця4[[#This Row],[BUILDING NAME]],'02_LIVING_WATERDEEP'!$A$2:$A$200,0),1),"")</f>
        <v/>
      </c>
      <c r="AP86" s="742" t="str">
        <f>IFERROR(INDEX('02_LIVING_WATERDEEP'!$K$2:$K$200,MATCH(Таблиця4[[#This Row],[BUILDING NAME]],'02_LIVING_WATERDEEP'!$A$2:$A$200,0),1),"")</f>
        <v/>
      </c>
      <c r="AQ86" s="742" t="str">
        <f>IFERROR(INDEX('02_LIVING_WATERDEEP'!$L$2:$L$200,MATCH(Таблиця4[[#This Row],[BUILDING NAME]],'02_LIVING_WATERDEEP'!$A$2:$A$200,0),1),"")</f>
        <v/>
      </c>
      <c r="AR86" s="742" t="str">
        <f>IFERROR(INDEX('02_LIVING_WATERDEEP'!$M$2:$M$200,MATCH(Таблиця4[[#This Row],[BUILDING NAME]],'02_LIVING_WATERDEEP'!$A$2:$A$200,0),1),"")</f>
        <v/>
      </c>
      <c r="AS86" s="742"/>
      <c r="AT86" s="596"/>
      <c r="AU86" s="596"/>
      <c r="AV86" s="596"/>
      <c r="AW86" s="596"/>
      <c r="AX86" s="596"/>
      <c r="AY86" s="596"/>
      <c r="AZ86" s="596"/>
      <c r="BA86" s="596"/>
      <c r="BB86" s="596"/>
      <c r="BC86" s="596"/>
      <c r="BD86" s="596"/>
      <c r="BE86" s="596"/>
      <c r="BF86" s="596"/>
      <c r="BG86" s="596"/>
      <c r="BH86" s="596"/>
      <c r="BI86" s="596"/>
      <c r="BJ86" s="596" t="e">
        <f>MATCH(Таблиця4[[#This Row],[BUILDING NAME]],#REF!,0)</f>
        <v>#REF!</v>
      </c>
      <c r="BK86" s="596" t="e">
        <f>INDEX(#REF!,'02BUILD'!BJ86,1)</f>
        <v>#REF!</v>
      </c>
      <c r="BL86" s="596" t="e">
        <v>#N/A</v>
      </c>
      <c r="BM86" s="596"/>
      <c r="BN86" s="596" t="e">
        <f>MATCH(Таблиця4[[#This Row],[BUILDING NAME]],Таблиця5[NAME],0)</f>
        <v>#N/A</v>
      </c>
      <c r="BO86" s="596" t="e">
        <f>INDEX(Таблиця5[[C - COINS - COST]:[ADDRESS]],'02BUILD'!$BN86,1)</f>
        <v>#N/A</v>
      </c>
      <c r="BP86" s="596" t="e">
        <f>INDEX(Таблиця5[[C - COINS - COST]:[ADDRESS]],'02BUILD'!$BN86,2)</f>
        <v>#N/A</v>
      </c>
      <c r="BQ86" s="596" t="e">
        <f>INDEX(Таблиця5[[C - COINS - COST]:[ADDRESS]],'02BUILD'!$BN86,3)</f>
        <v>#N/A</v>
      </c>
      <c r="BR86" s="596" t="e">
        <f>INDEX(Таблиця5[[C - COINS - COST]:[ADDRESS]],'02BUILD'!$BN86,4)</f>
        <v>#N/A</v>
      </c>
      <c r="BS86" s="596" t="e">
        <f>INDEX(Таблиця5[[C - COINS - COST]:[ADDRESS]],'02BUILD'!$BN86,5)</f>
        <v>#N/A</v>
      </c>
      <c r="BT86" s="596" t="e">
        <f>INDEX(Таблиця5[[C - COINS - COST]:[ADDRESS]],'02BUILD'!$BN86,6)</f>
        <v>#N/A</v>
      </c>
      <c r="BU86" s="596" t="e">
        <f>INDEX(Таблиця5[[C - COINS - COST]:[ADDRESS]],'02BUILD'!$BN86,7)</f>
        <v>#N/A</v>
      </c>
      <c r="BV86" s="596" t="e">
        <f>INDEX(Таблиця5[[C - COINS - COST]:[ADDRESS]],'02BUILD'!$BN86,8)</f>
        <v>#N/A</v>
      </c>
      <c r="BW86" s="596" t="e">
        <f>INDEX(Таблиця5[[C - COINS - COST]:[ADDRESS]],'02BUILD'!$BN86,9)</f>
        <v>#N/A</v>
      </c>
      <c r="BX86" s="596" t="e">
        <f>INDEX(Таблиця5[[C - COINS - COST]:[ADDRESS]],'02BUILD'!$BN86,10)</f>
        <v>#N/A</v>
      </c>
    </row>
    <row r="87" spans="1:76" ht="16.5" thickTop="1" thickBot="1">
      <c r="A87" s="742" t="s">
        <v>995</v>
      </c>
      <c r="B87" s="743" t="str">
        <f t="shared" si="4"/>
        <v>CSS</v>
      </c>
      <c r="C87" s="743" t="str">
        <f t="shared" si="5"/>
        <v>The Curious Past (business, B, 2)</v>
      </c>
      <c r="D87" s="742"/>
      <c r="E87" s="742"/>
      <c r="F87" s="743" t="s">
        <v>1796</v>
      </c>
      <c r="G87" s="743" t="s">
        <v>1797</v>
      </c>
      <c r="H87" s="743" t="s">
        <v>20880</v>
      </c>
      <c r="I87" s="743" t="s">
        <v>3965</v>
      </c>
      <c r="J87" s="743"/>
      <c r="K87" s="743" t="s">
        <v>2089</v>
      </c>
      <c r="L87" s="743" t="s">
        <v>2081</v>
      </c>
      <c r="M87" s="743">
        <v>2</v>
      </c>
      <c r="N87" s="743"/>
      <c r="O87" s="743">
        <v>3</v>
      </c>
      <c r="P87" s="743"/>
      <c r="Q87" s="743"/>
      <c r="R87" s="743"/>
      <c r="S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87" s="743"/>
      <c r="U87" s="743"/>
      <c r="V87" s="743" t="s">
        <v>21502</v>
      </c>
      <c r="W87" s="742"/>
      <c r="X87" s="742"/>
      <c r="Y87" s="742" t="s">
        <v>21501</v>
      </c>
      <c r="Z87" s="743" t="s">
        <v>4311</v>
      </c>
      <c r="AA87" s="743"/>
      <c r="AB87" s="743" t="str">
        <f>Таблиця4[[#This Row],[Descriptions2]]</f>
        <v/>
      </c>
      <c r="AC87" s="743" t="str">
        <f>Таблиця4[[#This Row],[Owner/Specific NPCs3]]</f>
        <v/>
      </c>
      <c r="AD87" s="743"/>
      <c r="AE87" s="750" t="s">
        <v>5831</v>
      </c>
      <c r="AF87" s="751"/>
      <c r="AG87" s="752"/>
      <c r="AH87" s="743" t="s">
        <v>4311</v>
      </c>
      <c r="AI87" s="752"/>
      <c r="AJ87" s="743" t="s">
        <v>4311</v>
      </c>
      <c r="AK87" s="752"/>
      <c r="AL87" s="742" t="str">
        <f>IFERROR(INDEX('02_LIVING_WATERDEEP'!$C$2:$C$200,MATCH(Таблиця4[[#This Row],[BUILDING NAME]],'02_LIVING_WATERDEEP'!$A$2:$A$200,0),1),"")</f>
        <v/>
      </c>
      <c r="AM87" s="742" t="str">
        <f>IFERROR(INDEX('02_LIVING_WATERDEEP'!$F$2:$F$200,MATCH(Таблиця4[[#This Row],[BUILDING NAME]],'02_LIVING_WATERDEEP'!$A$2:$A$200,0),1),"")</f>
        <v/>
      </c>
      <c r="AN87" s="742" t="str">
        <f>IFERROR(INDEX('02_LIVING_WATERDEEP'!$I$2:$I$200,MATCH(Таблиця4[[#This Row],[BUILDING NAME]],'02_LIVING_WATERDEEP'!$A$2:$A$200,0),1),"")</f>
        <v/>
      </c>
      <c r="AO87" s="742" t="str">
        <f>IFERROR(INDEX('02_LIVING_WATERDEEP'!$J$2:$J$200,MATCH(Таблиця4[[#This Row],[BUILDING NAME]],'02_LIVING_WATERDEEP'!$A$2:$A$200,0),1),"")</f>
        <v/>
      </c>
      <c r="AP87" s="742" t="str">
        <f>IFERROR(INDEX('02_LIVING_WATERDEEP'!$K$2:$K$200,MATCH(Таблиця4[[#This Row],[BUILDING NAME]],'02_LIVING_WATERDEEP'!$A$2:$A$200,0),1),"")</f>
        <v/>
      </c>
      <c r="AQ87" s="742" t="str">
        <f>IFERROR(INDEX('02_LIVING_WATERDEEP'!$L$2:$L$200,MATCH(Таблиця4[[#This Row],[BUILDING NAME]],'02_LIVING_WATERDEEP'!$A$2:$A$200,0),1),"")</f>
        <v/>
      </c>
      <c r="AR87" s="742" t="str">
        <f>IFERROR(INDEX('02_LIVING_WATERDEEP'!$M$2:$M$200,MATCH(Таблиця4[[#This Row],[BUILDING NAME]],'02_LIVING_WATERDEEP'!$A$2:$A$200,0),1),"")</f>
        <v/>
      </c>
      <c r="AS87" s="742"/>
      <c r="AT87" s="596"/>
      <c r="AU87" s="596"/>
      <c r="AV87" s="596"/>
      <c r="AW87" s="596"/>
      <c r="AX87" s="596"/>
      <c r="AY87" s="596"/>
      <c r="AZ87" s="596"/>
      <c r="BA87" s="596"/>
      <c r="BB87" s="596"/>
      <c r="BC87" s="596"/>
      <c r="BD87" s="596"/>
      <c r="BE87" s="596"/>
      <c r="BF87" s="596"/>
      <c r="BG87" s="596"/>
      <c r="BH87" s="596"/>
      <c r="BI87" s="596"/>
      <c r="BJ87" s="596" t="e">
        <f>MATCH(Таблиця4[[#This Row],[BUILDING NAME]],#REF!,0)</f>
        <v>#REF!</v>
      </c>
      <c r="BK87" s="596" t="e">
        <f>INDEX(#REF!,'02BUILD'!BJ87,1)</f>
        <v>#REF!</v>
      </c>
      <c r="BL87" s="596" t="e">
        <v>#N/A</v>
      </c>
      <c r="BM87" s="596"/>
      <c r="BN87" s="596" t="e">
        <f>MATCH(Таблиця4[[#This Row],[BUILDING NAME]],Таблиця5[NAME],0)</f>
        <v>#N/A</v>
      </c>
      <c r="BO87" s="596" t="e">
        <f>INDEX(Таблиця5[[C - COINS - COST]:[ADDRESS]],'02BUILD'!$BN87,1)</f>
        <v>#N/A</v>
      </c>
      <c r="BP87" s="596" t="e">
        <f>INDEX(Таблиця5[[C - COINS - COST]:[ADDRESS]],'02BUILD'!$BN87,2)</f>
        <v>#N/A</v>
      </c>
      <c r="BQ87" s="596" t="e">
        <f>INDEX(Таблиця5[[C - COINS - COST]:[ADDRESS]],'02BUILD'!$BN87,3)</f>
        <v>#N/A</v>
      </c>
      <c r="BR87" s="596" t="e">
        <f>INDEX(Таблиця5[[C - COINS - COST]:[ADDRESS]],'02BUILD'!$BN87,4)</f>
        <v>#N/A</v>
      </c>
      <c r="BS87" s="596" t="e">
        <f>INDEX(Таблиця5[[C - COINS - COST]:[ADDRESS]],'02BUILD'!$BN87,5)</f>
        <v>#N/A</v>
      </c>
      <c r="BT87" s="596" t="e">
        <f>INDEX(Таблиця5[[C - COINS - COST]:[ADDRESS]],'02BUILD'!$BN87,6)</f>
        <v>#N/A</v>
      </c>
      <c r="BU87" s="596" t="e">
        <f>INDEX(Таблиця5[[C - COINS - COST]:[ADDRESS]],'02BUILD'!$BN87,7)</f>
        <v>#N/A</v>
      </c>
      <c r="BV87" s="596" t="e">
        <f>INDEX(Таблиця5[[C - COINS - COST]:[ADDRESS]],'02BUILD'!$BN87,8)</f>
        <v>#N/A</v>
      </c>
      <c r="BW87" s="596" t="e">
        <f>INDEX(Таблиця5[[C - COINS - COST]:[ADDRESS]],'02BUILD'!$BN87,9)</f>
        <v>#N/A</v>
      </c>
      <c r="BX87" s="596" t="e">
        <f>INDEX(Таблиця5[[C - COINS - COST]:[ADDRESS]],'02BUILD'!$BN87,10)</f>
        <v>#N/A</v>
      </c>
    </row>
    <row r="88" spans="1:76" ht="16.5" thickTop="1" thickBot="1">
      <c r="A88" s="742" t="s">
        <v>996</v>
      </c>
      <c r="B88" s="743" t="str">
        <f t="shared" si="4"/>
        <v>C86</v>
      </c>
      <c r="C88" s="743" t="str">
        <f t="shared" si="5"/>
        <v>Paethier's Pipeweed (business, B, 2)</v>
      </c>
      <c r="D88" s="742"/>
      <c r="E88" s="742"/>
      <c r="F88" s="743" t="s">
        <v>1798</v>
      </c>
      <c r="G88" s="743" t="s">
        <v>1799</v>
      </c>
      <c r="H88" s="743" t="s">
        <v>2315</v>
      </c>
      <c r="I88" s="743" t="s">
        <v>3965</v>
      </c>
      <c r="J88" s="743"/>
      <c r="K88" s="743" t="s">
        <v>2089</v>
      </c>
      <c r="L88" s="743" t="s">
        <v>2081</v>
      </c>
      <c r="M88" s="743">
        <v>2</v>
      </c>
      <c r="N88" s="743"/>
      <c r="O88" s="743"/>
      <c r="P88" s="743"/>
      <c r="Q88" s="743"/>
      <c r="R88" s="743"/>
      <c r="S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8" s="743"/>
      <c r="U88" s="743"/>
      <c r="V88" s="743"/>
      <c r="W88" s="743"/>
      <c r="X88" s="743"/>
      <c r="Y88" s="743" t="s">
        <v>20476</v>
      </c>
      <c r="Z88" s="743" t="s">
        <v>4311</v>
      </c>
      <c r="AA88" s="743"/>
      <c r="AB88" s="743" t="str">
        <f>Таблиця4[[#This Row],[Descriptions2]]</f>
        <v/>
      </c>
      <c r="AC88" s="743" t="str">
        <f>Таблиця4[[#This Row],[Owner/Specific NPCs3]]</f>
        <v/>
      </c>
      <c r="AD88" s="743"/>
      <c r="AE88" s="750" t="s">
        <v>5831</v>
      </c>
      <c r="AF88" s="751"/>
      <c r="AG88" s="752"/>
      <c r="AH88" s="743" t="s">
        <v>4311</v>
      </c>
      <c r="AI88" s="752"/>
      <c r="AJ88" s="743" t="s">
        <v>4311</v>
      </c>
      <c r="AK88" s="752"/>
      <c r="AL88" s="742" t="str">
        <f>IFERROR(INDEX('02_LIVING_WATERDEEP'!$C$2:$C$200,MATCH(Таблиця4[[#This Row],[BUILDING NAME]],'02_LIVING_WATERDEEP'!$A$2:$A$200,0),1),"")</f>
        <v/>
      </c>
      <c r="AM88" s="742" t="str">
        <f>IFERROR(INDEX('02_LIVING_WATERDEEP'!$F$2:$F$200,MATCH(Таблиця4[[#This Row],[BUILDING NAME]],'02_LIVING_WATERDEEP'!$A$2:$A$200,0),1),"")</f>
        <v/>
      </c>
      <c r="AN88" s="742" t="str">
        <f>IFERROR(INDEX('02_LIVING_WATERDEEP'!$I$2:$I$200,MATCH(Таблиця4[[#This Row],[BUILDING NAME]],'02_LIVING_WATERDEEP'!$A$2:$A$200,0),1),"")</f>
        <v/>
      </c>
      <c r="AO88" s="742" t="str">
        <f>IFERROR(INDEX('02_LIVING_WATERDEEP'!$J$2:$J$200,MATCH(Таблиця4[[#This Row],[BUILDING NAME]],'02_LIVING_WATERDEEP'!$A$2:$A$200,0),1),"")</f>
        <v/>
      </c>
      <c r="AP88" s="742" t="str">
        <f>IFERROR(INDEX('02_LIVING_WATERDEEP'!$K$2:$K$200,MATCH(Таблиця4[[#This Row],[BUILDING NAME]],'02_LIVING_WATERDEEP'!$A$2:$A$200,0),1),"")</f>
        <v/>
      </c>
      <c r="AQ88" s="742" t="str">
        <f>IFERROR(INDEX('02_LIVING_WATERDEEP'!$L$2:$L$200,MATCH(Таблиця4[[#This Row],[BUILDING NAME]],'02_LIVING_WATERDEEP'!$A$2:$A$200,0),1),"")</f>
        <v/>
      </c>
      <c r="AR88" s="742" t="str">
        <f>IFERROR(INDEX('02_LIVING_WATERDEEP'!$M$2:$M$200,MATCH(Таблиця4[[#This Row],[BUILDING NAME]],'02_LIVING_WATERDEEP'!$A$2:$A$200,0),1),"")</f>
        <v/>
      </c>
      <c r="AS88" s="742"/>
      <c r="AT88" s="596"/>
      <c r="AU88" s="596"/>
      <c r="AV88" s="596"/>
      <c r="AW88" s="596"/>
      <c r="AX88" s="596"/>
      <c r="AY88" s="596"/>
      <c r="AZ88" s="596"/>
      <c r="BA88" s="596"/>
      <c r="BB88" s="596"/>
      <c r="BC88" s="596"/>
      <c r="BD88" s="596"/>
      <c r="BE88" s="596"/>
      <c r="BF88" s="596"/>
      <c r="BG88" s="596"/>
      <c r="BH88" s="596"/>
      <c r="BI88" s="596"/>
      <c r="BJ88" s="596" t="e">
        <f>MATCH(Таблиця4[[#This Row],[BUILDING NAME]],#REF!,0)</f>
        <v>#REF!</v>
      </c>
      <c r="BK88" s="596" t="e">
        <f>INDEX(#REF!,'02BUILD'!BJ88,1)</f>
        <v>#REF!</v>
      </c>
      <c r="BL88" s="596" t="e">
        <v>#N/A</v>
      </c>
      <c r="BM88" s="596"/>
      <c r="BN88" s="596" t="e">
        <f>MATCH(Таблиця4[[#This Row],[BUILDING NAME]],Таблиця5[NAME],0)</f>
        <v>#N/A</v>
      </c>
      <c r="BO88" s="596" t="e">
        <f>INDEX(Таблиця5[[C - COINS - COST]:[ADDRESS]],'02BUILD'!$BN88,1)</f>
        <v>#N/A</v>
      </c>
      <c r="BP88" s="596" t="e">
        <f>INDEX(Таблиця5[[C - COINS - COST]:[ADDRESS]],'02BUILD'!$BN88,2)</f>
        <v>#N/A</v>
      </c>
      <c r="BQ88" s="596" t="e">
        <f>INDEX(Таблиця5[[C - COINS - COST]:[ADDRESS]],'02BUILD'!$BN88,3)</f>
        <v>#N/A</v>
      </c>
      <c r="BR88" s="596" t="e">
        <f>INDEX(Таблиця5[[C - COINS - COST]:[ADDRESS]],'02BUILD'!$BN88,4)</f>
        <v>#N/A</v>
      </c>
      <c r="BS88" s="596" t="e">
        <f>INDEX(Таблиця5[[C - COINS - COST]:[ADDRESS]],'02BUILD'!$BN88,5)</f>
        <v>#N/A</v>
      </c>
      <c r="BT88" s="596" t="e">
        <f>INDEX(Таблиця5[[C - COINS - COST]:[ADDRESS]],'02BUILD'!$BN88,6)</f>
        <v>#N/A</v>
      </c>
      <c r="BU88" s="596" t="e">
        <f>INDEX(Таблиця5[[C - COINS - COST]:[ADDRESS]],'02BUILD'!$BN88,7)</f>
        <v>#N/A</v>
      </c>
      <c r="BV88" s="596" t="e">
        <f>INDEX(Таблиця5[[C - COINS - COST]:[ADDRESS]],'02BUILD'!$BN88,8)</f>
        <v>#N/A</v>
      </c>
      <c r="BW88" s="596" t="e">
        <f>INDEX(Таблиця5[[C - COINS - COST]:[ADDRESS]],'02BUILD'!$BN88,9)</f>
        <v>#N/A</v>
      </c>
      <c r="BX88" s="596" t="e">
        <f>INDEX(Таблиця5[[C - COINS - COST]:[ADDRESS]],'02BUILD'!$BN88,10)</f>
        <v>#N/A</v>
      </c>
    </row>
    <row r="89" spans="1:76" s="620" customFormat="1" ht="16.5" thickTop="1" thickBot="1">
      <c r="A89" s="776"/>
      <c r="B89" s="777"/>
      <c r="C89" s="777"/>
      <c r="D89" s="776"/>
      <c r="E89" s="776"/>
      <c r="F89" s="777"/>
      <c r="G89" s="777"/>
      <c r="H89" s="743" t="s">
        <v>5700</v>
      </c>
      <c r="I89" s="743" t="s">
        <v>3965</v>
      </c>
      <c r="J89" s="743"/>
      <c r="K89" s="743" t="s">
        <v>2092</v>
      </c>
      <c r="L89" s="775" t="s">
        <v>20774</v>
      </c>
      <c r="M89" s="775" t="s">
        <v>20774</v>
      </c>
      <c r="N89" s="743"/>
      <c r="O89" s="743"/>
      <c r="P89" s="743"/>
      <c r="Q89" s="743"/>
      <c r="R89" s="743"/>
      <c r="S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89" s="743"/>
      <c r="U89" s="743"/>
      <c r="V89" s="743"/>
      <c r="W89" s="743"/>
      <c r="X89" s="743"/>
      <c r="Y89" s="743" t="s">
        <v>19780</v>
      </c>
      <c r="Z89" s="743" t="s">
        <v>4311</v>
      </c>
      <c r="AA89" s="743"/>
      <c r="AB89" s="743" t="str">
        <f>Таблиця4[[#This Row],[Descriptions2]]</f>
        <v/>
      </c>
      <c r="AC89" s="743" t="str">
        <f>Таблиця4[[#This Row],[Owner/Specific NPCs3]]</f>
        <v/>
      </c>
      <c r="AD89" s="743"/>
      <c r="AE89" s="750" t="s">
        <v>16991</v>
      </c>
      <c r="AF89" s="751" t="s">
        <v>16992</v>
      </c>
      <c r="AG89" s="752"/>
      <c r="AH89" s="743"/>
      <c r="AI89" s="752"/>
      <c r="AJ89" s="743"/>
      <c r="AK89" s="752"/>
      <c r="AL89" s="742" t="str">
        <f>IFERROR(INDEX('02_LIVING_WATERDEEP'!$C$2:$C$200,MATCH(Таблиця4[[#This Row],[BUILDING NAME]],'02_LIVING_WATERDEEP'!$A$2:$A$200,0),1),"")</f>
        <v/>
      </c>
      <c r="AM89" s="742" t="str">
        <f>IFERROR(INDEX('02_LIVING_WATERDEEP'!$F$2:$F$200,MATCH(Таблиця4[[#This Row],[BUILDING NAME]],'02_LIVING_WATERDEEP'!$A$2:$A$200,0),1),"")</f>
        <v/>
      </c>
      <c r="AN89" s="742" t="str">
        <f>IFERROR(INDEX('02_LIVING_WATERDEEP'!$I$2:$I$200,MATCH(Таблиця4[[#This Row],[BUILDING NAME]],'02_LIVING_WATERDEEP'!$A$2:$A$200,0),1),"")</f>
        <v/>
      </c>
      <c r="AO89" s="742" t="str">
        <f>IFERROR(INDEX('02_LIVING_WATERDEEP'!$J$2:$J$200,MATCH(Таблиця4[[#This Row],[BUILDING NAME]],'02_LIVING_WATERDEEP'!$A$2:$A$200,0),1),"")</f>
        <v/>
      </c>
      <c r="AP89" s="742" t="str">
        <f>IFERROR(INDEX('02_LIVING_WATERDEEP'!$K$2:$K$200,MATCH(Таблиця4[[#This Row],[BUILDING NAME]],'02_LIVING_WATERDEEP'!$A$2:$A$200,0),1),"")</f>
        <v/>
      </c>
      <c r="AQ89" s="742" t="str">
        <f>IFERROR(INDEX('02_LIVING_WATERDEEP'!$L$2:$L$200,MATCH(Таблиця4[[#This Row],[BUILDING NAME]],'02_LIVING_WATERDEEP'!$A$2:$A$200,0),1),"")</f>
        <v/>
      </c>
      <c r="AR89" s="742" t="str">
        <f>IFERROR(INDEX('02_LIVING_WATERDEEP'!$M$2:$M$200,MATCH(Таблиця4[[#This Row],[BUILDING NAME]],'02_LIVING_WATERDEEP'!$A$2:$A$200,0),1),"")</f>
        <v/>
      </c>
      <c r="AS89" s="742"/>
      <c r="AT89" s="619"/>
      <c r="AU89" s="619"/>
      <c r="AV89" s="619"/>
      <c r="AW89" s="619"/>
      <c r="AX89" s="619"/>
      <c r="AY89" s="619"/>
      <c r="AZ89" s="619"/>
      <c r="BA89" s="619"/>
      <c r="BB89" s="619"/>
      <c r="BC89" s="619"/>
      <c r="BD89" s="619"/>
      <c r="BE89" s="619"/>
      <c r="BF89" s="619"/>
      <c r="BG89" s="619"/>
      <c r="BH89" s="619"/>
      <c r="BI89" s="619"/>
      <c r="BJ89" s="619" t="e">
        <f>MATCH(Таблиця4[[#This Row],[BUILDING NAME]],#REF!,0)</f>
        <v>#REF!</v>
      </c>
      <c r="BK89" s="619" t="e">
        <f>INDEX(#REF!,'02BUILD'!BJ89,1)</f>
        <v>#REF!</v>
      </c>
      <c r="BL89" s="619" t="e">
        <v>#N/A</v>
      </c>
      <c r="BM89" s="619"/>
      <c r="BN89" s="619">
        <f>MATCH(Таблиця4[[#This Row],[BUILDING NAME]],Таблиця5[NAME],0)</f>
        <v>204</v>
      </c>
      <c r="BO89" s="619">
        <f>INDEX(Таблиця5[[C - COINS - COST]:[ADDRESS]],'02BUILD'!$BN89,1)</f>
        <v>0</v>
      </c>
      <c r="BP89" s="619">
        <f>INDEX(Таблиця5[[C - COINS - COST]:[ADDRESS]],'02BUILD'!$BN89,2)</f>
        <v>0</v>
      </c>
      <c r="BQ89" s="619">
        <f>INDEX(Таблиця5[[C - COINS - COST]:[ADDRESS]],'02BUILD'!$BN89,3)</f>
        <v>0</v>
      </c>
      <c r="BR89" s="619">
        <f>INDEX(Таблиця5[[C - COINS - COST]:[ADDRESS]],'02BUILD'!$BN89,4)</f>
        <v>0</v>
      </c>
      <c r="BS89" s="619" t="str">
        <f>INDEX(Таблиця5[[C - COINS - COST]:[ADDRESS]],'02BUILD'!$BN89,5)</f>
        <v/>
      </c>
      <c r="BT89" s="619" t="str">
        <f>INDEX(Таблиця5[[C - COINS - COST]:[ADDRESS]],'02BUILD'!$BN89,6)</f>
        <v>Inn</v>
      </c>
      <c r="BU89" s="619">
        <f>INDEX(Таблиця5[[C - COINS - COST]:[ADDRESS]],'02BUILD'!$BN89,7)</f>
        <v>0</v>
      </c>
      <c r="BV89" s="619" t="str">
        <f>INDEX(Таблиця5[[C - COINS - COST]:[ADDRESS]],'02BUILD'!$BN89,8)</f>
        <v>big, impressive and richly furnished (E:DM pg.31)</v>
      </c>
      <c r="BW89" s="619">
        <f>INDEX(Таблиця5[[C - COINS - COST]:[ADDRESS]],'02BUILD'!$BN89,9)</f>
        <v>0</v>
      </c>
      <c r="BX89" s="619">
        <f>INDEX(Таблиця5[[C - COINS - COST]:[ADDRESS]],'02BUILD'!$BN89,10)</f>
        <v>0</v>
      </c>
    </row>
    <row r="90" spans="1:76" s="620" customFormat="1" ht="16.5" thickTop="1" thickBot="1">
      <c r="A90" s="776"/>
      <c r="B90" s="777"/>
      <c r="C90" s="777"/>
      <c r="D90" s="776"/>
      <c r="E90" s="776"/>
      <c r="F90" s="777"/>
      <c r="G90" s="777"/>
      <c r="H90" s="743" t="s">
        <v>5107</v>
      </c>
      <c r="I90" s="743" t="s">
        <v>3965</v>
      </c>
      <c r="J90" s="743"/>
      <c r="K90" s="743" t="s">
        <v>2100</v>
      </c>
      <c r="L90" s="775" t="s">
        <v>20774</v>
      </c>
      <c r="M90" s="775" t="s">
        <v>20774</v>
      </c>
      <c r="N90" s="743"/>
      <c r="O90" s="743"/>
      <c r="P90" s="743"/>
      <c r="Q90" s="743"/>
      <c r="R90" s="743"/>
      <c r="S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0" s="743"/>
      <c r="U90" s="743"/>
      <c r="V90" s="743"/>
      <c r="W90" s="742"/>
      <c r="X90" s="742"/>
      <c r="Y90" s="742" t="s">
        <v>19781</v>
      </c>
      <c r="Z90" s="743" t="s">
        <v>4311</v>
      </c>
      <c r="AA90" s="743"/>
      <c r="AB90" s="743" t="str">
        <f>Таблиця4[[#This Row],[Descriptions2]]</f>
        <v/>
      </c>
      <c r="AC90" s="743" t="str">
        <f>Таблиця4[[#This Row],[Owner/Specific NPCs3]]</f>
        <v/>
      </c>
      <c r="AD90" s="743"/>
      <c r="AE90" s="750" t="s">
        <v>16993</v>
      </c>
      <c r="AF90" s="751" t="s">
        <v>16994</v>
      </c>
      <c r="AG90" s="752"/>
      <c r="AH90" s="743"/>
      <c r="AI90" s="752"/>
      <c r="AJ90" s="743"/>
      <c r="AK90" s="752"/>
      <c r="AL90" s="742" t="str">
        <f>IFERROR(INDEX('02_LIVING_WATERDEEP'!$C$2:$C$200,MATCH(Таблиця4[[#This Row],[BUILDING NAME]],'02_LIVING_WATERDEEP'!$A$2:$A$200,0),1),"")</f>
        <v/>
      </c>
      <c r="AM90" s="742" t="str">
        <f>IFERROR(INDEX('02_LIVING_WATERDEEP'!$F$2:$F$200,MATCH(Таблиця4[[#This Row],[BUILDING NAME]],'02_LIVING_WATERDEEP'!$A$2:$A$200,0),1),"")</f>
        <v/>
      </c>
      <c r="AN90" s="742" t="str">
        <f>IFERROR(INDEX('02_LIVING_WATERDEEP'!$I$2:$I$200,MATCH(Таблиця4[[#This Row],[BUILDING NAME]],'02_LIVING_WATERDEEP'!$A$2:$A$200,0),1),"")</f>
        <v/>
      </c>
      <c r="AO90" s="742" t="str">
        <f>IFERROR(INDEX('02_LIVING_WATERDEEP'!$J$2:$J$200,MATCH(Таблиця4[[#This Row],[BUILDING NAME]],'02_LIVING_WATERDEEP'!$A$2:$A$200,0),1),"")</f>
        <v/>
      </c>
      <c r="AP90" s="742" t="str">
        <f>IFERROR(INDEX('02_LIVING_WATERDEEP'!$K$2:$K$200,MATCH(Таблиця4[[#This Row],[BUILDING NAME]],'02_LIVING_WATERDEEP'!$A$2:$A$200,0),1),"")</f>
        <v/>
      </c>
      <c r="AQ90" s="742" t="str">
        <f>IFERROR(INDEX('02_LIVING_WATERDEEP'!$L$2:$L$200,MATCH(Таблиця4[[#This Row],[BUILDING NAME]],'02_LIVING_WATERDEEP'!$A$2:$A$200,0),1),"")</f>
        <v/>
      </c>
      <c r="AR90" s="742" t="str">
        <f>IFERROR(INDEX('02_LIVING_WATERDEEP'!$M$2:$M$200,MATCH(Таблиця4[[#This Row],[BUILDING NAME]],'02_LIVING_WATERDEEP'!$A$2:$A$200,0),1),"")</f>
        <v/>
      </c>
      <c r="AS90" s="742"/>
      <c r="AT90" s="619"/>
      <c r="AU90" s="619"/>
      <c r="AV90" s="619"/>
      <c r="AW90" s="619"/>
      <c r="AX90" s="619"/>
      <c r="AY90" s="619"/>
      <c r="AZ90" s="619"/>
      <c r="BA90" s="619"/>
      <c r="BB90" s="619"/>
      <c r="BC90" s="619"/>
      <c r="BD90" s="619"/>
      <c r="BE90" s="619"/>
      <c r="BF90" s="619"/>
      <c r="BG90" s="619"/>
      <c r="BH90" s="619"/>
      <c r="BI90" s="619"/>
      <c r="BJ90" s="619"/>
      <c r="BK90" s="619"/>
      <c r="BL90" s="619"/>
      <c r="BM90" s="619"/>
      <c r="BN90" s="619"/>
      <c r="BO90" s="619"/>
      <c r="BP90" s="619"/>
      <c r="BQ90" s="619"/>
      <c r="BR90" s="619"/>
      <c r="BS90" s="619"/>
      <c r="BT90" s="619"/>
      <c r="BU90" s="619"/>
      <c r="BV90" s="619"/>
      <c r="BW90" s="619"/>
      <c r="BX90" s="619"/>
    </row>
    <row r="91" spans="1:76" s="620" customFormat="1" ht="16.5" customHeight="1" thickTop="1" thickBot="1">
      <c r="A91" s="776"/>
      <c r="B91" s="777"/>
      <c r="C91" s="777"/>
      <c r="D91" s="776"/>
      <c r="E91" s="776"/>
      <c r="F91" s="777"/>
      <c r="G91" s="777"/>
      <c r="H91" s="742" t="s">
        <v>20936</v>
      </c>
      <c r="I91" s="743" t="s">
        <v>3965</v>
      </c>
      <c r="J91" s="743"/>
      <c r="K91" s="743" t="s">
        <v>2094</v>
      </c>
      <c r="L91" s="775" t="s">
        <v>20774</v>
      </c>
      <c r="M91" s="775" t="s">
        <v>20774</v>
      </c>
      <c r="N91" s="743"/>
      <c r="O91" s="743"/>
      <c r="P91" s="743"/>
      <c r="Q91" s="743"/>
      <c r="R91" s="743"/>
      <c r="S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1" s="743"/>
      <c r="U91" s="743"/>
      <c r="V91" s="743"/>
      <c r="W91" s="742"/>
      <c r="X91" s="742"/>
      <c r="Y91" s="742"/>
      <c r="Z91" s="743" t="s">
        <v>4311</v>
      </c>
      <c r="AA91" s="743"/>
      <c r="AB91" s="743" t="str">
        <f>Таблиця4[[#This Row],[Descriptions2]]</f>
        <v/>
      </c>
      <c r="AC91" s="743" t="str">
        <f>Таблиця4[[#This Row],[Owner/Specific NPCs3]]</f>
        <v/>
      </c>
      <c r="AD91" s="743"/>
      <c r="AE91" s="750" t="s">
        <v>5868</v>
      </c>
      <c r="AF91" s="751"/>
      <c r="AG91" s="752"/>
      <c r="AH91" s="743"/>
      <c r="AI91" s="752"/>
      <c r="AJ91" s="743"/>
      <c r="AK91" s="752"/>
      <c r="AL91" s="742" t="str">
        <f>IFERROR(INDEX('02_LIVING_WATERDEEP'!$C$2:$C$200,MATCH(Таблиця4[[#This Row],[BUILDING NAME]],'02_LIVING_WATERDEEP'!$A$2:$A$200,0),1),"")</f>
        <v/>
      </c>
      <c r="AM91" s="742" t="str">
        <f>IFERROR(INDEX('02_LIVING_WATERDEEP'!$F$2:$F$200,MATCH(Таблиця4[[#This Row],[BUILDING NAME]],'02_LIVING_WATERDEEP'!$A$2:$A$200,0),1),"")</f>
        <v/>
      </c>
      <c r="AN91" s="742" t="str">
        <f>IFERROR(INDEX('02_LIVING_WATERDEEP'!$I$2:$I$200,MATCH(Таблиця4[[#This Row],[BUILDING NAME]],'02_LIVING_WATERDEEP'!$A$2:$A$200,0),1),"")</f>
        <v/>
      </c>
      <c r="AO91" s="742" t="str">
        <f>IFERROR(INDEX('02_LIVING_WATERDEEP'!$J$2:$J$200,MATCH(Таблиця4[[#This Row],[BUILDING NAME]],'02_LIVING_WATERDEEP'!$A$2:$A$200,0),1),"")</f>
        <v/>
      </c>
      <c r="AP91" s="742" t="str">
        <f>IFERROR(INDEX('02_LIVING_WATERDEEP'!$K$2:$K$200,MATCH(Таблиця4[[#This Row],[BUILDING NAME]],'02_LIVING_WATERDEEP'!$A$2:$A$200,0),1),"")</f>
        <v/>
      </c>
      <c r="AQ91" s="742" t="str">
        <f>IFERROR(INDEX('02_LIVING_WATERDEEP'!$L$2:$L$200,MATCH(Таблиця4[[#This Row],[BUILDING NAME]],'02_LIVING_WATERDEEP'!$A$2:$A$200,0),1),"")</f>
        <v/>
      </c>
      <c r="AR91" s="742" t="str">
        <f>IFERROR(INDEX('02_LIVING_WATERDEEP'!$M$2:$M$200,MATCH(Таблиця4[[#This Row],[BUILDING NAME]],'02_LIVING_WATERDEEP'!$A$2:$A$200,0),1),"")</f>
        <v/>
      </c>
      <c r="AS91" s="742"/>
      <c r="AT91" s="619"/>
      <c r="AU91" s="619"/>
      <c r="AV91" s="619"/>
      <c r="AW91" s="619"/>
      <c r="AX91" s="619"/>
      <c r="AY91" s="619"/>
      <c r="AZ91" s="619"/>
      <c r="BA91" s="619"/>
      <c r="BB91" s="619"/>
      <c r="BC91" s="619"/>
      <c r="BD91" s="619"/>
      <c r="BE91" s="619"/>
      <c r="BF91" s="619"/>
      <c r="BG91" s="619"/>
      <c r="BH91" s="619"/>
      <c r="BI91" s="619"/>
      <c r="BJ91" s="619"/>
      <c r="BK91" s="619"/>
      <c r="BL91" s="619"/>
      <c r="BM91" s="619"/>
      <c r="BN91" s="619"/>
      <c r="BO91" s="619"/>
      <c r="BP91" s="619"/>
      <c r="BQ91" s="619"/>
      <c r="BR91" s="619"/>
      <c r="BS91" s="619"/>
      <c r="BT91" s="619"/>
      <c r="BU91" s="619"/>
      <c r="BV91" s="619"/>
      <c r="BW91" s="619"/>
      <c r="BX91" s="619"/>
    </row>
    <row r="92" spans="1:76" s="620" customFormat="1" ht="16.5" thickTop="1" thickBot="1">
      <c r="A92" s="776"/>
      <c r="B92" s="777"/>
      <c r="C92" s="777"/>
      <c r="D92" s="776"/>
      <c r="E92" s="776"/>
      <c r="F92" s="777"/>
      <c r="G92" s="777"/>
      <c r="H92" s="743" t="s">
        <v>5108</v>
      </c>
      <c r="I92" s="743" t="s">
        <v>3965</v>
      </c>
      <c r="J92" s="743"/>
      <c r="K92" s="775" t="s">
        <v>20774</v>
      </c>
      <c r="L92" s="775" t="s">
        <v>20774</v>
      </c>
      <c r="M92" s="775" t="s">
        <v>20774</v>
      </c>
      <c r="N92" s="743"/>
      <c r="O92" s="743"/>
      <c r="P92" s="743"/>
      <c r="Q92" s="743"/>
      <c r="R92" s="743"/>
      <c r="S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2" s="743"/>
      <c r="U92" s="743"/>
      <c r="V92" s="743"/>
      <c r="W92" s="742"/>
      <c r="X92" s="742"/>
      <c r="Y92" s="742" t="s">
        <v>19782</v>
      </c>
      <c r="Z92" s="743" t="s">
        <v>4311</v>
      </c>
      <c r="AA92" s="743"/>
      <c r="AB92" s="743" t="str">
        <f>Таблиця4[[#This Row],[Descriptions2]]</f>
        <v/>
      </c>
      <c r="AC92" s="743" t="str">
        <f>Таблиця4[[#This Row],[Owner/Specific NPCs3]]</f>
        <v/>
      </c>
      <c r="AD92" s="743"/>
      <c r="AE92" s="750" t="s">
        <v>5869</v>
      </c>
      <c r="AF92" s="751"/>
      <c r="AG92" s="752"/>
      <c r="AH92" s="743"/>
      <c r="AI92" s="752"/>
      <c r="AJ92" s="743"/>
      <c r="AK92" s="752"/>
      <c r="AL92" s="742" t="str">
        <f>IFERROR(INDEX('02_LIVING_WATERDEEP'!$C$2:$C$200,MATCH(Таблиця4[[#This Row],[BUILDING NAME]],'02_LIVING_WATERDEEP'!$A$2:$A$200,0),1),"")</f>
        <v/>
      </c>
      <c r="AM92" s="742" t="str">
        <f>IFERROR(INDEX('02_LIVING_WATERDEEP'!$F$2:$F$200,MATCH(Таблиця4[[#This Row],[BUILDING NAME]],'02_LIVING_WATERDEEP'!$A$2:$A$200,0),1),"")</f>
        <v/>
      </c>
      <c r="AN92" s="742" t="str">
        <f>IFERROR(INDEX('02_LIVING_WATERDEEP'!$I$2:$I$200,MATCH(Таблиця4[[#This Row],[BUILDING NAME]],'02_LIVING_WATERDEEP'!$A$2:$A$200,0),1),"")</f>
        <v/>
      </c>
      <c r="AO92" s="742" t="str">
        <f>IFERROR(INDEX('02_LIVING_WATERDEEP'!$J$2:$J$200,MATCH(Таблиця4[[#This Row],[BUILDING NAME]],'02_LIVING_WATERDEEP'!$A$2:$A$200,0),1),"")</f>
        <v/>
      </c>
      <c r="AP92" s="742" t="str">
        <f>IFERROR(INDEX('02_LIVING_WATERDEEP'!$K$2:$K$200,MATCH(Таблиця4[[#This Row],[BUILDING NAME]],'02_LIVING_WATERDEEP'!$A$2:$A$200,0),1),"")</f>
        <v/>
      </c>
      <c r="AQ92" s="742" t="str">
        <f>IFERROR(INDEX('02_LIVING_WATERDEEP'!$L$2:$L$200,MATCH(Таблиця4[[#This Row],[BUILDING NAME]],'02_LIVING_WATERDEEP'!$A$2:$A$200,0),1),"")</f>
        <v/>
      </c>
      <c r="AR92" s="742" t="str">
        <f>IFERROR(INDEX('02_LIVING_WATERDEEP'!$M$2:$M$200,MATCH(Таблиця4[[#This Row],[BUILDING NAME]],'02_LIVING_WATERDEEP'!$A$2:$A$200,0),1),"")</f>
        <v/>
      </c>
      <c r="AS92" s="742"/>
      <c r="AT92" s="619"/>
      <c r="AU92" s="619"/>
      <c r="AV92" s="619"/>
      <c r="AW92" s="619"/>
      <c r="AX92" s="619"/>
      <c r="AY92" s="619"/>
      <c r="AZ92" s="619"/>
      <c r="BA92" s="619"/>
      <c r="BB92" s="619"/>
      <c r="BC92" s="619"/>
      <c r="BD92" s="619"/>
      <c r="BE92" s="619"/>
      <c r="BF92" s="619"/>
      <c r="BG92" s="619"/>
      <c r="BH92" s="619"/>
      <c r="BI92" s="619"/>
      <c r="BJ92" s="619"/>
      <c r="BK92" s="619"/>
      <c r="BL92" s="619"/>
      <c r="BM92" s="619"/>
      <c r="BN92" s="619"/>
      <c r="BO92" s="619"/>
      <c r="BP92" s="619"/>
      <c r="BQ92" s="619"/>
      <c r="BR92" s="619"/>
      <c r="BS92" s="619"/>
      <c r="BT92" s="619"/>
      <c r="BU92" s="619"/>
      <c r="BV92" s="619"/>
      <c r="BW92" s="619"/>
      <c r="BX92" s="619"/>
    </row>
    <row r="93" spans="1:76" s="620" customFormat="1" ht="16.5" thickTop="1" thickBot="1">
      <c r="A93" s="776"/>
      <c r="B93" s="777"/>
      <c r="C93" s="777"/>
      <c r="D93" s="776"/>
      <c r="E93" s="776"/>
      <c r="F93" s="777"/>
      <c r="G93" s="777"/>
      <c r="H93" s="743" t="s">
        <v>5109</v>
      </c>
      <c r="I93" s="743" t="s">
        <v>3965</v>
      </c>
      <c r="J93" s="743" t="s">
        <v>21575</v>
      </c>
      <c r="K93" s="743" t="s">
        <v>2089</v>
      </c>
      <c r="L93" s="775" t="s">
        <v>20774</v>
      </c>
      <c r="M93" s="775" t="s">
        <v>20774</v>
      </c>
      <c r="N93" s="743"/>
      <c r="O93" s="743"/>
      <c r="P93" s="743"/>
      <c r="Q93" s="743"/>
      <c r="R93" s="743"/>
      <c r="S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3" s="743"/>
      <c r="U93" s="743"/>
      <c r="V93" s="743"/>
      <c r="W93" s="742"/>
      <c r="X93" s="742"/>
      <c r="Y93" s="745" t="s">
        <v>21685</v>
      </c>
      <c r="Z93" s="743" t="s">
        <v>4311</v>
      </c>
      <c r="AA93" s="743"/>
      <c r="AB93" s="743" t="str">
        <f>Таблиця4[[#This Row],[Descriptions2]]</f>
        <v/>
      </c>
      <c r="AC93" s="743" t="str">
        <f>Таблиця4[[#This Row],[Owner/Specific NPCs3]]</f>
        <v/>
      </c>
      <c r="AD93" s="743"/>
      <c r="AE93" s="750" t="s">
        <v>5870</v>
      </c>
      <c r="AF93" s="751"/>
      <c r="AG93" s="752"/>
      <c r="AH93" s="743"/>
      <c r="AI93" s="752"/>
      <c r="AJ93" s="743"/>
      <c r="AK93" s="752"/>
      <c r="AL93" s="742" t="str">
        <f>IFERROR(INDEX('02_LIVING_WATERDEEP'!$C$2:$C$200,MATCH(Таблиця4[[#This Row],[BUILDING NAME]],'02_LIVING_WATERDEEP'!$A$2:$A$200,0),1),"")</f>
        <v/>
      </c>
      <c r="AM93" s="742" t="str">
        <f>IFERROR(INDEX('02_LIVING_WATERDEEP'!$F$2:$F$200,MATCH(Таблиця4[[#This Row],[BUILDING NAME]],'02_LIVING_WATERDEEP'!$A$2:$A$200,0),1),"")</f>
        <v/>
      </c>
      <c r="AN93" s="742" t="str">
        <f>IFERROR(INDEX('02_LIVING_WATERDEEP'!$I$2:$I$200,MATCH(Таблиця4[[#This Row],[BUILDING NAME]],'02_LIVING_WATERDEEP'!$A$2:$A$200,0),1),"")</f>
        <v/>
      </c>
      <c r="AO93" s="742" t="str">
        <f>IFERROR(INDEX('02_LIVING_WATERDEEP'!$J$2:$J$200,MATCH(Таблиця4[[#This Row],[BUILDING NAME]],'02_LIVING_WATERDEEP'!$A$2:$A$200,0),1),"")</f>
        <v/>
      </c>
      <c r="AP93" s="742" t="str">
        <f>IFERROR(INDEX('02_LIVING_WATERDEEP'!$K$2:$K$200,MATCH(Таблиця4[[#This Row],[BUILDING NAME]],'02_LIVING_WATERDEEP'!$A$2:$A$200,0),1),"")</f>
        <v/>
      </c>
      <c r="AQ93" s="742" t="str">
        <f>IFERROR(INDEX('02_LIVING_WATERDEEP'!$L$2:$L$200,MATCH(Таблиця4[[#This Row],[BUILDING NAME]],'02_LIVING_WATERDEEP'!$A$2:$A$200,0),1),"")</f>
        <v/>
      </c>
      <c r="AR93" s="742" t="str">
        <f>IFERROR(INDEX('02_LIVING_WATERDEEP'!$M$2:$M$200,MATCH(Таблиця4[[#This Row],[BUILDING NAME]],'02_LIVING_WATERDEEP'!$A$2:$A$200,0),1),"")</f>
        <v/>
      </c>
      <c r="AS93" s="742"/>
      <c r="AT93" s="619"/>
      <c r="AU93" s="619"/>
      <c r="AV93" s="619"/>
      <c r="AW93" s="619"/>
      <c r="AX93" s="619"/>
      <c r="AY93" s="619"/>
      <c r="AZ93" s="619"/>
      <c r="BA93" s="619"/>
      <c r="BB93" s="619"/>
      <c r="BC93" s="619"/>
      <c r="BD93" s="619"/>
      <c r="BE93" s="619"/>
      <c r="BF93" s="619"/>
      <c r="BG93" s="619"/>
      <c r="BH93" s="619"/>
      <c r="BI93" s="619"/>
      <c r="BJ93" s="619"/>
      <c r="BK93" s="619"/>
      <c r="BL93" s="619"/>
      <c r="BM93" s="619"/>
      <c r="BN93" s="619"/>
      <c r="BO93" s="619"/>
      <c r="BP93" s="619"/>
      <c r="BQ93" s="619"/>
      <c r="BR93" s="619"/>
      <c r="BS93" s="619"/>
      <c r="BT93" s="619"/>
      <c r="BU93" s="619"/>
      <c r="BV93" s="619"/>
      <c r="BW93" s="619"/>
      <c r="BX93" s="619"/>
    </row>
    <row r="94" spans="1:76" ht="16.5" thickTop="1" thickBot="1">
      <c r="A94" s="776"/>
      <c r="B94" s="777"/>
      <c r="C94" s="777"/>
      <c r="D94" s="776"/>
      <c r="E94" s="776"/>
      <c r="F94" s="777"/>
      <c r="G94" s="777"/>
      <c r="H94" s="743" t="s">
        <v>5110</v>
      </c>
      <c r="I94" s="743" t="s">
        <v>3965</v>
      </c>
      <c r="J94" s="743"/>
      <c r="K94" s="743" t="s">
        <v>2089</v>
      </c>
      <c r="L94" s="775" t="s">
        <v>20774</v>
      </c>
      <c r="M94" s="775" t="s">
        <v>20774</v>
      </c>
      <c r="N94" s="743"/>
      <c r="O94" s="743"/>
      <c r="P94" s="743"/>
      <c r="Q94" s="743"/>
      <c r="R94" s="743"/>
      <c r="S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4" s="743"/>
      <c r="U94" s="743"/>
      <c r="V94" s="743"/>
      <c r="W94" s="742"/>
      <c r="X94" s="742"/>
      <c r="Y94" s="742" t="s">
        <v>20291</v>
      </c>
      <c r="Z94" s="743" t="s">
        <v>4311</v>
      </c>
      <c r="AA94" s="743"/>
      <c r="AB94" s="743" t="str">
        <f>Таблиця4[[#This Row],[Descriptions2]]</f>
        <v/>
      </c>
      <c r="AC94" s="743" t="str">
        <f>Таблиця4[[#This Row],[Owner/Specific NPCs3]]</f>
        <v/>
      </c>
      <c r="AD94" s="743"/>
      <c r="AE94" s="750" t="s">
        <v>5871</v>
      </c>
      <c r="AF94" s="751"/>
      <c r="AG94" s="752"/>
      <c r="AH94" s="743"/>
      <c r="AI94" s="752"/>
      <c r="AJ94" s="743"/>
      <c r="AK94" s="752"/>
      <c r="AL94" s="742" t="str">
        <f>IFERROR(INDEX('02_LIVING_WATERDEEP'!$C$2:$C$200,MATCH(Таблиця4[[#This Row],[BUILDING NAME]],'02_LIVING_WATERDEEP'!$A$2:$A$200,0),1),"")</f>
        <v/>
      </c>
      <c r="AM94" s="742" t="str">
        <f>IFERROR(INDEX('02_LIVING_WATERDEEP'!$F$2:$F$200,MATCH(Таблиця4[[#This Row],[BUILDING NAME]],'02_LIVING_WATERDEEP'!$A$2:$A$200,0),1),"")</f>
        <v/>
      </c>
      <c r="AN94" s="742" t="str">
        <f>IFERROR(INDEX('02_LIVING_WATERDEEP'!$I$2:$I$200,MATCH(Таблиця4[[#This Row],[BUILDING NAME]],'02_LIVING_WATERDEEP'!$A$2:$A$200,0),1),"")</f>
        <v/>
      </c>
      <c r="AO94" s="742" t="str">
        <f>IFERROR(INDEX('02_LIVING_WATERDEEP'!$J$2:$J$200,MATCH(Таблиця4[[#This Row],[BUILDING NAME]],'02_LIVING_WATERDEEP'!$A$2:$A$200,0),1),"")</f>
        <v/>
      </c>
      <c r="AP94" s="742" t="str">
        <f>IFERROR(INDEX('02_LIVING_WATERDEEP'!$K$2:$K$200,MATCH(Таблиця4[[#This Row],[BUILDING NAME]],'02_LIVING_WATERDEEP'!$A$2:$A$200,0),1),"")</f>
        <v/>
      </c>
      <c r="AQ94" s="742" t="str">
        <f>IFERROR(INDEX('02_LIVING_WATERDEEP'!$L$2:$L$200,MATCH(Таблиця4[[#This Row],[BUILDING NAME]],'02_LIVING_WATERDEEP'!$A$2:$A$200,0),1),"")</f>
        <v/>
      </c>
      <c r="AR94" s="742" t="str">
        <f>IFERROR(INDEX('02_LIVING_WATERDEEP'!$M$2:$M$200,MATCH(Таблиця4[[#This Row],[BUILDING NAME]],'02_LIVING_WATERDEEP'!$A$2:$A$200,0),1),"")</f>
        <v/>
      </c>
      <c r="AS94" s="742"/>
      <c r="AT94" s="596"/>
      <c r="AU94" s="596"/>
      <c r="AV94" s="596"/>
      <c r="AW94" s="596"/>
      <c r="AX94" s="596"/>
      <c r="AY94" s="596"/>
      <c r="AZ94" s="596"/>
      <c r="BA94" s="596"/>
      <c r="BB94" s="596"/>
      <c r="BC94" s="596"/>
      <c r="BD94" s="596"/>
      <c r="BE94" s="596"/>
      <c r="BF94" s="596"/>
      <c r="BG94" s="596"/>
      <c r="BH94" s="596"/>
      <c r="BI94" s="596"/>
      <c r="BJ94" s="596" t="e">
        <f>MATCH(Таблиця4[[#This Row],[BUILDING NAME]],#REF!,0)</f>
        <v>#REF!</v>
      </c>
      <c r="BK94" s="596" t="e">
        <f>INDEX(#REF!,'02BUILD'!BJ94,1)</f>
        <v>#REF!</v>
      </c>
      <c r="BL94" s="596" t="e">
        <v>#N/A</v>
      </c>
      <c r="BM94" s="596"/>
      <c r="BN94" s="596" t="e">
        <f>MATCH(Таблиця4[[#This Row],[BUILDING NAME]],Таблиця5[NAME],0)</f>
        <v>#N/A</v>
      </c>
      <c r="BO94" s="596" t="e">
        <f>INDEX(Таблиця5[[C - COINS - COST]:[ADDRESS]],'02BUILD'!$BN94,1)</f>
        <v>#N/A</v>
      </c>
      <c r="BP94" s="596" t="e">
        <f>INDEX(Таблиця5[[C - COINS - COST]:[ADDRESS]],'02BUILD'!$BN94,2)</f>
        <v>#N/A</v>
      </c>
      <c r="BQ94" s="596" t="e">
        <f>INDEX(Таблиця5[[C - COINS - COST]:[ADDRESS]],'02BUILD'!$BN94,3)</f>
        <v>#N/A</v>
      </c>
      <c r="BR94" s="596" t="e">
        <f>INDEX(Таблиця5[[C - COINS - COST]:[ADDRESS]],'02BUILD'!$BN94,4)</f>
        <v>#N/A</v>
      </c>
      <c r="BS94" s="596" t="e">
        <f>INDEX(Таблиця5[[C - COINS - COST]:[ADDRESS]],'02BUILD'!$BN94,5)</f>
        <v>#N/A</v>
      </c>
      <c r="BT94" s="596" t="e">
        <f>INDEX(Таблиця5[[C - COINS - COST]:[ADDRESS]],'02BUILD'!$BN94,6)</f>
        <v>#N/A</v>
      </c>
      <c r="BU94" s="596" t="e">
        <f>INDEX(Таблиця5[[C - COINS - COST]:[ADDRESS]],'02BUILD'!$BN94,7)</f>
        <v>#N/A</v>
      </c>
      <c r="BV94" s="596" t="e">
        <f>INDEX(Таблиця5[[C - COINS - COST]:[ADDRESS]],'02BUILD'!$BN94,8)</f>
        <v>#N/A</v>
      </c>
      <c r="BW94" s="596" t="e">
        <f>INDEX(Таблиця5[[C - COINS - COST]:[ADDRESS]],'02BUILD'!$BN94,9)</f>
        <v>#N/A</v>
      </c>
      <c r="BX94" s="596" t="e">
        <f>INDEX(Таблиця5[[C - COINS - COST]:[ADDRESS]],'02BUILD'!$BN94,10)</f>
        <v>#N/A</v>
      </c>
    </row>
    <row r="95" spans="1:76" ht="16.5" thickTop="1" thickBot="1">
      <c r="A95" s="776"/>
      <c r="B95" s="777"/>
      <c r="C95" s="777"/>
      <c r="D95" s="776"/>
      <c r="E95" s="776"/>
      <c r="F95" s="777"/>
      <c r="G95" s="777"/>
      <c r="H95" s="743" t="s">
        <v>5117</v>
      </c>
      <c r="I95" s="743" t="s">
        <v>3965</v>
      </c>
      <c r="J95" s="743"/>
      <c r="K95" s="743" t="s">
        <v>2108</v>
      </c>
      <c r="L95" s="775" t="s">
        <v>20774</v>
      </c>
      <c r="M95" s="775" t="s">
        <v>20774</v>
      </c>
      <c r="N95" s="743"/>
      <c r="O95" s="743"/>
      <c r="P95" s="743"/>
      <c r="Q95" s="743"/>
      <c r="R95" s="743"/>
      <c r="S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5" s="743"/>
      <c r="U95" s="743"/>
      <c r="V95" s="743"/>
      <c r="W95" s="742"/>
      <c r="X95" s="742"/>
      <c r="Y95" s="742" t="s">
        <v>5118</v>
      </c>
      <c r="Z95" s="743" t="s">
        <v>4311</v>
      </c>
      <c r="AA95" s="743"/>
      <c r="AB95" s="743" t="str">
        <f>Таблиця4[[#This Row],[Descriptions2]]</f>
        <v/>
      </c>
      <c r="AC95" s="743" t="str">
        <f>Таблиця4[[#This Row],[Owner/Specific NPCs3]]</f>
        <v/>
      </c>
      <c r="AD95" s="743"/>
      <c r="AE95" s="750" t="s">
        <v>6416</v>
      </c>
      <c r="AF95" s="751"/>
      <c r="AG95" s="752"/>
      <c r="AH95" s="743"/>
      <c r="AI95" s="752"/>
      <c r="AJ95" s="743"/>
      <c r="AK95" s="752"/>
      <c r="AL95" s="742" t="str">
        <f>IFERROR(INDEX('02_LIVING_WATERDEEP'!$C$2:$C$200,MATCH(Таблиця4[[#This Row],[BUILDING NAME]],'02_LIVING_WATERDEEP'!$A$2:$A$200,0),1),"")</f>
        <v/>
      </c>
      <c r="AM95" s="742" t="str">
        <f>IFERROR(INDEX('02_LIVING_WATERDEEP'!$F$2:$F$200,MATCH(Таблиця4[[#This Row],[BUILDING NAME]],'02_LIVING_WATERDEEP'!$A$2:$A$200,0),1),"")</f>
        <v/>
      </c>
      <c r="AN95" s="742" t="str">
        <f>IFERROR(INDEX('02_LIVING_WATERDEEP'!$I$2:$I$200,MATCH(Таблиця4[[#This Row],[BUILDING NAME]],'02_LIVING_WATERDEEP'!$A$2:$A$200,0),1),"")</f>
        <v/>
      </c>
      <c r="AO95" s="742" t="str">
        <f>IFERROR(INDEX('02_LIVING_WATERDEEP'!$J$2:$J$200,MATCH(Таблиця4[[#This Row],[BUILDING NAME]],'02_LIVING_WATERDEEP'!$A$2:$A$200,0),1),"")</f>
        <v/>
      </c>
      <c r="AP95" s="742" t="str">
        <f>IFERROR(INDEX('02_LIVING_WATERDEEP'!$K$2:$K$200,MATCH(Таблиця4[[#This Row],[BUILDING NAME]],'02_LIVING_WATERDEEP'!$A$2:$A$200,0),1),"")</f>
        <v/>
      </c>
      <c r="AQ95" s="742" t="str">
        <f>IFERROR(INDEX('02_LIVING_WATERDEEP'!$L$2:$L$200,MATCH(Таблиця4[[#This Row],[BUILDING NAME]],'02_LIVING_WATERDEEP'!$A$2:$A$200,0),1),"")</f>
        <v/>
      </c>
      <c r="AR95" s="742" t="str">
        <f>IFERROR(INDEX('02_LIVING_WATERDEEP'!$M$2:$M$200,MATCH(Таблиця4[[#This Row],[BUILDING NAME]],'02_LIVING_WATERDEEP'!$A$2:$A$200,0),1),"")</f>
        <v/>
      </c>
      <c r="AS95" s="742"/>
      <c r="AT95" s="596"/>
      <c r="AU95" s="596"/>
      <c r="AV95" s="596"/>
      <c r="AW95" s="596"/>
      <c r="AX95" s="596"/>
      <c r="AY95" s="596"/>
      <c r="AZ95" s="596"/>
      <c r="BA95" s="596"/>
      <c r="BB95" s="596"/>
      <c r="BC95" s="596"/>
      <c r="BD95" s="596"/>
      <c r="BE95" s="596"/>
      <c r="BF95" s="596"/>
      <c r="BG95" s="596"/>
      <c r="BH95" s="596"/>
      <c r="BI95" s="596"/>
      <c r="BJ95" s="596" t="e">
        <f>MATCH(Таблиця4[[#This Row],[BUILDING NAME]],#REF!,0)</f>
        <v>#REF!</v>
      </c>
      <c r="BK95" s="596" t="e">
        <f>INDEX(#REF!,'02BUILD'!BJ95,1)</f>
        <v>#REF!</v>
      </c>
      <c r="BL95" s="596" t="e">
        <v>#N/A</v>
      </c>
      <c r="BM95" s="596"/>
      <c r="BN95" s="596" t="e">
        <f>MATCH(Таблиця4[[#This Row],[BUILDING NAME]],Таблиця5[NAME],0)</f>
        <v>#N/A</v>
      </c>
      <c r="BO95" s="596" t="e">
        <f>INDEX(Таблиця5[[C - COINS - COST]:[ADDRESS]],'02BUILD'!$BN95,1)</f>
        <v>#N/A</v>
      </c>
      <c r="BP95" s="596" t="e">
        <f>INDEX(Таблиця5[[C - COINS - COST]:[ADDRESS]],'02BUILD'!$BN95,2)</f>
        <v>#N/A</v>
      </c>
      <c r="BQ95" s="596" t="e">
        <f>INDEX(Таблиця5[[C - COINS - COST]:[ADDRESS]],'02BUILD'!$BN95,3)</f>
        <v>#N/A</v>
      </c>
      <c r="BR95" s="596" t="e">
        <f>INDEX(Таблиця5[[C - COINS - COST]:[ADDRESS]],'02BUILD'!$BN95,4)</f>
        <v>#N/A</v>
      </c>
      <c r="BS95" s="596" t="e">
        <f>INDEX(Таблиця5[[C - COINS - COST]:[ADDRESS]],'02BUILD'!$BN95,5)</f>
        <v>#N/A</v>
      </c>
      <c r="BT95" s="596" t="e">
        <f>INDEX(Таблиця5[[C - COINS - COST]:[ADDRESS]],'02BUILD'!$BN95,6)</f>
        <v>#N/A</v>
      </c>
      <c r="BU95" s="596" t="e">
        <f>INDEX(Таблиця5[[C - COINS - COST]:[ADDRESS]],'02BUILD'!$BN95,7)</f>
        <v>#N/A</v>
      </c>
      <c r="BV95" s="596" t="e">
        <f>INDEX(Таблиця5[[C - COINS - COST]:[ADDRESS]],'02BUILD'!$BN95,8)</f>
        <v>#N/A</v>
      </c>
      <c r="BW95" s="596" t="e">
        <f>INDEX(Таблиця5[[C - COINS - COST]:[ADDRESS]],'02BUILD'!$BN95,9)</f>
        <v>#N/A</v>
      </c>
      <c r="BX95" s="596" t="e">
        <f>INDEX(Таблиця5[[C - COINS - COST]:[ADDRESS]],'02BUILD'!$BN95,10)</f>
        <v>#N/A</v>
      </c>
    </row>
    <row r="96" spans="1:76" ht="16.5" thickTop="1" thickBot="1">
      <c r="A96" s="776"/>
      <c r="B96" s="777"/>
      <c r="C96" s="777"/>
      <c r="D96" s="776"/>
      <c r="E96" s="776"/>
      <c r="F96" s="777"/>
      <c r="G96" s="777"/>
      <c r="H96" s="743" t="s">
        <v>5703</v>
      </c>
      <c r="I96" s="743" t="s">
        <v>3965</v>
      </c>
      <c r="J96" s="743"/>
      <c r="K96" s="743" t="s">
        <v>2101</v>
      </c>
      <c r="L96" s="775" t="s">
        <v>20774</v>
      </c>
      <c r="M96" s="775" t="s">
        <v>20774</v>
      </c>
      <c r="N96" s="743" t="s">
        <v>131</v>
      </c>
      <c r="O96" s="743"/>
      <c r="P96" s="743"/>
      <c r="Q96" s="743"/>
      <c r="R96" s="743"/>
      <c r="S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6" s="743"/>
      <c r="U96" s="743"/>
      <c r="V96" s="743"/>
      <c r="W96" s="742"/>
      <c r="X96" s="742"/>
      <c r="Y96" s="745" t="s">
        <v>21686</v>
      </c>
      <c r="Z96" s="743" t="s">
        <v>4311</v>
      </c>
      <c r="AA96" s="743"/>
      <c r="AB96" s="743" t="str">
        <f>Таблиця4[[#This Row],[Descriptions2]]</f>
        <v/>
      </c>
      <c r="AC96" s="743" t="str">
        <f>Таблиця4[[#This Row],[Owner/Specific NPCs3]]</f>
        <v/>
      </c>
      <c r="AD96" s="743"/>
      <c r="AE96" s="750" t="s">
        <v>5872</v>
      </c>
      <c r="AF96" s="751"/>
      <c r="AG96" s="752"/>
      <c r="AH96" s="743"/>
      <c r="AI96" s="752"/>
      <c r="AJ96" s="743"/>
      <c r="AK96" s="752"/>
      <c r="AL96" s="742" t="str">
        <f>IFERROR(INDEX('02_LIVING_WATERDEEP'!$C$2:$C$200,MATCH(Таблиця4[[#This Row],[BUILDING NAME]],'02_LIVING_WATERDEEP'!$A$2:$A$200,0),1),"")</f>
        <v/>
      </c>
      <c r="AM96" s="742" t="str">
        <f>IFERROR(INDEX('02_LIVING_WATERDEEP'!$F$2:$F$200,MATCH(Таблиця4[[#This Row],[BUILDING NAME]],'02_LIVING_WATERDEEP'!$A$2:$A$200,0),1),"")</f>
        <v/>
      </c>
      <c r="AN96" s="742" t="str">
        <f>IFERROR(INDEX('02_LIVING_WATERDEEP'!$I$2:$I$200,MATCH(Таблиця4[[#This Row],[BUILDING NAME]],'02_LIVING_WATERDEEP'!$A$2:$A$200,0),1),"")</f>
        <v/>
      </c>
      <c r="AO96" s="742" t="str">
        <f>IFERROR(INDEX('02_LIVING_WATERDEEP'!$J$2:$J$200,MATCH(Таблиця4[[#This Row],[BUILDING NAME]],'02_LIVING_WATERDEEP'!$A$2:$A$200,0),1),"")</f>
        <v/>
      </c>
      <c r="AP96" s="742" t="str">
        <f>IFERROR(INDEX('02_LIVING_WATERDEEP'!$K$2:$K$200,MATCH(Таблиця4[[#This Row],[BUILDING NAME]],'02_LIVING_WATERDEEP'!$A$2:$A$200,0),1),"")</f>
        <v/>
      </c>
      <c r="AQ96" s="742" t="str">
        <f>IFERROR(INDEX('02_LIVING_WATERDEEP'!$L$2:$L$200,MATCH(Таблиця4[[#This Row],[BUILDING NAME]],'02_LIVING_WATERDEEP'!$A$2:$A$200,0),1),"")</f>
        <v/>
      </c>
      <c r="AR96" s="742" t="str">
        <f>IFERROR(INDEX('02_LIVING_WATERDEEP'!$M$2:$M$200,MATCH(Таблиця4[[#This Row],[BUILDING NAME]],'02_LIVING_WATERDEEP'!$A$2:$A$200,0),1),"")</f>
        <v/>
      </c>
      <c r="AS96" s="742"/>
      <c r="AT96" s="596"/>
      <c r="AU96" s="596"/>
      <c r="AV96" s="596"/>
      <c r="AW96" s="596"/>
      <c r="AX96" s="596"/>
      <c r="AY96" s="596"/>
      <c r="AZ96" s="596"/>
      <c r="BA96" s="596"/>
      <c r="BB96" s="596"/>
      <c r="BC96" s="596"/>
      <c r="BD96" s="596"/>
      <c r="BE96" s="596"/>
      <c r="BF96" s="596"/>
      <c r="BG96" s="596"/>
      <c r="BH96" s="596"/>
      <c r="BI96" s="596"/>
      <c r="BJ96" s="596" t="e">
        <f>MATCH(Таблиця4[[#This Row],[BUILDING NAME]],#REF!,0)</f>
        <v>#REF!</v>
      </c>
      <c r="BK96" s="596" t="e">
        <f>INDEX(#REF!,'02BUILD'!BJ96,1)</f>
        <v>#REF!</v>
      </c>
      <c r="BL96" s="596" t="e">
        <v>#N/A</v>
      </c>
      <c r="BM96" s="596"/>
      <c r="BN96" s="596" t="e">
        <f>MATCH(Таблиця4[[#This Row],[BUILDING NAME]],Таблиця5[NAME],0)</f>
        <v>#N/A</v>
      </c>
      <c r="BO96" s="596" t="e">
        <f>INDEX(Таблиця5[[C - COINS - COST]:[ADDRESS]],'02BUILD'!$BN96,1)</f>
        <v>#N/A</v>
      </c>
      <c r="BP96" s="596" t="e">
        <f>INDEX(Таблиця5[[C - COINS - COST]:[ADDRESS]],'02BUILD'!$BN96,2)</f>
        <v>#N/A</v>
      </c>
      <c r="BQ96" s="596" t="e">
        <f>INDEX(Таблиця5[[C - COINS - COST]:[ADDRESS]],'02BUILD'!$BN96,3)</f>
        <v>#N/A</v>
      </c>
      <c r="BR96" s="596" t="e">
        <f>INDEX(Таблиця5[[C - COINS - COST]:[ADDRESS]],'02BUILD'!$BN96,4)</f>
        <v>#N/A</v>
      </c>
      <c r="BS96" s="596" t="e">
        <f>INDEX(Таблиця5[[C - COINS - COST]:[ADDRESS]],'02BUILD'!$BN96,5)</f>
        <v>#N/A</v>
      </c>
      <c r="BT96" s="596" t="e">
        <f>INDEX(Таблиця5[[C - COINS - COST]:[ADDRESS]],'02BUILD'!$BN96,6)</f>
        <v>#N/A</v>
      </c>
      <c r="BU96" s="596" t="e">
        <f>INDEX(Таблиця5[[C - COINS - COST]:[ADDRESS]],'02BUILD'!$BN96,7)</f>
        <v>#N/A</v>
      </c>
      <c r="BV96" s="596" t="e">
        <f>INDEX(Таблиця5[[C - COINS - COST]:[ADDRESS]],'02BUILD'!$BN96,8)</f>
        <v>#N/A</v>
      </c>
      <c r="BW96" s="596" t="e">
        <f>INDEX(Таблиця5[[C - COINS - COST]:[ADDRESS]],'02BUILD'!$BN96,9)</f>
        <v>#N/A</v>
      </c>
      <c r="BX96" s="596" t="e">
        <f>INDEX(Таблиця5[[C - COINS - COST]:[ADDRESS]],'02BUILD'!$BN96,10)</f>
        <v>#N/A</v>
      </c>
    </row>
    <row r="97" spans="1:76" ht="16.5" thickTop="1" thickBot="1">
      <c r="A97" s="776"/>
      <c r="B97" s="777"/>
      <c r="C97" s="777"/>
      <c r="D97" s="776"/>
      <c r="E97" s="776"/>
      <c r="F97" s="777"/>
      <c r="G97" s="777"/>
      <c r="H97" s="743" t="s">
        <v>5704</v>
      </c>
      <c r="I97" s="743" t="s">
        <v>3965</v>
      </c>
      <c r="J97" s="743"/>
      <c r="K97" s="743" t="s">
        <v>2089</v>
      </c>
      <c r="L97" s="775" t="s">
        <v>20774</v>
      </c>
      <c r="M97" s="775" t="s">
        <v>20774</v>
      </c>
      <c r="N97" s="743"/>
      <c r="O97" s="743"/>
      <c r="P97" s="743"/>
      <c r="Q97" s="743"/>
      <c r="R97" s="743"/>
      <c r="S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7" s="743"/>
      <c r="U97" s="743"/>
      <c r="V97" s="743" t="s">
        <v>20456</v>
      </c>
      <c r="W97" s="743"/>
      <c r="X97" s="743"/>
      <c r="Y97" s="743" t="s">
        <v>21493</v>
      </c>
      <c r="Z97" s="743" t="s">
        <v>4311</v>
      </c>
      <c r="AA97" s="743"/>
      <c r="AB97" s="743" t="str">
        <f>Таблиця4[[#This Row],[Descriptions2]]</f>
        <v/>
      </c>
      <c r="AC97" s="743" t="str">
        <f>Таблиця4[[#This Row],[Owner/Specific NPCs3]]</f>
        <v/>
      </c>
      <c r="AD97" s="743"/>
      <c r="AE97" s="750" t="s">
        <v>5873</v>
      </c>
      <c r="AF97" s="751"/>
      <c r="AG97" s="752"/>
      <c r="AH97" s="743"/>
      <c r="AI97" s="752"/>
      <c r="AJ97" s="743"/>
      <c r="AK97" s="752"/>
      <c r="AL97" s="742" t="str">
        <f>IFERROR(INDEX('02_LIVING_WATERDEEP'!$C$2:$C$200,MATCH(Таблиця4[[#This Row],[BUILDING NAME]],'02_LIVING_WATERDEEP'!$A$2:$A$200,0),1),"")</f>
        <v/>
      </c>
      <c r="AM97" s="742" t="str">
        <f>IFERROR(INDEX('02_LIVING_WATERDEEP'!$F$2:$F$200,MATCH(Таблиця4[[#This Row],[BUILDING NAME]],'02_LIVING_WATERDEEP'!$A$2:$A$200,0),1),"")</f>
        <v/>
      </c>
      <c r="AN97" s="742" t="str">
        <f>IFERROR(INDEX('02_LIVING_WATERDEEP'!$I$2:$I$200,MATCH(Таблиця4[[#This Row],[BUILDING NAME]],'02_LIVING_WATERDEEP'!$A$2:$A$200,0),1),"")</f>
        <v/>
      </c>
      <c r="AO97" s="742" t="str">
        <f>IFERROR(INDEX('02_LIVING_WATERDEEP'!$J$2:$J$200,MATCH(Таблиця4[[#This Row],[BUILDING NAME]],'02_LIVING_WATERDEEP'!$A$2:$A$200,0),1),"")</f>
        <v/>
      </c>
      <c r="AP97" s="742" t="str">
        <f>IFERROR(INDEX('02_LIVING_WATERDEEP'!$K$2:$K$200,MATCH(Таблиця4[[#This Row],[BUILDING NAME]],'02_LIVING_WATERDEEP'!$A$2:$A$200,0),1),"")</f>
        <v/>
      </c>
      <c r="AQ97" s="742" t="str">
        <f>IFERROR(INDEX('02_LIVING_WATERDEEP'!$L$2:$L$200,MATCH(Таблиця4[[#This Row],[BUILDING NAME]],'02_LIVING_WATERDEEP'!$A$2:$A$200,0),1),"")</f>
        <v/>
      </c>
      <c r="AR97" s="742" t="str">
        <f>IFERROR(INDEX('02_LIVING_WATERDEEP'!$M$2:$M$200,MATCH(Таблиця4[[#This Row],[BUILDING NAME]],'02_LIVING_WATERDEEP'!$A$2:$A$200,0),1),"")</f>
        <v/>
      </c>
      <c r="AS97" s="742"/>
      <c r="AT97" s="596"/>
      <c r="AU97" s="596"/>
      <c r="AV97" s="596"/>
      <c r="AW97" s="596"/>
      <c r="AX97" s="596"/>
      <c r="AY97" s="596"/>
      <c r="AZ97" s="596"/>
      <c r="BA97" s="596"/>
      <c r="BB97" s="596"/>
      <c r="BC97" s="596"/>
      <c r="BD97" s="596"/>
      <c r="BE97" s="596"/>
      <c r="BF97" s="596"/>
      <c r="BG97" s="596"/>
      <c r="BH97" s="596"/>
      <c r="BI97" s="596"/>
      <c r="BJ97" s="596" t="e">
        <f>MATCH(Таблиця4[[#This Row],[BUILDING NAME]],#REF!,0)</f>
        <v>#REF!</v>
      </c>
      <c r="BK97" s="596" t="e">
        <f>INDEX(#REF!,'02BUILD'!BJ97,1)</f>
        <v>#REF!</v>
      </c>
      <c r="BL97" s="596" t="e">
        <v>#N/A</v>
      </c>
      <c r="BM97" s="596"/>
      <c r="BN97" s="596" t="e">
        <f>MATCH(Таблиця4[[#This Row],[BUILDING NAME]],Таблиця5[NAME],0)</f>
        <v>#N/A</v>
      </c>
      <c r="BO97" s="596" t="e">
        <f>INDEX(Таблиця5[[C - COINS - COST]:[ADDRESS]],'02BUILD'!$BN97,1)</f>
        <v>#N/A</v>
      </c>
      <c r="BP97" s="596" t="e">
        <f>INDEX(Таблиця5[[C - COINS - COST]:[ADDRESS]],'02BUILD'!$BN97,2)</f>
        <v>#N/A</v>
      </c>
      <c r="BQ97" s="596" t="e">
        <f>INDEX(Таблиця5[[C - COINS - COST]:[ADDRESS]],'02BUILD'!$BN97,3)</f>
        <v>#N/A</v>
      </c>
      <c r="BR97" s="596" t="e">
        <f>INDEX(Таблиця5[[C - COINS - COST]:[ADDRESS]],'02BUILD'!$BN97,4)</f>
        <v>#N/A</v>
      </c>
      <c r="BS97" s="596" t="e">
        <f>INDEX(Таблиця5[[C - COINS - COST]:[ADDRESS]],'02BUILD'!$BN97,5)</f>
        <v>#N/A</v>
      </c>
      <c r="BT97" s="596" t="e">
        <f>INDEX(Таблиця5[[C - COINS - COST]:[ADDRESS]],'02BUILD'!$BN97,6)</f>
        <v>#N/A</v>
      </c>
      <c r="BU97" s="596" t="e">
        <f>INDEX(Таблиця5[[C - COINS - COST]:[ADDRESS]],'02BUILD'!$BN97,7)</f>
        <v>#N/A</v>
      </c>
      <c r="BV97" s="596" t="e">
        <f>INDEX(Таблиця5[[C - COINS - COST]:[ADDRESS]],'02BUILD'!$BN97,8)</f>
        <v>#N/A</v>
      </c>
      <c r="BW97" s="596" t="e">
        <f>INDEX(Таблиця5[[C - COINS - COST]:[ADDRESS]],'02BUILD'!$BN97,9)</f>
        <v>#N/A</v>
      </c>
      <c r="BX97" s="596" t="e">
        <f>INDEX(Таблиця5[[C - COINS - COST]:[ADDRESS]],'02BUILD'!$BN97,10)</f>
        <v>#N/A</v>
      </c>
    </row>
    <row r="98" spans="1:76" ht="16.5" thickTop="1" thickBot="1">
      <c r="A98" s="776"/>
      <c r="B98" s="777"/>
      <c r="C98" s="777"/>
      <c r="D98" s="776"/>
      <c r="E98" s="776"/>
      <c r="F98" s="777"/>
      <c r="G98" s="777"/>
      <c r="H98" s="743" t="s">
        <v>5705</v>
      </c>
      <c r="I98" s="743" t="s">
        <v>3965</v>
      </c>
      <c r="J98" s="743"/>
      <c r="K98" s="743" t="s">
        <v>2089</v>
      </c>
      <c r="L98" s="775" t="s">
        <v>20774</v>
      </c>
      <c r="M98" s="775" t="s">
        <v>20774</v>
      </c>
      <c r="N98" s="743"/>
      <c r="O98" s="743"/>
      <c r="P98" s="743"/>
      <c r="Q98" s="743"/>
      <c r="R98" s="743"/>
      <c r="S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8" s="743"/>
      <c r="U98" s="743"/>
      <c r="V98" s="743"/>
      <c r="W98" s="743"/>
      <c r="X98" s="743"/>
      <c r="Y98" s="743" t="s">
        <v>21687</v>
      </c>
      <c r="Z98" s="743" t="s">
        <v>4311</v>
      </c>
      <c r="AA98" s="743"/>
      <c r="AB98" s="743" t="str">
        <f>Таблиця4[[#This Row],[Descriptions2]]</f>
        <v/>
      </c>
      <c r="AC98" s="743" t="str">
        <f>Таблиця4[[#This Row],[Owner/Specific NPCs3]]</f>
        <v/>
      </c>
      <c r="AD98" s="743"/>
      <c r="AE98" s="750" t="s">
        <v>5874</v>
      </c>
      <c r="AF98" s="751"/>
      <c r="AG98" s="752"/>
      <c r="AH98" s="743"/>
      <c r="AI98" s="752"/>
      <c r="AJ98" s="743"/>
      <c r="AK98" s="752"/>
      <c r="AL98" s="742" t="str">
        <f>IFERROR(INDEX('02_LIVING_WATERDEEP'!$C$2:$C$200,MATCH(Таблиця4[[#This Row],[BUILDING NAME]],'02_LIVING_WATERDEEP'!$A$2:$A$200,0),1),"")</f>
        <v/>
      </c>
      <c r="AM98" s="742" t="str">
        <f>IFERROR(INDEX('02_LIVING_WATERDEEP'!$F$2:$F$200,MATCH(Таблиця4[[#This Row],[BUILDING NAME]],'02_LIVING_WATERDEEP'!$A$2:$A$200,0),1),"")</f>
        <v/>
      </c>
      <c r="AN98" s="742" t="str">
        <f>IFERROR(INDEX('02_LIVING_WATERDEEP'!$I$2:$I$200,MATCH(Таблиця4[[#This Row],[BUILDING NAME]],'02_LIVING_WATERDEEP'!$A$2:$A$200,0),1),"")</f>
        <v/>
      </c>
      <c r="AO98" s="742" t="str">
        <f>IFERROR(INDEX('02_LIVING_WATERDEEP'!$J$2:$J$200,MATCH(Таблиця4[[#This Row],[BUILDING NAME]],'02_LIVING_WATERDEEP'!$A$2:$A$200,0),1),"")</f>
        <v/>
      </c>
      <c r="AP98" s="742" t="str">
        <f>IFERROR(INDEX('02_LIVING_WATERDEEP'!$K$2:$K$200,MATCH(Таблиця4[[#This Row],[BUILDING NAME]],'02_LIVING_WATERDEEP'!$A$2:$A$200,0),1),"")</f>
        <v/>
      </c>
      <c r="AQ98" s="742" t="str">
        <f>IFERROR(INDEX('02_LIVING_WATERDEEP'!$L$2:$L$200,MATCH(Таблиця4[[#This Row],[BUILDING NAME]],'02_LIVING_WATERDEEP'!$A$2:$A$200,0),1),"")</f>
        <v/>
      </c>
      <c r="AR98" s="742" t="str">
        <f>IFERROR(INDEX('02_LIVING_WATERDEEP'!$M$2:$M$200,MATCH(Таблиця4[[#This Row],[BUILDING NAME]],'02_LIVING_WATERDEEP'!$A$2:$A$200,0),1),"")</f>
        <v/>
      </c>
      <c r="AS98" s="742"/>
      <c r="AT98" s="596"/>
      <c r="AU98" s="596"/>
      <c r="AV98" s="596"/>
      <c r="AW98" s="596"/>
      <c r="AX98" s="596"/>
      <c r="AY98" s="596"/>
      <c r="AZ98" s="596"/>
      <c r="BA98" s="596"/>
      <c r="BB98" s="596"/>
      <c r="BC98" s="596"/>
      <c r="BD98" s="596"/>
      <c r="BE98" s="596"/>
      <c r="BF98" s="596"/>
      <c r="BG98" s="596"/>
      <c r="BH98" s="596"/>
      <c r="BI98" s="596"/>
      <c r="BJ98" s="596" t="e">
        <f>MATCH(Таблиця4[[#This Row],[BUILDING NAME]],#REF!,0)</f>
        <v>#REF!</v>
      </c>
      <c r="BK98" s="596" t="e">
        <f>INDEX(#REF!,'02BUILD'!BJ98,1)</f>
        <v>#REF!</v>
      </c>
      <c r="BL98" s="596" t="e">
        <v>#N/A</v>
      </c>
      <c r="BM98" s="596"/>
      <c r="BN98" s="596" t="e">
        <f>MATCH(Таблиця4[[#This Row],[BUILDING NAME]],Таблиця5[NAME],0)</f>
        <v>#N/A</v>
      </c>
      <c r="BO98" s="596" t="e">
        <f>INDEX(Таблиця5[[C - COINS - COST]:[ADDRESS]],'02BUILD'!$BN98,1)</f>
        <v>#N/A</v>
      </c>
      <c r="BP98" s="596" t="e">
        <f>INDEX(Таблиця5[[C - COINS - COST]:[ADDRESS]],'02BUILD'!$BN98,2)</f>
        <v>#N/A</v>
      </c>
      <c r="BQ98" s="596" t="e">
        <f>INDEX(Таблиця5[[C - COINS - COST]:[ADDRESS]],'02BUILD'!$BN98,3)</f>
        <v>#N/A</v>
      </c>
      <c r="BR98" s="596" t="e">
        <f>INDEX(Таблиця5[[C - COINS - COST]:[ADDRESS]],'02BUILD'!$BN98,4)</f>
        <v>#N/A</v>
      </c>
      <c r="BS98" s="596" t="e">
        <f>INDEX(Таблиця5[[C - COINS - COST]:[ADDRESS]],'02BUILD'!$BN98,5)</f>
        <v>#N/A</v>
      </c>
      <c r="BT98" s="596" t="e">
        <f>INDEX(Таблиця5[[C - COINS - COST]:[ADDRESS]],'02BUILD'!$BN98,6)</f>
        <v>#N/A</v>
      </c>
      <c r="BU98" s="596" t="e">
        <f>INDEX(Таблиця5[[C - COINS - COST]:[ADDRESS]],'02BUILD'!$BN98,7)</f>
        <v>#N/A</v>
      </c>
      <c r="BV98" s="596" t="e">
        <f>INDEX(Таблиця5[[C - COINS - COST]:[ADDRESS]],'02BUILD'!$BN98,8)</f>
        <v>#N/A</v>
      </c>
      <c r="BW98" s="596" t="e">
        <f>INDEX(Таблиця5[[C - COINS - COST]:[ADDRESS]],'02BUILD'!$BN98,9)</f>
        <v>#N/A</v>
      </c>
      <c r="BX98" s="596" t="e">
        <f>INDEX(Таблиця5[[C - COINS - COST]:[ADDRESS]],'02BUILD'!$BN98,10)</f>
        <v>#N/A</v>
      </c>
    </row>
    <row r="99" spans="1:76" ht="16.5" thickTop="1" thickBot="1">
      <c r="A99" s="776"/>
      <c r="B99" s="777"/>
      <c r="C99" s="777"/>
      <c r="D99" s="776"/>
      <c r="E99" s="776"/>
      <c r="F99" s="777"/>
      <c r="G99" s="777"/>
      <c r="H99" s="747" t="s">
        <v>16229</v>
      </c>
      <c r="I99" s="743" t="s">
        <v>3965</v>
      </c>
      <c r="J99" s="743"/>
      <c r="K99" s="743" t="s">
        <v>2093</v>
      </c>
      <c r="L99" s="775" t="s">
        <v>20774</v>
      </c>
      <c r="M99" s="775" t="s">
        <v>20774</v>
      </c>
      <c r="N99" s="743"/>
      <c r="O99" s="743"/>
      <c r="P99" s="743"/>
      <c r="Q99" s="743"/>
      <c r="R99" s="743"/>
      <c r="S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99" s="743"/>
      <c r="U99" s="743" t="s">
        <v>16231</v>
      </c>
      <c r="V99" s="743"/>
      <c r="W99" s="743"/>
      <c r="X99" s="743"/>
      <c r="Y99" s="747" t="s">
        <v>16230</v>
      </c>
      <c r="Z99" s="743" t="s">
        <v>223</v>
      </c>
      <c r="AA99" s="743"/>
      <c r="AB99" s="743">
        <f>Таблиця4[[#This Row],[Descriptions2]]</f>
        <v>0</v>
      </c>
      <c r="AC99" s="743">
        <f>Таблиця4[[#This Row],[Owner/Specific NPCs3]]</f>
        <v>0</v>
      </c>
      <c r="AD99" s="743"/>
      <c r="AE99" s="750" t="s">
        <v>5831</v>
      </c>
      <c r="AF99" s="751"/>
      <c r="AG99" s="752"/>
      <c r="AH99" s="743"/>
      <c r="AI99" s="752"/>
      <c r="AJ99" s="743"/>
      <c r="AK99" s="752"/>
      <c r="AL99" s="742">
        <f>IFERROR(INDEX('02_LIVING_WATERDEEP'!$C$2:$C$200,MATCH(Таблиця4[[#This Row],[BUILDING NAME]],'02_LIVING_WATERDEEP'!$A$2:$A$200,0),1),"")</f>
        <v>0</v>
      </c>
      <c r="AM99" s="742" t="str">
        <f>IFERROR(INDEX('02_LIVING_WATERDEEP'!$F$2:$F$200,MATCH(Таблиця4[[#This Row],[BUILDING NAME]],'02_LIVING_WATERDEEP'!$A$2:$A$200,0),1),"")</f>
        <v>Modest</v>
      </c>
      <c r="AN99" s="742" t="str">
        <f>IFERROR(INDEX('02_LIVING_WATERDEEP'!$I$2:$I$200,MATCH(Таблиця4[[#This Row],[BUILDING NAME]],'02_LIVING_WATERDEEP'!$A$2:$A$200,0),1),"")</f>
        <v>As of 1374 DR, its taproom was smoky, and outside, its sign was moldy, showing a carved griffon volant holding a foaming mug in its claws.</v>
      </c>
      <c r="AO99" s="742">
        <f>IFERROR(INDEX('02_LIVING_WATERDEEP'!$J$2:$J$200,MATCH(Таблиця4[[#This Row],[BUILDING NAME]],'02_LIVING_WATERDEEP'!$A$2:$A$200,0),1),"")</f>
        <v>0</v>
      </c>
      <c r="AP99" s="742">
        <f>IFERROR(INDEX('02_LIVING_WATERDEEP'!$K$2:$K$200,MATCH(Таблиця4[[#This Row],[BUILDING NAME]],'02_LIVING_WATERDEEP'!$A$2:$A$200,0),1),"")</f>
        <v>0</v>
      </c>
      <c r="AQ99" s="742">
        <f>IFERROR(INDEX('02_LIVING_WATERDEEP'!$L$2:$L$200,MATCH(Таблиця4[[#This Row],[BUILDING NAME]],'02_LIVING_WATERDEEP'!$A$2:$A$200,0),1),"")</f>
        <v>0</v>
      </c>
      <c r="AR99" s="742" t="str">
        <f>IFERROR(INDEX('02_LIVING_WATERDEEP'!$M$2:$M$200,MATCH(Таблиця4[[#This Row],[BUILDING NAME]],'02_LIVING_WATERDEEP'!$A$2:$A$200,0),1),"")</f>
        <v>http://forgottenrealms.wikia.com/wiki/Griffon%27s_Grog
https://books.google.ca/books?id=crmmRfrMBx4C&amp;pg=PT84&amp;lpg=PT84&amp;dq=griffon%27s+grog&amp;source=bl&amp;ots=_DuTSrfGsI&amp;sig=-uUUCu0tQGnq9syHmsUpdDKoKxA&amp;hl=en&amp;sa=X&amp;ved=2ahUKEwj62O7u577dAhWP94MKHcyzDfkQ6AEwAnoECAgQAQ#v=snippet&amp;q=griffon's%20grog&amp;f=false</v>
      </c>
      <c r="AS99" s="742"/>
      <c r="AT99" s="596"/>
      <c r="AU99" s="596"/>
      <c r="AV99" s="596"/>
      <c r="AW99" s="596"/>
      <c r="AX99" s="596"/>
      <c r="AY99" s="596"/>
      <c r="AZ99" s="596"/>
      <c r="BA99" s="596"/>
      <c r="BB99" s="596"/>
      <c r="BC99" s="596"/>
      <c r="BD99" s="596"/>
      <c r="BE99" s="596"/>
      <c r="BF99" s="596"/>
      <c r="BG99" s="596"/>
      <c r="BH99" s="596"/>
      <c r="BI99" s="596"/>
      <c r="BJ99" s="596" t="e">
        <f>MATCH(Таблиця4[[#This Row],[BUILDING NAME]],#REF!,0)</f>
        <v>#REF!</v>
      </c>
      <c r="BK99" s="596" t="e">
        <f>INDEX(#REF!,'02BUILD'!BJ99,1)</f>
        <v>#REF!</v>
      </c>
      <c r="BL99" s="596" t="e">
        <v>#N/A</v>
      </c>
      <c r="BM99" s="596"/>
      <c r="BN99" s="596" t="e">
        <f>MATCH(Таблиця4[[#This Row],[BUILDING NAME]],Таблиця5[NAME],0)</f>
        <v>#N/A</v>
      </c>
      <c r="BO99" s="596" t="e">
        <f>INDEX(Таблиця5[[C - COINS - COST]:[ADDRESS]],'02BUILD'!$BN99,1)</f>
        <v>#N/A</v>
      </c>
      <c r="BP99" s="596" t="e">
        <f>INDEX(Таблиця5[[C - COINS - COST]:[ADDRESS]],'02BUILD'!$BN99,2)</f>
        <v>#N/A</v>
      </c>
      <c r="BQ99" s="596" t="e">
        <f>INDEX(Таблиця5[[C - COINS - COST]:[ADDRESS]],'02BUILD'!$BN99,3)</f>
        <v>#N/A</v>
      </c>
      <c r="BR99" s="596" t="e">
        <f>INDEX(Таблиця5[[C - COINS - COST]:[ADDRESS]],'02BUILD'!$BN99,4)</f>
        <v>#N/A</v>
      </c>
      <c r="BS99" s="596" t="e">
        <f>INDEX(Таблиця5[[C - COINS - COST]:[ADDRESS]],'02BUILD'!$BN99,5)</f>
        <v>#N/A</v>
      </c>
      <c r="BT99" s="596" t="e">
        <f>INDEX(Таблиця5[[C - COINS - COST]:[ADDRESS]],'02BUILD'!$BN99,6)</f>
        <v>#N/A</v>
      </c>
      <c r="BU99" s="596" t="e">
        <f>INDEX(Таблиця5[[C - COINS - COST]:[ADDRESS]],'02BUILD'!$BN99,7)</f>
        <v>#N/A</v>
      </c>
      <c r="BV99" s="596" t="e">
        <f>INDEX(Таблиця5[[C - COINS - COST]:[ADDRESS]],'02BUILD'!$BN99,8)</f>
        <v>#N/A</v>
      </c>
      <c r="BW99" s="596" t="e">
        <f>INDEX(Таблиця5[[C - COINS - COST]:[ADDRESS]],'02BUILD'!$BN99,9)</f>
        <v>#N/A</v>
      </c>
      <c r="BX99" s="596" t="e">
        <f>INDEX(Таблиця5[[C - COINS - COST]:[ADDRESS]],'02BUILD'!$BN99,10)</f>
        <v>#N/A</v>
      </c>
    </row>
    <row r="100" spans="1:76" ht="16.5" thickTop="1" thickBot="1">
      <c r="A100" s="776"/>
      <c r="B100" s="777"/>
      <c r="C100" s="777"/>
      <c r="D100" s="776"/>
      <c r="E100" s="776"/>
      <c r="F100" s="777"/>
      <c r="G100" s="777"/>
      <c r="H100" s="743" t="s">
        <v>5707</v>
      </c>
      <c r="I100" s="743" t="s">
        <v>3965</v>
      </c>
      <c r="J100" s="743"/>
      <c r="K100" s="743" t="s">
        <v>2089</v>
      </c>
      <c r="L100" s="775" t="s">
        <v>20774</v>
      </c>
      <c r="M100" s="775" t="s">
        <v>20774</v>
      </c>
      <c r="N100" s="743"/>
      <c r="O100" s="743"/>
      <c r="P100" s="743"/>
      <c r="Q100" s="743"/>
      <c r="R100" s="743"/>
      <c r="S1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0" s="743"/>
      <c r="U100" s="743"/>
      <c r="V100" s="743"/>
      <c r="W100" s="742"/>
      <c r="X100" s="742"/>
      <c r="Y100" s="745" t="s">
        <v>21688</v>
      </c>
      <c r="Z100" s="743" t="s">
        <v>4311</v>
      </c>
      <c r="AA100" s="743"/>
      <c r="AB100" s="743" t="str">
        <f>Таблиця4[[#This Row],[Descriptions2]]</f>
        <v/>
      </c>
      <c r="AC100" s="743" t="str">
        <f>Таблиця4[[#This Row],[Owner/Specific NPCs3]]</f>
        <v/>
      </c>
      <c r="AD100" s="743"/>
      <c r="AE100" s="750" t="s">
        <v>5875</v>
      </c>
      <c r="AF100" s="751"/>
      <c r="AG100" s="752"/>
      <c r="AH100" s="743"/>
      <c r="AI100" s="752"/>
      <c r="AJ100" s="743"/>
      <c r="AK100" s="752"/>
      <c r="AL100" s="742" t="str">
        <f>IFERROR(INDEX('02_LIVING_WATERDEEP'!$C$2:$C$200,MATCH(Таблиця4[[#This Row],[BUILDING NAME]],'02_LIVING_WATERDEEP'!$A$2:$A$200,0),1),"")</f>
        <v/>
      </c>
      <c r="AM100" s="742" t="str">
        <f>IFERROR(INDEX('02_LIVING_WATERDEEP'!$F$2:$F$200,MATCH(Таблиця4[[#This Row],[BUILDING NAME]],'02_LIVING_WATERDEEP'!$A$2:$A$200,0),1),"")</f>
        <v/>
      </c>
      <c r="AN100" s="742" t="str">
        <f>IFERROR(INDEX('02_LIVING_WATERDEEP'!$I$2:$I$200,MATCH(Таблиця4[[#This Row],[BUILDING NAME]],'02_LIVING_WATERDEEP'!$A$2:$A$200,0),1),"")</f>
        <v/>
      </c>
      <c r="AO100" s="742" t="str">
        <f>IFERROR(INDEX('02_LIVING_WATERDEEP'!$J$2:$J$200,MATCH(Таблиця4[[#This Row],[BUILDING NAME]],'02_LIVING_WATERDEEP'!$A$2:$A$200,0),1),"")</f>
        <v/>
      </c>
      <c r="AP100" s="742" t="str">
        <f>IFERROR(INDEX('02_LIVING_WATERDEEP'!$K$2:$K$200,MATCH(Таблиця4[[#This Row],[BUILDING NAME]],'02_LIVING_WATERDEEP'!$A$2:$A$200,0),1),"")</f>
        <v/>
      </c>
      <c r="AQ100" s="742" t="str">
        <f>IFERROR(INDEX('02_LIVING_WATERDEEP'!$L$2:$L$200,MATCH(Таблиця4[[#This Row],[BUILDING NAME]],'02_LIVING_WATERDEEP'!$A$2:$A$200,0),1),"")</f>
        <v/>
      </c>
      <c r="AR100" s="742" t="str">
        <f>IFERROR(INDEX('02_LIVING_WATERDEEP'!$M$2:$M$200,MATCH(Таблиця4[[#This Row],[BUILDING NAME]],'02_LIVING_WATERDEEP'!$A$2:$A$200,0),1),"")</f>
        <v/>
      </c>
      <c r="AS100" s="742"/>
      <c r="AT100" s="596"/>
      <c r="AU100" s="596"/>
      <c r="AV100" s="596"/>
      <c r="AW100" s="596"/>
      <c r="AX100" s="596"/>
      <c r="AY100" s="596"/>
      <c r="AZ100" s="596"/>
      <c r="BA100" s="596"/>
      <c r="BB100" s="596"/>
      <c r="BC100" s="596"/>
      <c r="BD100" s="596"/>
      <c r="BE100" s="596"/>
      <c r="BF100" s="596"/>
      <c r="BG100" s="596"/>
      <c r="BH100" s="596"/>
      <c r="BI100" s="596"/>
      <c r="BJ100" s="596" t="e">
        <f>MATCH(Таблиця4[[#This Row],[BUILDING NAME]],#REF!,0)</f>
        <v>#REF!</v>
      </c>
      <c r="BK100" s="596" t="e">
        <f>INDEX(#REF!,'02BUILD'!BJ100,1)</f>
        <v>#REF!</v>
      </c>
      <c r="BL100" s="596" t="e">
        <v>#N/A</v>
      </c>
      <c r="BM100" s="596"/>
      <c r="BN100" s="596" t="e">
        <f>MATCH(Таблиця4[[#This Row],[BUILDING NAME]],Таблиця5[NAME],0)</f>
        <v>#N/A</v>
      </c>
      <c r="BO100" s="596" t="e">
        <f>INDEX(Таблиця5[[C - COINS - COST]:[ADDRESS]],'02BUILD'!$BN100,1)</f>
        <v>#N/A</v>
      </c>
      <c r="BP100" s="596" t="e">
        <f>INDEX(Таблиця5[[C - COINS - COST]:[ADDRESS]],'02BUILD'!$BN100,2)</f>
        <v>#N/A</v>
      </c>
      <c r="BQ100" s="596" t="e">
        <f>INDEX(Таблиця5[[C - COINS - COST]:[ADDRESS]],'02BUILD'!$BN100,3)</f>
        <v>#N/A</v>
      </c>
      <c r="BR100" s="596" t="e">
        <f>INDEX(Таблиця5[[C - COINS - COST]:[ADDRESS]],'02BUILD'!$BN100,4)</f>
        <v>#N/A</v>
      </c>
      <c r="BS100" s="596" t="e">
        <f>INDEX(Таблиця5[[C - COINS - COST]:[ADDRESS]],'02BUILD'!$BN100,5)</f>
        <v>#N/A</v>
      </c>
      <c r="BT100" s="596" t="e">
        <f>INDEX(Таблиця5[[C - COINS - COST]:[ADDRESS]],'02BUILD'!$BN100,6)</f>
        <v>#N/A</v>
      </c>
      <c r="BU100" s="596" t="e">
        <f>INDEX(Таблиця5[[C - COINS - COST]:[ADDRESS]],'02BUILD'!$BN100,7)</f>
        <v>#N/A</v>
      </c>
      <c r="BV100" s="596" t="e">
        <f>INDEX(Таблиця5[[C - COINS - COST]:[ADDRESS]],'02BUILD'!$BN100,8)</f>
        <v>#N/A</v>
      </c>
      <c r="BW100" s="596" t="e">
        <f>INDEX(Таблиця5[[C - COINS - COST]:[ADDRESS]],'02BUILD'!$BN100,9)</f>
        <v>#N/A</v>
      </c>
      <c r="BX100" s="596" t="e">
        <f>INDEX(Таблиця5[[C - COINS - COST]:[ADDRESS]],'02BUILD'!$BN100,10)</f>
        <v>#N/A</v>
      </c>
    </row>
    <row r="101" spans="1:76" ht="16.5" thickTop="1" thickBot="1">
      <c r="A101" s="776"/>
      <c r="B101" s="777"/>
      <c r="C101" s="777"/>
      <c r="D101" s="776"/>
      <c r="E101" s="776"/>
      <c r="F101" s="777"/>
      <c r="G101" s="777"/>
      <c r="H101" s="743" t="s">
        <v>5708</v>
      </c>
      <c r="I101" s="743" t="s">
        <v>3965</v>
      </c>
      <c r="J101" s="743"/>
      <c r="K101" s="743" t="s">
        <v>2093</v>
      </c>
      <c r="L101" s="775" t="s">
        <v>20774</v>
      </c>
      <c r="M101" s="775" t="s">
        <v>20774</v>
      </c>
      <c r="N101" s="743"/>
      <c r="O101" s="743"/>
      <c r="P101" s="743"/>
      <c r="Q101" s="743"/>
      <c r="R101" s="743"/>
      <c r="S1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1" s="743"/>
      <c r="U101" s="743"/>
      <c r="V101" s="743"/>
      <c r="W101" s="743"/>
      <c r="X101" s="743"/>
      <c r="Y101" s="747" t="s">
        <v>21689</v>
      </c>
      <c r="Z101" s="743" t="s">
        <v>4311</v>
      </c>
      <c r="AA101" s="743"/>
      <c r="AB101" s="743" t="str">
        <f>Таблиця4[[#This Row],[Descriptions2]]</f>
        <v/>
      </c>
      <c r="AC101" s="743" t="str">
        <f>Таблиця4[[#This Row],[Owner/Specific NPCs3]]</f>
        <v/>
      </c>
      <c r="AD101" s="743"/>
      <c r="AE101" s="750" t="s">
        <v>5876</v>
      </c>
      <c r="AF101" s="751"/>
      <c r="AG101" s="752"/>
      <c r="AH101" s="743"/>
      <c r="AI101" s="752"/>
      <c r="AJ101" s="743"/>
      <c r="AK101" s="752"/>
      <c r="AL101" s="742" t="str">
        <f>IFERROR(INDEX('02_LIVING_WATERDEEP'!$C$2:$C$200,MATCH(Таблиця4[[#This Row],[BUILDING NAME]],'02_LIVING_WATERDEEP'!$A$2:$A$200,0),1),"")</f>
        <v/>
      </c>
      <c r="AM101" s="742" t="str">
        <f>IFERROR(INDEX('02_LIVING_WATERDEEP'!$F$2:$F$200,MATCH(Таблиця4[[#This Row],[BUILDING NAME]],'02_LIVING_WATERDEEP'!$A$2:$A$200,0),1),"")</f>
        <v/>
      </c>
      <c r="AN101" s="742" t="str">
        <f>IFERROR(INDEX('02_LIVING_WATERDEEP'!$I$2:$I$200,MATCH(Таблиця4[[#This Row],[BUILDING NAME]],'02_LIVING_WATERDEEP'!$A$2:$A$200,0),1),"")</f>
        <v/>
      </c>
      <c r="AO101" s="742" t="str">
        <f>IFERROR(INDEX('02_LIVING_WATERDEEP'!$J$2:$J$200,MATCH(Таблиця4[[#This Row],[BUILDING NAME]],'02_LIVING_WATERDEEP'!$A$2:$A$200,0),1),"")</f>
        <v/>
      </c>
      <c r="AP101" s="742" t="str">
        <f>IFERROR(INDEX('02_LIVING_WATERDEEP'!$K$2:$K$200,MATCH(Таблиця4[[#This Row],[BUILDING NAME]],'02_LIVING_WATERDEEP'!$A$2:$A$200,0),1),"")</f>
        <v/>
      </c>
      <c r="AQ101" s="742" t="str">
        <f>IFERROR(INDEX('02_LIVING_WATERDEEP'!$L$2:$L$200,MATCH(Таблиця4[[#This Row],[BUILDING NAME]],'02_LIVING_WATERDEEP'!$A$2:$A$200,0),1),"")</f>
        <v/>
      </c>
      <c r="AR101" s="742" t="str">
        <f>IFERROR(INDEX('02_LIVING_WATERDEEP'!$M$2:$M$200,MATCH(Таблиця4[[#This Row],[BUILDING NAME]],'02_LIVING_WATERDEEP'!$A$2:$A$200,0),1),"")</f>
        <v/>
      </c>
      <c r="AS101" s="742"/>
      <c r="AT101" s="596"/>
      <c r="AU101" s="596"/>
      <c r="AV101" s="596"/>
      <c r="AW101" s="596"/>
      <c r="AX101" s="596"/>
      <c r="AY101" s="596"/>
      <c r="AZ101" s="596"/>
      <c r="BA101" s="596"/>
      <c r="BB101" s="596"/>
      <c r="BC101" s="596"/>
      <c r="BD101" s="596"/>
      <c r="BE101" s="596"/>
      <c r="BF101" s="596"/>
      <c r="BG101" s="596"/>
      <c r="BH101" s="596"/>
      <c r="BI101" s="596"/>
      <c r="BJ101" s="596" t="e">
        <f>MATCH(Таблиця4[[#This Row],[BUILDING NAME]],#REF!,0)</f>
        <v>#REF!</v>
      </c>
      <c r="BK101" s="596" t="e">
        <f>INDEX(#REF!,'02BUILD'!BJ101,1)</f>
        <v>#REF!</v>
      </c>
      <c r="BL101" s="596" t="e">
        <v>#N/A</v>
      </c>
      <c r="BM101" s="596"/>
      <c r="BN101" s="596" t="e">
        <f>MATCH(Таблиця4[[#This Row],[BUILDING NAME]],Таблиця5[NAME],0)</f>
        <v>#N/A</v>
      </c>
      <c r="BO101" s="596" t="e">
        <f>INDEX(Таблиця5[[C - COINS - COST]:[ADDRESS]],'02BUILD'!$BN101,1)</f>
        <v>#N/A</v>
      </c>
      <c r="BP101" s="596" t="e">
        <f>INDEX(Таблиця5[[C - COINS - COST]:[ADDRESS]],'02BUILD'!$BN101,2)</f>
        <v>#N/A</v>
      </c>
      <c r="BQ101" s="596" t="e">
        <f>INDEX(Таблиця5[[C - COINS - COST]:[ADDRESS]],'02BUILD'!$BN101,3)</f>
        <v>#N/A</v>
      </c>
      <c r="BR101" s="596" t="e">
        <f>INDEX(Таблиця5[[C - COINS - COST]:[ADDRESS]],'02BUILD'!$BN101,4)</f>
        <v>#N/A</v>
      </c>
      <c r="BS101" s="596" t="e">
        <f>INDEX(Таблиця5[[C - COINS - COST]:[ADDRESS]],'02BUILD'!$BN101,5)</f>
        <v>#N/A</v>
      </c>
      <c r="BT101" s="596" t="e">
        <f>INDEX(Таблиця5[[C - COINS - COST]:[ADDRESS]],'02BUILD'!$BN101,6)</f>
        <v>#N/A</v>
      </c>
      <c r="BU101" s="596" t="e">
        <f>INDEX(Таблиця5[[C - COINS - COST]:[ADDRESS]],'02BUILD'!$BN101,7)</f>
        <v>#N/A</v>
      </c>
      <c r="BV101" s="596" t="e">
        <f>INDEX(Таблиця5[[C - COINS - COST]:[ADDRESS]],'02BUILD'!$BN101,8)</f>
        <v>#N/A</v>
      </c>
      <c r="BW101" s="596" t="e">
        <f>INDEX(Таблиця5[[C - COINS - COST]:[ADDRESS]],'02BUILD'!$BN101,9)</f>
        <v>#N/A</v>
      </c>
      <c r="BX101" s="596" t="e">
        <f>INDEX(Таблиця5[[C - COINS - COST]:[ADDRESS]],'02BUILD'!$BN101,10)</f>
        <v>#N/A</v>
      </c>
    </row>
    <row r="102" spans="1:76" ht="16.5" thickTop="1" thickBot="1">
      <c r="A102" s="776"/>
      <c r="B102" s="777"/>
      <c r="C102" s="777"/>
      <c r="D102" s="776"/>
      <c r="E102" s="776"/>
      <c r="F102" s="777"/>
      <c r="G102" s="777"/>
      <c r="H102" s="743" t="s">
        <v>21152</v>
      </c>
      <c r="I102" s="743" t="s">
        <v>3965</v>
      </c>
      <c r="J102" s="743"/>
      <c r="K102" s="743" t="s">
        <v>2089</v>
      </c>
      <c r="L102" s="775" t="s">
        <v>20774</v>
      </c>
      <c r="M102" s="775" t="s">
        <v>20774</v>
      </c>
      <c r="N102" s="743"/>
      <c r="O102" s="743">
        <v>5</v>
      </c>
      <c r="P102" s="743"/>
      <c r="Q102" s="743"/>
      <c r="R102" s="743"/>
      <c r="S1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102" s="743"/>
      <c r="U102" s="743"/>
      <c r="V102" s="743"/>
      <c r="W102" s="742"/>
      <c r="X102" s="742"/>
      <c r="Y102" s="756" t="s">
        <v>21690</v>
      </c>
      <c r="Z102" s="743" t="s">
        <v>4311</v>
      </c>
      <c r="AA102" s="743"/>
      <c r="AB102" s="743" t="str">
        <f>Таблиця4[[#This Row],[Descriptions2]]</f>
        <v/>
      </c>
      <c r="AC102" s="743" t="str">
        <f>Таблиця4[[#This Row],[Owner/Specific NPCs3]]</f>
        <v/>
      </c>
      <c r="AD102" s="743"/>
      <c r="AE102" s="750" t="s">
        <v>5877</v>
      </c>
      <c r="AF102" s="751"/>
      <c r="AG102" s="752"/>
      <c r="AH102" s="743"/>
      <c r="AI102" s="752"/>
      <c r="AJ102" s="743"/>
      <c r="AK102" s="752"/>
      <c r="AL102" s="742" t="str">
        <f>IFERROR(INDEX('02_LIVING_WATERDEEP'!$C$2:$C$200,MATCH(Таблиця4[[#This Row],[BUILDING NAME]],'02_LIVING_WATERDEEP'!$A$2:$A$200,0),1),"")</f>
        <v/>
      </c>
      <c r="AM102" s="742" t="str">
        <f>IFERROR(INDEX('02_LIVING_WATERDEEP'!$F$2:$F$200,MATCH(Таблиця4[[#This Row],[BUILDING NAME]],'02_LIVING_WATERDEEP'!$A$2:$A$200,0),1),"")</f>
        <v/>
      </c>
      <c r="AN102" s="742" t="str">
        <f>IFERROR(INDEX('02_LIVING_WATERDEEP'!$I$2:$I$200,MATCH(Таблиця4[[#This Row],[BUILDING NAME]],'02_LIVING_WATERDEEP'!$A$2:$A$200,0),1),"")</f>
        <v/>
      </c>
      <c r="AO102" s="742" t="str">
        <f>IFERROR(INDEX('02_LIVING_WATERDEEP'!$J$2:$J$200,MATCH(Таблиця4[[#This Row],[BUILDING NAME]],'02_LIVING_WATERDEEP'!$A$2:$A$200,0),1),"")</f>
        <v/>
      </c>
      <c r="AP102" s="742" t="str">
        <f>IFERROR(INDEX('02_LIVING_WATERDEEP'!$K$2:$K$200,MATCH(Таблиця4[[#This Row],[BUILDING NAME]],'02_LIVING_WATERDEEP'!$A$2:$A$200,0),1),"")</f>
        <v/>
      </c>
      <c r="AQ102" s="742" t="str">
        <f>IFERROR(INDEX('02_LIVING_WATERDEEP'!$L$2:$L$200,MATCH(Таблиця4[[#This Row],[BUILDING NAME]],'02_LIVING_WATERDEEP'!$A$2:$A$200,0),1),"")</f>
        <v/>
      </c>
      <c r="AR102" s="742" t="str">
        <f>IFERROR(INDEX('02_LIVING_WATERDEEP'!$M$2:$M$200,MATCH(Таблиця4[[#This Row],[BUILDING NAME]],'02_LIVING_WATERDEEP'!$A$2:$A$200,0),1),"")</f>
        <v/>
      </c>
      <c r="AS102" s="742"/>
      <c r="AT102" s="596"/>
      <c r="AU102" s="596"/>
      <c r="AV102" s="596"/>
      <c r="AW102" s="596"/>
      <c r="AX102" s="596"/>
      <c r="AY102" s="596"/>
      <c r="AZ102" s="596"/>
      <c r="BA102" s="596"/>
      <c r="BB102" s="596"/>
      <c r="BC102" s="596"/>
      <c r="BD102" s="596"/>
      <c r="BE102" s="596"/>
      <c r="BF102" s="596"/>
      <c r="BG102" s="596"/>
      <c r="BH102" s="596"/>
      <c r="BI102" s="596"/>
      <c r="BJ102" s="596" t="e">
        <f>MATCH(Таблиця4[[#This Row],[BUILDING NAME]],#REF!,0)</f>
        <v>#REF!</v>
      </c>
      <c r="BK102" s="596" t="e">
        <f>INDEX(#REF!,'02BUILD'!BJ102,1)</f>
        <v>#REF!</v>
      </c>
      <c r="BL102" s="596" t="e">
        <v>#N/A</v>
      </c>
      <c r="BM102" s="596"/>
      <c r="BN102" s="596" t="e">
        <f>MATCH(Таблиця4[[#This Row],[BUILDING NAME]],Таблиця5[NAME],0)</f>
        <v>#N/A</v>
      </c>
      <c r="BO102" s="596" t="e">
        <f>INDEX(Таблиця5[[C - COINS - COST]:[ADDRESS]],'02BUILD'!$BN102,1)</f>
        <v>#N/A</v>
      </c>
      <c r="BP102" s="596" t="e">
        <f>INDEX(Таблиця5[[C - COINS - COST]:[ADDRESS]],'02BUILD'!$BN102,2)</f>
        <v>#N/A</v>
      </c>
      <c r="BQ102" s="596" t="e">
        <f>INDEX(Таблиця5[[C - COINS - COST]:[ADDRESS]],'02BUILD'!$BN102,3)</f>
        <v>#N/A</v>
      </c>
      <c r="BR102" s="596" t="e">
        <f>INDEX(Таблиця5[[C - COINS - COST]:[ADDRESS]],'02BUILD'!$BN102,4)</f>
        <v>#N/A</v>
      </c>
      <c r="BS102" s="596" t="e">
        <f>INDEX(Таблиця5[[C - COINS - COST]:[ADDRESS]],'02BUILD'!$BN102,5)</f>
        <v>#N/A</v>
      </c>
      <c r="BT102" s="596" t="e">
        <f>INDEX(Таблиця5[[C - COINS - COST]:[ADDRESS]],'02BUILD'!$BN102,6)</f>
        <v>#N/A</v>
      </c>
      <c r="BU102" s="596" t="e">
        <f>INDEX(Таблиця5[[C - COINS - COST]:[ADDRESS]],'02BUILD'!$BN102,7)</f>
        <v>#N/A</v>
      </c>
      <c r="BV102" s="596" t="e">
        <f>INDEX(Таблиця5[[C - COINS - COST]:[ADDRESS]],'02BUILD'!$BN102,8)</f>
        <v>#N/A</v>
      </c>
      <c r="BW102" s="596" t="e">
        <f>INDEX(Таблиця5[[C - COINS - COST]:[ADDRESS]],'02BUILD'!$BN102,9)</f>
        <v>#N/A</v>
      </c>
      <c r="BX102" s="596" t="e">
        <f>INDEX(Таблиця5[[C - COINS - COST]:[ADDRESS]],'02BUILD'!$BN102,10)</f>
        <v>#N/A</v>
      </c>
    </row>
    <row r="103" spans="1:76" ht="16.5" thickTop="1" thickBot="1">
      <c r="A103" s="776"/>
      <c r="B103" s="777"/>
      <c r="C103" s="777"/>
      <c r="D103" s="776"/>
      <c r="E103" s="776"/>
      <c r="F103" s="777"/>
      <c r="G103" s="777"/>
      <c r="H103" s="757" t="s">
        <v>5710</v>
      </c>
      <c r="I103" s="743" t="s">
        <v>3965</v>
      </c>
      <c r="J103" s="743"/>
      <c r="K103" s="743" t="s">
        <v>2101</v>
      </c>
      <c r="L103" s="775" t="s">
        <v>20774</v>
      </c>
      <c r="M103" s="775" t="s">
        <v>20774</v>
      </c>
      <c r="N103" s="743"/>
      <c r="O103" s="743"/>
      <c r="P103" s="743"/>
      <c r="Q103" s="743"/>
      <c r="R103" s="743"/>
      <c r="S1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3" s="743"/>
      <c r="U103" s="743"/>
      <c r="V103" s="743"/>
      <c r="W103" s="742"/>
      <c r="X103" s="742"/>
      <c r="Y103" s="757" t="s">
        <v>19783</v>
      </c>
      <c r="Z103" s="743" t="s">
        <v>4311</v>
      </c>
      <c r="AA103" s="743"/>
      <c r="AB103" s="743" t="str">
        <f>Таблиця4[[#This Row],[Descriptions2]]</f>
        <v/>
      </c>
      <c r="AC103" s="743" t="str">
        <f>Таблиця4[[#This Row],[Owner/Specific NPCs3]]</f>
        <v/>
      </c>
      <c r="AD103" s="743"/>
      <c r="AE103" s="750" t="s">
        <v>5878</v>
      </c>
      <c r="AF103" s="751"/>
      <c r="AG103" s="752"/>
      <c r="AH103" s="743"/>
      <c r="AI103" s="752"/>
      <c r="AJ103" s="743"/>
      <c r="AK103" s="752"/>
      <c r="AL103" s="742" t="str">
        <f>IFERROR(INDEX('02_LIVING_WATERDEEP'!$C$2:$C$200,MATCH(Таблиця4[[#This Row],[BUILDING NAME]],'02_LIVING_WATERDEEP'!$A$2:$A$200,0),1),"")</f>
        <v/>
      </c>
      <c r="AM103" s="742" t="str">
        <f>IFERROR(INDEX('02_LIVING_WATERDEEP'!$F$2:$F$200,MATCH(Таблиця4[[#This Row],[BUILDING NAME]],'02_LIVING_WATERDEEP'!$A$2:$A$200,0),1),"")</f>
        <v/>
      </c>
      <c r="AN103" s="742" t="str">
        <f>IFERROR(INDEX('02_LIVING_WATERDEEP'!$I$2:$I$200,MATCH(Таблиця4[[#This Row],[BUILDING NAME]],'02_LIVING_WATERDEEP'!$A$2:$A$200,0),1),"")</f>
        <v/>
      </c>
      <c r="AO103" s="742" t="str">
        <f>IFERROR(INDEX('02_LIVING_WATERDEEP'!$J$2:$J$200,MATCH(Таблиця4[[#This Row],[BUILDING NAME]],'02_LIVING_WATERDEEP'!$A$2:$A$200,0),1),"")</f>
        <v/>
      </c>
      <c r="AP103" s="742" t="str">
        <f>IFERROR(INDEX('02_LIVING_WATERDEEP'!$K$2:$K$200,MATCH(Таблиця4[[#This Row],[BUILDING NAME]],'02_LIVING_WATERDEEP'!$A$2:$A$200,0),1),"")</f>
        <v/>
      </c>
      <c r="AQ103" s="742" t="str">
        <f>IFERROR(INDEX('02_LIVING_WATERDEEP'!$L$2:$L$200,MATCH(Таблиця4[[#This Row],[BUILDING NAME]],'02_LIVING_WATERDEEP'!$A$2:$A$200,0),1),"")</f>
        <v/>
      </c>
      <c r="AR103" s="742" t="str">
        <f>IFERROR(INDEX('02_LIVING_WATERDEEP'!$M$2:$M$200,MATCH(Таблиця4[[#This Row],[BUILDING NAME]],'02_LIVING_WATERDEEP'!$A$2:$A$200,0),1),"")</f>
        <v/>
      </c>
      <c r="AS103" s="742"/>
      <c r="AT103" s="596"/>
      <c r="AU103" s="596"/>
      <c r="AV103" s="596"/>
      <c r="AW103" s="596"/>
      <c r="AX103" s="596"/>
      <c r="AY103" s="596"/>
      <c r="AZ103" s="596"/>
      <c r="BA103" s="596"/>
      <c r="BB103" s="596"/>
      <c r="BC103" s="596"/>
      <c r="BD103" s="596"/>
      <c r="BE103" s="596"/>
      <c r="BF103" s="596"/>
      <c r="BG103" s="596"/>
      <c r="BH103" s="596"/>
      <c r="BI103" s="596"/>
      <c r="BJ103" s="596" t="e">
        <f>MATCH(Таблиця4[[#This Row],[BUILDING NAME]],#REF!,0)</f>
        <v>#REF!</v>
      </c>
      <c r="BK103" s="596" t="e">
        <f>INDEX(#REF!,'02BUILD'!BJ103,1)</f>
        <v>#REF!</v>
      </c>
      <c r="BL103" s="596" t="s">
        <v>20582</v>
      </c>
      <c r="BM103" s="596"/>
      <c r="BN103" s="596" t="e">
        <f>MATCH(Таблиця4[[#This Row],[BUILDING NAME]],Таблиця5[NAME],0)</f>
        <v>#N/A</v>
      </c>
      <c r="BO103" s="596" t="e">
        <f>INDEX(Таблиця5[[C - COINS - COST]:[ADDRESS]],'02BUILD'!$BN103,1)</f>
        <v>#N/A</v>
      </c>
      <c r="BP103" s="596" t="e">
        <f>INDEX(Таблиця5[[C - COINS - COST]:[ADDRESS]],'02BUILD'!$BN103,2)</f>
        <v>#N/A</v>
      </c>
      <c r="BQ103" s="596" t="e">
        <f>INDEX(Таблиця5[[C - COINS - COST]:[ADDRESS]],'02BUILD'!$BN103,3)</f>
        <v>#N/A</v>
      </c>
      <c r="BR103" s="596" t="e">
        <f>INDEX(Таблиця5[[C - COINS - COST]:[ADDRESS]],'02BUILD'!$BN103,4)</f>
        <v>#N/A</v>
      </c>
      <c r="BS103" s="596" t="e">
        <f>INDEX(Таблиця5[[C - COINS - COST]:[ADDRESS]],'02BUILD'!$BN103,5)</f>
        <v>#N/A</v>
      </c>
      <c r="BT103" s="596" t="e">
        <f>INDEX(Таблиця5[[C - COINS - COST]:[ADDRESS]],'02BUILD'!$BN103,6)</f>
        <v>#N/A</v>
      </c>
      <c r="BU103" s="596" t="e">
        <f>INDEX(Таблиця5[[C - COINS - COST]:[ADDRESS]],'02BUILD'!$BN103,7)</f>
        <v>#N/A</v>
      </c>
      <c r="BV103" s="596" t="e">
        <f>INDEX(Таблиця5[[C - COINS - COST]:[ADDRESS]],'02BUILD'!$BN103,8)</f>
        <v>#N/A</v>
      </c>
      <c r="BW103" s="596" t="e">
        <f>INDEX(Таблиця5[[C - COINS - COST]:[ADDRESS]],'02BUILD'!$BN103,9)</f>
        <v>#N/A</v>
      </c>
      <c r="BX103" s="596" t="e">
        <f>INDEX(Таблиця5[[C - COINS - COST]:[ADDRESS]],'02BUILD'!$BN103,10)</f>
        <v>#N/A</v>
      </c>
    </row>
    <row r="104" spans="1:76" ht="16.5" thickTop="1" thickBot="1">
      <c r="A104" s="776"/>
      <c r="B104" s="777"/>
      <c r="C104" s="777"/>
      <c r="D104" s="776"/>
      <c r="E104" s="776"/>
      <c r="F104" s="777"/>
      <c r="G104" s="777"/>
      <c r="H104" s="743" t="s">
        <v>5711</v>
      </c>
      <c r="I104" s="743" t="s">
        <v>3965</v>
      </c>
      <c r="J104" s="743"/>
      <c r="K104" s="743" t="s">
        <v>2089</v>
      </c>
      <c r="L104" s="775" t="s">
        <v>20774</v>
      </c>
      <c r="M104" s="775" t="s">
        <v>20774</v>
      </c>
      <c r="N104" s="743"/>
      <c r="O104" s="743"/>
      <c r="P104" s="743"/>
      <c r="Q104" s="743"/>
      <c r="R104" s="743"/>
      <c r="S1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4" s="743"/>
      <c r="U104" s="743"/>
      <c r="V104" s="743" t="s">
        <v>4457</v>
      </c>
      <c r="W104" s="743"/>
      <c r="X104" s="743"/>
      <c r="Y104" s="743" t="s">
        <v>21691</v>
      </c>
      <c r="Z104" s="743" t="s">
        <v>4311</v>
      </c>
      <c r="AA104" s="743"/>
      <c r="AB104" s="743" t="str">
        <f>Таблиця4[[#This Row],[Descriptions2]]</f>
        <v/>
      </c>
      <c r="AC104" s="743" t="str">
        <f>Таблиця4[[#This Row],[Owner/Specific NPCs3]]</f>
        <v/>
      </c>
      <c r="AD104" s="743"/>
      <c r="AE104" s="750" t="s">
        <v>5879</v>
      </c>
      <c r="AF104" s="751"/>
      <c r="AG104" s="752"/>
      <c r="AH104" s="743"/>
      <c r="AI104" s="752"/>
      <c r="AJ104" s="743"/>
      <c r="AK104" s="752"/>
      <c r="AL104" s="742" t="str">
        <f>IFERROR(INDEX('02_LIVING_WATERDEEP'!$C$2:$C$200,MATCH(Таблиця4[[#This Row],[BUILDING NAME]],'02_LIVING_WATERDEEP'!$A$2:$A$200,0),1),"")</f>
        <v/>
      </c>
      <c r="AM104" s="742" t="str">
        <f>IFERROR(INDEX('02_LIVING_WATERDEEP'!$F$2:$F$200,MATCH(Таблиця4[[#This Row],[BUILDING NAME]],'02_LIVING_WATERDEEP'!$A$2:$A$200,0),1),"")</f>
        <v/>
      </c>
      <c r="AN104" s="742" t="str">
        <f>IFERROR(INDEX('02_LIVING_WATERDEEP'!$I$2:$I$200,MATCH(Таблиця4[[#This Row],[BUILDING NAME]],'02_LIVING_WATERDEEP'!$A$2:$A$200,0),1),"")</f>
        <v/>
      </c>
      <c r="AO104" s="742" t="str">
        <f>IFERROR(INDEX('02_LIVING_WATERDEEP'!$J$2:$J$200,MATCH(Таблиця4[[#This Row],[BUILDING NAME]],'02_LIVING_WATERDEEP'!$A$2:$A$200,0),1),"")</f>
        <v/>
      </c>
      <c r="AP104" s="742" t="str">
        <f>IFERROR(INDEX('02_LIVING_WATERDEEP'!$K$2:$K$200,MATCH(Таблиця4[[#This Row],[BUILDING NAME]],'02_LIVING_WATERDEEP'!$A$2:$A$200,0),1),"")</f>
        <v/>
      </c>
      <c r="AQ104" s="742" t="str">
        <f>IFERROR(INDEX('02_LIVING_WATERDEEP'!$L$2:$L$200,MATCH(Таблиця4[[#This Row],[BUILDING NAME]],'02_LIVING_WATERDEEP'!$A$2:$A$200,0),1),"")</f>
        <v/>
      </c>
      <c r="AR104" s="742" t="str">
        <f>IFERROR(INDEX('02_LIVING_WATERDEEP'!$M$2:$M$200,MATCH(Таблиця4[[#This Row],[BUILDING NAME]],'02_LIVING_WATERDEEP'!$A$2:$A$200,0),1),"")</f>
        <v/>
      </c>
      <c r="AS104" s="742"/>
      <c r="AT104" s="596"/>
      <c r="AU104" s="596"/>
      <c r="AV104" s="596"/>
      <c r="AW104" s="596"/>
      <c r="AX104" s="596"/>
      <c r="AY104" s="596"/>
      <c r="AZ104" s="596"/>
      <c r="BA104" s="596"/>
      <c r="BB104" s="596"/>
      <c r="BC104" s="596"/>
      <c r="BD104" s="596"/>
      <c r="BE104" s="596"/>
      <c r="BF104" s="596"/>
      <c r="BG104" s="596"/>
      <c r="BH104" s="596"/>
      <c r="BI104" s="596"/>
      <c r="BJ104" s="596" t="e">
        <f>MATCH(Таблиця4[[#This Row],[BUILDING NAME]],#REF!,0)</f>
        <v>#REF!</v>
      </c>
      <c r="BK104" s="596" t="e">
        <f>INDEX(#REF!,'02BUILD'!BJ104,1)</f>
        <v>#REF!</v>
      </c>
      <c r="BL104" s="596" t="e">
        <v>#N/A</v>
      </c>
      <c r="BM104" s="596"/>
      <c r="BN104" s="596" t="e">
        <f>MATCH(Таблиця4[[#This Row],[BUILDING NAME]],Таблиця5[NAME],0)</f>
        <v>#N/A</v>
      </c>
      <c r="BO104" s="596" t="e">
        <f>INDEX(Таблиця5[[C - COINS - COST]:[ADDRESS]],'02BUILD'!$BN104,1)</f>
        <v>#N/A</v>
      </c>
      <c r="BP104" s="596" t="e">
        <f>INDEX(Таблиця5[[C - COINS - COST]:[ADDRESS]],'02BUILD'!$BN104,2)</f>
        <v>#N/A</v>
      </c>
      <c r="BQ104" s="596" t="e">
        <f>INDEX(Таблиця5[[C - COINS - COST]:[ADDRESS]],'02BUILD'!$BN104,3)</f>
        <v>#N/A</v>
      </c>
      <c r="BR104" s="596" t="e">
        <f>INDEX(Таблиця5[[C - COINS - COST]:[ADDRESS]],'02BUILD'!$BN104,4)</f>
        <v>#N/A</v>
      </c>
      <c r="BS104" s="596" t="e">
        <f>INDEX(Таблиця5[[C - COINS - COST]:[ADDRESS]],'02BUILD'!$BN104,5)</f>
        <v>#N/A</v>
      </c>
      <c r="BT104" s="596" t="e">
        <f>INDEX(Таблиця5[[C - COINS - COST]:[ADDRESS]],'02BUILD'!$BN104,6)</f>
        <v>#N/A</v>
      </c>
      <c r="BU104" s="596" t="e">
        <f>INDEX(Таблиця5[[C - COINS - COST]:[ADDRESS]],'02BUILD'!$BN104,7)</f>
        <v>#N/A</v>
      </c>
      <c r="BV104" s="596" t="e">
        <f>INDEX(Таблиця5[[C - COINS - COST]:[ADDRESS]],'02BUILD'!$BN104,8)</f>
        <v>#N/A</v>
      </c>
      <c r="BW104" s="596" t="e">
        <f>INDEX(Таблиця5[[C - COINS - COST]:[ADDRESS]],'02BUILD'!$BN104,9)</f>
        <v>#N/A</v>
      </c>
      <c r="BX104" s="596" t="e">
        <f>INDEX(Таблиця5[[C - COINS - COST]:[ADDRESS]],'02BUILD'!$BN104,10)</f>
        <v>#N/A</v>
      </c>
    </row>
    <row r="105" spans="1:76" s="620" customFormat="1" ht="16.5" thickTop="1" thickBot="1">
      <c r="A105" s="776"/>
      <c r="B105" s="777"/>
      <c r="C105" s="777"/>
      <c r="D105" s="776"/>
      <c r="E105" s="776"/>
      <c r="F105" s="777"/>
      <c r="G105" s="777"/>
      <c r="H105" s="743" t="s">
        <v>5712</v>
      </c>
      <c r="I105" s="743" t="s">
        <v>3965</v>
      </c>
      <c r="J105" s="743"/>
      <c r="K105" s="743" t="s">
        <v>2089</v>
      </c>
      <c r="L105" s="775" t="s">
        <v>20774</v>
      </c>
      <c r="M105" s="775" t="s">
        <v>20774</v>
      </c>
      <c r="N105" s="743"/>
      <c r="O105" s="743"/>
      <c r="P105" s="743"/>
      <c r="Q105" s="743"/>
      <c r="R105" s="743"/>
      <c r="S1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5" s="743"/>
      <c r="U105" s="743"/>
      <c r="V105" s="743"/>
      <c r="W105" s="743"/>
      <c r="X105" s="743"/>
      <c r="Y105" s="743" t="s">
        <v>21692</v>
      </c>
      <c r="Z105" s="743" t="s">
        <v>4311</v>
      </c>
      <c r="AA105" s="743"/>
      <c r="AB105" s="743" t="str">
        <f>Таблиця4[[#This Row],[Descriptions2]]</f>
        <v/>
      </c>
      <c r="AC105" s="743" t="str">
        <f>Таблиця4[[#This Row],[Owner/Specific NPCs3]]</f>
        <v/>
      </c>
      <c r="AD105" s="743"/>
      <c r="AE105" s="750" t="s">
        <v>5880</v>
      </c>
      <c r="AF105" s="751"/>
      <c r="AG105" s="752"/>
      <c r="AH105" s="743"/>
      <c r="AI105" s="752"/>
      <c r="AJ105" s="743"/>
      <c r="AK105" s="752"/>
      <c r="AL105" s="742" t="str">
        <f>IFERROR(INDEX('02_LIVING_WATERDEEP'!$C$2:$C$200,MATCH(Таблиця4[[#This Row],[BUILDING NAME]],'02_LIVING_WATERDEEP'!$A$2:$A$200,0),1),"")</f>
        <v/>
      </c>
      <c r="AM105" s="742" t="str">
        <f>IFERROR(INDEX('02_LIVING_WATERDEEP'!$F$2:$F$200,MATCH(Таблиця4[[#This Row],[BUILDING NAME]],'02_LIVING_WATERDEEP'!$A$2:$A$200,0),1),"")</f>
        <v/>
      </c>
      <c r="AN105" s="742" t="str">
        <f>IFERROR(INDEX('02_LIVING_WATERDEEP'!$I$2:$I$200,MATCH(Таблиця4[[#This Row],[BUILDING NAME]],'02_LIVING_WATERDEEP'!$A$2:$A$200,0),1),"")</f>
        <v/>
      </c>
      <c r="AO105" s="742" t="str">
        <f>IFERROR(INDEX('02_LIVING_WATERDEEP'!$J$2:$J$200,MATCH(Таблиця4[[#This Row],[BUILDING NAME]],'02_LIVING_WATERDEEP'!$A$2:$A$200,0),1),"")</f>
        <v/>
      </c>
      <c r="AP105" s="742" t="str">
        <f>IFERROR(INDEX('02_LIVING_WATERDEEP'!$K$2:$K$200,MATCH(Таблиця4[[#This Row],[BUILDING NAME]],'02_LIVING_WATERDEEP'!$A$2:$A$200,0),1),"")</f>
        <v/>
      </c>
      <c r="AQ105" s="742" t="str">
        <f>IFERROR(INDEX('02_LIVING_WATERDEEP'!$L$2:$L$200,MATCH(Таблиця4[[#This Row],[BUILDING NAME]],'02_LIVING_WATERDEEP'!$A$2:$A$200,0),1),"")</f>
        <v/>
      </c>
      <c r="AR105" s="742" t="str">
        <f>IFERROR(INDEX('02_LIVING_WATERDEEP'!$M$2:$M$200,MATCH(Таблиця4[[#This Row],[BUILDING NAME]],'02_LIVING_WATERDEEP'!$A$2:$A$200,0),1),"")</f>
        <v/>
      </c>
      <c r="AS105" s="742"/>
      <c r="AT105" s="619"/>
      <c r="AU105" s="619"/>
      <c r="AV105" s="619"/>
      <c r="AW105" s="619"/>
      <c r="AX105" s="619"/>
      <c r="AY105" s="619"/>
      <c r="AZ105" s="619"/>
      <c r="BA105" s="619"/>
      <c r="BB105" s="619"/>
      <c r="BC105" s="619"/>
      <c r="BD105" s="619"/>
      <c r="BE105" s="619"/>
      <c r="BF105" s="619"/>
      <c r="BG105" s="619"/>
      <c r="BH105" s="619"/>
      <c r="BI105" s="619"/>
      <c r="BJ105" s="619" t="e">
        <f>MATCH(Таблиця4[[#This Row],[BUILDING NAME]],#REF!,0)</f>
        <v>#REF!</v>
      </c>
      <c r="BK105" s="619" t="e">
        <f>INDEX(#REF!,'02BUILD'!BJ105,1)</f>
        <v>#REF!</v>
      </c>
      <c r="BL105" s="619" t="e">
        <v>#N/A</v>
      </c>
      <c r="BM105" s="619"/>
      <c r="BN105" s="619" t="e">
        <f>MATCH(Таблиця4[[#This Row],[BUILDING NAME]],Таблиця5[NAME],0)</f>
        <v>#N/A</v>
      </c>
      <c r="BO105" s="619" t="e">
        <f>INDEX(Таблиця5[[C - COINS - COST]:[ADDRESS]],'02BUILD'!$BN105,1)</f>
        <v>#N/A</v>
      </c>
      <c r="BP105" s="619" t="e">
        <f>INDEX(Таблиця5[[C - COINS - COST]:[ADDRESS]],'02BUILD'!$BN105,2)</f>
        <v>#N/A</v>
      </c>
      <c r="BQ105" s="619" t="e">
        <f>INDEX(Таблиця5[[C - COINS - COST]:[ADDRESS]],'02BUILD'!$BN105,3)</f>
        <v>#N/A</v>
      </c>
      <c r="BR105" s="619" t="e">
        <f>INDEX(Таблиця5[[C - COINS - COST]:[ADDRESS]],'02BUILD'!$BN105,4)</f>
        <v>#N/A</v>
      </c>
      <c r="BS105" s="619" t="e">
        <f>INDEX(Таблиця5[[C - COINS - COST]:[ADDRESS]],'02BUILD'!$BN105,5)</f>
        <v>#N/A</v>
      </c>
      <c r="BT105" s="619" t="e">
        <f>INDEX(Таблиця5[[C - COINS - COST]:[ADDRESS]],'02BUILD'!$BN105,6)</f>
        <v>#N/A</v>
      </c>
      <c r="BU105" s="619" t="e">
        <f>INDEX(Таблиця5[[C - COINS - COST]:[ADDRESS]],'02BUILD'!$BN105,7)</f>
        <v>#N/A</v>
      </c>
      <c r="BV105" s="619" t="e">
        <f>INDEX(Таблиця5[[C - COINS - COST]:[ADDRESS]],'02BUILD'!$BN105,8)</f>
        <v>#N/A</v>
      </c>
      <c r="BW105" s="619" t="e">
        <f>INDEX(Таблиця5[[C - COINS - COST]:[ADDRESS]],'02BUILD'!$BN105,9)</f>
        <v>#N/A</v>
      </c>
      <c r="BX105" s="619" t="e">
        <f>INDEX(Таблиця5[[C - COINS - COST]:[ADDRESS]],'02BUILD'!$BN105,10)</f>
        <v>#N/A</v>
      </c>
    </row>
    <row r="106" spans="1:76" ht="16.5" thickTop="1" thickBot="1">
      <c r="A106" s="776"/>
      <c r="B106" s="777"/>
      <c r="C106" s="777"/>
      <c r="D106" s="776"/>
      <c r="E106" s="776"/>
      <c r="F106" s="777"/>
      <c r="G106" s="777"/>
      <c r="H106" s="742" t="s">
        <v>17006</v>
      </c>
      <c r="I106" s="743" t="s">
        <v>3965</v>
      </c>
      <c r="J106" s="743"/>
      <c r="K106" s="743" t="s">
        <v>2089</v>
      </c>
      <c r="L106" s="775" t="s">
        <v>20774</v>
      </c>
      <c r="M106" s="775" t="s">
        <v>20774</v>
      </c>
      <c r="N106" s="743"/>
      <c r="O106" s="743"/>
      <c r="P106" s="743"/>
      <c r="Q106" s="743"/>
      <c r="R106" s="743"/>
      <c r="S1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6" s="743"/>
      <c r="U106" s="743"/>
      <c r="V106" s="743"/>
      <c r="W106" s="742"/>
      <c r="X106" s="742"/>
      <c r="Y106" s="742"/>
      <c r="Z106" s="743" t="s">
        <v>4311</v>
      </c>
      <c r="AA106" s="743"/>
      <c r="AB106" s="743" t="str">
        <f>Таблиця4[[#This Row],[Descriptions2]]</f>
        <v/>
      </c>
      <c r="AC106" s="743" t="str">
        <f>Таблиця4[[#This Row],[Owner/Specific NPCs3]]</f>
        <v/>
      </c>
      <c r="AD106" s="743"/>
      <c r="AE106" s="750"/>
      <c r="AF106" s="751"/>
      <c r="AG106" s="752"/>
      <c r="AH106" s="743"/>
      <c r="AI106" s="752"/>
      <c r="AJ106" s="743"/>
      <c r="AK106" s="752"/>
      <c r="AL106" s="742" t="str">
        <f>IFERROR(INDEX('02_LIVING_WATERDEEP'!$C$2:$C$200,MATCH(Таблиця4[[#This Row],[BUILDING NAME]],'02_LIVING_WATERDEEP'!$A$2:$A$200,0),1),"")</f>
        <v/>
      </c>
      <c r="AM106" s="742" t="str">
        <f>IFERROR(INDEX('02_LIVING_WATERDEEP'!$F$2:$F$200,MATCH(Таблиця4[[#This Row],[BUILDING NAME]],'02_LIVING_WATERDEEP'!$A$2:$A$200,0),1),"")</f>
        <v/>
      </c>
      <c r="AN106" s="742" t="str">
        <f>IFERROR(INDEX('02_LIVING_WATERDEEP'!$I$2:$I$200,MATCH(Таблиця4[[#This Row],[BUILDING NAME]],'02_LIVING_WATERDEEP'!$A$2:$A$200,0),1),"")</f>
        <v/>
      </c>
      <c r="AO106" s="742" t="str">
        <f>IFERROR(INDEX('02_LIVING_WATERDEEP'!$J$2:$J$200,MATCH(Таблиця4[[#This Row],[BUILDING NAME]],'02_LIVING_WATERDEEP'!$A$2:$A$200,0),1),"")</f>
        <v/>
      </c>
      <c r="AP106" s="742" t="str">
        <f>IFERROR(INDEX('02_LIVING_WATERDEEP'!$K$2:$K$200,MATCH(Таблиця4[[#This Row],[BUILDING NAME]],'02_LIVING_WATERDEEP'!$A$2:$A$200,0),1),"")</f>
        <v/>
      </c>
      <c r="AQ106" s="742" t="str">
        <f>IFERROR(INDEX('02_LIVING_WATERDEEP'!$L$2:$L$200,MATCH(Таблиця4[[#This Row],[BUILDING NAME]],'02_LIVING_WATERDEEP'!$A$2:$A$200,0),1),"")</f>
        <v/>
      </c>
      <c r="AR106" s="742" t="str">
        <f>IFERROR(INDEX('02_LIVING_WATERDEEP'!$M$2:$M$200,MATCH(Таблиця4[[#This Row],[BUILDING NAME]],'02_LIVING_WATERDEEP'!$A$2:$A$200,0),1),"")</f>
        <v/>
      </c>
      <c r="AS106" s="742"/>
      <c r="AT106" s="596"/>
      <c r="AU106" s="596"/>
      <c r="AV106" s="596"/>
      <c r="AW106" s="596"/>
      <c r="AX106" s="596"/>
      <c r="AY106" s="596"/>
      <c r="AZ106" s="596"/>
      <c r="BA106" s="596"/>
      <c r="BB106" s="596"/>
      <c r="BC106" s="596"/>
      <c r="BD106" s="596"/>
      <c r="BE106" s="596"/>
      <c r="BF106" s="596"/>
      <c r="BG106" s="596"/>
      <c r="BH106" s="596"/>
      <c r="BI106" s="596"/>
      <c r="BJ106" s="596" t="e">
        <f>MATCH(Таблиця4[[#This Row],[BUILDING NAME]],#REF!,0)</f>
        <v>#REF!</v>
      </c>
      <c r="BK106" s="596" t="e">
        <f>INDEX(#REF!,'02BUILD'!BJ106,1)</f>
        <v>#REF!</v>
      </c>
      <c r="BL106" s="596" t="s">
        <v>20547</v>
      </c>
      <c r="BM106" s="596"/>
      <c r="BN106" s="596" t="e">
        <f>MATCH(Таблиця4[[#This Row],[BUILDING NAME]],Таблиця5[NAME],0)</f>
        <v>#N/A</v>
      </c>
      <c r="BO106" s="596" t="e">
        <f>INDEX(Таблиця5[[C - COINS - COST]:[ADDRESS]],'02BUILD'!$BN106,1)</f>
        <v>#N/A</v>
      </c>
      <c r="BP106" s="596" t="e">
        <f>INDEX(Таблиця5[[C - COINS - COST]:[ADDRESS]],'02BUILD'!$BN106,2)</f>
        <v>#N/A</v>
      </c>
      <c r="BQ106" s="596" t="e">
        <f>INDEX(Таблиця5[[C - COINS - COST]:[ADDRESS]],'02BUILD'!$BN106,3)</f>
        <v>#N/A</v>
      </c>
      <c r="BR106" s="596" t="e">
        <f>INDEX(Таблиця5[[C - COINS - COST]:[ADDRESS]],'02BUILD'!$BN106,4)</f>
        <v>#N/A</v>
      </c>
      <c r="BS106" s="596" t="e">
        <f>INDEX(Таблиця5[[C - COINS - COST]:[ADDRESS]],'02BUILD'!$BN106,5)</f>
        <v>#N/A</v>
      </c>
      <c r="BT106" s="596" t="e">
        <f>INDEX(Таблиця5[[C - COINS - COST]:[ADDRESS]],'02BUILD'!$BN106,6)</f>
        <v>#N/A</v>
      </c>
      <c r="BU106" s="596" t="e">
        <f>INDEX(Таблиця5[[C - COINS - COST]:[ADDRESS]],'02BUILD'!$BN106,7)</f>
        <v>#N/A</v>
      </c>
      <c r="BV106" s="596" t="e">
        <f>INDEX(Таблиця5[[C - COINS - COST]:[ADDRESS]],'02BUILD'!$BN106,8)</f>
        <v>#N/A</v>
      </c>
      <c r="BW106" s="596" t="e">
        <f>INDEX(Таблиця5[[C - COINS - COST]:[ADDRESS]],'02BUILD'!$BN106,9)</f>
        <v>#N/A</v>
      </c>
      <c r="BX106" s="596" t="e">
        <f>INDEX(Таблиця5[[C - COINS - COST]:[ADDRESS]],'02BUILD'!$BN106,10)</f>
        <v>#N/A</v>
      </c>
    </row>
    <row r="107" spans="1:76" ht="16.5" thickTop="1" thickBot="1">
      <c r="A107" s="776"/>
      <c r="B107" s="777"/>
      <c r="C107" s="777"/>
      <c r="D107" s="776"/>
      <c r="E107" s="776"/>
      <c r="F107" s="777"/>
      <c r="G107" s="777"/>
      <c r="H107" s="743" t="s">
        <v>16908</v>
      </c>
      <c r="I107" s="743" t="s">
        <v>3965</v>
      </c>
      <c r="J107" s="743"/>
      <c r="K107" s="743" t="s">
        <v>2093</v>
      </c>
      <c r="L107" s="775" t="s">
        <v>20774</v>
      </c>
      <c r="M107" s="775" t="s">
        <v>20774</v>
      </c>
      <c r="N107" s="743"/>
      <c r="O107" s="743"/>
      <c r="P107" s="743"/>
      <c r="Q107" s="743"/>
      <c r="R107" s="743"/>
      <c r="S1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7" s="743"/>
      <c r="U107" s="743"/>
      <c r="V107" s="743"/>
      <c r="W107" s="743"/>
      <c r="X107" s="743"/>
      <c r="Y107" s="743" t="s">
        <v>19820</v>
      </c>
      <c r="Z107" s="743" t="s">
        <v>4311</v>
      </c>
      <c r="AA107" s="743"/>
      <c r="AB107" s="743" t="str">
        <f>Таблиця4[[#This Row],[Descriptions2]]</f>
        <v/>
      </c>
      <c r="AC107" s="743" t="str">
        <f>Таблиця4[[#This Row],[Owner/Specific NPCs3]]</f>
        <v/>
      </c>
      <c r="AD107" s="743"/>
      <c r="AE107" s="750" t="s">
        <v>5831</v>
      </c>
      <c r="AF107" s="742" t="s">
        <v>16909</v>
      </c>
      <c r="AG107" s="752"/>
      <c r="AH107" s="743"/>
      <c r="AI107" s="752"/>
      <c r="AJ107" s="743"/>
      <c r="AK107" s="752"/>
      <c r="AL107" s="742" t="str">
        <f>IFERROR(INDEX('02_LIVING_WATERDEEP'!$C$2:$C$200,MATCH(Таблиця4[[#This Row],[BUILDING NAME]],'02_LIVING_WATERDEEP'!$A$2:$A$200,0),1),"")</f>
        <v/>
      </c>
      <c r="AM107" s="742" t="str">
        <f>IFERROR(INDEX('02_LIVING_WATERDEEP'!$F$2:$F$200,MATCH(Таблиця4[[#This Row],[BUILDING NAME]],'02_LIVING_WATERDEEP'!$A$2:$A$200,0),1),"")</f>
        <v/>
      </c>
      <c r="AN107" s="742" t="str">
        <f>IFERROR(INDEX('02_LIVING_WATERDEEP'!$I$2:$I$200,MATCH(Таблиця4[[#This Row],[BUILDING NAME]],'02_LIVING_WATERDEEP'!$A$2:$A$200,0),1),"")</f>
        <v/>
      </c>
      <c r="AO107" s="742" t="str">
        <f>IFERROR(INDEX('02_LIVING_WATERDEEP'!$J$2:$J$200,MATCH(Таблиця4[[#This Row],[BUILDING NAME]],'02_LIVING_WATERDEEP'!$A$2:$A$200,0),1),"")</f>
        <v/>
      </c>
      <c r="AP107" s="742" t="str">
        <f>IFERROR(INDEX('02_LIVING_WATERDEEP'!$K$2:$K$200,MATCH(Таблиця4[[#This Row],[BUILDING NAME]],'02_LIVING_WATERDEEP'!$A$2:$A$200,0),1),"")</f>
        <v/>
      </c>
      <c r="AQ107" s="742" t="str">
        <f>IFERROR(INDEX('02_LIVING_WATERDEEP'!$L$2:$L$200,MATCH(Таблиця4[[#This Row],[BUILDING NAME]],'02_LIVING_WATERDEEP'!$A$2:$A$200,0),1),"")</f>
        <v/>
      </c>
      <c r="AR107" s="742" t="str">
        <f>IFERROR(INDEX('02_LIVING_WATERDEEP'!$M$2:$M$200,MATCH(Таблиця4[[#This Row],[BUILDING NAME]],'02_LIVING_WATERDEEP'!$A$2:$A$200,0),1),"")</f>
        <v/>
      </c>
      <c r="AS107" s="742"/>
      <c r="AT107" s="596"/>
      <c r="AU107" s="596"/>
      <c r="AV107" s="596"/>
      <c r="AW107" s="596"/>
      <c r="AX107" s="596"/>
      <c r="AY107" s="596"/>
      <c r="AZ107" s="596"/>
      <c r="BA107" s="596"/>
      <c r="BB107" s="596"/>
      <c r="BC107" s="596"/>
      <c r="BD107" s="596"/>
      <c r="BE107" s="596"/>
      <c r="BF107" s="596"/>
      <c r="BG107" s="596"/>
      <c r="BH107" s="596"/>
      <c r="BI107" s="596"/>
      <c r="BJ107" s="596" t="e">
        <f>MATCH(Таблиця4[[#This Row],[BUILDING NAME]],#REF!,0)</f>
        <v>#REF!</v>
      </c>
      <c r="BK107" s="596" t="e">
        <f>INDEX(#REF!,'02BUILD'!BJ107,1)</f>
        <v>#REF!</v>
      </c>
      <c r="BL107" s="596" t="s">
        <v>20615</v>
      </c>
      <c r="BM107" s="596"/>
      <c r="BN107" s="596" t="e">
        <f>MATCH(Таблиця4[[#This Row],[BUILDING NAME]],Таблиця5[NAME],0)</f>
        <v>#N/A</v>
      </c>
      <c r="BO107" s="596" t="e">
        <f>INDEX(Таблиця5[[C - COINS - COST]:[ADDRESS]],'02BUILD'!$BN107,1)</f>
        <v>#N/A</v>
      </c>
      <c r="BP107" s="596" t="e">
        <f>INDEX(Таблиця5[[C - COINS - COST]:[ADDRESS]],'02BUILD'!$BN107,2)</f>
        <v>#N/A</v>
      </c>
      <c r="BQ107" s="596" t="e">
        <f>INDEX(Таблиця5[[C - COINS - COST]:[ADDRESS]],'02BUILD'!$BN107,3)</f>
        <v>#N/A</v>
      </c>
      <c r="BR107" s="596" t="e">
        <f>INDEX(Таблиця5[[C - COINS - COST]:[ADDRESS]],'02BUILD'!$BN107,4)</f>
        <v>#N/A</v>
      </c>
      <c r="BS107" s="596" t="e">
        <f>INDEX(Таблиця5[[C - COINS - COST]:[ADDRESS]],'02BUILD'!$BN107,5)</f>
        <v>#N/A</v>
      </c>
      <c r="BT107" s="596" t="e">
        <f>INDEX(Таблиця5[[C - COINS - COST]:[ADDRESS]],'02BUILD'!$BN107,6)</f>
        <v>#N/A</v>
      </c>
      <c r="BU107" s="596" t="e">
        <f>INDEX(Таблиця5[[C - COINS - COST]:[ADDRESS]],'02BUILD'!$BN107,7)</f>
        <v>#N/A</v>
      </c>
      <c r="BV107" s="596" t="e">
        <f>INDEX(Таблиця5[[C - COINS - COST]:[ADDRESS]],'02BUILD'!$BN107,8)</f>
        <v>#N/A</v>
      </c>
      <c r="BW107" s="596" t="e">
        <f>INDEX(Таблиця5[[C - COINS - COST]:[ADDRESS]],'02BUILD'!$BN107,9)</f>
        <v>#N/A</v>
      </c>
      <c r="BX107" s="596" t="e">
        <f>INDEX(Таблиця5[[C - COINS - COST]:[ADDRESS]],'02BUILD'!$BN107,10)</f>
        <v>#N/A</v>
      </c>
    </row>
    <row r="108" spans="1:76" ht="16.5" thickTop="1" thickBot="1">
      <c r="A108" s="776"/>
      <c r="B108" s="777"/>
      <c r="C108" s="777"/>
      <c r="D108" s="776"/>
      <c r="E108" s="776"/>
      <c r="F108" s="777"/>
      <c r="G108" s="777"/>
      <c r="H108" s="743" t="s">
        <v>16911</v>
      </c>
      <c r="I108" s="743" t="s">
        <v>3965</v>
      </c>
      <c r="J108" s="743"/>
      <c r="K108" s="775" t="s">
        <v>20774</v>
      </c>
      <c r="L108" s="775" t="s">
        <v>20774</v>
      </c>
      <c r="M108" s="775" t="s">
        <v>20774</v>
      </c>
      <c r="N108" s="743"/>
      <c r="O108" s="743"/>
      <c r="P108" s="743"/>
      <c r="Q108" s="743"/>
      <c r="R108" s="743"/>
      <c r="S1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8" s="743"/>
      <c r="U108" s="743"/>
      <c r="V108" s="743"/>
      <c r="W108" s="743"/>
      <c r="X108" s="743"/>
      <c r="Y108" s="743"/>
      <c r="Z108" s="743" t="s">
        <v>4311</v>
      </c>
      <c r="AA108" s="743"/>
      <c r="AB108" s="743" t="str">
        <f>Таблиця4[[#This Row],[Descriptions2]]</f>
        <v/>
      </c>
      <c r="AC108" s="743" t="str">
        <f>Таблиця4[[#This Row],[Owner/Specific NPCs3]]</f>
        <v/>
      </c>
      <c r="AD108" s="743"/>
      <c r="AE108" s="750" t="s">
        <v>5831</v>
      </c>
      <c r="AF108" s="742" t="s">
        <v>18321</v>
      </c>
      <c r="AG108" s="752"/>
      <c r="AH108" s="743"/>
      <c r="AI108" s="752"/>
      <c r="AJ108" s="743"/>
      <c r="AK108" s="752"/>
      <c r="AL108" s="742" t="str">
        <f>IFERROR(INDEX('02_LIVING_WATERDEEP'!$C$2:$C$200,MATCH(Таблиця4[[#This Row],[BUILDING NAME]],'02_LIVING_WATERDEEP'!$A$2:$A$200,0),1),"")</f>
        <v/>
      </c>
      <c r="AM108" s="742" t="str">
        <f>IFERROR(INDEX('02_LIVING_WATERDEEP'!$F$2:$F$200,MATCH(Таблиця4[[#This Row],[BUILDING NAME]],'02_LIVING_WATERDEEP'!$A$2:$A$200,0),1),"")</f>
        <v/>
      </c>
      <c r="AN108" s="742" t="str">
        <f>IFERROR(INDEX('02_LIVING_WATERDEEP'!$I$2:$I$200,MATCH(Таблиця4[[#This Row],[BUILDING NAME]],'02_LIVING_WATERDEEP'!$A$2:$A$200,0),1),"")</f>
        <v/>
      </c>
      <c r="AO108" s="742" t="str">
        <f>IFERROR(INDEX('02_LIVING_WATERDEEP'!$J$2:$J$200,MATCH(Таблиця4[[#This Row],[BUILDING NAME]],'02_LIVING_WATERDEEP'!$A$2:$A$200,0),1),"")</f>
        <v/>
      </c>
      <c r="AP108" s="742" t="str">
        <f>IFERROR(INDEX('02_LIVING_WATERDEEP'!$K$2:$K$200,MATCH(Таблиця4[[#This Row],[BUILDING NAME]],'02_LIVING_WATERDEEP'!$A$2:$A$200,0),1),"")</f>
        <v/>
      </c>
      <c r="AQ108" s="742" t="str">
        <f>IFERROR(INDEX('02_LIVING_WATERDEEP'!$L$2:$L$200,MATCH(Таблиця4[[#This Row],[BUILDING NAME]],'02_LIVING_WATERDEEP'!$A$2:$A$200,0),1),"")</f>
        <v/>
      </c>
      <c r="AR108" s="742" t="str">
        <f>IFERROR(INDEX('02_LIVING_WATERDEEP'!$M$2:$M$200,MATCH(Таблиця4[[#This Row],[BUILDING NAME]],'02_LIVING_WATERDEEP'!$A$2:$A$200,0),1),"")</f>
        <v/>
      </c>
      <c r="AS108" s="742"/>
      <c r="AT108" s="596"/>
      <c r="AU108" s="596"/>
      <c r="AV108" s="596"/>
      <c r="AW108" s="596"/>
      <c r="AX108" s="596"/>
      <c r="AY108" s="596"/>
      <c r="AZ108" s="596"/>
      <c r="BA108" s="596"/>
      <c r="BB108" s="596"/>
      <c r="BC108" s="596"/>
      <c r="BD108" s="596"/>
      <c r="BE108" s="596"/>
      <c r="BF108" s="596"/>
      <c r="BG108" s="596"/>
      <c r="BH108" s="596"/>
      <c r="BI108" s="596"/>
      <c r="BJ108" s="596" t="e">
        <f>MATCH(Таблиця4[[#This Row],[BUILDING NAME]],#REF!,0)</f>
        <v>#REF!</v>
      </c>
      <c r="BK108" s="596" t="e">
        <f>INDEX(#REF!,'02BUILD'!BJ108,1)</f>
        <v>#REF!</v>
      </c>
      <c r="BL108" s="596">
        <v>0</v>
      </c>
      <c r="BM108" s="596"/>
      <c r="BN108" s="596" t="e">
        <f>MATCH(Таблиця4[[#This Row],[BUILDING NAME]],Таблиця5[NAME],0)</f>
        <v>#N/A</v>
      </c>
      <c r="BO108" s="596" t="e">
        <f>INDEX(Таблиця5[[C - COINS - COST]:[ADDRESS]],'02BUILD'!$BN108,1)</f>
        <v>#N/A</v>
      </c>
      <c r="BP108" s="596" t="e">
        <f>INDEX(Таблиця5[[C - COINS - COST]:[ADDRESS]],'02BUILD'!$BN108,2)</f>
        <v>#N/A</v>
      </c>
      <c r="BQ108" s="596" t="e">
        <f>INDEX(Таблиця5[[C - COINS - COST]:[ADDRESS]],'02BUILD'!$BN108,3)</f>
        <v>#N/A</v>
      </c>
      <c r="BR108" s="596" t="e">
        <f>INDEX(Таблиця5[[C - COINS - COST]:[ADDRESS]],'02BUILD'!$BN108,4)</f>
        <v>#N/A</v>
      </c>
      <c r="BS108" s="596" t="e">
        <f>INDEX(Таблиця5[[C - COINS - COST]:[ADDRESS]],'02BUILD'!$BN108,5)</f>
        <v>#N/A</v>
      </c>
      <c r="BT108" s="596" t="e">
        <f>INDEX(Таблиця5[[C - COINS - COST]:[ADDRESS]],'02BUILD'!$BN108,6)</f>
        <v>#N/A</v>
      </c>
      <c r="BU108" s="596" t="e">
        <f>INDEX(Таблиця5[[C - COINS - COST]:[ADDRESS]],'02BUILD'!$BN108,7)</f>
        <v>#N/A</v>
      </c>
      <c r="BV108" s="596" t="e">
        <f>INDEX(Таблиця5[[C - COINS - COST]:[ADDRESS]],'02BUILD'!$BN108,8)</f>
        <v>#N/A</v>
      </c>
      <c r="BW108" s="596" t="e">
        <f>INDEX(Таблиця5[[C - COINS - COST]:[ADDRESS]],'02BUILD'!$BN108,9)</f>
        <v>#N/A</v>
      </c>
      <c r="BX108" s="596" t="e">
        <f>INDEX(Таблиця5[[C - COINS - COST]:[ADDRESS]],'02BUILD'!$BN108,10)</f>
        <v>#N/A</v>
      </c>
    </row>
    <row r="109" spans="1:76" ht="16.5" thickTop="1" thickBot="1">
      <c r="A109" s="776"/>
      <c r="B109" s="777"/>
      <c r="C109" s="777"/>
      <c r="D109" s="776"/>
      <c r="E109" s="776"/>
      <c r="F109" s="777"/>
      <c r="G109" s="777"/>
      <c r="H109" s="743" t="s">
        <v>16912</v>
      </c>
      <c r="I109" s="743" t="s">
        <v>3965</v>
      </c>
      <c r="J109" s="743"/>
      <c r="K109" s="743" t="s">
        <v>2092</v>
      </c>
      <c r="L109" s="775" t="s">
        <v>20774</v>
      </c>
      <c r="M109" s="775" t="s">
        <v>20774</v>
      </c>
      <c r="N109" s="743"/>
      <c r="O109" s="743"/>
      <c r="P109" s="743"/>
      <c r="Q109" s="743"/>
      <c r="R109" s="743"/>
      <c r="S1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09" s="743"/>
      <c r="U109" s="743"/>
      <c r="V109" s="743"/>
      <c r="W109" s="743"/>
      <c r="X109" s="743"/>
      <c r="Y109" s="743"/>
      <c r="Z109" s="743" t="s">
        <v>4311</v>
      </c>
      <c r="AA109" s="743"/>
      <c r="AB109" s="743" t="str">
        <f>Таблиця4[[#This Row],[Descriptions2]]</f>
        <v/>
      </c>
      <c r="AC109" s="743" t="str">
        <f>Таблиця4[[#This Row],[Owner/Specific NPCs3]]</f>
        <v/>
      </c>
      <c r="AD109" s="743"/>
      <c r="AE109" s="750" t="s">
        <v>5831</v>
      </c>
      <c r="AF109" s="742" t="s">
        <v>18321</v>
      </c>
      <c r="AG109" s="752"/>
      <c r="AH109" s="743"/>
      <c r="AI109" s="752"/>
      <c r="AJ109" s="743"/>
      <c r="AK109" s="752"/>
      <c r="AL109" s="742" t="str">
        <f>IFERROR(INDEX('02_LIVING_WATERDEEP'!$C$2:$C$200,MATCH(Таблиця4[[#This Row],[BUILDING NAME]],'02_LIVING_WATERDEEP'!$A$2:$A$200,0),1),"")</f>
        <v/>
      </c>
      <c r="AM109" s="742" t="str">
        <f>IFERROR(INDEX('02_LIVING_WATERDEEP'!$F$2:$F$200,MATCH(Таблиця4[[#This Row],[BUILDING NAME]],'02_LIVING_WATERDEEP'!$A$2:$A$200,0),1),"")</f>
        <v/>
      </c>
      <c r="AN109" s="742" t="str">
        <f>IFERROR(INDEX('02_LIVING_WATERDEEP'!$I$2:$I$200,MATCH(Таблиця4[[#This Row],[BUILDING NAME]],'02_LIVING_WATERDEEP'!$A$2:$A$200,0),1),"")</f>
        <v/>
      </c>
      <c r="AO109" s="742" t="str">
        <f>IFERROR(INDEX('02_LIVING_WATERDEEP'!$J$2:$J$200,MATCH(Таблиця4[[#This Row],[BUILDING NAME]],'02_LIVING_WATERDEEP'!$A$2:$A$200,0),1),"")</f>
        <v/>
      </c>
      <c r="AP109" s="742" t="str">
        <f>IFERROR(INDEX('02_LIVING_WATERDEEP'!$K$2:$K$200,MATCH(Таблиця4[[#This Row],[BUILDING NAME]],'02_LIVING_WATERDEEP'!$A$2:$A$200,0),1),"")</f>
        <v/>
      </c>
      <c r="AQ109" s="742" t="str">
        <f>IFERROR(INDEX('02_LIVING_WATERDEEP'!$L$2:$L$200,MATCH(Таблиця4[[#This Row],[BUILDING NAME]],'02_LIVING_WATERDEEP'!$A$2:$A$200,0),1),"")</f>
        <v/>
      </c>
      <c r="AR109" s="742" t="str">
        <f>IFERROR(INDEX('02_LIVING_WATERDEEP'!$M$2:$M$200,MATCH(Таблиця4[[#This Row],[BUILDING NAME]],'02_LIVING_WATERDEEP'!$A$2:$A$200,0),1),"")</f>
        <v/>
      </c>
      <c r="AS109" s="742"/>
      <c r="AT109" s="596"/>
      <c r="AU109" s="596"/>
      <c r="AV109" s="596"/>
      <c r="AW109" s="596"/>
      <c r="AX109" s="596"/>
      <c r="AY109" s="596"/>
      <c r="AZ109" s="596"/>
      <c r="BA109" s="596"/>
      <c r="BB109" s="596"/>
      <c r="BC109" s="596"/>
      <c r="BD109" s="596"/>
      <c r="BE109" s="596"/>
      <c r="BF109" s="596"/>
      <c r="BG109" s="596"/>
      <c r="BH109" s="596"/>
      <c r="BI109" s="596"/>
      <c r="BJ109" s="596" t="e">
        <f>MATCH(Таблиця4[[#This Row],[BUILDING NAME]],#REF!,0)</f>
        <v>#REF!</v>
      </c>
      <c r="BK109" s="596" t="e">
        <f>INDEX(#REF!,'02BUILD'!BJ109,1)</f>
        <v>#REF!</v>
      </c>
      <c r="BL109" s="596" t="e">
        <v>#N/A</v>
      </c>
      <c r="BM109" s="596"/>
      <c r="BN109" s="596" t="e">
        <f>MATCH(Таблиця4[[#This Row],[BUILDING NAME]],Таблиця5[NAME],0)</f>
        <v>#N/A</v>
      </c>
      <c r="BO109" s="596" t="e">
        <f>INDEX(Таблиця5[[C - COINS - COST]:[ADDRESS]],'02BUILD'!$BN109,1)</f>
        <v>#N/A</v>
      </c>
      <c r="BP109" s="596" t="e">
        <f>INDEX(Таблиця5[[C - COINS - COST]:[ADDRESS]],'02BUILD'!$BN109,2)</f>
        <v>#N/A</v>
      </c>
      <c r="BQ109" s="596" t="e">
        <f>INDEX(Таблиця5[[C - COINS - COST]:[ADDRESS]],'02BUILD'!$BN109,3)</f>
        <v>#N/A</v>
      </c>
      <c r="BR109" s="596" t="e">
        <f>INDEX(Таблиця5[[C - COINS - COST]:[ADDRESS]],'02BUILD'!$BN109,4)</f>
        <v>#N/A</v>
      </c>
      <c r="BS109" s="596" t="e">
        <f>INDEX(Таблиця5[[C - COINS - COST]:[ADDRESS]],'02BUILD'!$BN109,5)</f>
        <v>#N/A</v>
      </c>
      <c r="BT109" s="596" t="e">
        <f>INDEX(Таблиця5[[C - COINS - COST]:[ADDRESS]],'02BUILD'!$BN109,6)</f>
        <v>#N/A</v>
      </c>
      <c r="BU109" s="596" t="e">
        <f>INDEX(Таблиця5[[C - COINS - COST]:[ADDRESS]],'02BUILD'!$BN109,7)</f>
        <v>#N/A</v>
      </c>
      <c r="BV109" s="596" t="e">
        <f>INDEX(Таблиця5[[C - COINS - COST]:[ADDRESS]],'02BUILD'!$BN109,8)</f>
        <v>#N/A</v>
      </c>
      <c r="BW109" s="596" t="e">
        <f>INDEX(Таблиця5[[C - COINS - COST]:[ADDRESS]],'02BUILD'!$BN109,9)</f>
        <v>#N/A</v>
      </c>
      <c r="BX109" s="596" t="e">
        <f>INDEX(Таблиця5[[C - COINS - COST]:[ADDRESS]],'02BUILD'!$BN109,10)</f>
        <v>#N/A</v>
      </c>
    </row>
    <row r="110" spans="1:76" ht="16.5" thickTop="1" thickBot="1">
      <c r="A110" s="776"/>
      <c r="B110" s="777"/>
      <c r="C110" s="777"/>
      <c r="D110" s="776"/>
      <c r="E110" s="776"/>
      <c r="F110" s="777"/>
      <c r="G110" s="777"/>
      <c r="H110" s="743" t="s">
        <v>20937</v>
      </c>
      <c r="I110" s="743" t="s">
        <v>3965</v>
      </c>
      <c r="J110" s="743"/>
      <c r="K110" s="743" t="s">
        <v>2093</v>
      </c>
      <c r="L110" s="775" t="s">
        <v>20774</v>
      </c>
      <c r="M110" s="775" t="s">
        <v>20774</v>
      </c>
      <c r="N110" s="743"/>
      <c r="O110" s="743"/>
      <c r="P110" s="743"/>
      <c r="Q110" s="743"/>
      <c r="R110" s="743"/>
      <c r="S1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0" s="743"/>
      <c r="U110" s="743"/>
      <c r="V110" s="743"/>
      <c r="W110" s="743"/>
      <c r="X110" s="743"/>
      <c r="Y110" s="743"/>
      <c r="Z110" s="743" t="s">
        <v>4311</v>
      </c>
      <c r="AA110" s="743"/>
      <c r="AB110" s="743" t="str">
        <f>Таблиця4[[#This Row],[Descriptions2]]</f>
        <v/>
      </c>
      <c r="AC110" s="743" t="str">
        <f>Таблиця4[[#This Row],[Owner/Specific NPCs3]]</f>
        <v/>
      </c>
      <c r="AD110" s="743"/>
      <c r="AE110" s="750"/>
      <c r="AF110" s="742" t="s">
        <v>18321</v>
      </c>
      <c r="AG110" s="752"/>
      <c r="AH110" s="743"/>
      <c r="AI110" s="752"/>
      <c r="AJ110" s="743"/>
      <c r="AK110" s="752"/>
      <c r="AL110" s="742" t="str">
        <f>IFERROR(INDEX('02_LIVING_WATERDEEP'!$C$2:$C$200,MATCH(Таблиця4[[#This Row],[BUILDING NAME]],'02_LIVING_WATERDEEP'!$A$2:$A$200,0),1),"")</f>
        <v/>
      </c>
      <c r="AM110" s="742" t="str">
        <f>IFERROR(INDEX('02_LIVING_WATERDEEP'!$F$2:$F$200,MATCH(Таблиця4[[#This Row],[BUILDING NAME]],'02_LIVING_WATERDEEP'!$A$2:$A$200,0),1),"")</f>
        <v/>
      </c>
      <c r="AN110" s="742" t="str">
        <f>IFERROR(INDEX('02_LIVING_WATERDEEP'!$I$2:$I$200,MATCH(Таблиця4[[#This Row],[BUILDING NAME]],'02_LIVING_WATERDEEP'!$A$2:$A$200,0),1),"")</f>
        <v/>
      </c>
      <c r="AO110" s="742" t="str">
        <f>IFERROR(INDEX('02_LIVING_WATERDEEP'!$J$2:$J$200,MATCH(Таблиця4[[#This Row],[BUILDING NAME]],'02_LIVING_WATERDEEP'!$A$2:$A$200,0),1),"")</f>
        <v/>
      </c>
      <c r="AP110" s="742" t="str">
        <f>IFERROR(INDEX('02_LIVING_WATERDEEP'!$K$2:$K$200,MATCH(Таблиця4[[#This Row],[BUILDING NAME]],'02_LIVING_WATERDEEP'!$A$2:$A$200,0),1),"")</f>
        <v/>
      </c>
      <c r="AQ110" s="742" t="str">
        <f>IFERROR(INDEX('02_LIVING_WATERDEEP'!$L$2:$L$200,MATCH(Таблиця4[[#This Row],[BUILDING NAME]],'02_LIVING_WATERDEEP'!$A$2:$A$200,0),1),"")</f>
        <v/>
      </c>
      <c r="AR110" s="742" t="str">
        <f>IFERROR(INDEX('02_LIVING_WATERDEEP'!$M$2:$M$200,MATCH(Таблиця4[[#This Row],[BUILDING NAME]],'02_LIVING_WATERDEEP'!$A$2:$A$200,0),1),"")</f>
        <v/>
      </c>
      <c r="AS110" s="742"/>
      <c r="AT110" s="596"/>
      <c r="AU110" s="596"/>
      <c r="AV110" s="596"/>
      <c r="AW110" s="596"/>
      <c r="AX110" s="596"/>
      <c r="AY110" s="596"/>
      <c r="AZ110" s="596"/>
      <c r="BA110" s="596"/>
      <c r="BB110" s="596"/>
      <c r="BC110" s="596"/>
      <c r="BD110" s="596"/>
      <c r="BE110" s="596"/>
      <c r="BF110" s="596"/>
      <c r="BG110" s="596"/>
      <c r="BH110" s="596"/>
      <c r="BI110" s="596"/>
      <c r="BJ110" s="596" t="e">
        <f>MATCH(Таблиця4[[#This Row],[BUILDING NAME]],#REF!,0)</f>
        <v>#REF!</v>
      </c>
      <c r="BK110" s="596" t="e">
        <f>INDEX(#REF!,'02BUILD'!BJ110,1)</f>
        <v>#REF!</v>
      </c>
      <c r="BL110" s="596" t="e">
        <v>#N/A</v>
      </c>
      <c r="BM110" s="596"/>
      <c r="BN110" s="596" t="e">
        <f>MATCH(Таблиця4[[#This Row],[BUILDING NAME]],Таблиця5[NAME],0)</f>
        <v>#N/A</v>
      </c>
      <c r="BO110" s="596" t="e">
        <f>INDEX(Таблиця5[[C - COINS - COST]:[ADDRESS]],'02BUILD'!$BN110,1)</f>
        <v>#N/A</v>
      </c>
      <c r="BP110" s="596" t="e">
        <f>INDEX(Таблиця5[[C - COINS - COST]:[ADDRESS]],'02BUILD'!$BN110,2)</f>
        <v>#N/A</v>
      </c>
      <c r="BQ110" s="596" t="e">
        <f>INDEX(Таблиця5[[C - COINS - COST]:[ADDRESS]],'02BUILD'!$BN110,3)</f>
        <v>#N/A</v>
      </c>
      <c r="BR110" s="596" t="e">
        <f>INDEX(Таблиця5[[C - COINS - COST]:[ADDRESS]],'02BUILD'!$BN110,4)</f>
        <v>#N/A</v>
      </c>
      <c r="BS110" s="596" t="e">
        <f>INDEX(Таблиця5[[C - COINS - COST]:[ADDRESS]],'02BUILD'!$BN110,5)</f>
        <v>#N/A</v>
      </c>
      <c r="BT110" s="596" t="e">
        <f>INDEX(Таблиця5[[C - COINS - COST]:[ADDRESS]],'02BUILD'!$BN110,6)</f>
        <v>#N/A</v>
      </c>
      <c r="BU110" s="596" t="e">
        <f>INDEX(Таблиця5[[C - COINS - COST]:[ADDRESS]],'02BUILD'!$BN110,7)</f>
        <v>#N/A</v>
      </c>
      <c r="BV110" s="596" t="e">
        <f>INDEX(Таблиця5[[C - COINS - COST]:[ADDRESS]],'02BUILD'!$BN110,8)</f>
        <v>#N/A</v>
      </c>
      <c r="BW110" s="596" t="e">
        <f>INDEX(Таблиця5[[C - COINS - COST]:[ADDRESS]],'02BUILD'!$BN110,9)</f>
        <v>#N/A</v>
      </c>
      <c r="BX110" s="596" t="e">
        <f>INDEX(Таблиця5[[C - COINS - COST]:[ADDRESS]],'02BUILD'!$BN110,10)</f>
        <v>#N/A</v>
      </c>
    </row>
    <row r="111" spans="1:76" ht="16.5" thickTop="1" thickBot="1">
      <c r="A111" s="776"/>
      <c r="B111" s="777"/>
      <c r="C111" s="777"/>
      <c r="D111" s="776"/>
      <c r="E111" s="776"/>
      <c r="F111" s="777"/>
      <c r="G111" s="777"/>
      <c r="H111" s="743" t="s">
        <v>16913</v>
      </c>
      <c r="I111" s="743" t="s">
        <v>3965</v>
      </c>
      <c r="J111" s="743"/>
      <c r="K111" s="743" t="s">
        <v>2089</v>
      </c>
      <c r="L111" s="775" t="s">
        <v>20774</v>
      </c>
      <c r="M111" s="775" t="s">
        <v>20774</v>
      </c>
      <c r="N111" s="743"/>
      <c r="O111" s="743"/>
      <c r="P111" s="743"/>
      <c r="Q111" s="743"/>
      <c r="R111" s="743"/>
      <c r="S1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1" s="743"/>
      <c r="U111" s="743"/>
      <c r="V111" s="743"/>
      <c r="W111" s="743"/>
      <c r="X111" s="743"/>
      <c r="Y111" s="743"/>
      <c r="Z111" s="743" t="s">
        <v>4311</v>
      </c>
      <c r="AA111" s="743"/>
      <c r="AB111" s="743" t="str">
        <f>Таблиця4[[#This Row],[Descriptions2]]</f>
        <v/>
      </c>
      <c r="AC111" s="743" t="str">
        <f>Таблиця4[[#This Row],[Owner/Specific NPCs3]]</f>
        <v/>
      </c>
      <c r="AD111" s="743"/>
      <c r="AE111" s="750"/>
      <c r="AF111" s="751" t="s">
        <v>18321</v>
      </c>
      <c r="AG111" s="752"/>
      <c r="AH111" s="743"/>
      <c r="AI111" s="752"/>
      <c r="AJ111" s="743"/>
      <c r="AK111" s="752"/>
      <c r="AL111" s="742" t="str">
        <f>IFERROR(INDEX('02_LIVING_WATERDEEP'!$C$2:$C$200,MATCH(Таблиця4[[#This Row],[BUILDING NAME]],'02_LIVING_WATERDEEP'!$A$2:$A$200,0),1),"")</f>
        <v/>
      </c>
      <c r="AM111" s="742" t="str">
        <f>IFERROR(INDEX('02_LIVING_WATERDEEP'!$F$2:$F$200,MATCH(Таблиця4[[#This Row],[BUILDING NAME]],'02_LIVING_WATERDEEP'!$A$2:$A$200,0),1),"")</f>
        <v/>
      </c>
      <c r="AN111" s="742" t="str">
        <f>IFERROR(INDEX('02_LIVING_WATERDEEP'!$I$2:$I$200,MATCH(Таблиця4[[#This Row],[BUILDING NAME]],'02_LIVING_WATERDEEP'!$A$2:$A$200,0),1),"")</f>
        <v/>
      </c>
      <c r="AO111" s="742" t="str">
        <f>IFERROR(INDEX('02_LIVING_WATERDEEP'!$J$2:$J$200,MATCH(Таблиця4[[#This Row],[BUILDING NAME]],'02_LIVING_WATERDEEP'!$A$2:$A$200,0),1),"")</f>
        <v/>
      </c>
      <c r="AP111" s="742" t="str">
        <f>IFERROR(INDEX('02_LIVING_WATERDEEP'!$K$2:$K$200,MATCH(Таблиця4[[#This Row],[BUILDING NAME]],'02_LIVING_WATERDEEP'!$A$2:$A$200,0),1),"")</f>
        <v/>
      </c>
      <c r="AQ111" s="742" t="str">
        <f>IFERROR(INDEX('02_LIVING_WATERDEEP'!$L$2:$L$200,MATCH(Таблиця4[[#This Row],[BUILDING NAME]],'02_LIVING_WATERDEEP'!$A$2:$A$200,0),1),"")</f>
        <v/>
      </c>
      <c r="AR111" s="742" t="str">
        <f>IFERROR(INDEX('02_LIVING_WATERDEEP'!$M$2:$M$200,MATCH(Таблиця4[[#This Row],[BUILDING NAME]],'02_LIVING_WATERDEEP'!$A$2:$A$200,0),1),"")</f>
        <v/>
      </c>
      <c r="AS111" s="742"/>
      <c r="AT111" s="596"/>
      <c r="AU111" s="596"/>
      <c r="AV111" s="596"/>
      <c r="AW111" s="596"/>
      <c r="AX111" s="596"/>
      <c r="AY111" s="596"/>
      <c r="AZ111" s="596"/>
      <c r="BA111" s="596"/>
      <c r="BB111" s="596"/>
      <c r="BC111" s="596"/>
      <c r="BD111" s="596"/>
      <c r="BE111" s="596"/>
      <c r="BF111" s="596"/>
      <c r="BG111" s="596"/>
      <c r="BH111" s="596"/>
      <c r="BI111" s="596"/>
      <c r="BJ111" s="596" t="e">
        <f>MATCH(Таблиця4[[#This Row],[BUILDING NAME]],#REF!,0)</f>
        <v>#REF!</v>
      </c>
      <c r="BK111" s="596" t="e">
        <f>INDEX(#REF!,'02BUILD'!BJ111,1)</f>
        <v>#REF!</v>
      </c>
      <c r="BL111" s="596" t="e">
        <v>#N/A</v>
      </c>
      <c r="BM111" s="596"/>
      <c r="BN111" s="596" t="e">
        <f>MATCH(Таблиця4[[#This Row],[BUILDING NAME]],Таблиця5[NAME],0)</f>
        <v>#N/A</v>
      </c>
      <c r="BO111" s="596" t="e">
        <f>INDEX(Таблиця5[[C - COINS - COST]:[ADDRESS]],'02BUILD'!$BN111,1)</f>
        <v>#N/A</v>
      </c>
      <c r="BP111" s="596" t="e">
        <f>INDEX(Таблиця5[[C - COINS - COST]:[ADDRESS]],'02BUILD'!$BN111,2)</f>
        <v>#N/A</v>
      </c>
      <c r="BQ111" s="596" t="e">
        <f>INDEX(Таблиця5[[C - COINS - COST]:[ADDRESS]],'02BUILD'!$BN111,3)</f>
        <v>#N/A</v>
      </c>
      <c r="BR111" s="596" t="e">
        <f>INDEX(Таблиця5[[C - COINS - COST]:[ADDRESS]],'02BUILD'!$BN111,4)</f>
        <v>#N/A</v>
      </c>
      <c r="BS111" s="596" t="e">
        <f>INDEX(Таблиця5[[C - COINS - COST]:[ADDRESS]],'02BUILD'!$BN111,5)</f>
        <v>#N/A</v>
      </c>
      <c r="BT111" s="596" t="e">
        <f>INDEX(Таблиця5[[C - COINS - COST]:[ADDRESS]],'02BUILD'!$BN111,6)</f>
        <v>#N/A</v>
      </c>
      <c r="BU111" s="596" t="e">
        <f>INDEX(Таблиця5[[C - COINS - COST]:[ADDRESS]],'02BUILD'!$BN111,7)</f>
        <v>#N/A</v>
      </c>
      <c r="BV111" s="596" t="e">
        <f>INDEX(Таблиця5[[C - COINS - COST]:[ADDRESS]],'02BUILD'!$BN111,8)</f>
        <v>#N/A</v>
      </c>
      <c r="BW111" s="596" t="e">
        <f>INDEX(Таблиця5[[C - COINS - COST]:[ADDRESS]],'02BUILD'!$BN111,9)</f>
        <v>#N/A</v>
      </c>
      <c r="BX111" s="596" t="e">
        <f>INDEX(Таблиця5[[C - COINS - COST]:[ADDRESS]],'02BUILD'!$BN111,10)</f>
        <v>#N/A</v>
      </c>
    </row>
    <row r="112" spans="1:76" s="620" customFormat="1" ht="16.5" thickTop="1" thickBot="1">
      <c r="A112" s="776"/>
      <c r="B112" s="777"/>
      <c r="C112" s="777"/>
      <c r="D112" s="776"/>
      <c r="E112" s="776"/>
      <c r="F112" s="777"/>
      <c r="G112" s="777"/>
      <c r="H112" s="742" t="s">
        <v>16914</v>
      </c>
      <c r="I112" s="743" t="s">
        <v>3965</v>
      </c>
      <c r="J112" s="742"/>
      <c r="K112" s="775" t="s">
        <v>20774</v>
      </c>
      <c r="L112" s="775" t="s">
        <v>20774</v>
      </c>
      <c r="M112" s="775" t="s">
        <v>20774</v>
      </c>
      <c r="N112" s="743"/>
      <c r="O112" s="743"/>
      <c r="P112" s="743"/>
      <c r="Q112" s="743"/>
      <c r="R112" s="743"/>
      <c r="S1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2" s="743"/>
      <c r="U112" s="743"/>
      <c r="V112" s="743"/>
      <c r="W112" s="743"/>
      <c r="X112" s="743"/>
      <c r="Y112" s="743"/>
      <c r="Z112" s="743" t="s">
        <v>4311</v>
      </c>
      <c r="AA112" s="743"/>
      <c r="AB112" s="743" t="str">
        <f>Таблиця4[[#This Row],[Descriptions2]]</f>
        <v/>
      </c>
      <c r="AC112" s="743" t="str">
        <f>Таблиця4[[#This Row],[Owner/Specific NPCs3]]</f>
        <v/>
      </c>
      <c r="AD112" s="743"/>
      <c r="AE112" s="750"/>
      <c r="AF112" s="742" t="s">
        <v>16769</v>
      </c>
      <c r="AG112" s="752"/>
      <c r="AH112" s="743"/>
      <c r="AI112" s="752"/>
      <c r="AJ112" s="743"/>
      <c r="AK112" s="752"/>
      <c r="AL112" s="742" t="str">
        <f>IFERROR(INDEX('02_LIVING_WATERDEEP'!$C$2:$C$200,MATCH(Таблиця4[[#This Row],[BUILDING NAME]],'02_LIVING_WATERDEEP'!$A$2:$A$200,0),1),"")</f>
        <v/>
      </c>
      <c r="AM112" s="742" t="str">
        <f>IFERROR(INDEX('02_LIVING_WATERDEEP'!$F$2:$F$200,MATCH(Таблиця4[[#This Row],[BUILDING NAME]],'02_LIVING_WATERDEEP'!$A$2:$A$200,0),1),"")</f>
        <v/>
      </c>
      <c r="AN112" s="742" t="str">
        <f>IFERROR(INDEX('02_LIVING_WATERDEEP'!$I$2:$I$200,MATCH(Таблиця4[[#This Row],[BUILDING NAME]],'02_LIVING_WATERDEEP'!$A$2:$A$200,0),1),"")</f>
        <v/>
      </c>
      <c r="AO112" s="742" t="str">
        <f>IFERROR(INDEX('02_LIVING_WATERDEEP'!$J$2:$J$200,MATCH(Таблиця4[[#This Row],[BUILDING NAME]],'02_LIVING_WATERDEEP'!$A$2:$A$200,0),1),"")</f>
        <v/>
      </c>
      <c r="AP112" s="742" t="str">
        <f>IFERROR(INDEX('02_LIVING_WATERDEEP'!$K$2:$K$200,MATCH(Таблиця4[[#This Row],[BUILDING NAME]],'02_LIVING_WATERDEEP'!$A$2:$A$200,0),1),"")</f>
        <v/>
      </c>
      <c r="AQ112" s="742" t="str">
        <f>IFERROR(INDEX('02_LIVING_WATERDEEP'!$L$2:$L$200,MATCH(Таблиця4[[#This Row],[BUILDING NAME]],'02_LIVING_WATERDEEP'!$A$2:$A$200,0),1),"")</f>
        <v/>
      </c>
      <c r="AR112" s="742" t="str">
        <f>IFERROR(INDEX('02_LIVING_WATERDEEP'!$M$2:$M$200,MATCH(Таблиця4[[#This Row],[BUILDING NAME]],'02_LIVING_WATERDEEP'!$A$2:$A$200,0),1),"")</f>
        <v/>
      </c>
      <c r="AS112" s="742"/>
      <c r="AT112" s="619"/>
      <c r="AU112" s="619"/>
      <c r="AV112" s="619"/>
      <c r="AW112" s="619"/>
      <c r="AX112" s="619"/>
      <c r="AY112" s="619"/>
      <c r="AZ112" s="619"/>
      <c r="BA112" s="619"/>
      <c r="BB112" s="619"/>
      <c r="BC112" s="619"/>
      <c r="BD112" s="619"/>
      <c r="BE112" s="619"/>
      <c r="BF112" s="619"/>
      <c r="BG112" s="619"/>
      <c r="BH112" s="619"/>
      <c r="BI112" s="619"/>
      <c r="BJ112" s="619" t="e">
        <f>MATCH(Таблиця4[[#This Row],[BUILDING NAME]],#REF!,0)</f>
        <v>#REF!</v>
      </c>
      <c r="BK112" s="619" t="e">
        <f>INDEX(#REF!,'02BUILD'!BJ112,1)</f>
        <v>#REF!</v>
      </c>
      <c r="BL112" s="619" t="s">
        <v>20618</v>
      </c>
      <c r="BM112" s="619"/>
      <c r="BN112" s="619" t="e">
        <f>MATCH(Таблиця4[[#This Row],[BUILDING NAME]],Таблиця5[NAME],0)</f>
        <v>#N/A</v>
      </c>
      <c r="BO112" s="619" t="e">
        <f>INDEX(Таблиця5[[C - COINS - COST]:[ADDRESS]],'02BUILD'!$BN112,1)</f>
        <v>#N/A</v>
      </c>
      <c r="BP112" s="619" t="e">
        <f>INDEX(Таблиця5[[C - COINS - COST]:[ADDRESS]],'02BUILD'!$BN112,2)</f>
        <v>#N/A</v>
      </c>
      <c r="BQ112" s="619" t="e">
        <f>INDEX(Таблиця5[[C - COINS - COST]:[ADDRESS]],'02BUILD'!$BN112,3)</f>
        <v>#N/A</v>
      </c>
      <c r="BR112" s="619" t="e">
        <f>INDEX(Таблиця5[[C - COINS - COST]:[ADDRESS]],'02BUILD'!$BN112,4)</f>
        <v>#N/A</v>
      </c>
      <c r="BS112" s="619" t="e">
        <f>INDEX(Таблиця5[[C - COINS - COST]:[ADDRESS]],'02BUILD'!$BN112,5)</f>
        <v>#N/A</v>
      </c>
      <c r="BT112" s="619" t="e">
        <f>INDEX(Таблиця5[[C - COINS - COST]:[ADDRESS]],'02BUILD'!$BN112,6)</f>
        <v>#N/A</v>
      </c>
      <c r="BU112" s="619" t="e">
        <f>INDEX(Таблиця5[[C - COINS - COST]:[ADDRESS]],'02BUILD'!$BN112,7)</f>
        <v>#N/A</v>
      </c>
      <c r="BV112" s="619" t="e">
        <f>INDEX(Таблиця5[[C - COINS - COST]:[ADDRESS]],'02BUILD'!$BN112,8)</f>
        <v>#N/A</v>
      </c>
      <c r="BW112" s="619" t="e">
        <f>INDEX(Таблиця5[[C - COINS - COST]:[ADDRESS]],'02BUILD'!$BN112,9)</f>
        <v>#N/A</v>
      </c>
      <c r="BX112" s="619" t="e">
        <f>INDEX(Таблиця5[[C - COINS - COST]:[ADDRESS]],'02BUILD'!$BN112,10)</f>
        <v>#N/A</v>
      </c>
    </row>
    <row r="113" spans="1:76" s="620" customFormat="1" ht="16.5" thickTop="1" thickBot="1">
      <c r="A113" s="776"/>
      <c r="B113" s="777"/>
      <c r="C113" s="777"/>
      <c r="D113" s="776"/>
      <c r="E113" s="776"/>
      <c r="F113" s="777"/>
      <c r="G113" s="777"/>
      <c r="H113" s="747" t="s">
        <v>20938</v>
      </c>
      <c r="I113" s="743" t="s">
        <v>3965</v>
      </c>
      <c r="J113" s="743"/>
      <c r="K113" s="743" t="s">
        <v>2068</v>
      </c>
      <c r="L113" s="775" t="s">
        <v>20774</v>
      </c>
      <c r="M113" s="775" t="s">
        <v>20774</v>
      </c>
      <c r="N113" s="743"/>
      <c r="O113" s="743"/>
      <c r="P113" s="743"/>
      <c r="Q113" s="743"/>
      <c r="R113" s="743"/>
      <c r="S1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3" s="743"/>
      <c r="U113" s="743"/>
      <c r="V113" s="743"/>
      <c r="W113" s="743"/>
      <c r="X113" s="743"/>
      <c r="Y113" s="743" t="s">
        <v>16915</v>
      </c>
      <c r="Z113" s="743" t="s">
        <v>4311</v>
      </c>
      <c r="AA113" s="743"/>
      <c r="AB113" s="743" t="str">
        <f>Таблиця4[[#This Row],[Descriptions2]]</f>
        <v/>
      </c>
      <c r="AC113" s="743" t="str">
        <f>Таблиця4[[#This Row],[Owner/Specific NPCs3]]</f>
        <v/>
      </c>
      <c r="AD113" s="743"/>
      <c r="AE113" s="750"/>
      <c r="AF113" s="745" t="s">
        <v>18322</v>
      </c>
      <c r="AG113" s="752"/>
      <c r="AH113" s="743"/>
      <c r="AI113" s="752"/>
      <c r="AJ113" s="743"/>
      <c r="AK113" s="752"/>
      <c r="AL113" s="742" t="str">
        <f>IFERROR(INDEX('02_LIVING_WATERDEEP'!$C$2:$C$200,MATCH(Таблиця4[[#This Row],[BUILDING NAME]],'02_LIVING_WATERDEEP'!$A$2:$A$200,0),1),"")</f>
        <v/>
      </c>
      <c r="AM113" s="742" t="str">
        <f>IFERROR(INDEX('02_LIVING_WATERDEEP'!$F$2:$F$200,MATCH(Таблиця4[[#This Row],[BUILDING NAME]],'02_LIVING_WATERDEEP'!$A$2:$A$200,0),1),"")</f>
        <v/>
      </c>
      <c r="AN113" s="742" t="str">
        <f>IFERROR(INDEX('02_LIVING_WATERDEEP'!$I$2:$I$200,MATCH(Таблиця4[[#This Row],[BUILDING NAME]],'02_LIVING_WATERDEEP'!$A$2:$A$200,0),1),"")</f>
        <v/>
      </c>
      <c r="AO113" s="742" t="str">
        <f>IFERROR(INDEX('02_LIVING_WATERDEEP'!$J$2:$J$200,MATCH(Таблиця4[[#This Row],[BUILDING NAME]],'02_LIVING_WATERDEEP'!$A$2:$A$200,0),1),"")</f>
        <v/>
      </c>
      <c r="AP113" s="742" t="str">
        <f>IFERROR(INDEX('02_LIVING_WATERDEEP'!$K$2:$K$200,MATCH(Таблиця4[[#This Row],[BUILDING NAME]],'02_LIVING_WATERDEEP'!$A$2:$A$200,0),1),"")</f>
        <v/>
      </c>
      <c r="AQ113" s="742" t="str">
        <f>IFERROR(INDEX('02_LIVING_WATERDEEP'!$L$2:$L$200,MATCH(Таблиця4[[#This Row],[BUILDING NAME]],'02_LIVING_WATERDEEP'!$A$2:$A$200,0),1),"")</f>
        <v/>
      </c>
      <c r="AR113" s="742" t="str">
        <f>IFERROR(INDEX('02_LIVING_WATERDEEP'!$M$2:$M$200,MATCH(Таблиця4[[#This Row],[BUILDING NAME]],'02_LIVING_WATERDEEP'!$A$2:$A$200,0),1),"")</f>
        <v/>
      </c>
      <c r="AS113" s="742"/>
      <c r="AT113" s="619"/>
      <c r="AU113" s="619"/>
      <c r="AV113" s="619"/>
      <c r="AW113" s="619"/>
      <c r="AX113" s="619"/>
      <c r="AY113" s="619"/>
      <c r="AZ113" s="619"/>
      <c r="BA113" s="619"/>
      <c r="BB113" s="619"/>
      <c r="BC113" s="619"/>
      <c r="BD113" s="619"/>
      <c r="BE113" s="619"/>
      <c r="BF113" s="619"/>
      <c r="BG113" s="619"/>
      <c r="BH113" s="619"/>
      <c r="BI113" s="619"/>
      <c r="BJ113" s="619" t="e">
        <f>MATCH(Таблиця4[[#This Row],[BUILDING NAME]],#REF!,0)</f>
        <v>#REF!</v>
      </c>
      <c r="BK113" s="619" t="e">
        <f>INDEX(#REF!,'02BUILD'!BJ113,1)</f>
        <v>#REF!</v>
      </c>
      <c r="BL113" s="619" t="e">
        <v>#N/A</v>
      </c>
      <c r="BM113" s="619"/>
      <c r="BN113" s="619" t="e">
        <f>MATCH(Таблиця4[[#This Row],[BUILDING NAME]],Таблиця5[NAME],0)</f>
        <v>#N/A</v>
      </c>
      <c r="BO113" s="619" t="e">
        <f>INDEX(Таблиця5[[C - COINS - COST]:[ADDRESS]],'02BUILD'!$BN113,1)</f>
        <v>#N/A</v>
      </c>
      <c r="BP113" s="619" t="e">
        <f>INDEX(Таблиця5[[C - COINS - COST]:[ADDRESS]],'02BUILD'!$BN113,2)</f>
        <v>#N/A</v>
      </c>
      <c r="BQ113" s="619" t="e">
        <f>INDEX(Таблиця5[[C - COINS - COST]:[ADDRESS]],'02BUILD'!$BN113,3)</f>
        <v>#N/A</v>
      </c>
      <c r="BR113" s="619" t="e">
        <f>INDEX(Таблиця5[[C - COINS - COST]:[ADDRESS]],'02BUILD'!$BN113,4)</f>
        <v>#N/A</v>
      </c>
      <c r="BS113" s="619" t="e">
        <f>INDEX(Таблиця5[[C - COINS - COST]:[ADDRESS]],'02BUILD'!$BN113,5)</f>
        <v>#N/A</v>
      </c>
      <c r="BT113" s="619" t="e">
        <f>INDEX(Таблиця5[[C - COINS - COST]:[ADDRESS]],'02BUILD'!$BN113,6)</f>
        <v>#N/A</v>
      </c>
      <c r="BU113" s="619" t="e">
        <f>INDEX(Таблиця5[[C - COINS - COST]:[ADDRESS]],'02BUILD'!$BN113,7)</f>
        <v>#N/A</v>
      </c>
      <c r="BV113" s="619" t="e">
        <f>INDEX(Таблиця5[[C - COINS - COST]:[ADDRESS]],'02BUILD'!$BN113,8)</f>
        <v>#N/A</v>
      </c>
      <c r="BW113" s="619" t="e">
        <f>INDEX(Таблиця5[[C - COINS - COST]:[ADDRESS]],'02BUILD'!$BN113,9)</f>
        <v>#N/A</v>
      </c>
      <c r="BX113" s="619" t="e">
        <f>INDEX(Таблиця5[[C - COINS - COST]:[ADDRESS]],'02BUILD'!$BN113,10)</f>
        <v>#N/A</v>
      </c>
    </row>
    <row r="114" spans="1:76" ht="16.5" thickTop="1" thickBot="1">
      <c r="A114" s="776"/>
      <c r="B114" s="777"/>
      <c r="C114" s="777"/>
      <c r="D114" s="776"/>
      <c r="E114" s="776"/>
      <c r="F114" s="777"/>
      <c r="G114" s="777"/>
      <c r="H114" s="743" t="s">
        <v>20840</v>
      </c>
      <c r="I114" s="743" t="s">
        <v>3965</v>
      </c>
      <c r="J114" s="743"/>
      <c r="K114" s="743" t="s">
        <v>2094</v>
      </c>
      <c r="L114" s="775" t="s">
        <v>20774</v>
      </c>
      <c r="M114" s="775" t="s">
        <v>20774</v>
      </c>
      <c r="N114" s="743"/>
      <c r="O114" s="743"/>
      <c r="P114" s="743"/>
      <c r="Q114" s="743"/>
      <c r="R114" s="743"/>
      <c r="S1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4" s="743"/>
      <c r="U114" s="743"/>
      <c r="V114" s="743"/>
      <c r="W114" s="743"/>
      <c r="X114" s="743"/>
      <c r="Y114" s="743" t="s">
        <v>16916</v>
      </c>
      <c r="Z114" s="743" t="s">
        <v>4311</v>
      </c>
      <c r="AA114" s="743"/>
      <c r="AB114" s="743" t="str">
        <f>Таблиця4[[#This Row],[Descriptions2]]</f>
        <v/>
      </c>
      <c r="AC114" s="743" t="str">
        <f>Таблиця4[[#This Row],[Owner/Specific NPCs3]]</f>
        <v/>
      </c>
      <c r="AD114" s="743"/>
      <c r="AE114" s="743" t="s">
        <v>16923</v>
      </c>
      <c r="AF114" s="742" t="s">
        <v>18323</v>
      </c>
      <c r="AG114" s="752"/>
      <c r="AH114" s="743"/>
      <c r="AI114" s="752"/>
      <c r="AJ114" s="743"/>
      <c r="AK114" s="752"/>
      <c r="AL114" s="742" t="str">
        <f>IFERROR(INDEX('02_LIVING_WATERDEEP'!$C$2:$C$200,MATCH(Таблиця4[[#This Row],[BUILDING NAME]],'02_LIVING_WATERDEEP'!$A$2:$A$200,0),1),"")</f>
        <v/>
      </c>
      <c r="AM114" s="742" t="str">
        <f>IFERROR(INDEX('02_LIVING_WATERDEEP'!$F$2:$F$200,MATCH(Таблиця4[[#This Row],[BUILDING NAME]],'02_LIVING_WATERDEEP'!$A$2:$A$200,0),1),"")</f>
        <v/>
      </c>
      <c r="AN114" s="742" t="str">
        <f>IFERROR(INDEX('02_LIVING_WATERDEEP'!$I$2:$I$200,MATCH(Таблиця4[[#This Row],[BUILDING NAME]],'02_LIVING_WATERDEEP'!$A$2:$A$200,0),1),"")</f>
        <v/>
      </c>
      <c r="AO114" s="742" t="str">
        <f>IFERROR(INDEX('02_LIVING_WATERDEEP'!$J$2:$J$200,MATCH(Таблиця4[[#This Row],[BUILDING NAME]],'02_LIVING_WATERDEEP'!$A$2:$A$200,0),1),"")</f>
        <v/>
      </c>
      <c r="AP114" s="742" t="str">
        <f>IFERROR(INDEX('02_LIVING_WATERDEEP'!$K$2:$K$200,MATCH(Таблиця4[[#This Row],[BUILDING NAME]],'02_LIVING_WATERDEEP'!$A$2:$A$200,0),1),"")</f>
        <v/>
      </c>
      <c r="AQ114" s="742" t="str">
        <f>IFERROR(INDEX('02_LIVING_WATERDEEP'!$L$2:$L$200,MATCH(Таблиця4[[#This Row],[BUILDING NAME]],'02_LIVING_WATERDEEP'!$A$2:$A$200,0),1),"")</f>
        <v/>
      </c>
      <c r="AR114" s="742" t="str">
        <f>IFERROR(INDEX('02_LIVING_WATERDEEP'!$M$2:$M$200,MATCH(Таблиця4[[#This Row],[BUILDING NAME]],'02_LIVING_WATERDEEP'!$A$2:$A$200,0),1),"")</f>
        <v/>
      </c>
      <c r="AS114" s="742"/>
      <c r="AT114" s="596"/>
      <c r="AU114" s="596"/>
      <c r="AV114" s="596"/>
      <c r="AW114" s="596"/>
      <c r="AX114" s="596"/>
      <c r="AY114" s="596"/>
      <c r="AZ114" s="596"/>
      <c r="BA114" s="596"/>
      <c r="BB114" s="596"/>
      <c r="BC114" s="596"/>
      <c r="BD114" s="596"/>
      <c r="BE114" s="596"/>
      <c r="BF114" s="596"/>
      <c r="BG114" s="596"/>
      <c r="BH114" s="596"/>
      <c r="BI114" s="596"/>
      <c r="BJ114" s="596" t="e">
        <f>MATCH(Таблиця4[[#This Row],[BUILDING NAME]],#REF!,0)</f>
        <v>#REF!</v>
      </c>
      <c r="BK114" s="596" t="e">
        <f>INDEX(#REF!,'02BUILD'!BJ114,1)</f>
        <v>#REF!</v>
      </c>
      <c r="BL114" s="596" t="e">
        <v>#N/A</v>
      </c>
      <c r="BM114" s="596"/>
      <c r="BN114" s="596">
        <f>MATCH(Таблиця4[[#This Row],[BUILDING NAME]],Таблиця5[NAME],0)</f>
        <v>200</v>
      </c>
      <c r="BO114" s="596">
        <f>INDEX(Таблиця5[[C - COINS - COST]:[ADDRESS]],'02BUILD'!$BN114,1)</f>
        <v>0</v>
      </c>
      <c r="BP114" s="596">
        <f>INDEX(Таблиця5[[C - COINS - COST]:[ADDRESS]],'02BUILD'!$BN114,2)</f>
        <v>0</v>
      </c>
      <c r="BQ114" s="596">
        <f>INDEX(Таблиця5[[C - COINS - COST]:[ADDRESS]],'02BUILD'!$BN114,3)</f>
        <v>0</v>
      </c>
      <c r="BR114" s="596">
        <f>INDEX(Таблиця5[[C - COINS - COST]:[ADDRESS]],'02BUILD'!$BN114,4)</f>
        <v>0</v>
      </c>
      <c r="BS114" s="596" t="str">
        <f>INDEX(Таблиця5[[C - COINS - COST]:[ADDRESS]],'02BUILD'!$BN114,5)</f>
        <v/>
      </c>
      <c r="BT114" s="596">
        <f>INDEX(Таблиця5[[C - COINS - COST]:[ADDRESS]],'02BUILD'!$BN114,6)</f>
        <v>0</v>
      </c>
      <c r="BU114" s="596">
        <f>INDEX(Таблиця5[[C - COINS - COST]:[ADDRESS]],'02BUILD'!$BN114,7)</f>
        <v>0</v>
      </c>
      <c r="BV114" s="596" t="str">
        <f>INDEX(Таблиця5[[C - COINS - COST]:[ADDRESS]],'02BUILD'!$BN114,8)</f>
        <v xml:space="preserve">Mansion turned brothel, where one may only enter disguised (E:DM pg. 331)
</v>
      </c>
      <c r="BW114" s="596">
        <f>INDEX(Таблиця5[[C - COINS - COST]:[ADDRESS]],'02BUILD'!$BN114,9)</f>
        <v>0</v>
      </c>
      <c r="BX114" s="596">
        <f>INDEX(Таблиця5[[C - COINS - COST]:[ADDRESS]],'02BUILD'!$BN114,10)</f>
        <v>0</v>
      </c>
    </row>
    <row r="115" spans="1:76" s="620" customFormat="1" ht="16.5" thickTop="1" thickBot="1">
      <c r="A115" s="776"/>
      <c r="B115" s="777"/>
      <c r="C115" s="777"/>
      <c r="D115" s="776"/>
      <c r="E115" s="776"/>
      <c r="F115" s="777"/>
      <c r="G115" s="777"/>
      <c r="H115" s="743" t="s">
        <v>5694</v>
      </c>
      <c r="I115" s="743" t="s">
        <v>3965</v>
      </c>
      <c r="J115" s="743"/>
      <c r="K115" s="743" t="s">
        <v>2089</v>
      </c>
      <c r="L115" s="775" t="s">
        <v>20774</v>
      </c>
      <c r="M115" s="775" t="s">
        <v>20774</v>
      </c>
      <c r="N115" s="743"/>
      <c r="O115" s="743"/>
      <c r="P115" s="743"/>
      <c r="Q115" s="743"/>
      <c r="R115" s="743"/>
      <c r="S1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5" s="743"/>
      <c r="U115" s="743"/>
      <c r="V115" s="743"/>
      <c r="W115" s="743"/>
      <c r="X115" s="743"/>
      <c r="Y115" s="747" t="s">
        <v>21693</v>
      </c>
      <c r="Z115" s="743" t="s">
        <v>4311</v>
      </c>
      <c r="AA115" s="743"/>
      <c r="AB115" s="743" t="str">
        <f>Таблиця4[[#This Row],[Descriptions2]]</f>
        <v/>
      </c>
      <c r="AC115" s="743" t="str">
        <f>Таблиця4[[#This Row],[Owner/Specific NPCs3]]</f>
        <v/>
      </c>
      <c r="AD115" s="743"/>
      <c r="AE115" s="743" t="s">
        <v>18324</v>
      </c>
      <c r="AF115" s="742"/>
      <c r="AG115" s="752"/>
      <c r="AH115" s="743"/>
      <c r="AI115" s="752"/>
      <c r="AJ115" s="743"/>
      <c r="AK115" s="752"/>
      <c r="AL115" s="742" t="str">
        <f>IFERROR(INDEX('02_LIVING_WATERDEEP'!$C$2:$C$200,MATCH(Таблиця4[[#This Row],[BUILDING NAME]],'02_LIVING_WATERDEEP'!$A$2:$A$200,0),1),"")</f>
        <v/>
      </c>
      <c r="AM115" s="742" t="str">
        <f>IFERROR(INDEX('02_LIVING_WATERDEEP'!$F$2:$F$200,MATCH(Таблиця4[[#This Row],[BUILDING NAME]],'02_LIVING_WATERDEEP'!$A$2:$A$200,0),1),"")</f>
        <v/>
      </c>
      <c r="AN115" s="742" t="str">
        <f>IFERROR(INDEX('02_LIVING_WATERDEEP'!$I$2:$I$200,MATCH(Таблиця4[[#This Row],[BUILDING NAME]],'02_LIVING_WATERDEEP'!$A$2:$A$200,0),1),"")</f>
        <v/>
      </c>
      <c r="AO115" s="742" t="str">
        <f>IFERROR(INDEX('02_LIVING_WATERDEEP'!$J$2:$J$200,MATCH(Таблиця4[[#This Row],[BUILDING NAME]],'02_LIVING_WATERDEEP'!$A$2:$A$200,0),1),"")</f>
        <v/>
      </c>
      <c r="AP115" s="742" t="str">
        <f>IFERROR(INDEX('02_LIVING_WATERDEEP'!$K$2:$K$200,MATCH(Таблиця4[[#This Row],[BUILDING NAME]],'02_LIVING_WATERDEEP'!$A$2:$A$200,0),1),"")</f>
        <v/>
      </c>
      <c r="AQ115" s="742" t="str">
        <f>IFERROR(INDEX('02_LIVING_WATERDEEP'!$L$2:$L$200,MATCH(Таблиця4[[#This Row],[BUILDING NAME]],'02_LIVING_WATERDEEP'!$A$2:$A$200,0),1),"")</f>
        <v/>
      </c>
      <c r="AR115" s="742" t="str">
        <f>IFERROR(INDEX('02_LIVING_WATERDEEP'!$M$2:$M$200,MATCH(Таблиця4[[#This Row],[BUILDING NAME]],'02_LIVING_WATERDEEP'!$A$2:$A$200,0),1),"")</f>
        <v/>
      </c>
      <c r="AS115" s="742"/>
      <c r="AT115" s="619"/>
      <c r="AU115" s="619"/>
      <c r="AV115" s="619"/>
      <c r="AW115" s="619"/>
      <c r="AX115" s="619"/>
      <c r="AY115" s="619"/>
      <c r="AZ115" s="619"/>
      <c r="BA115" s="619"/>
      <c r="BB115" s="619"/>
      <c r="BC115" s="619"/>
      <c r="BD115" s="619"/>
      <c r="BE115" s="619"/>
      <c r="BF115" s="619"/>
      <c r="BG115" s="619"/>
      <c r="BH115" s="619"/>
      <c r="BI115" s="619"/>
      <c r="BJ115" s="619" t="e">
        <f>MATCH(Таблиця4[[#This Row],[BUILDING NAME]],#REF!,0)</f>
        <v>#REF!</v>
      </c>
      <c r="BK115" s="619" t="e">
        <f>INDEX(#REF!,'02BUILD'!BJ115,1)</f>
        <v>#REF!</v>
      </c>
      <c r="BL115" s="619" t="e">
        <v>#N/A</v>
      </c>
      <c r="BM115" s="619"/>
      <c r="BN115" s="619">
        <f>MATCH(Таблиця4[[#This Row],[BUILDING NAME]],Таблиця5[NAME],0)</f>
        <v>201</v>
      </c>
      <c r="BO115" s="619">
        <f>INDEX(Таблиця5[[C - COINS - COST]:[ADDRESS]],'02BUILD'!$BN115,1)</f>
        <v>0</v>
      </c>
      <c r="BP115" s="619">
        <f>INDEX(Таблиця5[[C - COINS - COST]:[ADDRESS]],'02BUILD'!$BN115,2)</f>
        <v>0</v>
      </c>
      <c r="BQ115" s="619">
        <f>INDEX(Таблиця5[[C - COINS - COST]:[ADDRESS]],'02BUILD'!$BN115,3)</f>
        <v>0</v>
      </c>
      <c r="BR115" s="619">
        <f>INDEX(Таблиця5[[C - COINS - COST]:[ADDRESS]],'02BUILD'!$BN115,4)</f>
        <v>0</v>
      </c>
      <c r="BS115" s="619" t="str">
        <f>INDEX(Таблиця5[[C - COINS - COST]:[ADDRESS]],'02BUILD'!$BN115,5)</f>
        <v/>
      </c>
      <c r="BT115" s="619">
        <f>INDEX(Таблиця5[[C - COINS - COST]:[ADDRESS]],'02BUILD'!$BN115,6)</f>
        <v>0</v>
      </c>
      <c r="BU115" s="619">
        <f>INDEX(Таблиця5[[C - COINS - COST]:[ADDRESS]],'02BUILD'!$BN115,7)</f>
        <v>0</v>
      </c>
      <c r="BV115" s="619" t="str">
        <f>INDEX(Таблиця5[[C - COINS - COST]:[ADDRESS]],'02BUILD'!$BN115,8)</f>
        <v xml:space="preserve">far from the first choice of people in need of a loan(E:DM pg. 306)
</v>
      </c>
      <c r="BW115" s="619">
        <f>INDEX(Таблиця5[[C - COINS - COST]:[ADDRESS]],'02BUILD'!$BN115,9)</f>
        <v>0</v>
      </c>
      <c r="BX115" s="619">
        <f>INDEX(Таблиця5[[C - COINS - COST]:[ADDRESS]],'02BUILD'!$BN115,10)</f>
        <v>0</v>
      </c>
    </row>
    <row r="116" spans="1:76" s="620" customFormat="1" ht="16.5" thickTop="1" thickBot="1">
      <c r="A116" s="776"/>
      <c r="B116" s="777"/>
      <c r="C116" s="777"/>
      <c r="D116" s="776"/>
      <c r="E116" s="776"/>
      <c r="F116" s="777"/>
      <c r="G116" s="777"/>
      <c r="H116" s="747" t="s">
        <v>16917</v>
      </c>
      <c r="I116" s="743" t="s">
        <v>3965</v>
      </c>
      <c r="J116" s="743"/>
      <c r="K116" s="743" t="s">
        <v>2089</v>
      </c>
      <c r="L116" s="775" t="s">
        <v>20774</v>
      </c>
      <c r="M116" s="775" t="s">
        <v>20774</v>
      </c>
      <c r="N116" s="743"/>
      <c r="O116" s="743"/>
      <c r="P116" s="743"/>
      <c r="Q116" s="743"/>
      <c r="R116" s="743"/>
      <c r="S1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6" s="743"/>
      <c r="U116" s="743"/>
      <c r="V116" s="743"/>
      <c r="W116" s="743"/>
      <c r="X116" s="743"/>
      <c r="Y116" s="747" t="s">
        <v>21694</v>
      </c>
      <c r="Z116" s="743" t="s">
        <v>4311</v>
      </c>
      <c r="AA116" s="743"/>
      <c r="AB116" s="743" t="str">
        <f>Таблиця4[[#This Row],[Descriptions2]]</f>
        <v/>
      </c>
      <c r="AC116" s="743" t="str">
        <f>Таблиця4[[#This Row],[Owner/Specific NPCs3]]</f>
        <v/>
      </c>
      <c r="AD116" s="743"/>
      <c r="AE116" s="743" t="s">
        <v>18325</v>
      </c>
      <c r="AF116" s="742"/>
      <c r="AG116" s="752"/>
      <c r="AH116" s="743"/>
      <c r="AI116" s="752"/>
      <c r="AJ116" s="743"/>
      <c r="AK116" s="752"/>
      <c r="AL116" s="742" t="str">
        <f>IFERROR(INDEX('02_LIVING_WATERDEEP'!$C$2:$C$200,MATCH(Таблиця4[[#This Row],[BUILDING NAME]],'02_LIVING_WATERDEEP'!$A$2:$A$200,0),1),"")</f>
        <v/>
      </c>
      <c r="AM116" s="742" t="str">
        <f>IFERROR(INDEX('02_LIVING_WATERDEEP'!$F$2:$F$200,MATCH(Таблиця4[[#This Row],[BUILDING NAME]],'02_LIVING_WATERDEEP'!$A$2:$A$200,0),1),"")</f>
        <v/>
      </c>
      <c r="AN116" s="742" t="str">
        <f>IFERROR(INDEX('02_LIVING_WATERDEEP'!$I$2:$I$200,MATCH(Таблиця4[[#This Row],[BUILDING NAME]],'02_LIVING_WATERDEEP'!$A$2:$A$200,0),1),"")</f>
        <v/>
      </c>
      <c r="AO116" s="742" t="str">
        <f>IFERROR(INDEX('02_LIVING_WATERDEEP'!$J$2:$J$200,MATCH(Таблиця4[[#This Row],[BUILDING NAME]],'02_LIVING_WATERDEEP'!$A$2:$A$200,0),1),"")</f>
        <v/>
      </c>
      <c r="AP116" s="742" t="str">
        <f>IFERROR(INDEX('02_LIVING_WATERDEEP'!$K$2:$K$200,MATCH(Таблиця4[[#This Row],[BUILDING NAME]],'02_LIVING_WATERDEEP'!$A$2:$A$200,0),1),"")</f>
        <v/>
      </c>
      <c r="AQ116" s="742" t="str">
        <f>IFERROR(INDEX('02_LIVING_WATERDEEP'!$L$2:$L$200,MATCH(Таблиця4[[#This Row],[BUILDING NAME]],'02_LIVING_WATERDEEP'!$A$2:$A$200,0),1),"")</f>
        <v/>
      </c>
      <c r="AR116" s="742" t="str">
        <f>IFERROR(INDEX('02_LIVING_WATERDEEP'!$M$2:$M$200,MATCH(Таблиця4[[#This Row],[BUILDING NAME]],'02_LIVING_WATERDEEP'!$A$2:$A$200,0),1),"")</f>
        <v/>
      </c>
      <c r="AS116" s="742"/>
      <c r="AT116" s="619"/>
      <c r="AU116" s="619"/>
      <c r="AV116" s="619"/>
      <c r="AW116" s="619"/>
      <c r="AX116" s="619"/>
      <c r="AY116" s="619"/>
      <c r="AZ116" s="619"/>
      <c r="BA116" s="619"/>
      <c r="BB116" s="619"/>
      <c r="BC116" s="619"/>
      <c r="BD116" s="619"/>
      <c r="BE116" s="619"/>
      <c r="BF116" s="619"/>
      <c r="BG116" s="619"/>
      <c r="BH116" s="619"/>
      <c r="BI116" s="619"/>
      <c r="BJ116" s="619" t="e">
        <f>MATCH(Таблиця4[[#This Row],[BUILDING NAME]],#REF!,0)</f>
        <v>#REF!</v>
      </c>
      <c r="BK116" s="619" t="e">
        <f>INDEX(#REF!,'02BUILD'!BJ116,1)</f>
        <v>#REF!</v>
      </c>
      <c r="BL116" s="619" t="e">
        <v>#N/A</v>
      </c>
      <c r="BM116" s="619"/>
      <c r="BN116" s="619" t="e">
        <f>MATCH(Таблиця4[[#This Row],[BUILDING NAME]],Таблиця5[NAME],0)</f>
        <v>#N/A</v>
      </c>
      <c r="BO116" s="619" t="e">
        <f>INDEX(Таблиця5[[C - COINS - COST]:[ADDRESS]],'02BUILD'!$BN116,1)</f>
        <v>#N/A</v>
      </c>
      <c r="BP116" s="619" t="e">
        <f>INDEX(Таблиця5[[C - COINS - COST]:[ADDRESS]],'02BUILD'!$BN116,2)</f>
        <v>#N/A</v>
      </c>
      <c r="BQ116" s="619" t="e">
        <f>INDEX(Таблиця5[[C - COINS - COST]:[ADDRESS]],'02BUILD'!$BN116,3)</f>
        <v>#N/A</v>
      </c>
      <c r="BR116" s="619" t="e">
        <f>INDEX(Таблиця5[[C - COINS - COST]:[ADDRESS]],'02BUILD'!$BN116,4)</f>
        <v>#N/A</v>
      </c>
      <c r="BS116" s="619" t="e">
        <f>INDEX(Таблиця5[[C - COINS - COST]:[ADDRESS]],'02BUILD'!$BN116,5)</f>
        <v>#N/A</v>
      </c>
      <c r="BT116" s="619" t="e">
        <f>INDEX(Таблиця5[[C - COINS - COST]:[ADDRESS]],'02BUILD'!$BN116,6)</f>
        <v>#N/A</v>
      </c>
      <c r="BU116" s="619" t="e">
        <f>INDEX(Таблиця5[[C - COINS - COST]:[ADDRESS]],'02BUILD'!$BN116,7)</f>
        <v>#N/A</v>
      </c>
      <c r="BV116" s="619" t="e">
        <f>INDEX(Таблиця5[[C - COINS - COST]:[ADDRESS]],'02BUILD'!$BN116,8)</f>
        <v>#N/A</v>
      </c>
      <c r="BW116" s="619" t="e">
        <f>INDEX(Таблиця5[[C - COINS - COST]:[ADDRESS]],'02BUILD'!$BN116,9)</f>
        <v>#N/A</v>
      </c>
      <c r="BX116" s="619" t="e">
        <f>INDEX(Таблиця5[[C - COINS - COST]:[ADDRESS]],'02BUILD'!$BN116,10)</f>
        <v>#N/A</v>
      </c>
    </row>
    <row r="117" spans="1:76" ht="16.5" thickTop="1" thickBot="1">
      <c r="A117" s="776"/>
      <c r="B117" s="777"/>
      <c r="C117" s="777"/>
      <c r="D117" s="776"/>
      <c r="E117" s="776"/>
      <c r="F117" s="777"/>
      <c r="G117" s="777"/>
      <c r="H117" s="743" t="s">
        <v>16918</v>
      </c>
      <c r="I117" s="743" t="s">
        <v>3965</v>
      </c>
      <c r="J117" s="743"/>
      <c r="K117" s="743" t="s">
        <v>2089</v>
      </c>
      <c r="L117" s="775" t="s">
        <v>20774</v>
      </c>
      <c r="M117" s="775" t="s">
        <v>20774</v>
      </c>
      <c r="N117" s="743"/>
      <c r="O117" s="743"/>
      <c r="P117" s="743"/>
      <c r="Q117" s="743"/>
      <c r="R117" s="743"/>
      <c r="S1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7" s="743"/>
      <c r="U117" s="743"/>
      <c r="V117" s="743"/>
      <c r="W117" s="743"/>
      <c r="X117" s="743"/>
      <c r="Y117" s="747" t="s">
        <v>21695</v>
      </c>
      <c r="Z117" s="743" t="s">
        <v>4311</v>
      </c>
      <c r="AA117" s="743"/>
      <c r="AB117" s="743" t="str">
        <f>Таблиця4[[#This Row],[Descriptions2]]</f>
        <v/>
      </c>
      <c r="AC117" s="743" t="str">
        <f>Таблиця4[[#This Row],[Owner/Specific NPCs3]]</f>
        <v/>
      </c>
      <c r="AD117" s="743"/>
      <c r="AE117" s="743" t="s">
        <v>18326</v>
      </c>
      <c r="AF117" s="742"/>
      <c r="AG117" s="752"/>
      <c r="AH117" s="743"/>
      <c r="AI117" s="752"/>
      <c r="AJ117" s="743"/>
      <c r="AK117" s="752"/>
      <c r="AL117" s="742" t="str">
        <f>IFERROR(INDEX('02_LIVING_WATERDEEP'!$C$2:$C$200,MATCH(Таблиця4[[#This Row],[BUILDING NAME]],'02_LIVING_WATERDEEP'!$A$2:$A$200,0),1),"")</f>
        <v/>
      </c>
      <c r="AM117" s="742" t="str">
        <f>IFERROR(INDEX('02_LIVING_WATERDEEP'!$F$2:$F$200,MATCH(Таблиця4[[#This Row],[BUILDING NAME]],'02_LIVING_WATERDEEP'!$A$2:$A$200,0),1),"")</f>
        <v/>
      </c>
      <c r="AN117" s="742" t="str">
        <f>IFERROR(INDEX('02_LIVING_WATERDEEP'!$I$2:$I$200,MATCH(Таблиця4[[#This Row],[BUILDING NAME]],'02_LIVING_WATERDEEP'!$A$2:$A$200,0),1),"")</f>
        <v/>
      </c>
      <c r="AO117" s="742" t="str">
        <f>IFERROR(INDEX('02_LIVING_WATERDEEP'!$J$2:$J$200,MATCH(Таблиця4[[#This Row],[BUILDING NAME]],'02_LIVING_WATERDEEP'!$A$2:$A$200,0),1),"")</f>
        <v/>
      </c>
      <c r="AP117" s="742" t="str">
        <f>IFERROR(INDEX('02_LIVING_WATERDEEP'!$K$2:$K$200,MATCH(Таблиця4[[#This Row],[BUILDING NAME]],'02_LIVING_WATERDEEP'!$A$2:$A$200,0),1),"")</f>
        <v/>
      </c>
      <c r="AQ117" s="742" t="str">
        <f>IFERROR(INDEX('02_LIVING_WATERDEEP'!$L$2:$L$200,MATCH(Таблиця4[[#This Row],[BUILDING NAME]],'02_LIVING_WATERDEEP'!$A$2:$A$200,0),1),"")</f>
        <v/>
      </c>
      <c r="AR117" s="742" t="str">
        <f>IFERROR(INDEX('02_LIVING_WATERDEEP'!$M$2:$M$200,MATCH(Таблиця4[[#This Row],[BUILDING NAME]],'02_LIVING_WATERDEEP'!$A$2:$A$200,0),1),"")</f>
        <v/>
      </c>
      <c r="AS117" s="742"/>
      <c r="AT117" s="596"/>
      <c r="AU117" s="596"/>
      <c r="AV117" s="596"/>
      <c r="AW117" s="596"/>
      <c r="AX117" s="596"/>
      <c r="AY117" s="596"/>
      <c r="AZ117" s="596"/>
      <c r="BA117" s="596"/>
      <c r="BB117" s="596"/>
      <c r="BC117" s="596"/>
      <c r="BD117" s="596"/>
      <c r="BE117" s="596"/>
      <c r="BF117" s="596"/>
      <c r="BG117" s="596"/>
      <c r="BH117" s="596"/>
      <c r="BI117" s="596"/>
      <c r="BJ117" s="596" t="e">
        <f>MATCH(Таблиця4[[#This Row],[BUILDING NAME]],#REF!,0)</f>
        <v>#REF!</v>
      </c>
      <c r="BK117" s="596" t="e">
        <f>INDEX(#REF!,'02BUILD'!BJ117,1)</f>
        <v>#REF!</v>
      </c>
      <c r="BL117" s="596" t="e">
        <v>#N/A</v>
      </c>
      <c r="BM117" s="596"/>
      <c r="BN117" s="596" t="e">
        <f>MATCH(Таблиця4[[#This Row],[BUILDING NAME]],Таблиця5[NAME],0)</f>
        <v>#N/A</v>
      </c>
      <c r="BO117" s="596" t="e">
        <f>INDEX(Таблиця5[[C - COINS - COST]:[ADDRESS]],'02BUILD'!$BN117,1)</f>
        <v>#N/A</v>
      </c>
      <c r="BP117" s="596" t="e">
        <f>INDEX(Таблиця5[[C - COINS - COST]:[ADDRESS]],'02BUILD'!$BN117,2)</f>
        <v>#N/A</v>
      </c>
      <c r="BQ117" s="596" t="e">
        <f>INDEX(Таблиця5[[C - COINS - COST]:[ADDRESS]],'02BUILD'!$BN117,3)</f>
        <v>#N/A</v>
      </c>
      <c r="BR117" s="596" t="e">
        <f>INDEX(Таблиця5[[C - COINS - COST]:[ADDRESS]],'02BUILD'!$BN117,4)</f>
        <v>#N/A</v>
      </c>
      <c r="BS117" s="596" t="e">
        <f>INDEX(Таблиця5[[C - COINS - COST]:[ADDRESS]],'02BUILD'!$BN117,5)</f>
        <v>#N/A</v>
      </c>
      <c r="BT117" s="596" t="e">
        <f>INDEX(Таблиця5[[C - COINS - COST]:[ADDRESS]],'02BUILD'!$BN117,6)</f>
        <v>#N/A</v>
      </c>
      <c r="BU117" s="596" t="e">
        <f>INDEX(Таблиця5[[C - COINS - COST]:[ADDRESS]],'02BUILD'!$BN117,7)</f>
        <v>#N/A</v>
      </c>
      <c r="BV117" s="596" t="e">
        <f>INDEX(Таблиця5[[C - COINS - COST]:[ADDRESS]],'02BUILD'!$BN117,8)</f>
        <v>#N/A</v>
      </c>
      <c r="BW117" s="596" t="e">
        <f>INDEX(Таблиця5[[C - COINS - COST]:[ADDRESS]],'02BUILD'!$BN117,9)</f>
        <v>#N/A</v>
      </c>
      <c r="BX117" s="596" t="e">
        <f>INDEX(Таблиця5[[C - COINS - COST]:[ADDRESS]],'02BUILD'!$BN117,10)</f>
        <v>#N/A</v>
      </c>
    </row>
    <row r="118" spans="1:76" ht="16.5" thickTop="1" thickBot="1">
      <c r="A118" s="776"/>
      <c r="B118" s="777"/>
      <c r="C118" s="777"/>
      <c r="D118" s="776"/>
      <c r="E118" s="776"/>
      <c r="F118" s="777"/>
      <c r="G118" s="777"/>
      <c r="H118" s="743" t="s">
        <v>16919</v>
      </c>
      <c r="I118" s="743" t="s">
        <v>3965</v>
      </c>
      <c r="J118" s="743"/>
      <c r="K118" s="743" t="s">
        <v>2089</v>
      </c>
      <c r="L118" s="775" t="s">
        <v>20774</v>
      </c>
      <c r="M118" s="775" t="s">
        <v>20774</v>
      </c>
      <c r="N118" s="743"/>
      <c r="O118" s="743"/>
      <c r="P118" s="743"/>
      <c r="Q118" s="743"/>
      <c r="R118" s="743"/>
      <c r="S1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8" s="743"/>
      <c r="U118" s="743"/>
      <c r="V118" s="743"/>
      <c r="W118" s="743"/>
      <c r="X118" s="743"/>
      <c r="Y118" s="747" t="s">
        <v>21696</v>
      </c>
      <c r="Z118" s="743" t="s">
        <v>4311</v>
      </c>
      <c r="AA118" s="743"/>
      <c r="AB118" s="743" t="str">
        <f>Таблиця4[[#This Row],[Descriptions2]]</f>
        <v/>
      </c>
      <c r="AC118" s="743" t="str">
        <f>Таблиця4[[#This Row],[Owner/Specific NPCs3]]</f>
        <v/>
      </c>
      <c r="AD118" s="743"/>
      <c r="AE118" s="743" t="s">
        <v>18327</v>
      </c>
      <c r="AF118" s="742"/>
      <c r="AG118" s="752"/>
      <c r="AH118" s="743"/>
      <c r="AI118" s="752"/>
      <c r="AJ118" s="743"/>
      <c r="AK118" s="752"/>
      <c r="AL118" s="742" t="str">
        <f>IFERROR(INDEX('02_LIVING_WATERDEEP'!$C$2:$C$200,MATCH(Таблиця4[[#This Row],[BUILDING NAME]],'02_LIVING_WATERDEEP'!$A$2:$A$200,0),1),"")</f>
        <v/>
      </c>
      <c r="AM118" s="742" t="str">
        <f>IFERROR(INDEX('02_LIVING_WATERDEEP'!$F$2:$F$200,MATCH(Таблиця4[[#This Row],[BUILDING NAME]],'02_LIVING_WATERDEEP'!$A$2:$A$200,0),1),"")</f>
        <v/>
      </c>
      <c r="AN118" s="742" t="str">
        <f>IFERROR(INDEX('02_LIVING_WATERDEEP'!$I$2:$I$200,MATCH(Таблиця4[[#This Row],[BUILDING NAME]],'02_LIVING_WATERDEEP'!$A$2:$A$200,0),1),"")</f>
        <v/>
      </c>
      <c r="AO118" s="742" t="str">
        <f>IFERROR(INDEX('02_LIVING_WATERDEEP'!$J$2:$J$200,MATCH(Таблиця4[[#This Row],[BUILDING NAME]],'02_LIVING_WATERDEEP'!$A$2:$A$200,0),1),"")</f>
        <v/>
      </c>
      <c r="AP118" s="742" t="str">
        <f>IFERROR(INDEX('02_LIVING_WATERDEEP'!$K$2:$K$200,MATCH(Таблиця4[[#This Row],[BUILDING NAME]],'02_LIVING_WATERDEEP'!$A$2:$A$200,0),1),"")</f>
        <v/>
      </c>
      <c r="AQ118" s="742" t="str">
        <f>IFERROR(INDEX('02_LIVING_WATERDEEP'!$L$2:$L$200,MATCH(Таблиця4[[#This Row],[BUILDING NAME]],'02_LIVING_WATERDEEP'!$A$2:$A$200,0),1),"")</f>
        <v/>
      </c>
      <c r="AR118" s="742" t="str">
        <f>IFERROR(INDEX('02_LIVING_WATERDEEP'!$M$2:$M$200,MATCH(Таблиця4[[#This Row],[BUILDING NAME]],'02_LIVING_WATERDEEP'!$A$2:$A$200,0),1),"")</f>
        <v/>
      </c>
      <c r="AS118" s="742"/>
      <c r="AT118" s="596"/>
      <c r="AU118" s="596"/>
      <c r="AV118" s="596"/>
      <c r="AW118" s="596"/>
      <c r="AX118" s="596"/>
      <c r="AY118" s="596"/>
      <c r="AZ118" s="596"/>
      <c r="BA118" s="596"/>
      <c r="BB118" s="596"/>
      <c r="BC118" s="596"/>
      <c r="BD118" s="596"/>
      <c r="BE118" s="596"/>
      <c r="BF118" s="596"/>
      <c r="BG118" s="596"/>
      <c r="BH118" s="596"/>
      <c r="BI118" s="596"/>
      <c r="BJ118" s="596" t="e">
        <f>MATCH(Таблиця4[[#This Row],[BUILDING NAME]],#REF!,0)</f>
        <v>#REF!</v>
      </c>
      <c r="BK118" s="596" t="e">
        <f>INDEX(#REF!,'02BUILD'!BJ118,1)</f>
        <v>#REF!</v>
      </c>
      <c r="BL118" s="596" t="e">
        <v>#N/A</v>
      </c>
      <c r="BM118" s="596"/>
      <c r="BN118" s="596" t="e">
        <f>MATCH(Таблиця4[[#This Row],[BUILDING NAME]],Таблиця5[NAME],0)</f>
        <v>#N/A</v>
      </c>
      <c r="BO118" s="596" t="e">
        <f>INDEX(Таблиця5[[C - COINS - COST]:[ADDRESS]],'02BUILD'!$BN118,1)</f>
        <v>#N/A</v>
      </c>
      <c r="BP118" s="596" t="e">
        <f>INDEX(Таблиця5[[C - COINS - COST]:[ADDRESS]],'02BUILD'!$BN118,2)</f>
        <v>#N/A</v>
      </c>
      <c r="BQ118" s="596" t="e">
        <f>INDEX(Таблиця5[[C - COINS - COST]:[ADDRESS]],'02BUILD'!$BN118,3)</f>
        <v>#N/A</v>
      </c>
      <c r="BR118" s="596" t="e">
        <f>INDEX(Таблиця5[[C - COINS - COST]:[ADDRESS]],'02BUILD'!$BN118,4)</f>
        <v>#N/A</v>
      </c>
      <c r="BS118" s="596" t="e">
        <f>INDEX(Таблиця5[[C - COINS - COST]:[ADDRESS]],'02BUILD'!$BN118,5)</f>
        <v>#N/A</v>
      </c>
      <c r="BT118" s="596" t="e">
        <f>INDEX(Таблиця5[[C - COINS - COST]:[ADDRESS]],'02BUILD'!$BN118,6)</f>
        <v>#N/A</v>
      </c>
      <c r="BU118" s="596" t="e">
        <f>INDEX(Таблиця5[[C - COINS - COST]:[ADDRESS]],'02BUILD'!$BN118,7)</f>
        <v>#N/A</v>
      </c>
      <c r="BV118" s="596" t="e">
        <f>INDEX(Таблиця5[[C - COINS - COST]:[ADDRESS]],'02BUILD'!$BN118,8)</f>
        <v>#N/A</v>
      </c>
      <c r="BW118" s="596" t="e">
        <f>INDEX(Таблиця5[[C - COINS - COST]:[ADDRESS]],'02BUILD'!$BN118,9)</f>
        <v>#N/A</v>
      </c>
      <c r="BX118" s="596" t="e">
        <f>INDEX(Таблиця5[[C - COINS - COST]:[ADDRESS]],'02BUILD'!$BN118,10)</f>
        <v>#N/A</v>
      </c>
    </row>
    <row r="119" spans="1:76" ht="16.5" thickTop="1" thickBot="1">
      <c r="A119" s="776"/>
      <c r="B119" s="777"/>
      <c r="C119" s="777"/>
      <c r="D119" s="776"/>
      <c r="E119" s="776"/>
      <c r="F119" s="777"/>
      <c r="G119" s="777"/>
      <c r="H119" s="743" t="s">
        <v>16920</v>
      </c>
      <c r="I119" s="743" t="s">
        <v>3965</v>
      </c>
      <c r="J119" s="743"/>
      <c r="K119" s="743" t="s">
        <v>2089</v>
      </c>
      <c r="L119" s="775" t="s">
        <v>20774</v>
      </c>
      <c r="M119" s="775" t="s">
        <v>20774</v>
      </c>
      <c r="N119" s="743"/>
      <c r="O119" s="743"/>
      <c r="P119" s="743"/>
      <c r="Q119" s="743"/>
      <c r="R119" s="743"/>
      <c r="S1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19" s="743"/>
      <c r="U119" s="743"/>
      <c r="V119" s="743"/>
      <c r="W119" s="743"/>
      <c r="X119" s="743"/>
      <c r="Y119" s="747" t="s">
        <v>21697</v>
      </c>
      <c r="Z119" s="743" t="s">
        <v>4311</v>
      </c>
      <c r="AA119" s="743"/>
      <c r="AB119" s="743" t="str">
        <f>Таблиця4[[#This Row],[Descriptions2]]</f>
        <v/>
      </c>
      <c r="AC119" s="743" t="str">
        <f>Таблиця4[[#This Row],[Owner/Specific NPCs3]]</f>
        <v/>
      </c>
      <c r="AD119" s="743"/>
      <c r="AE119" s="743" t="s">
        <v>18328</v>
      </c>
      <c r="AF119" s="742"/>
      <c r="AG119" s="752"/>
      <c r="AH119" s="743"/>
      <c r="AI119" s="752"/>
      <c r="AJ119" s="743"/>
      <c r="AK119" s="752"/>
      <c r="AL119" s="742" t="str">
        <f>IFERROR(INDEX('02_LIVING_WATERDEEP'!$C$2:$C$200,MATCH(Таблиця4[[#This Row],[BUILDING NAME]],'02_LIVING_WATERDEEP'!$A$2:$A$200,0),1),"")</f>
        <v/>
      </c>
      <c r="AM119" s="742" t="str">
        <f>IFERROR(INDEX('02_LIVING_WATERDEEP'!$F$2:$F$200,MATCH(Таблиця4[[#This Row],[BUILDING NAME]],'02_LIVING_WATERDEEP'!$A$2:$A$200,0),1),"")</f>
        <v/>
      </c>
      <c r="AN119" s="742" t="str">
        <f>IFERROR(INDEX('02_LIVING_WATERDEEP'!$I$2:$I$200,MATCH(Таблиця4[[#This Row],[BUILDING NAME]],'02_LIVING_WATERDEEP'!$A$2:$A$200,0),1),"")</f>
        <v/>
      </c>
      <c r="AO119" s="742" t="str">
        <f>IFERROR(INDEX('02_LIVING_WATERDEEP'!$J$2:$J$200,MATCH(Таблиця4[[#This Row],[BUILDING NAME]],'02_LIVING_WATERDEEP'!$A$2:$A$200,0),1),"")</f>
        <v/>
      </c>
      <c r="AP119" s="742" t="str">
        <f>IFERROR(INDEX('02_LIVING_WATERDEEP'!$K$2:$K$200,MATCH(Таблиця4[[#This Row],[BUILDING NAME]],'02_LIVING_WATERDEEP'!$A$2:$A$200,0),1),"")</f>
        <v/>
      </c>
      <c r="AQ119" s="742" t="str">
        <f>IFERROR(INDEX('02_LIVING_WATERDEEP'!$L$2:$L$200,MATCH(Таблиця4[[#This Row],[BUILDING NAME]],'02_LIVING_WATERDEEP'!$A$2:$A$200,0),1),"")</f>
        <v/>
      </c>
      <c r="AR119" s="742" t="str">
        <f>IFERROR(INDEX('02_LIVING_WATERDEEP'!$M$2:$M$200,MATCH(Таблиця4[[#This Row],[BUILDING NAME]],'02_LIVING_WATERDEEP'!$A$2:$A$200,0),1),"")</f>
        <v/>
      </c>
      <c r="AS119" s="742"/>
      <c r="AT119" s="596"/>
      <c r="AU119" s="596"/>
      <c r="AV119" s="596"/>
      <c r="AW119" s="596"/>
      <c r="AX119" s="596"/>
      <c r="AY119" s="596"/>
      <c r="AZ119" s="596"/>
      <c r="BA119" s="596"/>
      <c r="BB119" s="596"/>
      <c r="BC119" s="596"/>
      <c r="BD119" s="596"/>
      <c r="BE119" s="596"/>
      <c r="BF119" s="596"/>
      <c r="BG119" s="596"/>
      <c r="BH119" s="596"/>
      <c r="BI119" s="596"/>
      <c r="BJ119" s="596" t="e">
        <f>MATCH(Таблиця4[[#This Row],[BUILDING NAME]],#REF!,0)</f>
        <v>#REF!</v>
      </c>
      <c r="BK119" s="596" t="e">
        <f>INDEX(#REF!,'02BUILD'!BJ119,1)</f>
        <v>#REF!</v>
      </c>
      <c r="BL119" s="596" t="e">
        <v>#N/A</v>
      </c>
      <c r="BM119" s="596"/>
      <c r="BN119" s="596" t="e">
        <f>MATCH(Таблиця4[[#This Row],[BUILDING NAME]],Таблиця5[NAME],0)</f>
        <v>#N/A</v>
      </c>
      <c r="BO119" s="596" t="e">
        <f>INDEX(Таблиця5[[C - COINS - COST]:[ADDRESS]],'02BUILD'!$BN119,1)</f>
        <v>#N/A</v>
      </c>
      <c r="BP119" s="596" t="e">
        <f>INDEX(Таблиця5[[C - COINS - COST]:[ADDRESS]],'02BUILD'!$BN119,2)</f>
        <v>#N/A</v>
      </c>
      <c r="BQ119" s="596" t="e">
        <f>INDEX(Таблиця5[[C - COINS - COST]:[ADDRESS]],'02BUILD'!$BN119,3)</f>
        <v>#N/A</v>
      </c>
      <c r="BR119" s="596" t="e">
        <f>INDEX(Таблиця5[[C - COINS - COST]:[ADDRESS]],'02BUILD'!$BN119,4)</f>
        <v>#N/A</v>
      </c>
      <c r="BS119" s="596" t="e">
        <f>INDEX(Таблиця5[[C - COINS - COST]:[ADDRESS]],'02BUILD'!$BN119,5)</f>
        <v>#N/A</v>
      </c>
      <c r="BT119" s="596" t="e">
        <f>INDEX(Таблиця5[[C - COINS - COST]:[ADDRESS]],'02BUILD'!$BN119,6)</f>
        <v>#N/A</v>
      </c>
      <c r="BU119" s="596" t="e">
        <f>INDEX(Таблиця5[[C - COINS - COST]:[ADDRESS]],'02BUILD'!$BN119,7)</f>
        <v>#N/A</v>
      </c>
      <c r="BV119" s="596" t="e">
        <f>INDEX(Таблиця5[[C - COINS - COST]:[ADDRESS]],'02BUILD'!$BN119,8)</f>
        <v>#N/A</v>
      </c>
      <c r="BW119" s="596" t="e">
        <f>INDEX(Таблиця5[[C - COINS - COST]:[ADDRESS]],'02BUILD'!$BN119,9)</f>
        <v>#N/A</v>
      </c>
      <c r="BX119" s="596" t="e">
        <f>INDEX(Таблиця5[[C - COINS - COST]:[ADDRESS]],'02BUILD'!$BN119,10)</f>
        <v>#N/A</v>
      </c>
    </row>
    <row r="120" spans="1:76" ht="16.5" thickTop="1" thickBot="1">
      <c r="A120" s="776"/>
      <c r="B120" s="777"/>
      <c r="C120" s="777"/>
      <c r="D120" s="776"/>
      <c r="E120" s="776"/>
      <c r="F120" s="777"/>
      <c r="G120" s="777"/>
      <c r="H120" s="743" t="s">
        <v>16921</v>
      </c>
      <c r="I120" s="743" t="s">
        <v>3965</v>
      </c>
      <c r="J120" s="743"/>
      <c r="K120" s="743" t="s">
        <v>2089</v>
      </c>
      <c r="L120" s="775" t="s">
        <v>20774</v>
      </c>
      <c r="M120" s="775" t="s">
        <v>20774</v>
      </c>
      <c r="N120" s="743"/>
      <c r="O120" s="743"/>
      <c r="P120" s="743"/>
      <c r="Q120" s="743"/>
      <c r="R120" s="743"/>
      <c r="S1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0" s="743"/>
      <c r="U120" s="743"/>
      <c r="V120" s="743"/>
      <c r="W120" s="743"/>
      <c r="X120" s="743"/>
      <c r="Y120" s="747" t="s">
        <v>21698</v>
      </c>
      <c r="Z120" s="743" t="s">
        <v>4311</v>
      </c>
      <c r="AA120" s="743"/>
      <c r="AB120" s="743" t="str">
        <f>Таблиця4[[#This Row],[Descriptions2]]</f>
        <v/>
      </c>
      <c r="AC120" s="743" t="str">
        <f>Таблиця4[[#This Row],[Owner/Specific NPCs3]]</f>
        <v/>
      </c>
      <c r="AD120" s="743"/>
      <c r="AE120" s="743" t="s">
        <v>16922</v>
      </c>
      <c r="AF120" s="742" t="s">
        <v>18329</v>
      </c>
      <c r="AG120" s="752"/>
      <c r="AH120" s="743"/>
      <c r="AI120" s="752"/>
      <c r="AJ120" s="743"/>
      <c r="AK120" s="752"/>
      <c r="AL120" s="742" t="str">
        <f>IFERROR(INDEX('02_LIVING_WATERDEEP'!$C$2:$C$200,MATCH(Таблиця4[[#This Row],[BUILDING NAME]],'02_LIVING_WATERDEEP'!$A$2:$A$200,0),1),"")</f>
        <v/>
      </c>
      <c r="AM120" s="742" t="str">
        <f>IFERROR(INDEX('02_LIVING_WATERDEEP'!$F$2:$F$200,MATCH(Таблиця4[[#This Row],[BUILDING NAME]],'02_LIVING_WATERDEEP'!$A$2:$A$200,0),1),"")</f>
        <v/>
      </c>
      <c r="AN120" s="742" t="str">
        <f>IFERROR(INDEX('02_LIVING_WATERDEEP'!$I$2:$I$200,MATCH(Таблиця4[[#This Row],[BUILDING NAME]],'02_LIVING_WATERDEEP'!$A$2:$A$200,0),1),"")</f>
        <v/>
      </c>
      <c r="AO120" s="742" t="str">
        <f>IFERROR(INDEX('02_LIVING_WATERDEEP'!$J$2:$J$200,MATCH(Таблиця4[[#This Row],[BUILDING NAME]],'02_LIVING_WATERDEEP'!$A$2:$A$200,0),1),"")</f>
        <v/>
      </c>
      <c r="AP120" s="742" t="str">
        <f>IFERROR(INDEX('02_LIVING_WATERDEEP'!$K$2:$K$200,MATCH(Таблиця4[[#This Row],[BUILDING NAME]],'02_LIVING_WATERDEEP'!$A$2:$A$200,0),1),"")</f>
        <v/>
      </c>
      <c r="AQ120" s="742" t="str">
        <f>IFERROR(INDEX('02_LIVING_WATERDEEP'!$L$2:$L$200,MATCH(Таблиця4[[#This Row],[BUILDING NAME]],'02_LIVING_WATERDEEP'!$A$2:$A$200,0),1),"")</f>
        <v/>
      </c>
      <c r="AR120" s="742" t="str">
        <f>IFERROR(INDEX('02_LIVING_WATERDEEP'!$M$2:$M$200,MATCH(Таблиця4[[#This Row],[BUILDING NAME]],'02_LIVING_WATERDEEP'!$A$2:$A$200,0),1),"")</f>
        <v/>
      </c>
      <c r="AS120" s="742"/>
      <c r="AT120" s="596"/>
      <c r="AU120" s="596"/>
      <c r="AV120" s="596"/>
      <c r="AW120" s="596"/>
      <c r="AX120" s="596"/>
      <c r="AY120" s="596"/>
      <c r="AZ120" s="596"/>
      <c r="BA120" s="596"/>
      <c r="BB120" s="596"/>
      <c r="BC120" s="596"/>
      <c r="BD120" s="596"/>
      <c r="BE120" s="596"/>
      <c r="BF120" s="596"/>
      <c r="BG120" s="596"/>
      <c r="BH120" s="596"/>
      <c r="BI120" s="596"/>
      <c r="BJ120" s="596" t="e">
        <f>MATCH(Таблиця4[[#This Row],[BUILDING NAME]],#REF!,0)</f>
        <v>#REF!</v>
      </c>
      <c r="BK120" s="596" t="e">
        <f>INDEX(#REF!,'02BUILD'!BJ120,1)</f>
        <v>#REF!</v>
      </c>
      <c r="BL120" s="596" t="e">
        <v>#N/A</v>
      </c>
      <c r="BM120" s="596"/>
      <c r="BN120" s="596" t="e">
        <f>MATCH(Таблиця4[[#This Row],[BUILDING NAME]],Таблиця5[NAME],0)</f>
        <v>#N/A</v>
      </c>
      <c r="BO120" s="596" t="e">
        <f>INDEX(Таблиця5[[C - COINS - COST]:[ADDRESS]],'02BUILD'!$BN120,1)</f>
        <v>#N/A</v>
      </c>
      <c r="BP120" s="596" t="e">
        <f>INDEX(Таблиця5[[C - COINS - COST]:[ADDRESS]],'02BUILD'!$BN120,2)</f>
        <v>#N/A</v>
      </c>
      <c r="BQ120" s="596" t="e">
        <f>INDEX(Таблиця5[[C - COINS - COST]:[ADDRESS]],'02BUILD'!$BN120,3)</f>
        <v>#N/A</v>
      </c>
      <c r="BR120" s="596" t="e">
        <f>INDEX(Таблиця5[[C - COINS - COST]:[ADDRESS]],'02BUILD'!$BN120,4)</f>
        <v>#N/A</v>
      </c>
      <c r="BS120" s="596" t="e">
        <f>INDEX(Таблиця5[[C - COINS - COST]:[ADDRESS]],'02BUILD'!$BN120,5)</f>
        <v>#N/A</v>
      </c>
      <c r="BT120" s="596" t="e">
        <f>INDEX(Таблиця5[[C - COINS - COST]:[ADDRESS]],'02BUILD'!$BN120,6)</f>
        <v>#N/A</v>
      </c>
      <c r="BU120" s="596" t="e">
        <f>INDEX(Таблиця5[[C - COINS - COST]:[ADDRESS]],'02BUILD'!$BN120,7)</f>
        <v>#N/A</v>
      </c>
      <c r="BV120" s="596" t="e">
        <f>INDEX(Таблиця5[[C - COINS - COST]:[ADDRESS]],'02BUILD'!$BN120,8)</f>
        <v>#N/A</v>
      </c>
      <c r="BW120" s="596" t="e">
        <f>INDEX(Таблиця5[[C - COINS - COST]:[ADDRESS]],'02BUILD'!$BN120,9)</f>
        <v>#N/A</v>
      </c>
      <c r="BX120" s="596" t="e">
        <f>INDEX(Таблиця5[[C - COINS - COST]:[ADDRESS]],'02BUILD'!$BN120,10)</f>
        <v>#N/A</v>
      </c>
    </row>
    <row r="121" spans="1:76" ht="16.5" thickTop="1" thickBot="1">
      <c r="A121" s="776"/>
      <c r="B121" s="777"/>
      <c r="C121" s="777"/>
      <c r="D121" s="776"/>
      <c r="E121" s="776"/>
      <c r="F121" s="777"/>
      <c r="G121" s="777"/>
      <c r="H121" s="747" t="s">
        <v>16220</v>
      </c>
      <c r="I121" s="743" t="s">
        <v>3965</v>
      </c>
      <c r="J121" s="743"/>
      <c r="K121" s="743" t="s">
        <v>2093</v>
      </c>
      <c r="L121" s="775" t="s">
        <v>20774</v>
      </c>
      <c r="M121" s="775" t="s">
        <v>20774</v>
      </c>
      <c r="N121" s="743"/>
      <c r="O121" s="743"/>
      <c r="P121" s="743"/>
      <c r="Q121" s="743"/>
      <c r="R121" s="743"/>
      <c r="S1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1" s="743"/>
      <c r="U121" s="743"/>
      <c r="V121" s="743"/>
      <c r="W121" s="743"/>
      <c r="X121" s="743"/>
      <c r="Y121" s="747" t="s">
        <v>16222</v>
      </c>
      <c r="Z121" s="743">
        <v>0</v>
      </c>
      <c r="AA121" s="743"/>
      <c r="AB121" s="743">
        <f>Таблиця4[[#This Row],[Descriptions2]]</f>
        <v>0</v>
      </c>
      <c r="AC121" s="743">
        <f>Таблиця4[[#This Row],[Owner/Specific NPCs3]]</f>
        <v>0</v>
      </c>
      <c r="AD121" s="743"/>
      <c r="AE121" s="750" t="s">
        <v>17000</v>
      </c>
      <c r="AF121" s="742" t="s">
        <v>17001</v>
      </c>
      <c r="AG121" s="752"/>
      <c r="AH121" s="743"/>
      <c r="AI121" s="752"/>
      <c r="AJ121" s="743"/>
      <c r="AK121" s="752"/>
      <c r="AL121" s="742" t="str">
        <f>IFERROR(INDEX('02_LIVING_WATERDEEP'!$C$2:$C$200,MATCH(Таблиця4[[#This Row],[BUILDING NAME]],'02_LIVING_WATERDEEP'!$A$2:$A$200,0),1),"")</f>
        <v>Skuzz</v>
      </c>
      <c r="AM121" s="742">
        <f>IFERROR(INDEX('02_LIVING_WATERDEEP'!$F$2:$F$200,MATCH(Таблиця4[[#This Row],[BUILDING NAME]],'02_LIVING_WATERDEEP'!$A$2:$A$200,0),1),"")</f>
        <v>0</v>
      </c>
      <c r="AN121" s="742" t="str">
        <f>IFERROR(INDEX('02_LIVING_WATERDEEP'!$I$2:$I$200,MATCH(Таблиця4[[#This Row],[BUILDING NAME]],'02_LIVING_WATERDEEP'!$A$2:$A$200,0),1),"")</f>
        <v>Tavern on the lap of the Great Drunkard (statue) built from the rubble of when that statue fell sitting down onto a building. The rubble of the crushed building was long ago rebuilt into a broad stone stair (with railings and a ramp that drunkards are often rolled down) that ascends from the cobbles to the statue's lap.</v>
      </c>
      <c r="AO121" s="742">
        <f>IFERROR(INDEX('02_LIVING_WATERDEEP'!$J$2:$J$200,MATCH(Таблиця4[[#This Row],[BUILDING NAME]],'02_LIVING_WATERDEEP'!$A$2:$A$200,0),1),"")</f>
        <v>0</v>
      </c>
      <c r="AP121" s="742">
        <f>IFERROR(INDEX('02_LIVING_WATERDEEP'!$K$2:$K$200,MATCH(Таблиця4[[#This Row],[BUILDING NAME]],'02_LIVING_WATERDEEP'!$A$2:$A$200,0),1),"")</f>
        <v>0</v>
      </c>
      <c r="AQ121" s="742">
        <f>IFERROR(INDEX('02_LIVING_WATERDEEP'!$L$2:$L$200,MATCH(Таблиця4[[#This Row],[BUILDING NAME]],'02_LIVING_WATERDEEP'!$A$2:$A$200,0),1),"")</f>
        <v>0</v>
      </c>
      <c r="AR121" s="742">
        <f>IFERROR(INDEX('02_LIVING_WATERDEEP'!$M$2:$M$200,MATCH(Таблиця4[[#This Row],[BUILDING NAME]],'02_LIVING_WATERDEEP'!$A$2:$A$200,0),1),"")</f>
        <v>0</v>
      </c>
      <c r="AS121" s="742"/>
      <c r="AT121" s="596"/>
      <c r="AU121" s="596"/>
      <c r="AV121" s="596"/>
      <c r="AW121" s="596"/>
      <c r="AX121" s="596"/>
      <c r="AY121" s="596"/>
      <c r="AZ121" s="596"/>
      <c r="BA121" s="596"/>
      <c r="BB121" s="596"/>
      <c r="BC121" s="596"/>
      <c r="BD121" s="596"/>
      <c r="BE121" s="596"/>
      <c r="BF121" s="596"/>
      <c r="BG121" s="596"/>
      <c r="BH121" s="596"/>
      <c r="BI121" s="596"/>
      <c r="BJ121" s="596" t="e">
        <f>MATCH(Таблиця4[[#This Row],[BUILDING NAME]],#REF!,0)</f>
        <v>#REF!</v>
      </c>
      <c r="BK121" s="596" t="e">
        <f>INDEX(#REF!,'02BUILD'!BJ121,1)</f>
        <v>#REF!</v>
      </c>
      <c r="BL121" s="596" t="e">
        <v>#N/A</v>
      </c>
      <c r="BM121" s="596"/>
      <c r="BN121" s="596" t="e">
        <f>MATCH(Таблиця4[[#This Row],[BUILDING NAME]],Таблиця5[NAME],0)</f>
        <v>#N/A</v>
      </c>
      <c r="BO121" s="596" t="e">
        <f>INDEX(Таблиця5[[C - COINS - COST]:[ADDRESS]],'02BUILD'!$BN121,1)</f>
        <v>#N/A</v>
      </c>
      <c r="BP121" s="596" t="e">
        <f>INDEX(Таблиця5[[C - COINS - COST]:[ADDRESS]],'02BUILD'!$BN121,2)</f>
        <v>#N/A</v>
      </c>
      <c r="BQ121" s="596" t="e">
        <f>INDEX(Таблиця5[[C - COINS - COST]:[ADDRESS]],'02BUILD'!$BN121,3)</f>
        <v>#N/A</v>
      </c>
      <c r="BR121" s="596" t="e">
        <f>INDEX(Таблиця5[[C - COINS - COST]:[ADDRESS]],'02BUILD'!$BN121,4)</f>
        <v>#N/A</v>
      </c>
      <c r="BS121" s="596" t="e">
        <f>INDEX(Таблиця5[[C - COINS - COST]:[ADDRESS]],'02BUILD'!$BN121,5)</f>
        <v>#N/A</v>
      </c>
      <c r="BT121" s="596" t="e">
        <f>INDEX(Таблиця5[[C - COINS - COST]:[ADDRESS]],'02BUILD'!$BN121,6)</f>
        <v>#N/A</v>
      </c>
      <c r="BU121" s="596" t="e">
        <f>INDEX(Таблиця5[[C - COINS - COST]:[ADDRESS]],'02BUILD'!$BN121,7)</f>
        <v>#N/A</v>
      </c>
      <c r="BV121" s="596" t="e">
        <f>INDEX(Таблиця5[[C - COINS - COST]:[ADDRESS]],'02BUILD'!$BN121,8)</f>
        <v>#N/A</v>
      </c>
      <c r="BW121" s="596" t="e">
        <f>INDEX(Таблиця5[[C - COINS - COST]:[ADDRESS]],'02BUILD'!$BN121,9)</f>
        <v>#N/A</v>
      </c>
      <c r="BX121" s="596" t="e">
        <f>INDEX(Таблиця5[[C - COINS - COST]:[ADDRESS]],'02BUILD'!$BN121,10)</f>
        <v>#N/A</v>
      </c>
    </row>
    <row r="122" spans="1:76" ht="16.5" thickTop="1" thickBot="1">
      <c r="A122" s="776"/>
      <c r="B122" s="777"/>
      <c r="C122" s="777"/>
      <c r="D122" s="776"/>
      <c r="E122" s="776"/>
      <c r="F122" s="777"/>
      <c r="G122" s="777"/>
      <c r="H122" s="743" t="s">
        <v>17002</v>
      </c>
      <c r="I122" s="743" t="s">
        <v>3965</v>
      </c>
      <c r="J122" s="743"/>
      <c r="K122" s="775" t="s">
        <v>20774</v>
      </c>
      <c r="L122" s="775" t="s">
        <v>20774</v>
      </c>
      <c r="M122" s="775" t="s">
        <v>20774</v>
      </c>
      <c r="N122" s="743"/>
      <c r="O122" s="743"/>
      <c r="P122" s="743"/>
      <c r="Q122" s="743"/>
      <c r="R122" s="743"/>
      <c r="S1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2" s="743"/>
      <c r="U122" s="743"/>
      <c r="V122" s="743"/>
      <c r="W122" s="743"/>
      <c r="X122" s="743"/>
      <c r="Y122" s="743"/>
      <c r="Z122" s="743" t="s">
        <v>4311</v>
      </c>
      <c r="AA122" s="743"/>
      <c r="AB122" s="743" t="str">
        <f>Таблиця4[[#This Row],[Descriptions2]]</f>
        <v/>
      </c>
      <c r="AC122" s="743" t="str">
        <f>Таблиця4[[#This Row],[Owner/Specific NPCs3]]</f>
        <v/>
      </c>
      <c r="AD122" s="743"/>
      <c r="AE122" s="750" t="s">
        <v>17003</v>
      </c>
      <c r="AF122" s="742"/>
      <c r="AG122" s="752"/>
      <c r="AH122" s="743"/>
      <c r="AI122" s="752"/>
      <c r="AJ122" s="743"/>
      <c r="AK122" s="752"/>
      <c r="AL122" s="742" t="str">
        <f>IFERROR(INDEX('02_LIVING_WATERDEEP'!$C$2:$C$200,MATCH(Таблиця4[[#This Row],[BUILDING NAME]],'02_LIVING_WATERDEEP'!$A$2:$A$200,0),1),"")</f>
        <v/>
      </c>
      <c r="AM122" s="742" t="str">
        <f>IFERROR(INDEX('02_LIVING_WATERDEEP'!$F$2:$F$200,MATCH(Таблиця4[[#This Row],[BUILDING NAME]],'02_LIVING_WATERDEEP'!$A$2:$A$200,0),1),"")</f>
        <v/>
      </c>
      <c r="AN122" s="742" t="str">
        <f>IFERROR(INDEX('02_LIVING_WATERDEEP'!$I$2:$I$200,MATCH(Таблиця4[[#This Row],[BUILDING NAME]],'02_LIVING_WATERDEEP'!$A$2:$A$200,0),1),"")</f>
        <v/>
      </c>
      <c r="AO122" s="742" t="str">
        <f>IFERROR(INDEX('02_LIVING_WATERDEEP'!$J$2:$J$200,MATCH(Таблиця4[[#This Row],[BUILDING NAME]],'02_LIVING_WATERDEEP'!$A$2:$A$200,0),1),"")</f>
        <v/>
      </c>
      <c r="AP122" s="742" t="str">
        <f>IFERROR(INDEX('02_LIVING_WATERDEEP'!$K$2:$K$200,MATCH(Таблиця4[[#This Row],[BUILDING NAME]],'02_LIVING_WATERDEEP'!$A$2:$A$200,0),1),"")</f>
        <v/>
      </c>
      <c r="AQ122" s="742" t="str">
        <f>IFERROR(INDEX('02_LIVING_WATERDEEP'!$L$2:$L$200,MATCH(Таблиця4[[#This Row],[BUILDING NAME]],'02_LIVING_WATERDEEP'!$A$2:$A$200,0),1),"")</f>
        <v/>
      </c>
      <c r="AR122" s="742" t="str">
        <f>IFERROR(INDEX('02_LIVING_WATERDEEP'!$M$2:$M$200,MATCH(Таблиця4[[#This Row],[BUILDING NAME]],'02_LIVING_WATERDEEP'!$A$2:$A$200,0),1),"")</f>
        <v/>
      </c>
      <c r="AS122" s="742"/>
      <c r="AT122" s="596"/>
      <c r="AU122" s="596"/>
      <c r="AV122" s="596"/>
      <c r="AW122" s="596"/>
      <c r="AX122" s="596"/>
      <c r="AY122" s="596"/>
      <c r="AZ122" s="596"/>
      <c r="BA122" s="596"/>
      <c r="BB122" s="596"/>
      <c r="BC122" s="596"/>
      <c r="BD122" s="596"/>
      <c r="BE122" s="596"/>
      <c r="BF122" s="596"/>
      <c r="BG122" s="596"/>
      <c r="BH122" s="596"/>
      <c r="BI122" s="596"/>
      <c r="BJ122" s="596" t="e">
        <f>MATCH(Таблиця4[[#This Row],[BUILDING NAME]],#REF!,0)</f>
        <v>#REF!</v>
      </c>
      <c r="BK122" s="596" t="e">
        <f>INDEX(#REF!,'02BUILD'!BJ122,1)</f>
        <v>#REF!</v>
      </c>
      <c r="BL122" s="596" t="e">
        <v>#N/A</v>
      </c>
      <c r="BM122" s="596"/>
      <c r="BN122" s="596" t="e">
        <f>MATCH(Таблиця4[[#This Row],[BUILDING NAME]],Таблиця5[NAME],0)</f>
        <v>#N/A</v>
      </c>
      <c r="BO122" s="596" t="e">
        <f>INDEX(Таблиця5[[C - COINS - COST]:[ADDRESS]],'02BUILD'!$BN122,1)</f>
        <v>#N/A</v>
      </c>
      <c r="BP122" s="596" t="e">
        <f>INDEX(Таблиця5[[C - COINS - COST]:[ADDRESS]],'02BUILD'!$BN122,2)</f>
        <v>#N/A</v>
      </c>
      <c r="BQ122" s="596" t="e">
        <f>INDEX(Таблиця5[[C - COINS - COST]:[ADDRESS]],'02BUILD'!$BN122,3)</f>
        <v>#N/A</v>
      </c>
      <c r="BR122" s="596" t="e">
        <f>INDEX(Таблиця5[[C - COINS - COST]:[ADDRESS]],'02BUILD'!$BN122,4)</f>
        <v>#N/A</v>
      </c>
      <c r="BS122" s="596" t="e">
        <f>INDEX(Таблиця5[[C - COINS - COST]:[ADDRESS]],'02BUILD'!$BN122,5)</f>
        <v>#N/A</v>
      </c>
      <c r="BT122" s="596" t="e">
        <f>INDEX(Таблиця5[[C - COINS - COST]:[ADDRESS]],'02BUILD'!$BN122,6)</f>
        <v>#N/A</v>
      </c>
      <c r="BU122" s="596" t="e">
        <f>INDEX(Таблиця5[[C - COINS - COST]:[ADDRESS]],'02BUILD'!$BN122,7)</f>
        <v>#N/A</v>
      </c>
      <c r="BV122" s="596" t="e">
        <f>INDEX(Таблиця5[[C - COINS - COST]:[ADDRESS]],'02BUILD'!$BN122,8)</f>
        <v>#N/A</v>
      </c>
      <c r="BW122" s="596" t="e">
        <f>INDEX(Таблиця5[[C - COINS - COST]:[ADDRESS]],'02BUILD'!$BN122,9)</f>
        <v>#N/A</v>
      </c>
      <c r="BX122" s="596" t="e">
        <f>INDEX(Таблиця5[[C - COINS - COST]:[ADDRESS]],'02BUILD'!$BN122,10)</f>
        <v>#N/A</v>
      </c>
    </row>
    <row r="123" spans="1:76" ht="16.5" thickTop="1" thickBot="1">
      <c r="A123" s="776"/>
      <c r="B123" s="777"/>
      <c r="C123" s="777"/>
      <c r="D123" s="776"/>
      <c r="E123" s="776"/>
      <c r="F123" s="777"/>
      <c r="G123" s="777"/>
      <c r="H123" s="743" t="s">
        <v>2299</v>
      </c>
      <c r="I123" s="743" t="s">
        <v>3965</v>
      </c>
      <c r="J123" s="743" t="s">
        <v>20756</v>
      </c>
      <c r="K123" s="743" t="s">
        <v>19826</v>
      </c>
      <c r="L123" s="775" t="s">
        <v>20774</v>
      </c>
      <c r="M123" s="775" t="s">
        <v>20774</v>
      </c>
      <c r="N123" s="743" t="s">
        <v>21494</v>
      </c>
      <c r="O123" s="743"/>
      <c r="P123" s="743"/>
      <c r="Q123" s="743"/>
      <c r="R123" s="743"/>
      <c r="S1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3" s="743"/>
      <c r="U123" s="743"/>
      <c r="V123" s="743"/>
      <c r="W123" s="743"/>
      <c r="X123" s="743"/>
      <c r="Y123" s="743"/>
      <c r="Z123" s="743" t="s">
        <v>4311</v>
      </c>
      <c r="AA123" s="743"/>
      <c r="AB123" s="743" t="str">
        <f>Таблиця4[[#This Row],[Descriptions2]]</f>
        <v/>
      </c>
      <c r="AC123" s="743" t="str">
        <f>Таблиця4[[#This Row],[Owner/Specific NPCs3]]</f>
        <v/>
      </c>
      <c r="AD123" s="743"/>
      <c r="AE123" s="750"/>
      <c r="AF123" s="751"/>
      <c r="AG123" s="752"/>
      <c r="AH123" s="743"/>
      <c r="AI123" s="752"/>
      <c r="AJ123" s="743"/>
      <c r="AK123" s="752"/>
      <c r="AL123" s="742" t="str">
        <f>IFERROR(INDEX('02_LIVING_WATERDEEP'!$C$2:$C$200,MATCH(Таблиця4[[#This Row],[BUILDING NAME]],'02_LIVING_WATERDEEP'!$A$2:$A$200,0),1),"")</f>
        <v/>
      </c>
      <c r="AM123" s="742" t="str">
        <f>IFERROR(INDEX('02_LIVING_WATERDEEP'!$F$2:$F$200,MATCH(Таблиця4[[#This Row],[BUILDING NAME]],'02_LIVING_WATERDEEP'!$A$2:$A$200,0),1),"")</f>
        <v/>
      </c>
      <c r="AN123" s="742" t="str">
        <f>IFERROR(INDEX('02_LIVING_WATERDEEP'!$I$2:$I$200,MATCH(Таблиця4[[#This Row],[BUILDING NAME]],'02_LIVING_WATERDEEP'!$A$2:$A$200,0),1),"")</f>
        <v/>
      </c>
      <c r="AO123" s="742" t="str">
        <f>IFERROR(INDEX('02_LIVING_WATERDEEP'!$J$2:$J$200,MATCH(Таблиця4[[#This Row],[BUILDING NAME]],'02_LIVING_WATERDEEP'!$A$2:$A$200,0),1),"")</f>
        <v/>
      </c>
      <c r="AP123" s="742" t="str">
        <f>IFERROR(INDEX('02_LIVING_WATERDEEP'!$K$2:$K$200,MATCH(Таблиця4[[#This Row],[BUILDING NAME]],'02_LIVING_WATERDEEP'!$A$2:$A$200,0),1),"")</f>
        <v/>
      </c>
      <c r="AQ123" s="742" t="str">
        <f>IFERROR(INDEX('02_LIVING_WATERDEEP'!$L$2:$L$200,MATCH(Таблиця4[[#This Row],[BUILDING NAME]],'02_LIVING_WATERDEEP'!$A$2:$A$200,0),1),"")</f>
        <v/>
      </c>
      <c r="AR123" s="742" t="str">
        <f>IFERROR(INDEX('02_LIVING_WATERDEEP'!$M$2:$M$200,MATCH(Таблиця4[[#This Row],[BUILDING NAME]],'02_LIVING_WATERDEEP'!$A$2:$A$200,0),1),"")</f>
        <v/>
      </c>
      <c r="AS123" s="742"/>
      <c r="AT123" s="596"/>
      <c r="AU123" s="596"/>
      <c r="AV123" s="596"/>
      <c r="AW123" s="596"/>
      <c r="AX123" s="596"/>
      <c r="AY123" s="596"/>
      <c r="AZ123" s="596"/>
      <c r="BA123" s="596"/>
      <c r="BB123" s="596"/>
      <c r="BC123" s="596"/>
      <c r="BD123" s="596"/>
      <c r="BE123" s="596"/>
      <c r="BF123" s="596"/>
      <c r="BG123" s="596"/>
      <c r="BH123" s="596"/>
      <c r="BI123" s="596"/>
      <c r="BJ123" s="596" t="e">
        <f>MATCH(Таблиця4[[#This Row],[BUILDING NAME]],#REF!,0)</f>
        <v>#REF!</v>
      </c>
      <c r="BK123" s="596" t="e">
        <f>INDEX(#REF!,'02BUILD'!BJ123,1)</f>
        <v>#REF!</v>
      </c>
      <c r="BL123" s="596" t="e">
        <v>#N/A</v>
      </c>
      <c r="BM123" s="596"/>
      <c r="BN123" s="596" t="e">
        <f>MATCH(Таблиця4[[#This Row],[BUILDING NAME]],Таблиця5[NAME],0)</f>
        <v>#N/A</v>
      </c>
      <c r="BO123" s="596" t="e">
        <f>INDEX(Таблиця5[[C - COINS - COST]:[ADDRESS]],'02BUILD'!$BN123,1)</f>
        <v>#N/A</v>
      </c>
      <c r="BP123" s="596" t="e">
        <f>INDEX(Таблиця5[[C - COINS - COST]:[ADDRESS]],'02BUILD'!$BN123,2)</f>
        <v>#N/A</v>
      </c>
      <c r="BQ123" s="596" t="e">
        <f>INDEX(Таблиця5[[C - COINS - COST]:[ADDRESS]],'02BUILD'!$BN123,3)</f>
        <v>#N/A</v>
      </c>
      <c r="BR123" s="596" t="e">
        <f>INDEX(Таблиця5[[C - COINS - COST]:[ADDRESS]],'02BUILD'!$BN123,4)</f>
        <v>#N/A</v>
      </c>
      <c r="BS123" s="596" t="e">
        <f>INDEX(Таблиця5[[C - COINS - COST]:[ADDRESS]],'02BUILD'!$BN123,5)</f>
        <v>#N/A</v>
      </c>
      <c r="BT123" s="596" t="e">
        <f>INDEX(Таблиця5[[C - COINS - COST]:[ADDRESS]],'02BUILD'!$BN123,6)</f>
        <v>#N/A</v>
      </c>
      <c r="BU123" s="596" t="e">
        <f>INDEX(Таблиця5[[C - COINS - COST]:[ADDRESS]],'02BUILD'!$BN123,7)</f>
        <v>#N/A</v>
      </c>
      <c r="BV123" s="596" t="e">
        <f>INDEX(Таблиця5[[C - COINS - COST]:[ADDRESS]],'02BUILD'!$BN123,8)</f>
        <v>#N/A</v>
      </c>
      <c r="BW123" s="596" t="e">
        <f>INDEX(Таблиця5[[C - COINS - COST]:[ADDRESS]],'02BUILD'!$BN123,9)</f>
        <v>#N/A</v>
      </c>
      <c r="BX123" s="596" t="e">
        <f>INDEX(Таблиця5[[C - COINS - COST]:[ADDRESS]],'02BUILD'!$BN123,10)</f>
        <v>#N/A</v>
      </c>
    </row>
    <row r="124" spans="1:76" ht="16.5" thickTop="1" thickBot="1">
      <c r="A124" s="776"/>
      <c r="B124" s="777"/>
      <c r="C124" s="777"/>
      <c r="D124" s="776"/>
      <c r="E124" s="776"/>
      <c r="F124" s="777"/>
      <c r="G124" s="777"/>
      <c r="H124" s="743" t="s">
        <v>20939</v>
      </c>
      <c r="I124" s="743" t="s">
        <v>3965</v>
      </c>
      <c r="J124" s="743" t="s">
        <v>20757</v>
      </c>
      <c r="K124" s="743" t="s">
        <v>2101</v>
      </c>
      <c r="L124" s="775" t="s">
        <v>20774</v>
      </c>
      <c r="M124" s="775" t="s">
        <v>20774</v>
      </c>
      <c r="N124" s="743" t="s">
        <v>21639</v>
      </c>
      <c r="O124" s="743"/>
      <c r="P124" s="743"/>
      <c r="Q124" s="743"/>
      <c r="R124" s="743"/>
      <c r="S1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4" s="743"/>
      <c r="U124" s="743"/>
      <c r="V124" s="743"/>
      <c r="W124" s="743"/>
      <c r="X124" s="743"/>
      <c r="Y124" s="743" t="s">
        <v>21640</v>
      </c>
      <c r="Z124" s="743" t="s">
        <v>4311</v>
      </c>
      <c r="AA124" s="743"/>
      <c r="AB124" s="743" t="str">
        <f>Таблиця4[[#This Row],[Descriptions2]]</f>
        <v/>
      </c>
      <c r="AC124" s="743" t="str">
        <f>Таблиця4[[#This Row],[Owner/Specific NPCs3]]</f>
        <v/>
      </c>
      <c r="AD124" s="743"/>
      <c r="AE124" s="750"/>
      <c r="AF124" s="751"/>
      <c r="AG124" s="752"/>
      <c r="AH124" s="743"/>
      <c r="AI124" s="752"/>
      <c r="AJ124" s="743"/>
      <c r="AK124" s="752"/>
      <c r="AL124" s="742" t="str">
        <f>IFERROR(INDEX('02_LIVING_WATERDEEP'!$C$2:$C$200,MATCH(Таблиця4[[#This Row],[BUILDING NAME]],'02_LIVING_WATERDEEP'!$A$2:$A$200,0),1),"")</f>
        <v/>
      </c>
      <c r="AM124" s="742" t="str">
        <f>IFERROR(INDEX('02_LIVING_WATERDEEP'!$F$2:$F$200,MATCH(Таблиця4[[#This Row],[BUILDING NAME]],'02_LIVING_WATERDEEP'!$A$2:$A$200,0),1),"")</f>
        <v/>
      </c>
      <c r="AN124" s="742" t="str">
        <f>IFERROR(INDEX('02_LIVING_WATERDEEP'!$I$2:$I$200,MATCH(Таблиця4[[#This Row],[BUILDING NAME]],'02_LIVING_WATERDEEP'!$A$2:$A$200,0),1),"")</f>
        <v/>
      </c>
      <c r="AO124" s="742" t="str">
        <f>IFERROR(INDEX('02_LIVING_WATERDEEP'!$J$2:$J$200,MATCH(Таблиця4[[#This Row],[BUILDING NAME]],'02_LIVING_WATERDEEP'!$A$2:$A$200,0),1),"")</f>
        <v/>
      </c>
      <c r="AP124" s="742" t="str">
        <f>IFERROR(INDEX('02_LIVING_WATERDEEP'!$K$2:$K$200,MATCH(Таблиця4[[#This Row],[BUILDING NAME]],'02_LIVING_WATERDEEP'!$A$2:$A$200,0),1),"")</f>
        <v/>
      </c>
      <c r="AQ124" s="742" t="str">
        <f>IFERROR(INDEX('02_LIVING_WATERDEEP'!$L$2:$L$200,MATCH(Таблиця4[[#This Row],[BUILDING NAME]],'02_LIVING_WATERDEEP'!$A$2:$A$200,0),1),"")</f>
        <v/>
      </c>
      <c r="AR124" s="742" t="str">
        <f>IFERROR(INDEX('02_LIVING_WATERDEEP'!$M$2:$M$200,MATCH(Таблиця4[[#This Row],[BUILDING NAME]],'02_LIVING_WATERDEEP'!$A$2:$A$200,0),1),"")</f>
        <v/>
      </c>
      <c r="AS124" s="742"/>
      <c r="AT124" s="596"/>
      <c r="AU124" s="596"/>
      <c r="AV124" s="596"/>
      <c r="AW124" s="596"/>
      <c r="AX124" s="596"/>
      <c r="AY124" s="596"/>
      <c r="AZ124" s="596"/>
      <c r="BA124" s="596"/>
      <c r="BB124" s="596"/>
      <c r="BC124" s="596"/>
      <c r="BD124" s="596"/>
      <c r="BE124" s="596"/>
      <c r="BF124" s="596"/>
      <c r="BG124" s="596"/>
      <c r="BH124" s="596"/>
      <c r="BI124" s="596"/>
      <c r="BJ124" s="596" t="e">
        <f>MATCH(Таблиця4[[#This Row],[BUILDING NAME]],#REF!,0)</f>
        <v>#REF!</v>
      </c>
      <c r="BK124" s="596" t="e">
        <f>INDEX(#REF!,'02BUILD'!BJ124,1)</f>
        <v>#REF!</v>
      </c>
      <c r="BL124" s="596" t="e">
        <v>#N/A</v>
      </c>
      <c r="BM124" s="596"/>
      <c r="BN124" s="596" t="e">
        <f>MATCH(Таблиця4[[#This Row],[BUILDING NAME]],Таблиця5[NAME],0)</f>
        <v>#N/A</v>
      </c>
      <c r="BO124" s="596" t="e">
        <f>INDEX(Таблиця5[[C - COINS - COST]:[ADDRESS]],'02BUILD'!$BN124,1)</f>
        <v>#N/A</v>
      </c>
      <c r="BP124" s="596" t="e">
        <f>INDEX(Таблиця5[[C - COINS - COST]:[ADDRESS]],'02BUILD'!$BN124,2)</f>
        <v>#N/A</v>
      </c>
      <c r="BQ124" s="596" t="e">
        <f>INDEX(Таблиця5[[C - COINS - COST]:[ADDRESS]],'02BUILD'!$BN124,3)</f>
        <v>#N/A</v>
      </c>
      <c r="BR124" s="596" t="e">
        <f>INDEX(Таблиця5[[C - COINS - COST]:[ADDRESS]],'02BUILD'!$BN124,4)</f>
        <v>#N/A</v>
      </c>
      <c r="BS124" s="596" t="e">
        <f>INDEX(Таблиця5[[C - COINS - COST]:[ADDRESS]],'02BUILD'!$BN124,5)</f>
        <v>#N/A</v>
      </c>
      <c r="BT124" s="596" t="e">
        <f>INDEX(Таблиця5[[C - COINS - COST]:[ADDRESS]],'02BUILD'!$BN124,6)</f>
        <v>#N/A</v>
      </c>
      <c r="BU124" s="596" t="e">
        <f>INDEX(Таблиця5[[C - COINS - COST]:[ADDRESS]],'02BUILD'!$BN124,7)</f>
        <v>#N/A</v>
      </c>
      <c r="BV124" s="596" t="e">
        <f>INDEX(Таблиця5[[C - COINS - COST]:[ADDRESS]],'02BUILD'!$BN124,8)</f>
        <v>#N/A</v>
      </c>
      <c r="BW124" s="596" t="e">
        <f>INDEX(Таблиця5[[C - COINS - COST]:[ADDRESS]],'02BUILD'!$BN124,9)</f>
        <v>#N/A</v>
      </c>
      <c r="BX124" s="596" t="e">
        <f>INDEX(Таблиця5[[C - COINS - COST]:[ADDRESS]],'02BUILD'!$BN124,10)</f>
        <v>#N/A</v>
      </c>
    </row>
    <row r="125" spans="1:76" ht="16.5" thickTop="1" thickBot="1">
      <c r="A125" s="776"/>
      <c r="B125" s="777"/>
      <c r="C125" s="777"/>
      <c r="D125" s="776"/>
      <c r="E125" s="776"/>
      <c r="F125" s="777"/>
      <c r="G125" s="777"/>
      <c r="H125" s="743" t="s">
        <v>20940</v>
      </c>
      <c r="I125" s="743" t="s">
        <v>3965</v>
      </c>
      <c r="J125" s="743" t="s">
        <v>20764</v>
      </c>
      <c r="K125" s="775" t="s">
        <v>20774</v>
      </c>
      <c r="L125" s="775" t="s">
        <v>20774</v>
      </c>
      <c r="M125" s="775" t="s">
        <v>20774</v>
      </c>
      <c r="N125" s="743"/>
      <c r="O125" s="743"/>
      <c r="P125" s="743"/>
      <c r="Q125" s="743"/>
      <c r="R125" s="743"/>
      <c r="S1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5" s="743"/>
      <c r="U125" s="743"/>
      <c r="V125" s="743"/>
      <c r="W125" s="743"/>
      <c r="X125" s="743"/>
      <c r="Y125" s="743" t="s">
        <v>20765</v>
      </c>
      <c r="Z125" s="743" t="s">
        <v>4311</v>
      </c>
      <c r="AA125" s="743"/>
      <c r="AB125" s="743" t="str">
        <f>Таблиця4[[#This Row],[Descriptions2]]</f>
        <v/>
      </c>
      <c r="AC125" s="743" t="str">
        <f>Таблиця4[[#This Row],[Owner/Specific NPCs3]]</f>
        <v/>
      </c>
      <c r="AD125" s="743"/>
      <c r="AE125" s="750"/>
      <c r="AF125" s="751"/>
      <c r="AG125" s="752"/>
      <c r="AH125" s="743"/>
      <c r="AI125" s="752"/>
      <c r="AJ125" s="743"/>
      <c r="AK125" s="752"/>
      <c r="AL125" s="742" t="str">
        <f>IFERROR(INDEX('02_LIVING_WATERDEEP'!$C$2:$C$200,MATCH(Таблиця4[[#This Row],[BUILDING NAME]],'02_LIVING_WATERDEEP'!$A$2:$A$200,0),1),"")</f>
        <v/>
      </c>
      <c r="AM125" s="742" t="str">
        <f>IFERROR(INDEX('02_LIVING_WATERDEEP'!$F$2:$F$200,MATCH(Таблиця4[[#This Row],[BUILDING NAME]],'02_LIVING_WATERDEEP'!$A$2:$A$200,0),1),"")</f>
        <v/>
      </c>
      <c r="AN125" s="742" t="str">
        <f>IFERROR(INDEX('02_LIVING_WATERDEEP'!$I$2:$I$200,MATCH(Таблиця4[[#This Row],[BUILDING NAME]],'02_LIVING_WATERDEEP'!$A$2:$A$200,0),1),"")</f>
        <v/>
      </c>
      <c r="AO125" s="742" t="str">
        <f>IFERROR(INDEX('02_LIVING_WATERDEEP'!$J$2:$J$200,MATCH(Таблиця4[[#This Row],[BUILDING NAME]],'02_LIVING_WATERDEEP'!$A$2:$A$200,0),1),"")</f>
        <v/>
      </c>
      <c r="AP125" s="742" t="str">
        <f>IFERROR(INDEX('02_LIVING_WATERDEEP'!$K$2:$K$200,MATCH(Таблиця4[[#This Row],[BUILDING NAME]],'02_LIVING_WATERDEEP'!$A$2:$A$200,0),1),"")</f>
        <v/>
      </c>
      <c r="AQ125" s="742" t="str">
        <f>IFERROR(INDEX('02_LIVING_WATERDEEP'!$L$2:$L$200,MATCH(Таблиця4[[#This Row],[BUILDING NAME]],'02_LIVING_WATERDEEP'!$A$2:$A$200,0),1),"")</f>
        <v/>
      </c>
      <c r="AR125" s="742" t="str">
        <f>IFERROR(INDEX('02_LIVING_WATERDEEP'!$M$2:$M$200,MATCH(Таблиця4[[#This Row],[BUILDING NAME]],'02_LIVING_WATERDEEP'!$A$2:$A$200,0),1),"")</f>
        <v/>
      </c>
      <c r="AS125" s="742"/>
      <c r="AT125" s="596"/>
      <c r="AU125" s="596"/>
      <c r="AV125" s="596"/>
      <c r="AW125" s="596"/>
      <c r="AX125" s="596"/>
      <c r="AY125" s="596"/>
      <c r="AZ125" s="596"/>
      <c r="BA125" s="596"/>
      <c r="BB125" s="596"/>
      <c r="BC125" s="596"/>
      <c r="BD125" s="596"/>
      <c r="BE125" s="596"/>
      <c r="BF125" s="596"/>
      <c r="BG125" s="596"/>
      <c r="BH125" s="596"/>
      <c r="BI125" s="596"/>
      <c r="BJ125" s="596" t="e">
        <f>MATCH(Таблиця4[[#This Row],[BUILDING NAME]],#REF!,0)</f>
        <v>#REF!</v>
      </c>
      <c r="BK125" s="596" t="e">
        <f>INDEX(#REF!,'02BUILD'!BJ125,1)</f>
        <v>#REF!</v>
      </c>
      <c r="BL125" s="596" t="e">
        <v>#N/A</v>
      </c>
      <c r="BM125" s="596"/>
      <c r="BN125" s="596" t="e">
        <f>MATCH(Таблиця4[[#This Row],[BUILDING NAME]],Таблиця5[NAME],0)</f>
        <v>#N/A</v>
      </c>
      <c r="BO125" s="596" t="e">
        <f>INDEX(Таблиця5[[C - COINS - COST]:[ADDRESS]],'02BUILD'!$BN125,1)</f>
        <v>#N/A</v>
      </c>
      <c r="BP125" s="596" t="e">
        <f>INDEX(Таблиця5[[C - COINS - COST]:[ADDRESS]],'02BUILD'!$BN125,2)</f>
        <v>#N/A</v>
      </c>
      <c r="BQ125" s="596" t="e">
        <f>INDEX(Таблиця5[[C - COINS - COST]:[ADDRESS]],'02BUILD'!$BN125,3)</f>
        <v>#N/A</v>
      </c>
      <c r="BR125" s="596" t="e">
        <f>INDEX(Таблиця5[[C - COINS - COST]:[ADDRESS]],'02BUILD'!$BN125,4)</f>
        <v>#N/A</v>
      </c>
      <c r="BS125" s="596" t="e">
        <f>INDEX(Таблиця5[[C - COINS - COST]:[ADDRESS]],'02BUILD'!$BN125,5)</f>
        <v>#N/A</v>
      </c>
      <c r="BT125" s="596" t="e">
        <f>INDEX(Таблиця5[[C - COINS - COST]:[ADDRESS]],'02BUILD'!$BN125,6)</f>
        <v>#N/A</v>
      </c>
      <c r="BU125" s="596" t="e">
        <f>INDEX(Таблиця5[[C - COINS - COST]:[ADDRESS]],'02BUILD'!$BN125,7)</f>
        <v>#N/A</v>
      </c>
      <c r="BV125" s="596" t="e">
        <f>INDEX(Таблиця5[[C - COINS - COST]:[ADDRESS]],'02BUILD'!$BN125,8)</f>
        <v>#N/A</v>
      </c>
      <c r="BW125" s="596" t="e">
        <f>INDEX(Таблиця5[[C - COINS - COST]:[ADDRESS]],'02BUILD'!$BN125,9)</f>
        <v>#N/A</v>
      </c>
      <c r="BX125" s="596" t="e">
        <f>INDEX(Таблиця5[[C - COINS - COST]:[ADDRESS]],'02BUILD'!$BN125,10)</f>
        <v>#N/A</v>
      </c>
    </row>
    <row r="126" spans="1:76" ht="16.5" thickTop="1" thickBot="1">
      <c r="A126" s="776"/>
      <c r="B126" s="777"/>
      <c r="C126" s="777"/>
      <c r="D126" s="776"/>
      <c r="E126" s="776"/>
      <c r="F126" s="777"/>
      <c r="G126" s="777"/>
      <c r="H126" s="743" t="s">
        <v>20941</v>
      </c>
      <c r="I126" s="743" t="s">
        <v>3965</v>
      </c>
      <c r="J126" s="743"/>
      <c r="K126" s="743" t="s">
        <v>2101</v>
      </c>
      <c r="L126" s="775" t="s">
        <v>20774</v>
      </c>
      <c r="M126" s="775" t="s">
        <v>20774</v>
      </c>
      <c r="N126" s="743"/>
      <c r="O126" s="743"/>
      <c r="P126" s="743"/>
      <c r="Q126" s="743"/>
      <c r="R126" s="743"/>
      <c r="S1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6" s="743"/>
      <c r="U126" s="743"/>
      <c r="V126" s="743"/>
      <c r="W126" s="743"/>
      <c r="X126" s="743"/>
      <c r="Y126" s="743" t="s">
        <v>20766</v>
      </c>
      <c r="Z126" s="743" t="s">
        <v>4311</v>
      </c>
      <c r="AA126" s="743"/>
      <c r="AB126" s="743" t="str">
        <f>Таблиця4[[#This Row],[Descriptions2]]</f>
        <v/>
      </c>
      <c r="AC126" s="743" t="str">
        <f>Таблиця4[[#This Row],[Owner/Specific NPCs3]]</f>
        <v/>
      </c>
      <c r="AD126" s="743"/>
      <c r="AE126" s="750"/>
      <c r="AF126" s="751"/>
      <c r="AG126" s="752"/>
      <c r="AH126" s="743"/>
      <c r="AI126" s="752"/>
      <c r="AJ126" s="743"/>
      <c r="AK126" s="752"/>
      <c r="AL126" s="742" t="str">
        <f>IFERROR(INDEX('02_LIVING_WATERDEEP'!$C$2:$C$200,MATCH(Таблиця4[[#This Row],[BUILDING NAME]],'02_LIVING_WATERDEEP'!$A$2:$A$200,0),1),"")</f>
        <v/>
      </c>
      <c r="AM126" s="742" t="str">
        <f>IFERROR(INDEX('02_LIVING_WATERDEEP'!$F$2:$F$200,MATCH(Таблиця4[[#This Row],[BUILDING NAME]],'02_LIVING_WATERDEEP'!$A$2:$A$200,0),1),"")</f>
        <v/>
      </c>
      <c r="AN126" s="742" t="str">
        <f>IFERROR(INDEX('02_LIVING_WATERDEEP'!$I$2:$I$200,MATCH(Таблиця4[[#This Row],[BUILDING NAME]],'02_LIVING_WATERDEEP'!$A$2:$A$200,0),1),"")</f>
        <v/>
      </c>
      <c r="AO126" s="742" t="str">
        <f>IFERROR(INDEX('02_LIVING_WATERDEEP'!$J$2:$J$200,MATCH(Таблиця4[[#This Row],[BUILDING NAME]],'02_LIVING_WATERDEEP'!$A$2:$A$200,0),1),"")</f>
        <v/>
      </c>
      <c r="AP126" s="742" t="str">
        <f>IFERROR(INDEX('02_LIVING_WATERDEEP'!$K$2:$K$200,MATCH(Таблиця4[[#This Row],[BUILDING NAME]],'02_LIVING_WATERDEEP'!$A$2:$A$200,0),1),"")</f>
        <v/>
      </c>
      <c r="AQ126" s="742" t="str">
        <f>IFERROR(INDEX('02_LIVING_WATERDEEP'!$L$2:$L$200,MATCH(Таблиця4[[#This Row],[BUILDING NAME]],'02_LIVING_WATERDEEP'!$A$2:$A$200,0),1),"")</f>
        <v/>
      </c>
      <c r="AR126" s="742" t="str">
        <f>IFERROR(INDEX('02_LIVING_WATERDEEP'!$M$2:$M$200,MATCH(Таблиця4[[#This Row],[BUILDING NAME]],'02_LIVING_WATERDEEP'!$A$2:$A$200,0),1),"")</f>
        <v/>
      </c>
      <c r="AS126" s="742"/>
      <c r="AT126" s="596"/>
      <c r="AU126" s="596"/>
      <c r="AV126" s="596"/>
      <c r="AW126" s="596"/>
      <c r="AX126" s="596"/>
      <c r="AY126" s="596"/>
      <c r="AZ126" s="596"/>
      <c r="BA126" s="596"/>
      <c r="BB126" s="596"/>
      <c r="BC126" s="596"/>
      <c r="BD126" s="596"/>
      <c r="BE126" s="596"/>
      <c r="BF126" s="596"/>
      <c r="BG126" s="596"/>
      <c r="BH126" s="596"/>
      <c r="BI126" s="596"/>
      <c r="BJ126" s="596" t="e">
        <f>MATCH(Таблиця4[[#This Row],[BUILDING NAME]],#REF!,0)</f>
        <v>#REF!</v>
      </c>
      <c r="BK126" s="596" t="e">
        <f>INDEX(#REF!,'02BUILD'!BJ126,1)</f>
        <v>#REF!</v>
      </c>
      <c r="BL126" s="596" t="e">
        <v>#N/A</v>
      </c>
      <c r="BM126" s="596"/>
      <c r="BN126" s="596" t="e">
        <f>MATCH(Таблиця4[[#This Row],[BUILDING NAME]],Таблиця5[NAME],0)</f>
        <v>#N/A</v>
      </c>
      <c r="BO126" s="596" t="e">
        <f>INDEX(Таблиця5[[C - COINS - COST]:[ADDRESS]],'02BUILD'!$BN126,1)</f>
        <v>#N/A</v>
      </c>
      <c r="BP126" s="596" t="e">
        <f>INDEX(Таблиця5[[C - COINS - COST]:[ADDRESS]],'02BUILD'!$BN126,2)</f>
        <v>#N/A</v>
      </c>
      <c r="BQ126" s="596" t="e">
        <f>INDEX(Таблиця5[[C - COINS - COST]:[ADDRESS]],'02BUILD'!$BN126,3)</f>
        <v>#N/A</v>
      </c>
      <c r="BR126" s="596" t="e">
        <f>INDEX(Таблиця5[[C - COINS - COST]:[ADDRESS]],'02BUILD'!$BN126,4)</f>
        <v>#N/A</v>
      </c>
      <c r="BS126" s="596" t="e">
        <f>INDEX(Таблиця5[[C - COINS - COST]:[ADDRESS]],'02BUILD'!$BN126,5)</f>
        <v>#N/A</v>
      </c>
      <c r="BT126" s="596" t="e">
        <f>INDEX(Таблиця5[[C - COINS - COST]:[ADDRESS]],'02BUILD'!$BN126,6)</f>
        <v>#N/A</v>
      </c>
      <c r="BU126" s="596" t="e">
        <f>INDEX(Таблиця5[[C - COINS - COST]:[ADDRESS]],'02BUILD'!$BN126,7)</f>
        <v>#N/A</v>
      </c>
      <c r="BV126" s="596" t="e">
        <f>INDEX(Таблиця5[[C - COINS - COST]:[ADDRESS]],'02BUILD'!$BN126,8)</f>
        <v>#N/A</v>
      </c>
      <c r="BW126" s="596" t="e">
        <f>INDEX(Таблиця5[[C - COINS - COST]:[ADDRESS]],'02BUILD'!$BN126,9)</f>
        <v>#N/A</v>
      </c>
      <c r="BX126" s="596" t="e">
        <f>INDEX(Таблиця5[[C - COINS - COST]:[ADDRESS]],'02BUILD'!$BN126,10)</f>
        <v>#N/A</v>
      </c>
    </row>
    <row r="127" spans="1:76" ht="16.5" thickTop="1" thickBot="1">
      <c r="A127" s="776"/>
      <c r="B127" s="777"/>
      <c r="C127" s="777"/>
      <c r="D127" s="776"/>
      <c r="E127" s="776"/>
      <c r="F127" s="777"/>
      <c r="G127" s="777"/>
      <c r="H127" s="757" t="s">
        <v>21602</v>
      </c>
      <c r="I127" s="743" t="s">
        <v>15411</v>
      </c>
      <c r="J127" s="743"/>
      <c r="K127" s="775" t="s">
        <v>20774</v>
      </c>
      <c r="L127" s="775" t="s">
        <v>20774</v>
      </c>
      <c r="M127" s="775" t="s">
        <v>20774</v>
      </c>
      <c r="N127" s="743"/>
      <c r="O127" s="743"/>
      <c r="P127" s="743"/>
      <c r="Q127" s="743"/>
      <c r="R127" s="743"/>
      <c r="S1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7" s="743"/>
      <c r="U127" s="743"/>
      <c r="V127" s="743"/>
      <c r="W127" s="742"/>
      <c r="X127" s="742"/>
      <c r="Y127" s="757"/>
      <c r="Z127" s="743" t="s">
        <v>4311</v>
      </c>
      <c r="AA127" s="743"/>
      <c r="AB127" s="743" t="str">
        <f>Таблиця4[[#This Row],[Descriptions2]]</f>
        <v/>
      </c>
      <c r="AC127" s="743" t="str">
        <f>Таблиця4[[#This Row],[Owner/Specific NPCs3]]</f>
        <v/>
      </c>
      <c r="AD127" s="743"/>
      <c r="AE127" s="750" t="s">
        <v>14026</v>
      </c>
      <c r="AF127" s="751"/>
      <c r="AG127" s="752"/>
      <c r="AH127" s="743"/>
      <c r="AI127" s="752"/>
      <c r="AJ127" s="743"/>
      <c r="AK127" s="752"/>
      <c r="AL127" s="742" t="str">
        <f>IFERROR(INDEX('02_LIVING_WATERDEEP'!$C$2:$C$200,MATCH(Таблиця4[[#This Row],[BUILDING NAME]],'02_LIVING_WATERDEEP'!$A$2:$A$200,0),1),"")</f>
        <v/>
      </c>
      <c r="AM127" s="742" t="str">
        <f>IFERROR(INDEX('02_LIVING_WATERDEEP'!$F$2:$F$200,MATCH(Таблиця4[[#This Row],[BUILDING NAME]],'02_LIVING_WATERDEEP'!$A$2:$A$200,0),1),"")</f>
        <v/>
      </c>
      <c r="AN127" s="742" t="str">
        <f>IFERROR(INDEX('02_LIVING_WATERDEEP'!$I$2:$I$200,MATCH(Таблиця4[[#This Row],[BUILDING NAME]],'02_LIVING_WATERDEEP'!$A$2:$A$200,0),1),"")</f>
        <v/>
      </c>
      <c r="AO127" s="742" t="str">
        <f>IFERROR(INDEX('02_LIVING_WATERDEEP'!$J$2:$J$200,MATCH(Таблиця4[[#This Row],[BUILDING NAME]],'02_LIVING_WATERDEEP'!$A$2:$A$200,0),1),"")</f>
        <v/>
      </c>
      <c r="AP127" s="742" t="str">
        <f>IFERROR(INDEX('02_LIVING_WATERDEEP'!$K$2:$K$200,MATCH(Таблиця4[[#This Row],[BUILDING NAME]],'02_LIVING_WATERDEEP'!$A$2:$A$200,0),1),"")</f>
        <v/>
      </c>
      <c r="AQ127" s="742" t="str">
        <f>IFERROR(INDEX('02_LIVING_WATERDEEP'!$L$2:$L$200,MATCH(Таблиця4[[#This Row],[BUILDING NAME]],'02_LIVING_WATERDEEP'!$A$2:$A$200,0),1),"")</f>
        <v/>
      </c>
      <c r="AR127" s="742" t="str">
        <f>IFERROR(INDEX('02_LIVING_WATERDEEP'!$M$2:$M$200,MATCH(Таблиця4[[#This Row],[BUILDING NAME]],'02_LIVING_WATERDEEP'!$A$2:$A$200,0),1),"")</f>
        <v/>
      </c>
      <c r="AS127" s="742"/>
      <c r="AT127" s="596"/>
      <c r="AU127" s="596"/>
      <c r="AV127" s="596"/>
      <c r="AW127" s="596"/>
      <c r="AX127" s="596"/>
      <c r="AY127" s="596"/>
      <c r="AZ127" s="596"/>
      <c r="BA127" s="596"/>
      <c r="BB127" s="596"/>
      <c r="BC127" s="596"/>
      <c r="BD127" s="596"/>
      <c r="BE127" s="596"/>
      <c r="BF127" s="596"/>
      <c r="BG127" s="596"/>
      <c r="BH127" s="596"/>
      <c r="BI127" s="596"/>
      <c r="BJ127" s="596" t="e">
        <f>MATCH(Таблиця4[[#This Row],[BUILDING NAME]],#REF!,0)</f>
        <v>#REF!</v>
      </c>
      <c r="BK127" s="596" t="e">
        <f>INDEX(#REF!,'02BUILD'!BJ127,1)</f>
        <v>#REF!</v>
      </c>
      <c r="BL127" s="596" t="e">
        <v>#N/A</v>
      </c>
      <c r="BM127" s="596"/>
      <c r="BN127" s="596" t="e">
        <f>MATCH(Таблиця4[[#This Row],[BUILDING NAME]],Таблиця5[NAME],0)</f>
        <v>#N/A</v>
      </c>
      <c r="BO127" s="596" t="e">
        <f>INDEX(Таблиця5[[C - COINS - COST]:[ADDRESS]],'02BUILD'!$BN127,1)</f>
        <v>#N/A</v>
      </c>
      <c r="BP127" s="596" t="e">
        <f>INDEX(Таблиця5[[C - COINS - COST]:[ADDRESS]],'02BUILD'!$BN127,2)</f>
        <v>#N/A</v>
      </c>
      <c r="BQ127" s="596" t="e">
        <f>INDEX(Таблиця5[[C - COINS - COST]:[ADDRESS]],'02BUILD'!$BN127,3)</f>
        <v>#N/A</v>
      </c>
      <c r="BR127" s="596" t="e">
        <f>INDEX(Таблиця5[[C - COINS - COST]:[ADDRESS]],'02BUILD'!$BN127,4)</f>
        <v>#N/A</v>
      </c>
      <c r="BS127" s="596" t="e">
        <f>INDEX(Таблиця5[[C - COINS - COST]:[ADDRESS]],'02BUILD'!$BN127,5)</f>
        <v>#N/A</v>
      </c>
      <c r="BT127" s="596" t="e">
        <f>INDEX(Таблиця5[[C - COINS - COST]:[ADDRESS]],'02BUILD'!$BN127,6)</f>
        <v>#N/A</v>
      </c>
      <c r="BU127" s="596" t="e">
        <f>INDEX(Таблиця5[[C - COINS - COST]:[ADDRESS]],'02BUILD'!$BN127,7)</f>
        <v>#N/A</v>
      </c>
      <c r="BV127" s="596" t="e">
        <f>INDEX(Таблиця5[[C - COINS - COST]:[ADDRESS]],'02BUILD'!$BN127,8)</f>
        <v>#N/A</v>
      </c>
      <c r="BW127" s="596" t="e">
        <f>INDEX(Таблиця5[[C - COINS - COST]:[ADDRESS]],'02BUILD'!$BN127,9)</f>
        <v>#N/A</v>
      </c>
      <c r="BX127" s="596" t="e">
        <f>INDEX(Таблиця5[[C - COINS - COST]:[ADDRESS]],'02BUILD'!$BN127,10)</f>
        <v>#N/A</v>
      </c>
    </row>
    <row r="128" spans="1:76" ht="16.5" thickTop="1" thickBot="1">
      <c r="A128" s="776"/>
      <c r="B128" s="777"/>
      <c r="C128" s="777"/>
      <c r="D128" s="776"/>
      <c r="E128" s="776"/>
      <c r="F128" s="777"/>
      <c r="G128" s="777"/>
      <c r="H128" s="743" t="s">
        <v>20458</v>
      </c>
      <c r="I128" s="743" t="s">
        <v>21099</v>
      </c>
      <c r="J128" s="743"/>
      <c r="K128" s="743" t="s">
        <v>2089</v>
      </c>
      <c r="L128" s="775" t="s">
        <v>20774</v>
      </c>
      <c r="M128" s="775" t="s">
        <v>20774</v>
      </c>
      <c r="N128" s="743"/>
      <c r="O128" s="743"/>
      <c r="P128" s="743"/>
      <c r="Q128" s="743"/>
      <c r="R128" s="743"/>
      <c r="S1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8" s="743"/>
      <c r="U128" s="743"/>
      <c r="V128" s="743"/>
      <c r="W128" s="743"/>
      <c r="X128" s="743"/>
      <c r="Y128" s="743" t="s">
        <v>20459</v>
      </c>
      <c r="Z128" s="743" t="s">
        <v>4311</v>
      </c>
      <c r="AA128" s="743"/>
      <c r="AB128" s="743" t="str">
        <f>Таблиця4[[#This Row],[Descriptions2]]</f>
        <v/>
      </c>
      <c r="AC128" s="743" t="str">
        <f>Таблиця4[[#This Row],[Owner/Specific NPCs3]]</f>
        <v/>
      </c>
      <c r="AD128" s="743"/>
      <c r="AE128" s="750"/>
      <c r="AF128" s="751"/>
      <c r="AG128" s="752"/>
      <c r="AH128" s="743"/>
      <c r="AI128" s="752"/>
      <c r="AJ128" s="743"/>
      <c r="AK128" s="752"/>
      <c r="AL128" s="742" t="str">
        <f>IFERROR(INDEX('02_LIVING_WATERDEEP'!$C$2:$C$200,MATCH(Таблиця4[[#This Row],[BUILDING NAME]],'02_LIVING_WATERDEEP'!$A$2:$A$200,0),1),"")</f>
        <v/>
      </c>
      <c r="AM128" s="742" t="str">
        <f>IFERROR(INDEX('02_LIVING_WATERDEEP'!$F$2:$F$200,MATCH(Таблиця4[[#This Row],[BUILDING NAME]],'02_LIVING_WATERDEEP'!$A$2:$A$200,0),1),"")</f>
        <v/>
      </c>
      <c r="AN128" s="742" t="str">
        <f>IFERROR(INDEX('02_LIVING_WATERDEEP'!$I$2:$I$200,MATCH(Таблиця4[[#This Row],[BUILDING NAME]],'02_LIVING_WATERDEEP'!$A$2:$A$200,0),1),"")</f>
        <v/>
      </c>
      <c r="AO128" s="742" t="str">
        <f>IFERROR(INDEX('02_LIVING_WATERDEEP'!$J$2:$J$200,MATCH(Таблиця4[[#This Row],[BUILDING NAME]],'02_LIVING_WATERDEEP'!$A$2:$A$200,0),1),"")</f>
        <v/>
      </c>
      <c r="AP128" s="742" t="str">
        <f>IFERROR(INDEX('02_LIVING_WATERDEEP'!$K$2:$K$200,MATCH(Таблиця4[[#This Row],[BUILDING NAME]],'02_LIVING_WATERDEEP'!$A$2:$A$200,0),1),"")</f>
        <v/>
      </c>
      <c r="AQ128" s="742" t="str">
        <f>IFERROR(INDEX('02_LIVING_WATERDEEP'!$L$2:$L$200,MATCH(Таблиця4[[#This Row],[BUILDING NAME]],'02_LIVING_WATERDEEP'!$A$2:$A$200,0),1),"")</f>
        <v/>
      </c>
      <c r="AR128" s="742" t="str">
        <f>IFERROR(INDEX('02_LIVING_WATERDEEP'!$M$2:$M$200,MATCH(Таблиця4[[#This Row],[BUILDING NAME]],'02_LIVING_WATERDEEP'!$A$2:$A$200,0),1),"")</f>
        <v/>
      </c>
      <c r="AS128" s="742"/>
      <c r="AT128" s="596"/>
      <c r="AU128" s="596"/>
      <c r="AV128" s="596"/>
      <c r="AW128" s="596"/>
      <c r="AX128" s="596"/>
      <c r="AY128" s="596"/>
      <c r="AZ128" s="596"/>
      <c r="BA128" s="596"/>
      <c r="BB128" s="596"/>
      <c r="BC128" s="596"/>
      <c r="BD128" s="596"/>
      <c r="BE128" s="596"/>
      <c r="BF128" s="596"/>
      <c r="BG128" s="596"/>
      <c r="BH128" s="596"/>
      <c r="BI128" s="596"/>
      <c r="BJ128" s="596" t="e">
        <f>MATCH(Таблиця4[[#This Row],[BUILDING NAME]],#REF!,0)</f>
        <v>#REF!</v>
      </c>
      <c r="BK128" s="596" t="e">
        <f>INDEX(#REF!,'02BUILD'!BJ128,1)</f>
        <v>#REF!</v>
      </c>
      <c r="BL128" s="596" t="e">
        <v>#N/A</v>
      </c>
      <c r="BM128" s="596"/>
      <c r="BN128" s="596" t="e">
        <f>MATCH(Таблиця4[[#This Row],[BUILDING NAME]],Таблиця5[NAME],0)</f>
        <v>#N/A</v>
      </c>
      <c r="BO128" s="596" t="e">
        <f>INDEX(Таблиця5[[C - COINS - COST]:[ADDRESS]],'02BUILD'!$BN128,1)</f>
        <v>#N/A</v>
      </c>
      <c r="BP128" s="596" t="e">
        <f>INDEX(Таблиця5[[C - COINS - COST]:[ADDRESS]],'02BUILD'!$BN128,2)</f>
        <v>#N/A</v>
      </c>
      <c r="BQ128" s="596" t="e">
        <f>INDEX(Таблиця5[[C - COINS - COST]:[ADDRESS]],'02BUILD'!$BN128,3)</f>
        <v>#N/A</v>
      </c>
      <c r="BR128" s="596" t="e">
        <f>INDEX(Таблиця5[[C - COINS - COST]:[ADDRESS]],'02BUILD'!$BN128,4)</f>
        <v>#N/A</v>
      </c>
      <c r="BS128" s="596" t="e">
        <f>INDEX(Таблиця5[[C - COINS - COST]:[ADDRESS]],'02BUILD'!$BN128,5)</f>
        <v>#N/A</v>
      </c>
      <c r="BT128" s="596" t="e">
        <f>INDEX(Таблиця5[[C - COINS - COST]:[ADDRESS]],'02BUILD'!$BN128,6)</f>
        <v>#N/A</v>
      </c>
      <c r="BU128" s="596" t="e">
        <f>INDEX(Таблиця5[[C - COINS - COST]:[ADDRESS]],'02BUILD'!$BN128,7)</f>
        <v>#N/A</v>
      </c>
      <c r="BV128" s="596" t="e">
        <f>INDEX(Таблиця5[[C - COINS - COST]:[ADDRESS]],'02BUILD'!$BN128,8)</f>
        <v>#N/A</v>
      </c>
      <c r="BW128" s="596" t="e">
        <f>INDEX(Таблиця5[[C - COINS - COST]:[ADDRESS]],'02BUILD'!$BN128,9)</f>
        <v>#N/A</v>
      </c>
      <c r="BX128" s="596" t="e">
        <f>INDEX(Таблиця5[[C - COINS - COST]:[ADDRESS]],'02BUILD'!$BN128,10)</f>
        <v>#N/A</v>
      </c>
    </row>
    <row r="129" spans="1:76" ht="16.5" thickTop="1" thickBot="1">
      <c r="A129" s="776"/>
      <c r="B129" s="777"/>
      <c r="C129" s="777"/>
      <c r="D129" s="776"/>
      <c r="E129" s="776"/>
      <c r="F129" s="777"/>
      <c r="G129" s="777"/>
      <c r="H129" s="749" t="s">
        <v>20597</v>
      </c>
      <c r="I129" s="743" t="s">
        <v>21099</v>
      </c>
      <c r="J129" s="743"/>
      <c r="K129" s="743" t="s">
        <v>21070</v>
      </c>
      <c r="L129" s="775" t="s">
        <v>20774</v>
      </c>
      <c r="M129" s="775" t="s">
        <v>20774</v>
      </c>
      <c r="N129" s="743"/>
      <c r="O129" s="743"/>
      <c r="P129" s="743"/>
      <c r="Q129" s="743"/>
      <c r="R129" s="743"/>
      <c r="S1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29" s="743"/>
      <c r="U129" s="743"/>
      <c r="V129" s="743"/>
      <c r="W129" s="743"/>
      <c r="X129" s="743"/>
      <c r="Y129" s="743" t="s">
        <v>20598</v>
      </c>
      <c r="Z129" s="743" t="s">
        <v>4311</v>
      </c>
      <c r="AA129" s="743"/>
      <c r="AB129" s="743" t="str">
        <f>Таблиця4[[#This Row],[Descriptions2]]</f>
        <v/>
      </c>
      <c r="AC129" s="743" t="str">
        <f>Таблиця4[[#This Row],[Owner/Specific NPCs3]]</f>
        <v/>
      </c>
      <c r="AD129" s="743"/>
      <c r="AE129" s="750"/>
      <c r="AF129" s="751"/>
      <c r="AG129" s="752"/>
      <c r="AH129" s="743"/>
      <c r="AI129" s="752"/>
      <c r="AJ129" s="743"/>
      <c r="AK129" s="752"/>
      <c r="AL129" s="742" t="str">
        <f>IFERROR(INDEX('02_LIVING_WATERDEEP'!$C$2:$C$200,MATCH(Таблиця4[[#This Row],[BUILDING NAME]],'02_LIVING_WATERDEEP'!$A$2:$A$200,0),1),"")</f>
        <v/>
      </c>
      <c r="AM129" s="742" t="str">
        <f>IFERROR(INDEX('02_LIVING_WATERDEEP'!$F$2:$F$200,MATCH(Таблиця4[[#This Row],[BUILDING NAME]],'02_LIVING_WATERDEEP'!$A$2:$A$200,0),1),"")</f>
        <v/>
      </c>
      <c r="AN129" s="742" t="str">
        <f>IFERROR(INDEX('02_LIVING_WATERDEEP'!$I$2:$I$200,MATCH(Таблиця4[[#This Row],[BUILDING NAME]],'02_LIVING_WATERDEEP'!$A$2:$A$200,0),1),"")</f>
        <v/>
      </c>
      <c r="AO129" s="742" t="str">
        <f>IFERROR(INDEX('02_LIVING_WATERDEEP'!$J$2:$J$200,MATCH(Таблиця4[[#This Row],[BUILDING NAME]],'02_LIVING_WATERDEEP'!$A$2:$A$200,0),1),"")</f>
        <v/>
      </c>
      <c r="AP129" s="742" t="str">
        <f>IFERROR(INDEX('02_LIVING_WATERDEEP'!$K$2:$K$200,MATCH(Таблиця4[[#This Row],[BUILDING NAME]],'02_LIVING_WATERDEEP'!$A$2:$A$200,0),1),"")</f>
        <v/>
      </c>
      <c r="AQ129" s="742" t="str">
        <f>IFERROR(INDEX('02_LIVING_WATERDEEP'!$L$2:$L$200,MATCH(Таблиця4[[#This Row],[BUILDING NAME]],'02_LIVING_WATERDEEP'!$A$2:$A$200,0),1),"")</f>
        <v/>
      </c>
      <c r="AR129" s="742" t="str">
        <f>IFERROR(INDEX('02_LIVING_WATERDEEP'!$M$2:$M$200,MATCH(Таблиця4[[#This Row],[BUILDING NAME]],'02_LIVING_WATERDEEP'!$A$2:$A$200,0),1),"")</f>
        <v/>
      </c>
      <c r="AS129" s="742"/>
      <c r="AT129" s="596"/>
      <c r="AU129" s="596"/>
      <c r="AV129" s="596"/>
      <c r="AW129" s="596"/>
      <c r="AX129" s="596"/>
      <c r="AY129" s="596"/>
      <c r="AZ129" s="596"/>
      <c r="BA129" s="596"/>
      <c r="BB129" s="596"/>
      <c r="BC129" s="596"/>
      <c r="BD129" s="596"/>
      <c r="BE129" s="596"/>
      <c r="BF129" s="596"/>
      <c r="BG129" s="596"/>
      <c r="BH129" s="596"/>
      <c r="BI129" s="596"/>
      <c r="BJ129" s="596" t="e">
        <f>MATCH(Таблиця4[[#This Row],[BUILDING NAME]],#REF!,0)</f>
        <v>#REF!</v>
      </c>
      <c r="BK129" s="596" t="e">
        <f>INDEX(#REF!,'02BUILD'!BJ129,1)</f>
        <v>#REF!</v>
      </c>
      <c r="BL129" s="596" t="e">
        <v>#N/A</v>
      </c>
      <c r="BM129" s="596"/>
      <c r="BN129" s="596" t="e">
        <f>MATCH(Таблиця4[[#This Row],[BUILDING NAME]],Таблиця5[NAME],0)</f>
        <v>#N/A</v>
      </c>
      <c r="BO129" s="596" t="e">
        <f>INDEX(Таблиця5[[C - COINS - COST]:[ADDRESS]],'02BUILD'!$BN129,1)</f>
        <v>#N/A</v>
      </c>
      <c r="BP129" s="596" t="e">
        <f>INDEX(Таблиця5[[C - COINS - COST]:[ADDRESS]],'02BUILD'!$BN129,2)</f>
        <v>#N/A</v>
      </c>
      <c r="BQ129" s="596" t="e">
        <f>INDEX(Таблиця5[[C - COINS - COST]:[ADDRESS]],'02BUILD'!$BN129,3)</f>
        <v>#N/A</v>
      </c>
      <c r="BR129" s="596" t="e">
        <f>INDEX(Таблиця5[[C - COINS - COST]:[ADDRESS]],'02BUILD'!$BN129,4)</f>
        <v>#N/A</v>
      </c>
      <c r="BS129" s="596" t="e">
        <f>INDEX(Таблиця5[[C - COINS - COST]:[ADDRESS]],'02BUILD'!$BN129,5)</f>
        <v>#N/A</v>
      </c>
      <c r="BT129" s="596" t="e">
        <f>INDEX(Таблиця5[[C - COINS - COST]:[ADDRESS]],'02BUILD'!$BN129,6)</f>
        <v>#N/A</v>
      </c>
      <c r="BU129" s="596" t="e">
        <f>INDEX(Таблиця5[[C - COINS - COST]:[ADDRESS]],'02BUILD'!$BN129,7)</f>
        <v>#N/A</v>
      </c>
      <c r="BV129" s="596" t="e">
        <f>INDEX(Таблиця5[[C - COINS - COST]:[ADDRESS]],'02BUILD'!$BN129,8)</f>
        <v>#N/A</v>
      </c>
      <c r="BW129" s="596" t="e">
        <f>INDEX(Таблиця5[[C - COINS - COST]:[ADDRESS]],'02BUILD'!$BN129,9)</f>
        <v>#N/A</v>
      </c>
      <c r="BX129" s="596" t="e">
        <f>INDEX(Таблиця5[[C - COINS - COST]:[ADDRESS]],'02BUILD'!$BN129,10)</f>
        <v>#N/A</v>
      </c>
    </row>
    <row r="130" spans="1:76" ht="16.5" thickTop="1" thickBot="1">
      <c r="A130" s="776"/>
      <c r="B130" s="777"/>
      <c r="C130" s="777"/>
      <c r="D130" s="776"/>
      <c r="E130" s="776"/>
      <c r="F130" s="777"/>
      <c r="G130" s="777"/>
      <c r="H130" s="743" t="s">
        <v>21148</v>
      </c>
      <c r="I130" s="743" t="s">
        <v>21099</v>
      </c>
      <c r="J130" s="743"/>
      <c r="K130" s="743" t="s">
        <v>2089</v>
      </c>
      <c r="L130" s="775" t="s">
        <v>20774</v>
      </c>
      <c r="M130" s="775" t="s">
        <v>20774</v>
      </c>
      <c r="N130" s="743"/>
      <c r="O130" s="743">
        <v>4</v>
      </c>
      <c r="P130" s="743"/>
      <c r="Q130" s="743"/>
      <c r="R130" s="743"/>
      <c r="S1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130" s="743"/>
      <c r="U130" s="743"/>
      <c r="V130" s="743"/>
      <c r="W130" s="743"/>
      <c r="X130" s="743"/>
      <c r="Y130" s="758" t="s">
        <v>21149</v>
      </c>
      <c r="Z130" s="743" t="s">
        <v>4311</v>
      </c>
      <c r="AA130" s="743"/>
      <c r="AB130" s="743" t="str">
        <f>Таблиця4[[#This Row],[Descriptions2]]</f>
        <v/>
      </c>
      <c r="AC130" s="743" t="str">
        <f>Таблиця4[[#This Row],[Owner/Specific NPCs3]]</f>
        <v/>
      </c>
      <c r="AD130" s="743"/>
      <c r="AE130" s="750"/>
      <c r="AF130" s="751"/>
      <c r="AG130" s="752"/>
      <c r="AH130" s="743"/>
      <c r="AI130" s="752"/>
      <c r="AJ130" s="743"/>
      <c r="AK130" s="752"/>
      <c r="AL130" s="742" t="str">
        <f>IFERROR(INDEX('02_LIVING_WATERDEEP'!$C$2:$C$200,MATCH(Таблиця4[[#This Row],[BUILDING NAME]],'02_LIVING_WATERDEEP'!$A$2:$A$200,0),1),"")</f>
        <v/>
      </c>
      <c r="AM130" s="742" t="str">
        <f>IFERROR(INDEX('02_LIVING_WATERDEEP'!$F$2:$F$200,MATCH(Таблиця4[[#This Row],[BUILDING NAME]],'02_LIVING_WATERDEEP'!$A$2:$A$200,0),1),"")</f>
        <v/>
      </c>
      <c r="AN130" s="742" t="str">
        <f>IFERROR(INDEX('02_LIVING_WATERDEEP'!$I$2:$I$200,MATCH(Таблиця4[[#This Row],[BUILDING NAME]],'02_LIVING_WATERDEEP'!$A$2:$A$200,0),1),"")</f>
        <v/>
      </c>
      <c r="AO130" s="742" t="str">
        <f>IFERROR(INDEX('02_LIVING_WATERDEEP'!$J$2:$J$200,MATCH(Таблиця4[[#This Row],[BUILDING NAME]],'02_LIVING_WATERDEEP'!$A$2:$A$200,0),1),"")</f>
        <v/>
      </c>
      <c r="AP130" s="742" t="str">
        <f>IFERROR(INDEX('02_LIVING_WATERDEEP'!$K$2:$K$200,MATCH(Таблиця4[[#This Row],[BUILDING NAME]],'02_LIVING_WATERDEEP'!$A$2:$A$200,0),1),"")</f>
        <v/>
      </c>
      <c r="AQ130" s="742" t="str">
        <f>IFERROR(INDEX('02_LIVING_WATERDEEP'!$L$2:$L$200,MATCH(Таблиця4[[#This Row],[BUILDING NAME]],'02_LIVING_WATERDEEP'!$A$2:$A$200,0),1),"")</f>
        <v/>
      </c>
      <c r="AR130" s="742" t="str">
        <f>IFERROR(INDEX('02_LIVING_WATERDEEP'!$M$2:$M$200,MATCH(Таблиця4[[#This Row],[BUILDING NAME]],'02_LIVING_WATERDEEP'!$A$2:$A$200,0),1),"")</f>
        <v/>
      </c>
      <c r="AS130" s="742"/>
      <c r="AT130" s="596"/>
      <c r="AU130" s="596"/>
      <c r="AV130" s="596"/>
      <c r="AW130" s="596"/>
      <c r="AX130" s="596"/>
      <c r="AY130" s="596"/>
      <c r="AZ130" s="596"/>
      <c r="BA130" s="596"/>
      <c r="BB130" s="596"/>
      <c r="BC130" s="596"/>
      <c r="BD130" s="596"/>
      <c r="BE130" s="596"/>
      <c r="BF130" s="596"/>
      <c r="BG130" s="596"/>
      <c r="BH130" s="596"/>
      <c r="BI130" s="596"/>
      <c r="BJ130" s="596" t="e">
        <f>MATCH(Таблиця4[[#This Row],[BUILDING NAME]],#REF!,0)</f>
        <v>#REF!</v>
      </c>
      <c r="BK130" s="596" t="e">
        <f>INDEX(#REF!,'02BUILD'!BJ130,1)</f>
        <v>#REF!</v>
      </c>
      <c r="BL130" s="596" t="e">
        <v>#N/A</v>
      </c>
      <c r="BM130" s="596"/>
      <c r="BN130" s="596" t="e">
        <f>MATCH(Таблиця4[[#This Row],[BUILDING NAME]],Таблиця5[NAME],0)</f>
        <v>#N/A</v>
      </c>
      <c r="BO130" s="596" t="e">
        <f>INDEX(Таблиця5[[C - COINS - COST]:[ADDRESS]],'02BUILD'!$BN130,1)</f>
        <v>#N/A</v>
      </c>
      <c r="BP130" s="596" t="e">
        <f>INDEX(Таблиця5[[C - COINS - COST]:[ADDRESS]],'02BUILD'!$BN130,2)</f>
        <v>#N/A</v>
      </c>
      <c r="BQ130" s="596" t="e">
        <f>INDEX(Таблиця5[[C - COINS - COST]:[ADDRESS]],'02BUILD'!$BN130,3)</f>
        <v>#N/A</v>
      </c>
      <c r="BR130" s="596" t="e">
        <f>INDEX(Таблиця5[[C - COINS - COST]:[ADDRESS]],'02BUILD'!$BN130,4)</f>
        <v>#N/A</v>
      </c>
      <c r="BS130" s="596" t="e">
        <f>INDEX(Таблиця5[[C - COINS - COST]:[ADDRESS]],'02BUILD'!$BN130,5)</f>
        <v>#N/A</v>
      </c>
      <c r="BT130" s="596" t="e">
        <f>INDEX(Таблиця5[[C - COINS - COST]:[ADDRESS]],'02BUILD'!$BN130,6)</f>
        <v>#N/A</v>
      </c>
      <c r="BU130" s="596" t="e">
        <f>INDEX(Таблиця5[[C - COINS - COST]:[ADDRESS]],'02BUILD'!$BN130,7)</f>
        <v>#N/A</v>
      </c>
      <c r="BV130" s="596" t="e">
        <f>INDEX(Таблиця5[[C - COINS - COST]:[ADDRESS]],'02BUILD'!$BN130,8)</f>
        <v>#N/A</v>
      </c>
      <c r="BW130" s="596" t="e">
        <f>INDEX(Таблиця5[[C - COINS - COST]:[ADDRESS]],'02BUILD'!$BN130,9)</f>
        <v>#N/A</v>
      </c>
      <c r="BX130" s="596" t="e">
        <f>INDEX(Таблиця5[[C - COINS - COST]:[ADDRESS]],'02BUILD'!$BN130,10)</f>
        <v>#N/A</v>
      </c>
    </row>
    <row r="131" spans="1:76" ht="16.5" thickTop="1" thickBot="1">
      <c r="A131" s="776"/>
      <c r="B131" s="777"/>
      <c r="C131" s="777"/>
      <c r="D131" s="776"/>
      <c r="E131" s="776"/>
      <c r="F131" s="777"/>
      <c r="G131" s="777"/>
      <c r="H131" s="743" t="s">
        <v>21153</v>
      </c>
      <c r="I131" s="743" t="s">
        <v>21099</v>
      </c>
      <c r="J131" s="743"/>
      <c r="K131" s="743" t="s">
        <v>2089</v>
      </c>
      <c r="L131" s="775" t="s">
        <v>20774</v>
      </c>
      <c r="M131" s="775" t="s">
        <v>20774</v>
      </c>
      <c r="N131" s="743"/>
      <c r="O131" s="743"/>
      <c r="P131" s="743"/>
      <c r="Q131" s="743"/>
      <c r="R131" s="743"/>
      <c r="S1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31" s="743"/>
      <c r="U131" s="743"/>
      <c r="V131" s="743" t="s">
        <v>12707</v>
      </c>
      <c r="W131" s="743"/>
      <c r="X131" s="743"/>
      <c r="Y131" s="759" t="s">
        <v>21699</v>
      </c>
      <c r="Z131" s="743" t="s">
        <v>4311</v>
      </c>
      <c r="AA131" s="743"/>
      <c r="AB131" s="743" t="str">
        <f>Таблиця4[[#This Row],[Descriptions2]]</f>
        <v/>
      </c>
      <c r="AC131" s="743" t="str">
        <f>Таблиця4[[#This Row],[Owner/Specific NPCs3]]</f>
        <v/>
      </c>
      <c r="AD131" s="743"/>
      <c r="AE131" s="750"/>
      <c r="AF131" s="751"/>
      <c r="AG131" s="752"/>
      <c r="AH131" s="743"/>
      <c r="AI131" s="752"/>
      <c r="AJ131" s="743"/>
      <c r="AK131" s="752"/>
      <c r="AL131" s="742" t="str">
        <f>IFERROR(INDEX('02_LIVING_WATERDEEP'!$C$2:$C$200,MATCH(Таблиця4[[#This Row],[BUILDING NAME]],'02_LIVING_WATERDEEP'!$A$2:$A$200,0),1),"")</f>
        <v/>
      </c>
      <c r="AM131" s="742" t="str">
        <f>IFERROR(INDEX('02_LIVING_WATERDEEP'!$F$2:$F$200,MATCH(Таблиця4[[#This Row],[BUILDING NAME]],'02_LIVING_WATERDEEP'!$A$2:$A$200,0),1),"")</f>
        <v/>
      </c>
      <c r="AN131" s="742" t="str">
        <f>IFERROR(INDEX('02_LIVING_WATERDEEP'!$I$2:$I$200,MATCH(Таблиця4[[#This Row],[BUILDING NAME]],'02_LIVING_WATERDEEP'!$A$2:$A$200,0),1),"")</f>
        <v/>
      </c>
      <c r="AO131" s="742" t="str">
        <f>IFERROR(INDEX('02_LIVING_WATERDEEP'!$J$2:$J$200,MATCH(Таблиця4[[#This Row],[BUILDING NAME]],'02_LIVING_WATERDEEP'!$A$2:$A$200,0),1),"")</f>
        <v/>
      </c>
      <c r="AP131" s="742" t="str">
        <f>IFERROR(INDEX('02_LIVING_WATERDEEP'!$K$2:$K$200,MATCH(Таблиця4[[#This Row],[BUILDING NAME]],'02_LIVING_WATERDEEP'!$A$2:$A$200,0),1),"")</f>
        <v/>
      </c>
      <c r="AQ131" s="742" t="str">
        <f>IFERROR(INDEX('02_LIVING_WATERDEEP'!$L$2:$L$200,MATCH(Таблиця4[[#This Row],[BUILDING NAME]],'02_LIVING_WATERDEEP'!$A$2:$A$200,0),1),"")</f>
        <v/>
      </c>
      <c r="AR131" s="742" t="str">
        <f>IFERROR(INDEX('02_LIVING_WATERDEEP'!$M$2:$M$200,MATCH(Таблиця4[[#This Row],[BUILDING NAME]],'02_LIVING_WATERDEEP'!$A$2:$A$200,0),1),"")</f>
        <v/>
      </c>
      <c r="AS131" s="742"/>
      <c r="AT131" s="596"/>
      <c r="AU131" s="596"/>
      <c r="AV131" s="596"/>
      <c r="AW131" s="596"/>
      <c r="AX131" s="596"/>
      <c r="AY131" s="596"/>
      <c r="AZ131" s="596"/>
      <c r="BA131" s="596"/>
      <c r="BB131" s="596"/>
      <c r="BC131" s="596"/>
      <c r="BD131" s="596"/>
      <c r="BE131" s="596"/>
      <c r="BF131" s="596"/>
      <c r="BG131" s="596"/>
      <c r="BH131" s="596"/>
      <c r="BI131" s="596"/>
      <c r="BJ131" s="596" t="e">
        <f>MATCH(Таблиця4[[#This Row],[BUILDING NAME]],#REF!,0)</f>
        <v>#REF!</v>
      </c>
      <c r="BK131" s="596" t="e">
        <f>INDEX(#REF!,'02BUILD'!BJ131,1)</f>
        <v>#REF!</v>
      </c>
      <c r="BL131" s="596" t="e">
        <v>#N/A</v>
      </c>
      <c r="BM131" s="596"/>
      <c r="BN131" s="596" t="e">
        <f>MATCH(Таблиця4[[#This Row],[BUILDING NAME]],Таблиця5[NAME],0)</f>
        <v>#N/A</v>
      </c>
      <c r="BO131" s="596" t="e">
        <f>INDEX(Таблиця5[[C - COINS - COST]:[ADDRESS]],'02BUILD'!$BN131,1)</f>
        <v>#N/A</v>
      </c>
      <c r="BP131" s="596" t="e">
        <f>INDEX(Таблиця5[[C - COINS - COST]:[ADDRESS]],'02BUILD'!$BN131,2)</f>
        <v>#N/A</v>
      </c>
      <c r="BQ131" s="596" t="e">
        <f>INDEX(Таблиця5[[C - COINS - COST]:[ADDRESS]],'02BUILD'!$BN131,3)</f>
        <v>#N/A</v>
      </c>
      <c r="BR131" s="596" t="e">
        <f>INDEX(Таблиця5[[C - COINS - COST]:[ADDRESS]],'02BUILD'!$BN131,4)</f>
        <v>#N/A</v>
      </c>
      <c r="BS131" s="596" t="e">
        <f>INDEX(Таблиця5[[C - COINS - COST]:[ADDRESS]],'02BUILD'!$BN131,5)</f>
        <v>#N/A</v>
      </c>
      <c r="BT131" s="596" t="e">
        <f>INDEX(Таблиця5[[C - COINS - COST]:[ADDRESS]],'02BUILD'!$BN131,6)</f>
        <v>#N/A</v>
      </c>
      <c r="BU131" s="596" t="e">
        <f>INDEX(Таблиця5[[C - COINS - COST]:[ADDRESS]],'02BUILD'!$BN131,7)</f>
        <v>#N/A</v>
      </c>
      <c r="BV131" s="596" t="e">
        <f>INDEX(Таблиця5[[C - COINS - COST]:[ADDRESS]],'02BUILD'!$BN131,8)</f>
        <v>#N/A</v>
      </c>
      <c r="BW131" s="596" t="e">
        <f>INDEX(Таблиця5[[C - COINS - COST]:[ADDRESS]],'02BUILD'!$BN131,9)</f>
        <v>#N/A</v>
      </c>
      <c r="BX131" s="596" t="e">
        <f>INDEX(Таблиця5[[C - COINS - COST]:[ADDRESS]],'02BUILD'!$BN131,10)</f>
        <v>#N/A</v>
      </c>
    </row>
    <row r="132" spans="1:76" ht="16.5" thickTop="1" thickBot="1">
      <c r="A132" s="776"/>
      <c r="B132" s="777"/>
      <c r="C132" s="777"/>
      <c r="D132" s="776"/>
      <c r="E132" s="776"/>
      <c r="F132" s="777"/>
      <c r="G132" s="777"/>
      <c r="H132" s="743" t="s">
        <v>21154</v>
      </c>
      <c r="I132" s="743" t="s">
        <v>21099</v>
      </c>
      <c r="J132" s="743"/>
      <c r="K132" s="743" t="s">
        <v>2089</v>
      </c>
      <c r="L132" s="775" t="s">
        <v>20774</v>
      </c>
      <c r="M132" s="775" t="s">
        <v>20774</v>
      </c>
      <c r="N132" s="743"/>
      <c r="O132" s="743"/>
      <c r="P132" s="743"/>
      <c r="Q132" s="743"/>
      <c r="R132" s="743"/>
      <c r="S1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32" s="743"/>
      <c r="U132" s="743"/>
      <c r="V132" s="743" t="s">
        <v>21155</v>
      </c>
      <c r="W132" s="743"/>
      <c r="X132" s="743"/>
      <c r="Y132" s="758"/>
      <c r="Z132" s="743" t="s">
        <v>4311</v>
      </c>
      <c r="AA132" s="743"/>
      <c r="AB132" s="743" t="str">
        <f>Таблиця4[[#This Row],[Descriptions2]]</f>
        <v/>
      </c>
      <c r="AC132" s="743" t="str">
        <f>Таблиця4[[#This Row],[Owner/Specific NPCs3]]</f>
        <v/>
      </c>
      <c r="AD132" s="743"/>
      <c r="AE132" s="750"/>
      <c r="AF132" s="751"/>
      <c r="AG132" s="752"/>
      <c r="AH132" s="743"/>
      <c r="AI132" s="752"/>
      <c r="AJ132" s="743"/>
      <c r="AK132" s="752"/>
      <c r="AL132" s="742" t="str">
        <f>IFERROR(INDEX('02_LIVING_WATERDEEP'!$C$2:$C$200,MATCH(Таблиця4[[#This Row],[BUILDING NAME]],'02_LIVING_WATERDEEP'!$A$2:$A$200,0),1),"")</f>
        <v/>
      </c>
      <c r="AM132" s="742" t="str">
        <f>IFERROR(INDEX('02_LIVING_WATERDEEP'!$F$2:$F$200,MATCH(Таблиця4[[#This Row],[BUILDING NAME]],'02_LIVING_WATERDEEP'!$A$2:$A$200,0),1),"")</f>
        <v/>
      </c>
      <c r="AN132" s="742" t="str">
        <f>IFERROR(INDEX('02_LIVING_WATERDEEP'!$I$2:$I$200,MATCH(Таблиця4[[#This Row],[BUILDING NAME]],'02_LIVING_WATERDEEP'!$A$2:$A$200,0),1),"")</f>
        <v/>
      </c>
      <c r="AO132" s="742" t="str">
        <f>IFERROR(INDEX('02_LIVING_WATERDEEP'!$J$2:$J$200,MATCH(Таблиця4[[#This Row],[BUILDING NAME]],'02_LIVING_WATERDEEP'!$A$2:$A$200,0),1),"")</f>
        <v/>
      </c>
      <c r="AP132" s="742" t="str">
        <f>IFERROR(INDEX('02_LIVING_WATERDEEP'!$K$2:$K$200,MATCH(Таблиця4[[#This Row],[BUILDING NAME]],'02_LIVING_WATERDEEP'!$A$2:$A$200,0),1),"")</f>
        <v/>
      </c>
      <c r="AQ132" s="742" t="str">
        <f>IFERROR(INDEX('02_LIVING_WATERDEEP'!$L$2:$L$200,MATCH(Таблиця4[[#This Row],[BUILDING NAME]],'02_LIVING_WATERDEEP'!$A$2:$A$200,0),1),"")</f>
        <v/>
      </c>
      <c r="AR132" s="742" t="str">
        <f>IFERROR(INDEX('02_LIVING_WATERDEEP'!$M$2:$M$200,MATCH(Таблиця4[[#This Row],[BUILDING NAME]],'02_LIVING_WATERDEEP'!$A$2:$A$200,0),1),"")</f>
        <v/>
      </c>
      <c r="AS132" s="742"/>
      <c r="AT132" s="596"/>
      <c r="AU132" s="596"/>
      <c r="AV132" s="596"/>
      <c r="AW132" s="596"/>
      <c r="AX132" s="596"/>
      <c r="AY132" s="596"/>
      <c r="AZ132" s="596"/>
      <c r="BA132" s="596"/>
      <c r="BB132" s="596"/>
      <c r="BC132" s="596"/>
      <c r="BD132" s="596"/>
      <c r="BE132" s="596"/>
      <c r="BF132" s="596"/>
      <c r="BG132" s="596"/>
      <c r="BH132" s="596"/>
      <c r="BI132" s="596"/>
      <c r="BJ132" s="596" t="e">
        <f>MATCH(Таблиця4[[#This Row],[BUILDING NAME]],#REF!,0)</f>
        <v>#REF!</v>
      </c>
      <c r="BK132" s="596" t="e">
        <f>INDEX(#REF!,'02BUILD'!BJ132,1)</f>
        <v>#REF!</v>
      </c>
      <c r="BL132" s="596" t="e">
        <v>#N/A</v>
      </c>
      <c r="BM132" s="596"/>
      <c r="BN132" s="596" t="e">
        <f>MATCH(Таблиця4[[#This Row],[BUILDING NAME]],Таблиця5[NAME],0)</f>
        <v>#N/A</v>
      </c>
      <c r="BO132" s="596" t="e">
        <f>INDEX(Таблиця5[[C - COINS - COST]:[ADDRESS]],'02BUILD'!$BN132,1)</f>
        <v>#N/A</v>
      </c>
      <c r="BP132" s="596" t="e">
        <f>INDEX(Таблиця5[[C - COINS - COST]:[ADDRESS]],'02BUILD'!$BN132,2)</f>
        <v>#N/A</v>
      </c>
      <c r="BQ132" s="596" t="e">
        <f>INDEX(Таблиця5[[C - COINS - COST]:[ADDRESS]],'02BUILD'!$BN132,3)</f>
        <v>#N/A</v>
      </c>
      <c r="BR132" s="596" t="e">
        <f>INDEX(Таблиця5[[C - COINS - COST]:[ADDRESS]],'02BUILD'!$BN132,4)</f>
        <v>#N/A</v>
      </c>
      <c r="BS132" s="596" t="e">
        <f>INDEX(Таблиця5[[C - COINS - COST]:[ADDRESS]],'02BUILD'!$BN132,5)</f>
        <v>#N/A</v>
      </c>
      <c r="BT132" s="596" t="e">
        <f>INDEX(Таблиця5[[C - COINS - COST]:[ADDRESS]],'02BUILD'!$BN132,6)</f>
        <v>#N/A</v>
      </c>
      <c r="BU132" s="596" t="e">
        <f>INDEX(Таблиця5[[C - COINS - COST]:[ADDRESS]],'02BUILD'!$BN132,7)</f>
        <v>#N/A</v>
      </c>
      <c r="BV132" s="596" t="e">
        <f>INDEX(Таблиця5[[C - COINS - COST]:[ADDRESS]],'02BUILD'!$BN132,8)</f>
        <v>#N/A</v>
      </c>
      <c r="BW132" s="596" t="e">
        <f>INDEX(Таблиця5[[C - COINS - COST]:[ADDRESS]],'02BUILD'!$BN132,9)</f>
        <v>#N/A</v>
      </c>
      <c r="BX132" s="596" t="e">
        <f>INDEX(Таблиця5[[C - COINS - COST]:[ADDRESS]],'02BUILD'!$BN132,10)</f>
        <v>#N/A</v>
      </c>
    </row>
    <row r="133" spans="1:76" ht="16.5" thickTop="1" thickBot="1">
      <c r="A133" s="776"/>
      <c r="B133" s="777"/>
      <c r="C133" s="777"/>
      <c r="D133" s="776"/>
      <c r="E133" s="776"/>
      <c r="F133" s="777"/>
      <c r="G133" s="777"/>
      <c r="H133" s="747" t="s">
        <v>21156</v>
      </c>
      <c r="I133" s="743" t="s">
        <v>21099</v>
      </c>
      <c r="J133" s="743"/>
      <c r="K133" s="743" t="s">
        <v>2089</v>
      </c>
      <c r="L133" s="775" t="s">
        <v>20774</v>
      </c>
      <c r="M133" s="775" t="s">
        <v>20774</v>
      </c>
      <c r="N133" s="743"/>
      <c r="O133" s="743"/>
      <c r="P133" s="743"/>
      <c r="Q133" s="743"/>
      <c r="R133" s="743"/>
      <c r="S1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33" s="743"/>
      <c r="U133" s="743"/>
      <c r="V133" s="743"/>
      <c r="W133" s="743"/>
      <c r="X133" s="743"/>
      <c r="Y133" s="759" t="s">
        <v>21157</v>
      </c>
      <c r="Z133" s="743" t="s">
        <v>4311</v>
      </c>
      <c r="AA133" s="743"/>
      <c r="AB133" s="743" t="str">
        <f>Таблиця4[[#This Row],[Descriptions2]]</f>
        <v/>
      </c>
      <c r="AC133" s="743" t="str">
        <f>Таблиця4[[#This Row],[Owner/Specific NPCs3]]</f>
        <v/>
      </c>
      <c r="AD133" s="743"/>
      <c r="AE133" s="750"/>
      <c r="AF133" s="751"/>
      <c r="AG133" s="752"/>
      <c r="AH133" s="743"/>
      <c r="AI133" s="752"/>
      <c r="AJ133" s="743"/>
      <c r="AK133" s="752"/>
      <c r="AL133" s="742" t="str">
        <f>IFERROR(INDEX('02_LIVING_WATERDEEP'!$C$2:$C$200,MATCH(Таблиця4[[#This Row],[BUILDING NAME]],'02_LIVING_WATERDEEP'!$A$2:$A$200,0),1),"")</f>
        <v/>
      </c>
      <c r="AM133" s="742" t="str">
        <f>IFERROR(INDEX('02_LIVING_WATERDEEP'!$F$2:$F$200,MATCH(Таблиця4[[#This Row],[BUILDING NAME]],'02_LIVING_WATERDEEP'!$A$2:$A$200,0),1),"")</f>
        <v/>
      </c>
      <c r="AN133" s="742" t="str">
        <f>IFERROR(INDEX('02_LIVING_WATERDEEP'!$I$2:$I$200,MATCH(Таблиця4[[#This Row],[BUILDING NAME]],'02_LIVING_WATERDEEP'!$A$2:$A$200,0),1),"")</f>
        <v/>
      </c>
      <c r="AO133" s="742" t="str">
        <f>IFERROR(INDEX('02_LIVING_WATERDEEP'!$J$2:$J$200,MATCH(Таблиця4[[#This Row],[BUILDING NAME]],'02_LIVING_WATERDEEP'!$A$2:$A$200,0),1),"")</f>
        <v/>
      </c>
      <c r="AP133" s="742" t="str">
        <f>IFERROR(INDEX('02_LIVING_WATERDEEP'!$K$2:$K$200,MATCH(Таблиця4[[#This Row],[BUILDING NAME]],'02_LIVING_WATERDEEP'!$A$2:$A$200,0),1),"")</f>
        <v/>
      </c>
      <c r="AQ133" s="742" t="str">
        <f>IFERROR(INDEX('02_LIVING_WATERDEEP'!$L$2:$L$200,MATCH(Таблиця4[[#This Row],[BUILDING NAME]],'02_LIVING_WATERDEEP'!$A$2:$A$200,0),1),"")</f>
        <v/>
      </c>
      <c r="AR133" s="742" t="str">
        <f>IFERROR(INDEX('02_LIVING_WATERDEEP'!$M$2:$M$200,MATCH(Таблиця4[[#This Row],[BUILDING NAME]],'02_LIVING_WATERDEEP'!$A$2:$A$200,0),1),"")</f>
        <v/>
      </c>
      <c r="AS133" s="742"/>
      <c r="AT133" s="596"/>
      <c r="AU133" s="596"/>
      <c r="AV133" s="596"/>
      <c r="AW133" s="596"/>
      <c r="AX133" s="596"/>
      <c r="AY133" s="596"/>
      <c r="AZ133" s="596"/>
      <c r="BA133" s="596"/>
      <c r="BB133" s="596"/>
      <c r="BC133" s="596"/>
      <c r="BD133" s="596"/>
      <c r="BE133" s="596"/>
      <c r="BF133" s="596"/>
      <c r="BG133" s="596"/>
      <c r="BH133" s="596"/>
      <c r="BI133" s="596"/>
      <c r="BJ133" s="596" t="e">
        <f>MATCH(Таблиця4[[#This Row],[BUILDING NAME]],#REF!,0)</f>
        <v>#REF!</v>
      </c>
      <c r="BK133" s="596" t="e">
        <f>INDEX(#REF!,'02BUILD'!BJ133,1)</f>
        <v>#REF!</v>
      </c>
      <c r="BL133" s="596" t="e">
        <v>#N/A</v>
      </c>
      <c r="BM133" s="596"/>
      <c r="BN133" s="596" t="e">
        <f>MATCH(Таблиця4[[#This Row],[BUILDING NAME]],Таблиця5[NAME],0)</f>
        <v>#N/A</v>
      </c>
      <c r="BO133" s="596" t="e">
        <f>INDEX(Таблиця5[[C - COINS - COST]:[ADDRESS]],'02BUILD'!$BN133,1)</f>
        <v>#N/A</v>
      </c>
      <c r="BP133" s="596" t="e">
        <f>INDEX(Таблиця5[[C - COINS - COST]:[ADDRESS]],'02BUILD'!$BN133,2)</f>
        <v>#N/A</v>
      </c>
      <c r="BQ133" s="596" t="e">
        <f>INDEX(Таблиця5[[C - COINS - COST]:[ADDRESS]],'02BUILD'!$BN133,3)</f>
        <v>#N/A</v>
      </c>
      <c r="BR133" s="596" t="e">
        <f>INDEX(Таблиця5[[C - COINS - COST]:[ADDRESS]],'02BUILD'!$BN133,4)</f>
        <v>#N/A</v>
      </c>
      <c r="BS133" s="596" t="e">
        <f>INDEX(Таблиця5[[C - COINS - COST]:[ADDRESS]],'02BUILD'!$BN133,5)</f>
        <v>#N/A</v>
      </c>
      <c r="BT133" s="596" t="e">
        <f>INDEX(Таблиця5[[C - COINS - COST]:[ADDRESS]],'02BUILD'!$BN133,6)</f>
        <v>#N/A</v>
      </c>
      <c r="BU133" s="596" t="e">
        <f>INDEX(Таблиця5[[C - COINS - COST]:[ADDRESS]],'02BUILD'!$BN133,7)</f>
        <v>#N/A</v>
      </c>
      <c r="BV133" s="596" t="e">
        <f>INDEX(Таблиця5[[C - COINS - COST]:[ADDRESS]],'02BUILD'!$BN133,8)</f>
        <v>#N/A</v>
      </c>
      <c r="BW133" s="596" t="e">
        <f>INDEX(Таблиця5[[C - COINS - COST]:[ADDRESS]],'02BUILD'!$BN133,9)</f>
        <v>#N/A</v>
      </c>
      <c r="BX133" s="596" t="e">
        <f>INDEX(Таблиця5[[C - COINS - COST]:[ADDRESS]],'02BUILD'!$BN133,10)</f>
        <v>#N/A</v>
      </c>
    </row>
    <row r="134" spans="1:76" ht="16.5" thickTop="1" thickBot="1">
      <c r="A134" s="776"/>
      <c r="B134" s="777"/>
      <c r="C134" s="777"/>
      <c r="D134" s="776"/>
      <c r="E134" s="776"/>
      <c r="F134" s="777"/>
      <c r="G134" s="777"/>
      <c r="H134" s="743" t="s">
        <v>21166</v>
      </c>
      <c r="I134" s="743" t="s">
        <v>21099</v>
      </c>
      <c r="J134" s="743"/>
      <c r="K134" s="743" t="s">
        <v>2093</v>
      </c>
      <c r="L134" s="775" t="s">
        <v>20774</v>
      </c>
      <c r="M134" s="775" t="s">
        <v>20774</v>
      </c>
      <c r="N134" s="743"/>
      <c r="O134" s="743">
        <v>3</v>
      </c>
      <c r="P134" s="743"/>
      <c r="Q134" s="743">
        <v>2</v>
      </c>
      <c r="R134" s="743"/>
      <c r="S1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T134" s="743"/>
      <c r="U134" s="743"/>
      <c r="V134" s="743"/>
      <c r="W134" s="743"/>
      <c r="X134" s="743"/>
      <c r="Y134" s="759" t="s">
        <v>21700</v>
      </c>
      <c r="Z134" s="743" t="s">
        <v>4311</v>
      </c>
      <c r="AA134" s="743"/>
      <c r="AB134" s="743" t="str">
        <f>Таблиця4[[#This Row],[Descriptions2]]</f>
        <v/>
      </c>
      <c r="AC134" s="743" t="str">
        <f>Таблиця4[[#This Row],[Owner/Specific NPCs3]]</f>
        <v/>
      </c>
      <c r="AD134" s="743"/>
      <c r="AE134" s="750"/>
      <c r="AF134" s="751"/>
      <c r="AG134" s="752"/>
      <c r="AH134" s="743"/>
      <c r="AI134" s="752"/>
      <c r="AJ134" s="743"/>
      <c r="AK134" s="752"/>
      <c r="AL134" s="742" t="str">
        <f>IFERROR(INDEX('02_LIVING_WATERDEEP'!$C$2:$C$200,MATCH(Таблиця4[[#This Row],[BUILDING NAME]],'02_LIVING_WATERDEEP'!$A$2:$A$200,0),1),"")</f>
        <v/>
      </c>
      <c r="AM134" s="742" t="str">
        <f>IFERROR(INDEX('02_LIVING_WATERDEEP'!$F$2:$F$200,MATCH(Таблиця4[[#This Row],[BUILDING NAME]],'02_LIVING_WATERDEEP'!$A$2:$A$200,0),1),"")</f>
        <v/>
      </c>
      <c r="AN134" s="742" t="str">
        <f>IFERROR(INDEX('02_LIVING_WATERDEEP'!$I$2:$I$200,MATCH(Таблиця4[[#This Row],[BUILDING NAME]],'02_LIVING_WATERDEEP'!$A$2:$A$200,0),1),"")</f>
        <v/>
      </c>
      <c r="AO134" s="742" t="str">
        <f>IFERROR(INDEX('02_LIVING_WATERDEEP'!$J$2:$J$200,MATCH(Таблиця4[[#This Row],[BUILDING NAME]],'02_LIVING_WATERDEEP'!$A$2:$A$200,0),1),"")</f>
        <v/>
      </c>
      <c r="AP134" s="742" t="str">
        <f>IFERROR(INDEX('02_LIVING_WATERDEEP'!$K$2:$K$200,MATCH(Таблиця4[[#This Row],[BUILDING NAME]],'02_LIVING_WATERDEEP'!$A$2:$A$200,0),1),"")</f>
        <v/>
      </c>
      <c r="AQ134" s="742" t="str">
        <f>IFERROR(INDEX('02_LIVING_WATERDEEP'!$L$2:$L$200,MATCH(Таблиця4[[#This Row],[BUILDING NAME]],'02_LIVING_WATERDEEP'!$A$2:$A$200,0),1),"")</f>
        <v/>
      </c>
      <c r="AR134" s="742" t="str">
        <f>IFERROR(INDEX('02_LIVING_WATERDEEP'!$M$2:$M$200,MATCH(Таблиця4[[#This Row],[BUILDING NAME]],'02_LIVING_WATERDEEP'!$A$2:$A$200,0),1),"")</f>
        <v/>
      </c>
      <c r="AS134" s="742"/>
      <c r="AT134" s="596"/>
      <c r="AU134" s="596"/>
      <c r="AV134" s="596"/>
      <c r="AW134" s="596"/>
      <c r="AX134" s="596"/>
      <c r="AY134" s="596"/>
      <c r="AZ134" s="596"/>
      <c r="BA134" s="596"/>
      <c r="BB134" s="596"/>
      <c r="BC134" s="596"/>
      <c r="BD134" s="596"/>
      <c r="BE134" s="596"/>
      <c r="BF134" s="596"/>
      <c r="BG134" s="596"/>
      <c r="BH134" s="596"/>
      <c r="BI134" s="596"/>
      <c r="BJ134" s="596" t="e">
        <f>MATCH(Таблиця4[[#This Row],[BUILDING NAME]],#REF!,0)</f>
        <v>#REF!</v>
      </c>
      <c r="BK134" s="596" t="e">
        <f>INDEX(#REF!,'02BUILD'!BJ134,1)</f>
        <v>#REF!</v>
      </c>
      <c r="BL134" s="596" t="e">
        <v>#N/A</v>
      </c>
      <c r="BM134" s="596"/>
      <c r="BN134" s="596" t="e">
        <f>MATCH(Таблиця4[[#This Row],[BUILDING NAME]],Таблиця5[NAME],0)</f>
        <v>#N/A</v>
      </c>
      <c r="BO134" s="596" t="e">
        <f>INDEX(Таблиця5[[C - COINS - COST]:[ADDRESS]],'02BUILD'!$BN134,1)</f>
        <v>#N/A</v>
      </c>
      <c r="BP134" s="596" t="e">
        <f>INDEX(Таблиця5[[C - COINS - COST]:[ADDRESS]],'02BUILD'!$BN134,2)</f>
        <v>#N/A</v>
      </c>
      <c r="BQ134" s="596" t="e">
        <f>INDEX(Таблиця5[[C - COINS - COST]:[ADDRESS]],'02BUILD'!$BN134,3)</f>
        <v>#N/A</v>
      </c>
      <c r="BR134" s="596" t="e">
        <f>INDEX(Таблиця5[[C - COINS - COST]:[ADDRESS]],'02BUILD'!$BN134,4)</f>
        <v>#N/A</v>
      </c>
      <c r="BS134" s="596" t="e">
        <f>INDEX(Таблиця5[[C - COINS - COST]:[ADDRESS]],'02BUILD'!$BN134,5)</f>
        <v>#N/A</v>
      </c>
      <c r="BT134" s="596" t="e">
        <f>INDEX(Таблиця5[[C - COINS - COST]:[ADDRESS]],'02BUILD'!$BN134,6)</f>
        <v>#N/A</v>
      </c>
      <c r="BU134" s="596" t="e">
        <f>INDEX(Таблиця5[[C - COINS - COST]:[ADDRESS]],'02BUILD'!$BN134,7)</f>
        <v>#N/A</v>
      </c>
      <c r="BV134" s="596" t="e">
        <f>INDEX(Таблиця5[[C - COINS - COST]:[ADDRESS]],'02BUILD'!$BN134,8)</f>
        <v>#N/A</v>
      </c>
      <c r="BW134" s="596" t="e">
        <f>INDEX(Таблиця5[[C - COINS - COST]:[ADDRESS]],'02BUILD'!$BN134,9)</f>
        <v>#N/A</v>
      </c>
      <c r="BX134" s="596" t="e">
        <f>INDEX(Таблиця5[[C - COINS - COST]:[ADDRESS]],'02BUILD'!$BN134,10)</f>
        <v>#N/A</v>
      </c>
    </row>
    <row r="135" spans="1:76" ht="16.5" thickTop="1" thickBot="1">
      <c r="A135" s="776"/>
      <c r="B135" s="777"/>
      <c r="C135" s="777"/>
      <c r="D135" s="776"/>
      <c r="E135" s="776"/>
      <c r="F135" s="777"/>
      <c r="G135" s="777"/>
      <c r="H135" s="743" t="s">
        <v>16328</v>
      </c>
      <c r="I135" s="743" t="s">
        <v>21099</v>
      </c>
      <c r="J135" s="743"/>
      <c r="K135" s="743" t="s">
        <v>2093</v>
      </c>
      <c r="L135" s="775" t="s">
        <v>20774</v>
      </c>
      <c r="M135" s="775" t="s">
        <v>20774</v>
      </c>
      <c r="N135" s="743"/>
      <c r="O135" s="743">
        <v>2</v>
      </c>
      <c r="P135" s="743"/>
      <c r="Q135" s="743">
        <v>2</v>
      </c>
      <c r="R135" s="743"/>
      <c r="S1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 P • </v>
      </c>
      <c r="T135" s="743"/>
      <c r="U135" s="743"/>
      <c r="V135" s="743"/>
      <c r="W135" s="743"/>
      <c r="X135" s="743"/>
      <c r="Y135" s="759" t="s">
        <v>21701</v>
      </c>
      <c r="Z135" s="743" t="s">
        <v>223</v>
      </c>
      <c r="AA135" s="743"/>
      <c r="AB135" s="743">
        <f>Таблиця4[[#This Row],[Descriptions2]]</f>
        <v>0</v>
      </c>
      <c r="AC135" s="743">
        <f>Таблиця4[[#This Row],[Owner/Specific NPCs3]]</f>
        <v>0</v>
      </c>
      <c r="AD135" s="743"/>
      <c r="AE135" s="750"/>
      <c r="AF135" s="751"/>
      <c r="AG135" s="752"/>
      <c r="AH135" s="743"/>
      <c r="AI135" s="752"/>
      <c r="AJ135" s="743"/>
      <c r="AK135" s="752"/>
      <c r="AL135" s="742">
        <f>IFERROR(INDEX('02_LIVING_WATERDEEP'!$C$2:$C$200,MATCH(Таблиця4[[#This Row],[BUILDING NAME]],'02_LIVING_WATERDEEP'!$A$2:$A$200,0),1),"")</f>
        <v>0</v>
      </c>
      <c r="AM135" s="742" t="str">
        <f>IFERROR(INDEX('02_LIVING_WATERDEEP'!$F$2:$F$200,MATCH(Таблиця4[[#This Row],[BUILDING NAME]],'02_LIVING_WATERDEEP'!$A$2:$A$200,0),1),"")</f>
        <v>Modest</v>
      </c>
      <c r="AN135" s="742" t="str">
        <f>IFERROR(INDEX('02_LIVING_WATERDEEP'!$I$2:$I$200,MATCH(Таблиця4[[#This Row],[BUILDING NAME]],'02_LIVING_WATERDEEP'!$A$2:$A$200,0),1),"")</f>
        <v>A rough-and-tumble beer-hall. Later in the eve, it often sees visits from some of the unattached ladies from Mother Salinka's next door, looking to lure some of the drinkers back to their boudoirs.</v>
      </c>
      <c r="AO135" s="742">
        <f>IFERROR(INDEX('02_LIVING_WATERDEEP'!$J$2:$J$200,MATCH(Таблиця4[[#This Row],[BUILDING NAME]],'02_LIVING_WATERDEEP'!$A$2:$A$200,0),1),"")</f>
        <v>0</v>
      </c>
      <c r="AP135" s="742">
        <f>IFERROR(INDEX('02_LIVING_WATERDEEP'!$K$2:$K$200,MATCH(Таблиця4[[#This Row],[BUILDING NAME]],'02_LIVING_WATERDEEP'!$A$2:$A$200,0),1),"")</f>
        <v>0</v>
      </c>
      <c r="AQ135" s="742">
        <f>IFERROR(INDEX('02_LIVING_WATERDEEP'!$L$2:$L$200,MATCH(Таблиця4[[#This Row],[BUILDING NAME]],'02_LIVING_WATERDEEP'!$A$2:$A$200,0),1),"")</f>
        <v>0</v>
      </c>
      <c r="AR135" s="742">
        <f>IFERROR(INDEX('02_LIVING_WATERDEEP'!$M$2:$M$200,MATCH(Таблиця4[[#This Row],[BUILDING NAME]],'02_LIVING_WATERDEEP'!$A$2:$A$200,0),1),"")</f>
        <v>0</v>
      </c>
      <c r="AS135" s="742"/>
      <c r="AT135" s="596"/>
      <c r="AU135" s="596"/>
      <c r="AV135" s="596"/>
      <c r="AW135" s="596"/>
      <c r="AX135" s="596"/>
      <c r="AY135" s="596"/>
      <c r="AZ135" s="596"/>
      <c r="BA135" s="596"/>
      <c r="BB135" s="596"/>
      <c r="BC135" s="596"/>
      <c r="BD135" s="596"/>
      <c r="BE135" s="596"/>
      <c r="BF135" s="596"/>
      <c r="BG135" s="596"/>
      <c r="BH135" s="596"/>
      <c r="BI135" s="596"/>
      <c r="BJ135" s="596" t="e">
        <f>MATCH(Таблиця4[[#This Row],[BUILDING NAME]],#REF!,0)</f>
        <v>#REF!</v>
      </c>
      <c r="BK135" s="596" t="e">
        <f>INDEX(#REF!,'02BUILD'!BJ135,1)</f>
        <v>#REF!</v>
      </c>
      <c r="BL135" s="596" t="e">
        <v>#N/A</v>
      </c>
      <c r="BM135" s="596"/>
      <c r="BN135" s="596" t="e">
        <f>MATCH(Таблиця4[[#This Row],[BUILDING NAME]],Таблиця5[NAME],0)</f>
        <v>#N/A</v>
      </c>
      <c r="BO135" s="596" t="e">
        <f>INDEX(Таблиця5[[C - COINS - COST]:[ADDRESS]],'02BUILD'!$BN135,1)</f>
        <v>#N/A</v>
      </c>
      <c r="BP135" s="596" t="e">
        <f>INDEX(Таблиця5[[C - COINS - COST]:[ADDRESS]],'02BUILD'!$BN135,2)</f>
        <v>#N/A</v>
      </c>
      <c r="BQ135" s="596" t="e">
        <f>INDEX(Таблиця5[[C - COINS - COST]:[ADDRESS]],'02BUILD'!$BN135,3)</f>
        <v>#N/A</v>
      </c>
      <c r="BR135" s="596" t="e">
        <f>INDEX(Таблиця5[[C - COINS - COST]:[ADDRESS]],'02BUILD'!$BN135,4)</f>
        <v>#N/A</v>
      </c>
      <c r="BS135" s="596" t="e">
        <f>INDEX(Таблиця5[[C - COINS - COST]:[ADDRESS]],'02BUILD'!$BN135,5)</f>
        <v>#N/A</v>
      </c>
      <c r="BT135" s="596" t="e">
        <f>INDEX(Таблиця5[[C - COINS - COST]:[ADDRESS]],'02BUILD'!$BN135,6)</f>
        <v>#N/A</v>
      </c>
      <c r="BU135" s="596" t="e">
        <f>INDEX(Таблиця5[[C - COINS - COST]:[ADDRESS]],'02BUILD'!$BN135,7)</f>
        <v>#N/A</v>
      </c>
      <c r="BV135" s="596" t="e">
        <f>INDEX(Таблиця5[[C - COINS - COST]:[ADDRESS]],'02BUILD'!$BN135,8)</f>
        <v>#N/A</v>
      </c>
      <c r="BW135" s="596" t="e">
        <f>INDEX(Таблиця5[[C - COINS - COST]:[ADDRESS]],'02BUILD'!$BN135,9)</f>
        <v>#N/A</v>
      </c>
      <c r="BX135" s="596" t="e">
        <f>INDEX(Таблиця5[[C - COINS - COST]:[ADDRESS]],'02BUILD'!$BN135,10)</f>
        <v>#N/A</v>
      </c>
    </row>
    <row r="136" spans="1:76" ht="16.5" thickTop="1" thickBot="1">
      <c r="A136" s="776"/>
      <c r="B136" s="777"/>
      <c r="C136" s="777"/>
      <c r="D136" s="776"/>
      <c r="E136" s="776"/>
      <c r="F136" s="777"/>
      <c r="G136" s="777"/>
      <c r="H136" s="743" t="s">
        <v>5668</v>
      </c>
      <c r="I136" s="743" t="s">
        <v>21099</v>
      </c>
      <c r="J136" s="743"/>
      <c r="K136" s="743" t="s">
        <v>2094</v>
      </c>
      <c r="L136" s="775" t="s">
        <v>20774</v>
      </c>
      <c r="M136" s="775" t="s">
        <v>20774</v>
      </c>
      <c r="N136" s="743"/>
      <c r="O136" s="743">
        <v>2</v>
      </c>
      <c r="P136" s="743"/>
      <c r="Q136" s="743">
        <v>1</v>
      </c>
      <c r="R136" s="743"/>
      <c r="S1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 P • </v>
      </c>
      <c r="T136" s="743"/>
      <c r="U136" s="743"/>
      <c r="V136" s="743"/>
      <c r="W136" s="743"/>
      <c r="X136" s="743"/>
      <c r="Y136" s="759" t="s">
        <v>21702</v>
      </c>
      <c r="Z136" s="743" t="s">
        <v>223</v>
      </c>
      <c r="AA136" s="743"/>
      <c r="AB136" s="743">
        <f>Таблиця4[[#This Row],[Descriptions2]]</f>
        <v>0</v>
      </c>
      <c r="AC136" s="743">
        <f>Таблиця4[[#This Row],[Owner/Specific NPCs3]]</f>
        <v>0</v>
      </c>
      <c r="AD136" s="743"/>
      <c r="AE136" s="750"/>
      <c r="AF136" s="751"/>
      <c r="AG136" s="752"/>
      <c r="AH136" s="743"/>
      <c r="AI136" s="752"/>
      <c r="AJ136" s="743"/>
      <c r="AK136" s="752"/>
      <c r="AL136" s="742">
        <f>IFERROR(INDEX('02_LIVING_WATERDEEP'!$C$2:$C$200,MATCH(Таблиця4[[#This Row],[BUILDING NAME]],'02_LIVING_WATERDEEP'!$A$2:$A$200,0),1),"")</f>
        <v>0</v>
      </c>
      <c r="AM136" s="742" t="str">
        <f>IFERROR(INDEX('02_LIVING_WATERDEEP'!$F$2:$F$200,MATCH(Таблиця4[[#This Row],[BUILDING NAME]],'02_LIVING_WATERDEEP'!$A$2:$A$200,0),1),"")</f>
        <v>Modest</v>
      </c>
      <c r="AN136" s="742">
        <f>IFERROR(INDEX('02_LIVING_WATERDEEP'!$I$2:$I$200,MATCH(Таблиця4[[#This Row],[BUILDING NAME]],'02_LIVING_WATERDEEP'!$A$2:$A$200,0),1),"")</f>
        <v>0</v>
      </c>
      <c r="AO136" s="742">
        <f>IFERROR(INDEX('02_LIVING_WATERDEEP'!$J$2:$J$200,MATCH(Таблиця4[[#This Row],[BUILDING NAME]],'02_LIVING_WATERDEEP'!$A$2:$A$200,0),1),"")</f>
        <v>0</v>
      </c>
      <c r="AP136" s="742">
        <f>IFERROR(INDEX('02_LIVING_WATERDEEP'!$K$2:$K$200,MATCH(Таблиця4[[#This Row],[BUILDING NAME]],'02_LIVING_WATERDEEP'!$A$2:$A$200,0),1),"")</f>
        <v>0</v>
      </c>
      <c r="AQ136" s="742">
        <f>IFERROR(INDEX('02_LIVING_WATERDEEP'!$L$2:$L$200,MATCH(Таблиця4[[#This Row],[BUILDING NAME]],'02_LIVING_WATERDEEP'!$A$2:$A$200,0),1),"")</f>
        <v>0</v>
      </c>
      <c r="AR136" s="742">
        <f>IFERROR(INDEX('02_LIVING_WATERDEEP'!$M$2:$M$200,MATCH(Таблиця4[[#This Row],[BUILDING NAME]],'02_LIVING_WATERDEEP'!$A$2:$A$200,0),1),"")</f>
        <v>0</v>
      </c>
      <c r="AS136" s="742"/>
      <c r="AT136" s="596"/>
      <c r="AU136" s="596"/>
      <c r="AV136" s="596"/>
      <c r="AW136" s="596"/>
      <c r="AX136" s="596"/>
      <c r="AY136" s="596"/>
      <c r="AZ136" s="596"/>
      <c r="BA136" s="596"/>
      <c r="BB136" s="596"/>
      <c r="BC136" s="596"/>
      <c r="BD136" s="596"/>
      <c r="BE136" s="596"/>
      <c r="BF136" s="596"/>
      <c r="BG136" s="596"/>
      <c r="BH136" s="596"/>
      <c r="BI136" s="596"/>
      <c r="BJ136" s="596" t="e">
        <f>MATCH(Таблиця4[[#This Row],[BUILDING NAME]],#REF!,0)</f>
        <v>#REF!</v>
      </c>
      <c r="BK136" s="596" t="e">
        <f>INDEX(#REF!,'02BUILD'!BJ136,1)</f>
        <v>#REF!</v>
      </c>
      <c r="BL136" s="596" t="e">
        <v>#N/A</v>
      </c>
      <c r="BM136" s="596"/>
      <c r="BN136" s="596">
        <f>MATCH(Таблиця4[[#This Row],[BUILDING NAME]],Таблиця5[NAME],0)</f>
        <v>186</v>
      </c>
      <c r="BO136" s="596">
        <f>INDEX(Таблиця5[[C - COINS - COST]:[ADDRESS]],'02BUILD'!$BN136,1)</f>
        <v>2</v>
      </c>
      <c r="BP136" s="596">
        <f>INDEX(Таблиця5[[C - COINS - COST]:[ADDRESS]],'02BUILD'!$BN136,2)</f>
        <v>1</v>
      </c>
      <c r="BQ136" s="596">
        <f>INDEX(Таблиця5[[C - COINS - COST]:[ADDRESS]],'02BUILD'!$BN136,3)</f>
        <v>0</v>
      </c>
      <c r="BR136" s="596">
        <f>INDEX(Таблиця5[[C - COINS - COST]:[ADDRESS]],'02BUILD'!$BN136,4)</f>
        <v>0</v>
      </c>
      <c r="BS136" s="596" t="str">
        <f>INDEX(Таблиця5[[C - COINS - COST]:[ADDRESS]],'02BUILD'!$BN136,5)</f>
        <v>2c1a</v>
      </c>
      <c r="BT136" s="596" t="str">
        <f>INDEX(Таблиця5[[C - COINS - COST]:[ADDRESS]],'02BUILD'!$BN136,6)</f>
        <v>Festhall</v>
      </c>
      <c r="BU136" s="596">
        <f>INDEX(Таблиця5[[C - COINS - COST]:[ADDRESS]],'02BUILD'!$BN136,7)</f>
        <v>0</v>
      </c>
      <c r="BV136" s="596" t="str">
        <f>INDEX(Таблиця5[[C - COINS - COST]:[ADDRESS]],'02BUILD'!$BN136,8)</f>
        <v>A bawdy burlesque palace with two floors of small, cheap, stinking rooms above its taphall, Genmura's sees plenty of seedy sorts, criminals, dock hands, and sailors just come a'shore. (Old Temple).</v>
      </c>
      <c r="BW136" s="596">
        <f>INDEX(Таблиця5[[C - COINS - COST]:[ADDRESS]],'02BUILD'!$BN136,9)</f>
        <v>0</v>
      </c>
      <c r="BX136" s="596">
        <f>INDEX(Таблиця5[[C - COINS - COST]:[ADDRESS]],'02BUILD'!$BN136,10)</f>
        <v>0</v>
      </c>
    </row>
    <row r="137" spans="1:76" ht="16.5" thickTop="1" thickBot="1">
      <c r="A137" s="776"/>
      <c r="B137" s="777"/>
      <c r="C137" s="777"/>
      <c r="D137" s="776"/>
      <c r="E137" s="776"/>
      <c r="F137" s="777"/>
      <c r="G137" s="777"/>
      <c r="H137" s="743" t="s">
        <v>16257</v>
      </c>
      <c r="I137" s="743" t="s">
        <v>21099</v>
      </c>
      <c r="J137" s="743"/>
      <c r="K137" s="743" t="s">
        <v>2094</v>
      </c>
      <c r="L137" s="775" t="s">
        <v>20774</v>
      </c>
      <c r="M137" s="775" t="s">
        <v>20774</v>
      </c>
      <c r="N137" s="743"/>
      <c r="O137" s="743">
        <v>3</v>
      </c>
      <c r="P137" s="743"/>
      <c r="Q137" s="743"/>
      <c r="R137" s="743"/>
      <c r="S1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137" s="743"/>
      <c r="U137" s="743"/>
      <c r="V137" s="743"/>
      <c r="W137" s="743"/>
      <c r="X137" s="743"/>
      <c r="Y137" s="743" t="s">
        <v>21703</v>
      </c>
      <c r="Z137" s="743" t="s">
        <v>542</v>
      </c>
      <c r="AA137" s="743"/>
      <c r="AB137" s="743">
        <f>Таблиця4[[#This Row],[Descriptions2]]</f>
        <v>0</v>
      </c>
      <c r="AC137" s="743">
        <f>Таблиця4[[#This Row],[Owner/Specific NPCs3]]</f>
        <v>0</v>
      </c>
      <c r="AD137" s="743"/>
      <c r="AE137" s="750"/>
      <c r="AF137" s="751"/>
      <c r="AG137" s="752"/>
      <c r="AH137" s="743"/>
      <c r="AI137" s="752"/>
      <c r="AJ137" s="743"/>
      <c r="AK137" s="752"/>
      <c r="AL137" s="742">
        <f>IFERROR(INDEX('02_LIVING_WATERDEEP'!$C$2:$C$200,MATCH(Таблиця4[[#This Row],[BUILDING NAME]],'02_LIVING_WATERDEEP'!$A$2:$A$200,0),1),"")</f>
        <v>0</v>
      </c>
      <c r="AM137" s="742" t="str">
        <f>IFERROR(INDEX('02_LIVING_WATERDEEP'!$F$2:$F$200,MATCH(Таблиця4[[#This Row],[BUILDING NAME]],'02_LIVING_WATERDEEP'!$A$2:$A$200,0),1),"")</f>
        <v>Poor</v>
      </c>
      <c r="AN137" s="742" t="str">
        <f>IFERROR(INDEX('02_LIVING_WATERDEEP'!$I$2:$I$200,MATCH(Таблиця4[[#This Row],[BUILDING NAME]],'02_LIVING_WATERDEEP'!$A$2:$A$200,0),1),"")</f>
        <v>A shabby, low-coin festhall.</v>
      </c>
      <c r="AO137" s="742">
        <f>IFERROR(INDEX('02_LIVING_WATERDEEP'!$J$2:$J$200,MATCH(Таблиця4[[#This Row],[BUILDING NAME]],'02_LIVING_WATERDEEP'!$A$2:$A$200,0),1),"")</f>
        <v>0</v>
      </c>
      <c r="AP137" s="742">
        <f>IFERROR(INDEX('02_LIVING_WATERDEEP'!$K$2:$K$200,MATCH(Таблиця4[[#This Row],[BUILDING NAME]],'02_LIVING_WATERDEEP'!$A$2:$A$200,0),1),"")</f>
        <v>0</v>
      </c>
      <c r="AQ137" s="742">
        <f>IFERROR(INDEX('02_LIVING_WATERDEEP'!$L$2:$L$200,MATCH(Таблиця4[[#This Row],[BUILDING NAME]],'02_LIVING_WATERDEEP'!$A$2:$A$200,0),1),"")</f>
        <v>0</v>
      </c>
      <c r="AR137" s="742">
        <f>IFERROR(INDEX('02_LIVING_WATERDEEP'!$M$2:$M$200,MATCH(Таблиця4[[#This Row],[BUILDING NAME]],'02_LIVING_WATERDEEP'!$A$2:$A$200,0),1),"")</f>
        <v>0</v>
      </c>
      <c r="AS137" s="742"/>
      <c r="AT137" s="596"/>
      <c r="AU137" s="596"/>
      <c r="AV137" s="596"/>
      <c r="AW137" s="596"/>
      <c r="AX137" s="596"/>
      <c r="AY137" s="596"/>
      <c r="AZ137" s="596"/>
      <c r="BA137" s="596"/>
      <c r="BB137" s="596"/>
      <c r="BC137" s="596"/>
      <c r="BD137" s="596"/>
      <c r="BE137" s="596"/>
      <c r="BF137" s="596"/>
      <c r="BG137" s="596"/>
      <c r="BH137" s="596"/>
      <c r="BI137" s="596"/>
      <c r="BJ137" s="596" t="e">
        <f>MATCH(Таблиця4[[#This Row],[BUILDING NAME]],#REF!,0)</f>
        <v>#REF!</v>
      </c>
      <c r="BK137" s="596" t="e">
        <f>INDEX(#REF!,'02BUILD'!BJ137,1)</f>
        <v>#REF!</v>
      </c>
      <c r="BL137" s="596" t="e">
        <v>#N/A</v>
      </c>
      <c r="BM137" s="596"/>
      <c r="BN137" s="596" t="e">
        <f>MATCH(Таблиця4[[#This Row],[BUILDING NAME]],Таблиця5[NAME],0)</f>
        <v>#N/A</v>
      </c>
      <c r="BO137" s="596" t="e">
        <f>INDEX(Таблиця5[[C - COINS - COST]:[ADDRESS]],'02BUILD'!$BN137,1)</f>
        <v>#N/A</v>
      </c>
      <c r="BP137" s="596" t="e">
        <f>INDEX(Таблиця5[[C - COINS - COST]:[ADDRESS]],'02BUILD'!$BN137,2)</f>
        <v>#N/A</v>
      </c>
      <c r="BQ137" s="596" t="e">
        <f>INDEX(Таблиця5[[C - COINS - COST]:[ADDRESS]],'02BUILD'!$BN137,3)</f>
        <v>#N/A</v>
      </c>
      <c r="BR137" s="596" t="e">
        <f>INDEX(Таблиця5[[C - COINS - COST]:[ADDRESS]],'02BUILD'!$BN137,4)</f>
        <v>#N/A</v>
      </c>
      <c r="BS137" s="596" t="e">
        <f>INDEX(Таблиця5[[C - COINS - COST]:[ADDRESS]],'02BUILD'!$BN137,5)</f>
        <v>#N/A</v>
      </c>
      <c r="BT137" s="596" t="e">
        <f>INDEX(Таблиця5[[C - COINS - COST]:[ADDRESS]],'02BUILD'!$BN137,6)</f>
        <v>#N/A</v>
      </c>
      <c r="BU137" s="596" t="e">
        <f>INDEX(Таблиця5[[C - COINS - COST]:[ADDRESS]],'02BUILD'!$BN137,7)</f>
        <v>#N/A</v>
      </c>
      <c r="BV137" s="596" t="e">
        <f>INDEX(Таблиця5[[C - COINS - COST]:[ADDRESS]],'02BUILD'!$BN137,8)</f>
        <v>#N/A</v>
      </c>
      <c r="BW137" s="596" t="e">
        <f>INDEX(Таблиця5[[C - COINS - COST]:[ADDRESS]],'02BUILD'!$BN137,9)</f>
        <v>#N/A</v>
      </c>
      <c r="BX137" s="596" t="e">
        <f>INDEX(Таблиця5[[C - COINS - COST]:[ADDRESS]],'02BUILD'!$BN137,10)</f>
        <v>#N/A</v>
      </c>
    </row>
    <row r="138" spans="1:76" ht="16.5" thickTop="1" thickBot="1">
      <c r="A138" s="776"/>
      <c r="B138" s="777"/>
      <c r="C138" s="777"/>
      <c r="D138" s="776"/>
      <c r="E138" s="776"/>
      <c r="F138" s="777"/>
      <c r="G138" s="777"/>
      <c r="H138" s="743" t="s">
        <v>5667</v>
      </c>
      <c r="I138" s="743" t="s">
        <v>21099</v>
      </c>
      <c r="J138" s="743"/>
      <c r="K138" s="743" t="s">
        <v>2094</v>
      </c>
      <c r="L138" s="775" t="s">
        <v>20774</v>
      </c>
      <c r="M138" s="775" t="s">
        <v>20774</v>
      </c>
      <c r="N138" s="743"/>
      <c r="O138" s="743">
        <v>4</v>
      </c>
      <c r="P138" s="743"/>
      <c r="Q138" s="743"/>
      <c r="R138" s="743"/>
      <c r="S1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138" s="743"/>
      <c r="U138" s="743"/>
      <c r="V138" s="743"/>
      <c r="W138" s="743"/>
      <c r="X138" s="743"/>
      <c r="Y138" s="759" t="s">
        <v>21704</v>
      </c>
      <c r="Z138" s="743" t="s">
        <v>4311</v>
      </c>
      <c r="AA138" s="743"/>
      <c r="AB138" s="743" t="s">
        <v>18349</v>
      </c>
      <c r="AC138" s="743" t="str">
        <f>Таблиця4[[#This Row],[Owner/Specific NPCs3]]</f>
        <v/>
      </c>
      <c r="AD138" s="743"/>
      <c r="AE138" s="750"/>
      <c r="AF138" s="751"/>
      <c r="AG138" s="752"/>
      <c r="AH138" s="743"/>
      <c r="AI138" s="752"/>
      <c r="AJ138" s="743"/>
      <c r="AK138" s="752"/>
      <c r="AL138" s="742" t="str">
        <f>IFERROR(INDEX('02_LIVING_WATERDEEP'!$C$2:$C$200,MATCH(Таблиця4[[#This Row],[BUILDING NAME]],'02_LIVING_WATERDEEP'!$A$2:$A$200,0),1),"")</f>
        <v/>
      </c>
      <c r="AM138" s="742" t="str">
        <f>IFERROR(INDEX('02_LIVING_WATERDEEP'!$F$2:$F$200,MATCH(Таблиця4[[#This Row],[BUILDING NAME]],'02_LIVING_WATERDEEP'!$A$2:$A$200,0),1),"")</f>
        <v/>
      </c>
      <c r="AN138" s="742" t="str">
        <f>IFERROR(INDEX('02_LIVING_WATERDEEP'!$I$2:$I$200,MATCH(Таблиця4[[#This Row],[BUILDING NAME]],'02_LIVING_WATERDEEP'!$A$2:$A$200,0),1),"")</f>
        <v/>
      </c>
      <c r="AO138" s="742" t="str">
        <f>IFERROR(INDEX('02_LIVING_WATERDEEP'!$J$2:$J$200,MATCH(Таблиця4[[#This Row],[BUILDING NAME]],'02_LIVING_WATERDEEP'!$A$2:$A$200,0),1),"")</f>
        <v/>
      </c>
      <c r="AP138" s="742" t="str">
        <f>IFERROR(INDEX('02_LIVING_WATERDEEP'!$K$2:$K$200,MATCH(Таблиця4[[#This Row],[BUILDING NAME]],'02_LIVING_WATERDEEP'!$A$2:$A$200,0),1),"")</f>
        <v/>
      </c>
      <c r="AQ138" s="742" t="str">
        <f>IFERROR(INDEX('02_LIVING_WATERDEEP'!$L$2:$L$200,MATCH(Таблиця4[[#This Row],[BUILDING NAME]],'02_LIVING_WATERDEEP'!$A$2:$A$200,0),1),"")</f>
        <v/>
      </c>
      <c r="AR138" s="742" t="str">
        <f>IFERROR(INDEX('02_LIVING_WATERDEEP'!$M$2:$M$200,MATCH(Таблиця4[[#This Row],[BUILDING NAME]],'02_LIVING_WATERDEEP'!$A$2:$A$200,0),1),"")</f>
        <v/>
      </c>
      <c r="AS138" s="742"/>
      <c r="AT138" s="596"/>
      <c r="AU138" s="596"/>
      <c r="AV138" s="596"/>
      <c r="AW138" s="596"/>
      <c r="AX138" s="596"/>
      <c r="AY138" s="596"/>
      <c r="AZ138" s="596"/>
      <c r="BA138" s="596"/>
      <c r="BB138" s="596"/>
      <c r="BC138" s="596"/>
      <c r="BD138" s="596"/>
      <c r="BE138" s="596"/>
      <c r="BF138" s="596"/>
      <c r="BG138" s="596"/>
      <c r="BH138" s="596"/>
      <c r="BI138" s="596"/>
      <c r="BJ138" s="596" t="e">
        <f>MATCH(Таблиця4[[#This Row],[BUILDING NAME]],#REF!,0)</f>
        <v>#REF!</v>
      </c>
      <c r="BK138" s="596" t="e">
        <f>INDEX(#REF!,'02BUILD'!BJ138,1)</f>
        <v>#REF!</v>
      </c>
      <c r="BL138" s="596" t="e">
        <v>#N/A</v>
      </c>
      <c r="BM138" s="596"/>
      <c r="BN138" s="596">
        <f>MATCH(Таблиця4[[#This Row],[BUILDING NAME]],Таблиця5[NAME],0)</f>
        <v>17</v>
      </c>
      <c r="BO138" s="596">
        <f>INDEX(Таблиця5[[C - COINS - COST]:[ADDRESS]],'02BUILD'!$BN138,1)</f>
        <v>4</v>
      </c>
      <c r="BP138" s="596">
        <f>INDEX(Таблиця5[[C - COINS - COST]:[ADDRESS]],'02BUILD'!$BN138,2)</f>
        <v>0</v>
      </c>
      <c r="BQ138" s="596">
        <f>INDEX(Таблиця5[[C - COINS - COST]:[ADDRESS]],'02BUILD'!$BN138,3)</f>
        <v>0</v>
      </c>
      <c r="BR138" s="596">
        <f>INDEX(Таблиця5[[C - COINS - COST]:[ADDRESS]],'02BUILD'!$BN138,4)</f>
        <v>0</v>
      </c>
      <c r="BS138" s="596" t="str">
        <f>INDEX(Таблиця5[[C - COINS - COST]:[ADDRESS]],'02BUILD'!$BN138,5)</f>
        <v>4c</v>
      </c>
      <c r="BT138" s="596" t="str">
        <f>INDEX(Таблиця5[[C - COINS - COST]:[ADDRESS]],'02BUILD'!$BN138,6)</f>
        <v>Festhall &amp; Spa</v>
      </c>
      <c r="BU138" s="596" t="str">
        <f>INDEX(Таблиця5[[C - COINS - COST]:[ADDRESS]],'02BUILD'!$BN138,7)</f>
        <v>This is the most famous house of pleasure in Waterdeep, and that's not surprising. Located on Gem Street, just off Waterdeep Way, and across from the foot of the road down from the Grain Gate of Castle Waterdeep, it's a large, five-floored building with two additional levels of dungeons below ground, in which abso¬lutely no expense has been spared on props.
There are wardrobes full of all sorts of clothes, from silk and lace nightdresses to pirate outfits, full plate armor (made of silver- painted padding, to lessen inju¬ries), and barbarian berserker garb. There are several rooms full of jungle plants, with heated pools in them and carefully tended mossy banks. There are four-poster beds with trampo¬lines and rings that can be set aflame. There are even pairs of rings of levitation to be used in rooms with glowing globes and floating mirrors. If you can think of it, someone already has, and it can be found here.
The strength of any festhall, however, lies in its staff, who must be skilled and must enjoy their work. The men and women in this festhall are experts. (Moth¬er Tathlorn owns another fest- hall—she won't reveal which one—in which staff are trained on the job. They don't get to work here until they are skilled at their craft.)
Mother Tathlorn's has on staff several priests of Sune. In return for offerings to the goddess, they heal torn muscles and sprained limbs. Almost all of the rest of the staff are trained and capable masseuses—and in fact, the most popular service performed at Mother Tathlorn's is massage and bathing, especially of elderly male and female citizens of Waterdeep who are wealthy enough to afford it—either daily or whenever they can muster coins enough.
Here in warm, cozy, private comfort, your aches and pains can be soothed away in a scented or mineral water bath or in heated steam baths, and you can drift off to contented slumber, 
secure in the knowledge that your person and well-guarded belongings are safe. Or, you can visit with a friend, or even strangers, while all of you are massaged. Unlike in some other realms, in Waterdeep there's nothing embarrassing about going to a festhall. It's simply part of life for those who enjoy it.
There are two privacy floors, where staff and the many doors, hangings, dim lighting and secret passages make sure patrons don't see each other. These floors also have separate entrances via tunnels into an adjacent building to the west on Gem Street, so that patrons who demand discretion won't be seen entering or leav¬ing. Mother Tathlorn also has six skilled bouncers—one a wizard armed with a wand of paralyza- tion and silence spells—for patrons who become difficult.
All of this luxury and pleasure doesn't come cheaply. Expect to spend 4 gp at the door, plus 25 gp per staff person who assists you. Patrons who don't pay the full shot when they depart must leave collateral. Lacking collat¬eral, they must go home with only a thin cloak and the keys to their lodgings (a practice that affords the Watch much inno¬cent amusement—especially on snowy nights). Most regular patrons run a credit account— but also tip staff members very handsomely, often effectively doubling their fee.
Proprietress: The festhall's proprietress, Mother Tathlorn, is old and stout, but charming. She is skilled at massage and in reading the needs of a customer who is shy, drunk, or unfamiliar with the common tongue.</v>
      </c>
      <c r="BV138" s="596">
        <f>INDEX(Таблиця5[[C - COINS - COST]:[ADDRESS]],'02BUILD'!$BN138,8)</f>
        <v>0</v>
      </c>
      <c r="BW138" s="596">
        <f>INDEX(Таблиця5[[C - COINS - COST]:[ADDRESS]],'02BUILD'!$BN138,9)</f>
        <v>0</v>
      </c>
      <c r="BX138" s="596">
        <f>INDEX(Таблиця5[[C - COINS - COST]:[ADDRESS]],'02BUILD'!$BN138,10)</f>
        <v>0</v>
      </c>
    </row>
    <row r="139" spans="1:76" ht="16.5" thickTop="1" thickBot="1">
      <c r="A139" s="776"/>
      <c r="B139" s="777"/>
      <c r="C139" s="777"/>
      <c r="D139" s="776"/>
      <c r="E139" s="776"/>
      <c r="F139" s="777"/>
      <c r="G139" s="777"/>
      <c r="H139" s="743" t="s">
        <v>21228</v>
      </c>
      <c r="I139" s="743" t="s">
        <v>21099</v>
      </c>
      <c r="J139" s="743"/>
      <c r="K139" s="743" t="s">
        <v>2089</v>
      </c>
      <c r="L139" s="775" t="s">
        <v>20774</v>
      </c>
      <c r="M139" s="775" t="s">
        <v>20774</v>
      </c>
      <c r="N139" s="743"/>
      <c r="O139" s="743"/>
      <c r="P139" s="743"/>
      <c r="Q139" s="743"/>
      <c r="R139" s="743"/>
      <c r="S1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39" s="743"/>
      <c r="U139" s="743"/>
      <c r="V139" s="743" t="s">
        <v>21503</v>
      </c>
      <c r="W139" s="743"/>
      <c r="X139" s="743"/>
      <c r="Y139" s="759" t="s">
        <v>21705</v>
      </c>
      <c r="Z139" s="743" t="s">
        <v>4311</v>
      </c>
      <c r="AA139" s="743"/>
      <c r="AB139" s="743" t="str">
        <f>Таблиця4[[#This Row],[Descriptions2]]</f>
        <v/>
      </c>
      <c r="AC139" s="743" t="str">
        <f>Таблиця4[[#This Row],[Owner/Specific NPCs3]]</f>
        <v/>
      </c>
      <c r="AD139" s="743"/>
      <c r="AE139" s="750"/>
      <c r="AF139" s="751"/>
      <c r="AG139" s="752"/>
      <c r="AH139" s="743"/>
      <c r="AI139" s="752"/>
      <c r="AJ139" s="743"/>
      <c r="AK139" s="752"/>
      <c r="AL139" s="742" t="str">
        <f>IFERROR(INDEX('02_LIVING_WATERDEEP'!$C$2:$C$200,MATCH(Таблиця4[[#This Row],[BUILDING NAME]],'02_LIVING_WATERDEEP'!$A$2:$A$200,0),1),"")</f>
        <v/>
      </c>
      <c r="AM139" s="742" t="str">
        <f>IFERROR(INDEX('02_LIVING_WATERDEEP'!$F$2:$F$200,MATCH(Таблиця4[[#This Row],[BUILDING NAME]],'02_LIVING_WATERDEEP'!$A$2:$A$200,0),1),"")</f>
        <v/>
      </c>
      <c r="AN139" s="742" t="str">
        <f>IFERROR(INDEX('02_LIVING_WATERDEEP'!$I$2:$I$200,MATCH(Таблиця4[[#This Row],[BUILDING NAME]],'02_LIVING_WATERDEEP'!$A$2:$A$200,0),1),"")</f>
        <v/>
      </c>
      <c r="AO139" s="742" t="str">
        <f>IFERROR(INDEX('02_LIVING_WATERDEEP'!$J$2:$J$200,MATCH(Таблиця4[[#This Row],[BUILDING NAME]],'02_LIVING_WATERDEEP'!$A$2:$A$200,0),1),"")</f>
        <v/>
      </c>
      <c r="AP139" s="742" t="str">
        <f>IFERROR(INDEX('02_LIVING_WATERDEEP'!$K$2:$K$200,MATCH(Таблиця4[[#This Row],[BUILDING NAME]],'02_LIVING_WATERDEEP'!$A$2:$A$200,0),1),"")</f>
        <v/>
      </c>
      <c r="AQ139" s="742" t="str">
        <f>IFERROR(INDEX('02_LIVING_WATERDEEP'!$L$2:$L$200,MATCH(Таблиця4[[#This Row],[BUILDING NAME]],'02_LIVING_WATERDEEP'!$A$2:$A$200,0),1),"")</f>
        <v/>
      </c>
      <c r="AR139" s="742" t="str">
        <f>IFERROR(INDEX('02_LIVING_WATERDEEP'!$M$2:$M$200,MATCH(Таблиця4[[#This Row],[BUILDING NAME]],'02_LIVING_WATERDEEP'!$A$2:$A$200,0),1),"")</f>
        <v/>
      </c>
      <c r="AS139" s="742"/>
      <c r="AT139" s="596"/>
      <c r="AU139" s="596"/>
      <c r="AV139" s="596"/>
      <c r="AW139" s="596"/>
      <c r="AX139" s="596"/>
      <c r="AY139" s="596"/>
      <c r="AZ139" s="596"/>
      <c r="BA139" s="596"/>
      <c r="BB139" s="596"/>
      <c r="BC139" s="596"/>
      <c r="BD139" s="596"/>
      <c r="BE139" s="596"/>
      <c r="BF139" s="596"/>
      <c r="BG139" s="596"/>
      <c r="BH139" s="596"/>
      <c r="BI139" s="596"/>
      <c r="BJ139" s="596" t="e">
        <f>MATCH(Таблиця4[[#This Row],[BUILDING NAME]],#REF!,0)</f>
        <v>#REF!</v>
      </c>
      <c r="BK139" s="596" t="e">
        <f>INDEX(#REF!,'02BUILD'!BJ139,1)</f>
        <v>#REF!</v>
      </c>
      <c r="BL139" s="596" t="e">
        <v>#N/A</v>
      </c>
      <c r="BM139" s="596"/>
      <c r="BN139" s="596" t="e">
        <f>MATCH(Таблиця4[[#This Row],[BUILDING NAME]],Таблиця5[NAME],0)</f>
        <v>#N/A</v>
      </c>
      <c r="BO139" s="596" t="e">
        <f>INDEX(Таблиця5[[C - COINS - COST]:[ADDRESS]],'02BUILD'!$BN139,1)</f>
        <v>#N/A</v>
      </c>
      <c r="BP139" s="596" t="e">
        <f>INDEX(Таблиця5[[C - COINS - COST]:[ADDRESS]],'02BUILD'!$BN139,2)</f>
        <v>#N/A</v>
      </c>
      <c r="BQ139" s="596" t="e">
        <f>INDEX(Таблиця5[[C - COINS - COST]:[ADDRESS]],'02BUILD'!$BN139,3)</f>
        <v>#N/A</v>
      </c>
      <c r="BR139" s="596" t="e">
        <f>INDEX(Таблиця5[[C - COINS - COST]:[ADDRESS]],'02BUILD'!$BN139,4)</f>
        <v>#N/A</v>
      </c>
      <c r="BS139" s="596" t="e">
        <f>INDEX(Таблиця5[[C - COINS - COST]:[ADDRESS]],'02BUILD'!$BN139,5)</f>
        <v>#N/A</v>
      </c>
      <c r="BT139" s="596" t="e">
        <f>INDEX(Таблиця5[[C - COINS - COST]:[ADDRESS]],'02BUILD'!$BN139,6)</f>
        <v>#N/A</v>
      </c>
      <c r="BU139" s="596" t="e">
        <f>INDEX(Таблиця5[[C - COINS - COST]:[ADDRESS]],'02BUILD'!$BN139,7)</f>
        <v>#N/A</v>
      </c>
      <c r="BV139" s="596" t="e">
        <f>INDEX(Таблиця5[[C - COINS - COST]:[ADDRESS]],'02BUILD'!$BN139,8)</f>
        <v>#N/A</v>
      </c>
      <c r="BW139" s="596" t="e">
        <f>INDEX(Таблиця5[[C - COINS - COST]:[ADDRESS]],'02BUILD'!$BN139,9)</f>
        <v>#N/A</v>
      </c>
      <c r="BX139" s="596" t="e">
        <f>INDEX(Таблиця5[[C - COINS - COST]:[ADDRESS]],'02BUILD'!$BN139,10)</f>
        <v>#N/A</v>
      </c>
    </row>
    <row r="140" spans="1:76" ht="16.5" thickTop="1" thickBot="1">
      <c r="A140" s="776"/>
      <c r="B140" s="777"/>
      <c r="C140" s="777"/>
      <c r="D140" s="776"/>
      <c r="E140" s="776"/>
      <c r="F140" s="777"/>
      <c r="G140" s="777"/>
      <c r="H140" s="743" t="s">
        <v>21174</v>
      </c>
      <c r="I140" s="743" t="s">
        <v>21099</v>
      </c>
      <c r="J140" s="743"/>
      <c r="K140" s="743" t="s">
        <v>2101</v>
      </c>
      <c r="L140" s="775" t="s">
        <v>20774</v>
      </c>
      <c r="M140" s="775" t="s">
        <v>20774</v>
      </c>
      <c r="N140" s="743"/>
      <c r="O140" s="743"/>
      <c r="P140" s="743"/>
      <c r="Q140" s="743"/>
      <c r="R140" s="743"/>
      <c r="S1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0" s="743"/>
      <c r="U140" s="743"/>
      <c r="V140" s="743"/>
      <c r="W140" s="743"/>
      <c r="X140" s="743"/>
      <c r="Y140" s="743" t="s">
        <v>21175</v>
      </c>
      <c r="Z140" s="743" t="s">
        <v>4311</v>
      </c>
      <c r="AA140" s="743"/>
      <c r="AB140" s="743" t="str">
        <f>Таблиця4[[#This Row],[Descriptions2]]</f>
        <v/>
      </c>
      <c r="AC140" s="743" t="str">
        <f>Таблиця4[[#This Row],[Owner/Specific NPCs3]]</f>
        <v/>
      </c>
      <c r="AD140" s="743"/>
      <c r="AE140" s="750"/>
      <c r="AF140" s="751"/>
      <c r="AG140" s="752"/>
      <c r="AH140" s="743"/>
      <c r="AI140" s="752"/>
      <c r="AJ140" s="743"/>
      <c r="AK140" s="752"/>
      <c r="AL140" s="742" t="str">
        <f>IFERROR(INDEX('02_LIVING_WATERDEEP'!$C$2:$C$200,MATCH(Таблиця4[[#This Row],[BUILDING NAME]],'02_LIVING_WATERDEEP'!$A$2:$A$200,0),1),"")</f>
        <v/>
      </c>
      <c r="AM140" s="742" t="str">
        <f>IFERROR(INDEX('02_LIVING_WATERDEEP'!$F$2:$F$200,MATCH(Таблиця4[[#This Row],[BUILDING NAME]],'02_LIVING_WATERDEEP'!$A$2:$A$200,0),1),"")</f>
        <v/>
      </c>
      <c r="AN140" s="742" t="str">
        <f>IFERROR(INDEX('02_LIVING_WATERDEEP'!$I$2:$I$200,MATCH(Таблиця4[[#This Row],[BUILDING NAME]],'02_LIVING_WATERDEEP'!$A$2:$A$200,0),1),"")</f>
        <v/>
      </c>
      <c r="AO140" s="742" t="str">
        <f>IFERROR(INDEX('02_LIVING_WATERDEEP'!$J$2:$J$200,MATCH(Таблиця4[[#This Row],[BUILDING NAME]],'02_LIVING_WATERDEEP'!$A$2:$A$200,0),1),"")</f>
        <v/>
      </c>
      <c r="AP140" s="742" t="str">
        <f>IFERROR(INDEX('02_LIVING_WATERDEEP'!$K$2:$K$200,MATCH(Таблиця4[[#This Row],[BUILDING NAME]],'02_LIVING_WATERDEEP'!$A$2:$A$200,0),1),"")</f>
        <v/>
      </c>
      <c r="AQ140" s="742" t="str">
        <f>IFERROR(INDEX('02_LIVING_WATERDEEP'!$L$2:$L$200,MATCH(Таблиця4[[#This Row],[BUILDING NAME]],'02_LIVING_WATERDEEP'!$A$2:$A$200,0),1),"")</f>
        <v/>
      </c>
      <c r="AR140" s="742" t="str">
        <f>IFERROR(INDEX('02_LIVING_WATERDEEP'!$M$2:$M$200,MATCH(Таблиця4[[#This Row],[BUILDING NAME]],'02_LIVING_WATERDEEP'!$A$2:$A$200,0),1),"")</f>
        <v/>
      </c>
      <c r="AS140" s="742"/>
      <c r="AT140" s="596"/>
      <c r="AU140" s="596"/>
      <c r="AV140" s="596"/>
      <c r="AW140" s="596"/>
      <c r="AX140" s="596"/>
      <c r="AY140" s="596"/>
      <c r="AZ140" s="596"/>
      <c r="BA140" s="596"/>
      <c r="BB140" s="596"/>
      <c r="BC140" s="596"/>
      <c r="BD140" s="596"/>
      <c r="BE140" s="596"/>
      <c r="BF140" s="596"/>
      <c r="BG140" s="596"/>
      <c r="BH140" s="596"/>
      <c r="BI140" s="596"/>
      <c r="BJ140" s="596" t="e">
        <f>MATCH(Таблиця4[[#This Row],[BUILDING NAME]],#REF!,0)</f>
        <v>#REF!</v>
      </c>
      <c r="BK140" s="596" t="e">
        <f>INDEX(#REF!,'02BUILD'!BJ140,1)</f>
        <v>#REF!</v>
      </c>
      <c r="BL140" s="596" t="e">
        <v>#N/A</v>
      </c>
      <c r="BM140" s="596"/>
      <c r="BN140" s="596" t="e">
        <f>MATCH(Таблиця4[[#This Row],[BUILDING NAME]],Таблиця5[NAME],0)</f>
        <v>#N/A</v>
      </c>
      <c r="BO140" s="596" t="e">
        <f>INDEX(Таблиця5[[C - COINS - COST]:[ADDRESS]],'02BUILD'!$BN140,1)</f>
        <v>#N/A</v>
      </c>
      <c r="BP140" s="596" t="e">
        <f>INDEX(Таблиця5[[C - COINS - COST]:[ADDRESS]],'02BUILD'!$BN140,2)</f>
        <v>#N/A</v>
      </c>
      <c r="BQ140" s="596" t="e">
        <f>INDEX(Таблиця5[[C - COINS - COST]:[ADDRESS]],'02BUILD'!$BN140,3)</f>
        <v>#N/A</v>
      </c>
      <c r="BR140" s="596" t="e">
        <f>INDEX(Таблиця5[[C - COINS - COST]:[ADDRESS]],'02BUILD'!$BN140,4)</f>
        <v>#N/A</v>
      </c>
      <c r="BS140" s="596" t="e">
        <f>INDEX(Таблиця5[[C - COINS - COST]:[ADDRESS]],'02BUILD'!$BN140,5)</f>
        <v>#N/A</v>
      </c>
      <c r="BT140" s="596" t="e">
        <f>INDEX(Таблиця5[[C - COINS - COST]:[ADDRESS]],'02BUILD'!$BN140,6)</f>
        <v>#N/A</v>
      </c>
      <c r="BU140" s="596" t="e">
        <f>INDEX(Таблиця5[[C - COINS - COST]:[ADDRESS]],'02BUILD'!$BN140,7)</f>
        <v>#N/A</v>
      </c>
      <c r="BV140" s="596" t="e">
        <f>INDEX(Таблиця5[[C - COINS - COST]:[ADDRESS]],'02BUILD'!$BN140,8)</f>
        <v>#N/A</v>
      </c>
      <c r="BW140" s="596" t="e">
        <f>INDEX(Таблиця5[[C - COINS - COST]:[ADDRESS]],'02BUILD'!$BN140,9)</f>
        <v>#N/A</v>
      </c>
      <c r="BX140" s="596" t="e">
        <f>INDEX(Таблиця5[[C - COINS - COST]:[ADDRESS]],'02BUILD'!$BN140,10)</f>
        <v>#N/A</v>
      </c>
    </row>
    <row r="141" spans="1:76" ht="16.5" thickTop="1" thickBot="1">
      <c r="A141" s="776"/>
      <c r="B141" s="777"/>
      <c r="C141" s="777"/>
      <c r="D141" s="776"/>
      <c r="E141" s="776"/>
      <c r="F141" s="777"/>
      <c r="G141" s="777"/>
      <c r="H141" s="743" t="s">
        <v>2255</v>
      </c>
      <c r="I141" s="743" t="s">
        <v>21099</v>
      </c>
      <c r="J141" s="743"/>
      <c r="K141" s="743" t="s">
        <v>21056</v>
      </c>
      <c r="L141" s="775" t="s">
        <v>20774</v>
      </c>
      <c r="M141" s="775" t="s">
        <v>20774</v>
      </c>
      <c r="N141" s="743"/>
      <c r="O141" s="743"/>
      <c r="P141" s="743"/>
      <c r="Q141" s="743"/>
      <c r="R141" s="743"/>
      <c r="S1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1" s="743"/>
      <c r="U141" s="743"/>
      <c r="V141" s="743"/>
      <c r="W141" s="743"/>
      <c r="X141" s="743"/>
      <c r="Y141" s="743"/>
      <c r="Z141" s="743" t="s">
        <v>4311</v>
      </c>
      <c r="AA141" s="743"/>
      <c r="AB141" s="743" t="str">
        <f>Таблиця4[[#This Row],[Descriptions2]]</f>
        <v/>
      </c>
      <c r="AC141" s="743" t="str">
        <f>Таблиця4[[#This Row],[Owner/Specific NPCs3]]</f>
        <v/>
      </c>
      <c r="AD141" s="743"/>
      <c r="AE141" s="750"/>
      <c r="AF141" s="751"/>
      <c r="AG141" s="752"/>
      <c r="AH141" s="743"/>
      <c r="AI141" s="752"/>
      <c r="AJ141" s="743"/>
      <c r="AK141" s="752"/>
      <c r="AL141" s="742" t="str">
        <f>IFERROR(INDEX('02_LIVING_WATERDEEP'!$C$2:$C$200,MATCH(Таблиця4[[#This Row],[BUILDING NAME]],'02_LIVING_WATERDEEP'!$A$2:$A$200,0),1),"")</f>
        <v/>
      </c>
      <c r="AM141" s="742" t="str">
        <f>IFERROR(INDEX('02_LIVING_WATERDEEP'!$F$2:$F$200,MATCH(Таблиця4[[#This Row],[BUILDING NAME]],'02_LIVING_WATERDEEP'!$A$2:$A$200,0),1),"")</f>
        <v/>
      </c>
      <c r="AN141" s="742" t="str">
        <f>IFERROR(INDEX('02_LIVING_WATERDEEP'!$I$2:$I$200,MATCH(Таблиця4[[#This Row],[BUILDING NAME]],'02_LIVING_WATERDEEP'!$A$2:$A$200,0),1),"")</f>
        <v/>
      </c>
      <c r="AO141" s="742" t="str">
        <f>IFERROR(INDEX('02_LIVING_WATERDEEP'!$J$2:$J$200,MATCH(Таблиця4[[#This Row],[BUILDING NAME]],'02_LIVING_WATERDEEP'!$A$2:$A$200,0),1),"")</f>
        <v/>
      </c>
      <c r="AP141" s="742" t="str">
        <f>IFERROR(INDEX('02_LIVING_WATERDEEP'!$K$2:$K$200,MATCH(Таблиця4[[#This Row],[BUILDING NAME]],'02_LIVING_WATERDEEP'!$A$2:$A$200,0),1),"")</f>
        <v/>
      </c>
      <c r="AQ141" s="742" t="str">
        <f>IFERROR(INDEX('02_LIVING_WATERDEEP'!$L$2:$L$200,MATCH(Таблиця4[[#This Row],[BUILDING NAME]],'02_LIVING_WATERDEEP'!$A$2:$A$200,0),1),"")</f>
        <v/>
      </c>
      <c r="AR141" s="742" t="str">
        <f>IFERROR(INDEX('02_LIVING_WATERDEEP'!$M$2:$M$200,MATCH(Таблиця4[[#This Row],[BUILDING NAME]],'02_LIVING_WATERDEEP'!$A$2:$A$200,0),1),"")</f>
        <v/>
      </c>
      <c r="AS141" s="742"/>
      <c r="AT141" s="596"/>
      <c r="AU141" s="596"/>
      <c r="AV141" s="596"/>
      <c r="AW141" s="596"/>
      <c r="AX141" s="596"/>
      <c r="AY141" s="596"/>
      <c r="AZ141" s="596"/>
      <c r="BA141" s="596"/>
      <c r="BB141" s="596"/>
      <c r="BC141" s="596"/>
      <c r="BD141" s="596"/>
      <c r="BE141" s="596"/>
      <c r="BF141" s="596"/>
      <c r="BG141" s="596"/>
      <c r="BH141" s="596"/>
      <c r="BI141" s="596"/>
      <c r="BJ141" s="596" t="e">
        <f>MATCH(Таблиця4[[#This Row],[BUILDING NAME]],#REF!,0)</f>
        <v>#REF!</v>
      </c>
      <c r="BK141" s="596" t="e">
        <f>INDEX(#REF!,'02BUILD'!BJ141,1)</f>
        <v>#REF!</v>
      </c>
      <c r="BL141" s="596">
        <v>0</v>
      </c>
      <c r="BM141" s="596"/>
      <c r="BN141" s="596" t="e">
        <f>MATCH(Таблиця4[[#This Row],[BUILDING NAME]],Таблиця5[NAME],0)</f>
        <v>#N/A</v>
      </c>
      <c r="BO141" s="596" t="e">
        <f>INDEX(Таблиця5[[C - COINS - COST]:[ADDRESS]],'02BUILD'!$BN141,1)</f>
        <v>#N/A</v>
      </c>
      <c r="BP141" s="596" t="e">
        <f>INDEX(Таблиця5[[C - COINS - COST]:[ADDRESS]],'02BUILD'!$BN141,2)</f>
        <v>#N/A</v>
      </c>
      <c r="BQ141" s="596" t="e">
        <f>INDEX(Таблиця5[[C - COINS - COST]:[ADDRESS]],'02BUILD'!$BN141,3)</f>
        <v>#N/A</v>
      </c>
      <c r="BR141" s="596" t="e">
        <f>INDEX(Таблиця5[[C - COINS - COST]:[ADDRESS]],'02BUILD'!$BN141,4)</f>
        <v>#N/A</v>
      </c>
      <c r="BS141" s="596" t="e">
        <f>INDEX(Таблиця5[[C - COINS - COST]:[ADDRESS]],'02BUILD'!$BN141,5)</f>
        <v>#N/A</v>
      </c>
      <c r="BT141" s="596" t="e">
        <f>INDEX(Таблиця5[[C - COINS - COST]:[ADDRESS]],'02BUILD'!$BN141,6)</f>
        <v>#N/A</v>
      </c>
      <c r="BU141" s="596" t="e">
        <f>INDEX(Таблиця5[[C - COINS - COST]:[ADDRESS]],'02BUILD'!$BN141,7)</f>
        <v>#N/A</v>
      </c>
      <c r="BV141" s="596" t="e">
        <f>INDEX(Таблиця5[[C - COINS - COST]:[ADDRESS]],'02BUILD'!$BN141,8)</f>
        <v>#N/A</v>
      </c>
      <c r="BW141" s="596" t="e">
        <f>INDEX(Таблиця5[[C - COINS - COST]:[ADDRESS]],'02BUILD'!$BN141,9)</f>
        <v>#N/A</v>
      </c>
      <c r="BX141" s="596" t="e">
        <f>INDEX(Таблиця5[[C - COINS - COST]:[ADDRESS]],'02BUILD'!$BN141,10)</f>
        <v>#N/A</v>
      </c>
    </row>
    <row r="142" spans="1:76" ht="16.5" thickTop="1" thickBot="1">
      <c r="A142" s="776"/>
      <c r="B142" s="777"/>
      <c r="C142" s="777"/>
      <c r="D142" s="776"/>
      <c r="E142" s="776"/>
      <c r="F142" s="777"/>
      <c r="G142" s="777"/>
      <c r="H142" s="743" t="s">
        <v>21170</v>
      </c>
      <c r="I142" s="743" t="s">
        <v>21099</v>
      </c>
      <c r="J142" s="743"/>
      <c r="K142" s="743" t="s">
        <v>21056</v>
      </c>
      <c r="L142" s="775" t="s">
        <v>20774</v>
      </c>
      <c r="M142" s="775" t="s">
        <v>20774</v>
      </c>
      <c r="N142" s="743"/>
      <c r="O142" s="743"/>
      <c r="P142" s="743"/>
      <c r="Q142" s="743"/>
      <c r="R142" s="743"/>
      <c r="S1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2" s="743"/>
      <c r="U142" s="743"/>
      <c r="V142" s="743"/>
      <c r="W142" s="743"/>
      <c r="X142" s="743"/>
      <c r="Y142" s="743"/>
      <c r="Z142" s="743" t="s">
        <v>4311</v>
      </c>
      <c r="AA142" s="743"/>
      <c r="AB142" s="743" t="str">
        <f>Таблиця4[[#This Row],[Descriptions2]]</f>
        <v/>
      </c>
      <c r="AC142" s="743" t="str">
        <f>Таблиця4[[#This Row],[Owner/Specific NPCs3]]</f>
        <v/>
      </c>
      <c r="AD142" s="743"/>
      <c r="AE142" s="750"/>
      <c r="AF142" s="751"/>
      <c r="AG142" s="752"/>
      <c r="AH142" s="743"/>
      <c r="AI142" s="752"/>
      <c r="AJ142" s="743"/>
      <c r="AK142" s="752"/>
      <c r="AL142" s="742" t="str">
        <f>IFERROR(INDEX('02_LIVING_WATERDEEP'!$C$2:$C$200,MATCH(Таблиця4[[#This Row],[BUILDING NAME]],'02_LIVING_WATERDEEP'!$A$2:$A$200,0),1),"")</f>
        <v/>
      </c>
      <c r="AM142" s="742" t="str">
        <f>IFERROR(INDEX('02_LIVING_WATERDEEP'!$F$2:$F$200,MATCH(Таблиця4[[#This Row],[BUILDING NAME]],'02_LIVING_WATERDEEP'!$A$2:$A$200,0),1),"")</f>
        <v/>
      </c>
      <c r="AN142" s="742" t="str">
        <f>IFERROR(INDEX('02_LIVING_WATERDEEP'!$I$2:$I$200,MATCH(Таблиця4[[#This Row],[BUILDING NAME]],'02_LIVING_WATERDEEP'!$A$2:$A$200,0),1),"")</f>
        <v/>
      </c>
      <c r="AO142" s="742" t="str">
        <f>IFERROR(INDEX('02_LIVING_WATERDEEP'!$J$2:$J$200,MATCH(Таблиця4[[#This Row],[BUILDING NAME]],'02_LIVING_WATERDEEP'!$A$2:$A$200,0),1),"")</f>
        <v/>
      </c>
      <c r="AP142" s="742" t="str">
        <f>IFERROR(INDEX('02_LIVING_WATERDEEP'!$K$2:$K$200,MATCH(Таблиця4[[#This Row],[BUILDING NAME]],'02_LIVING_WATERDEEP'!$A$2:$A$200,0),1),"")</f>
        <v/>
      </c>
      <c r="AQ142" s="742" t="str">
        <f>IFERROR(INDEX('02_LIVING_WATERDEEP'!$L$2:$L$200,MATCH(Таблиця4[[#This Row],[BUILDING NAME]],'02_LIVING_WATERDEEP'!$A$2:$A$200,0),1),"")</f>
        <v/>
      </c>
      <c r="AR142" s="742" t="str">
        <f>IFERROR(INDEX('02_LIVING_WATERDEEP'!$M$2:$M$200,MATCH(Таблиця4[[#This Row],[BUILDING NAME]],'02_LIVING_WATERDEEP'!$A$2:$A$200,0),1),"")</f>
        <v/>
      </c>
      <c r="AS142" s="742"/>
      <c r="AT142" s="596"/>
      <c r="AU142" s="596"/>
      <c r="AV142" s="596"/>
      <c r="AW142" s="596"/>
      <c r="AX142" s="596"/>
      <c r="AY142" s="596"/>
      <c r="AZ142" s="596"/>
      <c r="BA142" s="596"/>
      <c r="BB142" s="596"/>
      <c r="BC142" s="596"/>
      <c r="BD142" s="596"/>
      <c r="BE142" s="596"/>
      <c r="BF142" s="596"/>
      <c r="BG142" s="596"/>
      <c r="BH142" s="596"/>
      <c r="BI142" s="596"/>
      <c r="BJ142" s="596" t="e">
        <f>MATCH(Таблиця4[[#This Row],[BUILDING NAME]],#REF!,0)</f>
        <v>#REF!</v>
      </c>
      <c r="BK142" s="596" t="e">
        <f>INDEX(#REF!,'02BUILD'!BJ142,1)</f>
        <v>#REF!</v>
      </c>
      <c r="BL142" s="596" t="e">
        <v>#N/A</v>
      </c>
      <c r="BM142" s="596"/>
      <c r="BN142" s="596" t="e">
        <f>MATCH(Таблиця4[[#This Row],[BUILDING NAME]],Таблиця5[NAME],0)</f>
        <v>#N/A</v>
      </c>
      <c r="BO142" s="596" t="e">
        <f>INDEX(Таблиця5[[C - COINS - COST]:[ADDRESS]],'02BUILD'!$BN142,1)</f>
        <v>#N/A</v>
      </c>
      <c r="BP142" s="596" t="e">
        <f>INDEX(Таблиця5[[C - COINS - COST]:[ADDRESS]],'02BUILD'!$BN142,2)</f>
        <v>#N/A</v>
      </c>
      <c r="BQ142" s="596" t="e">
        <f>INDEX(Таблиця5[[C - COINS - COST]:[ADDRESS]],'02BUILD'!$BN142,3)</f>
        <v>#N/A</v>
      </c>
      <c r="BR142" s="596" t="e">
        <f>INDEX(Таблиця5[[C - COINS - COST]:[ADDRESS]],'02BUILD'!$BN142,4)</f>
        <v>#N/A</v>
      </c>
      <c r="BS142" s="596" t="e">
        <f>INDEX(Таблиця5[[C - COINS - COST]:[ADDRESS]],'02BUILD'!$BN142,5)</f>
        <v>#N/A</v>
      </c>
      <c r="BT142" s="596" t="e">
        <f>INDEX(Таблиця5[[C - COINS - COST]:[ADDRESS]],'02BUILD'!$BN142,6)</f>
        <v>#N/A</v>
      </c>
      <c r="BU142" s="596" t="e">
        <f>INDEX(Таблиця5[[C - COINS - COST]:[ADDRESS]],'02BUILD'!$BN142,7)</f>
        <v>#N/A</v>
      </c>
      <c r="BV142" s="596" t="e">
        <f>INDEX(Таблиця5[[C - COINS - COST]:[ADDRESS]],'02BUILD'!$BN142,8)</f>
        <v>#N/A</v>
      </c>
      <c r="BW142" s="596" t="e">
        <f>INDEX(Таблиця5[[C - COINS - COST]:[ADDRESS]],'02BUILD'!$BN142,9)</f>
        <v>#N/A</v>
      </c>
      <c r="BX142" s="596" t="e">
        <f>INDEX(Таблиця5[[C - COINS - COST]:[ADDRESS]],'02BUILD'!$BN142,10)</f>
        <v>#N/A</v>
      </c>
    </row>
    <row r="143" spans="1:76" s="618" customFormat="1" ht="16.5" thickTop="1" thickBot="1">
      <c r="A143" s="776"/>
      <c r="B143" s="777"/>
      <c r="C143" s="777"/>
      <c r="D143" s="776"/>
      <c r="E143" s="776"/>
      <c r="F143" s="777"/>
      <c r="G143" s="777"/>
      <c r="H143" s="743" t="s">
        <v>21171</v>
      </c>
      <c r="I143" s="743" t="s">
        <v>21099</v>
      </c>
      <c r="J143" s="743"/>
      <c r="K143" s="743" t="s">
        <v>21056</v>
      </c>
      <c r="L143" s="775" t="s">
        <v>20774</v>
      </c>
      <c r="M143" s="775" t="s">
        <v>20774</v>
      </c>
      <c r="N143" s="743"/>
      <c r="O143" s="743"/>
      <c r="P143" s="743"/>
      <c r="Q143" s="743"/>
      <c r="R143" s="743"/>
      <c r="S1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3" s="743"/>
      <c r="U143" s="743"/>
      <c r="V143" s="743"/>
      <c r="W143" s="742"/>
      <c r="X143" s="742"/>
      <c r="Y143" s="742"/>
      <c r="Z143" s="743" t="s">
        <v>4311</v>
      </c>
      <c r="AA143" s="743"/>
      <c r="AB143" s="743" t="str">
        <f>Таблиця4[[#This Row],[Descriptions2]]</f>
        <v/>
      </c>
      <c r="AC143" s="743" t="str">
        <f>Таблиця4[[#This Row],[Owner/Specific NPCs3]]</f>
        <v/>
      </c>
      <c r="AD143" s="743"/>
      <c r="AE143" s="750"/>
      <c r="AF143" s="751"/>
      <c r="AG143" s="752"/>
      <c r="AH143" s="743"/>
      <c r="AI143" s="752"/>
      <c r="AJ143" s="743"/>
      <c r="AK143" s="752"/>
      <c r="AL143" s="742" t="str">
        <f>IFERROR(INDEX('02_LIVING_WATERDEEP'!$C$2:$C$200,MATCH(Таблиця4[[#This Row],[BUILDING NAME]],'02_LIVING_WATERDEEP'!$A$2:$A$200,0),1),"")</f>
        <v/>
      </c>
      <c r="AM143" s="742" t="str">
        <f>IFERROR(INDEX('02_LIVING_WATERDEEP'!$F$2:$F$200,MATCH(Таблиця4[[#This Row],[BUILDING NAME]],'02_LIVING_WATERDEEP'!$A$2:$A$200,0),1),"")</f>
        <v/>
      </c>
      <c r="AN143" s="742" t="str">
        <f>IFERROR(INDEX('02_LIVING_WATERDEEP'!$I$2:$I$200,MATCH(Таблиця4[[#This Row],[BUILDING NAME]],'02_LIVING_WATERDEEP'!$A$2:$A$200,0),1),"")</f>
        <v/>
      </c>
      <c r="AO143" s="742" t="str">
        <f>IFERROR(INDEX('02_LIVING_WATERDEEP'!$J$2:$J$200,MATCH(Таблиця4[[#This Row],[BUILDING NAME]],'02_LIVING_WATERDEEP'!$A$2:$A$200,0),1),"")</f>
        <v/>
      </c>
      <c r="AP143" s="742" t="str">
        <f>IFERROR(INDEX('02_LIVING_WATERDEEP'!$K$2:$K$200,MATCH(Таблиця4[[#This Row],[BUILDING NAME]],'02_LIVING_WATERDEEP'!$A$2:$A$200,0),1),"")</f>
        <v/>
      </c>
      <c r="AQ143" s="742" t="str">
        <f>IFERROR(INDEX('02_LIVING_WATERDEEP'!$L$2:$L$200,MATCH(Таблиця4[[#This Row],[BUILDING NAME]],'02_LIVING_WATERDEEP'!$A$2:$A$200,0),1),"")</f>
        <v/>
      </c>
      <c r="AR143" s="742" t="str">
        <f>IFERROR(INDEX('02_LIVING_WATERDEEP'!$M$2:$M$200,MATCH(Таблиця4[[#This Row],[BUILDING NAME]],'02_LIVING_WATERDEEP'!$A$2:$A$200,0),1),"")</f>
        <v/>
      </c>
      <c r="AS143" s="742"/>
      <c r="AT143" s="617"/>
      <c r="AU143" s="617"/>
      <c r="AV143" s="617"/>
      <c r="AW143" s="617"/>
      <c r="AX143" s="617"/>
      <c r="AY143" s="617"/>
      <c r="AZ143" s="617"/>
      <c r="BA143" s="617"/>
      <c r="BB143" s="617"/>
      <c r="BC143" s="617"/>
      <c r="BD143" s="617"/>
      <c r="BE143" s="617"/>
      <c r="BF143" s="617"/>
      <c r="BG143" s="617"/>
      <c r="BH143" s="617"/>
      <c r="BI143" s="617"/>
      <c r="BJ143" s="617" t="e">
        <f>MATCH(Таблиця4[[#This Row],[BUILDING NAME]],#REF!,0)</f>
        <v>#REF!</v>
      </c>
      <c r="BK143" s="617" t="e">
        <f>INDEX(#REF!,'02BUILD'!BJ143,1)</f>
        <v>#REF!</v>
      </c>
      <c r="BL143" s="617">
        <v>0</v>
      </c>
      <c r="BM143" s="617"/>
      <c r="BN143" s="617" t="e">
        <f>MATCH(Таблиця4[[#This Row],[BUILDING NAME]],Таблиця5[NAME],0)</f>
        <v>#N/A</v>
      </c>
      <c r="BO143" s="617" t="e">
        <f>INDEX(Таблиця5[[C - COINS - COST]:[ADDRESS]],'02BUILD'!$BN143,1)</f>
        <v>#N/A</v>
      </c>
      <c r="BP143" s="617" t="e">
        <f>INDEX(Таблиця5[[C - COINS - COST]:[ADDRESS]],'02BUILD'!$BN143,2)</f>
        <v>#N/A</v>
      </c>
      <c r="BQ143" s="617" t="e">
        <f>INDEX(Таблиця5[[C - COINS - COST]:[ADDRESS]],'02BUILD'!$BN143,3)</f>
        <v>#N/A</v>
      </c>
      <c r="BR143" s="617" t="e">
        <f>INDEX(Таблиця5[[C - COINS - COST]:[ADDRESS]],'02BUILD'!$BN143,4)</f>
        <v>#N/A</v>
      </c>
      <c r="BS143" s="617" t="e">
        <f>INDEX(Таблиця5[[C - COINS - COST]:[ADDRESS]],'02BUILD'!$BN143,5)</f>
        <v>#N/A</v>
      </c>
      <c r="BT143" s="617" t="e">
        <f>INDEX(Таблиця5[[C - COINS - COST]:[ADDRESS]],'02BUILD'!$BN143,6)</f>
        <v>#N/A</v>
      </c>
      <c r="BU143" s="617" t="e">
        <f>INDEX(Таблиця5[[C - COINS - COST]:[ADDRESS]],'02BUILD'!$BN143,7)</f>
        <v>#N/A</v>
      </c>
      <c r="BV143" s="617" t="e">
        <f>INDEX(Таблиця5[[C - COINS - COST]:[ADDRESS]],'02BUILD'!$BN143,8)</f>
        <v>#N/A</v>
      </c>
      <c r="BW143" s="617" t="e">
        <f>INDEX(Таблиця5[[C - COINS - COST]:[ADDRESS]],'02BUILD'!$BN143,9)</f>
        <v>#N/A</v>
      </c>
      <c r="BX143" s="617" t="e">
        <f>INDEX(Таблиця5[[C - COINS - COST]:[ADDRESS]],'02BUILD'!$BN143,10)</f>
        <v>#N/A</v>
      </c>
    </row>
    <row r="144" spans="1:76" s="618" customFormat="1" ht="16.5" thickTop="1" thickBot="1">
      <c r="A144" s="776"/>
      <c r="B144" s="777"/>
      <c r="C144" s="777"/>
      <c r="D144" s="776"/>
      <c r="E144" s="776"/>
      <c r="F144" s="777"/>
      <c r="G144" s="777"/>
      <c r="H144" s="743" t="s">
        <v>21172</v>
      </c>
      <c r="I144" s="743" t="s">
        <v>21099</v>
      </c>
      <c r="J144" s="743"/>
      <c r="K144" s="743" t="s">
        <v>2099</v>
      </c>
      <c r="L144" s="775" t="s">
        <v>20774</v>
      </c>
      <c r="M144" s="775" t="s">
        <v>20774</v>
      </c>
      <c r="N144" s="743"/>
      <c r="O144" s="743"/>
      <c r="P144" s="743"/>
      <c r="Q144" s="743"/>
      <c r="R144" s="743"/>
      <c r="S1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4" s="743"/>
      <c r="U144" s="743"/>
      <c r="V144" s="743"/>
      <c r="W144" s="742"/>
      <c r="X144" s="742"/>
      <c r="Y144" s="742"/>
      <c r="Z144" s="743" t="s">
        <v>4311</v>
      </c>
      <c r="AA144" s="743"/>
      <c r="AB144" s="743" t="str">
        <f>Таблиця4[[#This Row],[Descriptions2]]</f>
        <v/>
      </c>
      <c r="AC144" s="743" t="str">
        <f>Таблиця4[[#This Row],[Owner/Specific NPCs3]]</f>
        <v/>
      </c>
      <c r="AD144" s="743"/>
      <c r="AE144" s="750"/>
      <c r="AF144" s="751"/>
      <c r="AG144" s="752"/>
      <c r="AH144" s="743"/>
      <c r="AI144" s="752"/>
      <c r="AJ144" s="743"/>
      <c r="AK144" s="752"/>
      <c r="AL144" s="742" t="str">
        <f>IFERROR(INDEX('02_LIVING_WATERDEEP'!$C$2:$C$200,MATCH(Таблиця4[[#This Row],[BUILDING NAME]],'02_LIVING_WATERDEEP'!$A$2:$A$200,0),1),"")</f>
        <v/>
      </c>
      <c r="AM144" s="742" t="str">
        <f>IFERROR(INDEX('02_LIVING_WATERDEEP'!$F$2:$F$200,MATCH(Таблиця4[[#This Row],[BUILDING NAME]],'02_LIVING_WATERDEEP'!$A$2:$A$200,0),1),"")</f>
        <v/>
      </c>
      <c r="AN144" s="742" t="str">
        <f>IFERROR(INDEX('02_LIVING_WATERDEEP'!$I$2:$I$200,MATCH(Таблиця4[[#This Row],[BUILDING NAME]],'02_LIVING_WATERDEEP'!$A$2:$A$200,0),1),"")</f>
        <v/>
      </c>
      <c r="AO144" s="742" t="str">
        <f>IFERROR(INDEX('02_LIVING_WATERDEEP'!$J$2:$J$200,MATCH(Таблиця4[[#This Row],[BUILDING NAME]],'02_LIVING_WATERDEEP'!$A$2:$A$200,0),1),"")</f>
        <v/>
      </c>
      <c r="AP144" s="742" t="str">
        <f>IFERROR(INDEX('02_LIVING_WATERDEEP'!$K$2:$K$200,MATCH(Таблиця4[[#This Row],[BUILDING NAME]],'02_LIVING_WATERDEEP'!$A$2:$A$200,0),1),"")</f>
        <v/>
      </c>
      <c r="AQ144" s="742" t="str">
        <f>IFERROR(INDEX('02_LIVING_WATERDEEP'!$L$2:$L$200,MATCH(Таблиця4[[#This Row],[BUILDING NAME]],'02_LIVING_WATERDEEP'!$A$2:$A$200,0),1),"")</f>
        <v/>
      </c>
      <c r="AR144" s="742" t="str">
        <f>IFERROR(INDEX('02_LIVING_WATERDEEP'!$M$2:$M$200,MATCH(Таблиця4[[#This Row],[BUILDING NAME]],'02_LIVING_WATERDEEP'!$A$2:$A$200,0),1),"")</f>
        <v/>
      </c>
      <c r="AS144" s="742"/>
      <c r="AT144" s="617"/>
      <c r="AU144" s="617"/>
      <c r="AV144" s="617"/>
      <c r="AW144" s="617"/>
      <c r="AX144" s="617"/>
      <c r="AY144" s="617"/>
      <c r="AZ144" s="617"/>
      <c r="BA144" s="617"/>
      <c r="BB144" s="617"/>
      <c r="BC144" s="617"/>
      <c r="BD144" s="617"/>
      <c r="BE144" s="617"/>
      <c r="BF144" s="617"/>
      <c r="BG144" s="617"/>
      <c r="BH144" s="617"/>
      <c r="BI144" s="617"/>
      <c r="BJ144" s="617" t="e">
        <f>MATCH(Таблиця4[[#This Row],[BUILDING NAME]],#REF!,0)</f>
        <v>#REF!</v>
      </c>
      <c r="BK144" s="617" t="e">
        <f>INDEX(#REF!,'02BUILD'!BJ144,1)</f>
        <v>#REF!</v>
      </c>
      <c r="BL144" s="617" t="e">
        <v>#N/A</v>
      </c>
      <c r="BM144" s="617"/>
      <c r="BN144" s="617" t="e">
        <f>MATCH(Таблиця4[[#This Row],[BUILDING NAME]],Таблиця5[NAME],0)</f>
        <v>#N/A</v>
      </c>
      <c r="BO144" s="617" t="e">
        <f>INDEX(Таблиця5[[C - COINS - COST]:[ADDRESS]],'02BUILD'!$BN144,1)</f>
        <v>#N/A</v>
      </c>
      <c r="BP144" s="617" t="e">
        <f>INDEX(Таблиця5[[C - COINS - COST]:[ADDRESS]],'02BUILD'!$BN144,2)</f>
        <v>#N/A</v>
      </c>
      <c r="BQ144" s="617" t="e">
        <f>INDEX(Таблиця5[[C - COINS - COST]:[ADDRESS]],'02BUILD'!$BN144,3)</f>
        <v>#N/A</v>
      </c>
      <c r="BR144" s="617" t="e">
        <f>INDEX(Таблиця5[[C - COINS - COST]:[ADDRESS]],'02BUILD'!$BN144,4)</f>
        <v>#N/A</v>
      </c>
      <c r="BS144" s="617" t="e">
        <f>INDEX(Таблиця5[[C - COINS - COST]:[ADDRESS]],'02BUILD'!$BN144,5)</f>
        <v>#N/A</v>
      </c>
      <c r="BT144" s="617" t="e">
        <f>INDEX(Таблиця5[[C - COINS - COST]:[ADDRESS]],'02BUILD'!$BN144,6)</f>
        <v>#N/A</v>
      </c>
      <c r="BU144" s="617" t="e">
        <f>INDEX(Таблиця5[[C - COINS - COST]:[ADDRESS]],'02BUILD'!$BN144,7)</f>
        <v>#N/A</v>
      </c>
      <c r="BV144" s="617" t="e">
        <f>INDEX(Таблиця5[[C - COINS - COST]:[ADDRESS]],'02BUILD'!$BN144,8)</f>
        <v>#N/A</v>
      </c>
      <c r="BW144" s="617" t="e">
        <f>INDEX(Таблиця5[[C - COINS - COST]:[ADDRESS]],'02BUILD'!$BN144,9)</f>
        <v>#N/A</v>
      </c>
      <c r="BX144" s="617" t="e">
        <f>INDEX(Таблиця5[[C - COINS - COST]:[ADDRESS]],'02BUILD'!$BN144,10)</f>
        <v>#N/A</v>
      </c>
    </row>
    <row r="145" spans="1:76" s="618" customFormat="1" ht="16.5" thickTop="1" thickBot="1">
      <c r="A145" s="776"/>
      <c r="B145" s="777"/>
      <c r="C145" s="777"/>
      <c r="D145" s="776"/>
      <c r="E145" s="776"/>
      <c r="F145" s="777"/>
      <c r="G145" s="777"/>
      <c r="H145" s="758" t="s">
        <v>21173</v>
      </c>
      <c r="I145" s="743" t="s">
        <v>21099</v>
      </c>
      <c r="J145" s="743"/>
      <c r="K145" s="743" t="s">
        <v>21056</v>
      </c>
      <c r="L145" s="775" t="s">
        <v>20774</v>
      </c>
      <c r="M145" s="775" t="s">
        <v>20774</v>
      </c>
      <c r="N145" s="743"/>
      <c r="O145" s="743"/>
      <c r="P145" s="743"/>
      <c r="Q145" s="743"/>
      <c r="R145" s="743"/>
      <c r="S1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5" s="743"/>
      <c r="U145" s="743"/>
      <c r="V145" s="743"/>
      <c r="W145" s="742"/>
      <c r="X145" s="742"/>
      <c r="Y145" s="742"/>
      <c r="Z145" s="743" t="s">
        <v>4311</v>
      </c>
      <c r="AA145" s="743"/>
      <c r="AB145" s="743" t="str">
        <f>Таблиця4[[#This Row],[Descriptions2]]</f>
        <v/>
      </c>
      <c r="AC145" s="743" t="str">
        <f>Таблиця4[[#This Row],[Owner/Specific NPCs3]]</f>
        <v/>
      </c>
      <c r="AD145" s="743"/>
      <c r="AE145" s="750"/>
      <c r="AF145" s="751"/>
      <c r="AG145" s="752"/>
      <c r="AH145" s="743"/>
      <c r="AI145" s="752"/>
      <c r="AJ145" s="743"/>
      <c r="AK145" s="752"/>
      <c r="AL145" s="742" t="str">
        <f>IFERROR(INDEX('02_LIVING_WATERDEEP'!$C$2:$C$200,MATCH(Таблиця4[[#This Row],[BUILDING NAME]],'02_LIVING_WATERDEEP'!$A$2:$A$200,0),1),"")</f>
        <v/>
      </c>
      <c r="AM145" s="742" t="str">
        <f>IFERROR(INDEX('02_LIVING_WATERDEEP'!$F$2:$F$200,MATCH(Таблиця4[[#This Row],[BUILDING NAME]],'02_LIVING_WATERDEEP'!$A$2:$A$200,0),1),"")</f>
        <v/>
      </c>
      <c r="AN145" s="742" t="str">
        <f>IFERROR(INDEX('02_LIVING_WATERDEEP'!$I$2:$I$200,MATCH(Таблиця4[[#This Row],[BUILDING NAME]],'02_LIVING_WATERDEEP'!$A$2:$A$200,0),1),"")</f>
        <v/>
      </c>
      <c r="AO145" s="742" t="str">
        <f>IFERROR(INDEX('02_LIVING_WATERDEEP'!$J$2:$J$200,MATCH(Таблиця4[[#This Row],[BUILDING NAME]],'02_LIVING_WATERDEEP'!$A$2:$A$200,0),1),"")</f>
        <v/>
      </c>
      <c r="AP145" s="742" t="str">
        <f>IFERROR(INDEX('02_LIVING_WATERDEEP'!$K$2:$K$200,MATCH(Таблиця4[[#This Row],[BUILDING NAME]],'02_LIVING_WATERDEEP'!$A$2:$A$200,0),1),"")</f>
        <v/>
      </c>
      <c r="AQ145" s="742" t="str">
        <f>IFERROR(INDEX('02_LIVING_WATERDEEP'!$L$2:$L$200,MATCH(Таблиця4[[#This Row],[BUILDING NAME]],'02_LIVING_WATERDEEP'!$A$2:$A$200,0),1),"")</f>
        <v/>
      </c>
      <c r="AR145" s="742" t="str">
        <f>IFERROR(INDEX('02_LIVING_WATERDEEP'!$M$2:$M$200,MATCH(Таблиця4[[#This Row],[BUILDING NAME]],'02_LIVING_WATERDEEP'!$A$2:$A$200,0),1),"")</f>
        <v/>
      </c>
      <c r="AS145" s="742"/>
      <c r="AT145" s="617"/>
      <c r="AU145" s="617"/>
      <c r="AV145" s="617"/>
      <c r="AW145" s="617"/>
      <c r="AX145" s="617"/>
      <c r="AY145" s="617"/>
      <c r="AZ145" s="617"/>
      <c r="BA145" s="617"/>
      <c r="BB145" s="617"/>
      <c r="BC145" s="617"/>
      <c r="BD145" s="617"/>
      <c r="BE145" s="617"/>
      <c r="BF145" s="617"/>
      <c r="BG145" s="617"/>
      <c r="BH145" s="617"/>
      <c r="BI145" s="617"/>
      <c r="BJ145" s="617" t="e">
        <f>MATCH(Таблиця4[[#This Row],[BUILDING NAME]],#REF!,0)</f>
        <v>#REF!</v>
      </c>
      <c r="BK145" s="617" t="e">
        <f>INDEX(#REF!,'02BUILD'!BJ145,1)</f>
        <v>#REF!</v>
      </c>
      <c r="BL145" s="617">
        <v>0</v>
      </c>
      <c r="BM145" s="617"/>
      <c r="BN145" s="617" t="e">
        <f>MATCH(Таблиця4[[#This Row],[BUILDING NAME]],Таблиця5[NAME],0)</f>
        <v>#N/A</v>
      </c>
      <c r="BO145" s="617" t="e">
        <f>INDEX(Таблиця5[[C - COINS - COST]:[ADDRESS]],'02BUILD'!$BN145,1)</f>
        <v>#N/A</v>
      </c>
      <c r="BP145" s="617" t="e">
        <f>INDEX(Таблиця5[[C - COINS - COST]:[ADDRESS]],'02BUILD'!$BN145,2)</f>
        <v>#N/A</v>
      </c>
      <c r="BQ145" s="617" t="e">
        <f>INDEX(Таблиця5[[C - COINS - COST]:[ADDRESS]],'02BUILD'!$BN145,3)</f>
        <v>#N/A</v>
      </c>
      <c r="BR145" s="617" t="e">
        <f>INDEX(Таблиця5[[C - COINS - COST]:[ADDRESS]],'02BUILD'!$BN145,4)</f>
        <v>#N/A</v>
      </c>
      <c r="BS145" s="617" t="e">
        <f>INDEX(Таблиця5[[C - COINS - COST]:[ADDRESS]],'02BUILD'!$BN145,5)</f>
        <v>#N/A</v>
      </c>
      <c r="BT145" s="617" t="e">
        <f>INDEX(Таблиця5[[C - COINS - COST]:[ADDRESS]],'02BUILD'!$BN145,6)</f>
        <v>#N/A</v>
      </c>
      <c r="BU145" s="617" t="e">
        <f>INDEX(Таблиця5[[C - COINS - COST]:[ADDRESS]],'02BUILD'!$BN145,7)</f>
        <v>#N/A</v>
      </c>
      <c r="BV145" s="617" t="e">
        <f>INDEX(Таблиця5[[C - COINS - COST]:[ADDRESS]],'02BUILD'!$BN145,8)</f>
        <v>#N/A</v>
      </c>
      <c r="BW145" s="617" t="e">
        <f>INDEX(Таблиця5[[C - COINS - COST]:[ADDRESS]],'02BUILD'!$BN145,9)</f>
        <v>#N/A</v>
      </c>
      <c r="BX145" s="617" t="e">
        <f>INDEX(Таблиця5[[C - COINS - COST]:[ADDRESS]],'02BUILD'!$BN145,10)</f>
        <v>#N/A</v>
      </c>
    </row>
    <row r="146" spans="1:76" ht="16.5" thickTop="1" thickBot="1">
      <c r="A146" s="776"/>
      <c r="B146" s="777"/>
      <c r="C146" s="777"/>
      <c r="D146" s="776"/>
      <c r="E146" s="776"/>
      <c r="F146" s="777"/>
      <c r="G146" s="777"/>
      <c r="H146" s="747" t="s">
        <v>3731</v>
      </c>
      <c r="I146" s="743" t="s">
        <v>21099</v>
      </c>
      <c r="J146" s="743"/>
      <c r="K146" s="743" t="s">
        <v>2092</v>
      </c>
      <c r="L146" s="775" t="s">
        <v>20774</v>
      </c>
      <c r="M146" s="775" t="s">
        <v>20774</v>
      </c>
      <c r="N146" s="743"/>
      <c r="O146" s="743">
        <v>5</v>
      </c>
      <c r="P146" s="743"/>
      <c r="Q146" s="743">
        <v>5</v>
      </c>
      <c r="R146" s="743"/>
      <c r="S1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5 P • </v>
      </c>
      <c r="T146" s="743"/>
      <c r="U146" s="743"/>
      <c r="V146" s="743"/>
      <c r="W146" s="743"/>
      <c r="X146" s="743"/>
      <c r="Y146" s="743" t="s">
        <v>21706</v>
      </c>
      <c r="Z146" s="743" t="s">
        <v>16235</v>
      </c>
      <c r="AA146" s="743" t="s">
        <v>5641</v>
      </c>
      <c r="AB146" s="743" t="s">
        <v>18347</v>
      </c>
      <c r="AC146" s="743">
        <f>Таблиця4[[#This Row],[Owner/Specific NPCs3]]</f>
        <v>0</v>
      </c>
      <c r="AD146" s="743"/>
      <c r="AE146" s="750"/>
      <c r="AF146" s="751"/>
      <c r="AG146" s="752"/>
      <c r="AH146" s="743"/>
      <c r="AI146" s="752"/>
      <c r="AJ146" s="743"/>
      <c r="AK146" s="752"/>
      <c r="AL146" s="742" t="str">
        <f>IFERROR(INDEX('02_LIVING_WATERDEEP'!$C$2:$C$200,MATCH(Таблиця4[[#This Row],[BUILDING NAME]],'02_LIVING_WATERDEEP'!$A$2:$A$200,0),1),"")</f>
        <v>JL</v>
      </c>
      <c r="AM146" s="742" t="str">
        <f>IFERROR(INDEX('02_LIVING_WATERDEEP'!$F$2:$F$200,MATCH(Таблиця4[[#This Row],[BUILDING NAME]],'02_LIVING_WATERDEEP'!$A$2:$A$200,0),1),"")</f>
        <v>Aristocrat</v>
      </c>
      <c r="AN146" s="742" t="str">
        <f>IFERROR(INDEX('02_LIVING_WATERDEEP'!$I$2:$I$200,MATCH(Таблиця4[[#This Row],[BUILDING NAME]],'02_LIVING_WATERDEEP'!$A$2:$A$200,0),1),"")</f>
        <v>See Volo's Guide, more TBA</v>
      </c>
      <c r="AO146" s="742">
        <f>IFERROR(INDEX('02_LIVING_WATERDEEP'!$J$2:$J$200,MATCH(Таблиця4[[#This Row],[BUILDING NAME]],'02_LIVING_WATERDEEP'!$A$2:$A$200,0),1),"")</f>
        <v>0</v>
      </c>
      <c r="AP146" s="742">
        <f>IFERROR(INDEX('02_LIVING_WATERDEEP'!$K$2:$K$200,MATCH(Таблиця4[[#This Row],[BUILDING NAME]],'02_LIVING_WATERDEEP'!$A$2:$A$200,0),1),"")</f>
        <v>0</v>
      </c>
      <c r="AQ146" s="742">
        <f>IFERROR(INDEX('02_LIVING_WATERDEEP'!$L$2:$L$200,MATCH(Таблиця4[[#This Row],[BUILDING NAME]],'02_LIVING_WATERDEEP'!$A$2:$A$200,0),1),"")</f>
        <v>0</v>
      </c>
      <c r="AR146" s="742">
        <f>IFERROR(INDEX('02_LIVING_WATERDEEP'!$M$2:$M$200,MATCH(Таблиця4[[#This Row],[BUILDING NAME]],'02_LIVING_WATERDEEP'!$A$2:$A$200,0),1),"")</f>
        <v>0</v>
      </c>
      <c r="AS146" s="742"/>
      <c r="AT146" s="596"/>
      <c r="AU146" s="596"/>
      <c r="AV146" s="596"/>
      <c r="AW146" s="596"/>
      <c r="AX146" s="596"/>
      <c r="AY146" s="596"/>
      <c r="AZ146" s="596"/>
      <c r="BA146" s="596"/>
      <c r="BB146" s="596"/>
      <c r="BC146" s="596"/>
      <c r="BD146" s="596"/>
      <c r="BE146" s="596"/>
      <c r="BF146" s="596"/>
      <c r="BG146" s="596"/>
      <c r="BH146" s="596"/>
      <c r="BI146" s="596"/>
      <c r="BJ146" s="596" t="e">
        <f>MATCH(Таблиця4[[#This Row],[BUILDING NAME]],#REF!,0)</f>
        <v>#REF!</v>
      </c>
      <c r="BK146" s="596" t="e">
        <f>INDEX(#REF!,'02BUILD'!BJ146,1)</f>
        <v>#REF!</v>
      </c>
      <c r="BL146" s="596">
        <v>0</v>
      </c>
      <c r="BM146" s="596"/>
      <c r="BN146" s="596" t="e">
        <f>MATCH(Таблиця4[[#This Row],[BUILDING NAME]],Таблиця5[NAME],0)</f>
        <v>#N/A</v>
      </c>
      <c r="BO146" s="596" t="e">
        <f>INDEX(Таблиця5[[C - COINS - COST]:[ADDRESS]],'02BUILD'!$BN146,1)</f>
        <v>#N/A</v>
      </c>
      <c r="BP146" s="596" t="e">
        <f>INDEX(Таблиця5[[C - COINS - COST]:[ADDRESS]],'02BUILD'!$BN146,2)</f>
        <v>#N/A</v>
      </c>
      <c r="BQ146" s="596" t="e">
        <f>INDEX(Таблиця5[[C - COINS - COST]:[ADDRESS]],'02BUILD'!$BN146,3)</f>
        <v>#N/A</v>
      </c>
      <c r="BR146" s="596" t="e">
        <f>INDEX(Таблиця5[[C - COINS - COST]:[ADDRESS]],'02BUILD'!$BN146,4)</f>
        <v>#N/A</v>
      </c>
      <c r="BS146" s="596" t="e">
        <f>INDEX(Таблиця5[[C - COINS - COST]:[ADDRESS]],'02BUILD'!$BN146,5)</f>
        <v>#N/A</v>
      </c>
      <c r="BT146" s="596" t="e">
        <f>INDEX(Таблиця5[[C - COINS - COST]:[ADDRESS]],'02BUILD'!$BN146,6)</f>
        <v>#N/A</v>
      </c>
      <c r="BU146" s="596" t="e">
        <f>INDEX(Таблиця5[[C - COINS - COST]:[ADDRESS]],'02BUILD'!$BN146,7)</f>
        <v>#N/A</v>
      </c>
      <c r="BV146" s="596" t="e">
        <f>INDEX(Таблиця5[[C - COINS - COST]:[ADDRESS]],'02BUILD'!$BN146,8)</f>
        <v>#N/A</v>
      </c>
      <c r="BW146" s="596" t="e">
        <f>INDEX(Таблиця5[[C - COINS - COST]:[ADDRESS]],'02BUILD'!$BN146,9)</f>
        <v>#N/A</v>
      </c>
      <c r="BX146" s="596" t="e">
        <f>INDEX(Таблиця5[[C - COINS - COST]:[ADDRESS]],'02BUILD'!$BN146,10)</f>
        <v>#N/A</v>
      </c>
    </row>
    <row r="147" spans="1:76" ht="16.5" thickTop="1" thickBot="1">
      <c r="A147" s="776"/>
      <c r="B147" s="777"/>
      <c r="C147" s="777"/>
      <c r="D147" s="776"/>
      <c r="E147" s="776"/>
      <c r="F147" s="777"/>
      <c r="G147" s="777"/>
      <c r="H147" s="743" t="s">
        <v>21107</v>
      </c>
      <c r="I147" s="743" t="s">
        <v>21099</v>
      </c>
      <c r="J147" s="743"/>
      <c r="K147" s="743" t="s">
        <v>21070</v>
      </c>
      <c r="L147" s="775" t="s">
        <v>20774</v>
      </c>
      <c r="M147" s="775" t="s">
        <v>20774</v>
      </c>
      <c r="N147" s="743"/>
      <c r="O147" s="743"/>
      <c r="P147" s="743"/>
      <c r="Q147" s="743"/>
      <c r="R147" s="743"/>
      <c r="S1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7" s="743"/>
      <c r="U147" s="743"/>
      <c r="V147" s="743"/>
      <c r="W147" s="743"/>
      <c r="X147" s="743"/>
      <c r="Y147" s="743" t="s">
        <v>20496</v>
      </c>
      <c r="Z147" s="743" t="s">
        <v>4311</v>
      </c>
      <c r="AA147" s="743"/>
      <c r="AB147" s="743" t="str">
        <f>Таблиця4[[#This Row],[Descriptions2]]</f>
        <v/>
      </c>
      <c r="AC147" s="743" t="str">
        <f>Таблиця4[[#This Row],[Owner/Specific NPCs3]]</f>
        <v/>
      </c>
      <c r="AD147" s="743"/>
      <c r="AE147" s="750"/>
      <c r="AF147" s="751"/>
      <c r="AG147" s="752"/>
      <c r="AH147" s="743"/>
      <c r="AI147" s="752"/>
      <c r="AJ147" s="743"/>
      <c r="AK147" s="752"/>
      <c r="AL147" s="742" t="str">
        <f>IFERROR(INDEX('02_LIVING_WATERDEEP'!$C$2:$C$200,MATCH(Таблиця4[[#This Row],[BUILDING NAME]],'02_LIVING_WATERDEEP'!$A$2:$A$200,0),1),"")</f>
        <v/>
      </c>
      <c r="AM147" s="742" t="str">
        <f>IFERROR(INDEX('02_LIVING_WATERDEEP'!$F$2:$F$200,MATCH(Таблиця4[[#This Row],[BUILDING NAME]],'02_LIVING_WATERDEEP'!$A$2:$A$200,0),1),"")</f>
        <v/>
      </c>
      <c r="AN147" s="742" t="str">
        <f>IFERROR(INDEX('02_LIVING_WATERDEEP'!$I$2:$I$200,MATCH(Таблиця4[[#This Row],[BUILDING NAME]],'02_LIVING_WATERDEEP'!$A$2:$A$200,0),1),"")</f>
        <v/>
      </c>
      <c r="AO147" s="742" t="str">
        <f>IFERROR(INDEX('02_LIVING_WATERDEEP'!$J$2:$J$200,MATCH(Таблиця4[[#This Row],[BUILDING NAME]],'02_LIVING_WATERDEEP'!$A$2:$A$200,0),1),"")</f>
        <v/>
      </c>
      <c r="AP147" s="742" t="str">
        <f>IFERROR(INDEX('02_LIVING_WATERDEEP'!$K$2:$K$200,MATCH(Таблиця4[[#This Row],[BUILDING NAME]],'02_LIVING_WATERDEEP'!$A$2:$A$200,0),1),"")</f>
        <v/>
      </c>
      <c r="AQ147" s="742" t="str">
        <f>IFERROR(INDEX('02_LIVING_WATERDEEP'!$L$2:$L$200,MATCH(Таблиця4[[#This Row],[BUILDING NAME]],'02_LIVING_WATERDEEP'!$A$2:$A$200,0),1),"")</f>
        <v/>
      </c>
      <c r="AR147" s="742" t="str">
        <f>IFERROR(INDEX('02_LIVING_WATERDEEP'!$M$2:$M$200,MATCH(Таблиця4[[#This Row],[BUILDING NAME]],'02_LIVING_WATERDEEP'!$A$2:$A$200,0),1),"")</f>
        <v/>
      </c>
      <c r="AS147" s="742"/>
      <c r="AT147" s="596"/>
      <c r="AU147" s="596"/>
      <c r="AV147" s="596"/>
      <c r="AW147" s="596"/>
      <c r="AX147" s="596"/>
      <c r="AY147" s="596"/>
      <c r="AZ147" s="596"/>
      <c r="BA147" s="596"/>
      <c r="BB147" s="596"/>
      <c r="BC147" s="596"/>
      <c r="BD147" s="596"/>
      <c r="BE147" s="596"/>
      <c r="BF147" s="596"/>
      <c r="BG147" s="596"/>
      <c r="BH147" s="596"/>
      <c r="BI147" s="596"/>
      <c r="BJ147" s="596" t="e">
        <f>MATCH(Таблиця4[[#This Row],[BUILDING NAME]],#REF!,0)</f>
        <v>#REF!</v>
      </c>
      <c r="BK147" s="596" t="e">
        <f>INDEX(#REF!,'02BUILD'!BJ147,1)</f>
        <v>#REF!</v>
      </c>
      <c r="BL147" s="596">
        <v>0</v>
      </c>
      <c r="BM147" s="596"/>
      <c r="BN147" s="596" t="e">
        <f>MATCH(Таблиця4[[#This Row],[BUILDING NAME]],Таблиця5[NAME],0)</f>
        <v>#N/A</v>
      </c>
      <c r="BO147" s="596" t="e">
        <f>INDEX(Таблиця5[[C - COINS - COST]:[ADDRESS]],'02BUILD'!$BN147,1)</f>
        <v>#N/A</v>
      </c>
      <c r="BP147" s="596" t="e">
        <f>INDEX(Таблиця5[[C - COINS - COST]:[ADDRESS]],'02BUILD'!$BN147,2)</f>
        <v>#N/A</v>
      </c>
      <c r="BQ147" s="596" t="e">
        <f>INDEX(Таблиця5[[C - COINS - COST]:[ADDRESS]],'02BUILD'!$BN147,3)</f>
        <v>#N/A</v>
      </c>
      <c r="BR147" s="596" t="e">
        <f>INDEX(Таблиця5[[C - COINS - COST]:[ADDRESS]],'02BUILD'!$BN147,4)</f>
        <v>#N/A</v>
      </c>
      <c r="BS147" s="596" t="e">
        <f>INDEX(Таблиця5[[C - COINS - COST]:[ADDRESS]],'02BUILD'!$BN147,5)</f>
        <v>#N/A</v>
      </c>
      <c r="BT147" s="596" t="e">
        <f>INDEX(Таблиця5[[C - COINS - COST]:[ADDRESS]],'02BUILD'!$BN147,6)</f>
        <v>#N/A</v>
      </c>
      <c r="BU147" s="596" t="e">
        <f>INDEX(Таблиця5[[C - COINS - COST]:[ADDRESS]],'02BUILD'!$BN147,7)</f>
        <v>#N/A</v>
      </c>
      <c r="BV147" s="596" t="e">
        <f>INDEX(Таблиця5[[C - COINS - COST]:[ADDRESS]],'02BUILD'!$BN147,8)</f>
        <v>#N/A</v>
      </c>
      <c r="BW147" s="596" t="e">
        <f>INDEX(Таблиця5[[C - COINS - COST]:[ADDRESS]],'02BUILD'!$BN147,9)</f>
        <v>#N/A</v>
      </c>
      <c r="BX147" s="596" t="e">
        <f>INDEX(Таблиця5[[C - COINS - COST]:[ADDRESS]],'02BUILD'!$BN147,10)</f>
        <v>#N/A</v>
      </c>
    </row>
    <row r="148" spans="1:76" ht="16.5" thickTop="1" thickBot="1">
      <c r="A148" s="776"/>
      <c r="B148" s="777"/>
      <c r="C148" s="777"/>
      <c r="D148" s="776"/>
      <c r="E148" s="776"/>
      <c r="F148" s="777"/>
      <c r="G148" s="777"/>
      <c r="H148" s="743" t="s">
        <v>20499</v>
      </c>
      <c r="I148" s="743" t="s">
        <v>21099</v>
      </c>
      <c r="J148" s="743"/>
      <c r="K148" s="743" t="s">
        <v>21070</v>
      </c>
      <c r="L148" s="775" t="s">
        <v>20774</v>
      </c>
      <c r="M148" s="775" t="s">
        <v>20774</v>
      </c>
      <c r="N148" s="743"/>
      <c r="O148" s="743"/>
      <c r="P148" s="743"/>
      <c r="Q148" s="743"/>
      <c r="R148" s="743"/>
      <c r="S1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8" s="743"/>
      <c r="U148" s="743"/>
      <c r="V148" s="743"/>
      <c r="W148" s="743"/>
      <c r="X148" s="743"/>
      <c r="Y148" s="743" t="s">
        <v>21486</v>
      </c>
      <c r="Z148" s="743" t="s">
        <v>4311</v>
      </c>
      <c r="AA148" s="743"/>
      <c r="AB148" s="743" t="str">
        <f>Таблиця4[[#This Row],[Descriptions2]]</f>
        <v/>
      </c>
      <c r="AC148" s="743" t="str">
        <f>Таблиця4[[#This Row],[Owner/Specific NPCs3]]</f>
        <v/>
      </c>
      <c r="AD148" s="743"/>
      <c r="AE148" s="750"/>
      <c r="AF148" s="751"/>
      <c r="AG148" s="752"/>
      <c r="AH148" s="743"/>
      <c r="AI148" s="752"/>
      <c r="AJ148" s="743"/>
      <c r="AK148" s="752"/>
      <c r="AL148" s="742" t="str">
        <f>IFERROR(INDEX('02_LIVING_WATERDEEP'!$C$2:$C$200,MATCH(Таблиця4[[#This Row],[BUILDING NAME]],'02_LIVING_WATERDEEP'!$A$2:$A$200,0),1),"")</f>
        <v/>
      </c>
      <c r="AM148" s="742" t="str">
        <f>IFERROR(INDEX('02_LIVING_WATERDEEP'!$F$2:$F$200,MATCH(Таблиця4[[#This Row],[BUILDING NAME]],'02_LIVING_WATERDEEP'!$A$2:$A$200,0),1),"")</f>
        <v/>
      </c>
      <c r="AN148" s="742" t="str">
        <f>IFERROR(INDEX('02_LIVING_WATERDEEP'!$I$2:$I$200,MATCH(Таблиця4[[#This Row],[BUILDING NAME]],'02_LIVING_WATERDEEP'!$A$2:$A$200,0),1),"")</f>
        <v/>
      </c>
      <c r="AO148" s="742" t="str">
        <f>IFERROR(INDEX('02_LIVING_WATERDEEP'!$J$2:$J$200,MATCH(Таблиця4[[#This Row],[BUILDING NAME]],'02_LIVING_WATERDEEP'!$A$2:$A$200,0),1),"")</f>
        <v/>
      </c>
      <c r="AP148" s="742" t="str">
        <f>IFERROR(INDEX('02_LIVING_WATERDEEP'!$K$2:$K$200,MATCH(Таблиця4[[#This Row],[BUILDING NAME]],'02_LIVING_WATERDEEP'!$A$2:$A$200,0),1),"")</f>
        <v/>
      </c>
      <c r="AQ148" s="742" t="str">
        <f>IFERROR(INDEX('02_LIVING_WATERDEEP'!$L$2:$L$200,MATCH(Таблиця4[[#This Row],[BUILDING NAME]],'02_LIVING_WATERDEEP'!$A$2:$A$200,0),1),"")</f>
        <v/>
      </c>
      <c r="AR148" s="742" t="str">
        <f>IFERROR(INDEX('02_LIVING_WATERDEEP'!$M$2:$M$200,MATCH(Таблиця4[[#This Row],[BUILDING NAME]],'02_LIVING_WATERDEEP'!$A$2:$A$200,0),1),"")</f>
        <v/>
      </c>
      <c r="AS148" s="742"/>
      <c r="AT148" s="596"/>
      <c r="AU148" s="596"/>
      <c r="AV148" s="596"/>
      <c r="AW148" s="596"/>
      <c r="AX148" s="596"/>
      <c r="AY148" s="596"/>
      <c r="AZ148" s="596"/>
      <c r="BA148" s="596"/>
      <c r="BB148" s="596"/>
      <c r="BC148" s="596"/>
      <c r="BD148" s="596"/>
      <c r="BE148" s="596"/>
      <c r="BF148" s="596"/>
      <c r="BG148" s="596"/>
      <c r="BH148" s="596"/>
      <c r="BI148" s="596"/>
      <c r="BJ148" s="596" t="e">
        <f>MATCH(Таблиця4[[#This Row],[BUILDING NAME]],#REF!,0)</f>
        <v>#REF!</v>
      </c>
      <c r="BK148" s="596" t="e">
        <f>INDEX(#REF!,'02BUILD'!BJ148,1)</f>
        <v>#REF!</v>
      </c>
      <c r="BL148" s="596" t="e">
        <v>#N/A</v>
      </c>
      <c r="BM148" s="596"/>
      <c r="BN148" s="596" t="e">
        <f>MATCH(Таблиця4[[#This Row],[BUILDING NAME]],Таблиця5[NAME],0)</f>
        <v>#N/A</v>
      </c>
      <c r="BO148" s="596" t="e">
        <f>INDEX(Таблиця5[[C - COINS - COST]:[ADDRESS]],'02BUILD'!$BN148,1)</f>
        <v>#N/A</v>
      </c>
      <c r="BP148" s="596" t="e">
        <f>INDEX(Таблиця5[[C - COINS - COST]:[ADDRESS]],'02BUILD'!$BN148,2)</f>
        <v>#N/A</v>
      </c>
      <c r="BQ148" s="596" t="e">
        <f>INDEX(Таблиця5[[C - COINS - COST]:[ADDRESS]],'02BUILD'!$BN148,3)</f>
        <v>#N/A</v>
      </c>
      <c r="BR148" s="596" t="e">
        <f>INDEX(Таблиця5[[C - COINS - COST]:[ADDRESS]],'02BUILD'!$BN148,4)</f>
        <v>#N/A</v>
      </c>
      <c r="BS148" s="596" t="e">
        <f>INDEX(Таблиця5[[C - COINS - COST]:[ADDRESS]],'02BUILD'!$BN148,5)</f>
        <v>#N/A</v>
      </c>
      <c r="BT148" s="596" t="e">
        <f>INDEX(Таблиця5[[C - COINS - COST]:[ADDRESS]],'02BUILD'!$BN148,6)</f>
        <v>#N/A</v>
      </c>
      <c r="BU148" s="596" t="e">
        <f>INDEX(Таблиця5[[C - COINS - COST]:[ADDRESS]],'02BUILD'!$BN148,7)</f>
        <v>#N/A</v>
      </c>
      <c r="BV148" s="596" t="e">
        <f>INDEX(Таблиця5[[C - COINS - COST]:[ADDRESS]],'02BUILD'!$BN148,8)</f>
        <v>#N/A</v>
      </c>
      <c r="BW148" s="596" t="e">
        <f>INDEX(Таблиця5[[C - COINS - COST]:[ADDRESS]],'02BUILD'!$BN148,9)</f>
        <v>#N/A</v>
      </c>
      <c r="BX148" s="596" t="e">
        <f>INDEX(Таблиця5[[C - COINS - COST]:[ADDRESS]],'02BUILD'!$BN148,10)</f>
        <v>#N/A</v>
      </c>
    </row>
    <row r="149" spans="1:76" ht="16.5" thickTop="1" thickBot="1">
      <c r="A149" s="776"/>
      <c r="B149" s="777"/>
      <c r="C149" s="777"/>
      <c r="D149" s="776"/>
      <c r="E149" s="776"/>
      <c r="F149" s="777"/>
      <c r="G149" s="777"/>
      <c r="H149" s="743" t="s">
        <v>2360</v>
      </c>
      <c r="I149" s="743" t="s">
        <v>4858</v>
      </c>
      <c r="J149" s="743"/>
      <c r="K149" s="743" t="s">
        <v>2068</v>
      </c>
      <c r="L149" s="775" t="s">
        <v>20774</v>
      </c>
      <c r="M149" s="775" t="s">
        <v>20774</v>
      </c>
      <c r="N149" s="743"/>
      <c r="O149" s="743"/>
      <c r="P149" s="743"/>
      <c r="Q149" s="743"/>
      <c r="R149" s="743"/>
      <c r="S1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49" s="743"/>
      <c r="U149" s="743"/>
      <c r="V149" s="743"/>
      <c r="W149" s="743"/>
      <c r="X149" s="743"/>
      <c r="Y149" s="743"/>
      <c r="Z149" s="743" t="s">
        <v>4311</v>
      </c>
      <c r="AA149" s="743"/>
      <c r="AB149" s="743" t="str">
        <f>Таблиця4[[#This Row],[Descriptions2]]</f>
        <v/>
      </c>
      <c r="AC149" s="743" t="str">
        <f>Таблиця4[[#This Row],[Owner/Specific NPCs3]]</f>
        <v/>
      </c>
      <c r="AD149" s="743"/>
      <c r="AE149" s="750"/>
      <c r="AF149" s="751"/>
      <c r="AG149" s="752"/>
      <c r="AH149" s="743"/>
      <c r="AI149" s="752"/>
      <c r="AJ149" s="743"/>
      <c r="AK149" s="752"/>
      <c r="AL149" s="742" t="str">
        <f>IFERROR(INDEX('02_LIVING_WATERDEEP'!$C$2:$C$200,MATCH(Таблиця4[[#This Row],[BUILDING NAME]],'02_LIVING_WATERDEEP'!$A$2:$A$200,0),1),"")</f>
        <v/>
      </c>
      <c r="AM149" s="742" t="str">
        <f>IFERROR(INDEX('02_LIVING_WATERDEEP'!$F$2:$F$200,MATCH(Таблиця4[[#This Row],[BUILDING NAME]],'02_LIVING_WATERDEEP'!$A$2:$A$200,0),1),"")</f>
        <v/>
      </c>
      <c r="AN149" s="742" t="str">
        <f>IFERROR(INDEX('02_LIVING_WATERDEEP'!$I$2:$I$200,MATCH(Таблиця4[[#This Row],[BUILDING NAME]],'02_LIVING_WATERDEEP'!$A$2:$A$200,0),1),"")</f>
        <v/>
      </c>
      <c r="AO149" s="742" t="str">
        <f>IFERROR(INDEX('02_LIVING_WATERDEEP'!$J$2:$J$200,MATCH(Таблиця4[[#This Row],[BUILDING NAME]],'02_LIVING_WATERDEEP'!$A$2:$A$200,0),1),"")</f>
        <v/>
      </c>
      <c r="AP149" s="742" t="str">
        <f>IFERROR(INDEX('02_LIVING_WATERDEEP'!$K$2:$K$200,MATCH(Таблиця4[[#This Row],[BUILDING NAME]],'02_LIVING_WATERDEEP'!$A$2:$A$200,0),1),"")</f>
        <v/>
      </c>
      <c r="AQ149" s="742" t="str">
        <f>IFERROR(INDEX('02_LIVING_WATERDEEP'!$L$2:$L$200,MATCH(Таблиця4[[#This Row],[BUILDING NAME]],'02_LIVING_WATERDEEP'!$A$2:$A$200,0),1),"")</f>
        <v/>
      </c>
      <c r="AR149" s="742" t="str">
        <f>IFERROR(INDEX('02_LIVING_WATERDEEP'!$M$2:$M$200,MATCH(Таблиця4[[#This Row],[BUILDING NAME]],'02_LIVING_WATERDEEP'!$A$2:$A$200,0),1),"")</f>
        <v/>
      </c>
      <c r="AS149" s="742"/>
      <c r="AT149" s="596"/>
      <c r="AU149" s="596"/>
      <c r="AV149" s="596"/>
      <c r="AW149" s="596"/>
      <c r="AX149" s="596"/>
      <c r="AY149" s="596"/>
      <c r="AZ149" s="596"/>
      <c r="BA149" s="596"/>
      <c r="BB149" s="596"/>
      <c r="BC149" s="596"/>
      <c r="BD149" s="596"/>
      <c r="BE149" s="596"/>
      <c r="BF149" s="596"/>
      <c r="BG149" s="596"/>
      <c r="BH149" s="596"/>
      <c r="BI149" s="596"/>
      <c r="BJ149" s="596" t="e">
        <f>MATCH(Таблиця4[[#This Row],[BUILDING NAME]],#REF!,0)</f>
        <v>#REF!</v>
      </c>
      <c r="BK149" s="596" t="e">
        <f>INDEX(#REF!,'02BUILD'!BJ149,1)</f>
        <v>#REF!</v>
      </c>
      <c r="BL149" s="596">
        <v>0</v>
      </c>
      <c r="BM149" s="596"/>
      <c r="BN149" s="596" t="e">
        <f>MATCH(Таблиця4[[#This Row],[BUILDING NAME]],Таблиця5[NAME],0)</f>
        <v>#N/A</v>
      </c>
      <c r="BO149" s="596" t="e">
        <f>INDEX(Таблиця5[[C - COINS - COST]:[ADDRESS]],'02BUILD'!$BN149,1)</f>
        <v>#N/A</v>
      </c>
      <c r="BP149" s="596" t="e">
        <f>INDEX(Таблиця5[[C - COINS - COST]:[ADDRESS]],'02BUILD'!$BN149,2)</f>
        <v>#N/A</v>
      </c>
      <c r="BQ149" s="596" t="e">
        <f>INDEX(Таблиця5[[C - COINS - COST]:[ADDRESS]],'02BUILD'!$BN149,3)</f>
        <v>#N/A</v>
      </c>
      <c r="BR149" s="596" t="e">
        <f>INDEX(Таблиця5[[C - COINS - COST]:[ADDRESS]],'02BUILD'!$BN149,4)</f>
        <v>#N/A</v>
      </c>
      <c r="BS149" s="596" t="e">
        <f>INDEX(Таблиця5[[C - COINS - COST]:[ADDRESS]],'02BUILD'!$BN149,5)</f>
        <v>#N/A</v>
      </c>
      <c r="BT149" s="596" t="e">
        <f>INDEX(Таблиця5[[C - COINS - COST]:[ADDRESS]],'02BUILD'!$BN149,6)</f>
        <v>#N/A</v>
      </c>
      <c r="BU149" s="596" t="e">
        <f>INDEX(Таблиця5[[C - COINS - COST]:[ADDRESS]],'02BUILD'!$BN149,7)</f>
        <v>#N/A</v>
      </c>
      <c r="BV149" s="596" t="e">
        <f>INDEX(Таблиця5[[C - COINS - COST]:[ADDRESS]],'02BUILD'!$BN149,8)</f>
        <v>#N/A</v>
      </c>
      <c r="BW149" s="596" t="e">
        <f>INDEX(Таблиця5[[C - COINS - COST]:[ADDRESS]],'02BUILD'!$BN149,9)</f>
        <v>#N/A</v>
      </c>
      <c r="BX149" s="596" t="e">
        <f>INDEX(Таблиця5[[C - COINS - COST]:[ADDRESS]],'02BUILD'!$BN149,10)</f>
        <v>#N/A</v>
      </c>
    </row>
    <row r="150" spans="1:76" ht="16.5" thickTop="1" thickBot="1">
      <c r="A150" s="742" t="s">
        <v>1074</v>
      </c>
      <c r="B150" s="743" t="str">
        <f t="shared" ref="B150:B163" si="6">LEFT(LEFT(A150,FIND(":",A150)),LEN(LEFT(A150,FIND(":",A150)))-1)</f>
        <v>CD1</v>
      </c>
      <c r="C150" s="743" t="str">
        <f t="shared" ref="C150:C163" si="7">RIGHT(A150,LEN(A150)-FIND(":",A150)-1)</f>
        <v>Roads' End (vault, C, 1)</v>
      </c>
      <c r="D150" s="742"/>
      <c r="E150" s="742"/>
      <c r="F150" s="743" t="s">
        <v>1858</v>
      </c>
      <c r="G150" s="743" t="s">
        <v>1859</v>
      </c>
      <c r="H150" s="743" t="s">
        <v>2354</v>
      </c>
      <c r="I150" s="743" t="s">
        <v>4858</v>
      </c>
      <c r="J150" s="743"/>
      <c r="K150" s="743" t="s">
        <v>2110</v>
      </c>
      <c r="L150" s="743" t="s">
        <v>2069</v>
      </c>
      <c r="M150" s="743">
        <v>1</v>
      </c>
      <c r="N150" s="743"/>
      <c r="O150" s="743"/>
      <c r="P150" s="743"/>
      <c r="Q150" s="743"/>
      <c r="R150" s="743"/>
      <c r="S1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0" s="743"/>
      <c r="U150" s="743"/>
      <c r="V150" s="743"/>
      <c r="W150" s="743"/>
      <c r="X150" s="743"/>
      <c r="Y150" s="743" t="s">
        <v>20513</v>
      </c>
      <c r="Z150" s="743" t="s">
        <v>4311</v>
      </c>
      <c r="AA150" s="743"/>
      <c r="AB150" s="743" t="str">
        <f>Таблиця4[[#This Row],[Descriptions2]]</f>
        <v/>
      </c>
      <c r="AC150" s="743" t="str">
        <f>Таблиця4[[#This Row],[Owner/Specific NPCs3]]</f>
        <v/>
      </c>
      <c r="AD150" s="743"/>
      <c r="AE150" s="750" t="s">
        <v>5831</v>
      </c>
      <c r="AF150" s="751"/>
      <c r="AG150" s="752"/>
      <c r="AH150" s="743" t="s">
        <v>4311</v>
      </c>
      <c r="AI150" s="752"/>
      <c r="AJ150" s="743" t="s">
        <v>4311</v>
      </c>
      <c r="AK150" s="752"/>
      <c r="AL150" s="742" t="str">
        <f>IFERROR(INDEX('02_LIVING_WATERDEEP'!$C$2:$C$200,MATCH(Таблиця4[[#This Row],[BUILDING NAME]],'02_LIVING_WATERDEEP'!$A$2:$A$200,0),1),"")</f>
        <v/>
      </c>
      <c r="AM150" s="742" t="str">
        <f>IFERROR(INDEX('02_LIVING_WATERDEEP'!$F$2:$F$200,MATCH(Таблиця4[[#This Row],[BUILDING NAME]],'02_LIVING_WATERDEEP'!$A$2:$A$200,0),1),"")</f>
        <v/>
      </c>
      <c r="AN150" s="742" t="str">
        <f>IFERROR(INDEX('02_LIVING_WATERDEEP'!$I$2:$I$200,MATCH(Таблиця4[[#This Row],[BUILDING NAME]],'02_LIVING_WATERDEEP'!$A$2:$A$200,0),1),"")</f>
        <v/>
      </c>
      <c r="AO150" s="742" t="str">
        <f>IFERROR(INDEX('02_LIVING_WATERDEEP'!$J$2:$J$200,MATCH(Таблиця4[[#This Row],[BUILDING NAME]],'02_LIVING_WATERDEEP'!$A$2:$A$200,0),1),"")</f>
        <v/>
      </c>
      <c r="AP150" s="742" t="str">
        <f>IFERROR(INDEX('02_LIVING_WATERDEEP'!$K$2:$K$200,MATCH(Таблиця4[[#This Row],[BUILDING NAME]],'02_LIVING_WATERDEEP'!$A$2:$A$200,0),1),"")</f>
        <v/>
      </c>
      <c r="AQ150" s="742" t="str">
        <f>IFERROR(INDEX('02_LIVING_WATERDEEP'!$L$2:$L$200,MATCH(Таблиця4[[#This Row],[BUILDING NAME]],'02_LIVING_WATERDEEP'!$A$2:$A$200,0),1),"")</f>
        <v/>
      </c>
      <c r="AR150" s="742" t="str">
        <f>IFERROR(INDEX('02_LIVING_WATERDEEP'!$M$2:$M$200,MATCH(Таблиця4[[#This Row],[BUILDING NAME]],'02_LIVING_WATERDEEP'!$A$2:$A$200,0),1),"")</f>
        <v/>
      </c>
      <c r="AS150" s="742"/>
      <c r="AT150" s="596"/>
      <c r="AU150" s="596"/>
      <c r="AV150" s="596"/>
      <c r="AW150" s="596"/>
      <c r="AX150" s="596"/>
      <c r="AY150" s="596"/>
      <c r="AZ150" s="596"/>
      <c r="BA150" s="596"/>
      <c r="BB150" s="596"/>
      <c r="BC150" s="596"/>
      <c r="BD150" s="596"/>
      <c r="BE150" s="596"/>
      <c r="BF150" s="596"/>
      <c r="BG150" s="596"/>
      <c r="BH150" s="596"/>
      <c r="BI150" s="596"/>
      <c r="BJ150" s="596" t="e">
        <f>MATCH(Таблиця4[[#This Row],[BUILDING NAME]],#REF!,0)</f>
        <v>#REF!</v>
      </c>
      <c r="BK150" s="596" t="e">
        <f>INDEX(#REF!,'02BUILD'!BJ150,1)</f>
        <v>#REF!</v>
      </c>
      <c r="BL150" s="596" t="e">
        <v>#N/A</v>
      </c>
      <c r="BM150" s="596"/>
      <c r="BN150" s="596" t="e">
        <f>MATCH(Таблиця4[[#This Row],[BUILDING NAME]],Таблиця5[NAME],0)</f>
        <v>#N/A</v>
      </c>
      <c r="BO150" s="596" t="e">
        <f>INDEX(Таблиця5[[C - COINS - COST]:[ADDRESS]],'02BUILD'!$BN150,1)</f>
        <v>#N/A</v>
      </c>
      <c r="BP150" s="596" t="e">
        <f>INDEX(Таблиця5[[C - COINS - COST]:[ADDRESS]],'02BUILD'!$BN150,2)</f>
        <v>#N/A</v>
      </c>
      <c r="BQ150" s="596" t="e">
        <f>INDEX(Таблиця5[[C - COINS - COST]:[ADDRESS]],'02BUILD'!$BN150,3)</f>
        <v>#N/A</v>
      </c>
      <c r="BR150" s="596" t="e">
        <f>INDEX(Таблиця5[[C - COINS - COST]:[ADDRESS]],'02BUILD'!$BN150,4)</f>
        <v>#N/A</v>
      </c>
      <c r="BS150" s="596" t="e">
        <f>INDEX(Таблиця5[[C - COINS - COST]:[ADDRESS]],'02BUILD'!$BN150,5)</f>
        <v>#N/A</v>
      </c>
      <c r="BT150" s="596" t="e">
        <f>INDEX(Таблиця5[[C - COINS - COST]:[ADDRESS]],'02BUILD'!$BN150,6)</f>
        <v>#N/A</v>
      </c>
      <c r="BU150" s="596" t="e">
        <f>INDEX(Таблиця5[[C - COINS - COST]:[ADDRESS]],'02BUILD'!$BN150,7)</f>
        <v>#N/A</v>
      </c>
      <c r="BV150" s="596" t="e">
        <f>INDEX(Таблиця5[[C - COINS - COST]:[ADDRESS]],'02BUILD'!$BN150,8)</f>
        <v>#N/A</v>
      </c>
      <c r="BW150" s="596" t="e">
        <f>INDEX(Таблиця5[[C - COINS - COST]:[ADDRESS]],'02BUILD'!$BN150,9)</f>
        <v>#N/A</v>
      </c>
      <c r="BX150" s="596" t="e">
        <f>INDEX(Таблиця5[[C - COINS - COST]:[ADDRESS]],'02BUILD'!$BN150,10)</f>
        <v>#N/A</v>
      </c>
    </row>
    <row r="151" spans="1:76" ht="16.5" thickTop="1" thickBot="1">
      <c r="A151" s="742" t="s">
        <v>1075</v>
      </c>
      <c r="B151" s="743" t="str">
        <f t="shared" si="6"/>
        <v>CD2</v>
      </c>
      <c r="C151" s="743" t="str">
        <f t="shared" si="7"/>
        <v>The House of the Homeless (tomb, C, 1)</v>
      </c>
      <c r="D151" s="742"/>
      <c r="E151" s="742"/>
      <c r="F151" s="743" t="s">
        <v>1860</v>
      </c>
      <c r="G151" s="743" t="s">
        <v>1861</v>
      </c>
      <c r="H151" s="743" t="s">
        <v>20894</v>
      </c>
      <c r="I151" s="743" t="s">
        <v>4858</v>
      </c>
      <c r="J151" s="743"/>
      <c r="K151" s="743" t="s">
        <v>2111</v>
      </c>
      <c r="L151" s="743" t="s">
        <v>2069</v>
      </c>
      <c r="M151" s="743">
        <v>1</v>
      </c>
      <c r="N151" s="743"/>
      <c r="O151" s="743"/>
      <c r="P151" s="743"/>
      <c r="Q151" s="743"/>
      <c r="R151" s="743"/>
      <c r="S1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1" s="743"/>
      <c r="U151" s="743"/>
      <c r="V151" s="743"/>
      <c r="W151" s="743"/>
      <c r="X151" s="743"/>
      <c r="Y151" s="743" t="s">
        <v>20517</v>
      </c>
      <c r="Z151" s="743" t="s">
        <v>4311</v>
      </c>
      <c r="AA151" s="743"/>
      <c r="AB151" s="743" t="str">
        <f>Таблиця4[[#This Row],[Descriptions2]]</f>
        <v/>
      </c>
      <c r="AC151" s="743" t="str">
        <f>Таблиця4[[#This Row],[Owner/Specific NPCs3]]</f>
        <v/>
      </c>
      <c r="AD151" s="743"/>
      <c r="AE151" s="750" t="s">
        <v>5831</v>
      </c>
      <c r="AF151" s="751"/>
      <c r="AG151" s="752"/>
      <c r="AH151" s="743" t="s">
        <v>4311</v>
      </c>
      <c r="AI151" s="752"/>
      <c r="AJ151" s="743" t="s">
        <v>4311</v>
      </c>
      <c r="AK151" s="752"/>
      <c r="AL151" s="742" t="str">
        <f>IFERROR(INDEX('02_LIVING_WATERDEEP'!$C$2:$C$200,MATCH(Таблиця4[[#This Row],[BUILDING NAME]],'02_LIVING_WATERDEEP'!$A$2:$A$200,0),1),"")</f>
        <v/>
      </c>
      <c r="AM151" s="742" t="str">
        <f>IFERROR(INDEX('02_LIVING_WATERDEEP'!$F$2:$F$200,MATCH(Таблиця4[[#This Row],[BUILDING NAME]],'02_LIVING_WATERDEEP'!$A$2:$A$200,0),1),"")</f>
        <v/>
      </c>
      <c r="AN151" s="742" t="str">
        <f>IFERROR(INDEX('02_LIVING_WATERDEEP'!$I$2:$I$200,MATCH(Таблиця4[[#This Row],[BUILDING NAME]],'02_LIVING_WATERDEEP'!$A$2:$A$200,0),1),"")</f>
        <v/>
      </c>
      <c r="AO151" s="742" t="str">
        <f>IFERROR(INDEX('02_LIVING_WATERDEEP'!$J$2:$J$200,MATCH(Таблиця4[[#This Row],[BUILDING NAME]],'02_LIVING_WATERDEEP'!$A$2:$A$200,0),1),"")</f>
        <v/>
      </c>
      <c r="AP151" s="742" t="str">
        <f>IFERROR(INDEX('02_LIVING_WATERDEEP'!$K$2:$K$200,MATCH(Таблиця4[[#This Row],[BUILDING NAME]],'02_LIVING_WATERDEEP'!$A$2:$A$200,0),1),"")</f>
        <v/>
      </c>
      <c r="AQ151" s="742" t="str">
        <f>IFERROR(INDEX('02_LIVING_WATERDEEP'!$L$2:$L$200,MATCH(Таблиця4[[#This Row],[BUILDING NAME]],'02_LIVING_WATERDEEP'!$A$2:$A$200,0),1),"")</f>
        <v/>
      </c>
      <c r="AR151" s="742" t="str">
        <f>IFERROR(INDEX('02_LIVING_WATERDEEP'!$M$2:$M$200,MATCH(Таблиця4[[#This Row],[BUILDING NAME]],'02_LIVING_WATERDEEP'!$A$2:$A$200,0),1),"")</f>
        <v/>
      </c>
      <c r="AS151" s="742"/>
      <c r="AT151" s="596"/>
      <c r="AU151" s="596"/>
      <c r="AV151" s="596"/>
      <c r="AW151" s="596"/>
      <c r="AX151" s="596"/>
      <c r="AY151" s="596"/>
      <c r="AZ151" s="596"/>
      <c r="BA151" s="596"/>
      <c r="BB151" s="596"/>
      <c r="BC151" s="596"/>
      <c r="BD151" s="596"/>
      <c r="BE151" s="596"/>
      <c r="BF151" s="596"/>
      <c r="BG151" s="596"/>
      <c r="BH151" s="596"/>
      <c r="BI151" s="596"/>
      <c r="BJ151" s="596" t="e">
        <f>MATCH(Таблиця4[[#This Row],[BUILDING NAME]],#REF!,0)</f>
        <v>#REF!</v>
      </c>
      <c r="BK151" s="596" t="e">
        <f>INDEX(#REF!,'02BUILD'!BJ151,1)</f>
        <v>#REF!</v>
      </c>
      <c r="BL151" s="596" t="e">
        <v>#N/A</v>
      </c>
      <c r="BM151" s="596"/>
      <c r="BN151" s="596" t="e">
        <f>MATCH(Таблиця4[[#This Row],[BUILDING NAME]],Таблиця5[NAME],0)</f>
        <v>#N/A</v>
      </c>
      <c r="BO151" s="596" t="e">
        <f>INDEX(Таблиця5[[C - COINS - COST]:[ADDRESS]],'02BUILD'!$BN151,1)</f>
        <v>#N/A</v>
      </c>
      <c r="BP151" s="596" t="e">
        <f>INDEX(Таблиця5[[C - COINS - COST]:[ADDRESS]],'02BUILD'!$BN151,2)</f>
        <v>#N/A</v>
      </c>
      <c r="BQ151" s="596" t="e">
        <f>INDEX(Таблиця5[[C - COINS - COST]:[ADDRESS]],'02BUILD'!$BN151,3)</f>
        <v>#N/A</v>
      </c>
      <c r="BR151" s="596" t="e">
        <f>INDEX(Таблиця5[[C - COINS - COST]:[ADDRESS]],'02BUILD'!$BN151,4)</f>
        <v>#N/A</v>
      </c>
      <c r="BS151" s="596" t="e">
        <f>INDEX(Таблиця5[[C - COINS - COST]:[ADDRESS]],'02BUILD'!$BN151,5)</f>
        <v>#N/A</v>
      </c>
      <c r="BT151" s="596" t="e">
        <f>INDEX(Таблиця5[[C - COINS - COST]:[ADDRESS]],'02BUILD'!$BN151,6)</f>
        <v>#N/A</v>
      </c>
      <c r="BU151" s="596" t="e">
        <f>INDEX(Таблиця5[[C - COINS - COST]:[ADDRESS]],'02BUILD'!$BN151,7)</f>
        <v>#N/A</v>
      </c>
      <c r="BV151" s="596" t="e">
        <f>INDEX(Таблиця5[[C - COINS - COST]:[ADDRESS]],'02BUILD'!$BN151,8)</f>
        <v>#N/A</v>
      </c>
      <c r="BW151" s="596" t="e">
        <f>INDEX(Таблиця5[[C - COINS - COST]:[ADDRESS]],'02BUILD'!$BN151,9)</f>
        <v>#N/A</v>
      </c>
      <c r="BX151" s="596" t="e">
        <f>INDEX(Таблиця5[[C - COINS - COST]:[ADDRESS]],'02BUILD'!$BN151,10)</f>
        <v>#N/A</v>
      </c>
    </row>
    <row r="152" spans="1:76" ht="16.5" thickTop="1" thickBot="1">
      <c r="A152" s="742" t="s">
        <v>1076</v>
      </c>
      <c r="B152" s="743" t="str">
        <f t="shared" si="6"/>
        <v>CD3</v>
      </c>
      <c r="C152" s="743" t="str">
        <f t="shared" si="7"/>
        <v>Ahghairon's Statue (tomb, A, 1)</v>
      </c>
      <c r="D152" s="742"/>
      <c r="E152" s="742"/>
      <c r="F152" s="743" t="s">
        <v>1862</v>
      </c>
      <c r="G152" s="743" t="s">
        <v>1863</v>
      </c>
      <c r="H152" s="743" t="s">
        <v>2355</v>
      </c>
      <c r="I152" s="743" t="s">
        <v>4858</v>
      </c>
      <c r="J152" s="743"/>
      <c r="K152" s="743" t="s">
        <v>2111</v>
      </c>
      <c r="L152" s="743" t="s">
        <v>2076</v>
      </c>
      <c r="M152" s="743">
        <v>1</v>
      </c>
      <c r="N152" s="743"/>
      <c r="O152" s="743"/>
      <c r="P152" s="743"/>
      <c r="Q152" s="743"/>
      <c r="R152" s="743"/>
      <c r="S1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2" s="743"/>
      <c r="U152" s="743"/>
      <c r="V152" s="743"/>
      <c r="W152" s="743"/>
      <c r="X152" s="743"/>
      <c r="Y152" s="743" t="s">
        <v>20509</v>
      </c>
      <c r="Z152" s="743" t="s">
        <v>4311</v>
      </c>
      <c r="AA152" s="743"/>
      <c r="AB152" s="743" t="str">
        <f>Таблиця4[[#This Row],[Descriptions2]]</f>
        <v/>
      </c>
      <c r="AC152" s="743" t="str">
        <f>Таблиця4[[#This Row],[Owner/Specific NPCs3]]</f>
        <v/>
      </c>
      <c r="AD152" s="743"/>
      <c r="AE152" s="750" t="s">
        <v>5831</v>
      </c>
      <c r="AF152" s="751"/>
      <c r="AG152" s="752"/>
      <c r="AH152" s="743" t="s">
        <v>4311</v>
      </c>
      <c r="AI152" s="752"/>
      <c r="AJ152" s="743" t="s">
        <v>4311</v>
      </c>
      <c r="AK152" s="752"/>
      <c r="AL152" s="742" t="str">
        <f>IFERROR(INDEX('02_LIVING_WATERDEEP'!$C$2:$C$200,MATCH(Таблиця4[[#This Row],[BUILDING NAME]],'02_LIVING_WATERDEEP'!$A$2:$A$200,0),1),"")</f>
        <v/>
      </c>
      <c r="AM152" s="742" t="str">
        <f>IFERROR(INDEX('02_LIVING_WATERDEEP'!$F$2:$F$200,MATCH(Таблиця4[[#This Row],[BUILDING NAME]],'02_LIVING_WATERDEEP'!$A$2:$A$200,0),1),"")</f>
        <v/>
      </c>
      <c r="AN152" s="742" t="str">
        <f>IFERROR(INDEX('02_LIVING_WATERDEEP'!$I$2:$I$200,MATCH(Таблиця4[[#This Row],[BUILDING NAME]],'02_LIVING_WATERDEEP'!$A$2:$A$200,0),1),"")</f>
        <v/>
      </c>
      <c r="AO152" s="742" t="str">
        <f>IFERROR(INDEX('02_LIVING_WATERDEEP'!$J$2:$J$200,MATCH(Таблиця4[[#This Row],[BUILDING NAME]],'02_LIVING_WATERDEEP'!$A$2:$A$200,0),1),"")</f>
        <v/>
      </c>
      <c r="AP152" s="742" t="str">
        <f>IFERROR(INDEX('02_LIVING_WATERDEEP'!$K$2:$K$200,MATCH(Таблиця4[[#This Row],[BUILDING NAME]],'02_LIVING_WATERDEEP'!$A$2:$A$200,0),1),"")</f>
        <v/>
      </c>
      <c r="AQ152" s="742" t="str">
        <f>IFERROR(INDEX('02_LIVING_WATERDEEP'!$L$2:$L$200,MATCH(Таблиця4[[#This Row],[BUILDING NAME]],'02_LIVING_WATERDEEP'!$A$2:$A$200,0),1),"")</f>
        <v/>
      </c>
      <c r="AR152" s="742" t="str">
        <f>IFERROR(INDEX('02_LIVING_WATERDEEP'!$M$2:$M$200,MATCH(Таблиця4[[#This Row],[BUILDING NAME]],'02_LIVING_WATERDEEP'!$A$2:$A$200,0),1),"")</f>
        <v/>
      </c>
      <c r="AS152" s="742"/>
      <c r="AT152" s="596"/>
      <c r="AU152" s="596"/>
      <c r="AV152" s="596"/>
      <c r="AW152" s="596"/>
      <c r="AX152" s="596"/>
      <c r="AY152" s="596"/>
      <c r="AZ152" s="596"/>
      <c r="BA152" s="596"/>
      <c r="BB152" s="596"/>
      <c r="BC152" s="596"/>
      <c r="BD152" s="596"/>
      <c r="BE152" s="596"/>
      <c r="BF152" s="596"/>
      <c r="BG152" s="596"/>
      <c r="BH152" s="596"/>
      <c r="BI152" s="596"/>
      <c r="BJ152" s="596" t="e">
        <f>MATCH(Таблиця4[[#This Row],[BUILDING NAME]],#REF!,0)</f>
        <v>#REF!</v>
      </c>
      <c r="BK152" s="596" t="e">
        <f>INDEX(#REF!,'02BUILD'!BJ152,1)</f>
        <v>#REF!</v>
      </c>
      <c r="BL152" s="596" t="e">
        <v>#N/A</v>
      </c>
      <c r="BM152" s="596"/>
      <c r="BN152" s="596" t="e">
        <f>MATCH(Таблиця4[[#This Row],[BUILDING NAME]],Таблиця5[NAME],0)</f>
        <v>#N/A</v>
      </c>
      <c r="BO152" s="596" t="e">
        <f>INDEX(Таблиця5[[C - COINS - COST]:[ADDRESS]],'02BUILD'!$BN152,1)</f>
        <v>#N/A</v>
      </c>
      <c r="BP152" s="596" t="e">
        <f>INDEX(Таблиця5[[C - COINS - COST]:[ADDRESS]],'02BUILD'!$BN152,2)</f>
        <v>#N/A</v>
      </c>
      <c r="BQ152" s="596" t="e">
        <f>INDEX(Таблиця5[[C - COINS - COST]:[ADDRESS]],'02BUILD'!$BN152,3)</f>
        <v>#N/A</v>
      </c>
      <c r="BR152" s="596" t="e">
        <f>INDEX(Таблиця5[[C - COINS - COST]:[ADDRESS]],'02BUILD'!$BN152,4)</f>
        <v>#N/A</v>
      </c>
      <c r="BS152" s="596" t="e">
        <f>INDEX(Таблиця5[[C - COINS - COST]:[ADDRESS]],'02BUILD'!$BN152,5)</f>
        <v>#N/A</v>
      </c>
      <c r="BT152" s="596" t="e">
        <f>INDEX(Таблиця5[[C - COINS - COST]:[ADDRESS]],'02BUILD'!$BN152,6)</f>
        <v>#N/A</v>
      </c>
      <c r="BU152" s="596" t="e">
        <f>INDEX(Таблиця5[[C - COINS - COST]:[ADDRESS]],'02BUILD'!$BN152,7)</f>
        <v>#N/A</v>
      </c>
      <c r="BV152" s="596" t="e">
        <f>INDEX(Таблиця5[[C - COINS - COST]:[ADDRESS]],'02BUILD'!$BN152,8)</f>
        <v>#N/A</v>
      </c>
      <c r="BW152" s="596" t="e">
        <f>INDEX(Таблиця5[[C - COINS - COST]:[ADDRESS]],'02BUILD'!$BN152,9)</f>
        <v>#N/A</v>
      </c>
      <c r="BX152" s="596" t="e">
        <f>INDEX(Таблиця5[[C - COINS - COST]:[ADDRESS]],'02BUILD'!$BN152,10)</f>
        <v>#N/A</v>
      </c>
    </row>
    <row r="153" spans="1:76" ht="16.5" thickTop="1" thickBot="1">
      <c r="A153" s="742" t="s">
        <v>1077</v>
      </c>
      <c r="B153" s="743" t="str">
        <f t="shared" si="6"/>
        <v>CD4</v>
      </c>
      <c r="C153" s="743" t="str">
        <f t="shared" si="7"/>
        <v>Merchants' Rest (tomb, B, 1)</v>
      </c>
      <c r="D153" s="742"/>
      <c r="E153" s="742"/>
      <c r="F153" s="743" t="s">
        <v>1864</v>
      </c>
      <c r="G153" s="743" t="s">
        <v>1865</v>
      </c>
      <c r="H153" s="743" t="s">
        <v>2356</v>
      </c>
      <c r="I153" s="743" t="s">
        <v>4858</v>
      </c>
      <c r="J153" s="743"/>
      <c r="K153" s="743" t="s">
        <v>2111</v>
      </c>
      <c r="L153" s="743" t="s">
        <v>2081</v>
      </c>
      <c r="M153" s="743">
        <v>1</v>
      </c>
      <c r="N153" s="743"/>
      <c r="O153" s="743"/>
      <c r="P153" s="743"/>
      <c r="Q153" s="743"/>
      <c r="R153" s="743"/>
      <c r="S1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3" s="743"/>
      <c r="U153" s="743"/>
      <c r="V153" s="743"/>
      <c r="W153" s="743"/>
      <c r="X153" s="743"/>
      <c r="Y153" s="743" t="s">
        <v>20512</v>
      </c>
      <c r="Z153" s="743" t="s">
        <v>4311</v>
      </c>
      <c r="AA153" s="743"/>
      <c r="AB153" s="743" t="str">
        <f>Таблиця4[[#This Row],[Descriptions2]]</f>
        <v/>
      </c>
      <c r="AC153" s="743" t="str">
        <f>Таблиця4[[#This Row],[Owner/Specific NPCs3]]</f>
        <v/>
      </c>
      <c r="AD153" s="743"/>
      <c r="AE153" s="750" t="s">
        <v>5831</v>
      </c>
      <c r="AF153" s="751"/>
      <c r="AG153" s="752"/>
      <c r="AH153" s="743" t="s">
        <v>4311</v>
      </c>
      <c r="AI153" s="752"/>
      <c r="AJ153" s="743" t="s">
        <v>4311</v>
      </c>
      <c r="AK153" s="752"/>
      <c r="AL153" s="742" t="str">
        <f>IFERROR(INDEX('02_LIVING_WATERDEEP'!$C$2:$C$200,MATCH(Таблиця4[[#This Row],[BUILDING NAME]],'02_LIVING_WATERDEEP'!$A$2:$A$200,0),1),"")</f>
        <v/>
      </c>
      <c r="AM153" s="742" t="str">
        <f>IFERROR(INDEX('02_LIVING_WATERDEEP'!$F$2:$F$200,MATCH(Таблиця4[[#This Row],[BUILDING NAME]],'02_LIVING_WATERDEEP'!$A$2:$A$200,0),1),"")</f>
        <v/>
      </c>
      <c r="AN153" s="742" t="str">
        <f>IFERROR(INDEX('02_LIVING_WATERDEEP'!$I$2:$I$200,MATCH(Таблиця4[[#This Row],[BUILDING NAME]],'02_LIVING_WATERDEEP'!$A$2:$A$200,0),1),"")</f>
        <v/>
      </c>
      <c r="AO153" s="742" t="str">
        <f>IFERROR(INDEX('02_LIVING_WATERDEEP'!$J$2:$J$200,MATCH(Таблиця4[[#This Row],[BUILDING NAME]],'02_LIVING_WATERDEEP'!$A$2:$A$200,0),1),"")</f>
        <v/>
      </c>
      <c r="AP153" s="742" t="str">
        <f>IFERROR(INDEX('02_LIVING_WATERDEEP'!$K$2:$K$200,MATCH(Таблиця4[[#This Row],[BUILDING NAME]],'02_LIVING_WATERDEEP'!$A$2:$A$200,0),1),"")</f>
        <v/>
      </c>
      <c r="AQ153" s="742" t="str">
        <f>IFERROR(INDEX('02_LIVING_WATERDEEP'!$L$2:$L$200,MATCH(Таблиця4[[#This Row],[BUILDING NAME]],'02_LIVING_WATERDEEP'!$A$2:$A$200,0),1),"")</f>
        <v/>
      </c>
      <c r="AR153" s="742" t="str">
        <f>IFERROR(INDEX('02_LIVING_WATERDEEP'!$M$2:$M$200,MATCH(Таблиця4[[#This Row],[BUILDING NAME]],'02_LIVING_WATERDEEP'!$A$2:$A$200,0),1),"")</f>
        <v/>
      </c>
      <c r="AS153" s="742"/>
      <c r="AT153" s="596"/>
      <c r="AU153" s="596"/>
      <c r="AV153" s="596"/>
      <c r="AW153" s="596"/>
      <c r="AX153" s="596"/>
      <c r="AY153" s="596"/>
      <c r="AZ153" s="596"/>
      <c r="BA153" s="596"/>
      <c r="BB153" s="596"/>
      <c r="BC153" s="596"/>
      <c r="BD153" s="596"/>
      <c r="BE153" s="596"/>
      <c r="BF153" s="596"/>
      <c r="BG153" s="596"/>
      <c r="BH153" s="596"/>
      <c r="BI153" s="596"/>
      <c r="BJ153" s="596" t="e">
        <f>MATCH(Таблиця4[[#This Row],[BUILDING NAME]],#REF!,0)</f>
        <v>#REF!</v>
      </c>
      <c r="BK153" s="596" t="e">
        <f>INDEX(#REF!,'02BUILD'!BJ153,1)</f>
        <v>#REF!</v>
      </c>
      <c r="BL153" s="596" t="e">
        <v>#N/A</v>
      </c>
      <c r="BM153" s="596"/>
      <c r="BN153" s="596" t="e">
        <f>MATCH(Таблиця4[[#This Row],[BUILDING NAME]],Таблиця5[NAME],0)</f>
        <v>#N/A</v>
      </c>
      <c r="BO153" s="596" t="e">
        <f>INDEX(Таблиця5[[C - COINS - COST]:[ADDRESS]],'02BUILD'!$BN153,1)</f>
        <v>#N/A</v>
      </c>
      <c r="BP153" s="596" t="e">
        <f>INDEX(Таблиця5[[C - COINS - COST]:[ADDRESS]],'02BUILD'!$BN153,2)</f>
        <v>#N/A</v>
      </c>
      <c r="BQ153" s="596" t="e">
        <f>INDEX(Таблиця5[[C - COINS - COST]:[ADDRESS]],'02BUILD'!$BN153,3)</f>
        <v>#N/A</v>
      </c>
      <c r="BR153" s="596" t="e">
        <f>INDEX(Таблиця5[[C - COINS - COST]:[ADDRESS]],'02BUILD'!$BN153,4)</f>
        <v>#N/A</v>
      </c>
      <c r="BS153" s="596" t="e">
        <f>INDEX(Таблиця5[[C - COINS - COST]:[ADDRESS]],'02BUILD'!$BN153,5)</f>
        <v>#N/A</v>
      </c>
      <c r="BT153" s="596" t="e">
        <f>INDEX(Таблиця5[[C - COINS - COST]:[ADDRESS]],'02BUILD'!$BN153,6)</f>
        <v>#N/A</v>
      </c>
      <c r="BU153" s="596" t="e">
        <f>INDEX(Таблиця5[[C - COINS - COST]:[ADDRESS]],'02BUILD'!$BN153,7)</f>
        <v>#N/A</v>
      </c>
      <c r="BV153" s="596" t="e">
        <f>INDEX(Таблиця5[[C - COINS - COST]:[ADDRESS]],'02BUILD'!$BN153,8)</f>
        <v>#N/A</v>
      </c>
      <c r="BW153" s="596" t="e">
        <f>INDEX(Таблиця5[[C - COINS - COST]:[ADDRESS]],'02BUILD'!$BN153,9)</f>
        <v>#N/A</v>
      </c>
      <c r="BX153" s="596" t="e">
        <f>INDEX(Таблиця5[[C - COINS - COST]:[ADDRESS]],'02BUILD'!$BN153,10)</f>
        <v>#N/A</v>
      </c>
    </row>
    <row r="154" spans="1:76" ht="16.5" thickTop="1" thickBot="1">
      <c r="A154" s="742" t="s">
        <v>1078</v>
      </c>
      <c r="B154" s="743" t="str">
        <f t="shared" si="6"/>
        <v>CD5</v>
      </c>
      <c r="C154" s="743" t="str">
        <f t="shared" si="7"/>
        <v>Warriors' Monument (tomb, B, 1)</v>
      </c>
      <c r="D154" s="742"/>
      <c r="E154" s="742"/>
      <c r="F154" s="743" t="s">
        <v>1866</v>
      </c>
      <c r="G154" s="743" t="s">
        <v>1867</v>
      </c>
      <c r="H154" s="743" t="s">
        <v>2357</v>
      </c>
      <c r="I154" s="743" t="s">
        <v>4858</v>
      </c>
      <c r="J154" s="743"/>
      <c r="K154" s="743" t="s">
        <v>2111</v>
      </c>
      <c r="L154" s="743" t="s">
        <v>2081</v>
      </c>
      <c r="M154" s="743">
        <v>1</v>
      </c>
      <c r="N154" s="743"/>
      <c r="O154" s="743"/>
      <c r="P154" s="743"/>
      <c r="Q154" s="743"/>
      <c r="R154" s="743"/>
      <c r="S1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4" s="743"/>
      <c r="U154" s="743"/>
      <c r="V154" s="743"/>
      <c r="W154" s="743"/>
      <c r="X154" s="743"/>
      <c r="Y154" s="743" t="s">
        <v>21612</v>
      </c>
      <c r="Z154" s="743" t="s">
        <v>4311</v>
      </c>
      <c r="AA154" s="743"/>
      <c r="AB154" s="743" t="str">
        <f>Таблиця4[[#This Row],[Descriptions2]]</f>
        <v/>
      </c>
      <c r="AC154" s="743" t="str">
        <f>Таблиця4[[#This Row],[Owner/Specific NPCs3]]</f>
        <v/>
      </c>
      <c r="AD154" s="743"/>
      <c r="AE154" s="750" t="s">
        <v>5831</v>
      </c>
      <c r="AF154" s="751"/>
      <c r="AG154" s="752"/>
      <c r="AH154" s="743" t="s">
        <v>4311</v>
      </c>
      <c r="AI154" s="752"/>
      <c r="AJ154" s="743" t="s">
        <v>4311</v>
      </c>
      <c r="AK154" s="752"/>
      <c r="AL154" s="742" t="str">
        <f>IFERROR(INDEX('02_LIVING_WATERDEEP'!$C$2:$C$200,MATCH(Таблиця4[[#This Row],[BUILDING NAME]],'02_LIVING_WATERDEEP'!$A$2:$A$200,0),1),"")</f>
        <v/>
      </c>
      <c r="AM154" s="742" t="str">
        <f>IFERROR(INDEX('02_LIVING_WATERDEEP'!$F$2:$F$200,MATCH(Таблиця4[[#This Row],[BUILDING NAME]],'02_LIVING_WATERDEEP'!$A$2:$A$200,0),1),"")</f>
        <v/>
      </c>
      <c r="AN154" s="742" t="str">
        <f>IFERROR(INDEX('02_LIVING_WATERDEEP'!$I$2:$I$200,MATCH(Таблиця4[[#This Row],[BUILDING NAME]],'02_LIVING_WATERDEEP'!$A$2:$A$200,0),1),"")</f>
        <v/>
      </c>
      <c r="AO154" s="742" t="str">
        <f>IFERROR(INDEX('02_LIVING_WATERDEEP'!$J$2:$J$200,MATCH(Таблиця4[[#This Row],[BUILDING NAME]],'02_LIVING_WATERDEEP'!$A$2:$A$200,0),1),"")</f>
        <v/>
      </c>
      <c r="AP154" s="742" t="str">
        <f>IFERROR(INDEX('02_LIVING_WATERDEEP'!$K$2:$K$200,MATCH(Таблиця4[[#This Row],[BUILDING NAME]],'02_LIVING_WATERDEEP'!$A$2:$A$200,0),1),"")</f>
        <v/>
      </c>
      <c r="AQ154" s="742" t="str">
        <f>IFERROR(INDEX('02_LIVING_WATERDEEP'!$L$2:$L$200,MATCH(Таблиця4[[#This Row],[BUILDING NAME]],'02_LIVING_WATERDEEP'!$A$2:$A$200,0),1),"")</f>
        <v/>
      </c>
      <c r="AR154" s="742" t="str">
        <f>IFERROR(INDEX('02_LIVING_WATERDEEP'!$M$2:$M$200,MATCH(Таблиця4[[#This Row],[BUILDING NAME]],'02_LIVING_WATERDEEP'!$A$2:$A$200,0),1),"")</f>
        <v/>
      </c>
      <c r="AS154" s="742"/>
      <c r="AT154" s="596"/>
      <c r="AU154" s="596"/>
      <c r="AV154" s="596"/>
      <c r="AW154" s="596"/>
      <c r="AX154" s="596"/>
      <c r="AY154" s="596"/>
      <c r="AZ154" s="596"/>
      <c r="BA154" s="596"/>
      <c r="BB154" s="596"/>
      <c r="BC154" s="596"/>
      <c r="BD154" s="596"/>
      <c r="BE154" s="596"/>
      <c r="BF154" s="596"/>
      <c r="BG154" s="596"/>
      <c r="BH154" s="596"/>
      <c r="BI154" s="596"/>
      <c r="BJ154" s="596" t="e">
        <f>MATCH(Таблиця4[[#This Row],[BUILDING NAME]],#REF!,0)</f>
        <v>#REF!</v>
      </c>
      <c r="BK154" s="596" t="e">
        <f>INDEX(#REF!,'02BUILD'!BJ154,1)</f>
        <v>#REF!</v>
      </c>
      <c r="BL154" s="596" t="e">
        <v>#N/A</v>
      </c>
      <c r="BM154" s="596"/>
      <c r="BN154" s="596" t="e">
        <f>MATCH(Таблиця4[[#This Row],[BUILDING NAME]],Таблиця5[NAME],0)</f>
        <v>#N/A</v>
      </c>
      <c r="BO154" s="596" t="e">
        <f>INDEX(Таблиця5[[C - COINS - COST]:[ADDRESS]],'02BUILD'!$BN154,1)</f>
        <v>#N/A</v>
      </c>
      <c r="BP154" s="596" t="e">
        <f>INDEX(Таблиця5[[C - COINS - COST]:[ADDRESS]],'02BUILD'!$BN154,2)</f>
        <v>#N/A</v>
      </c>
      <c r="BQ154" s="596" t="e">
        <f>INDEX(Таблиця5[[C - COINS - COST]:[ADDRESS]],'02BUILD'!$BN154,3)</f>
        <v>#N/A</v>
      </c>
      <c r="BR154" s="596" t="e">
        <f>INDEX(Таблиця5[[C - COINS - COST]:[ADDRESS]],'02BUILD'!$BN154,4)</f>
        <v>#N/A</v>
      </c>
      <c r="BS154" s="596" t="e">
        <f>INDEX(Таблиця5[[C - COINS - COST]:[ADDRESS]],'02BUILD'!$BN154,5)</f>
        <v>#N/A</v>
      </c>
      <c r="BT154" s="596" t="e">
        <f>INDEX(Таблиця5[[C - COINS - COST]:[ADDRESS]],'02BUILD'!$BN154,6)</f>
        <v>#N/A</v>
      </c>
      <c r="BU154" s="596" t="e">
        <f>INDEX(Таблиця5[[C - COINS - COST]:[ADDRESS]],'02BUILD'!$BN154,7)</f>
        <v>#N/A</v>
      </c>
      <c r="BV154" s="596" t="e">
        <f>INDEX(Таблиця5[[C - COINS - COST]:[ADDRESS]],'02BUILD'!$BN154,8)</f>
        <v>#N/A</v>
      </c>
      <c r="BW154" s="596" t="e">
        <f>INDEX(Таблиця5[[C - COINS - COST]:[ADDRESS]],'02BUILD'!$BN154,9)</f>
        <v>#N/A</v>
      </c>
      <c r="BX154" s="596" t="e">
        <f>INDEX(Таблиця5[[C - COINS - COST]:[ADDRESS]],'02BUILD'!$BN154,10)</f>
        <v>#N/A</v>
      </c>
    </row>
    <row r="155" spans="1:76" s="618" customFormat="1" ht="16.5" thickTop="1" thickBot="1">
      <c r="A155" s="742" t="s">
        <v>1079</v>
      </c>
      <c r="B155" s="743" t="str">
        <f t="shared" si="6"/>
        <v>CD6</v>
      </c>
      <c r="C155" s="743" t="str">
        <f t="shared" si="7"/>
        <v>Lords' Respite (tomb, A, 1)</v>
      </c>
      <c r="D155" s="742"/>
      <c r="E155" s="742"/>
      <c r="F155" s="743" t="s">
        <v>1868</v>
      </c>
      <c r="G155" s="743" t="s">
        <v>1869</v>
      </c>
      <c r="H155" s="743" t="s">
        <v>2358</v>
      </c>
      <c r="I155" s="743" t="s">
        <v>4858</v>
      </c>
      <c r="J155" s="743"/>
      <c r="K155" s="743" t="s">
        <v>2111</v>
      </c>
      <c r="L155" s="743" t="s">
        <v>2076</v>
      </c>
      <c r="M155" s="743">
        <v>1</v>
      </c>
      <c r="N155" s="743"/>
      <c r="O155" s="743"/>
      <c r="P155" s="743"/>
      <c r="Q155" s="743"/>
      <c r="R155" s="743"/>
      <c r="S1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5" s="743"/>
      <c r="U155" s="743"/>
      <c r="V155" s="743"/>
      <c r="W155" s="742"/>
      <c r="X155" s="742"/>
      <c r="Y155" s="742" t="s">
        <v>19844</v>
      </c>
      <c r="Z155" s="743" t="s">
        <v>4311</v>
      </c>
      <c r="AA155" s="743"/>
      <c r="AB155" s="743" t="str">
        <f>Таблиця4[[#This Row],[Descriptions2]]</f>
        <v/>
      </c>
      <c r="AC155" s="743" t="str">
        <f>Таблиця4[[#This Row],[Owner/Specific NPCs3]]</f>
        <v/>
      </c>
      <c r="AD155" s="743"/>
      <c r="AE155" s="750" t="s">
        <v>5831</v>
      </c>
      <c r="AF155" s="751"/>
      <c r="AG155" s="752"/>
      <c r="AH155" s="743" t="s">
        <v>4311</v>
      </c>
      <c r="AI155" s="752"/>
      <c r="AJ155" s="743" t="s">
        <v>4311</v>
      </c>
      <c r="AK155" s="752"/>
      <c r="AL155" s="742" t="str">
        <f>IFERROR(INDEX('02_LIVING_WATERDEEP'!$C$2:$C$200,MATCH(Таблиця4[[#This Row],[BUILDING NAME]],'02_LIVING_WATERDEEP'!$A$2:$A$200,0),1),"")</f>
        <v/>
      </c>
      <c r="AM155" s="742" t="str">
        <f>IFERROR(INDEX('02_LIVING_WATERDEEP'!$F$2:$F$200,MATCH(Таблиця4[[#This Row],[BUILDING NAME]],'02_LIVING_WATERDEEP'!$A$2:$A$200,0),1),"")</f>
        <v/>
      </c>
      <c r="AN155" s="742" t="str">
        <f>IFERROR(INDEX('02_LIVING_WATERDEEP'!$I$2:$I$200,MATCH(Таблиця4[[#This Row],[BUILDING NAME]],'02_LIVING_WATERDEEP'!$A$2:$A$200,0),1),"")</f>
        <v/>
      </c>
      <c r="AO155" s="742" t="str">
        <f>IFERROR(INDEX('02_LIVING_WATERDEEP'!$J$2:$J$200,MATCH(Таблиця4[[#This Row],[BUILDING NAME]],'02_LIVING_WATERDEEP'!$A$2:$A$200,0),1),"")</f>
        <v/>
      </c>
      <c r="AP155" s="742" t="str">
        <f>IFERROR(INDEX('02_LIVING_WATERDEEP'!$K$2:$K$200,MATCH(Таблиця4[[#This Row],[BUILDING NAME]],'02_LIVING_WATERDEEP'!$A$2:$A$200,0),1),"")</f>
        <v/>
      </c>
      <c r="AQ155" s="742" t="str">
        <f>IFERROR(INDEX('02_LIVING_WATERDEEP'!$L$2:$L$200,MATCH(Таблиця4[[#This Row],[BUILDING NAME]],'02_LIVING_WATERDEEP'!$A$2:$A$200,0),1),"")</f>
        <v/>
      </c>
      <c r="AR155" s="742" t="str">
        <f>IFERROR(INDEX('02_LIVING_WATERDEEP'!$M$2:$M$200,MATCH(Таблиця4[[#This Row],[BUILDING NAME]],'02_LIVING_WATERDEEP'!$A$2:$A$200,0),1),"")</f>
        <v/>
      </c>
      <c r="AS155" s="742"/>
      <c r="AT155" s="617"/>
      <c r="AU155" s="617"/>
      <c r="AV155" s="617"/>
      <c r="AW155" s="617"/>
      <c r="AX155" s="617"/>
      <c r="AY155" s="617"/>
      <c r="AZ155" s="617"/>
      <c r="BA155" s="617"/>
      <c r="BB155" s="617"/>
      <c r="BC155" s="617"/>
      <c r="BD155" s="617"/>
      <c r="BE155" s="617"/>
      <c r="BF155" s="617"/>
      <c r="BG155" s="617"/>
      <c r="BH155" s="617"/>
      <c r="BI155" s="617"/>
      <c r="BJ155" s="617" t="e">
        <f>MATCH(Таблиця4[[#This Row],[BUILDING NAME]],#REF!,0)</f>
        <v>#REF!</v>
      </c>
      <c r="BK155" s="617" t="e">
        <f>INDEX(#REF!,'02BUILD'!BJ155,1)</f>
        <v>#REF!</v>
      </c>
      <c r="BL155" s="617" t="e">
        <v>#N/A</v>
      </c>
      <c r="BM155" s="617"/>
      <c r="BN155" s="617" t="e">
        <f>MATCH(Таблиця4[[#This Row],[BUILDING NAME]],Таблиця5[NAME],0)</f>
        <v>#N/A</v>
      </c>
      <c r="BO155" s="617" t="e">
        <f>INDEX(Таблиця5[[C - COINS - COST]:[ADDRESS]],'02BUILD'!$BN155,1)</f>
        <v>#N/A</v>
      </c>
      <c r="BP155" s="617" t="e">
        <f>INDEX(Таблиця5[[C - COINS - COST]:[ADDRESS]],'02BUILD'!$BN155,2)</f>
        <v>#N/A</v>
      </c>
      <c r="BQ155" s="617" t="e">
        <f>INDEX(Таблиця5[[C - COINS - COST]:[ADDRESS]],'02BUILD'!$BN155,3)</f>
        <v>#N/A</v>
      </c>
      <c r="BR155" s="617" t="e">
        <f>INDEX(Таблиця5[[C - COINS - COST]:[ADDRESS]],'02BUILD'!$BN155,4)</f>
        <v>#N/A</v>
      </c>
      <c r="BS155" s="617" t="e">
        <f>INDEX(Таблиця5[[C - COINS - COST]:[ADDRESS]],'02BUILD'!$BN155,5)</f>
        <v>#N/A</v>
      </c>
      <c r="BT155" s="617" t="e">
        <f>INDEX(Таблиця5[[C - COINS - COST]:[ADDRESS]],'02BUILD'!$BN155,6)</f>
        <v>#N/A</v>
      </c>
      <c r="BU155" s="617" t="e">
        <f>INDEX(Таблиця5[[C - COINS - COST]:[ADDRESS]],'02BUILD'!$BN155,7)</f>
        <v>#N/A</v>
      </c>
      <c r="BV155" s="617" t="e">
        <f>INDEX(Таблиця5[[C - COINS - COST]:[ADDRESS]],'02BUILD'!$BN155,8)</f>
        <v>#N/A</v>
      </c>
      <c r="BW155" s="617" t="e">
        <f>INDEX(Таблиця5[[C - COINS - COST]:[ADDRESS]],'02BUILD'!$BN155,9)</f>
        <v>#N/A</v>
      </c>
      <c r="BX155" s="617" t="e">
        <f>INDEX(Таблиця5[[C - COINS - COST]:[ADDRESS]],'02BUILD'!$BN155,10)</f>
        <v>#N/A</v>
      </c>
    </row>
    <row r="156" spans="1:76" s="618" customFormat="1" ht="16.5" thickTop="1" thickBot="1">
      <c r="A156" s="742" t="s">
        <v>1080</v>
      </c>
      <c r="B156" s="743" t="str">
        <f t="shared" si="6"/>
        <v>CD7</v>
      </c>
      <c r="C156" s="743" t="str">
        <f t="shared" si="7"/>
        <v>The Hall of the Sages (tomb, B, 1)</v>
      </c>
      <c r="D156" s="742"/>
      <c r="E156" s="742"/>
      <c r="F156" s="743" t="s">
        <v>1870</v>
      </c>
      <c r="G156" s="743" t="s">
        <v>1871</v>
      </c>
      <c r="H156" s="743" t="s">
        <v>20893</v>
      </c>
      <c r="I156" s="743" t="s">
        <v>4858</v>
      </c>
      <c r="J156" s="743"/>
      <c r="K156" s="743" t="s">
        <v>2111</v>
      </c>
      <c r="L156" s="743" t="s">
        <v>2081</v>
      </c>
      <c r="M156" s="743">
        <v>1</v>
      </c>
      <c r="N156" s="743"/>
      <c r="O156" s="743"/>
      <c r="P156" s="743"/>
      <c r="Q156" s="743"/>
      <c r="R156" s="743"/>
      <c r="S1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6" s="743"/>
      <c r="U156" s="743"/>
      <c r="V156" s="743"/>
      <c r="W156" s="742"/>
      <c r="X156" s="742"/>
      <c r="Y156" s="742" t="s">
        <v>19845</v>
      </c>
      <c r="Z156" s="743" t="s">
        <v>4311</v>
      </c>
      <c r="AA156" s="743"/>
      <c r="AB156" s="743" t="str">
        <f>Таблиця4[[#This Row],[Descriptions2]]</f>
        <v/>
      </c>
      <c r="AC156" s="743" t="str">
        <f>Таблиця4[[#This Row],[Owner/Specific NPCs3]]</f>
        <v/>
      </c>
      <c r="AD156" s="743"/>
      <c r="AE156" s="750" t="s">
        <v>5831</v>
      </c>
      <c r="AF156" s="751"/>
      <c r="AG156" s="752"/>
      <c r="AH156" s="743" t="s">
        <v>4311</v>
      </c>
      <c r="AI156" s="752"/>
      <c r="AJ156" s="743" t="s">
        <v>4311</v>
      </c>
      <c r="AK156" s="752"/>
      <c r="AL156" s="742" t="str">
        <f>IFERROR(INDEX('02_LIVING_WATERDEEP'!$C$2:$C$200,MATCH(Таблиця4[[#This Row],[BUILDING NAME]],'02_LIVING_WATERDEEP'!$A$2:$A$200,0),1),"")</f>
        <v/>
      </c>
      <c r="AM156" s="742" t="str">
        <f>IFERROR(INDEX('02_LIVING_WATERDEEP'!$F$2:$F$200,MATCH(Таблиця4[[#This Row],[BUILDING NAME]],'02_LIVING_WATERDEEP'!$A$2:$A$200,0),1),"")</f>
        <v/>
      </c>
      <c r="AN156" s="742" t="str">
        <f>IFERROR(INDEX('02_LIVING_WATERDEEP'!$I$2:$I$200,MATCH(Таблиця4[[#This Row],[BUILDING NAME]],'02_LIVING_WATERDEEP'!$A$2:$A$200,0),1),"")</f>
        <v/>
      </c>
      <c r="AO156" s="742" t="str">
        <f>IFERROR(INDEX('02_LIVING_WATERDEEP'!$J$2:$J$200,MATCH(Таблиця4[[#This Row],[BUILDING NAME]],'02_LIVING_WATERDEEP'!$A$2:$A$200,0),1),"")</f>
        <v/>
      </c>
      <c r="AP156" s="742" t="str">
        <f>IFERROR(INDEX('02_LIVING_WATERDEEP'!$K$2:$K$200,MATCH(Таблиця4[[#This Row],[BUILDING NAME]],'02_LIVING_WATERDEEP'!$A$2:$A$200,0),1),"")</f>
        <v/>
      </c>
      <c r="AQ156" s="742" t="str">
        <f>IFERROR(INDEX('02_LIVING_WATERDEEP'!$L$2:$L$200,MATCH(Таблиця4[[#This Row],[BUILDING NAME]],'02_LIVING_WATERDEEP'!$A$2:$A$200,0),1),"")</f>
        <v/>
      </c>
      <c r="AR156" s="742" t="str">
        <f>IFERROR(INDEX('02_LIVING_WATERDEEP'!$M$2:$M$200,MATCH(Таблиця4[[#This Row],[BUILDING NAME]],'02_LIVING_WATERDEEP'!$A$2:$A$200,0),1),"")</f>
        <v/>
      </c>
      <c r="AS156" s="742"/>
      <c r="AT156" s="617"/>
      <c r="AU156" s="617"/>
      <c r="AV156" s="617"/>
      <c r="AW156" s="617"/>
      <c r="AX156" s="617"/>
      <c r="AY156" s="617"/>
      <c r="AZ156" s="617"/>
      <c r="BA156" s="617"/>
      <c r="BB156" s="617"/>
      <c r="BC156" s="617"/>
      <c r="BD156" s="617"/>
      <c r="BE156" s="617"/>
      <c r="BF156" s="617"/>
      <c r="BG156" s="617"/>
      <c r="BH156" s="617"/>
      <c r="BI156" s="617"/>
      <c r="BJ156" s="617" t="e">
        <f>MATCH(Таблиця4[[#This Row],[BUILDING NAME]],#REF!,0)</f>
        <v>#REF!</v>
      </c>
      <c r="BK156" s="617" t="e">
        <f>INDEX(#REF!,'02BUILD'!BJ156,1)</f>
        <v>#REF!</v>
      </c>
      <c r="BL156" s="617" t="e">
        <v>#N/A</v>
      </c>
      <c r="BM156" s="617"/>
      <c r="BN156" s="617" t="e">
        <f>MATCH(Таблиця4[[#This Row],[BUILDING NAME]],Таблиця5[NAME],0)</f>
        <v>#N/A</v>
      </c>
      <c r="BO156" s="617" t="e">
        <f>INDEX(Таблиця5[[C - COINS - COST]:[ADDRESS]],'02BUILD'!$BN156,1)</f>
        <v>#N/A</v>
      </c>
      <c r="BP156" s="617" t="e">
        <f>INDEX(Таблиця5[[C - COINS - COST]:[ADDRESS]],'02BUILD'!$BN156,2)</f>
        <v>#N/A</v>
      </c>
      <c r="BQ156" s="617" t="e">
        <f>INDEX(Таблиця5[[C - COINS - COST]:[ADDRESS]],'02BUILD'!$BN156,3)</f>
        <v>#N/A</v>
      </c>
      <c r="BR156" s="617" t="e">
        <f>INDEX(Таблиця5[[C - COINS - COST]:[ADDRESS]],'02BUILD'!$BN156,4)</f>
        <v>#N/A</v>
      </c>
      <c r="BS156" s="617" t="e">
        <f>INDEX(Таблиця5[[C - COINS - COST]:[ADDRESS]],'02BUILD'!$BN156,5)</f>
        <v>#N/A</v>
      </c>
      <c r="BT156" s="617" t="e">
        <f>INDEX(Таблиця5[[C - COINS - COST]:[ADDRESS]],'02BUILD'!$BN156,6)</f>
        <v>#N/A</v>
      </c>
      <c r="BU156" s="617" t="e">
        <f>INDEX(Таблиця5[[C - COINS - COST]:[ADDRESS]],'02BUILD'!$BN156,7)</f>
        <v>#N/A</v>
      </c>
      <c r="BV156" s="617" t="e">
        <f>INDEX(Таблиця5[[C - COINS - COST]:[ADDRESS]],'02BUILD'!$BN156,8)</f>
        <v>#N/A</v>
      </c>
      <c r="BW156" s="617" t="e">
        <f>INDEX(Таблиця5[[C - COINS - COST]:[ADDRESS]],'02BUILD'!$BN156,9)</f>
        <v>#N/A</v>
      </c>
      <c r="BX156" s="617" t="e">
        <f>INDEX(Таблиця5[[C - COINS - COST]:[ADDRESS]],'02BUILD'!$BN156,10)</f>
        <v>#N/A</v>
      </c>
    </row>
    <row r="157" spans="1:76" s="618" customFormat="1" ht="16.5" thickTop="1" thickBot="1">
      <c r="A157" s="742" t="s">
        <v>1081</v>
      </c>
      <c r="B157" s="743" t="str">
        <f t="shared" si="6"/>
        <v>CD8</v>
      </c>
      <c r="C157" s="743" t="str">
        <f t="shared" si="7"/>
        <v>The Hall of Heroes (tomb, A, 1)</v>
      </c>
      <c r="D157" s="742"/>
      <c r="E157" s="742"/>
      <c r="F157" s="743" t="s">
        <v>1872</v>
      </c>
      <c r="G157" s="743" t="s">
        <v>1873</v>
      </c>
      <c r="H157" s="743" t="s">
        <v>20892</v>
      </c>
      <c r="I157" s="743" t="s">
        <v>4858</v>
      </c>
      <c r="J157" s="743"/>
      <c r="K157" s="743" t="s">
        <v>2111</v>
      </c>
      <c r="L157" s="743" t="s">
        <v>2076</v>
      </c>
      <c r="M157" s="743">
        <v>1</v>
      </c>
      <c r="N157" s="743"/>
      <c r="O157" s="743"/>
      <c r="P157" s="743"/>
      <c r="Q157" s="743"/>
      <c r="R157" s="743"/>
      <c r="S1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7" s="743"/>
      <c r="U157" s="743"/>
      <c r="V157" s="743"/>
      <c r="W157" s="743"/>
      <c r="X157" s="743"/>
      <c r="Y157" s="743" t="s">
        <v>19846</v>
      </c>
      <c r="Z157" s="743" t="s">
        <v>4311</v>
      </c>
      <c r="AA157" s="743"/>
      <c r="AB157" s="743" t="str">
        <f>Таблиця4[[#This Row],[Descriptions2]]</f>
        <v/>
      </c>
      <c r="AC157" s="743" t="str">
        <f>Таблиця4[[#This Row],[Owner/Specific NPCs3]]</f>
        <v/>
      </c>
      <c r="AD157" s="743"/>
      <c r="AE157" s="750" t="s">
        <v>5891</v>
      </c>
      <c r="AF157" s="751"/>
      <c r="AG157" s="752"/>
      <c r="AH157" s="743" t="s">
        <v>4311</v>
      </c>
      <c r="AI157" s="752"/>
      <c r="AJ157" s="743" t="s">
        <v>4311</v>
      </c>
      <c r="AK157" s="752"/>
      <c r="AL157" s="742" t="str">
        <f>IFERROR(INDEX('02_LIVING_WATERDEEP'!$C$2:$C$200,MATCH(Таблиця4[[#This Row],[BUILDING NAME]],'02_LIVING_WATERDEEP'!$A$2:$A$200,0),1),"")</f>
        <v/>
      </c>
      <c r="AM157" s="742" t="str">
        <f>IFERROR(INDEX('02_LIVING_WATERDEEP'!$F$2:$F$200,MATCH(Таблиця4[[#This Row],[BUILDING NAME]],'02_LIVING_WATERDEEP'!$A$2:$A$200,0),1),"")</f>
        <v/>
      </c>
      <c r="AN157" s="742" t="str">
        <f>IFERROR(INDEX('02_LIVING_WATERDEEP'!$I$2:$I$200,MATCH(Таблиця4[[#This Row],[BUILDING NAME]],'02_LIVING_WATERDEEP'!$A$2:$A$200,0),1),"")</f>
        <v/>
      </c>
      <c r="AO157" s="742" t="str">
        <f>IFERROR(INDEX('02_LIVING_WATERDEEP'!$J$2:$J$200,MATCH(Таблиця4[[#This Row],[BUILDING NAME]],'02_LIVING_WATERDEEP'!$A$2:$A$200,0),1),"")</f>
        <v/>
      </c>
      <c r="AP157" s="742" t="str">
        <f>IFERROR(INDEX('02_LIVING_WATERDEEP'!$K$2:$K$200,MATCH(Таблиця4[[#This Row],[BUILDING NAME]],'02_LIVING_WATERDEEP'!$A$2:$A$200,0),1),"")</f>
        <v/>
      </c>
      <c r="AQ157" s="742" t="str">
        <f>IFERROR(INDEX('02_LIVING_WATERDEEP'!$L$2:$L$200,MATCH(Таблиця4[[#This Row],[BUILDING NAME]],'02_LIVING_WATERDEEP'!$A$2:$A$200,0),1),"")</f>
        <v/>
      </c>
      <c r="AR157" s="742" t="str">
        <f>IFERROR(INDEX('02_LIVING_WATERDEEP'!$M$2:$M$200,MATCH(Таблиця4[[#This Row],[BUILDING NAME]],'02_LIVING_WATERDEEP'!$A$2:$A$200,0),1),"")</f>
        <v/>
      </c>
      <c r="AS157" s="742"/>
      <c r="AT157" s="617"/>
      <c r="AU157" s="617"/>
      <c r="AV157" s="617"/>
      <c r="AW157" s="617"/>
      <c r="AX157" s="617"/>
      <c r="AY157" s="617"/>
      <c r="AZ157" s="617"/>
      <c r="BA157" s="617"/>
      <c r="BB157" s="617"/>
      <c r="BC157" s="617"/>
      <c r="BD157" s="617"/>
      <c r="BE157" s="617"/>
      <c r="BF157" s="617"/>
      <c r="BG157" s="617"/>
      <c r="BH157" s="617"/>
      <c r="BI157" s="617"/>
      <c r="BJ157" s="617" t="e">
        <f>MATCH(Таблиця4[[#This Row],[BUILDING NAME]],#REF!,0)</f>
        <v>#REF!</v>
      </c>
      <c r="BK157" s="617" t="e">
        <f>INDEX(#REF!,'02BUILD'!BJ157,1)</f>
        <v>#REF!</v>
      </c>
      <c r="BL157" s="617" t="e">
        <v>#N/A</v>
      </c>
      <c r="BM157" s="617"/>
      <c r="BN157" s="617" t="e">
        <f>MATCH(Таблиця4[[#This Row],[BUILDING NAME]],Таблиця5[NAME],0)</f>
        <v>#N/A</v>
      </c>
      <c r="BO157" s="617" t="e">
        <f>INDEX(Таблиця5[[C - COINS - COST]:[ADDRESS]],'02BUILD'!$BN157,1)</f>
        <v>#N/A</v>
      </c>
      <c r="BP157" s="617" t="e">
        <f>INDEX(Таблиця5[[C - COINS - COST]:[ADDRESS]],'02BUILD'!$BN157,2)</f>
        <v>#N/A</v>
      </c>
      <c r="BQ157" s="617" t="e">
        <f>INDEX(Таблиця5[[C - COINS - COST]:[ADDRESS]],'02BUILD'!$BN157,3)</f>
        <v>#N/A</v>
      </c>
      <c r="BR157" s="617" t="e">
        <f>INDEX(Таблиця5[[C - COINS - COST]:[ADDRESS]],'02BUILD'!$BN157,4)</f>
        <v>#N/A</v>
      </c>
      <c r="BS157" s="617" t="e">
        <f>INDEX(Таблиця5[[C - COINS - COST]:[ADDRESS]],'02BUILD'!$BN157,5)</f>
        <v>#N/A</v>
      </c>
      <c r="BT157" s="617" t="e">
        <f>INDEX(Таблиця5[[C - COINS - COST]:[ADDRESS]],'02BUILD'!$BN157,6)</f>
        <v>#N/A</v>
      </c>
      <c r="BU157" s="617" t="e">
        <f>INDEX(Таблиця5[[C - COINS - COST]:[ADDRESS]],'02BUILD'!$BN157,7)</f>
        <v>#N/A</v>
      </c>
      <c r="BV157" s="617" t="e">
        <f>INDEX(Таблиця5[[C - COINS - COST]:[ADDRESS]],'02BUILD'!$BN157,8)</f>
        <v>#N/A</v>
      </c>
      <c r="BW157" s="617" t="e">
        <f>INDEX(Таблиця5[[C - COINS - COST]:[ADDRESS]],'02BUILD'!$BN157,9)</f>
        <v>#N/A</v>
      </c>
      <c r="BX157" s="617" t="e">
        <f>INDEX(Таблиця5[[C - COINS - COST]:[ADDRESS]],'02BUILD'!$BN157,10)</f>
        <v>#N/A</v>
      </c>
    </row>
    <row r="158" spans="1:76" s="618" customFormat="1" ht="16.5" thickTop="1" thickBot="1">
      <c r="A158" s="742" t="s">
        <v>1082</v>
      </c>
      <c r="B158" s="743" t="str">
        <f t="shared" si="6"/>
        <v>CD9</v>
      </c>
      <c r="C158" s="743" t="str">
        <f t="shared" si="7"/>
        <v>Mariners' Rest (tomb, C, 1)</v>
      </c>
      <c r="D158" s="742"/>
      <c r="E158" s="742"/>
      <c r="F158" s="743" t="s">
        <v>1874</v>
      </c>
      <c r="G158" s="743" t="s">
        <v>1875</v>
      </c>
      <c r="H158" s="743" t="s">
        <v>2359</v>
      </c>
      <c r="I158" s="743" t="s">
        <v>4858</v>
      </c>
      <c r="J158" s="743"/>
      <c r="K158" s="743" t="s">
        <v>2111</v>
      </c>
      <c r="L158" s="743" t="s">
        <v>2069</v>
      </c>
      <c r="M158" s="743">
        <v>1</v>
      </c>
      <c r="N158" s="743"/>
      <c r="O158" s="743"/>
      <c r="P158" s="743"/>
      <c r="Q158" s="743"/>
      <c r="R158" s="743"/>
      <c r="S1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8" s="743"/>
      <c r="U158" s="743"/>
      <c r="V158" s="743"/>
      <c r="W158" s="743"/>
      <c r="X158" s="743"/>
      <c r="Y158" s="743" t="s">
        <v>19847</v>
      </c>
      <c r="Z158" s="743" t="s">
        <v>4311</v>
      </c>
      <c r="AA158" s="743"/>
      <c r="AB158" s="743" t="str">
        <f>Таблиця4[[#This Row],[Descriptions2]]</f>
        <v/>
      </c>
      <c r="AC158" s="743" t="str">
        <f>Таблиця4[[#This Row],[Owner/Specific NPCs3]]</f>
        <v/>
      </c>
      <c r="AD158" s="743"/>
      <c r="AE158" s="750" t="s">
        <v>5831</v>
      </c>
      <c r="AF158" s="751"/>
      <c r="AG158" s="752"/>
      <c r="AH158" s="743" t="s">
        <v>4311</v>
      </c>
      <c r="AI158" s="752"/>
      <c r="AJ158" s="743" t="s">
        <v>4311</v>
      </c>
      <c r="AK158" s="752"/>
      <c r="AL158" s="742" t="str">
        <f>IFERROR(INDEX('02_LIVING_WATERDEEP'!$C$2:$C$200,MATCH(Таблиця4[[#This Row],[BUILDING NAME]],'02_LIVING_WATERDEEP'!$A$2:$A$200,0),1),"")</f>
        <v/>
      </c>
      <c r="AM158" s="742" t="str">
        <f>IFERROR(INDEX('02_LIVING_WATERDEEP'!$F$2:$F$200,MATCH(Таблиця4[[#This Row],[BUILDING NAME]],'02_LIVING_WATERDEEP'!$A$2:$A$200,0),1),"")</f>
        <v/>
      </c>
      <c r="AN158" s="742" t="str">
        <f>IFERROR(INDEX('02_LIVING_WATERDEEP'!$I$2:$I$200,MATCH(Таблиця4[[#This Row],[BUILDING NAME]],'02_LIVING_WATERDEEP'!$A$2:$A$200,0),1),"")</f>
        <v/>
      </c>
      <c r="AO158" s="742" t="str">
        <f>IFERROR(INDEX('02_LIVING_WATERDEEP'!$J$2:$J$200,MATCH(Таблиця4[[#This Row],[BUILDING NAME]],'02_LIVING_WATERDEEP'!$A$2:$A$200,0),1),"")</f>
        <v/>
      </c>
      <c r="AP158" s="742" t="str">
        <f>IFERROR(INDEX('02_LIVING_WATERDEEP'!$K$2:$K$200,MATCH(Таблиця4[[#This Row],[BUILDING NAME]],'02_LIVING_WATERDEEP'!$A$2:$A$200,0),1),"")</f>
        <v/>
      </c>
      <c r="AQ158" s="742" t="str">
        <f>IFERROR(INDEX('02_LIVING_WATERDEEP'!$L$2:$L$200,MATCH(Таблиця4[[#This Row],[BUILDING NAME]],'02_LIVING_WATERDEEP'!$A$2:$A$200,0),1),"")</f>
        <v/>
      </c>
      <c r="AR158" s="742" t="str">
        <f>IFERROR(INDEX('02_LIVING_WATERDEEP'!$M$2:$M$200,MATCH(Таблиця4[[#This Row],[BUILDING NAME]],'02_LIVING_WATERDEEP'!$A$2:$A$200,0),1),"")</f>
        <v/>
      </c>
      <c r="AS158" s="742"/>
      <c r="AT158" s="617"/>
      <c r="AU158" s="617"/>
      <c r="AV158" s="617"/>
      <c r="AW158" s="617"/>
      <c r="AX158" s="617"/>
      <c r="AY158" s="617"/>
      <c r="AZ158" s="617"/>
      <c r="BA158" s="617"/>
      <c r="BB158" s="617"/>
      <c r="BC158" s="617"/>
      <c r="BD158" s="617"/>
      <c r="BE158" s="617"/>
      <c r="BF158" s="617"/>
      <c r="BG158" s="617"/>
      <c r="BH158" s="617"/>
      <c r="BI158" s="617"/>
      <c r="BJ158" s="617" t="e">
        <f>MATCH(Таблиця4[[#This Row],[BUILDING NAME]],#REF!,0)</f>
        <v>#REF!</v>
      </c>
      <c r="BK158" s="617" t="e">
        <f>INDEX(#REF!,'02BUILD'!BJ158,1)</f>
        <v>#REF!</v>
      </c>
      <c r="BL158" s="617" t="s">
        <v>20619</v>
      </c>
      <c r="BM158" s="617"/>
      <c r="BN158" s="617" t="e">
        <f>MATCH(Таблиця4[[#This Row],[BUILDING NAME]],Таблиця5[NAME],0)</f>
        <v>#N/A</v>
      </c>
      <c r="BO158" s="617" t="e">
        <f>INDEX(Таблиця5[[C - COINS - COST]:[ADDRESS]],'02BUILD'!$BN158,1)</f>
        <v>#N/A</v>
      </c>
      <c r="BP158" s="617" t="e">
        <f>INDEX(Таблиця5[[C - COINS - COST]:[ADDRESS]],'02BUILD'!$BN158,2)</f>
        <v>#N/A</v>
      </c>
      <c r="BQ158" s="617" t="e">
        <f>INDEX(Таблиця5[[C - COINS - COST]:[ADDRESS]],'02BUILD'!$BN158,3)</f>
        <v>#N/A</v>
      </c>
      <c r="BR158" s="617" t="e">
        <f>INDEX(Таблиця5[[C - COINS - COST]:[ADDRESS]],'02BUILD'!$BN158,4)</f>
        <v>#N/A</v>
      </c>
      <c r="BS158" s="617" t="e">
        <f>INDEX(Таблиця5[[C - COINS - COST]:[ADDRESS]],'02BUILD'!$BN158,5)</f>
        <v>#N/A</v>
      </c>
      <c r="BT158" s="617" t="e">
        <f>INDEX(Таблиця5[[C - COINS - COST]:[ADDRESS]],'02BUILD'!$BN158,6)</f>
        <v>#N/A</v>
      </c>
      <c r="BU158" s="617" t="e">
        <f>INDEX(Таблиця5[[C - COINS - COST]:[ADDRESS]],'02BUILD'!$BN158,7)</f>
        <v>#N/A</v>
      </c>
      <c r="BV158" s="617" t="e">
        <f>INDEX(Таблиця5[[C - COINS - COST]:[ADDRESS]],'02BUILD'!$BN158,8)</f>
        <v>#N/A</v>
      </c>
      <c r="BW158" s="617" t="e">
        <f>INDEX(Таблиця5[[C - COINS - COST]:[ADDRESS]],'02BUILD'!$BN158,9)</f>
        <v>#N/A</v>
      </c>
      <c r="BX158" s="617" t="e">
        <f>INDEX(Таблиця5[[C - COINS - COST]:[ADDRESS]],'02BUILD'!$BN158,10)</f>
        <v>#N/A</v>
      </c>
    </row>
    <row r="159" spans="1:76" ht="16.5" thickTop="1" thickBot="1">
      <c r="A159" s="742" t="s">
        <v>1083</v>
      </c>
      <c r="B159" s="743" t="str">
        <f t="shared" si="6"/>
        <v>CD10</v>
      </c>
      <c r="C159" s="743" t="str">
        <f t="shared" si="7"/>
        <v>Deepwinter Vault (tomb, B, 1)</v>
      </c>
      <c r="D159" s="742"/>
      <c r="E159" s="742"/>
      <c r="F159" s="743" t="s">
        <v>1876</v>
      </c>
      <c r="G159" s="743" t="s">
        <v>1877</v>
      </c>
      <c r="H159" s="743" t="s">
        <v>2360</v>
      </c>
      <c r="I159" s="743" t="s">
        <v>4858</v>
      </c>
      <c r="J159" s="743"/>
      <c r="K159" s="743" t="s">
        <v>2111</v>
      </c>
      <c r="L159" s="743" t="s">
        <v>2081</v>
      </c>
      <c r="M159" s="743">
        <v>1</v>
      </c>
      <c r="N159" s="743"/>
      <c r="O159" s="743"/>
      <c r="P159" s="743"/>
      <c r="Q159" s="743"/>
      <c r="R159" s="743"/>
      <c r="S1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59" s="743"/>
      <c r="U159" s="743"/>
      <c r="V159" s="743"/>
      <c r="W159" s="743"/>
      <c r="X159" s="743"/>
      <c r="Y159" s="743" t="s">
        <v>20510</v>
      </c>
      <c r="Z159" s="743" t="s">
        <v>4311</v>
      </c>
      <c r="AA159" s="743"/>
      <c r="AB159" s="743" t="str">
        <f>Таблиця4[[#This Row],[Descriptions2]]</f>
        <v/>
      </c>
      <c r="AC159" s="743" t="str">
        <f>Таблиця4[[#This Row],[Owner/Specific NPCs3]]</f>
        <v/>
      </c>
      <c r="AD159" s="743"/>
      <c r="AE159" s="750" t="s">
        <v>5892</v>
      </c>
      <c r="AF159" s="751"/>
      <c r="AG159" s="752"/>
      <c r="AH159" s="743" t="s">
        <v>4311</v>
      </c>
      <c r="AI159" s="752"/>
      <c r="AJ159" s="743" t="s">
        <v>4311</v>
      </c>
      <c r="AK159" s="752"/>
      <c r="AL159" s="742" t="str">
        <f>IFERROR(INDEX('02_LIVING_WATERDEEP'!$C$2:$C$200,MATCH(Таблиця4[[#This Row],[BUILDING NAME]],'02_LIVING_WATERDEEP'!$A$2:$A$200,0),1),"")</f>
        <v/>
      </c>
      <c r="AM159" s="742" t="str">
        <f>IFERROR(INDEX('02_LIVING_WATERDEEP'!$F$2:$F$200,MATCH(Таблиця4[[#This Row],[BUILDING NAME]],'02_LIVING_WATERDEEP'!$A$2:$A$200,0),1),"")</f>
        <v/>
      </c>
      <c r="AN159" s="742" t="str">
        <f>IFERROR(INDEX('02_LIVING_WATERDEEP'!$I$2:$I$200,MATCH(Таблиця4[[#This Row],[BUILDING NAME]],'02_LIVING_WATERDEEP'!$A$2:$A$200,0),1),"")</f>
        <v/>
      </c>
      <c r="AO159" s="742" t="str">
        <f>IFERROR(INDEX('02_LIVING_WATERDEEP'!$J$2:$J$200,MATCH(Таблиця4[[#This Row],[BUILDING NAME]],'02_LIVING_WATERDEEP'!$A$2:$A$200,0),1),"")</f>
        <v/>
      </c>
      <c r="AP159" s="742" t="str">
        <f>IFERROR(INDEX('02_LIVING_WATERDEEP'!$K$2:$K$200,MATCH(Таблиця4[[#This Row],[BUILDING NAME]],'02_LIVING_WATERDEEP'!$A$2:$A$200,0),1),"")</f>
        <v/>
      </c>
      <c r="AQ159" s="742" t="str">
        <f>IFERROR(INDEX('02_LIVING_WATERDEEP'!$L$2:$L$200,MATCH(Таблиця4[[#This Row],[BUILDING NAME]],'02_LIVING_WATERDEEP'!$A$2:$A$200,0),1),"")</f>
        <v/>
      </c>
      <c r="AR159" s="742" t="str">
        <f>IFERROR(INDEX('02_LIVING_WATERDEEP'!$M$2:$M$200,MATCH(Таблиця4[[#This Row],[BUILDING NAME]],'02_LIVING_WATERDEEP'!$A$2:$A$200,0),1),"")</f>
        <v/>
      </c>
      <c r="AS159" s="742"/>
      <c r="AT159" s="596"/>
      <c r="AU159" s="596"/>
      <c r="AV159" s="596"/>
      <c r="AW159" s="596"/>
      <c r="AX159" s="596"/>
      <c r="AY159" s="596"/>
      <c r="AZ159" s="596"/>
      <c r="BA159" s="596"/>
      <c r="BB159" s="596"/>
      <c r="BC159" s="596"/>
      <c r="BD159" s="596"/>
      <c r="BE159" s="596"/>
      <c r="BF159" s="596"/>
      <c r="BG159" s="596"/>
      <c r="BH159" s="596"/>
      <c r="BI159" s="596"/>
      <c r="BJ159" s="596" t="e">
        <f>MATCH(Таблиця4[[#This Row],[BUILDING NAME]],#REF!,0)</f>
        <v>#REF!</v>
      </c>
      <c r="BK159" s="596" t="e">
        <f>INDEX(#REF!,'02BUILD'!BJ159,1)</f>
        <v>#REF!</v>
      </c>
      <c r="BL159" s="596">
        <v>0</v>
      </c>
      <c r="BM159" s="596"/>
      <c r="BN159" s="596" t="e">
        <f>MATCH(Таблиця4[[#This Row],[BUILDING NAME]],Таблиця5[NAME],0)</f>
        <v>#N/A</v>
      </c>
      <c r="BO159" s="596" t="e">
        <f>INDEX(Таблиця5[[C - COINS - COST]:[ADDRESS]],'02BUILD'!$BN159,1)</f>
        <v>#N/A</v>
      </c>
      <c r="BP159" s="596" t="e">
        <f>INDEX(Таблиця5[[C - COINS - COST]:[ADDRESS]],'02BUILD'!$BN159,2)</f>
        <v>#N/A</v>
      </c>
      <c r="BQ159" s="596" t="e">
        <f>INDEX(Таблиця5[[C - COINS - COST]:[ADDRESS]],'02BUILD'!$BN159,3)</f>
        <v>#N/A</v>
      </c>
      <c r="BR159" s="596" t="e">
        <f>INDEX(Таблиця5[[C - COINS - COST]:[ADDRESS]],'02BUILD'!$BN159,4)</f>
        <v>#N/A</v>
      </c>
      <c r="BS159" s="596" t="e">
        <f>INDEX(Таблиця5[[C - COINS - COST]:[ADDRESS]],'02BUILD'!$BN159,5)</f>
        <v>#N/A</v>
      </c>
      <c r="BT159" s="596" t="e">
        <f>INDEX(Таблиця5[[C - COINS - COST]:[ADDRESS]],'02BUILD'!$BN159,6)</f>
        <v>#N/A</v>
      </c>
      <c r="BU159" s="596" t="e">
        <f>INDEX(Таблиця5[[C - COINS - COST]:[ADDRESS]],'02BUILD'!$BN159,7)</f>
        <v>#N/A</v>
      </c>
      <c r="BV159" s="596" t="e">
        <f>INDEX(Таблиця5[[C - COINS - COST]:[ADDRESS]],'02BUILD'!$BN159,8)</f>
        <v>#N/A</v>
      </c>
      <c r="BW159" s="596" t="e">
        <f>INDEX(Таблиця5[[C - COINS - COST]:[ADDRESS]],'02BUILD'!$BN159,9)</f>
        <v>#N/A</v>
      </c>
      <c r="BX159" s="596" t="e">
        <f>INDEX(Таблиця5[[C - COINS - COST]:[ADDRESS]],'02BUILD'!$BN159,10)</f>
        <v>#N/A</v>
      </c>
    </row>
    <row r="160" spans="1:76" ht="16.5" thickTop="1" thickBot="1">
      <c r="A160" s="742" t="s">
        <v>1084</v>
      </c>
      <c r="B160" s="743" t="str">
        <f t="shared" si="6"/>
        <v>CD11</v>
      </c>
      <c r="C160" s="743" t="str">
        <f t="shared" si="7"/>
        <v>Watchway Tower (city building, A, 4),</v>
      </c>
      <c r="D160" s="742"/>
      <c r="E160" s="742"/>
      <c r="F160" s="743" t="s">
        <v>1878</v>
      </c>
      <c r="G160" s="743" t="s">
        <v>1879</v>
      </c>
      <c r="H160" s="743" t="s">
        <v>2361</v>
      </c>
      <c r="I160" s="743" t="s">
        <v>4858</v>
      </c>
      <c r="J160" s="743"/>
      <c r="K160" s="743" t="s">
        <v>2068</v>
      </c>
      <c r="L160" s="743" t="s">
        <v>2076</v>
      </c>
      <c r="M160" s="743">
        <v>4</v>
      </c>
      <c r="N160" s="743" t="s">
        <v>3524</v>
      </c>
      <c r="O160" s="743"/>
      <c r="P160" s="743"/>
      <c r="Q160" s="743"/>
      <c r="R160" s="743"/>
      <c r="S1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0" s="743"/>
      <c r="U160" s="743"/>
      <c r="V160" s="743"/>
      <c r="W160" s="743"/>
      <c r="X160" s="743"/>
      <c r="Y160" s="749" t="s">
        <v>20508</v>
      </c>
      <c r="Z160" s="743" t="s">
        <v>4311</v>
      </c>
      <c r="AA160" s="743"/>
      <c r="AB160" s="743" t="str">
        <f>Таблиця4[[#This Row],[Descriptions2]]</f>
        <v/>
      </c>
      <c r="AC160" s="743" t="str">
        <f>Таблиця4[[#This Row],[Owner/Specific NPCs3]]</f>
        <v/>
      </c>
      <c r="AD160" s="743"/>
      <c r="AE160" s="750" t="s">
        <v>5892</v>
      </c>
      <c r="AF160" s="751"/>
      <c r="AG160" s="752"/>
      <c r="AH160" s="743" t="s">
        <v>4311</v>
      </c>
      <c r="AI160" s="752"/>
      <c r="AJ160" s="743" t="s">
        <v>4311</v>
      </c>
      <c r="AK160" s="752"/>
      <c r="AL160" s="742" t="str">
        <f>IFERROR(INDEX('02_LIVING_WATERDEEP'!$C$2:$C$200,MATCH(Таблиця4[[#This Row],[BUILDING NAME]],'02_LIVING_WATERDEEP'!$A$2:$A$200,0),1),"")</f>
        <v/>
      </c>
      <c r="AM160" s="742" t="str">
        <f>IFERROR(INDEX('02_LIVING_WATERDEEP'!$F$2:$F$200,MATCH(Таблиця4[[#This Row],[BUILDING NAME]],'02_LIVING_WATERDEEP'!$A$2:$A$200,0),1),"")</f>
        <v/>
      </c>
      <c r="AN160" s="742" t="str">
        <f>IFERROR(INDEX('02_LIVING_WATERDEEP'!$I$2:$I$200,MATCH(Таблиця4[[#This Row],[BUILDING NAME]],'02_LIVING_WATERDEEP'!$A$2:$A$200,0),1),"")</f>
        <v/>
      </c>
      <c r="AO160" s="742" t="str">
        <f>IFERROR(INDEX('02_LIVING_WATERDEEP'!$J$2:$J$200,MATCH(Таблиця4[[#This Row],[BUILDING NAME]],'02_LIVING_WATERDEEP'!$A$2:$A$200,0),1),"")</f>
        <v/>
      </c>
      <c r="AP160" s="742" t="str">
        <f>IFERROR(INDEX('02_LIVING_WATERDEEP'!$K$2:$K$200,MATCH(Таблиця4[[#This Row],[BUILDING NAME]],'02_LIVING_WATERDEEP'!$A$2:$A$200,0),1),"")</f>
        <v/>
      </c>
      <c r="AQ160" s="742" t="str">
        <f>IFERROR(INDEX('02_LIVING_WATERDEEP'!$L$2:$L$200,MATCH(Таблиця4[[#This Row],[BUILDING NAME]],'02_LIVING_WATERDEEP'!$A$2:$A$200,0),1),"")</f>
        <v/>
      </c>
      <c r="AR160" s="742" t="str">
        <f>IFERROR(INDEX('02_LIVING_WATERDEEP'!$M$2:$M$200,MATCH(Таблиця4[[#This Row],[BUILDING NAME]],'02_LIVING_WATERDEEP'!$A$2:$A$200,0),1),"")</f>
        <v/>
      </c>
      <c r="AS160" s="742"/>
      <c r="AT160" s="596"/>
      <c r="AU160" s="596"/>
      <c r="AV160" s="596"/>
      <c r="AW160" s="596"/>
      <c r="AX160" s="596"/>
      <c r="AY160" s="596"/>
      <c r="AZ160" s="596"/>
      <c r="BA160" s="596"/>
      <c r="BB160" s="596"/>
      <c r="BC160" s="596"/>
      <c r="BD160" s="596"/>
      <c r="BE160" s="596"/>
      <c r="BF160" s="596"/>
      <c r="BG160" s="596"/>
      <c r="BH160" s="596"/>
      <c r="BI160" s="596"/>
      <c r="BJ160" s="596" t="e">
        <f>MATCH(Таблиця4[[#This Row],[BUILDING NAME]],#REF!,0)</f>
        <v>#REF!</v>
      </c>
      <c r="BK160" s="596" t="e">
        <f>INDEX(#REF!,'02BUILD'!BJ160,1)</f>
        <v>#REF!</v>
      </c>
      <c r="BL160" s="596" t="e">
        <v>#N/A</v>
      </c>
      <c r="BM160" s="596"/>
      <c r="BN160" s="596" t="e">
        <f>MATCH(Таблиця4[[#This Row],[BUILDING NAME]],Таблиця5[NAME],0)</f>
        <v>#N/A</v>
      </c>
      <c r="BO160" s="596" t="e">
        <f>INDEX(Таблиця5[[C - COINS - COST]:[ADDRESS]],'02BUILD'!$BN160,1)</f>
        <v>#N/A</v>
      </c>
      <c r="BP160" s="596" t="e">
        <f>INDEX(Таблиця5[[C - COINS - COST]:[ADDRESS]],'02BUILD'!$BN160,2)</f>
        <v>#N/A</v>
      </c>
      <c r="BQ160" s="596" t="e">
        <f>INDEX(Таблиця5[[C - COINS - COST]:[ADDRESS]],'02BUILD'!$BN160,3)</f>
        <v>#N/A</v>
      </c>
      <c r="BR160" s="596" t="e">
        <f>INDEX(Таблиця5[[C - COINS - COST]:[ADDRESS]],'02BUILD'!$BN160,4)</f>
        <v>#N/A</v>
      </c>
      <c r="BS160" s="596" t="e">
        <f>INDEX(Таблиця5[[C - COINS - COST]:[ADDRESS]],'02BUILD'!$BN160,5)</f>
        <v>#N/A</v>
      </c>
      <c r="BT160" s="596" t="e">
        <f>INDEX(Таблиця5[[C - COINS - COST]:[ADDRESS]],'02BUILD'!$BN160,6)</f>
        <v>#N/A</v>
      </c>
      <c r="BU160" s="596" t="e">
        <f>INDEX(Таблиця5[[C - COINS - COST]:[ADDRESS]],'02BUILD'!$BN160,7)</f>
        <v>#N/A</v>
      </c>
      <c r="BV160" s="596" t="e">
        <f>INDEX(Таблиця5[[C - COINS - COST]:[ADDRESS]],'02BUILD'!$BN160,8)</f>
        <v>#N/A</v>
      </c>
      <c r="BW160" s="596" t="e">
        <f>INDEX(Таблиця5[[C - COINS - COST]:[ADDRESS]],'02BUILD'!$BN160,9)</f>
        <v>#N/A</v>
      </c>
      <c r="BX160" s="596" t="e">
        <f>INDEX(Таблиця5[[C - COINS - COST]:[ADDRESS]],'02BUILD'!$BN160,10)</f>
        <v>#N/A</v>
      </c>
    </row>
    <row r="161" spans="1:76" s="618" customFormat="1" ht="16.5" thickTop="1" thickBot="1">
      <c r="A161" s="742" t="s">
        <v>1085</v>
      </c>
      <c r="B161" s="743" t="str">
        <f t="shared" si="6"/>
        <v>CD12</v>
      </c>
      <c r="C161" s="743" t="str">
        <f t="shared" si="7"/>
        <v>Guard Tower (city building, A, 4)</v>
      </c>
      <c r="D161" s="742"/>
      <c r="E161" s="742"/>
      <c r="F161" s="743" t="s">
        <v>1880</v>
      </c>
      <c r="G161" s="743" t="s">
        <v>1881</v>
      </c>
      <c r="H161" s="743" t="s">
        <v>2362</v>
      </c>
      <c r="I161" s="743" t="s">
        <v>4858</v>
      </c>
      <c r="J161" s="743"/>
      <c r="K161" s="743" t="s">
        <v>2068</v>
      </c>
      <c r="L161" s="743" t="s">
        <v>2076</v>
      </c>
      <c r="M161" s="743">
        <v>4</v>
      </c>
      <c r="N161" s="743"/>
      <c r="O161" s="743"/>
      <c r="P161" s="743"/>
      <c r="Q161" s="743"/>
      <c r="R161" s="743"/>
      <c r="S1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1" s="743"/>
      <c r="U161" s="743"/>
      <c r="V161" s="743"/>
      <c r="W161" s="743"/>
      <c r="X161" s="743"/>
      <c r="Y161" s="749" t="s">
        <v>20508</v>
      </c>
      <c r="Z161" s="743" t="s">
        <v>4311</v>
      </c>
      <c r="AA161" s="743"/>
      <c r="AB161" s="743" t="str">
        <f>Таблиця4[[#This Row],[Descriptions2]]</f>
        <v/>
      </c>
      <c r="AC161" s="743" t="str">
        <f>Таблиця4[[#This Row],[Owner/Specific NPCs3]]</f>
        <v/>
      </c>
      <c r="AD161" s="743"/>
      <c r="AE161" s="750" t="s">
        <v>5831</v>
      </c>
      <c r="AF161" s="751"/>
      <c r="AG161" s="752"/>
      <c r="AH161" s="743" t="s">
        <v>4311</v>
      </c>
      <c r="AI161" s="752"/>
      <c r="AJ161" s="743" t="s">
        <v>4311</v>
      </c>
      <c r="AK161" s="752"/>
      <c r="AL161" s="742" t="str">
        <f>IFERROR(INDEX('02_LIVING_WATERDEEP'!$C$2:$C$200,MATCH(Таблиця4[[#This Row],[BUILDING NAME]],'02_LIVING_WATERDEEP'!$A$2:$A$200,0),1),"")</f>
        <v/>
      </c>
      <c r="AM161" s="742" t="str">
        <f>IFERROR(INDEX('02_LIVING_WATERDEEP'!$F$2:$F$200,MATCH(Таблиця4[[#This Row],[BUILDING NAME]],'02_LIVING_WATERDEEP'!$A$2:$A$200,0),1),"")</f>
        <v/>
      </c>
      <c r="AN161" s="742" t="str">
        <f>IFERROR(INDEX('02_LIVING_WATERDEEP'!$I$2:$I$200,MATCH(Таблиця4[[#This Row],[BUILDING NAME]],'02_LIVING_WATERDEEP'!$A$2:$A$200,0),1),"")</f>
        <v/>
      </c>
      <c r="AO161" s="742" t="str">
        <f>IFERROR(INDEX('02_LIVING_WATERDEEP'!$J$2:$J$200,MATCH(Таблиця4[[#This Row],[BUILDING NAME]],'02_LIVING_WATERDEEP'!$A$2:$A$200,0),1),"")</f>
        <v/>
      </c>
      <c r="AP161" s="742" t="str">
        <f>IFERROR(INDEX('02_LIVING_WATERDEEP'!$K$2:$K$200,MATCH(Таблиця4[[#This Row],[BUILDING NAME]],'02_LIVING_WATERDEEP'!$A$2:$A$200,0),1),"")</f>
        <v/>
      </c>
      <c r="AQ161" s="742" t="str">
        <f>IFERROR(INDEX('02_LIVING_WATERDEEP'!$L$2:$L$200,MATCH(Таблиця4[[#This Row],[BUILDING NAME]],'02_LIVING_WATERDEEP'!$A$2:$A$200,0),1),"")</f>
        <v/>
      </c>
      <c r="AR161" s="742" t="str">
        <f>IFERROR(INDEX('02_LIVING_WATERDEEP'!$M$2:$M$200,MATCH(Таблиця4[[#This Row],[BUILDING NAME]],'02_LIVING_WATERDEEP'!$A$2:$A$200,0),1),"")</f>
        <v/>
      </c>
      <c r="AS161" s="742"/>
      <c r="AT161" s="617"/>
      <c r="AU161" s="617"/>
      <c r="AV161" s="617"/>
      <c r="AW161" s="617"/>
      <c r="AX161" s="617"/>
      <c r="AY161" s="617"/>
      <c r="AZ161" s="617"/>
      <c r="BA161" s="617"/>
      <c r="BB161" s="617"/>
      <c r="BC161" s="617"/>
      <c r="BD161" s="617"/>
      <c r="BE161" s="617"/>
      <c r="BF161" s="617"/>
      <c r="BG161" s="617"/>
      <c r="BH161" s="617"/>
      <c r="BI161" s="617"/>
      <c r="BJ161" s="617" t="e">
        <f>MATCH(Таблиця4[[#This Row],[BUILDING NAME]],#REF!,0)</f>
        <v>#REF!</v>
      </c>
      <c r="BK161" s="617" t="e">
        <f>INDEX(#REF!,'02BUILD'!BJ161,1)</f>
        <v>#REF!</v>
      </c>
      <c r="BL161" s="617" t="e">
        <v>#N/A</v>
      </c>
      <c r="BM161" s="617"/>
      <c r="BN161" s="617" t="e">
        <f>MATCH(Таблиця4[[#This Row],[BUILDING NAME]],Таблиця5[NAME],0)</f>
        <v>#N/A</v>
      </c>
      <c r="BO161" s="617" t="e">
        <f>INDEX(Таблиця5[[C - COINS - COST]:[ADDRESS]],'02BUILD'!$BN161,1)</f>
        <v>#N/A</v>
      </c>
      <c r="BP161" s="617" t="e">
        <f>INDEX(Таблиця5[[C - COINS - COST]:[ADDRESS]],'02BUILD'!$BN161,2)</f>
        <v>#N/A</v>
      </c>
      <c r="BQ161" s="617" t="e">
        <f>INDEX(Таблиця5[[C - COINS - COST]:[ADDRESS]],'02BUILD'!$BN161,3)</f>
        <v>#N/A</v>
      </c>
      <c r="BR161" s="617" t="e">
        <f>INDEX(Таблиця5[[C - COINS - COST]:[ADDRESS]],'02BUILD'!$BN161,4)</f>
        <v>#N/A</v>
      </c>
      <c r="BS161" s="617" t="e">
        <f>INDEX(Таблиця5[[C - COINS - COST]:[ADDRESS]],'02BUILD'!$BN161,5)</f>
        <v>#N/A</v>
      </c>
      <c r="BT161" s="617" t="e">
        <f>INDEX(Таблиця5[[C - COINS - COST]:[ADDRESS]],'02BUILD'!$BN161,6)</f>
        <v>#N/A</v>
      </c>
      <c r="BU161" s="617" t="e">
        <f>INDEX(Таблиця5[[C - COINS - COST]:[ADDRESS]],'02BUILD'!$BN161,7)</f>
        <v>#N/A</v>
      </c>
      <c r="BV161" s="617" t="e">
        <f>INDEX(Таблиця5[[C - COINS - COST]:[ADDRESS]],'02BUILD'!$BN161,8)</f>
        <v>#N/A</v>
      </c>
      <c r="BW161" s="617" t="e">
        <f>INDEX(Таблиця5[[C - COINS - COST]:[ADDRESS]],'02BUILD'!$BN161,9)</f>
        <v>#N/A</v>
      </c>
      <c r="BX161" s="617" t="e">
        <f>INDEX(Таблиця5[[C - COINS - COST]:[ADDRESS]],'02BUILD'!$BN161,10)</f>
        <v>#N/A</v>
      </c>
    </row>
    <row r="162" spans="1:76" s="620" customFormat="1" ht="16.5" thickTop="1" thickBot="1">
      <c r="A162" s="742" t="s">
        <v>1086</v>
      </c>
      <c r="B162" s="743" t="str">
        <f t="shared" si="6"/>
        <v>CD13</v>
      </c>
      <c r="C162" s="743" t="str">
        <f t="shared" si="7"/>
        <v>Beacon Tower (city building, A, 7)</v>
      </c>
      <c r="D162" s="742"/>
      <c r="E162" s="742"/>
      <c r="F162" s="743" t="s">
        <v>1882</v>
      </c>
      <c r="G162" s="743" t="s">
        <v>1883</v>
      </c>
      <c r="H162" s="743" t="s">
        <v>2363</v>
      </c>
      <c r="I162" s="743" t="s">
        <v>4858</v>
      </c>
      <c r="J162" s="743"/>
      <c r="K162" s="743" t="s">
        <v>2068</v>
      </c>
      <c r="L162" s="743" t="s">
        <v>2076</v>
      </c>
      <c r="M162" s="743">
        <v>7</v>
      </c>
      <c r="N162" s="743"/>
      <c r="O162" s="743"/>
      <c r="P162" s="743"/>
      <c r="Q162" s="743"/>
      <c r="R162" s="743"/>
      <c r="S1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2" s="743"/>
      <c r="U162" s="743"/>
      <c r="V162" s="743"/>
      <c r="W162" s="743"/>
      <c r="X162" s="743"/>
      <c r="Y162" s="749" t="s">
        <v>20508</v>
      </c>
      <c r="Z162" s="743" t="s">
        <v>4311</v>
      </c>
      <c r="AA162" s="743"/>
      <c r="AB162" s="743" t="str">
        <f>Таблиця4[[#This Row],[Descriptions2]]</f>
        <v/>
      </c>
      <c r="AC162" s="743" t="str">
        <f>Таблиця4[[#This Row],[Owner/Specific NPCs3]]</f>
        <v/>
      </c>
      <c r="AD162" s="743"/>
      <c r="AE162" s="750" t="s">
        <v>5892</v>
      </c>
      <c r="AF162" s="751"/>
      <c r="AG162" s="752"/>
      <c r="AH162" s="743" t="s">
        <v>4311</v>
      </c>
      <c r="AI162" s="752"/>
      <c r="AJ162" s="743" t="s">
        <v>4311</v>
      </c>
      <c r="AK162" s="752"/>
      <c r="AL162" s="742" t="str">
        <f>IFERROR(INDEX('02_LIVING_WATERDEEP'!$C$2:$C$200,MATCH(Таблиця4[[#This Row],[BUILDING NAME]],'02_LIVING_WATERDEEP'!$A$2:$A$200,0),1),"")</f>
        <v/>
      </c>
      <c r="AM162" s="742" t="str">
        <f>IFERROR(INDEX('02_LIVING_WATERDEEP'!$F$2:$F$200,MATCH(Таблиця4[[#This Row],[BUILDING NAME]],'02_LIVING_WATERDEEP'!$A$2:$A$200,0),1),"")</f>
        <v/>
      </c>
      <c r="AN162" s="742" t="str">
        <f>IFERROR(INDEX('02_LIVING_WATERDEEP'!$I$2:$I$200,MATCH(Таблиця4[[#This Row],[BUILDING NAME]],'02_LIVING_WATERDEEP'!$A$2:$A$200,0),1),"")</f>
        <v/>
      </c>
      <c r="AO162" s="742" t="str">
        <f>IFERROR(INDEX('02_LIVING_WATERDEEP'!$J$2:$J$200,MATCH(Таблиця4[[#This Row],[BUILDING NAME]],'02_LIVING_WATERDEEP'!$A$2:$A$200,0),1),"")</f>
        <v/>
      </c>
      <c r="AP162" s="742" t="str">
        <f>IFERROR(INDEX('02_LIVING_WATERDEEP'!$K$2:$K$200,MATCH(Таблиця4[[#This Row],[BUILDING NAME]],'02_LIVING_WATERDEEP'!$A$2:$A$200,0),1),"")</f>
        <v/>
      </c>
      <c r="AQ162" s="742" t="str">
        <f>IFERROR(INDEX('02_LIVING_WATERDEEP'!$L$2:$L$200,MATCH(Таблиця4[[#This Row],[BUILDING NAME]],'02_LIVING_WATERDEEP'!$A$2:$A$200,0),1),"")</f>
        <v/>
      </c>
      <c r="AR162" s="742" t="str">
        <f>IFERROR(INDEX('02_LIVING_WATERDEEP'!$M$2:$M$200,MATCH(Таблиця4[[#This Row],[BUILDING NAME]],'02_LIVING_WATERDEEP'!$A$2:$A$200,0),1),"")</f>
        <v/>
      </c>
      <c r="AS162" s="742"/>
      <c r="AT162" s="619"/>
      <c r="AU162" s="619"/>
      <c r="AV162" s="619"/>
      <c r="AW162" s="619"/>
      <c r="AX162" s="619"/>
      <c r="AY162" s="619"/>
      <c r="AZ162" s="619"/>
      <c r="BA162" s="619"/>
      <c r="BB162" s="619"/>
      <c r="BC162" s="619"/>
      <c r="BD162" s="619"/>
      <c r="BE162" s="619"/>
      <c r="BF162" s="619"/>
      <c r="BG162" s="619"/>
      <c r="BH162" s="619"/>
      <c r="BI162" s="619"/>
      <c r="BJ162" s="619" t="e">
        <f>MATCH(Таблиця4[[#This Row],[BUILDING NAME]],#REF!,0)</f>
        <v>#REF!</v>
      </c>
      <c r="BK162" s="619" t="e">
        <f>INDEX(#REF!,'02BUILD'!BJ162,1)</f>
        <v>#REF!</v>
      </c>
      <c r="BL162" s="619" t="e">
        <v>#N/A</v>
      </c>
      <c r="BM162" s="619"/>
      <c r="BN162" s="619" t="e">
        <f>MATCH(Таблиця4[[#This Row],[BUILDING NAME]],Таблиця5[NAME],0)</f>
        <v>#N/A</v>
      </c>
      <c r="BO162" s="619" t="e">
        <f>INDEX(Таблиця5[[C - COINS - COST]:[ADDRESS]],'02BUILD'!$BN162,1)</f>
        <v>#N/A</v>
      </c>
      <c r="BP162" s="619" t="e">
        <f>INDEX(Таблиця5[[C - COINS - COST]:[ADDRESS]],'02BUILD'!$BN162,2)</f>
        <v>#N/A</v>
      </c>
      <c r="BQ162" s="619" t="e">
        <f>INDEX(Таблиця5[[C - COINS - COST]:[ADDRESS]],'02BUILD'!$BN162,3)</f>
        <v>#N/A</v>
      </c>
      <c r="BR162" s="619" t="e">
        <f>INDEX(Таблиця5[[C - COINS - COST]:[ADDRESS]],'02BUILD'!$BN162,4)</f>
        <v>#N/A</v>
      </c>
      <c r="BS162" s="619" t="e">
        <f>INDEX(Таблиця5[[C - COINS - COST]:[ADDRESS]],'02BUILD'!$BN162,5)</f>
        <v>#N/A</v>
      </c>
      <c r="BT162" s="619" t="e">
        <f>INDEX(Таблиця5[[C - COINS - COST]:[ADDRESS]],'02BUILD'!$BN162,6)</f>
        <v>#N/A</v>
      </c>
      <c r="BU162" s="619" t="e">
        <f>INDEX(Таблиця5[[C - COINS - COST]:[ADDRESS]],'02BUILD'!$BN162,7)</f>
        <v>#N/A</v>
      </c>
      <c r="BV162" s="619" t="e">
        <f>INDEX(Таблиця5[[C - COINS - COST]:[ADDRESS]],'02BUILD'!$BN162,8)</f>
        <v>#N/A</v>
      </c>
      <c r="BW162" s="619" t="e">
        <f>INDEX(Таблиця5[[C - COINS - COST]:[ADDRESS]],'02BUILD'!$BN162,9)</f>
        <v>#N/A</v>
      </c>
      <c r="BX162" s="619" t="e">
        <f>INDEX(Таблиця5[[C - COINS - COST]:[ADDRESS]],'02BUILD'!$BN162,10)</f>
        <v>#N/A</v>
      </c>
    </row>
    <row r="163" spans="1:76" ht="16.5" thickTop="1" thickBot="1">
      <c r="A163" s="742" t="s">
        <v>1087</v>
      </c>
      <c r="B163" s="743" t="str">
        <f t="shared" si="6"/>
        <v>CD14</v>
      </c>
      <c r="C163" s="743" t="str">
        <f t="shared" si="7"/>
        <v>Sultlue Vault (tomb, B, 1)</v>
      </c>
      <c r="D163" s="742"/>
      <c r="E163" s="742"/>
      <c r="F163" s="743" t="s">
        <v>1884</v>
      </c>
      <c r="G163" s="743" t="s">
        <v>1885</v>
      </c>
      <c r="H163" s="743" t="s">
        <v>2364</v>
      </c>
      <c r="I163" s="743" t="s">
        <v>4858</v>
      </c>
      <c r="J163" s="743"/>
      <c r="K163" s="743" t="s">
        <v>2111</v>
      </c>
      <c r="L163" s="743" t="s">
        <v>2081</v>
      </c>
      <c r="M163" s="743">
        <v>1</v>
      </c>
      <c r="N163" s="743"/>
      <c r="O163" s="743"/>
      <c r="P163" s="743"/>
      <c r="Q163" s="743"/>
      <c r="R163" s="743"/>
      <c r="S1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3" s="743"/>
      <c r="U163" s="743"/>
      <c r="V163" s="743"/>
      <c r="W163" s="743"/>
      <c r="X163" s="743"/>
      <c r="Y163" s="743" t="s">
        <v>20514</v>
      </c>
      <c r="Z163" s="743" t="s">
        <v>4311</v>
      </c>
      <c r="AA163" s="743"/>
      <c r="AB163" s="743" t="str">
        <f>Таблиця4[[#This Row],[Descriptions2]]</f>
        <v/>
      </c>
      <c r="AC163" s="743" t="str">
        <f>Таблиця4[[#This Row],[Owner/Specific NPCs3]]</f>
        <v/>
      </c>
      <c r="AD163" s="743"/>
      <c r="AE163" s="750" t="s">
        <v>5831</v>
      </c>
      <c r="AF163" s="751"/>
      <c r="AG163" s="752"/>
      <c r="AH163" s="743" t="s">
        <v>4311</v>
      </c>
      <c r="AI163" s="752"/>
      <c r="AJ163" s="743" t="s">
        <v>4311</v>
      </c>
      <c r="AK163" s="752"/>
      <c r="AL163" s="742" t="str">
        <f>IFERROR(INDEX('02_LIVING_WATERDEEP'!$C$2:$C$200,MATCH(Таблиця4[[#This Row],[BUILDING NAME]],'02_LIVING_WATERDEEP'!$A$2:$A$200,0),1),"")</f>
        <v/>
      </c>
      <c r="AM163" s="742" t="str">
        <f>IFERROR(INDEX('02_LIVING_WATERDEEP'!$F$2:$F$200,MATCH(Таблиця4[[#This Row],[BUILDING NAME]],'02_LIVING_WATERDEEP'!$A$2:$A$200,0),1),"")</f>
        <v/>
      </c>
      <c r="AN163" s="742" t="str">
        <f>IFERROR(INDEX('02_LIVING_WATERDEEP'!$I$2:$I$200,MATCH(Таблиця4[[#This Row],[BUILDING NAME]],'02_LIVING_WATERDEEP'!$A$2:$A$200,0),1),"")</f>
        <v/>
      </c>
      <c r="AO163" s="742" t="str">
        <f>IFERROR(INDEX('02_LIVING_WATERDEEP'!$J$2:$J$200,MATCH(Таблиця4[[#This Row],[BUILDING NAME]],'02_LIVING_WATERDEEP'!$A$2:$A$200,0),1),"")</f>
        <v/>
      </c>
      <c r="AP163" s="742" t="str">
        <f>IFERROR(INDEX('02_LIVING_WATERDEEP'!$K$2:$K$200,MATCH(Таблиця4[[#This Row],[BUILDING NAME]],'02_LIVING_WATERDEEP'!$A$2:$A$200,0),1),"")</f>
        <v/>
      </c>
      <c r="AQ163" s="742" t="str">
        <f>IFERROR(INDEX('02_LIVING_WATERDEEP'!$L$2:$L$200,MATCH(Таблиця4[[#This Row],[BUILDING NAME]],'02_LIVING_WATERDEEP'!$A$2:$A$200,0),1),"")</f>
        <v/>
      </c>
      <c r="AR163" s="742" t="str">
        <f>IFERROR(INDEX('02_LIVING_WATERDEEP'!$M$2:$M$200,MATCH(Таблиця4[[#This Row],[BUILDING NAME]],'02_LIVING_WATERDEEP'!$A$2:$A$200,0),1),"")</f>
        <v/>
      </c>
      <c r="AS163" s="742"/>
      <c r="AT163" s="596"/>
      <c r="AU163" s="596"/>
      <c r="AV163" s="596"/>
      <c r="AW163" s="596"/>
      <c r="AX163" s="596"/>
      <c r="AY163" s="596"/>
      <c r="AZ163" s="596"/>
      <c r="BA163" s="596"/>
      <c r="BB163" s="596"/>
      <c r="BC163" s="596"/>
      <c r="BD163" s="596"/>
      <c r="BE163" s="596"/>
      <c r="BF163" s="596"/>
      <c r="BG163" s="596"/>
      <c r="BH163" s="596"/>
      <c r="BI163" s="596"/>
      <c r="BJ163" s="596" t="e">
        <f>MATCH(Таблиця4[[#This Row],[BUILDING NAME]],#REF!,0)</f>
        <v>#REF!</v>
      </c>
      <c r="BK163" s="596" t="e">
        <f>INDEX(#REF!,'02BUILD'!BJ163,1)</f>
        <v>#REF!</v>
      </c>
      <c r="BL163" s="596" t="s">
        <v>20547</v>
      </c>
      <c r="BM163" s="596"/>
      <c r="BN163" s="596" t="e">
        <f>MATCH(Таблиця4[[#This Row],[BUILDING NAME]],Таблиця5[NAME],0)</f>
        <v>#N/A</v>
      </c>
      <c r="BO163" s="596" t="e">
        <f>INDEX(Таблиця5[[C - COINS - COST]:[ADDRESS]],'02BUILD'!$BN163,1)</f>
        <v>#N/A</v>
      </c>
      <c r="BP163" s="596" t="e">
        <f>INDEX(Таблиця5[[C - COINS - COST]:[ADDRESS]],'02BUILD'!$BN163,2)</f>
        <v>#N/A</v>
      </c>
      <c r="BQ163" s="596" t="e">
        <f>INDEX(Таблиця5[[C - COINS - COST]:[ADDRESS]],'02BUILD'!$BN163,3)</f>
        <v>#N/A</v>
      </c>
      <c r="BR163" s="596" t="e">
        <f>INDEX(Таблиця5[[C - COINS - COST]:[ADDRESS]],'02BUILD'!$BN163,4)</f>
        <v>#N/A</v>
      </c>
      <c r="BS163" s="596" t="e">
        <f>INDEX(Таблиця5[[C - COINS - COST]:[ADDRESS]],'02BUILD'!$BN163,5)</f>
        <v>#N/A</v>
      </c>
      <c r="BT163" s="596" t="e">
        <f>INDEX(Таблиця5[[C - COINS - COST]:[ADDRESS]],'02BUILD'!$BN163,6)</f>
        <v>#N/A</v>
      </c>
      <c r="BU163" s="596" t="e">
        <f>INDEX(Таблиця5[[C - COINS - COST]:[ADDRESS]],'02BUILD'!$BN163,7)</f>
        <v>#N/A</v>
      </c>
      <c r="BV163" s="596" t="e">
        <f>INDEX(Таблиця5[[C - COINS - COST]:[ADDRESS]],'02BUILD'!$BN163,8)</f>
        <v>#N/A</v>
      </c>
      <c r="BW163" s="596" t="e">
        <f>INDEX(Таблиця5[[C - COINS - COST]:[ADDRESS]],'02BUILD'!$BN163,9)</f>
        <v>#N/A</v>
      </c>
      <c r="BX163" s="596" t="e">
        <f>INDEX(Таблиця5[[C - COINS - COST]:[ADDRESS]],'02BUILD'!$BN163,10)</f>
        <v>#N/A</v>
      </c>
    </row>
    <row r="164" spans="1:76" ht="16.5" thickTop="1" thickBot="1">
      <c r="A164" s="776"/>
      <c r="B164" s="777"/>
      <c r="C164" s="777"/>
      <c r="D164" s="776"/>
      <c r="E164" s="776"/>
      <c r="F164" s="777"/>
      <c r="G164" s="777"/>
      <c r="H164" s="743" t="s">
        <v>5780</v>
      </c>
      <c r="I164" s="743" t="s">
        <v>4858</v>
      </c>
      <c r="J164" s="743"/>
      <c r="K164" s="743" t="s">
        <v>2068</v>
      </c>
      <c r="L164" s="775" t="s">
        <v>20774</v>
      </c>
      <c r="M164" s="775" t="s">
        <v>20774</v>
      </c>
      <c r="N164" s="743"/>
      <c r="O164" s="743"/>
      <c r="P164" s="743"/>
      <c r="Q164" s="743"/>
      <c r="R164" s="743"/>
      <c r="S1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4" s="743"/>
      <c r="U164" s="743"/>
      <c r="V164" s="743"/>
      <c r="W164" s="743"/>
      <c r="X164" s="743"/>
      <c r="Y164" s="743" t="s">
        <v>21707</v>
      </c>
      <c r="Z164" s="743" t="s">
        <v>4311</v>
      </c>
      <c r="AA164" s="743"/>
      <c r="AB164" s="743" t="str">
        <f>Таблиця4[[#This Row],[Descriptions2]]</f>
        <v/>
      </c>
      <c r="AC164" s="743" t="str">
        <f>Таблиця4[[#This Row],[Owner/Specific NPCs3]]</f>
        <v/>
      </c>
      <c r="AD164" s="743"/>
      <c r="AE164" s="750" t="s">
        <v>5893</v>
      </c>
      <c r="AF164" s="751"/>
      <c r="AG164" s="752"/>
      <c r="AH164" s="743"/>
      <c r="AI164" s="752"/>
      <c r="AJ164" s="743"/>
      <c r="AK164" s="752"/>
      <c r="AL164" s="742" t="str">
        <f>IFERROR(INDEX('02_LIVING_WATERDEEP'!$C$2:$C$200,MATCH(Таблиця4[[#This Row],[BUILDING NAME]],'02_LIVING_WATERDEEP'!$A$2:$A$200,0),1),"")</f>
        <v/>
      </c>
      <c r="AM164" s="742" t="str">
        <f>IFERROR(INDEX('02_LIVING_WATERDEEP'!$F$2:$F$200,MATCH(Таблиця4[[#This Row],[BUILDING NAME]],'02_LIVING_WATERDEEP'!$A$2:$A$200,0),1),"")</f>
        <v/>
      </c>
      <c r="AN164" s="742" t="str">
        <f>IFERROR(INDEX('02_LIVING_WATERDEEP'!$I$2:$I$200,MATCH(Таблиця4[[#This Row],[BUILDING NAME]],'02_LIVING_WATERDEEP'!$A$2:$A$200,0),1),"")</f>
        <v/>
      </c>
      <c r="AO164" s="742" t="str">
        <f>IFERROR(INDEX('02_LIVING_WATERDEEP'!$J$2:$J$200,MATCH(Таблиця4[[#This Row],[BUILDING NAME]],'02_LIVING_WATERDEEP'!$A$2:$A$200,0),1),"")</f>
        <v/>
      </c>
      <c r="AP164" s="742" t="str">
        <f>IFERROR(INDEX('02_LIVING_WATERDEEP'!$K$2:$K$200,MATCH(Таблиця4[[#This Row],[BUILDING NAME]],'02_LIVING_WATERDEEP'!$A$2:$A$200,0),1),"")</f>
        <v/>
      </c>
      <c r="AQ164" s="742" t="str">
        <f>IFERROR(INDEX('02_LIVING_WATERDEEP'!$L$2:$L$200,MATCH(Таблиця4[[#This Row],[BUILDING NAME]],'02_LIVING_WATERDEEP'!$A$2:$A$200,0),1),"")</f>
        <v/>
      </c>
      <c r="AR164" s="742" t="str">
        <f>IFERROR(INDEX('02_LIVING_WATERDEEP'!$M$2:$M$200,MATCH(Таблиця4[[#This Row],[BUILDING NAME]],'02_LIVING_WATERDEEP'!$A$2:$A$200,0),1),"")</f>
        <v/>
      </c>
      <c r="AS164" s="742"/>
      <c r="AT164" s="596"/>
      <c r="AU164" s="596"/>
      <c r="AV164" s="596"/>
      <c r="AW164" s="596"/>
      <c r="AX164" s="596"/>
      <c r="AY164" s="596"/>
      <c r="AZ164" s="596"/>
      <c r="BA164" s="596"/>
      <c r="BB164" s="596"/>
      <c r="BC164" s="596"/>
      <c r="BD164" s="596"/>
      <c r="BE164" s="596"/>
      <c r="BF164" s="596"/>
      <c r="BG164" s="596"/>
      <c r="BH164" s="596"/>
      <c r="BI164" s="596"/>
      <c r="BJ164" s="596" t="e">
        <f>MATCH(Таблиця4[[#This Row],[BUILDING NAME]],#REF!,0)</f>
        <v>#REF!</v>
      </c>
      <c r="BK164" s="596" t="e">
        <f>INDEX(#REF!,'02BUILD'!BJ164,1)</f>
        <v>#REF!</v>
      </c>
      <c r="BL164" s="596" t="s">
        <v>20610</v>
      </c>
      <c r="BM164" s="596"/>
      <c r="BN164" s="596" t="e">
        <f>MATCH(Таблиця4[[#This Row],[BUILDING NAME]],Таблиця5[NAME],0)</f>
        <v>#N/A</v>
      </c>
      <c r="BO164" s="596" t="e">
        <f>INDEX(Таблиця5[[C - COINS - COST]:[ADDRESS]],'02BUILD'!$BN164,1)</f>
        <v>#N/A</v>
      </c>
      <c r="BP164" s="596" t="e">
        <f>INDEX(Таблиця5[[C - COINS - COST]:[ADDRESS]],'02BUILD'!$BN164,2)</f>
        <v>#N/A</v>
      </c>
      <c r="BQ164" s="596" t="e">
        <f>INDEX(Таблиця5[[C - COINS - COST]:[ADDRESS]],'02BUILD'!$BN164,3)</f>
        <v>#N/A</v>
      </c>
      <c r="BR164" s="596" t="e">
        <f>INDEX(Таблиця5[[C - COINS - COST]:[ADDRESS]],'02BUILD'!$BN164,4)</f>
        <v>#N/A</v>
      </c>
      <c r="BS164" s="596" t="e">
        <f>INDEX(Таблиця5[[C - COINS - COST]:[ADDRESS]],'02BUILD'!$BN164,5)</f>
        <v>#N/A</v>
      </c>
      <c r="BT164" s="596" t="e">
        <f>INDEX(Таблиця5[[C - COINS - COST]:[ADDRESS]],'02BUILD'!$BN164,6)</f>
        <v>#N/A</v>
      </c>
      <c r="BU164" s="596" t="e">
        <f>INDEX(Таблиця5[[C - COINS - COST]:[ADDRESS]],'02BUILD'!$BN164,7)</f>
        <v>#N/A</v>
      </c>
      <c r="BV164" s="596" t="e">
        <f>INDEX(Таблиця5[[C - COINS - COST]:[ADDRESS]],'02BUILD'!$BN164,8)</f>
        <v>#N/A</v>
      </c>
      <c r="BW164" s="596" t="e">
        <f>INDEX(Таблиця5[[C - COINS - COST]:[ADDRESS]],'02BUILD'!$BN164,9)</f>
        <v>#N/A</v>
      </c>
      <c r="BX164" s="596" t="e">
        <f>INDEX(Таблиця5[[C - COINS - COST]:[ADDRESS]],'02BUILD'!$BN164,10)</f>
        <v>#N/A</v>
      </c>
    </row>
    <row r="165" spans="1:76" ht="16.5" thickTop="1" thickBot="1">
      <c r="A165" s="776"/>
      <c r="B165" s="777"/>
      <c r="C165" s="777"/>
      <c r="D165" s="776"/>
      <c r="E165" s="776"/>
      <c r="F165" s="777"/>
      <c r="G165" s="777"/>
      <c r="H165" s="743" t="s">
        <v>5781</v>
      </c>
      <c r="I165" s="743" t="s">
        <v>4858</v>
      </c>
      <c r="J165" s="743"/>
      <c r="K165" s="743" t="s">
        <v>2068</v>
      </c>
      <c r="L165" s="775" t="s">
        <v>20774</v>
      </c>
      <c r="M165" s="775" t="s">
        <v>20774</v>
      </c>
      <c r="N165" s="743"/>
      <c r="O165" s="743"/>
      <c r="P165" s="743"/>
      <c r="Q165" s="743"/>
      <c r="R165" s="743"/>
      <c r="S1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5" s="743"/>
      <c r="U165" s="743"/>
      <c r="V165" s="743"/>
      <c r="W165" s="743"/>
      <c r="X165" s="743"/>
      <c r="Y165" s="743" t="s">
        <v>21708</v>
      </c>
      <c r="Z165" s="743" t="s">
        <v>4311</v>
      </c>
      <c r="AA165" s="743"/>
      <c r="AB165" s="743" t="str">
        <f>Таблиця4[[#This Row],[Descriptions2]]</f>
        <v/>
      </c>
      <c r="AC165" s="743" t="str">
        <f>Таблиця4[[#This Row],[Owner/Specific NPCs3]]</f>
        <v/>
      </c>
      <c r="AD165" s="743"/>
      <c r="AE165" s="750" t="s">
        <v>5894</v>
      </c>
      <c r="AF165" s="751"/>
      <c r="AG165" s="752"/>
      <c r="AH165" s="743"/>
      <c r="AI165" s="752"/>
      <c r="AJ165" s="743"/>
      <c r="AK165" s="752"/>
      <c r="AL165" s="742" t="str">
        <f>IFERROR(INDEX('02_LIVING_WATERDEEP'!$C$2:$C$200,MATCH(Таблиця4[[#This Row],[BUILDING NAME]],'02_LIVING_WATERDEEP'!$A$2:$A$200,0),1),"")</f>
        <v/>
      </c>
      <c r="AM165" s="742" t="str">
        <f>IFERROR(INDEX('02_LIVING_WATERDEEP'!$F$2:$F$200,MATCH(Таблиця4[[#This Row],[BUILDING NAME]],'02_LIVING_WATERDEEP'!$A$2:$A$200,0),1),"")</f>
        <v/>
      </c>
      <c r="AN165" s="742" t="str">
        <f>IFERROR(INDEX('02_LIVING_WATERDEEP'!$I$2:$I$200,MATCH(Таблиця4[[#This Row],[BUILDING NAME]],'02_LIVING_WATERDEEP'!$A$2:$A$200,0),1),"")</f>
        <v/>
      </c>
      <c r="AO165" s="742" t="str">
        <f>IFERROR(INDEX('02_LIVING_WATERDEEP'!$J$2:$J$200,MATCH(Таблиця4[[#This Row],[BUILDING NAME]],'02_LIVING_WATERDEEP'!$A$2:$A$200,0),1),"")</f>
        <v/>
      </c>
      <c r="AP165" s="742" t="str">
        <f>IFERROR(INDEX('02_LIVING_WATERDEEP'!$K$2:$K$200,MATCH(Таблиця4[[#This Row],[BUILDING NAME]],'02_LIVING_WATERDEEP'!$A$2:$A$200,0),1),"")</f>
        <v/>
      </c>
      <c r="AQ165" s="742" t="str">
        <f>IFERROR(INDEX('02_LIVING_WATERDEEP'!$L$2:$L$200,MATCH(Таблиця4[[#This Row],[BUILDING NAME]],'02_LIVING_WATERDEEP'!$A$2:$A$200,0),1),"")</f>
        <v/>
      </c>
      <c r="AR165" s="742" t="str">
        <f>IFERROR(INDEX('02_LIVING_WATERDEEP'!$M$2:$M$200,MATCH(Таблиця4[[#This Row],[BUILDING NAME]],'02_LIVING_WATERDEEP'!$A$2:$A$200,0),1),"")</f>
        <v/>
      </c>
      <c r="AS165" s="742"/>
      <c r="AT165" s="596"/>
      <c r="AU165" s="596"/>
      <c r="AV165" s="596"/>
      <c r="AW165" s="596"/>
      <c r="AX165" s="596"/>
      <c r="AY165" s="596"/>
      <c r="AZ165" s="596"/>
      <c r="BA165" s="596"/>
      <c r="BB165" s="596"/>
      <c r="BC165" s="596"/>
      <c r="BD165" s="596"/>
      <c r="BE165" s="596"/>
      <c r="BF165" s="596"/>
      <c r="BG165" s="596"/>
      <c r="BH165" s="596"/>
      <c r="BI165" s="596"/>
      <c r="BJ165" s="596" t="e">
        <f>MATCH(Таблиця4[[#This Row],[BUILDING NAME]],#REF!,0)</f>
        <v>#REF!</v>
      </c>
      <c r="BK165" s="596" t="e">
        <f>INDEX(#REF!,'02BUILD'!BJ165,1)</f>
        <v>#REF!</v>
      </c>
      <c r="BL165" s="596">
        <v>0</v>
      </c>
      <c r="BM165" s="596"/>
      <c r="BN165" s="596" t="e">
        <f>MATCH(Таблиця4[[#This Row],[BUILDING NAME]],Таблиця5[NAME],0)</f>
        <v>#N/A</v>
      </c>
      <c r="BO165" s="596" t="e">
        <f>INDEX(Таблиця5[[C - COINS - COST]:[ADDRESS]],'02BUILD'!$BN165,1)</f>
        <v>#N/A</v>
      </c>
      <c r="BP165" s="596" t="e">
        <f>INDEX(Таблиця5[[C - COINS - COST]:[ADDRESS]],'02BUILD'!$BN165,2)</f>
        <v>#N/A</v>
      </c>
      <c r="BQ165" s="596" t="e">
        <f>INDEX(Таблиця5[[C - COINS - COST]:[ADDRESS]],'02BUILD'!$BN165,3)</f>
        <v>#N/A</v>
      </c>
      <c r="BR165" s="596" t="e">
        <f>INDEX(Таблиця5[[C - COINS - COST]:[ADDRESS]],'02BUILD'!$BN165,4)</f>
        <v>#N/A</v>
      </c>
      <c r="BS165" s="596" t="e">
        <f>INDEX(Таблиця5[[C - COINS - COST]:[ADDRESS]],'02BUILD'!$BN165,5)</f>
        <v>#N/A</v>
      </c>
      <c r="BT165" s="596" t="e">
        <f>INDEX(Таблиця5[[C - COINS - COST]:[ADDRESS]],'02BUILD'!$BN165,6)</f>
        <v>#N/A</v>
      </c>
      <c r="BU165" s="596" t="e">
        <f>INDEX(Таблиця5[[C - COINS - COST]:[ADDRESS]],'02BUILD'!$BN165,7)</f>
        <v>#N/A</v>
      </c>
      <c r="BV165" s="596" t="e">
        <f>INDEX(Таблиця5[[C - COINS - COST]:[ADDRESS]],'02BUILD'!$BN165,8)</f>
        <v>#N/A</v>
      </c>
      <c r="BW165" s="596" t="e">
        <f>INDEX(Таблиця5[[C - COINS - COST]:[ADDRESS]],'02BUILD'!$BN165,9)</f>
        <v>#N/A</v>
      </c>
      <c r="BX165" s="596" t="e">
        <f>INDEX(Таблиця5[[C - COINS - COST]:[ADDRESS]],'02BUILD'!$BN165,10)</f>
        <v>#N/A</v>
      </c>
    </row>
    <row r="166" spans="1:76" ht="16.5" thickTop="1" thickBot="1">
      <c r="A166" s="776"/>
      <c r="B166" s="777"/>
      <c r="C166" s="777"/>
      <c r="D166" s="776"/>
      <c r="E166" s="776"/>
      <c r="F166" s="777"/>
      <c r="G166" s="777"/>
      <c r="H166" s="743" t="s">
        <v>5782</v>
      </c>
      <c r="I166" s="743" t="s">
        <v>4858</v>
      </c>
      <c r="J166" s="743"/>
      <c r="K166" s="743" t="s">
        <v>2068</v>
      </c>
      <c r="L166" s="775" t="s">
        <v>20774</v>
      </c>
      <c r="M166" s="775" t="s">
        <v>20774</v>
      </c>
      <c r="N166" s="743"/>
      <c r="O166" s="743"/>
      <c r="P166" s="743"/>
      <c r="Q166" s="743"/>
      <c r="R166" s="743"/>
      <c r="S1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6" s="743"/>
      <c r="U166" s="743"/>
      <c r="V166" s="743"/>
      <c r="W166" s="743"/>
      <c r="X166" s="743"/>
      <c r="Y166" s="747" t="s">
        <v>21709</v>
      </c>
      <c r="Z166" s="743" t="s">
        <v>4311</v>
      </c>
      <c r="AA166" s="743"/>
      <c r="AB166" s="743" t="str">
        <f>Таблиця4[[#This Row],[Descriptions2]]</f>
        <v/>
      </c>
      <c r="AC166" s="743" t="str">
        <f>Таблиця4[[#This Row],[Owner/Specific NPCs3]]</f>
        <v/>
      </c>
      <c r="AD166" s="743"/>
      <c r="AE166" s="750" t="s">
        <v>5895</v>
      </c>
      <c r="AF166" s="751"/>
      <c r="AG166" s="752"/>
      <c r="AH166" s="743"/>
      <c r="AI166" s="752"/>
      <c r="AJ166" s="743"/>
      <c r="AK166" s="752"/>
      <c r="AL166" s="742" t="str">
        <f>IFERROR(INDEX('02_LIVING_WATERDEEP'!$C$2:$C$200,MATCH(Таблиця4[[#This Row],[BUILDING NAME]],'02_LIVING_WATERDEEP'!$A$2:$A$200,0),1),"")</f>
        <v/>
      </c>
      <c r="AM166" s="742" t="str">
        <f>IFERROR(INDEX('02_LIVING_WATERDEEP'!$F$2:$F$200,MATCH(Таблиця4[[#This Row],[BUILDING NAME]],'02_LIVING_WATERDEEP'!$A$2:$A$200,0),1),"")</f>
        <v/>
      </c>
      <c r="AN166" s="742" t="str">
        <f>IFERROR(INDEX('02_LIVING_WATERDEEP'!$I$2:$I$200,MATCH(Таблиця4[[#This Row],[BUILDING NAME]],'02_LIVING_WATERDEEP'!$A$2:$A$200,0),1),"")</f>
        <v/>
      </c>
      <c r="AO166" s="742" t="str">
        <f>IFERROR(INDEX('02_LIVING_WATERDEEP'!$J$2:$J$200,MATCH(Таблиця4[[#This Row],[BUILDING NAME]],'02_LIVING_WATERDEEP'!$A$2:$A$200,0),1),"")</f>
        <v/>
      </c>
      <c r="AP166" s="742" t="str">
        <f>IFERROR(INDEX('02_LIVING_WATERDEEP'!$K$2:$K$200,MATCH(Таблиця4[[#This Row],[BUILDING NAME]],'02_LIVING_WATERDEEP'!$A$2:$A$200,0),1),"")</f>
        <v/>
      </c>
      <c r="AQ166" s="742" t="str">
        <f>IFERROR(INDEX('02_LIVING_WATERDEEP'!$L$2:$L$200,MATCH(Таблиця4[[#This Row],[BUILDING NAME]],'02_LIVING_WATERDEEP'!$A$2:$A$200,0),1),"")</f>
        <v/>
      </c>
      <c r="AR166" s="742" t="str">
        <f>IFERROR(INDEX('02_LIVING_WATERDEEP'!$M$2:$M$200,MATCH(Таблиця4[[#This Row],[BUILDING NAME]],'02_LIVING_WATERDEEP'!$A$2:$A$200,0),1),"")</f>
        <v/>
      </c>
      <c r="AS166" s="742"/>
      <c r="AT166" s="596"/>
      <c r="AU166" s="596"/>
      <c r="AV166" s="596"/>
      <c r="AW166" s="596"/>
      <c r="AX166" s="596"/>
      <c r="AY166" s="596"/>
      <c r="AZ166" s="596"/>
      <c r="BA166" s="596"/>
      <c r="BB166" s="596"/>
      <c r="BC166" s="596"/>
      <c r="BD166" s="596"/>
      <c r="BE166" s="596"/>
      <c r="BF166" s="596"/>
      <c r="BG166" s="596"/>
      <c r="BH166" s="596"/>
      <c r="BI166" s="596"/>
      <c r="BJ166" s="596" t="e">
        <f>MATCH(Таблиця4[[#This Row],[BUILDING NAME]],#REF!,0)</f>
        <v>#REF!</v>
      </c>
      <c r="BK166" s="596" t="e">
        <f>INDEX(#REF!,'02BUILD'!BJ166,1)</f>
        <v>#REF!</v>
      </c>
      <c r="BL166" s="596" t="s">
        <v>20522</v>
      </c>
      <c r="BM166" s="596"/>
      <c r="BN166" s="596" t="e">
        <f>MATCH(Таблиця4[[#This Row],[BUILDING NAME]],Таблиця5[NAME],0)</f>
        <v>#N/A</v>
      </c>
      <c r="BO166" s="596" t="e">
        <f>INDEX(Таблиця5[[C - COINS - COST]:[ADDRESS]],'02BUILD'!$BN166,1)</f>
        <v>#N/A</v>
      </c>
      <c r="BP166" s="596" t="e">
        <f>INDEX(Таблиця5[[C - COINS - COST]:[ADDRESS]],'02BUILD'!$BN166,2)</f>
        <v>#N/A</v>
      </c>
      <c r="BQ166" s="596" t="e">
        <f>INDEX(Таблиця5[[C - COINS - COST]:[ADDRESS]],'02BUILD'!$BN166,3)</f>
        <v>#N/A</v>
      </c>
      <c r="BR166" s="596" t="e">
        <f>INDEX(Таблиця5[[C - COINS - COST]:[ADDRESS]],'02BUILD'!$BN166,4)</f>
        <v>#N/A</v>
      </c>
      <c r="BS166" s="596" t="e">
        <f>INDEX(Таблиця5[[C - COINS - COST]:[ADDRESS]],'02BUILD'!$BN166,5)</f>
        <v>#N/A</v>
      </c>
      <c r="BT166" s="596" t="e">
        <f>INDEX(Таблиця5[[C - COINS - COST]:[ADDRESS]],'02BUILD'!$BN166,6)</f>
        <v>#N/A</v>
      </c>
      <c r="BU166" s="596" t="e">
        <f>INDEX(Таблиця5[[C - COINS - COST]:[ADDRESS]],'02BUILD'!$BN166,7)</f>
        <v>#N/A</v>
      </c>
      <c r="BV166" s="596" t="e">
        <f>INDEX(Таблиця5[[C - COINS - COST]:[ADDRESS]],'02BUILD'!$BN166,8)</f>
        <v>#N/A</v>
      </c>
      <c r="BW166" s="596" t="e">
        <f>INDEX(Таблиця5[[C - COINS - COST]:[ADDRESS]],'02BUILD'!$BN166,9)</f>
        <v>#N/A</v>
      </c>
      <c r="BX166" s="596" t="e">
        <f>INDEX(Таблиця5[[C - COINS - COST]:[ADDRESS]],'02BUILD'!$BN166,10)</f>
        <v>#N/A</v>
      </c>
    </row>
    <row r="167" spans="1:76" ht="16.5" thickTop="1" thickBot="1">
      <c r="A167" s="776"/>
      <c r="B167" s="777"/>
      <c r="C167" s="777"/>
      <c r="D167" s="776"/>
      <c r="E167" s="776"/>
      <c r="F167" s="777"/>
      <c r="G167" s="777"/>
      <c r="H167" s="743" t="s">
        <v>20942</v>
      </c>
      <c r="I167" s="743" t="s">
        <v>4858</v>
      </c>
      <c r="J167" s="743"/>
      <c r="K167" s="743" t="s">
        <v>2068</v>
      </c>
      <c r="L167" s="775" t="s">
        <v>20774</v>
      </c>
      <c r="M167" s="775" t="s">
        <v>20774</v>
      </c>
      <c r="N167" s="743"/>
      <c r="O167" s="743"/>
      <c r="P167" s="743"/>
      <c r="Q167" s="743"/>
      <c r="R167" s="743"/>
      <c r="S1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7" s="743"/>
      <c r="U167" s="743"/>
      <c r="V167" s="743"/>
      <c r="W167" s="743"/>
      <c r="X167" s="743"/>
      <c r="Y167" s="747" t="s">
        <v>21710</v>
      </c>
      <c r="Z167" s="743" t="s">
        <v>4311</v>
      </c>
      <c r="AA167" s="743"/>
      <c r="AB167" s="743" t="str">
        <f>Таблиця4[[#This Row],[Descriptions2]]</f>
        <v/>
      </c>
      <c r="AC167" s="743" t="str">
        <f>Таблиця4[[#This Row],[Owner/Specific NPCs3]]</f>
        <v/>
      </c>
      <c r="AD167" s="743"/>
      <c r="AE167" s="750" t="s">
        <v>5896</v>
      </c>
      <c r="AF167" s="751"/>
      <c r="AG167" s="752"/>
      <c r="AH167" s="743"/>
      <c r="AI167" s="752"/>
      <c r="AJ167" s="743"/>
      <c r="AK167" s="752"/>
      <c r="AL167" s="742" t="str">
        <f>IFERROR(INDEX('02_LIVING_WATERDEEP'!$C$2:$C$200,MATCH(Таблиця4[[#This Row],[BUILDING NAME]],'02_LIVING_WATERDEEP'!$A$2:$A$200,0),1),"")</f>
        <v/>
      </c>
      <c r="AM167" s="742" t="str">
        <f>IFERROR(INDEX('02_LIVING_WATERDEEP'!$F$2:$F$200,MATCH(Таблиця4[[#This Row],[BUILDING NAME]],'02_LIVING_WATERDEEP'!$A$2:$A$200,0),1),"")</f>
        <v/>
      </c>
      <c r="AN167" s="742" t="str">
        <f>IFERROR(INDEX('02_LIVING_WATERDEEP'!$I$2:$I$200,MATCH(Таблиця4[[#This Row],[BUILDING NAME]],'02_LIVING_WATERDEEP'!$A$2:$A$200,0),1),"")</f>
        <v/>
      </c>
      <c r="AO167" s="742" t="str">
        <f>IFERROR(INDEX('02_LIVING_WATERDEEP'!$J$2:$J$200,MATCH(Таблиця4[[#This Row],[BUILDING NAME]],'02_LIVING_WATERDEEP'!$A$2:$A$200,0),1),"")</f>
        <v/>
      </c>
      <c r="AP167" s="742" t="str">
        <f>IFERROR(INDEX('02_LIVING_WATERDEEP'!$K$2:$K$200,MATCH(Таблиця4[[#This Row],[BUILDING NAME]],'02_LIVING_WATERDEEP'!$A$2:$A$200,0),1),"")</f>
        <v/>
      </c>
      <c r="AQ167" s="742" t="str">
        <f>IFERROR(INDEX('02_LIVING_WATERDEEP'!$L$2:$L$200,MATCH(Таблиця4[[#This Row],[BUILDING NAME]],'02_LIVING_WATERDEEP'!$A$2:$A$200,0),1),"")</f>
        <v/>
      </c>
      <c r="AR167" s="742" t="str">
        <f>IFERROR(INDEX('02_LIVING_WATERDEEP'!$M$2:$M$200,MATCH(Таблиця4[[#This Row],[BUILDING NAME]],'02_LIVING_WATERDEEP'!$A$2:$A$200,0),1),"")</f>
        <v/>
      </c>
      <c r="AS167" s="742"/>
      <c r="AT167" s="596"/>
      <c r="AU167" s="596"/>
      <c r="AV167" s="596"/>
      <c r="AW167" s="596"/>
      <c r="AX167" s="596"/>
      <c r="AY167" s="596"/>
      <c r="AZ167" s="596"/>
      <c r="BA167" s="596"/>
      <c r="BB167" s="596"/>
      <c r="BC167" s="596"/>
      <c r="BD167" s="596"/>
      <c r="BE167" s="596"/>
      <c r="BF167" s="596"/>
      <c r="BG167" s="596"/>
      <c r="BH167" s="596"/>
      <c r="BI167" s="596"/>
      <c r="BJ167" s="596" t="e">
        <f>MATCH(Таблиця4[[#This Row],[BUILDING NAME]],#REF!,0)</f>
        <v>#REF!</v>
      </c>
      <c r="BK167" s="596" t="e">
        <f>INDEX(#REF!,'02BUILD'!BJ167,1)</f>
        <v>#REF!</v>
      </c>
      <c r="BL167" s="596">
        <v>0</v>
      </c>
      <c r="BM167" s="596"/>
      <c r="BN167" s="596" t="e">
        <f>MATCH(Таблиця4[[#This Row],[BUILDING NAME]],Таблиця5[NAME],0)</f>
        <v>#N/A</v>
      </c>
      <c r="BO167" s="596" t="e">
        <f>INDEX(Таблиця5[[C - COINS - COST]:[ADDRESS]],'02BUILD'!$BN167,1)</f>
        <v>#N/A</v>
      </c>
      <c r="BP167" s="596" t="e">
        <f>INDEX(Таблиця5[[C - COINS - COST]:[ADDRESS]],'02BUILD'!$BN167,2)</f>
        <v>#N/A</v>
      </c>
      <c r="BQ167" s="596" t="e">
        <f>INDEX(Таблиця5[[C - COINS - COST]:[ADDRESS]],'02BUILD'!$BN167,3)</f>
        <v>#N/A</v>
      </c>
      <c r="BR167" s="596" t="e">
        <f>INDEX(Таблиця5[[C - COINS - COST]:[ADDRESS]],'02BUILD'!$BN167,4)</f>
        <v>#N/A</v>
      </c>
      <c r="BS167" s="596" t="e">
        <f>INDEX(Таблиця5[[C - COINS - COST]:[ADDRESS]],'02BUILD'!$BN167,5)</f>
        <v>#N/A</v>
      </c>
      <c r="BT167" s="596" t="e">
        <f>INDEX(Таблиця5[[C - COINS - COST]:[ADDRESS]],'02BUILD'!$BN167,6)</f>
        <v>#N/A</v>
      </c>
      <c r="BU167" s="596" t="e">
        <f>INDEX(Таблиця5[[C - COINS - COST]:[ADDRESS]],'02BUILD'!$BN167,7)</f>
        <v>#N/A</v>
      </c>
      <c r="BV167" s="596" t="e">
        <f>INDEX(Таблиця5[[C - COINS - COST]:[ADDRESS]],'02BUILD'!$BN167,8)</f>
        <v>#N/A</v>
      </c>
      <c r="BW167" s="596" t="e">
        <f>INDEX(Таблиця5[[C - COINS - COST]:[ADDRESS]],'02BUILD'!$BN167,9)</f>
        <v>#N/A</v>
      </c>
      <c r="BX167" s="596" t="e">
        <f>INDEX(Таблиця5[[C - COINS - COST]:[ADDRESS]],'02BUILD'!$BN167,10)</f>
        <v>#N/A</v>
      </c>
    </row>
    <row r="168" spans="1:76" ht="16.5" thickTop="1" thickBot="1">
      <c r="A168" s="776"/>
      <c r="B168" s="777"/>
      <c r="C168" s="777"/>
      <c r="D168" s="776"/>
      <c r="E168" s="776"/>
      <c r="F168" s="777"/>
      <c r="G168" s="777"/>
      <c r="H168" s="743" t="s">
        <v>5783</v>
      </c>
      <c r="I168" s="743" t="s">
        <v>4858</v>
      </c>
      <c r="J168" s="743"/>
      <c r="K168" s="743" t="s">
        <v>2068</v>
      </c>
      <c r="L168" s="775" t="s">
        <v>20774</v>
      </c>
      <c r="M168" s="775" t="s">
        <v>20774</v>
      </c>
      <c r="N168" s="743"/>
      <c r="O168" s="743"/>
      <c r="P168" s="743"/>
      <c r="Q168" s="743"/>
      <c r="R168" s="743"/>
      <c r="S1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8" s="743"/>
      <c r="U168" s="743"/>
      <c r="V168" s="743"/>
      <c r="W168" s="743"/>
      <c r="X168" s="743"/>
      <c r="Y168" s="747" t="s">
        <v>21711</v>
      </c>
      <c r="Z168" s="743" t="s">
        <v>4311</v>
      </c>
      <c r="AA168" s="743"/>
      <c r="AB168" s="743" t="str">
        <f>Таблиця4[[#This Row],[Descriptions2]]</f>
        <v/>
      </c>
      <c r="AC168" s="743" t="str">
        <f>Таблиця4[[#This Row],[Owner/Specific NPCs3]]</f>
        <v/>
      </c>
      <c r="AD168" s="743"/>
      <c r="AE168" s="750" t="s">
        <v>5897</v>
      </c>
      <c r="AF168" s="751"/>
      <c r="AG168" s="752"/>
      <c r="AH168" s="743"/>
      <c r="AI168" s="752"/>
      <c r="AJ168" s="743"/>
      <c r="AK168" s="752"/>
      <c r="AL168" s="742" t="str">
        <f>IFERROR(INDEX('02_LIVING_WATERDEEP'!$C$2:$C$200,MATCH(Таблиця4[[#This Row],[BUILDING NAME]],'02_LIVING_WATERDEEP'!$A$2:$A$200,0),1),"")</f>
        <v/>
      </c>
      <c r="AM168" s="742" t="str">
        <f>IFERROR(INDEX('02_LIVING_WATERDEEP'!$F$2:$F$200,MATCH(Таблиця4[[#This Row],[BUILDING NAME]],'02_LIVING_WATERDEEP'!$A$2:$A$200,0),1),"")</f>
        <v/>
      </c>
      <c r="AN168" s="742" t="str">
        <f>IFERROR(INDEX('02_LIVING_WATERDEEP'!$I$2:$I$200,MATCH(Таблиця4[[#This Row],[BUILDING NAME]],'02_LIVING_WATERDEEP'!$A$2:$A$200,0),1),"")</f>
        <v/>
      </c>
      <c r="AO168" s="742" t="str">
        <f>IFERROR(INDEX('02_LIVING_WATERDEEP'!$J$2:$J$200,MATCH(Таблиця4[[#This Row],[BUILDING NAME]],'02_LIVING_WATERDEEP'!$A$2:$A$200,0),1),"")</f>
        <v/>
      </c>
      <c r="AP168" s="742" t="str">
        <f>IFERROR(INDEX('02_LIVING_WATERDEEP'!$K$2:$K$200,MATCH(Таблиця4[[#This Row],[BUILDING NAME]],'02_LIVING_WATERDEEP'!$A$2:$A$200,0),1),"")</f>
        <v/>
      </c>
      <c r="AQ168" s="742" t="str">
        <f>IFERROR(INDEX('02_LIVING_WATERDEEP'!$L$2:$L$200,MATCH(Таблиця4[[#This Row],[BUILDING NAME]],'02_LIVING_WATERDEEP'!$A$2:$A$200,0),1),"")</f>
        <v/>
      </c>
      <c r="AR168" s="742" t="str">
        <f>IFERROR(INDEX('02_LIVING_WATERDEEP'!$M$2:$M$200,MATCH(Таблиця4[[#This Row],[BUILDING NAME]],'02_LIVING_WATERDEEP'!$A$2:$A$200,0),1),"")</f>
        <v/>
      </c>
      <c r="AS168" s="742"/>
      <c r="AT168" s="596"/>
      <c r="AU168" s="596"/>
      <c r="AV168" s="596"/>
      <c r="AW168" s="596"/>
      <c r="AX168" s="596"/>
      <c r="AY168" s="596"/>
      <c r="AZ168" s="596"/>
      <c r="BA168" s="596"/>
      <c r="BB168" s="596"/>
      <c r="BC168" s="596"/>
      <c r="BD168" s="596"/>
      <c r="BE168" s="596"/>
      <c r="BF168" s="596"/>
      <c r="BG168" s="596"/>
      <c r="BH168" s="596"/>
      <c r="BI168" s="596"/>
      <c r="BJ168" s="596" t="e">
        <f>MATCH(Таблиця4[[#This Row],[BUILDING NAME]],#REF!,0)</f>
        <v>#REF!</v>
      </c>
      <c r="BK168" s="596" t="e">
        <f>INDEX(#REF!,'02BUILD'!BJ168,1)</f>
        <v>#REF!</v>
      </c>
      <c r="BL168" s="596" t="e">
        <v>#N/A</v>
      </c>
      <c r="BM168" s="596"/>
      <c r="BN168" s="596" t="e">
        <f>MATCH(Таблиця4[[#This Row],[BUILDING NAME]],Таблиця5[NAME],0)</f>
        <v>#N/A</v>
      </c>
      <c r="BO168" s="596" t="e">
        <f>INDEX(Таблиця5[[C - COINS - COST]:[ADDRESS]],'02BUILD'!$BN168,1)</f>
        <v>#N/A</v>
      </c>
      <c r="BP168" s="596" t="e">
        <f>INDEX(Таблиця5[[C - COINS - COST]:[ADDRESS]],'02BUILD'!$BN168,2)</f>
        <v>#N/A</v>
      </c>
      <c r="BQ168" s="596" t="e">
        <f>INDEX(Таблиця5[[C - COINS - COST]:[ADDRESS]],'02BUILD'!$BN168,3)</f>
        <v>#N/A</v>
      </c>
      <c r="BR168" s="596" t="e">
        <f>INDEX(Таблиця5[[C - COINS - COST]:[ADDRESS]],'02BUILD'!$BN168,4)</f>
        <v>#N/A</v>
      </c>
      <c r="BS168" s="596" t="e">
        <f>INDEX(Таблиця5[[C - COINS - COST]:[ADDRESS]],'02BUILD'!$BN168,5)</f>
        <v>#N/A</v>
      </c>
      <c r="BT168" s="596" t="e">
        <f>INDEX(Таблиця5[[C - COINS - COST]:[ADDRESS]],'02BUILD'!$BN168,6)</f>
        <v>#N/A</v>
      </c>
      <c r="BU168" s="596" t="e">
        <f>INDEX(Таблиця5[[C - COINS - COST]:[ADDRESS]],'02BUILD'!$BN168,7)</f>
        <v>#N/A</v>
      </c>
      <c r="BV168" s="596" t="e">
        <f>INDEX(Таблиця5[[C - COINS - COST]:[ADDRESS]],'02BUILD'!$BN168,8)</f>
        <v>#N/A</v>
      </c>
      <c r="BW168" s="596" t="e">
        <f>INDEX(Таблиця5[[C - COINS - COST]:[ADDRESS]],'02BUILD'!$BN168,9)</f>
        <v>#N/A</v>
      </c>
      <c r="BX168" s="596" t="e">
        <f>INDEX(Таблиця5[[C - COINS - COST]:[ADDRESS]],'02BUILD'!$BN168,10)</f>
        <v>#N/A</v>
      </c>
    </row>
    <row r="169" spans="1:76" ht="16.5" thickTop="1" thickBot="1">
      <c r="A169" s="776"/>
      <c r="B169" s="777"/>
      <c r="C169" s="777"/>
      <c r="D169" s="776"/>
      <c r="E169" s="776"/>
      <c r="F169" s="777"/>
      <c r="G169" s="777"/>
      <c r="H169" s="757" t="s">
        <v>5784</v>
      </c>
      <c r="I169" s="743" t="s">
        <v>4858</v>
      </c>
      <c r="J169" s="743"/>
      <c r="K169" s="743" t="s">
        <v>2068</v>
      </c>
      <c r="L169" s="775" t="s">
        <v>20774</v>
      </c>
      <c r="M169" s="775" t="s">
        <v>20774</v>
      </c>
      <c r="N169" s="743"/>
      <c r="O169" s="743"/>
      <c r="P169" s="743"/>
      <c r="Q169" s="743"/>
      <c r="R169" s="743"/>
      <c r="S1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69" s="743"/>
      <c r="U169" s="757"/>
      <c r="V169" s="743"/>
      <c r="W169" s="743"/>
      <c r="X169" s="743"/>
      <c r="Y169" s="743" t="s">
        <v>19808</v>
      </c>
      <c r="Z169" s="743" t="s">
        <v>4311</v>
      </c>
      <c r="AA169" s="743"/>
      <c r="AB169" s="743" t="str">
        <f>Таблиця4[[#This Row],[Descriptions2]]</f>
        <v/>
      </c>
      <c r="AC169" s="743" t="str">
        <f>Таблиця4[[#This Row],[Owner/Specific NPCs3]]</f>
        <v/>
      </c>
      <c r="AD169" s="743"/>
      <c r="AE169" s="750" t="s">
        <v>5898</v>
      </c>
      <c r="AF169" s="751"/>
      <c r="AG169" s="752"/>
      <c r="AH169" s="743"/>
      <c r="AI169" s="752"/>
      <c r="AJ169" s="743"/>
      <c r="AK169" s="752"/>
      <c r="AL169" s="742" t="str">
        <f>IFERROR(INDEX('02_LIVING_WATERDEEP'!$C$2:$C$200,MATCH(Таблиця4[[#This Row],[BUILDING NAME]],'02_LIVING_WATERDEEP'!$A$2:$A$200,0),1),"")</f>
        <v/>
      </c>
      <c r="AM169" s="742" t="str">
        <f>IFERROR(INDEX('02_LIVING_WATERDEEP'!$F$2:$F$200,MATCH(Таблиця4[[#This Row],[BUILDING NAME]],'02_LIVING_WATERDEEP'!$A$2:$A$200,0),1),"")</f>
        <v/>
      </c>
      <c r="AN169" s="742" t="str">
        <f>IFERROR(INDEX('02_LIVING_WATERDEEP'!$I$2:$I$200,MATCH(Таблиця4[[#This Row],[BUILDING NAME]],'02_LIVING_WATERDEEP'!$A$2:$A$200,0),1),"")</f>
        <v/>
      </c>
      <c r="AO169" s="742" t="str">
        <f>IFERROR(INDEX('02_LIVING_WATERDEEP'!$J$2:$J$200,MATCH(Таблиця4[[#This Row],[BUILDING NAME]],'02_LIVING_WATERDEEP'!$A$2:$A$200,0),1),"")</f>
        <v/>
      </c>
      <c r="AP169" s="742" t="str">
        <f>IFERROR(INDEX('02_LIVING_WATERDEEP'!$K$2:$K$200,MATCH(Таблиця4[[#This Row],[BUILDING NAME]],'02_LIVING_WATERDEEP'!$A$2:$A$200,0),1),"")</f>
        <v/>
      </c>
      <c r="AQ169" s="742" t="str">
        <f>IFERROR(INDEX('02_LIVING_WATERDEEP'!$L$2:$L$200,MATCH(Таблиця4[[#This Row],[BUILDING NAME]],'02_LIVING_WATERDEEP'!$A$2:$A$200,0),1),"")</f>
        <v/>
      </c>
      <c r="AR169" s="742" t="str">
        <f>IFERROR(INDEX('02_LIVING_WATERDEEP'!$M$2:$M$200,MATCH(Таблиця4[[#This Row],[BUILDING NAME]],'02_LIVING_WATERDEEP'!$A$2:$A$200,0),1),"")</f>
        <v/>
      </c>
      <c r="AS169" s="742"/>
      <c r="AT169" s="596"/>
      <c r="AU169" s="596"/>
      <c r="AV169" s="596"/>
      <c r="AW169" s="596"/>
      <c r="AX169" s="596"/>
      <c r="AY169" s="596"/>
      <c r="AZ169" s="596"/>
      <c r="BA169" s="596"/>
      <c r="BB169" s="596"/>
      <c r="BC169" s="596"/>
      <c r="BD169" s="596"/>
      <c r="BE169" s="596"/>
      <c r="BF169" s="596"/>
      <c r="BG169" s="596"/>
      <c r="BH169" s="596"/>
      <c r="BI169" s="596"/>
      <c r="BJ169" s="596" t="e">
        <f>MATCH(Таблиця4[[#This Row],[BUILDING NAME]],#REF!,0)</f>
        <v>#REF!</v>
      </c>
      <c r="BK169" s="596" t="e">
        <f>INDEX(#REF!,'02BUILD'!BJ169,1)</f>
        <v>#REF!</v>
      </c>
      <c r="BL169" s="596" t="e">
        <v>#N/A</v>
      </c>
      <c r="BM169" s="596"/>
      <c r="BN169" s="596" t="e">
        <f>MATCH(Таблиця4[[#This Row],[BUILDING NAME]],Таблиця5[NAME],0)</f>
        <v>#N/A</v>
      </c>
      <c r="BO169" s="596" t="e">
        <f>INDEX(Таблиця5[[C - COINS - COST]:[ADDRESS]],'02BUILD'!$BN169,1)</f>
        <v>#N/A</v>
      </c>
      <c r="BP169" s="596" t="e">
        <f>INDEX(Таблиця5[[C - COINS - COST]:[ADDRESS]],'02BUILD'!$BN169,2)</f>
        <v>#N/A</v>
      </c>
      <c r="BQ169" s="596" t="e">
        <f>INDEX(Таблиця5[[C - COINS - COST]:[ADDRESS]],'02BUILD'!$BN169,3)</f>
        <v>#N/A</v>
      </c>
      <c r="BR169" s="596" t="e">
        <f>INDEX(Таблиця5[[C - COINS - COST]:[ADDRESS]],'02BUILD'!$BN169,4)</f>
        <v>#N/A</v>
      </c>
      <c r="BS169" s="596" t="e">
        <f>INDEX(Таблиця5[[C - COINS - COST]:[ADDRESS]],'02BUILD'!$BN169,5)</f>
        <v>#N/A</v>
      </c>
      <c r="BT169" s="596" t="e">
        <f>INDEX(Таблиця5[[C - COINS - COST]:[ADDRESS]],'02BUILD'!$BN169,6)</f>
        <v>#N/A</v>
      </c>
      <c r="BU169" s="596" t="e">
        <f>INDEX(Таблиця5[[C - COINS - COST]:[ADDRESS]],'02BUILD'!$BN169,7)</f>
        <v>#N/A</v>
      </c>
      <c r="BV169" s="596" t="e">
        <f>INDEX(Таблиця5[[C - COINS - COST]:[ADDRESS]],'02BUILD'!$BN169,8)</f>
        <v>#N/A</v>
      </c>
      <c r="BW169" s="596" t="e">
        <f>INDEX(Таблиця5[[C - COINS - COST]:[ADDRESS]],'02BUILD'!$BN169,9)</f>
        <v>#N/A</v>
      </c>
      <c r="BX169" s="596" t="e">
        <f>INDEX(Таблиця5[[C - COINS - COST]:[ADDRESS]],'02BUILD'!$BN169,10)</f>
        <v>#N/A</v>
      </c>
    </row>
    <row r="170" spans="1:76" ht="16.5" thickTop="1" thickBot="1">
      <c r="A170" s="776"/>
      <c r="B170" s="777"/>
      <c r="C170" s="777"/>
      <c r="D170" s="776"/>
      <c r="E170" s="776"/>
      <c r="F170" s="777"/>
      <c r="G170" s="777"/>
      <c r="H170" s="746" t="s">
        <v>19805</v>
      </c>
      <c r="I170" s="743" t="s">
        <v>4858</v>
      </c>
      <c r="J170" s="743"/>
      <c r="K170" s="743" t="s">
        <v>2068</v>
      </c>
      <c r="L170" s="775" t="s">
        <v>20774</v>
      </c>
      <c r="M170" s="775" t="s">
        <v>20774</v>
      </c>
      <c r="N170" s="757"/>
      <c r="O170" s="743"/>
      <c r="P170" s="743"/>
      <c r="Q170" s="743"/>
      <c r="R170" s="743"/>
      <c r="S1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0" s="743"/>
      <c r="U170" s="743"/>
      <c r="V170" s="743"/>
      <c r="W170" s="742"/>
      <c r="X170" s="742"/>
      <c r="Y170" s="757" t="s">
        <v>19806</v>
      </c>
      <c r="Z170" s="743" t="s">
        <v>4311</v>
      </c>
      <c r="AA170" s="743"/>
      <c r="AB170" s="743" t="str">
        <f>Таблиця4[[#This Row],[Descriptions2]]</f>
        <v/>
      </c>
      <c r="AC170" s="743" t="str">
        <f>Таблиця4[[#This Row],[Owner/Specific NPCs3]]</f>
        <v/>
      </c>
      <c r="AD170" s="743"/>
      <c r="AE170" s="760"/>
      <c r="AF170" s="751"/>
      <c r="AG170" s="752"/>
      <c r="AH170" s="743"/>
      <c r="AI170" s="752"/>
      <c r="AJ170" s="743"/>
      <c r="AK170" s="752"/>
      <c r="AL170" s="742" t="str">
        <f>IFERROR(INDEX('02_LIVING_WATERDEEP'!$C$2:$C$200,MATCH(Таблиця4[[#This Row],[BUILDING NAME]],'02_LIVING_WATERDEEP'!$A$2:$A$200,0),1),"")</f>
        <v/>
      </c>
      <c r="AM170" s="742" t="str">
        <f>IFERROR(INDEX('02_LIVING_WATERDEEP'!$F$2:$F$200,MATCH(Таблиця4[[#This Row],[BUILDING NAME]],'02_LIVING_WATERDEEP'!$A$2:$A$200,0),1),"")</f>
        <v/>
      </c>
      <c r="AN170" s="742" t="str">
        <f>IFERROR(INDEX('02_LIVING_WATERDEEP'!$I$2:$I$200,MATCH(Таблиця4[[#This Row],[BUILDING NAME]],'02_LIVING_WATERDEEP'!$A$2:$A$200,0),1),"")</f>
        <v/>
      </c>
      <c r="AO170" s="742" t="str">
        <f>IFERROR(INDEX('02_LIVING_WATERDEEP'!$J$2:$J$200,MATCH(Таблиця4[[#This Row],[BUILDING NAME]],'02_LIVING_WATERDEEP'!$A$2:$A$200,0),1),"")</f>
        <v/>
      </c>
      <c r="AP170" s="742" t="str">
        <f>IFERROR(INDEX('02_LIVING_WATERDEEP'!$K$2:$K$200,MATCH(Таблиця4[[#This Row],[BUILDING NAME]],'02_LIVING_WATERDEEP'!$A$2:$A$200,0),1),"")</f>
        <v/>
      </c>
      <c r="AQ170" s="742" t="str">
        <f>IFERROR(INDEX('02_LIVING_WATERDEEP'!$L$2:$L$200,MATCH(Таблиця4[[#This Row],[BUILDING NAME]],'02_LIVING_WATERDEEP'!$A$2:$A$200,0),1),"")</f>
        <v/>
      </c>
      <c r="AR170" s="742" t="str">
        <f>IFERROR(INDEX('02_LIVING_WATERDEEP'!$M$2:$M$200,MATCH(Таблиця4[[#This Row],[BUILDING NAME]],'02_LIVING_WATERDEEP'!$A$2:$A$200,0),1),"")</f>
        <v/>
      </c>
      <c r="AS170" s="742"/>
      <c r="AT170" s="596"/>
      <c r="AU170" s="596"/>
      <c r="AV170" s="596"/>
      <c r="AW170" s="596"/>
      <c r="AX170" s="596"/>
      <c r="AY170" s="596"/>
      <c r="AZ170" s="596"/>
      <c r="BA170" s="596"/>
      <c r="BB170" s="596"/>
      <c r="BC170" s="596"/>
      <c r="BD170" s="596"/>
      <c r="BE170" s="596"/>
      <c r="BF170" s="596"/>
      <c r="BG170" s="596"/>
      <c r="BH170" s="596"/>
      <c r="BI170" s="596"/>
      <c r="BJ170" s="596" t="e">
        <f>MATCH(Таблиця4[[#This Row],[BUILDING NAME]],#REF!,0)</f>
        <v>#REF!</v>
      </c>
      <c r="BK170" s="596" t="e">
        <f>INDEX(#REF!,'02BUILD'!BJ170,1)</f>
        <v>#REF!</v>
      </c>
      <c r="BL170" s="596" t="e">
        <v>#N/A</v>
      </c>
      <c r="BM170" s="596"/>
      <c r="BN170" s="596" t="e">
        <f>MATCH(Таблиця4[[#This Row],[BUILDING NAME]],Таблиця5[NAME],0)</f>
        <v>#N/A</v>
      </c>
      <c r="BO170" s="596" t="e">
        <f>INDEX(Таблиця5[[C - COINS - COST]:[ADDRESS]],'02BUILD'!$BN170,1)</f>
        <v>#N/A</v>
      </c>
      <c r="BP170" s="596" t="e">
        <f>INDEX(Таблиця5[[C - COINS - COST]:[ADDRESS]],'02BUILD'!$BN170,2)</f>
        <v>#N/A</v>
      </c>
      <c r="BQ170" s="596" t="e">
        <f>INDEX(Таблиця5[[C - COINS - COST]:[ADDRESS]],'02BUILD'!$BN170,3)</f>
        <v>#N/A</v>
      </c>
      <c r="BR170" s="596" t="e">
        <f>INDEX(Таблиця5[[C - COINS - COST]:[ADDRESS]],'02BUILD'!$BN170,4)</f>
        <v>#N/A</v>
      </c>
      <c r="BS170" s="596" t="e">
        <f>INDEX(Таблиця5[[C - COINS - COST]:[ADDRESS]],'02BUILD'!$BN170,5)</f>
        <v>#N/A</v>
      </c>
      <c r="BT170" s="596" t="e">
        <f>INDEX(Таблиця5[[C - COINS - COST]:[ADDRESS]],'02BUILD'!$BN170,6)</f>
        <v>#N/A</v>
      </c>
      <c r="BU170" s="596" t="e">
        <f>INDEX(Таблиця5[[C - COINS - COST]:[ADDRESS]],'02BUILD'!$BN170,7)</f>
        <v>#N/A</v>
      </c>
      <c r="BV170" s="596" t="e">
        <f>INDEX(Таблиця5[[C - COINS - COST]:[ADDRESS]],'02BUILD'!$BN170,8)</f>
        <v>#N/A</v>
      </c>
      <c r="BW170" s="596" t="e">
        <f>INDEX(Таблиця5[[C - COINS - COST]:[ADDRESS]],'02BUILD'!$BN170,9)</f>
        <v>#N/A</v>
      </c>
      <c r="BX170" s="596" t="e">
        <f>INDEX(Таблиця5[[C - COINS - COST]:[ADDRESS]],'02BUILD'!$BN170,10)</f>
        <v>#N/A</v>
      </c>
    </row>
    <row r="171" spans="1:76" ht="16.5" thickTop="1" thickBot="1">
      <c r="A171" s="776"/>
      <c r="B171" s="777"/>
      <c r="C171" s="777"/>
      <c r="D171" s="776"/>
      <c r="E171" s="776"/>
      <c r="F171" s="777"/>
      <c r="G171" s="777"/>
      <c r="H171" s="743" t="s">
        <v>19807</v>
      </c>
      <c r="I171" s="743" t="s">
        <v>4858</v>
      </c>
      <c r="J171" s="743"/>
      <c r="K171" s="743" t="s">
        <v>2068</v>
      </c>
      <c r="L171" s="775" t="s">
        <v>20774</v>
      </c>
      <c r="M171" s="775" t="s">
        <v>20774</v>
      </c>
      <c r="N171" s="743"/>
      <c r="O171" s="743"/>
      <c r="P171" s="743"/>
      <c r="Q171" s="743"/>
      <c r="R171" s="743"/>
      <c r="S1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1" s="743"/>
      <c r="U171" s="743"/>
      <c r="V171" s="743"/>
      <c r="W171" s="743"/>
      <c r="X171" s="743"/>
      <c r="Y171" s="743" t="s">
        <v>21708</v>
      </c>
      <c r="Z171" s="743" t="s">
        <v>4311</v>
      </c>
      <c r="AA171" s="743"/>
      <c r="AB171" s="743" t="str">
        <f>Таблиця4[[#This Row],[Descriptions2]]</f>
        <v/>
      </c>
      <c r="AC171" s="743" t="str">
        <f>Таблиця4[[#This Row],[Owner/Specific NPCs3]]</f>
        <v/>
      </c>
      <c r="AD171" s="743"/>
      <c r="AE171" s="750"/>
      <c r="AF171" s="751"/>
      <c r="AG171" s="752"/>
      <c r="AH171" s="743"/>
      <c r="AI171" s="752"/>
      <c r="AJ171" s="743"/>
      <c r="AK171" s="752"/>
      <c r="AL171" s="742" t="str">
        <f>IFERROR(INDEX('02_LIVING_WATERDEEP'!$C$2:$C$200,MATCH(Таблиця4[[#This Row],[BUILDING NAME]],'02_LIVING_WATERDEEP'!$A$2:$A$200,0),1),"")</f>
        <v/>
      </c>
      <c r="AM171" s="742" t="str">
        <f>IFERROR(INDEX('02_LIVING_WATERDEEP'!$F$2:$F$200,MATCH(Таблиця4[[#This Row],[BUILDING NAME]],'02_LIVING_WATERDEEP'!$A$2:$A$200,0),1),"")</f>
        <v/>
      </c>
      <c r="AN171" s="742" t="str">
        <f>IFERROR(INDEX('02_LIVING_WATERDEEP'!$I$2:$I$200,MATCH(Таблиця4[[#This Row],[BUILDING NAME]],'02_LIVING_WATERDEEP'!$A$2:$A$200,0),1),"")</f>
        <v/>
      </c>
      <c r="AO171" s="742" t="str">
        <f>IFERROR(INDEX('02_LIVING_WATERDEEP'!$J$2:$J$200,MATCH(Таблиця4[[#This Row],[BUILDING NAME]],'02_LIVING_WATERDEEP'!$A$2:$A$200,0),1),"")</f>
        <v/>
      </c>
      <c r="AP171" s="742" t="str">
        <f>IFERROR(INDEX('02_LIVING_WATERDEEP'!$K$2:$K$200,MATCH(Таблиця4[[#This Row],[BUILDING NAME]],'02_LIVING_WATERDEEP'!$A$2:$A$200,0),1),"")</f>
        <v/>
      </c>
      <c r="AQ171" s="742" t="str">
        <f>IFERROR(INDEX('02_LIVING_WATERDEEP'!$L$2:$L$200,MATCH(Таблиця4[[#This Row],[BUILDING NAME]],'02_LIVING_WATERDEEP'!$A$2:$A$200,0),1),"")</f>
        <v/>
      </c>
      <c r="AR171" s="742" t="str">
        <f>IFERROR(INDEX('02_LIVING_WATERDEEP'!$M$2:$M$200,MATCH(Таблиця4[[#This Row],[BUILDING NAME]],'02_LIVING_WATERDEEP'!$A$2:$A$200,0),1),"")</f>
        <v/>
      </c>
      <c r="AS171" s="742"/>
      <c r="AT171" s="596"/>
      <c r="AU171" s="596"/>
      <c r="AV171" s="596"/>
      <c r="AW171" s="596"/>
      <c r="AX171" s="596"/>
      <c r="AY171" s="596"/>
      <c r="AZ171" s="596"/>
      <c r="BA171" s="596"/>
      <c r="BB171" s="596"/>
      <c r="BC171" s="596"/>
      <c r="BD171" s="596"/>
      <c r="BE171" s="596"/>
      <c r="BF171" s="596"/>
      <c r="BG171" s="596"/>
      <c r="BH171" s="596"/>
      <c r="BI171" s="596"/>
      <c r="BJ171" s="596" t="e">
        <f>MATCH(Таблиця4[[#This Row],[BUILDING NAME]],#REF!,0)</f>
        <v>#REF!</v>
      </c>
      <c r="BK171" s="596" t="e">
        <f>INDEX(#REF!,'02BUILD'!BJ171,1)</f>
        <v>#REF!</v>
      </c>
      <c r="BL171" s="596" t="e">
        <v>#N/A</v>
      </c>
      <c r="BM171" s="596"/>
      <c r="BN171" s="596" t="e">
        <f>MATCH(Таблиця4[[#This Row],[BUILDING NAME]],Таблиця5[NAME],0)</f>
        <v>#N/A</v>
      </c>
      <c r="BO171" s="596" t="e">
        <f>INDEX(Таблиця5[[C - COINS - COST]:[ADDRESS]],'02BUILD'!$BN171,1)</f>
        <v>#N/A</v>
      </c>
      <c r="BP171" s="596" t="e">
        <f>INDEX(Таблиця5[[C - COINS - COST]:[ADDRESS]],'02BUILD'!$BN171,2)</f>
        <v>#N/A</v>
      </c>
      <c r="BQ171" s="596" t="e">
        <f>INDEX(Таблиця5[[C - COINS - COST]:[ADDRESS]],'02BUILD'!$BN171,3)</f>
        <v>#N/A</v>
      </c>
      <c r="BR171" s="596" t="e">
        <f>INDEX(Таблиця5[[C - COINS - COST]:[ADDRESS]],'02BUILD'!$BN171,4)</f>
        <v>#N/A</v>
      </c>
      <c r="BS171" s="596" t="e">
        <f>INDEX(Таблиця5[[C - COINS - COST]:[ADDRESS]],'02BUILD'!$BN171,5)</f>
        <v>#N/A</v>
      </c>
      <c r="BT171" s="596" t="e">
        <f>INDEX(Таблиця5[[C - COINS - COST]:[ADDRESS]],'02BUILD'!$BN171,6)</f>
        <v>#N/A</v>
      </c>
      <c r="BU171" s="596" t="e">
        <f>INDEX(Таблиця5[[C - COINS - COST]:[ADDRESS]],'02BUILD'!$BN171,7)</f>
        <v>#N/A</v>
      </c>
      <c r="BV171" s="596" t="e">
        <f>INDEX(Таблиця5[[C - COINS - COST]:[ADDRESS]],'02BUILD'!$BN171,8)</f>
        <v>#N/A</v>
      </c>
      <c r="BW171" s="596" t="e">
        <f>INDEX(Таблиця5[[C - COINS - COST]:[ADDRESS]],'02BUILD'!$BN171,9)</f>
        <v>#N/A</v>
      </c>
      <c r="BX171" s="596" t="e">
        <f>INDEX(Таблиця5[[C - COINS - COST]:[ADDRESS]],'02BUILD'!$BN171,10)</f>
        <v>#N/A</v>
      </c>
    </row>
    <row r="172" spans="1:76" ht="16.5" thickTop="1" thickBot="1">
      <c r="A172" s="776"/>
      <c r="B172" s="777"/>
      <c r="C172" s="777"/>
      <c r="D172" s="776"/>
      <c r="E172" s="776"/>
      <c r="F172" s="777"/>
      <c r="G172" s="777"/>
      <c r="H172" s="761" t="s">
        <v>21646</v>
      </c>
      <c r="I172" s="743" t="s">
        <v>3965</v>
      </c>
      <c r="J172" s="743"/>
      <c r="K172" s="743" t="s">
        <v>2094</v>
      </c>
      <c r="L172" s="775" t="s">
        <v>20774</v>
      </c>
      <c r="M172" s="775" t="s">
        <v>20774</v>
      </c>
      <c r="N172" s="743"/>
      <c r="O172" s="743"/>
      <c r="P172" s="743"/>
      <c r="Q172" s="743"/>
      <c r="R172" s="743"/>
      <c r="S1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2" s="743"/>
      <c r="U172" s="743"/>
      <c r="V172" s="743"/>
      <c r="W172" s="743"/>
      <c r="X172" s="743"/>
      <c r="Y172" s="743" t="s">
        <v>21647</v>
      </c>
      <c r="Z172" s="743" t="s">
        <v>4311</v>
      </c>
      <c r="AA172" s="743"/>
      <c r="AB172" s="743" t="str">
        <f>Таблиця4[[#This Row],[Descriptions2]]</f>
        <v/>
      </c>
      <c r="AC172" s="743" t="str">
        <f>Таблиця4[[#This Row],[Owner/Specific NPCs3]]</f>
        <v/>
      </c>
      <c r="AD172" s="743"/>
      <c r="AE172" s="750"/>
      <c r="AF172" s="751"/>
      <c r="AG172" s="752"/>
      <c r="AH172" s="743"/>
      <c r="AI172" s="752"/>
      <c r="AJ172" s="743"/>
      <c r="AK172" s="752"/>
      <c r="AL172" s="742" t="str">
        <f>IFERROR(INDEX('02_LIVING_WATERDEEP'!$C$2:$C$200,MATCH(Таблиця4[[#This Row],[BUILDING NAME]],'02_LIVING_WATERDEEP'!$A$2:$A$200,0),1),"")</f>
        <v/>
      </c>
      <c r="AM172" s="742" t="str">
        <f>IFERROR(INDEX('02_LIVING_WATERDEEP'!$F$2:$F$200,MATCH(Таблиця4[[#This Row],[BUILDING NAME]],'02_LIVING_WATERDEEP'!$A$2:$A$200,0),1),"")</f>
        <v/>
      </c>
      <c r="AN172" s="742" t="str">
        <f>IFERROR(INDEX('02_LIVING_WATERDEEP'!$I$2:$I$200,MATCH(Таблиця4[[#This Row],[BUILDING NAME]],'02_LIVING_WATERDEEP'!$A$2:$A$200,0),1),"")</f>
        <v/>
      </c>
      <c r="AO172" s="742" t="str">
        <f>IFERROR(INDEX('02_LIVING_WATERDEEP'!$J$2:$J$200,MATCH(Таблиця4[[#This Row],[BUILDING NAME]],'02_LIVING_WATERDEEP'!$A$2:$A$200,0),1),"")</f>
        <v/>
      </c>
      <c r="AP172" s="742" t="str">
        <f>IFERROR(INDEX('02_LIVING_WATERDEEP'!$K$2:$K$200,MATCH(Таблиця4[[#This Row],[BUILDING NAME]],'02_LIVING_WATERDEEP'!$A$2:$A$200,0),1),"")</f>
        <v/>
      </c>
      <c r="AQ172" s="742" t="str">
        <f>IFERROR(INDEX('02_LIVING_WATERDEEP'!$L$2:$L$200,MATCH(Таблиця4[[#This Row],[BUILDING NAME]],'02_LIVING_WATERDEEP'!$A$2:$A$200,0),1),"")</f>
        <v/>
      </c>
      <c r="AR172" s="742" t="str">
        <f>IFERROR(INDEX('02_LIVING_WATERDEEP'!$M$2:$M$200,MATCH(Таблиця4[[#This Row],[BUILDING NAME]],'02_LIVING_WATERDEEP'!$A$2:$A$200,0),1),"")</f>
        <v/>
      </c>
      <c r="AS172" s="742"/>
      <c r="AT172" s="596"/>
      <c r="AU172" s="596"/>
      <c r="AV172" s="596"/>
      <c r="AW172" s="596"/>
      <c r="AX172" s="596"/>
      <c r="AY172" s="596"/>
      <c r="AZ172" s="596"/>
      <c r="BA172" s="596"/>
      <c r="BB172" s="596"/>
      <c r="BC172" s="596"/>
      <c r="BD172" s="596"/>
      <c r="BE172" s="596"/>
      <c r="BF172" s="596"/>
      <c r="BG172" s="596"/>
      <c r="BH172" s="596"/>
      <c r="BI172" s="596"/>
      <c r="BJ172" s="596" t="e">
        <f>MATCH(Таблиця4[[#This Row],[BUILDING NAME]],#REF!,0)</f>
        <v>#REF!</v>
      </c>
      <c r="BK172" s="596" t="e">
        <f>INDEX(#REF!,'02BUILD'!BJ172,1)</f>
        <v>#REF!</v>
      </c>
      <c r="BL172" s="596" t="e">
        <v>#N/A</v>
      </c>
      <c r="BM172" s="596"/>
      <c r="BN172" s="596" t="e">
        <f>MATCH(Таблиця4[[#This Row],[BUILDING NAME]],Таблиця5[NAME],0)</f>
        <v>#N/A</v>
      </c>
      <c r="BO172" s="596" t="e">
        <f>INDEX(Таблиця5[[C - COINS - COST]:[ADDRESS]],'02BUILD'!$BN172,1)</f>
        <v>#N/A</v>
      </c>
      <c r="BP172" s="596" t="e">
        <f>INDEX(Таблиця5[[C - COINS - COST]:[ADDRESS]],'02BUILD'!$BN172,2)</f>
        <v>#N/A</v>
      </c>
      <c r="BQ172" s="596" t="e">
        <f>INDEX(Таблиця5[[C - COINS - COST]:[ADDRESS]],'02BUILD'!$BN172,3)</f>
        <v>#N/A</v>
      </c>
      <c r="BR172" s="596" t="e">
        <f>INDEX(Таблиця5[[C - COINS - COST]:[ADDRESS]],'02BUILD'!$BN172,4)</f>
        <v>#N/A</v>
      </c>
      <c r="BS172" s="596" t="e">
        <f>INDEX(Таблиця5[[C - COINS - COST]:[ADDRESS]],'02BUILD'!$BN172,5)</f>
        <v>#N/A</v>
      </c>
      <c r="BT172" s="596" t="e">
        <f>INDEX(Таблиця5[[C - COINS - COST]:[ADDRESS]],'02BUILD'!$BN172,6)</f>
        <v>#N/A</v>
      </c>
      <c r="BU172" s="596" t="e">
        <f>INDEX(Таблиця5[[C - COINS - COST]:[ADDRESS]],'02BUILD'!$BN172,7)</f>
        <v>#N/A</v>
      </c>
      <c r="BV172" s="596" t="e">
        <f>INDEX(Таблиця5[[C - COINS - COST]:[ADDRESS]],'02BUILD'!$BN172,8)</f>
        <v>#N/A</v>
      </c>
      <c r="BW172" s="596" t="e">
        <f>INDEX(Таблиця5[[C - COINS - COST]:[ADDRESS]],'02BUILD'!$BN172,9)</f>
        <v>#N/A</v>
      </c>
      <c r="BX172" s="596" t="e">
        <f>INDEX(Таблиця5[[C - COINS - COST]:[ADDRESS]],'02BUILD'!$BN172,10)</f>
        <v>#N/A</v>
      </c>
    </row>
    <row r="173" spans="1:76" ht="16.5" thickTop="1" thickBot="1">
      <c r="A173" s="742" t="s">
        <v>1216</v>
      </c>
      <c r="B173" s="743" t="str">
        <f t="shared" ref="B173:B179" si="8">LEFT(LEFT(A173,FIND(":",A173)),LEN(LEFT(A173,FIND(":",A173)))-1)</f>
        <v>H1</v>
      </c>
      <c r="C173" s="743" t="str">
        <f t="shared" ref="C173:C179" si="9">RIGHT(A173,LEN(A173)-FIND(":",A173)-1)</f>
        <v>Harborwatch Tower (city building, A, 4)</v>
      </c>
      <c r="D173" s="742"/>
      <c r="E173" s="742"/>
      <c r="F173" s="743" t="s">
        <v>2055</v>
      </c>
      <c r="G173" s="743" t="s">
        <v>2056</v>
      </c>
      <c r="H173" s="743" t="s">
        <v>2469</v>
      </c>
      <c r="I173" s="743" t="s">
        <v>12557</v>
      </c>
      <c r="J173" s="743"/>
      <c r="K173" s="743" t="s">
        <v>2068</v>
      </c>
      <c r="L173" s="743" t="s">
        <v>2076</v>
      </c>
      <c r="M173" s="743">
        <v>4</v>
      </c>
      <c r="N173" s="743" t="s">
        <v>3524</v>
      </c>
      <c r="O173" s="743"/>
      <c r="P173" s="743"/>
      <c r="Q173" s="743"/>
      <c r="R173" s="743"/>
      <c r="S1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3" s="743"/>
      <c r="U173" s="743"/>
      <c r="V173" s="743"/>
      <c r="W173" s="743"/>
      <c r="X173" s="743"/>
      <c r="Y173" s="749" t="s">
        <v>20508</v>
      </c>
      <c r="Z173" s="743" t="s">
        <v>4311</v>
      </c>
      <c r="AA173" s="743"/>
      <c r="AB173" s="743" t="str">
        <f>Таблиця4[[#This Row],[Descriptions2]]</f>
        <v/>
      </c>
      <c r="AC173" s="743" t="str">
        <f>Таблиця4[[#This Row],[Owner/Specific NPCs3]]</f>
        <v/>
      </c>
      <c r="AD173" s="743"/>
      <c r="AE173" s="750" t="s">
        <v>5831</v>
      </c>
      <c r="AF173" s="751"/>
      <c r="AG173" s="752"/>
      <c r="AH173" s="743" t="s">
        <v>4311</v>
      </c>
      <c r="AI173" s="752"/>
      <c r="AJ173" s="743" t="s">
        <v>4311</v>
      </c>
      <c r="AK173" s="752"/>
      <c r="AL173" s="742" t="str">
        <f>IFERROR(INDEX('02_LIVING_WATERDEEP'!$C$2:$C$200,MATCH(Таблиця4[[#This Row],[BUILDING NAME]],'02_LIVING_WATERDEEP'!$A$2:$A$200,0),1),"")</f>
        <v/>
      </c>
      <c r="AM173" s="742" t="str">
        <f>IFERROR(INDEX('02_LIVING_WATERDEEP'!$F$2:$F$200,MATCH(Таблиця4[[#This Row],[BUILDING NAME]],'02_LIVING_WATERDEEP'!$A$2:$A$200,0),1),"")</f>
        <v/>
      </c>
      <c r="AN173" s="742" t="str">
        <f>IFERROR(INDEX('02_LIVING_WATERDEEP'!$I$2:$I$200,MATCH(Таблиця4[[#This Row],[BUILDING NAME]],'02_LIVING_WATERDEEP'!$A$2:$A$200,0),1),"")</f>
        <v/>
      </c>
      <c r="AO173" s="742" t="str">
        <f>IFERROR(INDEX('02_LIVING_WATERDEEP'!$J$2:$J$200,MATCH(Таблиця4[[#This Row],[BUILDING NAME]],'02_LIVING_WATERDEEP'!$A$2:$A$200,0),1),"")</f>
        <v/>
      </c>
      <c r="AP173" s="742" t="str">
        <f>IFERROR(INDEX('02_LIVING_WATERDEEP'!$K$2:$K$200,MATCH(Таблиця4[[#This Row],[BUILDING NAME]],'02_LIVING_WATERDEEP'!$A$2:$A$200,0),1),"")</f>
        <v/>
      </c>
      <c r="AQ173" s="742" t="str">
        <f>IFERROR(INDEX('02_LIVING_WATERDEEP'!$L$2:$L$200,MATCH(Таблиця4[[#This Row],[BUILDING NAME]],'02_LIVING_WATERDEEP'!$A$2:$A$200,0),1),"")</f>
        <v/>
      </c>
      <c r="AR173" s="742" t="str">
        <f>IFERROR(INDEX('02_LIVING_WATERDEEP'!$M$2:$M$200,MATCH(Таблиця4[[#This Row],[BUILDING NAME]],'02_LIVING_WATERDEEP'!$A$2:$A$200,0),1),"")</f>
        <v/>
      </c>
      <c r="AS173" s="742"/>
      <c r="AT173" s="596"/>
      <c r="AU173" s="596"/>
      <c r="AV173" s="596"/>
      <c r="AW173" s="596"/>
      <c r="AX173" s="596"/>
      <c r="AY173" s="596"/>
      <c r="AZ173" s="596"/>
      <c r="BA173" s="596"/>
      <c r="BB173" s="596"/>
      <c r="BC173" s="596"/>
      <c r="BD173" s="596"/>
      <c r="BE173" s="596"/>
      <c r="BF173" s="596"/>
      <c r="BG173" s="596"/>
      <c r="BH173" s="596"/>
      <c r="BI173" s="596"/>
      <c r="BJ173" s="596" t="e">
        <f>MATCH(Таблиця4[[#This Row],[BUILDING NAME]],#REF!,0)</f>
        <v>#REF!</v>
      </c>
      <c r="BK173" s="596" t="e">
        <f>INDEX(#REF!,'02BUILD'!BJ173,1)</f>
        <v>#REF!</v>
      </c>
      <c r="BL173" s="596" t="e">
        <v>#N/A</v>
      </c>
      <c r="BM173" s="596"/>
      <c r="BN173" s="596" t="e">
        <f>MATCH(Таблиця4[[#This Row],[BUILDING NAME]],Таблиця5[NAME],0)</f>
        <v>#N/A</v>
      </c>
      <c r="BO173" s="596" t="e">
        <f>INDEX(Таблиця5[[C - COINS - COST]:[ADDRESS]],'02BUILD'!$BN173,1)</f>
        <v>#N/A</v>
      </c>
      <c r="BP173" s="596" t="e">
        <f>INDEX(Таблиця5[[C - COINS - COST]:[ADDRESS]],'02BUILD'!$BN173,2)</f>
        <v>#N/A</v>
      </c>
      <c r="BQ173" s="596" t="e">
        <f>INDEX(Таблиця5[[C - COINS - COST]:[ADDRESS]],'02BUILD'!$BN173,3)</f>
        <v>#N/A</v>
      </c>
      <c r="BR173" s="596" t="e">
        <f>INDEX(Таблиця5[[C - COINS - COST]:[ADDRESS]],'02BUILD'!$BN173,4)</f>
        <v>#N/A</v>
      </c>
      <c r="BS173" s="596" t="e">
        <f>INDEX(Таблиця5[[C - COINS - COST]:[ADDRESS]],'02BUILD'!$BN173,5)</f>
        <v>#N/A</v>
      </c>
      <c r="BT173" s="596" t="e">
        <f>INDEX(Таблиця5[[C - COINS - COST]:[ADDRESS]],'02BUILD'!$BN173,6)</f>
        <v>#N/A</v>
      </c>
      <c r="BU173" s="596" t="e">
        <f>INDEX(Таблиця5[[C - COINS - COST]:[ADDRESS]],'02BUILD'!$BN173,7)</f>
        <v>#N/A</v>
      </c>
      <c r="BV173" s="596" t="e">
        <f>INDEX(Таблиця5[[C - COINS - COST]:[ADDRESS]],'02BUILD'!$BN173,8)</f>
        <v>#N/A</v>
      </c>
      <c r="BW173" s="596" t="e">
        <f>INDEX(Таблиця5[[C - COINS - COST]:[ADDRESS]],'02BUILD'!$BN173,9)</f>
        <v>#N/A</v>
      </c>
      <c r="BX173" s="596" t="e">
        <f>INDEX(Таблиця5[[C - COINS - COST]:[ADDRESS]],'02BUILD'!$BN173,10)</f>
        <v>#N/A</v>
      </c>
    </row>
    <row r="174" spans="1:76" ht="16.5" thickTop="1" thickBot="1">
      <c r="A174" s="742" t="s">
        <v>1217</v>
      </c>
      <c r="B174" s="743" t="str">
        <f t="shared" si="8"/>
        <v>H2</v>
      </c>
      <c r="C174" s="743" t="str">
        <f t="shared" si="9"/>
        <v>Smugglers' Bane Tower (city building, A, 4)</v>
      </c>
      <c r="D174" s="742"/>
      <c r="E174" s="742"/>
      <c r="F174" s="743" t="s">
        <v>2057</v>
      </c>
      <c r="G174" s="743" t="s">
        <v>2058</v>
      </c>
      <c r="H174" s="743" t="s">
        <v>2470</v>
      </c>
      <c r="I174" s="743" t="s">
        <v>12557</v>
      </c>
      <c r="J174" s="743"/>
      <c r="K174" s="743" t="s">
        <v>2068</v>
      </c>
      <c r="L174" s="743" t="s">
        <v>2076</v>
      </c>
      <c r="M174" s="743">
        <v>4</v>
      </c>
      <c r="N174" s="743"/>
      <c r="O174" s="743"/>
      <c r="P174" s="743"/>
      <c r="Q174" s="743"/>
      <c r="R174" s="743"/>
      <c r="S1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4" s="743"/>
      <c r="U174" s="743"/>
      <c r="V174" s="743"/>
      <c r="W174" s="743"/>
      <c r="X174" s="743"/>
      <c r="Y174" s="749" t="s">
        <v>20508</v>
      </c>
      <c r="Z174" s="743" t="s">
        <v>4311</v>
      </c>
      <c r="AA174" s="743"/>
      <c r="AB174" s="743" t="str">
        <f>Таблиця4[[#This Row],[Descriptions2]]</f>
        <v/>
      </c>
      <c r="AC174" s="743" t="str">
        <f>Таблиця4[[#This Row],[Owner/Specific NPCs3]]</f>
        <v/>
      </c>
      <c r="AD174" s="743"/>
      <c r="AE174" s="750" t="s">
        <v>5831</v>
      </c>
      <c r="AF174" s="751"/>
      <c r="AG174" s="752"/>
      <c r="AH174" s="743" t="s">
        <v>4311</v>
      </c>
      <c r="AI174" s="752"/>
      <c r="AJ174" s="743" t="s">
        <v>4311</v>
      </c>
      <c r="AK174" s="752"/>
      <c r="AL174" s="742" t="str">
        <f>IFERROR(INDEX('02_LIVING_WATERDEEP'!$C$2:$C$200,MATCH(Таблиця4[[#This Row],[BUILDING NAME]],'02_LIVING_WATERDEEP'!$A$2:$A$200,0),1),"")</f>
        <v/>
      </c>
      <c r="AM174" s="742" t="str">
        <f>IFERROR(INDEX('02_LIVING_WATERDEEP'!$F$2:$F$200,MATCH(Таблиця4[[#This Row],[BUILDING NAME]],'02_LIVING_WATERDEEP'!$A$2:$A$200,0),1),"")</f>
        <v/>
      </c>
      <c r="AN174" s="742" t="str">
        <f>IFERROR(INDEX('02_LIVING_WATERDEEP'!$I$2:$I$200,MATCH(Таблиця4[[#This Row],[BUILDING NAME]],'02_LIVING_WATERDEEP'!$A$2:$A$200,0),1),"")</f>
        <v/>
      </c>
      <c r="AO174" s="742" t="str">
        <f>IFERROR(INDEX('02_LIVING_WATERDEEP'!$J$2:$J$200,MATCH(Таблиця4[[#This Row],[BUILDING NAME]],'02_LIVING_WATERDEEP'!$A$2:$A$200,0),1),"")</f>
        <v/>
      </c>
      <c r="AP174" s="742" t="str">
        <f>IFERROR(INDEX('02_LIVING_WATERDEEP'!$K$2:$K$200,MATCH(Таблиця4[[#This Row],[BUILDING NAME]],'02_LIVING_WATERDEEP'!$A$2:$A$200,0),1),"")</f>
        <v/>
      </c>
      <c r="AQ174" s="742" t="str">
        <f>IFERROR(INDEX('02_LIVING_WATERDEEP'!$L$2:$L$200,MATCH(Таблиця4[[#This Row],[BUILDING NAME]],'02_LIVING_WATERDEEP'!$A$2:$A$200,0),1),"")</f>
        <v/>
      </c>
      <c r="AR174" s="742" t="str">
        <f>IFERROR(INDEX('02_LIVING_WATERDEEP'!$M$2:$M$200,MATCH(Таблиця4[[#This Row],[BUILDING NAME]],'02_LIVING_WATERDEEP'!$A$2:$A$200,0),1),"")</f>
        <v/>
      </c>
      <c r="AS174" s="742"/>
      <c r="AT174" s="596"/>
      <c r="AU174" s="596"/>
      <c r="AV174" s="596"/>
      <c r="AW174" s="596"/>
      <c r="AX174" s="596"/>
      <c r="AY174" s="596"/>
      <c r="AZ174" s="596"/>
      <c r="BA174" s="596"/>
      <c r="BB174" s="596"/>
      <c r="BC174" s="596"/>
      <c r="BD174" s="596"/>
      <c r="BE174" s="596"/>
      <c r="BF174" s="596"/>
      <c r="BG174" s="596"/>
      <c r="BH174" s="596"/>
      <c r="BI174" s="596"/>
      <c r="BJ174" s="596" t="e">
        <f>MATCH(Таблиця4[[#This Row],[BUILDING NAME]],#REF!,0)</f>
        <v>#REF!</v>
      </c>
      <c r="BK174" s="596" t="e">
        <f>INDEX(#REF!,'02BUILD'!BJ174,1)</f>
        <v>#REF!</v>
      </c>
      <c r="BL174" s="596" t="s">
        <v>20611</v>
      </c>
      <c r="BM174" s="596"/>
      <c r="BN174" s="596" t="e">
        <f>MATCH(Таблиця4[[#This Row],[BUILDING NAME]],Таблиця5[NAME],0)</f>
        <v>#N/A</v>
      </c>
      <c r="BO174" s="596" t="e">
        <f>INDEX(Таблиця5[[C - COINS - COST]:[ADDRESS]],'02BUILD'!$BN174,1)</f>
        <v>#N/A</v>
      </c>
      <c r="BP174" s="596" t="e">
        <f>INDEX(Таблиця5[[C - COINS - COST]:[ADDRESS]],'02BUILD'!$BN174,2)</f>
        <v>#N/A</v>
      </c>
      <c r="BQ174" s="596" t="e">
        <f>INDEX(Таблиця5[[C - COINS - COST]:[ADDRESS]],'02BUILD'!$BN174,3)</f>
        <v>#N/A</v>
      </c>
      <c r="BR174" s="596" t="e">
        <f>INDEX(Таблиця5[[C - COINS - COST]:[ADDRESS]],'02BUILD'!$BN174,4)</f>
        <v>#N/A</v>
      </c>
      <c r="BS174" s="596" t="e">
        <f>INDEX(Таблиця5[[C - COINS - COST]:[ADDRESS]],'02BUILD'!$BN174,5)</f>
        <v>#N/A</v>
      </c>
      <c r="BT174" s="596" t="e">
        <f>INDEX(Таблиця5[[C - COINS - COST]:[ADDRESS]],'02BUILD'!$BN174,6)</f>
        <v>#N/A</v>
      </c>
      <c r="BU174" s="596" t="e">
        <f>INDEX(Таблиця5[[C - COINS - COST]:[ADDRESS]],'02BUILD'!$BN174,7)</f>
        <v>#N/A</v>
      </c>
      <c r="BV174" s="596" t="e">
        <f>INDEX(Таблиця5[[C - COINS - COST]:[ADDRESS]],'02BUILD'!$BN174,8)</f>
        <v>#N/A</v>
      </c>
      <c r="BW174" s="596" t="e">
        <f>INDEX(Таблиця5[[C - COINS - COST]:[ADDRESS]],'02BUILD'!$BN174,9)</f>
        <v>#N/A</v>
      </c>
      <c r="BX174" s="596" t="e">
        <f>INDEX(Таблиця5[[C - COINS - COST]:[ADDRESS]],'02BUILD'!$BN174,10)</f>
        <v>#N/A</v>
      </c>
    </row>
    <row r="175" spans="1:76" ht="16.5" thickTop="1" thickBot="1">
      <c r="A175" s="742" t="s">
        <v>1218</v>
      </c>
      <c r="B175" s="743" t="str">
        <f t="shared" si="8"/>
        <v>H3</v>
      </c>
      <c r="C175" s="743" t="str">
        <f t="shared" si="9"/>
        <v>Outer Fort (city building A, 3)</v>
      </c>
      <c r="D175" s="742"/>
      <c r="E175" s="742"/>
      <c r="F175" s="743" t="s">
        <v>2059</v>
      </c>
      <c r="G175" s="743" t="s">
        <v>2080</v>
      </c>
      <c r="H175" s="743" t="s">
        <v>2471</v>
      </c>
      <c r="I175" s="743" t="s">
        <v>12557</v>
      </c>
      <c r="J175" s="743"/>
      <c r="K175" s="743" t="s">
        <v>2068</v>
      </c>
      <c r="L175" s="743" t="s">
        <v>2076</v>
      </c>
      <c r="M175" s="743">
        <v>3</v>
      </c>
      <c r="N175" s="743"/>
      <c r="O175" s="743"/>
      <c r="P175" s="743"/>
      <c r="Q175" s="743"/>
      <c r="R175" s="743"/>
      <c r="S1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5" s="743"/>
      <c r="U175" s="743"/>
      <c r="V175" s="743"/>
      <c r="W175" s="743"/>
      <c r="X175" s="743"/>
      <c r="Y175" s="743" t="s">
        <v>20589</v>
      </c>
      <c r="Z175" s="743" t="s">
        <v>4311</v>
      </c>
      <c r="AA175" s="743"/>
      <c r="AB175" s="743" t="str">
        <f>Таблиця4[[#This Row],[Descriptions2]]</f>
        <v/>
      </c>
      <c r="AC175" s="743" t="str">
        <f>Таблиця4[[#This Row],[Owner/Specific NPCs3]]</f>
        <v/>
      </c>
      <c r="AD175" s="743"/>
      <c r="AE175" s="750" t="s">
        <v>5831</v>
      </c>
      <c r="AF175" s="751"/>
      <c r="AG175" s="752"/>
      <c r="AH175" s="743" t="s">
        <v>4311</v>
      </c>
      <c r="AI175" s="752"/>
      <c r="AJ175" s="743" t="s">
        <v>4311</v>
      </c>
      <c r="AK175" s="752"/>
      <c r="AL175" s="742" t="str">
        <f>IFERROR(INDEX('02_LIVING_WATERDEEP'!$C$2:$C$200,MATCH(Таблиця4[[#This Row],[BUILDING NAME]],'02_LIVING_WATERDEEP'!$A$2:$A$200,0),1),"")</f>
        <v/>
      </c>
      <c r="AM175" s="742" t="str">
        <f>IFERROR(INDEX('02_LIVING_WATERDEEP'!$F$2:$F$200,MATCH(Таблиця4[[#This Row],[BUILDING NAME]],'02_LIVING_WATERDEEP'!$A$2:$A$200,0),1),"")</f>
        <v/>
      </c>
      <c r="AN175" s="742" t="str">
        <f>IFERROR(INDEX('02_LIVING_WATERDEEP'!$I$2:$I$200,MATCH(Таблиця4[[#This Row],[BUILDING NAME]],'02_LIVING_WATERDEEP'!$A$2:$A$200,0),1),"")</f>
        <v/>
      </c>
      <c r="AO175" s="742" t="str">
        <f>IFERROR(INDEX('02_LIVING_WATERDEEP'!$J$2:$J$200,MATCH(Таблиця4[[#This Row],[BUILDING NAME]],'02_LIVING_WATERDEEP'!$A$2:$A$200,0),1),"")</f>
        <v/>
      </c>
      <c r="AP175" s="742" t="str">
        <f>IFERROR(INDEX('02_LIVING_WATERDEEP'!$K$2:$K$200,MATCH(Таблиця4[[#This Row],[BUILDING NAME]],'02_LIVING_WATERDEEP'!$A$2:$A$200,0),1),"")</f>
        <v/>
      </c>
      <c r="AQ175" s="742" t="str">
        <f>IFERROR(INDEX('02_LIVING_WATERDEEP'!$L$2:$L$200,MATCH(Таблиця4[[#This Row],[BUILDING NAME]],'02_LIVING_WATERDEEP'!$A$2:$A$200,0),1),"")</f>
        <v/>
      </c>
      <c r="AR175" s="742" t="str">
        <f>IFERROR(INDEX('02_LIVING_WATERDEEP'!$M$2:$M$200,MATCH(Таблиця4[[#This Row],[BUILDING NAME]],'02_LIVING_WATERDEEP'!$A$2:$A$200,0),1),"")</f>
        <v/>
      </c>
      <c r="AS175" s="742"/>
      <c r="AT175" s="596"/>
      <c r="AU175" s="596"/>
      <c r="AV175" s="596"/>
      <c r="AW175" s="596"/>
      <c r="AX175" s="596"/>
      <c r="AY175" s="596"/>
      <c r="AZ175" s="596"/>
      <c r="BA175" s="596"/>
      <c r="BB175" s="596"/>
      <c r="BC175" s="596"/>
      <c r="BD175" s="596"/>
      <c r="BE175" s="596"/>
      <c r="BF175" s="596"/>
      <c r="BG175" s="596"/>
      <c r="BH175" s="596"/>
      <c r="BI175" s="596"/>
      <c r="BJ175" s="596" t="e">
        <f>MATCH(Таблиця4[[#This Row],[BUILDING NAME]],#REF!,0)</f>
        <v>#REF!</v>
      </c>
      <c r="BK175" s="596" t="e">
        <f>INDEX(#REF!,'02BUILD'!BJ175,1)</f>
        <v>#REF!</v>
      </c>
      <c r="BL175" s="596" t="s">
        <v>20508</v>
      </c>
      <c r="BM175" s="596"/>
      <c r="BN175" s="596" t="e">
        <f>MATCH(Таблиця4[[#This Row],[BUILDING NAME]],Таблиця5[NAME],0)</f>
        <v>#N/A</v>
      </c>
      <c r="BO175" s="596" t="e">
        <f>INDEX(Таблиця5[[C - COINS - COST]:[ADDRESS]],'02BUILD'!$BN175,1)</f>
        <v>#N/A</v>
      </c>
      <c r="BP175" s="596" t="e">
        <f>INDEX(Таблиця5[[C - COINS - COST]:[ADDRESS]],'02BUILD'!$BN175,2)</f>
        <v>#N/A</v>
      </c>
      <c r="BQ175" s="596" t="e">
        <f>INDEX(Таблиця5[[C - COINS - COST]:[ADDRESS]],'02BUILD'!$BN175,3)</f>
        <v>#N/A</v>
      </c>
      <c r="BR175" s="596" t="e">
        <f>INDEX(Таблиця5[[C - COINS - COST]:[ADDRESS]],'02BUILD'!$BN175,4)</f>
        <v>#N/A</v>
      </c>
      <c r="BS175" s="596" t="e">
        <f>INDEX(Таблиця5[[C - COINS - COST]:[ADDRESS]],'02BUILD'!$BN175,5)</f>
        <v>#N/A</v>
      </c>
      <c r="BT175" s="596" t="e">
        <f>INDEX(Таблиця5[[C - COINS - COST]:[ADDRESS]],'02BUILD'!$BN175,6)</f>
        <v>#N/A</v>
      </c>
      <c r="BU175" s="596" t="e">
        <f>INDEX(Таблиця5[[C - COINS - COST]:[ADDRESS]],'02BUILD'!$BN175,7)</f>
        <v>#N/A</v>
      </c>
      <c r="BV175" s="596" t="e">
        <f>INDEX(Таблиця5[[C - COINS - COST]:[ADDRESS]],'02BUILD'!$BN175,8)</f>
        <v>#N/A</v>
      </c>
      <c r="BW175" s="596" t="e">
        <f>INDEX(Таблиця5[[C - COINS - COST]:[ADDRESS]],'02BUILD'!$BN175,9)</f>
        <v>#N/A</v>
      </c>
      <c r="BX175" s="596" t="e">
        <f>INDEX(Таблиця5[[C - COINS - COST]:[ADDRESS]],'02BUILD'!$BN175,10)</f>
        <v>#N/A</v>
      </c>
    </row>
    <row r="176" spans="1:76" ht="16.5" thickTop="1" thickBot="1">
      <c r="A176" s="742" t="s">
        <v>1219</v>
      </c>
      <c r="B176" s="743" t="str">
        <f t="shared" si="8"/>
        <v>H4</v>
      </c>
      <c r="C176" s="743" t="str">
        <f t="shared" si="9"/>
        <v>Inner Fort (city building, A, 3)</v>
      </c>
      <c r="D176" s="742"/>
      <c r="E176" s="742"/>
      <c r="F176" s="743" t="s">
        <v>2060</v>
      </c>
      <c r="G176" s="743" t="s">
        <v>2061</v>
      </c>
      <c r="H176" s="743" t="s">
        <v>2472</v>
      </c>
      <c r="I176" s="743" t="s">
        <v>12557</v>
      </c>
      <c r="J176" s="743"/>
      <c r="K176" s="743" t="s">
        <v>2068</v>
      </c>
      <c r="L176" s="743" t="s">
        <v>2076</v>
      </c>
      <c r="M176" s="743">
        <v>3</v>
      </c>
      <c r="N176" s="743"/>
      <c r="O176" s="743"/>
      <c r="P176" s="743"/>
      <c r="Q176" s="743"/>
      <c r="R176" s="743"/>
      <c r="S1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6" s="743"/>
      <c r="U176" s="743"/>
      <c r="V176" s="743"/>
      <c r="W176" s="743"/>
      <c r="X176" s="743"/>
      <c r="Y176" s="743"/>
      <c r="Z176" s="743" t="s">
        <v>4311</v>
      </c>
      <c r="AA176" s="743"/>
      <c r="AB176" s="743" t="str">
        <f>Таблиця4[[#This Row],[Descriptions2]]</f>
        <v/>
      </c>
      <c r="AC176" s="743" t="str">
        <f>Таблиця4[[#This Row],[Owner/Specific NPCs3]]</f>
        <v/>
      </c>
      <c r="AD176" s="743"/>
      <c r="AE176" s="750" t="s">
        <v>5831</v>
      </c>
      <c r="AF176" s="751"/>
      <c r="AG176" s="752"/>
      <c r="AH176" s="743" t="s">
        <v>4311</v>
      </c>
      <c r="AI176" s="752"/>
      <c r="AJ176" s="743" t="s">
        <v>4311</v>
      </c>
      <c r="AK176" s="752"/>
      <c r="AL176" s="742" t="str">
        <f>IFERROR(INDEX('02_LIVING_WATERDEEP'!$C$2:$C$200,MATCH(Таблиця4[[#This Row],[BUILDING NAME]],'02_LIVING_WATERDEEP'!$A$2:$A$200,0),1),"")</f>
        <v/>
      </c>
      <c r="AM176" s="742" t="str">
        <f>IFERROR(INDEX('02_LIVING_WATERDEEP'!$F$2:$F$200,MATCH(Таблиця4[[#This Row],[BUILDING NAME]],'02_LIVING_WATERDEEP'!$A$2:$A$200,0),1),"")</f>
        <v/>
      </c>
      <c r="AN176" s="742" t="str">
        <f>IFERROR(INDEX('02_LIVING_WATERDEEP'!$I$2:$I$200,MATCH(Таблиця4[[#This Row],[BUILDING NAME]],'02_LIVING_WATERDEEP'!$A$2:$A$200,0),1),"")</f>
        <v/>
      </c>
      <c r="AO176" s="742" t="str">
        <f>IFERROR(INDEX('02_LIVING_WATERDEEP'!$J$2:$J$200,MATCH(Таблиця4[[#This Row],[BUILDING NAME]],'02_LIVING_WATERDEEP'!$A$2:$A$200,0),1),"")</f>
        <v/>
      </c>
      <c r="AP176" s="742" t="str">
        <f>IFERROR(INDEX('02_LIVING_WATERDEEP'!$K$2:$K$200,MATCH(Таблиця4[[#This Row],[BUILDING NAME]],'02_LIVING_WATERDEEP'!$A$2:$A$200,0),1),"")</f>
        <v/>
      </c>
      <c r="AQ176" s="742" t="str">
        <f>IFERROR(INDEX('02_LIVING_WATERDEEP'!$L$2:$L$200,MATCH(Таблиця4[[#This Row],[BUILDING NAME]],'02_LIVING_WATERDEEP'!$A$2:$A$200,0),1),"")</f>
        <v/>
      </c>
      <c r="AR176" s="742" t="str">
        <f>IFERROR(INDEX('02_LIVING_WATERDEEP'!$M$2:$M$200,MATCH(Таблиця4[[#This Row],[BUILDING NAME]],'02_LIVING_WATERDEEP'!$A$2:$A$200,0),1),"")</f>
        <v/>
      </c>
      <c r="AS176" s="742"/>
      <c r="AT176" s="596"/>
      <c r="AU176" s="596"/>
      <c r="AV176" s="596"/>
      <c r="AW176" s="596"/>
      <c r="AX176" s="596"/>
      <c r="AY176" s="596"/>
      <c r="AZ176" s="596"/>
      <c r="BA176" s="596"/>
      <c r="BB176" s="596"/>
      <c r="BC176" s="596"/>
      <c r="BD176" s="596"/>
      <c r="BE176" s="596"/>
      <c r="BF176" s="596"/>
      <c r="BG176" s="596"/>
      <c r="BH176" s="596"/>
      <c r="BI176" s="596"/>
      <c r="BJ176" s="596" t="e">
        <f>MATCH(Таблиця4[[#This Row],[BUILDING NAME]],#REF!,0)</f>
        <v>#REF!</v>
      </c>
      <c r="BK176" s="596" t="e">
        <f>INDEX(#REF!,'02BUILD'!BJ176,1)</f>
        <v>#REF!</v>
      </c>
      <c r="BL176" s="596" t="s">
        <v>20621</v>
      </c>
      <c r="BM176" s="596"/>
      <c r="BN176" s="596" t="e">
        <f>MATCH(Таблиця4[[#This Row],[BUILDING NAME]],Таблиця5[NAME],0)</f>
        <v>#N/A</v>
      </c>
      <c r="BO176" s="596" t="e">
        <f>INDEX(Таблиця5[[C - COINS - COST]:[ADDRESS]],'02BUILD'!$BN176,1)</f>
        <v>#N/A</v>
      </c>
      <c r="BP176" s="596" t="e">
        <f>INDEX(Таблиця5[[C - COINS - COST]:[ADDRESS]],'02BUILD'!$BN176,2)</f>
        <v>#N/A</v>
      </c>
      <c r="BQ176" s="596" t="e">
        <f>INDEX(Таблиця5[[C - COINS - COST]:[ADDRESS]],'02BUILD'!$BN176,3)</f>
        <v>#N/A</v>
      </c>
      <c r="BR176" s="596" t="e">
        <f>INDEX(Таблиця5[[C - COINS - COST]:[ADDRESS]],'02BUILD'!$BN176,4)</f>
        <v>#N/A</v>
      </c>
      <c r="BS176" s="596" t="e">
        <f>INDEX(Таблиця5[[C - COINS - COST]:[ADDRESS]],'02BUILD'!$BN176,5)</f>
        <v>#N/A</v>
      </c>
      <c r="BT176" s="596" t="e">
        <f>INDEX(Таблиця5[[C - COINS - COST]:[ADDRESS]],'02BUILD'!$BN176,6)</f>
        <v>#N/A</v>
      </c>
      <c r="BU176" s="596" t="e">
        <f>INDEX(Таблиця5[[C - COINS - COST]:[ADDRESS]],'02BUILD'!$BN176,7)</f>
        <v>#N/A</v>
      </c>
      <c r="BV176" s="596" t="e">
        <f>INDEX(Таблиця5[[C - COINS - COST]:[ADDRESS]],'02BUILD'!$BN176,8)</f>
        <v>#N/A</v>
      </c>
      <c r="BW176" s="596" t="e">
        <f>INDEX(Таблиця5[[C - COINS - COST]:[ADDRESS]],'02BUILD'!$BN176,9)</f>
        <v>#N/A</v>
      </c>
      <c r="BX176" s="596" t="e">
        <f>INDEX(Таблиця5[[C - COINS - COST]:[ADDRESS]],'02BUILD'!$BN176,10)</f>
        <v>#N/A</v>
      </c>
    </row>
    <row r="177" spans="1:76" ht="16.5" thickTop="1" thickBot="1">
      <c r="A177" s="742" t="s">
        <v>1220</v>
      </c>
      <c r="B177" s="743" t="str">
        <f t="shared" si="8"/>
        <v>H5</v>
      </c>
      <c r="C177" s="743" t="str">
        <f t="shared" si="9"/>
        <v>The Queenspire (temple, A, 6)</v>
      </c>
      <c r="D177" s="742"/>
      <c r="E177" s="742"/>
      <c r="F177" s="743" t="s">
        <v>2062</v>
      </c>
      <c r="G177" s="743" t="s">
        <v>2063</v>
      </c>
      <c r="H177" s="743" t="s">
        <v>20905</v>
      </c>
      <c r="I177" s="743" t="s">
        <v>12557</v>
      </c>
      <c r="J177" s="743"/>
      <c r="K177" s="743" t="s">
        <v>2100</v>
      </c>
      <c r="L177" s="743" t="s">
        <v>2076</v>
      </c>
      <c r="M177" s="743">
        <v>6</v>
      </c>
      <c r="N177" s="743"/>
      <c r="O177" s="743"/>
      <c r="P177" s="743"/>
      <c r="Q177" s="743"/>
      <c r="R177" s="743"/>
      <c r="S1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7" s="743"/>
      <c r="U177" s="743"/>
      <c r="V177" s="743"/>
      <c r="W177" s="743"/>
      <c r="X177" s="743"/>
      <c r="Y177" s="743"/>
      <c r="Z177" s="743" t="s">
        <v>4311</v>
      </c>
      <c r="AA177" s="743"/>
      <c r="AB177" s="743" t="str">
        <f>Таблиця4[[#This Row],[Descriptions2]]</f>
        <v/>
      </c>
      <c r="AC177" s="743" t="str">
        <f>Таблиця4[[#This Row],[Owner/Specific NPCs3]]</f>
        <v/>
      </c>
      <c r="AD177" s="743"/>
      <c r="AE177" s="750" t="s">
        <v>5831</v>
      </c>
      <c r="AF177" s="751"/>
      <c r="AG177" s="752"/>
      <c r="AH177" s="743" t="s">
        <v>4311</v>
      </c>
      <c r="AI177" s="752"/>
      <c r="AJ177" s="743" t="s">
        <v>3911</v>
      </c>
      <c r="AK177" s="752"/>
      <c r="AL177" s="742" t="str">
        <f>IFERROR(INDEX('02_LIVING_WATERDEEP'!$C$2:$C$200,MATCH(Таблиця4[[#This Row],[BUILDING NAME]],'02_LIVING_WATERDEEP'!$A$2:$A$200,0),1),"")</f>
        <v/>
      </c>
      <c r="AM177" s="742" t="str">
        <f>IFERROR(INDEX('02_LIVING_WATERDEEP'!$F$2:$F$200,MATCH(Таблиця4[[#This Row],[BUILDING NAME]],'02_LIVING_WATERDEEP'!$A$2:$A$200,0),1),"")</f>
        <v/>
      </c>
      <c r="AN177" s="742" t="str">
        <f>IFERROR(INDEX('02_LIVING_WATERDEEP'!$I$2:$I$200,MATCH(Таблиця4[[#This Row],[BUILDING NAME]],'02_LIVING_WATERDEEP'!$A$2:$A$200,0),1),"")</f>
        <v/>
      </c>
      <c r="AO177" s="742" t="str">
        <f>IFERROR(INDEX('02_LIVING_WATERDEEP'!$J$2:$J$200,MATCH(Таблиця4[[#This Row],[BUILDING NAME]],'02_LIVING_WATERDEEP'!$A$2:$A$200,0),1),"")</f>
        <v/>
      </c>
      <c r="AP177" s="742" t="str">
        <f>IFERROR(INDEX('02_LIVING_WATERDEEP'!$K$2:$K$200,MATCH(Таблиця4[[#This Row],[BUILDING NAME]],'02_LIVING_WATERDEEP'!$A$2:$A$200,0),1),"")</f>
        <v/>
      </c>
      <c r="AQ177" s="742" t="str">
        <f>IFERROR(INDEX('02_LIVING_WATERDEEP'!$L$2:$L$200,MATCH(Таблиця4[[#This Row],[BUILDING NAME]],'02_LIVING_WATERDEEP'!$A$2:$A$200,0),1),"")</f>
        <v/>
      </c>
      <c r="AR177" s="742" t="str">
        <f>IFERROR(INDEX('02_LIVING_WATERDEEP'!$M$2:$M$200,MATCH(Таблиця4[[#This Row],[BUILDING NAME]],'02_LIVING_WATERDEEP'!$A$2:$A$200,0),1),"")</f>
        <v/>
      </c>
      <c r="AS177" s="742"/>
      <c r="AT177" s="596"/>
      <c r="AU177" s="596"/>
      <c r="AV177" s="596"/>
      <c r="AW177" s="596"/>
      <c r="AX177" s="596"/>
      <c r="AY177" s="596"/>
      <c r="AZ177" s="596"/>
      <c r="BA177" s="596"/>
      <c r="BB177" s="596"/>
      <c r="BC177" s="596"/>
      <c r="BD177" s="596"/>
      <c r="BE177" s="596"/>
      <c r="BF177" s="596"/>
      <c r="BG177" s="596"/>
      <c r="BH177" s="596"/>
      <c r="BI177" s="596"/>
      <c r="BJ177" s="596" t="e">
        <f>MATCH(Таблиця4[[#This Row],[BUILDING NAME]],#REF!,0)</f>
        <v>#REF!</v>
      </c>
      <c r="BK177" s="596" t="e">
        <f>INDEX(#REF!,'02BUILD'!BJ177,1)</f>
        <v>#REF!</v>
      </c>
      <c r="BL177" s="596" t="s">
        <v>20508</v>
      </c>
      <c r="BM177" s="596"/>
      <c r="BN177" s="596" t="e">
        <f>MATCH(Таблиця4[[#This Row],[BUILDING NAME]],Таблиця5[NAME],0)</f>
        <v>#N/A</v>
      </c>
      <c r="BO177" s="596" t="e">
        <f>INDEX(Таблиця5[[C - COINS - COST]:[ADDRESS]],'02BUILD'!$BN177,1)</f>
        <v>#N/A</v>
      </c>
      <c r="BP177" s="596" t="e">
        <f>INDEX(Таблиця5[[C - COINS - COST]:[ADDRESS]],'02BUILD'!$BN177,2)</f>
        <v>#N/A</v>
      </c>
      <c r="BQ177" s="596" t="e">
        <f>INDEX(Таблиця5[[C - COINS - COST]:[ADDRESS]],'02BUILD'!$BN177,3)</f>
        <v>#N/A</v>
      </c>
      <c r="BR177" s="596" t="e">
        <f>INDEX(Таблиця5[[C - COINS - COST]:[ADDRESS]],'02BUILD'!$BN177,4)</f>
        <v>#N/A</v>
      </c>
      <c r="BS177" s="596" t="e">
        <f>INDEX(Таблиця5[[C - COINS - COST]:[ADDRESS]],'02BUILD'!$BN177,5)</f>
        <v>#N/A</v>
      </c>
      <c r="BT177" s="596" t="e">
        <f>INDEX(Таблиця5[[C - COINS - COST]:[ADDRESS]],'02BUILD'!$BN177,6)</f>
        <v>#N/A</v>
      </c>
      <c r="BU177" s="596" t="e">
        <f>INDEX(Таблиця5[[C - COINS - COST]:[ADDRESS]],'02BUILD'!$BN177,7)</f>
        <v>#N/A</v>
      </c>
      <c r="BV177" s="596" t="e">
        <f>INDEX(Таблиця5[[C - COINS - COST]:[ADDRESS]],'02BUILD'!$BN177,8)</f>
        <v>#N/A</v>
      </c>
      <c r="BW177" s="596" t="e">
        <f>INDEX(Таблиця5[[C - COINS - COST]:[ADDRESS]],'02BUILD'!$BN177,9)</f>
        <v>#N/A</v>
      </c>
      <c r="BX177" s="596" t="e">
        <f>INDEX(Таблиця5[[C - COINS - COST]:[ADDRESS]],'02BUILD'!$BN177,10)</f>
        <v>#N/A</v>
      </c>
    </row>
    <row r="178" spans="1:76" ht="16.5" thickTop="1" thickBot="1">
      <c r="A178" s="742" t="s">
        <v>1221</v>
      </c>
      <c r="B178" s="743" t="str">
        <f t="shared" si="8"/>
        <v>H6</v>
      </c>
      <c r="C178" s="743" t="str">
        <f t="shared" si="9"/>
        <v>Sea Elf Trading Outpost (business, D, 1)</v>
      </c>
      <c r="D178" s="742"/>
      <c r="E178" s="742"/>
      <c r="F178" s="743" t="s">
        <v>2064</v>
      </c>
      <c r="G178" s="743" t="s">
        <v>2065</v>
      </c>
      <c r="H178" s="743" t="s">
        <v>2474</v>
      </c>
      <c r="I178" s="743" t="s">
        <v>12557</v>
      </c>
      <c r="J178" s="743"/>
      <c r="K178" s="743" t="s">
        <v>2089</v>
      </c>
      <c r="L178" s="743" t="s">
        <v>2083</v>
      </c>
      <c r="M178" s="743">
        <v>1</v>
      </c>
      <c r="N178" s="743"/>
      <c r="O178" s="743"/>
      <c r="P178" s="743"/>
      <c r="Q178" s="743"/>
      <c r="R178" s="743"/>
      <c r="S1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8" s="743"/>
      <c r="U178" s="743"/>
      <c r="V178" s="743"/>
      <c r="W178" s="743"/>
      <c r="X178" s="743"/>
      <c r="Y178" s="743"/>
      <c r="Z178" s="743" t="s">
        <v>4311</v>
      </c>
      <c r="AA178" s="743"/>
      <c r="AB178" s="743" t="str">
        <f>Таблиця4[[#This Row],[Descriptions2]]</f>
        <v/>
      </c>
      <c r="AC178" s="743" t="str">
        <f>Таблиця4[[#This Row],[Owner/Specific NPCs3]]</f>
        <v/>
      </c>
      <c r="AD178" s="743"/>
      <c r="AE178" s="750" t="s">
        <v>5831</v>
      </c>
      <c r="AF178" s="751"/>
      <c r="AG178" s="752"/>
      <c r="AH178" s="743" t="s">
        <v>4311</v>
      </c>
      <c r="AI178" s="752"/>
      <c r="AJ178" s="743" t="s">
        <v>4311</v>
      </c>
      <c r="AK178" s="752"/>
      <c r="AL178" s="742" t="str">
        <f>IFERROR(INDEX('02_LIVING_WATERDEEP'!$C$2:$C$200,MATCH(Таблиця4[[#This Row],[BUILDING NAME]],'02_LIVING_WATERDEEP'!$A$2:$A$200,0),1),"")</f>
        <v/>
      </c>
      <c r="AM178" s="742" t="str">
        <f>IFERROR(INDEX('02_LIVING_WATERDEEP'!$F$2:$F$200,MATCH(Таблиця4[[#This Row],[BUILDING NAME]],'02_LIVING_WATERDEEP'!$A$2:$A$200,0),1),"")</f>
        <v/>
      </c>
      <c r="AN178" s="742" t="str">
        <f>IFERROR(INDEX('02_LIVING_WATERDEEP'!$I$2:$I$200,MATCH(Таблиця4[[#This Row],[BUILDING NAME]],'02_LIVING_WATERDEEP'!$A$2:$A$200,0),1),"")</f>
        <v/>
      </c>
      <c r="AO178" s="742" t="str">
        <f>IFERROR(INDEX('02_LIVING_WATERDEEP'!$J$2:$J$200,MATCH(Таблиця4[[#This Row],[BUILDING NAME]],'02_LIVING_WATERDEEP'!$A$2:$A$200,0),1),"")</f>
        <v/>
      </c>
      <c r="AP178" s="742" t="str">
        <f>IFERROR(INDEX('02_LIVING_WATERDEEP'!$K$2:$K$200,MATCH(Таблиця4[[#This Row],[BUILDING NAME]],'02_LIVING_WATERDEEP'!$A$2:$A$200,0),1),"")</f>
        <v/>
      </c>
      <c r="AQ178" s="742" t="str">
        <f>IFERROR(INDEX('02_LIVING_WATERDEEP'!$L$2:$L$200,MATCH(Таблиця4[[#This Row],[BUILDING NAME]],'02_LIVING_WATERDEEP'!$A$2:$A$200,0),1),"")</f>
        <v/>
      </c>
      <c r="AR178" s="742" t="str">
        <f>IFERROR(INDEX('02_LIVING_WATERDEEP'!$M$2:$M$200,MATCH(Таблиця4[[#This Row],[BUILDING NAME]],'02_LIVING_WATERDEEP'!$A$2:$A$200,0),1),"")</f>
        <v/>
      </c>
      <c r="AS178" s="742"/>
      <c r="AT178" s="596"/>
      <c r="AU178" s="596"/>
      <c r="AV178" s="596"/>
      <c r="AW178" s="596"/>
      <c r="AX178" s="596"/>
      <c r="AY178" s="596"/>
      <c r="AZ178" s="596"/>
      <c r="BA178" s="596"/>
      <c r="BB178" s="596"/>
      <c r="BC178" s="596"/>
      <c r="BD178" s="596"/>
      <c r="BE178" s="596"/>
      <c r="BF178" s="596"/>
      <c r="BG178" s="596"/>
      <c r="BH178" s="596"/>
      <c r="BI178" s="596"/>
      <c r="BJ178" s="596" t="e">
        <f>MATCH(Таблиця4[[#This Row],[BUILDING NAME]],#REF!,0)</f>
        <v>#REF!</v>
      </c>
      <c r="BK178" s="596" t="e">
        <f>INDEX(#REF!,'02BUILD'!BJ178,1)</f>
        <v>#REF!</v>
      </c>
      <c r="BL178" s="596" t="e">
        <v>#N/A</v>
      </c>
      <c r="BM178" s="596"/>
      <c r="BN178" s="596" t="e">
        <f>MATCH(Таблиця4[[#This Row],[BUILDING NAME]],Таблиця5[NAME],0)</f>
        <v>#N/A</v>
      </c>
      <c r="BO178" s="596" t="e">
        <f>INDEX(Таблиця5[[C - COINS - COST]:[ADDRESS]],'02BUILD'!$BN178,1)</f>
        <v>#N/A</v>
      </c>
      <c r="BP178" s="596" t="e">
        <f>INDEX(Таблиця5[[C - COINS - COST]:[ADDRESS]],'02BUILD'!$BN178,2)</f>
        <v>#N/A</v>
      </c>
      <c r="BQ178" s="596" t="e">
        <f>INDEX(Таблиця5[[C - COINS - COST]:[ADDRESS]],'02BUILD'!$BN178,3)</f>
        <v>#N/A</v>
      </c>
      <c r="BR178" s="596" t="e">
        <f>INDEX(Таблиця5[[C - COINS - COST]:[ADDRESS]],'02BUILD'!$BN178,4)</f>
        <v>#N/A</v>
      </c>
      <c r="BS178" s="596" t="e">
        <f>INDEX(Таблиця5[[C - COINS - COST]:[ADDRESS]],'02BUILD'!$BN178,5)</f>
        <v>#N/A</v>
      </c>
      <c r="BT178" s="596" t="e">
        <f>INDEX(Таблиця5[[C - COINS - COST]:[ADDRESS]],'02BUILD'!$BN178,6)</f>
        <v>#N/A</v>
      </c>
      <c r="BU178" s="596" t="e">
        <f>INDEX(Таблиця5[[C - COINS - COST]:[ADDRESS]],'02BUILD'!$BN178,7)</f>
        <v>#N/A</v>
      </c>
      <c r="BV178" s="596" t="e">
        <f>INDEX(Таблиця5[[C - COINS - COST]:[ADDRESS]],'02BUILD'!$BN178,8)</f>
        <v>#N/A</v>
      </c>
      <c r="BW178" s="596" t="e">
        <f>INDEX(Таблиця5[[C - COINS - COST]:[ADDRESS]],'02BUILD'!$BN178,9)</f>
        <v>#N/A</v>
      </c>
      <c r="BX178" s="596" t="e">
        <f>INDEX(Таблиця5[[C - COINS - COST]:[ADDRESS]],'02BUILD'!$BN178,10)</f>
        <v>#N/A</v>
      </c>
    </row>
    <row r="179" spans="1:76" ht="16.5" thickTop="1" thickBot="1">
      <c r="A179" s="742" t="s">
        <v>1222</v>
      </c>
      <c r="B179" s="743" t="str">
        <f t="shared" si="8"/>
        <v>H7</v>
      </c>
      <c r="C179" s="743" t="str">
        <f t="shared" si="9"/>
        <v>Deepwater Beacon (city building, A, 3)</v>
      </c>
      <c r="D179" s="742"/>
      <c r="E179" s="742"/>
      <c r="F179" s="743" t="s">
        <v>2066</v>
      </c>
      <c r="G179" s="743" t="s">
        <v>2067</v>
      </c>
      <c r="H179" s="743" t="s">
        <v>2475</v>
      </c>
      <c r="I179" s="743" t="s">
        <v>12557</v>
      </c>
      <c r="J179" s="743"/>
      <c r="K179" s="743" t="s">
        <v>2068</v>
      </c>
      <c r="L179" s="743" t="s">
        <v>2076</v>
      </c>
      <c r="M179" s="743">
        <v>3</v>
      </c>
      <c r="N179" s="743" t="s">
        <v>18621</v>
      </c>
      <c r="O179" s="743"/>
      <c r="P179" s="743"/>
      <c r="Q179" s="743"/>
      <c r="R179" s="743"/>
      <c r="S1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79" s="743"/>
      <c r="U179" s="743"/>
      <c r="V179" s="743" t="s">
        <v>21517</v>
      </c>
      <c r="W179" s="743"/>
      <c r="X179" s="743"/>
      <c r="Y179" s="743" t="s">
        <v>20584</v>
      </c>
      <c r="Z179" s="743" t="s">
        <v>4311</v>
      </c>
      <c r="AA179" s="743"/>
      <c r="AB179" s="743" t="str">
        <f>Таблиця4[[#This Row],[Descriptions2]]</f>
        <v/>
      </c>
      <c r="AC179" s="743" t="str">
        <f>Таблиця4[[#This Row],[Owner/Specific NPCs3]]</f>
        <v/>
      </c>
      <c r="AD179" s="743"/>
      <c r="AE179" s="750" t="s">
        <v>5831</v>
      </c>
      <c r="AF179" s="751"/>
      <c r="AG179" s="752"/>
      <c r="AH179" s="743" t="s">
        <v>4311</v>
      </c>
      <c r="AI179" s="752"/>
      <c r="AJ179" s="743" t="s">
        <v>4311</v>
      </c>
      <c r="AK179" s="752"/>
      <c r="AL179" s="742" t="str">
        <f>IFERROR(INDEX('02_LIVING_WATERDEEP'!$C$2:$C$200,MATCH(Таблиця4[[#This Row],[BUILDING NAME]],'02_LIVING_WATERDEEP'!$A$2:$A$200,0),1),"")</f>
        <v/>
      </c>
      <c r="AM179" s="742" t="str">
        <f>IFERROR(INDEX('02_LIVING_WATERDEEP'!$F$2:$F$200,MATCH(Таблиця4[[#This Row],[BUILDING NAME]],'02_LIVING_WATERDEEP'!$A$2:$A$200,0),1),"")</f>
        <v/>
      </c>
      <c r="AN179" s="742" t="str">
        <f>IFERROR(INDEX('02_LIVING_WATERDEEP'!$I$2:$I$200,MATCH(Таблиця4[[#This Row],[BUILDING NAME]],'02_LIVING_WATERDEEP'!$A$2:$A$200,0),1),"")</f>
        <v/>
      </c>
      <c r="AO179" s="742" t="str">
        <f>IFERROR(INDEX('02_LIVING_WATERDEEP'!$J$2:$J$200,MATCH(Таблиця4[[#This Row],[BUILDING NAME]],'02_LIVING_WATERDEEP'!$A$2:$A$200,0),1),"")</f>
        <v/>
      </c>
      <c r="AP179" s="742" t="str">
        <f>IFERROR(INDEX('02_LIVING_WATERDEEP'!$K$2:$K$200,MATCH(Таблиця4[[#This Row],[BUILDING NAME]],'02_LIVING_WATERDEEP'!$A$2:$A$200,0),1),"")</f>
        <v/>
      </c>
      <c r="AQ179" s="742" t="str">
        <f>IFERROR(INDEX('02_LIVING_WATERDEEP'!$L$2:$L$200,MATCH(Таблиця4[[#This Row],[BUILDING NAME]],'02_LIVING_WATERDEEP'!$A$2:$A$200,0),1),"")</f>
        <v/>
      </c>
      <c r="AR179" s="742" t="str">
        <f>IFERROR(INDEX('02_LIVING_WATERDEEP'!$M$2:$M$200,MATCH(Таблиця4[[#This Row],[BUILDING NAME]],'02_LIVING_WATERDEEP'!$A$2:$A$200,0),1),"")</f>
        <v/>
      </c>
      <c r="AS179" s="742"/>
      <c r="AT179" s="596"/>
      <c r="AU179" s="596"/>
      <c r="AV179" s="596"/>
      <c r="AW179" s="596"/>
      <c r="AX179" s="596"/>
      <c r="AY179" s="596"/>
      <c r="AZ179" s="596"/>
      <c r="BA179" s="596"/>
      <c r="BB179" s="596"/>
      <c r="BC179" s="596"/>
      <c r="BD179" s="596"/>
      <c r="BE179" s="596"/>
      <c r="BF179" s="596"/>
      <c r="BG179" s="596"/>
      <c r="BH179" s="596"/>
      <c r="BI179" s="596"/>
      <c r="BJ179" s="596" t="e">
        <f>MATCH(Таблиця4[[#This Row],[BUILDING NAME]],#REF!,0)</f>
        <v>#REF!</v>
      </c>
      <c r="BK179" s="596" t="e">
        <f>INDEX(#REF!,'02BUILD'!BJ179,1)</f>
        <v>#REF!</v>
      </c>
      <c r="BL179" s="596" t="s">
        <v>20608</v>
      </c>
      <c r="BM179" s="596"/>
      <c r="BN179" s="596" t="e">
        <f>MATCH(Таблиця4[[#This Row],[BUILDING NAME]],Таблиця5[NAME],0)</f>
        <v>#N/A</v>
      </c>
      <c r="BO179" s="596" t="e">
        <f>INDEX(Таблиця5[[C - COINS - COST]:[ADDRESS]],'02BUILD'!$BN179,1)</f>
        <v>#N/A</v>
      </c>
      <c r="BP179" s="596" t="e">
        <f>INDEX(Таблиця5[[C - COINS - COST]:[ADDRESS]],'02BUILD'!$BN179,2)</f>
        <v>#N/A</v>
      </c>
      <c r="BQ179" s="596" t="e">
        <f>INDEX(Таблиця5[[C - COINS - COST]:[ADDRESS]],'02BUILD'!$BN179,3)</f>
        <v>#N/A</v>
      </c>
      <c r="BR179" s="596" t="e">
        <f>INDEX(Таблиця5[[C - COINS - COST]:[ADDRESS]],'02BUILD'!$BN179,4)</f>
        <v>#N/A</v>
      </c>
      <c r="BS179" s="596" t="e">
        <f>INDEX(Таблиця5[[C - COINS - COST]:[ADDRESS]],'02BUILD'!$BN179,5)</f>
        <v>#N/A</v>
      </c>
      <c r="BT179" s="596" t="e">
        <f>INDEX(Таблиця5[[C - COINS - COST]:[ADDRESS]],'02BUILD'!$BN179,6)</f>
        <v>#N/A</v>
      </c>
      <c r="BU179" s="596" t="e">
        <f>INDEX(Таблиця5[[C - COINS - COST]:[ADDRESS]],'02BUILD'!$BN179,7)</f>
        <v>#N/A</v>
      </c>
      <c r="BV179" s="596" t="e">
        <f>INDEX(Таблиця5[[C - COINS - COST]:[ADDRESS]],'02BUILD'!$BN179,8)</f>
        <v>#N/A</v>
      </c>
      <c r="BW179" s="596" t="e">
        <f>INDEX(Таблиця5[[C - COINS - COST]:[ADDRESS]],'02BUILD'!$BN179,9)</f>
        <v>#N/A</v>
      </c>
      <c r="BX179" s="596" t="e">
        <f>INDEX(Таблиця5[[C - COINS - COST]:[ADDRESS]],'02BUILD'!$BN179,10)</f>
        <v>#N/A</v>
      </c>
    </row>
    <row r="180" spans="1:76" ht="16.5" thickTop="1" thickBot="1">
      <c r="A180" s="776"/>
      <c r="B180" s="777"/>
      <c r="C180" s="777"/>
      <c r="D180" s="776"/>
      <c r="E180" s="776"/>
      <c r="F180" s="777"/>
      <c r="G180" s="777"/>
      <c r="H180" s="743" t="s">
        <v>20837</v>
      </c>
      <c r="I180" s="743" t="s">
        <v>3970</v>
      </c>
      <c r="J180" s="743"/>
      <c r="K180" s="743" t="s">
        <v>2701</v>
      </c>
      <c r="L180" s="775" t="s">
        <v>20774</v>
      </c>
      <c r="M180" s="775" t="s">
        <v>20774</v>
      </c>
      <c r="N180" s="743"/>
      <c r="O180" s="743">
        <v>1</v>
      </c>
      <c r="P180" s="743"/>
      <c r="Q180" s="743">
        <v>1</v>
      </c>
      <c r="R180" s="743"/>
      <c r="S1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1 P • </v>
      </c>
      <c r="T180" s="743"/>
      <c r="U180" s="743"/>
      <c r="V180" s="743"/>
      <c r="W180" s="743"/>
      <c r="X180" s="743"/>
      <c r="Y180" s="743" t="s">
        <v>20730</v>
      </c>
      <c r="Z180" s="743" t="s">
        <v>4311</v>
      </c>
      <c r="AA180" s="743"/>
      <c r="AB180" s="743" t="str">
        <f>Таблиця4[[#This Row],[Descriptions2]]</f>
        <v/>
      </c>
      <c r="AC180" s="743" t="str">
        <f>Таблиця4[[#This Row],[Owner/Specific NPCs3]]</f>
        <v/>
      </c>
      <c r="AD180" s="743"/>
      <c r="AE180" s="750"/>
      <c r="AF180" s="751"/>
      <c r="AG180" s="752"/>
      <c r="AH180" s="743"/>
      <c r="AI180" s="752"/>
      <c r="AJ180" s="743"/>
      <c r="AK180" s="752"/>
      <c r="AL180" s="742" t="str">
        <f>IFERROR(INDEX('02_LIVING_WATERDEEP'!$C$2:$C$200,MATCH(Таблиця4[[#This Row],[BUILDING NAME]],'02_LIVING_WATERDEEP'!$A$2:$A$200,0),1),"")</f>
        <v/>
      </c>
      <c r="AM180" s="742" t="str">
        <f>IFERROR(INDEX('02_LIVING_WATERDEEP'!$F$2:$F$200,MATCH(Таблиця4[[#This Row],[BUILDING NAME]],'02_LIVING_WATERDEEP'!$A$2:$A$200,0),1),"")</f>
        <v/>
      </c>
      <c r="AN180" s="742" t="str">
        <f>IFERROR(INDEX('02_LIVING_WATERDEEP'!$I$2:$I$200,MATCH(Таблиця4[[#This Row],[BUILDING NAME]],'02_LIVING_WATERDEEP'!$A$2:$A$200,0),1),"")</f>
        <v/>
      </c>
      <c r="AO180" s="742" t="str">
        <f>IFERROR(INDEX('02_LIVING_WATERDEEP'!$J$2:$J$200,MATCH(Таблиця4[[#This Row],[BUILDING NAME]],'02_LIVING_WATERDEEP'!$A$2:$A$200,0),1),"")</f>
        <v/>
      </c>
      <c r="AP180" s="742" t="str">
        <f>IFERROR(INDEX('02_LIVING_WATERDEEP'!$K$2:$K$200,MATCH(Таблиця4[[#This Row],[BUILDING NAME]],'02_LIVING_WATERDEEP'!$A$2:$A$200,0),1),"")</f>
        <v/>
      </c>
      <c r="AQ180" s="742" t="str">
        <f>IFERROR(INDEX('02_LIVING_WATERDEEP'!$L$2:$L$200,MATCH(Таблиця4[[#This Row],[BUILDING NAME]],'02_LIVING_WATERDEEP'!$A$2:$A$200,0),1),"")</f>
        <v/>
      </c>
      <c r="AR180" s="742" t="str">
        <f>IFERROR(INDEX('02_LIVING_WATERDEEP'!$M$2:$M$200,MATCH(Таблиця4[[#This Row],[BUILDING NAME]],'02_LIVING_WATERDEEP'!$A$2:$A$200,0),1),"")</f>
        <v/>
      </c>
      <c r="AS180" s="742"/>
      <c r="AT180" s="596"/>
      <c r="AU180" s="596"/>
      <c r="AV180" s="596"/>
      <c r="AW180" s="596"/>
      <c r="AX180" s="596"/>
      <c r="AY180" s="596"/>
      <c r="AZ180" s="596"/>
      <c r="BA180" s="596"/>
      <c r="BB180" s="596"/>
      <c r="BC180" s="596"/>
      <c r="BD180" s="596"/>
      <c r="BE180" s="596"/>
      <c r="BF180" s="596"/>
      <c r="BG180" s="596"/>
      <c r="BH180" s="596"/>
      <c r="BI180" s="596"/>
      <c r="BJ180" s="596" t="e">
        <f>MATCH(Таблиця4[[#This Row],[BUILDING NAME]],#REF!,0)</f>
        <v>#REF!</v>
      </c>
      <c r="BK180" s="596" t="e">
        <f>INDEX(#REF!,'02BUILD'!BJ180,1)</f>
        <v>#REF!</v>
      </c>
      <c r="BL180" s="596" t="s">
        <v>20612</v>
      </c>
      <c r="BM180" s="596"/>
      <c r="BN180" s="596">
        <f>MATCH(Таблиця4[[#This Row],[BUILDING NAME]],Таблиця5[NAME],0)</f>
        <v>192</v>
      </c>
      <c r="BO180" s="596">
        <f>INDEX(Таблиця5[[C - COINS - COST]:[ADDRESS]],'02BUILD'!$BN180,1)</f>
        <v>1</v>
      </c>
      <c r="BP180" s="596">
        <f>INDEX(Таблиця5[[C - COINS - COST]:[ADDRESS]],'02BUILD'!$BN180,2)</f>
        <v>0</v>
      </c>
      <c r="BQ180" s="596">
        <f>INDEX(Таблиця5[[C - COINS - COST]:[ADDRESS]],'02BUILD'!$BN180,3)</f>
        <v>1</v>
      </c>
      <c r="BR180" s="596">
        <f>INDEX(Таблиця5[[C - COINS - COST]:[ADDRESS]],'02BUILD'!$BN180,4)</f>
        <v>0</v>
      </c>
      <c r="BS180" s="596" t="str">
        <f>INDEX(Таблиця5[[C - COINS - COST]:[ADDRESS]],'02BUILD'!$BN180,5)</f>
        <v>1c1p</v>
      </c>
      <c r="BT180" s="596" t="str">
        <f>INDEX(Таблиця5[[C - COINS - COST]:[ADDRESS]],'02BUILD'!$BN180,6)</f>
        <v>Tavern</v>
      </c>
      <c r="BU180" s="596">
        <f>INDEX(Таблиця5[[C - COINS - COST]:[ADDRESS]],'02BUILD'!$BN180,7)</f>
        <v>0</v>
      </c>
      <c r="BV180" s="596" t="str">
        <f>INDEX(Таблиця5[[C - COINS - COST]:[ADDRESS]],'02BUILD'!$BN180,8)</f>
        <v>Often called a "swill hall" by those who've heard of it, it is a place that literally does nothing else but serve terribly cheap alcoholic swill for sailors to drink away their coins. It offers no accommodations, but no one cares if its patrons pass out under their tables.</v>
      </c>
      <c r="BW180" s="596">
        <f>INDEX(Таблиця5[[C - COINS - COST]:[ADDRESS]],'02BUILD'!$BN180,9)</f>
        <v>0</v>
      </c>
      <c r="BX180" s="596">
        <f>INDEX(Таблиця5[[C - COINS - COST]:[ADDRESS]],'02BUILD'!$BN180,10)</f>
        <v>0</v>
      </c>
    </row>
    <row r="181" spans="1:76" ht="16.5" thickTop="1" thickBot="1">
      <c r="A181" s="776"/>
      <c r="B181" s="777"/>
      <c r="C181" s="777"/>
      <c r="D181" s="776"/>
      <c r="E181" s="776"/>
      <c r="F181" s="777"/>
      <c r="G181" s="777"/>
      <c r="H181" s="743"/>
      <c r="I181" s="743"/>
      <c r="J181" s="743"/>
      <c r="K181" s="775"/>
      <c r="L181" s="743"/>
      <c r="M181" s="743"/>
      <c r="N181" s="743"/>
      <c r="O181" s="743"/>
      <c r="P181" s="743"/>
      <c r="Q181" s="743"/>
      <c r="R181" s="743"/>
      <c r="S1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1" s="743"/>
      <c r="U181" s="743"/>
      <c r="V181" s="743"/>
      <c r="W181" s="743"/>
      <c r="X181" s="743"/>
      <c r="Y181" s="743"/>
      <c r="Z181" s="743" t="s">
        <v>4311</v>
      </c>
      <c r="AA181" s="743"/>
      <c r="AB181" s="743" t="str">
        <f>Таблиця4[[#This Row],[Descriptions2]]</f>
        <v/>
      </c>
      <c r="AC181" s="743" t="str">
        <f>Таблиця4[[#This Row],[Owner/Specific NPCs3]]</f>
        <v/>
      </c>
      <c r="AD181" s="743"/>
      <c r="AE181" s="750"/>
      <c r="AF181" s="751"/>
      <c r="AG181" s="752"/>
      <c r="AH181" s="743"/>
      <c r="AI181" s="752"/>
      <c r="AJ181" s="743"/>
      <c r="AK181" s="752"/>
      <c r="AL181" s="742" t="str">
        <f>IFERROR(INDEX('02_LIVING_WATERDEEP'!$C$2:$C$200,MATCH(Таблиця4[[#This Row],[BUILDING NAME]],'02_LIVING_WATERDEEP'!$A$2:$A$200,0),1),"")</f>
        <v/>
      </c>
      <c r="AM181" s="742" t="str">
        <f>IFERROR(INDEX('02_LIVING_WATERDEEP'!$F$2:$F$200,MATCH(Таблиця4[[#This Row],[BUILDING NAME]],'02_LIVING_WATERDEEP'!$A$2:$A$200,0),1),"")</f>
        <v/>
      </c>
      <c r="AN181" s="742" t="str">
        <f>IFERROR(INDEX('02_LIVING_WATERDEEP'!$I$2:$I$200,MATCH(Таблиця4[[#This Row],[BUILDING NAME]],'02_LIVING_WATERDEEP'!$A$2:$A$200,0),1),"")</f>
        <v/>
      </c>
      <c r="AO181" s="742" t="str">
        <f>IFERROR(INDEX('02_LIVING_WATERDEEP'!$J$2:$J$200,MATCH(Таблиця4[[#This Row],[BUILDING NAME]],'02_LIVING_WATERDEEP'!$A$2:$A$200,0),1),"")</f>
        <v/>
      </c>
      <c r="AP181" s="742" t="str">
        <f>IFERROR(INDEX('02_LIVING_WATERDEEP'!$K$2:$K$200,MATCH(Таблиця4[[#This Row],[BUILDING NAME]],'02_LIVING_WATERDEEP'!$A$2:$A$200,0),1),"")</f>
        <v/>
      </c>
      <c r="AQ181" s="742" t="str">
        <f>IFERROR(INDEX('02_LIVING_WATERDEEP'!$L$2:$L$200,MATCH(Таблиця4[[#This Row],[BUILDING NAME]],'02_LIVING_WATERDEEP'!$A$2:$A$200,0),1),"")</f>
        <v/>
      </c>
      <c r="AR181" s="742" t="str">
        <f>IFERROR(INDEX('02_LIVING_WATERDEEP'!$M$2:$M$200,MATCH(Таблиця4[[#This Row],[BUILDING NAME]],'02_LIVING_WATERDEEP'!$A$2:$A$200,0),1),"")</f>
        <v/>
      </c>
      <c r="AS181" s="742"/>
      <c r="AT181" s="596"/>
      <c r="AU181" s="596"/>
      <c r="AV181" s="596"/>
      <c r="AW181" s="596"/>
      <c r="AX181" s="596"/>
      <c r="AY181" s="596"/>
      <c r="AZ181" s="596"/>
      <c r="BA181" s="596"/>
      <c r="BB181" s="596"/>
      <c r="BC181" s="596"/>
      <c r="BD181" s="596"/>
      <c r="BE181" s="596"/>
      <c r="BF181" s="596"/>
      <c r="BG181" s="596"/>
      <c r="BH181" s="596"/>
      <c r="BI181" s="596"/>
      <c r="BJ181" s="596" t="e">
        <f>MATCH(Таблиця4[[#This Row],[BUILDING NAME]],#REF!,0)</f>
        <v>#REF!</v>
      </c>
      <c r="BK181" s="596" t="e">
        <f>INDEX(#REF!,'02BUILD'!BJ181,1)</f>
        <v>#REF!</v>
      </c>
      <c r="BL181" s="596" t="s">
        <v>20609</v>
      </c>
      <c r="BM181" s="596"/>
      <c r="BN181" s="596" t="e">
        <f>MATCH(Таблиця4[[#This Row],[BUILDING NAME]],Таблиця5[NAME],0)</f>
        <v>#N/A</v>
      </c>
      <c r="BO181" s="596" t="e">
        <f>INDEX(Таблиця5[[C - COINS - COST]:[ADDRESS]],'02BUILD'!$BN181,1)</f>
        <v>#N/A</v>
      </c>
      <c r="BP181" s="596" t="e">
        <f>INDEX(Таблиця5[[C - COINS - COST]:[ADDRESS]],'02BUILD'!$BN181,2)</f>
        <v>#N/A</v>
      </c>
      <c r="BQ181" s="596" t="e">
        <f>INDEX(Таблиця5[[C - COINS - COST]:[ADDRESS]],'02BUILD'!$BN181,3)</f>
        <v>#N/A</v>
      </c>
      <c r="BR181" s="596" t="e">
        <f>INDEX(Таблиця5[[C - COINS - COST]:[ADDRESS]],'02BUILD'!$BN181,4)</f>
        <v>#N/A</v>
      </c>
      <c r="BS181" s="596" t="e">
        <f>INDEX(Таблиця5[[C - COINS - COST]:[ADDRESS]],'02BUILD'!$BN181,5)</f>
        <v>#N/A</v>
      </c>
      <c r="BT181" s="596" t="e">
        <f>INDEX(Таблиця5[[C - COINS - COST]:[ADDRESS]],'02BUILD'!$BN181,6)</f>
        <v>#N/A</v>
      </c>
      <c r="BU181" s="596" t="e">
        <f>INDEX(Таблиця5[[C - COINS - COST]:[ADDRESS]],'02BUILD'!$BN181,7)</f>
        <v>#N/A</v>
      </c>
      <c r="BV181" s="596" t="e">
        <f>INDEX(Таблиця5[[C - COINS - COST]:[ADDRESS]],'02BUILD'!$BN181,8)</f>
        <v>#N/A</v>
      </c>
      <c r="BW181" s="596" t="e">
        <f>INDEX(Таблиця5[[C - COINS - COST]:[ADDRESS]],'02BUILD'!$BN181,9)</f>
        <v>#N/A</v>
      </c>
      <c r="BX181" s="596" t="e">
        <f>INDEX(Таблиця5[[C - COINS - COST]:[ADDRESS]],'02BUILD'!$BN181,10)</f>
        <v>#N/A</v>
      </c>
    </row>
    <row r="182" spans="1:76" ht="16.5" thickTop="1" thickBot="1">
      <c r="A182" s="742" t="s">
        <v>1088</v>
      </c>
      <c r="B182" s="743" t="str">
        <f t="shared" ref="B182:B213" si="10">LEFT(LEFT(A182,FIND(":",A182)),LEN(LEFT(A182,FIND(":",A182)))-1)</f>
        <v>D1</v>
      </c>
      <c r="C182" s="743" t="str">
        <f t="shared" ref="C182:C213" si="11">RIGHT(A182,LEN(A182)-FIND(":",A182)-1)</f>
        <v>The Gray Griffon (tavern, C, 3)</v>
      </c>
      <c r="D182" s="742"/>
      <c r="E182" s="742"/>
      <c r="F182" s="743" t="s">
        <v>1419</v>
      </c>
      <c r="G182" s="743" t="s">
        <v>1886</v>
      </c>
      <c r="H182" s="743" t="s">
        <v>20898</v>
      </c>
      <c r="I182" s="743" t="s">
        <v>3970</v>
      </c>
      <c r="J182" s="743"/>
      <c r="K182" s="743" t="s">
        <v>2093</v>
      </c>
      <c r="L182" s="743" t="s">
        <v>2069</v>
      </c>
      <c r="M182" s="743">
        <v>3</v>
      </c>
      <c r="N182" s="743"/>
      <c r="O182" s="743"/>
      <c r="P182" s="743"/>
      <c r="Q182" s="743"/>
      <c r="R182" s="743"/>
      <c r="S1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2" s="743"/>
      <c r="U182" s="743"/>
      <c r="V182" s="743"/>
      <c r="W182" s="743"/>
      <c r="X182" s="743"/>
      <c r="Y182" s="1040"/>
      <c r="Z182" s="743" t="s">
        <v>4311</v>
      </c>
      <c r="AA182" s="743"/>
      <c r="AB182" s="743" t="str">
        <f>Таблиця4[[#This Row],[Descriptions2]]</f>
        <v/>
      </c>
      <c r="AC182" s="743" t="str">
        <f>Таблиця4[[#This Row],[Owner/Specific NPCs3]]</f>
        <v/>
      </c>
      <c r="AD182" s="743"/>
      <c r="AE182" s="750" t="s">
        <v>5831</v>
      </c>
      <c r="AF182" s="751"/>
      <c r="AG182" s="752"/>
      <c r="AH182" s="743" t="s">
        <v>4311</v>
      </c>
      <c r="AI182" s="752"/>
      <c r="AJ182" s="743" t="s">
        <v>4311</v>
      </c>
      <c r="AK182" s="752"/>
      <c r="AL182" s="742" t="str">
        <f>IFERROR(INDEX('02_LIVING_WATERDEEP'!$C$2:$C$200,MATCH(Таблиця4[[#This Row],[BUILDING NAME]],'02_LIVING_WATERDEEP'!$A$2:$A$200,0),1),"")</f>
        <v/>
      </c>
      <c r="AM182" s="742" t="str">
        <f>IFERROR(INDEX('02_LIVING_WATERDEEP'!$F$2:$F$200,MATCH(Таблиця4[[#This Row],[BUILDING NAME]],'02_LIVING_WATERDEEP'!$A$2:$A$200,0),1),"")</f>
        <v/>
      </c>
      <c r="AN182" s="742" t="str">
        <f>IFERROR(INDEX('02_LIVING_WATERDEEP'!$I$2:$I$200,MATCH(Таблиця4[[#This Row],[BUILDING NAME]],'02_LIVING_WATERDEEP'!$A$2:$A$200,0),1),"")</f>
        <v/>
      </c>
      <c r="AO182" s="742" t="str">
        <f>IFERROR(INDEX('02_LIVING_WATERDEEP'!$J$2:$J$200,MATCH(Таблиця4[[#This Row],[BUILDING NAME]],'02_LIVING_WATERDEEP'!$A$2:$A$200,0),1),"")</f>
        <v/>
      </c>
      <c r="AP182" s="742" t="str">
        <f>IFERROR(INDEX('02_LIVING_WATERDEEP'!$K$2:$K$200,MATCH(Таблиця4[[#This Row],[BUILDING NAME]],'02_LIVING_WATERDEEP'!$A$2:$A$200,0),1),"")</f>
        <v/>
      </c>
      <c r="AQ182" s="742" t="str">
        <f>IFERROR(INDEX('02_LIVING_WATERDEEP'!$L$2:$L$200,MATCH(Таблиця4[[#This Row],[BUILDING NAME]],'02_LIVING_WATERDEEP'!$A$2:$A$200,0),1),"")</f>
        <v/>
      </c>
      <c r="AR182" s="742" t="str">
        <f>IFERROR(INDEX('02_LIVING_WATERDEEP'!$M$2:$M$200,MATCH(Таблиця4[[#This Row],[BUILDING NAME]],'02_LIVING_WATERDEEP'!$A$2:$A$200,0),1),"")</f>
        <v/>
      </c>
      <c r="AS182" s="742"/>
      <c r="AT182" s="596"/>
      <c r="AU182" s="596"/>
      <c r="AV182" s="596"/>
      <c r="AW182" s="596"/>
      <c r="AX182" s="596"/>
      <c r="AY182" s="596"/>
      <c r="AZ182" s="596"/>
      <c r="BA182" s="596"/>
      <c r="BB182" s="596"/>
      <c r="BC182" s="596"/>
      <c r="BD182" s="596"/>
      <c r="BE182" s="596"/>
      <c r="BF182" s="596"/>
      <c r="BG182" s="596"/>
      <c r="BH182" s="596"/>
      <c r="BI182" s="596"/>
      <c r="BJ182" s="596" t="e">
        <f>MATCH(Таблиця4[[#This Row],[BUILDING NAME]],#REF!,0)</f>
        <v>#REF!</v>
      </c>
      <c r="BK182" s="596" t="e">
        <f>INDEX(#REF!,'02BUILD'!BJ182,1)</f>
        <v>#REF!</v>
      </c>
      <c r="BL182" s="596" t="e">
        <v>#N/A</v>
      </c>
      <c r="BM182" s="596"/>
      <c r="BN182" s="596" t="e">
        <f>MATCH(Таблиця4[[#This Row],[BUILDING NAME]],Таблиця5[NAME],0)</f>
        <v>#N/A</v>
      </c>
      <c r="BO182" s="596" t="e">
        <f>INDEX(Таблиця5[[C - COINS - COST]:[ADDRESS]],'02BUILD'!$BN182,1)</f>
        <v>#N/A</v>
      </c>
      <c r="BP182" s="596" t="e">
        <f>INDEX(Таблиця5[[C - COINS - COST]:[ADDRESS]],'02BUILD'!$BN182,2)</f>
        <v>#N/A</v>
      </c>
      <c r="BQ182" s="596" t="e">
        <f>INDEX(Таблиця5[[C - COINS - COST]:[ADDRESS]],'02BUILD'!$BN182,3)</f>
        <v>#N/A</v>
      </c>
      <c r="BR182" s="596" t="e">
        <f>INDEX(Таблиця5[[C - COINS - COST]:[ADDRESS]],'02BUILD'!$BN182,4)</f>
        <v>#N/A</v>
      </c>
      <c r="BS182" s="596" t="e">
        <f>INDEX(Таблиця5[[C - COINS - COST]:[ADDRESS]],'02BUILD'!$BN182,5)</f>
        <v>#N/A</v>
      </c>
      <c r="BT182" s="596" t="e">
        <f>INDEX(Таблиця5[[C - COINS - COST]:[ADDRESS]],'02BUILD'!$BN182,6)</f>
        <v>#N/A</v>
      </c>
      <c r="BU182" s="596" t="e">
        <f>INDEX(Таблиця5[[C - COINS - COST]:[ADDRESS]],'02BUILD'!$BN182,7)</f>
        <v>#N/A</v>
      </c>
      <c r="BV182" s="596" t="e">
        <f>INDEX(Таблиця5[[C - COINS - COST]:[ADDRESS]],'02BUILD'!$BN182,8)</f>
        <v>#N/A</v>
      </c>
      <c r="BW182" s="596" t="e">
        <f>INDEX(Таблиця5[[C - COINS - COST]:[ADDRESS]],'02BUILD'!$BN182,9)</f>
        <v>#N/A</v>
      </c>
      <c r="BX182" s="596" t="e">
        <f>INDEX(Таблиця5[[C - COINS - COST]:[ADDRESS]],'02BUILD'!$BN182,10)</f>
        <v>#N/A</v>
      </c>
    </row>
    <row r="183" spans="1:76" ht="16.5" thickTop="1" thickBot="1">
      <c r="A183" s="742" t="s">
        <v>1089</v>
      </c>
      <c r="B183" s="743" t="str">
        <f t="shared" si="10"/>
        <v>D2</v>
      </c>
      <c r="C183" s="743" t="str">
        <f t="shared" si="11"/>
        <v>Turnstone Plumbing and Pipefitting (business, C, 2)</v>
      </c>
      <c r="D183" s="742"/>
      <c r="E183" s="742"/>
      <c r="F183" s="743" t="s">
        <v>1420</v>
      </c>
      <c r="G183" s="743" t="s">
        <v>1887</v>
      </c>
      <c r="H183" s="743" t="s">
        <v>2366</v>
      </c>
      <c r="I183" s="743" t="s">
        <v>3970</v>
      </c>
      <c r="J183" s="743"/>
      <c r="K183" s="743" t="s">
        <v>2089</v>
      </c>
      <c r="L183" s="743" t="s">
        <v>2069</v>
      </c>
      <c r="M183" s="743">
        <v>2</v>
      </c>
      <c r="N183" s="743"/>
      <c r="O183" s="743"/>
      <c r="P183" s="743"/>
      <c r="Q183" s="743"/>
      <c r="R183" s="743"/>
      <c r="S1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3" s="743"/>
      <c r="U183" s="743"/>
      <c r="V183" s="743"/>
      <c r="W183" s="743"/>
      <c r="X183" s="743"/>
      <c r="Y183" s="1040"/>
      <c r="Z183" s="743" t="s">
        <v>4311</v>
      </c>
      <c r="AA183" s="743"/>
      <c r="AB183" s="743" t="str">
        <f>Таблиця4[[#This Row],[Descriptions2]]</f>
        <v/>
      </c>
      <c r="AC183" s="743" t="str">
        <f>Таблиця4[[#This Row],[Owner/Specific NPCs3]]</f>
        <v/>
      </c>
      <c r="AD183" s="743"/>
      <c r="AE183" s="750" t="s">
        <v>5831</v>
      </c>
      <c r="AF183" s="751"/>
      <c r="AG183" s="752"/>
      <c r="AH183" s="743" t="s">
        <v>4311</v>
      </c>
      <c r="AI183" s="752"/>
      <c r="AJ183" s="743" t="s">
        <v>4311</v>
      </c>
      <c r="AK183" s="752"/>
      <c r="AL183" s="742" t="str">
        <f>IFERROR(INDEX('02_LIVING_WATERDEEP'!$C$2:$C$200,MATCH(Таблиця4[[#This Row],[BUILDING NAME]],'02_LIVING_WATERDEEP'!$A$2:$A$200,0),1),"")</f>
        <v/>
      </c>
      <c r="AM183" s="742" t="str">
        <f>IFERROR(INDEX('02_LIVING_WATERDEEP'!$F$2:$F$200,MATCH(Таблиця4[[#This Row],[BUILDING NAME]],'02_LIVING_WATERDEEP'!$A$2:$A$200,0),1),"")</f>
        <v/>
      </c>
      <c r="AN183" s="742" t="str">
        <f>IFERROR(INDEX('02_LIVING_WATERDEEP'!$I$2:$I$200,MATCH(Таблиця4[[#This Row],[BUILDING NAME]],'02_LIVING_WATERDEEP'!$A$2:$A$200,0),1),"")</f>
        <v/>
      </c>
      <c r="AO183" s="742" t="str">
        <f>IFERROR(INDEX('02_LIVING_WATERDEEP'!$J$2:$J$200,MATCH(Таблиця4[[#This Row],[BUILDING NAME]],'02_LIVING_WATERDEEP'!$A$2:$A$200,0),1),"")</f>
        <v/>
      </c>
      <c r="AP183" s="742" t="str">
        <f>IFERROR(INDEX('02_LIVING_WATERDEEP'!$K$2:$K$200,MATCH(Таблиця4[[#This Row],[BUILDING NAME]],'02_LIVING_WATERDEEP'!$A$2:$A$200,0),1),"")</f>
        <v/>
      </c>
      <c r="AQ183" s="742" t="str">
        <f>IFERROR(INDEX('02_LIVING_WATERDEEP'!$L$2:$L$200,MATCH(Таблиця4[[#This Row],[BUILDING NAME]],'02_LIVING_WATERDEEP'!$A$2:$A$200,0),1),"")</f>
        <v/>
      </c>
      <c r="AR183" s="742" t="str">
        <f>IFERROR(INDEX('02_LIVING_WATERDEEP'!$M$2:$M$200,MATCH(Таблиця4[[#This Row],[BUILDING NAME]],'02_LIVING_WATERDEEP'!$A$2:$A$200,0),1),"")</f>
        <v/>
      </c>
      <c r="AS183" s="742"/>
      <c r="AT183" s="596"/>
      <c r="AU183" s="596"/>
      <c r="AV183" s="596"/>
      <c r="AW183" s="596"/>
      <c r="AX183" s="596"/>
      <c r="AY183" s="596"/>
      <c r="AZ183" s="596"/>
      <c r="BA183" s="596"/>
      <c r="BB183" s="596"/>
      <c r="BC183" s="596"/>
      <c r="BD183" s="596"/>
      <c r="BE183" s="596"/>
      <c r="BF183" s="596"/>
      <c r="BG183" s="596"/>
      <c r="BH183" s="596"/>
      <c r="BI183" s="596"/>
      <c r="BJ183" s="596" t="e">
        <f>MATCH(Таблиця4[[#This Row],[BUILDING NAME]],#REF!,0)</f>
        <v>#REF!</v>
      </c>
      <c r="BK183" s="596" t="e">
        <f>INDEX(#REF!,'02BUILD'!BJ183,1)</f>
        <v>#REF!</v>
      </c>
      <c r="BL183" s="596" t="s">
        <v>20552</v>
      </c>
      <c r="BM183" s="596"/>
      <c r="BN183" s="596" t="e">
        <f>MATCH(Таблиця4[[#This Row],[BUILDING NAME]],Таблиця5[NAME],0)</f>
        <v>#N/A</v>
      </c>
      <c r="BO183" s="596" t="e">
        <f>INDEX(Таблиця5[[C - COINS - COST]:[ADDRESS]],'02BUILD'!$BN183,1)</f>
        <v>#N/A</v>
      </c>
      <c r="BP183" s="596" t="e">
        <f>INDEX(Таблиця5[[C - COINS - COST]:[ADDRESS]],'02BUILD'!$BN183,2)</f>
        <v>#N/A</v>
      </c>
      <c r="BQ183" s="596" t="e">
        <f>INDEX(Таблиця5[[C - COINS - COST]:[ADDRESS]],'02BUILD'!$BN183,3)</f>
        <v>#N/A</v>
      </c>
      <c r="BR183" s="596" t="e">
        <f>INDEX(Таблиця5[[C - COINS - COST]:[ADDRESS]],'02BUILD'!$BN183,4)</f>
        <v>#N/A</v>
      </c>
      <c r="BS183" s="596" t="e">
        <f>INDEX(Таблиця5[[C - COINS - COST]:[ADDRESS]],'02BUILD'!$BN183,5)</f>
        <v>#N/A</v>
      </c>
      <c r="BT183" s="596" t="e">
        <f>INDEX(Таблиця5[[C - COINS - COST]:[ADDRESS]],'02BUILD'!$BN183,6)</f>
        <v>#N/A</v>
      </c>
      <c r="BU183" s="596" t="e">
        <f>INDEX(Таблиця5[[C - COINS - COST]:[ADDRESS]],'02BUILD'!$BN183,7)</f>
        <v>#N/A</v>
      </c>
      <c r="BV183" s="596" t="e">
        <f>INDEX(Таблиця5[[C - COINS - COST]:[ADDRESS]],'02BUILD'!$BN183,8)</f>
        <v>#N/A</v>
      </c>
      <c r="BW183" s="596" t="e">
        <f>INDEX(Таблиця5[[C - COINS - COST]:[ADDRESS]],'02BUILD'!$BN183,9)</f>
        <v>#N/A</v>
      </c>
      <c r="BX183" s="596" t="e">
        <f>INDEX(Таблиця5[[C - COINS - COST]:[ADDRESS]],'02BUILD'!$BN183,10)</f>
        <v>#N/A</v>
      </c>
    </row>
    <row r="184" spans="1:76" ht="16.5" thickTop="1" thickBot="1">
      <c r="A184" s="742" t="s">
        <v>1090</v>
      </c>
      <c r="B184" s="743" t="str">
        <f t="shared" si="10"/>
        <v>D3</v>
      </c>
      <c r="C184" s="743" t="str">
        <f t="shared" si="11"/>
        <v>The Metal House of Wonders (guildhall, C, 2)</v>
      </c>
      <c r="D184" s="742"/>
      <c r="E184" s="742"/>
      <c r="F184" s="743" t="s">
        <v>1421</v>
      </c>
      <c r="G184" s="743" t="s">
        <v>1888</v>
      </c>
      <c r="H184" s="743" t="s">
        <v>2367</v>
      </c>
      <c r="I184" s="743" t="s">
        <v>3970</v>
      </c>
      <c r="J184" s="743"/>
      <c r="K184" s="743" t="s">
        <v>2096</v>
      </c>
      <c r="L184" s="743" t="s">
        <v>2069</v>
      </c>
      <c r="M184" s="743">
        <v>2</v>
      </c>
      <c r="N184" s="750" t="s">
        <v>3866</v>
      </c>
      <c r="O184" s="743"/>
      <c r="P184" s="743"/>
      <c r="Q184" s="743"/>
      <c r="R184" s="743"/>
      <c r="S1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4" s="743"/>
      <c r="U184" s="743"/>
      <c r="V184" s="743"/>
      <c r="W184" s="743"/>
      <c r="X184" s="743"/>
      <c r="Y184" s="743" t="s">
        <v>21089</v>
      </c>
      <c r="Z184" s="743" t="s">
        <v>4311</v>
      </c>
      <c r="AA184" s="743"/>
      <c r="AB184" s="743" t="str">
        <f>Таблиця4[[#This Row],[Descriptions2]]</f>
        <v/>
      </c>
      <c r="AC184" s="743" t="str">
        <f>Таблиця4[[#This Row],[Owner/Specific NPCs3]]</f>
        <v/>
      </c>
      <c r="AD184" s="743"/>
      <c r="AE184" s="750" t="s">
        <v>5831</v>
      </c>
      <c r="AF184" s="751"/>
      <c r="AG184" s="752"/>
      <c r="AH184" s="743" t="s">
        <v>3866</v>
      </c>
      <c r="AI184" s="752"/>
      <c r="AJ184" s="743" t="s">
        <v>4311</v>
      </c>
      <c r="AK184" s="752"/>
      <c r="AL184" s="742" t="str">
        <f>IFERROR(INDEX('02_LIVING_WATERDEEP'!$C$2:$C$200,MATCH(Таблиця4[[#This Row],[BUILDING NAME]],'02_LIVING_WATERDEEP'!$A$2:$A$200,0),1),"")</f>
        <v/>
      </c>
      <c r="AM184" s="742" t="str">
        <f>IFERROR(INDEX('02_LIVING_WATERDEEP'!$F$2:$F$200,MATCH(Таблиця4[[#This Row],[BUILDING NAME]],'02_LIVING_WATERDEEP'!$A$2:$A$200,0),1),"")</f>
        <v/>
      </c>
      <c r="AN184" s="742" t="str">
        <f>IFERROR(INDEX('02_LIVING_WATERDEEP'!$I$2:$I$200,MATCH(Таблиця4[[#This Row],[BUILDING NAME]],'02_LIVING_WATERDEEP'!$A$2:$A$200,0),1),"")</f>
        <v/>
      </c>
      <c r="AO184" s="742" t="str">
        <f>IFERROR(INDEX('02_LIVING_WATERDEEP'!$J$2:$J$200,MATCH(Таблиця4[[#This Row],[BUILDING NAME]],'02_LIVING_WATERDEEP'!$A$2:$A$200,0),1),"")</f>
        <v/>
      </c>
      <c r="AP184" s="742" t="str">
        <f>IFERROR(INDEX('02_LIVING_WATERDEEP'!$K$2:$K$200,MATCH(Таблиця4[[#This Row],[BUILDING NAME]],'02_LIVING_WATERDEEP'!$A$2:$A$200,0),1),"")</f>
        <v/>
      </c>
      <c r="AQ184" s="742" t="str">
        <f>IFERROR(INDEX('02_LIVING_WATERDEEP'!$L$2:$L$200,MATCH(Таблиця4[[#This Row],[BUILDING NAME]],'02_LIVING_WATERDEEP'!$A$2:$A$200,0),1),"")</f>
        <v/>
      </c>
      <c r="AR184" s="742" t="str">
        <f>IFERROR(INDEX('02_LIVING_WATERDEEP'!$M$2:$M$200,MATCH(Таблиця4[[#This Row],[BUILDING NAME]],'02_LIVING_WATERDEEP'!$A$2:$A$200,0),1),"")</f>
        <v/>
      </c>
      <c r="AS184" s="742"/>
      <c r="AT184" s="596"/>
      <c r="AU184" s="596"/>
      <c r="AV184" s="596"/>
      <c r="AW184" s="596"/>
      <c r="AX184" s="596"/>
      <c r="AY184" s="596"/>
      <c r="AZ184" s="596"/>
      <c r="BA184" s="596"/>
      <c r="BB184" s="596"/>
      <c r="BC184" s="596"/>
      <c r="BD184" s="596"/>
      <c r="BE184" s="596"/>
      <c r="BF184" s="596"/>
      <c r="BG184" s="596"/>
      <c r="BH184" s="596"/>
      <c r="BI184" s="596"/>
      <c r="BJ184" s="596" t="e">
        <f>MATCH(Таблиця4[[#This Row],[BUILDING NAME]],#REF!,0)</f>
        <v>#REF!</v>
      </c>
      <c r="BK184" s="596" t="e">
        <f>INDEX(#REF!,'02BUILD'!BJ184,1)</f>
        <v>#REF!</v>
      </c>
      <c r="BL184" s="596" t="e">
        <v>#N/A</v>
      </c>
      <c r="BM184" s="596"/>
      <c r="BN184" s="596" t="e">
        <f>MATCH(Таблиця4[[#This Row],[BUILDING NAME]],Таблиця5[NAME],0)</f>
        <v>#N/A</v>
      </c>
      <c r="BO184" s="596" t="e">
        <f>INDEX(Таблиця5[[C - COINS - COST]:[ADDRESS]],'02BUILD'!$BN184,1)</f>
        <v>#N/A</v>
      </c>
      <c r="BP184" s="596" t="e">
        <f>INDEX(Таблиця5[[C - COINS - COST]:[ADDRESS]],'02BUILD'!$BN184,2)</f>
        <v>#N/A</v>
      </c>
      <c r="BQ184" s="596" t="e">
        <f>INDEX(Таблиця5[[C - COINS - COST]:[ADDRESS]],'02BUILD'!$BN184,3)</f>
        <v>#N/A</v>
      </c>
      <c r="BR184" s="596" t="e">
        <f>INDEX(Таблиця5[[C - COINS - COST]:[ADDRESS]],'02BUILD'!$BN184,4)</f>
        <v>#N/A</v>
      </c>
      <c r="BS184" s="596" t="e">
        <f>INDEX(Таблиця5[[C - COINS - COST]:[ADDRESS]],'02BUILD'!$BN184,5)</f>
        <v>#N/A</v>
      </c>
      <c r="BT184" s="596" t="e">
        <f>INDEX(Таблиця5[[C - COINS - COST]:[ADDRESS]],'02BUILD'!$BN184,6)</f>
        <v>#N/A</v>
      </c>
      <c r="BU184" s="596" t="e">
        <f>INDEX(Таблиця5[[C - COINS - COST]:[ADDRESS]],'02BUILD'!$BN184,7)</f>
        <v>#N/A</v>
      </c>
      <c r="BV184" s="596" t="e">
        <f>INDEX(Таблиця5[[C - COINS - COST]:[ADDRESS]],'02BUILD'!$BN184,8)</f>
        <v>#N/A</v>
      </c>
      <c r="BW184" s="596" t="e">
        <f>INDEX(Таблиця5[[C - COINS - COST]:[ADDRESS]],'02BUILD'!$BN184,9)</f>
        <v>#N/A</v>
      </c>
      <c r="BX184" s="596" t="e">
        <f>INDEX(Таблиця5[[C - COINS - COST]:[ADDRESS]],'02BUILD'!$BN184,10)</f>
        <v>#N/A</v>
      </c>
    </row>
    <row r="185" spans="1:76" ht="16.5" thickTop="1" thickBot="1">
      <c r="A185" s="742" t="s">
        <v>1091</v>
      </c>
      <c r="B185" s="743" t="str">
        <f t="shared" si="10"/>
        <v>D4</v>
      </c>
      <c r="C185" s="743" t="str">
        <f t="shared" si="11"/>
        <v>Dhaermos Storage (warehouse, D, 5)</v>
      </c>
      <c r="D185" s="742"/>
      <c r="E185" s="742"/>
      <c r="F185" s="743" t="s">
        <v>1422</v>
      </c>
      <c r="G185" s="743" t="s">
        <v>1889</v>
      </c>
      <c r="H185" s="743" t="s">
        <v>2368</v>
      </c>
      <c r="I185" s="743" t="s">
        <v>3970</v>
      </c>
      <c r="J185" s="743"/>
      <c r="K185" s="743" t="s">
        <v>2095</v>
      </c>
      <c r="L185" s="743" t="s">
        <v>2083</v>
      </c>
      <c r="M185" s="743">
        <v>5</v>
      </c>
      <c r="N185" s="743"/>
      <c r="O185" s="743"/>
      <c r="P185" s="743"/>
      <c r="Q185" s="743"/>
      <c r="R185" s="743"/>
      <c r="S1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5" s="743"/>
      <c r="U185" s="743"/>
      <c r="V185" s="743"/>
      <c r="W185" s="743"/>
      <c r="X185" s="743"/>
      <c r="Y185" s="1040"/>
      <c r="Z185" s="743" t="s">
        <v>4311</v>
      </c>
      <c r="AA185" s="743"/>
      <c r="AB185" s="743" t="str">
        <f>Таблиця4[[#This Row],[Descriptions2]]</f>
        <v/>
      </c>
      <c r="AC185" s="743" t="str">
        <f>Таблиця4[[#This Row],[Owner/Specific NPCs3]]</f>
        <v/>
      </c>
      <c r="AD185" s="743"/>
      <c r="AE185" s="750" t="s">
        <v>5831</v>
      </c>
      <c r="AF185" s="751"/>
      <c r="AG185" s="752"/>
      <c r="AH185" s="743" t="s">
        <v>4311</v>
      </c>
      <c r="AI185" s="752"/>
      <c r="AJ185" s="743" t="s">
        <v>4311</v>
      </c>
      <c r="AK185" s="752"/>
      <c r="AL185" s="742" t="str">
        <f>IFERROR(INDEX('02_LIVING_WATERDEEP'!$C$2:$C$200,MATCH(Таблиця4[[#This Row],[BUILDING NAME]],'02_LIVING_WATERDEEP'!$A$2:$A$200,0),1),"")</f>
        <v/>
      </c>
      <c r="AM185" s="742" t="str">
        <f>IFERROR(INDEX('02_LIVING_WATERDEEP'!$F$2:$F$200,MATCH(Таблиця4[[#This Row],[BUILDING NAME]],'02_LIVING_WATERDEEP'!$A$2:$A$200,0),1),"")</f>
        <v/>
      </c>
      <c r="AN185" s="742" t="str">
        <f>IFERROR(INDEX('02_LIVING_WATERDEEP'!$I$2:$I$200,MATCH(Таблиця4[[#This Row],[BUILDING NAME]],'02_LIVING_WATERDEEP'!$A$2:$A$200,0),1),"")</f>
        <v/>
      </c>
      <c r="AO185" s="742" t="str">
        <f>IFERROR(INDEX('02_LIVING_WATERDEEP'!$J$2:$J$200,MATCH(Таблиця4[[#This Row],[BUILDING NAME]],'02_LIVING_WATERDEEP'!$A$2:$A$200,0),1),"")</f>
        <v/>
      </c>
      <c r="AP185" s="742" t="str">
        <f>IFERROR(INDEX('02_LIVING_WATERDEEP'!$K$2:$K$200,MATCH(Таблиця4[[#This Row],[BUILDING NAME]],'02_LIVING_WATERDEEP'!$A$2:$A$200,0),1),"")</f>
        <v/>
      </c>
      <c r="AQ185" s="742" t="str">
        <f>IFERROR(INDEX('02_LIVING_WATERDEEP'!$L$2:$L$200,MATCH(Таблиця4[[#This Row],[BUILDING NAME]],'02_LIVING_WATERDEEP'!$A$2:$A$200,0),1),"")</f>
        <v/>
      </c>
      <c r="AR185" s="742" t="str">
        <f>IFERROR(INDEX('02_LIVING_WATERDEEP'!$M$2:$M$200,MATCH(Таблиця4[[#This Row],[BUILDING NAME]],'02_LIVING_WATERDEEP'!$A$2:$A$200,0),1),"")</f>
        <v/>
      </c>
      <c r="AS185" s="742"/>
      <c r="AT185" s="596"/>
      <c r="AU185" s="596"/>
      <c r="AV185" s="596"/>
      <c r="AW185" s="596"/>
      <c r="AX185" s="596"/>
      <c r="AY185" s="596"/>
      <c r="AZ185" s="596"/>
      <c r="BA185" s="596"/>
      <c r="BB185" s="596"/>
      <c r="BC185" s="596"/>
      <c r="BD185" s="596"/>
      <c r="BE185" s="596"/>
      <c r="BF185" s="596"/>
      <c r="BG185" s="596"/>
      <c r="BH185" s="596"/>
      <c r="BI185" s="596"/>
      <c r="BJ185" s="596" t="e">
        <f>MATCH(Таблиця4[[#This Row],[BUILDING NAME]],#REF!,0)</f>
        <v>#REF!</v>
      </c>
      <c r="BK185" s="596" t="e">
        <f>INDEX(#REF!,'02BUILD'!BJ185,1)</f>
        <v>#REF!</v>
      </c>
      <c r="BL185" s="596" t="e">
        <v>#N/A</v>
      </c>
      <c r="BM185" s="596"/>
      <c r="BN185" s="596" t="e">
        <f>MATCH(Таблиця4[[#This Row],[BUILDING NAME]],Таблиця5[NAME],0)</f>
        <v>#N/A</v>
      </c>
      <c r="BO185" s="596" t="e">
        <f>INDEX(Таблиця5[[C - COINS - COST]:[ADDRESS]],'02BUILD'!$BN185,1)</f>
        <v>#N/A</v>
      </c>
      <c r="BP185" s="596" t="e">
        <f>INDEX(Таблиця5[[C - COINS - COST]:[ADDRESS]],'02BUILD'!$BN185,2)</f>
        <v>#N/A</v>
      </c>
      <c r="BQ185" s="596" t="e">
        <f>INDEX(Таблиця5[[C - COINS - COST]:[ADDRESS]],'02BUILD'!$BN185,3)</f>
        <v>#N/A</v>
      </c>
      <c r="BR185" s="596" t="e">
        <f>INDEX(Таблиця5[[C - COINS - COST]:[ADDRESS]],'02BUILD'!$BN185,4)</f>
        <v>#N/A</v>
      </c>
      <c r="BS185" s="596" t="e">
        <f>INDEX(Таблиця5[[C - COINS - COST]:[ADDRESS]],'02BUILD'!$BN185,5)</f>
        <v>#N/A</v>
      </c>
      <c r="BT185" s="596" t="e">
        <f>INDEX(Таблиця5[[C - COINS - COST]:[ADDRESS]],'02BUILD'!$BN185,6)</f>
        <v>#N/A</v>
      </c>
      <c r="BU185" s="596" t="e">
        <f>INDEX(Таблиця5[[C - COINS - COST]:[ADDRESS]],'02BUILD'!$BN185,7)</f>
        <v>#N/A</v>
      </c>
      <c r="BV185" s="596" t="e">
        <f>INDEX(Таблиця5[[C - COINS - COST]:[ADDRESS]],'02BUILD'!$BN185,8)</f>
        <v>#N/A</v>
      </c>
      <c r="BW185" s="596" t="e">
        <f>INDEX(Таблиця5[[C - COINS - COST]:[ADDRESS]],'02BUILD'!$BN185,9)</f>
        <v>#N/A</v>
      </c>
      <c r="BX185" s="596" t="e">
        <f>INDEX(Таблиця5[[C - COINS - COST]:[ADDRESS]],'02BUILD'!$BN185,10)</f>
        <v>#N/A</v>
      </c>
    </row>
    <row r="186" spans="1:76" ht="16.5" thickTop="1" thickBot="1">
      <c r="A186" s="742" t="s">
        <v>1092</v>
      </c>
      <c r="B186" s="743" t="str">
        <f t="shared" si="10"/>
        <v>D5</v>
      </c>
      <c r="C186" s="743" t="str">
        <f t="shared" si="11"/>
        <v>Whistling Blades (business, D, 1)</v>
      </c>
      <c r="D186" s="742"/>
      <c r="E186" s="742"/>
      <c r="F186" s="743" t="s">
        <v>1423</v>
      </c>
      <c r="G186" s="743" t="s">
        <v>1890</v>
      </c>
      <c r="H186" s="743" t="s">
        <v>2369</v>
      </c>
      <c r="I186" s="743" t="s">
        <v>3970</v>
      </c>
      <c r="J186" s="743"/>
      <c r="K186" s="743" t="s">
        <v>2089</v>
      </c>
      <c r="L186" s="743" t="s">
        <v>2083</v>
      </c>
      <c r="M186" s="743">
        <v>1</v>
      </c>
      <c r="N186" s="743"/>
      <c r="O186" s="743"/>
      <c r="P186" s="743"/>
      <c r="Q186" s="743"/>
      <c r="R186" s="743"/>
      <c r="S1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6" s="743"/>
      <c r="U186" s="743"/>
      <c r="V186" s="743" t="s">
        <v>29384</v>
      </c>
      <c r="W186" s="743"/>
      <c r="X186" s="743"/>
      <c r="Y186" s="743" t="s">
        <v>21510</v>
      </c>
      <c r="Z186" s="743" t="s">
        <v>4311</v>
      </c>
      <c r="AA186" s="743"/>
      <c r="AB186" s="743" t="str">
        <f>Таблиця4[[#This Row],[Descriptions2]]</f>
        <v/>
      </c>
      <c r="AC186" s="743" t="str">
        <f>Таблиця4[[#This Row],[Owner/Specific NPCs3]]</f>
        <v/>
      </c>
      <c r="AD186" s="743"/>
      <c r="AE186" s="750" t="s">
        <v>5831</v>
      </c>
      <c r="AF186" s="751"/>
      <c r="AG186" s="752"/>
      <c r="AH186" s="743" t="s">
        <v>4311</v>
      </c>
      <c r="AI186" s="752"/>
      <c r="AJ186" s="743" t="s">
        <v>4311</v>
      </c>
      <c r="AK186" s="752"/>
      <c r="AL186" s="742" t="str">
        <f>IFERROR(INDEX('02_LIVING_WATERDEEP'!$C$2:$C$200,MATCH(Таблиця4[[#This Row],[BUILDING NAME]],'02_LIVING_WATERDEEP'!$A$2:$A$200,0),1),"")</f>
        <v/>
      </c>
      <c r="AM186" s="742" t="str">
        <f>IFERROR(INDEX('02_LIVING_WATERDEEP'!$F$2:$F$200,MATCH(Таблиця4[[#This Row],[BUILDING NAME]],'02_LIVING_WATERDEEP'!$A$2:$A$200,0),1),"")</f>
        <v/>
      </c>
      <c r="AN186" s="742" t="str">
        <f>IFERROR(INDEX('02_LIVING_WATERDEEP'!$I$2:$I$200,MATCH(Таблиця4[[#This Row],[BUILDING NAME]],'02_LIVING_WATERDEEP'!$A$2:$A$200,0),1),"")</f>
        <v/>
      </c>
      <c r="AO186" s="742" t="str">
        <f>IFERROR(INDEX('02_LIVING_WATERDEEP'!$J$2:$J$200,MATCH(Таблиця4[[#This Row],[BUILDING NAME]],'02_LIVING_WATERDEEP'!$A$2:$A$200,0),1),"")</f>
        <v/>
      </c>
      <c r="AP186" s="742" t="str">
        <f>IFERROR(INDEX('02_LIVING_WATERDEEP'!$K$2:$K$200,MATCH(Таблиця4[[#This Row],[BUILDING NAME]],'02_LIVING_WATERDEEP'!$A$2:$A$200,0),1),"")</f>
        <v/>
      </c>
      <c r="AQ186" s="742" t="str">
        <f>IFERROR(INDEX('02_LIVING_WATERDEEP'!$L$2:$L$200,MATCH(Таблиця4[[#This Row],[BUILDING NAME]],'02_LIVING_WATERDEEP'!$A$2:$A$200,0),1),"")</f>
        <v/>
      </c>
      <c r="AR186" s="742" t="str">
        <f>IFERROR(INDEX('02_LIVING_WATERDEEP'!$M$2:$M$200,MATCH(Таблиця4[[#This Row],[BUILDING NAME]],'02_LIVING_WATERDEEP'!$A$2:$A$200,0),1),"")</f>
        <v/>
      </c>
      <c r="AS186" s="742"/>
      <c r="AT186" s="596"/>
      <c r="AU186" s="596"/>
      <c r="AV186" s="596"/>
      <c r="AW186" s="596"/>
      <c r="AX186" s="596"/>
      <c r="AY186" s="596"/>
      <c r="AZ186" s="596"/>
      <c r="BA186" s="596"/>
      <c r="BB186" s="596"/>
      <c r="BC186" s="596"/>
      <c r="BD186" s="596"/>
      <c r="BE186" s="596"/>
      <c r="BF186" s="596"/>
      <c r="BG186" s="596"/>
      <c r="BH186" s="596"/>
      <c r="BI186" s="596"/>
      <c r="BJ186" s="596" t="e">
        <f>MATCH(Таблиця4[[#This Row],[BUILDING NAME]],#REF!,0)</f>
        <v>#REF!</v>
      </c>
      <c r="BK186" s="596" t="e">
        <f>INDEX(#REF!,'02BUILD'!BJ186,1)</f>
        <v>#REF!</v>
      </c>
      <c r="BL186" s="596" t="e">
        <v>#N/A</v>
      </c>
      <c r="BM186" s="596"/>
      <c r="BN186" s="596" t="e">
        <f>MATCH(Таблиця4[[#This Row],[BUILDING NAME]],Таблиця5[NAME],0)</f>
        <v>#N/A</v>
      </c>
      <c r="BO186" s="596" t="e">
        <f>INDEX(Таблиця5[[C - COINS - COST]:[ADDRESS]],'02BUILD'!$BN186,1)</f>
        <v>#N/A</v>
      </c>
      <c r="BP186" s="596" t="e">
        <f>INDEX(Таблиця5[[C - COINS - COST]:[ADDRESS]],'02BUILD'!$BN186,2)</f>
        <v>#N/A</v>
      </c>
      <c r="BQ186" s="596" t="e">
        <f>INDEX(Таблиця5[[C - COINS - COST]:[ADDRESS]],'02BUILD'!$BN186,3)</f>
        <v>#N/A</v>
      </c>
      <c r="BR186" s="596" t="e">
        <f>INDEX(Таблиця5[[C - COINS - COST]:[ADDRESS]],'02BUILD'!$BN186,4)</f>
        <v>#N/A</v>
      </c>
      <c r="BS186" s="596" t="e">
        <f>INDEX(Таблиця5[[C - COINS - COST]:[ADDRESS]],'02BUILD'!$BN186,5)</f>
        <v>#N/A</v>
      </c>
      <c r="BT186" s="596" t="e">
        <f>INDEX(Таблиця5[[C - COINS - COST]:[ADDRESS]],'02BUILD'!$BN186,6)</f>
        <v>#N/A</v>
      </c>
      <c r="BU186" s="596" t="e">
        <f>INDEX(Таблиця5[[C - COINS - COST]:[ADDRESS]],'02BUILD'!$BN186,7)</f>
        <v>#N/A</v>
      </c>
      <c r="BV186" s="596" t="e">
        <f>INDEX(Таблиця5[[C - COINS - COST]:[ADDRESS]],'02BUILD'!$BN186,8)</f>
        <v>#N/A</v>
      </c>
      <c r="BW186" s="596" t="e">
        <f>INDEX(Таблиця5[[C - COINS - COST]:[ADDRESS]],'02BUILD'!$BN186,9)</f>
        <v>#N/A</v>
      </c>
      <c r="BX186" s="596" t="e">
        <f>INDEX(Таблиця5[[C - COINS - COST]:[ADDRESS]],'02BUILD'!$BN186,10)</f>
        <v>#N/A</v>
      </c>
    </row>
    <row r="187" spans="1:76" ht="16.5" thickTop="1" thickBot="1">
      <c r="A187" s="742" t="s">
        <v>1093</v>
      </c>
      <c r="B187" s="743" t="str">
        <f t="shared" si="10"/>
        <v>D6</v>
      </c>
      <c r="C187" s="743" t="str">
        <f t="shared" si="11"/>
        <v>Selûne's Smile (tavern, C, 2)</v>
      </c>
      <c r="D187" s="742"/>
      <c r="E187" s="742"/>
      <c r="F187" s="743" t="s">
        <v>1424</v>
      </c>
      <c r="G187" s="743" t="s">
        <v>1891</v>
      </c>
      <c r="H187" s="745" t="s">
        <v>16280</v>
      </c>
      <c r="I187" s="743" t="s">
        <v>3970</v>
      </c>
      <c r="J187" s="743"/>
      <c r="K187" s="743" t="s">
        <v>2093</v>
      </c>
      <c r="L187" s="743" t="s">
        <v>2069</v>
      </c>
      <c r="M187" s="743">
        <v>2</v>
      </c>
      <c r="N187" s="743"/>
      <c r="O187" s="743"/>
      <c r="P187" s="743"/>
      <c r="Q187" s="743"/>
      <c r="R187" s="743"/>
      <c r="S1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87" s="743"/>
      <c r="U187" s="762" t="s">
        <v>16281</v>
      </c>
      <c r="V187" s="743"/>
      <c r="W187" s="743"/>
      <c r="X187" s="743"/>
      <c r="Y187" s="1040" t="s">
        <v>29382</v>
      </c>
      <c r="Z187" s="743">
        <v>0</v>
      </c>
      <c r="AA187" s="743"/>
      <c r="AB187" s="743">
        <f>Таблиця4[[#This Row],[Descriptions2]]</f>
        <v>0</v>
      </c>
      <c r="AC187" s="743">
        <f>Таблиця4[[#This Row],[Owner/Specific NPCs3]]</f>
        <v>0</v>
      </c>
      <c r="AD187" s="743"/>
      <c r="AE187" s="751" t="s">
        <v>5831</v>
      </c>
      <c r="AF187" s="751"/>
      <c r="AG187" s="752"/>
      <c r="AH187" s="743" t="s">
        <v>4311</v>
      </c>
      <c r="AI187" s="752"/>
      <c r="AJ187" s="743" t="s">
        <v>3924</v>
      </c>
      <c r="AK187" s="752"/>
      <c r="AL187" s="742">
        <f>IFERROR(INDEX('02_LIVING_WATERDEEP'!$C$2:$C$200,MATCH(Таблиця4[[#This Row],[BUILDING NAME]],'02_LIVING_WATERDEEP'!$A$2:$A$200,0),1),"")</f>
        <v>0</v>
      </c>
      <c r="AM187" s="742">
        <f>IFERROR(INDEX('02_LIVING_WATERDEEP'!$F$2:$F$200,MATCH(Таблиця4[[#This Row],[BUILDING NAME]],'02_LIVING_WATERDEEP'!$A$2:$A$200,0),1),"")</f>
        <v>0</v>
      </c>
      <c r="AN187" s="742">
        <f>IFERROR(INDEX('02_LIVING_WATERDEEP'!$I$2:$I$200,MATCH(Таблиця4[[#This Row],[BUILDING NAME]],'02_LIVING_WATERDEEP'!$A$2:$A$200,0),1),"")</f>
        <v>0</v>
      </c>
      <c r="AO187" s="742">
        <f>IFERROR(INDEX('02_LIVING_WATERDEEP'!$J$2:$J$200,MATCH(Таблиця4[[#This Row],[BUILDING NAME]],'02_LIVING_WATERDEEP'!$A$2:$A$200,0),1),"")</f>
        <v>0</v>
      </c>
      <c r="AP187" s="742">
        <f>IFERROR(INDEX('02_LIVING_WATERDEEP'!$K$2:$K$200,MATCH(Таблиця4[[#This Row],[BUILDING NAME]],'02_LIVING_WATERDEEP'!$A$2:$A$200,0),1),"")</f>
        <v>0</v>
      </c>
      <c r="AQ187" s="742">
        <f>IFERROR(INDEX('02_LIVING_WATERDEEP'!$L$2:$L$200,MATCH(Таблиця4[[#This Row],[BUILDING NAME]],'02_LIVING_WATERDEEP'!$A$2:$A$200,0),1),"")</f>
        <v>0</v>
      </c>
      <c r="AR187" s="742" t="str">
        <f>IFERROR(INDEX('02_LIVING_WATERDEEP'!$M$2:$M$200,MATCH(Таблиця4[[#This Row],[BUILDING NAME]],'02_LIVING_WATERDEEP'!$A$2:$A$200,0),1),"")</f>
        <v>http://forgottenrealms.wikia.com/wiki/Selûne%27s_Smile</v>
      </c>
      <c r="AS187" s="742"/>
      <c r="AT187" s="596"/>
      <c r="AU187" s="596"/>
      <c r="AV187" s="596"/>
      <c r="AW187" s="596"/>
      <c r="AX187" s="596"/>
      <c r="AY187" s="596"/>
      <c r="AZ187" s="596"/>
      <c r="BA187" s="596"/>
      <c r="BB187" s="596"/>
      <c r="BC187" s="596"/>
      <c r="BD187" s="596"/>
      <c r="BE187" s="596"/>
      <c r="BF187" s="596"/>
      <c r="BG187" s="596"/>
      <c r="BH187" s="596"/>
      <c r="BI187" s="596"/>
      <c r="BJ187" s="596" t="e">
        <f>MATCH(Таблиця4[[#This Row],[BUILDING NAME]],#REF!,0)</f>
        <v>#REF!</v>
      </c>
      <c r="BK187" s="596" t="e">
        <f>INDEX(#REF!,'02BUILD'!BJ187,1)</f>
        <v>#REF!</v>
      </c>
      <c r="BL187" s="596" t="e">
        <v>#N/A</v>
      </c>
      <c r="BM187" s="596"/>
      <c r="BN187" s="596" t="e">
        <f>MATCH(Таблиця4[[#This Row],[BUILDING NAME]],Таблиця5[NAME],0)</f>
        <v>#N/A</v>
      </c>
      <c r="BO187" s="596" t="e">
        <f>INDEX(Таблиця5[[C - COINS - COST]:[ADDRESS]],'02BUILD'!$BN187,1)</f>
        <v>#N/A</v>
      </c>
      <c r="BP187" s="596" t="e">
        <f>INDEX(Таблиця5[[C - COINS - COST]:[ADDRESS]],'02BUILD'!$BN187,2)</f>
        <v>#N/A</v>
      </c>
      <c r="BQ187" s="596" t="e">
        <f>INDEX(Таблиця5[[C - COINS - COST]:[ADDRESS]],'02BUILD'!$BN187,3)</f>
        <v>#N/A</v>
      </c>
      <c r="BR187" s="596" t="e">
        <f>INDEX(Таблиця5[[C - COINS - COST]:[ADDRESS]],'02BUILD'!$BN187,4)</f>
        <v>#N/A</v>
      </c>
      <c r="BS187" s="596" t="e">
        <f>INDEX(Таблиця5[[C - COINS - COST]:[ADDRESS]],'02BUILD'!$BN187,5)</f>
        <v>#N/A</v>
      </c>
      <c r="BT187" s="596" t="e">
        <f>INDEX(Таблиця5[[C - COINS - COST]:[ADDRESS]],'02BUILD'!$BN187,6)</f>
        <v>#N/A</v>
      </c>
      <c r="BU187" s="596" t="e">
        <f>INDEX(Таблиця5[[C - COINS - COST]:[ADDRESS]],'02BUILD'!$BN187,7)</f>
        <v>#N/A</v>
      </c>
      <c r="BV187" s="596" t="e">
        <f>INDEX(Таблиця5[[C - COINS - COST]:[ADDRESS]],'02BUILD'!$BN187,8)</f>
        <v>#N/A</v>
      </c>
      <c r="BW187" s="596" t="e">
        <f>INDEX(Таблиця5[[C - COINS - COST]:[ADDRESS]],'02BUILD'!$BN187,9)</f>
        <v>#N/A</v>
      </c>
      <c r="BX187" s="596" t="e">
        <f>INDEX(Таблиця5[[C - COINS - COST]:[ADDRESS]],'02BUILD'!$BN187,10)</f>
        <v>#N/A</v>
      </c>
    </row>
    <row r="188" spans="1:76" ht="16.5" thickTop="1" thickBot="1">
      <c r="A188" s="742" t="s">
        <v>1094</v>
      </c>
      <c r="B188" s="743" t="str">
        <f t="shared" si="10"/>
        <v>D7</v>
      </c>
      <c r="C188" s="743" t="str">
        <f t="shared" si="11"/>
        <v>The Rearing Hippocampus (inn, C, 2)</v>
      </c>
      <c r="D188" s="742"/>
      <c r="E188" s="742"/>
      <c r="F188" s="743" t="s">
        <v>1425</v>
      </c>
      <c r="G188" s="743" t="s">
        <v>1892</v>
      </c>
      <c r="H188" s="745" t="s">
        <v>2370</v>
      </c>
      <c r="I188" s="743" t="s">
        <v>3970</v>
      </c>
      <c r="J188" s="743"/>
      <c r="K188" s="743" t="s">
        <v>2092</v>
      </c>
      <c r="L188" s="743" t="s">
        <v>2069</v>
      </c>
      <c r="M188" s="743">
        <v>2</v>
      </c>
      <c r="N188" s="743" t="s">
        <v>16363</v>
      </c>
      <c r="O188" s="743">
        <v>4</v>
      </c>
      <c r="P188" s="743"/>
      <c r="Q188" s="743">
        <v>3</v>
      </c>
      <c r="R188" s="743"/>
      <c r="S1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188" s="743"/>
      <c r="U188" s="743"/>
      <c r="V188" s="743"/>
      <c r="W188" s="743"/>
      <c r="X188" s="743"/>
      <c r="Y188" s="743" t="s">
        <v>16361</v>
      </c>
      <c r="Z188" s="743" t="s">
        <v>237</v>
      </c>
      <c r="AA188" s="743"/>
      <c r="AB188" s="743" t="str">
        <f>Таблиця4[[#This Row],[Descriptions2]]</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AC188" s="743" t="str">
        <f>Таблиця4[[#This Row],[Owner/Specific NPCs3]]</f>
        <v xml:space="preserve">Astar Vice, a curious tiefling, manages the establishment, and employs the doppelgangers of Waterdeep, providing a haven for those that otherwise may not have a home. </v>
      </c>
      <c r="AD188" s="743"/>
      <c r="AE188" s="742" t="s">
        <v>16364</v>
      </c>
      <c r="AF188" s="751"/>
      <c r="AG188" s="752"/>
      <c r="AH188" s="743" t="s">
        <v>4311</v>
      </c>
      <c r="AI188" s="752"/>
      <c r="AJ188" s="743" t="s">
        <v>4311</v>
      </c>
      <c r="AK188" s="752"/>
      <c r="AL188" s="742" t="str">
        <f>IFERROR(INDEX('02_LIVING_WATERDEEP'!$C$2:$C$200,MATCH(Таблиця4[[#This Row],[BUILDING NAME]],'02_LIVING_WATERDEEP'!$A$2:$A$200,0),1),"")</f>
        <v>Skuzz</v>
      </c>
      <c r="AM188" s="742" t="str">
        <f>IFERROR(INDEX('02_LIVING_WATERDEEP'!$F$2:$F$200,MATCH(Таблиця4[[#This Row],[BUILDING NAME]],'02_LIVING_WATERDEEP'!$A$2:$A$200,0),1),"")</f>
        <v>Wealthy</v>
      </c>
      <c r="AN188" s="742" t="str">
        <f>IFERROR(INDEX('02_LIVING_WATERDEEP'!$I$2:$I$200,MATCH(Таблиця4[[#This Row],[BUILDING NAME]],'02_LIVING_WATERDEEP'!$A$2:$A$200,0),1),"")</f>
        <v xml:space="preserve">Upon entering, patrons experience an overwhelming sensory experience. Colors, sounds, and smells assault the senses, evoking vivid memories and visions. The maitre d’ (a doppelganger) greets each disoriented patron as the previous guest and leads them to private booths. Guests are served dishes that baffle the senses, with seemingly sweet dishes offering a sour experience and bland dishes transformed into savory delights. </v>
      </c>
      <c r="AO188" s="742" t="str">
        <f>IFERROR(INDEX('02_LIVING_WATERDEEP'!$J$2:$J$200,MATCH(Таблиця4[[#This Row],[BUILDING NAME]],'02_LIVING_WATERDEEP'!$A$2:$A$200,0),1),"")</f>
        <v>Exterior: A subdued stone exterior with minimal signage is only recognized by those that have visited, been invited, or been called through dreams or visions
Interior: Psychedelic patterns and colors adorn the walls of the magically lit interior, offering an intense sensory experience unlike any other in Waterdeep</v>
      </c>
      <c r="AP188" s="742" t="str">
        <f>IFERROR(INDEX('02_LIVING_WATERDEEP'!$K$2:$K$200,MATCH(Таблиця4[[#This Row],[BUILDING NAME]],'02_LIVING_WATERDEEP'!$A$2:$A$200,0),1),"")</f>
        <v xml:space="preserve">Astar Vice, a curious tiefling, manages the establishment, and employs the doppelgangers of Waterdeep, providing a haven for those that otherwise may not have a home. </v>
      </c>
      <c r="AQ188" s="742" t="str">
        <f>IFERROR(INDEX('02_LIVING_WATERDEEP'!$L$2:$L$200,MATCH(Таблиця4[[#This Row],[BUILDING NAME]],'02_LIVING_WATERDEEP'!$A$2:$A$200,0),1),"")</f>
        <v>Entrance is granted to those that have received an “invitation.” Experiences are shaped by the amount each patron is willing to pay.</v>
      </c>
      <c r="AR188" s="742">
        <f>IFERROR(INDEX('02_LIVING_WATERDEEP'!$M$2:$M$200,MATCH(Таблиця4[[#This Row],[BUILDING NAME]],'02_LIVING_WATERDEEP'!$A$2:$A$200,0),1),"")</f>
        <v>0</v>
      </c>
      <c r="AS188" s="742"/>
      <c r="AT188" s="596"/>
      <c r="AU188" s="596"/>
      <c r="AV188" s="596"/>
      <c r="AW188" s="596"/>
      <c r="AX188" s="596"/>
      <c r="AY188" s="596"/>
      <c r="AZ188" s="596"/>
      <c r="BA188" s="596"/>
      <c r="BB188" s="596"/>
      <c r="BC188" s="596"/>
      <c r="BD188" s="596"/>
      <c r="BE188" s="596"/>
      <c r="BF188" s="596"/>
      <c r="BG188" s="596"/>
      <c r="BH188" s="596"/>
      <c r="BI188" s="596"/>
      <c r="BJ188" s="596" t="e">
        <f>MATCH(Таблиця4[[#This Row],[BUILDING NAME]],#REF!,0)</f>
        <v>#REF!</v>
      </c>
      <c r="BK188" s="596" t="e">
        <f>INDEX(#REF!,'02BUILD'!BJ188,1)</f>
        <v>#REF!</v>
      </c>
      <c r="BL188" s="596" t="e">
        <v>#N/A</v>
      </c>
      <c r="BM188" s="596"/>
      <c r="BN188" s="596" t="e">
        <f>MATCH(Таблиця4[[#This Row],[BUILDING NAME]],Таблиця5[NAME],0)</f>
        <v>#N/A</v>
      </c>
      <c r="BO188" s="596" t="e">
        <f>INDEX(Таблиця5[[C - COINS - COST]:[ADDRESS]],'02BUILD'!$BN188,1)</f>
        <v>#N/A</v>
      </c>
      <c r="BP188" s="596" t="e">
        <f>INDEX(Таблиця5[[C - COINS - COST]:[ADDRESS]],'02BUILD'!$BN188,2)</f>
        <v>#N/A</v>
      </c>
      <c r="BQ188" s="596" t="e">
        <f>INDEX(Таблиця5[[C - COINS - COST]:[ADDRESS]],'02BUILD'!$BN188,3)</f>
        <v>#N/A</v>
      </c>
      <c r="BR188" s="596" t="e">
        <f>INDEX(Таблиця5[[C - COINS - COST]:[ADDRESS]],'02BUILD'!$BN188,4)</f>
        <v>#N/A</v>
      </c>
      <c r="BS188" s="596" t="e">
        <f>INDEX(Таблиця5[[C - COINS - COST]:[ADDRESS]],'02BUILD'!$BN188,5)</f>
        <v>#N/A</v>
      </c>
      <c r="BT188" s="596" t="e">
        <f>INDEX(Таблиця5[[C - COINS - COST]:[ADDRESS]],'02BUILD'!$BN188,6)</f>
        <v>#N/A</v>
      </c>
      <c r="BU188" s="596" t="e">
        <f>INDEX(Таблиця5[[C - COINS - COST]:[ADDRESS]],'02BUILD'!$BN188,7)</f>
        <v>#N/A</v>
      </c>
      <c r="BV188" s="596" t="e">
        <f>INDEX(Таблиця5[[C - COINS - COST]:[ADDRESS]],'02BUILD'!$BN188,8)</f>
        <v>#N/A</v>
      </c>
      <c r="BW188" s="596" t="e">
        <f>INDEX(Таблиця5[[C - COINS - COST]:[ADDRESS]],'02BUILD'!$BN188,9)</f>
        <v>#N/A</v>
      </c>
      <c r="BX188" s="596" t="e">
        <f>INDEX(Таблиця5[[C - COINS - COST]:[ADDRESS]],'02BUILD'!$BN188,10)</f>
        <v>#N/A</v>
      </c>
    </row>
    <row r="189" spans="1:76" ht="16.5" thickTop="1" thickBot="1">
      <c r="A189" s="742" t="s">
        <v>1095</v>
      </c>
      <c r="B189" s="743" t="str">
        <f t="shared" si="10"/>
        <v>D8</v>
      </c>
      <c r="C189" s="743" t="str">
        <f t="shared" si="11"/>
        <v>The Splintered Stair (inn, C, 3)</v>
      </c>
      <c r="D189" s="742"/>
      <c r="E189" s="742"/>
      <c r="F189" s="743" t="s">
        <v>1426</v>
      </c>
      <c r="G189" s="743" t="s">
        <v>1893</v>
      </c>
      <c r="H189" s="743" t="s">
        <v>20901</v>
      </c>
      <c r="I189" s="743" t="s">
        <v>3970</v>
      </c>
      <c r="J189" s="743"/>
      <c r="K189" s="743" t="s">
        <v>2092</v>
      </c>
      <c r="L189" s="743" t="s">
        <v>2069</v>
      </c>
      <c r="M189" s="743">
        <v>3</v>
      </c>
      <c r="N189" s="743"/>
      <c r="O189" s="743">
        <v>3</v>
      </c>
      <c r="P189" s="743"/>
      <c r="Q189" s="743">
        <v>2</v>
      </c>
      <c r="R189" s="743"/>
      <c r="S1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 P • </v>
      </c>
      <c r="T189" s="743"/>
      <c r="U189" s="743"/>
      <c r="V189" s="743"/>
      <c r="W189" s="742"/>
      <c r="X189" s="742"/>
      <c r="Y189" s="743" t="s">
        <v>20726</v>
      </c>
      <c r="Z189" s="743" t="s">
        <v>4311</v>
      </c>
      <c r="AA189" s="743"/>
      <c r="AB189" s="743" t="str">
        <f>Таблиця4[[#This Row],[Descriptions2]]</f>
        <v/>
      </c>
      <c r="AC189" s="743" t="str">
        <f>Таблиця4[[#This Row],[Owner/Specific NPCs3]]</f>
        <v/>
      </c>
      <c r="AD189" s="743"/>
      <c r="AE189" s="750" t="s">
        <v>5831</v>
      </c>
      <c r="AF189" s="751"/>
      <c r="AG189" s="752"/>
      <c r="AH189" s="743" t="s">
        <v>4311</v>
      </c>
      <c r="AI189" s="752"/>
      <c r="AJ189" s="743" t="s">
        <v>4311</v>
      </c>
      <c r="AK189" s="752"/>
      <c r="AL189" s="742" t="str">
        <f>IFERROR(INDEX('02_LIVING_WATERDEEP'!$C$2:$C$200,MATCH(Таблиця4[[#This Row],[BUILDING NAME]],'02_LIVING_WATERDEEP'!$A$2:$A$200,0),1),"")</f>
        <v/>
      </c>
      <c r="AM189" s="742" t="str">
        <f>IFERROR(INDEX('02_LIVING_WATERDEEP'!$F$2:$F$200,MATCH(Таблиця4[[#This Row],[BUILDING NAME]],'02_LIVING_WATERDEEP'!$A$2:$A$200,0),1),"")</f>
        <v/>
      </c>
      <c r="AN189" s="742" t="str">
        <f>IFERROR(INDEX('02_LIVING_WATERDEEP'!$I$2:$I$200,MATCH(Таблиця4[[#This Row],[BUILDING NAME]],'02_LIVING_WATERDEEP'!$A$2:$A$200,0),1),"")</f>
        <v/>
      </c>
      <c r="AO189" s="742" t="str">
        <f>IFERROR(INDEX('02_LIVING_WATERDEEP'!$J$2:$J$200,MATCH(Таблиця4[[#This Row],[BUILDING NAME]],'02_LIVING_WATERDEEP'!$A$2:$A$200,0),1),"")</f>
        <v/>
      </c>
      <c r="AP189" s="742" t="str">
        <f>IFERROR(INDEX('02_LIVING_WATERDEEP'!$K$2:$K$200,MATCH(Таблиця4[[#This Row],[BUILDING NAME]],'02_LIVING_WATERDEEP'!$A$2:$A$200,0),1),"")</f>
        <v/>
      </c>
      <c r="AQ189" s="742" t="str">
        <f>IFERROR(INDEX('02_LIVING_WATERDEEP'!$L$2:$L$200,MATCH(Таблиця4[[#This Row],[BUILDING NAME]],'02_LIVING_WATERDEEP'!$A$2:$A$200,0),1),"")</f>
        <v/>
      </c>
      <c r="AR189" s="742" t="str">
        <f>IFERROR(INDEX('02_LIVING_WATERDEEP'!$M$2:$M$200,MATCH(Таблиця4[[#This Row],[BUILDING NAME]],'02_LIVING_WATERDEEP'!$A$2:$A$200,0),1),"")</f>
        <v/>
      </c>
      <c r="AS189" s="742"/>
      <c r="AT189" s="596"/>
      <c r="AU189" s="596"/>
      <c r="AV189" s="596"/>
      <c r="AW189" s="596"/>
      <c r="AX189" s="596"/>
      <c r="AY189" s="596"/>
      <c r="AZ189" s="596"/>
      <c r="BA189" s="596"/>
      <c r="BB189" s="596"/>
      <c r="BC189" s="596"/>
      <c r="BD189" s="596"/>
      <c r="BE189" s="596"/>
      <c r="BF189" s="596"/>
      <c r="BG189" s="596"/>
      <c r="BH189" s="596"/>
      <c r="BI189" s="596"/>
      <c r="BJ189" s="596" t="e">
        <f>MATCH(Таблиця4[[#This Row],[BUILDING NAME]],#REF!,0)</f>
        <v>#REF!</v>
      </c>
      <c r="BK189" s="596" t="e">
        <f>INDEX(#REF!,'02BUILD'!BJ189,1)</f>
        <v>#REF!</v>
      </c>
      <c r="BL189" s="596" t="e">
        <v>#N/A</v>
      </c>
      <c r="BM189" s="596"/>
      <c r="BN189" s="596" t="e">
        <f>MATCH(Таблиця4[[#This Row],[BUILDING NAME]],Таблиця5[NAME],0)</f>
        <v>#N/A</v>
      </c>
      <c r="BO189" s="596" t="e">
        <f>INDEX(Таблиця5[[C - COINS - COST]:[ADDRESS]],'02BUILD'!$BN189,1)</f>
        <v>#N/A</v>
      </c>
      <c r="BP189" s="596" t="e">
        <f>INDEX(Таблиця5[[C - COINS - COST]:[ADDRESS]],'02BUILD'!$BN189,2)</f>
        <v>#N/A</v>
      </c>
      <c r="BQ189" s="596" t="e">
        <f>INDEX(Таблиця5[[C - COINS - COST]:[ADDRESS]],'02BUILD'!$BN189,3)</f>
        <v>#N/A</v>
      </c>
      <c r="BR189" s="596" t="e">
        <f>INDEX(Таблиця5[[C - COINS - COST]:[ADDRESS]],'02BUILD'!$BN189,4)</f>
        <v>#N/A</v>
      </c>
      <c r="BS189" s="596" t="e">
        <f>INDEX(Таблиця5[[C - COINS - COST]:[ADDRESS]],'02BUILD'!$BN189,5)</f>
        <v>#N/A</v>
      </c>
      <c r="BT189" s="596" t="e">
        <f>INDEX(Таблиця5[[C - COINS - COST]:[ADDRESS]],'02BUILD'!$BN189,6)</f>
        <v>#N/A</v>
      </c>
      <c r="BU189" s="596" t="e">
        <f>INDEX(Таблиця5[[C - COINS - COST]:[ADDRESS]],'02BUILD'!$BN189,7)</f>
        <v>#N/A</v>
      </c>
      <c r="BV189" s="596" t="e">
        <f>INDEX(Таблиця5[[C - COINS - COST]:[ADDRESS]],'02BUILD'!$BN189,8)</f>
        <v>#N/A</v>
      </c>
      <c r="BW189" s="596" t="e">
        <f>INDEX(Таблиця5[[C - COINS - COST]:[ADDRESS]],'02BUILD'!$BN189,9)</f>
        <v>#N/A</v>
      </c>
      <c r="BX189" s="596" t="e">
        <f>INDEX(Таблиця5[[C - COINS - COST]:[ADDRESS]],'02BUILD'!$BN189,10)</f>
        <v>#N/A</v>
      </c>
    </row>
    <row r="190" spans="1:76" ht="16.5" thickTop="1" thickBot="1">
      <c r="A190" s="742" t="s">
        <v>1096</v>
      </c>
      <c r="B190" s="743" t="str">
        <f t="shared" si="10"/>
        <v>D9</v>
      </c>
      <c r="C190" s="743" t="str">
        <f t="shared" si="11"/>
        <v>The Blackstar Inn (inn, C, 3)</v>
      </c>
      <c r="D190" s="742"/>
      <c r="E190" s="742"/>
      <c r="F190" s="743" t="s">
        <v>1427</v>
      </c>
      <c r="G190" s="743" t="s">
        <v>1894</v>
      </c>
      <c r="H190" s="742" t="s">
        <v>16196</v>
      </c>
      <c r="I190" s="743" t="s">
        <v>3970</v>
      </c>
      <c r="J190" s="742"/>
      <c r="K190" s="743" t="s">
        <v>2092</v>
      </c>
      <c r="L190" s="743" t="s">
        <v>2069</v>
      </c>
      <c r="M190" s="743">
        <v>3</v>
      </c>
      <c r="N190" s="743"/>
      <c r="O190" s="743">
        <v>4</v>
      </c>
      <c r="P190" s="743"/>
      <c r="Q190" s="775">
        <v>3</v>
      </c>
      <c r="R190" s="743"/>
      <c r="S1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190" s="743"/>
      <c r="U190" s="743"/>
      <c r="V190" s="743"/>
      <c r="W190" s="743"/>
      <c r="X190" s="743"/>
      <c r="Y190" s="1040"/>
      <c r="Z190" s="743" t="s">
        <v>237</v>
      </c>
      <c r="AA190" s="743"/>
      <c r="AB190" s="743">
        <f>Таблиця4[[#This Row],[Descriptions2]]</f>
        <v>0</v>
      </c>
      <c r="AC190" s="743">
        <f>Таблиця4[[#This Row],[Owner/Specific NPCs3]]</f>
        <v>0</v>
      </c>
      <c r="AD190" s="743"/>
      <c r="AE190" s="751" t="s">
        <v>5831</v>
      </c>
      <c r="AF190" s="751"/>
      <c r="AG190" s="752"/>
      <c r="AH190" s="743" t="s">
        <v>4311</v>
      </c>
      <c r="AI190" s="752"/>
      <c r="AJ190" s="743" t="s">
        <v>4311</v>
      </c>
      <c r="AK190" s="752"/>
      <c r="AL190" s="742" t="str">
        <f>IFERROR(INDEX('02_LIVING_WATERDEEP'!$C$2:$C$200,MATCH(Таблиця4[[#This Row],[BUILDING NAME]],'02_LIVING_WATERDEEP'!$A$2:$A$200,0),1),"")</f>
        <v>CW3 Clare</v>
      </c>
      <c r="AM190" s="742" t="str">
        <f>IFERROR(INDEX('02_LIVING_WATERDEEP'!$F$2:$F$200,MATCH(Таблиця4[[#This Row],[BUILDING NAME]],'02_LIVING_WATERDEEP'!$A$2:$A$200,0),1),"")</f>
        <v>Wealthy</v>
      </c>
      <c r="AN190" s="742">
        <f>IFERROR(INDEX('02_LIVING_WATERDEEP'!$I$2:$I$200,MATCH(Таблиця4[[#This Row],[BUILDING NAME]],'02_LIVING_WATERDEEP'!$A$2:$A$200,0),1),"")</f>
        <v>0</v>
      </c>
      <c r="AO190" s="742">
        <f>IFERROR(INDEX('02_LIVING_WATERDEEP'!$J$2:$J$200,MATCH(Таблиця4[[#This Row],[BUILDING NAME]],'02_LIVING_WATERDEEP'!$A$2:$A$200,0),1),"")</f>
        <v>0</v>
      </c>
      <c r="AP190" s="742">
        <f>IFERROR(INDEX('02_LIVING_WATERDEEP'!$K$2:$K$200,MATCH(Таблиця4[[#This Row],[BUILDING NAME]],'02_LIVING_WATERDEEP'!$A$2:$A$200,0),1),"")</f>
        <v>0</v>
      </c>
      <c r="AQ190" s="742">
        <f>IFERROR(INDEX('02_LIVING_WATERDEEP'!$L$2:$L$200,MATCH(Таблиця4[[#This Row],[BUILDING NAME]],'02_LIVING_WATERDEEP'!$A$2:$A$200,0),1),"")</f>
        <v>0</v>
      </c>
      <c r="AR190" s="742">
        <f>IFERROR(INDEX('02_LIVING_WATERDEEP'!$M$2:$M$200,MATCH(Таблиця4[[#This Row],[BUILDING NAME]],'02_LIVING_WATERDEEP'!$A$2:$A$200,0),1),"")</f>
        <v>0</v>
      </c>
      <c r="AS190" s="742"/>
      <c r="AT190" s="596"/>
      <c r="AU190" s="596"/>
      <c r="AV190" s="596"/>
      <c r="AW190" s="596"/>
      <c r="AX190" s="596"/>
      <c r="AY190" s="596"/>
      <c r="AZ190" s="596"/>
      <c r="BA190" s="596"/>
      <c r="BB190" s="596"/>
      <c r="BC190" s="596"/>
      <c r="BD190" s="596"/>
      <c r="BE190" s="596"/>
      <c r="BF190" s="596"/>
      <c r="BG190" s="596"/>
      <c r="BH190" s="596"/>
      <c r="BI190" s="596"/>
      <c r="BJ190" s="596" t="e">
        <f>MATCH(Таблиця4[[#This Row],[BUILDING NAME]],#REF!,0)</f>
        <v>#REF!</v>
      </c>
      <c r="BK190" s="596" t="e">
        <f>INDEX(#REF!,'02BUILD'!BJ190,1)</f>
        <v>#REF!</v>
      </c>
      <c r="BL190" s="596" t="e">
        <v>#N/A</v>
      </c>
      <c r="BM190" s="596"/>
      <c r="BN190" s="596">
        <f>MATCH(Таблиця4[[#This Row],[BUILDING NAME]],Таблиця5[NAME],0)</f>
        <v>81</v>
      </c>
      <c r="BO190" s="596">
        <f>INDEX(Таблиця5[[C - COINS - COST]:[ADDRESS]],'02BUILD'!$BN190,1)</f>
        <v>4</v>
      </c>
      <c r="BP190" s="596">
        <f>INDEX(Таблиця5[[C - COINS - COST]:[ADDRESS]],'02BUILD'!$BN190,2)</f>
        <v>0</v>
      </c>
      <c r="BQ190" s="596">
        <f>INDEX(Таблиця5[[C - COINS - COST]:[ADDRESS]],'02BUILD'!$BN190,3)</f>
        <v>3</v>
      </c>
      <c r="BR190" s="596">
        <f>INDEX(Таблиця5[[C - COINS - COST]:[ADDRESS]],'02BUILD'!$BN190,4)</f>
        <v>0</v>
      </c>
      <c r="BS190" s="596" t="str">
        <f>INDEX(Таблиця5[[C - COINS - COST]:[ADDRESS]],'02BUILD'!$BN190,5)</f>
        <v>4c3p</v>
      </c>
      <c r="BT190" s="596" t="str">
        <f>INDEX(Таблиця5[[C - COINS - COST]:[ADDRESS]],'02BUILD'!$BN190,6)</f>
        <v>Inn</v>
      </c>
      <c r="BU190" s="596">
        <f>INDEX(Таблиця5[[C - COINS - COST]:[ADDRESS]],'02BUILD'!$BN190,7)</f>
        <v>0</v>
      </c>
      <c r="BV190" s="596">
        <f>INDEX(Таблиця5[[C - COINS - COST]:[ADDRESS]],'02BUILD'!$BN190,8)</f>
        <v>0</v>
      </c>
      <c r="BW190" s="596">
        <f>INDEX(Таблиця5[[C - COINS - COST]:[ADDRESS]],'02BUILD'!$BN190,9)</f>
        <v>0</v>
      </c>
      <c r="BX190" s="596">
        <f>INDEX(Таблиця5[[C - COINS - COST]:[ADDRESS]],'02BUILD'!$BN190,10)</f>
        <v>0</v>
      </c>
    </row>
    <row r="191" spans="1:76" ht="16.5" thickTop="1" thickBot="1">
      <c r="A191" s="742" t="s">
        <v>1097</v>
      </c>
      <c r="B191" s="743" t="str">
        <f t="shared" si="10"/>
        <v>D10</v>
      </c>
      <c r="C191" s="743" t="str">
        <f t="shared" si="11"/>
        <v>Serpentil Books &amp; Folios (business, D, 3)</v>
      </c>
      <c r="D191" s="742"/>
      <c r="E191" s="742"/>
      <c r="F191" s="743" t="s">
        <v>1428</v>
      </c>
      <c r="G191" s="743" t="s">
        <v>1895</v>
      </c>
      <c r="H191" s="742" t="s">
        <v>2373</v>
      </c>
      <c r="I191" s="743" t="s">
        <v>3970</v>
      </c>
      <c r="J191" s="742"/>
      <c r="K191" s="743" t="s">
        <v>2089</v>
      </c>
      <c r="L191" s="743" t="s">
        <v>2083</v>
      </c>
      <c r="M191" s="743">
        <v>3</v>
      </c>
      <c r="N191" s="743"/>
      <c r="O191" s="743">
        <v>4</v>
      </c>
      <c r="P191" s="743"/>
      <c r="Q191" s="743"/>
      <c r="R191" s="743"/>
      <c r="S1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191" s="743"/>
      <c r="U191" s="743"/>
      <c r="V191" s="743" t="s">
        <v>4457</v>
      </c>
      <c r="W191" s="743"/>
      <c r="X191" s="743"/>
      <c r="Y191" s="743" t="s">
        <v>29388</v>
      </c>
      <c r="Z191" s="743" t="s">
        <v>4311</v>
      </c>
      <c r="AA191" s="743"/>
      <c r="AB191" s="743" t="str">
        <f>Таблиця4[[#This Row],[Descriptions2]]</f>
        <v/>
      </c>
      <c r="AC191" s="743" t="str">
        <f>Таблиця4[[#This Row],[Owner/Specific NPCs3]]</f>
        <v/>
      </c>
      <c r="AD191" s="743"/>
      <c r="AE191" s="751" t="s">
        <v>5831</v>
      </c>
      <c r="AF191" s="751"/>
      <c r="AG191" s="752"/>
      <c r="AH191" s="743" t="s">
        <v>4311</v>
      </c>
      <c r="AI191" s="752"/>
      <c r="AJ191" s="743" t="s">
        <v>4311</v>
      </c>
      <c r="AK191" s="752"/>
      <c r="AL191" s="742" t="str">
        <f>IFERROR(INDEX('02_LIVING_WATERDEEP'!$C$2:$C$200,MATCH(Таблиця4[[#This Row],[BUILDING NAME]],'02_LIVING_WATERDEEP'!$A$2:$A$200,0),1),"")</f>
        <v/>
      </c>
      <c r="AM191" s="742" t="str">
        <f>IFERROR(INDEX('02_LIVING_WATERDEEP'!$F$2:$F$200,MATCH(Таблиця4[[#This Row],[BUILDING NAME]],'02_LIVING_WATERDEEP'!$A$2:$A$200,0),1),"")</f>
        <v/>
      </c>
      <c r="AN191" s="742" t="str">
        <f>IFERROR(INDEX('02_LIVING_WATERDEEP'!$I$2:$I$200,MATCH(Таблиця4[[#This Row],[BUILDING NAME]],'02_LIVING_WATERDEEP'!$A$2:$A$200,0),1),"")</f>
        <v/>
      </c>
      <c r="AO191" s="742" t="str">
        <f>IFERROR(INDEX('02_LIVING_WATERDEEP'!$J$2:$J$200,MATCH(Таблиця4[[#This Row],[BUILDING NAME]],'02_LIVING_WATERDEEP'!$A$2:$A$200,0),1),"")</f>
        <v/>
      </c>
      <c r="AP191" s="742" t="str">
        <f>IFERROR(INDEX('02_LIVING_WATERDEEP'!$K$2:$K$200,MATCH(Таблиця4[[#This Row],[BUILDING NAME]],'02_LIVING_WATERDEEP'!$A$2:$A$200,0),1),"")</f>
        <v/>
      </c>
      <c r="AQ191" s="742" t="str">
        <f>IFERROR(INDEX('02_LIVING_WATERDEEP'!$L$2:$L$200,MATCH(Таблиця4[[#This Row],[BUILDING NAME]],'02_LIVING_WATERDEEP'!$A$2:$A$200,0),1),"")</f>
        <v/>
      </c>
      <c r="AR191" s="742" t="str">
        <f>IFERROR(INDEX('02_LIVING_WATERDEEP'!$M$2:$M$200,MATCH(Таблиця4[[#This Row],[BUILDING NAME]],'02_LIVING_WATERDEEP'!$A$2:$A$200,0),1),"")</f>
        <v/>
      </c>
      <c r="AS191" s="742"/>
      <c r="AT191" s="596"/>
      <c r="AU191" s="596"/>
      <c r="AV191" s="596"/>
      <c r="AW191" s="596"/>
      <c r="AX191" s="596"/>
      <c r="AY191" s="596"/>
      <c r="AZ191" s="596"/>
      <c r="BA191" s="596"/>
      <c r="BB191" s="596"/>
      <c r="BC191" s="596"/>
      <c r="BD191" s="596"/>
      <c r="BE191" s="596"/>
      <c r="BF191" s="596"/>
      <c r="BG191" s="596"/>
      <c r="BH191" s="596"/>
      <c r="BI191" s="596"/>
      <c r="BJ191" s="596" t="e">
        <f>MATCH(Таблиця4[[#This Row],[BUILDING NAME]],#REF!,0)</f>
        <v>#REF!</v>
      </c>
      <c r="BK191" s="596" t="e">
        <f>INDEX(#REF!,'02BUILD'!BJ191,1)</f>
        <v>#REF!</v>
      </c>
      <c r="BL191" s="596" t="e">
        <v>#N/A</v>
      </c>
      <c r="BM191" s="596"/>
      <c r="BN191" s="596" t="e">
        <f>MATCH(Таблиця4[[#This Row],[BUILDING NAME]],Таблиця5[NAME],0)</f>
        <v>#N/A</v>
      </c>
      <c r="BO191" s="596" t="e">
        <f>INDEX(Таблиця5[[C - COINS - COST]:[ADDRESS]],'02BUILD'!$BN191,1)</f>
        <v>#N/A</v>
      </c>
      <c r="BP191" s="596" t="e">
        <f>INDEX(Таблиця5[[C - COINS - COST]:[ADDRESS]],'02BUILD'!$BN191,2)</f>
        <v>#N/A</v>
      </c>
      <c r="BQ191" s="596" t="e">
        <f>INDEX(Таблиця5[[C - COINS - COST]:[ADDRESS]],'02BUILD'!$BN191,3)</f>
        <v>#N/A</v>
      </c>
      <c r="BR191" s="596" t="e">
        <f>INDEX(Таблиця5[[C - COINS - COST]:[ADDRESS]],'02BUILD'!$BN191,4)</f>
        <v>#N/A</v>
      </c>
      <c r="BS191" s="596" t="e">
        <f>INDEX(Таблиця5[[C - COINS - COST]:[ADDRESS]],'02BUILD'!$BN191,5)</f>
        <v>#N/A</v>
      </c>
      <c r="BT191" s="596" t="e">
        <f>INDEX(Таблиця5[[C - COINS - COST]:[ADDRESS]],'02BUILD'!$BN191,6)</f>
        <v>#N/A</v>
      </c>
      <c r="BU191" s="596" t="e">
        <f>INDEX(Таблиця5[[C - COINS - COST]:[ADDRESS]],'02BUILD'!$BN191,7)</f>
        <v>#N/A</v>
      </c>
      <c r="BV191" s="596" t="e">
        <f>INDEX(Таблиця5[[C - COINS - COST]:[ADDRESS]],'02BUILD'!$BN191,8)</f>
        <v>#N/A</v>
      </c>
      <c r="BW191" s="596" t="e">
        <f>INDEX(Таблиця5[[C - COINS - COST]:[ADDRESS]],'02BUILD'!$BN191,9)</f>
        <v>#N/A</v>
      </c>
      <c r="BX191" s="596" t="e">
        <f>INDEX(Таблиця5[[C - COINS - COST]:[ADDRESS]],'02BUILD'!$BN191,10)</f>
        <v>#N/A</v>
      </c>
    </row>
    <row r="192" spans="1:76" ht="16.5" thickTop="1" thickBot="1">
      <c r="A192" s="742" t="s">
        <v>1098</v>
      </c>
      <c r="B192" s="743" t="str">
        <f t="shared" si="10"/>
        <v>D11</v>
      </c>
      <c r="C192" s="743" t="str">
        <f t="shared" si="11"/>
        <v>The Ship's Prow (inn, C, 4)</v>
      </c>
      <c r="D192" s="742"/>
      <c r="E192" s="742"/>
      <c r="F192" s="743" t="s">
        <v>1429</v>
      </c>
      <c r="G192" s="743" t="s">
        <v>1896</v>
      </c>
      <c r="H192" s="743" t="s">
        <v>20812</v>
      </c>
      <c r="I192" s="743" t="s">
        <v>3970</v>
      </c>
      <c r="J192" s="743"/>
      <c r="K192" s="743" t="s">
        <v>2092</v>
      </c>
      <c r="L192" s="743" t="s">
        <v>2069</v>
      </c>
      <c r="M192" s="743">
        <v>4</v>
      </c>
      <c r="N192" s="743"/>
      <c r="O192" s="743">
        <v>3</v>
      </c>
      <c r="P192" s="743"/>
      <c r="Q192" s="775">
        <v>5</v>
      </c>
      <c r="R192" s="743"/>
      <c r="S1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5 P • </v>
      </c>
      <c r="T192" s="743"/>
      <c r="U192" s="743"/>
      <c r="V192" s="743"/>
      <c r="W192" s="743"/>
      <c r="X192" s="743"/>
      <c r="Y192" s="743" t="s">
        <v>21093</v>
      </c>
      <c r="Z192" s="743" t="s">
        <v>4311</v>
      </c>
      <c r="AA192" s="743"/>
      <c r="AB192" s="743" t="s">
        <v>5666</v>
      </c>
      <c r="AC192" s="743" t="str">
        <f>Таблиця4[[#This Row],[Owner/Specific NPCs3]]</f>
        <v/>
      </c>
      <c r="AD192" s="743"/>
      <c r="AE192" s="750" t="s">
        <v>5831</v>
      </c>
      <c r="AF192" s="751"/>
      <c r="AG192" s="752"/>
      <c r="AH192" s="743" t="s">
        <v>4311</v>
      </c>
      <c r="AI192" s="752"/>
      <c r="AJ192" s="743" t="s">
        <v>4311</v>
      </c>
      <c r="AK192" s="752"/>
      <c r="AL192" s="742" t="str">
        <f>IFERROR(INDEX('02_LIVING_WATERDEEP'!$C$2:$C$200,MATCH(Таблиця4[[#This Row],[BUILDING NAME]],'02_LIVING_WATERDEEP'!$A$2:$A$200,0),1),"")</f>
        <v/>
      </c>
      <c r="AM192" s="742" t="str">
        <f>IFERROR(INDEX('02_LIVING_WATERDEEP'!$F$2:$F$200,MATCH(Таблиця4[[#This Row],[BUILDING NAME]],'02_LIVING_WATERDEEP'!$A$2:$A$200,0),1),"")</f>
        <v/>
      </c>
      <c r="AN192" s="742" t="str">
        <f>IFERROR(INDEX('02_LIVING_WATERDEEP'!$I$2:$I$200,MATCH(Таблиця4[[#This Row],[BUILDING NAME]],'02_LIVING_WATERDEEP'!$A$2:$A$200,0),1),"")</f>
        <v/>
      </c>
      <c r="AO192" s="742" t="str">
        <f>IFERROR(INDEX('02_LIVING_WATERDEEP'!$J$2:$J$200,MATCH(Таблиця4[[#This Row],[BUILDING NAME]],'02_LIVING_WATERDEEP'!$A$2:$A$200,0),1),"")</f>
        <v/>
      </c>
      <c r="AP192" s="742" t="str">
        <f>IFERROR(INDEX('02_LIVING_WATERDEEP'!$K$2:$K$200,MATCH(Таблиця4[[#This Row],[BUILDING NAME]],'02_LIVING_WATERDEEP'!$A$2:$A$200,0),1),"")</f>
        <v/>
      </c>
      <c r="AQ192" s="742" t="str">
        <f>IFERROR(INDEX('02_LIVING_WATERDEEP'!$L$2:$L$200,MATCH(Таблиця4[[#This Row],[BUILDING NAME]],'02_LIVING_WATERDEEP'!$A$2:$A$200,0),1),"")</f>
        <v/>
      </c>
      <c r="AR192" s="742" t="str">
        <f>IFERROR(INDEX('02_LIVING_WATERDEEP'!$M$2:$M$200,MATCH(Таблиця4[[#This Row],[BUILDING NAME]],'02_LIVING_WATERDEEP'!$A$2:$A$200,0),1),"")</f>
        <v/>
      </c>
      <c r="AS192" s="742"/>
      <c r="AT192" s="596"/>
      <c r="AU192" s="596"/>
      <c r="AV192" s="596"/>
      <c r="AW192" s="596"/>
      <c r="AX192" s="596"/>
      <c r="AY192" s="596"/>
      <c r="AZ192" s="596"/>
      <c r="BA192" s="596"/>
      <c r="BB192" s="596"/>
      <c r="BC192" s="596"/>
      <c r="BD192" s="596"/>
      <c r="BE192" s="596"/>
      <c r="BF192" s="596"/>
      <c r="BG192" s="596"/>
      <c r="BH192" s="596"/>
      <c r="BI192" s="596"/>
      <c r="BJ192" s="596" t="e">
        <f>MATCH(Таблиця4[[#This Row],[BUILDING NAME]],#REF!,0)</f>
        <v>#REF!</v>
      </c>
      <c r="BK192" s="596" t="e">
        <f>INDEX(#REF!,'02BUILD'!BJ192,1)</f>
        <v>#REF!</v>
      </c>
      <c r="BL192" s="596" t="e">
        <v>#N/A</v>
      </c>
      <c r="BM192" s="596"/>
      <c r="BN192" s="596">
        <f>MATCH(Таблиця4[[#This Row],[BUILDING NAME]],Таблиця5[NAME],0)</f>
        <v>67</v>
      </c>
      <c r="BO192" s="596">
        <f>INDEX(Таблиця5[[C - COINS - COST]:[ADDRESS]],'02BUILD'!$BN192,1)</f>
        <v>3</v>
      </c>
      <c r="BP192" s="596">
        <f>INDEX(Таблиця5[[C - COINS - COST]:[ADDRESS]],'02BUILD'!$BN192,2)</f>
        <v>0</v>
      </c>
      <c r="BQ192" s="596">
        <f>INDEX(Таблиця5[[C - COINS - COST]:[ADDRESS]],'02BUILD'!$BN192,3)</f>
        <v>5</v>
      </c>
      <c r="BR192" s="596">
        <f>INDEX(Таблиця5[[C - COINS - COST]:[ADDRESS]],'02BUILD'!$BN192,4)</f>
        <v>0</v>
      </c>
      <c r="BS192" s="596" t="str">
        <f>INDEX(Таблиця5[[C - COINS - COST]:[ADDRESS]],'02BUILD'!$BN192,5)</f>
        <v>3c5p</v>
      </c>
      <c r="BT192" s="596" t="str">
        <f>INDEX(Таблиця5[[C - COINS - COST]:[ADDRESS]],'02BUILD'!$BN192,6)</f>
        <v>Inn</v>
      </c>
      <c r="BU192" s="596">
        <f>INDEX(Таблиця5[[C - COINS - COST]:[ADDRESS]],'02BUILD'!$BN192,7)</f>
        <v>0</v>
      </c>
      <c r="BV192" s="596" t="str">
        <f>INDEX(Таблиця5[[C - COINS - COST]:[ADDRESS]],'02BUILD'!$BN192,8)</f>
        <v>An inn well known among sailors of the Sword Coast and easily found as it is actually a converted ship's prow that now juts into Fish Street and Ship Street. The prices and services in this four-story inn are reasonable, though its clientele often isn't.</v>
      </c>
      <c r="BW192" s="596">
        <f>INDEX(Таблиця5[[C - COINS - COST]:[ADDRESS]],'02BUILD'!$BN192,9)</f>
        <v>0</v>
      </c>
      <c r="BX192" s="596">
        <f>INDEX(Таблиця5[[C - COINS - COST]:[ADDRESS]],'02BUILD'!$BN192,10)</f>
        <v>0</v>
      </c>
    </row>
    <row r="193" spans="1:76" ht="16.5" thickTop="1" thickBot="1">
      <c r="A193" s="742" t="s">
        <v>1099</v>
      </c>
      <c r="B193" s="743" t="str">
        <f t="shared" si="10"/>
        <v>D12</v>
      </c>
      <c r="C193" s="743" t="str">
        <f t="shared" si="11"/>
        <v>The Thirsty Sailor (tavern, D, 3)</v>
      </c>
      <c r="D193" s="742"/>
      <c r="E193" s="742"/>
      <c r="F193" s="743" t="s">
        <v>1430</v>
      </c>
      <c r="G193" s="743" t="s">
        <v>1897</v>
      </c>
      <c r="H193" s="743" t="s">
        <v>20811</v>
      </c>
      <c r="I193" s="743" t="s">
        <v>3970</v>
      </c>
      <c r="J193" s="743"/>
      <c r="K193" s="743" t="s">
        <v>2093</v>
      </c>
      <c r="L193" s="743" t="s">
        <v>2083</v>
      </c>
      <c r="M193" s="743">
        <v>3</v>
      </c>
      <c r="N193" s="743"/>
      <c r="O193" s="743">
        <v>3</v>
      </c>
      <c r="P193" s="775">
        <v>1</v>
      </c>
      <c r="Q193" s="743"/>
      <c r="R193" s="743"/>
      <c r="S1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1A • </v>
      </c>
      <c r="T193" s="743"/>
      <c r="U193" s="743"/>
      <c r="V193" s="743"/>
      <c r="W193" s="743"/>
      <c r="X193" s="743"/>
      <c r="Y193" s="743" t="s">
        <v>21097</v>
      </c>
      <c r="Z193" s="743" t="s">
        <v>4311</v>
      </c>
      <c r="AA193" s="743"/>
      <c r="AB193" s="743" t="s">
        <v>5760</v>
      </c>
      <c r="AC193" s="743" t="str">
        <f>Таблиця4[[#This Row],[Owner/Specific NPCs3]]</f>
        <v/>
      </c>
      <c r="AD193" s="743"/>
      <c r="AE193" s="750" t="s">
        <v>6381</v>
      </c>
      <c r="AF193" s="751"/>
      <c r="AG193" s="752"/>
      <c r="AH193" s="743" t="s">
        <v>4311</v>
      </c>
      <c r="AI193" s="752"/>
      <c r="AJ193" s="743" t="s">
        <v>4311</v>
      </c>
      <c r="AK193" s="752"/>
      <c r="AL193" s="742" t="str">
        <f>IFERROR(INDEX('02_LIVING_WATERDEEP'!$C$2:$C$200,MATCH(Таблиця4[[#This Row],[BUILDING NAME]],'02_LIVING_WATERDEEP'!$A$2:$A$200,0),1),"")</f>
        <v/>
      </c>
      <c r="AM193" s="742" t="str">
        <f>IFERROR(INDEX('02_LIVING_WATERDEEP'!$F$2:$F$200,MATCH(Таблиця4[[#This Row],[BUILDING NAME]],'02_LIVING_WATERDEEP'!$A$2:$A$200,0),1),"")</f>
        <v/>
      </c>
      <c r="AN193" s="742" t="str">
        <f>IFERROR(INDEX('02_LIVING_WATERDEEP'!$I$2:$I$200,MATCH(Таблиця4[[#This Row],[BUILDING NAME]],'02_LIVING_WATERDEEP'!$A$2:$A$200,0),1),"")</f>
        <v/>
      </c>
      <c r="AO193" s="742" t="str">
        <f>IFERROR(INDEX('02_LIVING_WATERDEEP'!$J$2:$J$200,MATCH(Таблиця4[[#This Row],[BUILDING NAME]],'02_LIVING_WATERDEEP'!$A$2:$A$200,0),1),"")</f>
        <v/>
      </c>
      <c r="AP193" s="742" t="str">
        <f>IFERROR(INDEX('02_LIVING_WATERDEEP'!$K$2:$K$200,MATCH(Таблиця4[[#This Row],[BUILDING NAME]],'02_LIVING_WATERDEEP'!$A$2:$A$200,0),1),"")</f>
        <v/>
      </c>
      <c r="AQ193" s="742" t="str">
        <f>IFERROR(INDEX('02_LIVING_WATERDEEP'!$L$2:$L$200,MATCH(Таблиця4[[#This Row],[BUILDING NAME]],'02_LIVING_WATERDEEP'!$A$2:$A$200,0),1),"")</f>
        <v/>
      </c>
      <c r="AR193" s="742" t="str">
        <f>IFERROR(INDEX('02_LIVING_WATERDEEP'!$M$2:$M$200,MATCH(Таблиця4[[#This Row],[BUILDING NAME]],'02_LIVING_WATERDEEP'!$A$2:$A$200,0),1),"")</f>
        <v/>
      </c>
      <c r="AS193" s="742"/>
      <c r="AT193" s="596"/>
      <c r="AU193" s="596"/>
      <c r="AV193" s="596"/>
      <c r="AW193" s="596"/>
      <c r="AX193" s="596"/>
      <c r="AY193" s="596"/>
      <c r="AZ193" s="596"/>
      <c r="BA193" s="596"/>
      <c r="BB193" s="596"/>
      <c r="BC193" s="596"/>
      <c r="BD193" s="596"/>
      <c r="BE193" s="596"/>
      <c r="BF193" s="596"/>
      <c r="BG193" s="596"/>
      <c r="BH193" s="596"/>
      <c r="BI193" s="596"/>
      <c r="BJ193" s="596" t="e">
        <f>MATCH(Таблиця4[[#This Row],[BUILDING NAME]],#REF!,0)</f>
        <v>#REF!</v>
      </c>
      <c r="BK193" s="596" t="e">
        <f>INDEX(#REF!,'02BUILD'!BJ193,1)</f>
        <v>#REF!</v>
      </c>
      <c r="BL193" s="596" t="e">
        <v>#N/A</v>
      </c>
      <c r="BM193" s="596"/>
      <c r="BN193" s="596">
        <f>MATCH(Таблиця4[[#This Row],[BUILDING NAME]],Таблиця5[NAME],0)</f>
        <v>66</v>
      </c>
      <c r="BO193" s="596">
        <f>INDEX(Таблиця5[[C - COINS - COST]:[ADDRESS]],'02BUILD'!$BN193,1)</f>
        <v>3</v>
      </c>
      <c r="BP193" s="596">
        <f>INDEX(Таблиця5[[C - COINS - COST]:[ADDRESS]],'02BUILD'!$BN193,2)</f>
        <v>1</v>
      </c>
      <c r="BQ193" s="596">
        <f>INDEX(Таблиця5[[C - COINS - COST]:[ADDRESS]],'02BUILD'!$BN193,3)</f>
        <v>0</v>
      </c>
      <c r="BR193" s="596">
        <f>INDEX(Таблиця5[[C - COINS - COST]:[ADDRESS]],'02BUILD'!$BN193,4)</f>
        <v>0</v>
      </c>
      <c r="BS193" s="596" t="str">
        <f>INDEX(Таблиця5[[C - COINS - COST]:[ADDRESS]],'02BUILD'!$BN193,5)</f>
        <v>3c1a</v>
      </c>
      <c r="BT193" s="596" t="str">
        <f>INDEX(Таблиця5[[C - COINS - COST]:[ADDRESS]],'02BUILD'!$BN193,6)</f>
        <v>Tavern</v>
      </c>
      <c r="BU193" s="596">
        <f>INDEX(Таблиця5[[C - COINS - COST]:[ADDRESS]],'02BUILD'!$BN193,7)</f>
        <v>0</v>
      </c>
      <c r="BV193" s="596" t="str">
        <f>INDEX(Таблиця5[[C - COINS - COST]:[ADDRESS]],'02BUILD'!$BN193,8)</f>
        <v>Tavern on the corner of Fish and Ship Streets. This decrepit old tavern has boarded-up windows and careless repairs. The interior is smoky and the repulsive odor of tar, stale beer, sour wine, sweat, and worse fills the air. 
The patrons divide their time here by drinking, singing bawdy songs (off-key) and brawling. No female staff or patrons grace the Thirsty Sailor, not even female sailors or dockworkers. WATE1-1</v>
      </c>
      <c r="BW193" s="596">
        <f>INDEX(Таблиця5[[C - COINS - COST]:[ADDRESS]],'02BUILD'!$BN193,9)</f>
        <v>0</v>
      </c>
      <c r="BX193" s="596">
        <f>INDEX(Таблиця5[[C - COINS - COST]:[ADDRESS]],'02BUILD'!$BN193,10)</f>
        <v>0</v>
      </c>
    </row>
    <row r="194" spans="1:76" ht="16.5" thickTop="1" thickBot="1">
      <c r="A194" s="742" t="s">
        <v>1100</v>
      </c>
      <c r="B194" s="743" t="str">
        <f t="shared" si="10"/>
        <v>D13</v>
      </c>
      <c r="C194" s="743" t="str">
        <f t="shared" si="11"/>
        <v>The Thirsty Throat (tavern, D, 2)</v>
      </c>
      <c r="D194" s="742"/>
      <c r="E194" s="742"/>
      <c r="F194" s="743" t="s">
        <v>1431</v>
      </c>
      <c r="G194" s="743" t="s">
        <v>1898</v>
      </c>
      <c r="H194" s="743" t="s">
        <v>20821</v>
      </c>
      <c r="I194" s="743" t="s">
        <v>3970</v>
      </c>
      <c r="J194" s="743" t="s">
        <v>17086</v>
      </c>
      <c r="K194" s="743" t="s">
        <v>2093</v>
      </c>
      <c r="L194" s="743" t="s">
        <v>2083</v>
      </c>
      <c r="M194" s="743">
        <v>2</v>
      </c>
      <c r="N194" s="743"/>
      <c r="O194" s="743">
        <v>2</v>
      </c>
      <c r="P194" s="775">
        <v>2</v>
      </c>
      <c r="Q194" s="743">
        <v>2</v>
      </c>
      <c r="R194" s="743"/>
      <c r="S1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2 P • </v>
      </c>
      <c r="T194" s="743"/>
      <c r="U194" s="743"/>
      <c r="V194" s="743" t="s">
        <v>20547</v>
      </c>
      <c r="W194" s="742"/>
      <c r="X194" s="742"/>
      <c r="Y194" s="745" t="s">
        <v>21712</v>
      </c>
      <c r="Z194" s="743" t="s">
        <v>4311</v>
      </c>
      <c r="AA194" s="743"/>
      <c r="AB194" s="743" t="s">
        <v>5762</v>
      </c>
      <c r="AC194" s="743" t="str">
        <f>Таблиця4[[#This Row],[Owner/Specific NPCs3]]</f>
        <v/>
      </c>
      <c r="AD194" s="743"/>
      <c r="AE194" s="750" t="s">
        <v>6382</v>
      </c>
      <c r="AF194" s="751"/>
      <c r="AG194" s="752"/>
      <c r="AH194" s="743" t="s">
        <v>4311</v>
      </c>
      <c r="AI194" s="752"/>
      <c r="AJ194" s="743" t="s">
        <v>4311</v>
      </c>
      <c r="AK194" s="752"/>
      <c r="AL194" s="742" t="str">
        <f>IFERROR(INDEX('02_LIVING_WATERDEEP'!$C$2:$C$200,MATCH(Таблиця4[[#This Row],[BUILDING NAME]],'02_LIVING_WATERDEEP'!$A$2:$A$200,0),1),"")</f>
        <v/>
      </c>
      <c r="AM194" s="742" t="str">
        <f>IFERROR(INDEX('02_LIVING_WATERDEEP'!$F$2:$F$200,MATCH(Таблиця4[[#This Row],[BUILDING NAME]],'02_LIVING_WATERDEEP'!$A$2:$A$200,0),1),"")</f>
        <v/>
      </c>
      <c r="AN194" s="742" t="str">
        <f>IFERROR(INDEX('02_LIVING_WATERDEEP'!$I$2:$I$200,MATCH(Таблиця4[[#This Row],[BUILDING NAME]],'02_LIVING_WATERDEEP'!$A$2:$A$200,0),1),"")</f>
        <v/>
      </c>
      <c r="AO194" s="742" t="str">
        <f>IFERROR(INDEX('02_LIVING_WATERDEEP'!$J$2:$J$200,MATCH(Таблиця4[[#This Row],[BUILDING NAME]],'02_LIVING_WATERDEEP'!$A$2:$A$200,0),1),"")</f>
        <v/>
      </c>
      <c r="AP194" s="742" t="str">
        <f>IFERROR(INDEX('02_LIVING_WATERDEEP'!$K$2:$K$200,MATCH(Таблиця4[[#This Row],[BUILDING NAME]],'02_LIVING_WATERDEEP'!$A$2:$A$200,0),1),"")</f>
        <v/>
      </c>
      <c r="AQ194" s="742" t="str">
        <f>IFERROR(INDEX('02_LIVING_WATERDEEP'!$L$2:$L$200,MATCH(Таблиця4[[#This Row],[BUILDING NAME]],'02_LIVING_WATERDEEP'!$A$2:$A$200,0),1),"")</f>
        <v/>
      </c>
      <c r="AR194" s="742" t="str">
        <f>IFERROR(INDEX('02_LIVING_WATERDEEP'!$M$2:$M$200,MATCH(Таблиця4[[#This Row],[BUILDING NAME]],'02_LIVING_WATERDEEP'!$A$2:$A$200,0),1),"")</f>
        <v/>
      </c>
      <c r="AS194" s="742"/>
      <c r="AT194" s="596"/>
      <c r="AU194" s="596"/>
      <c r="AV194" s="596"/>
      <c r="AW194" s="596"/>
      <c r="AX194" s="596"/>
      <c r="AY194" s="596"/>
      <c r="AZ194" s="596"/>
      <c r="BA194" s="596"/>
      <c r="BB194" s="596"/>
      <c r="BC194" s="596"/>
      <c r="BD194" s="596"/>
      <c r="BE194" s="596"/>
      <c r="BF194" s="596"/>
      <c r="BG194" s="596"/>
      <c r="BH194" s="596"/>
      <c r="BI194" s="596"/>
      <c r="BJ194" s="596" t="e">
        <f>MATCH(Таблиця4[[#This Row],[BUILDING NAME]],#REF!,0)</f>
        <v>#REF!</v>
      </c>
      <c r="BK194" s="596" t="e">
        <f>INDEX(#REF!,'02BUILD'!BJ194,1)</f>
        <v>#REF!</v>
      </c>
      <c r="BL194" s="596" t="e">
        <v>#N/A</v>
      </c>
      <c r="BM194" s="596"/>
      <c r="BN194" s="596">
        <f>MATCH(Таблиця4[[#This Row],[BUILDING NAME]],Таблиця5[NAME],0)</f>
        <v>78</v>
      </c>
      <c r="BO194" s="596">
        <f>INDEX(Таблиця5[[C - COINS - COST]:[ADDRESS]],'02BUILD'!$BN194,1)</f>
        <v>2</v>
      </c>
      <c r="BP194" s="596">
        <f>INDEX(Таблиця5[[C - COINS - COST]:[ADDRESS]],'02BUILD'!$BN194,2)</f>
        <v>2</v>
      </c>
      <c r="BQ194" s="596">
        <f>INDEX(Таблиця5[[C - COINS - COST]:[ADDRESS]],'02BUILD'!$BN194,3)</f>
        <v>0</v>
      </c>
      <c r="BR194" s="596">
        <f>INDEX(Таблиця5[[C - COINS - COST]:[ADDRESS]],'02BUILD'!$BN194,4)</f>
        <v>0</v>
      </c>
      <c r="BS194" s="596" t="str">
        <f>INDEX(Таблиця5[[C - COINS - COST]:[ADDRESS]],'02BUILD'!$BN194,5)</f>
        <v>2c2a</v>
      </c>
      <c r="BT194" s="596" t="str">
        <f>INDEX(Таблиця5[[C - COINS - COST]:[ADDRESS]],'02BUILD'!$BN194,6)</f>
        <v>Tavern</v>
      </c>
      <c r="BU194" s="596">
        <f>INDEX(Таблиця5[[C - COINS - COST]:[ADDRESS]],'02BUILD'!$BN194,7)</f>
        <v>0</v>
      </c>
      <c r="BV194" s="596" t="str">
        <f>INDEX(Таблиця5[[C - COINS - COST]:[ADDRESS]],'02BUILD'!$BN194,8)</f>
        <v>Found on the corner of Candle Lane and Slut Street, this ramshackle assembly of wood amazes all by not fallen down. The tavern is crowded and dimly lit. The tables and chairs are bolted down. WATE1-1 A ramshackle dive known for its massive tankards of cheap ale and its taproom full of quiet drinking men.</v>
      </c>
      <c r="BW194" s="596">
        <f>INDEX(Таблиця5[[C - COINS - COST]:[ADDRESS]],'02BUILD'!$BN194,9)</f>
        <v>0</v>
      </c>
      <c r="BX194" s="596">
        <f>INDEX(Таблиця5[[C - COINS - COST]:[ADDRESS]],'02BUILD'!$BN194,10)</f>
        <v>0</v>
      </c>
    </row>
    <row r="195" spans="1:76" ht="16.5" thickTop="1" thickBot="1">
      <c r="A195" s="742" t="s">
        <v>1101</v>
      </c>
      <c r="B195" s="743" t="str">
        <f t="shared" si="10"/>
        <v>D14</v>
      </c>
      <c r="C195" s="743" t="str">
        <f t="shared" si="11"/>
        <v>Helmstar Warehouse (warehouse, C, 2)</v>
      </c>
      <c r="D195" s="742"/>
      <c r="E195" s="742"/>
      <c r="F195" s="743" t="s">
        <v>1432</v>
      </c>
      <c r="G195" s="743" t="s">
        <v>1899</v>
      </c>
      <c r="H195" s="743" t="s">
        <v>2377</v>
      </c>
      <c r="I195" s="743" t="s">
        <v>3970</v>
      </c>
      <c r="J195" s="743"/>
      <c r="K195" s="743" t="s">
        <v>2095</v>
      </c>
      <c r="L195" s="743" t="s">
        <v>2069</v>
      </c>
      <c r="M195" s="743">
        <v>2</v>
      </c>
      <c r="N195" s="743"/>
      <c r="O195" s="743"/>
      <c r="P195" s="743"/>
      <c r="Q195" s="743"/>
      <c r="R195" s="743"/>
      <c r="S1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95" s="743"/>
      <c r="U195" s="743"/>
      <c r="V195" s="743"/>
      <c r="W195" s="743"/>
      <c r="X195" s="743"/>
      <c r="Y195" s="1040"/>
      <c r="Z195" s="743" t="s">
        <v>4311</v>
      </c>
      <c r="AA195" s="743"/>
      <c r="AB195" s="743" t="str">
        <f>Таблиця4[[#This Row],[Descriptions2]]</f>
        <v/>
      </c>
      <c r="AC195" s="743" t="str">
        <f>Таблиця4[[#This Row],[Owner/Specific NPCs3]]</f>
        <v/>
      </c>
      <c r="AD195" s="743"/>
      <c r="AE195" s="750" t="s">
        <v>5831</v>
      </c>
      <c r="AF195" s="751"/>
      <c r="AG195" s="752"/>
      <c r="AH195" s="743" t="s">
        <v>4311</v>
      </c>
      <c r="AI195" s="752"/>
      <c r="AJ195" s="743" t="s">
        <v>4311</v>
      </c>
      <c r="AK195" s="752"/>
      <c r="AL195" s="742" t="str">
        <f>IFERROR(INDEX('02_LIVING_WATERDEEP'!$C$2:$C$200,MATCH(Таблиця4[[#This Row],[BUILDING NAME]],'02_LIVING_WATERDEEP'!$A$2:$A$200,0),1),"")</f>
        <v/>
      </c>
      <c r="AM195" s="742" t="str">
        <f>IFERROR(INDEX('02_LIVING_WATERDEEP'!$F$2:$F$200,MATCH(Таблиця4[[#This Row],[BUILDING NAME]],'02_LIVING_WATERDEEP'!$A$2:$A$200,0),1),"")</f>
        <v/>
      </c>
      <c r="AN195" s="742" t="str">
        <f>IFERROR(INDEX('02_LIVING_WATERDEEP'!$I$2:$I$200,MATCH(Таблиця4[[#This Row],[BUILDING NAME]],'02_LIVING_WATERDEEP'!$A$2:$A$200,0),1),"")</f>
        <v/>
      </c>
      <c r="AO195" s="742" t="str">
        <f>IFERROR(INDEX('02_LIVING_WATERDEEP'!$J$2:$J$200,MATCH(Таблиця4[[#This Row],[BUILDING NAME]],'02_LIVING_WATERDEEP'!$A$2:$A$200,0),1),"")</f>
        <v/>
      </c>
      <c r="AP195" s="742" t="str">
        <f>IFERROR(INDEX('02_LIVING_WATERDEEP'!$K$2:$K$200,MATCH(Таблиця4[[#This Row],[BUILDING NAME]],'02_LIVING_WATERDEEP'!$A$2:$A$200,0),1),"")</f>
        <v/>
      </c>
      <c r="AQ195" s="742" t="str">
        <f>IFERROR(INDEX('02_LIVING_WATERDEEP'!$L$2:$L$200,MATCH(Таблиця4[[#This Row],[BUILDING NAME]],'02_LIVING_WATERDEEP'!$A$2:$A$200,0),1),"")</f>
        <v/>
      </c>
      <c r="AR195" s="742" t="str">
        <f>IFERROR(INDEX('02_LIVING_WATERDEEP'!$M$2:$M$200,MATCH(Таблиця4[[#This Row],[BUILDING NAME]],'02_LIVING_WATERDEEP'!$A$2:$A$200,0),1),"")</f>
        <v/>
      </c>
      <c r="AS195" s="742"/>
      <c r="AT195" s="596"/>
      <c r="AU195" s="596"/>
      <c r="AV195" s="596"/>
      <c r="AW195" s="596"/>
      <c r="AX195" s="596"/>
      <c r="AY195" s="596"/>
      <c r="AZ195" s="596"/>
      <c r="BA195" s="596"/>
      <c r="BB195" s="596"/>
      <c r="BC195" s="596"/>
      <c r="BD195" s="596"/>
      <c r="BE195" s="596"/>
      <c r="BF195" s="596"/>
      <c r="BG195" s="596"/>
      <c r="BH195" s="596"/>
      <c r="BI195" s="596"/>
      <c r="BJ195" s="596" t="e">
        <f>MATCH(Таблиця4[[#This Row],[BUILDING NAME]],#REF!,0)</f>
        <v>#REF!</v>
      </c>
      <c r="BK195" s="596" t="e">
        <f>INDEX(#REF!,'02BUILD'!BJ195,1)</f>
        <v>#REF!</v>
      </c>
      <c r="BL195" s="596" t="e">
        <v>#N/A</v>
      </c>
      <c r="BM195" s="596"/>
      <c r="BN195" s="596" t="e">
        <f>MATCH(Таблиця4[[#This Row],[BUILDING NAME]],Таблиця5[NAME],0)</f>
        <v>#N/A</v>
      </c>
      <c r="BO195" s="596" t="e">
        <f>INDEX(Таблиця5[[C - COINS - COST]:[ADDRESS]],'02BUILD'!$BN195,1)</f>
        <v>#N/A</v>
      </c>
      <c r="BP195" s="596" t="e">
        <f>INDEX(Таблиця5[[C - COINS - COST]:[ADDRESS]],'02BUILD'!$BN195,2)</f>
        <v>#N/A</v>
      </c>
      <c r="BQ195" s="596" t="e">
        <f>INDEX(Таблиця5[[C - COINS - COST]:[ADDRESS]],'02BUILD'!$BN195,3)</f>
        <v>#N/A</v>
      </c>
      <c r="BR195" s="596" t="e">
        <f>INDEX(Таблиця5[[C - COINS - COST]:[ADDRESS]],'02BUILD'!$BN195,4)</f>
        <v>#N/A</v>
      </c>
      <c r="BS195" s="596" t="e">
        <f>INDEX(Таблиця5[[C - COINS - COST]:[ADDRESS]],'02BUILD'!$BN195,5)</f>
        <v>#N/A</v>
      </c>
      <c r="BT195" s="596" t="e">
        <f>INDEX(Таблиця5[[C - COINS - COST]:[ADDRESS]],'02BUILD'!$BN195,6)</f>
        <v>#N/A</v>
      </c>
      <c r="BU195" s="596" t="e">
        <f>INDEX(Таблиця5[[C - COINS - COST]:[ADDRESS]],'02BUILD'!$BN195,7)</f>
        <v>#N/A</v>
      </c>
      <c r="BV195" s="596" t="e">
        <f>INDEX(Таблиця5[[C - COINS - COST]:[ADDRESS]],'02BUILD'!$BN195,8)</f>
        <v>#N/A</v>
      </c>
      <c r="BW195" s="596" t="e">
        <f>INDEX(Таблиця5[[C - COINS - COST]:[ADDRESS]],'02BUILD'!$BN195,9)</f>
        <v>#N/A</v>
      </c>
      <c r="BX195" s="596" t="e">
        <f>INDEX(Таблиця5[[C - COINS - COST]:[ADDRESS]],'02BUILD'!$BN195,10)</f>
        <v>#N/A</v>
      </c>
    </row>
    <row r="196" spans="1:76" ht="16.5" thickTop="1" thickBot="1">
      <c r="A196" s="742" t="s">
        <v>1102</v>
      </c>
      <c r="B196" s="743" t="str">
        <f t="shared" si="10"/>
        <v>D15</v>
      </c>
      <c r="C196" s="743" t="str">
        <f t="shared" si="11"/>
        <v>Warm Beds (inn, C, 3)</v>
      </c>
      <c r="D196" s="742"/>
      <c r="E196" s="742"/>
      <c r="F196" s="743" t="s">
        <v>1433</v>
      </c>
      <c r="G196" s="743" t="s">
        <v>1900</v>
      </c>
      <c r="H196" s="743" t="s">
        <v>20725</v>
      </c>
      <c r="I196" s="743" t="s">
        <v>3970</v>
      </c>
      <c r="J196" s="743"/>
      <c r="K196" s="743" t="s">
        <v>2092</v>
      </c>
      <c r="L196" s="743" t="s">
        <v>2069</v>
      </c>
      <c r="M196" s="743">
        <v>3</v>
      </c>
      <c r="N196" s="743"/>
      <c r="O196" s="743">
        <v>2</v>
      </c>
      <c r="P196" s="743">
        <v>2</v>
      </c>
      <c r="Q196" s="743"/>
      <c r="R196" s="743"/>
      <c r="S1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v>
      </c>
      <c r="T196" s="743"/>
      <c r="U196" s="743"/>
      <c r="V196" s="743"/>
      <c r="W196" s="743"/>
      <c r="X196" s="743"/>
      <c r="Y196" s="743" t="s">
        <v>21257</v>
      </c>
      <c r="Z196" s="743" t="s">
        <v>4311</v>
      </c>
      <c r="AA196" s="743"/>
      <c r="AB196" s="743" t="str">
        <f>Таблиця4[[#This Row],[Descriptions2]]</f>
        <v/>
      </c>
      <c r="AC196" s="743" t="str">
        <f>Таблиця4[[#This Row],[Owner/Specific NPCs3]]</f>
        <v/>
      </c>
      <c r="AD196" s="743"/>
      <c r="AE196" s="750" t="s">
        <v>5831</v>
      </c>
      <c r="AF196" s="751"/>
      <c r="AG196" s="752"/>
      <c r="AH196" s="743" t="s">
        <v>4311</v>
      </c>
      <c r="AI196" s="752"/>
      <c r="AJ196" s="743" t="s">
        <v>4283</v>
      </c>
      <c r="AK196" s="752"/>
      <c r="AL196" s="742" t="str">
        <f>IFERROR(INDEX('02_LIVING_WATERDEEP'!$C$2:$C$200,MATCH(Таблиця4[[#This Row],[BUILDING NAME]],'02_LIVING_WATERDEEP'!$A$2:$A$200,0),1),"")</f>
        <v/>
      </c>
      <c r="AM196" s="742" t="str">
        <f>IFERROR(INDEX('02_LIVING_WATERDEEP'!$F$2:$F$200,MATCH(Таблиця4[[#This Row],[BUILDING NAME]],'02_LIVING_WATERDEEP'!$A$2:$A$200,0),1),"")</f>
        <v/>
      </c>
      <c r="AN196" s="742" t="str">
        <f>IFERROR(INDEX('02_LIVING_WATERDEEP'!$I$2:$I$200,MATCH(Таблиця4[[#This Row],[BUILDING NAME]],'02_LIVING_WATERDEEP'!$A$2:$A$200,0),1),"")</f>
        <v/>
      </c>
      <c r="AO196" s="742" t="str">
        <f>IFERROR(INDEX('02_LIVING_WATERDEEP'!$J$2:$J$200,MATCH(Таблиця4[[#This Row],[BUILDING NAME]],'02_LIVING_WATERDEEP'!$A$2:$A$200,0),1),"")</f>
        <v/>
      </c>
      <c r="AP196" s="742" t="str">
        <f>IFERROR(INDEX('02_LIVING_WATERDEEP'!$K$2:$K$200,MATCH(Таблиця4[[#This Row],[BUILDING NAME]],'02_LIVING_WATERDEEP'!$A$2:$A$200,0),1),"")</f>
        <v/>
      </c>
      <c r="AQ196" s="742" t="str">
        <f>IFERROR(INDEX('02_LIVING_WATERDEEP'!$L$2:$L$200,MATCH(Таблиця4[[#This Row],[BUILDING NAME]],'02_LIVING_WATERDEEP'!$A$2:$A$200,0),1),"")</f>
        <v/>
      </c>
      <c r="AR196" s="742" t="str">
        <f>IFERROR(INDEX('02_LIVING_WATERDEEP'!$M$2:$M$200,MATCH(Таблиця4[[#This Row],[BUILDING NAME]],'02_LIVING_WATERDEEP'!$A$2:$A$200,0),1),"")</f>
        <v/>
      </c>
      <c r="AS196" s="742"/>
      <c r="AT196" s="596"/>
      <c r="AU196" s="596"/>
      <c r="AV196" s="596"/>
      <c r="AW196" s="596"/>
      <c r="AX196" s="596"/>
      <c r="AY196" s="596"/>
      <c r="AZ196" s="596"/>
      <c r="BA196" s="596"/>
      <c r="BB196" s="596"/>
      <c r="BC196" s="596"/>
      <c r="BD196" s="596"/>
      <c r="BE196" s="596"/>
      <c r="BF196" s="596"/>
      <c r="BG196" s="596"/>
      <c r="BH196" s="596"/>
      <c r="BI196" s="596"/>
      <c r="BJ196" s="596" t="e">
        <f>MATCH(Таблиця4[[#This Row],[BUILDING NAME]],#REF!,0)</f>
        <v>#REF!</v>
      </c>
      <c r="BK196" s="596" t="e">
        <f>INDEX(#REF!,'02BUILD'!BJ196,1)</f>
        <v>#REF!</v>
      </c>
      <c r="BL196" s="596" t="s">
        <v>20493</v>
      </c>
      <c r="BM196" s="596"/>
      <c r="BN196" s="596" t="e">
        <f>MATCH(Таблиця4[[#This Row],[BUILDING NAME]],Таблиця5[NAME],0)</f>
        <v>#N/A</v>
      </c>
      <c r="BO196" s="596" t="e">
        <f>INDEX(Таблиця5[[C - COINS - COST]:[ADDRESS]],'02BUILD'!$BN196,1)</f>
        <v>#N/A</v>
      </c>
      <c r="BP196" s="596" t="e">
        <f>INDEX(Таблиця5[[C - COINS - COST]:[ADDRESS]],'02BUILD'!$BN196,2)</f>
        <v>#N/A</v>
      </c>
      <c r="BQ196" s="596" t="e">
        <f>INDEX(Таблиця5[[C - COINS - COST]:[ADDRESS]],'02BUILD'!$BN196,3)</f>
        <v>#N/A</v>
      </c>
      <c r="BR196" s="596" t="e">
        <f>INDEX(Таблиця5[[C - COINS - COST]:[ADDRESS]],'02BUILD'!$BN196,4)</f>
        <v>#N/A</v>
      </c>
      <c r="BS196" s="596" t="e">
        <f>INDEX(Таблиця5[[C - COINS - COST]:[ADDRESS]],'02BUILD'!$BN196,5)</f>
        <v>#N/A</v>
      </c>
      <c r="BT196" s="596" t="e">
        <f>INDEX(Таблиця5[[C - COINS - COST]:[ADDRESS]],'02BUILD'!$BN196,6)</f>
        <v>#N/A</v>
      </c>
      <c r="BU196" s="596" t="e">
        <f>INDEX(Таблиця5[[C - COINS - COST]:[ADDRESS]],'02BUILD'!$BN196,7)</f>
        <v>#N/A</v>
      </c>
      <c r="BV196" s="596" t="e">
        <f>INDEX(Таблиця5[[C - COINS - COST]:[ADDRESS]],'02BUILD'!$BN196,8)</f>
        <v>#N/A</v>
      </c>
      <c r="BW196" s="596" t="e">
        <f>INDEX(Таблиця5[[C - COINS - COST]:[ADDRESS]],'02BUILD'!$BN196,9)</f>
        <v>#N/A</v>
      </c>
      <c r="BX196" s="596" t="e">
        <f>INDEX(Таблиця5[[C - COINS - COST]:[ADDRESS]],'02BUILD'!$BN196,10)</f>
        <v>#N/A</v>
      </c>
    </row>
    <row r="197" spans="1:76" ht="16.5" thickTop="1" thickBot="1">
      <c r="A197" s="742" t="s">
        <v>1103</v>
      </c>
      <c r="B197" s="743" t="str">
        <f t="shared" si="10"/>
        <v>D16</v>
      </c>
      <c r="C197" s="743" t="str">
        <f t="shared" si="11"/>
        <v>Lanternmaker Zorth Ulmaril (business, D, 2)</v>
      </c>
      <c r="D197" s="742"/>
      <c r="E197" s="742"/>
      <c r="F197" s="743" t="s">
        <v>1434</v>
      </c>
      <c r="G197" s="743" t="s">
        <v>1901</v>
      </c>
      <c r="H197" s="742" t="s">
        <v>2379</v>
      </c>
      <c r="I197" s="743" t="s">
        <v>3970</v>
      </c>
      <c r="J197" s="743"/>
      <c r="K197" s="743" t="s">
        <v>2089</v>
      </c>
      <c r="L197" s="743" t="s">
        <v>2083</v>
      </c>
      <c r="M197" s="743">
        <v>2</v>
      </c>
      <c r="N197" s="743"/>
      <c r="O197" s="743"/>
      <c r="P197" s="743"/>
      <c r="Q197" s="743"/>
      <c r="R197" s="743"/>
      <c r="S1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197" s="743"/>
      <c r="U197" s="743"/>
      <c r="V197" s="743"/>
      <c r="W197" s="742"/>
      <c r="X197" s="742"/>
      <c r="Y197" s="742" t="s">
        <v>29391</v>
      </c>
      <c r="Z197" s="743" t="s">
        <v>4311</v>
      </c>
      <c r="AA197" s="743"/>
      <c r="AB197" s="743" t="str">
        <f>Таблиця4[[#This Row],[Descriptions2]]</f>
        <v/>
      </c>
      <c r="AC197" s="743" t="str">
        <f>Таблиця4[[#This Row],[Owner/Specific NPCs3]]</f>
        <v/>
      </c>
      <c r="AD197" s="743"/>
      <c r="AE197" s="750" t="s">
        <v>5831</v>
      </c>
      <c r="AF197" s="751"/>
      <c r="AG197" s="752"/>
      <c r="AH197" s="743" t="s">
        <v>4311</v>
      </c>
      <c r="AI197" s="752"/>
      <c r="AJ197" s="743" t="s">
        <v>4311</v>
      </c>
      <c r="AK197" s="752"/>
      <c r="AL197" s="742" t="str">
        <f>IFERROR(INDEX('02_LIVING_WATERDEEP'!$C$2:$C$200,MATCH(Таблиця4[[#This Row],[BUILDING NAME]],'02_LIVING_WATERDEEP'!$A$2:$A$200,0),1),"")</f>
        <v/>
      </c>
      <c r="AM197" s="742" t="str">
        <f>IFERROR(INDEX('02_LIVING_WATERDEEP'!$F$2:$F$200,MATCH(Таблиця4[[#This Row],[BUILDING NAME]],'02_LIVING_WATERDEEP'!$A$2:$A$200,0),1),"")</f>
        <v/>
      </c>
      <c r="AN197" s="742" t="str">
        <f>IFERROR(INDEX('02_LIVING_WATERDEEP'!$I$2:$I$200,MATCH(Таблиця4[[#This Row],[BUILDING NAME]],'02_LIVING_WATERDEEP'!$A$2:$A$200,0),1),"")</f>
        <v/>
      </c>
      <c r="AO197" s="742" t="str">
        <f>IFERROR(INDEX('02_LIVING_WATERDEEP'!$J$2:$J$200,MATCH(Таблиця4[[#This Row],[BUILDING NAME]],'02_LIVING_WATERDEEP'!$A$2:$A$200,0),1),"")</f>
        <v/>
      </c>
      <c r="AP197" s="742" t="str">
        <f>IFERROR(INDEX('02_LIVING_WATERDEEP'!$K$2:$K$200,MATCH(Таблиця4[[#This Row],[BUILDING NAME]],'02_LIVING_WATERDEEP'!$A$2:$A$200,0),1),"")</f>
        <v/>
      </c>
      <c r="AQ197" s="742" t="str">
        <f>IFERROR(INDEX('02_LIVING_WATERDEEP'!$L$2:$L$200,MATCH(Таблиця4[[#This Row],[BUILDING NAME]],'02_LIVING_WATERDEEP'!$A$2:$A$200,0),1),"")</f>
        <v/>
      </c>
      <c r="AR197" s="742" t="str">
        <f>IFERROR(INDEX('02_LIVING_WATERDEEP'!$M$2:$M$200,MATCH(Таблиця4[[#This Row],[BUILDING NAME]],'02_LIVING_WATERDEEP'!$A$2:$A$200,0),1),"")</f>
        <v/>
      </c>
      <c r="AS197" s="742"/>
      <c r="AT197" s="596"/>
      <c r="AU197" s="596"/>
      <c r="AV197" s="596"/>
      <c r="AW197" s="596"/>
      <c r="AX197" s="596"/>
      <c r="AY197" s="596"/>
      <c r="AZ197" s="596"/>
      <c r="BA197" s="596"/>
      <c r="BB197" s="596"/>
      <c r="BC197" s="596"/>
      <c r="BD197" s="596"/>
      <c r="BE197" s="596"/>
      <c r="BF197" s="596"/>
      <c r="BG197" s="596"/>
      <c r="BH197" s="596"/>
      <c r="BI197" s="596"/>
      <c r="BJ197" s="596" t="e">
        <f>MATCH(Таблиця4[[#This Row],[BUILDING NAME]],#REF!,0)</f>
        <v>#REF!</v>
      </c>
      <c r="BK197" s="596" t="e">
        <f>INDEX(#REF!,'02BUILD'!BJ197,1)</f>
        <v>#REF!</v>
      </c>
      <c r="BL197" s="596" t="e">
        <v>#N/A</v>
      </c>
      <c r="BM197" s="596"/>
      <c r="BN197" s="596" t="e">
        <f>MATCH(Таблиця4[[#This Row],[BUILDING NAME]],Таблиця5[NAME],0)</f>
        <v>#N/A</v>
      </c>
      <c r="BO197" s="596" t="e">
        <f>INDEX(Таблиця5[[C - COINS - COST]:[ADDRESS]],'02BUILD'!$BN197,1)</f>
        <v>#N/A</v>
      </c>
      <c r="BP197" s="596" t="e">
        <f>INDEX(Таблиця5[[C - COINS - COST]:[ADDRESS]],'02BUILD'!$BN197,2)</f>
        <v>#N/A</v>
      </c>
      <c r="BQ197" s="596" t="e">
        <f>INDEX(Таблиця5[[C - COINS - COST]:[ADDRESS]],'02BUILD'!$BN197,3)</f>
        <v>#N/A</v>
      </c>
      <c r="BR197" s="596" t="e">
        <f>INDEX(Таблиця5[[C - COINS - COST]:[ADDRESS]],'02BUILD'!$BN197,4)</f>
        <v>#N/A</v>
      </c>
      <c r="BS197" s="596" t="e">
        <f>INDEX(Таблиця5[[C - COINS - COST]:[ADDRESS]],'02BUILD'!$BN197,5)</f>
        <v>#N/A</v>
      </c>
      <c r="BT197" s="596" t="e">
        <f>INDEX(Таблиця5[[C - COINS - COST]:[ADDRESS]],'02BUILD'!$BN197,6)</f>
        <v>#N/A</v>
      </c>
      <c r="BU197" s="596" t="e">
        <f>INDEX(Таблиця5[[C - COINS - COST]:[ADDRESS]],'02BUILD'!$BN197,7)</f>
        <v>#N/A</v>
      </c>
      <c r="BV197" s="596" t="e">
        <f>INDEX(Таблиця5[[C - COINS - COST]:[ADDRESS]],'02BUILD'!$BN197,8)</f>
        <v>#N/A</v>
      </c>
      <c r="BW197" s="596" t="e">
        <f>INDEX(Таблиця5[[C - COINS - COST]:[ADDRESS]],'02BUILD'!$BN197,9)</f>
        <v>#N/A</v>
      </c>
      <c r="BX197" s="596" t="e">
        <f>INDEX(Таблиця5[[C - COINS - COST]:[ADDRESS]],'02BUILD'!$BN197,10)</f>
        <v>#N/A</v>
      </c>
    </row>
    <row r="198" spans="1:76" ht="16.5" thickTop="1" thickBot="1">
      <c r="A198" s="742" t="s">
        <v>1104</v>
      </c>
      <c r="B198" s="743" t="str">
        <f t="shared" si="10"/>
        <v>D17</v>
      </c>
      <c r="C198" s="743" t="str">
        <f t="shared" si="11"/>
        <v>The Bloody Fist (tavern, D, 1)</v>
      </c>
      <c r="D198" s="742"/>
      <c r="E198" s="742"/>
      <c r="F198" s="743" t="s">
        <v>1435</v>
      </c>
      <c r="G198" s="743" t="s">
        <v>1902</v>
      </c>
      <c r="H198" s="743" t="s">
        <v>20822</v>
      </c>
      <c r="I198" s="743" t="s">
        <v>3970</v>
      </c>
      <c r="J198" s="743"/>
      <c r="K198" s="743" t="s">
        <v>2093</v>
      </c>
      <c r="L198" s="743" t="s">
        <v>2083</v>
      </c>
      <c r="M198" s="743">
        <v>1</v>
      </c>
      <c r="N198" s="743"/>
      <c r="O198" s="743">
        <v>2</v>
      </c>
      <c r="P198" s="775"/>
      <c r="Q198" s="743">
        <v>1</v>
      </c>
      <c r="R198" s="743"/>
      <c r="S1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 P • </v>
      </c>
      <c r="T198" s="743"/>
      <c r="U198" s="743"/>
      <c r="V198" s="743"/>
      <c r="W198" s="742"/>
      <c r="X198" s="742"/>
      <c r="Y198" s="742" t="s">
        <v>21096</v>
      </c>
      <c r="Z198" s="743" t="s">
        <v>4311</v>
      </c>
      <c r="AA198" s="743"/>
      <c r="AB198" s="743" t="str">
        <f>Таблиця4[[#This Row],[Descriptions2]]</f>
        <v/>
      </c>
      <c r="AC198" s="743" t="str">
        <f>Таблиця4[[#This Row],[Owner/Specific NPCs3]]</f>
        <v/>
      </c>
      <c r="AD198" s="743"/>
      <c r="AE198" s="750" t="s">
        <v>17079</v>
      </c>
      <c r="AF198" s="745" t="s">
        <v>18319</v>
      </c>
      <c r="AG198" s="752"/>
      <c r="AH198" s="743" t="s">
        <v>4311</v>
      </c>
      <c r="AI198" s="752"/>
      <c r="AJ198" s="743" t="s">
        <v>4311</v>
      </c>
      <c r="AK198" s="752"/>
      <c r="AL198" s="742" t="str">
        <f>IFERROR(INDEX('02_LIVING_WATERDEEP'!$C$2:$C$200,MATCH(Таблиця4[[#This Row],[BUILDING NAME]],'02_LIVING_WATERDEEP'!$A$2:$A$200,0),1),"")</f>
        <v/>
      </c>
      <c r="AM198" s="742" t="str">
        <f>IFERROR(INDEX('02_LIVING_WATERDEEP'!$F$2:$F$200,MATCH(Таблиця4[[#This Row],[BUILDING NAME]],'02_LIVING_WATERDEEP'!$A$2:$A$200,0),1),"")</f>
        <v/>
      </c>
      <c r="AN198" s="742" t="str">
        <f>IFERROR(INDEX('02_LIVING_WATERDEEP'!$I$2:$I$200,MATCH(Таблиця4[[#This Row],[BUILDING NAME]],'02_LIVING_WATERDEEP'!$A$2:$A$200,0),1),"")</f>
        <v/>
      </c>
      <c r="AO198" s="742" t="str">
        <f>IFERROR(INDEX('02_LIVING_WATERDEEP'!$J$2:$J$200,MATCH(Таблиця4[[#This Row],[BUILDING NAME]],'02_LIVING_WATERDEEP'!$A$2:$A$200,0),1),"")</f>
        <v/>
      </c>
      <c r="AP198" s="742" t="str">
        <f>IFERROR(INDEX('02_LIVING_WATERDEEP'!$K$2:$K$200,MATCH(Таблиця4[[#This Row],[BUILDING NAME]],'02_LIVING_WATERDEEP'!$A$2:$A$200,0),1),"")</f>
        <v/>
      </c>
      <c r="AQ198" s="742" t="str">
        <f>IFERROR(INDEX('02_LIVING_WATERDEEP'!$L$2:$L$200,MATCH(Таблиця4[[#This Row],[BUILDING NAME]],'02_LIVING_WATERDEEP'!$A$2:$A$200,0),1),"")</f>
        <v/>
      </c>
      <c r="AR198" s="742" t="str">
        <f>IFERROR(INDEX('02_LIVING_WATERDEEP'!$M$2:$M$200,MATCH(Таблиця4[[#This Row],[BUILDING NAME]],'02_LIVING_WATERDEEP'!$A$2:$A$200,0),1),"")</f>
        <v/>
      </c>
      <c r="AS198" s="742"/>
      <c r="AT198" s="596"/>
      <c r="AU198" s="596"/>
      <c r="AV198" s="596"/>
      <c r="AW198" s="596"/>
      <c r="AX198" s="596"/>
      <c r="AY198" s="596"/>
      <c r="AZ198" s="596"/>
      <c r="BA198" s="596"/>
      <c r="BB198" s="596"/>
      <c r="BC198" s="596"/>
      <c r="BD198" s="596"/>
      <c r="BE198" s="596"/>
      <c r="BF198" s="596"/>
      <c r="BG198" s="596"/>
      <c r="BH198" s="596"/>
      <c r="BI198" s="596"/>
      <c r="BJ198" s="596" t="e">
        <f>MATCH(Таблиця4[[#This Row],[BUILDING NAME]],#REF!,0)</f>
        <v>#REF!</v>
      </c>
      <c r="BK198" s="596" t="e">
        <f>INDEX(#REF!,'02BUILD'!BJ198,1)</f>
        <v>#REF!</v>
      </c>
      <c r="BL198" s="596" t="e">
        <v>#N/A</v>
      </c>
      <c r="BM198" s="596"/>
      <c r="BN198" s="596">
        <f>MATCH(Таблиця4[[#This Row],[BUILDING NAME]],Таблиця5[NAME],0)</f>
        <v>79</v>
      </c>
      <c r="BO198" s="596">
        <f>INDEX(Таблиця5[[C - COINS - COST]:[ADDRESS]],'02BUILD'!$BN198,1)</f>
        <v>2</v>
      </c>
      <c r="BP198" s="596">
        <f>INDEX(Таблиця5[[C - COINS - COST]:[ADDRESS]],'02BUILD'!$BN198,2)</f>
        <v>1</v>
      </c>
      <c r="BQ198" s="596">
        <f>INDEX(Таблиця5[[C - COINS - COST]:[ADDRESS]],'02BUILD'!$BN198,3)</f>
        <v>0</v>
      </c>
      <c r="BR198" s="596">
        <f>INDEX(Таблиця5[[C - COINS - COST]:[ADDRESS]],'02BUILD'!$BN198,4)</f>
        <v>0</v>
      </c>
      <c r="BS198" s="596" t="str">
        <f>INDEX(Таблиця5[[C - COINS - COST]:[ADDRESS]],'02BUILD'!$BN198,5)</f>
        <v>2c1a</v>
      </c>
      <c r="BT198" s="596" t="str">
        <f>INDEX(Таблиця5[[C - COINS - COST]:[ADDRESS]],'02BUILD'!$BN198,6)</f>
        <v>Tavern</v>
      </c>
      <c r="BU198" s="596">
        <f>INDEX(Таблиця5[[C - COINS - COST]:[ADDRESS]],'02BUILD'!$BN198,7)</f>
        <v>0</v>
      </c>
      <c r="BV198" s="596">
        <f>INDEX(Таблиця5[[C - COINS - COST]:[ADDRESS]],'02BUILD'!$BN198,8)</f>
        <v>0</v>
      </c>
      <c r="BW198" s="596">
        <f>INDEX(Таблиця5[[C - COINS - COST]:[ADDRESS]],'02BUILD'!$BN198,9)</f>
        <v>0</v>
      </c>
      <c r="BX198" s="596">
        <f>INDEX(Таблиця5[[C - COINS - COST]:[ADDRESS]],'02BUILD'!$BN198,10)</f>
        <v>0</v>
      </c>
    </row>
    <row r="199" spans="1:76" ht="16.5" thickTop="1" thickBot="1">
      <c r="A199" s="742" t="s">
        <v>1105</v>
      </c>
      <c r="B199" s="743" t="str">
        <f t="shared" si="10"/>
        <v>D18</v>
      </c>
      <c r="C199" s="743" t="str">
        <f t="shared" si="11"/>
        <v>Three Pearls Nightclub (festhall, D, 1)</v>
      </c>
      <c r="D199" s="742"/>
      <c r="E199" s="742"/>
      <c r="F199" s="743" t="s">
        <v>1436</v>
      </c>
      <c r="G199" s="743" t="s">
        <v>1903</v>
      </c>
      <c r="H199" s="743" t="s">
        <v>2381</v>
      </c>
      <c r="I199" s="743" t="s">
        <v>3970</v>
      </c>
      <c r="J199" s="743"/>
      <c r="K199" s="743" t="s">
        <v>2094</v>
      </c>
      <c r="L199" s="743" t="s">
        <v>2083</v>
      </c>
      <c r="M199" s="743">
        <v>1</v>
      </c>
      <c r="N199" s="757"/>
      <c r="O199" s="743">
        <v>4</v>
      </c>
      <c r="P199" s="743"/>
      <c r="Q199" s="743"/>
      <c r="R199" s="743"/>
      <c r="S1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199" s="743"/>
      <c r="U199" s="743"/>
      <c r="V199" s="743"/>
      <c r="W199" s="742"/>
      <c r="X199" s="742"/>
      <c r="Y199" s="742" t="s">
        <v>20734</v>
      </c>
      <c r="Z199" s="743" t="s">
        <v>237</v>
      </c>
      <c r="AA199" s="743"/>
      <c r="AB199" s="743" t="s">
        <v>5682</v>
      </c>
      <c r="AC199" s="743" t="str">
        <f>Таблиця4[[#This Row],[Owner/Specific NPCs3]]</f>
        <v>Owner: Mevril Novae, a Tiefling with Dark blue skin, yellow eyes, and white hair. She is aging and quite beautiful, though she often seems like her mind is elsewhere.</v>
      </c>
      <c r="AD199" s="743"/>
      <c r="AE199" s="750" t="s">
        <v>5831</v>
      </c>
      <c r="AF199" s="751"/>
      <c r="AG199" s="752"/>
      <c r="AH199" s="743" t="s">
        <v>4311</v>
      </c>
      <c r="AI199" s="752"/>
      <c r="AJ199" s="743" t="s">
        <v>4311</v>
      </c>
      <c r="AK199" s="752"/>
      <c r="AL199" s="742" t="str">
        <f>IFERROR(INDEX('02_LIVING_WATERDEEP'!$C$2:$C$200,MATCH(Таблиця4[[#This Row],[BUILDING NAME]],'02_LIVING_WATERDEEP'!$A$2:$A$200,0),1),"")</f>
        <v>TemujinRaging</v>
      </c>
      <c r="AM199" s="742" t="str">
        <f>IFERROR(INDEX('02_LIVING_WATERDEEP'!$F$2:$F$200,MATCH(Таблиця4[[#This Row],[BUILDING NAME]],'02_LIVING_WATERDEEP'!$A$2:$A$200,0),1),"")</f>
        <v>Wealthy</v>
      </c>
      <c r="AN199" s="742" t="str">
        <f>IFERROR(INDEX('02_LIVING_WATERDEEP'!$I$2:$I$200,MATCH(Таблиця4[[#This Row],[BUILDING NAME]],'02_LIVING_WATERDEEP'!$A$2:$A$200,0),1),"")</f>
        <v>A popular festhall with nightly stage acts such as comedians, trained animal acts, illusionists' displays, recitals by famed bards and orators and exotic dance. It also has a not so secret but very discrete VIP service that provides illegal drugs called "eyes of blue" that is favored amongst nobility.</v>
      </c>
      <c r="AO199" s="742">
        <f>IFERROR(INDEX('02_LIVING_WATERDEEP'!$J$2:$J$200,MATCH(Таблиця4[[#This Row],[BUILDING NAME]],'02_LIVING_WATERDEEP'!$A$2:$A$200,0),1),"")</f>
        <v>0</v>
      </c>
      <c r="AP199" s="742" t="str">
        <f>IFERROR(INDEX('02_LIVING_WATERDEEP'!$K$2:$K$200,MATCH(Таблиця4[[#This Row],[BUILDING NAME]],'02_LIVING_WATERDEEP'!$A$2:$A$200,0),1),"")</f>
        <v>Owner: Mevril Novae, a Tiefling with Dark blue skin, yellow eyes, and white hair. She is aging and quite beautiful, though she often seems like her mind is elsewhere.</v>
      </c>
      <c r="AQ199" s="742" t="str">
        <f>IFERROR(INDEX('02_LIVING_WATERDEEP'!$L$2:$L$200,MATCH(Таблиця4[[#This Row],[BUILDING NAME]],'02_LIVING_WATERDEEP'!$A$2:$A$200,0),1),"")</f>
        <v>The Three Pearls is a front for the Xanathar gang, they are using the "Eyes of Blue" (DC 15 Con save on ingestion or take 1d6 Int damage.) to prepare certain members of the nobility to be possessed by an intellect devourer. Jarlaxle is interested in the Pearl as a more permanent base of operations in Waterdeep, he is unaware of the Xanathar gangs ownership and has been sending agents to perform there and convince the owner to sell.</v>
      </c>
      <c r="AR199" s="742">
        <f>IFERROR(INDEX('02_LIVING_WATERDEEP'!$M$2:$M$200,MATCH(Таблиця4[[#This Row],[BUILDING NAME]],'02_LIVING_WATERDEEP'!$A$2:$A$200,0),1),"")</f>
        <v>0</v>
      </c>
      <c r="AS199" s="742"/>
      <c r="AT199" s="596"/>
      <c r="AU199" s="596"/>
      <c r="AV199" s="596"/>
      <c r="AW199" s="596"/>
      <c r="AX199" s="596"/>
      <c r="AY199" s="596"/>
      <c r="AZ199" s="596"/>
      <c r="BA199" s="596"/>
      <c r="BB199" s="596"/>
      <c r="BC199" s="596"/>
      <c r="BD199" s="596"/>
      <c r="BE199" s="596"/>
      <c r="BF199" s="596"/>
      <c r="BG199" s="596"/>
      <c r="BH199" s="596"/>
      <c r="BI199" s="596"/>
      <c r="BJ199" s="596" t="e">
        <f>MATCH(Таблиця4[[#This Row],[BUILDING NAME]],#REF!,0)</f>
        <v>#REF!</v>
      </c>
      <c r="BK199" s="596" t="e">
        <f>INDEX(#REF!,'02BUILD'!BJ199,1)</f>
        <v>#REF!</v>
      </c>
      <c r="BL199" s="596" t="e">
        <v>#N/A</v>
      </c>
      <c r="BM199" s="596"/>
      <c r="BN199" s="596">
        <f>MATCH(Таблиця4[[#This Row],[BUILDING NAME]],Таблиця5[NAME],0)</f>
        <v>65</v>
      </c>
      <c r="BO199" s="596">
        <f>INDEX(Таблиця5[[C - COINS - COST]:[ADDRESS]],'02BUILD'!$BN199,1)</f>
        <v>4</v>
      </c>
      <c r="BP199" s="596">
        <f>INDEX(Таблиця5[[C - COINS - COST]:[ADDRESS]],'02BUILD'!$BN199,2)</f>
        <v>0</v>
      </c>
      <c r="BQ199" s="596">
        <f>INDEX(Таблиця5[[C - COINS - COST]:[ADDRESS]],'02BUILD'!$BN199,3)</f>
        <v>0</v>
      </c>
      <c r="BR199" s="596">
        <f>INDEX(Таблиця5[[C - COINS - COST]:[ADDRESS]],'02BUILD'!$BN199,4)</f>
        <v>0</v>
      </c>
      <c r="BS199" s="596" t="str">
        <f>INDEX(Таблиця5[[C - COINS - COST]:[ADDRESS]],'02BUILD'!$BN199,5)</f>
        <v>4c</v>
      </c>
      <c r="BT199" s="596" t="str">
        <f>INDEX(Таблиця5[[C - COINS - COST]:[ADDRESS]],'02BUILD'!$BN199,6)</f>
        <v xml:space="preserve">Nightclub </v>
      </c>
      <c r="BU199" s="596">
        <f>INDEX(Таблиця5[[C - COINS - COST]:[ADDRESS]],'02BUILD'!$BN199,7)</f>
        <v>0</v>
      </c>
      <c r="BV199" s="596" t="str">
        <f>INDEX(Таблиця5[[C - COINS - COST]:[ADDRESS]],'02BUILD'!$BN199,8)</f>
        <v>A popular festhall with nightly stage acts such as comedians, trained animal acts, illusionists' displays, recitals by famed bards and orators and exotic dance.</v>
      </c>
      <c r="BW199" s="596">
        <f>INDEX(Таблиця5[[C - COINS - COST]:[ADDRESS]],'02BUILD'!$BN199,9)</f>
        <v>0</v>
      </c>
      <c r="BX199" s="596">
        <f>INDEX(Таблиця5[[C - COINS - COST]:[ADDRESS]],'02BUILD'!$BN199,10)</f>
        <v>0</v>
      </c>
    </row>
    <row r="200" spans="1:76" ht="16.5" thickTop="1" thickBot="1">
      <c r="A200" s="742" t="s">
        <v>1106</v>
      </c>
      <c r="B200" s="743" t="str">
        <f t="shared" si="10"/>
        <v>D19</v>
      </c>
      <c r="C200" s="743" t="str">
        <f t="shared" si="11"/>
        <v>Shipwrights' House (guildhall, B, 2)</v>
      </c>
      <c r="D200" s="742"/>
      <c r="E200" s="742"/>
      <c r="F200" s="743" t="s">
        <v>1437</v>
      </c>
      <c r="G200" s="743" t="s">
        <v>1904</v>
      </c>
      <c r="H200" s="743" t="s">
        <v>2382</v>
      </c>
      <c r="I200" s="743" t="s">
        <v>3970</v>
      </c>
      <c r="J200" s="743"/>
      <c r="K200" s="743" t="s">
        <v>2096</v>
      </c>
      <c r="L200" s="743" t="s">
        <v>2081</v>
      </c>
      <c r="M200" s="743">
        <v>2</v>
      </c>
      <c r="N200" s="750" t="s">
        <v>3861</v>
      </c>
      <c r="O200" s="743"/>
      <c r="P200" s="743"/>
      <c r="Q200" s="743"/>
      <c r="R200" s="743"/>
      <c r="S2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00" s="743"/>
      <c r="U200" s="743"/>
      <c r="V200" s="743"/>
      <c r="W200" s="742"/>
      <c r="X200" s="742"/>
      <c r="Y200" s="742" t="s">
        <v>3861</v>
      </c>
      <c r="Z200" s="743" t="s">
        <v>4311</v>
      </c>
      <c r="AA200" s="743"/>
      <c r="AB200" s="743" t="str">
        <f>Таблиця4[[#This Row],[Descriptions2]]</f>
        <v/>
      </c>
      <c r="AC200" s="743" t="str">
        <f>Таблиця4[[#This Row],[Owner/Specific NPCs3]]</f>
        <v/>
      </c>
      <c r="AD200" s="743"/>
      <c r="AE200" s="750" t="s">
        <v>5831</v>
      </c>
      <c r="AF200" s="751"/>
      <c r="AG200" s="752"/>
      <c r="AH200" s="743" t="s">
        <v>3861</v>
      </c>
      <c r="AI200" s="752"/>
      <c r="AJ200" s="743" t="s">
        <v>4311</v>
      </c>
      <c r="AK200" s="752"/>
      <c r="AL200" s="742" t="str">
        <f>IFERROR(INDEX('02_LIVING_WATERDEEP'!$C$2:$C$200,MATCH(Таблиця4[[#This Row],[BUILDING NAME]],'02_LIVING_WATERDEEP'!$A$2:$A$200,0),1),"")</f>
        <v/>
      </c>
      <c r="AM200" s="742" t="str">
        <f>IFERROR(INDEX('02_LIVING_WATERDEEP'!$F$2:$F$200,MATCH(Таблиця4[[#This Row],[BUILDING NAME]],'02_LIVING_WATERDEEP'!$A$2:$A$200,0),1),"")</f>
        <v/>
      </c>
      <c r="AN200" s="742" t="str">
        <f>IFERROR(INDEX('02_LIVING_WATERDEEP'!$I$2:$I$200,MATCH(Таблиця4[[#This Row],[BUILDING NAME]],'02_LIVING_WATERDEEP'!$A$2:$A$200,0),1),"")</f>
        <v/>
      </c>
      <c r="AO200" s="742" t="str">
        <f>IFERROR(INDEX('02_LIVING_WATERDEEP'!$J$2:$J$200,MATCH(Таблиця4[[#This Row],[BUILDING NAME]],'02_LIVING_WATERDEEP'!$A$2:$A$200,0),1),"")</f>
        <v/>
      </c>
      <c r="AP200" s="742" t="str">
        <f>IFERROR(INDEX('02_LIVING_WATERDEEP'!$K$2:$K$200,MATCH(Таблиця4[[#This Row],[BUILDING NAME]],'02_LIVING_WATERDEEP'!$A$2:$A$200,0),1),"")</f>
        <v/>
      </c>
      <c r="AQ200" s="742" t="str">
        <f>IFERROR(INDEX('02_LIVING_WATERDEEP'!$L$2:$L$200,MATCH(Таблиця4[[#This Row],[BUILDING NAME]],'02_LIVING_WATERDEEP'!$A$2:$A$200,0),1),"")</f>
        <v/>
      </c>
      <c r="AR200" s="742" t="str">
        <f>IFERROR(INDEX('02_LIVING_WATERDEEP'!$M$2:$M$200,MATCH(Таблиця4[[#This Row],[BUILDING NAME]],'02_LIVING_WATERDEEP'!$A$2:$A$200,0),1),"")</f>
        <v/>
      </c>
      <c r="AS200" s="742"/>
      <c r="AT200" s="596"/>
      <c r="AU200" s="596"/>
      <c r="AV200" s="596"/>
      <c r="AW200" s="596"/>
      <c r="AX200" s="596"/>
      <c r="AY200" s="596"/>
      <c r="AZ200" s="596"/>
      <c r="BA200" s="596"/>
      <c r="BB200" s="596"/>
      <c r="BC200" s="596"/>
      <c r="BD200" s="596"/>
      <c r="BE200" s="596"/>
      <c r="BF200" s="596"/>
      <c r="BG200" s="596"/>
      <c r="BH200" s="596"/>
      <c r="BI200" s="596"/>
      <c r="BJ200" s="596" t="e">
        <f>MATCH(Таблиця4[[#This Row],[BUILDING NAME]],#REF!,0)</f>
        <v>#REF!</v>
      </c>
      <c r="BK200" s="596" t="e">
        <f>INDEX(#REF!,'02BUILD'!BJ200,1)</f>
        <v>#REF!</v>
      </c>
      <c r="BL200" s="596" t="e">
        <v>#N/A</v>
      </c>
      <c r="BM200" s="596"/>
      <c r="BN200" s="596" t="e">
        <f>MATCH(Таблиця4[[#This Row],[BUILDING NAME]],Таблиця5[NAME],0)</f>
        <v>#N/A</v>
      </c>
      <c r="BO200" s="596" t="e">
        <f>INDEX(Таблиця5[[C - COINS - COST]:[ADDRESS]],'02BUILD'!$BN200,1)</f>
        <v>#N/A</v>
      </c>
      <c r="BP200" s="596" t="e">
        <f>INDEX(Таблиця5[[C - COINS - COST]:[ADDRESS]],'02BUILD'!$BN200,2)</f>
        <v>#N/A</v>
      </c>
      <c r="BQ200" s="596" t="e">
        <f>INDEX(Таблиця5[[C - COINS - COST]:[ADDRESS]],'02BUILD'!$BN200,3)</f>
        <v>#N/A</v>
      </c>
      <c r="BR200" s="596" t="e">
        <f>INDEX(Таблиця5[[C - COINS - COST]:[ADDRESS]],'02BUILD'!$BN200,4)</f>
        <v>#N/A</v>
      </c>
      <c r="BS200" s="596" t="e">
        <f>INDEX(Таблиця5[[C - COINS - COST]:[ADDRESS]],'02BUILD'!$BN200,5)</f>
        <v>#N/A</v>
      </c>
      <c r="BT200" s="596" t="e">
        <f>INDEX(Таблиця5[[C - COINS - COST]:[ADDRESS]],'02BUILD'!$BN200,6)</f>
        <v>#N/A</v>
      </c>
      <c r="BU200" s="596" t="e">
        <f>INDEX(Таблиця5[[C - COINS - COST]:[ADDRESS]],'02BUILD'!$BN200,7)</f>
        <v>#N/A</v>
      </c>
      <c r="BV200" s="596" t="e">
        <f>INDEX(Таблиця5[[C - COINS - COST]:[ADDRESS]],'02BUILD'!$BN200,8)</f>
        <v>#N/A</v>
      </c>
      <c r="BW200" s="596" t="e">
        <f>INDEX(Таблиця5[[C - COINS - COST]:[ADDRESS]],'02BUILD'!$BN200,9)</f>
        <v>#N/A</v>
      </c>
      <c r="BX200" s="596" t="e">
        <f>INDEX(Таблиця5[[C - COINS - COST]:[ADDRESS]],'02BUILD'!$BN200,10)</f>
        <v>#N/A</v>
      </c>
    </row>
    <row r="201" spans="1:76" ht="16.5" thickTop="1" thickBot="1">
      <c r="A201" s="742" t="s">
        <v>1107</v>
      </c>
      <c r="B201" s="743" t="str">
        <f t="shared" si="10"/>
        <v>D20</v>
      </c>
      <c r="C201" s="743" t="str">
        <f t="shared" si="11"/>
        <v>Red Sails (warehouse, C, 2)</v>
      </c>
      <c r="D201" s="742"/>
      <c r="E201" s="742"/>
      <c r="F201" s="743" t="s">
        <v>1438</v>
      </c>
      <c r="G201" s="743" t="s">
        <v>1905</v>
      </c>
      <c r="H201" s="743" t="s">
        <v>2383</v>
      </c>
      <c r="I201" s="743" t="s">
        <v>3970</v>
      </c>
      <c r="J201" s="743"/>
      <c r="K201" s="743" t="s">
        <v>2095</v>
      </c>
      <c r="L201" s="743" t="s">
        <v>2069</v>
      </c>
      <c r="M201" s="743">
        <v>2</v>
      </c>
      <c r="N201" s="743"/>
      <c r="O201" s="743">
        <v>4</v>
      </c>
      <c r="P201" s="743"/>
      <c r="Q201" s="743"/>
      <c r="R201" s="743"/>
      <c r="S2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01" s="743"/>
      <c r="U201" s="743"/>
      <c r="V201" s="743"/>
      <c r="W201" s="743"/>
      <c r="X201" s="743"/>
      <c r="Y201" s="1040"/>
      <c r="Z201" s="743" t="s">
        <v>4311</v>
      </c>
      <c r="AA201" s="743"/>
      <c r="AB201" s="743" t="str">
        <f>Таблиця4[[#This Row],[Descriptions2]]</f>
        <v/>
      </c>
      <c r="AC201" s="743" t="str">
        <f>Таблиця4[[#This Row],[Owner/Specific NPCs3]]</f>
        <v/>
      </c>
      <c r="AD201" s="743"/>
      <c r="AE201" s="750" t="s">
        <v>5831</v>
      </c>
      <c r="AF201" s="751"/>
      <c r="AG201" s="752"/>
      <c r="AH201" s="743" t="s">
        <v>4311</v>
      </c>
      <c r="AI201" s="752"/>
      <c r="AJ201" s="743" t="s">
        <v>4311</v>
      </c>
      <c r="AK201" s="752"/>
      <c r="AL201" s="742" t="str">
        <f>IFERROR(INDEX('02_LIVING_WATERDEEP'!$C$2:$C$200,MATCH(Таблиця4[[#This Row],[BUILDING NAME]],'02_LIVING_WATERDEEP'!$A$2:$A$200,0),1),"")</f>
        <v/>
      </c>
      <c r="AM201" s="742" t="str">
        <f>IFERROR(INDEX('02_LIVING_WATERDEEP'!$F$2:$F$200,MATCH(Таблиця4[[#This Row],[BUILDING NAME]],'02_LIVING_WATERDEEP'!$A$2:$A$200,0),1),"")</f>
        <v/>
      </c>
      <c r="AN201" s="742" t="str">
        <f>IFERROR(INDEX('02_LIVING_WATERDEEP'!$I$2:$I$200,MATCH(Таблиця4[[#This Row],[BUILDING NAME]],'02_LIVING_WATERDEEP'!$A$2:$A$200,0),1),"")</f>
        <v/>
      </c>
      <c r="AO201" s="742" t="str">
        <f>IFERROR(INDEX('02_LIVING_WATERDEEP'!$J$2:$J$200,MATCH(Таблиця4[[#This Row],[BUILDING NAME]],'02_LIVING_WATERDEEP'!$A$2:$A$200,0),1),"")</f>
        <v/>
      </c>
      <c r="AP201" s="742" t="str">
        <f>IFERROR(INDEX('02_LIVING_WATERDEEP'!$K$2:$K$200,MATCH(Таблиця4[[#This Row],[BUILDING NAME]],'02_LIVING_WATERDEEP'!$A$2:$A$200,0),1),"")</f>
        <v/>
      </c>
      <c r="AQ201" s="742" t="str">
        <f>IFERROR(INDEX('02_LIVING_WATERDEEP'!$L$2:$L$200,MATCH(Таблиця4[[#This Row],[BUILDING NAME]],'02_LIVING_WATERDEEP'!$A$2:$A$200,0),1),"")</f>
        <v/>
      </c>
      <c r="AR201" s="742" t="str">
        <f>IFERROR(INDEX('02_LIVING_WATERDEEP'!$M$2:$M$200,MATCH(Таблиця4[[#This Row],[BUILDING NAME]],'02_LIVING_WATERDEEP'!$A$2:$A$200,0),1),"")</f>
        <v/>
      </c>
      <c r="AS201" s="742"/>
      <c r="AT201" s="596"/>
      <c r="AU201" s="596"/>
      <c r="AV201" s="596"/>
      <c r="AW201" s="596"/>
      <c r="AX201" s="596"/>
      <c r="AY201" s="596"/>
      <c r="AZ201" s="596"/>
      <c r="BA201" s="596"/>
      <c r="BB201" s="596"/>
      <c r="BC201" s="596"/>
      <c r="BD201" s="596"/>
      <c r="BE201" s="596"/>
      <c r="BF201" s="596"/>
      <c r="BG201" s="596"/>
      <c r="BH201" s="596"/>
      <c r="BI201" s="596"/>
      <c r="BJ201" s="596" t="e">
        <f>MATCH(Таблиця4[[#This Row],[BUILDING NAME]],#REF!,0)</f>
        <v>#REF!</v>
      </c>
      <c r="BK201" s="596" t="e">
        <f>INDEX(#REF!,'02BUILD'!BJ201,1)</f>
        <v>#REF!</v>
      </c>
      <c r="BL201" s="596" t="e">
        <v>#N/A</v>
      </c>
      <c r="BM201" s="596"/>
      <c r="BN201" s="596" t="e">
        <f>MATCH(Таблиця4[[#This Row],[BUILDING NAME]],Таблиця5[NAME],0)</f>
        <v>#N/A</v>
      </c>
      <c r="BO201" s="596" t="e">
        <f>INDEX(Таблиця5[[C - COINS - COST]:[ADDRESS]],'02BUILD'!$BN201,1)</f>
        <v>#N/A</v>
      </c>
      <c r="BP201" s="596" t="e">
        <f>INDEX(Таблиця5[[C - COINS - COST]:[ADDRESS]],'02BUILD'!$BN201,2)</f>
        <v>#N/A</v>
      </c>
      <c r="BQ201" s="596" t="e">
        <f>INDEX(Таблиця5[[C - COINS - COST]:[ADDRESS]],'02BUILD'!$BN201,3)</f>
        <v>#N/A</v>
      </c>
      <c r="BR201" s="596" t="e">
        <f>INDEX(Таблиця5[[C - COINS - COST]:[ADDRESS]],'02BUILD'!$BN201,4)</f>
        <v>#N/A</v>
      </c>
      <c r="BS201" s="596" t="e">
        <f>INDEX(Таблиця5[[C - COINS - COST]:[ADDRESS]],'02BUILD'!$BN201,5)</f>
        <v>#N/A</v>
      </c>
      <c r="BT201" s="596" t="e">
        <f>INDEX(Таблиця5[[C - COINS - COST]:[ADDRESS]],'02BUILD'!$BN201,6)</f>
        <v>#N/A</v>
      </c>
      <c r="BU201" s="596" t="e">
        <f>INDEX(Таблиця5[[C - COINS - COST]:[ADDRESS]],'02BUILD'!$BN201,7)</f>
        <v>#N/A</v>
      </c>
      <c r="BV201" s="596" t="e">
        <f>INDEX(Таблиця5[[C - COINS - COST]:[ADDRESS]],'02BUILD'!$BN201,8)</f>
        <v>#N/A</v>
      </c>
      <c r="BW201" s="596" t="e">
        <f>INDEX(Таблиця5[[C - COINS - COST]:[ADDRESS]],'02BUILD'!$BN201,9)</f>
        <v>#N/A</v>
      </c>
      <c r="BX201" s="596" t="e">
        <f>INDEX(Таблиця5[[C - COINS - COST]:[ADDRESS]],'02BUILD'!$BN201,10)</f>
        <v>#N/A</v>
      </c>
    </row>
    <row r="202" spans="1:76" ht="16.5" thickTop="1" thickBot="1">
      <c r="A202" s="742" t="s">
        <v>1108</v>
      </c>
      <c r="B202" s="743" t="str">
        <f t="shared" si="10"/>
        <v>D21</v>
      </c>
      <c r="C202" s="743" t="str">
        <f t="shared" si="11"/>
        <v>Muleskull Tavern (tavern/guild, D, 2)</v>
      </c>
      <c r="D202" s="742"/>
      <c r="E202" s="742"/>
      <c r="F202" s="743" t="s">
        <v>1439</v>
      </c>
      <c r="G202" s="743" t="s">
        <v>1906</v>
      </c>
      <c r="H202" s="743" t="s">
        <v>2384</v>
      </c>
      <c r="I202" s="743" t="s">
        <v>3970</v>
      </c>
      <c r="J202" s="743"/>
      <c r="K202" s="743" t="s">
        <v>2113</v>
      </c>
      <c r="L202" s="743" t="s">
        <v>2083</v>
      </c>
      <c r="M202" s="743">
        <v>2</v>
      </c>
      <c r="N202" s="750" t="s">
        <v>21256</v>
      </c>
      <c r="O202" s="743"/>
      <c r="P202" s="743"/>
      <c r="Q202" s="743"/>
      <c r="R202" s="743"/>
      <c r="S2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02" s="743"/>
      <c r="U202" s="743"/>
      <c r="V202" s="743"/>
      <c r="W202" s="742"/>
      <c r="X202" s="742"/>
      <c r="Y202" s="742" t="s">
        <v>21255</v>
      </c>
      <c r="Z202" s="743" t="s">
        <v>223</v>
      </c>
      <c r="AA202" s="743"/>
      <c r="AB202" s="743" t="str">
        <f>Таблиця4[[#This Row],[Descriptions2]]</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AC202" s="743">
        <f>Таблиця4[[#This Row],[Owner/Specific NPCs3]]</f>
        <v>0</v>
      </c>
      <c r="AD202" s="743"/>
      <c r="AE202" s="750" t="s">
        <v>5831</v>
      </c>
      <c r="AF202" s="751"/>
      <c r="AG202" s="752"/>
      <c r="AH202" s="743" t="s">
        <v>3837</v>
      </c>
      <c r="AI202" s="752"/>
      <c r="AJ202" s="743" t="s">
        <v>4311</v>
      </c>
      <c r="AK202" s="752"/>
      <c r="AL202" s="742" t="str">
        <f>IFERROR(INDEX('02_LIVING_WATERDEEP'!$C$2:$C$200,MATCH(Таблиця4[[#This Row],[BUILDING NAME]],'02_LIVING_WATERDEEP'!$A$2:$A$200,0),1),"")</f>
        <v>Skuzz</v>
      </c>
      <c r="AM202" s="742" t="str">
        <f>IFERROR(INDEX('02_LIVING_WATERDEEP'!$F$2:$F$200,MATCH(Таблиця4[[#This Row],[BUILDING NAME]],'02_LIVING_WATERDEEP'!$A$2:$A$200,0),1),"")</f>
        <v>Modest</v>
      </c>
      <c r="AN202" s="742">
        <f>IFERROR(INDEX('02_LIVING_WATERDEEP'!$I$2:$I$200,MATCH(Таблиця4[[#This Row],[BUILDING NAME]],'02_LIVING_WATERDEEP'!$A$2:$A$200,0),1),"")</f>
        <v>0</v>
      </c>
      <c r="AO202" s="742" t="str">
        <f>IFERROR(INDEX('02_LIVING_WATERDEEP'!$J$2:$J$200,MATCH(Таблиця4[[#This Row],[BUILDING NAME]],'02_LIVING_WATERDEEP'!$A$2:$A$200,0),1),"")</f>
        <v>Outside: Nondescript, one-story stone building with the crest of the Dungsweepers’ Guild on a small, polished placard  
Inside: Boasting a spotless interior, the walls of the tavern are adorned with the famous brooms and cleaning implements of legendary Dungsweeper Guild members. The two dozen waxed tables are waited on by the new recruits of the Guild.</v>
      </c>
      <c r="AP202" s="742">
        <f>IFERROR(INDEX('02_LIVING_WATERDEEP'!$K$2:$K$200,MATCH(Таблиця4[[#This Row],[BUILDING NAME]],'02_LIVING_WATERDEEP'!$A$2:$A$200,0),1),"")</f>
        <v>0</v>
      </c>
      <c r="AQ202" s="742" t="str">
        <f>IFERROR(INDEX('02_LIVING_WATERDEEP'!$L$2:$L$200,MATCH(Таблиця4[[#This Row],[BUILDING NAME]],'02_LIVING_WATERDEEP'!$A$2:$A$200,0),1),"")</f>
        <v>The house specialty, The Dumpster Fire, is a flaming shot of high proof moonshine chased by a stale cracker with bleu cheese (10 cp)</v>
      </c>
      <c r="AR202" s="742">
        <f>IFERROR(INDEX('02_LIVING_WATERDEEP'!$M$2:$M$200,MATCH(Таблиця4[[#This Row],[BUILDING NAME]],'02_LIVING_WATERDEEP'!$A$2:$A$200,0),1),"")</f>
        <v>0</v>
      </c>
      <c r="AS202" s="742"/>
      <c r="AT202" s="596"/>
      <c r="AU202" s="596"/>
      <c r="AV202" s="596"/>
      <c r="AW202" s="596"/>
      <c r="AX202" s="596"/>
      <c r="AY202" s="596"/>
      <c r="AZ202" s="596"/>
      <c r="BA202" s="596"/>
      <c r="BB202" s="596"/>
      <c r="BC202" s="596"/>
      <c r="BD202" s="596"/>
      <c r="BE202" s="596"/>
      <c r="BF202" s="596"/>
      <c r="BG202" s="596"/>
      <c r="BH202" s="596"/>
      <c r="BI202" s="596"/>
      <c r="BJ202" s="596" t="e">
        <f>MATCH(Таблиця4[[#This Row],[BUILDING NAME]],#REF!,0)</f>
        <v>#REF!</v>
      </c>
      <c r="BK202" s="596" t="e">
        <f>INDEX(#REF!,'02BUILD'!BJ202,1)</f>
        <v>#REF!</v>
      </c>
      <c r="BL202" s="596" t="e">
        <v>#N/A</v>
      </c>
      <c r="BM202" s="596"/>
      <c r="BN202" s="596" t="e">
        <f>MATCH(Таблиця4[[#This Row],[BUILDING NAME]],Таблиця5[NAME],0)</f>
        <v>#N/A</v>
      </c>
      <c r="BO202" s="596" t="e">
        <f>INDEX(Таблиця5[[C - COINS - COST]:[ADDRESS]],'02BUILD'!$BN202,1)</f>
        <v>#N/A</v>
      </c>
      <c r="BP202" s="596" t="e">
        <f>INDEX(Таблиця5[[C - COINS - COST]:[ADDRESS]],'02BUILD'!$BN202,2)</f>
        <v>#N/A</v>
      </c>
      <c r="BQ202" s="596" t="e">
        <f>INDEX(Таблиця5[[C - COINS - COST]:[ADDRESS]],'02BUILD'!$BN202,3)</f>
        <v>#N/A</v>
      </c>
      <c r="BR202" s="596" t="e">
        <f>INDEX(Таблиця5[[C - COINS - COST]:[ADDRESS]],'02BUILD'!$BN202,4)</f>
        <v>#N/A</v>
      </c>
      <c r="BS202" s="596" t="e">
        <f>INDEX(Таблиця5[[C - COINS - COST]:[ADDRESS]],'02BUILD'!$BN202,5)</f>
        <v>#N/A</v>
      </c>
      <c r="BT202" s="596" t="e">
        <f>INDEX(Таблиця5[[C - COINS - COST]:[ADDRESS]],'02BUILD'!$BN202,6)</f>
        <v>#N/A</v>
      </c>
      <c r="BU202" s="596" t="e">
        <f>INDEX(Таблиця5[[C - COINS - COST]:[ADDRESS]],'02BUILD'!$BN202,7)</f>
        <v>#N/A</v>
      </c>
      <c r="BV202" s="596" t="e">
        <f>INDEX(Таблиця5[[C - COINS - COST]:[ADDRESS]],'02BUILD'!$BN202,8)</f>
        <v>#N/A</v>
      </c>
      <c r="BW202" s="596" t="e">
        <f>INDEX(Таблиця5[[C - COINS - COST]:[ADDRESS]],'02BUILD'!$BN202,9)</f>
        <v>#N/A</v>
      </c>
      <c r="BX202" s="596" t="e">
        <f>INDEX(Таблиця5[[C - COINS - COST]:[ADDRESS]],'02BUILD'!$BN202,10)</f>
        <v>#N/A</v>
      </c>
    </row>
    <row r="203" spans="1:76" ht="16.5" thickTop="1" thickBot="1">
      <c r="A203" s="742" t="s">
        <v>1109</v>
      </c>
      <c r="B203" s="743" t="str">
        <f t="shared" si="10"/>
        <v>D22</v>
      </c>
      <c r="C203" s="743" t="str">
        <f t="shared" si="11"/>
        <v>The Hanging Lantern (festhall, C, 6)</v>
      </c>
      <c r="D203" s="742"/>
      <c r="E203" s="742"/>
      <c r="F203" s="743" t="s">
        <v>1440</v>
      </c>
      <c r="G203" s="743" t="s">
        <v>1907</v>
      </c>
      <c r="H203" s="743" t="s">
        <v>2385</v>
      </c>
      <c r="I203" s="743" t="s">
        <v>3970</v>
      </c>
      <c r="J203" s="743"/>
      <c r="K203" s="743" t="s">
        <v>2094</v>
      </c>
      <c r="L203" s="743" t="s">
        <v>2069</v>
      </c>
      <c r="M203" s="743">
        <v>6</v>
      </c>
      <c r="N203" s="743"/>
      <c r="O203" s="743">
        <v>4</v>
      </c>
      <c r="P203" s="743"/>
      <c r="Q203" s="743"/>
      <c r="R203" s="743"/>
      <c r="S2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03" s="743"/>
      <c r="U203" s="743"/>
      <c r="V203" s="743"/>
      <c r="W203" s="742"/>
      <c r="X203" s="742"/>
      <c r="Y203" s="742" t="s">
        <v>29381</v>
      </c>
      <c r="Z203" s="743" t="s">
        <v>237</v>
      </c>
      <c r="AA203" s="743"/>
      <c r="AB203" s="743" t="s">
        <v>5686</v>
      </c>
      <c r="AC203" s="743">
        <f>Таблиця4[[#This Row],[Owner/Specific NPCs3]]</f>
        <v>0</v>
      </c>
      <c r="AD203" s="743"/>
      <c r="AE203" s="750" t="s">
        <v>5831</v>
      </c>
      <c r="AF203" s="751"/>
      <c r="AG203" s="752"/>
      <c r="AH203" s="743" t="s">
        <v>4311</v>
      </c>
      <c r="AI203" s="752"/>
      <c r="AJ203" s="743" t="s">
        <v>4311</v>
      </c>
      <c r="AK203" s="752"/>
      <c r="AL203" s="742" t="str">
        <f>IFERROR(INDEX('02_LIVING_WATERDEEP'!$C$2:$C$200,MATCH(Таблиця4[[#This Row],[BUILDING NAME]],'02_LIVING_WATERDEEP'!$A$2:$A$200,0),1),"")</f>
        <v>JL</v>
      </c>
      <c r="AM203" s="742" t="str">
        <f>IFERROR(INDEX('02_LIVING_WATERDEEP'!$F$2:$F$200,MATCH(Таблиця4[[#This Row],[BUILDING NAME]],'02_LIVING_WATERDEEP'!$A$2:$A$200,0),1),"")</f>
        <v>Wealthy</v>
      </c>
      <c r="AN203" s="742" t="str">
        <f>IFERROR(INDEX('02_LIVING_WATERDEEP'!$I$2:$I$200,MATCH(Таблиця4[[#This Row],[BUILDING NAME]],'02_LIVING_WATERDEEP'!$A$2:$A$200,0),1),"")</f>
        <v>A festhall famed for its stunning escorts and its skilled matchmakers, as well as a side business in costume rental.</v>
      </c>
      <c r="AO203" s="742" t="str">
        <f>IFERROR(INDEX('02_LIVING_WATERDEEP'!$J$2:$J$200,MATCH(Таблиця4[[#This Row],[BUILDING NAME]],'02_LIVING_WATERDEEP'!$A$2:$A$200,0),1),"")</f>
        <v>VTtW</v>
      </c>
      <c r="AP203" s="742">
        <f>IFERROR(INDEX('02_LIVING_WATERDEEP'!$K$2:$K$200,MATCH(Таблиця4[[#This Row],[BUILDING NAME]],'02_LIVING_WATERDEEP'!$A$2:$A$200,0),1),"")</f>
        <v>0</v>
      </c>
      <c r="AQ203" s="742">
        <f>IFERROR(INDEX('02_LIVING_WATERDEEP'!$L$2:$L$200,MATCH(Таблиця4[[#This Row],[BUILDING NAME]],'02_LIVING_WATERDEEP'!$A$2:$A$200,0),1),"")</f>
        <v>0</v>
      </c>
      <c r="AR203" s="742">
        <f>IFERROR(INDEX('02_LIVING_WATERDEEP'!$M$2:$M$200,MATCH(Таблиця4[[#This Row],[BUILDING NAME]],'02_LIVING_WATERDEEP'!$A$2:$A$200,0),1),"")</f>
        <v>0</v>
      </c>
      <c r="AS203" s="742"/>
      <c r="AT203" s="596"/>
      <c r="AU203" s="596"/>
      <c r="AV203" s="596"/>
      <c r="AW203" s="596"/>
      <c r="AX203" s="596"/>
      <c r="AY203" s="596"/>
      <c r="AZ203" s="596"/>
      <c r="BA203" s="596"/>
      <c r="BB203" s="596"/>
      <c r="BC203" s="596"/>
      <c r="BD203" s="596"/>
      <c r="BE203" s="596"/>
      <c r="BF203" s="596"/>
      <c r="BG203" s="596"/>
      <c r="BH203" s="596"/>
      <c r="BI203" s="596"/>
      <c r="BJ203" s="596" t="e">
        <f>MATCH(Таблиця4[[#This Row],[BUILDING NAME]],#REF!,0)</f>
        <v>#REF!</v>
      </c>
      <c r="BK203" s="596" t="e">
        <f>INDEX(#REF!,'02BUILD'!BJ203,1)</f>
        <v>#REF!</v>
      </c>
      <c r="BL203" s="596" t="e">
        <v>#N/A</v>
      </c>
      <c r="BM203" s="596"/>
      <c r="BN203" s="596" t="e">
        <f>MATCH(Таблиця4[[#This Row],[BUILDING NAME]],Таблиця5[NAME],0)</f>
        <v>#N/A</v>
      </c>
      <c r="BO203" s="596" t="e">
        <f>INDEX(Таблиця5[[C - COINS - COST]:[ADDRESS]],'02BUILD'!$BN203,1)</f>
        <v>#N/A</v>
      </c>
      <c r="BP203" s="596" t="e">
        <f>INDEX(Таблиця5[[C - COINS - COST]:[ADDRESS]],'02BUILD'!$BN203,2)</f>
        <v>#N/A</v>
      </c>
      <c r="BQ203" s="596" t="e">
        <f>INDEX(Таблиця5[[C - COINS - COST]:[ADDRESS]],'02BUILD'!$BN203,3)</f>
        <v>#N/A</v>
      </c>
      <c r="BR203" s="596" t="e">
        <f>INDEX(Таблиця5[[C - COINS - COST]:[ADDRESS]],'02BUILD'!$BN203,4)</f>
        <v>#N/A</v>
      </c>
      <c r="BS203" s="596" t="e">
        <f>INDEX(Таблиця5[[C - COINS - COST]:[ADDRESS]],'02BUILD'!$BN203,5)</f>
        <v>#N/A</v>
      </c>
      <c r="BT203" s="596" t="e">
        <f>INDEX(Таблиця5[[C - COINS - COST]:[ADDRESS]],'02BUILD'!$BN203,6)</f>
        <v>#N/A</v>
      </c>
      <c r="BU203" s="596" t="e">
        <f>INDEX(Таблиця5[[C - COINS - COST]:[ADDRESS]],'02BUILD'!$BN203,7)</f>
        <v>#N/A</v>
      </c>
      <c r="BV203" s="596" t="e">
        <f>INDEX(Таблиця5[[C - COINS - COST]:[ADDRESS]],'02BUILD'!$BN203,8)</f>
        <v>#N/A</v>
      </c>
      <c r="BW203" s="596" t="e">
        <f>INDEX(Таблиця5[[C - COINS - COST]:[ADDRESS]],'02BUILD'!$BN203,9)</f>
        <v>#N/A</v>
      </c>
      <c r="BX203" s="596" t="e">
        <f>INDEX(Таблиця5[[C - COINS - COST]:[ADDRESS]],'02BUILD'!$BN203,10)</f>
        <v>#N/A</v>
      </c>
    </row>
    <row r="204" spans="1:76" ht="16.5" thickTop="1" thickBot="1">
      <c r="A204" s="742" t="s">
        <v>1110</v>
      </c>
      <c r="B204" s="743" t="str">
        <f t="shared" si="10"/>
        <v>D23</v>
      </c>
      <c r="C204" s="743" t="str">
        <f t="shared" si="11"/>
        <v>The Sleeping Wench (tavern, D, 3)</v>
      </c>
      <c r="D204" s="742"/>
      <c r="E204" s="742"/>
      <c r="F204" s="743" t="s">
        <v>1441</v>
      </c>
      <c r="G204" s="743" t="s">
        <v>1908</v>
      </c>
      <c r="H204" s="743" t="s">
        <v>20819</v>
      </c>
      <c r="I204" s="743" t="s">
        <v>3970</v>
      </c>
      <c r="J204" s="743"/>
      <c r="K204" s="743" t="s">
        <v>2093</v>
      </c>
      <c r="L204" s="743" t="s">
        <v>2083</v>
      </c>
      <c r="M204" s="743">
        <v>3</v>
      </c>
      <c r="N204" s="743"/>
      <c r="O204" s="743">
        <v>3</v>
      </c>
      <c r="P204" s="775">
        <v>3</v>
      </c>
      <c r="Q204" s="743"/>
      <c r="R204" s="743"/>
      <c r="S2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T204" s="743"/>
      <c r="U204" s="743"/>
      <c r="V204" s="743"/>
      <c r="W204" s="742"/>
      <c r="X204" s="742"/>
      <c r="Y204" s="742" t="s">
        <v>29395</v>
      </c>
      <c r="Z204" s="743" t="s">
        <v>4311</v>
      </c>
      <c r="AA204" s="743"/>
      <c r="AB204" s="743" t="str">
        <f>Таблиця4[[#This Row],[Descriptions2]]</f>
        <v/>
      </c>
      <c r="AC204" s="743" t="str">
        <f>Таблиця4[[#This Row],[Owner/Specific NPCs3]]</f>
        <v/>
      </c>
      <c r="AD204" s="743"/>
      <c r="AE204" s="750" t="s">
        <v>5831</v>
      </c>
      <c r="AF204" s="751"/>
      <c r="AG204" s="752"/>
      <c r="AH204" s="743" t="s">
        <v>4311</v>
      </c>
      <c r="AI204" s="752"/>
      <c r="AJ204" s="743" t="s">
        <v>4311</v>
      </c>
      <c r="AK204" s="752"/>
      <c r="AL204" s="742" t="str">
        <f>IFERROR(INDEX('02_LIVING_WATERDEEP'!$C$2:$C$200,MATCH(Таблиця4[[#This Row],[BUILDING NAME]],'02_LIVING_WATERDEEP'!$A$2:$A$200,0),1),"")</f>
        <v/>
      </c>
      <c r="AM204" s="742" t="str">
        <f>IFERROR(INDEX('02_LIVING_WATERDEEP'!$F$2:$F$200,MATCH(Таблиця4[[#This Row],[BUILDING NAME]],'02_LIVING_WATERDEEP'!$A$2:$A$200,0),1),"")</f>
        <v/>
      </c>
      <c r="AN204" s="742" t="str">
        <f>IFERROR(INDEX('02_LIVING_WATERDEEP'!$I$2:$I$200,MATCH(Таблиця4[[#This Row],[BUILDING NAME]],'02_LIVING_WATERDEEP'!$A$2:$A$200,0),1),"")</f>
        <v/>
      </c>
      <c r="AO204" s="742" t="str">
        <f>IFERROR(INDEX('02_LIVING_WATERDEEP'!$J$2:$J$200,MATCH(Таблиця4[[#This Row],[BUILDING NAME]],'02_LIVING_WATERDEEP'!$A$2:$A$200,0),1),"")</f>
        <v/>
      </c>
      <c r="AP204" s="742" t="str">
        <f>IFERROR(INDEX('02_LIVING_WATERDEEP'!$K$2:$K$200,MATCH(Таблиця4[[#This Row],[BUILDING NAME]],'02_LIVING_WATERDEEP'!$A$2:$A$200,0),1),"")</f>
        <v/>
      </c>
      <c r="AQ204" s="742" t="str">
        <f>IFERROR(INDEX('02_LIVING_WATERDEEP'!$L$2:$L$200,MATCH(Таблиця4[[#This Row],[BUILDING NAME]],'02_LIVING_WATERDEEP'!$A$2:$A$200,0),1),"")</f>
        <v/>
      </c>
      <c r="AR204" s="742" t="str">
        <f>IFERROR(INDEX('02_LIVING_WATERDEEP'!$M$2:$M$200,MATCH(Таблиця4[[#This Row],[BUILDING NAME]],'02_LIVING_WATERDEEP'!$A$2:$A$200,0),1),"")</f>
        <v/>
      </c>
      <c r="AS204" s="742"/>
      <c r="AT204" s="596"/>
      <c r="AU204" s="596"/>
      <c r="AV204" s="596"/>
      <c r="AW204" s="596"/>
      <c r="AX204" s="596"/>
      <c r="AY204" s="596"/>
      <c r="AZ204" s="596"/>
      <c r="BA204" s="596"/>
      <c r="BB204" s="596"/>
      <c r="BC204" s="596"/>
      <c r="BD204" s="596"/>
      <c r="BE204" s="596"/>
      <c r="BF204" s="596"/>
      <c r="BG204" s="596"/>
      <c r="BH204" s="596"/>
      <c r="BI204" s="596"/>
      <c r="BJ204" s="596" t="e">
        <f>MATCH(Таблиця4[[#This Row],[BUILDING NAME]],#REF!,0)</f>
        <v>#REF!</v>
      </c>
      <c r="BK204" s="596" t="e">
        <f>INDEX(#REF!,'02BUILD'!BJ204,1)</f>
        <v>#REF!</v>
      </c>
      <c r="BL204" s="596" t="e">
        <v>#N/A</v>
      </c>
      <c r="BM204" s="596"/>
      <c r="BN204" s="596">
        <f>MATCH(Таблиця4[[#This Row],[BUILDING NAME]],Таблиця5[NAME],0)</f>
        <v>76</v>
      </c>
      <c r="BO204" s="596">
        <f>INDEX(Таблиця5[[C - COINS - COST]:[ADDRESS]],'02BUILD'!$BN204,1)</f>
        <v>3</v>
      </c>
      <c r="BP204" s="596">
        <f>INDEX(Таблиця5[[C - COINS - COST]:[ADDRESS]],'02BUILD'!$BN204,2)</f>
        <v>3</v>
      </c>
      <c r="BQ204" s="596">
        <f>INDEX(Таблиця5[[C - COINS - COST]:[ADDRESS]],'02BUILD'!$BN204,3)</f>
        <v>0</v>
      </c>
      <c r="BR204" s="596">
        <f>INDEX(Таблиця5[[C - COINS - COST]:[ADDRESS]],'02BUILD'!$BN204,4)</f>
        <v>0</v>
      </c>
      <c r="BS204" s="596" t="str">
        <f>INDEX(Таблиця5[[C - COINS - COST]:[ADDRESS]],'02BUILD'!$BN204,5)</f>
        <v>3c3a</v>
      </c>
      <c r="BT204" s="596" t="str">
        <f>INDEX(Таблиця5[[C - COINS - COST]:[ADDRESS]],'02BUILD'!$BN204,6)</f>
        <v>Tavern</v>
      </c>
      <c r="BU204" s="596">
        <f>INDEX(Таблиця5[[C - COINS - COST]:[ADDRESS]],'02BUILD'!$BN204,7)</f>
        <v>0</v>
      </c>
      <c r="BV204" s="596">
        <f>INDEX(Таблиця5[[C - COINS - COST]:[ADDRESS]],'02BUILD'!$BN204,8)</f>
        <v>0</v>
      </c>
      <c r="BW204" s="596">
        <f>INDEX(Таблиця5[[C - COINS - COST]:[ADDRESS]],'02BUILD'!$BN204,9)</f>
        <v>0</v>
      </c>
      <c r="BX204" s="596">
        <f>INDEX(Таблиця5[[C - COINS - COST]:[ADDRESS]],'02BUILD'!$BN204,10)</f>
        <v>0</v>
      </c>
    </row>
    <row r="205" spans="1:76" ht="16.5" thickTop="1" thickBot="1">
      <c r="A205" s="742" t="s">
        <v>1111</v>
      </c>
      <c r="B205" s="743" t="str">
        <f t="shared" si="10"/>
        <v>D24</v>
      </c>
      <c r="C205" s="743" t="str">
        <f t="shared" si="11"/>
        <v>Aurora's Realms Shop, Slut Street Catalogue Counter (business, C, 3)</v>
      </c>
      <c r="D205" s="742"/>
      <c r="E205" s="742"/>
      <c r="F205" s="743" t="s">
        <v>1442</v>
      </c>
      <c r="G205" s="743" t="s">
        <v>1909</v>
      </c>
      <c r="H205" s="743" t="s">
        <v>2387</v>
      </c>
      <c r="I205" s="743" t="s">
        <v>3970</v>
      </c>
      <c r="J205" s="743"/>
      <c r="K205" s="743" t="s">
        <v>2089</v>
      </c>
      <c r="L205" s="743" t="s">
        <v>2069</v>
      </c>
      <c r="M205" s="743">
        <v>3</v>
      </c>
      <c r="N205" s="743"/>
      <c r="O205" s="743"/>
      <c r="P205" s="743"/>
      <c r="Q205" s="743"/>
      <c r="R205" s="743"/>
      <c r="S2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05" s="743"/>
      <c r="U205" s="743" t="s">
        <v>21197</v>
      </c>
      <c r="V205" s="743" t="s">
        <v>12756</v>
      </c>
      <c r="W205" s="742"/>
      <c r="X205" s="742"/>
      <c r="Y205" s="743" t="s">
        <v>21598</v>
      </c>
      <c r="Z205" s="743" t="s">
        <v>4311</v>
      </c>
      <c r="AA205" s="743"/>
      <c r="AB205" s="743" t="str">
        <f>Таблиця4[[#This Row],[Descriptions2]]</f>
        <v/>
      </c>
      <c r="AC205" s="743" t="str">
        <f>Таблиця4[[#This Row],[Owner/Specific NPCs3]]</f>
        <v/>
      </c>
      <c r="AD205" s="743"/>
      <c r="AE205" s="750" t="s">
        <v>5831</v>
      </c>
      <c r="AF205" s="751"/>
      <c r="AG205" s="752"/>
      <c r="AH205" s="743" t="s">
        <v>4311</v>
      </c>
      <c r="AI205" s="752"/>
      <c r="AJ205" s="743" t="s">
        <v>4311</v>
      </c>
      <c r="AK205" s="752"/>
      <c r="AL205" s="742" t="str">
        <f>IFERROR(INDEX('02_LIVING_WATERDEEP'!$C$2:$C$200,MATCH(Таблиця4[[#This Row],[BUILDING NAME]],'02_LIVING_WATERDEEP'!$A$2:$A$200,0),1),"")</f>
        <v/>
      </c>
      <c r="AM205" s="742" t="str">
        <f>IFERROR(INDEX('02_LIVING_WATERDEEP'!$F$2:$F$200,MATCH(Таблиця4[[#This Row],[BUILDING NAME]],'02_LIVING_WATERDEEP'!$A$2:$A$200,0),1),"")</f>
        <v/>
      </c>
      <c r="AN205" s="742" t="str">
        <f>IFERROR(INDEX('02_LIVING_WATERDEEP'!$I$2:$I$200,MATCH(Таблиця4[[#This Row],[BUILDING NAME]],'02_LIVING_WATERDEEP'!$A$2:$A$200,0),1),"")</f>
        <v/>
      </c>
      <c r="AO205" s="742" t="str">
        <f>IFERROR(INDEX('02_LIVING_WATERDEEP'!$J$2:$J$200,MATCH(Таблиця4[[#This Row],[BUILDING NAME]],'02_LIVING_WATERDEEP'!$A$2:$A$200,0),1),"")</f>
        <v/>
      </c>
      <c r="AP205" s="742" t="str">
        <f>IFERROR(INDEX('02_LIVING_WATERDEEP'!$K$2:$K$200,MATCH(Таблиця4[[#This Row],[BUILDING NAME]],'02_LIVING_WATERDEEP'!$A$2:$A$200,0),1),"")</f>
        <v/>
      </c>
      <c r="AQ205" s="742" t="str">
        <f>IFERROR(INDEX('02_LIVING_WATERDEEP'!$L$2:$L$200,MATCH(Таблиця4[[#This Row],[BUILDING NAME]],'02_LIVING_WATERDEEP'!$A$2:$A$200,0),1),"")</f>
        <v/>
      </c>
      <c r="AR205" s="742" t="str">
        <f>IFERROR(INDEX('02_LIVING_WATERDEEP'!$M$2:$M$200,MATCH(Таблиця4[[#This Row],[BUILDING NAME]],'02_LIVING_WATERDEEP'!$A$2:$A$200,0),1),"")</f>
        <v/>
      </c>
      <c r="AS205" s="742"/>
      <c r="AT205" s="596"/>
      <c r="AU205" s="596"/>
      <c r="AV205" s="596"/>
      <c r="AW205" s="596"/>
      <c r="AX205" s="596"/>
      <c r="AY205" s="596"/>
      <c r="AZ205" s="596"/>
      <c r="BA205" s="596"/>
      <c r="BB205" s="596"/>
      <c r="BC205" s="596"/>
      <c r="BD205" s="596"/>
      <c r="BE205" s="596"/>
      <c r="BF205" s="596"/>
      <c r="BG205" s="596"/>
      <c r="BH205" s="596"/>
      <c r="BI205" s="596"/>
      <c r="BJ205" s="596" t="e">
        <f>MATCH(Таблиця4[[#This Row],[BUILDING NAME]],#REF!,0)</f>
        <v>#REF!</v>
      </c>
      <c r="BK205" s="596" t="e">
        <f>INDEX(#REF!,'02BUILD'!BJ205,1)</f>
        <v>#REF!</v>
      </c>
      <c r="BL205" s="596" t="e">
        <v>#N/A</v>
      </c>
      <c r="BM205" s="596"/>
      <c r="BN205" s="596" t="e">
        <f>MATCH(Таблиця4[[#This Row],[BUILDING NAME]],Таблиця5[NAME],0)</f>
        <v>#N/A</v>
      </c>
      <c r="BO205" s="596" t="e">
        <f>INDEX(Таблиця5[[C - COINS - COST]:[ADDRESS]],'02BUILD'!$BN205,1)</f>
        <v>#N/A</v>
      </c>
      <c r="BP205" s="596" t="e">
        <f>INDEX(Таблиця5[[C - COINS - COST]:[ADDRESS]],'02BUILD'!$BN205,2)</f>
        <v>#N/A</v>
      </c>
      <c r="BQ205" s="596" t="e">
        <f>INDEX(Таблиця5[[C - COINS - COST]:[ADDRESS]],'02BUILD'!$BN205,3)</f>
        <v>#N/A</v>
      </c>
      <c r="BR205" s="596" t="e">
        <f>INDEX(Таблиця5[[C - COINS - COST]:[ADDRESS]],'02BUILD'!$BN205,4)</f>
        <v>#N/A</v>
      </c>
      <c r="BS205" s="596" t="e">
        <f>INDEX(Таблиця5[[C - COINS - COST]:[ADDRESS]],'02BUILD'!$BN205,5)</f>
        <v>#N/A</v>
      </c>
      <c r="BT205" s="596" t="e">
        <f>INDEX(Таблиця5[[C - COINS - COST]:[ADDRESS]],'02BUILD'!$BN205,6)</f>
        <v>#N/A</v>
      </c>
      <c r="BU205" s="596" t="e">
        <f>INDEX(Таблиця5[[C - COINS - COST]:[ADDRESS]],'02BUILD'!$BN205,7)</f>
        <v>#N/A</v>
      </c>
      <c r="BV205" s="596" t="e">
        <f>INDEX(Таблиця5[[C - COINS - COST]:[ADDRESS]],'02BUILD'!$BN205,8)</f>
        <v>#N/A</v>
      </c>
      <c r="BW205" s="596" t="e">
        <f>INDEX(Таблиця5[[C - COINS - COST]:[ADDRESS]],'02BUILD'!$BN205,9)</f>
        <v>#N/A</v>
      </c>
      <c r="BX205" s="596" t="e">
        <f>INDEX(Таблиця5[[C - COINS - COST]:[ADDRESS]],'02BUILD'!$BN205,10)</f>
        <v>#N/A</v>
      </c>
    </row>
    <row r="206" spans="1:76" ht="16.5" thickTop="1" thickBot="1">
      <c r="A206" s="742" t="s">
        <v>1112</v>
      </c>
      <c r="B206" s="743" t="str">
        <f t="shared" si="10"/>
        <v>D25</v>
      </c>
      <c r="C206" s="743" t="str">
        <f t="shared" si="11"/>
        <v>The Purple Palace (festhall, C, 4)</v>
      </c>
      <c r="D206" s="742"/>
      <c r="E206" s="742"/>
      <c r="F206" s="743" t="s">
        <v>1443</v>
      </c>
      <c r="G206" s="743" t="s">
        <v>1910</v>
      </c>
      <c r="H206" s="743" t="s">
        <v>2388</v>
      </c>
      <c r="I206" s="743" t="s">
        <v>3970</v>
      </c>
      <c r="J206" s="743"/>
      <c r="K206" s="743" t="s">
        <v>2094</v>
      </c>
      <c r="L206" s="743" t="s">
        <v>2069</v>
      </c>
      <c r="M206" s="743">
        <v>4</v>
      </c>
      <c r="N206" s="743"/>
      <c r="O206" s="743">
        <v>4</v>
      </c>
      <c r="P206" s="743"/>
      <c r="Q206" s="743"/>
      <c r="R206" s="743"/>
      <c r="S2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06" s="743"/>
      <c r="U206" s="743"/>
      <c r="V206" s="743"/>
      <c r="W206" s="743"/>
      <c r="X206" s="743"/>
      <c r="Y206" s="743" t="s">
        <v>20737</v>
      </c>
      <c r="Z206" s="743" t="s">
        <v>237</v>
      </c>
      <c r="AA206" s="743"/>
      <c r="AB206" s="743">
        <f>Таблиця4[[#This Row],[Descriptions2]]</f>
        <v>0</v>
      </c>
      <c r="AC206" s="743">
        <f>Таблиця4[[#This Row],[Owner/Specific NPCs3]]</f>
        <v>0</v>
      </c>
      <c r="AD206" s="743"/>
      <c r="AE206" s="750" t="s">
        <v>5831</v>
      </c>
      <c r="AF206" s="751"/>
      <c r="AG206" s="752"/>
      <c r="AH206" s="743" t="s">
        <v>4311</v>
      </c>
      <c r="AI206" s="752"/>
      <c r="AJ206" s="743" t="s">
        <v>4311</v>
      </c>
      <c r="AK206" s="752"/>
      <c r="AL206" s="742">
        <f>IFERROR(INDEX('02_LIVING_WATERDEEP'!$C$2:$C$200,MATCH(Таблиця4[[#This Row],[BUILDING NAME]],'02_LIVING_WATERDEEP'!$A$2:$A$200,0),1),"")</f>
        <v>0</v>
      </c>
      <c r="AM206" s="742" t="str">
        <f>IFERROR(INDEX('02_LIVING_WATERDEEP'!$F$2:$F$200,MATCH(Таблиця4[[#This Row],[BUILDING NAME]],'02_LIVING_WATERDEEP'!$A$2:$A$200,0),1),"")</f>
        <v>Wealthy</v>
      </c>
      <c r="AN206" s="742">
        <f>IFERROR(INDEX('02_LIVING_WATERDEEP'!$I$2:$I$200,MATCH(Таблиця4[[#This Row],[BUILDING NAME]],'02_LIVING_WATERDEEP'!$A$2:$A$200,0),1),"")</f>
        <v>0</v>
      </c>
      <c r="AO206" s="742">
        <f>IFERROR(INDEX('02_LIVING_WATERDEEP'!$J$2:$J$200,MATCH(Таблиця4[[#This Row],[BUILDING NAME]],'02_LIVING_WATERDEEP'!$A$2:$A$200,0),1),"")</f>
        <v>0</v>
      </c>
      <c r="AP206" s="742">
        <f>IFERROR(INDEX('02_LIVING_WATERDEEP'!$K$2:$K$200,MATCH(Таблиця4[[#This Row],[BUILDING NAME]],'02_LIVING_WATERDEEP'!$A$2:$A$200,0),1),"")</f>
        <v>0</v>
      </c>
      <c r="AQ206" s="742">
        <f>IFERROR(INDEX('02_LIVING_WATERDEEP'!$L$2:$L$200,MATCH(Таблиця4[[#This Row],[BUILDING NAME]],'02_LIVING_WATERDEEP'!$A$2:$A$200,0),1),"")</f>
        <v>0</v>
      </c>
      <c r="AR206" s="742">
        <f>IFERROR(INDEX('02_LIVING_WATERDEEP'!$M$2:$M$200,MATCH(Таблиця4[[#This Row],[BUILDING NAME]],'02_LIVING_WATERDEEP'!$A$2:$A$200,0),1),"")</f>
        <v>0</v>
      </c>
      <c r="AS206" s="742"/>
      <c r="AT206" s="596"/>
      <c r="AU206" s="596"/>
      <c r="AV206" s="596"/>
      <c r="AW206" s="596"/>
      <c r="AX206" s="596"/>
      <c r="AY206" s="596"/>
      <c r="AZ206" s="596"/>
      <c r="BA206" s="596"/>
      <c r="BB206" s="596"/>
      <c r="BC206" s="596"/>
      <c r="BD206" s="596"/>
      <c r="BE206" s="596"/>
      <c r="BF206" s="596"/>
      <c r="BG206" s="596"/>
      <c r="BH206" s="596"/>
      <c r="BI206" s="596"/>
      <c r="BJ206" s="596" t="e">
        <f>MATCH(Таблиця4[[#This Row],[BUILDING NAME]],#REF!,0)</f>
        <v>#REF!</v>
      </c>
      <c r="BK206" s="596" t="e">
        <f>INDEX(#REF!,'02BUILD'!BJ206,1)</f>
        <v>#REF!</v>
      </c>
      <c r="BL206" s="596" t="e">
        <v>#N/A</v>
      </c>
      <c r="BM206" s="596"/>
      <c r="BN206" s="596" t="e">
        <f>MATCH(Таблиця4[[#This Row],[BUILDING NAME]],Таблиця5[NAME],0)</f>
        <v>#N/A</v>
      </c>
      <c r="BO206" s="596" t="e">
        <f>INDEX(Таблиця5[[C - COINS - COST]:[ADDRESS]],'02BUILD'!$BN206,1)</f>
        <v>#N/A</v>
      </c>
      <c r="BP206" s="596" t="e">
        <f>INDEX(Таблиця5[[C - COINS - COST]:[ADDRESS]],'02BUILD'!$BN206,2)</f>
        <v>#N/A</v>
      </c>
      <c r="BQ206" s="596" t="e">
        <f>INDEX(Таблиця5[[C - COINS - COST]:[ADDRESS]],'02BUILD'!$BN206,3)</f>
        <v>#N/A</v>
      </c>
      <c r="BR206" s="596" t="e">
        <f>INDEX(Таблиця5[[C - COINS - COST]:[ADDRESS]],'02BUILD'!$BN206,4)</f>
        <v>#N/A</v>
      </c>
      <c r="BS206" s="596" t="e">
        <f>INDEX(Таблиця5[[C - COINS - COST]:[ADDRESS]],'02BUILD'!$BN206,5)</f>
        <v>#N/A</v>
      </c>
      <c r="BT206" s="596" t="e">
        <f>INDEX(Таблиця5[[C - COINS - COST]:[ADDRESS]],'02BUILD'!$BN206,6)</f>
        <v>#N/A</v>
      </c>
      <c r="BU206" s="596" t="e">
        <f>INDEX(Таблиця5[[C - COINS - COST]:[ADDRESS]],'02BUILD'!$BN206,7)</f>
        <v>#N/A</v>
      </c>
      <c r="BV206" s="596" t="e">
        <f>INDEX(Таблиця5[[C - COINS - COST]:[ADDRESS]],'02BUILD'!$BN206,8)</f>
        <v>#N/A</v>
      </c>
      <c r="BW206" s="596" t="e">
        <f>INDEX(Таблиця5[[C - COINS - COST]:[ADDRESS]],'02BUILD'!$BN206,9)</f>
        <v>#N/A</v>
      </c>
      <c r="BX206" s="596" t="e">
        <f>INDEX(Таблиця5[[C - COINS - COST]:[ADDRESS]],'02BUILD'!$BN206,10)</f>
        <v>#N/A</v>
      </c>
    </row>
    <row r="207" spans="1:76" ht="16.5" thickTop="1" thickBot="1">
      <c r="A207" s="742" t="s">
        <v>1113</v>
      </c>
      <c r="B207" s="743" t="str">
        <f t="shared" si="10"/>
        <v>D26</v>
      </c>
      <c r="C207" s="743" t="str">
        <f t="shared" si="11"/>
        <v>The Mermaid's Arms (festhall, C, 3)</v>
      </c>
      <c r="D207" s="742"/>
      <c r="E207" s="742"/>
      <c r="F207" s="743" t="s">
        <v>1444</v>
      </c>
      <c r="G207" s="743" t="s">
        <v>1911</v>
      </c>
      <c r="H207" s="743" t="s">
        <v>2389</v>
      </c>
      <c r="I207" s="743" t="s">
        <v>3970</v>
      </c>
      <c r="J207" s="743"/>
      <c r="K207" s="743" t="s">
        <v>2094</v>
      </c>
      <c r="L207" s="743" t="s">
        <v>2069</v>
      </c>
      <c r="M207" s="743">
        <v>3</v>
      </c>
      <c r="N207" s="743"/>
      <c r="O207" s="743">
        <v>3</v>
      </c>
      <c r="P207" s="743">
        <v>3</v>
      </c>
      <c r="Q207" s="743">
        <v>3</v>
      </c>
      <c r="R207" s="743"/>
      <c r="S2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3 P • </v>
      </c>
      <c r="T207" s="743"/>
      <c r="U207" s="743" t="s">
        <v>16412</v>
      </c>
      <c r="V207" s="743"/>
      <c r="W207" s="743"/>
      <c r="X207" s="743"/>
      <c r="Y207" s="747" t="s">
        <v>16346</v>
      </c>
      <c r="Z207" s="743" t="s">
        <v>230</v>
      </c>
      <c r="AA207" s="743"/>
      <c r="AB207" s="743" t="str">
        <f>Таблиця4[[#This Row],[Descriptions2]]</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AC207" s="743" t="str">
        <f>Таблиця4[[#This Row],[Owner/Specific NPCs3]]</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AD207" s="743"/>
      <c r="AE207" s="750" t="s">
        <v>5831</v>
      </c>
      <c r="AF207" s="751"/>
      <c r="AG207" s="752"/>
      <c r="AH207" s="743" t="s">
        <v>4311</v>
      </c>
      <c r="AI207" s="752"/>
      <c r="AJ207" s="743" t="s">
        <v>4311</v>
      </c>
      <c r="AK207" s="752"/>
      <c r="AL207" s="742" t="str">
        <f>IFERROR(INDEX('02_LIVING_WATERDEEP'!$C$2:$C$200,MATCH(Таблиця4[[#This Row],[BUILDING NAME]],'02_LIVING_WATERDEEP'!$A$2:$A$200,0),1),"")</f>
        <v>Nekomancer</v>
      </c>
      <c r="AM207" s="742" t="str">
        <f>IFERROR(INDEX('02_LIVING_WATERDEEP'!$F$2:$F$200,MATCH(Таблиця4[[#This Row],[BUILDING NAME]],'02_LIVING_WATERDEEP'!$A$2:$A$200,0),1),"")</f>
        <v>Comfortable</v>
      </c>
      <c r="AN207" s="742">
        <f>IFERROR(INDEX('02_LIVING_WATERDEEP'!$I$2:$I$200,MATCH(Таблиця4[[#This Row],[BUILDING NAME]],'02_LIVING_WATERDEEP'!$A$2:$A$200,0),1),"")</f>
        <v>0</v>
      </c>
      <c r="AO207" s="742" t="str">
        <f>IFERROR(INDEX('02_LIVING_WATERDEEP'!$J$2:$J$200,MATCH(Таблиця4[[#This Row],[BUILDING NAME]],'02_LIVING_WATERDEEP'!$A$2:$A$200,0),1),"")</f>
        <v>Merfolk tavern on the dock ward where players expect to be served by beautiful elegant mermaids (as described by drunken passerbys) but instead get rough hardened ugly merfolk (some with actual fish faces) serving the shady dock ward's workers/deviants. Patrons are served right against the harbor by their monsterous servers. Bonus points: They're forced to talk in dad joke teir fish puns by the owner.</v>
      </c>
      <c r="AP207" s="742" t="str">
        <f>IFERROR(INDEX('02_LIVING_WATERDEEP'!$K$2:$K$200,MATCH(Таблиця4[[#This Row],[BUILDING NAME]],'02_LIVING_WATERDEEP'!$A$2:$A$200,0),1),"")</f>
        <v xml:space="preserve">a. The innkeeper is an old female elf named Miredhien, who made use of mermaids need for alternative jobs. She's a typical dock goer, hardened and loud.
b. Katisa an older blonde mermaid who's been in the biz the longest. She takes her job very very seriously. 
c. Lixeine a younger brunette mermaid who's just scrapping by for her family. She fidgets and talks with a studder.
d. Theseisa the youngest brunette mermaid who uses her money to collect various trinkets obessively. She mostly just stares at weird odds and ends when not working.
 e. Nieles Arres a human man who traveled across Faerun to just see a mermaid, was a patron for so long he now works there. Tasked with keeping the dock clean during open hours. </v>
      </c>
      <c r="AQ207" s="742">
        <f>IFERROR(INDEX('02_LIVING_WATERDEEP'!$L$2:$L$200,MATCH(Таблиця4[[#This Row],[BUILDING NAME]],'02_LIVING_WATERDEEP'!$A$2:$A$200,0),1),"")</f>
        <v>0</v>
      </c>
      <c r="AR207" s="742">
        <f>IFERROR(INDEX('02_LIVING_WATERDEEP'!$M$2:$M$200,MATCH(Таблиця4[[#This Row],[BUILDING NAME]],'02_LIVING_WATERDEEP'!$A$2:$A$200,0),1),"")</f>
        <v>0</v>
      </c>
      <c r="AS207" s="742"/>
      <c r="AT207" s="596"/>
      <c r="AU207" s="596"/>
      <c r="AV207" s="596"/>
      <c r="AW207" s="596"/>
      <c r="AX207" s="596"/>
      <c r="AY207" s="596"/>
      <c r="AZ207" s="596"/>
      <c r="BA207" s="596"/>
      <c r="BB207" s="596"/>
      <c r="BC207" s="596"/>
      <c r="BD207" s="596"/>
      <c r="BE207" s="596"/>
      <c r="BF207" s="596"/>
      <c r="BG207" s="596"/>
      <c r="BH207" s="596"/>
      <c r="BI207" s="596"/>
      <c r="BJ207" s="596" t="e">
        <f>MATCH(Таблиця4[[#This Row],[BUILDING NAME]],#REF!,0)</f>
        <v>#REF!</v>
      </c>
      <c r="BK207" s="596" t="e">
        <f>INDEX(#REF!,'02BUILD'!BJ207,1)</f>
        <v>#REF!</v>
      </c>
      <c r="BL207" s="596" t="e">
        <v>#N/A</v>
      </c>
      <c r="BM207" s="596"/>
      <c r="BN207" s="596" t="e">
        <f>MATCH(Таблиця4[[#This Row],[BUILDING NAME]],Таблиця5[NAME],0)</f>
        <v>#N/A</v>
      </c>
      <c r="BO207" s="596" t="e">
        <f>INDEX(Таблиця5[[C - COINS - COST]:[ADDRESS]],'02BUILD'!$BN207,1)</f>
        <v>#N/A</v>
      </c>
      <c r="BP207" s="596" t="e">
        <f>INDEX(Таблиця5[[C - COINS - COST]:[ADDRESS]],'02BUILD'!$BN207,2)</f>
        <v>#N/A</v>
      </c>
      <c r="BQ207" s="596" t="e">
        <f>INDEX(Таблиця5[[C - COINS - COST]:[ADDRESS]],'02BUILD'!$BN207,3)</f>
        <v>#N/A</v>
      </c>
      <c r="BR207" s="596" t="e">
        <f>INDEX(Таблиця5[[C - COINS - COST]:[ADDRESS]],'02BUILD'!$BN207,4)</f>
        <v>#N/A</v>
      </c>
      <c r="BS207" s="596" t="e">
        <f>INDEX(Таблиця5[[C - COINS - COST]:[ADDRESS]],'02BUILD'!$BN207,5)</f>
        <v>#N/A</v>
      </c>
      <c r="BT207" s="596" t="e">
        <f>INDEX(Таблиця5[[C - COINS - COST]:[ADDRESS]],'02BUILD'!$BN207,6)</f>
        <v>#N/A</v>
      </c>
      <c r="BU207" s="596" t="e">
        <f>INDEX(Таблиця5[[C - COINS - COST]:[ADDRESS]],'02BUILD'!$BN207,7)</f>
        <v>#N/A</v>
      </c>
      <c r="BV207" s="596" t="e">
        <f>INDEX(Таблиця5[[C - COINS - COST]:[ADDRESS]],'02BUILD'!$BN207,8)</f>
        <v>#N/A</v>
      </c>
      <c r="BW207" s="596" t="e">
        <f>INDEX(Таблиця5[[C - COINS - COST]:[ADDRESS]],'02BUILD'!$BN207,9)</f>
        <v>#N/A</v>
      </c>
      <c r="BX207" s="596" t="e">
        <f>INDEX(Таблиця5[[C - COINS - COST]:[ADDRESS]],'02BUILD'!$BN207,10)</f>
        <v>#N/A</v>
      </c>
    </row>
    <row r="208" spans="1:76" ht="16.5" thickTop="1" thickBot="1">
      <c r="A208" s="742" t="s">
        <v>1114</v>
      </c>
      <c r="B208" s="743" t="str">
        <f t="shared" si="10"/>
        <v>D27</v>
      </c>
      <c r="C208" s="743" t="str">
        <f t="shared" si="11"/>
        <v>The Blue Mermaid (tavern, D, 2)</v>
      </c>
      <c r="D208" s="742"/>
      <c r="E208" s="742"/>
      <c r="F208" s="743" t="s">
        <v>1445</v>
      </c>
      <c r="G208" s="743" t="s">
        <v>1912</v>
      </c>
      <c r="H208" s="743" t="s">
        <v>20817</v>
      </c>
      <c r="I208" s="743" t="s">
        <v>3970</v>
      </c>
      <c r="J208" s="743"/>
      <c r="K208" s="743" t="s">
        <v>2093</v>
      </c>
      <c r="L208" s="743" t="s">
        <v>2083</v>
      </c>
      <c r="M208" s="743">
        <v>2</v>
      </c>
      <c r="N208" s="743"/>
      <c r="O208" s="743">
        <v>3</v>
      </c>
      <c r="P208" s="775">
        <v>2</v>
      </c>
      <c r="Q208" s="743"/>
      <c r="R208" s="743"/>
      <c r="S2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2A • </v>
      </c>
      <c r="T208" s="743"/>
      <c r="U208" s="743"/>
      <c r="V208" s="743"/>
      <c r="W208" s="743"/>
      <c r="X208" s="743"/>
      <c r="Y208" s="747" t="s">
        <v>21713</v>
      </c>
      <c r="Z208" s="743" t="s">
        <v>4311</v>
      </c>
      <c r="AA208" s="743"/>
      <c r="AB208" s="743" t="s">
        <v>5763</v>
      </c>
      <c r="AC208" s="743" t="str">
        <f>Таблиця4[[#This Row],[Owner/Specific NPCs3]]</f>
        <v/>
      </c>
      <c r="AD208" s="743"/>
      <c r="AE208" s="750" t="s">
        <v>5899</v>
      </c>
      <c r="AF208" s="751"/>
      <c r="AG208" s="752"/>
      <c r="AH208" s="743" t="s">
        <v>4311</v>
      </c>
      <c r="AI208" s="752"/>
      <c r="AJ208" s="743" t="s">
        <v>4311</v>
      </c>
      <c r="AK208" s="752"/>
      <c r="AL208" s="742" t="str">
        <f>IFERROR(INDEX('02_LIVING_WATERDEEP'!$C$2:$C$200,MATCH(Таблиця4[[#This Row],[BUILDING NAME]],'02_LIVING_WATERDEEP'!$A$2:$A$200,0),1),"")</f>
        <v/>
      </c>
      <c r="AM208" s="742" t="str">
        <f>IFERROR(INDEX('02_LIVING_WATERDEEP'!$F$2:$F$200,MATCH(Таблиця4[[#This Row],[BUILDING NAME]],'02_LIVING_WATERDEEP'!$A$2:$A$200,0),1),"")</f>
        <v/>
      </c>
      <c r="AN208" s="742" t="str">
        <f>IFERROR(INDEX('02_LIVING_WATERDEEP'!$I$2:$I$200,MATCH(Таблиця4[[#This Row],[BUILDING NAME]],'02_LIVING_WATERDEEP'!$A$2:$A$200,0),1),"")</f>
        <v/>
      </c>
      <c r="AO208" s="742" t="str">
        <f>IFERROR(INDEX('02_LIVING_WATERDEEP'!$J$2:$J$200,MATCH(Таблиця4[[#This Row],[BUILDING NAME]],'02_LIVING_WATERDEEP'!$A$2:$A$200,0),1),"")</f>
        <v/>
      </c>
      <c r="AP208" s="742" t="str">
        <f>IFERROR(INDEX('02_LIVING_WATERDEEP'!$K$2:$K$200,MATCH(Таблиця4[[#This Row],[BUILDING NAME]],'02_LIVING_WATERDEEP'!$A$2:$A$200,0),1),"")</f>
        <v/>
      </c>
      <c r="AQ208" s="742" t="str">
        <f>IFERROR(INDEX('02_LIVING_WATERDEEP'!$L$2:$L$200,MATCH(Таблиця4[[#This Row],[BUILDING NAME]],'02_LIVING_WATERDEEP'!$A$2:$A$200,0),1),"")</f>
        <v/>
      </c>
      <c r="AR208" s="742" t="str">
        <f>IFERROR(INDEX('02_LIVING_WATERDEEP'!$M$2:$M$200,MATCH(Таблиця4[[#This Row],[BUILDING NAME]],'02_LIVING_WATERDEEP'!$A$2:$A$200,0),1),"")</f>
        <v/>
      </c>
      <c r="AS208" s="742"/>
      <c r="AT208" s="596"/>
      <c r="AU208" s="596"/>
      <c r="AV208" s="596"/>
      <c r="AW208" s="596"/>
      <c r="AX208" s="596"/>
      <c r="AY208" s="596"/>
      <c r="AZ208" s="596"/>
      <c r="BA208" s="596"/>
      <c r="BB208" s="596"/>
      <c r="BC208" s="596"/>
      <c r="BD208" s="596"/>
      <c r="BE208" s="596"/>
      <c r="BF208" s="596"/>
      <c r="BG208" s="596"/>
      <c r="BH208" s="596"/>
      <c r="BI208" s="596"/>
      <c r="BJ208" s="596" t="e">
        <f>MATCH(Таблиця4[[#This Row],[BUILDING NAME]],#REF!,0)</f>
        <v>#REF!</v>
      </c>
      <c r="BK208" s="596" t="e">
        <f>INDEX(#REF!,'02BUILD'!BJ208,1)</f>
        <v>#REF!</v>
      </c>
      <c r="BL208" s="596" t="e">
        <v>#N/A</v>
      </c>
      <c r="BM208" s="596"/>
      <c r="BN208" s="596">
        <f>MATCH(Таблиця4[[#This Row],[BUILDING NAME]],Таблиця5[NAME],0)</f>
        <v>73</v>
      </c>
      <c r="BO208" s="596">
        <f>INDEX(Таблиця5[[C - COINS - COST]:[ADDRESS]],'02BUILD'!$BN208,1)</f>
        <v>3</v>
      </c>
      <c r="BP208" s="596">
        <f>INDEX(Таблиця5[[C - COINS - COST]:[ADDRESS]],'02BUILD'!$BN208,2)</f>
        <v>2</v>
      </c>
      <c r="BQ208" s="596">
        <f>INDEX(Таблиця5[[C - COINS - COST]:[ADDRESS]],'02BUILD'!$BN208,3)</f>
        <v>0</v>
      </c>
      <c r="BR208" s="596">
        <f>INDEX(Таблиця5[[C - COINS - COST]:[ADDRESS]],'02BUILD'!$BN208,4)</f>
        <v>0</v>
      </c>
      <c r="BS208" s="596" t="str">
        <f>INDEX(Таблиця5[[C - COINS - COST]:[ADDRESS]],'02BUILD'!$BN208,5)</f>
        <v>3c2a</v>
      </c>
      <c r="BT208" s="596" t="str">
        <f>INDEX(Таблиця5[[C - COINS - COST]:[ADDRESS]],'02BUILD'!$BN208,6)</f>
        <v>Tavern</v>
      </c>
      <c r="BU208" s="596">
        <f>INDEX(Таблиця5[[C - COINS - COST]:[ADDRESS]],'02BUILD'!$BN208,7)</f>
        <v>0</v>
      </c>
      <c r="BV208" s="596" t="str">
        <f>INDEX(Таблиця5[[C - COINS - COST]:[ADDRESS]],'02BUILD'!$BN208,8)</f>
        <v>The Blue Mermaid tavern is a respectable establishment with decent food at a good price whose clientele is normally sailors and dockworkers looking for a quiet place to eat. The manager is a man named Stevian. WATE1-5 &amp;1-7</v>
      </c>
      <c r="BW208" s="596">
        <f>INDEX(Таблиця5[[C - COINS - COST]:[ADDRESS]],'02BUILD'!$BN208,9)</f>
        <v>0</v>
      </c>
      <c r="BX208" s="596">
        <f>INDEX(Таблиця5[[C - COINS - COST]:[ADDRESS]],'02BUILD'!$BN208,10)</f>
        <v>0</v>
      </c>
    </row>
    <row r="209" spans="1:76" ht="16.5" thickTop="1" thickBot="1">
      <c r="A209" s="742" t="s">
        <v>1115</v>
      </c>
      <c r="B209" s="743" t="str">
        <f t="shared" si="10"/>
        <v>D28</v>
      </c>
      <c r="C209" s="743" t="str">
        <f t="shared" si="11"/>
        <v>Shippers' Hall (guildhall, C, 2)</v>
      </c>
      <c r="D209" s="742"/>
      <c r="E209" s="742"/>
      <c r="F209" s="743" t="s">
        <v>1446</v>
      </c>
      <c r="G209" s="743" t="s">
        <v>1913</v>
      </c>
      <c r="H209" s="743" t="s">
        <v>2391</v>
      </c>
      <c r="I209" s="743" t="s">
        <v>3970</v>
      </c>
      <c r="J209" s="743"/>
      <c r="K209" s="743" t="s">
        <v>2096</v>
      </c>
      <c r="L209" s="743" t="s">
        <v>2069</v>
      </c>
      <c r="M209" s="743">
        <v>2</v>
      </c>
      <c r="N209" s="750" t="s">
        <v>3841</v>
      </c>
      <c r="O209" s="743"/>
      <c r="P209" s="743"/>
      <c r="Q209" s="743"/>
      <c r="R209" s="743"/>
      <c r="S2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09" s="743"/>
      <c r="U209" s="743"/>
      <c r="V209" s="743"/>
      <c r="W209" s="743"/>
      <c r="X209" s="743"/>
      <c r="Y209" s="743" t="s">
        <v>21088</v>
      </c>
      <c r="Z209" s="743" t="s">
        <v>4311</v>
      </c>
      <c r="AA209" s="743"/>
      <c r="AB209" s="743" t="str">
        <f>Таблиця4[[#This Row],[Descriptions2]]</f>
        <v/>
      </c>
      <c r="AC209" s="743" t="str">
        <f>Таблиця4[[#This Row],[Owner/Specific NPCs3]]</f>
        <v/>
      </c>
      <c r="AD209" s="743"/>
      <c r="AE209" s="750" t="s">
        <v>5831</v>
      </c>
      <c r="AF209" s="751"/>
      <c r="AG209" s="752"/>
      <c r="AH209" s="743" t="s">
        <v>3841</v>
      </c>
      <c r="AI209" s="752"/>
      <c r="AJ209" s="743" t="s">
        <v>4311</v>
      </c>
      <c r="AK209" s="752"/>
      <c r="AL209" s="742" t="str">
        <f>IFERROR(INDEX('02_LIVING_WATERDEEP'!$C$2:$C$200,MATCH(Таблиця4[[#This Row],[BUILDING NAME]],'02_LIVING_WATERDEEP'!$A$2:$A$200,0),1),"")</f>
        <v/>
      </c>
      <c r="AM209" s="742" t="str">
        <f>IFERROR(INDEX('02_LIVING_WATERDEEP'!$F$2:$F$200,MATCH(Таблиця4[[#This Row],[BUILDING NAME]],'02_LIVING_WATERDEEP'!$A$2:$A$200,0),1),"")</f>
        <v/>
      </c>
      <c r="AN209" s="742" t="str">
        <f>IFERROR(INDEX('02_LIVING_WATERDEEP'!$I$2:$I$200,MATCH(Таблиця4[[#This Row],[BUILDING NAME]],'02_LIVING_WATERDEEP'!$A$2:$A$200,0),1),"")</f>
        <v/>
      </c>
      <c r="AO209" s="742" t="str">
        <f>IFERROR(INDEX('02_LIVING_WATERDEEP'!$J$2:$J$200,MATCH(Таблиця4[[#This Row],[BUILDING NAME]],'02_LIVING_WATERDEEP'!$A$2:$A$200,0),1),"")</f>
        <v/>
      </c>
      <c r="AP209" s="742" t="str">
        <f>IFERROR(INDEX('02_LIVING_WATERDEEP'!$K$2:$K$200,MATCH(Таблиця4[[#This Row],[BUILDING NAME]],'02_LIVING_WATERDEEP'!$A$2:$A$200,0),1),"")</f>
        <v/>
      </c>
      <c r="AQ209" s="742" t="str">
        <f>IFERROR(INDEX('02_LIVING_WATERDEEP'!$L$2:$L$200,MATCH(Таблиця4[[#This Row],[BUILDING NAME]],'02_LIVING_WATERDEEP'!$A$2:$A$200,0),1),"")</f>
        <v/>
      </c>
      <c r="AR209" s="742" t="str">
        <f>IFERROR(INDEX('02_LIVING_WATERDEEP'!$M$2:$M$200,MATCH(Таблиця4[[#This Row],[BUILDING NAME]],'02_LIVING_WATERDEEP'!$A$2:$A$200,0),1),"")</f>
        <v/>
      </c>
      <c r="AS209" s="742"/>
      <c r="AT209" s="596"/>
      <c r="AU209" s="596"/>
      <c r="AV209" s="596"/>
      <c r="AW209" s="596"/>
      <c r="AX209" s="596"/>
      <c r="AY209" s="596"/>
      <c r="AZ209" s="596"/>
      <c r="BA209" s="596"/>
      <c r="BB209" s="596"/>
      <c r="BC209" s="596"/>
      <c r="BD209" s="596"/>
      <c r="BE209" s="596"/>
      <c r="BF209" s="596"/>
      <c r="BG209" s="596"/>
      <c r="BH209" s="596"/>
      <c r="BI209" s="596"/>
      <c r="BJ209" s="596" t="e">
        <f>MATCH(Таблиця4[[#This Row],[BUILDING NAME]],#REF!,0)</f>
        <v>#REF!</v>
      </c>
      <c r="BK209" s="596" t="e">
        <f>INDEX(#REF!,'02BUILD'!BJ209,1)</f>
        <v>#REF!</v>
      </c>
      <c r="BL209" s="596" t="s">
        <v>20483</v>
      </c>
      <c r="BM209" s="596"/>
      <c r="BN209" s="596" t="e">
        <f>MATCH(Таблиця4[[#This Row],[BUILDING NAME]],Таблиця5[NAME],0)</f>
        <v>#N/A</v>
      </c>
      <c r="BO209" s="596" t="e">
        <f>INDEX(Таблиця5[[C - COINS - COST]:[ADDRESS]],'02BUILD'!$BN209,1)</f>
        <v>#N/A</v>
      </c>
      <c r="BP209" s="596" t="e">
        <f>INDEX(Таблиця5[[C - COINS - COST]:[ADDRESS]],'02BUILD'!$BN209,2)</f>
        <v>#N/A</v>
      </c>
      <c r="BQ209" s="596" t="e">
        <f>INDEX(Таблиця5[[C - COINS - COST]:[ADDRESS]],'02BUILD'!$BN209,3)</f>
        <v>#N/A</v>
      </c>
      <c r="BR209" s="596" t="e">
        <f>INDEX(Таблиця5[[C - COINS - COST]:[ADDRESS]],'02BUILD'!$BN209,4)</f>
        <v>#N/A</v>
      </c>
      <c r="BS209" s="596" t="e">
        <f>INDEX(Таблиця5[[C - COINS - COST]:[ADDRESS]],'02BUILD'!$BN209,5)</f>
        <v>#N/A</v>
      </c>
      <c r="BT209" s="596" t="e">
        <f>INDEX(Таблиця5[[C - COINS - COST]:[ADDRESS]],'02BUILD'!$BN209,6)</f>
        <v>#N/A</v>
      </c>
      <c r="BU209" s="596" t="e">
        <f>INDEX(Таблиця5[[C - COINS - COST]:[ADDRESS]],'02BUILD'!$BN209,7)</f>
        <v>#N/A</v>
      </c>
      <c r="BV209" s="596" t="e">
        <f>INDEX(Таблиця5[[C - COINS - COST]:[ADDRESS]],'02BUILD'!$BN209,8)</f>
        <v>#N/A</v>
      </c>
      <c r="BW209" s="596" t="e">
        <f>INDEX(Таблиця5[[C - COINS - COST]:[ADDRESS]],'02BUILD'!$BN209,9)</f>
        <v>#N/A</v>
      </c>
      <c r="BX209" s="596" t="e">
        <f>INDEX(Таблиця5[[C - COINS - COST]:[ADDRESS]],'02BUILD'!$BN209,10)</f>
        <v>#N/A</v>
      </c>
    </row>
    <row r="210" spans="1:76" ht="16.5" thickTop="1" thickBot="1">
      <c r="A210" s="742" t="s">
        <v>1116</v>
      </c>
      <c r="B210" s="743" t="str">
        <f t="shared" si="10"/>
        <v>D29</v>
      </c>
      <c r="C210" s="743" t="str">
        <f t="shared" si="11"/>
        <v>Shippers' Storage (warehouse, D, 3)</v>
      </c>
      <c r="D210" s="742"/>
      <c r="E210" s="742"/>
      <c r="F210" s="743" t="s">
        <v>1447</v>
      </c>
      <c r="G210" s="743" t="s">
        <v>1914</v>
      </c>
      <c r="H210" s="743" t="s">
        <v>2392</v>
      </c>
      <c r="I210" s="743" t="s">
        <v>3970</v>
      </c>
      <c r="J210" s="743"/>
      <c r="K210" s="743" t="s">
        <v>2095</v>
      </c>
      <c r="L210" s="743" t="s">
        <v>2083</v>
      </c>
      <c r="M210" s="743">
        <v>3</v>
      </c>
      <c r="N210" s="743"/>
      <c r="O210" s="743"/>
      <c r="P210" s="743"/>
      <c r="Q210" s="743"/>
      <c r="R210" s="743"/>
      <c r="S2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0" s="743"/>
      <c r="U210" s="743"/>
      <c r="V210" s="743"/>
      <c r="W210" s="743"/>
      <c r="X210" s="743"/>
      <c r="Y210" s="1040"/>
      <c r="Z210" s="743" t="s">
        <v>4311</v>
      </c>
      <c r="AA210" s="743"/>
      <c r="AB210" s="743" t="str">
        <f>Таблиця4[[#This Row],[Descriptions2]]</f>
        <v/>
      </c>
      <c r="AC210" s="743" t="str">
        <f>Таблиця4[[#This Row],[Owner/Specific NPCs3]]</f>
        <v/>
      </c>
      <c r="AD210" s="743"/>
      <c r="AE210" s="750" t="s">
        <v>5831</v>
      </c>
      <c r="AF210" s="751"/>
      <c r="AG210" s="752"/>
      <c r="AH210" s="743" t="s">
        <v>4311</v>
      </c>
      <c r="AI210" s="752"/>
      <c r="AJ210" s="743" t="s">
        <v>4311</v>
      </c>
      <c r="AK210" s="752"/>
      <c r="AL210" s="742" t="str">
        <f>IFERROR(INDEX('02_LIVING_WATERDEEP'!$C$2:$C$200,MATCH(Таблиця4[[#This Row],[BUILDING NAME]],'02_LIVING_WATERDEEP'!$A$2:$A$200,0),1),"")</f>
        <v/>
      </c>
      <c r="AM210" s="742" t="str">
        <f>IFERROR(INDEX('02_LIVING_WATERDEEP'!$F$2:$F$200,MATCH(Таблиця4[[#This Row],[BUILDING NAME]],'02_LIVING_WATERDEEP'!$A$2:$A$200,0),1),"")</f>
        <v/>
      </c>
      <c r="AN210" s="742" t="str">
        <f>IFERROR(INDEX('02_LIVING_WATERDEEP'!$I$2:$I$200,MATCH(Таблиця4[[#This Row],[BUILDING NAME]],'02_LIVING_WATERDEEP'!$A$2:$A$200,0),1),"")</f>
        <v/>
      </c>
      <c r="AO210" s="742" t="str">
        <f>IFERROR(INDEX('02_LIVING_WATERDEEP'!$J$2:$J$200,MATCH(Таблиця4[[#This Row],[BUILDING NAME]],'02_LIVING_WATERDEEP'!$A$2:$A$200,0),1),"")</f>
        <v/>
      </c>
      <c r="AP210" s="742" t="str">
        <f>IFERROR(INDEX('02_LIVING_WATERDEEP'!$K$2:$K$200,MATCH(Таблиця4[[#This Row],[BUILDING NAME]],'02_LIVING_WATERDEEP'!$A$2:$A$200,0),1),"")</f>
        <v/>
      </c>
      <c r="AQ210" s="742" t="str">
        <f>IFERROR(INDEX('02_LIVING_WATERDEEP'!$L$2:$L$200,MATCH(Таблиця4[[#This Row],[BUILDING NAME]],'02_LIVING_WATERDEEP'!$A$2:$A$200,0),1),"")</f>
        <v/>
      </c>
      <c r="AR210" s="742" t="str">
        <f>IFERROR(INDEX('02_LIVING_WATERDEEP'!$M$2:$M$200,MATCH(Таблиця4[[#This Row],[BUILDING NAME]],'02_LIVING_WATERDEEP'!$A$2:$A$200,0),1),"")</f>
        <v/>
      </c>
      <c r="AS210" s="742"/>
      <c r="AT210" s="596"/>
      <c r="AU210" s="596"/>
      <c r="AV210" s="596"/>
      <c r="AW210" s="596"/>
      <c r="AX210" s="596"/>
      <c r="AY210" s="596"/>
      <c r="AZ210" s="596"/>
      <c r="BA210" s="596"/>
      <c r="BB210" s="596"/>
      <c r="BC210" s="596"/>
      <c r="BD210" s="596"/>
      <c r="BE210" s="596"/>
      <c r="BF210" s="596"/>
      <c r="BG210" s="596"/>
      <c r="BH210" s="596"/>
      <c r="BI210" s="596"/>
      <c r="BJ210" s="596" t="e">
        <f>MATCH(Таблиця4[[#This Row],[BUILDING NAME]],#REF!,0)</f>
        <v>#REF!</v>
      </c>
      <c r="BK210" s="596" t="e">
        <f>INDEX(#REF!,'02BUILD'!BJ210,1)</f>
        <v>#REF!</v>
      </c>
      <c r="BL210" s="596" t="e">
        <v>#N/A</v>
      </c>
      <c r="BM210" s="596"/>
      <c r="BN210" s="596" t="e">
        <f>MATCH(Таблиця4[[#This Row],[BUILDING NAME]],Таблиця5[NAME],0)</f>
        <v>#N/A</v>
      </c>
      <c r="BO210" s="596" t="e">
        <f>INDEX(Таблиця5[[C - COINS - COST]:[ADDRESS]],'02BUILD'!$BN210,1)</f>
        <v>#N/A</v>
      </c>
      <c r="BP210" s="596" t="e">
        <f>INDEX(Таблиця5[[C - COINS - COST]:[ADDRESS]],'02BUILD'!$BN210,2)</f>
        <v>#N/A</v>
      </c>
      <c r="BQ210" s="596" t="e">
        <f>INDEX(Таблиця5[[C - COINS - COST]:[ADDRESS]],'02BUILD'!$BN210,3)</f>
        <v>#N/A</v>
      </c>
      <c r="BR210" s="596" t="e">
        <f>INDEX(Таблиця5[[C - COINS - COST]:[ADDRESS]],'02BUILD'!$BN210,4)</f>
        <v>#N/A</v>
      </c>
      <c r="BS210" s="596" t="e">
        <f>INDEX(Таблиця5[[C - COINS - COST]:[ADDRESS]],'02BUILD'!$BN210,5)</f>
        <v>#N/A</v>
      </c>
      <c r="BT210" s="596" t="e">
        <f>INDEX(Таблиця5[[C - COINS - COST]:[ADDRESS]],'02BUILD'!$BN210,6)</f>
        <v>#N/A</v>
      </c>
      <c r="BU210" s="596" t="e">
        <f>INDEX(Таблиця5[[C - COINS - COST]:[ADDRESS]],'02BUILD'!$BN210,7)</f>
        <v>#N/A</v>
      </c>
      <c r="BV210" s="596" t="e">
        <f>INDEX(Таблиця5[[C - COINS - COST]:[ADDRESS]],'02BUILD'!$BN210,8)</f>
        <v>#N/A</v>
      </c>
      <c r="BW210" s="596" t="e">
        <f>INDEX(Таблиця5[[C - COINS - COST]:[ADDRESS]],'02BUILD'!$BN210,9)</f>
        <v>#N/A</v>
      </c>
      <c r="BX210" s="596" t="e">
        <f>INDEX(Таблиця5[[C - COINS - COST]:[ADDRESS]],'02BUILD'!$BN210,10)</f>
        <v>#N/A</v>
      </c>
    </row>
    <row r="211" spans="1:76" ht="16.5" thickTop="1" thickBot="1">
      <c r="A211" s="742" t="s">
        <v>1117</v>
      </c>
      <c r="B211" s="743" t="str">
        <f t="shared" si="10"/>
        <v>D30</v>
      </c>
      <c r="C211" s="743" t="str">
        <f t="shared" si="11"/>
        <v>The House of Tarmagus (warehouse, D, 4)</v>
      </c>
      <c r="D211" s="742"/>
      <c r="E211" s="742"/>
      <c r="F211" s="743" t="s">
        <v>1448</v>
      </c>
      <c r="G211" s="743" t="s">
        <v>1915</v>
      </c>
      <c r="H211" s="743" t="s">
        <v>20721</v>
      </c>
      <c r="I211" s="743" t="s">
        <v>3970</v>
      </c>
      <c r="J211" s="743"/>
      <c r="K211" s="743" t="s">
        <v>21098</v>
      </c>
      <c r="L211" s="743" t="s">
        <v>2083</v>
      </c>
      <c r="M211" s="743">
        <v>4</v>
      </c>
      <c r="N211" s="743"/>
      <c r="O211" s="743"/>
      <c r="P211" s="743"/>
      <c r="Q211" s="743"/>
      <c r="R211" s="743"/>
      <c r="S2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1" s="743"/>
      <c r="U211" s="743"/>
      <c r="V211" s="743"/>
      <c r="W211" s="743"/>
      <c r="X211" s="743"/>
      <c r="Y211" s="743" t="s">
        <v>20544</v>
      </c>
      <c r="Z211" s="743" t="s">
        <v>4311</v>
      </c>
      <c r="AA211" s="743"/>
      <c r="AB211" s="743" t="str">
        <f>Таблиця4[[#This Row],[Descriptions2]]</f>
        <v/>
      </c>
      <c r="AC211" s="743" t="str">
        <f>Таблиця4[[#This Row],[Owner/Specific NPCs3]]</f>
        <v/>
      </c>
      <c r="AD211" s="743"/>
      <c r="AE211" s="750" t="s">
        <v>5831</v>
      </c>
      <c r="AF211" s="751"/>
      <c r="AG211" s="752"/>
      <c r="AH211" s="743" t="s">
        <v>4311</v>
      </c>
      <c r="AI211" s="752"/>
      <c r="AJ211" s="743" t="s">
        <v>4311</v>
      </c>
      <c r="AK211" s="752"/>
      <c r="AL211" s="742" t="str">
        <f>IFERROR(INDEX('02_LIVING_WATERDEEP'!$C$2:$C$200,MATCH(Таблиця4[[#This Row],[BUILDING NAME]],'02_LIVING_WATERDEEP'!$A$2:$A$200,0),1),"")</f>
        <v/>
      </c>
      <c r="AM211" s="742" t="str">
        <f>IFERROR(INDEX('02_LIVING_WATERDEEP'!$F$2:$F$200,MATCH(Таблиця4[[#This Row],[BUILDING NAME]],'02_LIVING_WATERDEEP'!$A$2:$A$200,0),1),"")</f>
        <v/>
      </c>
      <c r="AN211" s="742" t="str">
        <f>IFERROR(INDEX('02_LIVING_WATERDEEP'!$I$2:$I$200,MATCH(Таблиця4[[#This Row],[BUILDING NAME]],'02_LIVING_WATERDEEP'!$A$2:$A$200,0),1),"")</f>
        <v/>
      </c>
      <c r="AO211" s="742" t="str">
        <f>IFERROR(INDEX('02_LIVING_WATERDEEP'!$J$2:$J$200,MATCH(Таблиця4[[#This Row],[BUILDING NAME]],'02_LIVING_WATERDEEP'!$A$2:$A$200,0),1),"")</f>
        <v/>
      </c>
      <c r="AP211" s="742" t="str">
        <f>IFERROR(INDEX('02_LIVING_WATERDEEP'!$K$2:$K$200,MATCH(Таблиця4[[#This Row],[BUILDING NAME]],'02_LIVING_WATERDEEP'!$A$2:$A$200,0),1),"")</f>
        <v/>
      </c>
      <c r="AQ211" s="742" t="str">
        <f>IFERROR(INDEX('02_LIVING_WATERDEEP'!$L$2:$L$200,MATCH(Таблиця4[[#This Row],[BUILDING NAME]],'02_LIVING_WATERDEEP'!$A$2:$A$200,0),1),"")</f>
        <v/>
      </c>
      <c r="AR211" s="742" t="str">
        <f>IFERROR(INDEX('02_LIVING_WATERDEEP'!$M$2:$M$200,MATCH(Таблиця4[[#This Row],[BUILDING NAME]],'02_LIVING_WATERDEEP'!$A$2:$A$200,0),1),"")</f>
        <v/>
      </c>
      <c r="AS211" s="742"/>
      <c r="AT211" s="596"/>
      <c r="AU211" s="596"/>
      <c r="AV211" s="596"/>
      <c r="AW211" s="596"/>
      <c r="AX211" s="596"/>
      <c r="AY211" s="596"/>
      <c r="AZ211" s="596"/>
      <c r="BA211" s="596"/>
      <c r="BB211" s="596"/>
      <c r="BC211" s="596"/>
      <c r="BD211" s="596"/>
      <c r="BE211" s="596"/>
      <c r="BF211" s="596"/>
      <c r="BG211" s="596"/>
      <c r="BH211" s="596"/>
      <c r="BI211" s="596"/>
      <c r="BJ211" s="596" t="e">
        <f>MATCH(Таблиця4[[#This Row],[BUILDING NAME]],#REF!,0)</f>
        <v>#REF!</v>
      </c>
      <c r="BK211" s="596" t="e">
        <f>INDEX(#REF!,'02BUILD'!BJ211,1)</f>
        <v>#REF!</v>
      </c>
      <c r="BL211" s="596">
        <v>0</v>
      </c>
      <c r="BM211" s="596"/>
      <c r="BN211" s="596" t="e">
        <f>MATCH(Таблиця4[[#This Row],[BUILDING NAME]],Таблиця5[NAME],0)</f>
        <v>#N/A</v>
      </c>
      <c r="BO211" s="596" t="e">
        <f>INDEX(Таблиця5[[C - COINS - COST]:[ADDRESS]],'02BUILD'!$BN211,1)</f>
        <v>#N/A</v>
      </c>
      <c r="BP211" s="596" t="e">
        <f>INDEX(Таблиця5[[C - COINS - COST]:[ADDRESS]],'02BUILD'!$BN211,2)</f>
        <v>#N/A</v>
      </c>
      <c r="BQ211" s="596" t="e">
        <f>INDEX(Таблиця5[[C - COINS - COST]:[ADDRESS]],'02BUILD'!$BN211,3)</f>
        <v>#N/A</v>
      </c>
      <c r="BR211" s="596" t="e">
        <f>INDEX(Таблиця5[[C - COINS - COST]:[ADDRESS]],'02BUILD'!$BN211,4)</f>
        <v>#N/A</v>
      </c>
      <c r="BS211" s="596" t="e">
        <f>INDEX(Таблиця5[[C - COINS - COST]:[ADDRESS]],'02BUILD'!$BN211,5)</f>
        <v>#N/A</v>
      </c>
      <c r="BT211" s="596" t="e">
        <f>INDEX(Таблиця5[[C - COINS - COST]:[ADDRESS]],'02BUILD'!$BN211,6)</f>
        <v>#N/A</v>
      </c>
      <c r="BU211" s="596" t="e">
        <f>INDEX(Таблиця5[[C - COINS - COST]:[ADDRESS]],'02BUILD'!$BN211,7)</f>
        <v>#N/A</v>
      </c>
      <c r="BV211" s="596" t="e">
        <f>INDEX(Таблиця5[[C - COINS - COST]:[ADDRESS]],'02BUILD'!$BN211,8)</f>
        <v>#N/A</v>
      </c>
      <c r="BW211" s="596" t="e">
        <f>INDEX(Таблиця5[[C - COINS - COST]:[ADDRESS]],'02BUILD'!$BN211,9)</f>
        <v>#N/A</v>
      </c>
      <c r="BX211" s="596" t="e">
        <f>INDEX(Таблиця5[[C - COINS - COST]:[ADDRESS]],'02BUILD'!$BN211,10)</f>
        <v>#N/A</v>
      </c>
    </row>
    <row r="212" spans="1:76" ht="16.5" thickTop="1" thickBot="1">
      <c r="A212" s="742" t="s">
        <v>1118</v>
      </c>
      <c r="B212" s="743" t="str">
        <f t="shared" si="10"/>
        <v>D31</v>
      </c>
      <c r="C212" s="743" t="str">
        <f t="shared" si="11"/>
        <v>Coopers' Rest (guildhall, C, 2)</v>
      </c>
      <c r="D212" s="742"/>
      <c r="E212" s="742"/>
      <c r="F212" s="743" t="s">
        <v>1449</v>
      </c>
      <c r="G212" s="743" t="s">
        <v>1916</v>
      </c>
      <c r="H212" s="743" t="s">
        <v>2393</v>
      </c>
      <c r="I212" s="743" t="s">
        <v>3970</v>
      </c>
      <c r="J212" s="743"/>
      <c r="K212" s="743" t="s">
        <v>2096</v>
      </c>
      <c r="L212" s="743" t="s">
        <v>2069</v>
      </c>
      <c r="M212" s="743">
        <v>2</v>
      </c>
      <c r="N212" s="750" t="s">
        <v>3834</v>
      </c>
      <c r="O212" s="743"/>
      <c r="P212" s="743"/>
      <c r="Q212" s="743"/>
      <c r="R212" s="743"/>
      <c r="S2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2" s="743"/>
      <c r="U212" s="743"/>
      <c r="V212" s="743"/>
      <c r="W212" s="743"/>
      <c r="X212" s="743"/>
      <c r="Y212" s="743" t="s">
        <v>3834</v>
      </c>
      <c r="Z212" s="743" t="s">
        <v>4311</v>
      </c>
      <c r="AA212" s="743"/>
      <c r="AB212" s="743" t="str">
        <f>Таблиця4[[#This Row],[Descriptions2]]</f>
        <v/>
      </c>
      <c r="AC212" s="743" t="str">
        <f>Таблиця4[[#This Row],[Owner/Specific NPCs3]]</f>
        <v/>
      </c>
      <c r="AD212" s="743"/>
      <c r="AE212" s="750" t="s">
        <v>5831</v>
      </c>
      <c r="AF212" s="751"/>
      <c r="AG212" s="752"/>
      <c r="AH212" s="743" t="s">
        <v>3834</v>
      </c>
      <c r="AI212" s="752"/>
      <c r="AJ212" s="743" t="s">
        <v>4311</v>
      </c>
      <c r="AK212" s="752"/>
      <c r="AL212" s="742" t="str">
        <f>IFERROR(INDEX('02_LIVING_WATERDEEP'!$C$2:$C$200,MATCH(Таблиця4[[#This Row],[BUILDING NAME]],'02_LIVING_WATERDEEP'!$A$2:$A$200,0),1),"")</f>
        <v/>
      </c>
      <c r="AM212" s="742" t="str">
        <f>IFERROR(INDEX('02_LIVING_WATERDEEP'!$F$2:$F$200,MATCH(Таблиця4[[#This Row],[BUILDING NAME]],'02_LIVING_WATERDEEP'!$A$2:$A$200,0),1),"")</f>
        <v/>
      </c>
      <c r="AN212" s="742" t="str">
        <f>IFERROR(INDEX('02_LIVING_WATERDEEP'!$I$2:$I$200,MATCH(Таблиця4[[#This Row],[BUILDING NAME]],'02_LIVING_WATERDEEP'!$A$2:$A$200,0),1),"")</f>
        <v/>
      </c>
      <c r="AO212" s="742" t="str">
        <f>IFERROR(INDEX('02_LIVING_WATERDEEP'!$J$2:$J$200,MATCH(Таблиця4[[#This Row],[BUILDING NAME]],'02_LIVING_WATERDEEP'!$A$2:$A$200,0),1),"")</f>
        <v/>
      </c>
      <c r="AP212" s="742" t="str">
        <f>IFERROR(INDEX('02_LIVING_WATERDEEP'!$K$2:$K$200,MATCH(Таблиця4[[#This Row],[BUILDING NAME]],'02_LIVING_WATERDEEP'!$A$2:$A$200,0),1),"")</f>
        <v/>
      </c>
      <c r="AQ212" s="742" t="str">
        <f>IFERROR(INDEX('02_LIVING_WATERDEEP'!$L$2:$L$200,MATCH(Таблиця4[[#This Row],[BUILDING NAME]],'02_LIVING_WATERDEEP'!$A$2:$A$200,0),1),"")</f>
        <v/>
      </c>
      <c r="AR212" s="742" t="str">
        <f>IFERROR(INDEX('02_LIVING_WATERDEEP'!$M$2:$M$200,MATCH(Таблиця4[[#This Row],[BUILDING NAME]],'02_LIVING_WATERDEEP'!$A$2:$A$200,0),1),"")</f>
        <v/>
      </c>
      <c r="AS212" s="742"/>
      <c r="AT212" s="596"/>
      <c r="AU212" s="596"/>
      <c r="AV212" s="596"/>
      <c r="AW212" s="596"/>
      <c r="AX212" s="596"/>
      <c r="AY212" s="596"/>
      <c r="AZ212" s="596"/>
      <c r="BA212" s="596"/>
      <c r="BB212" s="596"/>
      <c r="BC212" s="596"/>
      <c r="BD212" s="596"/>
      <c r="BE212" s="596"/>
      <c r="BF212" s="596"/>
      <c r="BG212" s="596"/>
      <c r="BH212" s="596"/>
      <c r="BI212" s="596"/>
      <c r="BJ212" s="596" t="e">
        <f>MATCH(Таблиця4[[#This Row],[BUILDING NAME]],#REF!,0)</f>
        <v>#REF!</v>
      </c>
      <c r="BK212" s="596" t="e">
        <f>INDEX(#REF!,'02BUILD'!BJ212,1)</f>
        <v>#REF!</v>
      </c>
      <c r="BL212" s="596" t="e">
        <v>#N/A</v>
      </c>
      <c r="BM212" s="596"/>
      <c r="BN212" s="596" t="e">
        <f>MATCH(Таблиця4[[#This Row],[BUILDING NAME]],Таблиця5[NAME],0)</f>
        <v>#N/A</v>
      </c>
      <c r="BO212" s="596" t="e">
        <f>INDEX(Таблиця5[[C - COINS - COST]:[ADDRESS]],'02BUILD'!$BN212,1)</f>
        <v>#N/A</v>
      </c>
      <c r="BP212" s="596" t="e">
        <f>INDEX(Таблиця5[[C - COINS - COST]:[ADDRESS]],'02BUILD'!$BN212,2)</f>
        <v>#N/A</v>
      </c>
      <c r="BQ212" s="596" t="e">
        <f>INDEX(Таблиця5[[C - COINS - COST]:[ADDRESS]],'02BUILD'!$BN212,3)</f>
        <v>#N/A</v>
      </c>
      <c r="BR212" s="596" t="e">
        <f>INDEX(Таблиця5[[C - COINS - COST]:[ADDRESS]],'02BUILD'!$BN212,4)</f>
        <v>#N/A</v>
      </c>
      <c r="BS212" s="596" t="e">
        <f>INDEX(Таблиця5[[C - COINS - COST]:[ADDRESS]],'02BUILD'!$BN212,5)</f>
        <v>#N/A</v>
      </c>
      <c r="BT212" s="596" t="e">
        <f>INDEX(Таблиця5[[C - COINS - COST]:[ADDRESS]],'02BUILD'!$BN212,6)</f>
        <v>#N/A</v>
      </c>
      <c r="BU212" s="596" t="e">
        <f>INDEX(Таблиця5[[C - COINS - COST]:[ADDRESS]],'02BUILD'!$BN212,7)</f>
        <v>#N/A</v>
      </c>
      <c r="BV212" s="596" t="e">
        <f>INDEX(Таблиця5[[C - COINS - COST]:[ADDRESS]],'02BUILD'!$BN212,8)</f>
        <v>#N/A</v>
      </c>
      <c r="BW212" s="596" t="e">
        <f>INDEX(Таблиця5[[C - COINS - COST]:[ADDRESS]],'02BUILD'!$BN212,9)</f>
        <v>#N/A</v>
      </c>
      <c r="BX212" s="596" t="e">
        <f>INDEX(Таблиця5[[C - COINS - COST]:[ADDRESS]],'02BUILD'!$BN212,10)</f>
        <v>#N/A</v>
      </c>
    </row>
    <row r="213" spans="1:76" ht="16.5" thickTop="1" thickBot="1">
      <c r="A213" s="742" t="s">
        <v>1119</v>
      </c>
      <c r="B213" s="743" t="str">
        <f t="shared" si="10"/>
        <v>D32</v>
      </c>
      <c r="C213" s="743" t="str">
        <f t="shared" si="11"/>
        <v>The Hanged Man (tavern, D, 1)</v>
      </c>
      <c r="D213" s="742"/>
      <c r="E213" s="742"/>
      <c r="F213" s="743" t="s">
        <v>1450</v>
      </c>
      <c r="G213" s="743" t="s">
        <v>1917</v>
      </c>
      <c r="H213" s="743" t="s">
        <v>20818</v>
      </c>
      <c r="I213" s="743" t="s">
        <v>3970</v>
      </c>
      <c r="J213" s="743"/>
      <c r="K213" s="743" t="s">
        <v>2093</v>
      </c>
      <c r="L213" s="743" t="s">
        <v>2083</v>
      </c>
      <c r="M213" s="743">
        <v>1</v>
      </c>
      <c r="N213" s="743"/>
      <c r="O213" s="743">
        <v>3</v>
      </c>
      <c r="P213" s="775">
        <v>4</v>
      </c>
      <c r="Q213" s="743"/>
      <c r="R213" s="743"/>
      <c r="S2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v>
      </c>
      <c r="T213" s="743"/>
      <c r="U213" s="743"/>
      <c r="V213" s="743"/>
      <c r="W213" s="743"/>
      <c r="X213" s="743"/>
      <c r="Y213" s="743" t="s">
        <v>20729</v>
      </c>
      <c r="Z213" s="743" t="s">
        <v>4311</v>
      </c>
      <c r="AA213" s="743"/>
      <c r="AB213" s="743" t="str">
        <f>Таблиця4[[#This Row],[Descriptions2]]</f>
        <v/>
      </c>
      <c r="AC213" s="743" t="str">
        <f>Таблиця4[[#This Row],[Owner/Specific NPCs3]]</f>
        <v/>
      </c>
      <c r="AD213" s="743"/>
      <c r="AE213" s="750" t="s">
        <v>5831</v>
      </c>
      <c r="AF213" s="751"/>
      <c r="AG213" s="752"/>
      <c r="AH213" s="743" t="s">
        <v>4311</v>
      </c>
      <c r="AI213" s="752"/>
      <c r="AJ213" s="743" t="s">
        <v>4311</v>
      </c>
      <c r="AK213" s="752"/>
      <c r="AL213" s="742" t="str">
        <f>IFERROR(INDEX('02_LIVING_WATERDEEP'!$C$2:$C$200,MATCH(Таблиця4[[#This Row],[BUILDING NAME]],'02_LIVING_WATERDEEP'!$A$2:$A$200,0),1),"")</f>
        <v/>
      </c>
      <c r="AM213" s="742" t="str">
        <f>IFERROR(INDEX('02_LIVING_WATERDEEP'!$F$2:$F$200,MATCH(Таблиця4[[#This Row],[BUILDING NAME]],'02_LIVING_WATERDEEP'!$A$2:$A$200,0),1),"")</f>
        <v/>
      </c>
      <c r="AN213" s="742" t="str">
        <f>IFERROR(INDEX('02_LIVING_WATERDEEP'!$I$2:$I$200,MATCH(Таблиця4[[#This Row],[BUILDING NAME]],'02_LIVING_WATERDEEP'!$A$2:$A$200,0),1),"")</f>
        <v/>
      </c>
      <c r="AO213" s="742" t="str">
        <f>IFERROR(INDEX('02_LIVING_WATERDEEP'!$J$2:$J$200,MATCH(Таблиця4[[#This Row],[BUILDING NAME]],'02_LIVING_WATERDEEP'!$A$2:$A$200,0),1),"")</f>
        <v/>
      </c>
      <c r="AP213" s="742" t="str">
        <f>IFERROR(INDEX('02_LIVING_WATERDEEP'!$K$2:$K$200,MATCH(Таблиця4[[#This Row],[BUILDING NAME]],'02_LIVING_WATERDEEP'!$A$2:$A$200,0),1),"")</f>
        <v/>
      </c>
      <c r="AQ213" s="742" t="str">
        <f>IFERROR(INDEX('02_LIVING_WATERDEEP'!$L$2:$L$200,MATCH(Таблиця4[[#This Row],[BUILDING NAME]],'02_LIVING_WATERDEEP'!$A$2:$A$200,0),1),"")</f>
        <v/>
      </c>
      <c r="AR213" s="742" t="str">
        <f>IFERROR(INDEX('02_LIVING_WATERDEEP'!$M$2:$M$200,MATCH(Таблиця4[[#This Row],[BUILDING NAME]],'02_LIVING_WATERDEEP'!$A$2:$A$200,0),1),"")</f>
        <v/>
      </c>
      <c r="AS213" s="742"/>
      <c r="AT213" s="596"/>
      <c r="AU213" s="596"/>
      <c r="AV213" s="596"/>
      <c r="AW213" s="596"/>
      <c r="AX213" s="596"/>
      <c r="AY213" s="596"/>
      <c r="AZ213" s="596"/>
      <c r="BA213" s="596"/>
      <c r="BB213" s="596"/>
      <c r="BC213" s="596"/>
      <c r="BD213" s="596"/>
      <c r="BE213" s="596"/>
      <c r="BF213" s="596"/>
      <c r="BG213" s="596"/>
      <c r="BH213" s="596"/>
      <c r="BI213" s="596"/>
      <c r="BJ213" s="596" t="e">
        <f>MATCH(Таблиця4[[#This Row],[BUILDING NAME]],#REF!,0)</f>
        <v>#REF!</v>
      </c>
      <c r="BK213" s="596" t="e">
        <f>INDEX(#REF!,'02BUILD'!BJ213,1)</f>
        <v>#REF!</v>
      </c>
      <c r="BL213" s="596" t="e">
        <v>#N/A</v>
      </c>
      <c r="BM213" s="596"/>
      <c r="BN213" s="596">
        <f>MATCH(Таблиця4[[#This Row],[BUILDING NAME]],Таблиця5[NAME],0)</f>
        <v>75</v>
      </c>
      <c r="BO213" s="596">
        <f>INDEX(Таблиця5[[C - COINS - COST]:[ADDRESS]],'02BUILD'!$BN213,1)</f>
        <v>3</v>
      </c>
      <c r="BP213" s="596">
        <f>INDEX(Таблиця5[[C - COINS - COST]:[ADDRESS]],'02BUILD'!$BN213,2)</f>
        <v>4</v>
      </c>
      <c r="BQ213" s="596">
        <f>INDEX(Таблиця5[[C - COINS - COST]:[ADDRESS]],'02BUILD'!$BN213,3)</f>
        <v>0</v>
      </c>
      <c r="BR213" s="596">
        <f>INDEX(Таблиця5[[C - COINS - COST]:[ADDRESS]],'02BUILD'!$BN213,4)</f>
        <v>0</v>
      </c>
      <c r="BS213" s="596" t="str">
        <f>INDEX(Таблиця5[[C - COINS - COST]:[ADDRESS]],'02BUILD'!$BN213,5)</f>
        <v>3c4a</v>
      </c>
      <c r="BT213" s="596" t="str">
        <f>INDEX(Таблиця5[[C - COINS - COST]:[ADDRESS]],'02BUILD'!$BN213,6)</f>
        <v>Tavern</v>
      </c>
      <c r="BU213" s="596">
        <f>INDEX(Таблиця5[[C - COINS - COST]:[ADDRESS]],'02BUILD'!$BN213,7)</f>
        <v>0</v>
      </c>
      <c r="BV213" s="596">
        <f>INDEX(Таблиця5[[C - COINS - COST]:[ADDRESS]],'02BUILD'!$BN213,8)</f>
        <v>0</v>
      </c>
      <c r="BW213" s="596">
        <f>INDEX(Таблиця5[[C - COINS - COST]:[ADDRESS]],'02BUILD'!$BN213,9)</f>
        <v>0</v>
      </c>
      <c r="BX213" s="596">
        <f>INDEX(Таблиця5[[C - COINS - COST]:[ADDRESS]],'02BUILD'!$BN213,10)</f>
        <v>0</v>
      </c>
    </row>
    <row r="214" spans="1:76" ht="16.5" thickTop="1" thickBot="1">
      <c r="A214" s="742" t="s">
        <v>1120</v>
      </c>
      <c r="B214" s="743" t="str">
        <f t="shared" ref="B214:B245" si="12">LEFT(LEFT(A214,FIND(":",A214)),LEN(LEFT(A214,FIND(":",A214)))-1)</f>
        <v>D33</v>
      </c>
      <c r="C214" s="743" t="str">
        <f t="shared" ref="C214:C245" si="13">RIGHT(A214,LEN(A214)-FIND(":",A214)-1)</f>
        <v>House of Pride Perfumes (business, C, 1)</v>
      </c>
      <c r="D214" s="742"/>
      <c r="E214" s="742"/>
      <c r="F214" s="743" t="s">
        <v>1451</v>
      </c>
      <c r="G214" s="743" t="s">
        <v>1918</v>
      </c>
      <c r="H214" s="743" t="s">
        <v>2395</v>
      </c>
      <c r="I214" s="743" t="s">
        <v>3970</v>
      </c>
      <c r="J214" s="743"/>
      <c r="K214" s="743" t="s">
        <v>2089</v>
      </c>
      <c r="L214" s="743" t="s">
        <v>2069</v>
      </c>
      <c r="M214" s="743">
        <v>1</v>
      </c>
      <c r="N214" s="743"/>
      <c r="O214" s="743">
        <v>4</v>
      </c>
      <c r="P214" s="743"/>
      <c r="Q214" s="743"/>
      <c r="R214" s="743"/>
      <c r="S2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14" s="743"/>
      <c r="U214" s="743"/>
      <c r="V214" s="743" t="s">
        <v>29383</v>
      </c>
      <c r="W214" s="743"/>
      <c r="X214" s="743"/>
      <c r="Y214" s="743" t="s">
        <v>29387</v>
      </c>
      <c r="Z214" s="743" t="s">
        <v>4311</v>
      </c>
      <c r="AA214" s="743"/>
      <c r="AB214" s="743" t="str">
        <f>Таблиця4[[#This Row],[Descriptions2]]</f>
        <v/>
      </c>
      <c r="AC214" s="743" t="str">
        <f>Таблиця4[[#This Row],[Owner/Specific NPCs3]]</f>
        <v/>
      </c>
      <c r="AD214" s="743"/>
      <c r="AE214" s="750" t="s">
        <v>5831</v>
      </c>
      <c r="AF214" s="751"/>
      <c r="AG214" s="752"/>
      <c r="AH214" s="743" t="s">
        <v>4311</v>
      </c>
      <c r="AI214" s="752"/>
      <c r="AJ214" s="743" t="s">
        <v>4311</v>
      </c>
      <c r="AK214" s="752"/>
      <c r="AL214" s="742" t="str">
        <f>IFERROR(INDEX('02_LIVING_WATERDEEP'!$C$2:$C$200,MATCH(Таблиця4[[#This Row],[BUILDING NAME]],'02_LIVING_WATERDEEP'!$A$2:$A$200,0),1),"")</f>
        <v/>
      </c>
      <c r="AM214" s="742" t="str">
        <f>IFERROR(INDEX('02_LIVING_WATERDEEP'!$F$2:$F$200,MATCH(Таблиця4[[#This Row],[BUILDING NAME]],'02_LIVING_WATERDEEP'!$A$2:$A$200,0),1),"")</f>
        <v/>
      </c>
      <c r="AN214" s="742" t="str">
        <f>IFERROR(INDEX('02_LIVING_WATERDEEP'!$I$2:$I$200,MATCH(Таблиця4[[#This Row],[BUILDING NAME]],'02_LIVING_WATERDEEP'!$A$2:$A$200,0),1),"")</f>
        <v/>
      </c>
      <c r="AO214" s="742" t="str">
        <f>IFERROR(INDEX('02_LIVING_WATERDEEP'!$J$2:$J$200,MATCH(Таблиця4[[#This Row],[BUILDING NAME]],'02_LIVING_WATERDEEP'!$A$2:$A$200,0),1),"")</f>
        <v/>
      </c>
      <c r="AP214" s="742" t="str">
        <f>IFERROR(INDEX('02_LIVING_WATERDEEP'!$K$2:$K$200,MATCH(Таблиця4[[#This Row],[BUILDING NAME]],'02_LIVING_WATERDEEP'!$A$2:$A$200,0),1),"")</f>
        <v/>
      </c>
      <c r="AQ214" s="742" t="str">
        <f>IFERROR(INDEX('02_LIVING_WATERDEEP'!$L$2:$L$200,MATCH(Таблиця4[[#This Row],[BUILDING NAME]],'02_LIVING_WATERDEEP'!$A$2:$A$200,0),1),"")</f>
        <v/>
      </c>
      <c r="AR214" s="742" t="str">
        <f>IFERROR(INDEX('02_LIVING_WATERDEEP'!$M$2:$M$200,MATCH(Таблиця4[[#This Row],[BUILDING NAME]],'02_LIVING_WATERDEEP'!$A$2:$A$200,0),1),"")</f>
        <v/>
      </c>
      <c r="AS214" s="742"/>
      <c r="AT214" s="596"/>
      <c r="AU214" s="596"/>
      <c r="AV214" s="596"/>
      <c r="AW214" s="596"/>
      <c r="AX214" s="596"/>
      <c r="AY214" s="596"/>
      <c r="AZ214" s="596"/>
      <c r="BA214" s="596"/>
      <c r="BB214" s="596"/>
      <c r="BC214" s="596"/>
      <c r="BD214" s="596"/>
      <c r="BE214" s="596"/>
      <c r="BF214" s="596"/>
      <c r="BG214" s="596"/>
      <c r="BH214" s="596"/>
      <c r="BI214" s="596"/>
      <c r="BJ214" s="596" t="e">
        <f>MATCH(Таблиця4[[#This Row],[BUILDING NAME]],#REF!,0)</f>
        <v>#REF!</v>
      </c>
      <c r="BK214" s="596" t="e">
        <f>INDEX(#REF!,'02BUILD'!BJ214,1)</f>
        <v>#REF!</v>
      </c>
      <c r="BL214" s="596" t="s">
        <v>20452</v>
      </c>
      <c r="BM214" s="596"/>
      <c r="BN214" s="596" t="e">
        <f>MATCH(Таблиця4[[#This Row],[BUILDING NAME]],Таблиця5[NAME],0)</f>
        <v>#N/A</v>
      </c>
      <c r="BO214" s="596" t="e">
        <f>INDEX(Таблиця5[[C - COINS - COST]:[ADDRESS]],'02BUILD'!$BN214,1)</f>
        <v>#N/A</v>
      </c>
      <c r="BP214" s="596" t="e">
        <f>INDEX(Таблиця5[[C - COINS - COST]:[ADDRESS]],'02BUILD'!$BN214,2)</f>
        <v>#N/A</v>
      </c>
      <c r="BQ214" s="596" t="e">
        <f>INDEX(Таблиця5[[C - COINS - COST]:[ADDRESS]],'02BUILD'!$BN214,3)</f>
        <v>#N/A</v>
      </c>
      <c r="BR214" s="596" t="e">
        <f>INDEX(Таблиця5[[C - COINS - COST]:[ADDRESS]],'02BUILD'!$BN214,4)</f>
        <v>#N/A</v>
      </c>
      <c r="BS214" s="596" t="e">
        <f>INDEX(Таблиця5[[C - COINS - COST]:[ADDRESS]],'02BUILD'!$BN214,5)</f>
        <v>#N/A</v>
      </c>
      <c r="BT214" s="596" t="e">
        <f>INDEX(Таблиця5[[C - COINS - COST]:[ADDRESS]],'02BUILD'!$BN214,6)</f>
        <v>#N/A</v>
      </c>
      <c r="BU214" s="596" t="e">
        <f>INDEX(Таблиця5[[C - COINS - COST]:[ADDRESS]],'02BUILD'!$BN214,7)</f>
        <v>#N/A</v>
      </c>
      <c r="BV214" s="596" t="e">
        <f>INDEX(Таблиця5[[C - COINS - COST]:[ADDRESS]],'02BUILD'!$BN214,8)</f>
        <v>#N/A</v>
      </c>
      <c r="BW214" s="596" t="e">
        <f>INDEX(Таблиця5[[C - COINS - COST]:[ADDRESS]],'02BUILD'!$BN214,9)</f>
        <v>#N/A</v>
      </c>
      <c r="BX214" s="596" t="e">
        <f>INDEX(Таблиця5[[C - COINS - COST]:[ADDRESS]],'02BUILD'!$BN214,10)</f>
        <v>#N/A</v>
      </c>
    </row>
    <row r="215" spans="1:76" ht="16.5" thickTop="1" thickBot="1">
      <c r="A215" s="742" t="s">
        <v>1121</v>
      </c>
      <c r="B215" s="743" t="str">
        <f t="shared" si="12"/>
        <v>D34</v>
      </c>
      <c r="C215" s="743" t="str">
        <f t="shared" si="13"/>
        <v>Arnagu's the Shipwright's residence (row house, B, 3)</v>
      </c>
      <c r="D215" s="742"/>
      <c r="E215" s="742"/>
      <c r="F215" s="743" t="s">
        <v>1452</v>
      </c>
      <c r="G215" s="743" t="s">
        <v>1919</v>
      </c>
      <c r="H215" s="743" t="s">
        <v>20943</v>
      </c>
      <c r="I215" s="743" t="s">
        <v>3970</v>
      </c>
      <c r="J215" s="743"/>
      <c r="K215" s="743" t="s">
        <v>2090</v>
      </c>
      <c r="L215" s="743" t="s">
        <v>2081</v>
      </c>
      <c r="M215" s="743">
        <v>3</v>
      </c>
      <c r="N215" s="743"/>
      <c r="O215" s="743"/>
      <c r="P215" s="743"/>
      <c r="Q215" s="743"/>
      <c r="R215" s="743"/>
      <c r="S2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5" s="743"/>
      <c r="U215" s="743"/>
      <c r="V215" s="743"/>
      <c r="W215" s="743"/>
      <c r="X215" s="743"/>
      <c r="Y215" s="1040"/>
      <c r="Z215" s="743" t="s">
        <v>4311</v>
      </c>
      <c r="AA215" s="743"/>
      <c r="AB215" s="743" t="str">
        <f>Таблиця4[[#This Row],[Descriptions2]]</f>
        <v/>
      </c>
      <c r="AC215" s="743" t="str">
        <f>Таблиця4[[#This Row],[Owner/Specific NPCs3]]</f>
        <v/>
      </c>
      <c r="AD215" s="743"/>
      <c r="AE215" s="750" t="s">
        <v>5831</v>
      </c>
      <c r="AF215" s="751"/>
      <c r="AG215" s="752"/>
      <c r="AH215" s="743" t="s">
        <v>4311</v>
      </c>
      <c r="AI215" s="752"/>
      <c r="AJ215" s="743" t="s">
        <v>4311</v>
      </c>
      <c r="AK215" s="752"/>
      <c r="AL215" s="742" t="str">
        <f>IFERROR(INDEX('02_LIVING_WATERDEEP'!$C$2:$C$200,MATCH(Таблиця4[[#This Row],[BUILDING NAME]],'02_LIVING_WATERDEEP'!$A$2:$A$200,0),1),"")</f>
        <v/>
      </c>
      <c r="AM215" s="742" t="str">
        <f>IFERROR(INDEX('02_LIVING_WATERDEEP'!$F$2:$F$200,MATCH(Таблиця4[[#This Row],[BUILDING NAME]],'02_LIVING_WATERDEEP'!$A$2:$A$200,0),1),"")</f>
        <v/>
      </c>
      <c r="AN215" s="742" t="str">
        <f>IFERROR(INDEX('02_LIVING_WATERDEEP'!$I$2:$I$200,MATCH(Таблиця4[[#This Row],[BUILDING NAME]],'02_LIVING_WATERDEEP'!$A$2:$A$200,0),1),"")</f>
        <v/>
      </c>
      <c r="AO215" s="742" t="str">
        <f>IFERROR(INDEX('02_LIVING_WATERDEEP'!$J$2:$J$200,MATCH(Таблиця4[[#This Row],[BUILDING NAME]],'02_LIVING_WATERDEEP'!$A$2:$A$200,0),1),"")</f>
        <v/>
      </c>
      <c r="AP215" s="742" t="str">
        <f>IFERROR(INDEX('02_LIVING_WATERDEEP'!$K$2:$K$200,MATCH(Таблиця4[[#This Row],[BUILDING NAME]],'02_LIVING_WATERDEEP'!$A$2:$A$200,0),1),"")</f>
        <v/>
      </c>
      <c r="AQ215" s="742" t="str">
        <f>IFERROR(INDEX('02_LIVING_WATERDEEP'!$L$2:$L$200,MATCH(Таблиця4[[#This Row],[BUILDING NAME]],'02_LIVING_WATERDEEP'!$A$2:$A$200,0),1),"")</f>
        <v/>
      </c>
      <c r="AR215" s="742" t="str">
        <f>IFERROR(INDEX('02_LIVING_WATERDEEP'!$M$2:$M$200,MATCH(Таблиця4[[#This Row],[BUILDING NAME]],'02_LIVING_WATERDEEP'!$A$2:$A$200,0),1),"")</f>
        <v/>
      </c>
      <c r="AS215" s="742"/>
      <c r="AT215" s="596"/>
      <c r="AU215" s="596"/>
      <c r="AV215" s="596"/>
      <c r="AW215" s="596"/>
      <c r="AX215" s="596"/>
      <c r="AY215" s="596"/>
      <c r="AZ215" s="596"/>
      <c r="BA215" s="596"/>
      <c r="BB215" s="596"/>
      <c r="BC215" s="596"/>
      <c r="BD215" s="596"/>
      <c r="BE215" s="596"/>
      <c r="BF215" s="596"/>
      <c r="BG215" s="596"/>
      <c r="BH215" s="596"/>
      <c r="BI215" s="596"/>
      <c r="BJ215" s="596" t="e">
        <f>MATCH(Таблиця4[[#This Row],[BUILDING NAME]],#REF!,0)</f>
        <v>#REF!</v>
      </c>
      <c r="BK215" s="596" t="e">
        <f>INDEX(#REF!,'02BUILD'!BJ215,1)</f>
        <v>#REF!</v>
      </c>
      <c r="BL215" s="596" t="s">
        <v>20490</v>
      </c>
      <c r="BM215" s="596"/>
      <c r="BN215" s="596" t="e">
        <f>MATCH(Таблиця4[[#This Row],[BUILDING NAME]],Таблиця5[NAME],0)</f>
        <v>#N/A</v>
      </c>
      <c r="BO215" s="596" t="e">
        <f>INDEX(Таблиця5[[C - COINS - COST]:[ADDRESS]],'02BUILD'!$BN215,1)</f>
        <v>#N/A</v>
      </c>
      <c r="BP215" s="596" t="e">
        <f>INDEX(Таблиця5[[C - COINS - COST]:[ADDRESS]],'02BUILD'!$BN215,2)</f>
        <v>#N/A</v>
      </c>
      <c r="BQ215" s="596" t="e">
        <f>INDEX(Таблиця5[[C - COINS - COST]:[ADDRESS]],'02BUILD'!$BN215,3)</f>
        <v>#N/A</v>
      </c>
      <c r="BR215" s="596" t="e">
        <f>INDEX(Таблиця5[[C - COINS - COST]:[ADDRESS]],'02BUILD'!$BN215,4)</f>
        <v>#N/A</v>
      </c>
      <c r="BS215" s="596" t="e">
        <f>INDEX(Таблиця5[[C - COINS - COST]:[ADDRESS]],'02BUILD'!$BN215,5)</f>
        <v>#N/A</v>
      </c>
      <c r="BT215" s="596" t="e">
        <f>INDEX(Таблиця5[[C - COINS - COST]:[ADDRESS]],'02BUILD'!$BN215,6)</f>
        <v>#N/A</v>
      </c>
      <c r="BU215" s="596" t="e">
        <f>INDEX(Таблиця5[[C - COINS - COST]:[ADDRESS]],'02BUILD'!$BN215,7)</f>
        <v>#N/A</v>
      </c>
      <c r="BV215" s="596" t="e">
        <f>INDEX(Таблиця5[[C - COINS - COST]:[ADDRESS]],'02BUILD'!$BN215,8)</f>
        <v>#N/A</v>
      </c>
      <c r="BW215" s="596" t="e">
        <f>INDEX(Таблиця5[[C - COINS - COST]:[ADDRESS]],'02BUILD'!$BN215,9)</f>
        <v>#N/A</v>
      </c>
      <c r="BX215" s="596" t="e">
        <f>INDEX(Таблиця5[[C - COINS - COST]:[ADDRESS]],'02BUILD'!$BN215,10)</f>
        <v>#N/A</v>
      </c>
    </row>
    <row r="216" spans="1:76" ht="16.5" thickTop="1" thickBot="1">
      <c r="A216" s="742" t="s">
        <v>1122</v>
      </c>
      <c r="B216" s="743" t="str">
        <f t="shared" si="12"/>
        <v>D35</v>
      </c>
      <c r="C216" s="743" t="str">
        <f t="shared" si="13"/>
        <v>Full Sails (tavern/guildhall, C, 3)</v>
      </c>
      <c r="D216" s="742"/>
      <c r="E216" s="742"/>
      <c r="F216" s="743" t="s">
        <v>1453</v>
      </c>
      <c r="G216" s="743" t="s">
        <v>1920</v>
      </c>
      <c r="H216" s="743" t="s">
        <v>2396</v>
      </c>
      <c r="I216" s="743" t="s">
        <v>3970</v>
      </c>
      <c r="J216" s="743"/>
      <c r="K216" s="743" t="s">
        <v>2113</v>
      </c>
      <c r="L216" s="743" t="s">
        <v>2069</v>
      </c>
      <c r="M216" s="743">
        <v>3</v>
      </c>
      <c r="N216" s="750" t="s">
        <v>3858</v>
      </c>
      <c r="O216" s="743"/>
      <c r="P216" s="743"/>
      <c r="Q216" s="743"/>
      <c r="R216" s="743"/>
      <c r="S2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6" s="743"/>
      <c r="U216" s="743"/>
      <c r="V216" s="743"/>
      <c r="W216" s="743"/>
      <c r="X216" s="743"/>
      <c r="Y216" s="743" t="s">
        <v>20727</v>
      </c>
      <c r="Z216" s="743" t="s">
        <v>230</v>
      </c>
      <c r="AA216" s="743"/>
      <c r="AB216" s="743">
        <f>Таблиця4[[#This Row],[Descriptions2]]</f>
        <v>0</v>
      </c>
      <c r="AC216" s="743">
        <f>Таблиця4[[#This Row],[Owner/Specific NPCs3]]</f>
        <v>0</v>
      </c>
      <c r="AD216" s="743"/>
      <c r="AE216" s="750" t="s">
        <v>5831</v>
      </c>
      <c r="AF216" s="751"/>
      <c r="AG216" s="752"/>
      <c r="AH216" s="743" t="s">
        <v>3858</v>
      </c>
      <c r="AI216" s="752"/>
      <c r="AJ216" s="743" t="s">
        <v>4311</v>
      </c>
      <c r="AK216" s="752"/>
      <c r="AL216" s="742">
        <f>IFERROR(INDEX('02_LIVING_WATERDEEP'!$C$2:$C$200,MATCH(Таблиця4[[#This Row],[BUILDING NAME]],'02_LIVING_WATERDEEP'!$A$2:$A$200,0),1),"")</f>
        <v>0</v>
      </c>
      <c r="AM216" s="742" t="str">
        <f>IFERROR(INDEX('02_LIVING_WATERDEEP'!$F$2:$F$200,MATCH(Таблиця4[[#This Row],[BUILDING NAME]],'02_LIVING_WATERDEEP'!$A$2:$A$200,0),1),"")</f>
        <v>Comfortable</v>
      </c>
      <c r="AN216" s="742">
        <f>IFERROR(INDEX('02_LIVING_WATERDEEP'!$I$2:$I$200,MATCH(Таблиця4[[#This Row],[BUILDING NAME]],'02_LIVING_WATERDEEP'!$A$2:$A$200,0),1),"")</f>
        <v>0</v>
      </c>
      <c r="AO216" s="742">
        <f>IFERROR(INDEX('02_LIVING_WATERDEEP'!$J$2:$J$200,MATCH(Таблиця4[[#This Row],[BUILDING NAME]],'02_LIVING_WATERDEEP'!$A$2:$A$200,0),1),"")</f>
        <v>0</v>
      </c>
      <c r="AP216" s="742">
        <f>IFERROR(INDEX('02_LIVING_WATERDEEP'!$K$2:$K$200,MATCH(Таблиця4[[#This Row],[BUILDING NAME]],'02_LIVING_WATERDEEP'!$A$2:$A$200,0),1),"")</f>
        <v>0</v>
      </c>
      <c r="AQ216" s="742">
        <f>IFERROR(INDEX('02_LIVING_WATERDEEP'!$L$2:$L$200,MATCH(Таблиця4[[#This Row],[BUILDING NAME]],'02_LIVING_WATERDEEP'!$A$2:$A$200,0),1),"")</f>
        <v>0</v>
      </c>
      <c r="AR216" s="742">
        <f>IFERROR(INDEX('02_LIVING_WATERDEEP'!$M$2:$M$200,MATCH(Таблиця4[[#This Row],[BUILDING NAME]],'02_LIVING_WATERDEEP'!$A$2:$A$200,0),1),"")</f>
        <v>0</v>
      </c>
      <c r="AS216" s="742"/>
      <c r="AT216" s="596"/>
      <c r="AU216" s="596"/>
      <c r="AV216" s="596"/>
      <c r="AW216" s="596"/>
      <c r="AX216" s="596"/>
      <c r="AY216" s="596"/>
      <c r="AZ216" s="596"/>
      <c r="BA216" s="596"/>
      <c r="BB216" s="596"/>
      <c r="BC216" s="596"/>
      <c r="BD216" s="596"/>
      <c r="BE216" s="596"/>
      <c r="BF216" s="596"/>
      <c r="BG216" s="596"/>
      <c r="BH216" s="596"/>
      <c r="BI216" s="596"/>
      <c r="BJ216" s="596" t="e">
        <f>MATCH(Таблиця4[[#This Row],[BUILDING NAME]],#REF!,0)</f>
        <v>#REF!</v>
      </c>
      <c r="BK216" s="596" t="e">
        <f>INDEX(#REF!,'02BUILD'!BJ216,1)</f>
        <v>#REF!</v>
      </c>
      <c r="BL216" s="596" t="s">
        <v>20500</v>
      </c>
      <c r="BM216" s="596"/>
      <c r="BN216" s="596" t="e">
        <f>MATCH(Таблиця4[[#This Row],[BUILDING NAME]],Таблиця5[NAME],0)</f>
        <v>#N/A</v>
      </c>
      <c r="BO216" s="596" t="e">
        <f>INDEX(Таблиця5[[C - COINS - COST]:[ADDRESS]],'02BUILD'!$BN216,1)</f>
        <v>#N/A</v>
      </c>
      <c r="BP216" s="596" t="e">
        <f>INDEX(Таблиця5[[C - COINS - COST]:[ADDRESS]],'02BUILD'!$BN216,2)</f>
        <v>#N/A</v>
      </c>
      <c r="BQ216" s="596" t="e">
        <f>INDEX(Таблиця5[[C - COINS - COST]:[ADDRESS]],'02BUILD'!$BN216,3)</f>
        <v>#N/A</v>
      </c>
      <c r="BR216" s="596" t="e">
        <f>INDEX(Таблиця5[[C - COINS - COST]:[ADDRESS]],'02BUILD'!$BN216,4)</f>
        <v>#N/A</v>
      </c>
      <c r="BS216" s="596" t="e">
        <f>INDEX(Таблиця5[[C - COINS - COST]:[ADDRESS]],'02BUILD'!$BN216,5)</f>
        <v>#N/A</v>
      </c>
      <c r="BT216" s="596" t="e">
        <f>INDEX(Таблиця5[[C - COINS - COST]:[ADDRESS]],'02BUILD'!$BN216,6)</f>
        <v>#N/A</v>
      </c>
      <c r="BU216" s="596" t="e">
        <f>INDEX(Таблиця5[[C - COINS - COST]:[ADDRESS]],'02BUILD'!$BN216,7)</f>
        <v>#N/A</v>
      </c>
      <c r="BV216" s="596" t="e">
        <f>INDEX(Таблиця5[[C - COINS - COST]:[ADDRESS]],'02BUILD'!$BN216,8)</f>
        <v>#N/A</v>
      </c>
      <c r="BW216" s="596" t="e">
        <f>INDEX(Таблиця5[[C - COINS - COST]:[ADDRESS]],'02BUILD'!$BN216,9)</f>
        <v>#N/A</v>
      </c>
      <c r="BX216" s="596" t="e">
        <f>INDEX(Таблиця5[[C - COINS - COST]:[ADDRESS]],'02BUILD'!$BN216,10)</f>
        <v>#N/A</v>
      </c>
    </row>
    <row r="217" spans="1:76" ht="16.5" thickTop="1" thickBot="1">
      <c r="A217" s="742" t="s">
        <v>1123</v>
      </c>
      <c r="B217" s="743" t="str">
        <f t="shared" si="12"/>
        <v>D36</v>
      </c>
      <c r="C217" s="743" t="str">
        <f t="shared" si="13"/>
        <v>The Blushing Mermaid (festhall, C, 2s &amp; 3s)</v>
      </c>
      <c r="D217" s="742"/>
      <c r="E217" s="742"/>
      <c r="F217" s="743" t="s">
        <v>1454</v>
      </c>
      <c r="G217" s="743" t="s">
        <v>1921</v>
      </c>
      <c r="H217" s="742" t="s">
        <v>20813</v>
      </c>
      <c r="I217" s="743" t="s">
        <v>3970</v>
      </c>
      <c r="J217" s="743"/>
      <c r="K217" s="743" t="s">
        <v>2094</v>
      </c>
      <c r="L217" s="743" t="s">
        <v>2069</v>
      </c>
      <c r="M217" s="743" t="s">
        <v>2070</v>
      </c>
      <c r="N217" s="747" t="s">
        <v>16347</v>
      </c>
      <c r="O217" s="743">
        <v>4</v>
      </c>
      <c r="P217" s="743">
        <v>3</v>
      </c>
      <c r="Q217" s="743">
        <v>3</v>
      </c>
      <c r="R217" s="743"/>
      <c r="S2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3 P • </v>
      </c>
      <c r="T217" s="743"/>
      <c r="U217" s="743"/>
      <c r="V217" s="743"/>
      <c r="W217" s="743"/>
      <c r="X217" s="743"/>
      <c r="Y217" s="743" t="s">
        <v>20736</v>
      </c>
      <c r="Z217" s="743" t="s">
        <v>4311</v>
      </c>
      <c r="AA217" s="743"/>
      <c r="AB217" s="743" t="str">
        <f>Таблиця4[[#This Row],[Descriptions2]]</f>
        <v/>
      </c>
      <c r="AC217" s="743" t="str">
        <f>Таблиця4[[#This Row],[Owner/Specific NPCs3]]</f>
        <v/>
      </c>
      <c r="AD217" s="743"/>
      <c r="AE217" s="750" t="s">
        <v>5831</v>
      </c>
      <c r="AF217" s="751"/>
      <c r="AG217" s="752"/>
      <c r="AH217" s="743" t="s">
        <v>4311</v>
      </c>
      <c r="AI217" s="752"/>
      <c r="AJ217" s="743" t="s">
        <v>4311</v>
      </c>
      <c r="AK217" s="752"/>
      <c r="AL217" s="742" t="str">
        <f>IFERROR(INDEX('02_LIVING_WATERDEEP'!$C$2:$C$200,MATCH(Таблиця4[[#This Row],[BUILDING NAME]],'02_LIVING_WATERDEEP'!$A$2:$A$200,0),1),"")</f>
        <v/>
      </c>
      <c r="AM217" s="742" t="str">
        <f>IFERROR(INDEX('02_LIVING_WATERDEEP'!$F$2:$F$200,MATCH(Таблиця4[[#This Row],[BUILDING NAME]],'02_LIVING_WATERDEEP'!$A$2:$A$200,0),1),"")</f>
        <v/>
      </c>
      <c r="AN217" s="742" t="str">
        <f>IFERROR(INDEX('02_LIVING_WATERDEEP'!$I$2:$I$200,MATCH(Таблиця4[[#This Row],[BUILDING NAME]],'02_LIVING_WATERDEEP'!$A$2:$A$200,0),1),"")</f>
        <v/>
      </c>
      <c r="AO217" s="742" t="str">
        <f>IFERROR(INDEX('02_LIVING_WATERDEEP'!$J$2:$J$200,MATCH(Таблиця4[[#This Row],[BUILDING NAME]],'02_LIVING_WATERDEEP'!$A$2:$A$200,0),1),"")</f>
        <v/>
      </c>
      <c r="AP217" s="742" t="str">
        <f>IFERROR(INDEX('02_LIVING_WATERDEEP'!$K$2:$K$200,MATCH(Таблиця4[[#This Row],[BUILDING NAME]],'02_LIVING_WATERDEEP'!$A$2:$A$200,0),1),"")</f>
        <v/>
      </c>
      <c r="AQ217" s="742" t="str">
        <f>IFERROR(INDEX('02_LIVING_WATERDEEP'!$L$2:$L$200,MATCH(Таблиця4[[#This Row],[BUILDING NAME]],'02_LIVING_WATERDEEP'!$A$2:$A$200,0),1),"")</f>
        <v/>
      </c>
      <c r="AR217" s="742" t="str">
        <f>IFERROR(INDEX('02_LIVING_WATERDEEP'!$M$2:$M$200,MATCH(Таблиця4[[#This Row],[BUILDING NAME]],'02_LIVING_WATERDEEP'!$A$2:$A$200,0),1),"")</f>
        <v/>
      </c>
      <c r="AS217" s="742"/>
      <c r="AT217" s="596"/>
      <c r="AU217" s="596"/>
      <c r="AV217" s="596"/>
      <c r="AW217" s="596"/>
      <c r="AX217" s="596"/>
      <c r="AY217" s="596"/>
      <c r="AZ217" s="596"/>
      <c r="BA217" s="596"/>
      <c r="BB217" s="596"/>
      <c r="BC217" s="596"/>
      <c r="BD217" s="596"/>
      <c r="BE217" s="596"/>
      <c r="BF217" s="596"/>
      <c r="BG217" s="596"/>
      <c r="BH217" s="596"/>
      <c r="BI217" s="596"/>
      <c r="BJ217" s="596" t="e">
        <f>MATCH(Таблиця4[[#This Row],[BUILDING NAME]],#REF!,0)</f>
        <v>#REF!</v>
      </c>
      <c r="BK217" s="596" t="e">
        <f>INDEX(#REF!,'02BUILD'!BJ217,1)</f>
        <v>#REF!</v>
      </c>
      <c r="BL217" s="596" t="s">
        <v>20504</v>
      </c>
      <c r="BM217" s="596"/>
      <c r="BN217" s="596">
        <f>MATCH(Таблиця4[[#This Row],[BUILDING NAME]],Таблиця5[NAME],0)</f>
        <v>68</v>
      </c>
      <c r="BO217" s="596">
        <f>INDEX(Таблиця5[[C - COINS - COST]:[ADDRESS]],'02BUILD'!$BN217,1)</f>
        <v>4</v>
      </c>
      <c r="BP217" s="596">
        <f>INDEX(Таблиця5[[C - COINS - COST]:[ADDRESS]],'02BUILD'!$BN217,2)</f>
        <v>3</v>
      </c>
      <c r="BQ217" s="596">
        <f>INDEX(Таблиця5[[C - COINS - COST]:[ADDRESS]],'02BUILD'!$BN217,3)</f>
        <v>3</v>
      </c>
      <c r="BR217" s="596">
        <f>INDEX(Таблиця5[[C - COINS - COST]:[ADDRESS]],'02BUILD'!$BN217,4)</f>
        <v>0</v>
      </c>
      <c r="BS217" s="596" t="str">
        <f>INDEX(Таблиця5[[C - COINS - COST]:[ADDRESS]],'02BUILD'!$BN217,5)</f>
        <v>4c3a3p</v>
      </c>
      <c r="BT217" s="596" t="str">
        <f>INDEX(Таблиця5[[C - COINS - COST]:[ADDRESS]],'02BUILD'!$BN217,6)</f>
        <v>Tavern &amp; Festhall &amp; Inn</v>
      </c>
      <c r="BU217" s="596">
        <f>INDEX(Таблиця5[[C - COINS - COST]:[ADDRESS]],'02BUILD'!$BN217,7)</f>
        <v>0</v>
      </c>
      <c r="BV217" s="596">
        <f>INDEX(Таблиця5[[C - COINS - COST]:[ADDRESS]],'02BUILD'!$BN217,8)</f>
        <v>0</v>
      </c>
      <c r="BW217" s="596">
        <f>INDEX(Таблиця5[[C - COINS - COST]:[ADDRESS]],'02BUILD'!$BN217,9)</f>
        <v>0</v>
      </c>
      <c r="BX217" s="596">
        <f>INDEX(Таблиця5[[C - COINS - COST]:[ADDRESS]],'02BUILD'!$BN217,10)</f>
        <v>0</v>
      </c>
    </row>
    <row r="218" spans="1:76" ht="16.5" thickTop="1" thickBot="1">
      <c r="A218" s="742" t="s">
        <v>1124</v>
      </c>
      <c r="B218" s="743" t="str">
        <f t="shared" si="12"/>
        <v>D37</v>
      </c>
      <c r="C218" s="743" t="str">
        <f t="shared" si="13"/>
        <v>Felhaur's Fine Fish (business, D, 1)</v>
      </c>
      <c r="D218" s="742"/>
      <c r="E218" s="742"/>
      <c r="F218" s="743" t="s">
        <v>1455</v>
      </c>
      <c r="G218" s="743" t="s">
        <v>1922</v>
      </c>
      <c r="H218" s="743" t="s">
        <v>2398</v>
      </c>
      <c r="I218" s="743" t="s">
        <v>3970</v>
      </c>
      <c r="J218" s="743"/>
      <c r="K218" s="743" t="s">
        <v>2089</v>
      </c>
      <c r="L218" s="743" t="s">
        <v>2083</v>
      </c>
      <c r="M218" s="743">
        <v>1</v>
      </c>
      <c r="N218" s="743"/>
      <c r="O218" s="743"/>
      <c r="P218" s="743"/>
      <c r="Q218" s="743"/>
      <c r="R218" s="743"/>
      <c r="S2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8" s="743"/>
      <c r="U218" s="743"/>
      <c r="V218" s="743"/>
      <c r="W218" s="743"/>
      <c r="X218" s="743"/>
      <c r="Y218" s="743" t="s">
        <v>21195</v>
      </c>
      <c r="Z218" s="743" t="s">
        <v>4311</v>
      </c>
      <c r="AA218" s="743"/>
      <c r="AB218" s="743" t="str">
        <f>Таблиця4[[#This Row],[Descriptions2]]</f>
        <v/>
      </c>
      <c r="AC218" s="743" t="str">
        <f>Таблиця4[[#This Row],[Owner/Specific NPCs3]]</f>
        <v/>
      </c>
      <c r="AD218" s="743"/>
      <c r="AE218" s="750" t="s">
        <v>5831</v>
      </c>
      <c r="AF218" s="751"/>
      <c r="AG218" s="752"/>
      <c r="AH218" s="743" t="s">
        <v>4311</v>
      </c>
      <c r="AI218" s="752"/>
      <c r="AJ218" s="743" t="s">
        <v>4311</v>
      </c>
      <c r="AK218" s="752"/>
      <c r="AL218" s="742" t="str">
        <f>IFERROR(INDEX('02_LIVING_WATERDEEP'!$C$2:$C$200,MATCH(Таблиця4[[#This Row],[BUILDING NAME]],'02_LIVING_WATERDEEP'!$A$2:$A$200,0),1),"")</f>
        <v/>
      </c>
      <c r="AM218" s="742" t="str">
        <f>IFERROR(INDEX('02_LIVING_WATERDEEP'!$F$2:$F$200,MATCH(Таблиця4[[#This Row],[BUILDING NAME]],'02_LIVING_WATERDEEP'!$A$2:$A$200,0),1),"")</f>
        <v/>
      </c>
      <c r="AN218" s="742" t="str">
        <f>IFERROR(INDEX('02_LIVING_WATERDEEP'!$I$2:$I$200,MATCH(Таблиця4[[#This Row],[BUILDING NAME]],'02_LIVING_WATERDEEP'!$A$2:$A$200,0),1),"")</f>
        <v/>
      </c>
      <c r="AO218" s="742" t="str">
        <f>IFERROR(INDEX('02_LIVING_WATERDEEP'!$J$2:$J$200,MATCH(Таблиця4[[#This Row],[BUILDING NAME]],'02_LIVING_WATERDEEP'!$A$2:$A$200,0),1),"")</f>
        <v/>
      </c>
      <c r="AP218" s="742" t="str">
        <f>IFERROR(INDEX('02_LIVING_WATERDEEP'!$K$2:$K$200,MATCH(Таблиця4[[#This Row],[BUILDING NAME]],'02_LIVING_WATERDEEP'!$A$2:$A$200,0),1),"")</f>
        <v/>
      </c>
      <c r="AQ218" s="742" t="str">
        <f>IFERROR(INDEX('02_LIVING_WATERDEEP'!$L$2:$L$200,MATCH(Таблиця4[[#This Row],[BUILDING NAME]],'02_LIVING_WATERDEEP'!$A$2:$A$200,0),1),"")</f>
        <v/>
      </c>
      <c r="AR218" s="742" t="str">
        <f>IFERROR(INDEX('02_LIVING_WATERDEEP'!$M$2:$M$200,MATCH(Таблиця4[[#This Row],[BUILDING NAME]],'02_LIVING_WATERDEEP'!$A$2:$A$200,0),1),"")</f>
        <v/>
      </c>
      <c r="AS218" s="742"/>
      <c r="AT218" s="596"/>
      <c r="AU218" s="596"/>
      <c r="AV218" s="596"/>
      <c r="AW218" s="596"/>
      <c r="AX218" s="596"/>
      <c r="AY218" s="596"/>
      <c r="AZ218" s="596"/>
      <c r="BA218" s="596"/>
      <c r="BB218" s="596"/>
      <c r="BC218" s="596"/>
      <c r="BD218" s="596"/>
      <c r="BE218" s="596"/>
      <c r="BF218" s="596"/>
      <c r="BG218" s="596"/>
      <c r="BH218" s="596"/>
      <c r="BI218" s="596"/>
      <c r="BJ218" s="596" t="e">
        <f>MATCH(Таблиця4[[#This Row],[BUILDING NAME]],#REF!,0)</f>
        <v>#REF!</v>
      </c>
      <c r="BK218" s="596" t="e">
        <f>INDEX(#REF!,'02BUILD'!BJ218,1)</f>
        <v>#REF!</v>
      </c>
      <c r="BL218" s="596" t="s">
        <v>20505</v>
      </c>
      <c r="BM218" s="596"/>
      <c r="BN218" s="596" t="e">
        <f>MATCH(Таблиця4[[#This Row],[BUILDING NAME]],Таблиця5[NAME],0)</f>
        <v>#N/A</v>
      </c>
      <c r="BO218" s="596" t="e">
        <f>INDEX(Таблиця5[[C - COINS - COST]:[ADDRESS]],'02BUILD'!$BN218,1)</f>
        <v>#N/A</v>
      </c>
      <c r="BP218" s="596" t="e">
        <f>INDEX(Таблиця5[[C - COINS - COST]:[ADDRESS]],'02BUILD'!$BN218,2)</f>
        <v>#N/A</v>
      </c>
      <c r="BQ218" s="596" t="e">
        <f>INDEX(Таблиця5[[C - COINS - COST]:[ADDRESS]],'02BUILD'!$BN218,3)</f>
        <v>#N/A</v>
      </c>
      <c r="BR218" s="596" t="e">
        <f>INDEX(Таблиця5[[C - COINS - COST]:[ADDRESS]],'02BUILD'!$BN218,4)</f>
        <v>#N/A</v>
      </c>
      <c r="BS218" s="596" t="e">
        <f>INDEX(Таблиця5[[C - COINS - COST]:[ADDRESS]],'02BUILD'!$BN218,5)</f>
        <v>#N/A</v>
      </c>
      <c r="BT218" s="596" t="e">
        <f>INDEX(Таблиця5[[C - COINS - COST]:[ADDRESS]],'02BUILD'!$BN218,6)</f>
        <v>#N/A</v>
      </c>
      <c r="BU218" s="596" t="e">
        <f>INDEX(Таблиця5[[C - COINS - COST]:[ADDRESS]],'02BUILD'!$BN218,7)</f>
        <v>#N/A</v>
      </c>
      <c r="BV218" s="596" t="e">
        <f>INDEX(Таблиця5[[C - COINS - COST]:[ADDRESS]],'02BUILD'!$BN218,8)</f>
        <v>#N/A</v>
      </c>
      <c r="BW218" s="596" t="e">
        <f>INDEX(Таблиця5[[C - COINS - COST]:[ADDRESS]],'02BUILD'!$BN218,9)</f>
        <v>#N/A</v>
      </c>
      <c r="BX218" s="596" t="e">
        <f>INDEX(Таблиця5[[C - COINS - COST]:[ADDRESS]],'02BUILD'!$BN218,10)</f>
        <v>#N/A</v>
      </c>
    </row>
    <row r="219" spans="1:76" ht="16.5" thickTop="1" thickBot="1">
      <c r="A219" s="742" t="s">
        <v>1125</v>
      </c>
      <c r="B219" s="743" t="str">
        <f t="shared" si="12"/>
        <v>D38</v>
      </c>
      <c r="C219" s="743" t="str">
        <f t="shared" si="13"/>
        <v>Khostal Hannass, Fine Nuts (business, D, 1)</v>
      </c>
      <c r="D219" s="742"/>
      <c r="E219" s="742"/>
      <c r="F219" s="743" t="s">
        <v>1456</v>
      </c>
      <c r="G219" s="743" t="s">
        <v>1923</v>
      </c>
      <c r="H219" s="743" t="s">
        <v>2399</v>
      </c>
      <c r="I219" s="743" t="s">
        <v>3970</v>
      </c>
      <c r="J219" s="743"/>
      <c r="K219" s="743" t="s">
        <v>2089</v>
      </c>
      <c r="L219" s="743" t="s">
        <v>2083</v>
      </c>
      <c r="M219" s="743">
        <v>1</v>
      </c>
      <c r="N219" s="743"/>
      <c r="O219" s="743"/>
      <c r="P219" s="743"/>
      <c r="Q219" s="743"/>
      <c r="R219" s="743"/>
      <c r="S2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19" s="743"/>
      <c r="U219" s="743"/>
      <c r="V219" s="743" t="s">
        <v>2684</v>
      </c>
      <c r="W219" s="743"/>
      <c r="X219" s="743"/>
      <c r="Y219" s="743" t="s">
        <v>21194</v>
      </c>
      <c r="Z219" s="743" t="s">
        <v>4311</v>
      </c>
      <c r="AA219" s="743"/>
      <c r="AB219" s="743" t="str">
        <f>Таблиця4[[#This Row],[Descriptions2]]</f>
        <v/>
      </c>
      <c r="AC219" s="743" t="str">
        <f>Таблиця4[[#This Row],[Owner/Specific NPCs3]]</f>
        <v/>
      </c>
      <c r="AD219" s="743"/>
      <c r="AE219" s="750" t="s">
        <v>5831</v>
      </c>
      <c r="AF219" s="751"/>
      <c r="AG219" s="752"/>
      <c r="AH219" s="743" t="s">
        <v>4311</v>
      </c>
      <c r="AI219" s="752"/>
      <c r="AJ219" s="743" t="s">
        <v>4311</v>
      </c>
      <c r="AK219" s="752"/>
      <c r="AL219" s="742" t="str">
        <f>IFERROR(INDEX('02_LIVING_WATERDEEP'!$C$2:$C$200,MATCH(Таблиця4[[#This Row],[BUILDING NAME]],'02_LIVING_WATERDEEP'!$A$2:$A$200,0),1),"")</f>
        <v/>
      </c>
      <c r="AM219" s="742" t="str">
        <f>IFERROR(INDEX('02_LIVING_WATERDEEP'!$F$2:$F$200,MATCH(Таблиця4[[#This Row],[BUILDING NAME]],'02_LIVING_WATERDEEP'!$A$2:$A$200,0),1),"")</f>
        <v/>
      </c>
      <c r="AN219" s="742" t="str">
        <f>IFERROR(INDEX('02_LIVING_WATERDEEP'!$I$2:$I$200,MATCH(Таблиця4[[#This Row],[BUILDING NAME]],'02_LIVING_WATERDEEP'!$A$2:$A$200,0),1),"")</f>
        <v/>
      </c>
      <c r="AO219" s="742" t="str">
        <f>IFERROR(INDEX('02_LIVING_WATERDEEP'!$J$2:$J$200,MATCH(Таблиця4[[#This Row],[BUILDING NAME]],'02_LIVING_WATERDEEP'!$A$2:$A$200,0),1),"")</f>
        <v/>
      </c>
      <c r="AP219" s="742" t="str">
        <f>IFERROR(INDEX('02_LIVING_WATERDEEP'!$K$2:$K$200,MATCH(Таблиця4[[#This Row],[BUILDING NAME]],'02_LIVING_WATERDEEP'!$A$2:$A$200,0),1),"")</f>
        <v/>
      </c>
      <c r="AQ219" s="742" t="str">
        <f>IFERROR(INDEX('02_LIVING_WATERDEEP'!$L$2:$L$200,MATCH(Таблиця4[[#This Row],[BUILDING NAME]],'02_LIVING_WATERDEEP'!$A$2:$A$200,0),1),"")</f>
        <v/>
      </c>
      <c r="AR219" s="742" t="str">
        <f>IFERROR(INDEX('02_LIVING_WATERDEEP'!$M$2:$M$200,MATCH(Таблиця4[[#This Row],[BUILDING NAME]],'02_LIVING_WATERDEEP'!$A$2:$A$200,0),1),"")</f>
        <v/>
      </c>
      <c r="AS219" s="742"/>
      <c r="AT219" s="596"/>
      <c r="AU219" s="596"/>
      <c r="AV219" s="596"/>
      <c r="AW219" s="596"/>
      <c r="AX219" s="596"/>
      <c r="AY219" s="596"/>
      <c r="AZ219" s="596"/>
      <c r="BA219" s="596"/>
      <c r="BB219" s="596"/>
      <c r="BC219" s="596"/>
      <c r="BD219" s="596"/>
      <c r="BE219" s="596"/>
      <c r="BF219" s="596"/>
      <c r="BG219" s="596"/>
      <c r="BH219" s="596"/>
      <c r="BI219" s="596"/>
      <c r="BJ219" s="596" t="e">
        <f>MATCH(Таблиця4[[#This Row],[BUILDING NAME]],#REF!,0)</f>
        <v>#REF!</v>
      </c>
      <c r="BK219" s="596" t="e">
        <f>INDEX(#REF!,'02BUILD'!BJ219,1)</f>
        <v>#REF!</v>
      </c>
      <c r="BL219" s="596" t="s">
        <v>20502</v>
      </c>
      <c r="BM219" s="596"/>
      <c r="BN219" s="596" t="e">
        <f>MATCH(Таблиця4[[#This Row],[BUILDING NAME]],Таблиця5[NAME],0)</f>
        <v>#N/A</v>
      </c>
      <c r="BO219" s="596" t="e">
        <f>INDEX(Таблиця5[[C - COINS - COST]:[ADDRESS]],'02BUILD'!$BN219,1)</f>
        <v>#N/A</v>
      </c>
      <c r="BP219" s="596" t="e">
        <f>INDEX(Таблиця5[[C - COINS - COST]:[ADDRESS]],'02BUILD'!$BN219,2)</f>
        <v>#N/A</v>
      </c>
      <c r="BQ219" s="596" t="e">
        <f>INDEX(Таблиця5[[C - COINS - COST]:[ADDRESS]],'02BUILD'!$BN219,3)</f>
        <v>#N/A</v>
      </c>
      <c r="BR219" s="596" t="e">
        <f>INDEX(Таблиця5[[C - COINS - COST]:[ADDRESS]],'02BUILD'!$BN219,4)</f>
        <v>#N/A</v>
      </c>
      <c r="BS219" s="596" t="e">
        <f>INDEX(Таблиця5[[C - COINS - COST]:[ADDRESS]],'02BUILD'!$BN219,5)</f>
        <v>#N/A</v>
      </c>
      <c r="BT219" s="596" t="e">
        <f>INDEX(Таблиця5[[C - COINS - COST]:[ADDRESS]],'02BUILD'!$BN219,6)</f>
        <v>#N/A</v>
      </c>
      <c r="BU219" s="596" t="e">
        <f>INDEX(Таблиця5[[C - COINS - COST]:[ADDRESS]],'02BUILD'!$BN219,7)</f>
        <v>#N/A</v>
      </c>
      <c r="BV219" s="596" t="e">
        <f>INDEX(Таблиця5[[C - COINS - COST]:[ADDRESS]],'02BUILD'!$BN219,8)</f>
        <v>#N/A</v>
      </c>
      <c r="BW219" s="596" t="e">
        <f>INDEX(Таблиця5[[C - COINS - COST]:[ADDRESS]],'02BUILD'!$BN219,9)</f>
        <v>#N/A</v>
      </c>
      <c r="BX219" s="596" t="e">
        <f>INDEX(Таблиця5[[C - COINS - COST]:[ADDRESS]],'02BUILD'!$BN219,10)</f>
        <v>#N/A</v>
      </c>
    </row>
    <row r="220" spans="1:76" ht="16.5" thickTop="1" thickBot="1">
      <c r="A220" s="742" t="s">
        <v>1126</v>
      </c>
      <c r="B220" s="743" t="str">
        <f t="shared" si="12"/>
        <v>D39</v>
      </c>
      <c r="C220" s="743" t="str">
        <f t="shared" si="13"/>
        <v>Seaswealth Hall (guildhall, C, 2)</v>
      </c>
      <c r="D220" s="742"/>
      <c r="E220" s="742"/>
      <c r="F220" s="743" t="s">
        <v>1457</v>
      </c>
      <c r="G220" s="743" t="s">
        <v>1924</v>
      </c>
      <c r="H220" s="743" t="s">
        <v>2400</v>
      </c>
      <c r="I220" s="743" t="s">
        <v>3970</v>
      </c>
      <c r="J220" s="743"/>
      <c r="K220" s="743" t="s">
        <v>2096</v>
      </c>
      <c r="L220" s="743" t="s">
        <v>2069</v>
      </c>
      <c r="M220" s="743">
        <v>2</v>
      </c>
      <c r="N220" s="750" t="s">
        <v>3842</v>
      </c>
      <c r="O220" s="743"/>
      <c r="P220" s="743"/>
      <c r="Q220" s="743"/>
      <c r="R220" s="743"/>
      <c r="S2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0" s="743"/>
      <c r="U220" s="743"/>
      <c r="V220" s="743"/>
      <c r="W220" s="743"/>
      <c r="X220" s="743"/>
      <c r="Y220" s="743" t="s">
        <v>3842</v>
      </c>
      <c r="Z220" s="743" t="s">
        <v>4311</v>
      </c>
      <c r="AA220" s="743"/>
      <c r="AB220" s="743" t="str">
        <f>Таблиця4[[#This Row],[Descriptions2]]</f>
        <v/>
      </c>
      <c r="AC220" s="743" t="str">
        <f>Таблиця4[[#This Row],[Owner/Specific NPCs3]]</f>
        <v/>
      </c>
      <c r="AD220" s="743"/>
      <c r="AE220" s="750" t="s">
        <v>5831</v>
      </c>
      <c r="AF220" s="751"/>
      <c r="AG220" s="752"/>
      <c r="AH220" s="743" t="s">
        <v>3842</v>
      </c>
      <c r="AI220" s="752"/>
      <c r="AJ220" s="743" t="s">
        <v>4311</v>
      </c>
      <c r="AK220" s="752"/>
      <c r="AL220" s="742" t="str">
        <f>IFERROR(INDEX('02_LIVING_WATERDEEP'!$C$2:$C$200,MATCH(Таблиця4[[#This Row],[BUILDING NAME]],'02_LIVING_WATERDEEP'!$A$2:$A$200,0),1),"")</f>
        <v/>
      </c>
      <c r="AM220" s="742" t="str">
        <f>IFERROR(INDEX('02_LIVING_WATERDEEP'!$F$2:$F$200,MATCH(Таблиця4[[#This Row],[BUILDING NAME]],'02_LIVING_WATERDEEP'!$A$2:$A$200,0),1),"")</f>
        <v/>
      </c>
      <c r="AN220" s="742" t="str">
        <f>IFERROR(INDEX('02_LIVING_WATERDEEP'!$I$2:$I$200,MATCH(Таблиця4[[#This Row],[BUILDING NAME]],'02_LIVING_WATERDEEP'!$A$2:$A$200,0),1),"")</f>
        <v/>
      </c>
      <c r="AO220" s="742" t="str">
        <f>IFERROR(INDEX('02_LIVING_WATERDEEP'!$J$2:$J$200,MATCH(Таблиця4[[#This Row],[BUILDING NAME]],'02_LIVING_WATERDEEP'!$A$2:$A$200,0),1),"")</f>
        <v/>
      </c>
      <c r="AP220" s="742" t="str">
        <f>IFERROR(INDEX('02_LIVING_WATERDEEP'!$K$2:$K$200,MATCH(Таблиця4[[#This Row],[BUILDING NAME]],'02_LIVING_WATERDEEP'!$A$2:$A$200,0),1),"")</f>
        <v/>
      </c>
      <c r="AQ220" s="742" t="str">
        <f>IFERROR(INDEX('02_LIVING_WATERDEEP'!$L$2:$L$200,MATCH(Таблиця4[[#This Row],[BUILDING NAME]],'02_LIVING_WATERDEEP'!$A$2:$A$200,0),1),"")</f>
        <v/>
      </c>
      <c r="AR220" s="742" t="str">
        <f>IFERROR(INDEX('02_LIVING_WATERDEEP'!$M$2:$M$200,MATCH(Таблиця4[[#This Row],[BUILDING NAME]],'02_LIVING_WATERDEEP'!$A$2:$A$200,0),1),"")</f>
        <v/>
      </c>
      <c r="AS220" s="742"/>
      <c r="AT220" s="596"/>
      <c r="AU220" s="596"/>
      <c r="AV220" s="596"/>
      <c r="AW220" s="596"/>
      <c r="AX220" s="596"/>
      <c r="AY220" s="596"/>
      <c r="AZ220" s="596"/>
      <c r="BA220" s="596"/>
      <c r="BB220" s="596"/>
      <c r="BC220" s="596"/>
      <c r="BD220" s="596"/>
      <c r="BE220" s="596"/>
      <c r="BF220" s="596"/>
      <c r="BG220" s="596"/>
      <c r="BH220" s="596"/>
      <c r="BI220" s="596"/>
      <c r="BJ220" s="596" t="e">
        <f>MATCH(Таблиця4[[#This Row],[BUILDING NAME]],#REF!,0)</f>
        <v>#REF!</v>
      </c>
      <c r="BK220" s="596" t="e">
        <f>INDEX(#REF!,'02BUILD'!BJ220,1)</f>
        <v>#REF!</v>
      </c>
      <c r="BL220" s="596" t="s">
        <v>20472</v>
      </c>
      <c r="BM220" s="596"/>
      <c r="BN220" s="596" t="e">
        <f>MATCH(Таблиця4[[#This Row],[BUILDING NAME]],Таблиця5[NAME],0)</f>
        <v>#N/A</v>
      </c>
      <c r="BO220" s="596" t="e">
        <f>INDEX(Таблиця5[[C - COINS - COST]:[ADDRESS]],'02BUILD'!$BN220,1)</f>
        <v>#N/A</v>
      </c>
      <c r="BP220" s="596" t="e">
        <f>INDEX(Таблиця5[[C - COINS - COST]:[ADDRESS]],'02BUILD'!$BN220,2)</f>
        <v>#N/A</v>
      </c>
      <c r="BQ220" s="596" t="e">
        <f>INDEX(Таблиця5[[C - COINS - COST]:[ADDRESS]],'02BUILD'!$BN220,3)</f>
        <v>#N/A</v>
      </c>
      <c r="BR220" s="596" t="e">
        <f>INDEX(Таблиця5[[C - COINS - COST]:[ADDRESS]],'02BUILD'!$BN220,4)</f>
        <v>#N/A</v>
      </c>
      <c r="BS220" s="596" t="e">
        <f>INDEX(Таблиця5[[C - COINS - COST]:[ADDRESS]],'02BUILD'!$BN220,5)</f>
        <v>#N/A</v>
      </c>
      <c r="BT220" s="596" t="e">
        <f>INDEX(Таблиця5[[C - COINS - COST]:[ADDRESS]],'02BUILD'!$BN220,6)</f>
        <v>#N/A</v>
      </c>
      <c r="BU220" s="596" t="e">
        <f>INDEX(Таблиця5[[C - COINS - COST]:[ADDRESS]],'02BUILD'!$BN220,7)</f>
        <v>#N/A</v>
      </c>
      <c r="BV220" s="596" t="e">
        <f>INDEX(Таблиця5[[C - COINS - COST]:[ADDRESS]],'02BUILD'!$BN220,8)</f>
        <v>#N/A</v>
      </c>
      <c r="BW220" s="596" t="e">
        <f>INDEX(Таблиця5[[C - COINS - COST]:[ADDRESS]],'02BUILD'!$BN220,9)</f>
        <v>#N/A</v>
      </c>
      <c r="BX220" s="596" t="e">
        <f>INDEX(Таблиця5[[C - COINS - COST]:[ADDRESS]],'02BUILD'!$BN220,10)</f>
        <v>#N/A</v>
      </c>
    </row>
    <row r="221" spans="1:76" ht="16.5" thickTop="1" thickBot="1">
      <c r="A221" s="742" t="s">
        <v>1127</v>
      </c>
      <c r="B221" s="743" t="str">
        <f t="shared" si="12"/>
        <v>D40</v>
      </c>
      <c r="C221" s="743" t="str">
        <f t="shared" si="13"/>
        <v>Nestaur the Ropemaker (business, C, 2)</v>
      </c>
      <c r="D221" s="742"/>
      <c r="E221" s="742"/>
      <c r="F221" s="743" t="s">
        <v>1458</v>
      </c>
      <c r="G221" s="743" t="s">
        <v>1925</v>
      </c>
      <c r="H221" s="743" t="s">
        <v>20895</v>
      </c>
      <c r="I221" s="743" t="s">
        <v>3970</v>
      </c>
      <c r="J221" s="743"/>
      <c r="K221" s="743" t="s">
        <v>2089</v>
      </c>
      <c r="L221" s="743" t="s">
        <v>2069</v>
      </c>
      <c r="M221" s="743">
        <v>2</v>
      </c>
      <c r="N221" s="743"/>
      <c r="O221" s="743"/>
      <c r="P221" s="743"/>
      <c r="Q221" s="743"/>
      <c r="R221" s="743"/>
      <c r="S2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1" s="743"/>
      <c r="U221" s="743"/>
      <c r="V221" s="743" t="s">
        <v>12707</v>
      </c>
      <c r="W221" s="743"/>
      <c r="X221" s="743"/>
      <c r="Y221" s="747" t="s">
        <v>21193</v>
      </c>
      <c r="Z221" s="743" t="s">
        <v>4311</v>
      </c>
      <c r="AA221" s="743"/>
      <c r="AB221" s="743" t="str">
        <f>Таблиця4[[#This Row],[Descriptions2]]</f>
        <v/>
      </c>
      <c r="AC221" s="743" t="str">
        <f>Таблиця4[[#This Row],[Owner/Specific NPCs3]]</f>
        <v/>
      </c>
      <c r="AD221" s="743"/>
      <c r="AE221" s="750" t="s">
        <v>5831</v>
      </c>
      <c r="AF221" s="751"/>
      <c r="AG221" s="752"/>
      <c r="AH221" s="743" t="s">
        <v>4311</v>
      </c>
      <c r="AI221" s="752"/>
      <c r="AJ221" s="743" t="s">
        <v>4311</v>
      </c>
      <c r="AK221" s="752"/>
      <c r="AL221" s="742" t="str">
        <f>IFERROR(INDEX('02_LIVING_WATERDEEP'!$C$2:$C$200,MATCH(Таблиця4[[#This Row],[BUILDING NAME]],'02_LIVING_WATERDEEP'!$A$2:$A$200,0),1),"")</f>
        <v/>
      </c>
      <c r="AM221" s="742" t="str">
        <f>IFERROR(INDEX('02_LIVING_WATERDEEP'!$F$2:$F$200,MATCH(Таблиця4[[#This Row],[BUILDING NAME]],'02_LIVING_WATERDEEP'!$A$2:$A$200,0),1),"")</f>
        <v/>
      </c>
      <c r="AN221" s="742" t="str">
        <f>IFERROR(INDEX('02_LIVING_WATERDEEP'!$I$2:$I$200,MATCH(Таблиця4[[#This Row],[BUILDING NAME]],'02_LIVING_WATERDEEP'!$A$2:$A$200,0),1),"")</f>
        <v/>
      </c>
      <c r="AO221" s="742" t="str">
        <f>IFERROR(INDEX('02_LIVING_WATERDEEP'!$J$2:$J$200,MATCH(Таблиця4[[#This Row],[BUILDING NAME]],'02_LIVING_WATERDEEP'!$A$2:$A$200,0),1),"")</f>
        <v/>
      </c>
      <c r="AP221" s="742" t="str">
        <f>IFERROR(INDEX('02_LIVING_WATERDEEP'!$K$2:$K$200,MATCH(Таблиця4[[#This Row],[BUILDING NAME]],'02_LIVING_WATERDEEP'!$A$2:$A$200,0),1),"")</f>
        <v/>
      </c>
      <c r="AQ221" s="742" t="str">
        <f>IFERROR(INDEX('02_LIVING_WATERDEEP'!$L$2:$L$200,MATCH(Таблиця4[[#This Row],[BUILDING NAME]],'02_LIVING_WATERDEEP'!$A$2:$A$200,0),1),"")</f>
        <v/>
      </c>
      <c r="AR221" s="742" t="str">
        <f>IFERROR(INDEX('02_LIVING_WATERDEEP'!$M$2:$M$200,MATCH(Таблиця4[[#This Row],[BUILDING NAME]],'02_LIVING_WATERDEEP'!$A$2:$A$200,0),1),"")</f>
        <v/>
      </c>
      <c r="AS221" s="742"/>
      <c r="AT221" s="596"/>
      <c r="AU221" s="596"/>
      <c r="AV221" s="596"/>
      <c r="AW221" s="596"/>
      <c r="AX221" s="596"/>
      <c r="AY221" s="596"/>
      <c r="AZ221" s="596"/>
      <c r="BA221" s="596"/>
      <c r="BB221" s="596"/>
      <c r="BC221" s="596"/>
      <c r="BD221" s="596"/>
      <c r="BE221" s="596"/>
      <c r="BF221" s="596"/>
      <c r="BG221" s="596"/>
      <c r="BH221" s="596"/>
      <c r="BI221" s="596"/>
      <c r="BJ221" s="596" t="e">
        <f>MATCH(Таблиця4[[#This Row],[BUILDING NAME]],#REF!,0)</f>
        <v>#REF!</v>
      </c>
      <c r="BK221" s="596" t="e">
        <f>INDEX(#REF!,'02BUILD'!BJ221,1)</f>
        <v>#REF!</v>
      </c>
      <c r="BL221" s="596" t="s">
        <v>20456</v>
      </c>
      <c r="BM221" s="596"/>
      <c r="BN221" s="596" t="e">
        <f>MATCH(Таблиця4[[#This Row],[BUILDING NAME]],Таблиця5[NAME],0)</f>
        <v>#N/A</v>
      </c>
      <c r="BO221" s="596" t="e">
        <f>INDEX(Таблиця5[[C - COINS - COST]:[ADDRESS]],'02BUILD'!$BN221,1)</f>
        <v>#N/A</v>
      </c>
      <c r="BP221" s="596" t="e">
        <f>INDEX(Таблиця5[[C - COINS - COST]:[ADDRESS]],'02BUILD'!$BN221,2)</f>
        <v>#N/A</v>
      </c>
      <c r="BQ221" s="596" t="e">
        <f>INDEX(Таблиця5[[C - COINS - COST]:[ADDRESS]],'02BUILD'!$BN221,3)</f>
        <v>#N/A</v>
      </c>
      <c r="BR221" s="596" t="e">
        <f>INDEX(Таблиця5[[C - COINS - COST]:[ADDRESS]],'02BUILD'!$BN221,4)</f>
        <v>#N/A</v>
      </c>
      <c r="BS221" s="596" t="e">
        <f>INDEX(Таблиця5[[C - COINS - COST]:[ADDRESS]],'02BUILD'!$BN221,5)</f>
        <v>#N/A</v>
      </c>
      <c r="BT221" s="596" t="e">
        <f>INDEX(Таблиця5[[C - COINS - COST]:[ADDRESS]],'02BUILD'!$BN221,6)</f>
        <v>#N/A</v>
      </c>
      <c r="BU221" s="596" t="e">
        <f>INDEX(Таблиця5[[C - COINS - COST]:[ADDRESS]],'02BUILD'!$BN221,7)</f>
        <v>#N/A</v>
      </c>
      <c r="BV221" s="596" t="e">
        <f>INDEX(Таблиця5[[C - COINS - COST]:[ADDRESS]],'02BUILD'!$BN221,8)</f>
        <v>#N/A</v>
      </c>
      <c r="BW221" s="596" t="e">
        <f>INDEX(Таблиця5[[C - COINS - COST]:[ADDRESS]],'02BUILD'!$BN221,9)</f>
        <v>#N/A</v>
      </c>
      <c r="BX221" s="596" t="e">
        <f>INDEX(Таблиця5[[C - COINS - COST]:[ADDRESS]],'02BUILD'!$BN221,10)</f>
        <v>#N/A</v>
      </c>
    </row>
    <row r="222" spans="1:76" ht="16.5" thickTop="1" thickBot="1">
      <c r="A222" s="742" t="s">
        <v>1128</v>
      </c>
      <c r="B222" s="743" t="str">
        <f t="shared" si="12"/>
        <v>D41</v>
      </c>
      <c r="C222" s="743" t="str">
        <f t="shared" si="13"/>
        <v>The Sleeping Snake (tavern, D, 1)</v>
      </c>
      <c r="D222" s="742"/>
      <c r="E222" s="742"/>
      <c r="F222" s="743" t="s">
        <v>1459</v>
      </c>
      <c r="G222" s="743" t="s">
        <v>1926</v>
      </c>
      <c r="H222" s="743" t="s">
        <v>20820</v>
      </c>
      <c r="I222" s="743" t="s">
        <v>3970</v>
      </c>
      <c r="J222" s="743"/>
      <c r="K222" s="743" t="s">
        <v>2093</v>
      </c>
      <c r="L222" s="743" t="s">
        <v>2083</v>
      </c>
      <c r="M222" s="743">
        <v>1</v>
      </c>
      <c r="N222" s="743"/>
      <c r="O222" s="775">
        <v>4</v>
      </c>
      <c r="P222" s="743">
        <v>2</v>
      </c>
      <c r="Q222" s="743"/>
      <c r="R222" s="743"/>
      <c r="S2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2A • </v>
      </c>
      <c r="T222" s="743"/>
      <c r="U222" s="743" t="s">
        <v>16380</v>
      </c>
      <c r="V222" s="743"/>
      <c r="W222" s="743"/>
      <c r="X222" s="743"/>
      <c r="Y222" s="743" t="s">
        <v>21095</v>
      </c>
      <c r="Z222" s="743" t="s">
        <v>4311</v>
      </c>
      <c r="AA222" s="743"/>
      <c r="AB222" s="743" t="s">
        <v>5623</v>
      </c>
      <c r="AC222" s="743" t="str">
        <f>Таблиця4[[#This Row],[Owner/Specific NPCs3]]</f>
        <v/>
      </c>
      <c r="AD222" s="743"/>
      <c r="AE222" s="750" t="s">
        <v>5831</v>
      </c>
      <c r="AF222" s="751"/>
      <c r="AG222" s="752"/>
      <c r="AH222" s="743" t="s">
        <v>4311</v>
      </c>
      <c r="AI222" s="752"/>
      <c r="AJ222" s="743" t="s">
        <v>4311</v>
      </c>
      <c r="AK222" s="752"/>
      <c r="AL222" s="742" t="str">
        <f>IFERROR(INDEX('02_LIVING_WATERDEEP'!$C$2:$C$200,MATCH(Таблиця4[[#This Row],[BUILDING NAME]],'02_LIVING_WATERDEEP'!$A$2:$A$200,0),1),"")</f>
        <v/>
      </c>
      <c r="AM222" s="742" t="str">
        <f>IFERROR(INDEX('02_LIVING_WATERDEEP'!$F$2:$F$200,MATCH(Таблиця4[[#This Row],[BUILDING NAME]],'02_LIVING_WATERDEEP'!$A$2:$A$200,0),1),"")</f>
        <v/>
      </c>
      <c r="AN222" s="742" t="str">
        <f>IFERROR(INDEX('02_LIVING_WATERDEEP'!$I$2:$I$200,MATCH(Таблиця4[[#This Row],[BUILDING NAME]],'02_LIVING_WATERDEEP'!$A$2:$A$200,0),1),"")</f>
        <v/>
      </c>
      <c r="AO222" s="742" t="str">
        <f>IFERROR(INDEX('02_LIVING_WATERDEEP'!$J$2:$J$200,MATCH(Таблиця4[[#This Row],[BUILDING NAME]],'02_LIVING_WATERDEEP'!$A$2:$A$200,0),1),"")</f>
        <v/>
      </c>
      <c r="AP222" s="742" t="str">
        <f>IFERROR(INDEX('02_LIVING_WATERDEEP'!$K$2:$K$200,MATCH(Таблиця4[[#This Row],[BUILDING NAME]],'02_LIVING_WATERDEEP'!$A$2:$A$200,0),1),"")</f>
        <v/>
      </c>
      <c r="AQ222" s="742" t="str">
        <f>IFERROR(INDEX('02_LIVING_WATERDEEP'!$L$2:$L$200,MATCH(Таблиця4[[#This Row],[BUILDING NAME]],'02_LIVING_WATERDEEP'!$A$2:$A$200,0),1),"")</f>
        <v/>
      </c>
      <c r="AR222" s="742" t="str">
        <f>IFERROR(INDEX('02_LIVING_WATERDEEP'!$M$2:$M$200,MATCH(Таблиця4[[#This Row],[BUILDING NAME]],'02_LIVING_WATERDEEP'!$A$2:$A$200,0),1),"")</f>
        <v/>
      </c>
      <c r="AS222" s="742"/>
      <c r="AT222" s="596"/>
      <c r="AU222" s="596"/>
      <c r="AV222" s="596"/>
      <c r="AW222" s="596"/>
      <c r="AX222" s="596"/>
      <c r="AY222" s="596"/>
      <c r="AZ222" s="596"/>
      <c r="BA222" s="596"/>
      <c r="BB222" s="596"/>
      <c r="BC222" s="596"/>
      <c r="BD222" s="596"/>
      <c r="BE222" s="596"/>
      <c r="BF222" s="596"/>
      <c r="BG222" s="596"/>
      <c r="BH222" s="596"/>
      <c r="BI222" s="596"/>
      <c r="BJ222" s="596" t="e">
        <f>MATCH(Таблиця4[[#This Row],[BUILDING NAME]],#REF!,0)</f>
        <v>#REF!</v>
      </c>
      <c r="BK222" s="596" t="e">
        <f>INDEX(#REF!,'02BUILD'!BJ222,1)</f>
        <v>#REF!</v>
      </c>
      <c r="BL222" s="596" t="s">
        <v>20450</v>
      </c>
      <c r="BM222" s="596"/>
      <c r="BN222" s="596">
        <f>MATCH(Таблиця4[[#This Row],[BUILDING NAME]],Таблиця5[NAME],0)</f>
        <v>77</v>
      </c>
      <c r="BO222" s="596">
        <f>INDEX(Таблиця5[[C - COINS - COST]:[ADDRESS]],'02BUILD'!$BN222,1)</f>
        <v>4</v>
      </c>
      <c r="BP222" s="596">
        <f>INDEX(Таблиця5[[C - COINS - COST]:[ADDRESS]],'02BUILD'!$BN222,2)</f>
        <v>2</v>
      </c>
      <c r="BQ222" s="596">
        <f>INDEX(Таблиця5[[C - COINS - COST]:[ADDRESS]],'02BUILD'!$BN222,3)</f>
        <v>0</v>
      </c>
      <c r="BR222" s="596">
        <f>INDEX(Таблиця5[[C - COINS - COST]:[ADDRESS]],'02BUILD'!$BN222,4)</f>
        <v>0</v>
      </c>
      <c r="BS222" s="596" t="str">
        <f>INDEX(Таблиця5[[C - COINS - COST]:[ADDRESS]],'02BUILD'!$BN222,5)</f>
        <v>4c2a</v>
      </c>
      <c r="BT222" s="596" t="str">
        <f>INDEX(Таблиця5[[C - COINS - COST]:[ADDRESS]],'02BUILD'!$BN222,6)</f>
        <v>Tavern</v>
      </c>
      <c r="BU222" s="596">
        <f>INDEX(Таблиця5[[C - COINS - COST]:[ADDRESS]],'02BUILD'!$BN222,7)</f>
        <v>0</v>
      </c>
      <c r="BV222" s="596" t="str">
        <f>INDEX(Таблиця5[[C - COINS - COST]:[ADDRESS]],'02BUILD'!$BN222,8)</f>
        <v>Provender
• Ales &amp; stouts on tap: 2 cp/tankard
• Zzar: 5 cp/pint
Services
• Bed in Common Room: 6 cp/night
Staff
• Alard Belaerl, proprietor (hm)
• Kadya, bartender (hof)</v>
      </c>
      <c r="BW222" s="596">
        <f>INDEX(Таблиця5[[C - COINS - COST]:[ADDRESS]],'02BUILD'!$BN222,9)</f>
        <v>0</v>
      </c>
      <c r="BX222" s="596">
        <f>INDEX(Таблиця5[[C - COINS - COST]:[ADDRESS]],'02BUILD'!$BN222,10)</f>
        <v>0</v>
      </c>
    </row>
    <row r="223" spans="1:76" ht="16.5" thickTop="1" thickBot="1">
      <c r="A223" s="742" t="s">
        <v>1129</v>
      </c>
      <c r="B223" s="743" t="str">
        <f t="shared" si="12"/>
        <v>D42</v>
      </c>
      <c r="C223" s="743" t="str">
        <f t="shared" si="13"/>
        <v>Shipmasters' Hall (inn, C, 3)</v>
      </c>
      <c r="D223" s="742"/>
      <c r="E223" s="742"/>
      <c r="F223" s="743" t="s">
        <v>1460</v>
      </c>
      <c r="G223" s="743" t="s">
        <v>1927</v>
      </c>
      <c r="H223" s="743" t="s">
        <v>2402</v>
      </c>
      <c r="I223" s="743" t="s">
        <v>3970</v>
      </c>
      <c r="J223" s="743"/>
      <c r="K223" s="743" t="s">
        <v>2092</v>
      </c>
      <c r="L223" s="743" t="s">
        <v>2069</v>
      </c>
      <c r="M223" s="743">
        <v>3</v>
      </c>
      <c r="N223" s="743"/>
      <c r="O223" s="743"/>
      <c r="P223" s="743"/>
      <c r="Q223" s="743"/>
      <c r="R223" s="743"/>
      <c r="S2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3" s="743"/>
      <c r="U223" s="743"/>
      <c r="V223" s="743"/>
      <c r="W223" s="743"/>
      <c r="X223" s="743"/>
      <c r="Y223" s="743" t="s">
        <v>16282</v>
      </c>
      <c r="Z223" s="743">
        <v>0</v>
      </c>
      <c r="AA223" s="743"/>
      <c r="AB223" s="743">
        <f>Таблиця4[[#This Row],[Descriptions2]]</f>
        <v>0</v>
      </c>
      <c r="AC223" s="743">
        <f>Таблиця4[[#This Row],[Owner/Specific NPCs3]]</f>
        <v>0</v>
      </c>
      <c r="AD223" s="743"/>
      <c r="AE223" s="750" t="s">
        <v>5831</v>
      </c>
      <c r="AF223" s="751"/>
      <c r="AG223" s="752"/>
      <c r="AH223" s="743" t="s">
        <v>4311</v>
      </c>
      <c r="AI223" s="752"/>
      <c r="AJ223" s="743" t="s">
        <v>4311</v>
      </c>
      <c r="AK223" s="752"/>
      <c r="AL223" s="742">
        <f>IFERROR(INDEX('02_LIVING_WATERDEEP'!$C$2:$C$200,MATCH(Таблиця4[[#This Row],[BUILDING NAME]],'02_LIVING_WATERDEEP'!$A$2:$A$200,0),1),"")</f>
        <v>0</v>
      </c>
      <c r="AM223" s="742">
        <f>IFERROR(INDEX('02_LIVING_WATERDEEP'!$F$2:$F$200,MATCH(Таблиця4[[#This Row],[BUILDING NAME]],'02_LIVING_WATERDEEP'!$A$2:$A$200,0),1),"")</f>
        <v>0</v>
      </c>
      <c r="AN223" s="742" t="str">
        <f>IFERROR(INDEX('02_LIVING_WATERDEEP'!$I$2:$I$200,MATCH(Таблиця4[[#This Row],[BUILDING NAME]],'02_LIVING_WATERDEEP'!$A$2:$A$200,0),1),"")</f>
        <v>A private inn and dining club for captains, first mates and ship owners and their guests, with an interior elegance that far outweighs its exterior. It is sponsored by the Master Mariners' Guild.</v>
      </c>
      <c r="AO223" s="742">
        <f>IFERROR(INDEX('02_LIVING_WATERDEEP'!$J$2:$J$200,MATCH(Таблиця4[[#This Row],[BUILDING NAME]],'02_LIVING_WATERDEEP'!$A$2:$A$200,0),1),"")</f>
        <v>0</v>
      </c>
      <c r="AP223" s="742">
        <f>IFERROR(INDEX('02_LIVING_WATERDEEP'!$K$2:$K$200,MATCH(Таблиця4[[#This Row],[BUILDING NAME]],'02_LIVING_WATERDEEP'!$A$2:$A$200,0),1),"")</f>
        <v>0</v>
      </c>
      <c r="AQ223" s="742">
        <f>IFERROR(INDEX('02_LIVING_WATERDEEP'!$L$2:$L$200,MATCH(Таблиця4[[#This Row],[BUILDING NAME]],'02_LIVING_WATERDEEP'!$A$2:$A$200,0),1),"")</f>
        <v>0</v>
      </c>
      <c r="AR223" s="742">
        <f>IFERROR(INDEX('02_LIVING_WATERDEEP'!$M$2:$M$200,MATCH(Таблиця4[[#This Row],[BUILDING NAME]],'02_LIVING_WATERDEEP'!$A$2:$A$200,0),1),"")</f>
        <v>0</v>
      </c>
      <c r="AS223" s="742"/>
      <c r="AT223" s="596"/>
      <c r="AU223" s="596"/>
      <c r="AV223" s="596"/>
      <c r="AW223" s="596"/>
      <c r="AX223" s="596"/>
      <c r="AY223" s="596"/>
      <c r="AZ223" s="596"/>
      <c r="BA223" s="596"/>
      <c r="BB223" s="596"/>
      <c r="BC223" s="596"/>
      <c r="BD223" s="596"/>
      <c r="BE223" s="596"/>
      <c r="BF223" s="596"/>
      <c r="BG223" s="596"/>
      <c r="BH223" s="596"/>
      <c r="BI223" s="596"/>
      <c r="BJ223" s="596" t="e">
        <f>MATCH(Таблиця4[[#This Row],[BUILDING NAME]],#REF!,0)</f>
        <v>#REF!</v>
      </c>
      <c r="BK223" s="596" t="e">
        <f>INDEX(#REF!,'02BUILD'!BJ223,1)</f>
        <v>#REF!</v>
      </c>
      <c r="BL223" s="596" t="s">
        <v>20507</v>
      </c>
      <c r="BM223" s="596"/>
      <c r="BN223" s="596" t="e">
        <f>MATCH(Таблиця4[[#This Row],[BUILDING NAME]],Таблиця5[NAME],0)</f>
        <v>#N/A</v>
      </c>
      <c r="BO223" s="596" t="e">
        <f>INDEX(Таблиця5[[C - COINS - COST]:[ADDRESS]],'02BUILD'!$BN223,1)</f>
        <v>#N/A</v>
      </c>
      <c r="BP223" s="596" t="e">
        <f>INDEX(Таблиця5[[C - COINS - COST]:[ADDRESS]],'02BUILD'!$BN223,2)</f>
        <v>#N/A</v>
      </c>
      <c r="BQ223" s="596" t="e">
        <f>INDEX(Таблиця5[[C - COINS - COST]:[ADDRESS]],'02BUILD'!$BN223,3)</f>
        <v>#N/A</v>
      </c>
      <c r="BR223" s="596" t="e">
        <f>INDEX(Таблиця5[[C - COINS - COST]:[ADDRESS]],'02BUILD'!$BN223,4)</f>
        <v>#N/A</v>
      </c>
      <c r="BS223" s="596" t="e">
        <f>INDEX(Таблиця5[[C - COINS - COST]:[ADDRESS]],'02BUILD'!$BN223,5)</f>
        <v>#N/A</v>
      </c>
      <c r="BT223" s="596" t="e">
        <f>INDEX(Таблиця5[[C - COINS - COST]:[ADDRESS]],'02BUILD'!$BN223,6)</f>
        <v>#N/A</v>
      </c>
      <c r="BU223" s="596" t="e">
        <f>INDEX(Таблиця5[[C - COINS - COST]:[ADDRESS]],'02BUILD'!$BN223,7)</f>
        <v>#N/A</v>
      </c>
      <c r="BV223" s="596" t="e">
        <f>INDEX(Таблиця5[[C - COINS - COST]:[ADDRESS]],'02BUILD'!$BN223,8)</f>
        <v>#N/A</v>
      </c>
      <c r="BW223" s="596" t="e">
        <f>INDEX(Таблиця5[[C - COINS - COST]:[ADDRESS]],'02BUILD'!$BN223,9)</f>
        <v>#N/A</v>
      </c>
      <c r="BX223" s="596" t="e">
        <f>INDEX(Таблиця5[[C - COINS - COST]:[ADDRESS]],'02BUILD'!$BN223,10)</f>
        <v>#N/A</v>
      </c>
    </row>
    <row r="224" spans="1:76" ht="16.5" thickTop="1" thickBot="1">
      <c r="A224" s="742" t="s">
        <v>1130</v>
      </c>
      <c r="B224" s="743" t="str">
        <f t="shared" si="12"/>
        <v>D43</v>
      </c>
      <c r="C224" s="743" t="str">
        <f t="shared" si="13"/>
        <v>Watermens' Hall (guildhall, C, 3)</v>
      </c>
      <c r="D224" s="742"/>
      <c r="E224" s="742"/>
      <c r="F224" s="743" t="s">
        <v>1461</v>
      </c>
      <c r="G224" s="743" t="s">
        <v>1928</v>
      </c>
      <c r="H224" s="743" t="s">
        <v>2403</v>
      </c>
      <c r="I224" s="743" t="s">
        <v>3970</v>
      </c>
      <c r="J224" s="743"/>
      <c r="K224" s="743" t="s">
        <v>2096</v>
      </c>
      <c r="L224" s="743" t="s">
        <v>2069</v>
      </c>
      <c r="M224" s="743">
        <v>3</v>
      </c>
      <c r="N224" s="750" t="s">
        <v>3850</v>
      </c>
      <c r="O224" s="743"/>
      <c r="P224" s="743"/>
      <c r="Q224" s="743"/>
      <c r="R224" s="743"/>
      <c r="S2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4" s="743"/>
      <c r="U224" s="743"/>
      <c r="V224" s="743"/>
      <c r="W224" s="743"/>
      <c r="X224" s="743"/>
      <c r="Y224" s="743" t="s">
        <v>20548</v>
      </c>
      <c r="Z224" s="743" t="s">
        <v>4311</v>
      </c>
      <c r="AA224" s="743"/>
      <c r="AB224" s="743" t="str">
        <f>Таблиця4[[#This Row],[Descriptions2]]</f>
        <v/>
      </c>
      <c r="AC224" s="743" t="str">
        <f>Таблиця4[[#This Row],[Owner/Specific NPCs3]]</f>
        <v/>
      </c>
      <c r="AD224" s="743"/>
      <c r="AE224" s="750" t="s">
        <v>5831</v>
      </c>
      <c r="AF224" s="751"/>
      <c r="AG224" s="752"/>
      <c r="AH224" s="743" t="s">
        <v>3850</v>
      </c>
      <c r="AI224" s="752"/>
      <c r="AJ224" s="743" t="s">
        <v>4311</v>
      </c>
      <c r="AK224" s="752"/>
      <c r="AL224" s="742" t="str">
        <f>IFERROR(INDEX('02_LIVING_WATERDEEP'!$C$2:$C$200,MATCH(Таблиця4[[#This Row],[BUILDING NAME]],'02_LIVING_WATERDEEP'!$A$2:$A$200,0),1),"")</f>
        <v/>
      </c>
      <c r="AM224" s="742" t="str">
        <f>IFERROR(INDEX('02_LIVING_WATERDEEP'!$F$2:$F$200,MATCH(Таблиця4[[#This Row],[BUILDING NAME]],'02_LIVING_WATERDEEP'!$A$2:$A$200,0),1),"")</f>
        <v/>
      </c>
      <c r="AN224" s="742" t="str">
        <f>IFERROR(INDEX('02_LIVING_WATERDEEP'!$I$2:$I$200,MATCH(Таблиця4[[#This Row],[BUILDING NAME]],'02_LIVING_WATERDEEP'!$A$2:$A$200,0),1),"")</f>
        <v/>
      </c>
      <c r="AO224" s="742" t="str">
        <f>IFERROR(INDEX('02_LIVING_WATERDEEP'!$J$2:$J$200,MATCH(Таблиця4[[#This Row],[BUILDING NAME]],'02_LIVING_WATERDEEP'!$A$2:$A$200,0),1),"")</f>
        <v/>
      </c>
      <c r="AP224" s="742" t="str">
        <f>IFERROR(INDEX('02_LIVING_WATERDEEP'!$K$2:$K$200,MATCH(Таблиця4[[#This Row],[BUILDING NAME]],'02_LIVING_WATERDEEP'!$A$2:$A$200,0),1),"")</f>
        <v/>
      </c>
      <c r="AQ224" s="742" t="str">
        <f>IFERROR(INDEX('02_LIVING_WATERDEEP'!$L$2:$L$200,MATCH(Таблиця4[[#This Row],[BUILDING NAME]],'02_LIVING_WATERDEEP'!$A$2:$A$200,0),1),"")</f>
        <v/>
      </c>
      <c r="AR224" s="742" t="str">
        <f>IFERROR(INDEX('02_LIVING_WATERDEEP'!$M$2:$M$200,MATCH(Таблиця4[[#This Row],[BUILDING NAME]],'02_LIVING_WATERDEEP'!$A$2:$A$200,0),1),"")</f>
        <v/>
      </c>
      <c r="AS224" s="742"/>
      <c r="AT224" s="596"/>
      <c r="AU224" s="596"/>
      <c r="AV224" s="596"/>
      <c r="AW224" s="596"/>
      <c r="AX224" s="596"/>
      <c r="AY224" s="596"/>
      <c r="AZ224" s="596"/>
      <c r="BA224" s="596"/>
      <c r="BB224" s="596"/>
      <c r="BC224" s="596"/>
      <c r="BD224" s="596"/>
      <c r="BE224" s="596"/>
      <c r="BF224" s="596"/>
      <c r="BG224" s="596"/>
      <c r="BH224" s="596"/>
      <c r="BI224" s="596"/>
      <c r="BJ224" s="596" t="e">
        <f>MATCH(Таблиця4[[#This Row],[BUILDING NAME]],#REF!,0)</f>
        <v>#REF!</v>
      </c>
      <c r="BK224" s="596" t="e">
        <f>INDEX(#REF!,'02BUILD'!BJ224,1)</f>
        <v>#REF!</v>
      </c>
      <c r="BL224" s="596" t="s">
        <v>20477</v>
      </c>
      <c r="BM224" s="596"/>
      <c r="BN224" s="596" t="e">
        <f>MATCH(Таблиця4[[#This Row],[BUILDING NAME]],Таблиця5[NAME],0)</f>
        <v>#N/A</v>
      </c>
      <c r="BO224" s="596" t="e">
        <f>INDEX(Таблиця5[[C - COINS - COST]:[ADDRESS]],'02BUILD'!$BN224,1)</f>
        <v>#N/A</v>
      </c>
      <c r="BP224" s="596" t="e">
        <f>INDEX(Таблиця5[[C - COINS - COST]:[ADDRESS]],'02BUILD'!$BN224,2)</f>
        <v>#N/A</v>
      </c>
      <c r="BQ224" s="596" t="e">
        <f>INDEX(Таблиця5[[C - COINS - COST]:[ADDRESS]],'02BUILD'!$BN224,3)</f>
        <v>#N/A</v>
      </c>
      <c r="BR224" s="596" t="e">
        <f>INDEX(Таблиця5[[C - COINS - COST]:[ADDRESS]],'02BUILD'!$BN224,4)</f>
        <v>#N/A</v>
      </c>
      <c r="BS224" s="596" t="e">
        <f>INDEX(Таблиця5[[C - COINS - COST]:[ADDRESS]],'02BUILD'!$BN224,5)</f>
        <v>#N/A</v>
      </c>
      <c r="BT224" s="596" t="e">
        <f>INDEX(Таблиця5[[C - COINS - COST]:[ADDRESS]],'02BUILD'!$BN224,6)</f>
        <v>#N/A</v>
      </c>
      <c r="BU224" s="596" t="e">
        <f>INDEX(Таблиця5[[C - COINS - COST]:[ADDRESS]],'02BUILD'!$BN224,7)</f>
        <v>#N/A</v>
      </c>
      <c r="BV224" s="596" t="e">
        <f>INDEX(Таблиця5[[C - COINS - COST]:[ADDRESS]],'02BUILD'!$BN224,8)</f>
        <v>#N/A</v>
      </c>
      <c r="BW224" s="596" t="e">
        <f>INDEX(Таблиця5[[C - COINS - COST]:[ADDRESS]],'02BUILD'!$BN224,9)</f>
        <v>#N/A</v>
      </c>
      <c r="BX224" s="596" t="e">
        <f>INDEX(Таблиця5[[C - COINS - COST]:[ADDRESS]],'02BUILD'!$BN224,10)</f>
        <v>#N/A</v>
      </c>
    </row>
    <row r="225" spans="1:76" ht="16.5" thickTop="1" thickBot="1">
      <c r="A225" s="742" t="s">
        <v>1131</v>
      </c>
      <c r="B225" s="743" t="str">
        <f t="shared" si="12"/>
        <v>D44</v>
      </c>
      <c r="C225" s="743" t="str">
        <f t="shared" si="13"/>
        <v>Mariners' Hall (guildhall, B, 3)</v>
      </c>
      <c r="D225" s="742"/>
      <c r="E225" s="742"/>
      <c r="F225" s="743" t="s">
        <v>1462</v>
      </c>
      <c r="G225" s="743" t="s">
        <v>1929</v>
      </c>
      <c r="H225" s="743" t="s">
        <v>2404</v>
      </c>
      <c r="I225" s="743" t="s">
        <v>3970</v>
      </c>
      <c r="J225" s="743"/>
      <c r="K225" s="743" t="s">
        <v>2096</v>
      </c>
      <c r="L225" s="743" t="s">
        <v>2081</v>
      </c>
      <c r="M225" s="743">
        <v>3</v>
      </c>
      <c r="N225" s="750" t="s">
        <v>3856</v>
      </c>
      <c r="O225" s="743"/>
      <c r="P225" s="743"/>
      <c r="Q225" s="743"/>
      <c r="R225" s="743"/>
      <c r="S2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5" s="743"/>
      <c r="U225" s="743"/>
      <c r="V225" s="743"/>
      <c r="W225" s="743"/>
      <c r="X225" s="743"/>
      <c r="Y225" s="743" t="s">
        <v>20528</v>
      </c>
      <c r="Z225" s="743" t="s">
        <v>4311</v>
      </c>
      <c r="AA225" s="743"/>
      <c r="AB225" s="743" t="str">
        <f>Таблиця4[[#This Row],[Descriptions2]]</f>
        <v/>
      </c>
      <c r="AC225" s="743" t="str">
        <f>Таблиця4[[#This Row],[Owner/Specific NPCs3]]</f>
        <v/>
      </c>
      <c r="AD225" s="743"/>
      <c r="AE225" s="750" t="s">
        <v>5831</v>
      </c>
      <c r="AF225" s="751"/>
      <c r="AG225" s="752"/>
      <c r="AH225" s="743" t="s">
        <v>3856</v>
      </c>
      <c r="AI225" s="752"/>
      <c r="AJ225" s="743" t="s">
        <v>4311</v>
      </c>
      <c r="AK225" s="752"/>
      <c r="AL225" s="742" t="str">
        <f>IFERROR(INDEX('02_LIVING_WATERDEEP'!$C$2:$C$200,MATCH(Таблиця4[[#This Row],[BUILDING NAME]],'02_LIVING_WATERDEEP'!$A$2:$A$200,0),1),"")</f>
        <v/>
      </c>
      <c r="AM225" s="742" t="str">
        <f>IFERROR(INDEX('02_LIVING_WATERDEEP'!$F$2:$F$200,MATCH(Таблиця4[[#This Row],[BUILDING NAME]],'02_LIVING_WATERDEEP'!$A$2:$A$200,0),1),"")</f>
        <v/>
      </c>
      <c r="AN225" s="742" t="str">
        <f>IFERROR(INDEX('02_LIVING_WATERDEEP'!$I$2:$I$200,MATCH(Таблиця4[[#This Row],[BUILDING NAME]],'02_LIVING_WATERDEEP'!$A$2:$A$200,0),1),"")</f>
        <v/>
      </c>
      <c r="AO225" s="742" t="str">
        <f>IFERROR(INDEX('02_LIVING_WATERDEEP'!$J$2:$J$200,MATCH(Таблиця4[[#This Row],[BUILDING NAME]],'02_LIVING_WATERDEEP'!$A$2:$A$200,0),1),"")</f>
        <v/>
      </c>
      <c r="AP225" s="742" t="str">
        <f>IFERROR(INDEX('02_LIVING_WATERDEEP'!$K$2:$K$200,MATCH(Таблиця4[[#This Row],[BUILDING NAME]],'02_LIVING_WATERDEEP'!$A$2:$A$200,0),1),"")</f>
        <v/>
      </c>
      <c r="AQ225" s="742" t="str">
        <f>IFERROR(INDEX('02_LIVING_WATERDEEP'!$L$2:$L$200,MATCH(Таблиця4[[#This Row],[BUILDING NAME]],'02_LIVING_WATERDEEP'!$A$2:$A$200,0),1),"")</f>
        <v/>
      </c>
      <c r="AR225" s="742" t="str">
        <f>IFERROR(INDEX('02_LIVING_WATERDEEP'!$M$2:$M$200,MATCH(Таблиця4[[#This Row],[BUILDING NAME]],'02_LIVING_WATERDEEP'!$A$2:$A$200,0),1),"")</f>
        <v/>
      </c>
      <c r="AS225" s="742"/>
      <c r="AT225" s="596"/>
      <c r="AU225" s="596"/>
      <c r="AV225" s="596"/>
      <c r="AW225" s="596"/>
      <c r="AX225" s="596"/>
      <c r="AY225" s="596"/>
      <c r="AZ225" s="596"/>
      <c r="BA225" s="596"/>
      <c r="BB225" s="596"/>
      <c r="BC225" s="596"/>
      <c r="BD225" s="596"/>
      <c r="BE225" s="596"/>
      <c r="BF225" s="596"/>
      <c r="BG225" s="596"/>
      <c r="BH225" s="596"/>
      <c r="BI225" s="596"/>
      <c r="BJ225" s="596" t="e">
        <f>MATCH(Таблиця4[[#This Row],[BUILDING NAME]],#REF!,0)</f>
        <v>#REF!</v>
      </c>
      <c r="BK225" s="596" t="e">
        <f>INDEX(#REF!,'02BUILD'!BJ225,1)</f>
        <v>#REF!</v>
      </c>
      <c r="BL225" s="596" t="s">
        <v>20478</v>
      </c>
      <c r="BM225" s="596"/>
      <c r="BN225" s="596" t="e">
        <f>MATCH(Таблиця4[[#This Row],[BUILDING NAME]],Таблиця5[NAME],0)</f>
        <v>#N/A</v>
      </c>
      <c r="BO225" s="596" t="e">
        <f>INDEX(Таблиця5[[C - COINS - COST]:[ADDRESS]],'02BUILD'!$BN225,1)</f>
        <v>#N/A</v>
      </c>
      <c r="BP225" s="596" t="e">
        <f>INDEX(Таблиця5[[C - COINS - COST]:[ADDRESS]],'02BUILD'!$BN225,2)</f>
        <v>#N/A</v>
      </c>
      <c r="BQ225" s="596" t="e">
        <f>INDEX(Таблиця5[[C - COINS - COST]:[ADDRESS]],'02BUILD'!$BN225,3)</f>
        <v>#N/A</v>
      </c>
      <c r="BR225" s="596" t="e">
        <f>INDEX(Таблиця5[[C - COINS - COST]:[ADDRESS]],'02BUILD'!$BN225,4)</f>
        <v>#N/A</v>
      </c>
      <c r="BS225" s="596" t="e">
        <f>INDEX(Таблиця5[[C - COINS - COST]:[ADDRESS]],'02BUILD'!$BN225,5)</f>
        <v>#N/A</v>
      </c>
      <c r="BT225" s="596" t="e">
        <f>INDEX(Таблиця5[[C - COINS - COST]:[ADDRESS]],'02BUILD'!$BN225,6)</f>
        <v>#N/A</v>
      </c>
      <c r="BU225" s="596" t="e">
        <f>INDEX(Таблиця5[[C - COINS - COST]:[ADDRESS]],'02BUILD'!$BN225,7)</f>
        <v>#N/A</v>
      </c>
      <c r="BV225" s="596" t="e">
        <f>INDEX(Таблиця5[[C - COINS - COST]:[ADDRESS]],'02BUILD'!$BN225,8)</f>
        <v>#N/A</v>
      </c>
      <c r="BW225" s="596" t="e">
        <f>INDEX(Таблиця5[[C - COINS - COST]:[ADDRESS]],'02BUILD'!$BN225,9)</f>
        <v>#N/A</v>
      </c>
      <c r="BX225" s="596" t="e">
        <f>INDEX(Таблиця5[[C - COINS - COST]:[ADDRESS]],'02BUILD'!$BN225,10)</f>
        <v>#N/A</v>
      </c>
    </row>
    <row r="226" spans="1:76" ht="16.5" thickTop="1" thickBot="1">
      <c r="A226" s="742" t="s">
        <v>1132</v>
      </c>
      <c r="B226" s="743" t="str">
        <f t="shared" si="12"/>
        <v>D45</v>
      </c>
      <c r="C226" s="743" t="str">
        <f t="shared" si="13"/>
        <v>Torpus the Tanner (business, C, 2)</v>
      </c>
      <c r="D226" s="742"/>
      <c r="E226" s="742"/>
      <c r="F226" s="743" t="s">
        <v>1463</v>
      </c>
      <c r="G226" s="743" t="s">
        <v>1930</v>
      </c>
      <c r="H226" s="743" t="s">
        <v>20902</v>
      </c>
      <c r="I226" s="743" t="s">
        <v>3970</v>
      </c>
      <c r="J226" s="743"/>
      <c r="K226" s="743" t="s">
        <v>2089</v>
      </c>
      <c r="L226" s="743" t="s">
        <v>2069</v>
      </c>
      <c r="M226" s="743">
        <v>2</v>
      </c>
      <c r="N226" s="743"/>
      <c r="O226" s="743"/>
      <c r="P226" s="743"/>
      <c r="Q226" s="743"/>
      <c r="R226" s="743"/>
      <c r="S2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6" s="743"/>
      <c r="U226" s="743"/>
      <c r="V226" s="743"/>
      <c r="W226" s="743"/>
      <c r="X226" s="743"/>
      <c r="Y226" s="1040"/>
      <c r="Z226" s="743" t="s">
        <v>4311</v>
      </c>
      <c r="AA226" s="743"/>
      <c r="AB226" s="743" t="str">
        <f>Таблиця4[[#This Row],[Descriptions2]]</f>
        <v/>
      </c>
      <c r="AC226" s="743" t="str">
        <f>Таблиця4[[#This Row],[Owner/Specific NPCs3]]</f>
        <v/>
      </c>
      <c r="AD226" s="743"/>
      <c r="AE226" s="751" t="s">
        <v>5831</v>
      </c>
      <c r="AF226" s="751"/>
      <c r="AG226" s="752"/>
      <c r="AH226" s="743" t="s">
        <v>4311</v>
      </c>
      <c r="AI226" s="752"/>
      <c r="AJ226" s="743" t="s">
        <v>4311</v>
      </c>
      <c r="AK226" s="752"/>
      <c r="AL226" s="742" t="str">
        <f>IFERROR(INDEX('02_LIVING_WATERDEEP'!$C$2:$C$200,MATCH(Таблиця4[[#This Row],[BUILDING NAME]],'02_LIVING_WATERDEEP'!$A$2:$A$200,0),1),"")</f>
        <v/>
      </c>
      <c r="AM226" s="742" t="str">
        <f>IFERROR(INDEX('02_LIVING_WATERDEEP'!$F$2:$F$200,MATCH(Таблиця4[[#This Row],[BUILDING NAME]],'02_LIVING_WATERDEEP'!$A$2:$A$200,0),1),"")</f>
        <v/>
      </c>
      <c r="AN226" s="742" t="str">
        <f>IFERROR(INDEX('02_LIVING_WATERDEEP'!$I$2:$I$200,MATCH(Таблиця4[[#This Row],[BUILDING NAME]],'02_LIVING_WATERDEEP'!$A$2:$A$200,0),1),"")</f>
        <v/>
      </c>
      <c r="AO226" s="742" t="str">
        <f>IFERROR(INDEX('02_LIVING_WATERDEEP'!$J$2:$J$200,MATCH(Таблиця4[[#This Row],[BUILDING NAME]],'02_LIVING_WATERDEEP'!$A$2:$A$200,0),1),"")</f>
        <v/>
      </c>
      <c r="AP226" s="742" t="str">
        <f>IFERROR(INDEX('02_LIVING_WATERDEEP'!$K$2:$K$200,MATCH(Таблиця4[[#This Row],[BUILDING NAME]],'02_LIVING_WATERDEEP'!$A$2:$A$200,0),1),"")</f>
        <v/>
      </c>
      <c r="AQ226" s="742" t="str">
        <f>IFERROR(INDEX('02_LIVING_WATERDEEP'!$L$2:$L$200,MATCH(Таблиця4[[#This Row],[BUILDING NAME]],'02_LIVING_WATERDEEP'!$A$2:$A$200,0),1),"")</f>
        <v/>
      </c>
      <c r="AR226" s="742" t="str">
        <f>IFERROR(INDEX('02_LIVING_WATERDEEP'!$M$2:$M$200,MATCH(Таблиця4[[#This Row],[BUILDING NAME]],'02_LIVING_WATERDEEP'!$A$2:$A$200,0),1),"")</f>
        <v/>
      </c>
      <c r="AS226" s="742"/>
      <c r="AT226" s="596"/>
      <c r="AU226" s="596"/>
      <c r="AV226" s="596"/>
      <c r="AW226" s="596"/>
      <c r="AX226" s="596"/>
      <c r="AY226" s="596"/>
      <c r="AZ226" s="596"/>
      <c r="BA226" s="596"/>
      <c r="BB226" s="596"/>
      <c r="BC226" s="596"/>
      <c r="BD226" s="596"/>
      <c r="BE226" s="596"/>
      <c r="BF226" s="596"/>
      <c r="BG226" s="596"/>
      <c r="BH226" s="596"/>
      <c r="BI226" s="596"/>
      <c r="BJ226" s="596" t="e">
        <f>MATCH(Таблиця4[[#This Row],[BUILDING NAME]],#REF!,0)</f>
        <v>#REF!</v>
      </c>
      <c r="BK226" s="596" t="e">
        <f>INDEX(#REF!,'02BUILD'!BJ226,1)</f>
        <v>#REF!</v>
      </c>
      <c r="BL226" s="596" t="s">
        <v>2266</v>
      </c>
      <c r="BM226" s="596"/>
      <c r="BN226" s="596" t="e">
        <f>MATCH(Таблиця4[[#This Row],[BUILDING NAME]],Таблиця5[NAME],0)</f>
        <v>#N/A</v>
      </c>
      <c r="BO226" s="596" t="e">
        <f>INDEX(Таблиця5[[C - COINS - COST]:[ADDRESS]],'02BUILD'!$BN226,1)</f>
        <v>#N/A</v>
      </c>
      <c r="BP226" s="596" t="e">
        <f>INDEX(Таблиця5[[C - COINS - COST]:[ADDRESS]],'02BUILD'!$BN226,2)</f>
        <v>#N/A</v>
      </c>
      <c r="BQ226" s="596" t="e">
        <f>INDEX(Таблиця5[[C - COINS - COST]:[ADDRESS]],'02BUILD'!$BN226,3)</f>
        <v>#N/A</v>
      </c>
      <c r="BR226" s="596" t="e">
        <f>INDEX(Таблиця5[[C - COINS - COST]:[ADDRESS]],'02BUILD'!$BN226,4)</f>
        <v>#N/A</v>
      </c>
      <c r="BS226" s="596" t="e">
        <f>INDEX(Таблиця5[[C - COINS - COST]:[ADDRESS]],'02BUILD'!$BN226,5)</f>
        <v>#N/A</v>
      </c>
      <c r="BT226" s="596" t="e">
        <f>INDEX(Таблиця5[[C - COINS - COST]:[ADDRESS]],'02BUILD'!$BN226,6)</f>
        <v>#N/A</v>
      </c>
      <c r="BU226" s="596" t="e">
        <f>INDEX(Таблиця5[[C - COINS - COST]:[ADDRESS]],'02BUILD'!$BN226,7)</f>
        <v>#N/A</v>
      </c>
      <c r="BV226" s="596" t="e">
        <f>INDEX(Таблиця5[[C - COINS - COST]:[ADDRESS]],'02BUILD'!$BN226,8)</f>
        <v>#N/A</v>
      </c>
      <c r="BW226" s="596" t="e">
        <f>INDEX(Таблиця5[[C - COINS - COST]:[ADDRESS]],'02BUILD'!$BN226,9)</f>
        <v>#N/A</v>
      </c>
      <c r="BX226" s="596" t="e">
        <f>INDEX(Таблиця5[[C - COINS - COST]:[ADDRESS]],'02BUILD'!$BN226,10)</f>
        <v>#N/A</v>
      </c>
    </row>
    <row r="227" spans="1:76" ht="16.5" thickTop="1" thickBot="1">
      <c r="A227" s="742" t="s">
        <v>1133</v>
      </c>
      <c r="B227" s="743" t="str">
        <f t="shared" si="12"/>
        <v>D46</v>
      </c>
      <c r="C227" s="743" t="str">
        <f t="shared" si="13"/>
        <v>League Hall (guildhall, C, 2)</v>
      </c>
      <c r="D227" s="742"/>
      <c r="E227" s="742"/>
      <c r="F227" s="743" t="s">
        <v>1464</v>
      </c>
      <c r="G227" s="743" t="s">
        <v>1931</v>
      </c>
      <c r="H227" s="743" t="s">
        <v>2405</v>
      </c>
      <c r="I227" s="743" t="s">
        <v>3970</v>
      </c>
      <c r="J227" s="743"/>
      <c r="K227" s="743" t="s">
        <v>2096</v>
      </c>
      <c r="L227" s="743" t="s">
        <v>2069</v>
      </c>
      <c r="M227" s="743">
        <v>2</v>
      </c>
      <c r="N227" s="750" t="s">
        <v>3854</v>
      </c>
      <c r="O227" s="743"/>
      <c r="P227" s="743"/>
      <c r="Q227" s="743"/>
      <c r="R227" s="743"/>
      <c r="S2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7" s="743"/>
      <c r="U227" s="743"/>
      <c r="V227" s="743"/>
      <c r="W227" s="743"/>
      <c r="X227" s="743"/>
      <c r="Y227" s="743" t="s">
        <v>20527</v>
      </c>
      <c r="Z227" s="743" t="s">
        <v>4311</v>
      </c>
      <c r="AA227" s="743"/>
      <c r="AB227" s="743" t="str">
        <f>Таблиця4[[#This Row],[Descriptions2]]</f>
        <v/>
      </c>
      <c r="AC227" s="743" t="str">
        <f>Таблиця4[[#This Row],[Owner/Specific NPCs3]]</f>
        <v/>
      </c>
      <c r="AD227" s="743"/>
      <c r="AE227" s="750" t="s">
        <v>5831</v>
      </c>
      <c r="AF227" s="751"/>
      <c r="AG227" s="752"/>
      <c r="AH227" s="743" t="s">
        <v>3854</v>
      </c>
      <c r="AI227" s="752"/>
      <c r="AJ227" s="743" t="s">
        <v>4311</v>
      </c>
      <c r="AK227" s="752"/>
      <c r="AL227" s="742" t="str">
        <f>IFERROR(INDEX('02_LIVING_WATERDEEP'!$C$2:$C$200,MATCH(Таблиця4[[#This Row],[BUILDING NAME]],'02_LIVING_WATERDEEP'!$A$2:$A$200,0),1),"")</f>
        <v/>
      </c>
      <c r="AM227" s="742" t="str">
        <f>IFERROR(INDEX('02_LIVING_WATERDEEP'!$F$2:$F$200,MATCH(Таблиця4[[#This Row],[BUILDING NAME]],'02_LIVING_WATERDEEP'!$A$2:$A$200,0),1),"")</f>
        <v/>
      </c>
      <c r="AN227" s="742" t="str">
        <f>IFERROR(INDEX('02_LIVING_WATERDEEP'!$I$2:$I$200,MATCH(Таблиця4[[#This Row],[BUILDING NAME]],'02_LIVING_WATERDEEP'!$A$2:$A$200,0),1),"")</f>
        <v/>
      </c>
      <c r="AO227" s="742" t="str">
        <f>IFERROR(INDEX('02_LIVING_WATERDEEP'!$J$2:$J$200,MATCH(Таблиця4[[#This Row],[BUILDING NAME]],'02_LIVING_WATERDEEP'!$A$2:$A$200,0),1),"")</f>
        <v/>
      </c>
      <c r="AP227" s="742" t="str">
        <f>IFERROR(INDEX('02_LIVING_WATERDEEP'!$K$2:$K$200,MATCH(Таблиця4[[#This Row],[BUILDING NAME]],'02_LIVING_WATERDEEP'!$A$2:$A$200,0),1),"")</f>
        <v/>
      </c>
      <c r="AQ227" s="742" t="str">
        <f>IFERROR(INDEX('02_LIVING_WATERDEEP'!$L$2:$L$200,MATCH(Таблиця4[[#This Row],[BUILDING NAME]],'02_LIVING_WATERDEEP'!$A$2:$A$200,0),1),"")</f>
        <v/>
      </c>
      <c r="AR227" s="742" t="str">
        <f>IFERROR(INDEX('02_LIVING_WATERDEEP'!$M$2:$M$200,MATCH(Таблиця4[[#This Row],[BUILDING NAME]],'02_LIVING_WATERDEEP'!$A$2:$A$200,0),1),"")</f>
        <v/>
      </c>
      <c r="AS227" s="742"/>
      <c r="AT227" s="596"/>
      <c r="AU227" s="596"/>
      <c r="AV227" s="596"/>
      <c r="AW227" s="596"/>
      <c r="AX227" s="596"/>
      <c r="AY227" s="596"/>
      <c r="AZ227" s="596"/>
      <c r="BA227" s="596"/>
      <c r="BB227" s="596"/>
      <c r="BC227" s="596"/>
      <c r="BD227" s="596"/>
      <c r="BE227" s="596"/>
      <c r="BF227" s="596"/>
      <c r="BG227" s="596"/>
      <c r="BH227" s="596"/>
      <c r="BI227" s="596"/>
      <c r="BJ227" s="596" t="e">
        <f>MATCH(Таблиця4[[#This Row],[BUILDING NAME]],#REF!,0)</f>
        <v>#REF!</v>
      </c>
      <c r="BK227" s="596" t="e">
        <f>INDEX(#REF!,'02BUILD'!BJ227,1)</f>
        <v>#REF!</v>
      </c>
      <c r="BL227" s="596" t="e">
        <v>#N/A</v>
      </c>
      <c r="BM227" s="596"/>
      <c r="BN227" s="596" t="e">
        <f>MATCH(Таблиця4[[#This Row],[BUILDING NAME]],Таблиця5[NAME],0)</f>
        <v>#N/A</v>
      </c>
      <c r="BO227" s="596" t="e">
        <f>INDEX(Таблиця5[[C - COINS - COST]:[ADDRESS]],'02BUILD'!$BN227,1)</f>
        <v>#N/A</v>
      </c>
      <c r="BP227" s="596" t="e">
        <f>INDEX(Таблиця5[[C - COINS - COST]:[ADDRESS]],'02BUILD'!$BN227,2)</f>
        <v>#N/A</v>
      </c>
      <c r="BQ227" s="596" t="e">
        <f>INDEX(Таблиця5[[C - COINS - COST]:[ADDRESS]],'02BUILD'!$BN227,3)</f>
        <v>#N/A</v>
      </c>
      <c r="BR227" s="596" t="e">
        <f>INDEX(Таблиця5[[C - COINS - COST]:[ADDRESS]],'02BUILD'!$BN227,4)</f>
        <v>#N/A</v>
      </c>
      <c r="BS227" s="596" t="e">
        <f>INDEX(Таблиця5[[C - COINS - COST]:[ADDRESS]],'02BUILD'!$BN227,5)</f>
        <v>#N/A</v>
      </c>
      <c r="BT227" s="596" t="e">
        <f>INDEX(Таблиця5[[C - COINS - COST]:[ADDRESS]],'02BUILD'!$BN227,6)</f>
        <v>#N/A</v>
      </c>
      <c r="BU227" s="596" t="e">
        <f>INDEX(Таблиця5[[C - COINS - COST]:[ADDRESS]],'02BUILD'!$BN227,7)</f>
        <v>#N/A</v>
      </c>
      <c r="BV227" s="596" t="e">
        <f>INDEX(Таблиця5[[C - COINS - COST]:[ADDRESS]],'02BUILD'!$BN227,8)</f>
        <v>#N/A</v>
      </c>
      <c r="BW227" s="596" t="e">
        <f>INDEX(Таблиця5[[C - COINS - COST]:[ADDRESS]],'02BUILD'!$BN227,9)</f>
        <v>#N/A</v>
      </c>
      <c r="BX227" s="596" t="e">
        <f>INDEX(Таблиця5[[C - COINS - COST]:[ADDRESS]],'02BUILD'!$BN227,10)</f>
        <v>#N/A</v>
      </c>
    </row>
    <row r="228" spans="1:76" ht="16.5" thickTop="1" thickBot="1">
      <c r="A228" s="742" t="s">
        <v>1134</v>
      </c>
      <c r="B228" s="743" t="str">
        <f t="shared" si="12"/>
        <v>D47</v>
      </c>
      <c r="C228" s="743" t="str">
        <f t="shared" si="13"/>
        <v>The Butchers' Guildhall (guildhall, C, 2)</v>
      </c>
      <c r="D228" s="742"/>
      <c r="E228" s="742"/>
      <c r="F228" s="743" t="s">
        <v>1465</v>
      </c>
      <c r="G228" s="743" t="s">
        <v>1932</v>
      </c>
      <c r="H228" s="743" t="s">
        <v>2406</v>
      </c>
      <c r="I228" s="743" t="s">
        <v>3970</v>
      </c>
      <c r="J228" s="743"/>
      <c r="K228" s="743" t="s">
        <v>2096</v>
      </c>
      <c r="L228" s="743" t="s">
        <v>2069</v>
      </c>
      <c r="M228" s="743">
        <v>2</v>
      </c>
      <c r="N228" s="750" t="s">
        <v>3844</v>
      </c>
      <c r="O228" s="743"/>
      <c r="P228" s="743"/>
      <c r="Q228" s="743"/>
      <c r="R228" s="743"/>
      <c r="S2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8" s="743"/>
      <c r="U228" s="743"/>
      <c r="V228" s="743"/>
      <c r="W228" s="743"/>
      <c r="X228" s="743"/>
      <c r="Y228" s="743" t="s">
        <v>21087</v>
      </c>
      <c r="Z228" s="743" t="s">
        <v>4311</v>
      </c>
      <c r="AA228" s="743"/>
      <c r="AB228" s="743" t="str">
        <f>Таблиця4[[#This Row],[Descriptions2]]</f>
        <v/>
      </c>
      <c r="AC228" s="743" t="str">
        <f>Таблиця4[[#This Row],[Owner/Specific NPCs3]]</f>
        <v/>
      </c>
      <c r="AD228" s="743"/>
      <c r="AE228" s="750" t="s">
        <v>5831</v>
      </c>
      <c r="AF228" s="751"/>
      <c r="AG228" s="752"/>
      <c r="AH228" s="743" t="s">
        <v>3844</v>
      </c>
      <c r="AI228" s="752"/>
      <c r="AJ228" s="743" t="s">
        <v>4311</v>
      </c>
      <c r="AK228" s="752"/>
      <c r="AL228" s="742" t="str">
        <f>IFERROR(INDEX('02_LIVING_WATERDEEP'!$C$2:$C$200,MATCH(Таблиця4[[#This Row],[BUILDING NAME]],'02_LIVING_WATERDEEP'!$A$2:$A$200,0),1),"")</f>
        <v/>
      </c>
      <c r="AM228" s="742" t="str">
        <f>IFERROR(INDEX('02_LIVING_WATERDEEP'!$F$2:$F$200,MATCH(Таблиця4[[#This Row],[BUILDING NAME]],'02_LIVING_WATERDEEP'!$A$2:$A$200,0),1),"")</f>
        <v/>
      </c>
      <c r="AN228" s="742" t="str">
        <f>IFERROR(INDEX('02_LIVING_WATERDEEP'!$I$2:$I$200,MATCH(Таблиця4[[#This Row],[BUILDING NAME]],'02_LIVING_WATERDEEP'!$A$2:$A$200,0),1),"")</f>
        <v/>
      </c>
      <c r="AO228" s="742" t="str">
        <f>IFERROR(INDEX('02_LIVING_WATERDEEP'!$J$2:$J$200,MATCH(Таблиця4[[#This Row],[BUILDING NAME]],'02_LIVING_WATERDEEP'!$A$2:$A$200,0),1),"")</f>
        <v/>
      </c>
      <c r="AP228" s="742" t="str">
        <f>IFERROR(INDEX('02_LIVING_WATERDEEP'!$K$2:$K$200,MATCH(Таблиця4[[#This Row],[BUILDING NAME]],'02_LIVING_WATERDEEP'!$A$2:$A$200,0),1),"")</f>
        <v/>
      </c>
      <c r="AQ228" s="742" t="str">
        <f>IFERROR(INDEX('02_LIVING_WATERDEEP'!$L$2:$L$200,MATCH(Таблиця4[[#This Row],[BUILDING NAME]],'02_LIVING_WATERDEEP'!$A$2:$A$200,0),1),"")</f>
        <v/>
      </c>
      <c r="AR228" s="742" t="str">
        <f>IFERROR(INDEX('02_LIVING_WATERDEEP'!$M$2:$M$200,MATCH(Таблиця4[[#This Row],[BUILDING NAME]],'02_LIVING_WATERDEEP'!$A$2:$A$200,0),1),"")</f>
        <v/>
      </c>
      <c r="AS228" s="742"/>
      <c r="AT228" s="596"/>
      <c r="AU228" s="596"/>
      <c r="AV228" s="596"/>
      <c r="AW228" s="596"/>
      <c r="AX228" s="596"/>
      <c r="AY228" s="596"/>
      <c r="AZ228" s="596"/>
      <c r="BA228" s="596"/>
      <c r="BB228" s="596"/>
      <c r="BC228" s="596"/>
      <c r="BD228" s="596"/>
      <c r="BE228" s="596"/>
      <c r="BF228" s="596"/>
      <c r="BG228" s="596"/>
      <c r="BH228" s="596"/>
      <c r="BI228" s="596"/>
      <c r="BJ228" s="596" t="e">
        <f>MATCH(Таблиця4[[#This Row],[BUILDING NAME]],#REF!,0)</f>
        <v>#REF!</v>
      </c>
      <c r="BK228" s="596" t="e">
        <f>INDEX(#REF!,'02BUILD'!BJ228,1)</f>
        <v>#REF!</v>
      </c>
      <c r="BL228" s="596" t="s">
        <v>20488</v>
      </c>
      <c r="BM228" s="596"/>
      <c r="BN228" s="596" t="e">
        <f>MATCH(Таблиця4[[#This Row],[BUILDING NAME]],Таблиця5[NAME],0)</f>
        <v>#N/A</v>
      </c>
      <c r="BO228" s="596" t="e">
        <f>INDEX(Таблиця5[[C - COINS - COST]:[ADDRESS]],'02BUILD'!$BN228,1)</f>
        <v>#N/A</v>
      </c>
      <c r="BP228" s="596" t="e">
        <f>INDEX(Таблиця5[[C - COINS - COST]:[ADDRESS]],'02BUILD'!$BN228,2)</f>
        <v>#N/A</v>
      </c>
      <c r="BQ228" s="596" t="e">
        <f>INDEX(Таблиця5[[C - COINS - COST]:[ADDRESS]],'02BUILD'!$BN228,3)</f>
        <v>#N/A</v>
      </c>
      <c r="BR228" s="596" t="e">
        <f>INDEX(Таблиця5[[C - COINS - COST]:[ADDRESS]],'02BUILD'!$BN228,4)</f>
        <v>#N/A</v>
      </c>
      <c r="BS228" s="596" t="e">
        <f>INDEX(Таблиця5[[C - COINS - COST]:[ADDRESS]],'02BUILD'!$BN228,5)</f>
        <v>#N/A</v>
      </c>
      <c r="BT228" s="596" t="e">
        <f>INDEX(Таблиця5[[C - COINS - COST]:[ADDRESS]],'02BUILD'!$BN228,6)</f>
        <v>#N/A</v>
      </c>
      <c r="BU228" s="596" t="e">
        <f>INDEX(Таблиця5[[C - COINS - COST]:[ADDRESS]],'02BUILD'!$BN228,7)</f>
        <v>#N/A</v>
      </c>
      <c r="BV228" s="596" t="e">
        <f>INDEX(Таблиця5[[C - COINS - COST]:[ADDRESS]],'02BUILD'!$BN228,8)</f>
        <v>#N/A</v>
      </c>
      <c r="BW228" s="596" t="e">
        <f>INDEX(Таблиця5[[C - COINS - COST]:[ADDRESS]],'02BUILD'!$BN228,9)</f>
        <v>#N/A</v>
      </c>
      <c r="BX228" s="596" t="e">
        <f>INDEX(Таблиця5[[C - COINS - COST]:[ADDRESS]],'02BUILD'!$BN228,10)</f>
        <v>#N/A</v>
      </c>
    </row>
    <row r="229" spans="1:76" ht="16.5" thickTop="1" thickBot="1">
      <c r="A229" s="742" t="s">
        <v>1135</v>
      </c>
      <c r="B229" s="743" t="str">
        <f t="shared" si="12"/>
        <v>D48</v>
      </c>
      <c r="C229" s="743" t="str">
        <f t="shared" si="13"/>
        <v>Melgard's Fine Leathers (business, C, 1)</v>
      </c>
      <c r="D229" s="742"/>
      <c r="E229" s="742"/>
      <c r="F229" s="743" t="s">
        <v>1466</v>
      </c>
      <c r="G229" s="743" t="s">
        <v>1933</v>
      </c>
      <c r="H229" s="743" t="s">
        <v>2407</v>
      </c>
      <c r="I229" s="743" t="s">
        <v>3970</v>
      </c>
      <c r="J229" s="743"/>
      <c r="K229" s="743" t="s">
        <v>2089</v>
      </c>
      <c r="L229" s="743" t="s">
        <v>2069</v>
      </c>
      <c r="M229" s="743">
        <v>1</v>
      </c>
      <c r="N229" s="743"/>
      <c r="O229" s="743"/>
      <c r="P229" s="743"/>
      <c r="Q229" s="743"/>
      <c r="R229" s="743"/>
      <c r="S2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29" s="743"/>
      <c r="U229" s="743"/>
      <c r="V229" s="743" t="s">
        <v>19944</v>
      </c>
      <c r="W229" s="743"/>
      <c r="X229" s="743"/>
      <c r="Y229" s="1040"/>
      <c r="Z229" s="743" t="s">
        <v>4311</v>
      </c>
      <c r="AA229" s="743"/>
      <c r="AB229" s="743" t="str">
        <f>Таблиця4[[#This Row],[Descriptions2]]</f>
        <v/>
      </c>
      <c r="AC229" s="743" t="str">
        <f>Таблиця4[[#This Row],[Owner/Specific NPCs3]]</f>
        <v/>
      </c>
      <c r="AD229" s="743"/>
      <c r="AE229" s="750" t="s">
        <v>5831</v>
      </c>
      <c r="AF229" s="751"/>
      <c r="AG229" s="752"/>
      <c r="AH229" s="743" t="s">
        <v>4311</v>
      </c>
      <c r="AI229" s="752"/>
      <c r="AJ229" s="743" t="s">
        <v>4311</v>
      </c>
      <c r="AK229" s="752"/>
      <c r="AL229" s="742" t="str">
        <f>IFERROR(INDEX('02_LIVING_WATERDEEP'!$C$2:$C$200,MATCH(Таблиця4[[#This Row],[BUILDING NAME]],'02_LIVING_WATERDEEP'!$A$2:$A$200,0),1),"")</f>
        <v/>
      </c>
      <c r="AM229" s="742" t="str">
        <f>IFERROR(INDEX('02_LIVING_WATERDEEP'!$F$2:$F$200,MATCH(Таблиця4[[#This Row],[BUILDING NAME]],'02_LIVING_WATERDEEP'!$A$2:$A$200,0),1),"")</f>
        <v/>
      </c>
      <c r="AN229" s="742" t="str">
        <f>IFERROR(INDEX('02_LIVING_WATERDEEP'!$I$2:$I$200,MATCH(Таблиця4[[#This Row],[BUILDING NAME]],'02_LIVING_WATERDEEP'!$A$2:$A$200,0),1),"")</f>
        <v/>
      </c>
      <c r="AO229" s="742" t="str">
        <f>IFERROR(INDEX('02_LIVING_WATERDEEP'!$J$2:$J$200,MATCH(Таблиця4[[#This Row],[BUILDING NAME]],'02_LIVING_WATERDEEP'!$A$2:$A$200,0),1),"")</f>
        <v/>
      </c>
      <c r="AP229" s="742" t="str">
        <f>IFERROR(INDEX('02_LIVING_WATERDEEP'!$K$2:$K$200,MATCH(Таблиця4[[#This Row],[BUILDING NAME]],'02_LIVING_WATERDEEP'!$A$2:$A$200,0),1),"")</f>
        <v/>
      </c>
      <c r="AQ229" s="742" t="str">
        <f>IFERROR(INDEX('02_LIVING_WATERDEEP'!$L$2:$L$200,MATCH(Таблиця4[[#This Row],[BUILDING NAME]],'02_LIVING_WATERDEEP'!$A$2:$A$200,0),1),"")</f>
        <v/>
      </c>
      <c r="AR229" s="742" t="str">
        <f>IFERROR(INDEX('02_LIVING_WATERDEEP'!$M$2:$M$200,MATCH(Таблиця4[[#This Row],[BUILDING NAME]],'02_LIVING_WATERDEEP'!$A$2:$A$200,0),1),"")</f>
        <v/>
      </c>
      <c r="AS229" s="742"/>
      <c r="AT229" s="596"/>
      <c r="AU229" s="596"/>
      <c r="AV229" s="596"/>
      <c r="AW229" s="596"/>
      <c r="AX229" s="596"/>
      <c r="AY229" s="596"/>
      <c r="AZ229" s="596"/>
      <c r="BA229" s="596"/>
      <c r="BB229" s="596"/>
      <c r="BC229" s="596"/>
      <c r="BD229" s="596"/>
      <c r="BE229" s="596"/>
      <c r="BF229" s="596"/>
      <c r="BG229" s="596"/>
      <c r="BH229" s="596"/>
      <c r="BI229" s="596"/>
      <c r="BJ229" s="596" t="e">
        <f>MATCH(Таблиця4[[#This Row],[BUILDING NAME]],#REF!,0)</f>
        <v>#REF!</v>
      </c>
      <c r="BK229" s="596" t="e">
        <f>INDEX(#REF!,'02BUILD'!BJ229,1)</f>
        <v>#REF!</v>
      </c>
      <c r="BL229" s="596" t="s">
        <v>20681</v>
      </c>
      <c r="BM229" s="596"/>
      <c r="BN229" s="596" t="e">
        <f>MATCH(Таблиця4[[#This Row],[BUILDING NAME]],Таблиця5[NAME],0)</f>
        <v>#N/A</v>
      </c>
      <c r="BO229" s="596" t="e">
        <f>INDEX(Таблиця5[[C - COINS - COST]:[ADDRESS]],'02BUILD'!$BN229,1)</f>
        <v>#N/A</v>
      </c>
      <c r="BP229" s="596" t="e">
        <f>INDEX(Таблиця5[[C - COINS - COST]:[ADDRESS]],'02BUILD'!$BN229,2)</f>
        <v>#N/A</v>
      </c>
      <c r="BQ229" s="596" t="e">
        <f>INDEX(Таблиця5[[C - COINS - COST]:[ADDRESS]],'02BUILD'!$BN229,3)</f>
        <v>#N/A</v>
      </c>
      <c r="BR229" s="596" t="e">
        <f>INDEX(Таблиця5[[C - COINS - COST]:[ADDRESS]],'02BUILD'!$BN229,4)</f>
        <v>#N/A</v>
      </c>
      <c r="BS229" s="596" t="e">
        <f>INDEX(Таблиця5[[C - COINS - COST]:[ADDRESS]],'02BUILD'!$BN229,5)</f>
        <v>#N/A</v>
      </c>
      <c r="BT229" s="596" t="e">
        <f>INDEX(Таблиця5[[C - COINS - COST]:[ADDRESS]],'02BUILD'!$BN229,6)</f>
        <v>#N/A</v>
      </c>
      <c r="BU229" s="596" t="e">
        <f>INDEX(Таблиця5[[C - COINS - COST]:[ADDRESS]],'02BUILD'!$BN229,7)</f>
        <v>#N/A</v>
      </c>
      <c r="BV229" s="596" t="e">
        <f>INDEX(Таблиця5[[C - COINS - COST]:[ADDRESS]],'02BUILD'!$BN229,8)</f>
        <v>#N/A</v>
      </c>
      <c r="BW229" s="596" t="e">
        <f>INDEX(Таблиця5[[C - COINS - COST]:[ADDRESS]],'02BUILD'!$BN229,9)</f>
        <v>#N/A</v>
      </c>
      <c r="BX229" s="596" t="e">
        <f>INDEX(Таблиця5[[C - COINS - COST]:[ADDRESS]],'02BUILD'!$BN229,10)</f>
        <v>#N/A</v>
      </c>
    </row>
    <row r="230" spans="1:76" ht="16.5" thickTop="1" thickBot="1">
      <c r="A230" s="742" t="s">
        <v>1136</v>
      </c>
      <c r="B230" s="743" t="str">
        <f t="shared" si="12"/>
        <v>D49</v>
      </c>
      <c r="C230" s="743" t="str">
        <f t="shared" si="13"/>
        <v>Thomm Storage (warehouse, C, 4)</v>
      </c>
      <c r="D230" s="742"/>
      <c r="E230" s="742"/>
      <c r="F230" s="743" t="s">
        <v>1467</v>
      </c>
      <c r="G230" s="743" t="s">
        <v>1934</v>
      </c>
      <c r="H230" s="743" t="s">
        <v>2408</v>
      </c>
      <c r="I230" s="743" t="s">
        <v>3970</v>
      </c>
      <c r="J230" s="743"/>
      <c r="K230" s="743" t="s">
        <v>2095</v>
      </c>
      <c r="L230" s="743" t="s">
        <v>2069</v>
      </c>
      <c r="M230" s="743">
        <v>4</v>
      </c>
      <c r="N230" s="743"/>
      <c r="O230" s="743"/>
      <c r="P230" s="743"/>
      <c r="Q230" s="743"/>
      <c r="R230" s="743"/>
      <c r="S2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0" s="743"/>
      <c r="U230" s="743"/>
      <c r="V230" s="743"/>
      <c r="W230" s="743"/>
      <c r="X230" s="743"/>
      <c r="Y230" s="1040"/>
      <c r="Z230" s="743" t="s">
        <v>4311</v>
      </c>
      <c r="AA230" s="743"/>
      <c r="AB230" s="743" t="str">
        <f>Таблиця4[[#This Row],[Descriptions2]]</f>
        <v/>
      </c>
      <c r="AC230" s="743" t="str">
        <f>Таблиця4[[#This Row],[Owner/Specific NPCs3]]</f>
        <v/>
      </c>
      <c r="AD230" s="743"/>
      <c r="AE230" s="750" t="s">
        <v>5831</v>
      </c>
      <c r="AF230" s="751"/>
      <c r="AG230" s="752"/>
      <c r="AH230" s="743" t="s">
        <v>4311</v>
      </c>
      <c r="AI230" s="752"/>
      <c r="AJ230" s="743" t="s">
        <v>4311</v>
      </c>
      <c r="AK230" s="752"/>
      <c r="AL230" s="742" t="str">
        <f>IFERROR(INDEX('02_LIVING_WATERDEEP'!$C$2:$C$200,MATCH(Таблиця4[[#This Row],[BUILDING NAME]],'02_LIVING_WATERDEEP'!$A$2:$A$200,0),1),"")</f>
        <v/>
      </c>
      <c r="AM230" s="742" t="str">
        <f>IFERROR(INDEX('02_LIVING_WATERDEEP'!$F$2:$F$200,MATCH(Таблиця4[[#This Row],[BUILDING NAME]],'02_LIVING_WATERDEEP'!$A$2:$A$200,0),1),"")</f>
        <v/>
      </c>
      <c r="AN230" s="742" t="str">
        <f>IFERROR(INDEX('02_LIVING_WATERDEEP'!$I$2:$I$200,MATCH(Таблиця4[[#This Row],[BUILDING NAME]],'02_LIVING_WATERDEEP'!$A$2:$A$200,0),1),"")</f>
        <v/>
      </c>
      <c r="AO230" s="742" t="str">
        <f>IFERROR(INDEX('02_LIVING_WATERDEEP'!$J$2:$J$200,MATCH(Таблиця4[[#This Row],[BUILDING NAME]],'02_LIVING_WATERDEEP'!$A$2:$A$200,0),1),"")</f>
        <v/>
      </c>
      <c r="AP230" s="742" t="str">
        <f>IFERROR(INDEX('02_LIVING_WATERDEEP'!$K$2:$K$200,MATCH(Таблиця4[[#This Row],[BUILDING NAME]],'02_LIVING_WATERDEEP'!$A$2:$A$200,0),1),"")</f>
        <v/>
      </c>
      <c r="AQ230" s="742" t="str">
        <f>IFERROR(INDEX('02_LIVING_WATERDEEP'!$L$2:$L$200,MATCH(Таблиця4[[#This Row],[BUILDING NAME]],'02_LIVING_WATERDEEP'!$A$2:$A$200,0),1),"")</f>
        <v/>
      </c>
      <c r="AR230" s="742" t="str">
        <f>IFERROR(INDEX('02_LIVING_WATERDEEP'!$M$2:$M$200,MATCH(Таблиця4[[#This Row],[BUILDING NAME]],'02_LIVING_WATERDEEP'!$A$2:$A$200,0),1),"")</f>
        <v/>
      </c>
      <c r="AS230" s="742"/>
      <c r="AT230" s="596"/>
      <c r="AU230" s="596"/>
      <c r="AV230" s="596"/>
      <c r="AW230" s="596"/>
      <c r="AX230" s="596"/>
      <c r="AY230" s="596"/>
      <c r="AZ230" s="596"/>
      <c r="BA230" s="596"/>
      <c r="BB230" s="596"/>
      <c r="BC230" s="596"/>
      <c r="BD230" s="596"/>
      <c r="BE230" s="596"/>
      <c r="BF230" s="596"/>
      <c r="BG230" s="596"/>
      <c r="BH230" s="596"/>
      <c r="BI230" s="596"/>
      <c r="BJ230" s="596" t="e">
        <f>MATCH(Таблиця4[[#This Row],[BUILDING NAME]],#REF!,0)</f>
        <v>#REF!</v>
      </c>
      <c r="BK230" s="596" t="e">
        <f>INDEX(#REF!,'02BUILD'!BJ230,1)</f>
        <v>#REF!</v>
      </c>
      <c r="BL230" s="596" t="s">
        <v>20469</v>
      </c>
      <c r="BM230" s="596"/>
      <c r="BN230" s="596" t="e">
        <f>MATCH(Таблиця4[[#This Row],[BUILDING NAME]],Таблиця5[NAME],0)</f>
        <v>#N/A</v>
      </c>
      <c r="BO230" s="596" t="e">
        <f>INDEX(Таблиця5[[C - COINS - COST]:[ADDRESS]],'02BUILD'!$BN230,1)</f>
        <v>#N/A</v>
      </c>
      <c r="BP230" s="596" t="e">
        <f>INDEX(Таблиця5[[C - COINS - COST]:[ADDRESS]],'02BUILD'!$BN230,2)</f>
        <v>#N/A</v>
      </c>
      <c r="BQ230" s="596" t="e">
        <f>INDEX(Таблиця5[[C - COINS - COST]:[ADDRESS]],'02BUILD'!$BN230,3)</f>
        <v>#N/A</v>
      </c>
      <c r="BR230" s="596" t="e">
        <f>INDEX(Таблиця5[[C - COINS - COST]:[ADDRESS]],'02BUILD'!$BN230,4)</f>
        <v>#N/A</v>
      </c>
      <c r="BS230" s="596" t="e">
        <f>INDEX(Таблиця5[[C - COINS - COST]:[ADDRESS]],'02BUILD'!$BN230,5)</f>
        <v>#N/A</v>
      </c>
      <c r="BT230" s="596" t="e">
        <f>INDEX(Таблиця5[[C - COINS - COST]:[ADDRESS]],'02BUILD'!$BN230,6)</f>
        <v>#N/A</v>
      </c>
      <c r="BU230" s="596" t="e">
        <f>INDEX(Таблиця5[[C - COINS - COST]:[ADDRESS]],'02BUILD'!$BN230,7)</f>
        <v>#N/A</v>
      </c>
      <c r="BV230" s="596" t="e">
        <f>INDEX(Таблиця5[[C - COINS - COST]:[ADDRESS]],'02BUILD'!$BN230,8)</f>
        <v>#N/A</v>
      </c>
      <c r="BW230" s="596" t="e">
        <f>INDEX(Таблиця5[[C - COINS - COST]:[ADDRESS]],'02BUILD'!$BN230,9)</f>
        <v>#N/A</v>
      </c>
      <c r="BX230" s="596" t="e">
        <f>INDEX(Таблиця5[[C - COINS - COST]:[ADDRESS]],'02BUILD'!$BN230,10)</f>
        <v>#N/A</v>
      </c>
    </row>
    <row r="231" spans="1:76" ht="16.5" thickTop="1" thickBot="1">
      <c r="A231" s="742" t="s">
        <v>1137</v>
      </c>
      <c r="B231" s="743" t="str">
        <f t="shared" si="12"/>
        <v>D50</v>
      </c>
      <c r="C231" s="743" t="str">
        <f t="shared" si="13"/>
        <v>Telethar Leatherworks (business, D, 2)</v>
      </c>
      <c r="D231" s="742"/>
      <c r="E231" s="742"/>
      <c r="F231" s="743" t="s">
        <v>1468</v>
      </c>
      <c r="G231" s="743" t="s">
        <v>1935</v>
      </c>
      <c r="H231" s="743" t="s">
        <v>2409</v>
      </c>
      <c r="I231" s="743" t="s">
        <v>3970</v>
      </c>
      <c r="J231" s="743"/>
      <c r="K231" s="743" t="s">
        <v>2089</v>
      </c>
      <c r="L231" s="743" t="s">
        <v>2083</v>
      </c>
      <c r="M231" s="743">
        <v>2</v>
      </c>
      <c r="N231" s="743"/>
      <c r="O231" s="743"/>
      <c r="P231" s="743"/>
      <c r="Q231" s="743"/>
      <c r="R231" s="743"/>
      <c r="S2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1" s="743"/>
      <c r="U231" s="743"/>
      <c r="V231" s="743"/>
      <c r="W231" s="743"/>
      <c r="X231" s="743"/>
      <c r="Y231" s="1040"/>
      <c r="Z231" s="743" t="s">
        <v>4311</v>
      </c>
      <c r="AA231" s="743"/>
      <c r="AB231" s="743" t="str">
        <f>Таблиця4[[#This Row],[Descriptions2]]</f>
        <v/>
      </c>
      <c r="AC231" s="743" t="str">
        <f>Таблиця4[[#This Row],[Owner/Specific NPCs3]]</f>
        <v/>
      </c>
      <c r="AD231" s="743"/>
      <c r="AE231" s="750" t="s">
        <v>5831</v>
      </c>
      <c r="AF231" s="751"/>
      <c r="AG231" s="752"/>
      <c r="AH231" s="743" t="s">
        <v>4311</v>
      </c>
      <c r="AI231" s="752"/>
      <c r="AJ231" s="743" t="s">
        <v>4311</v>
      </c>
      <c r="AK231" s="752"/>
      <c r="AL231" s="742" t="str">
        <f>IFERROR(INDEX('02_LIVING_WATERDEEP'!$C$2:$C$200,MATCH(Таблиця4[[#This Row],[BUILDING NAME]],'02_LIVING_WATERDEEP'!$A$2:$A$200,0),1),"")</f>
        <v/>
      </c>
      <c r="AM231" s="742" t="str">
        <f>IFERROR(INDEX('02_LIVING_WATERDEEP'!$F$2:$F$200,MATCH(Таблиця4[[#This Row],[BUILDING NAME]],'02_LIVING_WATERDEEP'!$A$2:$A$200,0),1),"")</f>
        <v/>
      </c>
      <c r="AN231" s="742" t="str">
        <f>IFERROR(INDEX('02_LIVING_WATERDEEP'!$I$2:$I$200,MATCH(Таблиця4[[#This Row],[BUILDING NAME]],'02_LIVING_WATERDEEP'!$A$2:$A$200,0),1),"")</f>
        <v/>
      </c>
      <c r="AO231" s="742" t="str">
        <f>IFERROR(INDEX('02_LIVING_WATERDEEP'!$J$2:$J$200,MATCH(Таблиця4[[#This Row],[BUILDING NAME]],'02_LIVING_WATERDEEP'!$A$2:$A$200,0),1),"")</f>
        <v/>
      </c>
      <c r="AP231" s="742" t="str">
        <f>IFERROR(INDEX('02_LIVING_WATERDEEP'!$K$2:$K$200,MATCH(Таблиця4[[#This Row],[BUILDING NAME]],'02_LIVING_WATERDEEP'!$A$2:$A$200,0),1),"")</f>
        <v/>
      </c>
      <c r="AQ231" s="742" t="str">
        <f>IFERROR(INDEX('02_LIVING_WATERDEEP'!$L$2:$L$200,MATCH(Таблиця4[[#This Row],[BUILDING NAME]],'02_LIVING_WATERDEEP'!$A$2:$A$200,0),1),"")</f>
        <v/>
      </c>
      <c r="AR231" s="742" t="str">
        <f>IFERROR(INDEX('02_LIVING_WATERDEEP'!$M$2:$M$200,MATCH(Таблиця4[[#This Row],[BUILDING NAME]],'02_LIVING_WATERDEEP'!$A$2:$A$200,0),1),"")</f>
        <v/>
      </c>
      <c r="AS231" s="742"/>
      <c r="AT231" s="596"/>
      <c r="AU231" s="596"/>
      <c r="AV231" s="596"/>
      <c r="AW231" s="596"/>
      <c r="AX231" s="596"/>
      <c r="AY231" s="596"/>
      <c r="AZ231" s="596"/>
      <c r="BA231" s="596"/>
      <c r="BB231" s="596"/>
      <c r="BC231" s="596"/>
      <c r="BD231" s="596"/>
      <c r="BE231" s="596"/>
      <c r="BF231" s="596"/>
      <c r="BG231" s="596"/>
      <c r="BH231" s="596"/>
      <c r="BI231" s="596"/>
      <c r="BJ231" s="596" t="e">
        <f>MATCH(Таблиця4[[#This Row],[BUILDING NAME]],#REF!,0)</f>
        <v>#REF!</v>
      </c>
      <c r="BK231" s="596" t="e">
        <f>INDEX(#REF!,'02BUILD'!BJ231,1)</f>
        <v>#REF!</v>
      </c>
      <c r="BL231" s="596" t="s">
        <v>20467</v>
      </c>
      <c r="BM231" s="596"/>
      <c r="BN231" s="596" t="e">
        <f>MATCH(Таблиця4[[#This Row],[BUILDING NAME]],Таблиця5[NAME],0)</f>
        <v>#N/A</v>
      </c>
      <c r="BO231" s="596" t="e">
        <f>INDEX(Таблиця5[[C - COINS - COST]:[ADDRESS]],'02BUILD'!$BN231,1)</f>
        <v>#N/A</v>
      </c>
      <c r="BP231" s="596" t="e">
        <f>INDEX(Таблиця5[[C - COINS - COST]:[ADDRESS]],'02BUILD'!$BN231,2)</f>
        <v>#N/A</v>
      </c>
      <c r="BQ231" s="596" t="e">
        <f>INDEX(Таблиця5[[C - COINS - COST]:[ADDRESS]],'02BUILD'!$BN231,3)</f>
        <v>#N/A</v>
      </c>
      <c r="BR231" s="596" t="e">
        <f>INDEX(Таблиця5[[C - COINS - COST]:[ADDRESS]],'02BUILD'!$BN231,4)</f>
        <v>#N/A</v>
      </c>
      <c r="BS231" s="596" t="e">
        <f>INDEX(Таблиця5[[C - COINS - COST]:[ADDRESS]],'02BUILD'!$BN231,5)</f>
        <v>#N/A</v>
      </c>
      <c r="BT231" s="596" t="e">
        <f>INDEX(Таблиця5[[C - COINS - COST]:[ADDRESS]],'02BUILD'!$BN231,6)</f>
        <v>#N/A</v>
      </c>
      <c r="BU231" s="596" t="e">
        <f>INDEX(Таблиця5[[C - COINS - COST]:[ADDRESS]],'02BUILD'!$BN231,7)</f>
        <v>#N/A</v>
      </c>
      <c r="BV231" s="596" t="e">
        <f>INDEX(Таблиця5[[C - COINS - COST]:[ADDRESS]],'02BUILD'!$BN231,8)</f>
        <v>#N/A</v>
      </c>
      <c r="BW231" s="596" t="e">
        <f>INDEX(Таблиця5[[C - COINS - COST]:[ADDRESS]],'02BUILD'!$BN231,9)</f>
        <v>#N/A</v>
      </c>
      <c r="BX231" s="596" t="e">
        <f>INDEX(Таблиця5[[C - COINS - COST]:[ADDRESS]],'02BUILD'!$BN231,10)</f>
        <v>#N/A</v>
      </c>
    </row>
    <row r="232" spans="1:76" ht="16.5" thickTop="1" thickBot="1">
      <c r="A232" s="742" t="s">
        <v>1138</v>
      </c>
      <c r="B232" s="743" t="str">
        <f t="shared" si="12"/>
        <v>D51</v>
      </c>
      <c r="C232" s="743" t="str">
        <f t="shared" si="13"/>
        <v>Fellowship Storage (warehouse, C, 4)</v>
      </c>
      <c r="D232" s="742"/>
      <c r="E232" s="742"/>
      <c r="F232" s="743" t="s">
        <v>1469</v>
      </c>
      <c r="G232" s="743" t="s">
        <v>1936</v>
      </c>
      <c r="H232" s="743" t="s">
        <v>2410</v>
      </c>
      <c r="I232" s="743" t="s">
        <v>3970</v>
      </c>
      <c r="J232" s="743"/>
      <c r="K232" s="743" t="s">
        <v>2095</v>
      </c>
      <c r="L232" s="743" t="s">
        <v>2069</v>
      </c>
      <c r="M232" s="743">
        <v>4</v>
      </c>
      <c r="N232" s="743"/>
      <c r="O232" s="743"/>
      <c r="P232" s="743"/>
      <c r="Q232" s="743"/>
      <c r="R232" s="743"/>
      <c r="S2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2" s="743"/>
      <c r="U232" s="743"/>
      <c r="V232" s="743"/>
      <c r="W232" s="743"/>
      <c r="X232" s="743"/>
      <c r="Y232" s="1040"/>
      <c r="Z232" s="743" t="s">
        <v>4311</v>
      </c>
      <c r="AA232" s="743"/>
      <c r="AB232" s="743" t="str">
        <f>Таблиця4[[#This Row],[Descriptions2]]</f>
        <v/>
      </c>
      <c r="AC232" s="743" t="str">
        <f>Таблиця4[[#This Row],[Owner/Specific NPCs3]]</f>
        <v/>
      </c>
      <c r="AD232" s="743"/>
      <c r="AE232" s="750" t="s">
        <v>5831</v>
      </c>
      <c r="AF232" s="751"/>
      <c r="AG232" s="752"/>
      <c r="AH232" s="743" t="s">
        <v>4311</v>
      </c>
      <c r="AI232" s="752"/>
      <c r="AJ232" s="743" t="s">
        <v>4311</v>
      </c>
      <c r="AK232" s="752"/>
      <c r="AL232" s="742" t="str">
        <f>IFERROR(INDEX('02_LIVING_WATERDEEP'!$C$2:$C$200,MATCH(Таблиця4[[#This Row],[BUILDING NAME]],'02_LIVING_WATERDEEP'!$A$2:$A$200,0),1),"")</f>
        <v/>
      </c>
      <c r="AM232" s="742" t="str">
        <f>IFERROR(INDEX('02_LIVING_WATERDEEP'!$F$2:$F$200,MATCH(Таблиця4[[#This Row],[BUILDING NAME]],'02_LIVING_WATERDEEP'!$A$2:$A$200,0),1),"")</f>
        <v/>
      </c>
      <c r="AN232" s="742" t="str">
        <f>IFERROR(INDEX('02_LIVING_WATERDEEP'!$I$2:$I$200,MATCH(Таблиця4[[#This Row],[BUILDING NAME]],'02_LIVING_WATERDEEP'!$A$2:$A$200,0),1),"")</f>
        <v/>
      </c>
      <c r="AO232" s="742" t="str">
        <f>IFERROR(INDEX('02_LIVING_WATERDEEP'!$J$2:$J$200,MATCH(Таблиця4[[#This Row],[BUILDING NAME]],'02_LIVING_WATERDEEP'!$A$2:$A$200,0),1),"")</f>
        <v/>
      </c>
      <c r="AP232" s="742" t="str">
        <f>IFERROR(INDEX('02_LIVING_WATERDEEP'!$K$2:$K$200,MATCH(Таблиця4[[#This Row],[BUILDING NAME]],'02_LIVING_WATERDEEP'!$A$2:$A$200,0),1),"")</f>
        <v/>
      </c>
      <c r="AQ232" s="742" t="str">
        <f>IFERROR(INDEX('02_LIVING_WATERDEEP'!$L$2:$L$200,MATCH(Таблиця4[[#This Row],[BUILDING NAME]],'02_LIVING_WATERDEEP'!$A$2:$A$200,0),1),"")</f>
        <v/>
      </c>
      <c r="AR232" s="742" t="str">
        <f>IFERROR(INDEX('02_LIVING_WATERDEEP'!$M$2:$M$200,MATCH(Таблиця4[[#This Row],[BUILDING NAME]],'02_LIVING_WATERDEEP'!$A$2:$A$200,0),1),"")</f>
        <v/>
      </c>
      <c r="AS232" s="742"/>
      <c r="AT232" s="596"/>
      <c r="AU232" s="596"/>
      <c r="AV232" s="596"/>
      <c r="AW232" s="596"/>
      <c r="AX232" s="596"/>
      <c r="AY232" s="596"/>
      <c r="AZ232" s="596"/>
      <c r="BA232" s="596"/>
      <c r="BB232" s="596"/>
      <c r="BC232" s="596"/>
      <c r="BD232" s="596"/>
      <c r="BE232" s="596"/>
      <c r="BF232" s="596"/>
      <c r="BG232" s="596"/>
      <c r="BH232" s="596"/>
      <c r="BI232" s="596"/>
      <c r="BJ232" s="596" t="e">
        <f>MATCH(Таблиця4[[#This Row],[BUILDING NAME]],#REF!,0)</f>
        <v>#REF!</v>
      </c>
      <c r="BK232" s="596" t="e">
        <f>INDEX(#REF!,'02BUILD'!BJ232,1)</f>
        <v>#REF!</v>
      </c>
      <c r="BL232" s="596" t="s">
        <v>20491</v>
      </c>
      <c r="BM232" s="596"/>
      <c r="BN232" s="596" t="e">
        <f>MATCH(Таблиця4[[#This Row],[BUILDING NAME]],Таблиця5[NAME],0)</f>
        <v>#N/A</v>
      </c>
      <c r="BO232" s="596" t="e">
        <f>INDEX(Таблиця5[[C - COINS - COST]:[ADDRESS]],'02BUILD'!$BN232,1)</f>
        <v>#N/A</v>
      </c>
      <c r="BP232" s="596" t="e">
        <f>INDEX(Таблиця5[[C - COINS - COST]:[ADDRESS]],'02BUILD'!$BN232,2)</f>
        <v>#N/A</v>
      </c>
      <c r="BQ232" s="596" t="e">
        <f>INDEX(Таблиця5[[C - COINS - COST]:[ADDRESS]],'02BUILD'!$BN232,3)</f>
        <v>#N/A</v>
      </c>
      <c r="BR232" s="596" t="e">
        <f>INDEX(Таблиця5[[C - COINS - COST]:[ADDRESS]],'02BUILD'!$BN232,4)</f>
        <v>#N/A</v>
      </c>
      <c r="BS232" s="596" t="e">
        <f>INDEX(Таблиця5[[C - COINS - COST]:[ADDRESS]],'02BUILD'!$BN232,5)</f>
        <v>#N/A</v>
      </c>
      <c r="BT232" s="596" t="e">
        <f>INDEX(Таблиця5[[C - COINS - COST]:[ADDRESS]],'02BUILD'!$BN232,6)</f>
        <v>#N/A</v>
      </c>
      <c r="BU232" s="596" t="e">
        <f>INDEX(Таблиця5[[C - COINS - COST]:[ADDRESS]],'02BUILD'!$BN232,7)</f>
        <v>#N/A</v>
      </c>
      <c r="BV232" s="596" t="e">
        <f>INDEX(Таблиця5[[C - COINS - COST]:[ADDRESS]],'02BUILD'!$BN232,8)</f>
        <v>#N/A</v>
      </c>
      <c r="BW232" s="596" t="e">
        <f>INDEX(Таблиця5[[C - COINS - COST]:[ADDRESS]],'02BUILD'!$BN232,9)</f>
        <v>#N/A</v>
      </c>
      <c r="BX232" s="596" t="e">
        <f>INDEX(Таблиця5[[C - COINS - COST]:[ADDRESS]],'02BUILD'!$BN232,10)</f>
        <v>#N/A</v>
      </c>
    </row>
    <row r="233" spans="1:76" ht="16.5" thickTop="1" thickBot="1">
      <c r="A233" s="742" t="s">
        <v>1139</v>
      </c>
      <c r="B233" s="743" t="str">
        <f t="shared" si="12"/>
        <v>D52</v>
      </c>
      <c r="C233" s="743" t="str">
        <f t="shared" si="13"/>
        <v>Smokehouse (business, D, 2)</v>
      </c>
      <c r="D233" s="742"/>
      <c r="E233" s="742"/>
      <c r="F233" s="743" t="s">
        <v>1470</v>
      </c>
      <c r="G233" s="743" t="s">
        <v>1937</v>
      </c>
      <c r="H233" s="743" t="s">
        <v>2411</v>
      </c>
      <c r="I233" s="743" t="s">
        <v>3970</v>
      </c>
      <c r="J233" s="743"/>
      <c r="K233" s="743" t="s">
        <v>2089</v>
      </c>
      <c r="L233" s="743" t="s">
        <v>2083</v>
      </c>
      <c r="M233" s="743">
        <v>2</v>
      </c>
      <c r="N233" s="743"/>
      <c r="O233" s="743"/>
      <c r="P233" s="743"/>
      <c r="Q233" s="743"/>
      <c r="R233" s="743"/>
      <c r="S2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3" s="743"/>
      <c r="U233" s="743"/>
      <c r="V233" s="743"/>
      <c r="W233" s="743"/>
      <c r="X233" s="743"/>
      <c r="Y233" s="743" t="s">
        <v>21196</v>
      </c>
      <c r="Z233" s="743" t="s">
        <v>4311</v>
      </c>
      <c r="AA233" s="743"/>
      <c r="AB233" s="743" t="str">
        <f>Таблиця4[[#This Row],[Descriptions2]]</f>
        <v/>
      </c>
      <c r="AC233" s="743" t="str">
        <f>Таблиця4[[#This Row],[Owner/Specific NPCs3]]</f>
        <v/>
      </c>
      <c r="AD233" s="743"/>
      <c r="AE233" s="750" t="s">
        <v>5831</v>
      </c>
      <c r="AF233" s="751"/>
      <c r="AG233" s="752"/>
      <c r="AH233" s="743" t="s">
        <v>4311</v>
      </c>
      <c r="AI233" s="752"/>
      <c r="AJ233" s="743" t="s">
        <v>4311</v>
      </c>
      <c r="AK233" s="752"/>
      <c r="AL233" s="742" t="str">
        <f>IFERROR(INDEX('02_LIVING_WATERDEEP'!$C$2:$C$200,MATCH(Таблиця4[[#This Row],[BUILDING NAME]],'02_LIVING_WATERDEEP'!$A$2:$A$200,0),1),"")</f>
        <v/>
      </c>
      <c r="AM233" s="742" t="str">
        <f>IFERROR(INDEX('02_LIVING_WATERDEEP'!$F$2:$F$200,MATCH(Таблиця4[[#This Row],[BUILDING NAME]],'02_LIVING_WATERDEEP'!$A$2:$A$200,0),1),"")</f>
        <v/>
      </c>
      <c r="AN233" s="742" t="str">
        <f>IFERROR(INDEX('02_LIVING_WATERDEEP'!$I$2:$I$200,MATCH(Таблиця4[[#This Row],[BUILDING NAME]],'02_LIVING_WATERDEEP'!$A$2:$A$200,0),1),"")</f>
        <v/>
      </c>
      <c r="AO233" s="742" t="str">
        <f>IFERROR(INDEX('02_LIVING_WATERDEEP'!$J$2:$J$200,MATCH(Таблиця4[[#This Row],[BUILDING NAME]],'02_LIVING_WATERDEEP'!$A$2:$A$200,0),1),"")</f>
        <v/>
      </c>
      <c r="AP233" s="742" t="str">
        <f>IFERROR(INDEX('02_LIVING_WATERDEEP'!$K$2:$K$200,MATCH(Таблиця4[[#This Row],[BUILDING NAME]],'02_LIVING_WATERDEEP'!$A$2:$A$200,0),1),"")</f>
        <v/>
      </c>
      <c r="AQ233" s="742" t="str">
        <f>IFERROR(INDEX('02_LIVING_WATERDEEP'!$L$2:$L$200,MATCH(Таблиця4[[#This Row],[BUILDING NAME]],'02_LIVING_WATERDEEP'!$A$2:$A$200,0),1),"")</f>
        <v/>
      </c>
      <c r="AR233" s="742" t="str">
        <f>IFERROR(INDEX('02_LIVING_WATERDEEP'!$M$2:$M$200,MATCH(Таблиця4[[#This Row],[BUILDING NAME]],'02_LIVING_WATERDEEP'!$A$2:$A$200,0),1),"")</f>
        <v/>
      </c>
      <c r="AS233" s="742"/>
      <c r="AT233" s="596"/>
      <c r="AU233" s="596"/>
      <c r="AV233" s="596"/>
      <c r="AW233" s="596"/>
      <c r="AX233" s="596"/>
      <c r="AY233" s="596"/>
      <c r="AZ233" s="596"/>
      <c r="BA233" s="596"/>
      <c r="BB233" s="596"/>
      <c r="BC233" s="596"/>
      <c r="BD233" s="596"/>
      <c r="BE233" s="596"/>
      <c r="BF233" s="596"/>
      <c r="BG233" s="596"/>
      <c r="BH233" s="596"/>
      <c r="BI233" s="596"/>
      <c r="BJ233" s="596" t="e">
        <f>MATCH(Таблиця4[[#This Row],[BUILDING NAME]],#REF!,0)</f>
        <v>#REF!</v>
      </c>
      <c r="BK233" s="596" t="e">
        <f>INDEX(#REF!,'02BUILD'!BJ233,1)</f>
        <v>#REF!</v>
      </c>
      <c r="BL233" s="596" t="s">
        <v>20466</v>
      </c>
      <c r="BM233" s="596"/>
      <c r="BN233" s="596" t="e">
        <f>MATCH(Таблиця4[[#This Row],[BUILDING NAME]],Таблиця5[NAME],0)</f>
        <v>#N/A</v>
      </c>
      <c r="BO233" s="596" t="e">
        <f>INDEX(Таблиця5[[C - COINS - COST]:[ADDRESS]],'02BUILD'!$BN233,1)</f>
        <v>#N/A</v>
      </c>
      <c r="BP233" s="596" t="e">
        <f>INDEX(Таблиця5[[C - COINS - COST]:[ADDRESS]],'02BUILD'!$BN233,2)</f>
        <v>#N/A</v>
      </c>
      <c r="BQ233" s="596" t="e">
        <f>INDEX(Таблиця5[[C - COINS - COST]:[ADDRESS]],'02BUILD'!$BN233,3)</f>
        <v>#N/A</v>
      </c>
      <c r="BR233" s="596" t="e">
        <f>INDEX(Таблиця5[[C - COINS - COST]:[ADDRESS]],'02BUILD'!$BN233,4)</f>
        <v>#N/A</v>
      </c>
      <c r="BS233" s="596" t="e">
        <f>INDEX(Таблиця5[[C - COINS - COST]:[ADDRESS]],'02BUILD'!$BN233,5)</f>
        <v>#N/A</v>
      </c>
      <c r="BT233" s="596" t="e">
        <f>INDEX(Таблиця5[[C - COINS - COST]:[ADDRESS]],'02BUILD'!$BN233,6)</f>
        <v>#N/A</v>
      </c>
      <c r="BU233" s="596" t="e">
        <f>INDEX(Таблиця5[[C - COINS - COST]:[ADDRESS]],'02BUILD'!$BN233,7)</f>
        <v>#N/A</v>
      </c>
      <c r="BV233" s="596" t="e">
        <f>INDEX(Таблиця5[[C - COINS - COST]:[ADDRESS]],'02BUILD'!$BN233,8)</f>
        <v>#N/A</v>
      </c>
      <c r="BW233" s="596" t="e">
        <f>INDEX(Таблиця5[[C - COINS - COST]:[ADDRESS]],'02BUILD'!$BN233,9)</f>
        <v>#N/A</v>
      </c>
      <c r="BX233" s="596" t="e">
        <f>INDEX(Таблиця5[[C - COINS - COST]:[ADDRESS]],'02BUILD'!$BN233,10)</f>
        <v>#N/A</v>
      </c>
    </row>
    <row r="234" spans="1:76" ht="16.5" thickTop="1" thickBot="1">
      <c r="A234" s="742" t="s">
        <v>1140</v>
      </c>
      <c r="B234" s="743" t="str">
        <f t="shared" si="12"/>
        <v>D53</v>
      </c>
      <c r="C234" s="743" t="str">
        <f t="shared" si="13"/>
        <v>Jemuril the DwarPs residence (rowhouse, C, 2)</v>
      </c>
      <c r="D234" s="742"/>
      <c r="E234" s="742"/>
      <c r="F234" s="743" t="s">
        <v>1471</v>
      </c>
      <c r="G234" s="743" t="s">
        <v>1938</v>
      </c>
      <c r="H234" s="743" t="s">
        <v>20944</v>
      </c>
      <c r="I234" s="743" t="s">
        <v>3970</v>
      </c>
      <c r="J234" s="743"/>
      <c r="K234" s="743" t="s">
        <v>2090</v>
      </c>
      <c r="L234" s="743" t="s">
        <v>2069</v>
      </c>
      <c r="M234" s="743">
        <v>2</v>
      </c>
      <c r="N234" s="743"/>
      <c r="O234" s="743"/>
      <c r="P234" s="743"/>
      <c r="Q234" s="743"/>
      <c r="R234" s="743"/>
      <c r="S2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4" s="743"/>
      <c r="U234" s="743"/>
      <c r="V234" s="743"/>
      <c r="W234" s="743"/>
      <c r="X234" s="743"/>
      <c r="Y234" s="1040"/>
      <c r="Z234" s="743" t="s">
        <v>4311</v>
      </c>
      <c r="AA234" s="743"/>
      <c r="AB234" s="743" t="str">
        <f>Таблиця4[[#This Row],[Descriptions2]]</f>
        <v/>
      </c>
      <c r="AC234" s="743" t="str">
        <f>Таблиця4[[#This Row],[Owner/Specific NPCs3]]</f>
        <v/>
      </c>
      <c r="AD234" s="743"/>
      <c r="AE234" s="750" t="s">
        <v>5831</v>
      </c>
      <c r="AF234" s="751"/>
      <c r="AG234" s="752"/>
      <c r="AH234" s="743" t="s">
        <v>4311</v>
      </c>
      <c r="AI234" s="752"/>
      <c r="AJ234" s="743" t="s">
        <v>4311</v>
      </c>
      <c r="AK234" s="752"/>
      <c r="AL234" s="742" t="str">
        <f>IFERROR(INDEX('02_LIVING_WATERDEEP'!$C$2:$C$200,MATCH(Таблиця4[[#This Row],[BUILDING NAME]],'02_LIVING_WATERDEEP'!$A$2:$A$200,0),1),"")</f>
        <v/>
      </c>
      <c r="AM234" s="742" t="str">
        <f>IFERROR(INDEX('02_LIVING_WATERDEEP'!$F$2:$F$200,MATCH(Таблиця4[[#This Row],[BUILDING NAME]],'02_LIVING_WATERDEEP'!$A$2:$A$200,0),1),"")</f>
        <v/>
      </c>
      <c r="AN234" s="742" t="str">
        <f>IFERROR(INDEX('02_LIVING_WATERDEEP'!$I$2:$I$200,MATCH(Таблиця4[[#This Row],[BUILDING NAME]],'02_LIVING_WATERDEEP'!$A$2:$A$200,0),1),"")</f>
        <v/>
      </c>
      <c r="AO234" s="742" t="str">
        <f>IFERROR(INDEX('02_LIVING_WATERDEEP'!$J$2:$J$200,MATCH(Таблиця4[[#This Row],[BUILDING NAME]],'02_LIVING_WATERDEEP'!$A$2:$A$200,0),1),"")</f>
        <v/>
      </c>
      <c r="AP234" s="742" t="str">
        <f>IFERROR(INDEX('02_LIVING_WATERDEEP'!$K$2:$K$200,MATCH(Таблиця4[[#This Row],[BUILDING NAME]],'02_LIVING_WATERDEEP'!$A$2:$A$200,0),1),"")</f>
        <v/>
      </c>
      <c r="AQ234" s="742" t="str">
        <f>IFERROR(INDEX('02_LIVING_WATERDEEP'!$L$2:$L$200,MATCH(Таблиця4[[#This Row],[BUILDING NAME]],'02_LIVING_WATERDEEP'!$A$2:$A$200,0),1),"")</f>
        <v/>
      </c>
      <c r="AR234" s="742" t="str">
        <f>IFERROR(INDEX('02_LIVING_WATERDEEP'!$M$2:$M$200,MATCH(Таблиця4[[#This Row],[BUILDING NAME]],'02_LIVING_WATERDEEP'!$A$2:$A$200,0),1),"")</f>
        <v/>
      </c>
      <c r="AS234" s="742"/>
      <c r="AT234" s="596"/>
      <c r="AU234" s="596"/>
      <c r="AV234" s="596"/>
      <c r="AW234" s="596"/>
      <c r="AX234" s="596"/>
      <c r="AY234" s="596"/>
      <c r="AZ234" s="596"/>
      <c r="BA234" s="596"/>
      <c r="BB234" s="596"/>
      <c r="BC234" s="596"/>
      <c r="BD234" s="596"/>
      <c r="BE234" s="596"/>
      <c r="BF234" s="596"/>
      <c r="BG234" s="596"/>
      <c r="BH234" s="596"/>
      <c r="BI234" s="596"/>
      <c r="BJ234" s="596" t="e">
        <f>MATCH(Таблиця4[[#This Row],[BUILDING NAME]],#REF!,0)</f>
        <v>#REF!</v>
      </c>
      <c r="BK234" s="596" t="e">
        <f>INDEX(#REF!,'02BUILD'!BJ234,1)</f>
        <v>#REF!</v>
      </c>
      <c r="BL234" s="596" t="s">
        <v>20494</v>
      </c>
      <c r="BM234" s="596"/>
      <c r="BN234" s="596" t="e">
        <f>MATCH(Таблиця4[[#This Row],[BUILDING NAME]],Таблиця5[NAME],0)</f>
        <v>#N/A</v>
      </c>
      <c r="BO234" s="596" t="e">
        <f>INDEX(Таблиця5[[C - COINS - COST]:[ADDRESS]],'02BUILD'!$BN234,1)</f>
        <v>#N/A</v>
      </c>
      <c r="BP234" s="596" t="e">
        <f>INDEX(Таблиця5[[C - COINS - COST]:[ADDRESS]],'02BUILD'!$BN234,2)</f>
        <v>#N/A</v>
      </c>
      <c r="BQ234" s="596" t="e">
        <f>INDEX(Таблиця5[[C - COINS - COST]:[ADDRESS]],'02BUILD'!$BN234,3)</f>
        <v>#N/A</v>
      </c>
      <c r="BR234" s="596" t="e">
        <f>INDEX(Таблиця5[[C - COINS - COST]:[ADDRESS]],'02BUILD'!$BN234,4)</f>
        <v>#N/A</v>
      </c>
      <c r="BS234" s="596" t="e">
        <f>INDEX(Таблиця5[[C - COINS - COST]:[ADDRESS]],'02BUILD'!$BN234,5)</f>
        <v>#N/A</v>
      </c>
      <c r="BT234" s="596" t="e">
        <f>INDEX(Таблиця5[[C - COINS - COST]:[ADDRESS]],'02BUILD'!$BN234,6)</f>
        <v>#N/A</v>
      </c>
      <c r="BU234" s="596" t="e">
        <f>INDEX(Таблиця5[[C - COINS - COST]:[ADDRESS]],'02BUILD'!$BN234,7)</f>
        <v>#N/A</v>
      </c>
      <c r="BV234" s="596" t="e">
        <f>INDEX(Таблиця5[[C - COINS - COST]:[ADDRESS]],'02BUILD'!$BN234,8)</f>
        <v>#N/A</v>
      </c>
      <c r="BW234" s="596" t="e">
        <f>INDEX(Таблиця5[[C - COINS - COST]:[ADDRESS]],'02BUILD'!$BN234,9)</f>
        <v>#N/A</v>
      </c>
      <c r="BX234" s="596" t="e">
        <f>INDEX(Таблиця5[[C - COINS - COST]:[ADDRESS]],'02BUILD'!$BN234,10)</f>
        <v>#N/A</v>
      </c>
    </row>
    <row r="235" spans="1:76" ht="16.5" thickTop="1" thickBot="1">
      <c r="A235" s="742" t="s">
        <v>1141</v>
      </c>
      <c r="B235" s="743" t="str">
        <f t="shared" si="12"/>
        <v>D54</v>
      </c>
      <c r="C235" s="743" t="str">
        <f t="shared" si="13"/>
        <v>The Copper Cup (festhall, C, 4s &amp; 5s)</v>
      </c>
      <c r="D235" s="742"/>
      <c r="E235" s="742"/>
      <c r="F235" s="743" t="s">
        <v>1472</v>
      </c>
      <c r="G235" s="743" t="s">
        <v>1939</v>
      </c>
      <c r="H235" s="743" t="s">
        <v>2412</v>
      </c>
      <c r="I235" s="743" t="s">
        <v>3970</v>
      </c>
      <c r="J235" s="743"/>
      <c r="K235" s="743" t="s">
        <v>2094</v>
      </c>
      <c r="L235" s="743" t="s">
        <v>2069</v>
      </c>
      <c r="M235" s="743" t="s">
        <v>2119</v>
      </c>
      <c r="N235" s="743"/>
      <c r="O235" s="743">
        <v>4</v>
      </c>
      <c r="P235" s="743">
        <v>3</v>
      </c>
      <c r="Q235" s="743">
        <v>2</v>
      </c>
      <c r="R235" s="743"/>
      <c r="S2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2 P • </v>
      </c>
      <c r="T235" s="743"/>
      <c r="U235" s="743"/>
      <c r="V235" s="743"/>
      <c r="W235" s="743"/>
      <c r="X235" s="743"/>
      <c r="Y235" s="743" t="s">
        <v>20732</v>
      </c>
      <c r="Z235" s="743">
        <v>0</v>
      </c>
      <c r="AA235" s="743"/>
      <c r="AB235" s="743" t="s">
        <v>5681</v>
      </c>
      <c r="AC235" s="743">
        <f>Таблиця4[[#This Row],[Owner/Specific NPCs3]]</f>
        <v>0</v>
      </c>
      <c r="AD235" s="743"/>
      <c r="AE235" s="750" t="s">
        <v>5831</v>
      </c>
      <c r="AF235" s="751"/>
      <c r="AG235" s="752"/>
      <c r="AH235" s="743" t="s">
        <v>4311</v>
      </c>
      <c r="AI235" s="752"/>
      <c r="AJ235" s="743" t="s">
        <v>4311</v>
      </c>
      <c r="AK235" s="752"/>
      <c r="AL235" s="742">
        <f>IFERROR(INDEX('02_LIVING_WATERDEEP'!$C$2:$C$200,MATCH(Таблиця4[[#This Row],[BUILDING NAME]],'02_LIVING_WATERDEEP'!$A$2:$A$200,0),1),"")</f>
        <v>0</v>
      </c>
      <c r="AM235" s="742">
        <f>IFERROR(INDEX('02_LIVING_WATERDEEP'!$F$2:$F$200,MATCH(Таблиця4[[#This Row],[BUILDING NAME]],'02_LIVING_WATERDEEP'!$A$2:$A$200,0),1),"")</f>
        <v>0</v>
      </c>
      <c r="AN235" s="742" t="str">
        <f>IFERROR(INDEX('02_LIVING_WATERDEEP'!$I$2:$I$200,MATCH(Таблиця4[[#This Row],[BUILDING NAME]],'02_LIVING_WATERDEEP'!$A$2:$A$200,0),1),"")</f>
        <v>Three old three- and four-story warehouses linked and converted into one of Waterdeep's busiest and most famous nightlife spots.</v>
      </c>
      <c r="AO235" s="742">
        <f>IFERROR(INDEX('02_LIVING_WATERDEEP'!$J$2:$J$200,MATCH(Таблиця4[[#This Row],[BUILDING NAME]],'02_LIVING_WATERDEEP'!$A$2:$A$200,0),1),"")</f>
        <v>0</v>
      </c>
      <c r="AP235" s="742">
        <f>IFERROR(INDEX('02_LIVING_WATERDEEP'!$K$2:$K$200,MATCH(Таблиця4[[#This Row],[BUILDING NAME]],'02_LIVING_WATERDEEP'!$A$2:$A$200,0),1),"")</f>
        <v>0</v>
      </c>
      <c r="AQ235" s="742">
        <f>IFERROR(INDEX('02_LIVING_WATERDEEP'!$L$2:$L$200,MATCH(Таблиця4[[#This Row],[BUILDING NAME]],'02_LIVING_WATERDEEP'!$A$2:$A$200,0),1),"")</f>
        <v>0</v>
      </c>
      <c r="AR235" s="742">
        <f>IFERROR(INDEX('02_LIVING_WATERDEEP'!$M$2:$M$200,MATCH(Таблиця4[[#This Row],[BUILDING NAME]],'02_LIVING_WATERDEEP'!$A$2:$A$200,0),1),"")</f>
        <v>0</v>
      </c>
      <c r="AS235" s="742"/>
      <c r="AT235" s="596"/>
      <c r="AU235" s="596"/>
      <c r="AV235" s="596"/>
      <c r="AW235" s="596"/>
      <c r="AX235" s="596"/>
      <c r="AY235" s="596"/>
      <c r="AZ235" s="596"/>
      <c r="BA235" s="596"/>
      <c r="BB235" s="596"/>
      <c r="BC235" s="596"/>
      <c r="BD235" s="596"/>
      <c r="BE235" s="596"/>
      <c r="BF235" s="596"/>
      <c r="BG235" s="596"/>
      <c r="BH235" s="596"/>
      <c r="BI235" s="596"/>
      <c r="BJ235" s="596" t="e">
        <f>MATCH(Таблиця4[[#This Row],[BUILDING NAME]],#REF!,0)</f>
        <v>#REF!</v>
      </c>
      <c r="BK235" s="596" t="e">
        <f>INDEX(#REF!,'02BUILD'!BJ235,1)</f>
        <v>#REF!</v>
      </c>
      <c r="BL235" s="596" t="s">
        <v>20501</v>
      </c>
      <c r="BM235" s="596"/>
      <c r="BN235" s="596" t="e">
        <f>MATCH(Таблиця4[[#This Row],[BUILDING NAME]],Таблиця5[NAME],0)</f>
        <v>#N/A</v>
      </c>
      <c r="BO235" s="596" t="e">
        <f>INDEX(Таблиця5[[C - COINS - COST]:[ADDRESS]],'02BUILD'!$BN235,1)</f>
        <v>#N/A</v>
      </c>
      <c r="BP235" s="596" t="e">
        <f>INDEX(Таблиця5[[C - COINS - COST]:[ADDRESS]],'02BUILD'!$BN235,2)</f>
        <v>#N/A</v>
      </c>
      <c r="BQ235" s="596" t="e">
        <f>INDEX(Таблиця5[[C - COINS - COST]:[ADDRESS]],'02BUILD'!$BN235,3)</f>
        <v>#N/A</v>
      </c>
      <c r="BR235" s="596" t="e">
        <f>INDEX(Таблиця5[[C - COINS - COST]:[ADDRESS]],'02BUILD'!$BN235,4)</f>
        <v>#N/A</v>
      </c>
      <c r="BS235" s="596" t="e">
        <f>INDEX(Таблиця5[[C - COINS - COST]:[ADDRESS]],'02BUILD'!$BN235,5)</f>
        <v>#N/A</v>
      </c>
      <c r="BT235" s="596" t="e">
        <f>INDEX(Таблиця5[[C - COINS - COST]:[ADDRESS]],'02BUILD'!$BN235,6)</f>
        <v>#N/A</v>
      </c>
      <c r="BU235" s="596" t="e">
        <f>INDEX(Таблиця5[[C - COINS - COST]:[ADDRESS]],'02BUILD'!$BN235,7)</f>
        <v>#N/A</v>
      </c>
      <c r="BV235" s="596" t="e">
        <f>INDEX(Таблиця5[[C - COINS - COST]:[ADDRESS]],'02BUILD'!$BN235,8)</f>
        <v>#N/A</v>
      </c>
      <c r="BW235" s="596" t="e">
        <f>INDEX(Таблиця5[[C - COINS - COST]:[ADDRESS]],'02BUILD'!$BN235,9)</f>
        <v>#N/A</v>
      </c>
      <c r="BX235" s="596" t="e">
        <f>INDEX(Таблиця5[[C - COINS - COST]:[ADDRESS]],'02BUILD'!$BN235,10)</f>
        <v>#N/A</v>
      </c>
    </row>
    <row r="236" spans="1:76" ht="16.5" thickTop="1" thickBot="1">
      <c r="A236" s="742" t="s">
        <v>1142</v>
      </c>
      <c r="B236" s="743" t="str">
        <f t="shared" si="12"/>
        <v>D55</v>
      </c>
      <c r="C236" s="743" t="str">
        <f t="shared" si="13"/>
        <v>Gelfuril the Trader (business, C, 1)</v>
      </c>
      <c r="D236" s="742"/>
      <c r="E236" s="742"/>
      <c r="F236" s="743" t="s">
        <v>1473</v>
      </c>
      <c r="G236" s="743" t="s">
        <v>1940</v>
      </c>
      <c r="H236" s="743" t="s">
        <v>20815</v>
      </c>
      <c r="I236" s="743" t="s">
        <v>3970</v>
      </c>
      <c r="J236" s="743"/>
      <c r="K236" s="743" t="s">
        <v>2089</v>
      </c>
      <c r="L236" s="743" t="s">
        <v>2069</v>
      </c>
      <c r="M236" s="743">
        <v>1</v>
      </c>
      <c r="N236" s="743"/>
      <c r="O236" s="743">
        <v>3</v>
      </c>
      <c r="P236" s="743"/>
      <c r="Q236" s="743"/>
      <c r="R236" s="743"/>
      <c r="S2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236" s="743"/>
      <c r="U236" s="743"/>
      <c r="V236" s="743" t="s">
        <v>21505</v>
      </c>
      <c r="W236" s="743"/>
      <c r="X236" s="743"/>
      <c r="Y236" s="1040" t="s">
        <v>21504</v>
      </c>
      <c r="Z236" s="743" t="s">
        <v>4311</v>
      </c>
      <c r="AA236" s="743"/>
      <c r="AB236" s="743" t="str">
        <f>Таблиця4[[#This Row],[Descriptions2]]</f>
        <v/>
      </c>
      <c r="AC236" s="743" t="str">
        <f>Таблиця4[[#This Row],[Owner/Specific NPCs3]]</f>
        <v/>
      </c>
      <c r="AD236" s="743"/>
      <c r="AE236" s="750" t="s">
        <v>5831</v>
      </c>
      <c r="AF236" s="751"/>
      <c r="AG236" s="752"/>
      <c r="AH236" s="743" t="s">
        <v>4311</v>
      </c>
      <c r="AI236" s="752"/>
      <c r="AJ236" s="743" t="s">
        <v>4311</v>
      </c>
      <c r="AK236" s="752"/>
      <c r="AL236" s="742" t="str">
        <f>IFERROR(INDEX('02_LIVING_WATERDEEP'!$C$2:$C$200,MATCH(Таблиця4[[#This Row],[BUILDING NAME]],'02_LIVING_WATERDEEP'!$A$2:$A$200,0),1),"")</f>
        <v/>
      </c>
      <c r="AM236" s="742" t="str">
        <f>IFERROR(INDEX('02_LIVING_WATERDEEP'!$F$2:$F$200,MATCH(Таблиця4[[#This Row],[BUILDING NAME]],'02_LIVING_WATERDEEP'!$A$2:$A$200,0),1),"")</f>
        <v/>
      </c>
      <c r="AN236" s="742" t="str">
        <f>IFERROR(INDEX('02_LIVING_WATERDEEP'!$I$2:$I$200,MATCH(Таблиця4[[#This Row],[BUILDING NAME]],'02_LIVING_WATERDEEP'!$A$2:$A$200,0),1),"")</f>
        <v/>
      </c>
      <c r="AO236" s="742" t="str">
        <f>IFERROR(INDEX('02_LIVING_WATERDEEP'!$J$2:$J$200,MATCH(Таблиця4[[#This Row],[BUILDING NAME]],'02_LIVING_WATERDEEP'!$A$2:$A$200,0),1),"")</f>
        <v/>
      </c>
      <c r="AP236" s="742" t="str">
        <f>IFERROR(INDEX('02_LIVING_WATERDEEP'!$K$2:$K$200,MATCH(Таблиця4[[#This Row],[BUILDING NAME]],'02_LIVING_WATERDEEP'!$A$2:$A$200,0),1),"")</f>
        <v/>
      </c>
      <c r="AQ236" s="742" t="str">
        <f>IFERROR(INDEX('02_LIVING_WATERDEEP'!$L$2:$L$200,MATCH(Таблиця4[[#This Row],[BUILDING NAME]],'02_LIVING_WATERDEEP'!$A$2:$A$200,0),1),"")</f>
        <v/>
      </c>
      <c r="AR236" s="742" t="str">
        <f>IFERROR(INDEX('02_LIVING_WATERDEEP'!$M$2:$M$200,MATCH(Таблиця4[[#This Row],[BUILDING NAME]],'02_LIVING_WATERDEEP'!$A$2:$A$200,0),1),"")</f>
        <v/>
      </c>
      <c r="AS236" s="742"/>
      <c r="AT236" s="596"/>
      <c r="AU236" s="596"/>
      <c r="AV236" s="596"/>
      <c r="AW236" s="596"/>
      <c r="AX236" s="596"/>
      <c r="AY236" s="596"/>
      <c r="AZ236" s="596"/>
      <c r="BA236" s="596"/>
      <c r="BB236" s="596"/>
      <c r="BC236" s="596"/>
      <c r="BD236" s="596"/>
      <c r="BE236" s="596"/>
      <c r="BF236" s="596"/>
      <c r="BG236" s="596"/>
      <c r="BH236" s="596"/>
      <c r="BI236" s="596"/>
      <c r="BJ236" s="596" t="e">
        <f>MATCH(Таблиця4[[#This Row],[BUILDING NAME]],#REF!,0)</f>
        <v>#REF!</v>
      </c>
      <c r="BK236" s="596" t="e">
        <f>INDEX(#REF!,'02BUILD'!BJ236,1)</f>
        <v>#REF!</v>
      </c>
      <c r="BL236" s="596" t="e">
        <v>#N/A</v>
      </c>
      <c r="BM236" s="596"/>
      <c r="BN236" s="596">
        <f>MATCH(Таблиця4[[#This Row],[BUILDING NAME]],Таблиця5[NAME],0)</f>
        <v>71</v>
      </c>
      <c r="BO236" s="596">
        <f>INDEX(Таблиця5[[C - COINS - COST]:[ADDRESS]],'02BUILD'!$BN236,1)</f>
        <v>3</v>
      </c>
      <c r="BP236" s="596">
        <f>INDEX(Таблиця5[[C - COINS - COST]:[ADDRESS]],'02BUILD'!$BN236,2)</f>
        <v>0</v>
      </c>
      <c r="BQ236" s="596">
        <f>INDEX(Таблиця5[[C - COINS - COST]:[ADDRESS]],'02BUILD'!$BN236,3)</f>
        <v>0</v>
      </c>
      <c r="BR236" s="596">
        <f>INDEX(Таблиця5[[C - COINS - COST]:[ADDRESS]],'02BUILD'!$BN236,4)</f>
        <v>0</v>
      </c>
      <c r="BS236" s="596" t="str">
        <f>INDEX(Таблиця5[[C - COINS - COST]:[ADDRESS]],'02BUILD'!$BN236,5)</f>
        <v>3c</v>
      </c>
      <c r="BT236" s="596">
        <f>INDEX(Таблиця5[[C - COINS - COST]:[ADDRESS]],'02BUILD'!$BN236,6)</f>
        <v>0</v>
      </c>
      <c r="BU236" s="596">
        <f>INDEX(Таблиця5[[C - COINS - COST]:[ADDRESS]],'02BUILD'!$BN236,7)</f>
        <v>0</v>
      </c>
      <c r="BV236" s="596">
        <f>INDEX(Таблиця5[[C - COINS - COST]:[ADDRESS]],'02BUILD'!$BN236,8)</f>
        <v>0</v>
      </c>
      <c r="BW236" s="596">
        <f>INDEX(Таблиця5[[C - COINS - COST]:[ADDRESS]],'02BUILD'!$BN236,9)</f>
        <v>0</v>
      </c>
      <c r="BX236" s="596">
        <f>INDEX(Таблиця5[[C - COINS - COST]:[ADDRESS]],'02BUILD'!$BN236,10)</f>
        <v>0</v>
      </c>
    </row>
    <row r="237" spans="1:76" ht="16.5" thickTop="1" thickBot="1">
      <c r="A237" s="742" t="s">
        <v>1143</v>
      </c>
      <c r="B237" s="743" t="str">
        <f t="shared" si="12"/>
        <v>D56</v>
      </c>
      <c r="C237" s="743" t="str">
        <f t="shared" si="13"/>
        <v>Guard Barracks (city building, C, 3)</v>
      </c>
      <c r="D237" s="742"/>
      <c r="E237" s="742"/>
      <c r="F237" s="743" t="s">
        <v>1474</v>
      </c>
      <c r="G237" s="743" t="s">
        <v>1485</v>
      </c>
      <c r="H237" s="743" t="s">
        <v>20463</v>
      </c>
      <c r="I237" s="743" t="s">
        <v>3970</v>
      </c>
      <c r="J237" s="743"/>
      <c r="K237" s="743" t="s">
        <v>2068</v>
      </c>
      <c r="L237" s="743" t="s">
        <v>2069</v>
      </c>
      <c r="M237" s="743">
        <v>3</v>
      </c>
      <c r="N237" s="743"/>
      <c r="O237" s="743"/>
      <c r="P237" s="743"/>
      <c r="Q237" s="743"/>
      <c r="R237" s="743"/>
      <c r="S2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7" s="743"/>
      <c r="U237" s="743"/>
      <c r="V237" s="743"/>
      <c r="W237" s="742"/>
      <c r="X237" s="742"/>
      <c r="Y237" s="742" t="s">
        <v>20462</v>
      </c>
      <c r="Z237" s="743" t="s">
        <v>4311</v>
      </c>
      <c r="AA237" s="743"/>
      <c r="AB237" s="743" t="str">
        <f>Таблиця4[[#This Row],[Descriptions2]]</f>
        <v/>
      </c>
      <c r="AC237" s="743" t="str">
        <f>Таблиця4[[#This Row],[Owner/Specific NPCs3]]</f>
        <v/>
      </c>
      <c r="AD237" s="743"/>
      <c r="AE237" s="750" t="s">
        <v>5831</v>
      </c>
      <c r="AF237" s="751"/>
      <c r="AG237" s="752"/>
      <c r="AH237" s="743" t="s">
        <v>4311</v>
      </c>
      <c r="AI237" s="752"/>
      <c r="AJ237" s="743" t="s">
        <v>4311</v>
      </c>
      <c r="AK237" s="752"/>
      <c r="AL237" s="742" t="str">
        <f>IFERROR(INDEX('02_LIVING_WATERDEEP'!$C$2:$C$200,MATCH(Таблиця4[[#This Row],[BUILDING NAME]],'02_LIVING_WATERDEEP'!$A$2:$A$200,0),1),"")</f>
        <v/>
      </c>
      <c r="AM237" s="742" t="str">
        <f>IFERROR(INDEX('02_LIVING_WATERDEEP'!$F$2:$F$200,MATCH(Таблиця4[[#This Row],[BUILDING NAME]],'02_LIVING_WATERDEEP'!$A$2:$A$200,0),1),"")</f>
        <v/>
      </c>
      <c r="AN237" s="742" t="str">
        <f>IFERROR(INDEX('02_LIVING_WATERDEEP'!$I$2:$I$200,MATCH(Таблиця4[[#This Row],[BUILDING NAME]],'02_LIVING_WATERDEEP'!$A$2:$A$200,0),1),"")</f>
        <v/>
      </c>
      <c r="AO237" s="742" t="str">
        <f>IFERROR(INDEX('02_LIVING_WATERDEEP'!$J$2:$J$200,MATCH(Таблиця4[[#This Row],[BUILDING NAME]],'02_LIVING_WATERDEEP'!$A$2:$A$200,0),1),"")</f>
        <v/>
      </c>
      <c r="AP237" s="742" t="str">
        <f>IFERROR(INDEX('02_LIVING_WATERDEEP'!$K$2:$K$200,MATCH(Таблиця4[[#This Row],[BUILDING NAME]],'02_LIVING_WATERDEEP'!$A$2:$A$200,0),1),"")</f>
        <v/>
      </c>
      <c r="AQ237" s="742" t="str">
        <f>IFERROR(INDEX('02_LIVING_WATERDEEP'!$L$2:$L$200,MATCH(Таблиця4[[#This Row],[BUILDING NAME]],'02_LIVING_WATERDEEP'!$A$2:$A$200,0),1),"")</f>
        <v/>
      </c>
      <c r="AR237" s="742" t="str">
        <f>IFERROR(INDEX('02_LIVING_WATERDEEP'!$M$2:$M$200,MATCH(Таблиця4[[#This Row],[BUILDING NAME]],'02_LIVING_WATERDEEP'!$A$2:$A$200,0),1),"")</f>
        <v/>
      </c>
      <c r="AS237" s="742"/>
      <c r="AT237" s="596"/>
      <c r="AU237" s="596"/>
      <c r="AV237" s="596"/>
      <c r="AW237" s="596"/>
      <c r="AX237" s="596"/>
      <c r="AY237" s="596"/>
      <c r="AZ237" s="596"/>
      <c r="BA237" s="596"/>
      <c r="BB237" s="596"/>
      <c r="BC237" s="596"/>
      <c r="BD237" s="596"/>
      <c r="BE237" s="596"/>
      <c r="BF237" s="596"/>
      <c r="BG237" s="596"/>
      <c r="BH237" s="596"/>
      <c r="BI237" s="596"/>
      <c r="BJ237" s="596" t="e">
        <f>MATCH(Таблиця4[[#This Row],[BUILDING NAME]],#REF!,0)</f>
        <v>#REF!</v>
      </c>
      <c r="BK237" s="596" t="e">
        <f>INDEX(#REF!,'02BUILD'!BJ237,1)</f>
        <v>#REF!</v>
      </c>
      <c r="BL237" s="596" t="s">
        <v>20475</v>
      </c>
      <c r="BM237" s="596"/>
      <c r="BN237" s="596" t="e">
        <f>MATCH(Таблиця4[[#This Row],[BUILDING NAME]],Таблиця5[NAME],0)</f>
        <v>#N/A</v>
      </c>
      <c r="BO237" s="596" t="e">
        <f>INDEX(Таблиця5[[C - COINS - COST]:[ADDRESS]],'02BUILD'!$BN237,1)</f>
        <v>#N/A</v>
      </c>
      <c r="BP237" s="596" t="e">
        <f>INDEX(Таблиця5[[C - COINS - COST]:[ADDRESS]],'02BUILD'!$BN237,2)</f>
        <v>#N/A</v>
      </c>
      <c r="BQ237" s="596" t="e">
        <f>INDEX(Таблиця5[[C - COINS - COST]:[ADDRESS]],'02BUILD'!$BN237,3)</f>
        <v>#N/A</v>
      </c>
      <c r="BR237" s="596" t="e">
        <f>INDEX(Таблиця5[[C - COINS - COST]:[ADDRESS]],'02BUILD'!$BN237,4)</f>
        <v>#N/A</v>
      </c>
      <c r="BS237" s="596" t="e">
        <f>INDEX(Таблиця5[[C - COINS - COST]:[ADDRESS]],'02BUILD'!$BN237,5)</f>
        <v>#N/A</v>
      </c>
      <c r="BT237" s="596" t="e">
        <f>INDEX(Таблиця5[[C - COINS - COST]:[ADDRESS]],'02BUILD'!$BN237,6)</f>
        <v>#N/A</v>
      </c>
      <c r="BU237" s="596" t="e">
        <f>INDEX(Таблиця5[[C - COINS - COST]:[ADDRESS]],'02BUILD'!$BN237,7)</f>
        <v>#N/A</v>
      </c>
      <c r="BV237" s="596" t="e">
        <f>INDEX(Таблиця5[[C - COINS - COST]:[ADDRESS]],'02BUILD'!$BN237,8)</f>
        <v>#N/A</v>
      </c>
      <c r="BW237" s="596" t="e">
        <f>INDEX(Таблиця5[[C - COINS - COST]:[ADDRESS]],'02BUILD'!$BN237,9)</f>
        <v>#N/A</v>
      </c>
      <c r="BX237" s="596" t="e">
        <f>INDEX(Таблиця5[[C - COINS - COST]:[ADDRESS]],'02BUILD'!$BN237,10)</f>
        <v>#N/A</v>
      </c>
    </row>
    <row r="238" spans="1:76" ht="16.5" thickTop="1" thickBot="1">
      <c r="A238" s="742" t="s">
        <v>1144</v>
      </c>
      <c r="B238" s="743" t="str">
        <f t="shared" si="12"/>
        <v>D57</v>
      </c>
      <c r="C238" s="743" t="str">
        <f t="shared" si="13"/>
        <v>Cookhouse Hall (city building, C, 2)</v>
      </c>
      <c r="D238" s="742"/>
      <c r="E238" s="742"/>
      <c r="F238" s="743" t="s">
        <v>1475</v>
      </c>
      <c r="G238" s="743" t="s">
        <v>1941</v>
      </c>
      <c r="H238" s="743" t="s">
        <v>2413</v>
      </c>
      <c r="I238" s="743" t="s">
        <v>3970</v>
      </c>
      <c r="J238" s="743"/>
      <c r="K238" s="743" t="s">
        <v>2068</v>
      </c>
      <c r="L238" s="743" t="s">
        <v>2069</v>
      </c>
      <c r="M238" s="743">
        <v>2</v>
      </c>
      <c r="N238" s="743" t="s">
        <v>18620</v>
      </c>
      <c r="O238" s="743"/>
      <c r="P238" s="743"/>
      <c r="Q238" s="743"/>
      <c r="R238" s="743"/>
      <c r="S2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8" s="743"/>
      <c r="U238" s="743"/>
      <c r="V238" s="743"/>
      <c r="W238" s="743"/>
      <c r="X238" s="743"/>
      <c r="Y238" s="743" t="s">
        <v>20731</v>
      </c>
      <c r="Z238" s="743">
        <v>0</v>
      </c>
      <c r="AA238" s="743"/>
      <c r="AB238" s="743">
        <f>Таблиця4[[#This Row],[Descriptions2]]</f>
        <v>0</v>
      </c>
      <c r="AC238" s="743">
        <f>Таблиця4[[#This Row],[Owner/Specific NPCs3]]</f>
        <v>0</v>
      </c>
      <c r="AD238" s="743"/>
      <c r="AE238" s="750" t="s">
        <v>5831</v>
      </c>
      <c r="AF238" s="751"/>
      <c r="AG238" s="752"/>
      <c r="AH238" s="743" t="s">
        <v>4311</v>
      </c>
      <c r="AI238" s="752"/>
      <c r="AJ238" s="743" t="s">
        <v>4311</v>
      </c>
      <c r="AK238" s="752"/>
      <c r="AL238" s="742">
        <f>IFERROR(INDEX('02_LIVING_WATERDEEP'!$C$2:$C$200,MATCH(Таблиця4[[#This Row],[BUILDING NAME]],'02_LIVING_WATERDEEP'!$A$2:$A$200,0),1),"")</f>
        <v>0</v>
      </c>
      <c r="AM238" s="742">
        <f>IFERROR(INDEX('02_LIVING_WATERDEEP'!$F$2:$F$200,MATCH(Таблиця4[[#This Row],[BUILDING NAME]],'02_LIVING_WATERDEEP'!$A$2:$A$200,0),1),"")</f>
        <v>0</v>
      </c>
      <c r="AN238" s="742" t="str">
        <f>IFERROR(INDEX('02_LIVING_WATERDEEP'!$I$2:$I$200,MATCH(Таблиця4[[#This Row],[BUILDING NAME]],'02_LIVING_WATERDEEP'!$A$2:$A$200,0),1),"")</f>
        <v>A large hall that serves simple hot meals and passable drink to weary travelers and those down on their luck for two coppers, sponsored jointly by the Lords and Lord Ulmassus Phull.</v>
      </c>
      <c r="AO238" s="742">
        <f>IFERROR(INDEX('02_LIVING_WATERDEEP'!$J$2:$J$200,MATCH(Таблиця4[[#This Row],[BUILDING NAME]],'02_LIVING_WATERDEEP'!$A$2:$A$200,0),1),"")</f>
        <v>0</v>
      </c>
      <c r="AP238" s="742">
        <f>IFERROR(INDEX('02_LIVING_WATERDEEP'!$K$2:$K$200,MATCH(Таблиця4[[#This Row],[BUILDING NAME]],'02_LIVING_WATERDEEP'!$A$2:$A$200,0),1),"")</f>
        <v>0</v>
      </c>
      <c r="AQ238" s="742">
        <f>IFERROR(INDEX('02_LIVING_WATERDEEP'!$L$2:$L$200,MATCH(Таблиця4[[#This Row],[BUILDING NAME]],'02_LIVING_WATERDEEP'!$A$2:$A$200,0),1),"")</f>
        <v>0</v>
      </c>
      <c r="AR238" s="742">
        <f>IFERROR(INDEX('02_LIVING_WATERDEEP'!$M$2:$M$200,MATCH(Таблиця4[[#This Row],[BUILDING NAME]],'02_LIVING_WATERDEEP'!$A$2:$A$200,0),1),"")</f>
        <v>0</v>
      </c>
      <c r="AS238" s="742"/>
      <c r="AT238" s="596"/>
      <c r="AU238" s="596"/>
      <c r="AV238" s="596"/>
      <c r="AW238" s="596"/>
      <c r="AX238" s="596"/>
      <c r="AY238" s="596"/>
      <c r="AZ238" s="596"/>
      <c r="BA238" s="596"/>
      <c r="BB238" s="596"/>
      <c r="BC238" s="596"/>
      <c r="BD238" s="596"/>
      <c r="BE238" s="596"/>
      <c r="BF238" s="596"/>
      <c r="BG238" s="596"/>
      <c r="BH238" s="596"/>
      <c r="BI238" s="596"/>
      <c r="BJ238" s="596" t="e">
        <f>MATCH(Таблиця4[[#This Row],[BUILDING NAME]],#REF!,0)</f>
        <v>#REF!</v>
      </c>
      <c r="BK238" s="596" t="e">
        <f>INDEX(#REF!,'02BUILD'!BJ238,1)</f>
        <v>#REF!</v>
      </c>
      <c r="BL238" s="596" t="s">
        <v>20486</v>
      </c>
      <c r="BM238" s="596"/>
      <c r="BN238" s="596" t="e">
        <f>MATCH(Таблиця4[[#This Row],[BUILDING NAME]],Таблиця5[NAME],0)</f>
        <v>#N/A</v>
      </c>
      <c r="BO238" s="596" t="e">
        <f>INDEX(Таблиця5[[C - COINS - COST]:[ADDRESS]],'02BUILD'!$BN238,1)</f>
        <v>#N/A</v>
      </c>
      <c r="BP238" s="596" t="e">
        <f>INDEX(Таблиця5[[C - COINS - COST]:[ADDRESS]],'02BUILD'!$BN238,2)</f>
        <v>#N/A</v>
      </c>
      <c r="BQ238" s="596" t="e">
        <f>INDEX(Таблиця5[[C - COINS - COST]:[ADDRESS]],'02BUILD'!$BN238,3)</f>
        <v>#N/A</v>
      </c>
      <c r="BR238" s="596" t="e">
        <f>INDEX(Таблиця5[[C - COINS - COST]:[ADDRESS]],'02BUILD'!$BN238,4)</f>
        <v>#N/A</v>
      </c>
      <c r="BS238" s="596" t="e">
        <f>INDEX(Таблиця5[[C - COINS - COST]:[ADDRESS]],'02BUILD'!$BN238,5)</f>
        <v>#N/A</v>
      </c>
      <c r="BT238" s="596" t="e">
        <f>INDEX(Таблиця5[[C - COINS - COST]:[ADDRESS]],'02BUILD'!$BN238,6)</f>
        <v>#N/A</v>
      </c>
      <c r="BU238" s="596" t="e">
        <f>INDEX(Таблиця5[[C - COINS - COST]:[ADDRESS]],'02BUILD'!$BN238,7)</f>
        <v>#N/A</v>
      </c>
      <c r="BV238" s="596" t="e">
        <f>INDEX(Таблиця5[[C - COINS - COST]:[ADDRESS]],'02BUILD'!$BN238,8)</f>
        <v>#N/A</v>
      </c>
      <c r="BW238" s="596" t="e">
        <f>INDEX(Таблиця5[[C - COINS - COST]:[ADDRESS]],'02BUILD'!$BN238,9)</f>
        <v>#N/A</v>
      </c>
      <c r="BX238" s="596" t="e">
        <f>INDEX(Таблиця5[[C - COINS - COST]:[ADDRESS]],'02BUILD'!$BN238,10)</f>
        <v>#N/A</v>
      </c>
    </row>
    <row r="239" spans="1:76" ht="16.5" thickTop="1" thickBot="1">
      <c r="A239" s="742" t="s">
        <v>1145</v>
      </c>
      <c r="B239" s="743" t="str">
        <f t="shared" si="12"/>
        <v>D58</v>
      </c>
      <c r="C239" s="743" t="str">
        <f t="shared" si="13"/>
        <v>The Pickled Fisherman (tavern, D, 2)</v>
      </c>
      <c r="D239" s="742"/>
      <c r="E239" s="742"/>
      <c r="F239" s="743" t="s">
        <v>1942</v>
      </c>
      <c r="G239" s="743" t="s">
        <v>1943</v>
      </c>
      <c r="H239" s="743" t="s">
        <v>20899</v>
      </c>
      <c r="I239" s="743" t="s">
        <v>3970</v>
      </c>
      <c r="J239" s="743"/>
      <c r="K239" s="743" t="s">
        <v>2093</v>
      </c>
      <c r="L239" s="743" t="s">
        <v>2083</v>
      </c>
      <c r="M239" s="743">
        <v>2</v>
      </c>
      <c r="N239" s="743"/>
      <c r="O239" s="743"/>
      <c r="P239" s="743"/>
      <c r="Q239" s="743"/>
      <c r="R239" s="743"/>
      <c r="S2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39" s="743"/>
      <c r="U239" s="743"/>
      <c r="V239" s="743"/>
      <c r="W239" s="743"/>
      <c r="X239" s="743"/>
      <c r="Y239" s="1040"/>
      <c r="Z239" s="743" t="s">
        <v>4311</v>
      </c>
      <c r="AA239" s="743"/>
      <c r="AB239" s="743" t="str">
        <f>Таблиця4[[#This Row],[Descriptions2]]</f>
        <v/>
      </c>
      <c r="AC239" s="743" t="str">
        <f>Таблиця4[[#This Row],[Owner/Specific NPCs3]]</f>
        <v/>
      </c>
      <c r="AD239" s="743"/>
      <c r="AE239" s="750" t="s">
        <v>5831</v>
      </c>
      <c r="AF239" s="751"/>
      <c r="AG239" s="752"/>
      <c r="AH239" s="743" t="s">
        <v>4311</v>
      </c>
      <c r="AI239" s="752"/>
      <c r="AJ239" s="743" t="s">
        <v>4311</v>
      </c>
      <c r="AK239" s="752"/>
      <c r="AL239" s="742" t="str">
        <f>IFERROR(INDEX('02_LIVING_WATERDEEP'!$C$2:$C$200,MATCH(Таблиця4[[#This Row],[BUILDING NAME]],'02_LIVING_WATERDEEP'!$A$2:$A$200,0),1),"")</f>
        <v/>
      </c>
      <c r="AM239" s="742" t="str">
        <f>IFERROR(INDEX('02_LIVING_WATERDEEP'!$F$2:$F$200,MATCH(Таблиця4[[#This Row],[BUILDING NAME]],'02_LIVING_WATERDEEP'!$A$2:$A$200,0),1),"")</f>
        <v/>
      </c>
      <c r="AN239" s="742" t="str">
        <f>IFERROR(INDEX('02_LIVING_WATERDEEP'!$I$2:$I$200,MATCH(Таблиця4[[#This Row],[BUILDING NAME]],'02_LIVING_WATERDEEP'!$A$2:$A$200,0),1),"")</f>
        <v/>
      </c>
      <c r="AO239" s="742" t="str">
        <f>IFERROR(INDEX('02_LIVING_WATERDEEP'!$J$2:$J$200,MATCH(Таблиця4[[#This Row],[BUILDING NAME]],'02_LIVING_WATERDEEP'!$A$2:$A$200,0),1),"")</f>
        <v/>
      </c>
      <c r="AP239" s="742" t="str">
        <f>IFERROR(INDEX('02_LIVING_WATERDEEP'!$K$2:$K$200,MATCH(Таблиця4[[#This Row],[BUILDING NAME]],'02_LIVING_WATERDEEP'!$A$2:$A$200,0),1),"")</f>
        <v/>
      </c>
      <c r="AQ239" s="742" t="str">
        <f>IFERROR(INDEX('02_LIVING_WATERDEEP'!$L$2:$L$200,MATCH(Таблиця4[[#This Row],[BUILDING NAME]],'02_LIVING_WATERDEEP'!$A$2:$A$200,0),1),"")</f>
        <v/>
      </c>
      <c r="AR239" s="742" t="str">
        <f>IFERROR(INDEX('02_LIVING_WATERDEEP'!$M$2:$M$200,MATCH(Таблиця4[[#This Row],[BUILDING NAME]],'02_LIVING_WATERDEEP'!$A$2:$A$200,0),1),"")</f>
        <v/>
      </c>
      <c r="AS239" s="742"/>
      <c r="AT239" s="596"/>
      <c r="AU239" s="596"/>
      <c r="AV239" s="596"/>
      <c r="AW239" s="596"/>
      <c r="AX239" s="596"/>
      <c r="AY239" s="596"/>
      <c r="AZ239" s="596"/>
      <c r="BA239" s="596"/>
      <c r="BB239" s="596"/>
      <c r="BC239" s="596"/>
      <c r="BD239" s="596"/>
      <c r="BE239" s="596"/>
      <c r="BF239" s="596"/>
      <c r="BG239" s="596"/>
      <c r="BH239" s="596"/>
      <c r="BI239" s="596"/>
      <c r="BJ239" s="596" t="e">
        <f>MATCH(Таблиця4[[#This Row],[BUILDING NAME]],#REF!,0)</f>
        <v>#REF!</v>
      </c>
      <c r="BK239" s="596" t="e">
        <f>INDEX(#REF!,'02BUILD'!BJ239,1)</f>
        <v>#REF!</v>
      </c>
      <c r="BL239" s="596" t="s">
        <v>20529</v>
      </c>
      <c r="BM239" s="596"/>
      <c r="BN239" s="596" t="e">
        <f>MATCH(Таблиця4[[#This Row],[BUILDING NAME]],Таблиця5[NAME],0)</f>
        <v>#N/A</v>
      </c>
      <c r="BO239" s="596" t="e">
        <f>INDEX(Таблиця5[[C - COINS - COST]:[ADDRESS]],'02BUILD'!$BN239,1)</f>
        <v>#N/A</v>
      </c>
      <c r="BP239" s="596" t="e">
        <f>INDEX(Таблиця5[[C - COINS - COST]:[ADDRESS]],'02BUILD'!$BN239,2)</f>
        <v>#N/A</v>
      </c>
      <c r="BQ239" s="596" t="e">
        <f>INDEX(Таблиця5[[C - COINS - COST]:[ADDRESS]],'02BUILD'!$BN239,3)</f>
        <v>#N/A</v>
      </c>
      <c r="BR239" s="596" t="e">
        <f>INDEX(Таблиця5[[C - COINS - COST]:[ADDRESS]],'02BUILD'!$BN239,4)</f>
        <v>#N/A</v>
      </c>
      <c r="BS239" s="596" t="e">
        <f>INDEX(Таблиця5[[C - COINS - COST]:[ADDRESS]],'02BUILD'!$BN239,5)</f>
        <v>#N/A</v>
      </c>
      <c r="BT239" s="596" t="e">
        <f>INDEX(Таблиця5[[C - COINS - COST]:[ADDRESS]],'02BUILD'!$BN239,6)</f>
        <v>#N/A</v>
      </c>
      <c r="BU239" s="596" t="e">
        <f>INDEX(Таблиця5[[C - COINS - COST]:[ADDRESS]],'02BUILD'!$BN239,7)</f>
        <v>#N/A</v>
      </c>
      <c r="BV239" s="596" t="e">
        <f>INDEX(Таблиця5[[C - COINS - COST]:[ADDRESS]],'02BUILD'!$BN239,8)</f>
        <v>#N/A</v>
      </c>
      <c r="BW239" s="596" t="e">
        <f>INDEX(Таблиця5[[C - COINS - COST]:[ADDRESS]],'02BUILD'!$BN239,9)</f>
        <v>#N/A</v>
      </c>
      <c r="BX239" s="596" t="e">
        <f>INDEX(Таблиця5[[C - COINS - COST]:[ADDRESS]],'02BUILD'!$BN239,10)</f>
        <v>#N/A</v>
      </c>
    </row>
    <row r="240" spans="1:76" ht="16.5" thickTop="1" thickBot="1">
      <c r="A240" s="742" t="s">
        <v>1146</v>
      </c>
      <c r="B240" s="743" t="str">
        <f t="shared" si="12"/>
        <v>D59</v>
      </c>
      <c r="C240" s="743" t="str">
        <f t="shared" si="13"/>
        <v>The Soaring Pegasus (tavern, C, 2)</v>
      </c>
      <c r="D240" s="742"/>
      <c r="E240" s="742"/>
      <c r="F240" s="743" t="s">
        <v>1944</v>
      </c>
      <c r="G240" s="743" t="s">
        <v>1945</v>
      </c>
      <c r="H240" s="743" t="s">
        <v>20900</v>
      </c>
      <c r="I240" s="743" t="s">
        <v>3970</v>
      </c>
      <c r="J240" s="743"/>
      <c r="K240" s="743" t="s">
        <v>2093</v>
      </c>
      <c r="L240" s="743" t="s">
        <v>2069</v>
      </c>
      <c r="M240" s="743">
        <v>2</v>
      </c>
      <c r="N240" s="743"/>
      <c r="O240" s="743"/>
      <c r="P240" s="743"/>
      <c r="Q240" s="743"/>
      <c r="R240" s="743"/>
      <c r="S2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0" s="743"/>
      <c r="U240" s="743"/>
      <c r="V240" s="743"/>
      <c r="W240" s="743"/>
      <c r="X240" s="743"/>
      <c r="Y240" s="1040"/>
      <c r="Z240" s="743" t="s">
        <v>4311</v>
      </c>
      <c r="AA240" s="743"/>
      <c r="AB240" s="743" t="str">
        <f>Таблиця4[[#This Row],[Descriptions2]]</f>
        <v/>
      </c>
      <c r="AC240" s="743" t="str">
        <f>Таблиця4[[#This Row],[Owner/Specific NPCs3]]</f>
        <v/>
      </c>
      <c r="AD240" s="743"/>
      <c r="AE240" s="750" t="s">
        <v>5831</v>
      </c>
      <c r="AF240" s="751"/>
      <c r="AG240" s="752"/>
      <c r="AH240" s="743" t="s">
        <v>4311</v>
      </c>
      <c r="AI240" s="752"/>
      <c r="AJ240" s="743" t="s">
        <v>4311</v>
      </c>
      <c r="AK240" s="752"/>
      <c r="AL240" s="742" t="str">
        <f>IFERROR(INDEX('02_LIVING_WATERDEEP'!$C$2:$C$200,MATCH(Таблиця4[[#This Row],[BUILDING NAME]],'02_LIVING_WATERDEEP'!$A$2:$A$200,0),1),"")</f>
        <v/>
      </c>
      <c r="AM240" s="742" t="str">
        <f>IFERROR(INDEX('02_LIVING_WATERDEEP'!$F$2:$F$200,MATCH(Таблиця4[[#This Row],[BUILDING NAME]],'02_LIVING_WATERDEEP'!$A$2:$A$200,0),1),"")</f>
        <v/>
      </c>
      <c r="AN240" s="742" t="str">
        <f>IFERROR(INDEX('02_LIVING_WATERDEEP'!$I$2:$I$200,MATCH(Таблиця4[[#This Row],[BUILDING NAME]],'02_LIVING_WATERDEEP'!$A$2:$A$200,0),1),"")</f>
        <v/>
      </c>
      <c r="AO240" s="742" t="str">
        <f>IFERROR(INDEX('02_LIVING_WATERDEEP'!$J$2:$J$200,MATCH(Таблиця4[[#This Row],[BUILDING NAME]],'02_LIVING_WATERDEEP'!$A$2:$A$200,0),1),"")</f>
        <v/>
      </c>
      <c r="AP240" s="742" t="str">
        <f>IFERROR(INDEX('02_LIVING_WATERDEEP'!$K$2:$K$200,MATCH(Таблиця4[[#This Row],[BUILDING NAME]],'02_LIVING_WATERDEEP'!$A$2:$A$200,0),1),"")</f>
        <v/>
      </c>
      <c r="AQ240" s="742" t="str">
        <f>IFERROR(INDEX('02_LIVING_WATERDEEP'!$L$2:$L$200,MATCH(Таблиця4[[#This Row],[BUILDING NAME]],'02_LIVING_WATERDEEP'!$A$2:$A$200,0),1),"")</f>
        <v/>
      </c>
      <c r="AR240" s="742" t="str">
        <f>IFERROR(INDEX('02_LIVING_WATERDEEP'!$M$2:$M$200,MATCH(Таблиця4[[#This Row],[BUILDING NAME]],'02_LIVING_WATERDEEP'!$A$2:$A$200,0),1),"")</f>
        <v/>
      </c>
      <c r="AS240" s="742"/>
      <c r="AT240" s="596"/>
      <c r="AU240" s="596"/>
      <c r="AV240" s="596"/>
      <c r="AW240" s="596"/>
      <c r="AX240" s="596"/>
      <c r="AY240" s="596"/>
      <c r="AZ240" s="596"/>
      <c r="BA240" s="596"/>
      <c r="BB240" s="596"/>
      <c r="BC240" s="596"/>
      <c r="BD240" s="596"/>
      <c r="BE240" s="596"/>
      <c r="BF240" s="596"/>
      <c r="BG240" s="596"/>
      <c r="BH240" s="596"/>
      <c r="BI240" s="596"/>
      <c r="BJ240" s="596" t="e">
        <f>MATCH(Таблиця4[[#This Row],[BUILDING NAME]],#REF!,0)</f>
        <v>#REF!</v>
      </c>
      <c r="BK240" s="596" t="e">
        <f>INDEX(#REF!,'02BUILD'!BJ240,1)</f>
        <v>#REF!</v>
      </c>
      <c r="BL240" s="596" t="s">
        <v>20492</v>
      </c>
      <c r="BM240" s="596"/>
      <c r="BN240" s="596" t="e">
        <f>MATCH(Таблиця4[[#This Row],[BUILDING NAME]],Таблиця5[NAME],0)</f>
        <v>#N/A</v>
      </c>
      <c r="BO240" s="596" t="e">
        <f>INDEX(Таблиця5[[C - COINS - COST]:[ADDRESS]],'02BUILD'!$BN240,1)</f>
        <v>#N/A</v>
      </c>
      <c r="BP240" s="596" t="e">
        <f>INDEX(Таблиця5[[C - COINS - COST]:[ADDRESS]],'02BUILD'!$BN240,2)</f>
        <v>#N/A</v>
      </c>
      <c r="BQ240" s="596" t="e">
        <f>INDEX(Таблиця5[[C - COINS - COST]:[ADDRESS]],'02BUILD'!$BN240,3)</f>
        <v>#N/A</v>
      </c>
      <c r="BR240" s="596" t="e">
        <f>INDEX(Таблиця5[[C - COINS - COST]:[ADDRESS]],'02BUILD'!$BN240,4)</f>
        <v>#N/A</v>
      </c>
      <c r="BS240" s="596" t="e">
        <f>INDEX(Таблиця5[[C - COINS - COST]:[ADDRESS]],'02BUILD'!$BN240,5)</f>
        <v>#N/A</v>
      </c>
      <c r="BT240" s="596" t="e">
        <f>INDEX(Таблиця5[[C - COINS - COST]:[ADDRESS]],'02BUILD'!$BN240,6)</f>
        <v>#N/A</v>
      </c>
      <c r="BU240" s="596" t="e">
        <f>INDEX(Таблиця5[[C - COINS - COST]:[ADDRESS]],'02BUILD'!$BN240,7)</f>
        <v>#N/A</v>
      </c>
      <c r="BV240" s="596" t="e">
        <f>INDEX(Таблиця5[[C - COINS - COST]:[ADDRESS]],'02BUILD'!$BN240,8)</f>
        <v>#N/A</v>
      </c>
      <c r="BW240" s="596" t="e">
        <f>INDEX(Таблиця5[[C - COINS - COST]:[ADDRESS]],'02BUILD'!$BN240,9)</f>
        <v>#N/A</v>
      </c>
      <c r="BX240" s="596" t="e">
        <f>INDEX(Таблиця5[[C - COINS - COST]:[ADDRESS]],'02BUILD'!$BN240,10)</f>
        <v>#N/A</v>
      </c>
    </row>
    <row r="241" spans="1:76" ht="16.5" thickTop="1" thickBot="1">
      <c r="A241" s="742" t="s">
        <v>1147</v>
      </c>
      <c r="B241" s="743" t="str">
        <f t="shared" si="12"/>
        <v>D60</v>
      </c>
      <c r="C241" s="743" t="str">
        <f t="shared" si="13"/>
        <v>The Fishscale Smithy (business, C, 2)</v>
      </c>
      <c r="D241" s="742"/>
      <c r="E241" s="742"/>
      <c r="F241" s="743" t="s">
        <v>1946</v>
      </c>
      <c r="G241" s="743" t="s">
        <v>1947</v>
      </c>
      <c r="H241" s="743" t="s">
        <v>20897</v>
      </c>
      <c r="I241" s="743" t="s">
        <v>3970</v>
      </c>
      <c r="J241" s="743"/>
      <c r="K241" s="743" t="s">
        <v>2089</v>
      </c>
      <c r="L241" s="743" t="s">
        <v>2069</v>
      </c>
      <c r="M241" s="743">
        <v>2</v>
      </c>
      <c r="N241" s="743"/>
      <c r="O241" s="743"/>
      <c r="P241" s="743"/>
      <c r="Q241" s="743"/>
      <c r="R241" s="743"/>
      <c r="S2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1" s="743"/>
      <c r="U241" s="743"/>
      <c r="V241" s="743" t="s">
        <v>12707</v>
      </c>
      <c r="W241" s="743"/>
      <c r="X241" s="743"/>
      <c r="Y241" s="743" t="s">
        <v>21496</v>
      </c>
      <c r="Z241" s="743" t="s">
        <v>4311</v>
      </c>
      <c r="AA241" s="743"/>
      <c r="AB241" s="743" t="str">
        <f>Таблиця4[[#This Row],[Descriptions2]]</f>
        <v/>
      </c>
      <c r="AC241" s="743" t="str">
        <f>Таблиця4[[#This Row],[Owner/Specific NPCs3]]</f>
        <v/>
      </c>
      <c r="AD241" s="743"/>
      <c r="AE241" s="750" t="s">
        <v>5831</v>
      </c>
      <c r="AF241" s="751"/>
      <c r="AG241" s="752"/>
      <c r="AH241" s="743" t="s">
        <v>4311</v>
      </c>
      <c r="AI241" s="752"/>
      <c r="AJ241" s="743" t="s">
        <v>4311</v>
      </c>
      <c r="AK241" s="752"/>
      <c r="AL241" s="742" t="str">
        <f>IFERROR(INDEX('02_LIVING_WATERDEEP'!$C$2:$C$200,MATCH(Таблиця4[[#This Row],[BUILDING NAME]],'02_LIVING_WATERDEEP'!$A$2:$A$200,0),1),"")</f>
        <v/>
      </c>
      <c r="AM241" s="742" t="str">
        <f>IFERROR(INDEX('02_LIVING_WATERDEEP'!$F$2:$F$200,MATCH(Таблиця4[[#This Row],[BUILDING NAME]],'02_LIVING_WATERDEEP'!$A$2:$A$200,0),1),"")</f>
        <v/>
      </c>
      <c r="AN241" s="742" t="str">
        <f>IFERROR(INDEX('02_LIVING_WATERDEEP'!$I$2:$I$200,MATCH(Таблиця4[[#This Row],[BUILDING NAME]],'02_LIVING_WATERDEEP'!$A$2:$A$200,0),1),"")</f>
        <v/>
      </c>
      <c r="AO241" s="742" t="str">
        <f>IFERROR(INDEX('02_LIVING_WATERDEEP'!$J$2:$J$200,MATCH(Таблиця4[[#This Row],[BUILDING NAME]],'02_LIVING_WATERDEEP'!$A$2:$A$200,0),1),"")</f>
        <v/>
      </c>
      <c r="AP241" s="742" t="str">
        <f>IFERROR(INDEX('02_LIVING_WATERDEEP'!$K$2:$K$200,MATCH(Таблиця4[[#This Row],[BUILDING NAME]],'02_LIVING_WATERDEEP'!$A$2:$A$200,0),1),"")</f>
        <v/>
      </c>
      <c r="AQ241" s="742" t="str">
        <f>IFERROR(INDEX('02_LIVING_WATERDEEP'!$L$2:$L$200,MATCH(Таблиця4[[#This Row],[BUILDING NAME]],'02_LIVING_WATERDEEP'!$A$2:$A$200,0),1),"")</f>
        <v/>
      </c>
      <c r="AR241" s="742" t="str">
        <f>IFERROR(INDEX('02_LIVING_WATERDEEP'!$M$2:$M$200,MATCH(Таблиця4[[#This Row],[BUILDING NAME]],'02_LIVING_WATERDEEP'!$A$2:$A$200,0),1),"")</f>
        <v/>
      </c>
      <c r="AS241" s="742"/>
      <c r="AT241" s="596"/>
      <c r="AU241" s="596"/>
      <c r="AV241" s="596"/>
      <c r="AW241" s="596"/>
      <c r="AX241" s="596"/>
      <c r="AY241" s="596"/>
      <c r="AZ241" s="596"/>
      <c r="BA241" s="596"/>
      <c r="BB241" s="596"/>
      <c r="BC241" s="596"/>
      <c r="BD241" s="596"/>
      <c r="BE241" s="596"/>
      <c r="BF241" s="596"/>
      <c r="BG241" s="596"/>
      <c r="BH241" s="596"/>
      <c r="BI241" s="596"/>
      <c r="BJ241" s="596" t="e">
        <f>MATCH(Таблиця4[[#This Row],[BUILDING NAME]],#REF!,0)</f>
        <v>#REF!</v>
      </c>
      <c r="BK241" s="596" t="e">
        <f>INDEX(#REF!,'02BUILD'!BJ241,1)</f>
        <v>#REF!</v>
      </c>
      <c r="BL241" s="596" t="s">
        <v>20480</v>
      </c>
      <c r="BM241" s="596"/>
      <c r="BN241" s="596" t="e">
        <f>MATCH(Таблиця4[[#This Row],[BUILDING NAME]],Таблиця5[NAME],0)</f>
        <v>#N/A</v>
      </c>
      <c r="BO241" s="596" t="e">
        <f>INDEX(Таблиця5[[C - COINS - COST]:[ADDRESS]],'02BUILD'!$BN241,1)</f>
        <v>#N/A</v>
      </c>
      <c r="BP241" s="596" t="e">
        <f>INDEX(Таблиця5[[C - COINS - COST]:[ADDRESS]],'02BUILD'!$BN241,2)</f>
        <v>#N/A</v>
      </c>
      <c r="BQ241" s="596" t="e">
        <f>INDEX(Таблиця5[[C - COINS - COST]:[ADDRESS]],'02BUILD'!$BN241,3)</f>
        <v>#N/A</v>
      </c>
      <c r="BR241" s="596" t="e">
        <f>INDEX(Таблиця5[[C - COINS - COST]:[ADDRESS]],'02BUILD'!$BN241,4)</f>
        <v>#N/A</v>
      </c>
      <c r="BS241" s="596" t="e">
        <f>INDEX(Таблиця5[[C - COINS - COST]:[ADDRESS]],'02BUILD'!$BN241,5)</f>
        <v>#N/A</v>
      </c>
      <c r="BT241" s="596" t="e">
        <f>INDEX(Таблиця5[[C - COINS - COST]:[ADDRESS]],'02BUILD'!$BN241,6)</f>
        <v>#N/A</v>
      </c>
      <c r="BU241" s="596" t="e">
        <f>INDEX(Таблиця5[[C - COINS - COST]:[ADDRESS]],'02BUILD'!$BN241,7)</f>
        <v>#N/A</v>
      </c>
      <c r="BV241" s="596" t="e">
        <f>INDEX(Таблиця5[[C - COINS - COST]:[ADDRESS]],'02BUILD'!$BN241,8)</f>
        <v>#N/A</v>
      </c>
      <c r="BW241" s="596" t="e">
        <f>INDEX(Таблиця5[[C - COINS - COST]:[ADDRESS]],'02BUILD'!$BN241,9)</f>
        <v>#N/A</v>
      </c>
      <c r="BX241" s="596" t="e">
        <f>INDEX(Таблиця5[[C - COINS - COST]:[ADDRESS]],'02BUILD'!$BN241,10)</f>
        <v>#N/A</v>
      </c>
    </row>
    <row r="242" spans="1:76" ht="16.5" thickTop="1" thickBot="1">
      <c r="A242" s="742" t="s">
        <v>1148</v>
      </c>
      <c r="B242" s="743" t="str">
        <f t="shared" si="12"/>
        <v>D61</v>
      </c>
      <c r="C242" s="743" t="str">
        <f t="shared" si="13"/>
        <v>Jester's Clubhouse (guildhall, D, 1)</v>
      </c>
      <c r="D242" s="742"/>
      <c r="E242" s="742"/>
      <c r="F242" s="743" t="s">
        <v>1948</v>
      </c>
      <c r="G242" s="743" t="s">
        <v>1949</v>
      </c>
      <c r="H242" s="743" t="s">
        <v>2416</v>
      </c>
      <c r="I242" s="743" t="s">
        <v>3970</v>
      </c>
      <c r="J242" s="743"/>
      <c r="K242" s="743" t="s">
        <v>2096</v>
      </c>
      <c r="L242" s="743" t="s">
        <v>2083</v>
      </c>
      <c r="M242" s="743">
        <v>1</v>
      </c>
      <c r="N242" s="743"/>
      <c r="O242" s="743"/>
      <c r="P242" s="743"/>
      <c r="Q242" s="743"/>
      <c r="R242" s="743"/>
      <c r="S2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2" s="743"/>
      <c r="U242" s="743"/>
      <c r="V242" s="743"/>
      <c r="W242" s="743"/>
      <c r="X242" s="743"/>
      <c r="Y242" s="743" t="s">
        <v>21190</v>
      </c>
      <c r="Z242" s="743" t="s">
        <v>4311</v>
      </c>
      <c r="AA242" s="743"/>
      <c r="AB242" s="743" t="str">
        <f>Таблиця4[[#This Row],[Descriptions2]]</f>
        <v/>
      </c>
      <c r="AC242" s="743" t="str">
        <f>Таблиця4[[#This Row],[Owner/Specific NPCs3]]</f>
        <v/>
      </c>
      <c r="AD242" s="743"/>
      <c r="AE242" s="750" t="s">
        <v>5831</v>
      </c>
      <c r="AF242" s="751"/>
      <c r="AG242" s="752"/>
      <c r="AH242" s="743" t="s">
        <v>4311</v>
      </c>
      <c r="AI242" s="752"/>
      <c r="AJ242" s="743" t="s">
        <v>4311</v>
      </c>
      <c r="AK242" s="752"/>
      <c r="AL242" s="742" t="str">
        <f>IFERROR(INDEX('02_LIVING_WATERDEEP'!$C$2:$C$200,MATCH(Таблиця4[[#This Row],[BUILDING NAME]],'02_LIVING_WATERDEEP'!$A$2:$A$200,0),1),"")</f>
        <v/>
      </c>
      <c r="AM242" s="742" t="str">
        <f>IFERROR(INDEX('02_LIVING_WATERDEEP'!$F$2:$F$200,MATCH(Таблиця4[[#This Row],[BUILDING NAME]],'02_LIVING_WATERDEEP'!$A$2:$A$200,0),1),"")</f>
        <v/>
      </c>
      <c r="AN242" s="742" t="str">
        <f>IFERROR(INDEX('02_LIVING_WATERDEEP'!$I$2:$I$200,MATCH(Таблиця4[[#This Row],[BUILDING NAME]],'02_LIVING_WATERDEEP'!$A$2:$A$200,0),1),"")</f>
        <v/>
      </c>
      <c r="AO242" s="742" t="str">
        <f>IFERROR(INDEX('02_LIVING_WATERDEEP'!$J$2:$J$200,MATCH(Таблиця4[[#This Row],[BUILDING NAME]],'02_LIVING_WATERDEEP'!$A$2:$A$200,0),1),"")</f>
        <v/>
      </c>
      <c r="AP242" s="742" t="str">
        <f>IFERROR(INDEX('02_LIVING_WATERDEEP'!$K$2:$K$200,MATCH(Таблиця4[[#This Row],[BUILDING NAME]],'02_LIVING_WATERDEEP'!$A$2:$A$200,0),1),"")</f>
        <v/>
      </c>
      <c r="AQ242" s="742" t="str">
        <f>IFERROR(INDEX('02_LIVING_WATERDEEP'!$L$2:$L$200,MATCH(Таблиця4[[#This Row],[BUILDING NAME]],'02_LIVING_WATERDEEP'!$A$2:$A$200,0),1),"")</f>
        <v/>
      </c>
      <c r="AR242" s="742" t="str">
        <f>IFERROR(INDEX('02_LIVING_WATERDEEP'!$M$2:$M$200,MATCH(Таблиця4[[#This Row],[BUILDING NAME]],'02_LIVING_WATERDEEP'!$A$2:$A$200,0),1),"")</f>
        <v/>
      </c>
      <c r="AS242" s="742"/>
      <c r="AT242" s="596"/>
      <c r="AU242" s="596"/>
      <c r="AV242" s="596"/>
      <c r="AW242" s="596"/>
      <c r="AX242" s="596"/>
      <c r="AY242" s="596"/>
      <c r="AZ242" s="596"/>
      <c r="BA242" s="596"/>
      <c r="BB242" s="596"/>
      <c r="BC242" s="596"/>
      <c r="BD242" s="596"/>
      <c r="BE242" s="596"/>
      <c r="BF242" s="596"/>
      <c r="BG242" s="596"/>
      <c r="BH242" s="596"/>
      <c r="BI242" s="596"/>
      <c r="BJ242" s="596" t="e">
        <f>MATCH(Таблиця4[[#This Row],[BUILDING NAME]],#REF!,0)</f>
        <v>#REF!</v>
      </c>
      <c r="BK242" s="596" t="e">
        <f>INDEX(#REF!,'02BUILD'!BJ242,1)</f>
        <v>#REF!</v>
      </c>
      <c r="BL242" s="596" t="s">
        <v>20479</v>
      </c>
      <c r="BM242" s="596"/>
      <c r="BN242" s="596" t="e">
        <f>MATCH(Таблиця4[[#This Row],[BUILDING NAME]],Таблиця5[NAME],0)</f>
        <v>#N/A</v>
      </c>
      <c r="BO242" s="596" t="e">
        <f>INDEX(Таблиця5[[C - COINS - COST]:[ADDRESS]],'02BUILD'!$BN242,1)</f>
        <v>#N/A</v>
      </c>
      <c r="BP242" s="596" t="e">
        <f>INDEX(Таблиця5[[C - COINS - COST]:[ADDRESS]],'02BUILD'!$BN242,2)</f>
        <v>#N/A</v>
      </c>
      <c r="BQ242" s="596" t="e">
        <f>INDEX(Таблиця5[[C - COINS - COST]:[ADDRESS]],'02BUILD'!$BN242,3)</f>
        <v>#N/A</v>
      </c>
      <c r="BR242" s="596" t="e">
        <f>INDEX(Таблиця5[[C - COINS - COST]:[ADDRESS]],'02BUILD'!$BN242,4)</f>
        <v>#N/A</v>
      </c>
      <c r="BS242" s="596" t="e">
        <f>INDEX(Таблиця5[[C - COINS - COST]:[ADDRESS]],'02BUILD'!$BN242,5)</f>
        <v>#N/A</v>
      </c>
      <c r="BT242" s="596" t="e">
        <f>INDEX(Таблиця5[[C - COINS - COST]:[ADDRESS]],'02BUILD'!$BN242,6)</f>
        <v>#N/A</v>
      </c>
      <c r="BU242" s="596" t="e">
        <f>INDEX(Таблиця5[[C - COINS - COST]:[ADDRESS]],'02BUILD'!$BN242,7)</f>
        <v>#N/A</v>
      </c>
      <c r="BV242" s="596" t="e">
        <f>INDEX(Таблиця5[[C - COINS - COST]:[ADDRESS]],'02BUILD'!$BN242,8)</f>
        <v>#N/A</v>
      </c>
      <c r="BW242" s="596" t="e">
        <f>INDEX(Таблиця5[[C - COINS - COST]:[ADDRESS]],'02BUILD'!$BN242,9)</f>
        <v>#N/A</v>
      </c>
      <c r="BX242" s="596" t="e">
        <f>INDEX(Таблиця5[[C - COINS - COST]:[ADDRESS]],'02BUILD'!$BN242,10)</f>
        <v>#N/A</v>
      </c>
    </row>
    <row r="243" spans="1:76" ht="16.5" thickTop="1" thickBot="1">
      <c r="A243" s="742" t="s">
        <v>1149</v>
      </c>
      <c r="B243" s="743" t="str">
        <f t="shared" si="12"/>
        <v>D62</v>
      </c>
      <c r="C243" s="743" t="str">
        <f t="shared" si="13"/>
        <v>Horizon's Sails (business, B, 2)</v>
      </c>
      <c r="D243" s="742"/>
      <c r="E243" s="742"/>
      <c r="F243" s="743" t="s">
        <v>1950</v>
      </c>
      <c r="G243" s="743" t="s">
        <v>1951</v>
      </c>
      <c r="H243" s="743" t="s">
        <v>2417</v>
      </c>
      <c r="I243" s="743" t="s">
        <v>3970</v>
      </c>
      <c r="J243" s="743"/>
      <c r="K243" s="743" t="s">
        <v>2089</v>
      </c>
      <c r="L243" s="743" t="s">
        <v>2081</v>
      </c>
      <c r="M243" s="743">
        <v>2</v>
      </c>
      <c r="N243" s="743"/>
      <c r="O243" s="743"/>
      <c r="P243" s="743"/>
      <c r="Q243" s="743"/>
      <c r="R243" s="743"/>
      <c r="S2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3" s="743"/>
      <c r="U243" s="743"/>
      <c r="V243" s="743" t="s">
        <v>21507</v>
      </c>
      <c r="W243" s="743"/>
      <c r="X243" s="743"/>
      <c r="Y243" s="743" t="s">
        <v>21506</v>
      </c>
      <c r="Z243" s="743" t="s">
        <v>4311</v>
      </c>
      <c r="AA243" s="743"/>
      <c r="AB243" s="743" t="str">
        <f>Таблиця4[[#This Row],[Descriptions2]]</f>
        <v/>
      </c>
      <c r="AC243" s="743" t="str">
        <f>Таблиця4[[#This Row],[Owner/Specific NPCs3]]</f>
        <v/>
      </c>
      <c r="AD243" s="743"/>
      <c r="AE243" s="750" t="s">
        <v>5831</v>
      </c>
      <c r="AF243" s="751"/>
      <c r="AG243" s="752"/>
      <c r="AH243" s="743" t="s">
        <v>4311</v>
      </c>
      <c r="AI243" s="752"/>
      <c r="AJ243" s="743" t="s">
        <v>4311</v>
      </c>
      <c r="AK243" s="752"/>
      <c r="AL243" s="742" t="str">
        <f>IFERROR(INDEX('02_LIVING_WATERDEEP'!$C$2:$C$200,MATCH(Таблиця4[[#This Row],[BUILDING NAME]],'02_LIVING_WATERDEEP'!$A$2:$A$200,0),1),"")</f>
        <v/>
      </c>
      <c r="AM243" s="742" t="str">
        <f>IFERROR(INDEX('02_LIVING_WATERDEEP'!$F$2:$F$200,MATCH(Таблиця4[[#This Row],[BUILDING NAME]],'02_LIVING_WATERDEEP'!$A$2:$A$200,0),1),"")</f>
        <v/>
      </c>
      <c r="AN243" s="742" t="str">
        <f>IFERROR(INDEX('02_LIVING_WATERDEEP'!$I$2:$I$200,MATCH(Таблиця4[[#This Row],[BUILDING NAME]],'02_LIVING_WATERDEEP'!$A$2:$A$200,0),1),"")</f>
        <v/>
      </c>
      <c r="AO243" s="742" t="str">
        <f>IFERROR(INDEX('02_LIVING_WATERDEEP'!$J$2:$J$200,MATCH(Таблиця4[[#This Row],[BUILDING NAME]],'02_LIVING_WATERDEEP'!$A$2:$A$200,0),1),"")</f>
        <v/>
      </c>
      <c r="AP243" s="742" t="str">
        <f>IFERROR(INDEX('02_LIVING_WATERDEEP'!$K$2:$K$200,MATCH(Таблиця4[[#This Row],[BUILDING NAME]],'02_LIVING_WATERDEEP'!$A$2:$A$200,0),1),"")</f>
        <v/>
      </c>
      <c r="AQ243" s="742" t="str">
        <f>IFERROR(INDEX('02_LIVING_WATERDEEP'!$L$2:$L$200,MATCH(Таблиця4[[#This Row],[BUILDING NAME]],'02_LIVING_WATERDEEP'!$A$2:$A$200,0),1),"")</f>
        <v/>
      </c>
      <c r="AR243" s="742" t="str">
        <f>IFERROR(INDEX('02_LIVING_WATERDEEP'!$M$2:$M$200,MATCH(Таблиця4[[#This Row],[BUILDING NAME]],'02_LIVING_WATERDEEP'!$A$2:$A$200,0),1),"")</f>
        <v/>
      </c>
      <c r="AS243" s="742"/>
      <c r="AT243" s="596"/>
      <c r="AU243" s="596"/>
      <c r="AV243" s="596"/>
      <c r="AW243" s="596"/>
      <c r="AX243" s="596"/>
      <c r="AY243" s="596"/>
      <c r="AZ243" s="596"/>
      <c r="BA243" s="596"/>
      <c r="BB243" s="596"/>
      <c r="BC243" s="596"/>
      <c r="BD243" s="596"/>
      <c r="BE243" s="596"/>
      <c r="BF243" s="596"/>
      <c r="BG243" s="596"/>
      <c r="BH243" s="596"/>
      <c r="BI243" s="596"/>
      <c r="BJ243" s="596" t="e">
        <f>MATCH(Таблиця4[[#This Row],[BUILDING NAME]],#REF!,0)</f>
        <v>#REF!</v>
      </c>
      <c r="BK243" s="596" t="e">
        <f>INDEX(#REF!,'02BUILD'!BJ243,1)</f>
        <v>#REF!</v>
      </c>
      <c r="BL243" s="596" t="s">
        <v>20487</v>
      </c>
      <c r="BM243" s="596"/>
      <c r="BN243" s="596" t="e">
        <f>MATCH(Таблиця4[[#This Row],[BUILDING NAME]],Таблиця5[NAME],0)</f>
        <v>#N/A</v>
      </c>
      <c r="BO243" s="596" t="e">
        <f>INDEX(Таблиця5[[C - COINS - COST]:[ADDRESS]],'02BUILD'!$BN243,1)</f>
        <v>#N/A</v>
      </c>
      <c r="BP243" s="596" t="e">
        <f>INDEX(Таблиця5[[C - COINS - COST]:[ADDRESS]],'02BUILD'!$BN243,2)</f>
        <v>#N/A</v>
      </c>
      <c r="BQ243" s="596" t="e">
        <f>INDEX(Таблиця5[[C - COINS - COST]:[ADDRESS]],'02BUILD'!$BN243,3)</f>
        <v>#N/A</v>
      </c>
      <c r="BR243" s="596" t="e">
        <f>INDEX(Таблиця5[[C - COINS - COST]:[ADDRESS]],'02BUILD'!$BN243,4)</f>
        <v>#N/A</v>
      </c>
      <c r="BS243" s="596" t="e">
        <f>INDEX(Таблиця5[[C - COINS - COST]:[ADDRESS]],'02BUILD'!$BN243,5)</f>
        <v>#N/A</v>
      </c>
      <c r="BT243" s="596" t="e">
        <f>INDEX(Таблиця5[[C - COINS - COST]:[ADDRESS]],'02BUILD'!$BN243,6)</f>
        <v>#N/A</v>
      </c>
      <c r="BU243" s="596" t="e">
        <f>INDEX(Таблиця5[[C - COINS - COST]:[ADDRESS]],'02BUILD'!$BN243,7)</f>
        <v>#N/A</v>
      </c>
      <c r="BV243" s="596" t="e">
        <f>INDEX(Таблиця5[[C - COINS - COST]:[ADDRESS]],'02BUILD'!$BN243,8)</f>
        <v>#N/A</v>
      </c>
      <c r="BW243" s="596" t="e">
        <f>INDEX(Таблиця5[[C - COINS - COST]:[ADDRESS]],'02BUILD'!$BN243,9)</f>
        <v>#N/A</v>
      </c>
      <c r="BX243" s="596" t="e">
        <f>INDEX(Таблиця5[[C - COINS - COST]:[ADDRESS]],'02BUILD'!$BN243,10)</f>
        <v>#N/A</v>
      </c>
    </row>
    <row r="244" spans="1:76" ht="16.5" thickTop="1" thickBot="1">
      <c r="A244" s="742" t="s">
        <v>1150</v>
      </c>
      <c r="B244" s="743" t="str">
        <f t="shared" si="12"/>
        <v>D63</v>
      </c>
      <c r="C244" s="743" t="str">
        <f t="shared" si="13"/>
        <v>Mother Jatha's (business, D, 1)</v>
      </c>
      <c r="D244" s="742"/>
      <c r="E244" s="742"/>
      <c r="F244" s="743" t="s">
        <v>1952</v>
      </c>
      <c r="G244" s="743" t="s">
        <v>1953</v>
      </c>
      <c r="H244" s="743" t="s">
        <v>2418</v>
      </c>
      <c r="I244" s="743" t="s">
        <v>3970</v>
      </c>
      <c r="J244" s="743"/>
      <c r="K244" s="743" t="s">
        <v>2094</v>
      </c>
      <c r="L244" s="743" t="s">
        <v>2083</v>
      </c>
      <c r="M244" s="743">
        <v>1</v>
      </c>
      <c r="N244" s="743"/>
      <c r="O244" s="743"/>
      <c r="P244" s="743"/>
      <c r="Q244" s="743"/>
      <c r="R244" s="743"/>
      <c r="S2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4" s="743"/>
      <c r="U244" s="743"/>
      <c r="V244" s="743"/>
      <c r="W244" s="743"/>
      <c r="X244" s="743"/>
      <c r="Y244" s="743" t="s">
        <v>21191</v>
      </c>
      <c r="Z244" s="743">
        <v>0</v>
      </c>
      <c r="AA244" s="743"/>
      <c r="AB244" s="743">
        <f>Таблиця4[[#This Row],[Descriptions2]]</f>
        <v>0</v>
      </c>
      <c r="AC244" s="743">
        <f>Таблиця4[[#This Row],[Owner/Specific NPCs3]]</f>
        <v>0</v>
      </c>
      <c r="AD244" s="743"/>
      <c r="AE244" s="743" t="s">
        <v>21192</v>
      </c>
      <c r="AF244" s="751"/>
      <c r="AG244" s="752"/>
      <c r="AH244" s="743" t="s">
        <v>4311</v>
      </c>
      <c r="AI244" s="752"/>
      <c r="AJ244" s="743" t="s">
        <v>4311</v>
      </c>
      <c r="AK244" s="752"/>
      <c r="AL244" s="742">
        <f>IFERROR(INDEX('02_LIVING_WATERDEEP'!$C$2:$C$200,MATCH(Таблиця4[[#This Row],[BUILDING NAME]],'02_LIVING_WATERDEEP'!$A$2:$A$200,0),1),"")</f>
        <v>0</v>
      </c>
      <c r="AM244" s="742">
        <f>IFERROR(INDEX('02_LIVING_WATERDEEP'!$F$2:$F$200,MATCH(Таблиця4[[#This Row],[BUILDING NAME]],'02_LIVING_WATERDEEP'!$A$2:$A$200,0),1),"")</f>
        <v>0</v>
      </c>
      <c r="AN244" s="742">
        <f>IFERROR(INDEX('02_LIVING_WATERDEEP'!$I$2:$I$200,MATCH(Таблиця4[[#This Row],[BUILDING NAME]],'02_LIVING_WATERDEEP'!$A$2:$A$200,0),1),"")</f>
        <v>0</v>
      </c>
      <c r="AO244" s="742">
        <f>IFERROR(INDEX('02_LIVING_WATERDEEP'!$J$2:$J$200,MATCH(Таблиця4[[#This Row],[BUILDING NAME]],'02_LIVING_WATERDEEP'!$A$2:$A$200,0),1),"")</f>
        <v>0</v>
      </c>
      <c r="AP244" s="742">
        <f>IFERROR(INDEX('02_LIVING_WATERDEEP'!$K$2:$K$200,MATCH(Таблиця4[[#This Row],[BUILDING NAME]],'02_LIVING_WATERDEEP'!$A$2:$A$200,0),1),"")</f>
        <v>0</v>
      </c>
      <c r="AQ244" s="742">
        <f>IFERROR(INDEX('02_LIVING_WATERDEEP'!$L$2:$L$200,MATCH(Таблиця4[[#This Row],[BUILDING NAME]],'02_LIVING_WATERDEEP'!$A$2:$A$200,0),1),"")</f>
        <v>0</v>
      </c>
      <c r="AR244" s="742">
        <f>IFERROR(INDEX('02_LIVING_WATERDEEP'!$M$2:$M$200,MATCH(Таблиця4[[#This Row],[BUILDING NAME]],'02_LIVING_WATERDEEP'!$A$2:$A$200,0),1),"")</f>
        <v>0</v>
      </c>
      <c r="AS244" s="742"/>
      <c r="AT244" s="596"/>
      <c r="AU244" s="596"/>
      <c r="AV244" s="596"/>
      <c r="AW244" s="596"/>
      <c r="AX244" s="596"/>
      <c r="AY244" s="596"/>
      <c r="AZ244" s="596"/>
      <c r="BA244" s="596"/>
      <c r="BB244" s="596"/>
      <c r="BC244" s="596"/>
      <c r="BD244" s="596"/>
      <c r="BE244" s="596"/>
      <c r="BF244" s="596"/>
      <c r="BG244" s="596"/>
      <c r="BH244" s="596"/>
      <c r="BI244" s="596"/>
      <c r="BJ244" s="596" t="e">
        <f>MATCH(Таблиця4[[#This Row],[BUILDING NAME]],#REF!,0)</f>
        <v>#REF!</v>
      </c>
      <c r="BK244" s="596" t="e">
        <f>INDEX(#REF!,'02BUILD'!BJ244,1)</f>
        <v>#REF!</v>
      </c>
      <c r="BL244" s="596" t="s">
        <v>20465</v>
      </c>
      <c r="BM244" s="596"/>
      <c r="BN244" s="596" t="e">
        <f>MATCH(Таблиця4[[#This Row],[BUILDING NAME]],Таблиця5[NAME],0)</f>
        <v>#N/A</v>
      </c>
      <c r="BO244" s="596" t="e">
        <f>INDEX(Таблиця5[[C - COINS - COST]:[ADDRESS]],'02BUILD'!$BN244,1)</f>
        <v>#N/A</v>
      </c>
      <c r="BP244" s="596" t="e">
        <f>INDEX(Таблиця5[[C - COINS - COST]:[ADDRESS]],'02BUILD'!$BN244,2)</f>
        <v>#N/A</v>
      </c>
      <c r="BQ244" s="596" t="e">
        <f>INDEX(Таблиця5[[C - COINS - COST]:[ADDRESS]],'02BUILD'!$BN244,3)</f>
        <v>#N/A</v>
      </c>
      <c r="BR244" s="596" t="e">
        <f>INDEX(Таблиця5[[C - COINS - COST]:[ADDRESS]],'02BUILD'!$BN244,4)</f>
        <v>#N/A</v>
      </c>
      <c r="BS244" s="596" t="e">
        <f>INDEX(Таблиця5[[C - COINS - COST]:[ADDRESS]],'02BUILD'!$BN244,5)</f>
        <v>#N/A</v>
      </c>
      <c r="BT244" s="596" t="e">
        <f>INDEX(Таблиця5[[C - COINS - COST]:[ADDRESS]],'02BUILD'!$BN244,6)</f>
        <v>#N/A</v>
      </c>
      <c r="BU244" s="596" t="e">
        <f>INDEX(Таблиця5[[C - COINS - COST]:[ADDRESS]],'02BUILD'!$BN244,7)</f>
        <v>#N/A</v>
      </c>
      <c r="BV244" s="596" t="e">
        <f>INDEX(Таблиця5[[C - COINS - COST]:[ADDRESS]],'02BUILD'!$BN244,8)</f>
        <v>#N/A</v>
      </c>
      <c r="BW244" s="596" t="e">
        <f>INDEX(Таблиця5[[C - COINS - COST]:[ADDRESS]],'02BUILD'!$BN244,9)</f>
        <v>#N/A</v>
      </c>
      <c r="BX244" s="596" t="e">
        <f>INDEX(Таблиця5[[C - COINS - COST]:[ADDRESS]],'02BUILD'!$BN244,10)</f>
        <v>#N/A</v>
      </c>
    </row>
    <row r="245" spans="1:76" ht="16.5" thickTop="1" thickBot="1">
      <c r="A245" s="742" t="s">
        <v>1151</v>
      </c>
      <c r="B245" s="743" t="str">
        <f t="shared" si="12"/>
        <v>D64</v>
      </c>
      <c r="C245" s="743" t="str">
        <f t="shared" si="13"/>
        <v>Talnu's Ropeworks (business, D, 2)</v>
      </c>
      <c r="D245" s="742"/>
      <c r="E245" s="742"/>
      <c r="F245" s="743" t="s">
        <v>1954</v>
      </c>
      <c r="G245" s="743" t="s">
        <v>1955</v>
      </c>
      <c r="H245" s="743" t="s">
        <v>2419</v>
      </c>
      <c r="I245" s="743" t="s">
        <v>3970</v>
      </c>
      <c r="J245" s="756" t="s">
        <v>20753</v>
      </c>
      <c r="K245" s="743" t="s">
        <v>2089</v>
      </c>
      <c r="L245" s="743" t="s">
        <v>2083</v>
      </c>
      <c r="M245" s="743">
        <v>2</v>
      </c>
      <c r="N245" s="743" t="s">
        <v>21636</v>
      </c>
      <c r="O245" s="743"/>
      <c r="P245" s="743"/>
      <c r="Q245" s="743"/>
      <c r="R245" s="743"/>
      <c r="S2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5" s="743"/>
      <c r="U245" s="743"/>
      <c r="V245" s="743" t="s">
        <v>29389</v>
      </c>
      <c r="W245" s="743"/>
      <c r="X245" s="743"/>
      <c r="Y245" s="743" t="s">
        <v>29390</v>
      </c>
      <c r="Z245" s="743" t="s">
        <v>4311</v>
      </c>
      <c r="AA245" s="743"/>
      <c r="AB245" s="743" t="str">
        <f>Таблиця4[[#This Row],[Descriptions2]]</f>
        <v/>
      </c>
      <c r="AC245" s="743" t="str">
        <f>Таблиця4[[#This Row],[Owner/Specific NPCs3]]</f>
        <v/>
      </c>
      <c r="AD245" s="743"/>
      <c r="AE245" s="750" t="s">
        <v>5831</v>
      </c>
      <c r="AF245" s="751"/>
      <c r="AG245" s="752"/>
      <c r="AH245" s="743" t="s">
        <v>4311</v>
      </c>
      <c r="AI245" s="752"/>
      <c r="AJ245" s="743" t="s">
        <v>4311</v>
      </c>
      <c r="AK245" s="752"/>
      <c r="AL245" s="742" t="str">
        <f>IFERROR(INDEX('02_LIVING_WATERDEEP'!$C$2:$C$200,MATCH(Таблиця4[[#This Row],[BUILDING NAME]],'02_LIVING_WATERDEEP'!$A$2:$A$200,0),1),"")</f>
        <v/>
      </c>
      <c r="AM245" s="742" t="str">
        <f>IFERROR(INDEX('02_LIVING_WATERDEEP'!$F$2:$F$200,MATCH(Таблиця4[[#This Row],[BUILDING NAME]],'02_LIVING_WATERDEEP'!$A$2:$A$200,0),1),"")</f>
        <v/>
      </c>
      <c r="AN245" s="742" t="str">
        <f>IFERROR(INDEX('02_LIVING_WATERDEEP'!$I$2:$I$200,MATCH(Таблиця4[[#This Row],[BUILDING NAME]],'02_LIVING_WATERDEEP'!$A$2:$A$200,0),1),"")</f>
        <v/>
      </c>
      <c r="AO245" s="742" t="str">
        <f>IFERROR(INDEX('02_LIVING_WATERDEEP'!$J$2:$J$200,MATCH(Таблиця4[[#This Row],[BUILDING NAME]],'02_LIVING_WATERDEEP'!$A$2:$A$200,0),1),"")</f>
        <v/>
      </c>
      <c r="AP245" s="742" t="str">
        <f>IFERROR(INDEX('02_LIVING_WATERDEEP'!$K$2:$K$200,MATCH(Таблиця4[[#This Row],[BUILDING NAME]],'02_LIVING_WATERDEEP'!$A$2:$A$200,0),1),"")</f>
        <v/>
      </c>
      <c r="AQ245" s="742" t="str">
        <f>IFERROR(INDEX('02_LIVING_WATERDEEP'!$L$2:$L$200,MATCH(Таблиця4[[#This Row],[BUILDING NAME]],'02_LIVING_WATERDEEP'!$A$2:$A$200,0),1),"")</f>
        <v/>
      </c>
      <c r="AR245" s="742" t="str">
        <f>IFERROR(INDEX('02_LIVING_WATERDEEP'!$M$2:$M$200,MATCH(Таблиця4[[#This Row],[BUILDING NAME]],'02_LIVING_WATERDEEP'!$A$2:$A$200,0),1),"")</f>
        <v/>
      </c>
      <c r="AS245" s="742"/>
      <c r="AT245" s="596"/>
      <c r="AU245" s="596"/>
      <c r="AV245" s="596"/>
      <c r="AW245" s="596"/>
      <c r="AX245" s="596"/>
      <c r="AY245" s="596"/>
      <c r="AZ245" s="596"/>
      <c r="BA245" s="596"/>
      <c r="BB245" s="596"/>
      <c r="BC245" s="596"/>
      <c r="BD245" s="596"/>
      <c r="BE245" s="596"/>
      <c r="BF245" s="596"/>
      <c r="BG245" s="596"/>
      <c r="BH245" s="596"/>
      <c r="BI245" s="596"/>
      <c r="BJ245" s="596" t="e">
        <f>MATCH(Таблиця4[[#This Row],[BUILDING NAME]],#REF!,0)</f>
        <v>#REF!</v>
      </c>
      <c r="BK245" s="596" t="e">
        <f>INDEX(#REF!,'02BUILD'!BJ245,1)</f>
        <v>#REF!</v>
      </c>
      <c r="BL245" s="596" t="e">
        <v>#N/A</v>
      </c>
      <c r="BM245" s="596"/>
      <c r="BN245" s="596" t="e">
        <f>MATCH(Таблиця4[[#This Row],[BUILDING NAME]],Таблиця5[NAME],0)</f>
        <v>#N/A</v>
      </c>
      <c r="BO245" s="596" t="e">
        <f>INDEX(Таблиця5[[C - COINS - COST]:[ADDRESS]],'02BUILD'!$BN245,1)</f>
        <v>#N/A</v>
      </c>
      <c r="BP245" s="596" t="e">
        <f>INDEX(Таблиця5[[C - COINS - COST]:[ADDRESS]],'02BUILD'!$BN245,2)</f>
        <v>#N/A</v>
      </c>
      <c r="BQ245" s="596" t="e">
        <f>INDEX(Таблиця5[[C - COINS - COST]:[ADDRESS]],'02BUILD'!$BN245,3)</f>
        <v>#N/A</v>
      </c>
      <c r="BR245" s="596" t="e">
        <f>INDEX(Таблиця5[[C - COINS - COST]:[ADDRESS]],'02BUILD'!$BN245,4)</f>
        <v>#N/A</v>
      </c>
      <c r="BS245" s="596" t="e">
        <f>INDEX(Таблиця5[[C - COINS - COST]:[ADDRESS]],'02BUILD'!$BN245,5)</f>
        <v>#N/A</v>
      </c>
      <c r="BT245" s="596" t="e">
        <f>INDEX(Таблиця5[[C - COINS - COST]:[ADDRESS]],'02BUILD'!$BN245,6)</f>
        <v>#N/A</v>
      </c>
      <c r="BU245" s="596" t="e">
        <f>INDEX(Таблиця5[[C - COINS - COST]:[ADDRESS]],'02BUILD'!$BN245,7)</f>
        <v>#N/A</v>
      </c>
      <c r="BV245" s="596" t="e">
        <f>INDEX(Таблиця5[[C - COINS - COST]:[ADDRESS]],'02BUILD'!$BN245,8)</f>
        <v>#N/A</v>
      </c>
      <c r="BW245" s="596" t="e">
        <f>INDEX(Таблиця5[[C - COINS - COST]:[ADDRESS]],'02BUILD'!$BN245,9)</f>
        <v>#N/A</v>
      </c>
      <c r="BX245" s="596" t="e">
        <f>INDEX(Таблиця5[[C - COINS - COST]:[ADDRESS]],'02BUILD'!$BN245,10)</f>
        <v>#N/A</v>
      </c>
    </row>
    <row r="246" spans="1:76" ht="16.5" thickTop="1" thickBot="1">
      <c r="A246" s="742" t="s">
        <v>1152</v>
      </c>
      <c r="B246" s="743" t="str">
        <f t="shared" ref="B246:B255" si="14">LEFT(LEFT(A246,FIND(":",A246)),LEN(LEFT(A246,FIND(":",A246)))-1)</f>
        <v>D65</v>
      </c>
      <c r="C246" s="743" t="str">
        <f t="shared" ref="C246:C255" si="15">RIGHT(A246,LEN(A246)-FIND(":",A246)-1)</f>
        <v>Merlook Nets &amp; Knotware (business, D, 1)</v>
      </c>
      <c r="D246" s="742"/>
      <c r="E246" s="742"/>
      <c r="F246" s="743" t="s">
        <v>1956</v>
      </c>
      <c r="G246" s="743" t="s">
        <v>1957</v>
      </c>
      <c r="H246" s="743" t="s">
        <v>2420</v>
      </c>
      <c r="I246" s="743" t="s">
        <v>3970</v>
      </c>
      <c r="J246" s="756" t="s">
        <v>21641</v>
      </c>
      <c r="K246" s="743" t="s">
        <v>2089</v>
      </c>
      <c r="L246" s="743" t="s">
        <v>2083</v>
      </c>
      <c r="M246" s="743">
        <v>1</v>
      </c>
      <c r="N246" s="742" t="s">
        <v>21714</v>
      </c>
      <c r="O246" s="743"/>
      <c r="P246" s="743"/>
      <c r="Q246" s="743"/>
      <c r="R246" s="743"/>
      <c r="S2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6" s="743"/>
      <c r="U246" s="743"/>
      <c r="V246" s="743" t="s">
        <v>21526</v>
      </c>
      <c r="W246" s="743"/>
      <c r="X246" s="743"/>
      <c r="Y246" s="743" t="s">
        <v>21525</v>
      </c>
      <c r="Z246" s="743" t="s">
        <v>4311</v>
      </c>
      <c r="AA246" s="743"/>
      <c r="AB246" s="743" t="str">
        <f>Таблиця4[[#This Row],[Descriptions2]]</f>
        <v/>
      </c>
      <c r="AC246" s="743" t="str">
        <f>Таблиця4[[#This Row],[Owner/Specific NPCs3]]</f>
        <v/>
      </c>
      <c r="AD246" s="743"/>
      <c r="AE246" s="750" t="s">
        <v>5831</v>
      </c>
      <c r="AF246" s="751"/>
      <c r="AG246" s="752"/>
      <c r="AH246" s="743" t="s">
        <v>4311</v>
      </c>
      <c r="AI246" s="752"/>
      <c r="AJ246" s="743" t="s">
        <v>4311</v>
      </c>
      <c r="AK246" s="752"/>
      <c r="AL246" s="742" t="str">
        <f>IFERROR(INDEX('02_LIVING_WATERDEEP'!$C$2:$C$200,MATCH(Таблиця4[[#This Row],[BUILDING NAME]],'02_LIVING_WATERDEEP'!$A$2:$A$200,0),1),"")</f>
        <v/>
      </c>
      <c r="AM246" s="742" t="str">
        <f>IFERROR(INDEX('02_LIVING_WATERDEEP'!$F$2:$F$200,MATCH(Таблиця4[[#This Row],[BUILDING NAME]],'02_LIVING_WATERDEEP'!$A$2:$A$200,0),1),"")</f>
        <v/>
      </c>
      <c r="AN246" s="742" t="str">
        <f>IFERROR(INDEX('02_LIVING_WATERDEEP'!$I$2:$I$200,MATCH(Таблиця4[[#This Row],[BUILDING NAME]],'02_LIVING_WATERDEEP'!$A$2:$A$200,0),1),"")</f>
        <v/>
      </c>
      <c r="AO246" s="742" t="str">
        <f>IFERROR(INDEX('02_LIVING_WATERDEEP'!$J$2:$J$200,MATCH(Таблиця4[[#This Row],[BUILDING NAME]],'02_LIVING_WATERDEEP'!$A$2:$A$200,0),1),"")</f>
        <v/>
      </c>
      <c r="AP246" s="742" t="str">
        <f>IFERROR(INDEX('02_LIVING_WATERDEEP'!$K$2:$K$200,MATCH(Таблиця4[[#This Row],[BUILDING NAME]],'02_LIVING_WATERDEEP'!$A$2:$A$200,0),1),"")</f>
        <v/>
      </c>
      <c r="AQ246" s="742" t="str">
        <f>IFERROR(INDEX('02_LIVING_WATERDEEP'!$L$2:$L$200,MATCH(Таблиця4[[#This Row],[BUILDING NAME]],'02_LIVING_WATERDEEP'!$A$2:$A$200,0),1),"")</f>
        <v/>
      </c>
      <c r="AR246" s="742" t="str">
        <f>IFERROR(INDEX('02_LIVING_WATERDEEP'!$M$2:$M$200,MATCH(Таблиця4[[#This Row],[BUILDING NAME]],'02_LIVING_WATERDEEP'!$A$2:$A$200,0),1),"")</f>
        <v/>
      </c>
      <c r="AS246" s="742"/>
      <c r="AT246" s="596"/>
      <c r="AU246" s="596"/>
      <c r="AV246" s="596"/>
      <c r="AW246" s="596"/>
      <c r="AX246" s="596"/>
      <c r="AY246" s="596"/>
      <c r="AZ246" s="596"/>
      <c r="BA246" s="596"/>
      <c r="BB246" s="596"/>
      <c r="BC246" s="596"/>
      <c r="BD246" s="596"/>
      <c r="BE246" s="596"/>
      <c r="BF246" s="596"/>
      <c r="BG246" s="596"/>
      <c r="BH246" s="596"/>
      <c r="BI246" s="596"/>
      <c r="BJ246" s="596" t="e">
        <f>MATCH(Таблиця4[[#This Row],[BUILDING NAME]],#REF!,0)</f>
        <v>#REF!</v>
      </c>
      <c r="BK246" s="596" t="e">
        <f>INDEX(#REF!,'02BUILD'!BJ246,1)</f>
        <v>#REF!</v>
      </c>
      <c r="BL246" s="596" t="s">
        <v>20460</v>
      </c>
      <c r="BM246" s="596"/>
      <c r="BN246" s="596" t="e">
        <f>MATCH(Таблиця4[[#This Row],[BUILDING NAME]],Таблиця5[NAME],0)</f>
        <v>#N/A</v>
      </c>
      <c r="BO246" s="596" t="e">
        <f>INDEX(Таблиця5[[C - COINS - COST]:[ADDRESS]],'02BUILD'!$BN246,1)</f>
        <v>#N/A</v>
      </c>
      <c r="BP246" s="596" t="e">
        <f>INDEX(Таблиця5[[C - COINS - COST]:[ADDRESS]],'02BUILD'!$BN246,2)</f>
        <v>#N/A</v>
      </c>
      <c r="BQ246" s="596" t="e">
        <f>INDEX(Таблиця5[[C - COINS - COST]:[ADDRESS]],'02BUILD'!$BN246,3)</f>
        <v>#N/A</v>
      </c>
      <c r="BR246" s="596" t="e">
        <f>INDEX(Таблиця5[[C - COINS - COST]:[ADDRESS]],'02BUILD'!$BN246,4)</f>
        <v>#N/A</v>
      </c>
      <c r="BS246" s="596" t="e">
        <f>INDEX(Таблиця5[[C - COINS - COST]:[ADDRESS]],'02BUILD'!$BN246,5)</f>
        <v>#N/A</v>
      </c>
      <c r="BT246" s="596" t="e">
        <f>INDEX(Таблиця5[[C - COINS - COST]:[ADDRESS]],'02BUILD'!$BN246,6)</f>
        <v>#N/A</v>
      </c>
      <c r="BU246" s="596" t="e">
        <f>INDEX(Таблиця5[[C - COINS - COST]:[ADDRESS]],'02BUILD'!$BN246,7)</f>
        <v>#N/A</v>
      </c>
      <c r="BV246" s="596" t="e">
        <f>INDEX(Таблиця5[[C - COINS - COST]:[ADDRESS]],'02BUILD'!$BN246,8)</f>
        <v>#N/A</v>
      </c>
      <c r="BW246" s="596" t="e">
        <f>INDEX(Таблиця5[[C - COINS - COST]:[ADDRESS]],'02BUILD'!$BN246,9)</f>
        <v>#N/A</v>
      </c>
      <c r="BX246" s="596" t="e">
        <f>INDEX(Таблиця5[[C - COINS - COST]:[ADDRESS]],'02BUILD'!$BN246,10)</f>
        <v>#N/A</v>
      </c>
    </row>
    <row r="247" spans="1:76" ht="16.5" thickTop="1" thickBot="1">
      <c r="A247" s="742" t="s">
        <v>1153</v>
      </c>
      <c r="B247" s="743" t="str">
        <f t="shared" si="14"/>
        <v>D66</v>
      </c>
      <c r="C247" s="743" t="str">
        <f t="shared" si="15"/>
        <v>Ralagut's Wheelhouse (business, D, 1)</v>
      </c>
      <c r="D247" s="742"/>
      <c r="E247" s="742"/>
      <c r="F247" s="743" t="s">
        <v>1958</v>
      </c>
      <c r="G247" s="743" t="s">
        <v>1959</v>
      </c>
      <c r="H247" s="743" t="s">
        <v>2421</v>
      </c>
      <c r="I247" s="743" t="s">
        <v>3970</v>
      </c>
      <c r="J247" s="743"/>
      <c r="K247" s="743" t="s">
        <v>2089</v>
      </c>
      <c r="L247" s="743" t="s">
        <v>2083</v>
      </c>
      <c r="M247" s="743">
        <v>1</v>
      </c>
      <c r="N247" s="743"/>
      <c r="O247" s="743"/>
      <c r="P247" s="743"/>
      <c r="Q247" s="743"/>
      <c r="R247" s="743"/>
      <c r="S2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7" s="743"/>
      <c r="U247" s="743"/>
      <c r="V247" s="743" t="s">
        <v>21528</v>
      </c>
      <c r="W247" s="743"/>
      <c r="X247" s="743"/>
      <c r="Y247" s="743" t="s">
        <v>21527</v>
      </c>
      <c r="Z247" s="743" t="s">
        <v>4311</v>
      </c>
      <c r="AA247" s="743"/>
      <c r="AB247" s="743" t="str">
        <f>Таблиця4[[#This Row],[Descriptions2]]</f>
        <v/>
      </c>
      <c r="AC247" s="743" t="str">
        <f>Таблиця4[[#This Row],[Owner/Specific NPCs3]]</f>
        <v/>
      </c>
      <c r="AD247" s="743"/>
      <c r="AE247" s="750" t="s">
        <v>5831</v>
      </c>
      <c r="AF247" s="751"/>
      <c r="AG247" s="752"/>
      <c r="AH247" s="743" t="s">
        <v>4311</v>
      </c>
      <c r="AI247" s="752"/>
      <c r="AJ247" s="743" t="s">
        <v>4311</v>
      </c>
      <c r="AK247" s="752"/>
      <c r="AL247" s="742" t="str">
        <f>IFERROR(INDEX('02_LIVING_WATERDEEP'!$C$2:$C$200,MATCH(Таблиця4[[#This Row],[BUILDING NAME]],'02_LIVING_WATERDEEP'!$A$2:$A$200,0),1),"")</f>
        <v/>
      </c>
      <c r="AM247" s="742" t="str">
        <f>IFERROR(INDEX('02_LIVING_WATERDEEP'!$F$2:$F$200,MATCH(Таблиця4[[#This Row],[BUILDING NAME]],'02_LIVING_WATERDEEP'!$A$2:$A$200,0),1),"")</f>
        <v/>
      </c>
      <c r="AN247" s="742" t="str">
        <f>IFERROR(INDEX('02_LIVING_WATERDEEP'!$I$2:$I$200,MATCH(Таблиця4[[#This Row],[BUILDING NAME]],'02_LIVING_WATERDEEP'!$A$2:$A$200,0),1),"")</f>
        <v/>
      </c>
      <c r="AO247" s="742" t="str">
        <f>IFERROR(INDEX('02_LIVING_WATERDEEP'!$J$2:$J$200,MATCH(Таблиця4[[#This Row],[BUILDING NAME]],'02_LIVING_WATERDEEP'!$A$2:$A$200,0),1),"")</f>
        <v/>
      </c>
      <c r="AP247" s="742" t="str">
        <f>IFERROR(INDEX('02_LIVING_WATERDEEP'!$K$2:$K$200,MATCH(Таблиця4[[#This Row],[BUILDING NAME]],'02_LIVING_WATERDEEP'!$A$2:$A$200,0),1),"")</f>
        <v/>
      </c>
      <c r="AQ247" s="742" t="str">
        <f>IFERROR(INDEX('02_LIVING_WATERDEEP'!$L$2:$L$200,MATCH(Таблиця4[[#This Row],[BUILDING NAME]],'02_LIVING_WATERDEEP'!$A$2:$A$200,0),1),"")</f>
        <v/>
      </c>
      <c r="AR247" s="742" t="str">
        <f>IFERROR(INDEX('02_LIVING_WATERDEEP'!$M$2:$M$200,MATCH(Таблиця4[[#This Row],[BUILDING NAME]],'02_LIVING_WATERDEEP'!$A$2:$A$200,0),1),"")</f>
        <v/>
      </c>
      <c r="AS247" s="742"/>
      <c r="AT247" s="596"/>
      <c r="AU247" s="596"/>
      <c r="AV247" s="596"/>
      <c r="AW247" s="596"/>
      <c r="AX247" s="596"/>
      <c r="AY247" s="596"/>
      <c r="AZ247" s="596"/>
      <c r="BA247" s="596"/>
      <c r="BB247" s="596"/>
      <c r="BC247" s="596"/>
      <c r="BD247" s="596"/>
      <c r="BE247" s="596"/>
      <c r="BF247" s="596"/>
      <c r="BG247" s="596"/>
      <c r="BH247" s="596"/>
      <c r="BI247" s="596"/>
      <c r="BJ247" s="596" t="e">
        <f>MATCH(Таблиця4[[#This Row],[BUILDING NAME]],#REF!,0)</f>
        <v>#REF!</v>
      </c>
      <c r="BK247" s="596" t="e">
        <f>INDEX(#REF!,'02BUILD'!BJ247,1)</f>
        <v>#REF!</v>
      </c>
      <c r="BL247" s="596" t="s">
        <v>20498</v>
      </c>
      <c r="BM247" s="596"/>
      <c r="BN247" s="596" t="e">
        <f>MATCH(Таблиця4[[#This Row],[BUILDING NAME]],Таблиця5[NAME],0)</f>
        <v>#N/A</v>
      </c>
      <c r="BO247" s="596" t="e">
        <f>INDEX(Таблиця5[[C - COINS - COST]:[ADDRESS]],'02BUILD'!$BN247,1)</f>
        <v>#N/A</v>
      </c>
      <c r="BP247" s="596" t="e">
        <f>INDEX(Таблиця5[[C - COINS - COST]:[ADDRESS]],'02BUILD'!$BN247,2)</f>
        <v>#N/A</v>
      </c>
      <c r="BQ247" s="596" t="e">
        <f>INDEX(Таблиця5[[C - COINS - COST]:[ADDRESS]],'02BUILD'!$BN247,3)</f>
        <v>#N/A</v>
      </c>
      <c r="BR247" s="596" t="e">
        <f>INDEX(Таблиця5[[C - COINS - COST]:[ADDRESS]],'02BUILD'!$BN247,4)</f>
        <v>#N/A</v>
      </c>
      <c r="BS247" s="596" t="e">
        <f>INDEX(Таблиця5[[C - COINS - COST]:[ADDRESS]],'02BUILD'!$BN247,5)</f>
        <v>#N/A</v>
      </c>
      <c r="BT247" s="596" t="e">
        <f>INDEX(Таблиця5[[C - COINS - COST]:[ADDRESS]],'02BUILD'!$BN247,6)</f>
        <v>#N/A</v>
      </c>
      <c r="BU247" s="596" t="e">
        <f>INDEX(Таблиця5[[C - COINS - COST]:[ADDRESS]],'02BUILD'!$BN247,7)</f>
        <v>#N/A</v>
      </c>
      <c r="BV247" s="596" t="e">
        <f>INDEX(Таблиця5[[C - COINS - COST]:[ADDRESS]],'02BUILD'!$BN247,8)</f>
        <v>#N/A</v>
      </c>
      <c r="BW247" s="596" t="e">
        <f>INDEX(Таблиця5[[C - COINS - COST]:[ADDRESS]],'02BUILD'!$BN247,9)</f>
        <v>#N/A</v>
      </c>
      <c r="BX247" s="596" t="e">
        <f>INDEX(Таблиця5[[C - COINS - COST]:[ADDRESS]],'02BUILD'!$BN247,10)</f>
        <v>#N/A</v>
      </c>
    </row>
    <row r="248" spans="1:76" ht="16.5" thickTop="1" thickBot="1">
      <c r="A248" s="742" t="s">
        <v>1154</v>
      </c>
      <c r="B248" s="743" t="str">
        <f t="shared" si="14"/>
        <v>D67</v>
      </c>
      <c r="C248" s="743" t="str">
        <f t="shared" si="15"/>
        <v>The Angry Coxswain (tavern, D, 1)</v>
      </c>
      <c r="D248" s="742"/>
      <c r="E248" s="742"/>
      <c r="F248" s="743" t="s">
        <v>1960</v>
      </c>
      <c r="G248" s="743" t="s">
        <v>1961</v>
      </c>
      <c r="H248" s="743" t="s">
        <v>20896</v>
      </c>
      <c r="I248" s="743" t="s">
        <v>3970</v>
      </c>
      <c r="J248" s="743"/>
      <c r="K248" s="743" t="s">
        <v>2093</v>
      </c>
      <c r="L248" s="743" t="s">
        <v>2083</v>
      </c>
      <c r="M248" s="743">
        <v>1</v>
      </c>
      <c r="N248" s="743"/>
      <c r="O248" s="743"/>
      <c r="P248" s="743"/>
      <c r="Q248" s="743"/>
      <c r="R248" s="743"/>
      <c r="S2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8" s="743"/>
      <c r="U248" s="743"/>
      <c r="V248" s="743"/>
      <c r="W248" s="743"/>
      <c r="X248" s="743"/>
      <c r="Y248" s="1040"/>
      <c r="Z248" s="743" t="s">
        <v>4311</v>
      </c>
      <c r="AA248" s="743"/>
      <c r="AB248" s="743" t="str">
        <f>Таблиця4[[#This Row],[Descriptions2]]</f>
        <v/>
      </c>
      <c r="AC248" s="743" t="str">
        <f>Таблиця4[[#This Row],[Owner/Specific NPCs3]]</f>
        <v/>
      </c>
      <c r="AD248" s="743"/>
      <c r="AE248" s="750" t="s">
        <v>5831</v>
      </c>
      <c r="AF248" s="751"/>
      <c r="AG248" s="752"/>
      <c r="AH248" s="743" t="s">
        <v>4311</v>
      </c>
      <c r="AI248" s="752"/>
      <c r="AJ248" s="743" t="s">
        <v>4311</v>
      </c>
      <c r="AK248" s="752"/>
      <c r="AL248" s="742" t="str">
        <f>IFERROR(INDEX('02_LIVING_WATERDEEP'!$C$2:$C$200,MATCH(Таблиця4[[#This Row],[BUILDING NAME]],'02_LIVING_WATERDEEP'!$A$2:$A$200,0),1),"")</f>
        <v/>
      </c>
      <c r="AM248" s="742" t="str">
        <f>IFERROR(INDEX('02_LIVING_WATERDEEP'!$F$2:$F$200,MATCH(Таблиця4[[#This Row],[BUILDING NAME]],'02_LIVING_WATERDEEP'!$A$2:$A$200,0),1),"")</f>
        <v/>
      </c>
      <c r="AN248" s="742" t="str">
        <f>IFERROR(INDEX('02_LIVING_WATERDEEP'!$I$2:$I$200,MATCH(Таблиця4[[#This Row],[BUILDING NAME]],'02_LIVING_WATERDEEP'!$A$2:$A$200,0),1),"")</f>
        <v/>
      </c>
      <c r="AO248" s="742" t="str">
        <f>IFERROR(INDEX('02_LIVING_WATERDEEP'!$J$2:$J$200,MATCH(Таблиця4[[#This Row],[BUILDING NAME]],'02_LIVING_WATERDEEP'!$A$2:$A$200,0),1),"")</f>
        <v/>
      </c>
      <c r="AP248" s="742" t="str">
        <f>IFERROR(INDEX('02_LIVING_WATERDEEP'!$K$2:$K$200,MATCH(Таблиця4[[#This Row],[BUILDING NAME]],'02_LIVING_WATERDEEP'!$A$2:$A$200,0),1),"")</f>
        <v/>
      </c>
      <c r="AQ248" s="742" t="str">
        <f>IFERROR(INDEX('02_LIVING_WATERDEEP'!$L$2:$L$200,MATCH(Таблиця4[[#This Row],[BUILDING NAME]],'02_LIVING_WATERDEEP'!$A$2:$A$200,0),1),"")</f>
        <v/>
      </c>
      <c r="AR248" s="742" t="str">
        <f>IFERROR(INDEX('02_LIVING_WATERDEEP'!$M$2:$M$200,MATCH(Таблиця4[[#This Row],[BUILDING NAME]],'02_LIVING_WATERDEEP'!$A$2:$A$200,0),1),"")</f>
        <v/>
      </c>
      <c r="AS248" s="742"/>
      <c r="AT248" s="596"/>
      <c r="AU248" s="596"/>
      <c r="AV248" s="596"/>
      <c r="AW248" s="596"/>
      <c r="AX248" s="596"/>
      <c r="AY248" s="596"/>
      <c r="AZ248" s="596"/>
      <c r="BA248" s="596"/>
      <c r="BB248" s="596"/>
      <c r="BC248" s="596"/>
      <c r="BD248" s="596"/>
      <c r="BE248" s="596"/>
      <c r="BF248" s="596"/>
      <c r="BG248" s="596"/>
      <c r="BH248" s="596"/>
      <c r="BI248" s="596"/>
      <c r="BJ248" s="596" t="e">
        <f>MATCH(Таблиця4[[#This Row],[BUILDING NAME]],#REF!,0)</f>
        <v>#REF!</v>
      </c>
      <c r="BK248" s="596" t="e">
        <f>INDEX(#REF!,'02BUILD'!BJ248,1)</f>
        <v>#REF!</v>
      </c>
      <c r="BL248" s="596" t="e">
        <v>#N/A</v>
      </c>
      <c r="BM248" s="596"/>
      <c r="BN248" s="596" t="e">
        <f>MATCH(Таблиця4[[#This Row],[BUILDING NAME]],Таблиця5[NAME],0)</f>
        <v>#N/A</v>
      </c>
      <c r="BO248" s="596" t="e">
        <f>INDEX(Таблиця5[[C - COINS - COST]:[ADDRESS]],'02BUILD'!$BN248,1)</f>
        <v>#N/A</v>
      </c>
      <c r="BP248" s="596" t="e">
        <f>INDEX(Таблиця5[[C - COINS - COST]:[ADDRESS]],'02BUILD'!$BN248,2)</f>
        <v>#N/A</v>
      </c>
      <c r="BQ248" s="596" t="e">
        <f>INDEX(Таблиця5[[C - COINS - COST]:[ADDRESS]],'02BUILD'!$BN248,3)</f>
        <v>#N/A</v>
      </c>
      <c r="BR248" s="596" t="e">
        <f>INDEX(Таблиця5[[C - COINS - COST]:[ADDRESS]],'02BUILD'!$BN248,4)</f>
        <v>#N/A</v>
      </c>
      <c r="BS248" s="596" t="e">
        <f>INDEX(Таблиця5[[C - COINS - COST]:[ADDRESS]],'02BUILD'!$BN248,5)</f>
        <v>#N/A</v>
      </c>
      <c r="BT248" s="596" t="e">
        <f>INDEX(Таблиця5[[C - COINS - COST]:[ADDRESS]],'02BUILD'!$BN248,6)</f>
        <v>#N/A</v>
      </c>
      <c r="BU248" s="596" t="e">
        <f>INDEX(Таблиця5[[C - COINS - COST]:[ADDRESS]],'02BUILD'!$BN248,7)</f>
        <v>#N/A</v>
      </c>
      <c r="BV248" s="596" t="e">
        <f>INDEX(Таблиця5[[C - COINS - COST]:[ADDRESS]],'02BUILD'!$BN248,8)</f>
        <v>#N/A</v>
      </c>
      <c r="BW248" s="596" t="e">
        <f>INDEX(Таблиця5[[C - COINS - COST]:[ADDRESS]],'02BUILD'!$BN248,9)</f>
        <v>#N/A</v>
      </c>
      <c r="BX248" s="596" t="e">
        <f>INDEX(Таблиця5[[C - COINS - COST]:[ADDRESS]],'02BUILD'!$BN248,10)</f>
        <v>#N/A</v>
      </c>
    </row>
    <row r="249" spans="1:76" ht="16.5" thickTop="1" thickBot="1">
      <c r="A249" s="742" t="s">
        <v>1155</v>
      </c>
      <c r="B249" s="743" t="str">
        <f t="shared" si="14"/>
        <v>D68</v>
      </c>
      <c r="C249" s="743" t="str">
        <f t="shared" si="15"/>
        <v>Gathgaer Milomynt's residence (row house, D, 2)</v>
      </c>
      <c r="D249" s="742"/>
      <c r="E249" s="742"/>
      <c r="F249" s="743" t="s">
        <v>1962</v>
      </c>
      <c r="G249" s="743" t="s">
        <v>1963</v>
      </c>
      <c r="H249" s="743" t="s">
        <v>2423</v>
      </c>
      <c r="I249" s="743" t="s">
        <v>3970</v>
      </c>
      <c r="J249" s="743"/>
      <c r="K249" s="743" t="s">
        <v>2090</v>
      </c>
      <c r="L249" s="743" t="s">
        <v>2083</v>
      </c>
      <c r="M249" s="743">
        <v>2</v>
      </c>
      <c r="N249" s="743"/>
      <c r="O249" s="743"/>
      <c r="P249" s="743"/>
      <c r="Q249" s="743"/>
      <c r="R249" s="743"/>
      <c r="S2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49" s="743"/>
      <c r="U249" s="743"/>
      <c r="V249" s="743"/>
      <c r="W249" s="743"/>
      <c r="X249" s="743"/>
      <c r="Y249" s="1040"/>
      <c r="Z249" s="743" t="s">
        <v>4311</v>
      </c>
      <c r="AA249" s="743"/>
      <c r="AB249" s="743" t="str">
        <f>Таблиця4[[#This Row],[Descriptions2]]</f>
        <v/>
      </c>
      <c r="AC249" s="743" t="str">
        <f>Таблиця4[[#This Row],[Owner/Specific NPCs3]]</f>
        <v/>
      </c>
      <c r="AD249" s="743"/>
      <c r="AE249" s="750" t="s">
        <v>5831</v>
      </c>
      <c r="AF249" s="751"/>
      <c r="AG249" s="752"/>
      <c r="AH249" s="743" t="s">
        <v>4311</v>
      </c>
      <c r="AI249" s="752"/>
      <c r="AJ249" s="743" t="s">
        <v>4311</v>
      </c>
      <c r="AK249" s="752"/>
      <c r="AL249" s="742" t="str">
        <f>IFERROR(INDEX('02_LIVING_WATERDEEP'!$C$2:$C$200,MATCH(Таблиця4[[#This Row],[BUILDING NAME]],'02_LIVING_WATERDEEP'!$A$2:$A$200,0),1),"")</f>
        <v/>
      </c>
      <c r="AM249" s="742" t="str">
        <f>IFERROR(INDEX('02_LIVING_WATERDEEP'!$F$2:$F$200,MATCH(Таблиця4[[#This Row],[BUILDING NAME]],'02_LIVING_WATERDEEP'!$A$2:$A$200,0),1),"")</f>
        <v/>
      </c>
      <c r="AN249" s="742" t="str">
        <f>IFERROR(INDEX('02_LIVING_WATERDEEP'!$I$2:$I$200,MATCH(Таблиця4[[#This Row],[BUILDING NAME]],'02_LIVING_WATERDEEP'!$A$2:$A$200,0),1),"")</f>
        <v/>
      </c>
      <c r="AO249" s="742" t="str">
        <f>IFERROR(INDEX('02_LIVING_WATERDEEP'!$J$2:$J$200,MATCH(Таблиця4[[#This Row],[BUILDING NAME]],'02_LIVING_WATERDEEP'!$A$2:$A$200,0),1),"")</f>
        <v/>
      </c>
      <c r="AP249" s="742" t="str">
        <f>IFERROR(INDEX('02_LIVING_WATERDEEP'!$K$2:$K$200,MATCH(Таблиця4[[#This Row],[BUILDING NAME]],'02_LIVING_WATERDEEP'!$A$2:$A$200,0),1),"")</f>
        <v/>
      </c>
      <c r="AQ249" s="742" t="str">
        <f>IFERROR(INDEX('02_LIVING_WATERDEEP'!$L$2:$L$200,MATCH(Таблиця4[[#This Row],[BUILDING NAME]],'02_LIVING_WATERDEEP'!$A$2:$A$200,0),1),"")</f>
        <v/>
      </c>
      <c r="AR249" s="742" t="str">
        <f>IFERROR(INDEX('02_LIVING_WATERDEEP'!$M$2:$M$200,MATCH(Таблиця4[[#This Row],[BUILDING NAME]],'02_LIVING_WATERDEEP'!$A$2:$A$200,0),1),"")</f>
        <v/>
      </c>
      <c r="AS249" s="742"/>
      <c r="AT249" s="596"/>
      <c r="AU249" s="596"/>
      <c r="AV249" s="596"/>
      <c r="AW249" s="596"/>
      <c r="AX249" s="596"/>
      <c r="AY249" s="596"/>
      <c r="AZ249" s="596"/>
      <c r="BA249" s="596"/>
      <c r="BB249" s="596"/>
      <c r="BC249" s="596"/>
      <c r="BD249" s="596"/>
      <c r="BE249" s="596"/>
      <c r="BF249" s="596"/>
      <c r="BG249" s="596"/>
      <c r="BH249" s="596"/>
      <c r="BI249" s="596"/>
      <c r="BJ249" s="596" t="e">
        <f>MATCH(Таблиця4[[#This Row],[BUILDING NAME]],#REF!,0)</f>
        <v>#REF!</v>
      </c>
      <c r="BK249" s="596" t="e">
        <f>INDEX(#REF!,'02BUILD'!BJ249,1)</f>
        <v>#REF!</v>
      </c>
      <c r="BL249" s="596" t="e">
        <v>#N/A</v>
      </c>
      <c r="BM249" s="596"/>
      <c r="BN249" s="596" t="e">
        <f>MATCH(Таблиця4[[#This Row],[BUILDING NAME]],Таблиця5[NAME],0)</f>
        <v>#N/A</v>
      </c>
      <c r="BO249" s="596" t="e">
        <f>INDEX(Таблиця5[[C - COINS - COST]:[ADDRESS]],'02BUILD'!$BN249,1)</f>
        <v>#N/A</v>
      </c>
      <c r="BP249" s="596" t="e">
        <f>INDEX(Таблиця5[[C - COINS - COST]:[ADDRESS]],'02BUILD'!$BN249,2)</f>
        <v>#N/A</v>
      </c>
      <c r="BQ249" s="596" t="e">
        <f>INDEX(Таблиця5[[C - COINS - COST]:[ADDRESS]],'02BUILD'!$BN249,3)</f>
        <v>#N/A</v>
      </c>
      <c r="BR249" s="596" t="e">
        <f>INDEX(Таблиця5[[C - COINS - COST]:[ADDRESS]],'02BUILD'!$BN249,4)</f>
        <v>#N/A</v>
      </c>
      <c r="BS249" s="596" t="e">
        <f>INDEX(Таблиця5[[C - COINS - COST]:[ADDRESS]],'02BUILD'!$BN249,5)</f>
        <v>#N/A</v>
      </c>
      <c r="BT249" s="596" t="e">
        <f>INDEX(Таблиця5[[C - COINS - COST]:[ADDRESS]],'02BUILD'!$BN249,6)</f>
        <v>#N/A</v>
      </c>
      <c r="BU249" s="596" t="e">
        <f>INDEX(Таблиця5[[C - COINS - COST]:[ADDRESS]],'02BUILD'!$BN249,7)</f>
        <v>#N/A</v>
      </c>
      <c r="BV249" s="596" t="e">
        <f>INDEX(Таблиця5[[C - COINS - COST]:[ADDRESS]],'02BUILD'!$BN249,8)</f>
        <v>#N/A</v>
      </c>
      <c r="BW249" s="596" t="e">
        <f>INDEX(Таблиця5[[C - COINS - COST]:[ADDRESS]],'02BUILD'!$BN249,9)</f>
        <v>#N/A</v>
      </c>
      <c r="BX249" s="596" t="e">
        <f>INDEX(Таблиця5[[C - COINS - COST]:[ADDRESS]],'02BUILD'!$BN249,10)</f>
        <v>#N/A</v>
      </c>
    </row>
    <row r="250" spans="1:76" ht="16.5" thickTop="1" thickBot="1">
      <c r="A250" s="742" t="s">
        <v>1156</v>
      </c>
      <c r="B250" s="743" t="str">
        <f t="shared" si="14"/>
        <v>D69</v>
      </c>
      <c r="C250" s="743" t="str">
        <f t="shared" si="15"/>
        <v>Maernath Storage (warehouse, D, 2)</v>
      </c>
      <c r="D250" s="742"/>
      <c r="E250" s="742"/>
      <c r="F250" s="743" t="s">
        <v>1964</v>
      </c>
      <c r="G250" s="743" t="s">
        <v>1965</v>
      </c>
      <c r="H250" s="743" t="s">
        <v>2424</v>
      </c>
      <c r="I250" s="743" t="s">
        <v>3970</v>
      </c>
      <c r="J250" s="743"/>
      <c r="K250" s="743" t="s">
        <v>2095</v>
      </c>
      <c r="L250" s="743" t="s">
        <v>2083</v>
      </c>
      <c r="M250" s="743">
        <v>2</v>
      </c>
      <c r="N250" s="743"/>
      <c r="O250" s="743"/>
      <c r="P250" s="743"/>
      <c r="Q250" s="743"/>
      <c r="R250" s="743"/>
      <c r="S2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0" s="743"/>
      <c r="U250" s="743"/>
      <c r="V250" s="743"/>
      <c r="W250" s="743"/>
      <c r="X250" s="743"/>
      <c r="Y250" s="1040"/>
      <c r="Z250" s="743" t="s">
        <v>4311</v>
      </c>
      <c r="AA250" s="743"/>
      <c r="AB250" s="743" t="str">
        <f>Таблиця4[[#This Row],[Descriptions2]]</f>
        <v/>
      </c>
      <c r="AC250" s="743" t="str">
        <f>Таблиця4[[#This Row],[Owner/Specific NPCs3]]</f>
        <v/>
      </c>
      <c r="AD250" s="743"/>
      <c r="AE250" s="750" t="s">
        <v>5831</v>
      </c>
      <c r="AF250" s="751"/>
      <c r="AG250" s="752"/>
      <c r="AH250" s="743" t="s">
        <v>4311</v>
      </c>
      <c r="AI250" s="752"/>
      <c r="AJ250" s="743" t="s">
        <v>4311</v>
      </c>
      <c r="AK250" s="752"/>
      <c r="AL250" s="742" t="str">
        <f>IFERROR(INDEX('02_LIVING_WATERDEEP'!$C$2:$C$200,MATCH(Таблиця4[[#This Row],[BUILDING NAME]],'02_LIVING_WATERDEEP'!$A$2:$A$200,0),1),"")</f>
        <v/>
      </c>
      <c r="AM250" s="742" t="str">
        <f>IFERROR(INDEX('02_LIVING_WATERDEEP'!$F$2:$F$200,MATCH(Таблиця4[[#This Row],[BUILDING NAME]],'02_LIVING_WATERDEEP'!$A$2:$A$200,0),1),"")</f>
        <v/>
      </c>
      <c r="AN250" s="742" t="str">
        <f>IFERROR(INDEX('02_LIVING_WATERDEEP'!$I$2:$I$200,MATCH(Таблиця4[[#This Row],[BUILDING NAME]],'02_LIVING_WATERDEEP'!$A$2:$A$200,0),1),"")</f>
        <v/>
      </c>
      <c r="AO250" s="742" t="str">
        <f>IFERROR(INDEX('02_LIVING_WATERDEEP'!$J$2:$J$200,MATCH(Таблиця4[[#This Row],[BUILDING NAME]],'02_LIVING_WATERDEEP'!$A$2:$A$200,0),1),"")</f>
        <v/>
      </c>
      <c r="AP250" s="742" t="str">
        <f>IFERROR(INDEX('02_LIVING_WATERDEEP'!$K$2:$K$200,MATCH(Таблиця4[[#This Row],[BUILDING NAME]],'02_LIVING_WATERDEEP'!$A$2:$A$200,0),1),"")</f>
        <v/>
      </c>
      <c r="AQ250" s="742" t="str">
        <f>IFERROR(INDEX('02_LIVING_WATERDEEP'!$L$2:$L$200,MATCH(Таблиця4[[#This Row],[BUILDING NAME]],'02_LIVING_WATERDEEP'!$A$2:$A$200,0),1),"")</f>
        <v/>
      </c>
      <c r="AR250" s="742" t="str">
        <f>IFERROR(INDEX('02_LIVING_WATERDEEP'!$M$2:$M$200,MATCH(Таблиця4[[#This Row],[BUILDING NAME]],'02_LIVING_WATERDEEP'!$A$2:$A$200,0),1),"")</f>
        <v/>
      </c>
      <c r="AS250" s="742"/>
      <c r="AT250" s="596"/>
      <c r="AU250" s="596"/>
      <c r="AV250" s="596"/>
      <c r="AW250" s="596"/>
      <c r="AX250" s="596"/>
      <c r="AY250" s="596"/>
      <c r="AZ250" s="596"/>
      <c r="BA250" s="596"/>
      <c r="BB250" s="596"/>
      <c r="BC250" s="596"/>
      <c r="BD250" s="596"/>
      <c r="BE250" s="596"/>
      <c r="BF250" s="596"/>
      <c r="BG250" s="596"/>
      <c r="BH250" s="596"/>
      <c r="BI250" s="596"/>
      <c r="BJ250" s="596" t="e">
        <f>MATCH(Таблиця4[[#This Row],[BUILDING NAME]],#REF!,0)</f>
        <v>#REF!</v>
      </c>
      <c r="BK250" s="596" t="e">
        <f>INDEX(#REF!,'02BUILD'!BJ250,1)</f>
        <v>#REF!</v>
      </c>
      <c r="BL250" s="596" t="e">
        <v>#N/A</v>
      </c>
      <c r="BM250" s="596"/>
      <c r="BN250" s="596" t="e">
        <f>MATCH(Таблиця4[[#This Row],[BUILDING NAME]],Таблиця5[NAME],0)</f>
        <v>#N/A</v>
      </c>
      <c r="BO250" s="596" t="e">
        <f>INDEX(Таблиця5[[C - COINS - COST]:[ADDRESS]],'02BUILD'!$BN250,1)</f>
        <v>#N/A</v>
      </c>
      <c r="BP250" s="596" t="e">
        <f>INDEX(Таблиця5[[C - COINS - COST]:[ADDRESS]],'02BUILD'!$BN250,2)</f>
        <v>#N/A</v>
      </c>
      <c r="BQ250" s="596" t="e">
        <f>INDEX(Таблиця5[[C - COINS - COST]:[ADDRESS]],'02BUILD'!$BN250,3)</f>
        <v>#N/A</v>
      </c>
      <c r="BR250" s="596" t="e">
        <f>INDEX(Таблиця5[[C - COINS - COST]:[ADDRESS]],'02BUILD'!$BN250,4)</f>
        <v>#N/A</v>
      </c>
      <c r="BS250" s="596" t="e">
        <f>INDEX(Таблиця5[[C - COINS - COST]:[ADDRESS]],'02BUILD'!$BN250,5)</f>
        <v>#N/A</v>
      </c>
      <c r="BT250" s="596" t="e">
        <f>INDEX(Таблиця5[[C - COINS - COST]:[ADDRESS]],'02BUILD'!$BN250,6)</f>
        <v>#N/A</v>
      </c>
      <c r="BU250" s="596" t="e">
        <f>INDEX(Таблиця5[[C - COINS - COST]:[ADDRESS]],'02BUILD'!$BN250,7)</f>
        <v>#N/A</v>
      </c>
      <c r="BV250" s="596" t="e">
        <f>INDEX(Таблиця5[[C - COINS - COST]:[ADDRESS]],'02BUILD'!$BN250,8)</f>
        <v>#N/A</v>
      </c>
      <c r="BW250" s="596" t="e">
        <f>INDEX(Таблиця5[[C - COINS - COST]:[ADDRESS]],'02BUILD'!$BN250,9)</f>
        <v>#N/A</v>
      </c>
      <c r="BX250" s="596" t="e">
        <f>INDEX(Таблиця5[[C - COINS - COST]:[ADDRESS]],'02BUILD'!$BN250,10)</f>
        <v>#N/A</v>
      </c>
    </row>
    <row r="251" spans="1:76" ht="16.5" thickTop="1" thickBot="1">
      <c r="A251" s="742" t="s">
        <v>1157</v>
      </c>
      <c r="B251" s="743" t="str">
        <f t="shared" si="14"/>
        <v>D70</v>
      </c>
      <c r="C251" s="743" t="str">
        <f t="shared" si="15"/>
        <v>Alex Lenter's Storage (warehouse, D, 2)</v>
      </c>
      <c r="D251" s="742"/>
      <c r="E251" s="742"/>
      <c r="F251" s="743" t="s">
        <v>1966</v>
      </c>
      <c r="G251" s="743" t="s">
        <v>1967</v>
      </c>
      <c r="H251" s="743" t="s">
        <v>20723</v>
      </c>
      <c r="I251" s="743" t="s">
        <v>3970</v>
      </c>
      <c r="J251" s="743"/>
      <c r="K251" s="743" t="s">
        <v>2095</v>
      </c>
      <c r="L251" s="743" t="s">
        <v>2083</v>
      </c>
      <c r="M251" s="743">
        <v>2</v>
      </c>
      <c r="N251" s="743"/>
      <c r="O251" s="743"/>
      <c r="P251" s="743"/>
      <c r="Q251" s="743"/>
      <c r="R251" s="743"/>
      <c r="S2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1" s="743"/>
      <c r="U251" s="743"/>
      <c r="V251" s="743"/>
      <c r="W251" s="743"/>
      <c r="X251" s="743"/>
      <c r="Y251" s="743" t="s">
        <v>29385</v>
      </c>
      <c r="Z251" s="743" t="s">
        <v>4311</v>
      </c>
      <c r="AA251" s="743"/>
      <c r="AB251" s="743" t="str">
        <f>Таблиця4[[#This Row],[Descriptions2]]</f>
        <v/>
      </c>
      <c r="AC251" s="743" t="str">
        <f>Таблиця4[[#This Row],[Owner/Specific NPCs3]]</f>
        <v/>
      </c>
      <c r="AD251" s="743"/>
      <c r="AE251" s="750" t="s">
        <v>5831</v>
      </c>
      <c r="AF251" s="751"/>
      <c r="AG251" s="752"/>
      <c r="AH251" s="743" t="s">
        <v>4311</v>
      </c>
      <c r="AI251" s="752"/>
      <c r="AJ251" s="743" t="s">
        <v>4311</v>
      </c>
      <c r="AK251" s="752"/>
      <c r="AL251" s="742" t="str">
        <f>IFERROR(INDEX('02_LIVING_WATERDEEP'!$C$2:$C$200,MATCH(Таблиця4[[#This Row],[BUILDING NAME]],'02_LIVING_WATERDEEP'!$A$2:$A$200,0),1),"")</f>
        <v/>
      </c>
      <c r="AM251" s="742" t="str">
        <f>IFERROR(INDEX('02_LIVING_WATERDEEP'!$F$2:$F$200,MATCH(Таблиця4[[#This Row],[BUILDING NAME]],'02_LIVING_WATERDEEP'!$A$2:$A$200,0),1),"")</f>
        <v/>
      </c>
      <c r="AN251" s="742" t="str">
        <f>IFERROR(INDEX('02_LIVING_WATERDEEP'!$I$2:$I$200,MATCH(Таблиця4[[#This Row],[BUILDING NAME]],'02_LIVING_WATERDEEP'!$A$2:$A$200,0),1),"")</f>
        <v/>
      </c>
      <c r="AO251" s="742" t="str">
        <f>IFERROR(INDEX('02_LIVING_WATERDEEP'!$J$2:$J$200,MATCH(Таблиця4[[#This Row],[BUILDING NAME]],'02_LIVING_WATERDEEP'!$A$2:$A$200,0),1),"")</f>
        <v/>
      </c>
      <c r="AP251" s="742" t="str">
        <f>IFERROR(INDEX('02_LIVING_WATERDEEP'!$K$2:$K$200,MATCH(Таблиця4[[#This Row],[BUILDING NAME]],'02_LIVING_WATERDEEP'!$A$2:$A$200,0),1),"")</f>
        <v/>
      </c>
      <c r="AQ251" s="742" t="str">
        <f>IFERROR(INDEX('02_LIVING_WATERDEEP'!$L$2:$L$200,MATCH(Таблиця4[[#This Row],[BUILDING NAME]],'02_LIVING_WATERDEEP'!$A$2:$A$200,0),1),"")</f>
        <v/>
      </c>
      <c r="AR251" s="742" t="str">
        <f>IFERROR(INDEX('02_LIVING_WATERDEEP'!$M$2:$M$200,MATCH(Таблиця4[[#This Row],[BUILDING NAME]],'02_LIVING_WATERDEEP'!$A$2:$A$200,0),1),"")</f>
        <v/>
      </c>
      <c r="AS251" s="742"/>
      <c r="AT251" s="596"/>
      <c r="AU251" s="596"/>
      <c r="AV251" s="596"/>
      <c r="AW251" s="596"/>
      <c r="AX251" s="596"/>
      <c r="AY251" s="596"/>
      <c r="AZ251" s="596"/>
      <c r="BA251" s="596"/>
      <c r="BB251" s="596"/>
      <c r="BC251" s="596"/>
      <c r="BD251" s="596"/>
      <c r="BE251" s="596"/>
      <c r="BF251" s="596"/>
      <c r="BG251" s="596"/>
      <c r="BH251" s="596"/>
      <c r="BI251" s="596"/>
      <c r="BJ251" s="596" t="e">
        <f>MATCH(Таблиця4[[#This Row],[BUILDING NAME]],#REF!,0)</f>
        <v>#REF!</v>
      </c>
      <c r="BK251" s="596" t="e">
        <f>INDEX(#REF!,'02BUILD'!BJ251,1)</f>
        <v>#REF!</v>
      </c>
      <c r="BL251" s="596" t="e">
        <v>#N/A</v>
      </c>
      <c r="BM251" s="596"/>
      <c r="BN251" s="596" t="e">
        <f>MATCH(Таблиця4[[#This Row],[BUILDING NAME]],Таблиця5[NAME],0)</f>
        <v>#N/A</v>
      </c>
      <c r="BO251" s="596" t="e">
        <f>INDEX(Таблиця5[[C - COINS - COST]:[ADDRESS]],'02BUILD'!$BN251,1)</f>
        <v>#N/A</v>
      </c>
      <c r="BP251" s="596" t="e">
        <f>INDEX(Таблиця5[[C - COINS - COST]:[ADDRESS]],'02BUILD'!$BN251,2)</f>
        <v>#N/A</v>
      </c>
      <c r="BQ251" s="596" t="e">
        <f>INDEX(Таблиця5[[C - COINS - COST]:[ADDRESS]],'02BUILD'!$BN251,3)</f>
        <v>#N/A</v>
      </c>
      <c r="BR251" s="596" t="e">
        <f>INDEX(Таблиця5[[C - COINS - COST]:[ADDRESS]],'02BUILD'!$BN251,4)</f>
        <v>#N/A</v>
      </c>
      <c r="BS251" s="596" t="e">
        <f>INDEX(Таблиця5[[C - COINS - COST]:[ADDRESS]],'02BUILD'!$BN251,5)</f>
        <v>#N/A</v>
      </c>
      <c r="BT251" s="596" t="e">
        <f>INDEX(Таблиця5[[C - COINS - COST]:[ADDRESS]],'02BUILD'!$BN251,6)</f>
        <v>#N/A</v>
      </c>
      <c r="BU251" s="596" t="e">
        <f>INDEX(Таблиця5[[C - COINS - COST]:[ADDRESS]],'02BUILD'!$BN251,7)</f>
        <v>#N/A</v>
      </c>
      <c r="BV251" s="596" t="e">
        <f>INDEX(Таблиця5[[C - COINS - COST]:[ADDRESS]],'02BUILD'!$BN251,8)</f>
        <v>#N/A</v>
      </c>
      <c r="BW251" s="596" t="e">
        <f>INDEX(Таблиця5[[C - COINS - COST]:[ADDRESS]],'02BUILD'!$BN251,9)</f>
        <v>#N/A</v>
      </c>
      <c r="BX251" s="596" t="e">
        <f>INDEX(Таблиця5[[C - COINS - COST]:[ADDRESS]],'02BUILD'!$BN251,10)</f>
        <v>#N/A</v>
      </c>
    </row>
    <row r="252" spans="1:76" s="730" customFormat="1" ht="16.5" thickTop="1" thickBot="1">
      <c r="A252" s="742" t="s">
        <v>1158</v>
      </c>
      <c r="B252" s="743" t="str">
        <f t="shared" si="14"/>
        <v>D71</v>
      </c>
      <c r="C252" s="743" t="str">
        <f t="shared" si="15"/>
        <v>Old Xoblob Shop (business, B, 3)</v>
      </c>
      <c r="D252" s="742"/>
      <c r="E252" s="742"/>
      <c r="F252" s="743" t="s">
        <v>1968</v>
      </c>
      <c r="G252" s="743" t="s">
        <v>1969</v>
      </c>
      <c r="H252" s="743" t="s">
        <v>2425</v>
      </c>
      <c r="I252" s="743" t="s">
        <v>3970</v>
      </c>
      <c r="J252" s="743"/>
      <c r="K252" s="743" t="s">
        <v>2089</v>
      </c>
      <c r="L252" s="743" t="s">
        <v>2081</v>
      </c>
      <c r="M252" s="743">
        <v>3</v>
      </c>
      <c r="N252" s="743"/>
      <c r="O252" s="743">
        <v>4</v>
      </c>
      <c r="P252" s="743"/>
      <c r="Q252" s="743"/>
      <c r="R252" s="743"/>
      <c r="S2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252" s="743"/>
      <c r="U252" s="743"/>
      <c r="V252" s="743" t="s">
        <v>21529</v>
      </c>
      <c r="W252" s="743"/>
      <c r="X252" s="743"/>
      <c r="Y252" s="743" t="s">
        <v>29386</v>
      </c>
      <c r="Z252" s="743" t="s">
        <v>4311</v>
      </c>
      <c r="AA252" s="743"/>
      <c r="AB252" s="743" t="str">
        <f>Таблиця4[[#This Row],[Descriptions2]]</f>
        <v/>
      </c>
      <c r="AC252" s="743" t="str">
        <f>Таблиця4[[#This Row],[Owner/Specific NPCs3]]</f>
        <v/>
      </c>
      <c r="AD252" s="743"/>
      <c r="AE252" s="750" t="s">
        <v>5831</v>
      </c>
      <c r="AF252" s="751"/>
      <c r="AG252" s="752"/>
      <c r="AH252" s="743" t="s">
        <v>4311</v>
      </c>
      <c r="AI252" s="752"/>
      <c r="AJ252" s="743" t="s">
        <v>4311</v>
      </c>
      <c r="AK252" s="752"/>
      <c r="AL252" s="742" t="str">
        <f>IFERROR(INDEX('02_LIVING_WATERDEEP'!$C$2:$C$200,MATCH(Таблиця4[[#This Row],[BUILDING NAME]],'02_LIVING_WATERDEEP'!$A$2:$A$200,0),1),"")</f>
        <v/>
      </c>
      <c r="AM252" s="742" t="str">
        <f>IFERROR(INDEX('02_LIVING_WATERDEEP'!$F$2:$F$200,MATCH(Таблиця4[[#This Row],[BUILDING NAME]],'02_LIVING_WATERDEEP'!$A$2:$A$200,0),1),"")</f>
        <v/>
      </c>
      <c r="AN252" s="742" t="str">
        <f>IFERROR(INDEX('02_LIVING_WATERDEEP'!$I$2:$I$200,MATCH(Таблиця4[[#This Row],[BUILDING NAME]],'02_LIVING_WATERDEEP'!$A$2:$A$200,0),1),"")</f>
        <v/>
      </c>
      <c r="AO252" s="742" t="str">
        <f>IFERROR(INDEX('02_LIVING_WATERDEEP'!$J$2:$J$200,MATCH(Таблиця4[[#This Row],[BUILDING NAME]],'02_LIVING_WATERDEEP'!$A$2:$A$200,0),1),"")</f>
        <v/>
      </c>
      <c r="AP252" s="742" t="str">
        <f>IFERROR(INDEX('02_LIVING_WATERDEEP'!$K$2:$K$200,MATCH(Таблиця4[[#This Row],[BUILDING NAME]],'02_LIVING_WATERDEEP'!$A$2:$A$200,0),1),"")</f>
        <v/>
      </c>
      <c r="AQ252" s="742" t="str">
        <f>IFERROR(INDEX('02_LIVING_WATERDEEP'!$L$2:$L$200,MATCH(Таблиця4[[#This Row],[BUILDING NAME]],'02_LIVING_WATERDEEP'!$A$2:$A$200,0),1),"")</f>
        <v/>
      </c>
      <c r="AR252" s="742" t="str">
        <f>IFERROR(INDEX('02_LIVING_WATERDEEP'!$M$2:$M$200,MATCH(Таблиця4[[#This Row],[BUILDING NAME]],'02_LIVING_WATERDEEP'!$A$2:$A$200,0),1),"")</f>
        <v/>
      </c>
      <c r="AS252" s="742"/>
      <c r="AT252" s="729"/>
      <c r="AU252" s="729"/>
      <c r="AV252" s="729"/>
      <c r="AW252" s="729"/>
      <c r="AX252" s="729"/>
      <c r="AY252" s="729"/>
      <c r="AZ252" s="729"/>
      <c r="BA252" s="729"/>
      <c r="BB252" s="729"/>
      <c r="BC252" s="729"/>
      <c r="BD252" s="729"/>
      <c r="BE252" s="729"/>
      <c r="BF252" s="729"/>
      <c r="BG252" s="729"/>
      <c r="BH252" s="729"/>
      <c r="BI252" s="729"/>
      <c r="BJ252" s="729" t="e">
        <f>MATCH(Таблиця4[[#This Row],[BUILDING NAME]],#REF!,0)</f>
        <v>#REF!</v>
      </c>
      <c r="BK252" s="729" t="e">
        <f>INDEX(#REF!,'02BUILD'!BJ252,1)</f>
        <v>#REF!</v>
      </c>
      <c r="BL252" s="729" t="e">
        <v>#N/A</v>
      </c>
      <c r="BM252" s="729"/>
      <c r="BN252" s="729">
        <f>MATCH(Таблиця4[[#This Row],[BUILDING NAME]],Таблиця5[NAME],0)</f>
        <v>63</v>
      </c>
      <c r="BO252" s="729">
        <f>INDEX(Таблиця5[[C - COINS - COST]:[ADDRESS]],'02BUILD'!$BN252,1)</f>
        <v>4</v>
      </c>
      <c r="BP252" s="729">
        <f>INDEX(Таблиця5[[C - COINS - COST]:[ADDRESS]],'02BUILD'!$BN252,2)</f>
        <v>0</v>
      </c>
      <c r="BQ252" s="729">
        <f>INDEX(Таблиця5[[C - COINS - COST]:[ADDRESS]],'02BUILD'!$BN252,3)</f>
        <v>0</v>
      </c>
      <c r="BR252" s="729">
        <f>INDEX(Таблиця5[[C - COINS - COST]:[ADDRESS]],'02BUILD'!$BN252,4)</f>
        <v>0</v>
      </c>
      <c r="BS252" s="729" t="str">
        <f>INDEX(Таблиця5[[C - COINS - COST]:[ADDRESS]],'02BUILD'!$BN252,5)</f>
        <v>4c</v>
      </c>
      <c r="BT252" s="729">
        <f>INDEX(Таблиця5[[C - COINS - COST]:[ADDRESS]],'02BUILD'!$BN252,6)</f>
        <v>0</v>
      </c>
      <c r="BU252" s="729">
        <f>INDEX(Таблиця5[[C - COINS - COST]:[ADDRESS]],'02BUILD'!$BN252,7)</f>
        <v>0</v>
      </c>
      <c r="BV252" s="729">
        <f>INDEX(Таблиця5[[C - COINS - COST]:[ADDRESS]],'02BUILD'!$BN252,8)</f>
        <v>0</v>
      </c>
      <c r="BW252" s="729">
        <f>INDEX(Таблиця5[[C - COINS - COST]:[ADDRESS]],'02BUILD'!$BN252,9)</f>
        <v>0</v>
      </c>
      <c r="BX252" s="729">
        <f>INDEX(Таблиця5[[C - COINS - COST]:[ADDRESS]],'02BUILD'!$BN252,10)</f>
        <v>0</v>
      </c>
    </row>
    <row r="253" spans="1:76" ht="16.5" thickTop="1" thickBot="1">
      <c r="A253" s="742" t="s">
        <v>1159</v>
      </c>
      <c r="B253" s="743" t="str">
        <f t="shared" si="14"/>
        <v>D72</v>
      </c>
      <c r="C253" s="743" t="str">
        <f t="shared" si="15"/>
        <v>The Pavilion of Paving Stones (guildhall, C, 3)</v>
      </c>
      <c r="D253" s="742"/>
      <c r="E253" s="742"/>
      <c r="F253" s="743" t="s">
        <v>1970</v>
      </c>
      <c r="G253" s="743" t="s">
        <v>1971</v>
      </c>
      <c r="H253" s="743" t="s">
        <v>2426</v>
      </c>
      <c r="I253" s="743" t="s">
        <v>3970</v>
      </c>
      <c r="J253" s="743"/>
      <c r="K253" s="743" t="s">
        <v>2096</v>
      </c>
      <c r="L253" s="743" t="s">
        <v>2069</v>
      </c>
      <c r="M253" s="743">
        <v>3</v>
      </c>
      <c r="N253" s="750" t="s">
        <v>3855</v>
      </c>
      <c r="O253" s="743"/>
      <c r="P253" s="743"/>
      <c r="Q253" s="743"/>
      <c r="R253" s="743"/>
      <c r="S2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3" s="743"/>
      <c r="U253" s="743"/>
      <c r="V253" s="743"/>
      <c r="W253" s="743"/>
      <c r="X253" s="743"/>
      <c r="Y253" s="743" t="s">
        <v>3855</v>
      </c>
      <c r="Z253" s="743" t="s">
        <v>4311</v>
      </c>
      <c r="AA253" s="743"/>
      <c r="AB253" s="743" t="str">
        <f>Таблиця4[[#This Row],[Descriptions2]]</f>
        <v/>
      </c>
      <c r="AC253" s="743" t="str">
        <f>Таблиця4[[#This Row],[Owner/Specific NPCs3]]</f>
        <v/>
      </c>
      <c r="AD253" s="743"/>
      <c r="AE253" s="750" t="s">
        <v>5831</v>
      </c>
      <c r="AF253" s="751"/>
      <c r="AG253" s="752"/>
      <c r="AH253" s="743" t="s">
        <v>4311</v>
      </c>
      <c r="AI253" s="752"/>
      <c r="AJ253" s="743" t="s">
        <v>4311</v>
      </c>
      <c r="AK253" s="752"/>
      <c r="AL253" s="742" t="str">
        <f>IFERROR(INDEX('02_LIVING_WATERDEEP'!$C$2:$C$200,MATCH(Таблиця4[[#This Row],[BUILDING NAME]],'02_LIVING_WATERDEEP'!$A$2:$A$200,0),1),"")</f>
        <v/>
      </c>
      <c r="AM253" s="742" t="str">
        <f>IFERROR(INDEX('02_LIVING_WATERDEEP'!$F$2:$F$200,MATCH(Таблиця4[[#This Row],[BUILDING NAME]],'02_LIVING_WATERDEEP'!$A$2:$A$200,0),1),"")</f>
        <v/>
      </c>
      <c r="AN253" s="742" t="str">
        <f>IFERROR(INDEX('02_LIVING_WATERDEEP'!$I$2:$I$200,MATCH(Таблиця4[[#This Row],[BUILDING NAME]],'02_LIVING_WATERDEEP'!$A$2:$A$200,0),1),"")</f>
        <v/>
      </c>
      <c r="AO253" s="742" t="str">
        <f>IFERROR(INDEX('02_LIVING_WATERDEEP'!$J$2:$J$200,MATCH(Таблиця4[[#This Row],[BUILDING NAME]],'02_LIVING_WATERDEEP'!$A$2:$A$200,0),1),"")</f>
        <v/>
      </c>
      <c r="AP253" s="742" t="str">
        <f>IFERROR(INDEX('02_LIVING_WATERDEEP'!$K$2:$K$200,MATCH(Таблиця4[[#This Row],[BUILDING NAME]],'02_LIVING_WATERDEEP'!$A$2:$A$200,0),1),"")</f>
        <v/>
      </c>
      <c r="AQ253" s="742" t="str">
        <f>IFERROR(INDEX('02_LIVING_WATERDEEP'!$L$2:$L$200,MATCH(Таблиця4[[#This Row],[BUILDING NAME]],'02_LIVING_WATERDEEP'!$A$2:$A$200,0),1),"")</f>
        <v/>
      </c>
      <c r="AR253" s="742" t="str">
        <f>IFERROR(INDEX('02_LIVING_WATERDEEP'!$M$2:$M$200,MATCH(Таблиця4[[#This Row],[BUILDING NAME]],'02_LIVING_WATERDEEP'!$A$2:$A$200,0),1),"")</f>
        <v/>
      </c>
      <c r="AS253" s="742"/>
      <c r="AT253" s="596"/>
      <c r="AU253" s="596"/>
      <c r="AV253" s="596"/>
      <c r="AW253" s="596"/>
      <c r="AX253" s="596"/>
      <c r="AY253" s="596"/>
      <c r="AZ253" s="596"/>
      <c r="BA253" s="596"/>
      <c r="BB253" s="596"/>
      <c r="BC253" s="596"/>
      <c r="BD253" s="596"/>
      <c r="BE253" s="596"/>
      <c r="BF253" s="596"/>
      <c r="BG253" s="596"/>
      <c r="BH253" s="596"/>
      <c r="BI253" s="596"/>
      <c r="BJ253" s="596" t="e">
        <f>MATCH(Таблиця4[[#This Row],[BUILDING NAME]],#REF!,0)</f>
        <v>#REF!</v>
      </c>
      <c r="BK253" s="596" t="e">
        <f>INDEX(#REF!,'02BUILD'!BJ253,1)</f>
        <v>#REF!</v>
      </c>
      <c r="BL253" s="596" t="s">
        <v>20451</v>
      </c>
      <c r="BM253" s="596"/>
      <c r="BN253" s="596" t="e">
        <f>MATCH(Таблиця4[[#This Row],[BUILDING NAME]],Таблиця5[NAME],0)</f>
        <v>#N/A</v>
      </c>
      <c r="BO253" s="596" t="e">
        <f>INDEX(Таблиця5[[C - COINS - COST]:[ADDRESS]],'02BUILD'!$BN253,1)</f>
        <v>#N/A</v>
      </c>
      <c r="BP253" s="596" t="e">
        <f>INDEX(Таблиця5[[C - COINS - COST]:[ADDRESS]],'02BUILD'!$BN253,2)</f>
        <v>#N/A</v>
      </c>
      <c r="BQ253" s="596" t="e">
        <f>INDEX(Таблиця5[[C - COINS - COST]:[ADDRESS]],'02BUILD'!$BN253,3)</f>
        <v>#N/A</v>
      </c>
      <c r="BR253" s="596" t="e">
        <f>INDEX(Таблиця5[[C - COINS - COST]:[ADDRESS]],'02BUILD'!$BN253,4)</f>
        <v>#N/A</v>
      </c>
      <c r="BS253" s="596" t="e">
        <f>INDEX(Таблиця5[[C - COINS - COST]:[ADDRESS]],'02BUILD'!$BN253,5)</f>
        <v>#N/A</v>
      </c>
      <c r="BT253" s="596" t="e">
        <f>INDEX(Таблиця5[[C - COINS - COST]:[ADDRESS]],'02BUILD'!$BN253,6)</f>
        <v>#N/A</v>
      </c>
      <c r="BU253" s="596" t="e">
        <f>INDEX(Таблиця5[[C - COINS - COST]:[ADDRESS]],'02BUILD'!$BN253,7)</f>
        <v>#N/A</v>
      </c>
      <c r="BV253" s="596" t="e">
        <f>INDEX(Таблиця5[[C - COINS - COST]:[ADDRESS]],'02BUILD'!$BN253,8)</f>
        <v>#N/A</v>
      </c>
      <c r="BW253" s="596" t="e">
        <f>INDEX(Таблиця5[[C - COINS - COST]:[ADDRESS]],'02BUILD'!$BN253,9)</f>
        <v>#N/A</v>
      </c>
      <c r="BX253" s="596" t="e">
        <f>INDEX(Таблиця5[[C - COINS - COST]:[ADDRESS]],'02BUILD'!$BN253,10)</f>
        <v>#N/A</v>
      </c>
    </row>
    <row r="254" spans="1:76" ht="16.5" thickTop="1" thickBot="1">
      <c r="A254" s="742" t="s">
        <v>1160</v>
      </c>
      <c r="B254" s="743" t="str">
        <f t="shared" si="14"/>
        <v>D73</v>
      </c>
      <c r="C254" s="743" t="str">
        <f t="shared" si="15"/>
        <v>Sailor's Corner (inn, D, 2)</v>
      </c>
      <c r="D254" s="742"/>
      <c r="E254" s="742"/>
      <c r="F254" s="743" t="s">
        <v>1972</v>
      </c>
      <c r="G254" s="743" t="s">
        <v>1973</v>
      </c>
      <c r="H254" s="743" t="s">
        <v>2427</v>
      </c>
      <c r="I254" s="743" t="s">
        <v>3970</v>
      </c>
      <c r="J254" s="743"/>
      <c r="K254" s="743" t="s">
        <v>2092</v>
      </c>
      <c r="L254" s="743" t="s">
        <v>2083</v>
      </c>
      <c r="M254" s="743">
        <v>2</v>
      </c>
      <c r="N254" s="743"/>
      <c r="O254" s="743"/>
      <c r="P254" s="743"/>
      <c r="Q254" s="743"/>
      <c r="R254" s="743"/>
      <c r="S2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4" s="743"/>
      <c r="U254" s="743"/>
      <c r="V254" s="743"/>
      <c r="W254" s="743"/>
      <c r="X254" s="743"/>
      <c r="Y254" s="1040"/>
      <c r="Z254" s="743">
        <v>0</v>
      </c>
      <c r="AA254" s="743"/>
      <c r="AB254" s="743">
        <f>Таблиця4[[#This Row],[Descriptions2]]</f>
        <v>0</v>
      </c>
      <c r="AC254" s="743">
        <f>Таблиця4[[#This Row],[Owner/Specific NPCs3]]</f>
        <v>0</v>
      </c>
      <c r="AD254" s="743"/>
      <c r="AE254" s="750" t="s">
        <v>5831</v>
      </c>
      <c r="AF254" s="751"/>
      <c r="AG254" s="752"/>
      <c r="AH254" s="743" t="s">
        <v>4311</v>
      </c>
      <c r="AI254" s="752"/>
      <c r="AJ254" s="743" t="s">
        <v>4311</v>
      </c>
      <c r="AK254" s="752"/>
      <c r="AL254" s="742">
        <f>IFERROR(INDEX('02_LIVING_WATERDEEP'!$C$2:$C$200,MATCH(Таблиця4[[#This Row],[BUILDING NAME]],'02_LIVING_WATERDEEP'!$A$2:$A$200,0),1),"")</f>
        <v>0</v>
      </c>
      <c r="AM254" s="742">
        <f>IFERROR(INDEX('02_LIVING_WATERDEEP'!$F$2:$F$200,MATCH(Таблиця4[[#This Row],[BUILDING NAME]],'02_LIVING_WATERDEEP'!$A$2:$A$200,0),1),"")</f>
        <v>0</v>
      </c>
      <c r="AN254" s="742">
        <f>IFERROR(INDEX('02_LIVING_WATERDEEP'!$I$2:$I$200,MATCH(Таблиця4[[#This Row],[BUILDING NAME]],'02_LIVING_WATERDEEP'!$A$2:$A$200,0),1),"")</f>
        <v>0</v>
      </c>
      <c r="AO254" s="742">
        <f>IFERROR(INDEX('02_LIVING_WATERDEEP'!$J$2:$J$200,MATCH(Таблиця4[[#This Row],[BUILDING NAME]],'02_LIVING_WATERDEEP'!$A$2:$A$200,0),1),"")</f>
        <v>0</v>
      </c>
      <c r="AP254" s="742">
        <f>IFERROR(INDEX('02_LIVING_WATERDEEP'!$K$2:$K$200,MATCH(Таблиця4[[#This Row],[BUILDING NAME]],'02_LIVING_WATERDEEP'!$A$2:$A$200,0),1),"")</f>
        <v>0</v>
      </c>
      <c r="AQ254" s="742">
        <f>IFERROR(INDEX('02_LIVING_WATERDEEP'!$L$2:$L$200,MATCH(Таблиця4[[#This Row],[BUILDING NAME]],'02_LIVING_WATERDEEP'!$A$2:$A$200,0),1),"")</f>
        <v>0</v>
      </c>
      <c r="AR254" s="742">
        <f>IFERROR(INDEX('02_LIVING_WATERDEEP'!$M$2:$M$200,MATCH(Таблиця4[[#This Row],[BUILDING NAME]],'02_LIVING_WATERDEEP'!$A$2:$A$200,0),1),"")</f>
        <v>0</v>
      </c>
      <c r="AS254" s="742"/>
      <c r="AT254" s="596"/>
      <c r="AU254" s="596"/>
      <c r="AV254" s="596"/>
      <c r="AW254" s="596"/>
      <c r="AX254" s="596"/>
      <c r="AY254" s="596"/>
      <c r="AZ254" s="596"/>
      <c r="BA254" s="596"/>
      <c r="BB254" s="596"/>
      <c r="BC254" s="596"/>
      <c r="BD254" s="596"/>
      <c r="BE254" s="596"/>
      <c r="BF254" s="596"/>
      <c r="BG254" s="596"/>
      <c r="BH254" s="596"/>
      <c r="BI254" s="596"/>
      <c r="BJ254" s="596" t="e">
        <f>MATCH(Таблиця4[[#This Row],[BUILDING NAME]],#REF!,0)</f>
        <v>#REF!</v>
      </c>
      <c r="BK254" s="596" t="e">
        <f>INDEX(#REF!,'02BUILD'!BJ254,1)</f>
        <v>#REF!</v>
      </c>
      <c r="BL254" s="596" t="s">
        <v>20464</v>
      </c>
      <c r="BM254" s="596"/>
      <c r="BN254" s="596" t="e">
        <f>MATCH(Таблиця4[[#This Row],[BUILDING NAME]],Таблиця5[NAME],0)</f>
        <v>#N/A</v>
      </c>
      <c r="BO254" s="596" t="e">
        <f>INDEX(Таблиця5[[C - COINS - COST]:[ADDRESS]],'02BUILD'!$BN254,1)</f>
        <v>#N/A</v>
      </c>
      <c r="BP254" s="596" t="e">
        <f>INDEX(Таблиця5[[C - COINS - COST]:[ADDRESS]],'02BUILD'!$BN254,2)</f>
        <v>#N/A</v>
      </c>
      <c r="BQ254" s="596" t="e">
        <f>INDEX(Таблиця5[[C - COINS - COST]:[ADDRESS]],'02BUILD'!$BN254,3)</f>
        <v>#N/A</v>
      </c>
      <c r="BR254" s="596" t="e">
        <f>INDEX(Таблиця5[[C - COINS - COST]:[ADDRESS]],'02BUILD'!$BN254,4)</f>
        <v>#N/A</v>
      </c>
      <c r="BS254" s="596" t="e">
        <f>INDEX(Таблиця5[[C - COINS - COST]:[ADDRESS]],'02BUILD'!$BN254,5)</f>
        <v>#N/A</v>
      </c>
      <c r="BT254" s="596" t="e">
        <f>INDEX(Таблиця5[[C - COINS - COST]:[ADDRESS]],'02BUILD'!$BN254,6)</f>
        <v>#N/A</v>
      </c>
      <c r="BU254" s="596" t="e">
        <f>INDEX(Таблиця5[[C - COINS - COST]:[ADDRESS]],'02BUILD'!$BN254,7)</f>
        <v>#N/A</v>
      </c>
      <c r="BV254" s="596" t="e">
        <f>INDEX(Таблиця5[[C - COINS - COST]:[ADDRESS]],'02BUILD'!$BN254,8)</f>
        <v>#N/A</v>
      </c>
      <c r="BW254" s="596" t="e">
        <f>INDEX(Таблиця5[[C - COINS - COST]:[ADDRESS]],'02BUILD'!$BN254,9)</f>
        <v>#N/A</v>
      </c>
      <c r="BX254" s="596" t="e">
        <f>INDEX(Таблиця5[[C - COINS - COST]:[ADDRESS]],'02BUILD'!$BN254,10)</f>
        <v>#N/A</v>
      </c>
    </row>
    <row r="255" spans="1:76" ht="16.5" thickTop="1" thickBot="1">
      <c r="A255" s="742" t="s">
        <v>1161</v>
      </c>
      <c r="B255" s="743" t="str">
        <f t="shared" si="14"/>
        <v>D74</v>
      </c>
      <c r="C255" s="743" t="str">
        <f t="shared" si="15"/>
        <v>Darth's Dolphyntyde (tavern, D, 1)</v>
      </c>
      <c r="D255" s="742"/>
      <c r="E255" s="742"/>
      <c r="F255" s="743" t="s">
        <v>1974</v>
      </c>
      <c r="G255" s="743" t="s">
        <v>1975</v>
      </c>
      <c r="H255" s="742" t="s">
        <v>2428</v>
      </c>
      <c r="I255" s="743" t="s">
        <v>3970</v>
      </c>
      <c r="J255" s="743"/>
      <c r="K255" s="743" t="s">
        <v>2093</v>
      </c>
      <c r="L255" s="743" t="s">
        <v>2083</v>
      </c>
      <c r="M255" s="743">
        <v>1</v>
      </c>
      <c r="N255" s="743"/>
      <c r="O255" s="743">
        <v>1</v>
      </c>
      <c r="P255" s="743"/>
      <c r="Q255" s="743">
        <v>2</v>
      </c>
      <c r="R255" s="743"/>
      <c r="S2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2 P • </v>
      </c>
      <c r="T255" s="743"/>
      <c r="U255" s="743"/>
      <c r="V255" s="743"/>
      <c r="W255" s="743"/>
      <c r="X255" s="743"/>
      <c r="Y255" s="743" t="s">
        <v>16200</v>
      </c>
      <c r="Z255" s="743" t="s">
        <v>4311</v>
      </c>
      <c r="AA255" s="743"/>
      <c r="AB255" s="743" t="str">
        <f>Таблиця4[[#This Row],[Descriptions2]]</f>
        <v/>
      </c>
      <c r="AC255" s="743" t="str">
        <f>Таблиця4[[#This Row],[Owner/Specific NPCs3]]</f>
        <v/>
      </c>
      <c r="AD255" s="743"/>
      <c r="AE255" s="750" t="s">
        <v>5831</v>
      </c>
      <c r="AF255" s="751"/>
      <c r="AG255" s="752"/>
      <c r="AH255" s="743" t="s">
        <v>4311</v>
      </c>
      <c r="AI255" s="752"/>
      <c r="AJ255" s="743" t="s">
        <v>4311</v>
      </c>
      <c r="AK255" s="752"/>
      <c r="AL255" s="742" t="str">
        <f>IFERROR(INDEX('02_LIVING_WATERDEEP'!$C$2:$C$200,MATCH(Таблиця4[[#This Row],[BUILDING NAME]],'02_LIVING_WATERDEEP'!$A$2:$A$200,0),1),"")</f>
        <v/>
      </c>
      <c r="AM255" s="742" t="str">
        <f>IFERROR(INDEX('02_LIVING_WATERDEEP'!$F$2:$F$200,MATCH(Таблиця4[[#This Row],[BUILDING NAME]],'02_LIVING_WATERDEEP'!$A$2:$A$200,0),1),"")</f>
        <v/>
      </c>
      <c r="AN255" s="742" t="str">
        <f>IFERROR(INDEX('02_LIVING_WATERDEEP'!$I$2:$I$200,MATCH(Таблиця4[[#This Row],[BUILDING NAME]],'02_LIVING_WATERDEEP'!$A$2:$A$200,0),1),"")</f>
        <v/>
      </c>
      <c r="AO255" s="742" t="str">
        <f>IFERROR(INDEX('02_LIVING_WATERDEEP'!$J$2:$J$200,MATCH(Таблиця4[[#This Row],[BUILDING NAME]],'02_LIVING_WATERDEEP'!$A$2:$A$200,0),1),"")</f>
        <v/>
      </c>
      <c r="AP255" s="742" t="str">
        <f>IFERROR(INDEX('02_LIVING_WATERDEEP'!$K$2:$K$200,MATCH(Таблиця4[[#This Row],[BUILDING NAME]],'02_LIVING_WATERDEEP'!$A$2:$A$200,0),1),"")</f>
        <v/>
      </c>
      <c r="AQ255" s="742" t="str">
        <f>IFERROR(INDEX('02_LIVING_WATERDEEP'!$L$2:$L$200,MATCH(Таблиця4[[#This Row],[BUILDING NAME]],'02_LIVING_WATERDEEP'!$A$2:$A$200,0),1),"")</f>
        <v/>
      </c>
      <c r="AR255" s="742" t="str">
        <f>IFERROR(INDEX('02_LIVING_WATERDEEP'!$M$2:$M$200,MATCH(Таблиця4[[#This Row],[BUILDING NAME]],'02_LIVING_WATERDEEP'!$A$2:$A$200,0),1),"")</f>
        <v/>
      </c>
      <c r="AS255" s="742"/>
      <c r="AT255" s="596"/>
      <c r="AU255" s="596"/>
      <c r="AV255" s="596"/>
      <c r="AW255" s="596"/>
      <c r="AX255" s="596"/>
      <c r="AY255" s="596"/>
      <c r="AZ255" s="596"/>
      <c r="BA255" s="596"/>
      <c r="BB255" s="596"/>
      <c r="BC255" s="596"/>
      <c r="BD255" s="596"/>
      <c r="BE255" s="596"/>
      <c r="BF255" s="596"/>
      <c r="BG255" s="596"/>
      <c r="BH255" s="596"/>
      <c r="BI255" s="596"/>
      <c r="BJ255" s="596" t="e">
        <f>MATCH(Таблиця4[[#This Row],[BUILDING NAME]],#REF!,0)</f>
        <v>#REF!</v>
      </c>
      <c r="BK255" s="596" t="e">
        <f>INDEX(#REF!,'02BUILD'!BJ255,1)</f>
        <v>#REF!</v>
      </c>
      <c r="BL255" s="596" t="s">
        <v>20506</v>
      </c>
      <c r="BM255" s="596"/>
      <c r="BN255" s="596" t="e">
        <f>MATCH(Таблиця4[[#This Row],[BUILDING NAME]],Таблиця5[NAME],0)</f>
        <v>#N/A</v>
      </c>
      <c r="BO255" s="596" t="e">
        <f>INDEX(Таблиця5[[C - COINS - COST]:[ADDRESS]],'02BUILD'!$BN255,1)</f>
        <v>#N/A</v>
      </c>
      <c r="BP255" s="596" t="e">
        <f>INDEX(Таблиця5[[C - COINS - COST]:[ADDRESS]],'02BUILD'!$BN255,2)</f>
        <v>#N/A</v>
      </c>
      <c r="BQ255" s="596" t="e">
        <f>INDEX(Таблиця5[[C - COINS - COST]:[ADDRESS]],'02BUILD'!$BN255,3)</f>
        <v>#N/A</v>
      </c>
      <c r="BR255" s="596" t="e">
        <f>INDEX(Таблиця5[[C - COINS - COST]:[ADDRESS]],'02BUILD'!$BN255,4)</f>
        <v>#N/A</v>
      </c>
      <c r="BS255" s="596" t="e">
        <f>INDEX(Таблиця5[[C - COINS - COST]:[ADDRESS]],'02BUILD'!$BN255,5)</f>
        <v>#N/A</v>
      </c>
      <c r="BT255" s="596" t="e">
        <f>INDEX(Таблиця5[[C - COINS - COST]:[ADDRESS]],'02BUILD'!$BN255,6)</f>
        <v>#N/A</v>
      </c>
      <c r="BU255" s="596" t="e">
        <f>INDEX(Таблиця5[[C - COINS - COST]:[ADDRESS]],'02BUILD'!$BN255,7)</f>
        <v>#N/A</v>
      </c>
      <c r="BV255" s="596" t="e">
        <f>INDEX(Таблиця5[[C - COINS - COST]:[ADDRESS]],'02BUILD'!$BN255,8)</f>
        <v>#N/A</v>
      </c>
      <c r="BW255" s="596" t="e">
        <f>INDEX(Таблиця5[[C - COINS - COST]:[ADDRESS]],'02BUILD'!$BN255,9)</f>
        <v>#N/A</v>
      </c>
      <c r="BX255" s="596" t="e">
        <f>INDEX(Таблиця5[[C - COINS - COST]:[ADDRESS]],'02BUILD'!$BN255,10)</f>
        <v>#N/A</v>
      </c>
    </row>
    <row r="256" spans="1:76" ht="16.5" thickTop="1" thickBot="1">
      <c r="A256" s="776"/>
      <c r="B256" s="777"/>
      <c r="C256" s="777"/>
      <c r="D256" s="776"/>
      <c r="E256" s="776"/>
      <c r="F256" s="777"/>
      <c r="G256" s="777"/>
      <c r="H256" s="743" t="s">
        <v>5111</v>
      </c>
      <c r="I256" s="743" t="s">
        <v>3970</v>
      </c>
      <c r="J256" s="743"/>
      <c r="K256" s="743" t="s">
        <v>2093</v>
      </c>
      <c r="L256" s="775" t="s">
        <v>20774</v>
      </c>
      <c r="M256" s="775" t="s">
        <v>20774</v>
      </c>
      <c r="N256" s="743"/>
      <c r="O256" s="743"/>
      <c r="P256" s="743"/>
      <c r="Q256" s="743"/>
      <c r="R256" s="743"/>
      <c r="S2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6" s="743"/>
      <c r="U256" s="743"/>
      <c r="V256" s="743"/>
      <c r="W256" s="743"/>
      <c r="X256" s="743"/>
      <c r="Y256" s="743" t="s">
        <v>19793</v>
      </c>
      <c r="Z256" s="743" t="s">
        <v>4311</v>
      </c>
      <c r="AA256" s="743"/>
      <c r="AB256" s="743" t="str">
        <f>Таблиця4[[#This Row],[Descriptions2]]</f>
        <v/>
      </c>
      <c r="AC256" s="743" t="str">
        <f>Таблиця4[[#This Row],[Owner/Specific NPCs3]]</f>
        <v/>
      </c>
      <c r="AD256" s="743"/>
      <c r="AE256" s="750" t="s">
        <v>6380</v>
      </c>
      <c r="AF256" s="751"/>
      <c r="AG256" s="752"/>
      <c r="AH256" s="743"/>
      <c r="AI256" s="752"/>
      <c r="AJ256" s="743"/>
      <c r="AK256" s="752"/>
      <c r="AL256" s="742" t="str">
        <f>IFERROR(INDEX('02_LIVING_WATERDEEP'!$C$2:$C$200,MATCH(Таблиця4[[#This Row],[BUILDING NAME]],'02_LIVING_WATERDEEP'!$A$2:$A$200,0),1),"")</f>
        <v/>
      </c>
      <c r="AM256" s="742" t="str">
        <f>IFERROR(INDEX('02_LIVING_WATERDEEP'!$F$2:$F$200,MATCH(Таблиця4[[#This Row],[BUILDING NAME]],'02_LIVING_WATERDEEP'!$A$2:$A$200,0),1),"")</f>
        <v/>
      </c>
      <c r="AN256" s="742" t="str">
        <f>IFERROR(INDEX('02_LIVING_WATERDEEP'!$I$2:$I$200,MATCH(Таблиця4[[#This Row],[BUILDING NAME]],'02_LIVING_WATERDEEP'!$A$2:$A$200,0),1),"")</f>
        <v/>
      </c>
      <c r="AO256" s="742" t="str">
        <f>IFERROR(INDEX('02_LIVING_WATERDEEP'!$J$2:$J$200,MATCH(Таблиця4[[#This Row],[BUILDING NAME]],'02_LIVING_WATERDEEP'!$A$2:$A$200,0),1),"")</f>
        <v/>
      </c>
      <c r="AP256" s="742" t="str">
        <f>IFERROR(INDEX('02_LIVING_WATERDEEP'!$K$2:$K$200,MATCH(Таблиця4[[#This Row],[BUILDING NAME]],'02_LIVING_WATERDEEP'!$A$2:$A$200,0),1),"")</f>
        <v/>
      </c>
      <c r="AQ256" s="742" t="str">
        <f>IFERROR(INDEX('02_LIVING_WATERDEEP'!$L$2:$L$200,MATCH(Таблиця4[[#This Row],[BUILDING NAME]],'02_LIVING_WATERDEEP'!$A$2:$A$200,0),1),"")</f>
        <v/>
      </c>
      <c r="AR256" s="742" t="str">
        <f>IFERROR(INDEX('02_LIVING_WATERDEEP'!$M$2:$M$200,MATCH(Таблиця4[[#This Row],[BUILDING NAME]],'02_LIVING_WATERDEEP'!$A$2:$A$200,0),1),"")</f>
        <v/>
      </c>
      <c r="AS256" s="742"/>
      <c r="AT256" s="596"/>
      <c r="AU256" s="596"/>
      <c r="AV256" s="596"/>
      <c r="AW256" s="596"/>
      <c r="AX256" s="596"/>
      <c r="AY256" s="596"/>
      <c r="AZ256" s="596"/>
      <c r="BA256" s="596"/>
      <c r="BB256" s="596"/>
      <c r="BC256" s="596"/>
      <c r="BD256" s="596"/>
      <c r="BE256" s="596"/>
      <c r="BF256" s="596"/>
      <c r="BG256" s="596"/>
      <c r="BH256" s="596"/>
      <c r="BI256" s="596"/>
      <c r="BJ256" s="596" t="e">
        <f>MATCH(Таблиця4[[#This Row],[BUILDING NAME]],#REF!,0)</f>
        <v>#REF!</v>
      </c>
      <c r="BK256" s="596" t="e">
        <f>INDEX(#REF!,'02BUILD'!BJ256,1)</f>
        <v>#REF!</v>
      </c>
      <c r="BL256" s="596" t="e">
        <v>#N/A</v>
      </c>
      <c r="BM256" s="596"/>
      <c r="BN256" s="596" t="e">
        <f>MATCH(Таблиця4[[#This Row],[BUILDING NAME]],Таблиця5[NAME],0)</f>
        <v>#N/A</v>
      </c>
      <c r="BO256" s="596" t="e">
        <f>INDEX(Таблиця5[[C - COINS - COST]:[ADDRESS]],'02BUILD'!$BN256,1)</f>
        <v>#N/A</v>
      </c>
      <c r="BP256" s="596" t="e">
        <f>INDEX(Таблиця5[[C - COINS - COST]:[ADDRESS]],'02BUILD'!$BN256,2)</f>
        <v>#N/A</v>
      </c>
      <c r="BQ256" s="596" t="e">
        <f>INDEX(Таблиця5[[C - COINS - COST]:[ADDRESS]],'02BUILD'!$BN256,3)</f>
        <v>#N/A</v>
      </c>
      <c r="BR256" s="596" t="e">
        <f>INDEX(Таблиця5[[C - COINS - COST]:[ADDRESS]],'02BUILD'!$BN256,4)</f>
        <v>#N/A</v>
      </c>
      <c r="BS256" s="596" t="e">
        <f>INDEX(Таблиця5[[C - COINS - COST]:[ADDRESS]],'02BUILD'!$BN256,5)</f>
        <v>#N/A</v>
      </c>
      <c r="BT256" s="596" t="e">
        <f>INDEX(Таблиця5[[C - COINS - COST]:[ADDRESS]],'02BUILD'!$BN256,6)</f>
        <v>#N/A</v>
      </c>
      <c r="BU256" s="596" t="e">
        <f>INDEX(Таблиця5[[C - COINS - COST]:[ADDRESS]],'02BUILD'!$BN256,7)</f>
        <v>#N/A</v>
      </c>
      <c r="BV256" s="596" t="e">
        <f>INDEX(Таблиця5[[C - COINS - COST]:[ADDRESS]],'02BUILD'!$BN256,8)</f>
        <v>#N/A</v>
      </c>
      <c r="BW256" s="596" t="e">
        <f>INDEX(Таблиця5[[C - COINS - COST]:[ADDRESS]],'02BUILD'!$BN256,9)</f>
        <v>#N/A</v>
      </c>
      <c r="BX256" s="596" t="e">
        <f>INDEX(Таблиця5[[C - COINS - COST]:[ADDRESS]],'02BUILD'!$BN256,10)</f>
        <v>#N/A</v>
      </c>
    </row>
    <row r="257" spans="1:76" ht="16.5" thickTop="1" thickBot="1">
      <c r="A257" s="776"/>
      <c r="B257" s="777"/>
      <c r="C257" s="777"/>
      <c r="D257" s="776"/>
      <c r="E257" s="776"/>
      <c r="F257" s="777"/>
      <c r="G257" s="777"/>
      <c r="H257" s="743" t="s">
        <v>5742</v>
      </c>
      <c r="I257" s="743" t="s">
        <v>3970</v>
      </c>
      <c r="J257" s="743"/>
      <c r="K257" s="743" t="s">
        <v>2089</v>
      </c>
      <c r="L257" s="775" t="s">
        <v>20774</v>
      </c>
      <c r="M257" s="775" t="s">
        <v>20774</v>
      </c>
      <c r="N257" s="743"/>
      <c r="O257" s="743"/>
      <c r="P257" s="743"/>
      <c r="Q257" s="743"/>
      <c r="R257" s="743"/>
      <c r="S2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7" s="743"/>
      <c r="U257" s="743"/>
      <c r="V257" s="743"/>
      <c r="W257" s="743"/>
      <c r="X257" s="743"/>
      <c r="Y257" s="743" t="s">
        <v>21715</v>
      </c>
      <c r="Z257" s="743" t="s">
        <v>4311</v>
      </c>
      <c r="AA257" s="743"/>
      <c r="AB257" s="743" t="str">
        <f>Таблиця4[[#This Row],[Descriptions2]]</f>
        <v/>
      </c>
      <c r="AC257" s="743" t="str">
        <f>Таблиця4[[#This Row],[Owner/Specific NPCs3]]</f>
        <v/>
      </c>
      <c r="AD257" s="743"/>
      <c r="AE257" s="750" t="s">
        <v>5900</v>
      </c>
      <c r="AF257" s="751"/>
      <c r="AG257" s="752"/>
      <c r="AH257" s="743"/>
      <c r="AI257" s="752"/>
      <c r="AJ257" s="743"/>
      <c r="AK257" s="752"/>
      <c r="AL257" s="742" t="str">
        <f>IFERROR(INDEX('02_LIVING_WATERDEEP'!$C$2:$C$200,MATCH(Таблиця4[[#This Row],[BUILDING NAME]],'02_LIVING_WATERDEEP'!$A$2:$A$200,0),1),"")</f>
        <v/>
      </c>
      <c r="AM257" s="742" t="str">
        <f>IFERROR(INDEX('02_LIVING_WATERDEEP'!$F$2:$F$200,MATCH(Таблиця4[[#This Row],[BUILDING NAME]],'02_LIVING_WATERDEEP'!$A$2:$A$200,0),1),"")</f>
        <v/>
      </c>
      <c r="AN257" s="742" t="str">
        <f>IFERROR(INDEX('02_LIVING_WATERDEEP'!$I$2:$I$200,MATCH(Таблиця4[[#This Row],[BUILDING NAME]],'02_LIVING_WATERDEEP'!$A$2:$A$200,0),1),"")</f>
        <v/>
      </c>
      <c r="AO257" s="742" t="str">
        <f>IFERROR(INDEX('02_LIVING_WATERDEEP'!$J$2:$J$200,MATCH(Таблиця4[[#This Row],[BUILDING NAME]],'02_LIVING_WATERDEEP'!$A$2:$A$200,0),1),"")</f>
        <v/>
      </c>
      <c r="AP257" s="742" t="str">
        <f>IFERROR(INDEX('02_LIVING_WATERDEEP'!$K$2:$K$200,MATCH(Таблиця4[[#This Row],[BUILDING NAME]],'02_LIVING_WATERDEEP'!$A$2:$A$200,0),1),"")</f>
        <v/>
      </c>
      <c r="AQ257" s="742" t="str">
        <f>IFERROR(INDEX('02_LIVING_WATERDEEP'!$L$2:$L$200,MATCH(Таблиця4[[#This Row],[BUILDING NAME]],'02_LIVING_WATERDEEP'!$A$2:$A$200,0),1),"")</f>
        <v/>
      </c>
      <c r="AR257" s="742" t="str">
        <f>IFERROR(INDEX('02_LIVING_WATERDEEP'!$M$2:$M$200,MATCH(Таблиця4[[#This Row],[BUILDING NAME]],'02_LIVING_WATERDEEP'!$A$2:$A$200,0),1),"")</f>
        <v/>
      </c>
      <c r="AS257" s="742"/>
      <c r="AT257" s="596"/>
      <c r="AU257" s="596"/>
      <c r="AV257" s="596"/>
      <c r="AW257" s="596"/>
      <c r="AX257" s="596"/>
      <c r="AY257" s="596"/>
      <c r="AZ257" s="596"/>
      <c r="BA257" s="596"/>
      <c r="BB257" s="596"/>
      <c r="BC257" s="596"/>
      <c r="BD257" s="596"/>
      <c r="BE257" s="596"/>
      <c r="BF257" s="596"/>
      <c r="BG257" s="596"/>
      <c r="BH257" s="596"/>
      <c r="BI257" s="596"/>
      <c r="BJ257" s="596" t="e">
        <f>MATCH(Таблиця4[[#This Row],[BUILDING NAME]],#REF!,0)</f>
        <v>#REF!</v>
      </c>
      <c r="BK257" s="596" t="e">
        <f>INDEX(#REF!,'02BUILD'!BJ257,1)</f>
        <v>#REF!</v>
      </c>
      <c r="BL257" s="596">
        <v>0</v>
      </c>
      <c r="BM257" s="596"/>
      <c r="BN257" s="596" t="e">
        <f>MATCH(Таблиця4[[#This Row],[BUILDING NAME]],Таблиця5[NAME],0)</f>
        <v>#N/A</v>
      </c>
      <c r="BO257" s="596" t="e">
        <f>INDEX(Таблиця5[[C - COINS - COST]:[ADDRESS]],'02BUILD'!$BN257,1)</f>
        <v>#N/A</v>
      </c>
      <c r="BP257" s="596" t="e">
        <f>INDEX(Таблиця5[[C - COINS - COST]:[ADDRESS]],'02BUILD'!$BN257,2)</f>
        <v>#N/A</v>
      </c>
      <c r="BQ257" s="596" t="e">
        <f>INDEX(Таблиця5[[C - COINS - COST]:[ADDRESS]],'02BUILD'!$BN257,3)</f>
        <v>#N/A</v>
      </c>
      <c r="BR257" s="596" t="e">
        <f>INDEX(Таблиця5[[C - COINS - COST]:[ADDRESS]],'02BUILD'!$BN257,4)</f>
        <v>#N/A</v>
      </c>
      <c r="BS257" s="596" t="e">
        <f>INDEX(Таблиця5[[C - COINS - COST]:[ADDRESS]],'02BUILD'!$BN257,5)</f>
        <v>#N/A</v>
      </c>
      <c r="BT257" s="596" t="e">
        <f>INDEX(Таблиця5[[C - COINS - COST]:[ADDRESS]],'02BUILD'!$BN257,6)</f>
        <v>#N/A</v>
      </c>
      <c r="BU257" s="596" t="e">
        <f>INDEX(Таблиця5[[C - COINS - COST]:[ADDRESS]],'02BUILD'!$BN257,7)</f>
        <v>#N/A</v>
      </c>
      <c r="BV257" s="596" t="e">
        <f>INDEX(Таблиця5[[C - COINS - COST]:[ADDRESS]],'02BUILD'!$BN257,8)</f>
        <v>#N/A</v>
      </c>
      <c r="BW257" s="596" t="e">
        <f>INDEX(Таблиця5[[C - COINS - COST]:[ADDRESS]],'02BUILD'!$BN257,9)</f>
        <v>#N/A</v>
      </c>
      <c r="BX257" s="596" t="e">
        <f>INDEX(Таблиця5[[C - COINS - COST]:[ADDRESS]],'02BUILD'!$BN257,10)</f>
        <v>#N/A</v>
      </c>
    </row>
    <row r="258" spans="1:76" ht="16.5" thickTop="1" thickBot="1">
      <c r="A258" s="776"/>
      <c r="B258" s="777"/>
      <c r="C258" s="777"/>
      <c r="D258" s="776"/>
      <c r="E258" s="776"/>
      <c r="F258" s="777"/>
      <c r="G258" s="777"/>
      <c r="H258" s="742" t="s">
        <v>20783</v>
      </c>
      <c r="I258" s="743" t="s">
        <v>3970</v>
      </c>
      <c r="J258" s="743"/>
      <c r="K258" s="743" t="s">
        <v>2093</v>
      </c>
      <c r="L258" s="775" t="s">
        <v>20774</v>
      </c>
      <c r="M258" s="775" t="s">
        <v>20774</v>
      </c>
      <c r="N258" s="743"/>
      <c r="O258" s="743"/>
      <c r="P258" s="743"/>
      <c r="Q258" s="743"/>
      <c r="R258" s="743"/>
      <c r="S2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8" s="743"/>
      <c r="U258" s="743"/>
      <c r="V258" s="743"/>
      <c r="W258" s="743"/>
      <c r="X258" s="743"/>
      <c r="Y258" s="747" t="s">
        <v>21716</v>
      </c>
      <c r="Z258" s="743" t="s">
        <v>4311</v>
      </c>
      <c r="AA258" s="743" t="s">
        <v>5743</v>
      </c>
      <c r="AB258" s="743" t="s">
        <v>18346</v>
      </c>
      <c r="AC258" s="743" t="str">
        <f>Таблиця4[[#This Row],[Owner/Specific NPCs3]]</f>
        <v/>
      </c>
      <c r="AD258" s="743" t="s">
        <v>18346</v>
      </c>
      <c r="AE258" s="750" t="s">
        <v>5831</v>
      </c>
      <c r="AF258" s="751"/>
      <c r="AG258" s="752"/>
      <c r="AH258" s="743"/>
      <c r="AI258" s="752"/>
      <c r="AJ258" s="743"/>
      <c r="AK258" s="752"/>
      <c r="AL258" s="742" t="str">
        <f>IFERROR(INDEX('02_LIVING_WATERDEEP'!$C$2:$C$200,MATCH(Таблиця4[[#This Row],[BUILDING NAME]],'02_LIVING_WATERDEEP'!$A$2:$A$200,0),1),"")</f>
        <v/>
      </c>
      <c r="AM258" s="742" t="str">
        <f>IFERROR(INDEX('02_LIVING_WATERDEEP'!$F$2:$F$200,MATCH(Таблиця4[[#This Row],[BUILDING NAME]],'02_LIVING_WATERDEEP'!$A$2:$A$200,0),1),"")</f>
        <v/>
      </c>
      <c r="AN258" s="742" t="str">
        <f>IFERROR(INDEX('02_LIVING_WATERDEEP'!$I$2:$I$200,MATCH(Таблиця4[[#This Row],[BUILDING NAME]],'02_LIVING_WATERDEEP'!$A$2:$A$200,0),1),"")</f>
        <v/>
      </c>
      <c r="AO258" s="742" t="str">
        <f>IFERROR(INDEX('02_LIVING_WATERDEEP'!$J$2:$J$200,MATCH(Таблиця4[[#This Row],[BUILDING NAME]],'02_LIVING_WATERDEEP'!$A$2:$A$200,0),1),"")</f>
        <v/>
      </c>
      <c r="AP258" s="742" t="str">
        <f>IFERROR(INDEX('02_LIVING_WATERDEEP'!$K$2:$K$200,MATCH(Таблиця4[[#This Row],[BUILDING NAME]],'02_LIVING_WATERDEEP'!$A$2:$A$200,0),1),"")</f>
        <v/>
      </c>
      <c r="AQ258" s="742" t="str">
        <f>IFERROR(INDEX('02_LIVING_WATERDEEP'!$L$2:$L$200,MATCH(Таблиця4[[#This Row],[BUILDING NAME]],'02_LIVING_WATERDEEP'!$A$2:$A$200,0),1),"")</f>
        <v/>
      </c>
      <c r="AR258" s="742" t="str">
        <f>IFERROR(INDEX('02_LIVING_WATERDEEP'!$M$2:$M$200,MATCH(Таблиця4[[#This Row],[BUILDING NAME]],'02_LIVING_WATERDEEP'!$A$2:$A$200,0),1),"")</f>
        <v/>
      </c>
      <c r="AS258" s="742"/>
      <c r="AT258" s="596"/>
      <c r="AU258" s="596"/>
      <c r="AV258" s="596"/>
      <c r="AW258" s="596"/>
      <c r="AX258" s="596"/>
      <c r="AY258" s="596"/>
      <c r="AZ258" s="596"/>
      <c r="BA258" s="596"/>
      <c r="BB258" s="596"/>
      <c r="BC258" s="596"/>
      <c r="BD258" s="596"/>
      <c r="BE258" s="596"/>
      <c r="BF258" s="596"/>
      <c r="BG258" s="596"/>
      <c r="BH258" s="596"/>
      <c r="BI258" s="596"/>
      <c r="BJ258" s="596" t="e">
        <f>MATCH(Таблиця4[[#This Row],[BUILDING NAME]],#REF!,0)</f>
        <v>#REF!</v>
      </c>
      <c r="BK258" s="596" t="e">
        <f>INDEX(#REF!,'02BUILD'!BJ258,1)</f>
        <v>#REF!</v>
      </c>
      <c r="BL258" s="596" t="e">
        <v>#N/A</v>
      </c>
      <c r="BM258" s="596"/>
      <c r="BN258" s="596">
        <f>MATCH(Таблиця4[[#This Row],[BUILDING NAME]],Таблиця5[NAME],0)</f>
        <v>14</v>
      </c>
      <c r="BO258" s="596">
        <f>INDEX(Таблиця5[[C - COINS - COST]:[ADDRESS]],'02BUILD'!$BN258,1)</f>
        <v>4</v>
      </c>
      <c r="BP258" s="596">
        <f>INDEX(Таблиця5[[C - COINS - COST]:[ADDRESS]],'02BUILD'!$BN258,2)</f>
        <v>3</v>
      </c>
      <c r="BQ258" s="596">
        <f>INDEX(Таблиця5[[C - COINS - COST]:[ADDRESS]],'02BUILD'!$BN258,3)</f>
        <v>0</v>
      </c>
      <c r="BR258" s="596">
        <f>INDEX(Таблиця5[[C - COINS - COST]:[ADDRESS]],'02BUILD'!$BN258,4)</f>
        <v>0</v>
      </c>
      <c r="BS258" s="596" t="str">
        <f>INDEX(Таблиця5[[C - COINS - COST]:[ADDRESS]],'02BUILD'!$BN258,5)</f>
        <v>4c3a</v>
      </c>
      <c r="BT258" s="596" t="str">
        <f>INDEX(Таблиця5[[C - COINS - COST]:[ADDRESS]],'02BUILD'!$BN258,6)</f>
        <v>Tavern</v>
      </c>
      <c r="BU258" s="596" t="str">
        <f>INDEX(Таблиця5[[C - COINS - COST]:[ADDRESS]],'02BUILD'!$BN258,7)</f>
        <v>This popular tavern stands at the southwest corner of the intersec¬tion of Rainrun and Snail Streets, at the other end of the same small block of buildings as the Red-Eyed Owl. Its frankly risque signboard depicts the sylph the tavern is named for.
But while the Owl is a cozy local watering hole, this place caters to visitors. Lots of colored driftglobes float about, and many scantily clad waitresses (wearing diaphanous robes and fairy wings of silken gauze stretched over fine wire) hurry about, dodging the strolling minstrels hired by the tavern.
Under the many-hued, drifting lights, patrons can eat almost nothing and drink as much as they can afford. Only skewered whole fowl —chicken, quail, turkey, or pheasant—are on the menu (1 gp each). Each fowl comes with a darkbread tren¬cher and a plate of lemon slices that most patrons use to cut the 
grease from their fingers after eating the fowl.
Drink is 3 cp/tankard for ale, 5 cp for bitters, 7 cp for stout, 1 sp/ tallglass for zzar or house red or white wine, and 2 gp to 25 gp by the bottle for more exotic things. Locals in the neighborhood no doubt come here for a single drink, to enjoy the music and to watch the waitresses —and then go to the Owl, just steps away to eat and drink at about a third the price. (I saw more than watching going on, but turned modestly back to my glass, which was practically sobbing to have more little drinks poured into it.)
For the money, though, you get spotless white tablecloths, good food brought to you in a hurry, music, and a chance to see other rich folk dining. If you aren't rich, why are you here?
Proprietor: The owner and operator of the Sleepy Sylph is Callanter Rollingshoulder, a tall, fat man dressed in dark silken robes and a red Calishite sash, with the bushy ends of his truly magnificent mustache adorned with tiny, golden, chiming bells.</v>
      </c>
      <c r="BV258" s="596" t="str">
        <f>INDEX(Таблиця5[[C - COINS - COST]:[ADDRESS]],'02BUILD'!$BN258,8)</f>
        <v>A popular tavern for visitors to Waterdeep, featuring driftglobe lights and scantily clad waitstaff dressed as fairies. Tavern, on Snailstreet, DS74</v>
      </c>
      <c r="BW258" s="596">
        <f>INDEX(Таблиця5[[C - COINS - COST]:[ADDRESS]],'02BUILD'!$BN258,9)</f>
        <v>0</v>
      </c>
      <c r="BX258" s="596">
        <f>INDEX(Таблиця5[[C - COINS - COST]:[ADDRESS]],'02BUILD'!$BN258,10)</f>
        <v>0</v>
      </c>
    </row>
    <row r="259" spans="1:76" ht="16.5" thickTop="1" thickBot="1">
      <c r="A259" s="776"/>
      <c r="B259" s="777"/>
      <c r="C259" s="777"/>
      <c r="D259" s="776"/>
      <c r="E259" s="776"/>
      <c r="F259" s="777"/>
      <c r="G259" s="777"/>
      <c r="H259" s="743" t="s">
        <v>20945</v>
      </c>
      <c r="I259" s="743" t="s">
        <v>3970</v>
      </c>
      <c r="J259" s="743"/>
      <c r="K259" s="743" t="s">
        <v>2093</v>
      </c>
      <c r="L259" s="775" t="s">
        <v>20774</v>
      </c>
      <c r="M259" s="775" t="s">
        <v>20774</v>
      </c>
      <c r="N259" s="743"/>
      <c r="O259" s="743"/>
      <c r="P259" s="743"/>
      <c r="Q259" s="743"/>
      <c r="R259" s="743"/>
      <c r="S2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59" s="743"/>
      <c r="U259" s="743"/>
      <c r="V259" s="743"/>
      <c r="W259" s="743"/>
      <c r="X259" s="743"/>
      <c r="Y259" s="747" t="s">
        <v>21716</v>
      </c>
      <c r="Z259" s="743" t="s">
        <v>4311</v>
      </c>
      <c r="AA259" s="743"/>
      <c r="AB259" s="743" t="str">
        <f>Таблиця4[[#This Row],[Descriptions2]]</f>
        <v/>
      </c>
      <c r="AC259" s="743" t="str">
        <f>Таблиця4[[#This Row],[Owner/Specific NPCs3]]</f>
        <v/>
      </c>
      <c r="AD259" s="743"/>
      <c r="AE259" s="750" t="s">
        <v>5901</v>
      </c>
      <c r="AF259" s="751"/>
      <c r="AG259" s="752"/>
      <c r="AH259" s="743"/>
      <c r="AI259" s="752"/>
      <c r="AJ259" s="743"/>
      <c r="AK259" s="752"/>
      <c r="AL259" s="742" t="str">
        <f>IFERROR(INDEX('02_LIVING_WATERDEEP'!$C$2:$C$200,MATCH(Таблиця4[[#This Row],[BUILDING NAME]],'02_LIVING_WATERDEEP'!$A$2:$A$200,0),1),"")</f>
        <v/>
      </c>
      <c r="AM259" s="742" t="str">
        <f>IFERROR(INDEX('02_LIVING_WATERDEEP'!$F$2:$F$200,MATCH(Таблиця4[[#This Row],[BUILDING NAME]],'02_LIVING_WATERDEEP'!$A$2:$A$200,0),1),"")</f>
        <v/>
      </c>
      <c r="AN259" s="742" t="str">
        <f>IFERROR(INDEX('02_LIVING_WATERDEEP'!$I$2:$I$200,MATCH(Таблиця4[[#This Row],[BUILDING NAME]],'02_LIVING_WATERDEEP'!$A$2:$A$200,0),1),"")</f>
        <v/>
      </c>
      <c r="AO259" s="742" t="str">
        <f>IFERROR(INDEX('02_LIVING_WATERDEEP'!$J$2:$J$200,MATCH(Таблиця4[[#This Row],[BUILDING NAME]],'02_LIVING_WATERDEEP'!$A$2:$A$200,0),1),"")</f>
        <v/>
      </c>
      <c r="AP259" s="742" t="str">
        <f>IFERROR(INDEX('02_LIVING_WATERDEEP'!$K$2:$K$200,MATCH(Таблиця4[[#This Row],[BUILDING NAME]],'02_LIVING_WATERDEEP'!$A$2:$A$200,0),1),"")</f>
        <v/>
      </c>
      <c r="AQ259" s="742" t="str">
        <f>IFERROR(INDEX('02_LIVING_WATERDEEP'!$L$2:$L$200,MATCH(Таблиця4[[#This Row],[BUILDING NAME]],'02_LIVING_WATERDEEP'!$A$2:$A$200,0),1),"")</f>
        <v/>
      </c>
      <c r="AR259" s="742" t="str">
        <f>IFERROR(INDEX('02_LIVING_WATERDEEP'!$M$2:$M$200,MATCH(Таблиця4[[#This Row],[BUILDING NAME]],'02_LIVING_WATERDEEP'!$A$2:$A$200,0),1),"")</f>
        <v/>
      </c>
      <c r="AS259" s="742"/>
      <c r="AT259" s="596"/>
      <c r="AU259" s="596"/>
      <c r="AV259" s="596"/>
      <c r="AW259" s="596"/>
      <c r="AX259" s="596"/>
      <c r="AY259" s="596"/>
      <c r="AZ259" s="596"/>
      <c r="BA259" s="596"/>
      <c r="BB259" s="596"/>
      <c r="BC259" s="596"/>
      <c r="BD259" s="596"/>
      <c r="BE259" s="596"/>
      <c r="BF259" s="596"/>
      <c r="BG259" s="596"/>
      <c r="BH259" s="596"/>
      <c r="BI259" s="596"/>
      <c r="BJ259" s="596" t="e">
        <f>MATCH(Таблиця4[[#This Row],[BUILDING NAME]],#REF!,0)</f>
        <v>#REF!</v>
      </c>
      <c r="BK259" s="596" t="e">
        <f>INDEX(#REF!,'02BUILD'!BJ259,1)</f>
        <v>#REF!</v>
      </c>
      <c r="BL259" s="596" t="s">
        <v>20588</v>
      </c>
      <c r="BM259" s="596"/>
      <c r="BN259" s="596" t="e">
        <f>MATCH(Таблиця4[[#This Row],[BUILDING NAME]],Таблиця5[NAME],0)</f>
        <v>#N/A</v>
      </c>
      <c r="BO259" s="596" t="e">
        <f>INDEX(Таблиця5[[C - COINS - COST]:[ADDRESS]],'02BUILD'!$BN259,1)</f>
        <v>#N/A</v>
      </c>
      <c r="BP259" s="596" t="e">
        <f>INDEX(Таблиця5[[C - COINS - COST]:[ADDRESS]],'02BUILD'!$BN259,2)</f>
        <v>#N/A</v>
      </c>
      <c r="BQ259" s="596" t="e">
        <f>INDEX(Таблиця5[[C - COINS - COST]:[ADDRESS]],'02BUILD'!$BN259,3)</f>
        <v>#N/A</v>
      </c>
      <c r="BR259" s="596" t="e">
        <f>INDEX(Таблиця5[[C - COINS - COST]:[ADDRESS]],'02BUILD'!$BN259,4)</f>
        <v>#N/A</v>
      </c>
      <c r="BS259" s="596" t="e">
        <f>INDEX(Таблиця5[[C - COINS - COST]:[ADDRESS]],'02BUILD'!$BN259,5)</f>
        <v>#N/A</v>
      </c>
      <c r="BT259" s="596" t="e">
        <f>INDEX(Таблиця5[[C - COINS - COST]:[ADDRESS]],'02BUILD'!$BN259,6)</f>
        <v>#N/A</v>
      </c>
      <c r="BU259" s="596" t="e">
        <f>INDEX(Таблиця5[[C - COINS - COST]:[ADDRESS]],'02BUILD'!$BN259,7)</f>
        <v>#N/A</v>
      </c>
      <c r="BV259" s="596" t="e">
        <f>INDEX(Таблиця5[[C - COINS - COST]:[ADDRESS]],'02BUILD'!$BN259,8)</f>
        <v>#N/A</v>
      </c>
      <c r="BW259" s="596" t="e">
        <f>INDEX(Таблиця5[[C - COINS - COST]:[ADDRESS]],'02BUILD'!$BN259,9)</f>
        <v>#N/A</v>
      </c>
      <c r="BX259" s="596" t="e">
        <f>INDEX(Таблиця5[[C - COINS - COST]:[ADDRESS]],'02BUILD'!$BN259,10)</f>
        <v>#N/A</v>
      </c>
    </row>
    <row r="260" spans="1:76" ht="16.5" thickTop="1" thickBot="1">
      <c r="A260" s="776"/>
      <c r="B260" s="777"/>
      <c r="C260" s="777"/>
      <c r="D260" s="776"/>
      <c r="E260" s="776"/>
      <c r="F260" s="777"/>
      <c r="G260" s="777"/>
      <c r="H260" s="743" t="s">
        <v>5744</v>
      </c>
      <c r="I260" s="743" t="s">
        <v>3970</v>
      </c>
      <c r="J260" s="743"/>
      <c r="K260" s="743" t="s">
        <v>2089</v>
      </c>
      <c r="L260" s="775" t="s">
        <v>20774</v>
      </c>
      <c r="M260" s="775" t="s">
        <v>20774</v>
      </c>
      <c r="N260" s="743"/>
      <c r="O260" s="743"/>
      <c r="P260" s="743"/>
      <c r="Q260" s="743"/>
      <c r="R260" s="743"/>
      <c r="S2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0" s="743"/>
      <c r="U260" s="743"/>
      <c r="V260" s="743"/>
      <c r="W260" s="743"/>
      <c r="X260" s="743"/>
      <c r="Y260" s="747" t="s">
        <v>21717</v>
      </c>
      <c r="Z260" s="743" t="s">
        <v>4311</v>
      </c>
      <c r="AA260" s="743"/>
      <c r="AB260" s="743" t="str">
        <f>Таблиця4[[#This Row],[Descriptions2]]</f>
        <v/>
      </c>
      <c r="AC260" s="743" t="str">
        <f>Таблиця4[[#This Row],[Owner/Specific NPCs3]]</f>
        <v/>
      </c>
      <c r="AD260" s="743"/>
      <c r="AE260" s="750" t="s">
        <v>5902</v>
      </c>
      <c r="AF260" s="751"/>
      <c r="AG260" s="752"/>
      <c r="AH260" s="743"/>
      <c r="AI260" s="752"/>
      <c r="AJ260" s="743"/>
      <c r="AK260" s="752"/>
      <c r="AL260" s="742" t="str">
        <f>IFERROR(INDEX('02_LIVING_WATERDEEP'!$C$2:$C$200,MATCH(Таблиця4[[#This Row],[BUILDING NAME]],'02_LIVING_WATERDEEP'!$A$2:$A$200,0),1),"")</f>
        <v/>
      </c>
      <c r="AM260" s="742" t="str">
        <f>IFERROR(INDEX('02_LIVING_WATERDEEP'!$F$2:$F$200,MATCH(Таблиця4[[#This Row],[BUILDING NAME]],'02_LIVING_WATERDEEP'!$A$2:$A$200,0),1),"")</f>
        <v/>
      </c>
      <c r="AN260" s="742" t="str">
        <f>IFERROR(INDEX('02_LIVING_WATERDEEP'!$I$2:$I$200,MATCH(Таблиця4[[#This Row],[BUILDING NAME]],'02_LIVING_WATERDEEP'!$A$2:$A$200,0),1),"")</f>
        <v/>
      </c>
      <c r="AO260" s="742" t="str">
        <f>IFERROR(INDEX('02_LIVING_WATERDEEP'!$J$2:$J$200,MATCH(Таблиця4[[#This Row],[BUILDING NAME]],'02_LIVING_WATERDEEP'!$A$2:$A$200,0),1),"")</f>
        <v/>
      </c>
      <c r="AP260" s="742" t="str">
        <f>IFERROR(INDEX('02_LIVING_WATERDEEP'!$K$2:$K$200,MATCH(Таблиця4[[#This Row],[BUILDING NAME]],'02_LIVING_WATERDEEP'!$A$2:$A$200,0),1),"")</f>
        <v/>
      </c>
      <c r="AQ260" s="742" t="str">
        <f>IFERROR(INDEX('02_LIVING_WATERDEEP'!$L$2:$L$200,MATCH(Таблиця4[[#This Row],[BUILDING NAME]],'02_LIVING_WATERDEEP'!$A$2:$A$200,0),1),"")</f>
        <v/>
      </c>
      <c r="AR260" s="742" t="str">
        <f>IFERROR(INDEX('02_LIVING_WATERDEEP'!$M$2:$M$200,MATCH(Таблиця4[[#This Row],[BUILDING NAME]],'02_LIVING_WATERDEEP'!$A$2:$A$200,0),1),"")</f>
        <v/>
      </c>
      <c r="AS260" s="742"/>
      <c r="AT260" s="596"/>
      <c r="AU260" s="596"/>
      <c r="AV260" s="596"/>
      <c r="AW260" s="596"/>
      <c r="AX260" s="596"/>
      <c r="AY260" s="596"/>
      <c r="AZ260" s="596"/>
      <c r="BA260" s="596"/>
      <c r="BB260" s="596"/>
      <c r="BC260" s="596"/>
      <c r="BD260" s="596"/>
      <c r="BE260" s="596"/>
      <c r="BF260" s="596"/>
      <c r="BG260" s="596"/>
      <c r="BH260" s="596"/>
      <c r="BI260" s="596"/>
      <c r="BJ260" s="596" t="e">
        <f>MATCH(Таблиця4[[#This Row],[BUILDING NAME]],#REF!,0)</f>
        <v>#REF!</v>
      </c>
      <c r="BK260" s="596" t="e">
        <f>INDEX(#REF!,'02BUILD'!BJ260,1)</f>
        <v>#REF!</v>
      </c>
      <c r="BL260" s="596" t="s">
        <v>20503</v>
      </c>
      <c r="BM260" s="596"/>
      <c r="BN260" s="596" t="e">
        <f>MATCH(Таблиця4[[#This Row],[BUILDING NAME]],Таблиця5[NAME],0)</f>
        <v>#N/A</v>
      </c>
      <c r="BO260" s="596" t="e">
        <f>INDEX(Таблиця5[[C - COINS - COST]:[ADDRESS]],'02BUILD'!$BN260,1)</f>
        <v>#N/A</v>
      </c>
      <c r="BP260" s="596" t="e">
        <f>INDEX(Таблиця5[[C - COINS - COST]:[ADDRESS]],'02BUILD'!$BN260,2)</f>
        <v>#N/A</v>
      </c>
      <c r="BQ260" s="596" t="e">
        <f>INDEX(Таблиця5[[C - COINS - COST]:[ADDRESS]],'02BUILD'!$BN260,3)</f>
        <v>#N/A</v>
      </c>
      <c r="BR260" s="596" t="e">
        <f>INDEX(Таблиця5[[C - COINS - COST]:[ADDRESS]],'02BUILD'!$BN260,4)</f>
        <v>#N/A</v>
      </c>
      <c r="BS260" s="596" t="e">
        <f>INDEX(Таблиця5[[C - COINS - COST]:[ADDRESS]],'02BUILD'!$BN260,5)</f>
        <v>#N/A</v>
      </c>
      <c r="BT260" s="596" t="e">
        <f>INDEX(Таблиця5[[C - COINS - COST]:[ADDRESS]],'02BUILD'!$BN260,6)</f>
        <v>#N/A</v>
      </c>
      <c r="BU260" s="596" t="e">
        <f>INDEX(Таблиця5[[C - COINS - COST]:[ADDRESS]],'02BUILD'!$BN260,7)</f>
        <v>#N/A</v>
      </c>
      <c r="BV260" s="596" t="e">
        <f>INDEX(Таблиця5[[C - COINS - COST]:[ADDRESS]],'02BUILD'!$BN260,8)</f>
        <v>#N/A</v>
      </c>
      <c r="BW260" s="596" t="e">
        <f>INDEX(Таблиця5[[C - COINS - COST]:[ADDRESS]],'02BUILD'!$BN260,9)</f>
        <v>#N/A</v>
      </c>
      <c r="BX260" s="596" t="e">
        <f>INDEX(Таблиця5[[C - COINS - COST]:[ADDRESS]],'02BUILD'!$BN260,10)</f>
        <v>#N/A</v>
      </c>
    </row>
    <row r="261" spans="1:76" ht="16.5" thickTop="1" thickBot="1">
      <c r="A261" s="776"/>
      <c r="B261" s="777"/>
      <c r="C261" s="777"/>
      <c r="D261" s="776"/>
      <c r="E261" s="776"/>
      <c r="F261" s="777"/>
      <c r="G261" s="777"/>
      <c r="H261" s="743" t="s">
        <v>20946</v>
      </c>
      <c r="I261" s="743" t="s">
        <v>3970</v>
      </c>
      <c r="J261" s="743"/>
      <c r="K261" s="743" t="s">
        <v>2105</v>
      </c>
      <c r="L261" s="1043" t="s">
        <v>2069</v>
      </c>
      <c r="M261" s="1043">
        <v>2</v>
      </c>
      <c r="N261" s="743"/>
      <c r="O261" s="743">
        <v>2</v>
      </c>
      <c r="P261" s="743">
        <v>1</v>
      </c>
      <c r="Q261" s="743">
        <v>1</v>
      </c>
      <c r="R261" s="743"/>
      <c r="S2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1A • 1 P • </v>
      </c>
      <c r="T261" s="743"/>
      <c r="U261" s="743"/>
      <c r="V261" s="743"/>
      <c r="W261" s="743"/>
      <c r="X261" s="743"/>
      <c r="Y261" s="747" t="s">
        <v>21718</v>
      </c>
      <c r="Z261" s="743" t="s">
        <v>4311</v>
      </c>
      <c r="AA261" s="743"/>
      <c r="AB261" s="743" t="str">
        <f>Таблиця4[[#This Row],[Descriptions2]]</f>
        <v/>
      </c>
      <c r="AC261" s="743" t="str">
        <f>Таблиця4[[#This Row],[Owner/Specific NPCs3]]</f>
        <v/>
      </c>
      <c r="AD261" s="743"/>
      <c r="AE261" s="750" t="s">
        <v>5831</v>
      </c>
      <c r="AF261" s="751"/>
      <c r="AG261" s="752"/>
      <c r="AH261" s="743"/>
      <c r="AI261" s="752"/>
      <c r="AJ261" s="743"/>
      <c r="AK261" s="752"/>
      <c r="AL261" s="742" t="str">
        <f>IFERROR(INDEX('02_LIVING_WATERDEEP'!$C$2:$C$200,MATCH(Таблиця4[[#This Row],[BUILDING NAME]],'02_LIVING_WATERDEEP'!$A$2:$A$200,0),1),"")</f>
        <v/>
      </c>
      <c r="AM261" s="742" t="str">
        <f>IFERROR(INDEX('02_LIVING_WATERDEEP'!$F$2:$F$200,MATCH(Таблиця4[[#This Row],[BUILDING NAME]],'02_LIVING_WATERDEEP'!$A$2:$A$200,0),1),"")</f>
        <v/>
      </c>
      <c r="AN261" s="742" t="str">
        <f>IFERROR(INDEX('02_LIVING_WATERDEEP'!$I$2:$I$200,MATCH(Таблиця4[[#This Row],[BUILDING NAME]],'02_LIVING_WATERDEEP'!$A$2:$A$200,0),1),"")</f>
        <v/>
      </c>
      <c r="AO261" s="742" t="str">
        <f>IFERROR(INDEX('02_LIVING_WATERDEEP'!$J$2:$J$200,MATCH(Таблиця4[[#This Row],[BUILDING NAME]],'02_LIVING_WATERDEEP'!$A$2:$A$200,0),1),"")</f>
        <v/>
      </c>
      <c r="AP261" s="742" t="str">
        <f>IFERROR(INDEX('02_LIVING_WATERDEEP'!$K$2:$K$200,MATCH(Таблиця4[[#This Row],[BUILDING NAME]],'02_LIVING_WATERDEEP'!$A$2:$A$200,0),1),"")</f>
        <v/>
      </c>
      <c r="AQ261" s="742" t="str">
        <f>IFERROR(INDEX('02_LIVING_WATERDEEP'!$L$2:$L$200,MATCH(Таблиця4[[#This Row],[BUILDING NAME]],'02_LIVING_WATERDEEP'!$A$2:$A$200,0),1),"")</f>
        <v/>
      </c>
      <c r="AR261" s="742" t="str">
        <f>IFERROR(INDEX('02_LIVING_WATERDEEP'!$M$2:$M$200,MATCH(Таблиця4[[#This Row],[BUILDING NAME]],'02_LIVING_WATERDEEP'!$A$2:$A$200,0),1),"")</f>
        <v/>
      </c>
      <c r="AS261" s="742"/>
      <c r="AT261" s="596"/>
      <c r="AU261" s="596"/>
      <c r="AV261" s="596"/>
      <c r="AW261" s="596"/>
      <c r="AX261" s="596"/>
      <c r="AY261" s="596"/>
      <c r="AZ261" s="596"/>
      <c r="BA261" s="596"/>
      <c r="BB261" s="596"/>
      <c r="BC261" s="596"/>
      <c r="BD261" s="596"/>
      <c r="BE261" s="596"/>
      <c r="BF261" s="596"/>
      <c r="BG261" s="596"/>
      <c r="BH261" s="596"/>
      <c r="BI261" s="596"/>
      <c r="BJ261" s="596" t="e">
        <f>MATCH(Таблиця4[[#This Row],[BUILDING NAME]],#REF!,0)</f>
        <v>#REF!</v>
      </c>
      <c r="BK261" s="596" t="e">
        <f>INDEX(#REF!,'02BUILD'!BJ261,1)</f>
        <v>#REF!</v>
      </c>
      <c r="BL261" s="596">
        <v>0</v>
      </c>
      <c r="BM261" s="596"/>
      <c r="BN261" s="596" t="e">
        <f>MATCH(Таблиця4[[#This Row],[BUILDING NAME]],Таблиця5[NAME],0)</f>
        <v>#N/A</v>
      </c>
      <c r="BO261" s="596" t="e">
        <f>INDEX(Таблиця5[[C - COINS - COST]:[ADDRESS]],'02BUILD'!$BN261,1)</f>
        <v>#N/A</v>
      </c>
      <c r="BP261" s="596" t="e">
        <f>INDEX(Таблиця5[[C - COINS - COST]:[ADDRESS]],'02BUILD'!$BN261,2)</f>
        <v>#N/A</v>
      </c>
      <c r="BQ261" s="596" t="e">
        <f>INDEX(Таблиця5[[C - COINS - COST]:[ADDRESS]],'02BUILD'!$BN261,3)</f>
        <v>#N/A</v>
      </c>
      <c r="BR261" s="596" t="e">
        <f>INDEX(Таблиця5[[C - COINS - COST]:[ADDRESS]],'02BUILD'!$BN261,4)</f>
        <v>#N/A</v>
      </c>
      <c r="BS261" s="596" t="e">
        <f>INDEX(Таблиця5[[C - COINS - COST]:[ADDRESS]],'02BUILD'!$BN261,5)</f>
        <v>#N/A</v>
      </c>
      <c r="BT261" s="596" t="e">
        <f>INDEX(Таблиця5[[C - COINS - COST]:[ADDRESS]],'02BUILD'!$BN261,6)</f>
        <v>#N/A</v>
      </c>
      <c r="BU261" s="596" t="e">
        <f>INDEX(Таблиця5[[C - COINS - COST]:[ADDRESS]],'02BUILD'!$BN261,7)</f>
        <v>#N/A</v>
      </c>
      <c r="BV261" s="596" t="e">
        <f>INDEX(Таблиця5[[C - COINS - COST]:[ADDRESS]],'02BUILD'!$BN261,8)</f>
        <v>#N/A</v>
      </c>
      <c r="BW261" s="596" t="e">
        <f>INDEX(Таблиця5[[C - COINS - COST]:[ADDRESS]],'02BUILD'!$BN261,9)</f>
        <v>#N/A</v>
      </c>
      <c r="BX261" s="596" t="e">
        <f>INDEX(Таблиця5[[C - COINS - COST]:[ADDRESS]],'02BUILD'!$BN261,10)</f>
        <v>#N/A</v>
      </c>
    </row>
    <row r="262" spans="1:76" ht="16.5" thickTop="1" thickBot="1">
      <c r="A262" s="776"/>
      <c r="B262" s="777"/>
      <c r="C262" s="777"/>
      <c r="D262" s="776"/>
      <c r="E262" s="776"/>
      <c r="F262" s="777"/>
      <c r="G262" s="777"/>
      <c r="H262" s="742" t="s">
        <v>5747</v>
      </c>
      <c r="I262" s="743" t="s">
        <v>3970</v>
      </c>
      <c r="J262" s="743"/>
      <c r="K262" s="743" t="s">
        <v>2094</v>
      </c>
      <c r="L262" s="775" t="s">
        <v>20774</v>
      </c>
      <c r="M262" s="775" t="s">
        <v>20774</v>
      </c>
      <c r="N262" s="743"/>
      <c r="O262" s="743"/>
      <c r="P262" s="743"/>
      <c r="Q262" s="743"/>
      <c r="R262" s="743"/>
      <c r="S2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2" s="743"/>
      <c r="U262" s="743"/>
      <c r="V262" s="743"/>
      <c r="W262" s="743"/>
      <c r="X262" s="743"/>
      <c r="Y262" s="743" t="s">
        <v>21090</v>
      </c>
      <c r="Z262" s="743" t="s">
        <v>4311</v>
      </c>
      <c r="AA262" s="743"/>
      <c r="AB262" s="743" t="str">
        <f>Таблиця4[[#This Row],[Descriptions2]]</f>
        <v/>
      </c>
      <c r="AC262" s="743" t="str">
        <f>Таблиця4[[#This Row],[Owner/Specific NPCs3]]</f>
        <v/>
      </c>
      <c r="AD262" s="743"/>
      <c r="AE262" s="750" t="s">
        <v>5903</v>
      </c>
      <c r="AF262" s="751"/>
      <c r="AG262" s="752"/>
      <c r="AH262" s="743"/>
      <c r="AI262" s="752"/>
      <c r="AJ262" s="743"/>
      <c r="AK262" s="752"/>
      <c r="AL262" s="742" t="str">
        <f>IFERROR(INDEX('02_LIVING_WATERDEEP'!$C$2:$C$200,MATCH(Таблиця4[[#This Row],[BUILDING NAME]],'02_LIVING_WATERDEEP'!$A$2:$A$200,0),1),"")</f>
        <v/>
      </c>
      <c r="AM262" s="742" t="str">
        <f>IFERROR(INDEX('02_LIVING_WATERDEEP'!$F$2:$F$200,MATCH(Таблиця4[[#This Row],[BUILDING NAME]],'02_LIVING_WATERDEEP'!$A$2:$A$200,0),1),"")</f>
        <v/>
      </c>
      <c r="AN262" s="742" t="str">
        <f>IFERROR(INDEX('02_LIVING_WATERDEEP'!$I$2:$I$200,MATCH(Таблиця4[[#This Row],[BUILDING NAME]],'02_LIVING_WATERDEEP'!$A$2:$A$200,0),1),"")</f>
        <v/>
      </c>
      <c r="AO262" s="742" t="str">
        <f>IFERROR(INDEX('02_LIVING_WATERDEEP'!$J$2:$J$200,MATCH(Таблиця4[[#This Row],[BUILDING NAME]],'02_LIVING_WATERDEEP'!$A$2:$A$200,0),1),"")</f>
        <v/>
      </c>
      <c r="AP262" s="742" t="str">
        <f>IFERROR(INDEX('02_LIVING_WATERDEEP'!$K$2:$K$200,MATCH(Таблиця4[[#This Row],[BUILDING NAME]],'02_LIVING_WATERDEEP'!$A$2:$A$200,0),1),"")</f>
        <v/>
      </c>
      <c r="AQ262" s="742" t="str">
        <f>IFERROR(INDEX('02_LIVING_WATERDEEP'!$L$2:$L$200,MATCH(Таблиця4[[#This Row],[BUILDING NAME]],'02_LIVING_WATERDEEP'!$A$2:$A$200,0),1),"")</f>
        <v/>
      </c>
      <c r="AR262" s="742" t="str">
        <f>IFERROR(INDEX('02_LIVING_WATERDEEP'!$M$2:$M$200,MATCH(Таблиця4[[#This Row],[BUILDING NAME]],'02_LIVING_WATERDEEP'!$A$2:$A$200,0),1),"")</f>
        <v/>
      </c>
      <c r="AS262" s="742"/>
      <c r="AT262" s="596"/>
      <c r="AU262" s="596"/>
      <c r="AV262" s="596"/>
      <c r="AW262" s="596"/>
      <c r="AX262" s="596"/>
      <c r="AY262" s="596"/>
      <c r="AZ262" s="596"/>
      <c r="BA262" s="596"/>
      <c r="BB262" s="596"/>
      <c r="BC262" s="596"/>
      <c r="BD262" s="596"/>
      <c r="BE262" s="596"/>
      <c r="BF262" s="596"/>
      <c r="BG262" s="596"/>
      <c r="BH262" s="596"/>
      <c r="BI262" s="596"/>
      <c r="BJ262" s="596" t="e">
        <f>MATCH(Таблиця4[[#This Row],[BUILDING NAME]],#REF!,0)</f>
        <v>#REF!</v>
      </c>
      <c r="BK262" s="596" t="e">
        <f>INDEX(#REF!,'02BUILD'!BJ262,1)</f>
        <v>#REF!</v>
      </c>
      <c r="BL262" s="596" t="s">
        <v>20457</v>
      </c>
      <c r="BM262" s="596"/>
      <c r="BN262" s="596" t="e">
        <f>MATCH(Таблиця4[[#This Row],[BUILDING NAME]],Таблиця5[NAME],0)</f>
        <v>#N/A</v>
      </c>
      <c r="BO262" s="596" t="e">
        <f>INDEX(Таблиця5[[C - COINS - COST]:[ADDRESS]],'02BUILD'!$BN262,1)</f>
        <v>#N/A</v>
      </c>
      <c r="BP262" s="596" t="e">
        <f>INDEX(Таблиця5[[C - COINS - COST]:[ADDRESS]],'02BUILD'!$BN262,2)</f>
        <v>#N/A</v>
      </c>
      <c r="BQ262" s="596" t="e">
        <f>INDEX(Таблиця5[[C - COINS - COST]:[ADDRESS]],'02BUILD'!$BN262,3)</f>
        <v>#N/A</v>
      </c>
      <c r="BR262" s="596" t="e">
        <f>INDEX(Таблиця5[[C - COINS - COST]:[ADDRESS]],'02BUILD'!$BN262,4)</f>
        <v>#N/A</v>
      </c>
      <c r="BS262" s="596" t="e">
        <f>INDEX(Таблиця5[[C - COINS - COST]:[ADDRESS]],'02BUILD'!$BN262,5)</f>
        <v>#N/A</v>
      </c>
      <c r="BT262" s="596" t="e">
        <f>INDEX(Таблиця5[[C - COINS - COST]:[ADDRESS]],'02BUILD'!$BN262,6)</f>
        <v>#N/A</v>
      </c>
      <c r="BU262" s="596" t="e">
        <f>INDEX(Таблиця5[[C - COINS - COST]:[ADDRESS]],'02BUILD'!$BN262,7)</f>
        <v>#N/A</v>
      </c>
      <c r="BV262" s="596" t="e">
        <f>INDEX(Таблиця5[[C - COINS - COST]:[ADDRESS]],'02BUILD'!$BN262,8)</f>
        <v>#N/A</v>
      </c>
      <c r="BW262" s="596" t="e">
        <f>INDEX(Таблиця5[[C - COINS - COST]:[ADDRESS]],'02BUILD'!$BN262,9)</f>
        <v>#N/A</v>
      </c>
      <c r="BX262" s="596" t="e">
        <f>INDEX(Таблиця5[[C - COINS - COST]:[ADDRESS]],'02BUILD'!$BN262,10)</f>
        <v>#N/A</v>
      </c>
    </row>
    <row r="263" spans="1:76" ht="16.5" thickTop="1" thickBot="1">
      <c r="A263" s="776"/>
      <c r="B263" s="777"/>
      <c r="C263" s="777"/>
      <c r="D263" s="776"/>
      <c r="E263" s="776"/>
      <c r="F263" s="777"/>
      <c r="G263" s="777"/>
      <c r="H263" s="743" t="s">
        <v>20947</v>
      </c>
      <c r="I263" s="743" t="s">
        <v>3970</v>
      </c>
      <c r="J263" s="743"/>
      <c r="K263" s="743" t="s">
        <v>2090</v>
      </c>
      <c r="L263" s="775" t="s">
        <v>20774</v>
      </c>
      <c r="M263" s="775" t="s">
        <v>20774</v>
      </c>
      <c r="N263" s="743"/>
      <c r="O263" s="743"/>
      <c r="P263" s="743"/>
      <c r="Q263" s="743"/>
      <c r="R263" s="743"/>
      <c r="S2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3" s="743"/>
      <c r="U263" s="743"/>
      <c r="V263" s="743"/>
      <c r="W263" s="743"/>
      <c r="X263" s="743"/>
      <c r="Y263" s="743" t="s">
        <v>19794</v>
      </c>
      <c r="Z263" s="743" t="s">
        <v>4311</v>
      </c>
      <c r="AA263" s="743"/>
      <c r="AB263" s="743" t="str">
        <f>Таблиця4[[#This Row],[Descriptions2]]</f>
        <v/>
      </c>
      <c r="AC263" s="743" t="str">
        <f>Таблиця4[[#This Row],[Owner/Specific NPCs3]]</f>
        <v/>
      </c>
      <c r="AD263" s="743"/>
      <c r="AE263" s="750" t="s">
        <v>5904</v>
      </c>
      <c r="AF263" s="751"/>
      <c r="AG263" s="752"/>
      <c r="AH263" s="743"/>
      <c r="AI263" s="752"/>
      <c r="AJ263" s="743"/>
      <c r="AK263" s="752"/>
      <c r="AL263" s="742" t="str">
        <f>IFERROR(INDEX('02_LIVING_WATERDEEP'!$C$2:$C$200,MATCH(Таблиця4[[#This Row],[BUILDING NAME]],'02_LIVING_WATERDEEP'!$A$2:$A$200,0),1),"")</f>
        <v/>
      </c>
      <c r="AM263" s="742" t="str">
        <f>IFERROR(INDEX('02_LIVING_WATERDEEP'!$F$2:$F$200,MATCH(Таблиця4[[#This Row],[BUILDING NAME]],'02_LIVING_WATERDEEP'!$A$2:$A$200,0),1),"")</f>
        <v/>
      </c>
      <c r="AN263" s="742" t="str">
        <f>IFERROR(INDEX('02_LIVING_WATERDEEP'!$I$2:$I$200,MATCH(Таблиця4[[#This Row],[BUILDING NAME]],'02_LIVING_WATERDEEP'!$A$2:$A$200,0),1),"")</f>
        <v/>
      </c>
      <c r="AO263" s="742" t="str">
        <f>IFERROR(INDEX('02_LIVING_WATERDEEP'!$J$2:$J$200,MATCH(Таблиця4[[#This Row],[BUILDING NAME]],'02_LIVING_WATERDEEP'!$A$2:$A$200,0),1),"")</f>
        <v/>
      </c>
      <c r="AP263" s="742" t="str">
        <f>IFERROR(INDEX('02_LIVING_WATERDEEP'!$K$2:$K$200,MATCH(Таблиця4[[#This Row],[BUILDING NAME]],'02_LIVING_WATERDEEP'!$A$2:$A$200,0),1),"")</f>
        <v/>
      </c>
      <c r="AQ263" s="742" t="str">
        <f>IFERROR(INDEX('02_LIVING_WATERDEEP'!$L$2:$L$200,MATCH(Таблиця4[[#This Row],[BUILDING NAME]],'02_LIVING_WATERDEEP'!$A$2:$A$200,0),1),"")</f>
        <v/>
      </c>
      <c r="AR263" s="742" t="str">
        <f>IFERROR(INDEX('02_LIVING_WATERDEEP'!$M$2:$M$200,MATCH(Таблиця4[[#This Row],[BUILDING NAME]],'02_LIVING_WATERDEEP'!$A$2:$A$200,0),1),"")</f>
        <v/>
      </c>
      <c r="AS263" s="742"/>
      <c r="AT263" s="596"/>
      <c r="AU263" s="596"/>
      <c r="AV263" s="596"/>
      <c r="AW263" s="596"/>
      <c r="AX263" s="596"/>
      <c r="AY263" s="596"/>
      <c r="AZ263" s="596"/>
      <c r="BA263" s="596"/>
      <c r="BB263" s="596"/>
      <c r="BC263" s="596"/>
      <c r="BD263" s="596"/>
      <c r="BE263" s="596"/>
      <c r="BF263" s="596"/>
      <c r="BG263" s="596"/>
      <c r="BH263" s="596"/>
      <c r="BI263" s="596"/>
      <c r="BJ263" s="596" t="e">
        <f>MATCH(Таблиця4[[#This Row],[BUILDING NAME]],#REF!,0)</f>
        <v>#REF!</v>
      </c>
      <c r="BK263" s="596" t="e">
        <f>INDEX(#REF!,'02BUILD'!BJ263,1)</f>
        <v>#REF!</v>
      </c>
      <c r="BL263" s="596" t="s">
        <v>20471</v>
      </c>
      <c r="BM263" s="596"/>
      <c r="BN263" s="596" t="e">
        <f>MATCH(Таблиця4[[#This Row],[BUILDING NAME]],Таблиця5[NAME],0)</f>
        <v>#N/A</v>
      </c>
      <c r="BO263" s="596" t="e">
        <f>INDEX(Таблиця5[[C - COINS - COST]:[ADDRESS]],'02BUILD'!$BN263,1)</f>
        <v>#N/A</v>
      </c>
      <c r="BP263" s="596" t="e">
        <f>INDEX(Таблиця5[[C - COINS - COST]:[ADDRESS]],'02BUILD'!$BN263,2)</f>
        <v>#N/A</v>
      </c>
      <c r="BQ263" s="596" t="e">
        <f>INDEX(Таблиця5[[C - COINS - COST]:[ADDRESS]],'02BUILD'!$BN263,3)</f>
        <v>#N/A</v>
      </c>
      <c r="BR263" s="596" t="e">
        <f>INDEX(Таблиця5[[C - COINS - COST]:[ADDRESS]],'02BUILD'!$BN263,4)</f>
        <v>#N/A</v>
      </c>
      <c r="BS263" s="596" t="e">
        <f>INDEX(Таблиця5[[C - COINS - COST]:[ADDRESS]],'02BUILD'!$BN263,5)</f>
        <v>#N/A</v>
      </c>
      <c r="BT263" s="596" t="e">
        <f>INDEX(Таблиця5[[C - COINS - COST]:[ADDRESS]],'02BUILD'!$BN263,6)</f>
        <v>#N/A</v>
      </c>
      <c r="BU263" s="596" t="e">
        <f>INDEX(Таблиця5[[C - COINS - COST]:[ADDRESS]],'02BUILD'!$BN263,7)</f>
        <v>#N/A</v>
      </c>
      <c r="BV263" s="596" t="e">
        <f>INDEX(Таблиця5[[C - COINS - COST]:[ADDRESS]],'02BUILD'!$BN263,8)</f>
        <v>#N/A</v>
      </c>
      <c r="BW263" s="596" t="e">
        <f>INDEX(Таблиця5[[C - COINS - COST]:[ADDRESS]],'02BUILD'!$BN263,9)</f>
        <v>#N/A</v>
      </c>
      <c r="BX263" s="596" t="e">
        <f>INDEX(Таблиця5[[C - COINS - COST]:[ADDRESS]],'02BUILD'!$BN263,10)</f>
        <v>#N/A</v>
      </c>
    </row>
    <row r="264" spans="1:76" ht="16.5" thickTop="1" thickBot="1">
      <c r="A264" s="776"/>
      <c r="B264" s="777"/>
      <c r="C264" s="777"/>
      <c r="D264" s="776"/>
      <c r="E264" s="776"/>
      <c r="F264" s="777"/>
      <c r="G264" s="777"/>
      <c r="H264" s="743" t="s">
        <v>5748</v>
      </c>
      <c r="I264" s="743" t="s">
        <v>3970</v>
      </c>
      <c r="J264" s="743"/>
      <c r="K264" s="743" t="s">
        <v>2089</v>
      </c>
      <c r="L264" s="775" t="s">
        <v>20774</v>
      </c>
      <c r="M264" s="775" t="s">
        <v>20774</v>
      </c>
      <c r="N264" s="743"/>
      <c r="O264" s="743"/>
      <c r="P264" s="743"/>
      <c r="Q264" s="743"/>
      <c r="R264" s="743"/>
      <c r="S2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4" s="743"/>
      <c r="U264" s="743"/>
      <c r="V264" s="743"/>
      <c r="W264" s="743"/>
      <c r="X264" s="743"/>
      <c r="Y264" s="747" t="s">
        <v>21719</v>
      </c>
      <c r="Z264" s="743" t="s">
        <v>4311</v>
      </c>
      <c r="AA264" s="743"/>
      <c r="AB264" s="743" t="str">
        <f>Таблиця4[[#This Row],[Descriptions2]]</f>
        <v/>
      </c>
      <c r="AC264" s="743" t="str">
        <f>Таблиця4[[#This Row],[Owner/Specific NPCs3]]</f>
        <v/>
      </c>
      <c r="AD264" s="743"/>
      <c r="AE264" s="750" t="s">
        <v>5905</v>
      </c>
      <c r="AF264" s="751"/>
      <c r="AG264" s="752"/>
      <c r="AH264" s="743"/>
      <c r="AI264" s="752"/>
      <c r="AJ264" s="743"/>
      <c r="AK264" s="752"/>
      <c r="AL264" s="742" t="str">
        <f>IFERROR(INDEX('02_LIVING_WATERDEEP'!$C$2:$C$200,MATCH(Таблиця4[[#This Row],[BUILDING NAME]],'02_LIVING_WATERDEEP'!$A$2:$A$200,0),1),"")</f>
        <v/>
      </c>
      <c r="AM264" s="742" t="str">
        <f>IFERROR(INDEX('02_LIVING_WATERDEEP'!$F$2:$F$200,MATCH(Таблиця4[[#This Row],[BUILDING NAME]],'02_LIVING_WATERDEEP'!$A$2:$A$200,0),1),"")</f>
        <v/>
      </c>
      <c r="AN264" s="742" t="str">
        <f>IFERROR(INDEX('02_LIVING_WATERDEEP'!$I$2:$I$200,MATCH(Таблиця4[[#This Row],[BUILDING NAME]],'02_LIVING_WATERDEEP'!$A$2:$A$200,0),1),"")</f>
        <v/>
      </c>
      <c r="AO264" s="742" t="str">
        <f>IFERROR(INDEX('02_LIVING_WATERDEEP'!$J$2:$J$200,MATCH(Таблиця4[[#This Row],[BUILDING NAME]],'02_LIVING_WATERDEEP'!$A$2:$A$200,0),1),"")</f>
        <v/>
      </c>
      <c r="AP264" s="742" t="str">
        <f>IFERROR(INDEX('02_LIVING_WATERDEEP'!$K$2:$K$200,MATCH(Таблиця4[[#This Row],[BUILDING NAME]],'02_LIVING_WATERDEEP'!$A$2:$A$200,0),1),"")</f>
        <v/>
      </c>
      <c r="AQ264" s="742" t="str">
        <f>IFERROR(INDEX('02_LIVING_WATERDEEP'!$L$2:$L$200,MATCH(Таблиця4[[#This Row],[BUILDING NAME]],'02_LIVING_WATERDEEP'!$A$2:$A$200,0),1),"")</f>
        <v/>
      </c>
      <c r="AR264" s="742" t="str">
        <f>IFERROR(INDEX('02_LIVING_WATERDEEP'!$M$2:$M$200,MATCH(Таблиця4[[#This Row],[BUILDING NAME]],'02_LIVING_WATERDEEP'!$A$2:$A$200,0),1),"")</f>
        <v/>
      </c>
      <c r="AS264" s="742"/>
      <c r="AT264" s="596"/>
      <c r="AU264" s="596"/>
      <c r="AV264" s="596"/>
      <c r="AW264" s="596"/>
      <c r="AX264" s="596"/>
      <c r="AY264" s="596"/>
      <c r="AZ264" s="596"/>
      <c r="BA264" s="596"/>
      <c r="BB264" s="596"/>
      <c r="BC264" s="596"/>
      <c r="BD264" s="596"/>
      <c r="BE264" s="596"/>
      <c r="BF264" s="596"/>
      <c r="BG264" s="596"/>
      <c r="BH264" s="596"/>
      <c r="BI264" s="596"/>
      <c r="BJ264" s="596" t="e">
        <f>MATCH(Таблиця4[[#This Row],[BUILDING NAME]],#REF!,0)</f>
        <v>#REF!</v>
      </c>
      <c r="BK264" s="596" t="e">
        <f>INDEX(#REF!,'02BUILD'!BJ264,1)</f>
        <v>#REF!</v>
      </c>
      <c r="BL264" s="596" t="s">
        <v>20682</v>
      </c>
      <c r="BM264" s="596"/>
      <c r="BN264" s="596" t="e">
        <f>MATCH(Таблиця4[[#This Row],[BUILDING NAME]],Таблиця5[NAME],0)</f>
        <v>#N/A</v>
      </c>
      <c r="BO264" s="596" t="e">
        <f>INDEX(Таблиця5[[C - COINS - COST]:[ADDRESS]],'02BUILD'!$BN264,1)</f>
        <v>#N/A</v>
      </c>
      <c r="BP264" s="596" t="e">
        <f>INDEX(Таблиця5[[C - COINS - COST]:[ADDRESS]],'02BUILD'!$BN264,2)</f>
        <v>#N/A</v>
      </c>
      <c r="BQ264" s="596" t="e">
        <f>INDEX(Таблиця5[[C - COINS - COST]:[ADDRESS]],'02BUILD'!$BN264,3)</f>
        <v>#N/A</v>
      </c>
      <c r="BR264" s="596" t="e">
        <f>INDEX(Таблиця5[[C - COINS - COST]:[ADDRESS]],'02BUILD'!$BN264,4)</f>
        <v>#N/A</v>
      </c>
      <c r="BS264" s="596" t="e">
        <f>INDEX(Таблиця5[[C - COINS - COST]:[ADDRESS]],'02BUILD'!$BN264,5)</f>
        <v>#N/A</v>
      </c>
      <c r="BT264" s="596" t="e">
        <f>INDEX(Таблиця5[[C - COINS - COST]:[ADDRESS]],'02BUILD'!$BN264,6)</f>
        <v>#N/A</v>
      </c>
      <c r="BU264" s="596" t="e">
        <f>INDEX(Таблиця5[[C - COINS - COST]:[ADDRESS]],'02BUILD'!$BN264,7)</f>
        <v>#N/A</v>
      </c>
      <c r="BV264" s="596" t="e">
        <f>INDEX(Таблиця5[[C - COINS - COST]:[ADDRESS]],'02BUILD'!$BN264,8)</f>
        <v>#N/A</v>
      </c>
      <c r="BW264" s="596" t="e">
        <f>INDEX(Таблиця5[[C - COINS - COST]:[ADDRESS]],'02BUILD'!$BN264,9)</f>
        <v>#N/A</v>
      </c>
      <c r="BX264" s="596" t="e">
        <f>INDEX(Таблиця5[[C - COINS - COST]:[ADDRESS]],'02BUILD'!$BN264,10)</f>
        <v>#N/A</v>
      </c>
    </row>
    <row r="265" spans="1:76" ht="16.5" thickTop="1" thickBot="1">
      <c r="A265" s="776"/>
      <c r="B265" s="777"/>
      <c r="C265" s="777"/>
      <c r="D265" s="776"/>
      <c r="E265" s="776"/>
      <c r="F265" s="777"/>
      <c r="G265" s="777"/>
      <c r="H265" s="742" t="s">
        <v>20948</v>
      </c>
      <c r="I265" s="743" t="s">
        <v>3970</v>
      </c>
      <c r="J265" s="743"/>
      <c r="K265" s="743" t="s">
        <v>2093</v>
      </c>
      <c r="L265" s="775" t="s">
        <v>20774</v>
      </c>
      <c r="M265" s="775" t="s">
        <v>20774</v>
      </c>
      <c r="N265" s="743"/>
      <c r="O265" s="743"/>
      <c r="P265" s="743"/>
      <c r="Q265" s="743"/>
      <c r="R265" s="743"/>
      <c r="S2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5" s="743"/>
      <c r="U265" s="743"/>
      <c r="V265" s="743"/>
      <c r="W265" s="743"/>
      <c r="X265" s="743"/>
      <c r="Y265" s="743" t="s">
        <v>21720</v>
      </c>
      <c r="Z265" s="743" t="s">
        <v>4311</v>
      </c>
      <c r="AA265" s="743"/>
      <c r="AB265" s="743" t="str">
        <f>Таблиця4[[#This Row],[Descriptions2]]</f>
        <v/>
      </c>
      <c r="AC265" s="743" t="str">
        <f>Таблиця4[[#This Row],[Owner/Specific NPCs3]]</f>
        <v/>
      </c>
      <c r="AD265" s="743"/>
      <c r="AE265" s="750"/>
      <c r="AF265" s="742" t="s">
        <v>18320</v>
      </c>
      <c r="AG265" s="752"/>
      <c r="AH265" s="743"/>
      <c r="AI265" s="752"/>
      <c r="AJ265" s="743"/>
      <c r="AK265" s="752"/>
      <c r="AL265" s="742" t="str">
        <f>IFERROR(INDEX('02_LIVING_WATERDEEP'!$C$2:$C$200,MATCH(Таблиця4[[#This Row],[BUILDING NAME]],'02_LIVING_WATERDEEP'!$A$2:$A$200,0),1),"")</f>
        <v/>
      </c>
      <c r="AM265" s="742" t="str">
        <f>IFERROR(INDEX('02_LIVING_WATERDEEP'!$F$2:$F$200,MATCH(Таблиця4[[#This Row],[BUILDING NAME]],'02_LIVING_WATERDEEP'!$A$2:$A$200,0),1),"")</f>
        <v/>
      </c>
      <c r="AN265" s="742" t="str">
        <f>IFERROR(INDEX('02_LIVING_WATERDEEP'!$I$2:$I$200,MATCH(Таблиця4[[#This Row],[BUILDING NAME]],'02_LIVING_WATERDEEP'!$A$2:$A$200,0),1),"")</f>
        <v/>
      </c>
      <c r="AO265" s="742" t="str">
        <f>IFERROR(INDEX('02_LIVING_WATERDEEP'!$J$2:$J$200,MATCH(Таблиця4[[#This Row],[BUILDING NAME]],'02_LIVING_WATERDEEP'!$A$2:$A$200,0),1),"")</f>
        <v/>
      </c>
      <c r="AP265" s="742" t="str">
        <f>IFERROR(INDEX('02_LIVING_WATERDEEP'!$K$2:$K$200,MATCH(Таблиця4[[#This Row],[BUILDING NAME]],'02_LIVING_WATERDEEP'!$A$2:$A$200,0),1),"")</f>
        <v/>
      </c>
      <c r="AQ265" s="742" t="str">
        <f>IFERROR(INDEX('02_LIVING_WATERDEEP'!$L$2:$L$200,MATCH(Таблиця4[[#This Row],[BUILDING NAME]],'02_LIVING_WATERDEEP'!$A$2:$A$200,0),1),"")</f>
        <v/>
      </c>
      <c r="AR265" s="742" t="str">
        <f>IFERROR(INDEX('02_LIVING_WATERDEEP'!$M$2:$M$200,MATCH(Таблиця4[[#This Row],[BUILDING NAME]],'02_LIVING_WATERDEEP'!$A$2:$A$200,0),1),"")</f>
        <v/>
      </c>
      <c r="AS265" s="742"/>
      <c r="AT265" s="596"/>
      <c r="AU265" s="596"/>
      <c r="AV265" s="596"/>
      <c r="AW265" s="596"/>
      <c r="AX265" s="596"/>
      <c r="AY265" s="596"/>
      <c r="AZ265" s="596"/>
      <c r="BA265" s="596"/>
      <c r="BB265" s="596"/>
      <c r="BC265" s="596"/>
      <c r="BD265" s="596"/>
      <c r="BE265" s="596"/>
      <c r="BF265" s="596"/>
      <c r="BG265" s="596"/>
      <c r="BH265" s="596"/>
      <c r="BI265" s="596"/>
      <c r="BJ265" s="596" t="e">
        <f>MATCH(Таблиця4[[#This Row],[BUILDING NAME]],#REF!,0)</f>
        <v>#REF!</v>
      </c>
      <c r="BK265" s="596" t="e">
        <f>INDEX(#REF!,'02BUILD'!BJ265,1)</f>
        <v>#REF!</v>
      </c>
      <c r="BL265" s="596" t="s">
        <v>20470</v>
      </c>
      <c r="BM265" s="596"/>
      <c r="BN265" s="596" t="e">
        <f>MATCH(Таблиця4[[#This Row],[BUILDING NAME]],Таблиця5[NAME],0)</f>
        <v>#N/A</v>
      </c>
      <c r="BO265" s="596" t="e">
        <f>INDEX(Таблиця5[[C - COINS - COST]:[ADDRESS]],'02BUILD'!$BN265,1)</f>
        <v>#N/A</v>
      </c>
      <c r="BP265" s="596" t="e">
        <f>INDEX(Таблиця5[[C - COINS - COST]:[ADDRESS]],'02BUILD'!$BN265,2)</f>
        <v>#N/A</v>
      </c>
      <c r="BQ265" s="596" t="e">
        <f>INDEX(Таблиця5[[C - COINS - COST]:[ADDRESS]],'02BUILD'!$BN265,3)</f>
        <v>#N/A</v>
      </c>
      <c r="BR265" s="596" t="e">
        <f>INDEX(Таблиця5[[C - COINS - COST]:[ADDRESS]],'02BUILD'!$BN265,4)</f>
        <v>#N/A</v>
      </c>
      <c r="BS265" s="596" t="e">
        <f>INDEX(Таблиця5[[C - COINS - COST]:[ADDRESS]],'02BUILD'!$BN265,5)</f>
        <v>#N/A</v>
      </c>
      <c r="BT265" s="596" t="e">
        <f>INDEX(Таблиця5[[C - COINS - COST]:[ADDRESS]],'02BUILD'!$BN265,6)</f>
        <v>#N/A</v>
      </c>
      <c r="BU265" s="596" t="e">
        <f>INDEX(Таблиця5[[C - COINS - COST]:[ADDRESS]],'02BUILD'!$BN265,7)</f>
        <v>#N/A</v>
      </c>
      <c r="BV265" s="596" t="e">
        <f>INDEX(Таблиця5[[C - COINS - COST]:[ADDRESS]],'02BUILD'!$BN265,8)</f>
        <v>#N/A</v>
      </c>
      <c r="BW265" s="596" t="e">
        <f>INDEX(Таблиця5[[C - COINS - COST]:[ADDRESS]],'02BUILD'!$BN265,9)</f>
        <v>#N/A</v>
      </c>
      <c r="BX265" s="596" t="e">
        <f>INDEX(Таблиця5[[C - COINS - COST]:[ADDRESS]],'02BUILD'!$BN265,10)</f>
        <v>#N/A</v>
      </c>
    </row>
    <row r="266" spans="1:76" ht="16.5" thickTop="1" thickBot="1">
      <c r="A266" s="776"/>
      <c r="B266" s="777"/>
      <c r="C266" s="777"/>
      <c r="D266" s="776"/>
      <c r="E266" s="776"/>
      <c r="F266" s="777"/>
      <c r="G266" s="777"/>
      <c r="H266" s="743" t="s">
        <v>17082</v>
      </c>
      <c r="I266" s="743" t="s">
        <v>3970</v>
      </c>
      <c r="J266" s="743"/>
      <c r="K266" s="743" t="s">
        <v>2093</v>
      </c>
      <c r="L266" s="775" t="s">
        <v>20774</v>
      </c>
      <c r="M266" s="775" t="s">
        <v>20774</v>
      </c>
      <c r="N266" s="743"/>
      <c r="O266" s="743"/>
      <c r="P266" s="743"/>
      <c r="Q266" s="743"/>
      <c r="R266" s="743"/>
      <c r="S2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6" s="743"/>
      <c r="U266" s="743"/>
      <c r="V266" s="743"/>
      <c r="W266" s="743"/>
      <c r="X266" s="743"/>
      <c r="Y266" s="743" t="s">
        <v>17083</v>
      </c>
      <c r="Z266" s="743" t="s">
        <v>4311</v>
      </c>
      <c r="AA266" s="743"/>
      <c r="AB266" s="743" t="str">
        <f>Таблиця4[[#This Row],[Descriptions2]]</f>
        <v/>
      </c>
      <c r="AC266" s="743" t="str">
        <f>Таблиця4[[#This Row],[Owner/Specific NPCs3]]</f>
        <v/>
      </c>
      <c r="AD266" s="743"/>
      <c r="AE266" s="750" t="s">
        <v>17083</v>
      </c>
      <c r="AF266" s="742"/>
      <c r="AG266" s="752"/>
      <c r="AH266" s="743"/>
      <c r="AI266" s="752"/>
      <c r="AJ266" s="743"/>
      <c r="AK266" s="752"/>
      <c r="AL266" s="742" t="str">
        <f>IFERROR(INDEX('02_LIVING_WATERDEEP'!$C$2:$C$200,MATCH(Таблиця4[[#This Row],[BUILDING NAME]],'02_LIVING_WATERDEEP'!$A$2:$A$200,0),1),"")</f>
        <v/>
      </c>
      <c r="AM266" s="742" t="str">
        <f>IFERROR(INDEX('02_LIVING_WATERDEEP'!$F$2:$F$200,MATCH(Таблиця4[[#This Row],[BUILDING NAME]],'02_LIVING_WATERDEEP'!$A$2:$A$200,0),1),"")</f>
        <v/>
      </c>
      <c r="AN266" s="742" t="str">
        <f>IFERROR(INDEX('02_LIVING_WATERDEEP'!$I$2:$I$200,MATCH(Таблиця4[[#This Row],[BUILDING NAME]],'02_LIVING_WATERDEEP'!$A$2:$A$200,0),1),"")</f>
        <v/>
      </c>
      <c r="AO266" s="742" t="str">
        <f>IFERROR(INDEX('02_LIVING_WATERDEEP'!$J$2:$J$200,MATCH(Таблиця4[[#This Row],[BUILDING NAME]],'02_LIVING_WATERDEEP'!$A$2:$A$200,0),1),"")</f>
        <v/>
      </c>
      <c r="AP266" s="742" t="str">
        <f>IFERROR(INDEX('02_LIVING_WATERDEEP'!$K$2:$K$200,MATCH(Таблиця4[[#This Row],[BUILDING NAME]],'02_LIVING_WATERDEEP'!$A$2:$A$200,0),1),"")</f>
        <v/>
      </c>
      <c r="AQ266" s="742" t="str">
        <f>IFERROR(INDEX('02_LIVING_WATERDEEP'!$L$2:$L$200,MATCH(Таблиця4[[#This Row],[BUILDING NAME]],'02_LIVING_WATERDEEP'!$A$2:$A$200,0),1),"")</f>
        <v/>
      </c>
      <c r="AR266" s="742" t="str">
        <f>IFERROR(INDEX('02_LIVING_WATERDEEP'!$M$2:$M$200,MATCH(Таблиця4[[#This Row],[BUILDING NAME]],'02_LIVING_WATERDEEP'!$A$2:$A$200,0),1),"")</f>
        <v/>
      </c>
      <c r="AS266" s="742"/>
      <c r="AT266" s="596"/>
      <c r="AU266" s="596"/>
      <c r="AV266" s="596"/>
      <c r="AW266" s="596"/>
      <c r="AX266" s="596"/>
      <c r="AY266" s="596"/>
      <c r="AZ266" s="596"/>
      <c r="BA266" s="596"/>
      <c r="BB266" s="596"/>
      <c r="BC266" s="596"/>
      <c r="BD266" s="596"/>
      <c r="BE266" s="596"/>
      <c r="BF266" s="596"/>
      <c r="BG266" s="596"/>
      <c r="BH266" s="596"/>
      <c r="BI266" s="596"/>
      <c r="BJ266" s="596" t="e">
        <f>MATCH(Таблиця4[[#This Row],[BUILDING NAME]],#REF!,0)</f>
        <v>#REF!</v>
      </c>
      <c r="BK266" s="596" t="e">
        <f>INDEX(#REF!,'02BUILD'!BJ266,1)</f>
        <v>#REF!</v>
      </c>
      <c r="BL266" s="596" t="s">
        <v>20484</v>
      </c>
      <c r="BM266" s="596"/>
      <c r="BN266" s="596" t="e">
        <f>MATCH(Таблиця4[[#This Row],[BUILDING NAME]],Таблиця5[NAME],0)</f>
        <v>#N/A</v>
      </c>
      <c r="BO266" s="596" t="e">
        <f>INDEX(Таблиця5[[C - COINS - COST]:[ADDRESS]],'02BUILD'!$BN266,1)</f>
        <v>#N/A</v>
      </c>
      <c r="BP266" s="596" t="e">
        <f>INDEX(Таблиця5[[C - COINS - COST]:[ADDRESS]],'02BUILD'!$BN266,2)</f>
        <v>#N/A</v>
      </c>
      <c r="BQ266" s="596" t="e">
        <f>INDEX(Таблиця5[[C - COINS - COST]:[ADDRESS]],'02BUILD'!$BN266,3)</f>
        <v>#N/A</v>
      </c>
      <c r="BR266" s="596" t="e">
        <f>INDEX(Таблиця5[[C - COINS - COST]:[ADDRESS]],'02BUILD'!$BN266,4)</f>
        <v>#N/A</v>
      </c>
      <c r="BS266" s="596" t="e">
        <f>INDEX(Таблиця5[[C - COINS - COST]:[ADDRESS]],'02BUILD'!$BN266,5)</f>
        <v>#N/A</v>
      </c>
      <c r="BT266" s="596" t="e">
        <f>INDEX(Таблиця5[[C - COINS - COST]:[ADDRESS]],'02BUILD'!$BN266,6)</f>
        <v>#N/A</v>
      </c>
      <c r="BU266" s="596" t="e">
        <f>INDEX(Таблиця5[[C - COINS - COST]:[ADDRESS]],'02BUILD'!$BN266,7)</f>
        <v>#N/A</v>
      </c>
      <c r="BV266" s="596" t="e">
        <f>INDEX(Таблиця5[[C - COINS - COST]:[ADDRESS]],'02BUILD'!$BN266,8)</f>
        <v>#N/A</v>
      </c>
      <c r="BW266" s="596" t="e">
        <f>INDEX(Таблиця5[[C - COINS - COST]:[ADDRESS]],'02BUILD'!$BN266,9)</f>
        <v>#N/A</v>
      </c>
      <c r="BX266" s="596" t="e">
        <f>INDEX(Таблиця5[[C - COINS - COST]:[ADDRESS]],'02BUILD'!$BN266,10)</f>
        <v>#N/A</v>
      </c>
    </row>
    <row r="267" spans="1:76" ht="16.5" thickTop="1" thickBot="1">
      <c r="A267" s="776"/>
      <c r="B267" s="777"/>
      <c r="C267" s="777"/>
      <c r="D267" s="776"/>
      <c r="E267" s="776"/>
      <c r="F267" s="777"/>
      <c r="G267" s="777"/>
      <c r="H267" s="743" t="s">
        <v>20846</v>
      </c>
      <c r="I267" s="743" t="s">
        <v>3970</v>
      </c>
      <c r="J267" s="743"/>
      <c r="K267" s="743" t="s">
        <v>2094</v>
      </c>
      <c r="L267" s="775" t="s">
        <v>20774</v>
      </c>
      <c r="M267" s="775" t="s">
        <v>20774</v>
      </c>
      <c r="N267" s="743"/>
      <c r="O267" s="743"/>
      <c r="P267" s="743"/>
      <c r="Q267" s="743"/>
      <c r="R267" s="743"/>
      <c r="S2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7" s="743"/>
      <c r="U267" s="743"/>
      <c r="V267" s="743"/>
      <c r="W267" s="743"/>
      <c r="X267" s="743"/>
      <c r="Y267" s="747" t="s">
        <v>21721</v>
      </c>
      <c r="Z267" s="743" t="s">
        <v>4311</v>
      </c>
      <c r="AA267" s="743"/>
      <c r="AB267" s="743" t="str">
        <f>Таблиця4[[#This Row],[Descriptions2]]</f>
        <v/>
      </c>
      <c r="AC267" s="743" t="str">
        <f>Таблиця4[[#This Row],[Owner/Specific NPCs3]]</f>
        <v/>
      </c>
      <c r="AD267" s="743"/>
      <c r="AE267" s="750" t="s">
        <v>5831</v>
      </c>
      <c r="AF267" s="751"/>
      <c r="AG267" s="752"/>
      <c r="AH267" s="743"/>
      <c r="AI267" s="752"/>
      <c r="AJ267" s="743"/>
      <c r="AK267" s="752"/>
      <c r="AL267" s="742" t="str">
        <f>IFERROR(INDEX('02_LIVING_WATERDEEP'!$C$2:$C$200,MATCH(Таблиця4[[#This Row],[BUILDING NAME]],'02_LIVING_WATERDEEP'!$A$2:$A$200,0),1),"")</f>
        <v/>
      </c>
      <c r="AM267" s="742" t="str">
        <f>IFERROR(INDEX('02_LIVING_WATERDEEP'!$F$2:$F$200,MATCH(Таблиця4[[#This Row],[BUILDING NAME]],'02_LIVING_WATERDEEP'!$A$2:$A$200,0),1),"")</f>
        <v/>
      </c>
      <c r="AN267" s="742" t="str">
        <f>IFERROR(INDEX('02_LIVING_WATERDEEP'!$I$2:$I$200,MATCH(Таблиця4[[#This Row],[BUILDING NAME]],'02_LIVING_WATERDEEP'!$A$2:$A$200,0),1),"")</f>
        <v/>
      </c>
      <c r="AO267" s="742" t="str">
        <f>IFERROR(INDEX('02_LIVING_WATERDEEP'!$J$2:$J$200,MATCH(Таблиця4[[#This Row],[BUILDING NAME]],'02_LIVING_WATERDEEP'!$A$2:$A$200,0),1),"")</f>
        <v/>
      </c>
      <c r="AP267" s="742" t="str">
        <f>IFERROR(INDEX('02_LIVING_WATERDEEP'!$K$2:$K$200,MATCH(Таблиця4[[#This Row],[BUILDING NAME]],'02_LIVING_WATERDEEP'!$A$2:$A$200,0),1),"")</f>
        <v/>
      </c>
      <c r="AQ267" s="742" t="str">
        <f>IFERROR(INDEX('02_LIVING_WATERDEEP'!$L$2:$L$200,MATCH(Таблиця4[[#This Row],[BUILDING NAME]],'02_LIVING_WATERDEEP'!$A$2:$A$200,0),1),"")</f>
        <v/>
      </c>
      <c r="AR267" s="742" t="str">
        <f>IFERROR(INDEX('02_LIVING_WATERDEEP'!$M$2:$M$200,MATCH(Таблиця4[[#This Row],[BUILDING NAME]],'02_LIVING_WATERDEEP'!$A$2:$A$200,0),1),"")</f>
        <v/>
      </c>
      <c r="AS267" s="742"/>
      <c r="AT267" s="596"/>
      <c r="AU267" s="596"/>
      <c r="AV267" s="596"/>
      <c r="AW267" s="596"/>
      <c r="AX267" s="596"/>
      <c r="AY267" s="596"/>
      <c r="AZ267" s="596"/>
      <c r="BA267" s="596"/>
      <c r="BB267" s="596"/>
      <c r="BC267" s="596"/>
      <c r="BD267" s="596"/>
      <c r="BE267" s="596"/>
      <c r="BF267" s="596"/>
      <c r="BG267" s="596"/>
      <c r="BH267" s="596"/>
      <c r="BI267" s="596"/>
      <c r="BJ267" s="596" t="e">
        <f>MATCH(Таблиця4[[#This Row],[BUILDING NAME]],#REF!,0)</f>
        <v>#REF!</v>
      </c>
      <c r="BK267" s="596" t="e">
        <f>INDEX(#REF!,'02BUILD'!BJ267,1)</f>
        <v>#REF!</v>
      </c>
      <c r="BL267" s="596" t="s">
        <v>20482</v>
      </c>
      <c r="BM267" s="596"/>
      <c r="BN267" s="596">
        <f>MATCH(Таблиця4[[#This Row],[BUILDING NAME]],Таблиця5[NAME],0)</f>
        <v>214</v>
      </c>
      <c r="BO267" s="596">
        <f>INDEX(Таблиця5[[C - COINS - COST]:[ADDRESS]],'02BUILD'!$BN267,1)</f>
        <v>0</v>
      </c>
      <c r="BP267" s="596">
        <f>INDEX(Таблиця5[[C - COINS - COST]:[ADDRESS]],'02BUILD'!$BN267,2)</f>
        <v>0</v>
      </c>
      <c r="BQ267" s="596">
        <f>INDEX(Таблиця5[[C - COINS - COST]:[ADDRESS]],'02BUILD'!$BN267,3)</f>
        <v>0</v>
      </c>
      <c r="BR267" s="596">
        <f>INDEX(Таблиця5[[C - COINS - COST]:[ADDRESS]],'02BUILD'!$BN267,4)</f>
        <v>0</v>
      </c>
      <c r="BS267" s="596" t="str">
        <f>INDEX(Таблиця5[[C - COINS - COST]:[ADDRESS]],'02BUILD'!$BN267,5)</f>
        <v/>
      </c>
      <c r="BT267" s="596" t="str">
        <f>INDEX(Таблиця5[[C - COINS - COST]:[ADDRESS]],'02BUILD'!$BN267,6)</f>
        <v>Festhall</v>
      </c>
      <c r="BU267" s="596">
        <f>INDEX(Таблиця5[[C - COINS - COST]:[ADDRESS]],'02BUILD'!$BN267,7)</f>
        <v>0</v>
      </c>
      <c r="BV267" s="596" t="str">
        <f>INDEX(Таблиця5[[C - COINS - COST]:[ADDRESS]],'02BUILD'!$BN267,8)</f>
        <v>A brothel on Ship street. Du184</v>
      </c>
      <c r="BW267" s="596">
        <f>INDEX(Таблиця5[[C - COINS - COST]:[ADDRESS]],'02BUILD'!$BN267,9)</f>
        <v>0</v>
      </c>
      <c r="BX267" s="596">
        <f>INDEX(Таблиця5[[C - COINS - COST]:[ADDRESS]],'02BUILD'!$BN267,10)</f>
        <v>0</v>
      </c>
    </row>
    <row r="268" spans="1:76" ht="16.5" thickTop="1" thickBot="1">
      <c r="A268" s="776"/>
      <c r="B268" s="777"/>
      <c r="C268" s="777"/>
      <c r="D268" s="776"/>
      <c r="E268" s="776"/>
      <c r="F268" s="777"/>
      <c r="G268" s="777"/>
      <c r="H268" s="743" t="s">
        <v>5753</v>
      </c>
      <c r="I268" s="743" t="s">
        <v>3970</v>
      </c>
      <c r="J268" s="743"/>
      <c r="K268" s="743" t="s">
        <v>2089</v>
      </c>
      <c r="L268" s="775" t="s">
        <v>20774</v>
      </c>
      <c r="M268" s="775" t="s">
        <v>20774</v>
      </c>
      <c r="N268" s="743"/>
      <c r="O268" s="743"/>
      <c r="P268" s="743"/>
      <c r="Q268" s="743"/>
      <c r="R268" s="743"/>
      <c r="S2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8" s="743"/>
      <c r="U268" s="743"/>
      <c r="V268" s="743"/>
      <c r="W268" s="743"/>
      <c r="X268" s="743"/>
      <c r="Y268" s="743" t="s">
        <v>21722</v>
      </c>
      <c r="Z268" s="743" t="s">
        <v>4311</v>
      </c>
      <c r="AA268" s="743"/>
      <c r="AB268" s="743" t="str">
        <f>Таблиця4[[#This Row],[Descriptions2]]</f>
        <v/>
      </c>
      <c r="AC268" s="743" t="str">
        <f>Таблиця4[[#This Row],[Owner/Specific NPCs3]]</f>
        <v/>
      </c>
      <c r="AD268" s="743"/>
      <c r="AE268" s="750" t="s">
        <v>5906</v>
      </c>
      <c r="AF268" s="751"/>
      <c r="AG268" s="752"/>
      <c r="AH268" s="743"/>
      <c r="AI268" s="752"/>
      <c r="AJ268" s="743"/>
      <c r="AK268" s="752"/>
      <c r="AL268" s="742" t="str">
        <f>IFERROR(INDEX('02_LIVING_WATERDEEP'!$C$2:$C$200,MATCH(Таблиця4[[#This Row],[BUILDING NAME]],'02_LIVING_WATERDEEP'!$A$2:$A$200,0),1),"")</f>
        <v/>
      </c>
      <c r="AM268" s="742" t="str">
        <f>IFERROR(INDEX('02_LIVING_WATERDEEP'!$F$2:$F$200,MATCH(Таблиця4[[#This Row],[BUILDING NAME]],'02_LIVING_WATERDEEP'!$A$2:$A$200,0),1),"")</f>
        <v/>
      </c>
      <c r="AN268" s="742" t="str">
        <f>IFERROR(INDEX('02_LIVING_WATERDEEP'!$I$2:$I$200,MATCH(Таблиця4[[#This Row],[BUILDING NAME]],'02_LIVING_WATERDEEP'!$A$2:$A$200,0),1),"")</f>
        <v/>
      </c>
      <c r="AO268" s="742" t="str">
        <f>IFERROR(INDEX('02_LIVING_WATERDEEP'!$J$2:$J$200,MATCH(Таблиця4[[#This Row],[BUILDING NAME]],'02_LIVING_WATERDEEP'!$A$2:$A$200,0),1),"")</f>
        <v/>
      </c>
      <c r="AP268" s="742" t="str">
        <f>IFERROR(INDEX('02_LIVING_WATERDEEP'!$K$2:$K$200,MATCH(Таблиця4[[#This Row],[BUILDING NAME]],'02_LIVING_WATERDEEP'!$A$2:$A$200,0),1),"")</f>
        <v/>
      </c>
      <c r="AQ268" s="742" t="str">
        <f>IFERROR(INDEX('02_LIVING_WATERDEEP'!$L$2:$L$200,MATCH(Таблиця4[[#This Row],[BUILDING NAME]],'02_LIVING_WATERDEEP'!$A$2:$A$200,0),1),"")</f>
        <v/>
      </c>
      <c r="AR268" s="742" t="str">
        <f>IFERROR(INDEX('02_LIVING_WATERDEEP'!$M$2:$M$200,MATCH(Таблиця4[[#This Row],[BUILDING NAME]],'02_LIVING_WATERDEEP'!$A$2:$A$200,0),1),"")</f>
        <v/>
      </c>
      <c r="AS268" s="742"/>
      <c r="AT268" s="596"/>
      <c r="AU268" s="596"/>
      <c r="AV268" s="596"/>
      <c r="AW268" s="596"/>
      <c r="AX268" s="596"/>
      <c r="AY268" s="596"/>
      <c r="AZ268" s="596"/>
      <c r="BA268" s="596"/>
      <c r="BB268" s="596"/>
      <c r="BC268" s="596"/>
      <c r="BD268" s="596"/>
      <c r="BE268" s="596"/>
      <c r="BF268" s="596"/>
      <c r="BG268" s="596"/>
      <c r="BH268" s="596"/>
      <c r="BI268" s="596"/>
      <c r="BJ268" s="596" t="e">
        <f>MATCH(Таблиця4[[#This Row],[BUILDING NAME]],#REF!,0)</f>
        <v>#REF!</v>
      </c>
      <c r="BK268" s="596" t="e">
        <f>INDEX(#REF!,'02BUILD'!BJ268,1)</f>
        <v>#REF!</v>
      </c>
      <c r="BL268" s="596" t="e">
        <v>#N/A</v>
      </c>
      <c r="BM268" s="596"/>
      <c r="BN268" s="596" t="e">
        <f>MATCH(Таблиця4[[#This Row],[BUILDING NAME]],Таблиця5[NAME],0)</f>
        <v>#N/A</v>
      </c>
      <c r="BO268" s="596" t="e">
        <f>INDEX(Таблиця5[[C - COINS - COST]:[ADDRESS]],'02BUILD'!$BN268,1)</f>
        <v>#N/A</v>
      </c>
      <c r="BP268" s="596" t="e">
        <f>INDEX(Таблиця5[[C - COINS - COST]:[ADDRESS]],'02BUILD'!$BN268,2)</f>
        <v>#N/A</v>
      </c>
      <c r="BQ268" s="596" t="e">
        <f>INDEX(Таблиця5[[C - COINS - COST]:[ADDRESS]],'02BUILD'!$BN268,3)</f>
        <v>#N/A</v>
      </c>
      <c r="BR268" s="596" t="e">
        <f>INDEX(Таблиця5[[C - COINS - COST]:[ADDRESS]],'02BUILD'!$BN268,4)</f>
        <v>#N/A</v>
      </c>
      <c r="BS268" s="596" t="e">
        <f>INDEX(Таблиця5[[C - COINS - COST]:[ADDRESS]],'02BUILD'!$BN268,5)</f>
        <v>#N/A</v>
      </c>
      <c r="BT268" s="596" t="e">
        <f>INDEX(Таблиця5[[C - COINS - COST]:[ADDRESS]],'02BUILD'!$BN268,6)</f>
        <v>#N/A</v>
      </c>
      <c r="BU268" s="596" t="e">
        <f>INDEX(Таблиця5[[C - COINS - COST]:[ADDRESS]],'02BUILD'!$BN268,7)</f>
        <v>#N/A</v>
      </c>
      <c r="BV268" s="596" t="e">
        <f>INDEX(Таблиця5[[C - COINS - COST]:[ADDRESS]],'02BUILD'!$BN268,8)</f>
        <v>#N/A</v>
      </c>
      <c r="BW268" s="596" t="e">
        <f>INDEX(Таблиця5[[C - COINS - COST]:[ADDRESS]],'02BUILD'!$BN268,9)</f>
        <v>#N/A</v>
      </c>
      <c r="BX268" s="596" t="e">
        <f>INDEX(Таблиця5[[C - COINS - COST]:[ADDRESS]],'02BUILD'!$BN268,10)</f>
        <v>#N/A</v>
      </c>
    </row>
    <row r="269" spans="1:76" ht="16.5" thickTop="1" thickBot="1">
      <c r="A269" s="776"/>
      <c r="B269" s="777"/>
      <c r="C269" s="777"/>
      <c r="D269" s="776"/>
      <c r="E269" s="776"/>
      <c r="F269" s="777"/>
      <c r="G269" s="777"/>
      <c r="H269" s="743" t="s">
        <v>5754</v>
      </c>
      <c r="I269" s="743" t="s">
        <v>3970</v>
      </c>
      <c r="J269" s="743"/>
      <c r="K269" s="743" t="s">
        <v>2090</v>
      </c>
      <c r="L269" s="775" t="s">
        <v>20774</v>
      </c>
      <c r="M269" s="775" t="s">
        <v>20774</v>
      </c>
      <c r="N269" s="743"/>
      <c r="O269" s="743"/>
      <c r="P269" s="743"/>
      <c r="Q269" s="743"/>
      <c r="R269" s="743"/>
      <c r="S2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69" s="743"/>
      <c r="U269" s="743"/>
      <c r="V269" s="743"/>
      <c r="W269" s="743"/>
      <c r="X269" s="743"/>
      <c r="Y269" s="743" t="s">
        <v>21723</v>
      </c>
      <c r="Z269" s="743" t="s">
        <v>4311</v>
      </c>
      <c r="AA269" s="743"/>
      <c r="AB269" s="743" t="str">
        <f>Таблиця4[[#This Row],[Descriptions2]]</f>
        <v/>
      </c>
      <c r="AC269" s="743" t="str">
        <f>Таблиця4[[#This Row],[Owner/Specific NPCs3]]</f>
        <v/>
      </c>
      <c r="AD269" s="743"/>
      <c r="AE269" s="750" t="s">
        <v>5907</v>
      </c>
      <c r="AF269" s="751"/>
      <c r="AG269" s="752"/>
      <c r="AH269" s="743"/>
      <c r="AI269" s="752"/>
      <c r="AJ269" s="743"/>
      <c r="AK269" s="752"/>
      <c r="AL269" s="742" t="str">
        <f>IFERROR(INDEX('02_LIVING_WATERDEEP'!$C$2:$C$200,MATCH(Таблиця4[[#This Row],[BUILDING NAME]],'02_LIVING_WATERDEEP'!$A$2:$A$200,0),1),"")</f>
        <v/>
      </c>
      <c r="AM269" s="742" t="str">
        <f>IFERROR(INDEX('02_LIVING_WATERDEEP'!$F$2:$F$200,MATCH(Таблиця4[[#This Row],[BUILDING NAME]],'02_LIVING_WATERDEEP'!$A$2:$A$200,0),1),"")</f>
        <v/>
      </c>
      <c r="AN269" s="742" t="str">
        <f>IFERROR(INDEX('02_LIVING_WATERDEEP'!$I$2:$I$200,MATCH(Таблиця4[[#This Row],[BUILDING NAME]],'02_LIVING_WATERDEEP'!$A$2:$A$200,0),1),"")</f>
        <v/>
      </c>
      <c r="AO269" s="742" t="str">
        <f>IFERROR(INDEX('02_LIVING_WATERDEEP'!$J$2:$J$200,MATCH(Таблиця4[[#This Row],[BUILDING NAME]],'02_LIVING_WATERDEEP'!$A$2:$A$200,0),1),"")</f>
        <v/>
      </c>
      <c r="AP269" s="742" t="str">
        <f>IFERROR(INDEX('02_LIVING_WATERDEEP'!$K$2:$K$200,MATCH(Таблиця4[[#This Row],[BUILDING NAME]],'02_LIVING_WATERDEEP'!$A$2:$A$200,0),1),"")</f>
        <v/>
      </c>
      <c r="AQ269" s="742" t="str">
        <f>IFERROR(INDEX('02_LIVING_WATERDEEP'!$L$2:$L$200,MATCH(Таблиця4[[#This Row],[BUILDING NAME]],'02_LIVING_WATERDEEP'!$A$2:$A$200,0),1),"")</f>
        <v/>
      </c>
      <c r="AR269" s="742" t="str">
        <f>IFERROR(INDEX('02_LIVING_WATERDEEP'!$M$2:$M$200,MATCH(Таблиця4[[#This Row],[BUILDING NAME]],'02_LIVING_WATERDEEP'!$A$2:$A$200,0),1),"")</f>
        <v/>
      </c>
      <c r="AS269" s="742"/>
      <c r="AT269" s="596"/>
      <c r="AU269" s="596"/>
      <c r="AV269" s="596"/>
      <c r="AW269" s="596"/>
      <c r="AX269" s="596"/>
      <c r="AY269" s="596"/>
      <c r="AZ269" s="596"/>
      <c r="BA269" s="596"/>
      <c r="BB269" s="596"/>
      <c r="BC269" s="596"/>
      <c r="BD269" s="596"/>
      <c r="BE269" s="596"/>
      <c r="BF269" s="596"/>
      <c r="BG269" s="596"/>
      <c r="BH269" s="596"/>
      <c r="BI269" s="596"/>
      <c r="BJ269" s="596" t="e">
        <f>MATCH(Таблиця4[[#This Row],[BUILDING NAME]],#REF!,0)</f>
        <v>#REF!</v>
      </c>
      <c r="BK269" s="596" t="e">
        <f>INDEX(#REF!,'02BUILD'!BJ269,1)</f>
        <v>#REF!</v>
      </c>
      <c r="BL269" s="596" t="e">
        <v>#N/A</v>
      </c>
      <c r="BM269" s="596"/>
      <c r="BN269" s="596" t="e">
        <f>MATCH(Таблиця4[[#This Row],[BUILDING NAME]],Таблиця5[NAME],0)</f>
        <v>#N/A</v>
      </c>
      <c r="BO269" s="596" t="e">
        <f>INDEX(Таблиця5[[C - COINS - COST]:[ADDRESS]],'02BUILD'!$BN269,1)</f>
        <v>#N/A</v>
      </c>
      <c r="BP269" s="596" t="e">
        <f>INDEX(Таблиця5[[C - COINS - COST]:[ADDRESS]],'02BUILD'!$BN269,2)</f>
        <v>#N/A</v>
      </c>
      <c r="BQ269" s="596" t="e">
        <f>INDEX(Таблиця5[[C - COINS - COST]:[ADDRESS]],'02BUILD'!$BN269,3)</f>
        <v>#N/A</v>
      </c>
      <c r="BR269" s="596" t="e">
        <f>INDEX(Таблиця5[[C - COINS - COST]:[ADDRESS]],'02BUILD'!$BN269,4)</f>
        <v>#N/A</v>
      </c>
      <c r="BS269" s="596" t="e">
        <f>INDEX(Таблиця5[[C - COINS - COST]:[ADDRESS]],'02BUILD'!$BN269,5)</f>
        <v>#N/A</v>
      </c>
      <c r="BT269" s="596" t="e">
        <f>INDEX(Таблиця5[[C - COINS - COST]:[ADDRESS]],'02BUILD'!$BN269,6)</f>
        <v>#N/A</v>
      </c>
      <c r="BU269" s="596" t="e">
        <f>INDEX(Таблиця5[[C - COINS - COST]:[ADDRESS]],'02BUILD'!$BN269,7)</f>
        <v>#N/A</v>
      </c>
      <c r="BV269" s="596" t="e">
        <f>INDEX(Таблиця5[[C - COINS - COST]:[ADDRESS]],'02BUILD'!$BN269,8)</f>
        <v>#N/A</v>
      </c>
      <c r="BW269" s="596" t="e">
        <f>INDEX(Таблиця5[[C - COINS - COST]:[ADDRESS]],'02BUILD'!$BN269,9)</f>
        <v>#N/A</v>
      </c>
      <c r="BX269" s="596" t="e">
        <f>INDEX(Таблиця5[[C - COINS - COST]:[ADDRESS]],'02BUILD'!$BN269,10)</f>
        <v>#N/A</v>
      </c>
    </row>
    <row r="270" spans="1:76" ht="16.5" thickTop="1" thickBot="1">
      <c r="A270" s="776"/>
      <c r="B270" s="777"/>
      <c r="C270" s="777"/>
      <c r="D270" s="776"/>
      <c r="E270" s="776"/>
      <c r="F270" s="777"/>
      <c r="G270" s="777"/>
      <c r="H270" s="743" t="s">
        <v>5755</v>
      </c>
      <c r="I270" s="743" t="s">
        <v>3970</v>
      </c>
      <c r="J270" s="743"/>
      <c r="K270" s="743" t="s">
        <v>2089</v>
      </c>
      <c r="L270" s="775" t="s">
        <v>20774</v>
      </c>
      <c r="M270" s="775" t="s">
        <v>20774</v>
      </c>
      <c r="N270" s="743"/>
      <c r="O270" s="743"/>
      <c r="P270" s="743"/>
      <c r="Q270" s="743"/>
      <c r="R270" s="743"/>
      <c r="S2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0" s="743"/>
      <c r="U270" s="743"/>
      <c r="V270" s="743" t="s">
        <v>4457</v>
      </c>
      <c r="W270" s="743"/>
      <c r="X270" s="743"/>
      <c r="Y270" s="747" t="s">
        <v>21724</v>
      </c>
      <c r="Z270" s="743" t="s">
        <v>4311</v>
      </c>
      <c r="AA270" s="743"/>
      <c r="AB270" s="743" t="str">
        <f>Таблиця4[[#This Row],[Descriptions2]]</f>
        <v/>
      </c>
      <c r="AC270" s="743" t="str">
        <f>Таблиця4[[#This Row],[Owner/Specific NPCs3]]</f>
        <v/>
      </c>
      <c r="AD270" s="743"/>
      <c r="AE270" s="750" t="s">
        <v>5908</v>
      </c>
      <c r="AF270" s="751"/>
      <c r="AG270" s="752"/>
      <c r="AH270" s="743"/>
      <c r="AI270" s="752"/>
      <c r="AJ270" s="743"/>
      <c r="AK270" s="752"/>
      <c r="AL270" s="742" t="str">
        <f>IFERROR(INDEX('02_LIVING_WATERDEEP'!$C$2:$C$200,MATCH(Таблиця4[[#This Row],[BUILDING NAME]],'02_LIVING_WATERDEEP'!$A$2:$A$200,0),1),"")</f>
        <v/>
      </c>
      <c r="AM270" s="742" t="str">
        <f>IFERROR(INDEX('02_LIVING_WATERDEEP'!$F$2:$F$200,MATCH(Таблиця4[[#This Row],[BUILDING NAME]],'02_LIVING_WATERDEEP'!$A$2:$A$200,0),1),"")</f>
        <v/>
      </c>
      <c r="AN270" s="742" t="str">
        <f>IFERROR(INDEX('02_LIVING_WATERDEEP'!$I$2:$I$200,MATCH(Таблиця4[[#This Row],[BUILDING NAME]],'02_LIVING_WATERDEEP'!$A$2:$A$200,0),1),"")</f>
        <v/>
      </c>
      <c r="AO270" s="742" t="str">
        <f>IFERROR(INDEX('02_LIVING_WATERDEEP'!$J$2:$J$200,MATCH(Таблиця4[[#This Row],[BUILDING NAME]],'02_LIVING_WATERDEEP'!$A$2:$A$200,0),1),"")</f>
        <v/>
      </c>
      <c r="AP270" s="742" t="str">
        <f>IFERROR(INDEX('02_LIVING_WATERDEEP'!$K$2:$K$200,MATCH(Таблиця4[[#This Row],[BUILDING NAME]],'02_LIVING_WATERDEEP'!$A$2:$A$200,0),1),"")</f>
        <v/>
      </c>
      <c r="AQ270" s="742" t="str">
        <f>IFERROR(INDEX('02_LIVING_WATERDEEP'!$L$2:$L$200,MATCH(Таблиця4[[#This Row],[BUILDING NAME]],'02_LIVING_WATERDEEP'!$A$2:$A$200,0),1),"")</f>
        <v/>
      </c>
      <c r="AR270" s="742" t="str">
        <f>IFERROR(INDEX('02_LIVING_WATERDEEP'!$M$2:$M$200,MATCH(Таблиця4[[#This Row],[BUILDING NAME]],'02_LIVING_WATERDEEP'!$A$2:$A$200,0),1),"")</f>
        <v/>
      </c>
      <c r="AS270" s="742"/>
      <c r="AT270" s="596"/>
      <c r="AU270" s="596"/>
      <c r="AV270" s="596"/>
      <c r="AW270" s="596"/>
      <c r="AX270" s="596"/>
      <c r="AY270" s="596"/>
      <c r="AZ270" s="596"/>
      <c r="BA270" s="596"/>
      <c r="BB270" s="596"/>
      <c r="BC270" s="596"/>
      <c r="BD270" s="596"/>
      <c r="BE270" s="596"/>
      <c r="BF270" s="596"/>
      <c r="BG270" s="596"/>
      <c r="BH270" s="596"/>
      <c r="BI270" s="596"/>
      <c r="BJ270" s="596" t="e">
        <f>MATCH(Таблиця4[[#This Row],[BUILDING NAME]],#REF!,0)</f>
        <v>#REF!</v>
      </c>
      <c r="BK270" s="596" t="e">
        <f>INDEX(#REF!,'02BUILD'!BJ270,1)</f>
        <v>#REF!</v>
      </c>
      <c r="BL270" s="596" t="e">
        <v>#N/A</v>
      </c>
      <c r="BM270" s="596"/>
      <c r="BN270" s="596" t="e">
        <f>MATCH(Таблиця4[[#This Row],[BUILDING NAME]],Таблиця5[NAME],0)</f>
        <v>#N/A</v>
      </c>
      <c r="BO270" s="596" t="e">
        <f>INDEX(Таблиця5[[C - COINS - COST]:[ADDRESS]],'02BUILD'!$BN270,1)</f>
        <v>#N/A</v>
      </c>
      <c r="BP270" s="596" t="e">
        <f>INDEX(Таблиця5[[C - COINS - COST]:[ADDRESS]],'02BUILD'!$BN270,2)</f>
        <v>#N/A</v>
      </c>
      <c r="BQ270" s="596" t="e">
        <f>INDEX(Таблиця5[[C - COINS - COST]:[ADDRESS]],'02BUILD'!$BN270,3)</f>
        <v>#N/A</v>
      </c>
      <c r="BR270" s="596" t="e">
        <f>INDEX(Таблиця5[[C - COINS - COST]:[ADDRESS]],'02BUILD'!$BN270,4)</f>
        <v>#N/A</v>
      </c>
      <c r="BS270" s="596" t="e">
        <f>INDEX(Таблиця5[[C - COINS - COST]:[ADDRESS]],'02BUILD'!$BN270,5)</f>
        <v>#N/A</v>
      </c>
      <c r="BT270" s="596" t="e">
        <f>INDEX(Таблиця5[[C - COINS - COST]:[ADDRESS]],'02BUILD'!$BN270,6)</f>
        <v>#N/A</v>
      </c>
      <c r="BU270" s="596" t="e">
        <f>INDEX(Таблиця5[[C - COINS - COST]:[ADDRESS]],'02BUILD'!$BN270,7)</f>
        <v>#N/A</v>
      </c>
      <c r="BV270" s="596" t="e">
        <f>INDEX(Таблиця5[[C - COINS - COST]:[ADDRESS]],'02BUILD'!$BN270,8)</f>
        <v>#N/A</v>
      </c>
      <c r="BW270" s="596" t="e">
        <f>INDEX(Таблиця5[[C - COINS - COST]:[ADDRESS]],'02BUILD'!$BN270,9)</f>
        <v>#N/A</v>
      </c>
      <c r="BX270" s="596" t="e">
        <f>INDEX(Таблиця5[[C - COINS - COST]:[ADDRESS]],'02BUILD'!$BN270,10)</f>
        <v>#N/A</v>
      </c>
    </row>
    <row r="271" spans="1:76" ht="16.5" thickTop="1" thickBot="1">
      <c r="A271" s="776"/>
      <c r="B271" s="777"/>
      <c r="C271" s="777"/>
      <c r="D271" s="776"/>
      <c r="E271" s="776"/>
      <c r="F271" s="777"/>
      <c r="G271" s="777"/>
      <c r="H271" s="743" t="s">
        <v>5756</v>
      </c>
      <c r="I271" s="743" t="s">
        <v>3970</v>
      </c>
      <c r="J271" s="743"/>
      <c r="K271" s="743" t="s">
        <v>2093</v>
      </c>
      <c r="L271" s="775" t="s">
        <v>20774</v>
      </c>
      <c r="M271" s="775" t="s">
        <v>20774</v>
      </c>
      <c r="N271" s="743"/>
      <c r="O271" s="743"/>
      <c r="P271" s="743"/>
      <c r="Q271" s="743"/>
      <c r="R271" s="743"/>
      <c r="S2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1" s="743"/>
      <c r="U271" s="743"/>
      <c r="V271" s="743"/>
      <c r="W271" s="743"/>
      <c r="X271" s="743"/>
      <c r="Y271" s="747" t="s">
        <v>21725</v>
      </c>
      <c r="Z271" s="743" t="s">
        <v>4311</v>
      </c>
      <c r="AA271" s="743"/>
      <c r="AB271" s="743" t="str">
        <f>Таблиця4[[#This Row],[Descriptions2]]</f>
        <v/>
      </c>
      <c r="AC271" s="743" t="str">
        <f>Таблиця4[[#This Row],[Owner/Specific NPCs3]]</f>
        <v/>
      </c>
      <c r="AD271" s="743"/>
      <c r="AE271" s="750" t="s">
        <v>5831</v>
      </c>
      <c r="AF271" s="751"/>
      <c r="AG271" s="752"/>
      <c r="AH271" s="743"/>
      <c r="AI271" s="752"/>
      <c r="AJ271" s="743"/>
      <c r="AK271" s="752"/>
      <c r="AL271" s="742" t="str">
        <f>IFERROR(INDEX('02_LIVING_WATERDEEP'!$C$2:$C$200,MATCH(Таблиця4[[#This Row],[BUILDING NAME]],'02_LIVING_WATERDEEP'!$A$2:$A$200,0),1),"")</f>
        <v/>
      </c>
      <c r="AM271" s="742" t="str">
        <f>IFERROR(INDEX('02_LIVING_WATERDEEP'!$F$2:$F$200,MATCH(Таблиця4[[#This Row],[BUILDING NAME]],'02_LIVING_WATERDEEP'!$A$2:$A$200,0),1),"")</f>
        <v/>
      </c>
      <c r="AN271" s="742" t="str">
        <f>IFERROR(INDEX('02_LIVING_WATERDEEP'!$I$2:$I$200,MATCH(Таблиця4[[#This Row],[BUILDING NAME]],'02_LIVING_WATERDEEP'!$A$2:$A$200,0),1),"")</f>
        <v/>
      </c>
      <c r="AO271" s="742" t="str">
        <f>IFERROR(INDEX('02_LIVING_WATERDEEP'!$J$2:$J$200,MATCH(Таблиця4[[#This Row],[BUILDING NAME]],'02_LIVING_WATERDEEP'!$A$2:$A$200,0),1),"")</f>
        <v/>
      </c>
      <c r="AP271" s="742" t="str">
        <f>IFERROR(INDEX('02_LIVING_WATERDEEP'!$K$2:$K$200,MATCH(Таблиця4[[#This Row],[BUILDING NAME]],'02_LIVING_WATERDEEP'!$A$2:$A$200,0),1),"")</f>
        <v/>
      </c>
      <c r="AQ271" s="742" t="str">
        <f>IFERROR(INDEX('02_LIVING_WATERDEEP'!$L$2:$L$200,MATCH(Таблиця4[[#This Row],[BUILDING NAME]],'02_LIVING_WATERDEEP'!$A$2:$A$200,0),1),"")</f>
        <v/>
      </c>
      <c r="AR271" s="742" t="str">
        <f>IFERROR(INDEX('02_LIVING_WATERDEEP'!$M$2:$M$200,MATCH(Таблиця4[[#This Row],[BUILDING NAME]],'02_LIVING_WATERDEEP'!$A$2:$A$200,0),1),"")</f>
        <v/>
      </c>
      <c r="AS271" s="742"/>
      <c r="AT271" s="596"/>
      <c r="AU271" s="596"/>
      <c r="AV271" s="596"/>
      <c r="AW271" s="596"/>
      <c r="AX271" s="596"/>
      <c r="AY271" s="596"/>
      <c r="AZ271" s="596"/>
      <c r="BA271" s="596"/>
      <c r="BB271" s="596"/>
      <c r="BC271" s="596"/>
      <c r="BD271" s="596"/>
      <c r="BE271" s="596"/>
      <c r="BF271" s="596"/>
      <c r="BG271" s="596"/>
      <c r="BH271" s="596"/>
      <c r="BI271" s="596"/>
      <c r="BJ271" s="596" t="e">
        <f>MATCH(Таблиця4[[#This Row],[BUILDING NAME]],#REF!,0)</f>
        <v>#REF!</v>
      </c>
      <c r="BK271" s="596" t="e">
        <f>INDEX(#REF!,'02BUILD'!BJ271,1)</f>
        <v>#REF!</v>
      </c>
      <c r="BL271" s="596" t="s">
        <v>20474</v>
      </c>
      <c r="BM271" s="596"/>
      <c r="BN271" s="596">
        <f>MATCH(Таблиця4[[#This Row],[BUILDING NAME]],Таблиця5[NAME],0)</f>
        <v>215</v>
      </c>
      <c r="BO271" s="596">
        <f>INDEX(Таблиця5[[C - COINS - COST]:[ADDRESS]],'02BUILD'!$BN271,1)</f>
        <v>0</v>
      </c>
      <c r="BP271" s="596">
        <f>INDEX(Таблиця5[[C - COINS - COST]:[ADDRESS]],'02BUILD'!$BN271,2)</f>
        <v>0</v>
      </c>
      <c r="BQ271" s="596">
        <f>INDEX(Таблиця5[[C - COINS - COST]:[ADDRESS]],'02BUILD'!$BN271,3)</f>
        <v>0</v>
      </c>
      <c r="BR271" s="596">
        <f>INDEX(Таблиця5[[C - COINS - COST]:[ADDRESS]],'02BUILD'!$BN271,4)</f>
        <v>0</v>
      </c>
      <c r="BS271" s="596" t="str">
        <f>INDEX(Таблиця5[[C - COINS - COST]:[ADDRESS]],'02BUILD'!$BN271,5)</f>
        <v/>
      </c>
      <c r="BT271" s="596" t="str">
        <f>INDEX(Таблиця5[[C - COINS - COST]:[ADDRESS]],'02BUILD'!$BN271,6)</f>
        <v>Tavern</v>
      </c>
      <c r="BU271" s="596">
        <f>INDEX(Таблиця5[[C - COINS - COST]:[ADDRESS]],'02BUILD'!$BN271,7)</f>
        <v>0</v>
      </c>
      <c r="BV271" s="596" t="str">
        <f>INDEX(Таблиця5[[C - COINS - COST]:[ADDRESS]],'02BUILD'!$BN271,8)</f>
        <v xml:space="preserve">Tavern WATE1-4
</v>
      </c>
      <c r="BW271" s="596">
        <f>INDEX(Таблиця5[[C - COINS - COST]:[ADDRESS]],'02BUILD'!$BN271,9)</f>
        <v>0</v>
      </c>
      <c r="BX271" s="596">
        <f>INDEX(Таблиця5[[C - COINS - COST]:[ADDRESS]],'02BUILD'!$BN271,10)</f>
        <v>0</v>
      </c>
    </row>
    <row r="272" spans="1:76" ht="16.5" thickTop="1" thickBot="1">
      <c r="A272" s="776"/>
      <c r="B272" s="777"/>
      <c r="C272" s="777"/>
      <c r="D272" s="776"/>
      <c r="E272" s="776"/>
      <c r="F272" s="777"/>
      <c r="G272" s="777"/>
      <c r="H272" s="743" t="s">
        <v>5758</v>
      </c>
      <c r="I272" s="743" t="s">
        <v>3970</v>
      </c>
      <c r="J272" s="743"/>
      <c r="K272" s="743" t="s">
        <v>2093</v>
      </c>
      <c r="L272" s="775" t="s">
        <v>20774</v>
      </c>
      <c r="M272" s="775" t="s">
        <v>20774</v>
      </c>
      <c r="N272" s="743"/>
      <c r="O272" s="743"/>
      <c r="P272" s="743"/>
      <c r="Q272" s="743"/>
      <c r="R272" s="743"/>
      <c r="S2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2" s="743"/>
      <c r="U272" s="743"/>
      <c r="V272" s="743"/>
      <c r="W272" s="743"/>
      <c r="X272" s="743"/>
      <c r="Y272" s="743" t="s">
        <v>21726</v>
      </c>
      <c r="Z272" s="743" t="s">
        <v>4311</v>
      </c>
      <c r="AA272" s="743"/>
      <c r="AB272" s="743" t="str">
        <f>Таблиця4[[#This Row],[Descriptions2]]</f>
        <v/>
      </c>
      <c r="AC272" s="743" t="str">
        <f>Таблиця4[[#This Row],[Owner/Specific NPCs3]]</f>
        <v/>
      </c>
      <c r="AD272" s="743"/>
      <c r="AE272" s="750" t="s">
        <v>5831</v>
      </c>
      <c r="AF272" s="751"/>
      <c r="AG272" s="752"/>
      <c r="AH272" s="743"/>
      <c r="AI272" s="752"/>
      <c r="AJ272" s="743"/>
      <c r="AK272" s="752"/>
      <c r="AL272" s="742" t="str">
        <f>IFERROR(INDEX('02_LIVING_WATERDEEP'!$C$2:$C$200,MATCH(Таблиця4[[#This Row],[BUILDING NAME]],'02_LIVING_WATERDEEP'!$A$2:$A$200,0),1),"")</f>
        <v/>
      </c>
      <c r="AM272" s="742" t="str">
        <f>IFERROR(INDEX('02_LIVING_WATERDEEP'!$F$2:$F$200,MATCH(Таблиця4[[#This Row],[BUILDING NAME]],'02_LIVING_WATERDEEP'!$A$2:$A$200,0),1),"")</f>
        <v/>
      </c>
      <c r="AN272" s="742" t="str">
        <f>IFERROR(INDEX('02_LIVING_WATERDEEP'!$I$2:$I$200,MATCH(Таблиця4[[#This Row],[BUILDING NAME]],'02_LIVING_WATERDEEP'!$A$2:$A$200,0),1),"")</f>
        <v/>
      </c>
      <c r="AO272" s="742" t="str">
        <f>IFERROR(INDEX('02_LIVING_WATERDEEP'!$J$2:$J$200,MATCH(Таблиця4[[#This Row],[BUILDING NAME]],'02_LIVING_WATERDEEP'!$A$2:$A$200,0),1),"")</f>
        <v/>
      </c>
      <c r="AP272" s="742" t="str">
        <f>IFERROR(INDEX('02_LIVING_WATERDEEP'!$K$2:$K$200,MATCH(Таблиця4[[#This Row],[BUILDING NAME]],'02_LIVING_WATERDEEP'!$A$2:$A$200,0),1),"")</f>
        <v/>
      </c>
      <c r="AQ272" s="742" t="str">
        <f>IFERROR(INDEX('02_LIVING_WATERDEEP'!$L$2:$L$200,MATCH(Таблиця4[[#This Row],[BUILDING NAME]],'02_LIVING_WATERDEEP'!$A$2:$A$200,0),1),"")</f>
        <v/>
      </c>
      <c r="AR272" s="742" t="str">
        <f>IFERROR(INDEX('02_LIVING_WATERDEEP'!$M$2:$M$200,MATCH(Таблиця4[[#This Row],[BUILDING NAME]],'02_LIVING_WATERDEEP'!$A$2:$A$200,0),1),"")</f>
        <v/>
      </c>
      <c r="AS272" s="742"/>
      <c r="AT272" s="596"/>
      <c r="AU272" s="596"/>
      <c r="AV272" s="596"/>
      <c r="AW272" s="596"/>
      <c r="AX272" s="596"/>
      <c r="AY272" s="596"/>
      <c r="AZ272" s="596"/>
      <c r="BA272" s="596"/>
      <c r="BB272" s="596"/>
      <c r="BC272" s="596"/>
      <c r="BD272" s="596"/>
      <c r="BE272" s="596"/>
      <c r="BF272" s="596"/>
      <c r="BG272" s="596"/>
      <c r="BH272" s="596"/>
      <c r="BI272" s="596"/>
      <c r="BJ272" s="596" t="e">
        <f>MATCH(Таблиця4[[#This Row],[BUILDING NAME]],#REF!,0)</f>
        <v>#REF!</v>
      </c>
      <c r="BK272" s="596" t="e">
        <f>INDEX(#REF!,'02BUILD'!BJ272,1)</f>
        <v>#REF!</v>
      </c>
      <c r="BL272" s="596" t="e">
        <v>#N/A</v>
      </c>
      <c r="BM272" s="596"/>
      <c r="BN272" s="596">
        <f>MATCH(Таблиця4[[#This Row],[BUILDING NAME]],Таблиця5[NAME],0)</f>
        <v>216</v>
      </c>
      <c r="BO272" s="596">
        <f>INDEX(Таблиця5[[C - COINS - COST]:[ADDRESS]],'02BUILD'!$BN272,1)</f>
        <v>0</v>
      </c>
      <c r="BP272" s="596">
        <f>INDEX(Таблиця5[[C - COINS - COST]:[ADDRESS]],'02BUILD'!$BN272,2)</f>
        <v>0</v>
      </c>
      <c r="BQ272" s="596">
        <f>INDEX(Таблиця5[[C - COINS - COST]:[ADDRESS]],'02BUILD'!$BN272,3)</f>
        <v>0</v>
      </c>
      <c r="BR272" s="596">
        <f>INDEX(Таблиця5[[C - COINS - COST]:[ADDRESS]],'02BUILD'!$BN272,4)</f>
        <v>0</v>
      </c>
      <c r="BS272" s="596" t="str">
        <f>INDEX(Таблиця5[[C - COINS - COST]:[ADDRESS]],'02BUILD'!$BN272,5)</f>
        <v/>
      </c>
      <c r="BT272" s="596">
        <f>INDEX(Таблиця5[[C - COINS - COST]:[ADDRESS]],'02BUILD'!$BN272,6)</f>
        <v>0</v>
      </c>
      <c r="BU272" s="596">
        <f>INDEX(Таблиця5[[C - COINS - COST]:[ADDRESS]],'02BUILD'!$BN272,7)</f>
        <v>0</v>
      </c>
      <c r="BV272" s="596" t="str">
        <f>INDEX(Таблиця5[[C - COINS - COST]:[ADDRESS]],'02BUILD'!$BN272,8)</f>
        <v>sports a memorial in the dedicated to those captains who’ve died from sea wraiths attacking Waterdeep’s harbor. WATE1-4</v>
      </c>
      <c r="BW272" s="596">
        <f>INDEX(Таблиця5[[C - COINS - COST]:[ADDRESS]],'02BUILD'!$BN272,9)</f>
        <v>0</v>
      </c>
      <c r="BX272" s="596">
        <f>INDEX(Таблиця5[[C - COINS - COST]:[ADDRESS]],'02BUILD'!$BN272,10)</f>
        <v>0</v>
      </c>
    </row>
    <row r="273" spans="1:76" ht="16.5" thickTop="1" thickBot="1">
      <c r="A273" s="776"/>
      <c r="B273" s="777"/>
      <c r="C273" s="777"/>
      <c r="D273" s="776"/>
      <c r="E273" s="776"/>
      <c r="F273" s="777"/>
      <c r="G273" s="777"/>
      <c r="H273" s="742"/>
      <c r="I273" s="743"/>
      <c r="J273" s="743"/>
      <c r="K273" s="775"/>
      <c r="L273" s="743"/>
      <c r="M273" s="743"/>
      <c r="N273" s="743"/>
      <c r="O273" s="743"/>
      <c r="P273" s="743"/>
      <c r="Q273" s="743"/>
      <c r="R273" s="743"/>
      <c r="S2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3" s="743"/>
      <c r="U273" s="743"/>
      <c r="V273" s="743"/>
      <c r="W273" s="743"/>
      <c r="X273" s="743"/>
      <c r="Y273" s="1040"/>
      <c r="Z273" s="743">
        <v>0</v>
      </c>
      <c r="AA273" s="743"/>
      <c r="AB273" s="743" t="str">
        <f>Таблиця4[[#This Row],[Descriptions2]]</f>
        <v/>
      </c>
      <c r="AC273" s="743" t="str">
        <f>Таблиця4[[#This Row],[Owner/Specific NPCs3]]</f>
        <v/>
      </c>
      <c r="AD273" s="743"/>
      <c r="AE273" s="750" t="s">
        <v>5831</v>
      </c>
      <c r="AF273" s="751"/>
      <c r="AG273" s="752"/>
      <c r="AH273" s="743"/>
      <c r="AI273" s="752"/>
      <c r="AJ273" s="743"/>
      <c r="AK273" s="752"/>
      <c r="AL273" s="742" t="str">
        <f>IFERROR(INDEX('02_LIVING_WATERDEEP'!$C$2:$C$200,MATCH(Таблиця4[[#This Row],[BUILDING NAME]],'02_LIVING_WATERDEEP'!$A$2:$A$200,0),1),"")</f>
        <v/>
      </c>
      <c r="AM273" s="742" t="str">
        <f>IFERROR(INDEX('02_LIVING_WATERDEEP'!$F$2:$F$200,MATCH(Таблиця4[[#This Row],[BUILDING NAME]],'02_LIVING_WATERDEEP'!$A$2:$A$200,0),1),"")</f>
        <v/>
      </c>
      <c r="AN273" s="742" t="str">
        <f>IFERROR(INDEX('02_LIVING_WATERDEEP'!$I$2:$I$200,MATCH(Таблиця4[[#This Row],[BUILDING NAME]],'02_LIVING_WATERDEEP'!$A$2:$A$200,0),1),"")</f>
        <v/>
      </c>
      <c r="AO273" s="742" t="str">
        <f>IFERROR(INDEX('02_LIVING_WATERDEEP'!$J$2:$J$200,MATCH(Таблиця4[[#This Row],[BUILDING NAME]],'02_LIVING_WATERDEEP'!$A$2:$A$200,0),1),"")</f>
        <v/>
      </c>
      <c r="AP273" s="742" t="str">
        <f>IFERROR(INDEX('02_LIVING_WATERDEEP'!$K$2:$K$200,MATCH(Таблиця4[[#This Row],[BUILDING NAME]],'02_LIVING_WATERDEEP'!$A$2:$A$200,0),1),"")</f>
        <v/>
      </c>
      <c r="AQ273" s="742" t="str">
        <f>IFERROR(INDEX('02_LIVING_WATERDEEP'!$L$2:$L$200,MATCH(Таблиця4[[#This Row],[BUILDING NAME]],'02_LIVING_WATERDEEP'!$A$2:$A$200,0),1),"")</f>
        <v/>
      </c>
      <c r="AR273" s="742" t="str">
        <f>IFERROR(INDEX('02_LIVING_WATERDEEP'!$M$2:$M$200,MATCH(Таблиця4[[#This Row],[BUILDING NAME]],'02_LIVING_WATERDEEP'!$A$2:$A$200,0),1),"")</f>
        <v/>
      </c>
      <c r="AS273" s="742"/>
      <c r="AT273" s="596"/>
      <c r="AU273" s="596"/>
      <c r="AV273" s="596"/>
      <c r="AW273" s="596"/>
      <c r="AX273" s="596"/>
      <c r="AY273" s="596"/>
      <c r="AZ273" s="596"/>
      <c r="BA273" s="596"/>
      <c r="BB273" s="596"/>
      <c r="BC273" s="596"/>
      <c r="BD273" s="596"/>
      <c r="BE273" s="596"/>
      <c r="BF273" s="596"/>
      <c r="BG273" s="596"/>
      <c r="BH273" s="596"/>
      <c r="BI273" s="596"/>
      <c r="BJ273" s="596" t="e">
        <f>MATCH(Таблиця4[[#This Row],[BUILDING NAME]],#REF!,0)</f>
        <v>#REF!</v>
      </c>
      <c r="BK273" s="596" t="e">
        <f>INDEX(#REF!,'02BUILD'!BJ273,1)</f>
        <v>#REF!</v>
      </c>
      <c r="BL273" s="596" t="e">
        <v>#N/A</v>
      </c>
      <c r="BM273" s="596"/>
      <c r="BN273" s="596" t="e">
        <f>MATCH(Таблиця4[[#This Row],[BUILDING NAME]],Таблиця5[NAME],0)</f>
        <v>#N/A</v>
      </c>
      <c r="BO273" s="596" t="e">
        <f>INDEX(Таблиця5[[C - COINS - COST]:[ADDRESS]],'02BUILD'!$BN273,1)</f>
        <v>#N/A</v>
      </c>
      <c r="BP273" s="596" t="e">
        <f>INDEX(Таблиця5[[C - COINS - COST]:[ADDRESS]],'02BUILD'!$BN273,2)</f>
        <v>#N/A</v>
      </c>
      <c r="BQ273" s="596" t="e">
        <f>INDEX(Таблиця5[[C - COINS - COST]:[ADDRESS]],'02BUILD'!$BN273,3)</f>
        <v>#N/A</v>
      </c>
      <c r="BR273" s="596" t="e">
        <f>INDEX(Таблиця5[[C - COINS - COST]:[ADDRESS]],'02BUILD'!$BN273,4)</f>
        <v>#N/A</v>
      </c>
      <c r="BS273" s="596" t="e">
        <f>INDEX(Таблиця5[[C - COINS - COST]:[ADDRESS]],'02BUILD'!$BN273,5)</f>
        <v>#N/A</v>
      </c>
      <c r="BT273" s="596" t="e">
        <f>INDEX(Таблиця5[[C - COINS - COST]:[ADDRESS]],'02BUILD'!$BN273,6)</f>
        <v>#N/A</v>
      </c>
      <c r="BU273" s="596" t="e">
        <f>INDEX(Таблиця5[[C - COINS - COST]:[ADDRESS]],'02BUILD'!$BN273,7)</f>
        <v>#N/A</v>
      </c>
      <c r="BV273" s="596" t="e">
        <f>INDEX(Таблиця5[[C - COINS - COST]:[ADDRESS]],'02BUILD'!$BN273,8)</f>
        <v>#N/A</v>
      </c>
      <c r="BW273" s="596" t="e">
        <f>INDEX(Таблиця5[[C - COINS - COST]:[ADDRESS]],'02BUILD'!$BN273,9)</f>
        <v>#N/A</v>
      </c>
      <c r="BX273" s="596" t="e">
        <f>INDEX(Таблиця5[[C - COINS - COST]:[ADDRESS]],'02BUILD'!$BN273,10)</f>
        <v>#N/A</v>
      </c>
    </row>
    <row r="274" spans="1:76" ht="16.5" thickTop="1" thickBot="1">
      <c r="A274" s="776"/>
      <c r="B274" s="777"/>
      <c r="C274" s="777"/>
      <c r="D274" s="776"/>
      <c r="E274" s="776"/>
      <c r="F274" s="777"/>
      <c r="G274" s="777"/>
      <c r="H274" s="743" t="s">
        <v>20539</v>
      </c>
      <c r="I274" s="743" t="s">
        <v>3969</v>
      </c>
      <c r="J274" s="743"/>
      <c r="K274" s="743" t="s">
        <v>2068</v>
      </c>
      <c r="L274" s="775" t="s">
        <v>20774</v>
      </c>
      <c r="M274" s="775" t="s">
        <v>20774</v>
      </c>
      <c r="N274" s="743"/>
      <c r="O274" s="743"/>
      <c r="P274" s="743"/>
      <c r="Q274" s="743"/>
      <c r="R274" s="743"/>
      <c r="S2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4" s="743"/>
      <c r="U274" s="743"/>
      <c r="V274" s="743"/>
      <c r="W274" s="743"/>
      <c r="X274" s="743"/>
      <c r="Y274" s="743" t="s">
        <v>20540</v>
      </c>
      <c r="Z274" s="743" t="s">
        <v>4311</v>
      </c>
      <c r="AA274" s="743"/>
      <c r="AB274" s="743" t="str">
        <f>Таблиця4[[#This Row],[Descriptions2]]</f>
        <v/>
      </c>
      <c r="AC274" s="743" t="str">
        <f>Таблиця4[[#This Row],[Owner/Specific NPCs3]]</f>
        <v/>
      </c>
      <c r="AD274" s="743"/>
      <c r="AE274" s="750" t="s">
        <v>5831</v>
      </c>
      <c r="AF274" s="751"/>
      <c r="AG274" s="752"/>
      <c r="AH274" s="743"/>
      <c r="AI274" s="752"/>
      <c r="AJ274" s="743"/>
      <c r="AK274" s="752"/>
      <c r="AL274" s="742" t="str">
        <f>IFERROR(INDEX('02_LIVING_WATERDEEP'!$C$2:$C$200,MATCH(Таблиця4[[#This Row],[BUILDING NAME]],'02_LIVING_WATERDEEP'!$A$2:$A$200,0),1),"")</f>
        <v/>
      </c>
      <c r="AM274" s="742" t="str">
        <f>IFERROR(INDEX('02_LIVING_WATERDEEP'!$F$2:$F$200,MATCH(Таблиця4[[#This Row],[BUILDING NAME]],'02_LIVING_WATERDEEP'!$A$2:$A$200,0),1),"")</f>
        <v/>
      </c>
      <c r="AN274" s="742" t="str">
        <f>IFERROR(INDEX('02_LIVING_WATERDEEP'!$I$2:$I$200,MATCH(Таблиця4[[#This Row],[BUILDING NAME]],'02_LIVING_WATERDEEP'!$A$2:$A$200,0),1),"")</f>
        <v/>
      </c>
      <c r="AO274" s="742" t="str">
        <f>IFERROR(INDEX('02_LIVING_WATERDEEP'!$J$2:$J$200,MATCH(Таблиця4[[#This Row],[BUILDING NAME]],'02_LIVING_WATERDEEP'!$A$2:$A$200,0),1),"")</f>
        <v/>
      </c>
      <c r="AP274" s="742" t="str">
        <f>IFERROR(INDEX('02_LIVING_WATERDEEP'!$K$2:$K$200,MATCH(Таблиця4[[#This Row],[BUILDING NAME]],'02_LIVING_WATERDEEP'!$A$2:$A$200,0),1),"")</f>
        <v/>
      </c>
      <c r="AQ274" s="742" t="str">
        <f>IFERROR(INDEX('02_LIVING_WATERDEEP'!$L$2:$L$200,MATCH(Таблиця4[[#This Row],[BUILDING NAME]],'02_LIVING_WATERDEEP'!$A$2:$A$200,0),1),"")</f>
        <v/>
      </c>
      <c r="AR274" s="742" t="str">
        <f>IFERROR(INDEX('02_LIVING_WATERDEEP'!$M$2:$M$200,MATCH(Таблиця4[[#This Row],[BUILDING NAME]],'02_LIVING_WATERDEEP'!$A$2:$A$200,0),1),"")</f>
        <v/>
      </c>
      <c r="AS274" s="742"/>
      <c r="AT274" s="596"/>
      <c r="AU274" s="596"/>
      <c r="AV274" s="596"/>
      <c r="AW274" s="596"/>
      <c r="AX274" s="596"/>
      <c r="AY274" s="596"/>
      <c r="AZ274" s="596"/>
      <c r="BA274" s="596"/>
      <c r="BB274" s="596"/>
      <c r="BC274" s="596"/>
      <c r="BD274" s="596"/>
      <c r="BE274" s="596"/>
      <c r="BF274" s="596"/>
      <c r="BG274" s="596"/>
      <c r="BH274" s="596"/>
      <c r="BI274" s="596"/>
      <c r="BJ274" s="596" t="e">
        <f>MATCH(Таблиця4[[#This Row],[BUILDING NAME]],#REF!,0)</f>
        <v>#REF!</v>
      </c>
      <c r="BK274" s="596" t="e">
        <f>INDEX(#REF!,'02BUILD'!BJ274,1)</f>
        <v>#REF!</v>
      </c>
      <c r="BL274" s="596" t="e">
        <v>#N/A</v>
      </c>
      <c r="BM274" s="596"/>
      <c r="BN274" s="596" t="e">
        <f>MATCH(Таблиця4[[#This Row],[BUILDING NAME]],Таблиця5[NAME],0)</f>
        <v>#N/A</v>
      </c>
      <c r="BO274" s="596" t="e">
        <f>INDEX(Таблиця5[[C - COINS - COST]:[ADDRESS]],'02BUILD'!$BN274,1)</f>
        <v>#N/A</v>
      </c>
      <c r="BP274" s="596" t="e">
        <f>INDEX(Таблиця5[[C - COINS - COST]:[ADDRESS]],'02BUILD'!$BN274,2)</f>
        <v>#N/A</v>
      </c>
      <c r="BQ274" s="596" t="e">
        <f>INDEX(Таблиця5[[C - COINS - COST]:[ADDRESS]],'02BUILD'!$BN274,3)</f>
        <v>#N/A</v>
      </c>
      <c r="BR274" s="596" t="e">
        <f>INDEX(Таблиця5[[C - COINS - COST]:[ADDRESS]],'02BUILD'!$BN274,4)</f>
        <v>#N/A</v>
      </c>
      <c r="BS274" s="596" t="e">
        <f>INDEX(Таблиця5[[C - COINS - COST]:[ADDRESS]],'02BUILD'!$BN274,5)</f>
        <v>#N/A</v>
      </c>
      <c r="BT274" s="596" t="e">
        <f>INDEX(Таблиця5[[C - COINS - COST]:[ADDRESS]],'02BUILD'!$BN274,6)</f>
        <v>#N/A</v>
      </c>
      <c r="BU274" s="596" t="e">
        <f>INDEX(Таблиця5[[C - COINS - COST]:[ADDRESS]],'02BUILD'!$BN274,7)</f>
        <v>#N/A</v>
      </c>
      <c r="BV274" s="596" t="e">
        <f>INDEX(Таблиця5[[C - COINS - COST]:[ADDRESS]],'02BUILD'!$BN274,8)</f>
        <v>#N/A</v>
      </c>
      <c r="BW274" s="596" t="e">
        <f>INDEX(Таблиця5[[C - COINS - COST]:[ADDRESS]],'02BUILD'!$BN274,9)</f>
        <v>#N/A</v>
      </c>
      <c r="BX274" s="596" t="e">
        <f>INDEX(Таблиця5[[C - COINS - COST]:[ADDRESS]],'02BUILD'!$BN274,10)</f>
        <v>#N/A</v>
      </c>
    </row>
    <row r="275" spans="1:76" ht="16.5" thickTop="1" thickBot="1">
      <c r="A275" s="776"/>
      <c r="B275" s="777"/>
      <c r="C275" s="777"/>
      <c r="D275" s="776"/>
      <c r="E275" s="776"/>
      <c r="F275" s="777"/>
      <c r="G275" s="777"/>
      <c r="H275" s="743" t="s">
        <v>20532</v>
      </c>
      <c r="I275" s="743" t="s">
        <v>3970</v>
      </c>
      <c r="J275" s="743"/>
      <c r="K275" s="743" t="s">
        <v>19821</v>
      </c>
      <c r="L275" s="775" t="s">
        <v>20774</v>
      </c>
      <c r="M275" s="775" t="s">
        <v>20774</v>
      </c>
      <c r="N275" s="743"/>
      <c r="O275" s="743"/>
      <c r="P275" s="743"/>
      <c r="Q275" s="743"/>
      <c r="R275" s="743"/>
      <c r="S2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5" s="743"/>
      <c r="U275" s="743"/>
      <c r="V275" s="743"/>
      <c r="W275" s="743"/>
      <c r="X275" s="743"/>
      <c r="Y275" s="743" t="s">
        <v>20533</v>
      </c>
      <c r="Z275" s="743" t="s">
        <v>4311</v>
      </c>
      <c r="AA275" s="743"/>
      <c r="AB275" s="743" t="str">
        <f>Таблиця4[[#This Row],[Descriptions2]]</f>
        <v/>
      </c>
      <c r="AC275" s="743" t="str">
        <f>Таблиця4[[#This Row],[Owner/Specific NPCs3]]</f>
        <v/>
      </c>
      <c r="AD275" s="743"/>
      <c r="AE275" s="750" t="s">
        <v>5909</v>
      </c>
      <c r="AF275" s="751"/>
      <c r="AG275" s="752"/>
      <c r="AH275" s="743"/>
      <c r="AI275" s="752"/>
      <c r="AJ275" s="743"/>
      <c r="AK275" s="752"/>
      <c r="AL275" s="742" t="str">
        <f>IFERROR(INDEX('02_LIVING_WATERDEEP'!$C$2:$C$200,MATCH(Таблиця4[[#This Row],[BUILDING NAME]],'02_LIVING_WATERDEEP'!$A$2:$A$200,0),1),"")</f>
        <v/>
      </c>
      <c r="AM275" s="742" t="str">
        <f>IFERROR(INDEX('02_LIVING_WATERDEEP'!$F$2:$F$200,MATCH(Таблиця4[[#This Row],[BUILDING NAME]],'02_LIVING_WATERDEEP'!$A$2:$A$200,0),1),"")</f>
        <v/>
      </c>
      <c r="AN275" s="742" t="str">
        <f>IFERROR(INDEX('02_LIVING_WATERDEEP'!$I$2:$I$200,MATCH(Таблиця4[[#This Row],[BUILDING NAME]],'02_LIVING_WATERDEEP'!$A$2:$A$200,0),1),"")</f>
        <v/>
      </c>
      <c r="AO275" s="742" t="str">
        <f>IFERROR(INDEX('02_LIVING_WATERDEEP'!$J$2:$J$200,MATCH(Таблиця4[[#This Row],[BUILDING NAME]],'02_LIVING_WATERDEEP'!$A$2:$A$200,0),1),"")</f>
        <v/>
      </c>
      <c r="AP275" s="742" t="str">
        <f>IFERROR(INDEX('02_LIVING_WATERDEEP'!$K$2:$K$200,MATCH(Таблиця4[[#This Row],[BUILDING NAME]],'02_LIVING_WATERDEEP'!$A$2:$A$200,0),1),"")</f>
        <v/>
      </c>
      <c r="AQ275" s="742" t="str">
        <f>IFERROR(INDEX('02_LIVING_WATERDEEP'!$L$2:$L$200,MATCH(Таблиця4[[#This Row],[BUILDING NAME]],'02_LIVING_WATERDEEP'!$A$2:$A$200,0),1),"")</f>
        <v/>
      </c>
      <c r="AR275" s="742" t="str">
        <f>IFERROR(INDEX('02_LIVING_WATERDEEP'!$M$2:$M$200,MATCH(Таблиця4[[#This Row],[BUILDING NAME]],'02_LIVING_WATERDEEP'!$A$2:$A$200,0),1),"")</f>
        <v/>
      </c>
      <c r="AS275" s="742"/>
      <c r="AT275" s="596"/>
      <c r="AU275" s="596"/>
      <c r="AV275" s="596"/>
      <c r="AW275" s="596"/>
      <c r="AX275" s="596"/>
      <c r="AY275" s="596"/>
      <c r="AZ275" s="596"/>
      <c r="BA275" s="596"/>
      <c r="BB275" s="596"/>
      <c r="BC275" s="596"/>
      <c r="BD275" s="596"/>
      <c r="BE275" s="596"/>
      <c r="BF275" s="596"/>
      <c r="BG275" s="596"/>
      <c r="BH275" s="596"/>
      <c r="BI275" s="596"/>
      <c r="BJ275" s="596" t="e">
        <f>MATCH(Таблиця4[[#This Row],[BUILDING NAME]],#REF!,0)</f>
        <v>#REF!</v>
      </c>
      <c r="BK275" s="596" t="e">
        <f>INDEX(#REF!,'02BUILD'!BJ275,1)</f>
        <v>#REF!</v>
      </c>
      <c r="BL275" s="596" t="e">
        <v>#N/A</v>
      </c>
      <c r="BM275" s="596"/>
      <c r="BN275" s="596" t="e">
        <f>MATCH(Таблиця4[[#This Row],[BUILDING NAME]],Таблиця5[NAME],0)</f>
        <v>#N/A</v>
      </c>
      <c r="BO275" s="596" t="e">
        <f>INDEX(Таблиця5[[C - COINS - COST]:[ADDRESS]],'02BUILD'!$BN275,1)</f>
        <v>#N/A</v>
      </c>
      <c r="BP275" s="596" t="e">
        <f>INDEX(Таблиця5[[C - COINS - COST]:[ADDRESS]],'02BUILD'!$BN275,2)</f>
        <v>#N/A</v>
      </c>
      <c r="BQ275" s="596" t="e">
        <f>INDEX(Таблиця5[[C - COINS - COST]:[ADDRESS]],'02BUILD'!$BN275,3)</f>
        <v>#N/A</v>
      </c>
      <c r="BR275" s="596" t="e">
        <f>INDEX(Таблиця5[[C - COINS - COST]:[ADDRESS]],'02BUILD'!$BN275,4)</f>
        <v>#N/A</v>
      </c>
      <c r="BS275" s="596" t="e">
        <f>INDEX(Таблиця5[[C - COINS - COST]:[ADDRESS]],'02BUILD'!$BN275,5)</f>
        <v>#N/A</v>
      </c>
      <c r="BT275" s="596" t="e">
        <f>INDEX(Таблиця5[[C - COINS - COST]:[ADDRESS]],'02BUILD'!$BN275,6)</f>
        <v>#N/A</v>
      </c>
      <c r="BU275" s="596" t="e">
        <f>INDEX(Таблиця5[[C - COINS - COST]:[ADDRESS]],'02BUILD'!$BN275,7)</f>
        <v>#N/A</v>
      </c>
      <c r="BV275" s="596" t="e">
        <f>INDEX(Таблиця5[[C - COINS - COST]:[ADDRESS]],'02BUILD'!$BN275,8)</f>
        <v>#N/A</v>
      </c>
      <c r="BW275" s="596" t="e">
        <f>INDEX(Таблиця5[[C - COINS - COST]:[ADDRESS]],'02BUILD'!$BN275,9)</f>
        <v>#N/A</v>
      </c>
      <c r="BX275" s="596" t="e">
        <f>INDEX(Таблиця5[[C - COINS - COST]:[ADDRESS]],'02BUILD'!$BN275,10)</f>
        <v>#N/A</v>
      </c>
    </row>
    <row r="276" spans="1:76" ht="16.5" customHeight="1" thickTop="1" thickBot="1">
      <c r="A276" s="776"/>
      <c r="B276" s="777"/>
      <c r="C276" s="777"/>
      <c r="D276" s="776"/>
      <c r="E276" s="776"/>
      <c r="F276" s="777"/>
      <c r="G276" s="777"/>
      <c r="H276" s="743" t="s">
        <v>21179</v>
      </c>
      <c r="I276" s="743" t="s">
        <v>3970</v>
      </c>
      <c r="J276" s="743"/>
      <c r="K276" s="743" t="s">
        <v>2093</v>
      </c>
      <c r="L276" s="775" t="s">
        <v>20774</v>
      </c>
      <c r="M276" s="775" t="s">
        <v>20774</v>
      </c>
      <c r="N276" s="743"/>
      <c r="O276" s="743">
        <v>3</v>
      </c>
      <c r="P276" s="743">
        <v>3</v>
      </c>
      <c r="Q276" s="743"/>
      <c r="R276" s="743"/>
      <c r="S2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T276" s="743"/>
      <c r="U276" s="743"/>
      <c r="V276" s="743"/>
      <c r="W276" s="743"/>
      <c r="X276" s="743"/>
      <c r="Y276" s="743" t="s">
        <v>20728</v>
      </c>
      <c r="Z276" s="743" t="s">
        <v>4311</v>
      </c>
      <c r="AA276" s="743"/>
      <c r="AB276" s="743" t="str">
        <f>Таблиця4[[#This Row],[Descriptions2]]</f>
        <v/>
      </c>
      <c r="AC276" s="743" t="str">
        <f>Таблиця4[[#This Row],[Owner/Specific NPCs3]]</f>
        <v/>
      </c>
      <c r="AD276" s="743"/>
      <c r="AE276" s="750"/>
      <c r="AF276" s="751"/>
      <c r="AG276" s="752"/>
      <c r="AH276" s="743"/>
      <c r="AI276" s="752"/>
      <c r="AJ276" s="743"/>
      <c r="AK276" s="752"/>
      <c r="AL276" s="742" t="str">
        <f>IFERROR(INDEX('02_LIVING_WATERDEEP'!$C$2:$C$200,MATCH(Таблиця4[[#This Row],[BUILDING NAME]],'02_LIVING_WATERDEEP'!$A$2:$A$200,0),1),"")</f>
        <v/>
      </c>
      <c r="AM276" s="742" t="str">
        <f>IFERROR(INDEX('02_LIVING_WATERDEEP'!$F$2:$F$200,MATCH(Таблиця4[[#This Row],[BUILDING NAME]],'02_LIVING_WATERDEEP'!$A$2:$A$200,0),1),"")</f>
        <v/>
      </c>
      <c r="AN276" s="742" t="str">
        <f>IFERROR(INDEX('02_LIVING_WATERDEEP'!$I$2:$I$200,MATCH(Таблиця4[[#This Row],[BUILDING NAME]],'02_LIVING_WATERDEEP'!$A$2:$A$200,0),1),"")</f>
        <v/>
      </c>
      <c r="AO276" s="742" t="str">
        <f>IFERROR(INDEX('02_LIVING_WATERDEEP'!$J$2:$J$200,MATCH(Таблиця4[[#This Row],[BUILDING NAME]],'02_LIVING_WATERDEEP'!$A$2:$A$200,0),1),"")</f>
        <v/>
      </c>
      <c r="AP276" s="742" t="str">
        <f>IFERROR(INDEX('02_LIVING_WATERDEEP'!$K$2:$K$200,MATCH(Таблиця4[[#This Row],[BUILDING NAME]],'02_LIVING_WATERDEEP'!$A$2:$A$200,0),1),"")</f>
        <v/>
      </c>
      <c r="AQ276" s="742" t="str">
        <f>IFERROR(INDEX('02_LIVING_WATERDEEP'!$L$2:$L$200,MATCH(Таблиця4[[#This Row],[BUILDING NAME]],'02_LIVING_WATERDEEP'!$A$2:$A$200,0),1),"")</f>
        <v/>
      </c>
      <c r="AR276" s="742" t="str">
        <f>IFERROR(INDEX('02_LIVING_WATERDEEP'!$M$2:$M$200,MATCH(Таблиця4[[#This Row],[BUILDING NAME]],'02_LIVING_WATERDEEP'!$A$2:$A$200,0),1),"")</f>
        <v/>
      </c>
      <c r="AS276" s="742"/>
      <c r="AT276" s="596"/>
      <c r="AU276" s="596"/>
      <c r="AV276" s="596"/>
      <c r="AW276" s="596"/>
      <c r="AX276" s="596"/>
      <c r="AY276" s="596"/>
      <c r="AZ276" s="596"/>
      <c r="BA276" s="596"/>
      <c r="BB276" s="596"/>
      <c r="BC276" s="596"/>
      <c r="BD276" s="596"/>
      <c r="BE276" s="596"/>
      <c r="BF276" s="596"/>
      <c r="BG276" s="596"/>
      <c r="BH276" s="596"/>
      <c r="BI276" s="596"/>
      <c r="BJ276" s="596" t="e">
        <f>MATCH(Таблиця4[[#This Row],[BUILDING NAME]],#REF!,0)</f>
        <v>#REF!</v>
      </c>
      <c r="BK276" s="596" t="e">
        <f>INDEX(#REF!,'02BUILD'!BJ276,1)</f>
        <v>#REF!</v>
      </c>
      <c r="BL276" s="596" t="e">
        <v>#N/A</v>
      </c>
      <c r="BM276" s="596"/>
      <c r="BN276" s="596" t="e">
        <f>MATCH(Таблиця4[[#This Row],[BUILDING NAME]],Таблиця5[NAME],0)</f>
        <v>#N/A</v>
      </c>
      <c r="BO276" s="596" t="e">
        <f>INDEX(Таблиця5[[C - COINS - COST]:[ADDRESS]],'02BUILD'!$BN276,1)</f>
        <v>#N/A</v>
      </c>
      <c r="BP276" s="596" t="e">
        <f>INDEX(Таблиця5[[C - COINS - COST]:[ADDRESS]],'02BUILD'!$BN276,2)</f>
        <v>#N/A</v>
      </c>
      <c r="BQ276" s="596" t="e">
        <f>INDEX(Таблиця5[[C - COINS - COST]:[ADDRESS]],'02BUILD'!$BN276,3)</f>
        <v>#N/A</v>
      </c>
      <c r="BR276" s="596" t="e">
        <f>INDEX(Таблиця5[[C - COINS - COST]:[ADDRESS]],'02BUILD'!$BN276,4)</f>
        <v>#N/A</v>
      </c>
      <c r="BS276" s="596" t="e">
        <f>INDEX(Таблиця5[[C - COINS - COST]:[ADDRESS]],'02BUILD'!$BN276,5)</f>
        <v>#N/A</v>
      </c>
      <c r="BT276" s="596" t="e">
        <f>INDEX(Таблиця5[[C - COINS - COST]:[ADDRESS]],'02BUILD'!$BN276,6)</f>
        <v>#N/A</v>
      </c>
      <c r="BU276" s="596" t="e">
        <f>INDEX(Таблиця5[[C - COINS - COST]:[ADDRESS]],'02BUILD'!$BN276,7)</f>
        <v>#N/A</v>
      </c>
      <c r="BV276" s="596" t="e">
        <f>INDEX(Таблиця5[[C - COINS - COST]:[ADDRESS]],'02BUILD'!$BN276,8)</f>
        <v>#N/A</v>
      </c>
      <c r="BW276" s="596" t="e">
        <f>INDEX(Таблиця5[[C - COINS - COST]:[ADDRESS]],'02BUILD'!$BN276,9)</f>
        <v>#N/A</v>
      </c>
      <c r="BX276" s="596" t="e">
        <f>INDEX(Таблиця5[[C - COINS - COST]:[ADDRESS]],'02BUILD'!$BN276,10)</f>
        <v>#N/A</v>
      </c>
    </row>
    <row r="277" spans="1:76" ht="16.5" customHeight="1" thickTop="1" thickBot="1">
      <c r="A277" s="776"/>
      <c r="B277" s="777"/>
      <c r="C277" s="777"/>
      <c r="D277" s="776"/>
      <c r="E277" s="776"/>
      <c r="F277" s="777"/>
      <c r="G277" s="777"/>
      <c r="H277" s="743" t="s">
        <v>12908</v>
      </c>
      <c r="I277" s="743" t="s">
        <v>3970</v>
      </c>
      <c r="J277" s="743"/>
      <c r="K277" s="743" t="s">
        <v>2093</v>
      </c>
      <c r="L277" s="775" t="s">
        <v>20774</v>
      </c>
      <c r="M277" s="775" t="s">
        <v>20774</v>
      </c>
      <c r="N277" s="743"/>
      <c r="O277" s="743"/>
      <c r="P277" s="743"/>
      <c r="Q277" s="743"/>
      <c r="R277" s="743"/>
      <c r="S2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7" s="743"/>
      <c r="U277" s="743" t="s">
        <v>12910</v>
      </c>
      <c r="V277" s="743"/>
      <c r="W277" s="743"/>
      <c r="X277" s="743"/>
      <c r="Y277" s="743" t="s">
        <v>21094</v>
      </c>
      <c r="Z277" s="743" t="s">
        <v>4311</v>
      </c>
      <c r="AA277" s="743"/>
      <c r="AB277" s="743" t="str">
        <f>Таблиця4[[#This Row],[Descriptions2]]</f>
        <v/>
      </c>
      <c r="AC277" s="743" t="str">
        <f>Таблиця4[[#This Row],[Owner/Specific NPCs3]]</f>
        <v/>
      </c>
      <c r="AD277" s="743"/>
      <c r="AE277" s="750"/>
      <c r="AF277" s="751"/>
      <c r="AG277" s="752"/>
      <c r="AH277" s="743"/>
      <c r="AI277" s="752"/>
      <c r="AJ277" s="743"/>
      <c r="AK277" s="752"/>
      <c r="AL277" s="742" t="str">
        <f>IFERROR(INDEX('02_LIVING_WATERDEEP'!$C$2:$C$200,MATCH(Таблиця4[[#This Row],[BUILDING NAME]],'02_LIVING_WATERDEEP'!$A$2:$A$200,0),1),"")</f>
        <v/>
      </c>
      <c r="AM277" s="742" t="str">
        <f>IFERROR(INDEX('02_LIVING_WATERDEEP'!$F$2:$F$200,MATCH(Таблиця4[[#This Row],[BUILDING NAME]],'02_LIVING_WATERDEEP'!$A$2:$A$200,0),1),"")</f>
        <v/>
      </c>
      <c r="AN277" s="742" t="str">
        <f>IFERROR(INDEX('02_LIVING_WATERDEEP'!$I$2:$I$200,MATCH(Таблиця4[[#This Row],[BUILDING NAME]],'02_LIVING_WATERDEEP'!$A$2:$A$200,0),1),"")</f>
        <v/>
      </c>
      <c r="AO277" s="742" t="str">
        <f>IFERROR(INDEX('02_LIVING_WATERDEEP'!$J$2:$J$200,MATCH(Таблиця4[[#This Row],[BUILDING NAME]],'02_LIVING_WATERDEEP'!$A$2:$A$200,0),1),"")</f>
        <v/>
      </c>
      <c r="AP277" s="742" t="str">
        <f>IFERROR(INDEX('02_LIVING_WATERDEEP'!$K$2:$K$200,MATCH(Таблиця4[[#This Row],[BUILDING NAME]],'02_LIVING_WATERDEEP'!$A$2:$A$200,0),1),"")</f>
        <v/>
      </c>
      <c r="AQ277" s="742" t="str">
        <f>IFERROR(INDEX('02_LIVING_WATERDEEP'!$L$2:$L$200,MATCH(Таблиця4[[#This Row],[BUILDING NAME]],'02_LIVING_WATERDEEP'!$A$2:$A$200,0),1),"")</f>
        <v/>
      </c>
      <c r="AR277" s="742" t="str">
        <f>IFERROR(INDEX('02_LIVING_WATERDEEP'!$M$2:$M$200,MATCH(Таблиця4[[#This Row],[BUILDING NAME]],'02_LIVING_WATERDEEP'!$A$2:$A$200,0),1),"")</f>
        <v/>
      </c>
      <c r="AS277" s="742"/>
      <c r="AT277" s="596"/>
      <c r="AU277" s="596"/>
      <c r="AV277" s="596"/>
      <c r="AW277" s="596"/>
      <c r="AX277" s="596"/>
      <c r="AY277" s="596"/>
      <c r="AZ277" s="596"/>
      <c r="BA277" s="596"/>
      <c r="BB277" s="596"/>
      <c r="BC277" s="596"/>
      <c r="BD277" s="596"/>
      <c r="BE277" s="596"/>
      <c r="BF277" s="596"/>
      <c r="BG277" s="596"/>
      <c r="BH277" s="596"/>
      <c r="BI277" s="596"/>
      <c r="BJ277" s="596" t="e">
        <f>MATCH(Таблиця4[[#This Row],[BUILDING NAME]],#REF!,0)</f>
        <v>#REF!</v>
      </c>
      <c r="BK277" s="596" t="e">
        <f>INDEX(#REF!,'02BUILD'!BJ277,1)</f>
        <v>#REF!</v>
      </c>
      <c r="BL277" s="596" t="e">
        <v>#N/A</v>
      </c>
      <c r="BM277" s="596"/>
      <c r="BN277" s="596" t="e">
        <f>MATCH(Таблиця4[[#This Row],[BUILDING NAME]],Таблиця5[NAME],0)</f>
        <v>#N/A</v>
      </c>
      <c r="BO277" s="596" t="e">
        <f>INDEX(Таблиця5[[C - COINS - COST]:[ADDRESS]],'02BUILD'!$BN277,1)</f>
        <v>#N/A</v>
      </c>
      <c r="BP277" s="596" t="e">
        <f>INDEX(Таблиця5[[C - COINS - COST]:[ADDRESS]],'02BUILD'!$BN277,2)</f>
        <v>#N/A</v>
      </c>
      <c r="BQ277" s="596" t="e">
        <f>INDEX(Таблиця5[[C - COINS - COST]:[ADDRESS]],'02BUILD'!$BN277,3)</f>
        <v>#N/A</v>
      </c>
      <c r="BR277" s="596" t="e">
        <f>INDEX(Таблиця5[[C - COINS - COST]:[ADDRESS]],'02BUILD'!$BN277,4)</f>
        <v>#N/A</v>
      </c>
      <c r="BS277" s="596" t="e">
        <f>INDEX(Таблиця5[[C - COINS - COST]:[ADDRESS]],'02BUILD'!$BN277,5)</f>
        <v>#N/A</v>
      </c>
      <c r="BT277" s="596" t="e">
        <f>INDEX(Таблиця5[[C - COINS - COST]:[ADDRESS]],'02BUILD'!$BN277,6)</f>
        <v>#N/A</v>
      </c>
      <c r="BU277" s="596" t="e">
        <f>INDEX(Таблиця5[[C - COINS - COST]:[ADDRESS]],'02BUILD'!$BN277,7)</f>
        <v>#N/A</v>
      </c>
      <c r="BV277" s="596" t="e">
        <f>INDEX(Таблиця5[[C - COINS - COST]:[ADDRESS]],'02BUILD'!$BN277,8)</f>
        <v>#N/A</v>
      </c>
      <c r="BW277" s="596" t="e">
        <f>INDEX(Таблиця5[[C - COINS - COST]:[ADDRESS]],'02BUILD'!$BN277,9)</f>
        <v>#N/A</v>
      </c>
      <c r="BX277" s="596" t="e">
        <f>INDEX(Таблиця5[[C - COINS - COST]:[ADDRESS]],'02BUILD'!$BN277,10)</f>
        <v>#N/A</v>
      </c>
    </row>
    <row r="278" spans="1:76" ht="16.5" customHeight="1" thickTop="1" thickBot="1">
      <c r="A278" s="776"/>
      <c r="B278" s="777"/>
      <c r="C278" s="777"/>
      <c r="D278" s="776"/>
      <c r="E278" s="776"/>
      <c r="F278" s="777"/>
      <c r="G278" s="777"/>
      <c r="H278" s="743"/>
      <c r="I278" s="743"/>
      <c r="J278" s="743"/>
      <c r="K278" s="775"/>
      <c r="L278" s="743"/>
      <c r="M278" s="743"/>
      <c r="N278" s="743"/>
      <c r="O278" s="743"/>
      <c r="P278" s="743"/>
      <c r="Q278" s="743"/>
      <c r="R278" s="743"/>
      <c r="S2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8" s="743"/>
      <c r="U278" s="743"/>
      <c r="V278" s="743"/>
      <c r="W278" s="743"/>
      <c r="X278" s="743"/>
      <c r="Y278" s="743"/>
      <c r="Z278" s="743" t="s">
        <v>4311</v>
      </c>
      <c r="AA278" s="743"/>
      <c r="AB278" s="743" t="str">
        <f>Таблиця4[[#This Row],[Descriptions2]]</f>
        <v/>
      </c>
      <c r="AC278" s="743" t="str">
        <f>Таблиця4[[#This Row],[Owner/Specific NPCs3]]</f>
        <v/>
      </c>
      <c r="AD278" s="743"/>
      <c r="AE278" s="750"/>
      <c r="AF278" s="751"/>
      <c r="AG278" s="752"/>
      <c r="AH278" s="743"/>
      <c r="AI278" s="752"/>
      <c r="AJ278" s="743"/>
      <c r="AK278" s="752"/>
      <c r="AL278" s="742" t="str">
        <f>IFERROR(INDEX('02_LIVING_WATERDEEP'!$C$2:$C$200,MATCH(Таблиця4[[#This Row],[BUILDING NAME]],'02_LIVING_WATERDEEP'!$A$2:$A$200,0),1),"")</f>
        <v/>
      </c>
      <c r="AM278" s="742" t="str">
        <f>IFERROR(INDEX('02_LIVING_WATERDEEP'!$F$2:$F$200,MATCH(Таблиця4[[#This Row],[BUILDING NAME]],'02_LIVING_WATERDEEP'!$A$2:$A$200,0),1),"")</f>
        <v/>
      </c>
      <c r="AN278" s="742" t="str">
        <f>IFERROR(INDEX('02_LIVING_WATERDEEP'!$I$2:$I$200,MATCH(Таблиця4[[#This Row],[BUILDING NAME]],'02_LIVING_WATERDEEP'!$A$2:$A$200,0),1),"")</f>
        <v/>
      </c>
      <c r="AO278" s="742" t="str">
        <f>IFERROR(INDEX('02_LIVING_WATERDEEP'!$J$2:$J$200,MATCH(Таблиця4[[#This Row],[BUILDING NAME]],'02_LIVING_WATERDEEP'!$A$2:$A$200,0),1),"")</f>
        <v/>
      </c>
      <c r="AP278" s="742" t="str">
        <f>IFERROR(INDEX('02_LIVING_WATERDEEP'!$K$2:$K$200,MATCH(Таблиця4[[#This Row],[BUILDING NAME]],'02_LIVING_WATERDEEP'!$A$2:$A$200,0),1),"")</f>
        <v/>
      </c>
      <c r="AQ278" s="742" t="str">
        <f>IFERROR(INDEX('02_LIVING_WATERDEEP'!$L$2:$L$200,MATCH(Таблиця4[[#This Row],[BUILDING NAME]],'02_LIVING_WATERDEEP'!$A$2:$A$200,0),1),"")</f>
        <v/>
      </c>
      <c r="AR278" s="742" t="str">
        <f>IFERROR(INDEX('02_LIVING_WATERDEEP'!$M$2:$M$200,MATCH(Таблиця4[[#This Row],[BUILDING NAME]],'02_LIVING_WATERDEEP'!$A$2:$A$200,0),1),"")</f>
        <v/>
      </c>
      <c r="AS278" s="742"/>
      <c r="AT278" s="596"/>
      <c r="AU278" s="596"/>
      <c r="AV278" s="596"/>
      <c r="AW278" s="596"/>
      <c r="AX278" s="596"/>
      <c r="AY278" s="596"/>
      <c r="AZ278" s="596"/>
      <c r="BA278" s="596"/>
      <c r="BB278" s="596"/>
      <c r="BC278" s="596"/>
      <c r="BD278" s="596"/>
      <c r="BE278" s="596"/>
      <c r="BF278" s="596"/>
      <c r="BG278" s="596"/>
      <c r="BH278" s="596"/>
      <c r="BI278" s="596"/>
      <c r="BJ278" s="596" t="e">
        <f>MATCH(Таблиця4[[#This Row],[BUILDING NAME]],#REF!,0)</f>
        <v>#REF!</v>
      </c>
      <c r="BK278" s="596" t="e">
        <f>INDEX(#REF!,'02BUILD'!BJ278,1)</f>
        <v>#REF!</v>
      </c>
      <c r="BL278" s="596" t="e">
        <v>#N/A</v>
      </c>
      <c r="BM278" s="596"/>
      <c r="BN278" s="596" t="e">
        <f>MATCH(Таблиця4[[#This Row],[BUILDING NAME]],Таблиця5[NAME],0)</f>
        <v>#N/A</v>
      </c>
      <c r="BO278" s="596" t="e">
        <f>INDEX(Таблиця5[[C - COINS - COST]:[ADDRESS]],'02BUILD'!$BN278,1)</f>
        <v>#N/A</v>
      </c>
      <c r="BP278" s="596" t="e">
        <f>INDEX(Таблиця5[[C - COINS - COST]:[ADDRESS]],'02BUILD'!$BN278,2)</f>
        <v>#N/A</v>
      </c>
      <c r="BQ278" s="596" t="e">
        <f>INDEX(Таблиця5[[C - COINS - COST]:[ADDRESS]],'02BUILD'!$BN278,3)</f>
        <v>#N/A</v>
      </c>
      <c r="BR278" s="596" t="e">
        <f>INDEX(Таблиця5[[C - COINS - COST]:[ADDRESS]],'02BUILD'!$BN278,4)</f>
        <v>#N/A</v>
      </c>
      <c r="BS278" s="596" t="e">
        <f>INDEX(Таблиця5[[C - COINS - COST]:[ADDRESS]],'02BUILD'!$BN278,5)</f>
        <v>#N/A</v>
      </c>
      <c r="BT278" s="596" t="e">
        <f>INDEX(Таблиця5[[C - COINS - COST]:[ADDRESS]],'02BUILD'!$BN278,6)</f>
        <v>#N/A</v>
      </c>
      <c r="BU278" s="596" t="e">
        <f>INDEX(Таблиця5[[C - COINS - COST]:[ADDRESS]],'02BUILD'!$BN278,7)</f>
        <v>#N/A</v>
      </c>
      <c r="BV278" s="596" t="e">
        <f>INDEX(Таблиця5[[C - COINS - COST]:[ADDRESS]],'02BUILD'!$BN278,8)</f>
        <v>#N/A</v>
      </c>
      <c r="BW278" s="596" t="e">
        <f>INDEX(Таблиця5[[C - COINS - COST]:[ADDRESS]],'02BUILD'!$BN278,9)</f>
        <v>#N/A</v>
      </c>
      <c r="BX278" s="596" t="e">
        <f>INDEX(Таблиця5[[C - COINS - COST]:[ADDRESS]],'02BUILD'!$BN278,10)</f>
        <v>#N/A</v>
      </c>
    </row>
    <row r="279" spans="1:76" ht="16.5" customHeight="1" thickTop="1" thickBot="1">
      <c r="A279" s="776"/>
      <c r="B279" s="777"/>
      <c r="C279" s="777"/>
      <c r="D279" s="776"/>
      <c r="E279" s="776"/>
      <c r="F279" s="777"/>
      <c r="G279" s="777"/>
      <c r="H279" s="743"/>
      <c r="I279" s="743"/>
      <c r="J279" s="743"/>
      <c r="K279" s="775"/>
      <c r="L279" s="743"/>
      <c r="M279" s="743"/>
      <c r="N279" s="743"/>
      <c r="O279" s="743"/>
      <c r="P279" s="743"/>
      <c r="Q279" s="743"/>
      <c r="R279" s="743"/>
      <c r="S2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79" s="743"/>
      <c r="U279" s="743"/>
      <c r="V279" s="743"/>
      <c r="W279" s="743"/>
      <c r="X279" s="743"/>
      <c r="Y279" s="743"/>
      <c r="Z279" s="743" t="s">
        <v>4311</v>
      </c>
      <c r="AA279" s="743"/>
      <c r="AB279" s="743" t="str">
        <f>Таблиця4[[#This Row],[Descriptions2]]</f>
        <v/>
      </c>
      <c r="AC279" s="743" t="str">
        <f>Таблиця4[[#This Row],[Owner/Specific NPCs3]]</f>
        <v/>
      </c>
      <c r="AD279" s="743"/>
      <c r="AE279" s="750"/>
      <c r="AF279" s="751"/>
      <c r="AG279" s="752"/>
      <c r="AH279" s="743"/>
      <c r="AI279" s="752"/>
      <c r="AJ279" s="743"/>
      <c r="AK279" s="752"/>
      <c r="AL279" s="742" t="str">
        <f>IFERROR(INDEX('02_LIVING_WATERDEEP'!$C$2:$C$200,MATCH(Таблиця4[[#This Row],[BUILDING NAME]],'02_LIVING_WATERDEEP'!$A$2:$A$200,0),1),"")</f>
        <v/>
      </c>
      <c r="AM279" s="742" t="str">
        <f>IFERROR(INDEX('02_LIVING_WATERDEEP'!$F$2:$F$200,MATCH(Таблиця4[[#This Row],[BUILDING NAME]],'02_LIVING_WATERDEEP'!$A$2:$A$200,0),1),"")</f>
        <v/>
      </c>
      <c r="AN279" s="742" t="str">
        <f>IFERROR(INDEX('02_LIVING_WATERDEEP'!$I$2:$I$200,MATCH(Таблиця4[[#This Row],[BUILDING NAME]],'02_LIVING_WATERDEEP'!$A$2:$A$200,0),1),"")</f>
        <v/>
      </c>
      <c r="AO279" s="742" t="str">
        <f>IFERROR(INDEX('02_LIVING_WATERDEEP'!$J$2:$J$200,MATCH(Таблиця4[[#This Row],[BUILDING NAME]],'02_LIVING_WATERDEEP'!$A$2:$A$200,0),1),"")</f>
        <v/>
      </c>
      <c r="AP279" s="742" t="str">
        <f>IFERROR(INDEX('02_LIVING_WATERDEEP'!$K$2:$K$200,MATCH(Таблиця4[[#This Row],[BUILDING NAME]],'02_LIVING_WATERDEEP'!$A$2:$A$200,0),1),"")</f>
        <v/>
      </c>
      <c r="AQ279" s="742" t="str">
        <f>IFERROR(INDEX('02_LIVING_WATERDEEP'!$L$2:$L$200,MATCH(Таблиця4[[#This Row],[BUILDING NAME]],'02_LIVING_WATERDEEP'!$A$2:$A$200,0),1),"")</f>
        <v/>
      </c>
      <c r="AR279" s="742" t="str">
        <f>IFERROR(INDEX('02_LIVING_WATERDEEP'!$M$2:$M$200,MATCH(Таблиця4[[#This Row],[BUILDING NAME]],'02_LIVING_WATERDEEP'!$A$2:$A$200,0),1),"")</f>
        <v/>
      </c>
      <c r="AS279" s="742"/>
      <c r="AT279" s="596"/>
      <c r="AU279" s="596"/>
      <c r="AV279" s="596"/>
      <c r="AW279" s="596"/>
      <c r="AX279" s="596"/>
      <c r="AY279" s="596"/>
      <c r="AZ279" s="596"/>
      <c r="BA279" s="596"/>
      <c r="BB279" s="596"/>
      <c r="BC279" s="596"/>
      <c r="BD279" s="596"/>
      <c r="BE279" s="596"/>
      <c r="BF279" s="596"/>
      <c r="BG279" s="596"/>
      <c r="BH279" s="596"/>
      <c r="BI279" s="596"/>
      <c r="BJ279" s="596" t="e">
        <f>MATCH(Таблиця4[[#This Row],[BUILDING NAME]],#REF!,0)</f>
        <v>#REF!</v>
      </c>
      <c r="BK279" s="596" t="e">
        <f>INDEX(#REF!,'02BUILD'!BJ279,1)</f>
        <v>#REF!</v>
      </c>
      <c r="BL279" s="596" t="e">
        <v>#N/A</v>
      </c>
      <c r="BM279" s="596"/>
      <c r="BN279" s="596" t="e">
        <f>MATCH(Таблиця4[[#This Row],[BUILDING NAME]],Таблиця5[NAME],0)</f>
        <v>#N/A</v>
      </c>
      <c r="BO279" s="596" t="e">
        <f>INDEX(Таблиця5[[C - COINS - COST]:[ADDRESS]],'02BUILD'!$BN279,1)</f>
        <v>#N/A</v>
      </c>
      <c r="BP279" s="596" t="e">
        <f>INDEX(Таблиця5[[C - COINS - COST]:[ADDRESS]],'02BUILD'!$BN279,2)</f>
        <v>#N/A</v>
      </c>
      <c r="BQ279" s="596" t="e">
        <f>INDEX(Таблиця5[[C - COINS - COST]:[ADDRESS]],'02BUILD'!$BN279,3)</f>
        <v>#N/A</v>
      </c>
      <c r="BR279" s="596" t="e">
        <f>INDEX(Таблиця5[[C - COINS - COST]:[ADDRESS]],'02BUILD'!$BN279,4)</f>
        <v>#N/A</v>
      </c>
      <c r="BS279" s="596" t="e">
        <f>INDEX(Таблиця5[[C - COINS - COST]:[ADDRESS]],'02BUILD'!$BN279,5)</f>
        <v>#N/A</v>
      </c>
      <c r="BT279" s="596" t="e">
        <f>INDEX(Таблиця5[[C - COINS - COST]:[ADDRESS]],'02BUILD'!$BN279,6)</f>
        <v>#N/A</v>
      </c>
      <c r="BU279" s="596" t="e">
        <f>INDEX(Таблиця5[[C - COINS - COST]:[ADDRESS]],'02BUILD'!$BN279,7)</f>
        <v>#N/A</v>
      </c>
      <c r="BV279" s="596" t="e">
        <f>INDEX(Таблиця5[[C - COINS - COST]:[ADDRESS]],'02BUILD'!$BN279,8)</f>
        <v>#N/A</v>
      </c>
      <c r="BW279" s="596" t="e">
        <f>INDEX(Таблиця5[[C - COINS - COST]:[ADDRESS]],'02BUILD'!$BN279,9)</f>
        <v>#N/A</v>
      </c>
      <c r="BX279" s="596" t="e">
        <f>INDEX(Таблиця5[[C - COINS - COST]:[ADDRESS]],'02BUILD'!$BN279,10)</f>
        <v>#N/A</v>
      </c>
    </row>
    <row r="280" spans="1:76" ht="16.5" customHeight="1" thickTop="1" thickBot="1">
      <c r="A280" s="776"/>
      <c r="B280" s="777"/>
      <c r="C280" s="777"/>
      <c r="D280" s="776"/>
      <c r="E280" s="776"/>
      <c r="F280" s="777"/>
      <c r="G280" s="777"/>
      <c r="H280" s="743" t="s">
        <v>20720</v>
      </c>
      <c r="I280" s="743" t="s">
        <v>3970</v>
      </c>
      <c r="J280" s="743"/>
      <c r="K280" s="743" t="s">
        <v>19826</v>
      </c>
      <c r="L280" s="775" t="s">
        <v>20774</v>
      </c>
      <c r="M280" s="775" t="s">
        <v>20774</v>
      </c>
      <c r="N280" s="743"/>
      <c r="O280" s="743"/>
      <c r="P280" s="743"/>
      <c r="Q280" s="743"/>
      <c r="R280" s="743"/>
      <c r="S2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0" s="743"/>
      <c r="U280" s="743"/>
      <c r="V280" s="743" t="s">
        <v>21509</v>
      </c>
      <c r="W280" s="742"/>
      <c r="X280" s="742"/>
      <c r="Y280" s="742" t="s">
        <v>21508</v>
      </c>
      <c r="Z280" s="743" t="s">
        <v>4311</v>
      </c>
      <c r="AA280" s="743"/>
      <c r="AB280" s="743" t="str">
        <f>Таблиця4[[#This Row],[Descriptions2]]</f>
        <v/>
      </c>
      <c r="AC280" s="743" t="str">
        <f>Таблиця4[[#This Row],[Owner/Specific NPCs3]]</f>
        <v/>
      </c>
      <c r="AD280" s="743"/>
      <c r="AE280" s="750"/>
      <c r="AF280" s="751"/>
      <c r="AG280" s="752"/>
      <c r="AH280" s="743"/>
      <c r="AI280" s="752"/>
      <c r="AJ280" s="743"/>
      <c r="AK280" s="752"/>
      <c r="AL280" s="742" t="str">
        <f>IFERROR(INDEX('02_LIVING_WATERDEEP'!$C$2:$C$200,MATCH(Таблиця4[[#This Row],[BUILDING NAME]],'02_LIVING_WATERDEEP'!$A$2:$A$200,0),1),"")</f>
        <v/>
      </c>
      <c r="AM280" s="742" t="str">
        <f>IFERROR(INDEX('02_LIVING_WATERDEEP'!$F$2:$F$200,MATCH(Таблиця4[[#This Row],[BUILDING NAME]],'02_LIVING_WATERDEEP'!$A$2:$A$200,0),1),"")</f>
        <v/>
      </c>
      <c r="AN280" s="742" t="str">
        <f>IFERROR(INDEX('02_LIVING_WATERDEEP'!$I$2:$I$200,MATCH(Таблиця4[[#This Row],[BUILDING NAME]],'02_LIVING_WATERDEEP'!$A$2:$A$200,0),1),"")</f>
        <v/>
      </c>
      <c r="AO280" s="742" t="str">
        <f>IFERROR(INDEX('02_LIVING_WATERDEEP'!$J$2:$J$200,MATCH(Таблиця4[[#This Row],[BUILDING NAME]],'02_LIVING_WATERDEEP'!$A$2:$A$200,0),1),"")</f>
        <v/>
      </c>
      <c r="AP280" s="742" t="str">
        <f>IFERROR(INDEX('02_LIVING_WATERDEEP'!$K$2:$K$200,MATCH(Таблиця4[[#This Row],[BUILDING NAME]],'02_LIVING_WATERDEEP'!$A$2:$A$200,0),1),"")</f>
        <v/>
      </c>
      <c r="AQ280" s="742" t="str">
        <f>IFERROR(INDEX('02_LIVING_WATERDEEP'!$L$2:$L$200,MATCH(Таблиця4[[#This Row],[BUILDING NAME]],'02_LIVING_WATERDEEP'!$A$2:$A$200,0),1),"")</f>
        <v/>
      </c>
      <c r="AR280" s="742" t="str">
        <f>IFERROR(INDEX('02_LIVING_WATERDEEP'!$M$2:$M$200,MATCH(Таблиця4[[#This Row],[BUILDING NAME]],'02_LIVING_WATERDEEP'!$A$2:$A$200,0),1),"")</f>
        <v/>
      </c>
      <c r="AS280" s="742"/>
      <c r="AT280" s="596"/>
      <c r="AU280" s="596"/>
      <c r="AV280" s="596"/>
      <c r="AW280" s="596"/>
      <c r="AX280" s="596"/>
      <c r="AY280" s="596"/>
      <c r="AZ280" s="596"/>
      <c r="BA280" s="596"/>
      <c r="BB280" s="596"/>
      <c r="BC280" s="596"/>
      <c r="BD280" s="596"/>
      <c r="BE280" s="596"/>
      <c r="BF280" s="596"/>
      <c r="BG280" s="596"/>
      <c r="BH280" s="596"/>
      <c r="BI280" s="596"/>
      <c r="BJ280" s="596" t="e">
        <f>MATCH(Таблиця4[[#This Row],[BUILDING NAME]],#REF!,0)</f>
        <v>#REF!</v>
      </c>
      <c r="BK280" s="596" t="e">
        <f>INDEX(#REF!,'02BUILD'!BJ280,1)</f>
        <v>#REF!</v>
      </c>
      <c r="BL280" s="596">
        <v>0</v>
      </c>
      <c r="BM280" s="596"/>
      <c r="BN280" s="596" t="e">
        <f>MATCH(Таблиця4[[#This Row],[BUILDING NAME]],Таблиця5[NAME],0)</f>
        <v>#N/A</v>
      </c>
      <c r="BO280" s="596" t="e">
        <f>INDEX(Таблиця5[[C - COINS - COST]:[ADDRESS]],'02BUILD'!$BN280,1)</f>
        <v>#N/A</v>
      </c>
      <c r="BP280" s="596" t="e">
        <f>INDEX(Таблиця5[[C - COINS - COST]:[ADDRESS]],'02BUILD'!$BN280,2)</f>
        <v>#N/A</v>
      </c>
      <c r="BQ280" s="596" t="e">
        <f>INDEX(Таблиця5[[C - COINS - COST]:[ADDRESS]],'02BUILD'!$BN280,3)</f>
        <v>#N/A</v>
      </c>
      <c r="BR280" s="596" t="e">
        <f>INDEX(Таблиця5[[C - COINS - COST]:[ADDRESS]],'02BUILD'!$BN280,4)</f>
        <v>#N/A</v>
      </c>
      <c r="BS280" s="596" t="e">
        <f>INDEX(Таблиця5[[C - COINS - COST]:[ADDRESS]],'02BUILD'!$BN280,5)</f>
        <v>#N/A</v>
      </c>
      <c r="BT280" s="596" t="e">
        <f>INDEX(Таблиця5[[C - COINS - COST]:[ADDRESS]],'02BUILD'!$BN280,6)</f>
        <v>#N/A</v>
      </c>
      <c r="BU280" s="596" t="e">
        <f>INDEX(Таблиця5[[C - COINS - COST]:[ADDRESS]],'02BUILD'!$BN280,7)</f>
        <v>#N/A</v>
      </c>
      <c r="BV280" s="596" t="e">
        <f>INDEX(Таблиця5[[C - COINS - COST]:[ADDRESS]],'02BUILD'!$BN280,8)</f>
        <v>#N/A</v>
      </c>
      <c r="BW280" s="596" t="e">
        <f>INDEX(Таблиця5[[C - COINS - COST]:[ADDRESS]],'02BUILD'!$BN280,9)</f>
        <v>#N/A</v>
      </c>
      <c r="BX280" s="596" t="e">
        <f>INDEX(Таблиця5[[C - COINS - COST]:[ADDRESS]],'02BUILD'!$BN280,10)</f>
        <v>#N/A</v>
      </c>
    </row>
    <row r="281" spans="1:76" ht="16.5" customHeight="1" thickTop="1" thickBot="1">
      <c r="A281" s="776"/>
      <c r="B281" s="777"/>
      <c r="C281" s="777"/>
      <c r="D281" s="776"/>
      <c r="E281" s="776"/>
      <c r="F281" s="777"/>
      <c r="G281" s="777"/>
      <c r="H281" s="743" t="s">
        <v>20518</v>
      </c>
      <c r="I281" s="743" t="s">
        <v>3970</v>
      </c>
      <c r="J281" s="743"/>
      <c r="K281" s="743" t="s">
        <v>3948</v>
      </c>
      <c r="L281" s="775" t="s">
        <v>20774</v>
      </c>
      <c r="M281" s="775" t="s">
        <v>20774</v>
      </c>
      <c r="N281" s="743"/>
      <c r="O281" s="743"/>
      <c r="P281" s="743"/>
      <c r="Q281" s="743"/>
      <c r="R281" s="743"/>
      <c r="S2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1" s="743"/>
      <c r="U281" s="743"/>
      <c r="V281" s="743"/>
      <c r="W281" s="743"/>
      <c r="X281" s="743"/>
      <c r="Y281" s="743" t="s">
        <v>20519</v>
      </c>
      <c r="Z281" s="743" t="s">
        <v>4311</v>
      </c>
      <c r="AA281" s="743"/>
      <c r="AB281" s="743" t="str">
        <f>Таблиця4[[#This Row],[Descriptions2]]</f>
        <v/>
      </c>
      <c r="AC281" s="743" t="str">
        <f>Таблиця4[[#This Row],[Owner/Specific NPCs3]]</f>
        <v/>
      </c>
      <c r="AD281" s="743"/>
      <c r="AE281" s="750"/>
      <c r="AF281" s="751"/>
      <c r="AG281" s="752"/>
      <c r="AH281" s="743"/>
      <c r="AI281" s="752"/>
      <c r="AJ281" s="743"/>
      <c r="AK281" s="752"/>
      <c r="AL281" s="742" t="str">
        <f>IFERROR(INDEX('02_LIVING_WATERDEEP'!$C$2:$C$200,MATCH(Таблиця4[[#This Row],[BUILDING NAME]],'02_LIVING_WATERDEEP'!$A$2:$A$200,0),1),"")</f>
        <v/>
      </c>
      <c r="AM281" s="742" t="str">
        <f>IFERROR(INDEX('02_LIVING_WATERDEEP'!$F$2:$F$200,MATCH(Таблиця4[[#This Row],[BUILDING NAME]],'02_LIVING_WATERDEEP'!$A$2:$A$200,0),1),"")</f>
        <v/>
      </c>
      <c r="AN281" s="742" t="str">
        <f>IFERROR(INDEX('02_LIVING_WATERDEEP'!$I$2:$I$200,MATCH(Таблиця4[[#This Row],[BUILDING NAME]],'02_LIVING_WATERDEEP'!$A$2:$A$200,0),1),"")</f>
        <v/>
      </c>
      <c r="AO281" s="742" t="str">
        <f>IFERROR(INDEX('02_LIVING_WATERDEEP'!$J$2:$J$200,MATCH(Таблиця4[[#This Row],[BUILDING NAME]],'02_LIVING_WATERDEEP'!$A$2:$A$200,0),1),"")</f>
        <v/>
      </c>
      <c r="AP281" s="742" t="str">
        <f>IFERROR(INDEX('02_LIVING_WATERDEEP'!$K$2:$K$200,MATCH(Таблиця4[[#This Row],[BUILDING NAME]],'02_LIVING_WATERDEEP'!$A$2:$A$200,0),1),"")</f>
        <v/>
      </c>
      <c r="AQ281" s="742" t="str">
        <f>IFERROR(INDEX('02_LIVING_WATERDEEP'!$L$2:$L$200,MATCH(Таблиця4[[#This Row],[BUILDING NAME]],'02_LIVING_WATERDEEP'!$A$2:$A$200,0),1),"")</f>
        <v/>
      </c>
      <c r="AR281" s="742" t="str">
        <f>IFERROR(INDEX('02_LIVING_WATERDEEP'!$M$2:$M$200,MATCH(Таблиця4[[#This Row],[BUILDING NAME]],'02_LIVING_WATERDEEP'!$A$2:$A$200,0),1),"")</f>
        <v/>
      </c>
      <c r="AS281" s="742"/>
      <c r="AT281" s="596"/>
      <c r="AU281" s="596"/>
      <c r="AV281" s="596"/>
      <c r="AW281" s="596"/>
      <c r="AX281" s="596"/>
      <c r="AY281" s="596"/>
      <c r="AZ281" s="596"/>
      <c r="BA281" s="596"/>
      <c r="BB281" s="596"/>
      <c r="BC281" s="596"/>
      <c r="BD281" s="596"/>
      <c r="BE281" s="596"/>
      <c r="BF281" s="596"/>
      <c r="BG281" s="596"/>
      <c r="BH281" s="596"/>
      <c r="BI281" s="596"/>
      <c r="BJ281" s="596" t="e">
        <f>MATCH(Таблиця4[[#This Row],[BUILDING NAME]],#REF!,0)</f>
        <v>#REF!</v>
      </c>
      <c r="BK281" s="596" t="e">
        <f>INDEX(#REF!,'02BUILD'!BJ281,1)</f>
        <v>#REF!</v>
      </c>
      <c r="BL281" s="596" t="e">
        <v>#N/A</v>
      </c>
      <c r="BM281" s="596"/>
      <c r="BN281" s="596" t="e">
        <f>MATCH(Таблиця4[[#This Row],[BUILDING NAME]],Таблиця5[NAME],0)</f>
        <v>#N/A</v>
      </c>
      <c r="BO281" s="596" t="e">
        <f>INDEX(Таблиця5[[C - COINS - COST]:[ADDRESS]],'02BUILD'!$BN281,1)</f>
        <v>#N/A</v>
      </c>
      <c r="BP281" s="596" t="e">
        <f>INDEX(Таблиця5[[C - COINS - COST]:[ADDRESS]],'02BUILD'!$BN281,2)</f>
        <v>#N/A</v>
      </c>
      <c r="BQ281" s="596" t="e">
        <f>INDEX(Таблиця5[[C - COINS - COST]:[ADDRESS]],'02BUILD'!$BN281,3)</f>
        <v>#N/A</v>
      </c>
      <c r="BR281" s="596" t="e">
        <f>INDEX(Таблиця5[[C - COINS - COST]:[ADDRESS]],'02BUILD'!$BN281,4)</f>
        <v>#N/A</v>
      </c>
      <c r="BS281" s="596" t="e">
        <f>INDEX(Таблиця5[[C - COINS - COST]:[ADDRESS]],'02BUILD'!$BN281,5)</f>
        <v>#N/A</v>
      </c>
      <c r="BT281" s="596" t="e">
        <f>INDEX(Таблиця5[[C - COINS - COST]:[ADDRESS]],'02BUILD'!$BN281,6)</f>
        <v>#N/A</v>
      </c>
      <c r="BU281" s="596" t="e">
        <f>INDEX(Таблиця5[[C - COINS - COST]:[ADDRESS]],'02BUILD'!$BN281,7)</f>
        <v>#N/A</v>
      </c>
      <c r="BV281" s="596" t="e">
        <f>INDEX(Таблиця5[[C - COINS - COST]:[ADDRESS]],'02BUILD'!$BN281,8)</f>
        <v>#N/A</v>
      </c>
      <c r="BW281" s="596" t="e">
        <f>INDEX(Таблиця5[[C - COINS - COST]:[ADDRESS]],'02BUILD'!$BN281,9)</f>
        <v>#N/A</v>
      </c>
      <c r="BX281" s="596" t="e">
        <f>INDEX(Таблиця5[[C - COINS - COST]:[ADDRESS]],'02BUILD'!$BN281,10)</f>
        <v>#N/A</v>
      </c>
    </row>
    <row r="282" spans="1:76" ht="16.5" customHeight="1" thickTop="1" thickBot="1">
      <c r="A282" s="776"/>
      <c r="B282" s="777"/>
      <c r="C282" s="777"/>
      <c r="D282" s="776"/>
      <c r="E282" s="776"/>
      <c r="F282" s="777"/>
      <c r="G282" s="777"/>
      <c r="H282" s="743"/>
      <c r="I282" s="743"/>
      <c r="J282" s="743"/>
      <c r="K282" s="775"/>
      <c r="L282" s="743"/>
      <c r="M282" s="743"/>
      <c r="N282" s="743"/>
      <c r="O282" s="743"/>
      <c r="P282" s="743"/>
      <c r="Q282" s="743"/>
      <c r="R282" s="743"/>
      <c r="S2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2" s="743"/>
      <c r="U282" s="743"/>
      <c r="V282" s="743"/>
      <c r="W282" s="743"/>
      <c r="X282" s="743"/>
      <c r="Y282" s="743"/>
      <c r="Z282" s="743" t="s">
        <v>20722</v>
      </c>
      <c r="AA282" s="743"/>
      <c r="AB282" s="743" t="str">
        <f>Таблиця4[[#This Row],[Descriptions2]]</f>
        <v/>
      </c>
      <c r="AC282" s="743" t="str">
        <f>Таблиця4[[#This Row],[Owner/Specific NPCs3]]</f>
        <v/>
      </c>
      <c r="AD282" s="743"/>
      <c r="AE282" s="750"/>
      <c r="AF282" s="751"/>
      <c r="AG282" s="752"/>
      <c r="AH282" s="743"/>
      <c r="AI282" s="752"/>
      <c r="AJ282" s="743"/>
      <c r="AK282" s="752"/>
      <c r="AL282" s="742" t="str">
        <f>IFERROR(INDEX('02_LIVING_WATERDEEP'!$C$2:$C$200,MATCH(Таблиця4[[#This Row],[BUILDING NAME]],'02_LIVING_WATERDEEP'!$A$2:$A$200,0),1),"")</f>
        <v/>
      </c>
      <c r="AM282" s="742" t="str">
        <f>IFERROR(INDEX('02_LIVING_WATERDEEP'!$F$2:$F$200,MATCH(Таблиця4[[#This Row],[BUILDING NAME]],'02_LIVING_WATERDEEP'!$A$2:$A$200,0),1),"")</f>
        <v/>
      </c>
      <c r="AN282" s="742" t="str">
        <f>IFERROR(INDEX('02_LIVING_WATERDEEP'!$I$2:$I$200,MATCH(Таблиця4[[#This Row],[BUILDING NAME]],'02_LIVING_WATERDEEP'!$A$2:$A$200,0),1),"")</f>
        <v/>
      </c>
      <c r="AO282" s="742" t="str">
        <f>IFERROR(INDEX('02_LIVING_WATERDEEP'!$J$2:$J$200,MATCH(Таблиця4[[#This Row],[BUILDING NAME]],'02_LIVING_WATERDEEP'!$A$2:$A$200,0),1),"")</f>
        <v/>
      </c>
      <c r="AP282" s="742" t="str">
        <f>IFERROR(INDEX('02_LIVING_WATERDEEP'!$K$2:$K$200,MATCH(Таблиця4[[#This Row],[BUILDING NAME]],'02_LIVING_WATERDEEP'!$A$2:$A$200,0),1),"")</f>
        <v/>
      </c>
      <c r="AQ282" s="742" t="str">
        <f>IFERROR(INDEX('02_LIVING_WATERDEEP'!$L$2:$L$200,MATCH(Таблиця4[[#This Row],[BUILDING NAME]],'02_LIVING_WATERDEEP'!$A$2:$A$200,0),1),"")</f>
        <v/>
      </c>
      <c r="AR282" s="742" t="str">
        <f>IFERROR(INDEX('02_LIVING_WATERDEEP'!$M$2:$M$200,MATCH(Таблиця4[[#This Row],[BUILDING NAME]],'02_LIVING_WATERDEEP'!$A$2:$A$200,0),1),"")</f>
        <v/>
      </c>
      <c r="AS282" s="742"/>
      <c r="AT282" s="596"/>
      <c r="AU282" s="596"/>
      <c r="AV282" s="596"/>
      <c r="AW282" s="596"/>
      <c r="AX282" s="596"/>
      <c r="AY282" s="596"/>
      <c r="AZ282" s="596"/>
      <c r="BA282" s="596"/>
      <c r="BB282" s="596"/>
      <c r="BC282" s="596"/>
      <c r="BD282" s="596"/>
      <c r="BE282" s="596"/>
      <c r="BF282" s="596"/>
      <c r="BG282" s="596"/>
      <c r="BH282" s="596"/>
      <c r="BI282" s="596"/>
      <c r="BJ282" s="596" t="e">
        <f>MATCH(Таблиця4[[#This Row],[BUILDING NAME]],#REF!,0)</f>
        <v>#REF!</v>
      </c>
      <c r="BK282" s="596" t="e">
        <f>INDEX(#REF!,'02BUILD'!BJ282,1)</f>
        <v>#REF!</v>
      </c>
      <c r="BL282" s="596" t="s">
        <v>20481</v>
      </c>
      <c r="BM282" s="596"/>
      <c r="BN282" s="596" t="e">
        <f>MATCH(Таблиця4[[#This Row],[BUILDING NAME]],Таблиця5[NAME],0)</f>
        <v>#N/A</v>
      </c>
      <c r="BO282" s="596" t="e">
        <f>INDEX(Таблиця5[[C - COINS - COST]:[ADDRESS]],'02BUILD'!$BN282,1)</f>
        <v>#N/A</v>
      </c>
      <c r="BP282" s="596" t="e">
        <f>INDEX(Таблиця5[[C - COINS - COST]:[ADDRESS]],'02BUILD'!$BN282,2)</f>
        <v>#N/A</v>
      </c>
      <c r="BQ282" s="596" t="e">
        <f>INDEX(Таблиця5[[C - COINS - COST]:[ADDRESS]],'02BUILD'!$BN282,3)</f>
        <v>#N/A</v>
      </c>
      <c r="BR282" s="596" t="e">
        <f>INDEX(Таблиця5[[C - COINS - COST]:[ADDRESS]],'02BUILD'!$BN282,4)</f>
        <v>#N/A</v>
      </c>
      <c r="BS282" s="596" t="e">
        <f>INDEX(Таблиця5[[C - COINS - COST]:[ADDRESS]],'02BUILD'!$BN282,5)</f>
        <v>#N/A</v>
      </c>
      <c r="BT282" s="596" t="e">
        <f>INDEX(Таблиця5[[C - COINS - COST]:[ADDRESS]],'02BUILD'!$BN282,6)</f>
        <v>#N/A</v>
      </c>
      <c r="BU282" s="596" t="e">
        <f>INDEX(Таблиця5[[C - COINS - COST]:[ADDRESS]],'02BUILD'!$BN282,7)</f>
        <v>#N/A</v>
      </c>
      <c r="BV282" s="596" t="e">
        <f>INDEX(Таблиця5[[C - COINS - COST]:[ADDRESS]],'02BUILD'!$BN282,8)</f>
        <v>#N/A</v>
      </c>
      <c r="BW282" s="596" t="e">
        <f>INDEX(Таблиця5[[C - COINS - COST]:[ADDRESS]],'02BUILD'!$BN282,9)</f>
        <v>#N/A</v>
      </c>
      <c r="BX282" s="596" t="e">
        <f>INDEX(Таблиця5[[C - COINS - COST]:[ADDRESS]],'02BUILD'!$BN282,10)</f>
        <v>#N/A</v>
      </c>
    </row>
    <row r="283" spans="1:76" ht="16.5" customHeight="1" thickTop="1" thickBot="1">
      <c r="A283" s="776"/>
      <c r="B283" s="777"/>
      <c r="C283" s="777"/>
      <c r="D283" s="776"/>
      <c r="E283" s="776"/>
      <c r="F283" s="777"/>
      <c r="G283" s="777"/>
      <c r="H283" s="743"/>
      <c r="I283" s="743"/>
      <c r="J283" s="743"/>
      <c r="K283" s="775"/>
      <c r="L283" s="743"/>
      <c r="M283" s="743"/>
      <c r="N283" s="743"/>
      <c r="O283" s="743"/>
      <c r="P283" s="743"/>
      <c r="Q283" s="743"/>
      <c r="R283" s="743"/>
      <c r="S2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3" s="743"/>
      <c r="U283" s="743"/>
      <c r="V283" s="743"/>
      <c r="W283" s="743"/>
      <c r="X283" s="743"/>
      <c r="Y283" s="743"/>
      <c r="Z283" s="743" t="s">
        <v>4311</v>
      </c>
      <c r="AA283" s="743"/>
      <c r="AB283" s="743" t="str">
        <f>Таблиця4[[#This Row],[Descriptions2]]</f>
        <v/>
      </c>
      <c r="AC283" s="743" t="str">
        <f>Таблиця4[[#This Row],[Owner/Specific NPCs3]]</f>
        <v/>
      </c>
      <c r="AD283" s="743"/>
      <c r="AE283" s="750"/>
      <c r="AF283" s="751"/>
      <c r="AG283" s="752"/>
      <c r="AH283" s="743"/>
      <c r="AI283" s="752"/>
      <c r="AJ283" s="743"/>
      <c r="AK283" s="752"/>
      <c r="AL283" s="742" t="str">
        <f>IFERROR(INDEX('02_LIVING_WATERDEEP'!$C$2:$C$200,MATCH(Таблиця4[[#This Row],[BUILDING NAME]],'02_LIVING_WATERDEEP'!$A$2:$A$200,0),1),"")</f>
        <v/>
      </c>
      <c r="AM283" s="742" t="str">
        <f>IFERROR(INDEX('02_LIVING_WATERDEEP'!$F$2:$F$200,MATCH(Таблиця4[[#This Row],[BUILDING NAME]],'02_LIVING_WATERDEEP'!$A$2:$A$200,0),1),"")</f>
        <v/>
      </c>
      <c r="AN283" s="742" t="str">
        <f>IFERROR(INDEX('02_LIVING_WATERDEEP'!$I$2:$I$200,MATCH(Таблиця4[[#This Row],[BUILDING NAME]],'02_LIVING_WATERDEEP'!$A$2:$A$200,0),1),"")</f>
        <v/>
      </c>
      <c r="AO283" s="742" t="str">
        <f>IFERROR(INDEX('02_LIVING_WATERDEEP'!$J$2:$J$200,MATCH(Таблиця4[[#This Row],[BUILDING NAME]],'02_LIVING_WATERDEEP'!$A$2:$A$200,0),1),"")</f>
        <v/>
      </c>
      <c r="AP283" s="742" t="str">
        <f>IFERROR(INDEX('02_LIVING_WATERDEEP'!$K$2:$K$200,MATCH(Таблиця4[[#This Row],[BUILDING NAME]],'02_LIVING_WATERDEEP'!$A$2:$A$200,0),1),"")</f>
        <v/>
      </c>
      <c r="AQ283" s="742" t="str">
        <f>IFERROR(INDEX('02_LIVING_WATERDEEP'!$L$2:$L$200,MATCH(Таблиця4[[#This Row],[BUILDING NAME]],'02_LIVING_WATERDEEP'!$A$2:$A$200,0),1),"")</f>
        <v/>
      </c>
      <c r="AR283" s="742" t="str">
        <f>IFERROR(INDEX('02_LIVING_WATERDEEP'!$M$2:$M$200,MATCH(Таблиця4[[#This Row],[BUILDING NAME]],'02_LIVING_WATERDEEP'!$A$2:$A$200,0),1),"")</f>
        <v/>
      </c>
      <c r="AS283" s="742"/>
      <c r="AT283" s="596"/>
      <c r="AU283" s="596"/>
      <c r="AV283" s="596"/>
      <c r="AW283" s="596"/>
      <c r="AX283" s="596"/>
      <c r="AY283" s="596"/>
      <c r="AZ283" s="596"/>
      <c r="BA283" s="596"/>
      <c r="BB283" s="596"/>
      <c r="BC283" s="596"/>
      <c r="BD283" s="596"/>
      <c r="BE283" s="596"/>
      <c r="BF283" s="596"/>
      <c r="BG283" s="596"/>
      <c r="BH283" s="596"/>
      <c r="BI283" s="596"/>
      <c r="BJ283" s="596" t="e">
        <f>MATCH(Таблиця4[[#This Row],[BUILDING NAME]],#REF!,0)</f>
        <v>#REF!</v>
      </c>
      <c r="BK283" s="596" t="e">
        <f>INDEX(#REF!,'02BUILD'!BJ283,1)</f>
        <v>#REF!</v>
      </c>
      <c r="BL283" s="596" t="s">
        <v>20454</v>
      </c>
      <c r="BM283" s="596"/>
      <c r="BN283" s="596" t="e">
        <f>MATCH(Таблиця4[[#This Row],[BUILDING NAME]],Таблиця5[NAME],0)</f>
        <v>#N/A</v>
      </c>
      <c r="BO283" s="596" t="e">
        <f>INDEX(Таблиця5[[C - COINS - COST]:[ADDRESS]],'02BUILD'!$BN283,1)</f>
        <v>#N/A</v>
      </c>
      <c r="BP283" s="596" t="e">
        <f>INDEX(Таблиця5[[C - COINS - COST]:[ADDRESS]],'02BUILD'!$BN283,2)</f>
        <v>#N/A</v>
      </c>
      <c r="BQ283" s="596" t="e">
        <f>INDEX(Таблиця5[[C - COINS - COST]:[ADDRESS]],'02BUILD'!$BN283,3)</f>
        <v>#N/A</v>
      </c>
      <c r="BR283" s="596" t="e">
        <f>INDEX(Таблиця5[[C - COINS - COST]:[ADDRESS]],'02BUILD'!$BN283,4)</f>
        <v>#N/A</v>
      </c>
      <c r="BS283" s="596" t="e">
        <f>INDEX(Таблиця5[[C - COINS - COST]:[ADDRESS]],'02BUILD'!$BN283,5)</f>
        <v>#N/A</v>
      </c>
      <c r="BT283" s="596" t="e">
        <f>INDEX(Таблиця5[[C - COINS - COST]:[ADDRESS]],'02BUILD'!$BN283,6)</f>
        <v>#N/A</v>
      </c>
      <c r="BU283" s="596" t="e">
        <f>INDEX(Таблиця5[[C - COINS - COST]:[ADDRESS]],'02BUILD'!$BN283,7)</f>
        <v>#N/A</v>
      </c>
      <c r="BV283" s="596" t="e">
        <f>INDEX(Таблиця5[[C - COINS - COST]:[ADDRESS]],'02BUILD'!$BN283,8)</f>
        <v>#N/A</v>
      </c>
      <c r="BW283" s="596" t="e">
        <f>INDEX(Таблиця5[[C - COINS - COST]:[ADDRESS]],'02BUILD'!$BN283,9)</f>
        <v>#N/A</v>
      </c>
      <c r="BX283" s="596" t="e">
        <f>INDEX(Таблиця5[[C - COINS - COST]:[ADDRESS]],'02BUILD'!$BN283,10)</f>
        <v>#N/A</v>
      </c>
    </row>
    <row r="284" spans="1:76" ht="16.5" customHeight="1" thickTop="1" thickBot="1">
      <c r="A284" s="776"/>
      <c r="B284" s="777"/>
      <c r="C284" s="777"/>
      <c r="D284" s="776"/>
      <c r="E284" s="776"/>
      <c r="F284" s="777"/>
      <c r="G284" s="777"/>
      <c r="H284" s="743"/>
      <c r="I284" s="743"/>
      <c r="J284" s="743"/>
      <c r="K284" s="775"/>
      <c r="L284" s="743"/>
      <c r="M284" s="743"/>
      <c r="N284" s="743"/>
      <c r="O284" s="743"/>
      <c r="P284" s="743"/>
      <c r="Q284" s="743"/>
      <c r="R284" s="743"/>
      <c r="S2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4" s="743"/>
      <c r="U284" s="743"/>
      <c r="V284" s="743"/>
      <c r="W284" s="743"/>
      <c r="X284" s="743"/>
      <c r="Y284" s="743"/>
      <c r="Z284" s="743" t="s">
        <v>4311</v>
      </c>
      <c r="AA284" s="743"/>
      <c r="AB284" s="743" t="str">
        <f>Таблиця4[[#This Row],[Descriptions2]]</f>
        <v/>
      </c>
      <c r="AC284" s="743" t="str">
        <f>Таблиця4[[#This Row],[Owner/Specific NPCs3]]</f>
        <v/>
      </c>
      <c r="AD284" s="743"/>
      <c r="AE284" s="750"/>
      <c r="AF284" s="751"/>
      <c r="AG284" s="752"/>
      <c r="AH284" s="743"/>
      <c r="AI284" s="752"/>
      <c r="AJ284" s="743"/>
      <c r="AK284" s="752"/>
      <c r="AL284" s="742" t="str">
        <f>IFERROR(INDEX('02_LIVING_WATERDEEP'!$C$2:$C$200,MATCH(Таблиця4[[#This Row],[BUILDING NAME]],'02_LIVING_WATERDEEP'!$A$2:$A$200,0),1),"")</f>
        <v/>
      </c>
      <c r="AM284" s="742" t="str">
        <f>IFERROR(INDEX('02_LIVING_WATERDEEP'!$F$2:$F$200,MATCH(Таблиця4[[#This Row],[BUILDING NAME]],'02_LIVING_WATERDEEP'!$A$2:$A$200,0),1),"")</f>
        <v/>
      </c>
      <c r="AN284" s="742" t="str">
        <f>IFERROR(INDEX('02_LIVING_WATERDEEP'!$I$2:$I$200,MATCH(Таблиця4[[#This Row],[BUILDING NAME]],'02_LIVING_WATERDEEP'!$A$2:$A$200,0),1),"")</f>
        <v/>
      </c>
      <c r="AO284" s="742" t="str">
        <f>IFERROR(INDEX('02_LIVING_WATERDEEP'!$J$2:$J$200,MATCH(Таблиця4[[#This Row],[BUILDING NAME]],'02_LIVING_WATERDEEP'!$A$2:$A$200,0),1),"")</f>
        <v/>
      </c>
      <c r="AP284" s="742" t="str">
        <f>IFERROR(INDEX('02_LIVING_WATERDEEP'!$K$2:$K$200,MATCH(Таблиця4[[#This Row],[BUILDING NAME]],'02_LIVING_WATERDEEP'!$A$2:$A$200,0),1),"")</f>
        <v/>
      </c>
      <c r="AQ284" s="742" t="str">
        <f>IFERROR(INDEX('02_LIVING_WATERDEEP'!$L$2:$L$200,MATCH(Таблиця4[[#This Row],[BUILDING NAME]],'02_LIVING_WATERDEEP'!$A$2:$A$200,0),1),"")</f>
        <v/>
      </c>
      <c r="AR284" s="742" t="str">
        <f>IFERROR(INDEX('02_LIVING_WATERDEEP'!$M$2:$M$200,MATCH(Таблиця4[[#This Row],[BUILDING NAME]],'02_LIVING_WATERDEEP'!$A$2:$A$200,0),1),"")</f>
        <v/>
      </c>
      <c r="AS284" s="742"/>
      <c r="AT284" s="596"/>
      <c r="AU284" s="596"/>
      <c r="AV284" s="596"/>
      <c r="AW284" s="596"/>
      <c r="AX284" s="596"/>
      <c r="AY284" s="596"/>
      <c r="AZ284" s="596"/>
      <c r="BA284" s="596"/>
      <c r="BB284" s="596"/>
      <c r="BC284" s="596"/>
      <c r="BD284" s="596"/>
      <c r="BE284" s="596"/>
      <c r="BF284" s="596"/>
      <c r="BG284" s="596"/>
      <c r="BH284" s="596"/>
      <c r="BI284" s="596"/>
      <c r="BJ284" s="596" t="e">
        <f>MATCH(Таблиця4[[#This Row],[BUILDING NAME]],#REF!,0)</f>
        <v>#REF!</v>
      </c>
      <c r="BK284" s="596" t="e">
        <f>INDEX(#REF!,'02BUILD'!BJ284,1)</f>
        <v>#REF!</v>
      </c>
      <c r="BL284" s="596" t="e">
        <v>#N/A</v>
      </c>
      <c r="BM284" s="596"/>
      <c r="BN284" s="596" t="e">
        <f>MATCH(Таблиця4[[#This Row],[BUILDING NAME]],Таблиця5[NAME],0)</f>
        <v>#N/A</v>
      </c>
      <c r="BO284" s="596" t="e">
        <f>INDEX(Таблиця5[[C - COINS - COST]:[ADDRESS]],'02BUILD'!$BN284,1)</f>
        <v>#N/A</v>
      </c>
      <c r="BP284" s="596" t="e">
        <f>INDEX(Таблиця5[[C - COINS - COST]:[ADDRESS]],'02BUILD'!$BN284,2)</f>
        <v>#N/A</v>
      </c>
      <c r="BQ284" s="596" t="e">
        <f>INDEX(Таблиця5[[C - COINS - COST]:[ADDRESS]],'02BUILD'!$BN284,3)</f>
        <v>#N/A</v>
      </c>
      <c r="BR284" s="596" t="e">
        <f>INDEX(Таблиця5[[C - COINS - COST]:[ADDRESS]],'02BUILD'!$BN284,4)</f>
        <v>#N/A</v>
      </c>
      <c r="BS284" s="596" t="e">
        <f>INDEX(Таблиця5[[C - COINS - COST]:[ADDRESS]],'02BUILD'!$BN284,5)</f>
        <v>#N/A</v>
      </c>
      <c r="BT284" s="596" t="e">
        <f>INDEX(Таблиця5[[C - COINS - COST]:[ADDRESS]],'02BUILD'!$BN284,6)</f>
        <v>#N/A</v>
      </c>
      <c r="BU284" s="596" t="e">
        <f>INDEX(Таблиця5[[C - COINS - COST]:[ADDRESS]],'02BUILD'!$BN284,7)</f>
        <v>#N/A</v>
      </c>
      <c r="BV284" s="596" t="e">
        <f>INDEX(Таблиця5[[C - COINS - COST]:[ADDRESS]],'02BUILD'!$BN284,8)</f>
        <v>#N/A</v>
      </c>
      <c r="BW284" s="596" t="e">
        <f>INDEX(Таблиця5[[C - COINS - COST]:[ADDRESS]],'02BUILD'!$BN284,9)</f>
        <v>#N/A</v>
      </c>
      <c r="BX284" s="596" t="e">
        <f>INDEX(Таблиця5[[C - COINS - COST]:[ADDRESS]],'02BUILD'!$BN284,10)</f>
        <v>#N/A</v>
      </c>
    </row>
    <row r="285" spans="1:76" ht="16.5" customHeight="1" thickTop="1" thickBot="1">
      <c r="A285" s="776"/>
      <c r="B285" s="777"/>
      <c r="C285" s="777"/>
      <c r="D285" s="776"/>
      <c r="E285" s="776"/>
      <c r="F285" s="777"/>
      <c r="G285" s="777"/>
      <c r="H285" s="743" t="s">
        <v>5684</v>
      </c>
      <c r="I285" s="743" t="s">
        <v>3970</v>
      </c>
      <c r="J285" s="743"/>
      <c r="K285" s="743" t="s">
        <v>2094</v>
      </c>
      <c r="L285" s="775" t="s">
        <v>20774</v>
      </c>
      <c r="M285" s="775" t="s">
        <v>20774</v>
      </c>
      <c r="N285" s="743"/>
      <c r="O285" s="743">
        <v>2</v>
      </c>
      <c r="P285" s="743">
        <v>2</v>
      </c>
      <c r="Q285" s="743">
        <v>3</v>
      </c>
      <c r="R285" s="743"/>
      <c r="S2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3 P • </v>
      </c>
      <c r="T285" s="743"/>
      <c r="U285" s="743"/>
      <c r="V285" s="743"/>
      <c r="W285" s="743"/>
      <c r="X285" s="743"/>
      <c r="Y285" s="743" t="s">
        <v>20735</v>
      </c>
      <c r="Z285" s="743" t="s">
        <v>223</v>
      </c>
      <c r="AA285" s="743"/>
      <c r="AB285" s="743">
        <f>Таблиця4[[#This Row],[Descriptions2]]</f>
        <v>0</v>
      </c>
      <c r="AC285" s="743">
        <f>Таблиця4[[#This Row],[Owner/Specific NPCs3]]</f>
        <v>0</v>
      </c>
      <c r="AD285" s="743"/>
      <c r="AE285" s="750"/>
      <c r="AF285" s="751"/>
      <c r="AG285" s="752"/>
      <c r="AH285" s="743"/>
      <c r="AI285" s="752"/>
      <c r="AJ285" s="743"/>
      <c r="AK285" s="752"/>
      <c r="AL285" s="742">
        <f>IFERROR(INDEX('02_LIVING_WATERDEEP'!$C$2:$C$200,MATCH(Таблиця4[[#This Row],[BUILDING NAME]],'02_LIVING_WATERDEEP'!$A$2:$A$200,0),1),"")</f>
        <v>0</v>
      </c>
      <c r="AM285" s="742" t="str">
        <f>IFERROR(INDEX('02_LIVING_WATERDEEP'!$F$2:$F$200,MATCH(Таблиця4[[#This Row],[BUILDING NAME]],'02_LIVING_WATERDEEP'!$A$2:$A$200,0),1),"")</f>
        <v>Modest</v>
      </c>
      <c r="AN285" s="742" t="str">
        <f>IFERROR(INDEX('02_LIVING_WATERDEEP'!$I$2:$I$200,MATCH(Таблиця4[[#This Row],[BUILDING NAME]],'02_LIVING_WATERDEEP'!$A$2:$A$200,0),1),"")</f>
        <v>A clean but clearly quite old establishment, Mother Athue's is a favorite among sailors and those who crave variety: Mother Athue hires her soft traders from all over Faerûn.</v>
      </c>
      <c r="AO285" s="742">
        <f>IFERROR(INDEX('02_LIVING_WATERDEEP'!$J$2:$J$200,MATCH(Таблиця4[[#This Row],[BUILDING NAME]],'02_LIVING_WATERDEEP'!$A$2:$A$200,0),1),"")</f>
        <v>0</v>
      </c>
      <c r="AP285" s="742">
        <f>IFERROR(INDEX('02_LIVING_WATERDEEP'!$K$2:$K$200,MATCH(Таблиця4[[#This Row],[BUILDING NAME]],'02_LIVING_WATERDEEP'!$A$2:$A$200,0),1),"")</f>
        <v>0</v>
      </c>
      <c r="AQ285" s="742">
        <f>IFERROR(INDEX('02_LIVING_WATERDEEP'!$L$2:$L$200,MATCH(Таблиця4[[#This Row],[BUILDING NAME]],'02_LIVING_WATERDEEP'!$A$2:$A$200,0),1),"")</f>
        <v>0</v>
      </c>
      <c r="AR285" s="742">
        <f>IFERROR(INDEX('02_LIVING_WATERDEEP'!$M$2:$M$200,MATCH(Таблиця4[[#This Row],[BUILDING NAME]],'02_LIVING_WATERDEEP'!$A$2:$A$200,0),1),"")</f>
        <v>0</v>
      </c>
      <c r="AS285" s="742"/>
      <c r="AT285" s="596"/>
      <c r="AU285" s="596"/>
      <c r="AV285" s="596"/>
      <c r="AW285" s="596"/>
      <c r="AX285" s="596"/>
      <c r="AY285" s="596"/>
      <c r="AZ285" s="596"/>
      <c r="BA285" s="596"/>
      <c r="BB285" s="596"/>
      <c r="BC285" s="596"/>
      <c r="BD285" s="596"/>
      <c r="BE285" s="596"/>
      <c r="BF285" s="596"/>
      <c r="BG285" s="596"/>
      <c r="BH285" s="596"/>
      <c r="BI285" s="596"/>
      <c r="BJ285" s="596" t="e">
        <f>MATCH(Таблиця4[[#This Row],[BUILDING NAME]],#REF!,0)</f>
        <v>#REF!</v>
      </c>
      <c r="BK285" s="596" t="e">
        <f>INDEX(#REF!,'02BUILD'!BJ285,1)</f>
        <v>#REF!</v>
      </c>
      <c r="BL285" s="596">
        <v>0</v>
      </c>
      <c r="BM285" s="596"/>
      <c r="BN285" s="596">
        <f>MATCH(Таблиця4[[#This Row],[BUILDING NAME]],Таблиця5[NAME],0)</f>
        <v>193</v>
      </c>
      <c r="BO285" s="596">
        <f>INDEX(Таблиця5[[C - COINS - COST]:[ADDRESS]],'02BUILD'!$BN285,1)</f>
        <v>2</v>
      </c>
      <c r="BP285" s="596">
        <f>INDEX(Таблиця5[[C - COINS - COST]:[ADDRESS]],'02BUILD'!$BN285,2)</f>
        <v>2</v>
      </c>
      <c r="BQ285" s="596">
        <f>INDEX(Таблиця5[[C - COINS - COST]:[ADDRESS]],'02BUILD'!$BN285,3)</f>
        <v>3</v>
      </c>
      <c r="BR285" s="596">
        <f>INDEX(Таблиця5[[C - COINS - COST]:[ADDRESS]],'02BUILD'!$BN285,4)</f>
        <v>0</v>
      </c>
      <c r="BS285" s="596" t="str">
        <f>INDEX(Таблиця5[[C - COINS - COST]:[ADDRESS]],'02BUILD'!$BN285,5)</f>
        <v>2c2a3p</v>
      </c>
      <c r="BT285" s="596" t="str">
        <f>INDEX(Таблиця5[[C - COINS - COST]:[ADDRESS]],'02BUILD'!$BN285,6)</f>
        <v>Festhall</v>
      </c>
      <c r="BU285" s="596">
        <f>INDEX(Таблиця5[[C - COINS - COST]:[ADDRESS]],'02BUILD'!$BN285,7)</f>
        <v>0</v>
      </c>
      <c r="BV285" s="596" t="str">
        <f>INDEX(Таблиця5[[C - COINS - COST]:[ADDRESS]],'02BUILD'!$BN285,8)</f>
        <v>A clean but clearly quite old establishment, Mother Athue's is a favorite among sailors and those who crave variety: Mother Athue hires her soft traders from all over Faerûn.</v>
      </c>
      <c r="BW285" s="596">
        <f>INDEX(Таблиця5[[C - COINS - COST]:[ADDRESS]],'02BUILD'!$BN285,9)</f>
        <v>0</v>
      </c>
      <c r="BX285" s="596">
        <f>INDEX(Таблиця5[[C - COINS - COST]:[ADDRESS]],'02BUILD'!$BN285,10)</f>
        <v>0</v>
      </c>
    </row>
    <row r="286" spans="1:76" ht="16.5" customHeight="1" thickTop="1" thickBot="1">
      <c r="A286" s="776"/>
      <c r="B286" s="777"/>
      <c r="C286" s="777"/>
      <c r="D286" s="776"/>
      <c r="E286" s="776"/>
      <c r="F286" s="777"/>
      <c r="G286" s="777"/>
      <c r="H286" s="743"/>
      <c r="I286" s="743"/>
      <c r="J286" s="743"/>
      <c r="K286" s="775"/>
      <c r="L286" s="743"/>
      <c r="M286" s="743"/>
      <c r="N286" s="743"/>
      <c r="O286" s="743"/>
      <c r="P286" s="743"/>
      <c r="Q286" s="743"/>
      <c r="R286" s="743"/>
      <c r="S2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6" s="743"/>
      <c r="U286" s="743"/>
      <c r="V286" s="743"/>
      <c r="W286" s="743"/>
      <c r="X286" s="743"/>
      <c r="Y286" s="743"/>
      <c r="Z286" s="743" t="s">
        <v>4311</v>
      </c>
      <c r="AA286" s="743"/>
      <c r="AB286" s="743" t="str">
        <f>Таблиця4[[#This Row],[Descriptions2]]</f>
        <v/>
      </c>
      <c r="AC286" s="743" t="str">
        <f>Таблиця4[[#This Row],[Owner/Specific NPCs3]]</f>
        <v/>
      </c>
      <c r="AD286" s="743"/>
      <c r="AE286" s="750"/>
      <c r="AF286" s="751"/>
      <c r="AG286" s="752"/>
      <c r="AH286" s="743"/>
      <c r="AI286" s="752"/>
      <c r="AJ286" s="743"/>
      <c r="AK286" s="752"/>
      <c r="AL286" s="742" t="str">
        <f>IFERROR(INDEX('02_LIVING_WATERDEEP'!$C$2:$C$200,MATCH(Таблиця4[[#This Row],[BUILDING NAME]],'02_LIVING_WATERDEEP'!$A$2:$A$200,0),1),"")</f>
        <v/>
      </c>
      <c r="AM286" s="742" t="str">
        <f>IFERROR(INDEX('02_LIVING_WATERDEEP'!$F$2:$F$200,MATCH(Таблиця4[[#This Row],[BUILDING NAME]],'02_LIVING_WATERDEEP'!$A$2:$A$200,0),1),"")</f>
        <v/>
      </c>
      <c r="AN286" s="742" t="str">
        <f>IFERROR(INDEX('02_LIVING_WATERDEEP'!$I$2:$I$200,MATCH(Таблиця4[[#This Row],[BUILDING NAME]],'02_LIVING_WATERDEEP'!$A$2:$A$200,0),1),"")</f>
        <v/>
      </c>
      <c r="AO286" s="742" t="str">
        <f>IFERROR(INDEX('02_LIVING_WATERDEEP'!$J$2:$J$200,MATCH(Таблиця4[[#This Row],[BUILDING NAME]],'02_LIVING_WATERDEEP'!$A$2:$A$200,0),1),"")</f>
        <v/>
      </c>
      <c r="AP286" s="742" t="str">
        <f>IFERROR(INDEX('02_LIVING_WATERDEEP'!$K$2:$K$200,MATCH(Таблиця4[[#This Row],[BUILDING NAME]],'02_LIVING_WATERDEEP'!$A$2:$A$200,0),1),"")</f>
        <v/>
      </c>
      <c r="AQ286" s="742" t="str">
        <f>IFERROR(INDEX('02_LIVING_WATERDEEP'!$L$2:$L$200,MATCH(Таблиця4[[#This Row],[BUILDING NAME]],'02_LIVING_WATERDEEP'!$A$2:$A$200,0),1),"")</f>
        <v/>
      </c>
      <c r="AR286" s="742" t="str">
        <f>IFERROR(INDEX('02_LIVING_WATERDEEP'!$M$2:$M$200,MATCH(Таблиця4[[#This Row],[BUILDING NAME]],'02_LIVING_WATERDEEP'!$A$2:$A$200,0),1),"")</f>
        <v/>
      </c>
      <c r="AS286" s="742"/>
      <c r="AT286" s="596"/>
      <c r="AU286" s="596"/>
      <c r="AV286" s="596"/>
      <c r="AW286" s="596"/>
      <c r="AX286" s="596"/>
      <c r="AY286" s="596"/>
      <c r="AZ286" s="596"/>
      <c r="BA286" s="596"/>
      <c r="BB286" s="596"/>
      <c r="BC286" s="596"/>
      <c r="BD286" s="596"/>
      <c r="BE286" s="596"/>
      <c r="BF286" s="596"/>
      <c r="BG286" s="596"/>
      <c r="BH286" s="596"/>
      <c r="BI286" s="596"/>
      <c r="BJ286" s="596" t="e">
        <f>MATCH(Таблиця4[[#This Row],[BUILDING NAME]],#REF!,0)</f>
        <v>#REF!</v>
      </c>
      <c r="BK286" s="596" t="e">
        <f>INDEX(#REF!,'02BUILD'!BJ286,1)</f>
        <v>#REF!</v>
      </c>
      <c r="BL286" s="596" t="s">
        <v>20448</v>
      </c>
      <c r="BM286" s="596"/>
      <c r="BN286" s="596" t="e">
        <f>MATCH(Таблиця4[[#This Row],[BUILDING NAME]],Таблиця5[NAME],0)</f>
        <v>#N/A</v>
      </c>
      <c r="BO286" s="596" t="e">
        <f>INDEX(Таблиця5[[C - COINS - COST]:[ADDRESS]],'02BUILD'!$BN286,1)</f>
        <v>#N/A</v>
      </c>
      <c r="BP286" s="596" t="e">
        <f>INDEX(Таблиця5[[C - COINS - COST]:[ADDRESS]],'02BUILD'!$BN286,2)</f>
        <v>#N/A</v>
      </c>
      <c r="BQ286" s="596" t="e">
        <f>INDEX(Таблиця5[[C - COINS - COST]:[ADDRESS]],'02BUILD'!$BN286,3)</f>
        <v>#N/A</v>
      </c>
      <c r="BR286" s="596" t="e">
        <f>INDEX(Таблиця5[[C - COINS - COST]:[ADDRESS]],'02BUILD'!$BN286,4)</f>
        <v>#N/A</v>
      </c>
      <c r="BS286" s="596" t="e">
        <f>INDEX(Таблиця5[[C - COINS - COST]:[ADDRESS]],'02BUILD'!$BN286,5)</f>
        <v>#N/A</v>
      </c>
      <c r="BT286" s="596" t="e">
        <f>INDEX(Таблиця5[[C - COINS - COST]:[ADDRESS]],'02BUILD'!$BN286,6)</f>
        <v>#N/A</v>
      </c>
      <c r="BU286" s="596" t="e">
        <f>INDEX(Таблиця5[[C - COINS - COST]:[ADDRESS]],'02BUILD'!$BN286,7)</f>
        <v>#N/A</v>
      </c>
      <c r="BV286" s="596" t="e">
        <f>INDEX(Таблиця5[[C - COINS - COST]:[ADDRESS]],'02BUILD'!$BN286,8)</f>
        <v>#N/A</v>
      </c>
      <c r="BW286" s="596" t="e">
        <f>INDEX(Таблиця5[[C - COINS - COST]:[ADDRESS]],'02BUILD'!$BN286,9)</f>
        <v>#N/A</v>
      </c>
      <c r="BX286" s="596" t="e">
        <f>INDEX(Таблиця5[[C - COINS - COST]:[ADDRESS]],'02BUILD'!$BN286,10)</f>
        <v>#N/A</v>
      </c>
    </row>
    <row r="287" spans="1:76" ht="16.5" thickTop="1" thickBot="1">
      <c r="A287" s="776"/>
      <c r="B287" s="777"/>
      <c r="C287" s="777"/>
      <c r="D287" s="776"/>
      <c r="E287" s="776"/>
      <c r="F287" s="777"/>
      <c r="G287" s="777"/>
      <c r="H287" s="743"/>
      <c r="I287" s="743"/>
      <c r="J287" s="743"/>
      <c r="K287" s="775"/>
      <c r="L287" s="743"/>
      <c r="M287" s="743"/>
      <c r="N287" s="743"/>
      <c r="O287" s="743"/>
      <c r="P287" s="743"/>
      <c r="Q287" s="743"/>
      <c r="R287" s="743"/>
      <c r="S2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7" s="743"/>
      <c r="U287" s="743"/>
      <c r="V287" s="743"/>
      <c r="W287" s="743"/>
      <c r="X287" s="743"/>
      <c r="Y287" s="1040"/>
      <c r="Z287" s="743" t="s">
        <v>4311</v>
      </c>
      <c r="AA287" s="743"/>
      <c r="AB287" s="743" t="str">
        <f>Таблиця4[[#This Row],[Descriptions2]]</f>
        <v/>
      </c>
      <c r="AC287" s="743" t="str">
        <f>Таблиця4[[#This Row],[Owner/Specific NPCs3]]</f>
        <v/>
      </c>
      <c r="AD287" s="743"/>
      <c r="AE287" s="750"/>
      <c r="AF287" s="751"/>
      <c r="AG287" s="752"/>
      <c r="AH287" s="743"/>
      <c r="AI287" s="752"/>
      <c r="AJ287" s="743"/>
      <c r="AK287" s="752"/>
      <c r="AL287" s="742" t="str">
        <f>IFERROR(INDEX('02_LIVING_WATERDEEP'!$C$2:$C$200,MATCH(Таблиця4[[#This Row],[BUILDING NAME]],'02_LIVING_WATERDEEP'!$A$2:$A$200,0),1),"")</f>
        <v/>
      </c>
      <c r="AM287" s="742" t="str">
        <f>IFERROR(INDEX('02_LIVING_WATERDEEP'!$F$2:$F$200,MATCH(Таблиця4[[#This Row],[BUILDING NAME]],'02_LIVING_WATERDEEP'!$A$2:$A$200,0),1),"")</f>
        <v/>
      </c>
      <c r="AN287" s="742" t="str">
        <f>IFERROR(INDEX('02_LIVING_WATERDEEP'!$I$2:$I$200,MATCH(Таблиця4[[#This Row],[BUILDING NAME]],'02_LIVING_WATERDEEP'!$A$2:$A$200,0),1),"")</f>
        <v/>
      </c>
      <c r="AO287" s="742" t="str">
        <f>IFERROR(INDEX('02_LIVING_WATERDEEP'!$J$2:$J$200,MATCH(Таблиця4[[#This Row],[BUILDING NAME]],'02_LIVING_WATERDEEP'!$A$2:$A$200,0),1),"")</f>
        <v/>
      </c>
      <c r="AP287" s="742" t="str">
        <f>IFERROR(INDEX('02_LIVING_WATERDEEP'!$K$2:$K$200,MATCH(Таблиця4[[#This Row],[BUILDING NAME]],'02_LIVING_WATERDEEP'!$A$2:$A$200,0),1),"")</f>
        <v/>
      </c>
      <c r="AQ287" s="742" t="str">
        <f>IFERROR(INDEX('02_LIVING_WATERDEEP'!$L$2:$L$200,MATCH(Таблиця4[[#This Row],[BUILDING NAME]],'02_LIVING_WATERDEEP'!$A$2:$A$200,0),1),"")</f>
        <v/>
      </c>
      <c r="AR287" s="742" t="str">
        <f>IFERROR(INDEX('02_LIVING_WATERDEEP'!$M$2:$M$200,MATCH(Таблиця4[[#This Row],[BUILDING NAME]],'02_LIVING_WATERDEEP'!$A$2:$A$200,0),1),"")</f>
        <v/>
      </c>
      <c r="AS287" s="742"/>
      <c r="AT287" s="596"/>
      <c r="AU287" s="596"/>
      <c r="AV287" s="596"/>
      <c r="AW287" s="596"/>
      <c r="AX287" s="596"/>
      <c r="AY287" s="596"/>
      <c r="AZ287" s="596"/>
      <c r="BA287" s="596"/>
      <c r="BB287" s="596"/>
      <c r="BC287" s="596"/>
      <c r="BD287" s="596"/>
      <c r="BE287" s="596"/>
      <c r="BF287" s="596"/>
      <c r="BG287" s="596"/>
      <c r="BH287" s="596"/>
      <c r="BI287" s="596"/>
      <c r="BJ287" s="596" t="e">
        <f>MATCH(Таблиця4[[#This Row],[BUILDING NAME]],#REF!,0)</f>
        <v>#REF!</v>
      </c>
      <c r="BK287" s="596" t="e">
        <f>INDEX(#REF!,'02BUILD'!BJ287,1)</f>
        <v>#REF!</v>
      </c>
      <c r="BL287" s="596" t="e">
        <v>#N/A</v>
      </c>
      <c r="BM287" s="596"/>
      <c r="BN287" s="596" t="e">
        <f>MATCH(Таблиця4[[#This Row],[BUILDING NAME]],Таблиця5[NAME],0)</f>
        <v>#N/A</v>
      </c>
      <c r="BO287" s="596" t="e">
        <f>INDEX(Таблиця5[[C - COINS - COST]:[ADDRESS]],'02BUILD'!$BN287,1)</f>
        <v>#N/A</v>
      </c>
      <c r="BP287" s="596" t="e">
        <f>INDEX(Таблиця5[[C - COINS - COST]:[ADDRESS]],'02BUILD'!$BN287,2)</f>
        <v>#N/A</v>
      </c>
      <c r="BQ287" s="596" t="e">
        <f>INDEX(Таблиця5[[C - COINS - COST]:[ADDRESS]],'02BUILD'!$BN287,3)</f>
        <v>#N/A</v>
      </c>
      <c r="BR287" s="596" t="e">
        <f>INDEX(Таблиця5[[C - COINS - COST]:[ADDRESS]],'02BUILD'!$BN287,4)</f>
        <v>#N/A</v>
      </c>
      <c r="BS287" s="596" t="e">
        <f>INDEX(Таблиця5[[C - COINS - COST]:[ADDRESS]],'02BUILD'!$BN287,5)</f>
        <v>#N/A</v>
      </c>
      <c r="BT287" s="596" t="e">
        <f>INDEX(Таблиця5[[C - COINS - COST]:[ADDRESS]],'02BUILD'!$BN287,6)</f>
        <v>#N/A</v>
      </c>
      <c r="BU287" s="596" t="e">
        <f>INDEX(Таблиця5[[C - COINS - COST]:[ADDRESS]],'02BUILD'!$BN287,7)</f>
        <v>#N/A</v>
      </c>
      <c r="BV287" s="596" t="e">
        <f>INDEX(Таблиця5[[C - COINS - COST]:[ADDRESS]],'02BUILD'!$BN287,8)</f>
        <v>#N/A</v>
      </c>
      <c r="BW287" s="596" t="e">
        <f>INDEX(Таблиця5[[C - COINS - COST]:[ADDRESS]],'02BUILD'!$BN287,9)</f>
        <v>#N/A</v>
      </c>
      <c r="BX287" s="596" t="e">
        <f>INDEX(Таблиця5[[C - COINS - COST]:[ADDRESS]],'02BUILD'!$BN287,10)</f>
        <v>#N/A</v>
      </c>
    </row>
    <row r="288" spans="1:76" ht="16.5" thickTop="1" thickBot="1">
      <c r="A288" s="776"/>
      <c r="B288" s="777"/>
      <c r="C288" s="777"/>
      <c r="D288" s="776"/>
      <c r="E288" s="776"/>
      <c r="F288" s="777"/>
      <c r="G288" s="777"/>
      <c r="H288" s="742" t="s">
        <v>21091</v>
      </c>
      <c r="I288" s="743" t="s">
        <v>3970</v>
      </c>
      <c r="J288" s="743"/>
      <c r="K288" s="743" t="s">
        <v>2089</v>
      </c>
      <c r="L288" s="775" t="s">
        <v>20774</v>
      </c>
      <c r="M288" s="775" t="s">
        <v>20774</v>
      </c>
      <c r="N288" s="743"/>
      <c r="O288" s="743"/>
      <c r="P288" s="743"/>
      <c r="Q288" s="743"/>
      <c r="R288" s="743"/>
      <c r="S2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8" s="743"/>
      <c r="U288" s="743"/>
      <c r="V288" s="743"/>
      <c r="W288" s="743"/>
      <c r="X288" s="743"/>
      <c r="Y288" s="743" t="s">
        <v>21123</v>
      </c>
      <c r="Z288" s="743" t="s">
        <v>4311</v>
      </c>
      <c r="AA288" s="743"/>
      <c r="AB288" s="743" t="str">
        <f>Таблиця4[[#This Row],[Descriptions2]]</f>
        <v/>
      </c>
      <c r="AC288" s="743" t="str">
        <f>Таблиця4[[#This Row],[Owner/Specific NPCs3]]</f>
        <v/>
      </c>
      <c r="AD288" s="743"/>
      <c r="AE288" s="750"/>
      <c r="AF288" s="751"/>
      <c r="AG288" s="752"/>
      <c r="AH288" s="743"/>
      <c r="AI288" s="752"/>
      <c r="AJ288" s="743"/>
      <c r="AK288" s="752"/>
      <c r="AL288" s="742" t="str">
        <f>IFERROR(INDEX('02_LIVING_WATERDEEP'!$C$2:$C$200,MATCH(Таблиця4[[#This Row],[BUILDING NAME]],'02_LIVING_WATERDEEP'!$A$2:$A$200,0),1),"")</f>
        <v/>
      </c>
      <c r="AM288" s="742" t="str">
        <f>IFERROR(INDEX('02_LIVING_WATERDEEP'!$F$2:$F$200,MATCH(Таблиця4[[#This Row],[BUILDING NAME]],'02_LIVING_WATERDEEP'!$A$2:$A$200,0),1),"")</f>
        <v/>
      </c>
      <c r="AN288" s="742" t="str">
        <f>IFERROR(INDEX('02_LIVING_WATERDEEP'!$I$2:$I$200,MATCH(Таблиця4[[#This Row],[BUILDING NAME]],'02_LIVING_WATERDEEP'!$A$2:$A$200,0),1),"")</f>
        <v/>
      </c>
      <c r="AO288" s="742" t="str">
        <f>IFERROR(INDEX('02_LIVING_WATERDEEP'!$J$2:$J$200,MATCH(Таблиця4[[#This Row],[BUILDING NAME]],'02_LIVING_WATERDEEP'!$A$2:$A$200,0),1),"")</f>
        <v/>
      </c>
      <c r="AP288" s="742" t="str">
        <f>IFERROR(INDEX('02_LIVING_WATERDEEP'!$K$2:$K$200,MATCH(Таблиця4[[#This Row],[BUILDING NAME]],'02_LIVING_WATERDEEP'!$A$2:$A$200,0),1),"")</f>
        <v/>
      </c>
      <c r="AQ288" s="742" t="str">
        <f>IFERROR(INDEX('02_LIVING_WATERDEEP'!$L$2:$L$200,MATCH(Таблиця4[[#This Row],[BUILDING NAME]],'02_LIVING_WATERDEEP'!$A$2:$A$200,0),1),"")</f>
        <v/>
      </c>
      <c r="AR288" s="742" t="str">
        <f>IFERROR(INDEX('02_LIVING_WATERDEEP'!$M$2:$M$200,MATCH(Таблиця4[[#This Row],[BUILDING NAME]],'02_LIVING_WATERDEEP'!$A$2:$A$200,0),1),"")</f>
        <v/>
      </c>
      <c r="AS288" s="742"/>
      <c r="AT288" s="596"/>
      <c r="AU288" s="596"/>
      <c r="AV288" s="596"/>
      <c r="AW288" s="596"/>
      <c r="AX288" s="596"/>
      <c r="AY288" s="596"/>
      <c r="AZ288" s="596"/>
      <c r="BA288" s="596"/>
      <c r="BB288" s="596"/>
      <c r="BC288" s="596"/>
      <c r="BD288" s="596"/>
      <c r="BE288" s="596"/>
      <c r="BF288" s="596"/>
      <c r="BG288" s="596"/>
      <c r="BH288" s="596"/>
      <c r="BI288" s="596"/>
      <c r="BJ288" s="596" t="e">
        <f>MATCH(Таблиця4[[#This Row],[BUILDING NAME]],#REF!,0)</f>
        <v>#REF!</v>
      </c>
      <c r="BK288" s="596" t="e">
        <f>INDEX(#REF!,'02BUILD'!BJ288,1)</f>
        <v>#REF!</v>
      </c>
      <c r="BL288" s="596" t="s">
        <v>20453</v>
      </c>
      <c r="BM288" s="596"/>
      <c r="BN288" s="596" t="e">
        <f>MATCH(Таблиця4[[#This Row],[BUILDING NAME]],Таблиця5[NAME],0)</f>
        <v>#N/A</v>
      </c>
      <c r="BO288" s="596" t="e">
        <f>INDEX(Таблиця5[[C - COINS - COST]:[ADDRESS]],'02BUILD'!$BN288,1)</f>
        <v>#N/A</v>
      </c>
      <c r="BP288" s="596" t="e">
        <f>INDEX(Таблиця5[[C - COINS - COST]:[ADDRESS]],'02BUILD'!$BN288,2)</f>
        <v>#N/A</v>
      </c>
      <c r="BQ288" s="596" t="e">
        <f>INDEX(Таблиця5[[C - COINS - COST]:[ADDRESS]],'02BUILD'!$BN288,3)</f>
        <v>#N/A</v>
      </c>
      <c r="BR288" s="596" t="e">
        <f>INDEX(Таблиця5[[C - COINS - COST]:[ADDRESS]],'02BUILD'!$BN288,4)</f>
        <v>#N/A</v>
      </c>
      <c r="BS288" s="596" t="e">
        <f>INDEX(Таблиця5[[C - COINS - COST]:[ADDRESS]],'02BUILD'!$BN288,5)</f>
        <v>#N/A</v>
      </c>
      <c r="BT288" s="596" t="e">
        <f>INDEX(Таблиця5[[C - COINS - COST]:[ADDRESS]],'02BUILD'!$BN288,6)</f>
        <v>#N/A</v>
      </c>
      <c r="BU288" s="596" t="e">
        <f>INDEX(Таблиця5[[C - COINS - COST]:[ADDRESS]],'02BUILD'!$BN288,7)</f>
        <v>#N/A</v>
      </c>
      <c r="BV288" s="596" t="e">
        <f>INDEX(Таблиця5[[C - COINS - COST]:[ADDRESS]],'02BUILD'!$BN288,8)</f>
        <v>#N/A</v>
      </c>
      <c r="BW288" s="596" t="e">
        <f>INDEX(Таблиця5[[C - COINS - COST]:[ADDRESS]],'02BUILD'!$BN288,9)</f>
        <v>#N/A</v>
      </c>
      <c r="BX288" s="596" t="e">
        <f>INDEX(Таблиця5[[C - COINS - COST]:[ADDRESS]],'02BUILD'!$BN288,10)</f>
        <v>#N/A</v>
      </c>
    </row>
    <row r="289" spans="1:76" ht="16.5" thickTop="1" thickBot="1">
      <c r="A289" s="776"/>
      <c r="B289" s="777"/>
      <c r="C289" s="777"/>
      <c r="D289" s="776"/>
      <c r="E289" s="776"/>
      <c r="F289" s="777"/>
      <c r="G289" s="777"/>
      <c r="H289" s="742"/>
      <c r="I289" s="743"/>
      <c r="J289" s="743"/>
      <c r="K289" s="775"/>
      <c r="L289" s="743"/>
      <c r="M289" s="743"/>
      <c r="N289" s="743"/>
      <c r="O289" s="743"/>
      <c r="P289" s="743"/>
      <c r="Q289" s="743"/>
      <c r="R289" s="743"/>
      <c r="S2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89" s="743"/>
      <c r="U289" s="743"/>
      <c r="V289" s="743"/>
      <c r="W289" s="743"/>
      <c r="X289" s="743"/>
      <c r="Y289" s="1040"/>
      <c r="Z289" s="743" t="s">
        <v>4311</v>
      </c>
      <c r="AA289" s="743"/>
      <c r="AB289" s="743" t="str">
        <f>Таблиця4[[#This Row],[Descriptions2]]</f>
        <v/>
      </c>
      <c r="AC289" s="743" t="str">
        <f>Таблиця4[[#This Row],[Owner/Specific NPCs3]]</f>
        <v/>
      </c>
      <c r="AD289" s="743"/>
      <c r="AE289" s="750"/>
      <c r="AF289" s="751"/>
      <c r="AG289" s="752"/>
      <c r="AH289" s="743"/>
      <c r="AI289" s="752"/>
      <c r="AJ289" s="743"/>
      <c r="AK289" s="752"/>
      <c r="AL289" s="742" t="str">
        <f>IFERROR(INDEX('02_LIVING_WATERDEEP'!$C$2:$C$200,MATCH(Таблиця4[[#This Row],[BUILDING NAME]],'02_LIVING_WATERDEEP'!$A$2:$A$200,0),1),"")</f>
        <v/>
      </c>
      <c r="AM289" s="742" t="str">
        <f>IFERROR(INDEX('02_LIVING_WATERDEEP'!$F$2:$F$200,MATCH(Таблиця4[[#This Row],[BUILDING NAME]],'02_LIVING_WATERDEEP'!$A$2:$A$200,0),1),"")</f>
        <v/>
      </c>
      <c r="AN289" s="742" t="str">
        <f>IFERROR(INDEX('02_LIVING_WATERDEEP'!$I$2:$I$200,MATCH(Таблиця4[[#This Row],[BUILDING NAME]],'02_LIVING_WATERDEEP'!$A$2:$A$200,0),1),"")</f>
        <v/>
      </c>
      <c r="AO289" s="742" t="str">
        <f>IFERROR(INDEX('02_LIVING_WATERDEEP'!$J$2:$J$200,MATCH(Таблиця4[[#This Row],[BUILDING NAME]],'02_LIVING_WATERDEEP'!$A$2:$A$200,0),1),"")</f>
        <v/>
      </c>
      <c r="AP289" s="742" t="str">
        <f>IFERROR(INDEX('02_LIVING_WATERDEEP'!$K$2:$K$200,MATCH(Таблиця4[[#This Row],[BUILDING NAME]],'02_LIVING_WATERDEEP'!$A$2:$A$200,0),1),"")</f>
        <v/>
      </c>
      <c r="AQ289" s="742" t="str">
        <f>IFERROR(INDEX('02_LIVING_WATERDEEP'!$L$2:$L$200,MATCH(Таблиця4[[#This Row],[BUILDING NAME]],'02_LIVING_WATERDEEP'!$A$2:$A$200,0),1),"")</f>
        <v/>
      </c>
      <c r="AR289" s="742" t="str">
        <f>IFERROR(INDEX('02_LIVING_WATERDEEP'!$M$2:$M$200,MATCH(Таблиця4[[#This Row],[BUILDING NAME]],'02_LIVING_WATERDEEP'!$A$2:$A$200,0),1),"")</f>
        <v/>
      </c>
      <c r="AS289" s="742"/>
      <c r="AT289" s="596"/>
      <c r="AU289" s="596"/>
      <c r="AV289" s="596"/>
      <c r="AW289" s="596"/>
      <c r="AX289" s="596"/>
      <c r="AY289" s="596"/>
      <c r="AZ289" s="596"/>
      <c r="BA289" s="596"/>
      <c r="BB289" s="596"/>
      <c r="BC289" s="596"/>
      <c r="BD289" s="596"/>
      <c r="BE289" s="596"/>
      <c r="BF289" s="596"/>
      <c r="BG289" s="596"/>
      <c r="BH289" s="596"/>
      <c r="BI289" s="596"/>
      <c r="BJ289" s="596" t="e">
        <f>MATCH(Таблиця4[[#This Row],[BUILDING NAME]],#REF!,0)</f>
        <v>#REF!</v>
      </c>
      <c r="BK289" s="596" t="e">
        <f>INDEX(#REF!,'02BUILD'!BJ289,1)</f>
        <v>#REF!</v>
      </c>
      <c r="BL289" s="596" t="e">
        <v>#N/A</v>
      </c>
      <c r="BM289" s="596"/>
      <c r="BN289" s="596" t="e">
        <f>MATCH(Таблиця4[[#This Row],[BUILDING NAME]],Таблиця5[NAME],0)</f>
        <v>#N/A</v>
      </c>
      <c r="BO289" s="596" t="e">
        <f>INDEX(Таблиця5[[C - COINS - COST]:[ADDRESS]],'02BUILD'!$BN289,1)</f>
        <v>#N/A</v>
      </c>
      <c r="BP289" s="596" t="e">
        <f>INDEX(Таблиця5[[C - COINS - COST]:[ADDRESS]],'02BUILD'!$BN289,2)</f>
        <v>#N/A</v>
      </c>
      <c r="BQ289" s="596" t="e">
        <f>INDEX(Таблиця5[[C - COINS - COST]:[ADDRESS]],'02BUILD'!$BN289,3)</f>
        <v>#N/A</v>
      </c>
      <c r="BR289" s="596" t="e">
        <f>INDEX(Таблиця5[[C - COINS - COST]:[ADDRESS]],'02BUILD'!$BN289,4)</f>
        <v>#N/A</v>
      </c>
      <c r="BS289" s="596" t="e">
        <f>INDEX(Таблиця5[[C - COINS - COST]:[ADDRESS]],'02BUILD'!$BN289,5)</f>
        <v>#N/A</v>
      </c>
      <c r="BT289" s="596" t="e">
        <f>INDEX(Таблиця5[[C - COINS - COST]:[ADDRESS]],'02BUILD'!$BN289,6)</f>
        <v>#N/A</v>
      </c>
      <c r="BU289" s="596" t="e">
        <f>INDEX(Таблиця5[[C - COINS - COST]:[ADDRESS]],'02BUILD'!$BN289,7)</f>
        <v>#N/A</v>
      </c>
      <c r="BV289" s="596" t="e">
        <f>INDEX(Таблиця5[[C - COINS - COST]:[ADDRESS]],'02BUILD'!$BN289,8)</f>
        <v>#N/A</v>
      </c>
      <c r="BW289" s="596" t="e">
        <f>INDEX(Таблиця5[[C - COINS - COST]:[ADDRESS]],'02BUILD'!$BN289,9)</f>
        <v>#N/A</v>
      </c>
      <c r="BX289" s="596" t="e">
        <f>INDEX(Таблиця5[[C - COINS - COST]:[ADDRESS]],'02BUILD'!$BN289,10)</f>
        <v>#N/A</v>
      </c>
    </row>
    <row r="290" spans="1:76" ht="16.5" thickTop="1" thickBot="1">
      <c r="A290" s="776"/>
      <c r="B290" s="777"/>
      <c r="C290" s="777"/>
      <c r="D290" s="776"/>
      <c r="E290" s="776"/>
      <c r="F290" s="777"/>
      <c r="G290" s="777"/>
      <c r="H290" s="743" t="s">
        <v>21181</v>
      </c>
      <c r="I290" s="743" t="s">
        <v>3970</v>
      </c>
      <c r="J290" s="743"/>
      <c r="K290" s="743" t="s">
        <v>2089</v>
      </c>
      <c r="L290" s="775" t="s">
        <v>20774</v>
      </c>
      <c r="M290" s="775" t="s">
        <v>20774</v>
      </c>
      <c r="N290" s="743"/>
      <c r="O290" s="743"/>
      <c r="P290" s="743"/>
      <c r="Q290" s="743"/>
      <c r="R290" s="743"/>
      <c r="S2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0" s="743"/>
      <c r="U290" s="743"/>
      <c r="V290" s="743"/>
      <c r="W290" s="743"/>
      <c r="X290" s="743"/>
      <c r="Y290" s="743" t="s">
        <v>21124</v>
      </c>
      <c r="Z290" s="743" t="s">
        <v>4311</v>
      </c>
      <c r="AA290" s="743"/>
      <c r="AB290" s="743" t="str">
        <f>Таблиця4[[#This Row],[Descriptions2]]</f>
        <v/>
      </c>
      <c r="AC290" s="743" t="str">
        <f>Таблиця4[[#This Row],[Owner/Specific NPCs3]]</f>
        <v/>
      </c>
      <c r="AD290" s="743"/>
      <c r="AE290" s="750"/>
      <c r="AF290" s="751"/>
      <c r="AG290" s="752"/>
      <c r="AH290" s="743"/>
      <c r="AI290" s="752"/>
      <c r="AJ290" s="743"/>
      <c r="AK290" s="752"/>
      <c r="AL290" s="742" t="str">
        <f>IFERROR(INDEX('02_LIVING_WATERDEEP'!$C$2:$C$200,MATCH(Таблиця4[[#This Row],[BUILDING NAME]],'02_LIVING_WATERDEEP'!$A$2:$A$200,0),1),"")</f>
        <v/>
      </c>
      <c r="AM290" s="742" t="str">
        <f>IFERROR(INDEX('02_LIVING_WATERDEEP'!$F$2:$F$200,MATCH(Таблиця4[[#This Row],[BUILDING NAME]],'02_LIVING_WATERDEEP'!$A$2:$A$200,0),1),"")</f>
        <v/>
      </c>
      <c r="AN290" s="742" t="str">
        <f>IFERROR(INDEX('02_LIVING_WATERDEEP'!$I$2:$I$200,MATCH(Таблиця4[[#This Row],[BUILDING NAME]],'02_LIVING_WATERDEEP'!$A$2:$A$200,0),1),"")</f>
        <v/>
      </c>
      <c r="AO290" s="742" t="str">
        <f>IFERROR(INDEX('02_LIVING_WATERDEEP'!$J$2:$J$200,MATCH(Таблиця4[[#This Row],[BUILDING NAME]],'02_LIVING_WATERDEEP'!$A$2:$A$200,0),1),"")</f>
        <v/>
      </c>
      <c r="AP290" s="742" t="str">
        <f>IFERROR(INDEX('02_LIVING_WATERDEEP'!$K$2:$K$200,MATCH(Таблиця4[[#This Row],[BUILDING NAME]],'02_LIVING_WATERDEEP'!$A$2:$A$200,0),1),"")</f>
        <v/>
      </c>
      <c r="AQ290" s="742" t="str">
        <f>IFERROR(INDEX('02_LIVING_WATERDEEP'!$L$2:$L$200,MATCH(Таблиця4[[#This Row],[BUILDING NAME]],'02_LIVING_WATERDEEP'!$A$2:$A$200,0),1),"")</f>
        <v/>
      </c>
      <c r="AR290" s="742" t="str">
        <f>IFERROR(INDEX('02_LIVING_WATERDEEP'!$M$2:$M$200,MATCH(Таблиця4[[#This Row],[BUILDING NAME]],'02_LIVING_WATERDEEP'!$A$2:$A$200,0),1),"")</f>
        <v/>
      </c>
      <c r="AS290" s="742"/>
      <c r="AT290" s="596"/>
      <c r="AU290" s="596"/>
      <c r="AV290" s="596"/>
      <c r="AW290" s="596"/>
      <c r="AX290" s="596"/>
      <c r="AY290" s="596"/>
      <c r="AZ290" s="596"/>
      <c r="BA290" s="596"/>
      <c r="BB290" s="596"/>
      <c r="BC290" s="596"/>
      <c r="BD290" s="596"/>
      <c r="BE290" s="596"/>
      <c r="BF290" s="596"/>
      <c r="BG290" s="596"/>
      <c r="BH290" s="596"/>
      <c r="BI290" s="596"/>
      <c r="BJ290" s="596" t="e">
        <f>MATCH(Таблиця4[[#This Row],[BUILDING NAME]],#REF!,0)</f>
        <v>#REF!</v>
      </c>
      <c r="BK290" s="596" t="e">
        <f>INDEX(#REF!,'02BUILD'!BJ290,1)</f>
        <v>#REF!</v>
      </c>
      <c r="BL290" s="596" t="e">
        <v>#N/A</v>
      </c>
      <c r="BM290" s="596"/>
      <c r="BN290" s="596" t="e">
        <f>MATCH(Таблиця4[[#This Row],[BUILDING NAME]],Таблиця5[NAME],0)</f>
        <v>#N/A</v>
      </c>
      <c r="BO290" s="596" t="e">
        <f>INDEX(Таблиця5[[C - COINS - COST]:[ADDRESS]],'02BUILD'!$BN290,1)</f>
        <v>#N/A</v>
      </c>
      <c r="BP290" s="596" t="e">
        <f>INDEX(Таблиця5[[C - COINS - COST]:[ADDRESS]],'02BUILD'!$BN290,2)</f>
        <v>#N/A</v>
      </c>
      <c r="BQ290" s="596" t="e">
        <f>INDEX(Таблиця5[[C - COINS - COST]:[ADDRESS]],'02BUILD'!$BN290,3)</f>
        <v>#N/A</v>
      </c>
      <c r="BR290" s="596" t="e">
        <f>INDEX(Таблиця5[[C - COINS - COST]:[ADDRESS]],'02BUILD'!$BN290,4)</f>
        <v>#N/A</v>
      </c>
      <c r="BS290" s="596" t="e">
        <f>INDEX(Таблиця5[[C - COINS - COST]:[ADDRESS]],'02BUILD'!$BN290,5)</f>
        <v>#N/A</v>
      </c>
      <c r="BT290" s="596" t="e">
        <f>INDEX(Таблиця5[[C - COINS - COST]:[ADDRESS]],'02BUILD'!$BN290,6)</f>
        <v>#N/A</v>
      </c>
      <c r="BU290" s="596" t="e">
        <f>INDEX(Таблиця5[[C - COINS - COST]:[ADDRESS]],'02BUILD'!$BN290,7)</f>
        <v>#N/A</v>
      </c>
      <c r="BV290" s="596" t="e">
        <f>INDEX(Таблиця5[[C - COINS - COST]:[ADDRESS]],'02BUILD'!$BN290,8)</f>
        <v>#N/A</v>
      </c>
      <c r="BW290" s="596" t="e">
        <f>INDEX(Таблиця5[[C - COINS - COST]:[ADDRESS]],'02BUILD'!$BN290,9)</f>
        <v>#N/A</v>
      </c>
      <c r="BX290" s="596" t="e">
        <f>INDEX(Таблиця5[[C - COINS - COST]:[ADDRESS]],'02BUILD'!$BN290,10)</f>
        <v>#N/A</v>
      </c>
    </row>
    <row r="291" spans="1:76" ht="16.5" thickTop="1" thickBot="1">
      <c r="A291" s="776"/>
      <c r="B291" s="777"/>
      <c r="C291" s="777"/>
      <c r="D291" s="776"/>
      <c r="E291" s="776"/>
      <c r="F291" s="777"/>
      <c r="G291" s="777"/>
      <c r="H291" s="743"/>
      <c r="I291" s="743"/>
      <c r="J291" s="743"/>
      <c r="K291" s="775"/>
      <c r="L291" s="743"/>
      <c r="M291" s="743"/>
      <c r="N291" s="743"/>
      <c r="O291" s="743"/>
      <c r="P291" s="743"/>
      <c r="Q291" s="743"/>
      <c r="R291" s="743"/>
      <c r="S2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1" s="743"/>
      <c r="U291" s="743"/>
      <c r="V291" s="743"/>
      <c r="W291" s="743"/>
      <c r="X291" s="743"/>
      <c r="Y291" s="747"/>
      <c r="Z291" s="743" t="s">
        <v>4311</v>
      </c>
      <c r="AA291" s="743"/>
      <c r="AB291" s="743" t="str">
        <f>Таблиця4[[#This Row],[Descriptions2]]</f>
        <v/>
      </c>
      <c r="AC291" s="743" t="str">
        <f>Таблиця4[[#This Row],[Owner/Specific NPCs3]]</f>
        <v/>
      </c>
      <c r="AD291" s="743"/>
      <c r="AE291" s="750"/>
      <c r="AF291" s="751"/>
      <c r="AG291" s="752"/>
      <c r="AH291" s="743"/>
      <c r="AI291" s="752"/>
      <c r="AJ291" s="743"/>
      <c r="AK291" s="752"/>
      <c r="AL291" s="742" t="str">
        <f>IFERROR(INDEX('02_LIVING_WATERDEEP'!$C$2:$C$200,MATCH(Таблиця4[[#This Row],[BUILDING NAME]],'02_LIVING_WATERDEEP'!$A$2:$A$200,0),1),"")</f>
        <v/>
      </c>
      <c r="AM291" s="742" t="str">
        <f>IFERROR(INDEX('02_LIVING_WATERDEEP'!$F$2:$F$200,MATCH(Таблиця4[[#This Row],[BUILDING NAME]],'02_LIVING_WATERDEEP'!$A$2:$A$200,0),1),"")</f>
        <v/>
      </c>
      <c r="AN291" s="742" t="str">
        <f>IFERROR(INDEX('02_LIVING_WATERDEEP'!$I$2:$I$200,MATCH(Таблиця4[[#This Row],[BUILDING NAME]],'02_LIVING_WATERDEEP'!$A$2:$A$200,0),1),"")</f>
        <v/>
      </c>
      <c r="AO291" s="742" t="str">
        <f>IFERROR(INDEX('02_LIVING_WATERDEEP'!$J$2:$J$200,MATCH(Таблиця4[[#This Row],[BUILDING NAME]],'02_LIVING_WATERDEEP'!$A$2:$A$200,0),1),"")</f>
        <v/>
      </c>
      <c r="AP291" s="742" t="str">
        <f>IFERROR(INDEX('02_LIVING_WATERDEEP'!$K$2:$K$200,MATCH(Таблиця4[[#This Row],[BUILDING NAME]],'02_LIVING_WATERDEEP'!$A$2:$A$200,0),1),"")</f>
        <v/>
      </c>
      <c r="AQ291" s="742" t="str">
        <f>IFERROR(INDEX('02_LIVING_WATERDEEP'!$L$2:$L$200,MATCH(Таблиця4[[#This Row],[BUILDING NAME]],'02_LIVING_WATERDEEP'!$A$2:$A$200,0),1),"")</f>
        <v/>
      </c>
      <c r="AR291" s="742" t="str">
        <f>IFERROR(INDEX('02_LIVING_WATERDEEP'!$M$2:$M$200,MATCH(Таблиця4[[#This Row],[BUILDING NAME]],'02_LIVING_WATERDEEP'!$A$2:$A$200,0),1),"")</f>
        <v/>
      </c>
      <c r="AS291" s="742"/>
      <c r="AT291" s="596"/>
      <c r="AU291" s="596"/>
      <c r="AV291" s="596"/>
      <c r="AW291" s="596"/>
      <c r="AX291" s="596"/>
      <c r="AY291" s="596"/>
      <c r="AZ291" s="596"/>
      <c r="BA291" s="596"/>
      <c r="BB291" s="596"/>
      <c r="BC291" s="596"/>
      <c r="BD291" s="596"/>
      <c r="BE291" s="596"/>
      <c r="BF291" s="596"/>
      <c r="BG291" s="596"/>
      <c r="BH291" s="596"/>
      <c r="BI291" s="596"/>
      <c r="BJ291" s="596" t="e">
        <f>MATCH(Таблиця4[[#This Row],[BUILDING NAME]],#REF!,0)</f>
        <v>#REF!</v>
      </c>
      <c r="BK291" s="596" t="e">
        <f>INDEX(#REF!,'02BUILD'!BJ291,1)</f>
        <v>#REF!</v>
      </c>
      <c r="BL291" s="596" t="s">
        <v>20473</v>
      </c>
      <c r="BM291" s="596"/>
      <c r="BN291" s="596" t="e">
        <f>MATCH(Таблиця4[[#This Row],[BUILDING NAME]],Таблиця5[NAME],0)</f>
        <v>#N/A</v>
      </c>
      <c r="BO291" s="596" t="e">
        <f>INDEX(Таблиця5[[C - COINS - COST]:[ADDRESS]],'02BUILD'!$BN291,1)</f>
        <v>#N/A</v>
      </c>
      <c r="BP291" s="596" t="e">
        <f>INDEX(Таблиця5[[C - COINS - COST]:[ADDRESS]],'02BUILD'!$BN291,2)</f>
        <v>#N/A</v>
      </c>
      <c r="BQ291" s="596" t="e">
        <f>INDEX(Таблиця5[[C - COINS - COST]:[ADDRESS]],'02BUILD'!$BN291,3)</f>
        <v>#N/A</v>
      </c>
      <c r="BR291" s="596" t="e">
        <f>INDEX(Таблиця5[[C - COINS - COST]:[ADDRESS]],'02BUILD'!$BN291,4)</f>
        <v>#N/A</v>
      </c>
      <c r="BS291" s="596" t="e">
        <f>INDEX(Таблиця5[[C - COINS - COST]:[ADDRESS]],'02BUILD'!$BN291,5)</f>
        <v>#N/A</v>
      </c>
      <c r="BT291" s="596" t="e">
        <f>INDEX(Таблиця5[[C - COINS - COST]:[ADDRESS]],'02BUILD'!$BN291,6)</f>
        <v>#N/A</v>
      </c>
      <c r="BU291" s="596" t="e">
        <f>INDEX(Таблиця5[[C - COINS - COST]:[ADDRESS]],'02BUILD'!$BN291,7)</f>
        <v>#N/A</v>
      </c>
      <c r="BV291" s="596" t="e">
        <f>INDEX(Таблиця5[[C - COINS - COST]:[ADDRESS]],'02BUILD'!$BN291,8)</f>
        <v>#N/A</v>
      </c>
      <c r="BW291" s="596" t="e">
        <f>INDEX(Таблиця5[[C - COINS - COST]:[ADDRESS]],'02BUILD'!$BN291,9)</f>
        <v>#N/A</v>
      </c>
      <c r="BX291" s="596" t="e">
        <f>INDEX(Таблиця5[[C - COINS - COST]:[ADDRESS]],'02BUILD'!$BN291,10)</f>
        <v>#N/A</v>
      </c>
    </row>
    <row r="292" spans="1:76" ht="16.5" thickTop="1" thickBot="1">
      <c r="A292" s="776"/>
      <c r="B292" s="777"/>
      <c r="C292" s="777"/>
      <c r="D292" s="776"/>
      <c r="E292" s="776"/>
      <c r="F292" s="777"/>
      <c r="G292" s="777"/>
      <c r="H292" s="743"/>
      <c r="I292" s="743"/>
      <c r="J292" s="743"/>
      <c r="K292" s="775"/>
      <c r="L292" s="743"/>
      <c r="M292" s="743"/>
      <c r="N292" s="743"/>
      <c r="O292" s="743"/>
      <c r="P292" s="743"/>
      <c r="Q292" s="743"/>
      <c r="R292" s="743"/>
      <c r="S2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2" s="743"/>
      <c r="U292" s="743"/>
      <c r="V292" s="743"/>
      <c r="W292" s="743"/>
      <c r="X292" s="743"/>
      <c r="Y292" s="743"/>
      <c r="Z292" s="743" t="s">
        <v>4311</v>
      </c>
      <c r="AA292" s="743"/>
      <c r="AB292" s="743" t="str">
        <f>Таблиця4[[#This Row],[Descriptions2]]</f>
        <v/>
      </c>
      <c r="AC292" s="743" t="str">
        <f>Таблиця4[[#This Row],[Owner/Specific NPCs3]]</f>
        <v/>
      </c>
      <c r="AD292" s="743"/>
      <c r="AE292" s="750"/>
      <c r="AF292" s="751"/>
      <c r="AG292" s="752"/>
      <c r="AH292" s="743"/>
      <c r="AI292" s="752"/>
      <c r="AJ292" s="743"/>
      <c r="AK292" s="752"/>
      <c r="AL292" s="742" t="str">
        <f>IFERROR(INDEX('02_LIVING_WATERDEEP'!$C$2:$C$200,MATCH(Таблиця4[[#This Row],[BUILDING NAME]],'02_LIVING_WATERDEEP'!$A$2:$A$200,0),1),"")</f>
        <v/>
      </c>
      <c r="AM292" s="742" t="str">
        <f>IFERROR(INDEX('02_LIVING_WATERDEEP'!$F$2:$F$200,MATCH(Таблиця4[[#This Row],[BUILDING NAME]],'02_LIVING_WATERDEEP'!$A$2:$A$200,0),1),"")</f>
        <v/>
      </c>
      <c r="AN292" s="742" t="str">
        <f>IFERROR(INDEX('02_LIVING_WATERDEEP'!$I$2:$I$200,MATCH(Таблиця4[[#This Row],[BUILDING NAME]],'02_LIVING_WATERDEEP'!$A$2:$A$200,0),1),"")</f>
        <v/>
      </c>
      <c r="AO292" s="742" t="str">
        <f>IFERROR(INDEX('02_LIVING_WATERDEEP'!$J$2:$J$200,MATCH(Таблиця4[[#This Row],[BUILDING NAME]],'02_LIVING_WATERDEEP'!$A$2:$A$200,0),1),"")</f>
        <v/>
      </c>
      <c r="AP292" s="742" t="str">
        <f>IFERROR(INDEX('02_LIVING_WATERDEEP'!$K$2:$K$200,MATCH(Таблиця4[[#This Row],[BUILDING NAME]],'02_LIVING_WATERDEEP'!$A$2:$A$200,0),1),"")</f>
        <v/>
      </c>
      <c r="AQ292" s="742" t="str">
        <f>IFERROR(INDEX('02_LIVING_WATERDEEP'!$L$2:$L$200,MATCH(Таблиця4[[#This Row],[BUILDING NAME]],'02_LIVING_WATERDEEP'!$A$2:$A$200,0),1),"")</f>
        <v/>
      </c>
      <c r="AR292" s="742" t="str">
        <f>IFERROR(INDEX('02_LIVING_WATERDEEP'!$M$2:$M$200,MATCH(Таблиця4[[#This Row],[BUILDING NAME]],'02_LIVING_WATERDEEP'!$A$2:$A$200,0),1),"")</f>
        <v/>
      </c>
      <c r="AS292" s="742"/>
      <c r="AT292" s="596"/>
      <c r="AU292" s="596"/>
      <c r="AV292" s="596"/>
      <c r="AW292" s="596"/>
      <c r="AX292" s="596"/>
      <c r="AY292" s="596"/>
      <c r="AZ292" s="596"/>
      <c r="BA292" s="596"/>
      <c r="BB292" s="596"/>
      <c r="BC292" s="596"/>
      <c r="BD292" s="596"/>
      <c r="BE292" s="596"/>
      <c r="BF292" s="596"/>
      <c r="BG292" s="596"/>
      <c r="BH292" s="596"/>
      <c r="BI292" s="596"/>
      <c r="BJ292" s="596" t="e">
        <f>MATCH(Таблиця4[[#This Row],[BUILDING NAME]],#REF!,0)</f>
        <v>#REF!</v>
      </c>
      <c r="BK292" s="596" t="e">
        <f>INDEX(#REF!,'02BUILD'!BJ292,1)</f>
        <v>#REF!</v>
      </c>
      <c r="BL292" s="596" t="s">
        <v>20489</v>
      </c>
      <c r="BM292" s="596"/>
      <c r="BN292" s="596" t="e">
        <f>MATCH(Таблиця4[[#This Row],[BUILDING NAME]],Таблиця5[NAME],0)</f>
        <v>#N/A</v>
      </c>
      <c r="BO292" s="596" t="e">
        <f>INDEX(Таблиця5[[C - COINS - COST]:[ADDRESS]],'02BUILD'!$BN292,1)</f>
        <v>#N/A</v>
      </c>
      <c r="BP292" s="596" t="e">
        <f>INDEX(Таблиця5[[C - COINS - COST]:[ADDRESS]],'02BUILD'!$BN292,2)</f>
        <v>#N/A</v>
      </c>
      <c r="BQ292" s="596" t="e">
        <f>INDEX(Таблиця5[[C - COINS - COST]:[ADDRESS]],'02BUILD'!$BN292,3)</f>
        <v>#N/A</v>
      </c>
      <c r="BR292" s="596" t="e">
        <f>INDEX(Таблиця5[[C - COINS - COST]:[ADDRESS]],'02BUILD'!$BN292,4)</f>
        <v>#N/A</v>
      </c>
      <c r="BS292" s="596" t="e">
        <f>INDEX(Таблиця5[[C - COINS - COST]:[ADDRESS]],'02BUILD'!$BN292,5)</f>
        <v>#N/A</v>
      </c>
      <c r="BT292" s="596" t="e">
        <f>INDEX(Таблиця5[[C - COINS - COST]:[ADDRESS]],'02BUILD'!$BN292,6)</f>
        <v>#N/A</v>
      </c>
      <c r="BU292" s="596" t="e">
        <f>INDEX(Таблиця5[[C - COINS - COST]:[ADDRESS]],'02BUILD'!$BN292,7)</f>
        <v>#N/A</v>
      </c>
      <c r="BV292" s="596" t="e">
        <f>INDEX(Таблиця5[[C - COINS - COST]:[ADDRESS]],'02BUILD'!$BN292,8)</f>
        <v>#N/A</v>
      </c>
      <c r="BW292" s="596" t="e">
        <f>INDEX(Таблиця5[[C - COINS - COST]:[ADDRESS]],'02BUILD'!$BN292,9)</f>
        <v>#N/A</v>
      </c>
      <c r="BX292" s="596" t="e">
        <f>INDEX(Таблиця5[[C - COINS - COST]:[ADDRESS]],'02BUILD'!$BN292,10)</f>
        <v>#N/A</v>
      </c>
    </row>
    <row r="293" spans="1:76" ht="16.5" thickTop="1" thickBot="1">
      <c r="A293" s="776"/>
      <c r="B293" s="777"/>
      <c r="C293" s="777"/>
      <c r="D293" s="776"/>
      <c r="E293" s="776"/>
      <c r="F293" s="777"/>
      <c r="G293" s="777"/>
      <c r="H293" s="743" t="s">
        <v>21182</v>
      </c>
      <c r="I293" s="743" t="s">
        <v>3970</v>
      </c>
      <c r="J293" s="743"/>
      <c r="K293" s="743" t="s">
        <v>2089</v>
      </c>
      <c r="L293" s="775" t="s">
        <v>20774</v>
      </c>
      <c r="M293" s="775" t="s">
        <v>20774</v>
      </c>
      <c r="N293" s="743"/>
      <c r="O293" s="743"/>
      <c r="P293" s="743"/>
      <c r="Q293" s="743"/>
      <c r="R293" s="743"/>
      <c r="S2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3" s="743"/>
      <c r="U293" s="743"/>
      <c r="V293" s="743"/>
      <c r="W293" s="743"/>
      <c r="X293" s="743"/>
      <c r="Y293" s="743" t="s">
        <v>21125</v>
      </c>
      <c r="Z293" s="743" t="s">
        <v>4311</v>
      </c>
      <c r="AA293" s="743"/>
      <c r="AB293" s="743" t="str">
        <f>Таблиця4[[#This Row],[Descriptions2]]</f>
        <v/>
      </c>
      <c r="AC293" s="743" t="str">
        <f>Таблиця4[[#This Row],[Owner/Specific NPCs3]]</f>
        <v/>
      </c>
      <c r="AD293" s="743"/>
      <c r="AE293" s="750"/>
      <c r="AF293" s="751"/>
      <c r="AG293" s="752"/>
      <c r="AH293" s="743"/>
      <c r="AI293" s="752"/>
      <c r="AJ293" s="743"/>
      <c r="AK293" s="752"/>
      <c r="AL293" s="742" t="str">
        <f>IFERROR(INDEX('02_LIVING_WATERDEEP'!$C$2:$C$200,MATCH(Таблиця4[[#This Row],[BUILDING NAME]],'02_LIVING_WATERDEEP'!$A$2:$A$200,0),1),"")</f>
        <v/>
      </c>
      <c r="AM293" s="742" t="str">
        <f>IFERROR(INDEX('02_LIVING_WATERDEEP'!$F$2:$F$200,MATCH(Таблиця4[[#This Row],[BUILDING NAME]],'02_LIVING_WATERDEEP'!$A$2:$A$200,0),1),"")</f>
        <v/>
      </c>
      <c r="AN293" s="742" t="str">
        <f>IFERROR(INDEX('02_LIVING_WATERDEEP'!$I$2:$I$200,MATCH(Таблиця4[[#This Row],[BUILDING NAME]],'02_LIVING_WATERDEEP'!$A$2:$A$200,0),1),"")</f>
        <v/>
      </c>
      <c r="AO293" s="742" t="str">
        <f>IFERROR(INDEX('02_LIVING_WATERDEEP'!$J$2:$J$200,MATCH(Таблиця4[[#This Row],[BUILDING NAME]],'02_LIVING_WATERDEEP'!$A$2:$A$200,0),1),"")</f>
        <v/>
      </c>
      <c r="AP293" s="742" t="str">
        <f>IFERROR(INDEX('02_LIVING_WATERDEEP'!$K$2:$K$200,MATCH(Таблиця4[[#This Row],[BUILDING NAME]],'02_LIVING_WATERDEEP'!$A$2:$A$200,0),1),"")</f>
        <v/>
      </c>
      <c r="AQ293" s="742" t="str">
        <f>IFERROR(INDEX('02_LIVING_WATERDEEP'!$L$2:$L$200,MATCH(Таблиця4[[#This Row],[BUILDING NAME]],'02_LIVING_WATERDEEP'!$A$2:$A$200,0),1),"")</f>
        <v/>
      </c>
      <c r="AR293" s="742" t="str">
        <f>IFERROR(INDEX('02_LIVING_WATERDEEP'!$M$2:$M$200,MATCH(Таблиця4[[#This Row],[BUILDING NAME]],'02_LIVING_WATERDEEP'!$A$2:$A$200,0),1),"")</f>
        <v/>
      </c>
      <c r="AS293" s="742"/>
      <c r="AT293" s="596"/>
      <c r="AU293" s="596"/>
      <c r="AV293" s="596"/>
      <c r="AW293" s="596"/>
      <c r="AX293" s="596"/>
      <c r="AY293" s="596"/>
      <c r="AZ293" s="596"/>
      <c r="BA293" s="596"/>
      <c r="BB293" s="596"/>
      <c r="BC293" s="596"/>
      <c r="BD293" s="596"/>
      <c r="BE293" s="596"/>
      <c r="BF293" s="596"/>
      <c r="BG293" s="596"/>
      <c r="BH293" s="596"/>
      <c r="BI293" s="596"/>
      <c r="BJ293" s="596" t="e">
        <f>MATCH(Таблиця4[[#This Row],[BUILDING NAME]],#REF!,0)</f>
        <v>#REF!</v>
      </c>
      <c r="BK293" s="596" t="e">
        <f>INDEX(#REF!,'02BUILD'!BJ293,1)</f>
        <v>#REF!</v>
      </c>
      <c r="BL293" s="596" t="s">
        <v>20476</v>
      </c>
      <c r="BM293" s="596"/>
      <c r="BN293" s="596" t="e">
        <f>MATCH(Таблиця4[[#This Row],[BUILDING NAME]],Таблиця5[NAME],0)</f>
        <v>#N/A</v>
      </c>
      <c r="BO293" s="596" t="e">
        <f>INDEX(Таблиця5[[C - COINS - COST]:[ADDRESS]],'02BUILD'!$BN293,1)</f>
        <v>#N/A</v>
      </c>
      <c r="BP293" s="596" t="e">
        <f>INDEX(Таблиця5[[C - COINS - COST]:[ADDRESS]],'02BUILD'!$BN293,2)</f>
        <v>#N/A</v>
      </c>
      <c r="BQ293" s="596" t="e">
        <f>INDEX(Таблиця5[[C - COINS - COST]:[ADDRESS]],'02BUILD'!$BN293,3)</f>
        <v>#N/A</v>
      </c>
      <c r="BR293" s="596" t="e">
        <f>INDEX(Таблиця5[[C - COINS - COST]:[ADDRESS]],'02BUILD'!$BN293,4)</f>
        <v>#N/A</v>
      </c>
      <c r="BS293" s="596" t="e">
        <f>INDEX(Таблиця5[[C - COINS - COST]:[ADDRESS]],'02BUILD'!$BN293,5)</f>
        <v>#N/A</v>
      </c>
      <c r="BT293" s="596" t="e">
        <f>INDEX(Таблиця5[[C - COINS - COST]:[ADDRESS]],'02BUILD'!$BN293,6)</f>
        <v>#N/A</v>
      </c>
      <c r="BU293" s="596" t="e">
        <f>INDEX(Таблиця5[[C - COINS - COST]:[ADDRESS]],'02BUILD'!$BN293,7)</f>
        <v>#N/A</v>
      </c>
      <c r="BV293" s="596" t="e">
        <f>INDEX(Таблиця5[[C - COINS - COST]:[ADDRESS]],'02BUILD'!$BN293,8)</f>
        <v>#N/A</v>
      </c>
      <c r="BW293" s="596" t="e">
        <f>INDEX(Таблиця5[[C - COINS - COST]:[ADDRESS]],'02BUILD'!$BN293,9)</f>
        <v>#N/A</v>
      </c>
      <c r="BX293" s="596" t="e">
        <f>INDEX(Таблиця5[[C - COINS - COST]:[ADDRESS]],'02BUILD'!$BN293,10)</f>
        <v>#N/A</v>
      </c>
    </row>
    <row r="294" spans="1:76" ht="16.5" thickTop="1" thickBot="1">
      <c r="A294" s="776"/>
      <c r="B294" s="777"/>
      <c r="C294" s="777"/>
      <c r="D294" s="776"/>
      <c r="E294" s="776"/>
      <c r="F294" s="777"/>
      <c r="G294" s="777"/>
      <c r="H294" s="743" t="s">
        <v>21183</v>
      </c>
      <c r="I294" s="743" t="s">
        <v>3970</v>
      </c>
      <c r="J294" s="743"/>
      <c r="K294" s="743" t="s">
        <v>2089</v>
      </c>
      <c r="L294" s="775" t="s">
        <v>20774</v>
      </c>
      <c r="M294" s="775" t="s">
        <v>20774</v>
      </c>
      <c r="N294" s="743"/>
      <c r="O294" s="743"/>
      <c r="P294" s="743"/>
      <c r="Q294" s="743"/>
      <c r="R294" s="743"/>
      <c r="S2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4" s="743"/>
      <c r="U294" s="743"/>
      <c r="V294" s="743"/>
      <c r="W294" s="743"/>
      <c r="X294" s="743"/>
      <c r="Y294" s="743" t="s">
        <v>21126</v>
      </c>
      <c r="Z294" s="743" t="s">
        <v>4311</v>
      </c>
      <c r="AA294" s="743"/>
      <c r="AB294" s="743" t="str">
        <f>Таблиця4[[#This Row],[Descriptions2]]</f>
        <v/>
      </c>
      <c r="AC294" s="743" t="str">
        <f>Таблиця4[[#This Row],[Owner/Specific NPCs3]]</f>
        <v/>
      </c>
      <c r="AD294" s="743"/>
      <c r="AE294" s="750"/>
      <c r="AF294" s="751"/>
      <c r="AG294" s="752"/>
      <c r="AH294" s="743"/>
      <c r="AI294" s="752"/>
      <c r="AJ294" s="743"/>
      <c r="AK294" s="752"/>
      <c r="AL294" s="742" t="str">
        <f>IFERROR(INDEX('02_LIVING_WATERDEEP'!$C$2:$C$200,MATCH(Таблиця4[[#This Row],[BUILDING NAME]],'02_LIVING_WATERDEEP'!$A$2:$A$200,0),1),"")</f>
        <v/>
      </c>
      <c r="AM294" s="742" t="str">
        <f>IFERROR(INDEX('02_LIVING_WATERDEEP'!$F$2:$F$200,MATCH(Таблиця4[[#This Row],[BUILDING NAME]],'02_LIVING_WATERDEEP'!$A$2:$A$200,0),1),"")</f>
        <v/>
      </c>
      <c r="AN294" s="742" t="str">
        <f>IFERROR(INDEX('02_LIVING_WATERDEEP'!$I$2:$I$200,MATCH(Таблиця4[[#This Row],[BUILDING NAME]],'02_LIVING_WATERDEEP'!$A$2:$A$200,0),1),"")</f>
        <v/>
      </c>
      <c r="AO294" s="742" t="str">
        <f>IFERROR(INDEX('02_LIVING_WATERDEEP'!$J$2:$J$200,MATCH(Таблиця4[[#This Row],[BUILDING NAME]],'02_LIVING_WATERDEEP'!$A$2:$A$200,0),1),"")</f>
        <v/>
      </c>
      <c r="AP294" s="742" t="str">
        <f>IFERROR(INDEX('02_LIVING_WATERDEEP'!$K$2:$K$200,MATCH(Таблиця4[[#This Row],[BUILDING NAME]],'02_LIVING_WATERDEEP'!$A$2:$A$200,0),1),"")</f>
        <v/>
      </c>
      <c r="AQ294" s="742" t="str">
        <f>IFERROR(INDEX('02_LIVING_WATERDEEP'!$L$2:$L$200,MATCH(Таблиця4[[#This Row],[BUILDING NAME]],'02_LIVING_WATERDEEP'!$A$2:$A$200,0),1),"")</f>
        <v/>
      </c>
      <c r="AR294" s="742" t="str">
        <f>IFERROR(INDEX('02_LIVING_WATERDEEP'!$M$2:$M$200,MATCH(Таблиця4[[#This Row],[BUILDING NAME]],'02_LIVING_WATERDEEP'!$A$2:$A$200,0),1),"")</f>
        <v/>
      </c>
      <c r="AS294" s="742"/>
      <c r="AT294" s="596"/>
      <c r="AU294" s="596"/>
      <c r="AV294" s="596"/>
      <c r="AW294" s="596"/>
      <c r="AX294" s="596"/>
      <c r="AY294" s="596"/>
      <c r="AZ294" s="596"/>
      <c r="BA294" s="596"/>
      <c r="BB294" s="596"/>
      <c r="BC294" s="596"/>
      <c r="BD294" s="596"/>
      <c r="BE294" s="596"/>
      <c r="BF294" s="596"/>
      <c r="BG294" s="596"/>
      <c r="BH294" s="596"/>
      <c r="BI294" s="596"/>
      <c r="BJ294" s="596" t="e">
        <f>MATCH(Таблиця4[[#This Row],[BUILDING NAME]],#REF!,0)</f>
        <v>#REF!</v>
      </c>
      <c r="BK294" s="596" t="e">
        <f>INDEX(#REF!,'02BUILD'!BJ294,1)</f>
        <v>#REF!</v>
      </c>
      <c r="BL294" s="596" t="e">
        <v>#N/A</v>
      </c>
      <c r="BM294" s="596"/>
      <c r="BN294" s="596" t="e">
        <f>MATCH(Таблиця4[[#This Row],[BUILDING NAME]],Таблиця5[NAME],0)</f>
        <v>#N/A</v>
      </c>
      <c r="BO294" s="596" t="e">
        <f>INDEX(Таблиця5[[C - COINS - COST]:[ADDRESS]],'02BUILD'!$BN294,1)</f>
        <v>#N/A</v>
      </c>
      <c r="BP294" s="596" t="e">
        <f>INDEX(Таблиця5[[C - COINS - COST]:[ADDRESS]],'02BUILD'!$BN294,2)</f>
        <v>#N/A</v>
      </c>
      <c r="BQ294" s="596" t="e">
        <f>INDEX(Таблиця5[[C - COINS - COST]:[ADDRESS]],'02BUILD'!$BN294,3)</f>
        <v>#N/A</v>
      </c>
      <c r="BR294" s="596" t="e">
        <f>INDEX(Таблиця5[[C - COINS - COST]:[ADDRESS]],'02BUILD'!$BN294,4)</f>
        <v>#N/A</v>
      </c>
      <c r="BS294" s="596" t="e">
        <f>INDEX(Таблиця5[[C - COINS - COST]:[ADDRESS]],'02BUILD'!$BN294,5)</f>
        <v>#N/A</v>
      </c>
      <c r="BT294" s="596" t="e">
        <f>INDEX(Таблиця5[[C - COINS - COST]:[ADDRESS]],'02BUILD'!$BN294,6)</f>
        <v>#N/A</v>
      </c>
      <c r="BU294" s="596" t="e">
        <f>INDEX(Таблиця5[[C - COINS - COST]:[ADDRESS]],'02BUILD'!$BN294,7)</f>
        <v>#N/A</v>
      </c>
      <c r="BV294" s="596" t="e">
        <f>INDEX(Таблиця5[[C - COINS - COST]:[ADDRESS]],'02BUILD'!$BN294,8)</f>
        <v>#N/A</v>
      </c>
      <c r="BW294" s="596" t="e">
        <f>INDEX(Таблиця5[[C - COINS - COST]:[ADDRESS]],'02BUILD'!$BN294,9)</f>
        <v>#N/A</v>
      </c>
      <c r="BX294" s="596" t="e">
        <f>INDEX(Таблиця5[[C - COINS - COST]:[ADDRESS]],'02BUILD'!$BN294,10)</f>
        <v>#N/A</v>
      </c>
    </row>
    <row r="295" spans="1:76" ht="16.5" thickTop="1" thickBot="1">
      <c r="A295" s="776"/>
      <c r="B295" s="777"/>
      <c r="C295" s="777"/>
      <c r="D295" s="776"/>
      <c r="E295" s="776"/>
      <c r="F295" s="777"/>
      <c r="G295" s="777"/>
      <c r="H295" s="743"/>
      <c r="I295" s="743"/>
      <c r="J295" s="743"/>
      <c r="K295" s="775"/>
      <c r="L295" s="743"/>
      <c r="M295" s="743"/>
      <c r="N295" s="743"/>
      <c r="O295" s="743"/>
      <c r="P295" s="743"/>
      <c r="Q295" s="743"/>
      <c r="R295" s="743"/>
      <c r="S2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5" s="743"/>
      <c r="U295" s="743"/>
      <c r="V295" s="743"/>
      <c r="W295" s="743"/>
      <c r="X295" s="743"/>
      <c r="Y295" s="743"/>
      <c r="Z295" s="743" t="s">
        <v>4311</v>
      </c>
      <c r="AA295" s="743"/>
      <c r="AB295" s="743" t="str">
        <f>Таблиця4[[#This Row],[Descriptions2]]</f>
        <v/>
      </c>
      <c r="AC295" s="743" t="str">
        <f>Таблиця4[[#This Row],[Owner/Specific NPCs3]]</f>
        <v/>
      </c>
      <c r="AD295" s="743"/>
      <c r="AE295" s="750"/>
      <c r="AF295" s="751"/>
      <c r="AG295" s="752"/>
      <c r="AH295" s="743"/>
      <c r="AI295" s="752"/>
      <c r="AJ295" s="743"/>
      <c r="AK295" s="752"/>
      <c r="AL295" s="742" t="str">
        <f>IFERROR(INDEX('02_LIVING_WATERDEEP'!$C$2:$C$200,MATCH(Таблиця4[[#This Row],[BUILDING NAME]],'02_LIVING_WATERDEEP'!$A$2:$A$200,0),1),"")</f>
        <v/>
      </c>
      <c r="AM295" s="742" t="str">
        <f>IFERROR(INDEX('02_LIVING_WATERDEEP'!$F$2:$F$200,MATCH(Таблиця4[[#This Row],[BUILDING NAME]],'02_LIVING_WATERDEEP'!$A$2:$A$200,0),1),"")</f>
        <v/>
      </c>
      <c r="AN295" s="742" t="str">
        <f>IFERROR(INDEX('02_LIVING_WATERDEEP'!$I$2:$I$200,MATCH(Таблиця4[[#This Row],[BUILDING NAME]],'02_LIVING_WATERDEEP'!$A$2:$A$200,0),1),"")</f>
        <v/>
      </c>
      <c r="AO295" s="742" t="str">
        <f>IFERROR(INDEX('02_LIVING_WATERDEEP'!$J$2:$J$200,MATCH(Таблиця4[[#This Row],[BUILDING NAME]],'02_LIVING_WATERDEEP'!$A$2:$A$200,0),1),"")</f>
        <v/>
      </c>
      <c r="AP295" s="742" t="str">
        <f>IFERROR(INDEX('02_LIVING_WATERDEEP'!$K$2:$K$200,MATCH(Таблиця4[[#This Row],[BUILDING NAME]],'02_LIVING_WATERDEEP'!$A$2:$A$200,0),1),"")</f>
        <v/>
      </c>
      <c r="AQ295" s="742" t="str">
        <f>IFERROR(INDEX('02_LIVING_WATERDEEP'!$L$2:$L$200,MATCH(Таблиця4[[#This Row],[BUILDING NAME]],'02_LIVING_WATERDEEP'!$A$2:$A$200,0),1),"")</f>
        <v/>
      </c>
      <c r="AR295" s="742" t="str">
        <f>IFERROR(INDEX('02_LIVING_WATERDEEP'!$M$2:$M$200,MATCH(Таблиця4[[#This Row],[BUILDING NAME]],'02_LIVING_WATERDEEP'!$A$2:$A$200,0),1),"")</f>
        <v/>
      </c>
      <c r="AS295" s="742"/>
      <c r="AT295" s="596"/>
      <c r="AU295" s="596"/>
      <c r="AV295" s="596"/>
      <c r="AW295" s="596"/>
      <c r="AX295" s="596"/>
      <c r="AY295" s="596"/>
      <c r="AZ295" s="596"/>
      <c r="BA295" s="596"/>
      <c r="BB295" s="596"/>
      <c r="BC295" s="596"/>
      <c r="BD295" s="596"/>
      <c r="BE295" s="596"/>
      <c r="BF295" s="596"/>
      <c r="BG295" s="596"/>
      <c r="BH295" s="596"/>
      <c r="BI295" s="596"/>
      <c r="BJ295" s="596" t="e">
        <f>MATCH(Таблиця4[[#This Row],[BUILDING NAME]],#REF!,0)</f>
        <v>#REF!</v>
      </c>
      <c r="BK295" s="596" t="e">
        <f>INDEX(#REF!,'02BUILD'!BJ295,1)</f>
        <v>#REF!</v>
      </c>
      <c r="BL295" s="596" t="e">
        <v>#N/A</v>
      </c>
      <c r="BM295" s="596"/>
      <c r="BN295" s="596" t="e">
        <f>MATCH(Таблиця4[[#This Row],[BUILDING NAME]],Таблиця5[NAME],0)</f>
        <v>#N/A</v>
      </c>
      <c r="BO295" s="596" t="e">
        <f>INDEX(Таблиця5[[C - COINS - COST]:[ADDRESS]],'02BUILD'!$BN295,1)</f>
        <v>#N/A</v>
      </c>
      <c r="BP295" s="596" t="e">
        <f>INDEX(Таблиця5[[C - COINS - COST]:[ADDRESS]],'02BUILD'!$BN295,2)</f>
        <v>#N/A</v>
      </c>
      <c r="BQ295" s="596" t="e">
        <f>INDEX(Таблиця5[[C - COINS - COST]:[ADDRESS]],'02BUILD'!$BN295,3)</f>
        <v>#N/A</v>
      </c>
      <c r="BR295" s="596" t="e">
        <f>INDEX(Таблиця5[[C - COINS - COST]:[ADDRESS]],'02BUILD'!$BN295,4)</f>
        <v>#N/A</v>
      </c>
      <c r="BS295" s="596" t="e">
        <f>INDEX(Таблиця5[[C - COINS - COST]:[ADDRESS]],'02BUILD'!$BN295,5)</f>
        <v>#N/A</v>
      </c>
      <c r="BT295" s="596" t="e">
        <f>INDEX(Таблиця5[[C - COINS - COST]:[ADDRESS]],'02BUILD'!$BN295,6)</f>
        <v>#N/A</v>
      </c>
      <c r="BU295" s="596" t="e">
        <f>INDEX(Таблиця5[[C - COINS - COST]:[ADDRESS]],'02BUILD'!$BN295,7)</f>
        <v>#N/A</v>
      </c>
      <c r="BV295" s="596" t="e">
        <f>INDEX(Таблиця5[[C - COINS - COST]:[ADDRESS]],'02BUILD'!$BN295,8)</f>
        <v>#N/A</v>
      </c>
      <c r="BW295" s="596" t="e">
        <f>INDEX(Таблиця5[[C - COINS - COST]:[ADDRESS]],'02BUILD'!$BN295,9)</f>
        <v>#N/A</v>
      </c>
      <c r="BX295" s="596" t="e">
        <f>INDEX(Таблиця5[[C - COINS - COST]:[ADDRESS]],'02BUILD'!$BN295,10)</f>
        <v>#N/A</v>
      </c>
    </row>
    <row r="296" spans="1:76" ht="16.5" thickTop="1" thickBot="1">
      <c r="A296" s="776"/>
      <c r="B296" s="777"/>
      <c r="C296" s="777"/>
      <c r="D296" s="776"/>
      <c r="E296" s="776"/>
      <c r="F296" s="777"/>
      <c r="G296" s="777"/>
      <c r="H296" s="742" t="s">
        <v>21180</v>
      </c>
      <c r="I296" s="743" t="s">
        <v>3970</v>
      </c>
      <c r="J296" s="743"/>
      <c r="K296" s="743" t="s">
        <v>2089</v>
      </c>
      <c r="L296" s="775" t="s">
        <v>20774</v>
      </c>
      <c r="M296" s="775" t="s">
        <v>20774</v>
      </c>
      <c r="N296" s="743"/>
      <c r="O296" s="743"/>
      <c r="P296" s="743"/>
      <c r="Q296" s="743"/>
      <c r="R296" s="743"/>
      <c r="S2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6" s="743"/>
      <c r="U296" s="743"/>
      <c r="V296" s="743"/>
      <c r="W296" s="743"/>
      <c r="X296" s="743"/>
      <c r="Y296" s="743" t="s">
        <v>21127</v>
      </c>
      <c r="Z296" s="743" t="s">
        <v>4311</v>
      </c>
      <c r="AA296" s="743"/>
      <c r="AB296" s="743" t="str">
        <f>Таблиця4[[#This Row],[Descriptions2]]</f>
        <v/>
      </c>
      <c r="AC296" s="743" t="str">
        <f>Таблиця4[[#This Row],[Owner/Specific NPCs3]]</f>
        <v/>
      </c>
      <c r="AD296" s="743"/>
      <c r="AE296" s="750"/>
      <c r="AF296" s="751"/>
      <c r="AG296" s="752"/>
      <c r="AH296" s="743"/>
      <c r="AI296" s="752"/>
      <c r="AJ296" s="743"/>
      <c r="AK296" s="752"/>
      <c r="AL296" s="742" t="str">
        <f>IFERROR(INDEX('02_LIVING_WATERDEEP'!$C$2:$C$200,MATCH(Таблиця4[[#This Row],[BUILDING NAME]],'02_LIVING_WATERDEEP'!$A$2:$A$200,0),1),"")</f>
        <v/>
      </c>
      <c r="AM296" s="742" t="str">
        <f>IFERROR(INDEX('02_LIVING_WATERDEEP'!$F$2:$F$200,MATCH(Таблиця4[[#This Row],[BUILDING NAME]],'02_LIVING_WATERDEEP'!$A$2:$A$200,0),1),"")</f>
        <v/>
      </c>
      <c r="AN296" s="742" t="str">
        <f>IFERROR(INDEX('02_LIVING_WATERDEEP'!$I$2:$I$200,MATCH(Таблиця4[[#This Row],[BUILDING NAME]],'02_LIVING_WATERDEEP'!$A$2:$A$200,0),1),"")</f>
        <v/>
      </c>
      <c r="AO296" s="742" t="str">
        <f>IFERROR(INDEX('02_LIVING_WATERDEEP'!$J$2:$J$200,MATCH(Таблиця4[[#This Row],[BUILDING NAME]],'02_LIVING_WATERDEEP'!$A$2:$A$200,0),1),"")</f>
        <v/>
      </c>
      <c r="AP296" s="742" t="str">
        <f>IFERROR(INDEX('02_LIVING_WATERDEEP'!$K$2:$K$200,MATCH(Таблиця4[[#This Row],[BUILDING NAME]],'02_LIVING_WATERDEEP'!$A$2:$A$200,0),1),"")</f>
        <v/>
      </c>
      <c r="AQ296" s="742" t="str">
        <f>IFERROR(INDEX('02_LIVING_WATERDEEP'!$L$2:$L$200,MATCH(Таблиця4[[#This Row],[BUILDING NAME]],'02_LIVING_WATERDEEP'!$A$2:$A$200,0),1),"")</f>
        <v/>
      </c>
      <c r="AR296" s="742" t="str">
        <f>IFERROR(INDEX('02_LIVING_WATERDEEP'!$M$2:$M$200,MATCH(Таблиця4[[#This Row],[BUILDING NAME]],'02_LIVING_WATERDEEP'!$A$2:$A$200,0),1),"")</f>
        <v/>
      </c>
      <c r="AS296" s="742"/>
      <c r="AT296" s="596"/>
      <c r="AU296" s="596"/>
      <c r="AV296" s="596"/>
      <c r="AW296" s="596"/>
      <c r="AX296" s="596"/>
      <c r="AY296" s="596"/>
      <c r="AZ296" s="596"/>
      <c r="BA296" s="596"/>
      <c r="BB296" s="596"/>
      <c r="BC296" s="596"/>
      <c r="BD296" s="596"/>
      <c r="BE296" s="596"/>
      <c r="BF296" s="596"/>
      <c r="BG296" s="596"/>
      <c r="BH296" s="596"/>
      <c r="BI296" s="596"/>
      <c r="BJ296" s="596" t="e">
        <f>MATCH(Таблиця4[[#This Row],[BUILDING NAME]],#REF!,0)</f>
        <v>#REF!</v>
      </c>
      <c r="BK296" s="596" t="e">
        <f>INDEX(#REF!,'02BUILD'!BJ296,1)</f>
        <v>#REF!</v>
      </c>
      <c r="BL296" s="596" t="e">
        <v>#N/A</v>
      </c>
      <c r="BM296" s="596"/>
      <c r="BN296" s="596" t="e">
        <f>MATCH(Таблиця4[[#This Row],[BUILDING NAME]],Таблиця5[NAME],0)</f>
        <v>#N/A</v>
      </c>
      <c r="BO296" s="596" t="e">
        <f>INDEX(Таблиця5[[C - COINS - COST]:[ADDRESS]],'02BUILD'!$BN296,1)</f>
        <v>#N/A</v>
      </c>
      <c r="BP296" s="596" t="e">
        <f>INDEX(Таблиця5[[C - COINS - COST]:[ADDRESS]],'02BUILD'!$BN296,2)</f>
        <v>#N/A</v>
      </c>
      <c r="BQ296" s="596" t="e">
        <f>INDEX(Таблиця5[[C - COINS - COST]:[ADDRESS]],'02BUILD'!$BN296,3)</f>
        <v>#N/A</v>
      </c>
      <c r="BR296" s="596" t="e">
        <f>INDEX(Таблиця5[[C - COINS - COST]:[ADDRESS]],'02BUILD'!$BN296,4)</f>
        <v>#N/A</v>
      </c>
      <c r="BS296" s="596" t="e">
        <f>INDEX(Таблиця5[[C - COINS - COST]:[ADDRESS]],'02BUILD'!$BN296,5)</f>
        <v>#N/A</v>
      </c>
      <c r="BT296" s="596" t="e">
        <f>INDEX(Таблиця5[[C - COINS - COST]:[ADDRESS]],'02BUILD'!$BN296,6)</f>
        <v>#N/A</v>
      </c>
      <c r="BU296" s="596" t="e">
        <f>INDEX(Таблиця5[[C - COINS - COST]:[ADDRESS]],'02BUILD'!$BN296,7)</f>
        <v>#N/A</v>
      </c>
      <c r="BV296" s="596" t="e">
        <f>INDEX(Таблиця5[[C - COINS - COST]:[ADDRESS]],'02BUILD'!$BN296,8)</f>
        <v>#N/A</v>
      </c>
      <c r="BW296" s="596" t="e">
        <f>INDEX(Таблиця5[[C - COINS - COST]:[ADDRESS]],'02BUILD'!$BN296,9)</f>
        <v>#N/A</v>
      </c>
      <c r="BX296" s="596" t="e">
        <f>INDEX(Таблиця5[[C - COINS - COST]:[ADDRESS]],'02BUILD'!$BN296,10)</f>
        <v>#N/A</v>
      </c>
    </row>
    <row r="297" spans="1:76" ht="16.5" thickTop="1" thickBot="1">
      <c r="A297" s="776"/>
      <c r="B297" s="777"/>
      <c r="C297" s="777"/>
      <c r="D297" s="776"/>
      <c r="E297" s="776"/>
      <c r="F297" s="777"/>
      <c r="G297" s="777"/>
      <c r="H297" s="743"/>
      <c r="I297" s="743"/>
      <c r="J297" s="743"/>
      <c r="K297" s="775"/>
      <c r="L297" s="743"/>
      <c r="M297" s="743"/>
      <c r="N297" s="743"/>
      <c r="O297" s="743"/>
      <c r="P297" s="743"/>
      <c r="Q297" s="743"/>
      <c r="R297" s="743"/>
      <c r="S2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7" s="743"/>
      <c r="U297" s="743"/>
      <c r="V297" s="743"/>
      <c r="W297" s="743"/>
      <c r="X297" s="743"/>
      <c r="Y297" s="743"/>
      <c r="Z297" s="743" t="s">
        <v>4311</v>
      </c>
      <c r="AA297" s="743"/>
      <c r="AB297" s="743" t="str">
        <f>Таблиця4[[#This Row],[Descriptions2]]</f>
        <v/>
      </c>
      <c r="AC297" s="743" t="str">
        <f>Таблиця4[[#This Row],[Owner/Specific NPCs3]]</f>
        <v/>
      </c>
      <c r="AD297" s="743"/>
      <c r="AE297" s="750"/>
      <c r="AF297" s="751"/>
      <c r="AG297" s="752"/>
      <c r="AH297" s="743"/>
      <c r="AI297" s="752"/>
      <c r="AJ297" s="743"/>
      <c r="AK297" s="752"/>
      <c r="AL297" s="742" t="str">
        <f>IFERROR(INDEX('02_LIVING_WATERDEEP'!$C$2:$C$200,MATCH(Таблиця4[[#This Row],[BUILDING NAME]],'02_LIVING_WATERDEEP'!$A$2:$A$200,0),1),"")</f>
        <v/>
      </c>
      <c r="AM297" s="742" t="str">
        <f>IFERROR(INDEX('02_LIVING_WATERDEEP'!$F$2:$F$200,MATCH(Таблиця4[[#This Row],[BUILDING NAME]],'02_LIVING_WATERDEEP'!$A$2:$A$200,0),1),"")</f>
        <v/>
      </c>
      <c r="AN297" s="742" t="str">
        <f>IFERROR(INDEX('02_LIVING_WATERDEEP'!$I$2:$I$200,MATCH(Таблиця4[[#This Row],[BUILDING NAME]],'02_LIVING_WATERDEEP'!$A$2:$A$200,0),1),"")</f>
        <v/>
      </c>
      <c r="AO297" s="742" t="str">
        <f>IFERROR(INDEX('02_LIVING_WATERDEEP'!$J$2:$J$200,MATCH(Таблиця4[[#This Row],[BUILDING NAME]],'02_LIVING_WATERDEEP'!$A$2:$A$200,0),1),"")</f>
        <v/>
      </c>
      <c r="AP297" s="742" t="str">
        <f>IFERROR(INDEX('02_LIVING_WATERDEEP'!$K$2:$K$200,MATCH(Таблиця4[[#This Row],[BUILDING NAME]],'02_LIVING_WATERDEEP'!$A$2:$A$200,0),1),"")</f>
        <v/>
      </c>
      <c r="AQ297" s="742" t="str">
        <f>IFERROR(INDEX('02_LIVING_WATERDEEP'!$L$2:$L$200,MATCH(Таблиця4[[#This Row],[BUILDING NAME]],'02_LIVING_WATERDEEP'!$A$2:$A$200,0),1),"")</f>
        <v/>
      </c>
      <c r="AR297" s="742" t="str">
        <f>IFERROR(INDEX('02_LIVING_WATERDEEP'!$M$2:$M$200,MATCH(Таблиця4[[#This Row],[BUILDING NAME]],'02_LIVING_WATERDEEP'!$A$2:$A$200,0),1),"")</f>
        <v/>
      </c>
      <c r="AS297" s="742"/>
      <c r="AT297" s="596"/>
      <c r="AU297" s="596"/>
      <c r="AV297" s="596"/>
      <c r="AW297" s="596"/>
      <c r="AX297" s="596"/>
      <c r="AY297" s="596"/>
      <c r="AZ297" s="596"/>
      <c r="BA297" s="596"/>
      <c r="BB297" s="596"/>
      <c r="BC297" s="596"/>
      <c r="BD297" s="596"/>
      <c r="BE297" s="596"/>
      <c r="BF297" s="596"/>
      <c r="BG297" s="596"/>
      <c r="BH297" s="596"/>
      <c r="BI297" s="596"/>
      <c r="BJ297" s="596" t="e">
        <f>MATCH(Таблиця4[[#This Row],[BUILDING NAME]],#REF!,0)</f>
        <v>#REF!</v>
      </c>
      <c r="BK297" s="596" t="e">
        <f>INDEX(#REF!,'02BUILD'!BJ297,1)</f>
        <v>#REF!</v>
      </c>
      <c r="BL297" s="596" t="e">
        <v>#N/A</v>
      </c>
      <c r="BM297" s="596"/>
      <c r="BN297" s="596" t="e">
        <f>MATCH(Таблиця4[[#This Row],[BUILDING NAME]],Таблиця5[NAME],0)</f>
        <v>#N/A</v>
      </c>
      <c r="BO297" s="596" t="e">
        <f>INDEX(Таблиця5[[C - COINS - COST]:[ADDRESS]],'02BUILD'!$BN297,1)</f>
        <v>#N/A</v>
      </c>
      <c r="BP297" s="596" t="e">
        <f>INDEX(Таблиця5[[C - COINS - COST]:[ADDRESS]],'02BUILD'!$BN297,2)</f>
        <v>#N/A</v>
      </c>
      <c r="BQ297" s="596" t="e">
        <f>INDEX(Таблиця5[[C - COINS - COST]:[ADDRESS]],'02BUILD'!$BN297,3)</f>
        <v>#N/A</v>
      </c>
      <c r="BR297" s="596" t="e">
        <f>INDEX(Таблиця5[[C - COINS - COST]:[ADDRESS]],'02BUILD'!$BN297,4)</f>
        <v>#N/A</v>
      </c>
      <c r="BS297" s="596" t="e">
        <f>INDEX(Таблиця5[[C - COINS - COST]:[ADDRESS]],'02BUILD'!$BN297,5)</f>
        <v>#N/A</v>
      </c>
      <c r="BT297" s="596" t="e">
        <f>INDEX(Таблиця5[[C - COINS - COST]:[ADDRESS]],'02BUILD'!$BN297,6)</f>
        <v>#N/A</v>
      </c>
      <c r="BU297" s="596" t="e">
        <f>INDEX(Таблиця5[[C - COINS - COST]:[ADDRESS]],'02BUILD'!$BN297,7)</f>
        <v>#N/A</v>
      </c>
      <c r="BV297" s="596" t="e">
        <f>INDEX(Таблиця5[[C - COINS - COST]:[ADDRESS]],'02BUILD'!$BN297,8)</f>
        <v>#N/A</v>
      </c>
      <c r="BW297" s="596" t="e">
        <f>INDEX(Таблиця5[[C - COINS - COST]:[ADDRESS]],'02BUILD'!$BN297,9)</f>
        <v>#N/A</v>
      </c>
      <c r="BX297" s="596" t="e">
        <f>INDEX(Таблиця5[[C - COINS - COST]:[ADDRESS]],'02BUILD'!$BN297,10)</f>
        <v>#N/A</v>
      </c>
    </row>
    <row r="298" spans="1:76" ht="16.5" thickTop="1" thickBot="1">
      <c r="A298" s="776"/>
      <c r="B298" s="777"/>
      <c r="C298" s="777"/>
      <c r="D298" s="776"/>
      <c r="E298" s="776"/>
      <c r="F298" s="777"/>
      <c r="G298" s="777"/>
      <c r="H298" s="743"/>
      <c r="I298" s="743"/>
      <c r="J298" s="743"/>
      <c r="K298" s="775"/>
      <c r="L298" s="743"/>
      <c r="M298" s="743"/>
      <c r="N298" s="743"/>
      <c r="O298" s="743"/>
      <c r="P298" s="743"/>
      <c r="Q298" s="743"/>
      <c r="R298" s="743"/>
      <c r="S2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298" s="743"/>
      <c r="U298" s="743"/>
      <c r="V298" s="743"/>
      <c r="W298" s="742"/>
      <c r="X298" s="742"/>
      <c r="Y298" s="742"/>
      <c r="Z298" s="743" t="s">
        <v>4311</v>
      </c>
      <c r="AA298" s="743"/>
      <c r="AB298" s="743" t="str">
        <f>Таблиця4[[#This Row],[Descriptions2]]</f>
        <v/>
      </c>
      <c r="AC298" s="743" t="str">
        <f>Таблиця4[[#This Row],[Owner/Specific NPCs3]]</f>
        <v/>
      </c>
      <c r="AD298" s="743"/>
      <c r="AE298" s="750"/>
      <c r="AF298" s="751"/>
      <c r="AG298" s="752"/>
      <c r="AH298" s="743"/>
      <c r="AI298" s="752"/>
      <c r="AJ298" s="743"/>
      <c r="AK298" s="752"/>
      <c r="AL298" s="742" t="str">
        <f>IFERROR(INDEX('02_LIVING_WATERDEEP'!$C$2:$C$200,MATCH(Таблиця4[[#This Row],[BUILDING NAME]],'02_LIVING_WATERDEEP'!$A$2:$A$200,0),1),"")</f>
        <v/>
      </c>
      <c r="AM298" s="742" t="str">
        <f>IFERROR(INDEX('02_LIVING_WATERDEEP'!$F$2:$F$200,MATCH(Таблиця4[[#This Row],[BUILDING NAME]],'02_LIVING_WATERDEEP'!$A$2:$A$200,0),1),"")</f>
        <v/>
      </c>
      <c r="AN298" s="742" t="str">
        <f>IFERROR(INDEX('02_LIVING_WATERDEEP'!$I$2:$I$200,MATCH(Таблиця4[[#This Row],[BUILDING NAME]],'02_LIVING_WATERDEEP'!$A$2:$A$200,0),1),"")</f>
        <v/>
      </c>
      <c r="AO298" s="742" t="str">
        <f>IFERROR(INDEX('02_LIVING_WATERDEEP'!$J$2:$J$200,MATCH(Таблиця4[[#This Row],[BUILDING NAME]],'02_LIVING_WATERDEEP'!$A$2:$A$200,0),1),"")</f>
        <v/>
      </c>
      <c r="AP298" s="742" t="str">
        <f>IFERROR(INDEX('02_LIVING_WATERDEEP'!$K$2:$K$200,MATCH(Таблиця4[[#This Row],[BUILDING NAME]],'02_LIVING_WATERDEEP'!$A$2:$A$200,0),1),"")</f>
        <v/>
      </c>
      <c r="AQ298" s="742" t="str">
        <f>IFERROR(INDEX('02_LIVING_WATERDEEP'!$L$2:$L$200,MATCH(Таблиця4[[#This Row],[BUILDING NAME]],'02_LIVING_WATERDEEP'!$A$2:$A$200,0),1),"")</f>
        <v/>
      </c>
      <c r="AR298" s="742" t="str">
        <f>IFERROR(INDEX('02_LIVING_WATERDEEP'!$M$2:$M$200,MATCH(Таблиця4[[#This Row],[BUILDING NAME]],'02_LIVING_WATERDEEP'!$A$2:$A$200,0),1),"")</f>
        <v/>
      </c>
      <c r="AS298" s="742"/>
      <c r="AT298" s="596"/>
      <c r="AU298" s="596"/>
      <c r="AV298" s="596"/>
      <c r="AW298" s="596"/>
      <c r="AX298" s="596"/>
      <c r="AY298" s="596"/>
      <c r="AZ298" s="596"/>
      <c r="BA298" s="596"/>
      <c r="BB298" s="596"/>
      <c r="BC298" s="596"/>
      <c r="BD298" s="596"/>
      <c r="BE298" s="596"/>
      <c r="BF298" s="596"/>
      <c r="BG298" s="596"/>
      <c r="BH298" s="596"/>
      <c r="BI298" s="596"/>
      <c r="BJ298" s="596" t="e">
        <f>MATCH(Таблиця4[[#This Row],[BUILDING NAME]],#REF!,0)</f>
        <v>#REF!</v>
      </c>
      <c r="BK298" s="596" t="e">
        <f>INDEX(#REF!,'02BUILD'!BJ298,1)</f>
        <v>#REF!</v>
      </c>
      <c r="BL298" s="596" t="e">
        <v>#N/A</v>
      </c>
      <c r="BM298" s="596"/>
      <c r="BN298" s="596" t="e">
        <f>MATCH(Таблиця4[[#This Row],[BUILDING NAME]],Таблиця5[NAME],0)</f>
        <v>#N/A</v>
      </c>
      <c r="BO298" s="596" t="e">
        <f>INDEX(Таблиця5[[C - COINS - COST]:[ADDRESS]],'02BUILD'!$BN298,1)</f>
        <v>#N/A</v>
      </c>
      <c r="BP298" s="596" t="e">
        <f>INDEX(Таблиця5[[C - COINS - COST]:[ADDRESS]],'02BUILD'!$BN298,2)</f>
        <v>#N/A</v>
      </c>
      <c r="BQ298" s="596" t="e">
        <f>INDEX(Таблиця5[[C - COINS - COST]:[ADDRESS]],'02BUILD'!$BN298,3)</f>
        <v>#N/A</v>
      </c>
      <c r="BR298" s="596" t="e">
        <f>INDEX(Таблиця5[[C - COINS - COST]:[ADDRESS]],'02BUILD'!$BN298,4)</f>
        <v>#N/A</v>
      </c>
      <c r="BS298" s="596" t="e">
        <f>INDEX(Таблиця5[[C - COINS - COST]:[ADDRESS]],'02BUILD'!$BN298,5)</f>
        <v>#N/A</v>
      </c>
      <c r="BT298" s="596" t="e">
        <f>INDEX(Таблиця5[[C - COINS - COST]:[ADDRESS]],'02BUILD'!$BN298,6)</f>
        <v>#N/A</v>
      </c>
      <c r="BU298" s="596" t="e">
        <f>INDEX(Таблиця5[[C - COINS - COST]:[ADDRESS]],'02BUILD'!$BN298,7)</f>
        <v>#N/A</v>
      </c>
      <c r="BV298" s="596" t="e">
        <f>INDEX(Таблиця5[[C - COINS - COST]:[ADDRESS]],'02BUILD'!$BN298,8)</f>
        <v>#N/A</v>
      </c>
      <c r="BW298" s="596" t="e">
        <f>INDEX(Таблиця5[[C - COINS - COST]:[ADDRESS]],'02BUILD'!$BN298,9)</f>
        <v>#N/A</v>
      </c>
      <c r="BX298" s="596" t="e">
        <f>INDEX(Таблиця5[[C - COINS - COST]:[ADDRESS]],'02BUILD'!$BN298,10)</f>
        <v>#N/A</v>
      </c>
    </row>
    <row r="299" spans="1:76" ht="16.5" thickTop="1" thickBot="1">
      <c r="A299" s="776"/>
      <c r="B299" s="777"/>
      <c r="C299" s="777"/>
      <c r="D299" s="776"/>
      <c r="E299" s="776"/>
      <c r="F299" s="777"/>
      <c r="G299" s="777"/>
      <c r="H299" s="743" t="s">
        <v>5610</v>
      </c>
      <c r="I299" s="743" t="s">
        <v>3970</v>
      </c>
      <c r="J299" s="743"/>
      <c r="K299" s="743" t="s">
        <v>2674</v>
      </c>
      <c r="L299" s="743" t="s">
        <v>2069</v>
      </c>
      <c r="M299" s="743">
        <v>3</v>
      </c>
      <c r="N299" s="743"/>
      <c r="O299" s="743">
        <v>1</v>
      </c>
      <c r="P299" s="743">
        <v>1</v>
      </c>
      <c r="Q299" s="743">
        <v>1</v>
      </c>
      <c r="R299" s="743"/>
      <c r="S2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1C • 1A • 1 P • </v>
      </c>
      <c r="T299" s="743"/>
      <c r="U299" s="743" t="s">
        <v>16288</v>
      </c>
      <c r="V299" s="743"/>
      <c r="W299" s="743"/>
      <c r="X299" s="743"/>
      <c r="Y299" s="743" t="s">
        <v>20724</v>
      </c>
      <c r="Z299" s="743" t="s">
        <v>542</v>
      </c>
      <c r="AA299" s="743"/>
      <c r="AB299" s="743">
        <f>Таблиця4[[#This Row],[Descriptions2]]</f>
        <v>0</v>
      </c>
      <c r="AC299" s="743">
        <f>Таблиця4[[#This Row],[Owner/Specific NPCs3]]</f>
        <v>0</v>
      </c>
      <c r="AD299" s="743"/>
      <c r="AE299" s="750"/>
      <c r="AF299" s="751"/>
      <c r="AG299" s="752"/>
      <c r="AH299" s="743"/>
      <c r="AI299" s="752"/>
      <c r="AJ299" s="743"/>
      <c r="AK299" s="752"/>
      <c r="AL299" s="742">
        <f>IFERROR(INDEX('02_LIVING_WATERDEEP'!$C$2:$C$200,MATCH(Таблиця4[[#This Row],[BUILDING NAME]],'02_LIVING_WATERDEEP'!$A$2:$A$200,0),1),"")</f>
        <v>0</v>
      </c>
      <c r="AM299" s="742" t="str">
        <f>IFERROR(INDEX('02_LIVING_WATERDEEP'!$F$2:$F$200,MATCH(Таблиця4[[#This Row],[BUILDING NAME]],'02_LIVING_WATERDEEP'!$A$2:$A$200,0),1),"")</f>
        <v>Poor</v>
      </c>
      <c r="AN299" s="742" t="str">
        <f>IFERROR(INDEX('02_LIVING_WATERDEEP'!$I$2:$I$200,MATCH(Таблиця4[[#This Row],[BUILDING NAME]],'02_LIVING_WATERDEEP'!$A$2:$A$200,0),1),"")</f>
        <v>The Stormcloak is a run-down ramshackle inn whose rooms are filthy and taproom filled with street thugs and drunken sailors.</v>
      </c>
      <c r="AO299" s="742">
        <f>IFERROR(INDEX('02_LIVING_WATERDEEP'!$J$2:$J$200,MATCH(Таблиця4[[#This Row],[BUILDING NAME]],'02_LIVING_WATERDEEP'!$A$2:$A$200,0),1),"")</f>
        <v>0</v>
      </c>
      <c r="AP299" s="742">
        <f>IFERROR(INDEX('02_LIVING_WATERDEEP'!$K$2:$K$200,MATCH(Таблиця4[[#This Row],[BUILDING NAME]],'02_LIVING_WATERDEEP'!$A$2:$A$200,0),1),"")</f>
        <v>0</v>
      </c>
      <c r="AQ299" s="742">
        <f>IFERROR(INDEX('02_LIVING_WATERDEEP'!$L$2:$L$200,MATCH(Таблиця4[[#This Row],[BUILDING NAME]],'02_LIVING_WATERDEEP'!$A$2:$A$200,0),1),"")</f>
        <v>0</v>
      </c>
      <c r="AR299" s="742" t="str">
        <f>IFERROR(INDEX('02_LIVING_WATERDEEP'!$M$2:$M$200,MATCH(Таблиця4[[#This Row],[BUILDING NAME]],'02_LIVING_WATERDEEP'!$A$2:$A$200,0),1),"")</f>
        <v>http://oakthorne.net/wiki/index.php?title=Stormcloak_Inn</v>
      </c>
      <c r="AS299" s="742"/>
      <c r="AT299" s="596"/>
      <c r="AU299" s="596"/>
      <c r="AV299" s="596"/>
      <c r="AW299" s="596"/>
      <c r="AX299" s="596"/>
      <c r="AY299" s="596"/>
      <c r="AZ299" s="596"/>
      <c r="BA299" s="596"/>
      <c r="BB299" s="596"/>
      <c r="BC299" s="596"/>
      <c r="BD299" s="596"/>
      <c r="BE299" s="596"/>
      <c r="BF299" s="596"/>
      <c r="BG299" s="596"/>
      <c r="BH299" s="596"/>
      <c r="BI299" s="596"/>
      <c r="BJ299" s="596" t="e">
        <f>MATCH(Таблиця4[[#This Row],[BUILDING NAME]],#REF!,0)</f>
        <v>#REF!</v>
      </c>
      <c r="BK299" s="596" t="e">
        <f>INDEX(#REF!,'02BUILD'!BJ299,1)</f>
        <v>#REF!</v>
      </c>
      <c r="BL299" s="596" t="e">
        <v>#N/A</v>
      </c>
      <c r="BM299" s="596"/>
      <c r="BN299" s="596">
        <f>MATCH(Таблиця4[[#This Row],[BUILDING NAME]],Таблиця5[NAME],0)</f>
        <v>165</v>
      </c>
      <c r="BO299" s="596">
        <f>INDEX(Таблиця5[[C - COINS - COST]:[ADDRESS]],'02BUILD'!$BN299,1)</f>
        <v>1</v>
      </c>
      <c r="BP299" s="596">
        <f>INDEX(Таблиця5[[C - COINS - COST]:[ADDRESS]],'02BUILD'!$BN299,2)</f>
        <v>1</v>
      </c>
      <c r="BQ299" s="596">
        <f>INDEX(Таблиця5[[C - COINS - COST]:[ADDRESS]],'02BUILD'!$BN299,3)</f>
        <v>1</v>
      </c>
      <c r="BR299" s="596">
        <f>INDEX(Таблиця5[[C - COINS - COST]:[ADDRESS]],'02BUILD'!$BN299,4)</f>
        <v>0</v>
      </c>
      <c r="BS299" s="596" t="str">
        <f>INDEX(Таблиця5[[C - COINS - COST]:[ADDRESS]],'02BUILD'!$BN299,5)</f>
        <v>1c1a1p</v>
      </c>
      <c r="BT299" s="596" t="str">
        <f>INDEX(Таблиця5[[C - COINS - COST]:[ADDRESS]],'02BUILD'!$BN299,6)</f>
        <v>Inn</v>
      </c>
      <c r="BU299" s="596">
        <f>INDEX(Таблиця5[[C - COINS - COST]:[ADDRESS]],'02BUILD'!$BN299,7)</f>
        <v>0</v>
      </c>
      <c r="BV299" s="596" t="str">
        <f>INDEX(Таблиця5[[C - COINS - COST]:[ADDRESS]],'02BUILD'!$BN299,8)</f>
        <v>Though it once skirted the edge of being truly a despicable dive, the Inn has long since leapt over that edge and over the cliff since the death of its owner several years ago, and its inheritance by his son. The Stormcloak is now known as a filthy pit that serves only swill. Its taproom floor is long-soaked with blood, and the place smells of it - it is the haunt of local thugs, and only the most desperate or drunken of sailors and roughneck dock-hands come here at all.</v>
      </c>
      <c r="BW299" s="596" t="str">
        <f>INDEX(Таблиця5[[C - COINS - COST]:[ADDRESS]],'02BUILD'!$BN299,9)</f>
        <v>Provender
• Swill: The Stormcloak now serves only its house swill, crafted haphazardly by the new owner when he can be bothered to tend to the barrels of the stuff, or when he can purchase (or steal) some vile cheap mixture or another.
Services
• Rooms: Though the rooms are plentiful, they are largely inhabited by vicious sorts who may or may not actually pay to dwell there. No folk with any sense inquire about rooms here.
Staff
• Suthann Stormcloak, the new owner that inherited the Stormcloak from his now passed father (hm).</v>
      </c>
      <c r="BX299" s="596">
        <f>INDEX(Таблиця5[[C - COINS - COST]:[ADDRESS]],'02BUILD'!$BN299,10)</f>
        <v>0</v>
      </c>
    </row>
    <row r="300" spans="1:76" ht="16.5" thickTop="1" thickBot="1">
      <c r="A300" s="776"/>
      <c r="B300" s="777"/>
      <c r="C300" s="777"/>
      <c r="D300" s="776"/>
      <c r="E300" s="776"/>
      <c r="F300" s="777"/>
      <c r="G300" s="777"/>
      <c r="H300" s="743" t="s">
        <v>20738</v>
      </c>
      <c r="I300" s="743" t="s">
        <v>3970</v>
      </c>
      <c r="J300" s="743"/>
      <c r="K300" s="743" t="s">
        <v>2068</v>
      </c>
      <c r="L300" s="775" t="s">
        <v>20774</v>
      </c>
      <c r="M300" s="775" t="s">
        <v>20774</v>
      </c>
      <c r="N300" s="743"/>
      <c r="O300" s="743"/>
      <c r="P300" s="743"/>
      <c r="Q300" s="743"/>
      <c r="R300" s="743"/>
      <c r="S3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0" s="743"/>
      <c r="U300" s="743"/>
      <c r="V300" s="743"/>
      <c r="W300" s="743"/>
      <c r="X300" s="743"/>
      <c r="Y300" s="743" t="s">
        <v>20739</v>
      </c>
      <c r="Z300" s="743" t="s">
        <v>4311</v>
      </c>
      <c r="AA300" s="743"/>
      <c r="AB300" s="743" t="str">
        <f>Таблиця4[[#This Row],[Descriptions2]]</f>
        <v/>
      </c>
      <c r="AC300" s="743" t="str">
        <f>Таблиця4[[#This Row],[Owner/Specific NPCs3]]</f>
        <v/>
      </c>
      <c r="AD300" s="743"/>
      <c r="AE300" s="750"/>
      <c r="AF300" s="751"/>
      <c r="AG300" s="752"/>
      <c r="AH300" s="743"/>
      <c r="AI300" s="752"/>
      <c r="AJ300" s="743"/>
      <c r="AK300" s="752"/>
      <c r="AL300" s="742" t="str">
        <f>IFERROR(INDEX('02_LIVING_WATERDEEP'!$C$2:$C$200,MATCH(Таблиця4[[#This Row],[BUILDING NAME]],'02_LIVING_WATERDEEP'!$A$2:$A$200,0),1),"")</f>
        <v/>
      </c>
      <c r="AM300" s="742" t="str">
        <f>IFERROR(INDEX('02_LIVING_WATERDEEP'!$F$2:$F$200,MATCH(Таблиця4[[#This Row],[BUILDING NAME]],'02_LIVING_WATERDEEP'!$A$2:$A$200,0),1),"")</f>
        <v/>
      </c>
      <c r="AN300" s="742" t="str">
        <f>IFERROR(INDEX('02_LIVING_WATERDEEP'!$I$2:$I$200,MATCH(Таблиця4[[#This Row],[BUILDING NAME]],'02_LIVING_WATERDEEP'!$A$2:$A$200,0),1),"")</f>
        <v/>
      </c>
      <c r="AO300" s="742" t="str">
        <f>IFERROR(INDEX('02_LIVING_WATERDEEP'!$J$2:$J$200,MATCH(Таблиця4[[#This Row],[BUILDING NAME]],'02_LIVING_WATERDEEP'!$A$2:$A$200,0),1),"")</f>
        <v/>
      </c>
      <c r="AP300" s="742" t="str">
        <f>IFERROR(INDEX('02_LIVING_WATERDEEP'!$K$2:$K$200,MATCH(Таблиця4[[#This Row],[BUILDING NAME]],'02_LIVING_WATERDEEP'!$A$2:$A$200,0),1),"")</f>
        <v/>
      </c>
      <c r="AQ300" s="742" t="str">
        <f>IFERROR(INDEX('02_LIVING_WATERDEEP'!$L$2:$L$200,MATCH(Таблиця4[[#This Row],[BUILDING NAME]],'02_LIVING_WATERDEEP'!$A$2:$A$200,0),1),"")</f>
        <v/>
      </c>
      <c r="AR300" s="742" t="str">
        <f>IFERROR(INDEX('02_LIVING_WATERDEEP'!$M$2:$M$200,MATCH(Таблиця4[[#This Row],[BUILDING NAME]],'02_LIVING_WATERDEEP'!$A$2:$A$200,0),1),"")</f>
        <v/>
      </c>
      <c r="AS300" s="742"/>
      <c r="AT300" s="596"/>
      <c r="AU300" s="596"/>
      <c r="AV300" s="596"/>
      <c r="AW300" s="596"/>
      <c r="AX300" s="596"/>
      <c r="AY300" s="596"/>
      <c r="AZ300" s="596"/>
      <c r="BA300" s="596"/>
      <c r="BB300" s="596"/>
      <c r="BC300" s="596"/>
      <c r="BD300" s="596"/>
      <c r="BE300" s="596"/>
      <c r="BF300" s="596"/>
      <c r="BG300" s="596"/>
      <c r="BH300" s="596"/>
      <c r="BI300" s="596"/>
      <c r="BJ300" s="596" t="e">
        <f>MATCH(Таблиця4[[#This Row],[BUILDING NAME]],#REF!,0)</f>
        <v>#REF!</v>
      </c>
      <c r="BK300" s="596" t="e">
        <f>INDEX(#REF!,'02BUILD'!BJ300,1)</f>
        <v>#REF!</v>
      </c>
      <c r="BL300" s="596" t="e">
        <v>#N/A</v>
      </c>
      <c r="BM300" s="596"/>
      <c r="BN300" s="596" t="e">
        <f>MATCH(Таблиця4[[#This Row],[BUILDING NAME]],Таблиця5[NAME],0)</f>
        <v>#N/A</v>
      </c>
      <c r="BO300" s="596" t="e">
        <f>INDEX(Таблиця5[[C - COINS - COST]:[ADDRESS]],'02BUILD'!$BN300,1)</f>
        <v>#N/A</v>
      </c>
      <c r="BP300" s="596" t="e">
        <f>INDEX(Таблиця5[[C - COINS - COST]:[ADDRESS]],'02BUILD'!$BN300,2)</f>
        <v>#N/A</v>
      </c>
      <c r="BQ300" s="596" t="e">
        <f>INDEX(Таблиця5[[C - COINS - COST]:[ADDRESS]],'02BUILD'!$BN300,3)</f>
        <v>#N/A</v>
      </c>
      <c r="BR300" s="596" t="e">
        <f>INDEX(Таблиця5[[C - COINS - COST]:[ADDRESS]],'02BUILD'!$BN300,4)</f>
        <v>#N/A</v>
      </c>
      <c r="BS300" s="596" t="e">
        <f>INDEX(Таблиця5[[C - COINS - COST]:[ADDRESS]],'02BUILD'!$BN300,5)</f>
        <v>#N/A</v>
      </c>
      <c r="BT300" s="596" t="e">
        <f>INDEX(Таблиця5[[C - COINS - COST]:[ADDRESS]],'02BUILD'!$BN300,6)</f>
        <v>#N/A</v>
      </c>
      <c r="BU300" s="596" t="e">
        <f>INDEX(Таблиця5[[C - COINS - COST]:[ADDRESS]],'02BUILD'!$BN300,7)</f>
        <v>#N/A</v>
      </c>
      <c r="BV300" s="596" t="e">
        <f>INDEX(Таблиця5[[C - COINS - COST]:[ADDRESS]],'02BUILD'!$BN300,8)</f>
        <v>#N/A</v>
      </c>
      <c r="BW300" s="596" t="e">
        <f>INDEX(Таблиця5[[C - COINS - COST]:[ADDRESS]],'02BUILD'!$BN300,9)</f>
        <v>#N/A</v>
      </c>
      <c r="BX300" s="596" t="e">
        <f>INDEX(Таблиця5[[C - COINS - COST]:[ADDRESS]],'02BUILD'!$BN300,10)</f>
        <v>#N/A</v>
      </c>
    </row>
    <row r="301" spans="1:76" ht="16.5" thickTop="1" thickBot="1">
      <c r="A301" s="776"/>
      <c r="B301" s="777"/>
      <c r="C301" s="777"/>
      <c r="D301" s="776"/>
      <c r="E301" s="776"/>
      <c r="F301" s="777"/>
      <c r="G301" s="777"/>
      <c r="H301" s="743" t="s">
        <v>20743</v>
      </c>
      <c r="I301" s="743" t="s">
        <v>3970</v>
      </c>
      <c r="J301" s="743" t="s">
        <v>20455</v>
      </c>
      <c r="K301" s="743" t="s">
        <v>21092</v>
      </c>
      <c r="L301" s="775" t="s">
        <v>20774</v>
      </c>
      <c r="M301" s="775" t="s">
        <v>20774</v>
      </c>
      <c r="N301" s="743"/>
      <c r="O301" s="743"/>
      <c r="P301" s="743"/>
      <c r="Q301" s="743"/>
      <c r="R301" s="743"/>
      <c r="S3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1" s="743"/>
      <c r="U301" s="743"/>
      <c r="V301" s="743"/>
      <c r="W301" s="742"/>
      <c r="X301" s="742"/>
      <c r="Y301" s="742" t="s">
        <v>20744</v>
      </c>
      <c r="Z301" s="743" t="s">
        <v>4311</v>
      </c>
      <c r="AA301" s="743"/>
      <c r="AB301" s="743" t="str">
        <f>Таблиця4[[#This Row],[Descriptions2]]</f>
        <v/>
      </c>
      <c r="AC301" s="743" t="str">
        <f>Таблиця4[[#This Row],[Owner/Specific NPCs3]]</f>
        <v/>
      </c>
      <c r="AD301" s="743"/>
      <c r="AE301" s="750"/>
      <c r="AF301" s="751"/>
      <c r="AG301" s="752"/>
      <c r="AH301" s="743"/>
      <c r="AI301" s="752"/>
      <c r="AJ301" s="743"/>
      <c r="AK301" s="752"/>
      <c r="AL301" s="742" t="str">
        <f>IFERROR(INDEX('02_LIVING_WATERDEEP'!$C$2:$C$200,MATCH(Таблиця4[[#This Row],[BUILDING NAME]],'02_LIVING_WATERDEEP'!$A$2:$A$200,0),1),"")</f>
        <v/>
      </c>
      <c r="AM301" s="742" t="str">
        <f>IFERROR(INDEX('02_LIVING_WATERDEEP'!$F$2:$F$200,MATCH(Таблиця4[[#This Row],[BUILDING NAME]],'02_LIVING_WATERDEEP'!$A$2:$A$200,0),1),"")</f>
        <v/>
      </c>
      <c r="AN301" s="742" t="str">
        <f>IFERROR(INDEX('02_LIVING_WATERDEEP'!$I$2:$I$200,MATCH(Таблиця4[[#This Row],[BUILDING NAME]],'02_LIVING_WATERDEEP'!$A$2:$A$200,0),1),"")</f>
        <v/>
      </c>
      <c r="AO301" s="742" t="str">
        <f>IFERROR(INDEX('02_LIVING_WATERDEEP'!$J$2:$J$200,MATCH(Таблиця4[[#This Row],[BUILDING NAME]],'02_LIVING_WATERDEEP'!$A$2:$A$200,0),1),"")</f>
        <v/>
      </c>
      <c r="AP301" s="742" t="str">
        <f>IFERROR(INDEX('02_LIVING_WATERDEEP'!$K$2:$K$200,MATCH(Таблиця4[[#This Row],[BUILDING NAME]],'02_LIVING_WATERDEEP'!$A$2:$A$200,0),1),"")</f>
        <v/>
      </c>
      <c r="AQ301" s="742" t="str">
        <f>IFERROR(INDEX('02_LIVING_WATERDEEP'!$L$2:$L$200,MATCH(Таблиця4[[#This Row],[BUILDING NAME]],'02_LIVING_WATERDEEP'!$A$2:$A$200,0),1),"")</f>
        <v/>
      </c>
      <c r="AR301" s="742" t="str">
        <f>IFERROR(INDEX('02_LIVING_WATERDEEP'!$M$2:$M$200,MATCH(Таблиця4[[#This Row],[BUILDING NAME]],'02_LIVING_WATERDEEP'!$A$2:$A$200,0),1),"")</f>
        <v/>
      </c>
      <c r="AS301" s="742"/>
      <c r="AT301" s="596"/>
      <c r="AU301" s="596"/>
      <c r="AV301" s="596"/>
      <c r="AW301" s="596"/>
      <c r="AX301" s="596"/>
      <c r="AY301" s="596"/>
      <c r="AZ301" s="596"/>
      <c r="BA301" s="596"/>
      <c r="BB301" s="596"/>
      <c r="BC301" s="596"/>
      <c r="BD301" s="596"/>
      <c r="BE301" s="596"/>
      <c r="BF301" s="596"/>
      <c r="BG301" s="596"/>
      <c r="BH301" s="596"/>
      <c r="BI301" s="596"/>
      <c r="BJ301" s="596" t="e">
        <f>MATCH(Таблиця4[[#This Row],[BUILDING NAME]],#REF!,0)</f>
        <v>#REF!</v>
      </c>
      <c r="BK301" s="596" t="e">
        <f>INDEX(#REF!,'02BUILD'!BJ301,1)</f>
        <v>#REF!</v>
      </c>
      <c r="BL301" s="596" t="e">
        <v>#N/A</v>
      </c>
      <c r="BM301" s="596"/>
      <c r="BN301" s="596" t="e">
        <f>MATCH(Таблиця4[[#This Row],[BUILDING NAME]],Таблиця5[NAME],0)</f>
        <v>#N/A</v>
      </c>
      <c r="BO301" s="596" t="e">
        <f>INDEX(Таблиця5[[C - COINS - COST]:[ADDRESS]],'02BUILD'!$BN301,1)</f>
        <v>#N/A</v>
      </c>
      <c r="BP301" s="596" t="e">
        <f>INDEX(Таблиця5[[C - COINS - COST]:[ADDRESS]],'02BUILD'!$BN301,2)</f>
        <v>#N/A</v>
      </c>
      <c r="BQ301" s="596" t="e">
        <f>INDEX(Таблиця5[[C - COINS - COST]:[ADDRESS]],'02BUILD'!$BN301,3)</f>
        <v>#N/A</v>
      </c>
      <c r="BR301" s="596" t="e">
        <f>INDEX(Таблиця5[[C - COINS - COST]:[ADDRESS]],'02BUILD'!$BN301,4)</f>
        <v>#N/A</v>
      </c>
      <c r="BS301" s="596" t="e">
        <f>INDEX(Таблиця5[[C - COINS - COST]:[ADDRESS]],'02BUILD'!$BN301,5)</f>
        <v>#N/A</v>
      </c>
      <c r="BT301" s="596" t="e">
        <f>INDEX(Таблиця5[[C - COINS - COST]:[ADDRESS]],'02BUILD'!$BN301,6)</f>
        <v>#N/A</v>
      </c>
      <c r="BU301" s="596" t="e">
        <f>INDEX(Таблиця5[[C - COINS - COST]:[ADDRESS]],'02BUILD'!$BN301,7)</f>
        <v>#N/A</v>
      </c>
      <c r="BV301" s="596" t="e">
        <f>INDEX(Таблиця5[[C - COINS - COST]:[ADDRESS]],'02BUILD'!$BN301,8)</f>
        <v>#N/A</v>
      </c>
      <c r="BW301" s="596" t="e">
        <f>INDEX(Таблиця5[[C - COINS - COST]:[ADDRESS]],'02BUILD'!$BN301,9)</f>
        <v>#N/A</v>
      </c>
      <c r="BX301" s="596" t="e">
        <f>INDEX(Таблиця5[[C - COINS - COST]:[ADDRESS]],'02BUILD'!$BN301,10)</f>
        <v>#N/A</v>
      </c>
    </row>
    <row r="302" spans="1:76" ht="16.5" thickTop="1" thickBot="1">
      <c r="A302" s="776"/>
      <c r="B302" s="777"/>
      <c r="C302" s="777"/>
      <c r="D302" s="776"/>
      <c r="E302" s="776"/>
      <c r="F302" s="777"/>
      <c r="G302" s="777"/>
      <c r="H302" s="743" t="s">
        <v>20949</v>
      </c>
      <c r="I302" s="743" t="s">
        <v>3970</v>
      </c>
      <c r="J302" s="743" t="s">
        <v>20746</v>
      </c>
      <c r="K302" s="743" t="s">
        <v>17191</v>
      </c>
      <c r="L302" s="775" t="s">
        <v>20774</v>
      </c>
      <c r="M302" s="775" t="s">
        <v>20774</v>
      </c>
      <c r="N302" s="743" t="s">
        <v>21635</v>
      </c>
      <c r="O302" s="743"/>
      <c r="P302" s="743"/>
      <c r="Q302" s="743"/>
      <c r="R302" s="743"/>
      <c r="S3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2" s="743"/>
      <c r="U302" s="743"/>
      <c r="V302" s="743"/>
      <c r="W302" s="743"/>
      <c r="X302" s="743"/>
      <c r="Y302" s="743" t="s">
        <v>20747</v>
      </c>
      <c r="Z302" s="743" t="s">
        <v>4311</v>
      </c>
      <c r="AA302" s="743"/>
      <c r="AB302" s="743" t="str">
        <f>Таблиця4[[#This Row],[Descriptions2]]</f>
        <v/>
      </c>
      <c r="AC302" s="743" t="str">
        <f>Таблиця4[[#This Row],[Owner/Specific NPCs3]]</f>
        <v/>
      </c>
      <c r="AD302" s="743"/>
      <c r="AE302" s="750"/>
      <c r="AF302" s="751"/>
      <c r="AG302" s="752"/>
      <c r="AH302" s="743"/>
      <c r="AI302" s="752"/>
      <c r="AJ302" s="743"/>
      <c r="AK302" s="752"/>
      <c r="AL302" s="742" t="str">
        <f>IFERROR(INDEX('02_LIVING_WATERDEEP'!$C$2:$C$200,MATCH(Таблиця4[[#This Row],[BUILDING NAME]],'02_LIVING_WATERDEEP'!$A$2:$A$200,0),1),"")</f>
        <v/>
      </c>
      <c r="AM302" s="742" t="str">
        <f>IFERROR(INDEX('02_LIVING_WATERDEEP'!$F$2:$F$200,MATCH(Таблиця4[[#This Row],[BUILDING NAME]],'02_LIVING_WATERDEEP'!$A$2:$A$200,0),1),"")</f>
        <v/>
      </c>
      <c r="AN302" s="742" t="str">
        <f>IFERROR(INDEX('02_LIVING_WATERDEEP'!$I$2:$I$200,MATCH(Таблиця4[[#This Row],[BUILDING NAME]],'02_LIVING_WATERDEEP'!$A$2:$A$200,0),1),"")</f>
        <v/>
      </c>
      <c r="AO302" s="742" t="str">
        <f>IFERROR(INDEX('02_LIVING_WATERDEEP'!$J$2:$J$200,MATCH(Таблиця4[[#This Row],[BUILDING NAME]],'02_LIVING_WATERDEEP'!$A$2:$A$200,0),1),"")</f>
        <v/>
      </c>
      <c r="AP302" s="742" t="str">
        <f>IFERROR(INDEX('02_LIVING_WATERDEEP'!$K$2:$K$200,MATCH(Таблиця4[[#This Row],[BUILDING NAME]],'02_LIVING_WATERDEEP'!$A$2:$A$200,0),1),"")</f>
        <v/>
      </c>
      <c r="AQ302" s="742" t="str">
        <f>IFERROR(INDEX('02_LIVING_WATERDEEP'!$L$2:$L$200,MATCH(Таблиця4[[#This Row],[BUILDING NAME]],'02_LIVING_WATERDEEP'!$A$2:$A$200,0),1),"")</f>
        <v/>
      </c>
      <c r="AR302" s="742" t="str">
        <f>IFERROR(INDEX('02_LIVING_WATERDEEP'!$M$2:$M$200,MATCH(Таблиця4[[#This Row],[BUILDING NAME]],'02_LIVING_WATERDEEP'!$A$2:$A$200,0),1),"")</f>
        <v/>
      </c>
      <c r="AS302" s="742"/>
      <c r="AT302" s="596"/>
      <c r="AU302" s="596"/>
      <c r="AV302" s="596"/>
      <c r="AW302" s="596"/>
      <c r="AX302" s="596"/>
      <c r="AY302" s="596"/>
      <c r="AZ302" s="596"/>
      <c r="BA302" s="596"/>
      <c r="BB302" s="596"/>
      <c r="BC302" s="596"/>
      <c r="BD302" s="596"/>
      <c r="BE302" s="596"/>
      <c r="BF302" s="596"/>
      <c r="BG302" s="596"/>
      <c r="BH302" s="596"/>
      <c r="BI302" s="596"/>
      <c r="BJ302" s="596" t="e">
        <f>MATCH(Таблиця4[[#This Row],[BUILDING NAME]],#REF!,0)</f>
        <v>#REF!</v>
      </c>
      <c r="BK302" s="596" t="e">
        <f>INDEX(#REF!,'02BUILD'!BJ302,1)</f>
        <v>#REF!</v>
      </c>
      <c r="BL302" s="596" t="e">
        <v>#N/A</v>
      </c>
      <c r="BM302" s="596"/>
      <c r="BN302" s="596" t="e">
        <f>MATCH(Таблиця4[[#This Row],[BUILDING NAME]],Таблиця5[NAME],0)</f>
        <v>#N/A</v>
      </c>
      <c r="BO302" s="596" t="e">
        <f>INDEX(Таблиця5[[C - COINS - COST]:[ADDRESS]],'02BUILD'!$BN302,1)</f>
        <v>#N/A</v>
      </c>
      <c r="BP302" s="596" t="e">
        <f>INDEX(Таблиця5[[C - COINS - COST]:[ADDRESS]],'02BUILD'!$BN302,2)</f>
        <v>#N/A</v>
      </c>
      <c r="BQ302" s="596" t="e">
        <f>INDEX(Таблиця5[[C - COINS - COST]:[ADDRESS]],'02BUILD'!$BN302,3)</f>
        <v>#N/A</v>
      </c>
      <c r="BR302" s="596" t="e">
        <f>INDEX(Таблиця5[[C - COINS - COST]:[ADDRESS]],'02BUILD'!$BN302,4)</f>
        <v>#N/A</v>
      </c>
      <c r="BS302" s="596" t="e">
        <f>INDEX(Таблиця5[[C - COINS - COST]:[ADDRESS]],'02BUILD'!$BN302,5)</f>
        <v>#N/A</v>
      </c>
      <c r="BT302" s="596" t="e">
        <f>INDEX(Таблиця5[[C - COINS - COST]:[ADDRESS]],'02BUILD'!$BN302,6)</f>
        <v>#N/A</v>
      </c>
      <c r="BU302" s="596" t="e">
        <f>INDEX(Таблиця5[[C - COINS - COST]:[ADDRESS]],'02BUILD'!$BN302,7)</f>
        <v>#N/A</v>
      </c>
      <c r="BV302" s="596" t="e">
        <f>INDEX(Таблиця5[[C - COINS - COST]:[ADDRESS]],'02BUILD'!$BN302,8)</f>
        <v>#N/A</v>
      </c>
      <c r="BW302" s="596" t="e">
        <f>INDEX(Таблиця5[[C - COINS - COST]:[ADDRESS]],'02BUILD'!$BN302,9)</f>
        <v>#N/A</v>
      </c>
      <c r="BX302" s="596" t="e">
        <f>INDEX(Таблиця5[[C - COINS - COST]:[ADDRESS]],'02BUILD'!$BN302,10)</f>
        <v>#N/A</v>
      </c>
    </row>
    <row r="303" spans="1:76" ht="16.5" thickTop="1" thickBot="1">
      <c r="A303" s="776"/>
      <c r="B303" s="777"/>
      <c r="C303" s="777"/>
      <c r="D303" s="776"/>
      <c r="E303" s="776"/>
      <c r="F303" s="777"/>
      <c r="G303" s="777"/>
      <c r="H303" s="743"/>
      <c r="I303" s="743"/>
      <c r="J303" s="743"/>
      <c r="K303" s="775"/>
      <c r="L303" s="743"/>
      <c r="M303" s="743"/>
      <c r="N303" s="743"/>
      <c r="O303" s="743"/>
      <c r="P303" s="743"/>
      <c r="Q303" s="743"/>
      <c r="R303" s="743"/>
      <c r="S3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3" s="743"/>
      <c r="U303" s="743"/>
      <c r="V303" s="743"/>
      <c r="W303" s="742"/>
      <c r="X303" s="742"/>
      <c r="Y303" s="742"/>
      <c r="Z303" s="743" t="s">
        <v>4311</v>
      </c>
      <c r="AA303" s="743"/>
      <c r="AB303" s="743" t="str">
        <f>Таблиця4[[#This Row],[Descriptions2]]</f>
        <v/>
      </c>
      <c r="AC303" s="743" t="str">
        <f>Таблиця4[[#This Row],[Owner/Specific NPCs3]]</f>
        <v/>
      </c>
      <c r="AD303" s="743"/>
      <c r="AE303" s="750"/>
      <c r="AF303" s="751"/>
      <c r="AG303" s="752"/>
      <c r="AH303" s="743"/>
      <c r="AI303" s="752"/>
      <c r="AJ303" s="743"/>
      <c r="AK303" s="752"/>
      <c r="AL303" s="742" t="str">
        <f>IFERROR(INDEX('02_LIVING_WATERDEEP'!$C$2:$C$200,MATCH(Таблиця4[[#This Row],[BUILDING NAME]],'02_LIVING_WATERDEEP'!$A$2:$A$200,0),1),"")</f>
        <v/>
      </c>
      <c r="AM303" s="742" t="str">
        <f>IFERROR(INDEX('02_LIVING_WATERDEEP'!$F$2:$F$200,MATCH(Таблиця4[[#This Row],[BUILDING NAME]],'02_LIVING_WATERDEEP'!$A$2:$A$200,0),1),"")</f>
        <v/>
      </c>
      <c r="AN303" s="742" t="str">
        <f>IFERROR(INDEX('02_LIVING_WATERDEEP'!$I$2:$I$200,MATCH(Таблиця4[[#This Row],[BUILDING NAME]],'02_LIVING_WATERDEEP'!$A$2:$A$200,0),1),"")</f>
        <v/>
      </c>
      <c r="AO303" s="742" t="str">
        <f>IFERROR(INDEX('02_LIVING_WATERDEEP'!$J$2:$J$200,MATCH(Таблиця4[[#This Row],[BUILDING NAME]],'02_LIVING_WATERDEEP'!$A$2:$A$200,0),1),"")</f>
        <v/>
      </c>
      <c r="AP303" s="742" t="str">
        <f>IFERROR(INDEX('02_LIVING_WATERDEEP'!$K$2:$K$200,MATCH(Таблиця4[[#This Row],[BUILDING NAME]],'02_LIVING_WATERDEEP'!$A$2:$A$200,0),1),"")</f>
        <v/>
      </c>
      <c r="AQ303" s="742" t="str">
        <f>IFERROR(INDEX('02_LIVING_WATERDEEP'!$L$2:$L$200,MATCH(Таблиця4[[#This Row],[BUILDING NAME]],'02_LIVING_WATERDEEP'!$A$2:$A$200,0),1),"")</f>
        <v/>
      </c>
      <c r="AR303" s="742" t="str">
        <f>IFERROR(INDEX('02_LIVING_WATERDEEP'!$M$2:$M$200,MATCH(Таблиця4[[#This Row],[BUILDING NAME]],'02_LIVING_WATERDEEP'!$A$2:$A$200,0),1),"")</f>
        <v/>
      </c>
      <c r="AS303" s="742"/>
      <c r="AT303" s="596"/>
      <c r="AU303" s="596"/>
      <c r="AV303" s="596"/>
      <c r="AW303" s="596"/>
      <c r="AX303" s="596"/>
      <c r="AY303" s="596"/>
      <c r="AZ303" s="596"/>
      <c r="BA303" s="596"/>
      <c r="BB303" s="596"/>
      <c r="BC303" s="596"/>
      <c r="BD303" s="596"/>
      <c r="BE303" s="596"/>
      <c r="BF303" s="596"/>
      <c r="BG303" s="596"/>
      <c r="BH303" s="596"/>
      <c r="BI303" s="596"/>
      <c r="BJ303" s="596" t="e">
        <f>MATCH(Таблиця4[[#This Row],[BUILDING NAME]],#REF!,0)</f>
        <v>#REF!</v>
      </c>
      <c r="BK303" s="596" t="e">
        <f>INDEX(#REF!,'02BUILD'!BJ303,1)</f>
        <v>#REF!</v>
      </c>
      <c r="BL303" s="596" t="e">
        <v>#N/A</v>
      </c>
      <c r="BM303" s="596"/>
      <c r="BN303" s="596" t="e">
        <f>MATCH(Таблиця4[[#This Row],[BUILDING NAME]],Таблиця5[NAME],0)</f>
        <v>#N/A</v>
      </c>
      <c r="BO303" s="596" t="e">
        <f>INDEX(Таблиця5[[C - COINS - COST]:[ADDRESS]],'02BUILD'!$BN303,1)</f>
        <v>#N/A</v>
      </c>
      <c r="BP303" s="596" t="e">
        <f>INDEX(Таблиця5[[C - COINS - COST]:[ADDRESS]],'02BUILD'!$BN303,2)</f>
        <v>#N/A</v>
      </c>
      <c r="BQ303" s="596" t="e">
        <f>INDEX(Таблиця5[[C - COINS - COST]:[ADDRESS]],'02BUILD'!$BN303,3)</f>
        <v>#N/A</v>
      </c>
      <c r="BR303" s="596" t="e">
        <f>INDEX(Таблиця5[[C - COINS - COST]:[ADDRESS]],'02BUILD'!$BN303,4)</f>
        <v>#N/A</v>
      </c>
      <c r="BS303" s="596" t="e">
        <f>INDEX(Таблиця5[[C - COINS - COST]:[ADDRESS]],'02BUILD'!$BN303,5)</f>
        <v>#N/A</v>
      </c>
      <c r="BT303" s="596" t="e">
        <f>INDEX(Таблиця5[[C - COINS - COST]:[ADDRESS]],'02BUILD'!$BN303,6)</f>
        <v>#N/A</v>
      </c>
      <c r="BU303" s="596" t="e">
        <f>INDEX(Таблиця5[[C - COINS - COST]:[ADDRESS]],'02BUILD'!$BN303,7)</f>
        <v>#N/A</v>
      </c>
      <c r="BV303" s="596" t="e">
        <f>INDEX(Таблиця5[[C - COINS - COST]:[ADDRESS]],'02BUILD'!$BN303,8)</f>
        <v>#N/A</v>
      </c>
      <c r="BW303" s="596" t="e">
        <f>INDEX(Таблиця5[[C - COINS - COST]:[ADDRESS]],'02BUILD'!$BN303,9)</f>
        <v>#N/A</v>
      </c>
      <c r="BX303" s="596" t="e">
        <f>INDEX(Таблиця5[[C - COINS - COST]:[ADDRESS]],'02BUILD'!$BN303,10)</f>
        <v>#N/A</v>
      </c>
    </row>
    <row r="304" spans="1:76" ht="16.5" thickTop="1" thickBot="1">
      <c r="A304" s="776"/>
      <c r="B304" s="777"/>
      <c r="C304" s="777"/>
      <c r="D304" s="776"/>
      <c r="E304" s="776"/>
      <c r="F304" s="777"/>
      <c r="G304" s="777"/>
      <c r="H304" s="743" t="s">
        <v>21638</v>
      </c>
      <c r="I304" s="743" t="s">
        <v>3970</v>
      </c>
      <c r="J304" s="743" t="s">
        <v>20754</v>
      </c>
      <c r="K304" s="743" t="s">
        <v>2701</v>
      </c>
      <c r="L304" s="775" t="s">
        <v>20774</v>
      </c>
      <c r="M304" s="775" t="s">
        <v>20774</v>
      </c>
      <c r="N304" s="743"/>
      <c r="O304" s="743"/>
      <c r="P304" s="743"/>
      <c r="Q304" s="743"/>
      <c r="R304" s="743"/>
      <c r="S3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4" s="743"/>
      <c r="U304" s="743"/>
      <c r="V304" s="743"/>
      <c r="W304" s="742"/>
      <c r="X304" s="742"/>
      <c r="Y304" s="742" t="s">
        <v>20755</v>
      </c>
      <c r="Z304" s="743" t="s">
        <v>4311</v>
      </c>
      <c r="AA304" s="743"/>
      <c r="AB304" s="743" t="str">
        <f>Таблиця4[[#This Row],[Descriptions2]]</f>
        <v/>
      </c>
      <c r="AC304" s="743" t="str">
        <f>Таблиця4[[#This Row],[Owner/Specific NPCs3]]</f>
        <v/>
      </c>
      <c r="AD304" s="743"/>
      <c r="AE304" s="750"/>
      <c r="AF304" s="751"/>
      <c r="AG304" s="752"/>
      <c r="AH304" s="743"/>
      <c r="AI304" s="752"/>
      <c r="AJ304" s="743"/>
      <c r="AK304" s="752"/>
      <c r="AL304" s="742" t="str">
        <f>IFERROR(INDEX('02_LIVING_WATERDEEP'!$C$2:$C$200,MATCH(Таблиця4[[#This Row],[BUILDING NAME]],'02_LIVING_WATERDEEP'!$A$2:$A$200,0),1),"")</f>
        <v/>
      </c>
      <c r="AM304" s="742" t="str">
        <f>IFERROR(INDEX('02_LIVING_WATERDEEP'!$F$2:$F$200,MATCH(Таблиця4[[#This Row],[BUILDING NAME]],'02_LIVING_WATERDEEP'!$A$2:$A$200,0),1),"")</f>
        <v/>
      </c>
      <c r="AN304" s="742" t="str">
        <f>IFERROR(INDEX('02_LIVING_WATERDEEP'!$I$2:$I$200,MATCH(Таблиця4[[#This Row],[BUILDING NAME]],'02_LIVING_WATERDEEP'!$A$2:$A$200,0),1),"")</f>
        <v/>
      </c>
      <c r="AO304" s="742" t="str">
        <f>IFERROR(INDEX('02_LIVING_WATERDEEP'!$J$2:$J$200,MATCH(Таблиця4[[#This Row],[BUILDING NAME]],'02_LIVING_WATERDEEP'!$A$2:$A$200,0),1),"")</f>
        <v/>
      </c>
      <c r="AP304" s="742" t="str">
        <f>IFERROR(INDEX('02_LIVING_WATERDEEP'!$K$2:$K$200,MATCH(Таблиця4[[#This Row],[BUILDING NAME]],'02_LIVING_WATERDEEP'!$A$2:$A$200,0),1),"")</f>
        <v/>
      </c>
      <c r="AQ304" s="742" t="str">
        <f>IFERROR(INDEX('02_LIVING_WATERDEEP'!$L$2:$L$200,MATCH(Таблиця4[[#This Row],[BUILDING NAME]],'02_LIVING_WATERDEEP'!$A$2:$A$200,0),1),"")</f>
        <v/>
      </c>
      <c r="AR304" s="742" t="str">
        <f>IFERROR(INDEX('02_LIVING_WATERDEEP'!$M$2:$M$200,MATCH(Таблиця4[[#This Row],[BUILDING NAME]],'02_LIVING_WATERDEEP'!$A$2:$A$200,0),1),"")</f>
        <v/>
      </c>
      <c r="AS304" s="742"/>
      <c r="AT304" s="596"/>
      <c r="AU304" s="596"/>
      <c r="AV304" s="596"/>
      <c r="AW304" s="596"/>
      <c r="AX304" s="596"/>
      <c r="AY304" s="596"/>
      <c r="AZ304" s="596"/>
      <c r="BA304" s="596"/>
      <c r="BB304" s="596"/>
      <c r="BC304" s="596"/>
      <c r="BD304" s="596"/>
      <c r="BE304" s="596"/>
      <c r="BF304" s="596"/>
      <c r="BG304" s="596"/>
      <c r="BH304" s="596"/>
      <c r="BI304" s="596"/>
      <c r="BJ304" s="596" t="e">
        <f>MATCH(Таблиця4[[#This Row],[BUILDING NAME]],#REF!,0)</f>
        <v>#REF!</v>
      </c>
      <c r="BK304" s="596" t="e">
        <f>INDEX(#REF!,'02BUILD'!BJ304,1)</f>
        <v>#REF!</v>
      </c>
      <c r="BL304" s="596" t="s">
        <v>20453</v>
      </c>
      <c r="BM304" s="596"/>
      <c r="BN304" s="596" t="e">
        <f>MATCH(Таблиця4[[#This Row],[BUILDING NAME]],Таблиця5[NAME],0)</f>
        <v>#N/A</v>
      </c>
      <c r="BO304" s="596" t="e">
        <f>INDEX(Таблиця5[[C - COINS - COST]:[ADDRESS]],'02BUILD'!$BN304,1)</f>
        <v>#N/A</v>
      </c>
      <c r="BP304" s="596" t="e">
        <f>INDEX(Таблиця5[[C - COINS - COST]:[ADDRESS]],'02BUILD'!$BN304,2)</f>
        <v>#N/A</v>
      </c>
      <c r="BQ304" s="596" t="e">
        <f>INDEX(Таблиця5[[C - COINS - COST]:[ADDRESS]],'02BUILD'!$BN304,3)</f>
        <v>#N/A</v>
      </c>
      <c r="BR304" s="596" t="e">
        <f>INDEX(Таблиця5[[C - COINS - COST]:[ADDRESS]],'02BUILD'!$BN304,4)</f>
        <v>#N/A</v>
      </c>
      <c r="BS304" s="596" t="e">
        <f>INDEX(Таблиця5[[C - COINS - COST]:[ADDRESS]],'02BUILD'!$BN304,5)</f>
        <v>#N/A</v>
      </c>
      <c r="BT304" s="596" t="e">
        <f>INDEX(Таблиця5[[C - COINS - COST]:[ADDRESS]],'02BUILD'!$BN304,6)</f>
        <v>#N/A</v>
      </c>
      <c r="BU304" s="596" t="e">
        <f>INDEX(Таблиця5[[C - COINS - COST]:[ADDRESS]],'02BUILD'!$BN304,7)</f>
        <v>#N/A</v>
      </c>
      <c r="BV304" s="596" t="e">
        <f>INDEX(Таблиця5[[C - COINS - COST]:[ADDRESS]],'02BUILD'!$BN304,8)</f>
        <v>#N/A</v>
      </c>
      <c r="BW304" s="596" t="e">
        <f>INDEX(Таблиця5[[C - COINS - COST]:[ADDRESS]],'02BUILD'!$BN304,9)</f>
        <v>#N/A</v>
      </c>
      <c r="BX304" s="596" t="e">
        <f>INDEX(Таблиця5[[C - COINS - COST]:[ADDRESS]],'02BUILD'!$BN304,10)</f>
        <v>#N/A</v>
      </c>
    </row>
    <row r="305" spans="1:76" ht="16.5" thickTop="1" thickBot="1">
      <c r="A305" s="776"/>
      <c r="B305" s="777"/>
      <c r="C305" s="777"/>
      <c r="D305" s="776"/>
      <c r="E305" s="776"/>
      <c r="F305" s="777"/>
      <c r="G305" s="777"/>
      <c r="H305" s="743" t="s">
        <v>21637</v>
      </c>
      <c r="I305" s="743" t="s">
        <v>3970</v>
      </c>
      <c r="J305" s="743" t="s">
        <v>20754</v>
      </c>
      <c r="K305" s="743" t="s">
        <v>2701</v>
      </c>
      <c r="L305" s="775" t="s">
        <v>20774</v>
      </c>
      <c r="M305" s="775" t="s">
        <v>20774</v>
      </c>
      <c r="N305" s="743"/>
      <c r="O305" s="743"/>
      <c r="P305" s="743"/>
      <c r="Q305" s="743"/>
      <c r="R305" s="743"/>
      <c r="S3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5" s="743"/>
      <c r="U305" s="743"/>
      <c r="V305" s="743"/>
      <c r="W305" s="742"/>
      <c r="X305" s="742"/>
      <c r="Y305" s="742" t="s">
        <v>20755</v>
      </c>
      <c r="Z305" s="743" t="str">
        <f>Таблиця4[[#This Row],[WEALTH]]</f>
        <v/>
      </c>
      <c r="AA305" s="743"/>
      <c r="AB305" s="743" t="str">
        <f>Таблиця4[[#This Row],[Descriptions2]]</f>
        <v/>
      </c>
      <c r="AC305" s="743" t="str">
        <f>Таблиця4[[#This Row],[Owner/Specific NPCs3]]</f>
        <v/>
      </c>
      <c r="AD305" s="743"/>
      <c r="AE305" s="750"/>
      <c r="AF305" s="751"/>
      <c r="AG305" s="752"/>
      <c r="AH305" s="743"/>
      <c r="AI305" s="752"/>
      <c r="AJ305" s="743"/>
      <c r="AK305" s="752"/>
      <c r="AL305" s="742" t="str">
        <f>IFERROR(INDEX('02_LIVING_WATERDEEP'!$C$2:$C$200,MATCH(Таблиця4[[#This Row],[BUILDING NAME]],'02_LIVING_WATERDEEP'!$A$2:$A$200,0),1),"")</f>
        <v/>
      </c>
      <c r="AM305" s="742" t="str">
        <f>IFERROR(INDEX('02_LIVING_WATERDEEP'!$F$2:$F$200,MATCH(Таблиця4[[#This Row],[BUILDING NAME]],'02_LIVING_WATERDEEP'!$A$2:$A$200,0),1),"")</f>
        <v/>
      </c>
      <c r="AN305" s="742" t="str">
        <f>IFERROR(INDEX('02_LIVING_WATERDEEP'!$I$2:$I$200,MATCH(Таблиця4[[#This Row],[BUILDING NAME]],'02_LIVING_WATERDEEP'!$A$2:$A$200,0),1),"")</f>
        <v/>
      </c>
      <c r="AO305" s="742" t="str">
        <f>IFERROR(INDEX('02_LIVING_WATERDEEP'!$J$2:$J$200,MATCH(Таблиця4[[#This Row],[BUILDING NAME]],'02_LIVING_WATERDEEP'!$A$2:$A$200,0),1),"")</f>
        <v/>
      </c>
      <c r="AP305" s="742" t="str">
        <f>IFERROR(INDEX('02_LIVING_WATERDEEP'!$K$2:$K$200,MATCH(Таблиця4[[#This Row],[BUILDING NAME]],'02_LIVING_WATERDEEP'!$A$2:$A$200,0),1),"")</f>
        <v/>
      </c>
      <c r="AQ305" s="742" t="str">
        <f>IFERROR(INDEX('02_LIVING_WATERDEEP'!$L$2:$L$200,MATCH(Таблиця4[[#This Row],[BUILDING NAME]],'02_LIVING_WATERDEEP'!$A$2:$A$200,0),1),"")</f>
        <v/>
      </c>
      <c r="AR305" s="742" t="str">
        <f>IFERROR(INDEX('02_LIVING_WATERDEEP'!$M$2:$M$200,MATCH(Таблиця4[[#This Row],[BUILDING NAME]],'02_LIVING_WATERDEEP'!$A$2:$A$200,0),1),"")</f>
        <v/>
      </c>
      <c r="AS305" s="742"/>
      <c r="AT305" s="596"/>
      <c r="AU305" s="596"/>
      <c r="AV305" s="596"/>
      <c r="AW305" s="596"/>
      <c r="AX305" s="596"/>
      <c r="AY305" s="596"/>
      <c r="AZ305" s="596"/>
      <c r="BA305" s="596"/>
      <c r="BB305" s="596"/>
      <c r="BC305" s="596"/>
      <c r="BD305" s="596"/>
      <c r="BE305" s="596"/>
      <c r="BF305" s="596"/>
      <c r="BG305" s="596"/>
      <c r="BH305" s="596"/>
      <c r="BI305" s="596"/>
      <c r="BJ305" s="596"/>
      <c r="BK305" s="596"/>
      <c r="BL305" s="596"/>
      <c r="BM305" s="596"/>
      <c r="BN305" s="596"/>
      <c r="BO305" s="596"/>
      <c r="BP305" s="596"/>
      <c r="BQ305" s="596"/>
      <c r="BR305" s="596"/>
      <c r="BS305" s="596"/>
      <c r="BT305" s="596"/>
      <c r="BU305" s="596"/>
      <c r="BV305" s="596"/>
      <c r="BW305" s="596"/>
      <c r="BX305" s="596"/>
    </row>
    <row r="306" spans="1:76" ht="16.5" thickTop="1" thickBot="1">
      <c r="A306" s="776"/>
      <c r="B306" s="777"/>
      <c r="C306" s="777"/>
      <c r="D306" s="776"/>
      <c r="E306" s="776"/>
      <c r="F306" s="777"/>
      <c r="G306" s="777"/>
      <c r="H306" s="747" t="s">
        <v>16343</v>
      </c>
      <c r="I306" s="743" t="s">
        <v>3970</v>
      </c>
      <c r="J306" s="743"/>
      <c r="K306" s="743" t="s">
        <v>2093</v>
      </c>
      <c r="L306" s="775" t="s">
        <v>20774</v>
      </c>
      <c r="M306" s="775" t="s">
        <v>20774</v>
      </c>
      <c r="N306" s="743"/>
      <c r="O306" s="743"/>
      <c r="P306" s="743"/>
      <c r="Q306" s="743"/>
      <c r="R306" s="743"/>
      <c r="S3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6" s="743"/>
      <c r="U306" s="743" t="s">
        <v>16345</v>
      </c>
      <c r="V306" s="743"/>
      <c r="W306" s="742"/>
      <c r="X306" s="742"/>
      <c r="Y306" s="1041"/>
      <c r="Z306" s="743" t="s">
        <v>230</v>
      </c>
      <c r="AA306" s="743"/>
      <c r="AB306" s="743">
        <f>Таблиця4[[#This Row],[Descriptions2]]</f>
        <v>0</v>
      </c>
      <c r="AC306" s="743">
        <f>Таблиця4[[#This Row],[Owner/Specific NPCs3]]</f>
        <v>0</v>
      </c>
      <c r="AD306" s="743"/>
      <c r="AE306" s="750" t="s">
        <v>5831</v>
      </c>
      <c r="AF306" s="751"/>
      <c r="AG306" s="752"/>
      <c r="AH306" s="743"/>
      <c r="AI306" s="752"/>
      <c r="AJ306" s="743"/>
      <c r="AK306" s="752"/>
      <c r="AL306" s="742">
        <f>IFERROR(INDEX('02_LIVING_WATERDEEP'!$C$2:$C$200,MATCH(Таблиця4[[#This Row],[BUILDING NAME]],'02_LIVING_WATERDEEP'!$A$2:$A$200,0),1),"")</f>
        <v>0</v>
      </c>
      <c r="AM306" s="742" t="str">
        <f>IFERROR(INDEX('02_LIVING_WATERDEEP'!$F$2:$F$200,MATCH(Таблиця4[[#This Row],[BUILDING NAME]],'02_LIVING_WATERDEEP'!$A$2:$A$200,0),1),"")</f>
        <v>Comfortable</v>
      </c>
      <c r="AN306" s="742" t="str">
        <f>IFERROR(INDEX('02_LIVING_WATERDEEP'!$I$2:$I$200,MATCH(Таблиця4[[#This Row],[BUILDING NAME]],'02_LIVING_WATERDEEP'!$A$2:$A$200,0),1),"")</f>
        <v>Has alcohol.</v>
      </c>
      <c r="AO306" s="742">
        <f>IFERROR(INDEX('02_LIVING_WATERDEEP'!$J$2:$J$200,MATCH(Таблиця4[[#This Row],[BUILDING NAME]],'02_LIVING_WATERDEEP'!$A$2:$A$200,0),1),"")</f>
        <v>0</v>
      </c>
      <c r="AP306" s="742">
        <f>IFERROR(INDEX('02_LIVING_WATERDEEP'!$K$2:$K$200,MATCH(Таблиця4[[#This Row],[BUILDING NAME]],'02_LIVING_WATERDEEP'!$A$2:$A$200,0),1),"")</f>
        <v>0</v>
      </c>
      <c r="AQ306" s="742">
        <f>IFERROR(INDEX('02_LIVING_WATERDEEP'!$L$2:$L$200,MATCH(Таблиця4[[#This Row],[BUILDING NAME]],'02_LIVING_WATERDEEP'!$A$2:$A$200,0),1),"")</f>
        <v>0</v>
      </c>
      <c r="AR306" s="742">
        <f>IFERROR(INDEX('02_LIVING_WATERDEEP'!$M$2:$M$200,MATCH(Таблиця4[[#This Row],[BUILDING NAME]],'02_LIVING_WATERDEEP'!$A$2:$A$200,0),1),"")</f>
        <v>0</v>
      </c>
      <c r="AS306" s="742"/>
      <c r="AT306" s="596"/>
      <c r="AU306" s="596"/>
      <c r="AV306" s="596"/>
      <c r="AW306" s="596"/>
      <c r="AX306" s="596"/>
      <c r="AY306" s="596"/>
      <c r="AZ306" s="596"/>
      <c r="BA306" s="596"/>
      <c r="BB306" s="596"/>
      <c r="BC306" s="596"/>
      <c r="BD306" s="596"/>
      <c r="BE306" s="596"/>
      <c r="BF306" s="596"/>
      <c r="BG306" s="596"/>
      <c r="BH306" s="596"/>
      <c r="BI306" s="596"/>
      <c r="BJ306" s="596" t="e">
        <f>MATCH(Таблиця4[[#This Row],[BUILDING NAME]],#REF!,0)</f>
        <v>#REF!</v>
      </c>
      <c r="BK306" s="596" t="e">
        <f>INDEX(#REF!,'02BUILD'!BJ306,1)</f>
        <v>#REF!</v>
      </c>
      <c r="BL306" s="596" t="e">
        <v>#N/A</v>
      </c>
      <c r="BM306" s="596"/>
      <c r="BN306" s="596" t="e">
        <f>MATCH(Таблиця4[[#This Row],[BUILDING NAME]],Таблиця5[NAME],0)</f>
        <v>#N/A</v>
      </c>
      <c r="BO306" s="596" t="e">
        <f>INDEX(Таблиця5[[C - COINS - COST]:[ADDRESS]],'02BUILD'!$BN306,1)</f>
        <v>#N/A</v>
      </c>
      <c r="BP306" s="596" t="e">
        <f>INDEX(Таблиця5[[C - COINS - COST]:[ADDRESS]],'02BUILD'!$BN306,2)</f>
        <v>#N/A</v>
      </c>
      <c r="BQ306" s="596" t="e">
        <f>INDEX(Таблиця5[[C - COINS - COST]:[ADDRESS]],'02BUILD'!$BN306,3)</f>
        <v>#N/A</v>
      </c>
      <c r="BR306" s="596" t="e">
        <f>INDEX(Таблиця5[[C - COINS - COST]:[ADDRESS]],'02BUILD'!$BN306,4)</f>
        <v>#N/A</v>
      </c>
      <c r="BS306" s="596" t="e">
        <f>INDEX(Таблиця5[[C - COINS - COST]:[ADDRESS]],'02BUILD'!$BN306,5)</f>
        <v>#N/A</v>
      </c>
      <c r="BT306" s="596" t="e">
        <f>INDEX(Таблиця5[[C - COINS - COST]:[ADDRESS]],'02BUILD'!$BN306,6)</f>
        <v>#N/A</v>
      </c>
      <c r="BU306" s="596" t="e">
        <f>INDEX(Таблиця5[[C - COINS - COST]:[ADDRESS]],'02BUILD'!$BN306,7)</f>
        <v>#N/A</v>
      </c>
      <c r="BV306" s="596" t="e">
        <f>INDEX(Таблиця5[[C - COINS - COST]:[ADDRESS]],'02BUILD'!$BN306,8)</f>
        <v>#N/A</v>
      </c>
      <c r="BW306" s="596" t="e">
        <f>INDEX(Таблиця5[[C - COINS - COST]:[ADDRESS]],'02BUILD'!$BN306,9)</f>
        <v>#N/A</v>
      </c>
      <c r="BX306" s="596" t="e">
        <f>INDEX(Таблиця5[[C - COINS - COST]:[ADDRESS]],'02BUILD'!$BN306,10)</f>
        <v>#N/A</v>
      </c>
    </row>
    <row r="307" spans="1:76" ht="16.5" thickTop="1" thickBot="1">
      <c r="A307" s="776"/>
      <c r="B307" s="777"/>
      <c r="C307" s="777"/>
      <c r="D307" s="776"/>
      <c r="E307" s="776"/>
      <c r="F307" s="777"/>
      <c r="G307" s="777"/>
      <c r="H307" s="749" t="s">
        <v>2467</v>
      </c>
      <c r="I307" s="743" t="s">
        <v>3969</v>
      </c>
      <c r="J307" s="743"/>
      <c r="K307" s="743" t="s">
        <v>2068</v>
      </c>
      <c r="L307" s="775" t="s">
        <v>20774</v>
      </c>
      <c r="M307" s="775" t="s">
        <v>20774</v>
      </c>
      <c r="N307" s="743"/>
      <c r="O307" s="743"/>
      <c r="P307" s="743"/>
      <c r="Q307" s="743"/>
      <c r="R307" s="743"/>
      <c r="S3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7" s="743"/>
      <c r="U307" s="743"/>
      <c r="V307" s="743"/>
      <c r="W307" s="742"/>
      <c r="X307" s="742"/>
      <c r="Y307" s="742" t="s">
        <v>20508</v>
      </c>
      <c r="Z307" s="743" t="s">
        <v>4311</v>
      </c>
      <c r="AA307" s="743"/>
      <c r="AB307" s="743" t="str">
        <f>Таблиця4[[#This Row],[Descriptions2]]</f>
        <v/>
      </c>
      <c r="AC307" s="743" t="str">
        <f>Таблиця4[[#This Row],[Owner/Specific NPCs3]]</f>
        <v/>
      </c>
      <c r="AD307" s="743"/>
      <c r="AE307" s="750"/>
      <c r="AF307" s="751"/>
      <c r="AG307" s="752"/>
      <c r="AH307" s="743"/>
      <c r="AI307" s="752"/>
      <c r="AJ307" s="743"/>
      <c r="AK307" s="752"/>
      <c r="AL307" s="742" t="str">
        <f>IFERROR(INDEX('02_LIVING_WATERDEEP'!$C$2:$C$200,MATCH(Таблиця4[[#This Row],[BUILDING NAME]],'02_LIVING_WATERDEEP'!$A$2:$A$200,0),1),"")</f>
        <v/>
      </c>
      <c r="AM307" s="742" t="str">
        <f>IFERROR(INDEX('02_LIVING_WATERDEEP'!$F$2:$F$200,MATCH(Таблиця4[[#This Row],[BUILDING NAME]],'02_LIVING_WATERDEEP'!$A$2:$A$200,0),1),"")</f>
        <v/>
      </c>
      <c r="AN307" s="742" t="str">
        <f>IFERROR(INDEX('02_LIVING_WATERDEEP'!$I$2:$I$200,MATCH(Таблиця4[[#This Row],[BUILDING NAME]],'02_LIVING_WATERDEEP'!$A$2:$A$200,0),1),"")</f>
        <v/>
      </c>
      <c r="AO307" s="742" t="str">
        <f>IFERROR(INDEX('02_LIVING_WATERDEEP'!$J$2:$J$200,MATCH(Таблиця4[[#This Row],[BUILDING NAME]],'02_LIVING_WATERDEEP'!$A$2:$A$200,0),1),"")</f>
        <v/>
      </c>
      <c r="AP307" s="742" t="str">
        <f>IFERROR(INDEX('02_LIVING_WATERDEEP'!$K$2:$K$200,MATCH(Таблиця4[[#This Row],[BUILDING NAME]],'02_LIVING_WATERDEEP'!$A$2:$A$200,0),1),"")</f>
        <v/>
      </c>
      <c r="AQ307" s="742" t="str">
        <f>IFERROR(INDEX('02_LIVING_WATERDEEP'!$L$2:$L$200,MATCH(Таблиця4[[#This Row],[BUILDING NAME]],'02_LIVING_WATERDEEP'!$A$2:$A$200,0),1),"")</f>
        <v/>
      </c>
      <c r="AR307" s="742" t="str">
        <f>IFERROR(INDEX('02_LIVING_WATERDEEP'!$M$2:$M$200,MATCH(Таблиця4[[#This Row],[BUILDING NAME]],'02_LIVING_WATERDEEP'!$A$2:$A$200,0),1),"")</f>
        <v/>
      </c>
      <c r="AS307" s="742"/>
      <c r="AT307" s="596"/>
      <c r="AU307" s="596"/>
      <c r="AV307" s="596"/>
      <c r="AW307" s="596"/>
      <c r="AX307" s="596"/>
      <c r="AY307" s="596"/>
      <c r="AZ307" s="596"/>
      <c r="BA307" s="596"/>
      <c r="BB307" s="596"/>
      <c r="BC307" s="596"/>
      <c r="BD307" s="596"/>
      <c r="BE307" s="596"/>
      <c r="BF307" s="596"/>
      <c r="BG307" s="596"/>
      <c r="BH307" s="596"/>
      <c r="BI307" s="596"/>
      <c r="BJ307" s="596" t="e">
        <f>MATCH(Таблиця4[[#This Row],[BUILDING NAME]],#REF!,0)</f>
        <v>#REF!</v>
      </c>
      <c r="BK307" s="596" t="e">
        <f>INDEX(#REF!,'02BUILD'!BJ307,1)</f>
        <v>#REF!</v>
      </c>
      <c r="BL307" s="596" t="e">
        <v>#N/A</v>
      </c>
      <c r="BM307" s="596"/>
      <c r="BN307" s="596" t="e">
        <f>MATCH(Таблиця4[[#This Row],[BUILDING NAME]],Таблиця5[NAME],0)</f>
        <v>#N/A</v>
      </c>
      <c r="BO307" s="596" t="e">
        <f>INDEX(Таблиця5[[C - COINS - COST]:[ADDRESS]],'02BUILD'!$BN307,1)</f>
        <v>#N/A</v>
      </c>
      <c r="BP307" s="596" t="e">
        <f>INDEX(Таблиця5[[C - COINS - COST]:[ADDRESS]],'02BUILD'!$BN307,2)</f>
        <v>#N/A</v>
      </c>
      <c r="BQ307" s="596" t="e">
        <f>INDEX(Таблиця5[[C - COINS - COST]:[ADDRESS]],'02BUILD'!$BN307,3)</f>
        <v>#N/A</v>
      </c>
      <c r="BR307" s="596" t="e">
        <f>INDEX(Таблиця5[[C - COINS - COST]:[ADDRESS]],'02BUILD'!$BN307,4)</f>
        <v>#N/A</v>
      </c>
      <c r="BS307" s="596" t="e">
        <f>INDEX(Таблиця5[[C - COINS - COST]:[ADDRESS]],'02BUILD'!$BN307,5)</f>
        <v>#N/A</v>
      </c>
      <c r="BT307" s="596" t="e">
        <f>INDEX(Таблиця5[[C - COINS - COST]:[ADDRESS]],'02BUILD'!$BN307,6)</f>
        <v>#N/A</v>
      </c>
      <c r="BU307" s="596" t="e">
        <f>INDEX(Таблиця5[[C - COINS - COST]:[ADDRESS]],'02BUILD'!$BN307,7)</f>
        <v>#N/A</v>
      </c>
      <c r="BV307" s="596" t="e">
        <f>INDEX(Таблиця5[[C - COINS - COST]:[ADDRESS]],'02BUILD'!$BN307,8)</f>
        <v>#N/A</v>
      </c>
      <c r="BW307" s="596" t="e">
        <f>INDEX(Таблиця5[[C - COINS - COST]:[ADDRESS]],'02BUILD'!$BN307,9)</f>
        <v>#N/A</v>
      </c>
      <c r="BX307" s="596" t="e">
        <f>INDEX(Таблиця5[[C - COINS - COST]:[ADDRESS]],'02BUILD'!$BN307,10)</f>
        <v>#N/A</v>
      </c>
    </row>
    <row r="308" spans="1:76" ht="16.5" thickTop="1" thickBot="1">
      <c r="A308" s="776"/>
      <c r="B308" s="777"/>
      <c r="C308" s="777"/>
      <c r="D308" s="776"/>
      <c r="E308" s="776"/>
      <c r="F308" s="777"/>
      <c r="G308" s="777"/>
      <c r="H308" s="743" t="s">
        <v>20950</v>
      </c>
      <c r="I308" s="743" t="s">
        <v>5795</v>
      </c>
      <c r="J308" s="743"/>
      <c r="K308" s="775" t="s">
        <v>20774</v>
      </c>
      <c r="L308" s="775" t="s">
        <v>20774</v>
      </c>
      <c r="M308" s="775" t="s">
        <v>20774</v>
      </c>
      <c r="N308" s="743"/>
      <c r="O308" s="743"/>
      <c r="P308" s="743"/>
      <c r="Q308" s="743"/>
      <c r="R308" s="743"/>
      <c r="S3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8" s="743"/>
      <c r="U308" s="743"/>
      <c r="V308" s="743"/>
      <c r="W308" s="743"/>
      <c r="X308" s="743"/>
      <c r="Y308" s="743" t="s">
        <v>19816</v>
      </c>
      <c r="Z308" s="743" t="s">
        <v>4311</v>
      </c>
      <c r="AA308" s="743"/>
      <c r="AB308" s="743" t="str">
        <f>Таблиця4[[#This Row],[Descriptions2]]</f>
        <v/>
      </c>
      <c r="AC308" s="743" t="str">
        <f>Таблиця4[[#This Row],[Owner/Specific NPCs3]]</f>
        <v/>
      </c>
      <c r="AD308" s="743"/>
      <c r="AE308" s="750" t="s">
        <v>5926</v>
      </c>
      <c r="AF308" s="751"/>
      <c r="AG308" s="752"/>
      <c r="AH308" s="743"/>
      <c r="AI308" s="752"/>
      <c r="AJ308" s="743"/>
      <c r="AK308" s="752"/>
      <c r="AL308" s="742" t="str">
        <f>IFERROR(INDEX('02_LIVING_WATERDEEP'!$C$2:$C$200,MATCH(Таблиця4[[#This Row],[BUILDING NAME]],'02_LIVING_WATERDEEP'!$A$2:$A$200,0),1),"")</f>
        <v/>
      </c>
      <c r="AM308" s="742" t="str">
        <f>IFERROR(INDEX('02_LIVING_WATERDEEP'!$F$2:$F$200,MATCH(Таблиця4[[#This Row],[BUILDING NAME]],'02_LIVING_WATERDEEP'!$A$2:$A$200,0),1),"")</f>
        <v/>
      </c>
      <c r="AN308" s="742" t="str">
        <f>IFERROR(INDEX('02_LIVING_WATERDEEP'!$I$2:$I$200,MATCH(Таблиця4[[#This Row],[BUILDING NAME]],'02_LIVING_WATERDEEP'!$A$2:$A$200,0),1),"")</f>
        <v/>
      </c>
      <c r="AO308" s="742" t="str">
        <f>IFERROR(INDEX('02_LIVING_WATERDEEP'!$J$2:$J$200,MATCH(Таблиця4[[#This Row],[BUILDING NAME]],'02_LIVING_WATERDEEP'!$A$2:$A$200,0),1),"")</f>
        <v/>
      </c>
      <c r="AP308" s="742" t="str">
        <f>IFERROR(INDEX('02_LIVING_WATERDEEP'!$K$2:$K$200,MATCH(Таблиця4[[#This Row],[BUILDING NAME]],'02_LIVING_WATERDEEP'!$A$2:$A$200,0),1),"")</f>
        <v/>
      </c>
      <c r="AQ308" s="742" t="str">
        <f>IFERROR(INDEX('02_LIVING_WATERDEEP'!$L$2:$L$200,MATCH(Таблиця4[[#This Row],[BUILDING NAME]],'02_LIVING_WATERDEEP'!$A$2:$A$200,0),1),"")</f>
        <v/>
      </c>
      <c r="AR308" s="742" t="str">
        <f>IFERROR(INDEX('02_LIVING_WATERDEEP'!$M$2:$M$200,MATCH(Таблиця4[[#This Row],[BUILDING NAME]],'02_LIVING_WATERDEEP'!$A$2:$A$200,0),1),"")</f>
        <v/>
      </c>
      <c r="AS308" s="742"/>
      <c r="AT308" s="596"/>
      <c r="AU308" s="596"/>
      <c r="AV308" s="596"/>
      <c r="AW308" s="596"/>
      <c r="AX308" s="596"/>
      <c r="AY308" s="596"/>
      <c r="AZ308" s="596"/>
      <c r="BA308" s="596"/>
      <c r="BB308" s="596"/>
      <c r="BC308" s="596"/>
      <c r="BD308" s="596"/>
      <c r="BE308" s="596"/>
      <c r="BF308" s="596"/>
      <c r="BG308" s="596"/>
      <c r="BH308" s="596"/>
      <c r="BI308" s="596"/>
      <c r="BJ308" s="596" t="e">
        <f>MATCH(Таблиця4[[#This Row],[BUILDING NAME]],#REF!,0)</f>
        <v>#REF!</v>
      </c>
      <c r="BK308" s="596" t="e">
        <f>INDEX(#REF!,'02BUILD'!BJ308,1)</f>
        <v>#REF!</v>
      </c>
      <c r="BL308" s="596" t="e">
        <v>#N/A</v>
      </c>
      <c r="BM308" s="596"/>
      <c r="BN308" s="596" t="e">
        <f>MATCH(Таблиця4[[#This Row],[BUILDING NAME]],Таблиця5[NAME],0)</f>
        <v>#N/A</v>
      </c>
      <c r="BO308" s="596" t="e">
        <f>INDEX(Таблиця5[[C - COINS - COST]:[ADDRESS]],'02BUILD'!$BN308,1)</f>
        <v>#N/A</v>
      </c>
      <c r="BP308" s="596" t="e">
        <f>INDEX(Таблиця5[[C - COINS - COST]:[ADDRESS]],'02BUILD'!$BN308,2)</f>
        <v>#N/A</v>
      </c>
      <c r="BQ308" s="596" t="e">
        <f>INDEX(Таблиця5[[C - COINS - COST]:[ADDRESS]],'02BUILD'!$BN308,3)</f>
        <v>#N/A</v>
      </c>
      <c r="BR308" s="596" t="e">
        <f>INDEX(Таблиця5[[C - COINS - COST]:[ADDRESS]],'02BUILD'!$BN308,4)</f>
        <v>#N/A</v>
      </c>
      <c r="BS308" s="596" t="e">
        <f>INDEX(Таблиця5[[C - COINS - COST]:[ADDRESS]],'02BUILD'!$BN308,5)</f>
        <v>#N/A</v>
      </c>
      <c r="BT308" s="596" t="e">
        <f>INDEX(Таблиця5[[C - COINS - COST]:[ADDRESS]],'02BUILD'!$BN308,6)</f>
        <v>#N/A</v>
      </c>
      <c r="BU308" s="596" t="e">
        <f>INDEX(Таблиця5[[C - COINS - COST]:[ADDRESS]],'02BUILD'!$BN308,7)</f>
        <v>#N/A</v>
      </c>
      <c r="BV308" s="596" t="e">
        <f>INDEX(Таблиця5[[C - COINS - COST]:[ADDRESS]],'02BUILD'!$BN308,8)</f>
        <v>#N/A</v>
      </c>
      <c r="BW308" s="596" t="e">
        <f>INDEX(Таблиця5[[C - COINS - COST]:[ADDRESS]],'02BUILD'!$BN308,9)</f>
        <v>#N/A</v>
      </c>
      <c r="BX308" s="596" t="e">
        <f>INDEX(Таблиця5[[C - COINS - COST]:[ADDRESS]],'02BUILD'!$BN308,10)</f>
        <v>#N/A</v>
      </c>
    </row>
    <row r="309" spans="1:76" ht="16.5" thickTop="1" thickBot="1">
      <c r="A309" s="776"/>
      <c r="B309" s="777"/>
      <c r="C309" s="777"/>
      <c r="D309" s="776"/>
      <c r="E309" s="776"/>
      <c r="F309" s="777"/>
      <c r="G309" s="777"/>
      <c r="H309" s="743" t="s">
        <v>20951</v>
      </c>
      <c r="I309" s="743" t="s">
        <v>5795</v>
      </c>
      <c r="J309" s="743"/>
      <c r="K309" s="775" t="s">
        <v>20774</v>
      </c>
      <c r="L309" s="775" t="s">
        <v>20774</v>
      </c>
      <c r="M309" s="775" t="s">
        <v>20774</v>
      </c>
      <c r="N309" s="743"/>
      <c r="O309" s="743"/>
      <c r="P309" s="743"/>
      <c r="Q309" s="743"/>
      <c r="R309" s="743"/>
      <c r="S3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09" s="743"/>
      <c r="U309" s="743"/>
      <c r="V309" s="743"/>
      <c r="W309" s="743"/>
      <c r="X309" s="743"/>
      <c r="Y309" s="743" t="s">
        <v>21727</v>
      </c>
      <c r="Z309" s="743" t="s">
        <v>4311</v>
      </c>
      <c r="AA309" s="743"/>
      <c r="AB309" s="743" t="str">
        <f>Таблиця4[[#This Row],[Descriptions2]]</f>
        <v/>
      </c>
      <c r="AC309" s="743" t="str">
        <f>Таблиця4[[#This Row],[Owner/Specific NPCs3]]</f>
        <v/>
      </c>
      <c r="AD309" s="743"/>
      <c r="AE309" s="750" t="s">
        <v>5927</v>
      </c>
      <c r="AF309" s="751"/>
      <c r="AG309" s="752"/>
      <c r="AH309" s="743"/>
      <c r="AI309" s="752"/>
      <c r="AJ309" s="743"/>
      <c r="AK309" s="752"/>
      <c r="AL309" s="742" t="str">
        <f>IFERROR(INDEX('02_LIVING_WATERDEEP'!$C$2:$C$200,MATCH(Таблиця4[[#This Row],[BUILDING NAME]],'02_LIVING_WATERDEEP'!$A$2:$A$200,0),1),"")</f>
        <v/>
      </c>
      <c r="AM309" s="742" t="str">
        <f>IFERROR(INDEX('02_LIVING_WATERDEEP'!$F$2:$F$200,MATCH(Таблиця4[[#This Row],[BUILDING NAME]],'02_LIVING_WATERDEEP'!$A$2:$A$200,0),1),"")</f>
        <v/>
      </c>
      <c r="AN309" s="742" t="str">
        <f>IFERROR(INDEX('02_LIVING_WATERDEEP'!$I$2:$I$200,MATCH(Таблиця4[[#This Row],[BUILDING NAME]],'02_LIVING_WATERDEEP'!$A$2:$A$200,0),1),"")</f>
        <v/>
      </c>
      <c r="AO309" s="742" t="str">
        <f>IFERROR(INDEX('02_LIVING_WATERDEEP'!$J$2:$J$200,MATCH(Таблиця4[[#This Row],[BUILDING NAME]],'02_LIVING_WATERDEEP'!$A$2:$A$200,0),1),"")</f>
        <v/>
      </c>
      <c r="AP309" s="742" t="str">
        <f>IFERROR(INDEX('02_LIVING_WATERDEEP'!$K$2:$K$200,MATCH(Таблиця4[[#This Row],[BUILDING NAME]],'02_LIVING_WATERDEEP'!$A$2:$A$200,0),1),"")</f>
        <v/>
      </c>
      <c r="AQ309" s="742" t="str">
        <f>IFERROR(INDEX('02_LIVING_WATERDEEP'!$L$2:$L$200,MATCH(Таблиця4[[#This Row],[BUILDING NAME]],'02_LIVING_WATERDEEP'!$A$2:$A$200,0),1),"")</f>
        <v/>
      </c>
      <c r="AR309" s="742" t="str">
        <f>IFERROR(INDEX('02_LIVING_WATERDEEP'!$M$2:$M$200,MATCH(Таблиця4[[#This Row],[BUILDING NAME]],'02_LIVING_WATERDEEP'!$A$2:$A$200,0),1),"")</f>
        <v/>
      </c>
      <c r="AS309" s="742"/>
      <c r="AT309" s="596"/>
      <c r="AU309" s="596"/>
      <c r="AV309" s="596"/>
      <c r="AW309" s="596"/>
      <c r="AX309" s="596"/>
      <c r="AY309" s="596"/>
      <c r="AZ309" s="596"/>
      <c r="BA309" s="596"/>
      <c r="BB309" s="596"/>
      <c r="BC309" s="596"/>
      <c r="BD309" s="596"/>
      <c r="BE309" s="596"/>
      <c r="BF309" s="596"/>
      <c r="BG309" s="596"/>
      <c r="BH309" s="596"/>
      <c r="BI309" s="596"/>
      <c r="BJ309" s="596" t="e">
        <f>MATCH(Таблиця4[[#This Row],[BUILDING NAME]],#REF!,0)</f>
        <v>#REF!</v>
      </c>
      <c r="BK309" s="596" t="e">
        <f>INDEX(#REF!,'02BUILD'!BJ309,1)</f>
        <v>#REF!</v>
      </c>
      <c r="BL309" s="596" t="e">
        <v>#N/A</v>
      </c>
      <c r="BM309" s="596"/>
      <c r="BN309" s="596" t="e">
        <f>MATCH(Таблиця4[[#This Row],[BUILDING NAME]],Таблиця5[NAME],0)</f>
        <v>#N/A</v>
      </c>
      <c r="BO309" s="596" t="e">
        <f>INDEX(Таблиця5[[C - COINS - COST]:[ADDRESS]],'02BUILD'!$BN309,1)</f>
        <v>#N/A</v>
      </c>
      <c r="BP309" s="596" t="e">
        <f>INDEX(Таблиця5[[C - COINS - COST]:[ADDRESS]],'02BUILD'!$BN309,2)</f>
        <v>#N/A</v>
      </c>
      <c r="BQ309" s="596" t="e">
        <f>INDEX(Таблиця5[[C - COINS - COST]:[ADDRESS]],'02BUILD'!$BN309,3)</f>
        <v>#N/A</v>
      </c>
      <c r="BR309" s="596" t="e">
        <f>INDEX(Таблиця5[[C - COINS - COST]:[ADDRESS]],'02BUILD'!$BN309,4)</f>
        <v>#N/A</v>
      </c>
      <c r="BS309" s="596" t="e">
        <f>INDEX(Таблиця5[[C - COINS - COST]:[ADDRESS]],'02BUILD'!$BN309,5)</f>
        <v>#N/A</v>
      </c>
      <c r="BT309" s="596" t="e">
        <f>INDEX(Таблиця5[[C - COINS - COST]:[ADDRESS]],'02BUILD'!$BN309,6)</f>
        <v>#N/A</v>
      </c>
      <c r="BU309" s="596" t="e">
        <f>INDEX(Таблиця5[[C - COINS - COST]:[ADDRESS]],'02BUILD'!$BN309,7)</f>
        <v>#N/A</v>
      </c>
      <c r="BV309" s="596" t="e">
        <f>INDEX(Таблиця5[[C - COINS - COST]:[ADDRESS]],'02BUILD'!$BN309,8)</f>
        <v>#N/A</v>
      </c>
      <c r="BW309" s="596" t="e">
        <f>INDEX(Таблиця5[[C - COINS - COST]:[ADDRESS]],'02BUILD'!$BN309,9)</f>
        <v>#N/A</v>
      </c>
      <c r="BX309" s="596" t="e">
        <f>INDEX(Таблиця5[[C - COINS - COST]:[ADDRESS]],'02BUILD'!$BN309,10)</f>
        <v>#N/A</v>
      </c>
    </row>
    <row r="310" spans="1:76" ht="16.5" thickTop="1" thickBot="1">
      <c r="A310" s="776"/>
      <c r="B310" s="777"/>
      <c r="C310" s="777"/>
      <c r="D310" s="776"/>
      <c r="E310" s="776"/>
      <c r="F310" s="777"/>
      <c r="G310" s="777"/>
      <c r="H310" s="743" t="s">
        <v>20952</v>
      </c>
      <c r="I310" s="743" t="s">
        <v>5795</v>
      </c>
      <c r="J310" s="743"/>
      <c r="K310" s="775" t="s">
        <v>20774</v>
      </c>
      <c r="L310" s="775" t="s">
        <v>20774</v>
      </c>
      <c r="M310" s="775" t="s">
        <v>20774</v>
      </c>
      <c r="N310" s="743"/>
      <c r="O310" s="743"/>
      <c r="P310" s="743"/>
      <c r="Q310" s="743"/>
      <c r="R310" s="743"/>
      <c r="S3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0" s="743"/>
      <c r="U310" s="743"/>
      <c r="V310" s="743"/>
      <c r="W310" s="742"/>
      <c r="X310" s="742"/>
      <c r="Y310" s="742" t="s">
        <v>19815</v>
      </c>
      <c r="Z310" s="743" t="s">
        <v>4311</v>
      </c>
      <c r="AA310" s="743"/>
      <c r="AB310" s="743" t="str">
        <f>Таблиця4[[#This Row],[Descriptions2]]</f>
        <v/>
      </c>
      <c r="AC310" s="743" t="str">
        <f>Таблиця4[[#This Row],[Owner/Specific NPCs3]]</f>
        <v/>
      </c>
      <c r="AD310" s="743"/>
      <c r="AE310" s="750" t="s">
        <v>5928</v>
      </c>
      <c r="AF310" s="751"/>
      <c r="AG310" s="752"/>
      <c r="AH310" s="743"/>
      <c r="AI310" s="752"/>
      <c r="AJ310" s="743"/>
      <c r="AK310" s="752"/>
      <c r="AL310" s="742" t="str">
        <f>IFERROR(INDEX('02_LIVING_WATERDEEP'!$C$2:$C$200,MATCH(Таблиця4[[#This Row],[BUILDING NAME]],'02_LIVING_WATERDEEP'!$A$2:$A$200,0),1),"")</f>
        <v/>
      </c>
      <c r="AM310" s="742" t="str">
        <f>IFERROR(INDEX('02_LIVING_WATERDEEP'!$F$2:$F$200,MATCH(Таблиця4[[#This Row],[BUILDING NAME]],'02_LIVING_WATERDEEP'!$A$2:$A$200,0),1),"")</f>
        <v/>
      </c>
      <c r="AN310" s="742" t="str">
        <f>IFERROR(INDEX('02_LIVING_WATERDEEP'!$I$2:$I$200,MATCH(Таблиця4[[#This Row],[BUILDING NAME]],'02_LIVING_WATERDEEP'!$A$2:$A$200,0),1),"")</f>
        <v/>
      </c>
      <c r="AO310" s="742" t="str">
        <f>IFERROR(INDEX('02_LIVING_WATERDEEP'!$J$2:$J$200,MATCH(Таблиця4[[#This Row],[BUILDING NAME]],'02_LIVING_WATERDEEP'!$A$2:$A$200,0),1),"")</f>
        <v/>
      </c>
      <c r="AP310" s="742" t="str">
        <f>IFERROR(INDEX('02_LIVING_WATERDEEP'!$K$2:$K$200,MATCH(Таблиця4[[#This Row],[BUILDING NAME]],'02_LIVING_WATERDEEP'!$A$2:$A$200,0),1),"")</f>
        <v/>
      </c>
      <c r="AQ310" s="742" t="str">
        <f>IFERROR(INDEX('02_LIVING_WATERDEEP'!$L$2:$L$200,MATCH(Таблиця4[[#This Row],[BUILDING NAME]],'02_LIVING_WATERDEEP'!$A$2:$A$200,0),1),"")</f>
        <v/>
      </c>
      <c r="AR310" s="742" t="str">
        <f>IFERROR(INDEX('02_LIVING_WATERDEEP'!$M$2:$M$200,MATCH(Таблиця4[[#This Row],[BUILDING NAME]],'02_LIVING_WATERDEEP'!$A$2:$A$200,0),1),"")</f>
        <v/>
      </c>
      <c r="AS310" s="742"/>
      <c r="AT310" s="596"/>
      <c r="AU310" s="596"/>
      <c r="AV310" s="596"/>
      <c r="AW310" s="596"/>
      <c r="AX310" s="596"/>
      <c r="AY310" s="596"/>
      <c r="AZ310" s="596"/>
      <c r="BA310" s="596"/>
      <c r="BB310" s="596"/>
      <c r="BC310" s="596"/>
      <c r="BD310" s="596"/>
      <c r="BE310" s="596"/>
      <c r="BF310" s="596"/>
      <c r="BG310" s="596"/>
      <c r="BH310" s="596"/>
      <c r="BI310" s="596"/>
      <c r="BJ310" s="596" t="e">
        <f>MATCH(Таблиця4[[#This Row],[BUILDING NAME]],#REF!,0)</f>
        <v>#REF!</v>
      </c>
      <c r="BK310" s="596" t="e">
        <f>INDEX(#REF!,'02BUILD'!BJ310,1)</f>
        <v>#REF!</v>
      </c>
      <c r="BL310" s="596" t="e">
        <v>#N/A</v>
      </c>
      <c r="BM310" s="596"/>
      <c r="BN310" s="596" t="e">
        <f>MATCH(Таблиця4[[#This Row],[BUILDING NAME]],Таблиця5[NAME],0)</f>
        <v>#N/A</v>
      </c>
      <c r="BO310" s="596" t="e">
        <f>INDEX(Таблиця5[[C - COINS - COST]:[ADDRESS]],'02BUILD'!$BN310,1)</f>
        <v>#N/A</v>
      </c>
      <c r="BP310" s="596" t="e">
        <f>INDEX(Таблиця5[[C - COINS - COST]:[ADDRESS]],'02BUILD'!$BN310,2)</f>
        <v>#N/A</v>
      </c>
      <c r="BQ310" s="596" t="e">
        <f>INDEX(Таблиця5[[C - COINS - COST]:[ADDRESS]],'02BUILD'!$BN310,3)</f>
        <v>#N/A</v>
      </c>
      <c r="BR310" s="596" t="e">
        <f>INDEX(Таблиця5[[C - COINS - COST]:[ADDRESS]],'02BUILD'!$BN310,4)</f>
        <v>#N/A</v>
      </c>
      <c r="BS310" s="596" t="e">
        <f>INDEX(Таблиця5[[C - COINS - COST]:[ADDRESS]],'02BUILD'!$BN310,5)</f>
        <v>#N/A</v>
      </c>
      <c r="BT310" s="596" t="e">
        <f>INDEX(Таблиця5[[C - COINS - COST]:[ADDRESS]],'02BUILD'!$BN310,6)</f>
        <v>#N/A</v>
      </c>
      <c r="BU310" s="596" t="e">
        <f>INDEX(Таблиця5[[C - COINS - COST]:[ADDRESS]],'02BUILD'!$BN310,7)</f>
        <v>#N/A</v>
      </c>
      <c r="BV310" s="596" t="e">
        <f>INDEX(Таблиця5[[C - COINS - COST]:[ADDRESS]],'02BUILD'!$BN310,8)</f>
        <v>#N/A</v>
      </c>
      <c r="BW310" s="596" t="e">
        <f>INDEX(Таблиця5[[C - COINS - COST]:[ADDRESS]],'02BUILD'!$BN310,9)</f>
        <v>#N/A</v>
      </c>
      <c r="BX310" s="596" t="e">
        <f>INDEX(Таблиця5[[C - COINS - COST]:[ADDRESS]],'02BUILD'!$BN310,10)</f>
        <v>#N/A</v>
      </c>
    </row>
    <row r="311" spans="1:76" ht="16.5" thickTop="1" thickBot="1">
      <c r="A311" s="776"/>
      <c r="B311" s="777"/>
      <c r="C311" s="777"/>
      <c r="D311" s="776"/>
      <c r="E311" s="776"/>
      <c r="F311" s="777"/>
      <c r="G311" s="777"/>
      <c r="H311" s="743" t="s">
        <v>20953</v>
      </c>
      <c r="I311" s="743" t="s">
        <v>5795</v>
      </c>
      <c r="J311" s="743"/>
      <c r="K311" s="743" t="s">
        <v>21070</v>
      </c>
      <c r="L311" s="775" t="s">
        <v>20774</v>
      </c>
      <c r="M311" s="775" t="s">
        <v>20774</v>
      </c>
      <c r="N311" s="743"/>
      <c r="O311" s="743"/>
      <c r="P311" s="743"/>
      <c r="Q311" s="743"/>
      <c r="R311" s="743"/>
      <c r="S3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1" s="743"/>
      <c r="U311" s="743"/>
      <c r="V311" s="743"/>
      <c r="W311" s="742"/>
      <c r="X311" s="742"/>
      <c r="Y311" s="742" t="s">
        <v>21109</v>
      </c>
      <c r="Z311" s="743" t="s">
        <v>4311</v>
      </c>
      <c r="AA311" s="743"/>
      <c r="AB311" s="743" t="str">
        <f>Таблиця4[[#This Row],[Descriptions2]]</f>
        <v/>
      </c>
      <c r="AC311" s="743" t="str">
        <f>Таблиця4[[#This Row],[Owner/Specific NPCs3]]</f>
        <v/>
      </c>
      <c r="AD311" s="743"/>
      <c r="AE311" s="750" t="s">
        <v>5929</v>
      </c>
      <c r="AF311" s="751"/>
      <c r="AG311" s="752"/>
      <c r="AH311" s="743"/>
      <c r="AI311" s="752"/>
      <c r="AJ311" s="743"/>
      <c r="AK311" s="752"/>
      <c r="AL311" s="742" t="str">
        <f>IFERROR(INDEX('02_LIVING_WATERDEEP'!$C$2:$C$200,MATCH(Таблиця4[[#This Row],[BUILDING NAME]],'02_LIVING_WATERDEEP'!$A$2:$A$200,0),1),"")</f>
        <v/>
      </c>
      <c r="AM311" s="742" t="str">
        <f>IFERROR(INDEX('02_LIVING_WATERDEEP'!$F$2:$F$200,MATCH(Таблиця4[[#This Row],[BUILDING NAME]],'02_LIVING_WATERDEEP'!$A$2:$A$200,0),1),"")</f>
        <v/>
      </c>
      <c r="AN311" s="742" t="str">
        <f>IFERROR(INDEX('02_LIVING_WATERDEEP'!$I$2:$I$200,MATCH(Таблиця4[[#This Row],[BUILDING NAME]],'02_LIVING_WATERDEEP'!$A$2:$A$200,0),1),"")</f>
        <v/>
      </c>
      <c r="AO311" s="742" t="str">
        <f>IFERROR(INDEX('02_LIVING_WATERDEEP'!$J$2:$J$200,MATCH(Таблиця4[[#This Row],[BUILDING NAME]],'02_LIVING_WATERDEEP'!$A$2:$A$200,0),1),"")</f>
        <v/>
      </c>
      <c r="AP311" s="742" t="str">
        <f>IFERROR(INDEX('02_LIVING_WATERDEEP'!$K$2:$K$200,MATCH(Таблиця4[[#This Row],[BUILDING NAME]],'02_LIVING_WATERDEEP'!$A$2:$A$200,0),1),"")</f>
        <v/>
      </c>
      <c r="AQ311" s="742" t="str">
        <f>IFERROR(INDEX('02_LIVING_WATERDEEP'!$L$2:$L$200,MATCH(Таблиця4[[#This Row],[BUILDING NAME]],'02_LIVING_WATERDEEP'!$A$2:$A$200,0),1),"")</f>
        <v/>
      </c>
      <c r="AR311" s="742" t="str">
        <f>IFERROR(INDEX('02_LIVING_WATERDEEP'!$M$2:$M$200,MATCH(Таблиця4[[#This Row],[BUILDING NAME]],'02_LIVING_WATERDEEP'!$A$2:$A$200,0),1),"")</f>
        <v/>
      </c>
      <c r="AS311" s="742"/>
      <c r="AT311" s="596"/>
      <c r="AU311" s="596"/>
      <c r="AV311" s="596"/>
      <c r="AW311" s="596"/>
      <c r="AX311" s="596"/>
      <c r="AY311" s="596"/>
      <c r="AZ311" s="596"/>
      <c r="BA311" s="596"/>
      <c r="BB311" s="596"/>
      <c r="BC311" s="596"/>
      <c r="BD311" s="596"/>
      <c r="BE311" s="596"/>
      <c r="BF311" s="596"/>
      <c r="BG311" s="596"/>
      <c r="BH311" s="596"/>
      <c r="BI311" s="596"/>
      <c r="BJ311" s="596" t="e">
        <f>MATCH(Таблиця4[[#This Row],[BUILDING NAME]],#REF!,0)</f>
        <v>#REF!</v>
      </c>
      <c r="BK311" s="596" t="e">
        <f>INDEX(#REF!,'02BUILD'!BJ311,1)</f>
        <v>#REF!</v>
      </c>
      <c r="BL311" s="596" t="e">
        <v>#N/A</v>
      </c>
      <c r="BM311" s="596"/>
      <c r="BN311" s="596" t="e">
        <f>MATCH(Таблиця4[[#This Row],[BUILDING NAME]],Таблиця5[NAME],0)</f>
        <v>#N/A</v>
      </c>
      <c r="BO311" s="596" t="e">
        <f>INDEX(Таблиця5[[C - COINS - COST]:[ADDRESS]],'02BUILD'!$BN311,1)</f>
        <v>#N/A</v>
      </c>
      <c r="BP311" s="596" t="e">
        <f>INDEX(Таблиця5[[C - COINS - COST]:[ADDRESS]],'02BUILD'!$BN311,2)</f>
        <v>#N/A</v>
      </c>
      <c r="BQ311" s="596" t="e">
        <f>INDEX(Таблиця5[[C - COINS - COST]:[ADDRESS]],'02BUILD'!$BN311,3)</f>
        <v>#N/A</v>
      </c>
      <c r="BR311" s="596" t="e">
        <f>INDEX(Таблиця5[[C - COINS - COST]:[ADDRESS]],'02BUILD'!$BN311,4)</f>
        <v>#N/A</v>
      </c>
      <c r="BS311" s="596" t="e">
        <f>INDEX(Таблиця5[[C - COINS - COST]:[ADDRESS]],'02BUILD'!$BN311,5)</f>
        <v>#N/A</v>
      </c>
      <c r="BT311" s="596" t="e">
        <f>INDEX(Таблиця5[[C - COINS - COST]:[ADDRESS]],'02BUILD'!$BN311,6)</f>
        <v>#N/A</v>
      </c>
      <c r="BU311" s="596" t="e">
        <f>INDEX(Таблиця5[[C - COINS - COST]:[ADDRESS]],'02BUILD'!$BN311,7)</f>
        <v>#N/A</v>
      </c>
      <c r="BV311" s="596" t="e">
        <f>INDEX(Таблиця5[[C - COINS - COST]:[ADDRESS]],'02BUILD'!$BN311,8)</f>
        <v>#N/A</v>
      </c>
      <c r="BW311" s="596" t="e">
        <f>INDEX(Таблиця5[[C - COINS - COST]:[ADDRESS]],'02BUILD'!$BN311,9)</f>
        <v>#N/A</v>
      </c>
      <c r="BX311" s="596" t="e">
        <f>INDEX(Таблиця5[[C - COINS - COST]:[ADDRESS]],'02BUILD'!$BN311,10)</f>
        <v>#N/A</v>
      </c>
    </row>
    <row r="312" spans="1:76" ht="16.5" thickTop="1" thickBot="1">
      <c r="A312" s="776"/>
      <c r="B312" s="777"/>
      <c r="C312" s="777"/>
      <c r="D312" s="776"/>
      <c r="E312" s="776"/>
      <c r="F312" s="777"/>
      <c r="G312" s="777"/>
      <c r="H312" s="743" t="s">
        <v>5796</v>
      </c>
      <c r="I312" s="743" t="s">
        <v>5795</v>
      </c>
      <c r="J312" s="743"/>
      <c r="K312" s="775" t="s">
        <v>20774</v>
      </c>
      <c r="L312" s="775" t="s">
        <v>20774</v>
      </c>
      <c r="M312" s="775" t="s">
        <v>20774</v>
      </c>
      <c r="N312" s="743"/>
      <c r="O312" s="743"/>
      <c r="P312" s="743"/>
      <c r="Q312" s="743"/>
      <c r="R312" s="743"/>
      <c r="S3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2" s="743"/>
      <c r="U312" s="743"/>
      <c r="V312" s="743"/>
      <c r="W312" s="743"/>
      <c r="X312" s="743"/>
      <c r="Y312" s="747" t="s">
        <v>21728</v>
      </c>
      <c r="Z312" s="743" t="s">
        <v>4311</v>
      </c>
      <c r="AA312" s="743"/>
      <c r="AB312" s="743" t="str">
        <f>Таблиця4[[#This Row],[Descriptions2]]</f>
        <v/>
      </c>
      <c r="AC312" s="743" t="str">
        <f>Таблиця4[[#This Row],[Owner/Specific NPCs3]]</f>
        <v/>
      </c>
      <c r="AD312" s="743"/>
      <c r="AE312" s="750" t="s">
        <v>5930</v>
      </c>
      <c r="AF312" s="751"/>
      <c r="AG312" s="752"/>
      <c r="AH312" s="743"/>
      <c r="AI312" s="752"/>
      <c r="AJ312" s="743"/>
      <c r="AK312" s="752"/>
      <c r="AL312" s="742" t="str">
        <f>IFERROR(INDEX('02_LIVING_WATERDEEP'!$C$2:$C$200,MATCH(Таблиця4[[#This Row],[BUILDING NAME]],'02_LIVING_WATERDEEP'!$A$2:$A$200,0),1),"")</f>
        <v/>
      </c>
      <c r="AM312" s="742" t="str">
        <f>IFERROR(INDEX('02_LIVING_WATERDEEP'!$F$2:$F$200,MATCH(Таблиця4[[#This Row],[BUILDING NAME]],'02_LIVING_WATERDEEP'!$A$2:$A$200,0),1),"")</f>
        <v/>
      </c>
      <c r="AN312" s="742" t="str">
        <f>IFERROR(INDEX('02_LIVING_WATERDEEP'!$I$2:$I$200,MATCH(Таблиця4[[#This Row],[BUILDING NAME]],'02_LIVING_WATERDEEP'!$A$2:$A$200,0),1),"")</f>
        <v/>
      </c>
      <c r="AO312" s="742" t="str">
        <f>IFERROR(INDEX('02_LIVING_WATERDEEP'!$J$2:$J$200,MATCH(Таблиця4[[#This Row],[BUILDING NAME]],'02_LIVING_WATERDEEP'!$A$2:$A$200,0),1),"")</f>
        <v/>
      </c>
      <c r="AP312" s="742" t="str">
        <f>IFERROR(INDEX('02_LIVING_WATERDEEP'!$K$2:$K$200,MATCH(Таблиця4[[#This Row],[BUILDING NAME]],'02_LIVING_WATERDEEP'!$A$2:$A$200,0),1),"")</f>
        <v/>
      </c>
      <c r="AQ312" s="742" t="str">
        <f>IFERROR(INDEX('02_LIVING_WATERDEEP'!$L$2:$L$200,MATCH(Таблиця4[[#This Row],[BUILDING NAME]],'02_LIVING_WATERDEEP'!$A$2:$A$200,0),1),"")</f>
        <v/>
      </c>
      <c r="AR312" s="742" t="str">
        <f>IFERROR(INDEX('02_LIVING_WATERDEEP'!$M$2:$M$200,MATCH(Таблиця4[[#This Row],[BUILDING NAME]],'02_LIVING_WATERDEEP'!$A$2:$A$200,0),1),"")</f>
        <v/>
      </c>
      <c r="AS312" s="742"/>
      <c r="AT312" s="596"/>
      <c r="AU312" s="596"/>
      <c r="AV312" s="596"/>
      <c r="AW312" s="596"/>
      <c r="AX312" s="596"/>
      <c r="AY312" s="596"/>
      <c r="AZ312" s="596"/>
      <c r="BA312" s="596"/>
      <c r="BB312" s="596"/>
      <c r="BC312" s="596"/>
      <c r="BD312" s="596"/>
      <c r="BE312" s="596"/>
      <c r="BF312" s="596"/>
      <c r="BG312" s="596"/>
      <c r="BH312" s="596"/>
      <c r="BI312" s="596"/>
      <c r="BJ312" s="596" t="e">
        <f>MATCH(Таблиця4[[#This Row],[BUILDING NAME]],#REF!,0)</f>
        <v>#REF!</v>
      </c>
      <c r="BK312" s="596" t="e">
        <f>INDEX(#REF!,'02BUILD'!BJ312,1)</f>
        <v>#REF!</v>
      </c>
      <c r="BL312" s="596" t="e">
        <v>#N/A</v>
      </c>
      <c r="BM312" s="596"/>
      <c r="BN312" s="596" t="e">
        <f>MATCH(Таблиця4[[#This Row],[BUILDING NAME]],Таблиця5[NAME],0)</f>
        <v>#N/A</v>
      </c>
      <c r="BO312" s="596" t="e">
        <f>INDEX(Таблиця5[[C - COINS - COST]:[ADDRESS]],'02BUILD'!$BN312,1)</f>
        <v>#N/A</v>
      </c>
      <c r="BP312" s="596" t="e">
        <f>INDEX(Таблиця5[[C - COINS - COST]:[ADDRESS]],'02BUILD'!$BN312,2)</f>
        <v>#N/A</v>
      </c>
      <c r="BQ312" s="596" t="e">
        <f>INDEX(Таблиця5[[C - COINS - COST]:[ADDRESS]],'02BUILD'!$BN312,3)</f>
        <v>#N/A</v>
      </c>
      <c r="BR312" s="596" t="e">
        <f>INDEX(Таблиця5[[C - COINS - COST]:[ADDRESS]],'02BUILD'!$BN312,4)</f>
        <v>#N/A</v>
      </c>
      <c r="BS312" s="596" t="e">
        <f>INDEX(Таблиця5[[C - COINS - COST]:[ADDRESS]],'02BUILD'!$BN312,5)</f>
        <v>#N/A</v>
      </c>
      <c r="BT312" s="596" t="e">
        <f>INDEX(Таблиця5[[C - COINS - COST]:[ADDRESS]],'02BUILD'!$BN312,6)</f>
        <v>#N/A</v>
      </c>
      <c r="BU312" s="596" t="e">
        <f>INDEX(Таблиця5[[C - COINS - COST]:[ADDRESS]],'02BUILD'!$BN312,7)</f>
        <v>#N/A</v>
      </c>
      <c r="BV312" s="596" t="e">
        <f>INDEX(Таблиця5[[C - COINS - COST]:[ADDRESS]],'02BUILD'!$BN312,8)</f>
        <v>#N/A</v>
      </c>
      <c r="BW312" s="596" t="e">
        <f>INDEX(Таблиця5[[C - COINS - COST]:[ADDRESS]],'02BUILD'!$BN312,9)</f>
        <v>#N/A</v>
      </c>
      <c r="BX312" s="596" t="e">
        <f>INDEX(Таблиця5[[C - COINS - COST]:[ADDRESS]],'02BUILD'!$BN312,10)</f>
        <v>#N/A</v>
      </c>
    </row>
    <row r="313" spans="1:76" ht="16.5" thickTop="1" thickBot="1">
      <c r="A313" s="776"/>
      <c r="B313" s="777"/>
      <c r="C313" s="777"/>
      <c r="D313" s="776"/>
      <c r="E313" s="776"/>
      <c r="F313" s="777"/>
      <c r="G313" s="777"/>
      <c r="H313" s="742" t="s">
        <v>5830</v>
      </c>
      <c r="I313" s="743" t="s">
        <v>5795</v>
      </c>
      <c r="J313" s="743"/>
      <c r="K313" s="775" t="s">
        <v>20774</v>
      </c>
      <c r="L313" s="775" t="s">
        <v>20774</v>
      </c>
      <c r="M313" s="775" t="s">
        <v>20774</v>
      </c>
      <c r="N313" s="743"/>
      <c r="O313" s="743"/>
      <c r="P313" s="743"/>
      <c r="Q313" s="743"/>
      <c r="R313" s="743"/>
      <c r="S3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3" s="743"/>
      <c r="U313" s="743"/>
      <c r="V313" s="743"/>
      <c r="W313" s="743"/>
      <c r="X313" s="743"/>
      <c r="Y313" s="743" t="s">
        <v>19817</v>
      </c>
      <c r="Z313" s="743" t="s">
        <v>4311</v>
      </c>
      <c r="AA313" s="743"/>
      <c r="AB313" s="743" t="str">
        <f>Таблиця4[[#This Row],[Descriptions2]]</f>
        <v/>
      </c>
      <c r="AC313" s="743" t="str">
        <f>Таблиця4[[#This Row],[Owner/Specific NPCs3]]</f>
        <v/>
      </c>
      <c r="AD313" s="743"/>
      <c r="AE313" s="750" t="s">
        <v>5931</v>
      </c>
      <c r="AF313" s="751"/>
      <c r="AG313" s="752"/>
      <c r="AH313" s="743"/>
      <c r="AI313" s="752"/>
      <c r="AJ313" s="743"/>
      <c r="AK313" s="752"/>
      <c r="AL313" s="742" t="str">
        <f>IFERROR(INDEX('02_LIVING_WATERDEEP'!$C$2:$C$200,MATCH(Таблиця4[[#This Row],[BUILDING NAME]],'02_LIVING_WATERDEEP'!$A$2:$A$200,0),1),"")</f>
        <v/>
      </c>
      <c r="AM313" s="742" t="str">
        <f>IFERROR(INDEX('02_LIVING_WATERDEEP'!$F$2:$F$200,MATCH(Таблиця4[[#This Row],[BUILDING NAME]],'02_LIVING_WATERDEEP'!$A$2:$A$200,0),1),"")</f>
        <v/>
      </c>
      <c r="AN313" s="742" t="str">
        <f>IFERROR(INDEX('02_LIVING_WATERDEEP'!$I$2:$I$200,MATCH(Таблиця4[[#This Row],[BUILDING NAME]],'02_LIVING_WATERDEEP'!$A$2:$A$200,0),1),"")</f>
        <v/>
      </c>
      <c r="AO313" s="742" t="str">
        <f>IFERROR(INDEX('02_LIVING_WATERDEEP'!$J$2:$J$200,MATCH(Таблиця4[[#This Row],[BUILDING NAME]],'02_LIVING_WATERDEEP'!$A$2:$A$200,0),1),"")</f>
        <v/>
      </c>
      <c r="AP313" s="742" t="str">
        <f>IFERROR(INDEX('02_LIVING_WATERDEEP'!$K$2:$K$200,MATCH(Таблиця4[[#This Row],[BUILDING NAME]],'02_LIVING_WATERDEEP'!$A$2:$A$200,0),1),"")</f>
        <v/>
      </c>
      <c r="AQ313" s="742" t="str">
        <f>IFERROR(INDEX('02_LIVING_WATERDEEP'!$L$2:$L$200,MATCH(Таблиця4[[#This Row],[BUILDING NAME]],'02_LIVING_WATERDEEP'!$A$2:$A$200,0),1),"")</f>
        <v/>
      </c>
      <c r="AR313" s="742" t="str">
        <f>IFERROR(INDEX('02_LIVING_WATERDEEP'!$M$2:$M$200,MATCH(Таблиця4[[#This Row],[BUILDING NAME]],'02_LIVING_WATERDEEP'!$A$2:$A$200,0),1),"")</f>
        <v/>
      </c>
      <c r="AS313" s="742"/>
      <c r="AT313" s="596"/>
      <c r="AU313" s="596"/>
      <c r="AV313" s="596"/>
      <c r="AW313" s="596"/>
      <c r="AX313" s="596"/>
      <c r="AY313" s="596"/>
      <c r="AZ313" s="596"/>
      <c r="BA313" s="596"/>
      <c r="BB313" s="596"/>
      <c r="BC313" s="596"/>
      <c r="BD313" s="596"/>
      <c r="BE313" s="596"/>
      <c r="BF313" s="596"/>
      <c r="BG313" s="596"/>
      <c r="BH313" s="596"/>
      <c r="BI313" s="596"/>
      <c r="BJ313" s="596" t="e">
        <f>MATCH(Таблиця4[[#This Row],[BUILDING NAME]],#REF!,0)</f>
        <v>#REF!</v>
      </c>
      <c r="BK313" s="596" t="e">
        <f>INDEX(#REF!,'02BUILD'!BJ313,1)</f>
        <v>#REF!</v>
      </c>
      <c r="BL313" s="596" t="e">
        <v>#N/A</v>
      </c>
      <c r="BM313" s="596"/>
      <c r="BN313" s="596" t="e">
        <f>MATCH(Таблиця4[[#This Row],[BUILDING NAME]],Таблиця5[NAME],0)</f>
        <v>#N/A</v>
      </c>
      <c r="BO313" s="596" t="e">
        <f>INDEX(Таблиця5[[C - COINS - COST]:[ADDRESS]],'02BUILD'!$BN313,1)</f>
        <v>#N/A</v>
      </c>
      <c r="BP313" s="596" t="e">
        <f>INDEX(Таблиця5[[C - COINS - COST]:[ADDRESS]],'02BUILD'!$BN313,2)</f>
        <v>#N/A</v>
      </c>
      <c r="BQ313" s="596" t="e">
        <f>INDEX(Таблиця5[[C - COINS - COST]:[ADDRESS]],'02BUILD'!$BN313,3)</f>
        <v>#N/A</v>
      </c>
      <c r="BR313" s="596" t="e">
        <f>INDEX(Таблиця5[[C - COINS - COST]:[ADDRESS]],'02BUILD'!$BN313,4)</f>
        <v>#N/A</v>
      </c>
      <c r="BS313" s="596" t="e">
        <f>INDEX(Таблиця5[[C - COINS - COST]:[ADDRESS]],'02BUILD'!$BN313,5)</f>
        <v>#N/A</v>
      </c>
      <c r="BT313" s="596" t="e">
        <f>INDEX(Таблиця5[[C - COINS - COST]:[ADDRESS]],'02BUILD'!$BN313,6)</f>
        <v>#N/A</v>
      </c>
      <c r="BU313" s="596" t="e">
        <f>INDEX(Таблиця5[[C - COINS - COST]:[ADDRESS]],'02BUILD'!$BN313,7)</f>
        <v>#N/A</v>
      </c>
      <c r="BV313" s="596" t="e">
        <f>INDEX(Таблиця5[[C - COINS - COST]:[ADDRESS]],'02BUILD'!$BN313,8)</f>
        <v>#N/A</v>
      </c>
      <c r="BW313" s="596" t="e">
        <f>INDEX(Таблиця5[[C - COINS - COST]:[ADDRESS]],'02BUILD'!$BN313,9)</f>
        <v>#N/A</v>
      </c>
      <c r="BX313" s="596" t="e">
        <f>INDEX(Таблиця5[[C - COINS - COST]:[ADDRESS]],'02BUILD'!$BN313,10)</f>
        <v>#N/A</v>
      </c>
    </row>
    <row r="314" spans="1:76" ht="16.5" thickTop="1" thickBot="1">
      <c r="A314" s="776"/>
      <c r="B314" s="777"/>
      <c r="C314" s="777"/>
      <c r="D314" s="776"/>
      <c r="E314" s="776"/>
      <c r="F314" s="777"/>
      <c r="G314" s="777"/>
      <c r="H314" s="742" t="s">
        <v>5797</v>
      </c>
      <c r="I314" s="743" t="s">
        <v>5795</v>
      </c>
      <c r="J314" s="743"/>
      <c r="K314" s="775" t="s">
        <v>20774</v>
      </c>
      <c r="L314" s="775" t="s">
        <v>20774</v>
      </c>
      <c r="M314" s="775" t="s">
        <v>20774</v>
      </c>
      <c r="N314" s="743"/>
      <c r="O314" s="743"/>
      <c r="P314" s="743"/>
      <c r="Q314" s="743"/>
      <c r="R314" s="743"/>
      <c r="S3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4" s="743"/>
      <c r="U314" s="743"/>
      <c r="V314" s="743"/>
      <c r="W314" s="742"/>
      <c r="X314" s="742"/>
      <c r="Y314" s="745" t="s">
        <v>21729</v>
      </c>
      <c r="Z314" s="743" t="s">
        <v>4311</v>
      </c>
      <c r="AA314" s="743"/>
      <c r="AB314" s="743" t="str">
        <f>Таблиця4[[#This Row],[Descriptions2]]</f>
        <v/>
      </c>
      <c r="AC314" s="743" t="str">
        <f>Таблиця4[[#This Row],[Owner/Specific NPCs3]]</f>
        <v/>
      </c>
      <c r="AD314" s="743"/>
      <c r="AE314" s="750" t="s">
        <v>5932</v>
      </c>
      <c r="AF314" s="751"/>
      <c r="AG314" s="752"/>
      <c r="AH314" s="743"/>
      <c r="AI314" s="752"/>
      <c r="AJ314" s="743"/>
      <c r="AK314" s="752"/>
      <c r="AL314" s="742" t="str">
        <f>IFERROR(INDEX('02_LIVING_WATERDEEP'!$C$2:$C$200,MATCH(Таблиця4[[#This Row],[BUILDING NAME]],'02_LIVING_WATERDEEP'!$A$2:$A$200,0),1),"")</f>
        <v/>
      </c>
      <c r="AM314" s="742" t="str">
        <f>IFERROR(INDEX('02_LIVING_WATERDEEP'!$F$2:$F$200,MATCH(Таблиця4[[#This Row],[BUILDING NAME]],'02_LIVING_WATERDEEP'!$A$2:$A$200,0),1),"")</f>
        <v/>
      </c>
      <c r="AN314" s="742" t="str">
        <f>IFERROR(INDEX('02_LIVING_WATERDEEP'!$I$2:$I$200,MATCH(Таблиця4[[#This Row],[BUILDING NAME]],'02_LIVING_WATERDEEP'!$A$2:$A$200,0),1),"")</f>
        <v/>
      </c>
      <c r="AO314" s="742" t="str">
        <f>IFERROR(INDEX('02_LIVING_WATERDEEP'!$J$2:$J$200,MATCH(Таблиця4[[#This Row],[BUILDING NAME]],'02_LIVING_WATERDEEP'!$A$2:$A$200,0),1),"")</f>
        <v/>
      </c>
      <c r="AP314" s="742" t="str">
        <f>IFERROR(INDEX('02_LIVING_WATERDEEP'!$K$2:$K$200,MATCH(Таблиця4[[#This Row],[BUILDING NAME]],'02_LIVING_WATERDEEP'!$A$2:$A$200,0),1),"")</f>
        <v/>
      </c>
      <c r="AQ314" s="742" t="str">
        <f>IFERROR(INDEX('02_LIVING_WATERDEEP'!$L$2:$L$200,MATCH(Таблиця4[[#This Row],[BUILDING NAME]],'02_LIVING_WATERDEEP'!$A$2:$A$200,0),1),"")</f>
        <v/>
      </c>
      <c r="AR314" s="742" t="str">
        <f>IFERROR(INDEX('02_LIVING_WATERDEEP'!$M$2:$M$200,MATCH(Таблиця4[[#This Row],[BUILDING NAME]],'02_LIVING_WATERDEEP'!$A$2:$A$200,0),1),"")</f>
        <v/>
      </c>
      <c r="AS314" s="742"/>
      <c r="AT314" s="596"/>
      <c r="AU314" s="596"/>
      <c r="AV314" s="596"/>
      <c r="AW314" s="596"/>
      <c r="AX314" s="596"/>
      <c r="AY314" s="596"/>
      <c r="AZ314" s="596"/>
      <c r="BA314" s="596"/>
      <c r="BB314" s="596"/>
      <c r="BC314" s="596"/>
      <c r="BD314" s="596"/>
      <c r="BE314" s="596"/>
      <c r="BF314" s="596"/>
      <c r="BG314" s="596"/>
      <c r="BH314" s="596"/>
      <c r="BI314" s="596"/>
      <c r="BJ314" s="596" t="e">
        <f>MATCH(Таблиця4[[#This Row],[BUILDING NAME]],#REF!,0)</f>
        <v>#REF!</v>
      </c>
      <c r="BK314" s="596" t="e">
        <f>INDEX(#REF!,'02BUILD'!BJ314,1)</f>
        <v>#REF!</v>
      </c>
      <c r="BL314" s="596" t="e">
        <v>#N/A</v>
      </c>
      <c r="BM314" s="596"/>
      <c r="BN314" s="596" t="e">
        <f>MATCH(Таблиця4[[#This Row],[BUILDING NAME]],Таблиця5[NAME],0)</f>
        <v>#N/A</v>
      </c>
      <c r="BO314" s="596" t="e">
        <f>INDEX(Таблиця5[[C - COINS - COST]:[ADDRESS]],'02BUILD'!$BN314,1)</f>
        <v>#N/A</v>
      </c>
      <c r="BP314" s="596" t="e">
        <f>INDEX(Таблиця5[[C - COINS - COST]:[ADDRESS]],'02BUILD'!$BN314,2)</f>
        <v>#N/A</v>
      </c>
      <c r="BQ314" s="596" t="e">
        <f>INDEX(Таблиця5[[C - COINS - COST]:[ADDRESS]],'02BUILD'!$BN314,3)</f>
        <v>#N/A</v>
      </c>
      <c r="BR314" s="596" t="e">
        <f>INDEX(Таблиця5[[C - COINS - COST]:[ADDRESS]],'02BUILD'!$BN314,4)</f>
        <v>#N/A</v>
      </c>
      <c r="BS314" s="596" t="e">
        <f>INDEX(Таблиця5[[C - COINS - COST]:[ADDRESS]],'02BUILD'!$BN314,5)</f>
        <v>#N/A</v>
      </c>
      <c r="BT314" s="596" t="e">
        <f>INDEX(Таблиця5[[C - COINS - COST]:[ADDRESS]],'02BUILD'!$BN314,6)</f>
        <v>#N/A</v>
      </c>
      <c r="BU314" s="596" t="e">
        <f>INDEX(Таблиця5[[C - COINS - COST]:[ADDRESS]],'02BUILD'!$BN314,7)</f>
        <v>#N/A</v>
      </c>
      <c r="BV314" s="596" t="e">
        <f>INDEX(Таблиця5[[C - COINS - COST]:[ADDRESS]],'02BUILD'!$BN314,8)</f>
        <v>#N/A</v>
      </c>
      <c r="BW314" s="596" t="e">
        <f>INDEX(Таблиця5[[C - COINS - COST]:[ADDRESS]],'02BUILD'!$BN314,9)</f>
        <v>#N/A</v>
      </c>
      <c r="BX314" s="596" t="e">
        <f>INDEX(Таблиця5[[C - COINS - COST]:[ADDRESS]],'02BUILD'!$BN314,10)</f>
        <v>#N/A</v>
      </c>
    </row>
    <row r="315" spans="1:76" ht="16.5" thickTop="1" thickBot="1">
      <c r="A315" s="776"/>
      <c r="B315" s="777"/>
      <c r="C315" s="777"/>
      <c r="D315" s="776"/>
      <c r="E315" s="776"/>
      <c r="F315" s="777"/>
      <c r="G315" s="777"/>
      <c r="H315" s="743" t="s">
        <v>20954</v>
      </c>
      <c r="I315" s="743" t="s">
        <v>5798</v>
      </c>
      <c r="J315" s="743"/>
      <c r="K315" s="775" t="s">
        <v>20774</v>
      </c>
      <c r="L315" s="775" t="s">
        <v>20774</v>
      </c>
      <c r="M315" s="775" t="s">
        <v>20774</v>
      </c>
      <c r="N315" s="743"/>
      <c r="O315" s="743"/>
      <c r="P315" s="743"/>
      <c r="Q315" s="743"/>
      <c r="R315" s="743"/>
      <c r="S3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5" s="743"/>
      <c r="U315" s="743"/>
      <c r="V315" s="743"/>
      <c r="W315" s="743"/>
      <c r="X315" s="743"/>
      <c r="Y315" s="743"/>
      <c r="Z315" s="743" t="s">
        <v>4311</v>
      </c>
      <c r="AA315" s="743"/>
      <c r="AB315" s="743" t="str">
        <f>Таблиця4[[#This Row],[Descriptions2]]</f>
        <v/>
      </c>
      <c r="AC315" s="743" t="str">
        <f>Таблиця4[[#This Row],[Owner/Specific NPCs3]]</f>
        <v/>
      </c>
      <c r="AD315" s="743"/>
      <c r="AE315" s="750" t="s">
        <v>5933</v>
      </c>
      <c r="AF315" s="751"/>
      <c r="AG315" s="752"/>
      <c r="AH315" s="743"/>
      <c r="AI315" s="752"/>
      <c r="AJ315" s="743"/>
      <c r="AK315" s="752"/>
      <c r="AL315" s="742" t="str">
        <f>IFERROR(INDEX('02_LIVING_WATERDEEP'!$C$2:$C$200,MATCH(Таблиця4[[#This Row],[BUILDING NAME]],'02_LIVING_WATERDEEP'!$A$2:$A$200,0),1),"")</f>
        <v/>
      </c>
      <c r="AM315" s="742" t="str">
        <f>IFERROR(INDEX('02_LIVING_WATERDEEP'!$F$2:$F$200,MATCH(Таблиця4[[#This Row],[BUILDING NAME]],'02_LIVING_WATERDEEP'!$A$2:$A$200,0),1),"")</f>
        <v/>
      </c>
      <c r="AN315" s="742" t="str">
        <f>IFERROR(INDEX('02_LIVING_WATERDEEP'!$I$2:$I$200,MATCH(Таблиця4[[#This Row],[BUILDING NAME]],'02_LIVING_WATERDEEP'!$A$2:$A$200,0),1),"")</f>
        <v/>
      </c>
      <c r="AO315" s="742" t="str">
        <f>IFERROR(INDEX('02_LIVING_WATERDEEP'!$J$2:$J$200,MATCH(Таблиця4[[#This Row],[BUILDING NAME]],'02_LIVING_WATERDEEP'!$A$2:$A$200,0),1),"")</f>
        <v/>
      </c>
      <c r="AP315" s="742" t="str">
        <f>IFERROR(INDEX('02_LIVING_WATERDEEP'!$K$2:$K$200,MATCH(Таблиця4[[#This Row],[BUILDING NAME]],'02_LIVING_WATERDEEP'!$A$2:$A$200,0),1),"")</f>
        <v/>
      </c>
      <c r="AQ315" s="742" t="str">
        <f>IFERROR(INDEX('02_LIVING_WATERDEEP'!$L$2:$L$200,MATCH(Таблиця4[[#This Row],[BUILDING NAME]],'02_LIVING_WATERDEEP'!$A$2:$A$200,0),1),"")</f>
        <v/>
      </c>
      <c r="AR315" s="742" t="str">
        <f>IFERROR(INDEX('02_LIVING_WATERDEEP'!$M$2:$M$200,MATCH(Таблиця4[[#This Row],[BUILDING NAME]],'02_LIVING_WATERDEEP'!$A$2:$A$200,0),1),"")</f>
        <v/>
      </c>
      <c r="AS315" s="742"/>
      <c r="AT315" s="596"/>
      <c r="AU315" s="596"/>
      <c r="AV315" s="596"/>
      <c r="AW315" s="596"/>
      <c r="AX315" s="596"/>
      <c r="AY315" s="596"/>
      <c r="AZ315" s="596"/>
      <c r="BA315" s="596"/>
      <c r="BB315" s="596"/>
      <c r="BC315" s="596"/>
      <c r="BD315" s="596"/>
      <c r="BE315" s="596"/>
      <c r="BF315" s="596"/>
      <c r="BG315" s="596"/>
      <c r="BH315" s="596"/>
      <c r="BI315" s="596"/>
      <c r="BJ315" s="596" t="e">
        <f>MATCH(Таблиця4[[#This Row],[BUILDING NAME]],#REF!,0)</f>
        <v>#REF!</v>
      </c>
      <c r="BK315" s="596" t="e">
        <f>INDEX(#REF!,'02BUILD'!BJ315,1)</f>
        <v>#REF!</v>
      </c>
      <c r="BL315" s="596" t="e">
        <v>#N/A</v>
      </c>
      <c r="BM315" s="596"/>
      <c r="BN315" s="596" t="e">
        <f>MATCH(Таблиця4[[#This Row],[BUILDING NAME]],Таблиця5[NAME],0)</f>
        <v>#N/A</v>
      </c>
      <c r="BO315" s="596" t="e">
        <f>INDEX(Таблиця5[[C - COINS - COST]:[ADDRESS]],'02BUILD'!$BN315,1)</f>
        <v>#N/A</v>
      </c>
      <c r="BP315" s="596" t="e">
        <f>INDEX(Таблиця5[[C - COINS - COST]:[ADDRESS]],'02BUILD'!$BN315,2)</f>
        <v>#N/A</v>
      </c>
      <c r="BQ315" s="596" t="e">
        <f>INDEX(Таблиця5[[C - COINS - COST]:[ADDRESS]],'02BUILD'!$BN315,3)</f>
        <v>#N/A</v>
      </c>
      <c r="BR315" s="596" t="e">
        <f>INDEX(Таблиця5[[C - COINS - COST]:[ADDRESS]],'02BUILD'!$BN315,4)</f>
        <v>#N/A</v>
      </c>
      <c r="BS315" s="596" t="e">
        <f>INDEX(Таблиця5[[C - COINS - COST]:[ADDRESS]],'02BUILD'!$BN315,5)</f>
        <v>#N/A</v>
      </c>
      <c r="BT315" s="596" t="e">
        <f>INDEX(Таблиця5[[C - COINS - COST]:[ADDRESS]],'02BUILD'!$BN315,6)</f>
        <v>#N/A</v>
      </c>
      <c r="BU315" s="596" t="e">
        <f>INDEX(Таблиця5[[C - COINS - COST]:[ADDRESS]],'02BUILD'!$BN315,7)</f>
        <v>#N/A</v>
      </c>
      <c r="BV315" s="596" t="e">
        <f>INDEX(Таблиця5[[C - COINS - COST]:[ADDRESS]],'02BUILD'!$BN315,8)</f>
        <v>#N/A</v>
      </c>
      <c r="BW315" s="596" t="e">
        <f>INDEX(Таблиця5[[C - COINS - COST]:[ADDRESS]],'02BUILD'!$BN315,9)</f>
        <v>#N/A</v>
      </c>
      <c r="BX315" s="596" t="e">
        <f>INDEX(Таблиця5[[C - COINS - COST]:[ADDRESS]],'02BUILD'!$BN315,10)</f>
        <v>#N/A</v>
      </c>
    </row>
    <row r="316" spans="1:76" ht="16.5" thickTop="1" thickBot="1">
      <c r="A316" s="776"/>
      <c r="B316" s="777"/>
      <c r="C316" s="777"/>
      <c r="D316" s="776"/>
      <c r="E316" s="776"/>
      <c r="F316" s="777"/>
      <c r="G316" s="777"/>
      <c r="H316" s="743" t="s">
        <v>20955</v>
      </c>
      <c r="I316" s="743" t="s">
        <v>5798</v>
      </c>
      <c r="J316" s="743"/>
      <c r="K316" s="775" t="s">
        <v>20774</v>
      </c>
      <c r="L316" s="775" t="s">
        <v>20774</v>
      </c>
      <c r="M316" s="775" t="s">
        <v>20774</v>
      </c>
      <c r="N316" s="743"/>
      <c r="O316" s="743"/>
      <c r="P316" s="743"/>
      <c r="Q316" s="743"/>
      <c r="R316" s="743"/>
      <c r="S3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6" s="743"/>
      <c r="U316" s="743"/>
      <c r="V316" s="743"/>
      <c r="W316" s="743"/>
      <c r="X316" s="743"/>
      <c r="Y316" s="743"/>
      <c r="Z316" s="743" t="s">
        <v>4311</v>
      </c>
      <c r="AA316" s="743"/>
      <c r="AB316" s="743" t="str">
        <f>Таблиця4[[#This Row],[Descriptions2]]</f>
        <v/>
      </c>
      <c r="AC316" s="743" t="str">
        <f>Таблиця4[[#This Row],[Owner/Specific NPCs3]]</f>
        <v/>
      </c>
      <c r="AD316" s="743"/>
      <c r="AE316" s="750" t="s">
        <v>5934</v>
      </c>
      <c r="AF316" s="751"/>
      <c r="AG316" s="752"/>
      <c r="AH316" s="743"/>
      <c r="AI316" s="752"/>
      <c r="AJ316" s="743"/>
      <c r="AK316" s="752"/>
      <c r="AL316" s="742" t="str">
        <f>IFERROR(INDEX('02_LIVING_WATERDEEP'!$C$2:$C$200,MATCH(Таблиця4[[#This Row],[BUILDING NAME]],'02_LIVING_WATERDEEP'!$A$2:$A$200,0),1),"")</f>
        <v/>
      </c>
      <c r="AM316" s="742" t="str">
        <f>IFERROR(INDEX('02_LIVING_WATERDEEP'!$F$2:$F$200,MATCH(Таблиця4[[#This Row],[BUILDING NAME]],'02_LIVING_WATERDEEP'!$A$2:$A$200,0),1),"")</f>
        <v/>
      </c>
      <c r="AN316" s="742" t="str">
        <f>IFERROR(INDEX('02_LIVING_WATERDEEP'!$I$2:$I$200,MATCH(Таблиця4[[#This Row],[BUILDING NAME]],'02_LIVING_WATERDEEP'!$A$2:$A$200,0),1),"")</f>
        <v/>
      </c>
      <c r="AO316" s="742" t="str">
        <f>IFERROR(INDEX('02_LIVING_WATERDEEP'!$J$2:$J$200,MATCH(Таблиця4[[#This Row],[BUILDING NAME]],'02_LIVING_WATERDEEP'!$A$2:$A$200,0),1),"")</f>
        <v/>
      </c>
      <c r="AP316" s="742" t="str">
        <f>IFERROR(INDEX('02_LIVING_WATERDEEP'!$K$2:$K$200,MATCH(Таблиця4[[#This Row],[BUILDING NAME]],'02_LIVING_WATERDEEP'!$A$2:$A$200,0),1),"")</f>
        <v/>
      </c>
      <c r="AQ316" s="742" t="str">
        <f>IFERROR(INDEX('02_LIVING_WATERDEEP'!$L$2:$L$200,MATCH(Таблиця4[[#This Row],[BUILDING NAME]],'02_LIVING_WATERDEEP'!$A$2:$A$200,0),1),"")</f>
        <v/>
      </c>
      <c r="AR316" s="742" t="str">
        <f>IFERROR(INDEX('02_LIVING_WATERDEEP'!$M$2:$M$200,MATCH(Таблиця4[[#This Row],[BUILDING NAME]],'02_LIVING_WATERDEEP'!$A$2:$A$200,0),1),"")</f>
        <v/>
      </c>
      <c r="AS316" s="742"/>
      <c r="AT316" s="596"/>
      <c r="AU316" s="596"/>
      <c r="AV316" s="596"/>
      <c r="AW316" s="596"/>
      <c r="AX316" s="596"/>
      <c r="AY316" s="596"/>
      <c r="AZ316" s="596"/>
      <c r="BA316" s="596"/>
      <c r="BB316" s="596"/>
      <c r="BC316" s="596"/>
      <c r="BD316" s="596"/>
      <c r="BE316" s="596"/>
      <c r="BF316" s="596"/>
      <c r="BG316" s="596"/>
      <c r="BH316" s="596"/>
      <c r="BI316" s="596"/>
      <c r="BJ316" s="596" t="e">
        <f>MATCH(Таблиця4[[#This Row],[BUILDING NAME]],#REF!,0)</f>
        <v>#REF!</v>
      </c>
      <c r="BK316" s="596" t="e">
        <f>INDEX(#REF!,'02BUILD'!BJ316,1)</f>
        <v>#REF!</v>
      </c>
      <c r="BL316" s="596">
        <v>0</v>
      </c>
      <c r="BM316" s="596"/>
      <c r="BN316" s="596" t="e">
        <f>MATCH(Таблиця4[[#This Row],[BUILDING NAME]],Таблиця5[NAME],0)</f>
        <v>#N/A</v>
      </c>
      <c r="BO316" s="596" t="e">
        <f>INDEX(Таблиця5[[C - COINS - COST]:[ADDRESS]],'02BUILD'!$BN316,1)</f>
        <v>#N/A</v>
      </c>
      <c r="BP316" s="596" t="e">
        <f>INDEX(Таблиця5[[C - COINS - COST]:[ADDRESS]],'02BUILD'!$BN316,2)</f>
        <v>#N/A</v>
      </c>
      <c r="BQ316" s="596" t="e">
        <f>INDEX(Таблиця5[[C - COINS - COST]:[ADDRESS]],'02BUILD'!$BN316,3)</f>
        <v>#N/A</v>
      </c>
      <c r="BR316" s="596" t="e">
        <f>INDEX(Таблиця5[[C - COINS - COST]:[ADDRESS]],'02BUILD'!$BN316,4)</f>
        <v>#N/A</v>
      </c>
      <c r="BS316" s="596" t="e">
        <f>INDEX(Таблиця5[[C - COINS - COST]:[ADDRESS]],'02BUILD'!$BN316,5)</f>
        <v>#N/A</v>
      </c>
      <c r="BT316" s="596" t="e">
        <f>INDEX(Таблиця5[[C - COINS - COST]:[ADDRESS]],'02BUILD'!$BN316,6)</f>
        <v>#N/A</v>
      </c>
      <c r="BU316" s="596" t="e">
        <f>INDEX(Таблиця5[[C - COINS - COST]:[ADDRESS]],'02BUILD'!$BN316,7)</f>
        <v>#N/A</v>
      </c>
      <c r="BV316" s="596" t="e">
        <f>INDEX(Таблиця5[[C - COINS - COST]:[ADDRESS]],'02BUILD'!$BN316,8)</f>
        <v>#N/A</v>
      </c>
      <c r="BW316" s="596" t="e">
        <f>INDEX(Таблиця5[[C - COINS - COST]:[ADDRESS]],'02BUILD'!$BN316,9)</f>
        <v>#N/A</v>
      </c>
      <c r="BX316" s="596" t="e">
        <f>INDEX(Таблиця5[[C - COINS - COST]:[ADDRESS]],'02BUILD'!$BN316,10)</f>
        <v>#N/A</v>
      </c>
    </row>
    <row r="317" spans="1:76" ht="16.5" thickTop="1" thickBot="1">
      <c r="A317" s="776"/>
      <c r="B317" s="777"/>
      <c r="C317" s="777"/>
      <c r="D317" s="776"/>
      <c r="E317" s="776"/>
      <c r="F317" s="777"/>
      <c r="G317" s="777"/>
      <c r="H317" s="743" t="s">
        <v>21111</v>
      </c>
      <c r="I317" s="743" t="s">
        <v>16202</v>
      </c>
      <c r="J317" s="743"/>
      <c r="K317" s="743" t="s">
        <v>2068</v>
      </c>
      <c r="L317" s="775" t="s">
        <v>20774</v>
      </c>
      <c r="M317" s="775" t="s">
        <v>20774</v>
      </c>
      <c r="N317" s="743"/>
      <c r="O317" s="743"/>
      <c r="P317" s="743"/>
      <c r="Q317" s="743"/>
      <c r="R317" s="743"/>
      <c r="S3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7" s="743"/>
      <c r="U317" s="743"/>
      <c r="V317" s="743"/>
      <c r="W317" s="742"/>
      <c r="X317" s="742"/>
      <c r="Y317" s="742" t="s">
        <v>20551</v>
      </c>
      <c r="Z317" s="743" t="s">
        <v>4311</v>
      </c>
      <c r="AA317" s="743"/>
      <c r="AB317" s="743" t="str">
        <f>Таблиця4[[#This Row],[Descriptions2]]</f>
        <v/>
      </c>
      <c r="AC317" s="743" t="str">
        <f>Таблиця4[[#This Row],[Owner/Specific NPCs3]]</f>
        <v/>
      </c>
      <c r="AD317" s="743"/>
      <c r="AE317" s="750"/>
      <c r="AF317" s="751"/>
      <c r="AG317" s="752"/>
      <c r="AH317" s="743"/>
      <c r="AI317" s="752"/>
      <c r="AJ317" s="743"/>
      <c r="AK317" s="752"/>
      <c r="AL317" s="742" t="str">
        <f>IFERROR(INDEX('02_LIVING_WATERDEEP'!$C$2:$C$200,MATCH(Таблиця4[[#This Row],[BUILDING NAME]],'02_LIVING_WATERDEEP'!$A$2:$A$200,0),1),"")</f>
        <v/>
      </c>
      <c r="AM317" s="742" t="str">
        <f>IFERROR(INDEX('02_LIVING_WATERDEEP'!$F$2:$F$200,MATCH(Таблиця4[[#This Row],[BUILDING NAME]],'02_LIVING_WATERDEEP'!$A$2:$A$200,0),1),"")</f>
        <v/>
      </c>
      <c r="AN317" s="742" t="str">
        <f>IFERROR(INDEX('02_LIVING_WATERDEEP'!$I$2:$I$200,MATCH(Таблиця4[[#This Row],[BUILDING NAME]],'02_LIVING_WATERDEEP'!$A$2:$A$200,0),1),"")</f>
        <v/>
      </c>
      <c r="AO317" s="742" t="str">
        <f>IFERROR(INDEX('02_LIVING_WATERDEEP'!$J$2:$J$200,MATCH(Таблиця4[[#This Row],[BUILDING NAME]],'02_LIVING_WATERDEEP'!$A$2:$A$200,0),1),"")</f>
        <v/>
      </c>
      <c r="AP317" s="742" t="str">
        <f>IFERROR(INDEX('02_LIVING_WATERDEEP'!$K$2:$K$200,MATCH(Таблиця4[[#This Row],[BUILDING NAME]],'02_LIVING_WATERDEEP'!$A$2:$A$200,0),1),"")</f>
        <v/>
      </c>
      <c r="AQ317" s="742" t="str">
        <f>IFERROR(INDEX('02_LIVING_WATERDEEP'!$L$2:$L$200,MATCH(Таблиця4[[#This Row],[BUILDING NAME]],'02_LIVING_WATERDEEP'!$A$2:$A$200,0),1),"")</f>
        <v/>
      </c>
      <c r="AR317" s="742" t="str">
        <f>IFERROR(INDEX('02_LIVING_WATERDEEP'!$M$2:$M$200,MATCH(Таблиця4[[#This Row],[BUILDING NAME]],'02_LIVING_WATERDEEP'!$A$2:$A$200,0),1),"")</f>
        <v/>
      </c>
      <c r="AS317" s="742"/>
      <c r="AT317" s="596"/>
      <c r="AU317" s="596"/>
      <c r="AV317" s="596"/>
      <c r="AW317" s="596"/>
      <c r="AX317" s="596"/>
      <c r="AY317" s="596"/>
      <c r="AZ317" s="596"/>
      <c r="BA317" s="596"/>
      <c r="BB317" s="596"/>
      <c r="BC317" s="596"/>
      <c r="BD317" s="596"/>
      <c r="BE317" s="596"/>
      <c r="BF317" s="596"/>
      <c r="BG317" s="596"/>
      <c r="BH317" s="596"/>
      <c r="BI317" s="596"/>
      <c r="BJ317" s="596" t="e">
        <f>MATCH(Таблиця4[[#This Row],[BUILDING NAME]],#REF!,0)</f>
        <v>#REF!</v>
      </c>
      <c r="BK317" s="596" t="e">
        <f>INDEX(#REF!,'02BUILD'!BJ317,1)</f>
        <v>#REF!</v>
      </c>
      <c r="BL317" s="596">
        <v>0</v>
      </c>
      <c r="BM317" s="596"/>
      <c r="BN317" s="596" t="e">
        <f>MATCH(Таблиця4[[#This Row],[BUILDING NAME]],Таблиця5[NAME],0)</f>
        <v>#N/A</v>
      </c>
      <c r="BO317" s="596" t="e">
        <f>INDEX(Таблиця5[[C - COINS - COST]:[ADDRESS]],'02BUILD'!$BN317,1)</f>
        <v>#N/A</v>
      </c>
      <c r="BP317" s="596" t="e">
        <f>INDEX(Таблиця5[[C - COINS - COST]:[ADDRESS]],'02BUILD'!$BN317,2)</f>
        <v>#N/A</v>
      </c>
      <c r="BQ317" s="596" t="e">
        <f>INDEX(Таблиця5[[C - COINS - COST]:[ADDRESS]],'02BUILD'!$BN317,3)</f>
        <v>#N/A</v>
      </c>
      <c r="BR317" s="596" t="e">
        <f>INDEX(Таблиця5[[C - COINS - COST]:[ADDRESS]],'02BUILD'!$BN317,4)</f>
        <v>#N/A</v>
      </c>
      <c r="BS317" s="596" t="e">
        <f>INDEX(Таблиця5[[C - COINS - COST]:[ADDRESS]],'02BUILD'!$BN317,5)</f>
        <v>#N/A</v>
      </c>
      <c r="BT317" s="596" t="e">
        <f>INDEX(Таблиця5[[C - COINS - COST]:[ADDRESS]],'02BUILD'!$BN317,6)</f>
        <v>#N/A</v>
      </c>
      <c r="BU317" s="596" t="e">
        <f>INDEX(Таблиця5[[C - COINS - COST]:[ADDRESS]],'02BUILD'!$BN317,7)</f>
        <v>#N/A</v>
      </c>
      <c r="BV317" s="596" t="e">
        <f>INDEX(Таблиця5[[C - COINS - COST]:[ADDRESS]],'02BUILD'!$BN317,8)</f>
        <v>#N/A</v>
      </c>
      <c r="BW317" s="596" t="e">
        <f>INDEX(Таблиця5[[C - COINS - COST]:[ADDRESS]],'02BUILD'!$BN317,9)</f>
        <v>#N/A</v>
      </c>
      <c r="BX317" s="596" t="e">
        <f>INDEX(Таблиця5[[C - COINS - COST]:[ADDRESS]],'02BUILD'!$BN317,10)</f>
        <v>#N/A</v>
      </c>
    </row>
    <row r="318" spans="1:76" ht="16.5" thickTop="1" thickBot="1">
      <c r="A318" s="776"/>
      <c r="B318" s="777"/>
      <c r="C318" s="777"/>
      <c r="D318" s="776"/>
      <c r="E318" s="776"/>
      <c r="F318" s="777"/>
      <c r="G318" s="777"/>
      <c r="H318" s="743" t="s">
        <v>5794</v>
      </c>
      <c r="I318" s="743" t="s">
        <v>16202</v>
      </c>
      <c r="J318" s="743"/>
      <c r="K318" s="743" t="s">
        <v>2089</v>
      </c>
      <c r="L318" s="775" t="s">
        <v>20774</v>
      </c>
      <c r="M318" s="775" t="s">
        <v>20774</v>
      </c>
      <c r="N318" s="743"/>
      <c r="O318" s="743"/>
      <c r="P318" s="743"/>
      <c r="Q318" s="743"/>
      <c r="R318" s="743"/>
      <c r="S3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8" s="743"/>
      <c r="U318" s="743"/>
      <c r="V318" s="743"/>
      <c r="W318" s="743"/>
      <c r="X318" s="743"/>
      <c r="Y318" s="743" t="s">
        <v>19814</v>
      </c>
      <c r="Z318" s="743" t="s">
        <v>4311</v>
      </c>
      <c r="AA318" s="743"/>
      <c r="AB318" s="743" t="str">
        <f>Таблиця4[[#This Row],[Descriptions2]]</f>
        <v/>
      </c>
      <c r="AC318" s="743" t="str">
        <f>Таблиця4[[#This Row],[Owner/Specific NPCs3]]</f>
        <v/>
      </c>
      <c r="AD318" s="743"/>
      <c r="AE318" s="750" t="s">
        <v>5925</v>
      </c>
      <c r="AF318" s="751"/>
      <c r="AG318" s="752"/>
      <c r="AH318" s="743"/>
      <c r="AI318" s="752"/>
      <c r="AJ318" s="743"/>
      <c r="AK318" s="752"/>
      <c r="AL318" s="742" t="str">
        <f>IFERROR(INDEX('02_LIVING_WATERDEEP'!$C$2:$C$200,MATCH(Таблиця4[[#This Row],[BUILDING NAME]],'02_LIVING_WATERDEEP'!$A$2:$A$200,0),1),"")</f>
        <v/>
      </c>
      <c r="AM318" s="742" t="str">
        <f>IFERROR(INDEX('02_LIVING_WATERDEEP'!$F$2:$F$200,MATCH(Таблиця4[[#This Row],[BUILDING NAME]],'02_LIVING_WATERDEEP'!$A$2:$A$200,0),1),"")</f>
        <v/>
      </c>
      <c r="AN318" s="742" t="str">
        <f>IFERROR(INDEX('02_LIVING_WATERDEEP'!$I$2:$I$200,MATCH(Таблиця4[[#This Row],[BUILDING NAME]],'02_LIVING_WATERDEEP'!$A$2:$A$200,0),1),"")</f>
        <v/>
      </c>
      <c r="AO318" s="742" t="str">
        <f>IFERROR(INDEX('02_LIVING_WATERDEEP'!$J$2:$J$200,MATCH(Таблиця4[[#This Row],[BUILDING NAME]],'02_LIVING_WATERDEEP'!$A$2:$A$200,0),1),"")</f>
        <v/>
      </c>
      <c r="AP318" s="742" t="str">
        <f>IFERROR(INDEX('02_LIVING_WATERDEEP'!$K$2:$K$200,MATCH(Таблиця4[[#This Row],[BUILDING NAME]],'02_LIVING_WATERDEEP'!$A$2:$A$200,0),1),"")</f>
        <v/>
      </c>
      <c r="AQ318" s="742" t="str">
        <f>IFERROR(INDEX('02_LIVING_WATERDEEP'!$L$2:$L$200,MATCH(Таблиця4[[#This Row],[BUILDING NAME]],'02_LIVING_WATERDEEP'!$A$2:$A$200,0),1),"")</f>
        <v/>
      </c>
      <c r="AR318" s="742" t="str">
        <f>IFERROR(INDEX('02_LIVING_WATERDEEP'!$M$2:$M$200,MATCH(Таблиця4[[#This Row],[BUILDING NAME]],'02_LIVING_WATERDEEP'!$A$2:$A$200,0),1),"")</f>
        <v/>
      </c>
      <c r="AS318" s="742"/>
      <c r="AT318" s="596"/>
      <c r="AU318" s="596"/>
      <c r="AV318" s="596"/>
      <c r="AW318" s="596"/>
      <c r="AX318" s="596"/>
      <c r="AY318" s="596"/>
      <c r="AZ318" s="596"/>
      <c r="BA318" s="596"/>
      <c r="BB318" s="596"/>
      <c r="BC318" s="596"/>
      <c r="BD318" s="596"/>
      <c r="BE318" s="596"/>
      <c r="BF318" s="596"/>
      <c r="BG318" s="596"/>
      <c r="BH318" s="596"/>
      <c r="BI318" s="596"/>
      <c r="BJ318" s="596" t="e">
        <f>MATCH(Таблиця4[[#This Row],[BUILDING NAME]],#REF!,0)</f>
        <v>#REF!</v>
      </c>
      <c r="BK318" s="596" t="e">
        <f>INDEX(#REF!,'02BUILD'!BJ318,1)</f>
        <v>#REF!</v>
      </c>
      <c r="BL318" s="596">
        <v>0</v>
      </c>
      <c r="BM318" s="596"/>
      <c r="BN318" s="596" t="e">
        <f>MATCH(Таблиця4[[#This Row],[BUILDING NAME]],Таблиця5[NAME],0)</f>
        <v>#N/A</v>
      </c>
      <c r="BO318" s="596" t="e">
        <f>INDEX(Таблиця5[[C - COINS - COST]:[ADDRESS]],'02BUILD'!$BN318,1)</f>
        <v>#N/A</v>
      </c>
      <c r="BP318" s="596" t="e">
        <f>INDEX(Таблиця5[[C - COINS - COST]:[ADDRESS]],'02BUILD'!$BN318,2)</f>
        <v>#N/A</v>
      </c>
      <c r="BQ318" s="596" t="e">
        <f>INDEX(Таблиця5[[C - COINS - COST]:[ADDRESS]],'02BUILD'!$BN318,3)</f>
        <v>#N/A</v>
      </c>
      <c r="BR318" s="596" t="e">
        <f>INDEX(Таблиця5[[C - COINS - COST]:[ADDRESS]],'02BUILD'!$BN318,4)</f>
        <v>#N/A</v>
      </c>
      <c r="BS318" s="596" t="e">
        <f>INDEX(Таблиця5[[C - COINS - COST]:[ADDRESS]],'02BUILD'!$BN318,5)</f>
        <v>#N/A</v>
      </c>
      <c r="BT318" s="596" t="e">
        <f>INDEX(Таблиця5[[C - COINS - COST]:[ADDRESS]],'02BUILD'!$BN318,6)</f>
        <v>#N/A</v>
      </c>
      <c r="BU318" s="596" t="e">
        <f>INDEX(Таблиця5[[C - COINS - COST]:[ADDRESS]],'02BUILD'!$BN318,7)</f>
        <v>#N/A</v>
      </c>
      <c r="BV318" s="596" t="e">
        <f>INDEX(Таблиця5[[C - COINS - COST]:[ADDRESS]],'02BUILD'!$BN318,8)</f>
        <v>#N/A</v>
      </c>
      <c r="BW318" s="596" t="e">
        <f>INDEX(Таблиця5[[C - COINS - COST]:[ADDRESS]],'02BUILD'!$BN318,9)</f>
        <v>#N/A</v>
      </c>
      <c r="BX318" s="596" t="e">
        <f>INDEX(Таблиця5[[C - COINS - COST]:[ADDRESS]],'02BUILD'!$BN318,10)</f>
        <v>#N/A</v>
      </c>
    </row>
    <row r="319" spans="1:76" ht="16.5" thickTop="1" thickBot="1">
      <c r="A319" s="776"/>
      <c r="B319" s="777"/>
      <c r="C319" s="777"/>
      <c r="D319" s="776"/>
      <c r="E319" s="776"/>
      <c r="F319" s="777"/>
      <c r="G319" s="777"/>
      <c r="H319" s="743" t="s">
        <v>12914</v>
      </c>
      <c r="I319" s="743" t="s">
        <v>16202</v>
      </c>
      <c r="J319" s="743"/>
      <c r="K319" s="775" t="s">
        <v>20774</v>
      </c>
      <c r="L319" s="775" t="s">
        <v>20774</v>
      </c>
      <c r="M319" s="775" t="s">
        <v>20774</v>
      </c>
      <c r="N319" s="743"/>
      <c r="O319" s="743"/>
      <c r="P319" s="743"/>
      <c r="Q319" s="743"/>
      <c r="R319" s="743"/>
      <c r="S3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19" s="743"/>
      <c r="U319" s="743"/>
      <c r="V319" s="743"/>
      <c r="W319" s="742"/>
      <c r="X319" s="742"/>
      <c r="Y319" s="742" t="s">
        <v>12912</v>
      </c>
      <c r="Z319" s="743" t="s">
        <v>4311</v>
      </c>
      <c r="AA319" s="743"/>
      <c r="AB319" s="743" t="str">
        <f>Таблиця4[[#This Row],[Descriptions2]]</f>
        <v/>
      </c>
      <c r="AC319" s="743" t="str">
        <f>Таблиця4[[#This Row],[Owner/Specific NPCs3]]</f>
        <v/>
      </c>
      <c r="AD319" s="743"/>
      <c r="AE319" s="750" t="s">
        <v>5924</v>
      </c>
      <c r="AF319" s="751" t="s">
        <v>12913</v>
      </c>
      <c r="AG319" s="752"/>
      <c r="AH319" s="743"/>
      <c r="AI319" s="752"/>
      <c r="AJ319" s="743"/>
      <c r="AK319" s="752"/>
      <c r="AL319" s="742" t="str">
        <f>IFERROR(INDEX('02_LIVING_WATERDEEP'!$C$2:$C$200,MATCH(Таблиця4[[#This Row],[BUILDING NAME]],'02_LIVING_WATERDEEP'!$A$2:$A$200,0),1),"")</f>
        <v/>
      </c>
      <c r="AM319" s="742" t="str">
        <f>IFERROR(INDEX('02_LIVING_WATERDEEP'!$F$2:$F$200,MATCH(Таблиця4[[#This Row],[BUILDING NAME]],'02_LIVING_WATERDEEP'!$A$2:$A$200,0),1),"")</f>
        <v/>
      </c>
      <c r="AN319" s="742" t="str">
        <f>IFERROR(INDEX('02_LIVING_WATERDEEP'!$I$2:$I$200,MATCH(Таблиця4[[#This Row],[BUILDING NAME]],'02_LIVING_WATERDEEP'!$A$2:$A$200,0),1),"")</f>
        <v/>
      </c>
      <c r="AO319" s="742" t="str">
        <f>IFERROR(INDEX('02_LIVING_WATERDEEP'!$J$2:$J$200,MATCH(Таблиця4[[#This Row],[BUILDING NAME]],'02_LIVING_WATERDEEP'!$A$2:$A$200,0),1),"")</f>
        <v/>
      </c>
      <c r="AP319" s="742" t="str">
        <f>IFERROR(INDEX('02_LIVING_WATERDEEP'!$K$2:$K$200,MATCH(Таблиця4[[#This Row],[BUILDING NAME]],'02_LIVING_WATERDEEP'!$A$2:$A$200,0),1),"")</f>
        <v/>
      </c>
      <c r="AQ319" s="742" t="str">
        <f>IFERROR(INDEX('02_LIVING_WATERDEEP'!$L$2:$L$200,MATCH(Таблиця4[[#This Row],[BUILDING NAME]],'02_LIVING_WATERDEEP'!$A$2:$A$200,0),1),"")</f>
        <v/>
      </c>
      <c r="AR319" s="742" t="str">
        <f>IFERROR(INDEX('02_LIVING_WATERDEEP'!$M$2:$M$200,MATCH(Таблиця4[[#This Row],[BUILDING NAME]],'02_LIVING_WATERDEEP'!$A$2:$A$200,0),1),"")</f>
        <v/>
      </c>
      <c r="AS319" s="742"/>
      <c r="AT319" s="596"/>
      <c r="AU319" s="596"/>
      <c r="AV319" s="596"/>
      <c r="AW319" s="596"/>
      <c r="AX319" s="596"/>
      <c r="AY319" s="596"/>
      <c r="AZ319" s="596"/>
      <c r="BA319" s="596"/>
      <c r="BB319" s="596"/>
      <c r="BC319" s="596"/>
      <c r="BD319" s="596"/>
      <c r="BE319" s="596"/>
      <c r="BF319" s="596"/>
      <c r="BG319" s="596"/>
      <c r="BH319" s="596"/>
      <c r="BI319" s="596"/>
      <c r="BJ319" s="596" t="e">
        <f>MATCH(Таблиця4[[#This Row],[BUILDING NAME]],#REF!,0)</f>
        <v>#REF!</v>
      </c>
      <c r="BK319" s="596" t="e">
        <f>INDEX(#REF!,'02BUILD'!BJ319,1)</f>
        <v>#REF!</v>
      </c>
      <c r="BL319" s="596" t="e">
        <v>#N/A</v>
      </c>
      <c r="BM319" s="596"/>
      <c r="BN319" s="596" t="e">
        <f>MATCH(Таблиця4[[#This Row],[BUILDING NAME]],Таблиця5[NAME],0)</f>
        <v>#N/A</v>
      </c>
      <c r="BO319" s="596" t="e">
        <f>INDEX(Таблиця5[[C - COINS - COST]:[ADDRESS]],'02BUILD'!$BN319,1)</f>
        <v>#N/A</v>
      </c>
      <c r="BP319" s="596" t="e">
        <f>INDEX(Таблиця5[[C - COINS - COST]:[ADDRESS]],'02BUILD'!$BN319,2)</f>
        <v>#N/A</v>
      </c>
      <c r="BQ319" s="596" t="e">
        <f>INDEX(Таблиця5[[C - COINS - COST]:[ADDRESS]],'02BUILD'!$BN319,3)</f>
        <v>#N/A</v>
      </c>
      <c r="BR319" s="596" t="e">
        <f>INDEX(Таблиця5[[C - COINS - COST]:[ADDRESS]],'02BUILD'!$BN319,4)</f>
        <v>#N/A</v>
      </c>
      <c r="BS319" s="596" t="e">
        <f>INDEX(Таблиця5[[C - COINS - COST]:[ADDRESS]],'02BUILD'!$BN319,5)</f>
        <v>#N/A</v>
      </c>
      <c r="BT319" s="596" t="e">
        <f>INDEX(Таблиця5[[C - COINS - COST]:[ADDRESS]],'02BUILD'!$BN319,6)</f>
        <v>#N/A</v>
      </c>
      <c r="BU319" s="596" t="e">
        <f>INDEX(Таблиця5[[C - COINS - COST]:[ADDRESS]],'02BUILD'!$BN319,7)</f>
        <v>#N/A</v>
      </c>
      <c r="BV319" s="596" t="e">
        <f>INDEX(Таблиця5[[C - COINS - COST]:[ADDRESS]],'02BUILD'!$BN319,8)</f>
        <v>#N/A</v>
      </c>
      <c r="BW319" s="596" t="e">
        <f>INDEX(Таблиця5[[C - COINS - COST]:[ADDRESS]],'02BUILD'!$BN319,9)</f>
        <v>#N/A</v>
      </c>
      <c r="BX319" s="596" t="e">
        <f>INDEX(Таблиця5[[C - COINS - COST]:[ADDRESS]],'02BUILD'!$BN319,10)</f>
        <v>#N/A</v>
      </c>
    </row>
    <row r="320" spans="1:76" ht="16.5" thickTop="1" thickBot="1">
      <c r="A320" s="742" t="s">
        <v>854</v>
      </c>
      <c r="B320" s="743" t="str">
        <f>LEFT(LEFT(A320,FIND(":",A320)),LEN(LEFT(A320,FIND(":",A320)))-1)</f>
        <v>N78</v>
      </c>
      <c r="C320" s="743" t="str">
        <f>RIGHT(A320,LEN(A320)-FIND(":",A320)-1)</f>
        <v>Northgate (city building, A, 4)</v>
      </c>
      <c r="D320" s="742"/>
      <c r="E320" s="742"/>
      <c r="F320" s="743" t="s">
        <v>1577</v>
      </c>
      <c r="G320" s="743" t="s">
        <v>1578</v>
      </c>
      <c r="H320" s="743" t="s">
        <v>2194</v>
      </c>
      <c r="I320" s="743" t="s">
        <v>16202</v>
      </c>
      <c r="J320" s="743"/>
      <c r="K320" s="743" t="s">
        <v>2068</v>
      </c>
      <c r="L320" s="743" t="s">
        <v>2076</v>
      </c>
      <c r="M320" s="743">
        <v>4</v>
      </c>
      <c r="N320" s="743"/>
      <c r="O320" s="743"/>
      <c r="P320" s="743"/>
      <c r="Q320" s="743"/>
      <c r="R320" s="743"/>
      <c r="S3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0" s="743"/>
      <c r="U320" s="743"/>
      <c r="V320" s="743"/>
      <c r="W320" s="743"/>
      <c r="X320" s="743"/>
      <c r="Y320" s="743" t="s">
        <v>20550</v>
      </c>
      <c r="Z320" s="743" t="s">
        <v>4311</v>
      </c>
      <c r="AA320" s="743"/>
      <c r="AB320" s="743" t="str">
        <f>Таблиця4[[#This Row],[Descriptions2]]</f>
        <v/>
      </c>
      <c r="AC320" s="743" t="str">
        <f>Таблиця4[[#This Row],[Owner/Specific NPCs3]]</f>
        <v/>
      </c>
      <c r="AD320" s="743"/>
      <c r="AE320" s="750" t="s">
        <v>5831</v>
      </c>
      <c r="AF320" s="751"/>
      <c r="AG320" s="752"/>
      <c r="AH320" s="743" t="s">
        <v>4311</v>
      </c>
      <c r="AI320" s="752"/>
      <c r="AJ320" s="743" t="s">
        <v>4311</v>
      </c>
      <c r="AK320" s="752"/>
      <c r="AL320" s="742" t="str">
        <f>IFERROR(INDEX('02_LIVING_WATERDEEP'!$C$2:$C$200,MATCH(Таблиця4[[#This Row],[BUILDING NAME]],'02_LIVING_WATERDEEP'!$A$2:$A$200,0),1),"")</f>
        <v/>
      </c>
      <c r="AM320" s="742" t="str">
        <f>IFERROR(INDEX('02_LIVING_WATERDEEP'!$F$2:$F$200,MATCH(Таблиця4[[#This Row],[BUILDING NAME]],'02_LIVING_WATERDEEP'!$A$2:$A$200,0),1),"")</f>
        <v/>
      </c>
      <c r="AN320" s="742" t="str">
        <f>IFERROR(INDEX('02_LIVING_WATERDEEP'!$I$2:$I$200,MATCH(Таблиця4[[#This Row],[BUILDING NAME]],'02_LIVING_WATERDEEP'!$A$2:$A$200,0),1),"")</f>
        <v/>
      </c>
      <c r="AO320" s="742" t="str">
        <f>IFERROR(INDEX('02_LIVING_WATERDEEP'!$J$2:$J$200,MATCH(Таблиця4[[#This Row],[BUILDING NAME]],'02_LIVING_WATERDEEP'!$A$2:$A$200,0),1),"")</f>
        <v/>
      </c>
      <c r="AP320" s="742" t="str">
        <f>IFERROR(INDEX('02_LIVING_WATERDEEP'!$K$2:$K$200,MATCH(Таблиця4[[#This Row],[BUILDING NAME]],'02_LIVING_WATERDEEP'!$A$2:$A$200,0),1),"")</f>
        <v/>
      </c>
      <c r="AQ320" s="742" t="str">
        <f>IFERROR(INDEX('02_LIVING_WATERDEEP'!$L$2:$L$200,MATCH(Таблиця4[[#This Row],[BUILDING NAME]],'02_LIVING_WATERDEEP'!$A$2:$A$200,0),1),"")</f>
        <v/>
      </c>
      <c r="AR320" s="742" t="str">
        <f>IFERROR(INDEX('02_LIVING_WATERDEEP'!$M$2:$M$200,MATCH(Таблиця4[[#This Row],[BUILDING NAME]],'02_LIVING_WATERDEEP'!$A$2:$A$200,0),1),"")</f>
        <v/>
      </c>
      <c r="AS320" s="742"/>
      <c r="AT320" s="596"/>
      <c r="AU320" s="596"/>
      <c r="AV320" s="596"/>
      <c r="AW320" s="596"/>
      <c r="AX320" s="596"/>
      <c r="AY320" s="596"/>
      <c r="AZ320" s="596"/>
      <c r="BA320" s="596"/>
      <c r="BB320" s="596"/>
      <c r="BC320" s="596"/>
      <c r="BD320" s="596"/>
      <c r="BE320" s="596"/>
      <c r="BF320" s="596"/>
      <c r="BG320" s="596"/>
      <c r="BH320" s="596"/>
      <c r="BI320" s="596"/>
      <c r="BJ320" s="596" t="e">
        <f>MATCH(Таблиця4[[#This Row],[BUILDING NAME]],#REF!,0)</f>
        <v>#REF!</v>
      </c>
      <c r="BK320" s="596" t="e">
        <f>INDEX(#REF!,'02BUILD'!BJ320,1)</f>
        <v>#REF!</v>
      </c>
      <c r="BL320" s="596" t="s">
        <v>20678</v>
      </c>
      <c r="BM320" s="596"/>
      <c r="BN320" s="596" t="e">
        <f>MATCH(Таблиця4[[#This Row],[BUILDING NAME]],Таблиця5[NAME],0)</f>
        <v>#N/A</v>
      </c>
      <c r="BO320" s="596" t="e">
        <f>INDEX(Таблиця5[[C - COINS - COST]:[ADDRESS]],'02BUILD'!$BN320,1)</f>
        <v>#N/A</v>
      </c>
      <c r="BP320" s="596" t="e">
        <f>INDEX(Таблиця5[[C - COINS - COST]:[ADDRESS]],'02BUILD'!$BN320,2)</f>
        <v>#N/A</v>
      </c>
      <c r="BQ320" s="596" t="e">
        <f>INDEX(Таблиця5[[C - COINS - COST]:[ADDRESS]],'02BUILD'!$BN320,3)</f>
        <v>#N/A</v>
      </c>
      <c r="BR320" s="596" t="e">
        <f>INDEX(Таблиця5[[C - COINS - COST]:[ADDRESS]],'02BUILD'!$BN320,4)</f>
        <v>#N/A</v>
      </c>
      <c r="BS320" s="596" t="e">
        <f>INDEX(Таблиця5[[C - COINS - COST]:[ADDRESS]],'02BUILD'!$BN320,5)</f>
        <v>#N/A</v>
      </c>
      <c r="BT320" s="596" t="e">
        <f>INDEX(Таблиця5[[C - COINS - COST]:[ADDRESS]],'02BUILD'!$BN320,6)</f>
        <v>#N/A</v>
      </c>
      <c r="BU320" s="596" t="e">
        <f>INDEX(Таблиця5[[C - COINS - COST]:[ADDRESS]],'02BUILD'!$BN320,7)</f>
        <v>#N/A</v>
      </c>
      <c r="BV320" s="596" t="e">
        <f>INDEX(Таблиця5[[C - COINS - COST]:[ADDRESS]],'02BUILD'!$BN320,8)</f>
        <v>#N/A</v>
      </c>
      <c r="BW320" s="596" t="e">
        <f>INDEX(Таблиця5[[C - COINS - COST]:[ADDRESS]],'02BUILD'!$BN320,9)</f>
        <v>#N/A</v>
      </c>
      <c r="BX320" s="596" t="e">
        <f>INDEX(Таблиця5[[C - COINS - COST]:[ADDRESS]],'02BUILD'!$BN320,10)</f>
        <v>#N/A</v>
      </c>
    </row>
    <row r="321" spans="1:76" ht="16.5" thickTop="1" thickBot="1">
      <c r="A321" s="776"/>
      <c r="B321" s="777"/>
      <c r="C321" s="777"/>
      <c r="D321" s="776"/>
      <c r="E321" s="776"/>
      <c r="F321" s="777"/>
      <c r="G321" s="777"/>
      <c r="H321" s="743" t="s">
        <v>16201</v>
      </c>
      <c r="I321" s="743" t="s">
        <v>16202</v>
      </c>
      <c r="J321" s="743"/>
      <c r="K321" s="743" t="s">
        <v>2093</v>
      </c>
      <c r="L321" s="775" t="s">
        <v>20774</v>
      </c>
      <c r="M321" s="775" t="s">
        <v>20774</v>
      </c>
      <c r="N321" s="743"/>
      <c r="O321" s="743"/>
      <c r="P321" s="743"/>
      <c r="Q321" s="743"/>
      <c r="R321" s="743"/>
      <c r="S3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1" s="743"/>
      <c r="U321" s="743"/>
      <c r="V321" s="743"/>
      <c r="W321" s="743"/>
      <c r="X321" s="743"/>
      <c r="Y321" s="743" t="s">
        <v>20549</v>
      </c>
      <c r="Z321" s="743">
        <v>0</v>
      </c>
      <c r="AA321" s="743"/>
      <c r="AB321" s="743">
        <f>Таблиця4[[#This Row],[Descriptions2]]</f>
        <v>0</v>
      </c>
      <c r="AC321" s="743">
        <f>Таблиця4[[#This Row],[Owner/Specific NPCs3]]</f>
        <v>0</v>
      </c>
      <c r="AD321" s="743"/>
      <c r="AE321" s="750"/>
      <c r="AF321" s="751"/>
      <c r="AG321" s="752"/>
      <c r="AH321" s="743"/>
      <c r="AI321" s="752"/>
      <c r="AJ321" s="743"/>
      <c r="AK321" s="752"/>
      <c r="AL321" s="742">
        <f>IFERROR(INDEX('02_LIVING_WATERDEEP'!$C$2:$C$200,MATCH(Таблиця4[[#This Row],[BUILDING NAME]],'02_LIVING_WATERDEEP'!$A$2:$A$200,0),1),"")</f>
        <v>0</v>
      </c>
      <c r="AM321" s="742">
        <f>IFERROR(INDEX('02_LIVING_WATERDEEP'!$F$2:$F$200,MATCH(Таблиця4[[#This Row],[BUILDING NAME]],'02_LIVING_WATERDEEP'!$A$2:$A$200,0),1),"")</f>
        <v>0</v>
      </c>
      <c r="AN321" s="742" t="str">
        <f>IFERROR(INDEX('02_LIVING_WATERDEEP'!$I$2:$I$200,MATCH(Таблиця4[[#This Row],[BUILDING NAME]],'02_LIVING_WATERDEEP'!$A$2:$A$200,0),1),"")</f>
        <v>This tavern is a popular drinking hole for off-duty members of the City Guard.
100 Encounters.</v>
      </c>
      <c r="AO321" s="742">
        <f>IFERROR(INDEX('02_LIVING_WATERDEEP'!$J$2:$J$200,MATCH(Таблиця4[[#This Row],[BUILDING NAME]],'02_LIVING_WATERDEEP'!$A$2:$A$200,0),1),"")</f>
        <v>0</v>
      </c>
      <c r="AP321" s="742">
        <f>IFERROR(INDEX('02_LIVING_WATERDEEP'!$K$2:$K$200,MATCH(Таблиця4[[#This Row],[BUILDING NAME]],'02_LIVING_WATERDEEP'!$A$2:$A$200,0),1),"")</f>
        <v>0</v>
      </c>
      <c r="AQ321" s="742">
        <f>IFERROR(INDEX('02_LIVING_WATERDEEP'!$L$2:$L$200,MATCH(Таблиця4[[#This Row],[BUILDING NAME]],'02_LIVING_WATERDEEP'!$A$2:$A$200,0),1),"")</f>
        <v>0</v>
      </c>
      <c r="AR321" s="742">
        <f>IFERROR(INDEX('02_LIVING_WATERDEEP'!$M$2:$M$200,MATCH(Таблиця4[[#This Row],[BUILDING NAME]],'02_LIVING_WATERDEEP'!$A$2:$A$200,0),1),"")</f>
        <v>0</v>
      </c>
      <c r="AS321" s="742"/>
      <c r="AT321" s="596"/>
      <c r="AU321" s="596"/>
      <c r="AV321" s="596"/>
      <c r="AW321" s="596"/>
      <c r="AX321" s="596"/>
      <c r="AY321" s="596"/>
      <c r="AZ321" s="596"/>
      <c r="BA321" s="596"/>
      <c r="BB321" s="596"/>
      <c r="BC321" s="596"/>
      <c r="BD321" s="596"/>
      <c r="BE321" s="596"/>
      <c r="BF321" s="596"/>
      <c r="BG321" s="596"/>
      <c r="BH321" s="596"/>
      <c r="BI321" s="596"/>
      <c r="BJ321" s="596" t="e">
        <f>MATCH(Таблиця4[[#This Row],[BUILDING NAME]],#REF!,0)</f>
        <v>#REF!</v>
      </c>
      <c r="BK321" s="596" t="e">
        <f>INDEX(#REF!,'02BUILD'!BJ321,1)</f>
        <v>#REF!</v>
      </c>
      <c r="BL321" s="596" t="e">
        <v>#N/A</v>
      </c>
      <c r="BM321" s="596"/>
      <c r="BN321" s="596" t="e">
        <f>MATCH(Таблиця4[[#This Row],[BUILDING NAME]],Таблиця5[NAME],0)</f>
        <v>#N/A</v>
      </c>
      <c r="BO321" s="596" t="e">
        <f>INDEX(Таблиця5[[C - COINS - COST]:[ADDRESS]],'02BUILD'!$BN321,1)</f>
        <v>#N/A</v>
      </c>
      <c r="BP321" s="596" t="e">
        <f>INDEX(Таблиця5[[C - COINS - COST]:[ADDRESS]],'02BUILD'!$BN321,2)</f>
        <v>#N/A</v>
      </c>
      <c r="BQ321" s="596" t="e">
        <f>INDEX(Таблиця5[[C - COINS - COST]:[ADDRESS]],'02BUILD'!$BN321,3)</f>
        <v>#N/A</v>
      </c>
      <c r="BR321" s="596" t="e">
        <f>INDEX(Таблиця5[[C - COINS - COST]:[ADDRESS]],'02BUILD'!$BN321,4)</f>
        <v>#N/A</v>
      </c>
      <c r="BS321" s="596" t="e">
        <f>INDEX(Таблиця5[[C - COINS - COST]:[ADDRESS]],'02BUILD'!$BN321,5)</f>
        <v>#N/A</v>
      </c>
      <c r="BT321" s="596" t="e">
        <f>INDEX(Таблиця5[[C - COINS - COST]:[ADDRESS]],'02BUILD'!$BN321,6)</f>
        <v>#N/A</v>
      </c>
      <c r="BU321" s="596" t="e">
        <f>INDEX(Таблиця5[[C - COINS - COST]:[ADDRESS]],'02BUILD'!$BN321,7)</f>
        <v>#N/A</v>
      </c>
      <c r="BV321" s="596" t="e">
        <f>INDEX(Таблиця5[[C - COINS - COST]:[ADDRESS]],'02BUILD'!$BN321,8)</f>
        <v>#N/A</v>
      </c>
      <c r="BW321" s="596" t="e">
        <f>INDEX(Таблиця5[[C - COINS - COST]:[ADDRESS]],'02BUILD'!$BN321,9)</f>
        <v>#N/A</v>
      </c>
      <c r="BX321" s="596" t="e">
        <f>INDEX(Таблиця5[[C - COINS - COST]:[ADDRESS]],'02BUILD'!$BN321,10)</f>
        <v>#N/A</v>
      </c>
    </row>
    <row r="322" spans="1:76" ht="16.5" thickTop="1" thickBot="1">
      <c r="A322" s="776"/>
      <c r="B322" s="777"/>
      <c r="C322" s="777"/>
      <c r="D322" s="776"/>
      <c r="E322" s="776"/>
      <c r="F322" s="777"/>
      <c r="G322" s="777"/>
      <c r="H322" s="743" t="s">
        <v>13909</v>
      </c>
      <c r="I322" s="743" t="s">
        <v>13908</v>
      </c>
      <c r="J322" s="743"/>
      <c r="K322" s="775" t="s">
        <v>20774</v>
      </c>
      <c r="L322" s="775" t="s">
        <v>20774</v>
      </c>
      <c r="M322" s="775" t="s">
        <v>20774</v>
      </c>
      <c r="N322" s="743"/>
      <c r="O322" s="743"/>
      <c r="P322" s="743"/>
      <c r="Q322" s="743"/>
      <c r="R322" s="743"/>
      <c r="S3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2" s="743"/>
      <c r="U322" s="743"/>
      <c r="V322" s="743"/>
      <c r="W322" s="743"/>
      <c r="X322" s="743"/>
      <c r="Y322" s="743"/>
      <c r="Z322" s="743" t="s">
        <v>4311</v>
      </c>
      <c r="AA322" s="743"/>
      <c r="AB322" s="743" t="str">
        <f>Таблиця4[[#This Row],[Descriptions2]]</f>
        <v/>
      </c>
      <c r="AC322" s="743" t="str">
        <f>Таблиця4[[#This Row],[Owner/Specific NPCs3]]</f>
        <v/>
      </c>
      <c r="AD322" s="743"/>
      <c r="AE322" s="750"/>
      <c r="AF322" s="751"/>
      <c r="AG322" s="752"/>
      <c r="AH322" s="743"/>
      <c r="AI322" s="752"/>
      <c r="AJ322" s="743"/>
      <c r="AK322" s="752"/>
      <c r="AL322" s="742" t="str">
        <f>IFERROR(INDEX('02_LIVING_WATERDEEP'!$C$2:$C$200,MATCH(Таблиця4[[#This Row],[BUILDING NAME]],'02_LIVING_WATERDEEP'!$A$2:$A$200,0),1),"")</f>
        <v/>
      </c>
      <c r="AM322" s="742" t="str">
        <f>IFERROR(INDEX('02_LIVING_WATERDEEP'!$F$2:$F$200,MATCH(Таблиця4[[#This Row],[BUILDING NAME]],'02_LIVING_WATERDEEP'!$A$2:$A$200,0),1),"")</f>
        <v/>
      </c>
      <c r="AN322" s="742" t="str">
        <f>IFERROR(INDEX('02_LIVING_WATERDEEP'!$I$2:$I$200,MATCH(Таблиця4[[#This Row],[BUILDING NAME]],'02_LIVING_WATERDEEP'!$A$2:$A$200,0),1),"")</f>
        <v/>
      </c>
      <c r="AO322" s="742" t="str">
        <f>IFERROR(INDEX('02_LIVING_WATERDEEP'!$J$2:$J$200,MATCH(Таблиця4[[#This Row],[BUILDING NAME]],'02_LIVING_WATERDEEP'!$A$2:$A$200,0),1),"")</f>
        <v/>
      </c>
      <c r="AP322" s="742" t="str">
        <f>IFERROR(INDEX('02_LIVING_WATERDEEP'!$K$2:$K$200,MATCH(Таблиця4[[#This Row],[BUILDING NAME]],'02_LIVING_WATERDEEP'!$A$2:$A$200,0),1),"")</f>
        <v/>
      </c>
      <c r="AQ322" s="742" t="str">
        <f>IFERROR(INDEX('02_LIVING_WATERDEEP'!$L$2:$L$200,MATCH(Таблиця4[[#This Row],[BUILDING NAME]],'02_LIVING_WATERDEEP'!$A$2:$A$200,0),1),"")</f>
        <v/>
      </c>
      <c r="AR322" s="742" t="str">
        <f>IFERROR(INDEX('02_LIVING_WATERDEEP'!$M$2:$M$200,MATCH(Таблиця4[[#This Row],[BUILDING NAME]],'02_LIVING_WATERDEEP'!$A$2:$A$200,0),1),"")</f>
        <v/>
      </c>
      <c r="AS322" s="742"/>
      <c r="AT322" s="596"/>
      <c r="AU322" s="596"/>
      <c r="AV322" s="596"/>
      <c r="AW322" s="596"/>
      <c r="AX322" s="596"/>
      <c r="AY322" s="596"/>
      <c r="AZ322" s="596"/>
      <c r="BA322" s="596"/>
      <c r="BB322" s="596"/>
      <c r="BC322" s="596"/>
      <c r="BD322" s="596"/>
      <c r="BE322" s="596"/>
      <c r="BF322" s="596"/>
      <c r="BG322" s="596"/>
      <c r="BH322" s="596"/>
      <c r="BI322" s="596"/>
      <c r="BJ322" s="596" t="e">
        <f>MATCH(Таблиця4[[#This Row],[BUILDING NAME]],#REF!,0)</f>
        <v>#REF!</v>
      </c>
      <c r="BK322" s="596" t="e">
        <f>INDEX(#REF!,'02BUILD'!BJ322,1)</f>
        <v>#REF!</v>
      </c>
      <c r="BL322" s="596" t="e">
        <v>#N/A</v>
      </c>
      <c r="BM322" s="596"/>
      <c r="BN322" s="596" t="e">
        <f>MATCH(Таблиця4[[#This Row],[BUILDING NAME]],Таблиця5[NAME],0)</f>
        <v>#N/A</v>
      </c>
      <c r="BO322" s="596" t="e">
        <f>INDEX(Таблиця5[[C - COINS - COST]:[ADDRESS]],'02BUILD'!$BN322,1)</f>
        <v>#N/A</v>
      </c>
      <c r="BP322" s="596" t="e">
        <f>INDEX(Таблиця5[[C - COINS - COST]:[ADDRESS]],'02BUILD'!$BN322,2)</f>
        <v>#N/A</v>
      </c>
      <c r="BQ322" s="596" t="e">
        <f>INDEX(Таблиця5[[C - COINS - COST]:[ADDRESS]],'02BUILD'!$BN322,3)</f>
        <v>#N/A</v>
      </c>
      <c r="BR322" s="596" t="e">
        <f>INDEX(Таблиця5[[C - COINS - COST]:[ADDRESS]],'02BUILD'!$BN322,4)</f>
        <v>#N/A</v>
      </c>
      <c r="BS322" s="596" t="e">
        <f>INDEX(Таблиця5[[C - COINS - COST]:[ADDRESS]],'02BUILD'!$BN322,5)</f>
        <v>#N/A</v>
      </c>
      <c r="BT322" s="596" t="e">
        <f>INDEX(Таблиця5[[C - COINS - COST]:[ADDRESS]],'02BUILD'!$BN322,6)</f>
        <v>#N/A</v>
      </c>
      <c r="BU322" s="596" t="e">
        <f>INDEX(Таблиця5[[C - COINS - COST]:[ADDRESS]],'02BUILD'!$BN322,7)</f>
        <v>#N/A</v>
      </c>
      <c r="BV322" s="596" t="e">
        <f>INDEX(Таблиця5[[C - COINS - COST]:[ADDRESS]],'02BUILD'!$BN322,8)</f>
        <v>#N/A</v>
      </c>
      <c r="BW322" s="596" t="e">
        <f>INDEX(Таблиця5[[C - COINS - COST]:[ADDRESS]],'02BUILD'!$BN322,9)</f>
        <v>#N/A</v>
      </c>
      <c r="BX322" s="596" t="e">
        <f>INDEX(Таблиця5[[C - COINS - COST]:[ADDRESS]],'02BUILD'!$BN322,10)</f>
        <v>#N/A</v>
      </c>
    </row>
    <row r="323" spans="1:76" ht="16.5" thickTop="1" thickBot="1">
      <c r="A323" s="776"/>
      <c r="B323" s="777"/>
      <c r="C323" s="777"/>
      <c r="D323" s="776"/>
      <c r="E323" s="776"/>
      <c r="F323" s="777"/>
      <c r="G323" s="777"/>
      <c r="H323" s="743" t="s">
        <v>20956</v>
      </c>
      <c r="I323" s="743" t="s">
        <v>5735</v>
      </c>
      <c r="J323" s="743"/>
      <c r="K323" s="775" t="s">
        <v>20774</v>
      </c>
      <c r="L323" s="775" t="s">
        <v>20774</v>
      </c>
      <c r="M323" s="775" t="s">
        <v>20774</v>
      </c>
      <c r="N323" s="743"/>
      <c r="O323" s="743"/>
      <c r="P323" s="743"/>
      <c r="Q323" s="743"/>
      <c r="R323" s="743"/>
      <c r="S3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3" s="743"/>
      <c r="U323" s="743"/>
      <c r="V323" s="743"/>
      <c r="W323" s="742"/>
      <c r="X323" s="742"/>
      <c r="Y323" s="742" t="s">
        <v>19791</v>
      </c>
      <c r="Z323" s="743" t="s">
        <v>4311</v>
      </c>
      <c r="AA323" s="743"/>
      <c r="AB323" s="743" t="str">
        <f>Таблиця4[[#This Row],[Descriptions2]]</f>
        <v/>
      </c>
      <c r="AC323" s="743" t="str">
        <f>Таблиця4[[#This Row],[Owner/Specific NPCs3]]</f>
        <v/>
      </c>
      <c r="AD323" s="743"/>
      <c r="AE323" s="750" t="s">
        <v>5919</v>
      </c>
      <c r="AF323" s="751"/>
      <c r="AG323" s="752"/>
      <c r="AH323" s="743"/>
      <c r="AI323" s="752"/>
      <c r="AJ323" s="743"/>
      <c r="AK323" s="752"/>
      <c r="AL323" s="742" t="str">
        <f>IFERROR(INDEX('02_LIVING_WATERDEEP'!$C$2:$C$200,MATCH(Таблиця4[[#This Row],[BUILDING NAME]],'02_LIVING_WATERDEEP'!$A$2:$A$200,0),1),"")</f>
        <v/>
      </c>
      <c r="AM323" s="742" t="str">
        <f>IFERROR(INDEX('02_LIVING_WATERDEEP'!$F$2:$F$200,MATCH(Таблиця4[[#This Row],[BUILDING NAME]],'02_LIVING_WATERDEEP'!$A$2:$A$200,0),1),"")</f>
        <v/>
      </c>
      <c r="AN323" s="742" t="str">
        <f>IFERROR(INDEX('02_LIVING_WATERDEEP'!$I$2:$I$200,MATCH(Таблиця4[[#This Row],[BUILDING NAME]],'02_LIVING_WATERDEEP'!$A$2:$A$200,0),1),"")</f>
        <v/>
      </c>
      <c r="AO323" s="742" t="str">
        <f>IFERROR(INDEX('02_LIVING_WATERDEEP'!$J$2:$J$200,MATCH(Таблиця4[[#This Row],[BUILDING NAME]],'02_LIVING_WATERDEEP'!$A$2:$A$200,0),1),"")</f>
        <v/>
      </c>
      <c r="AP323" s="742" t="str">
        <f>IFERROR(INDEX('02_LIVING_WATERDEEP'!$K$2:$K$200,MATCH(Таблиця4[[#This Row],[BUILDING NAME]],'02_LIVING_WATERDEEP'!$A$2:$A$200,0),1),"")</f>
        <v/>
      </c>
      <c r="AQ323" s="742" t="str">
        <f>IFERROR(INDEX('02_LIVING_WATERDEEP'!$L$2:$L$200,MATCH(Таблиця4[[#This Row],[BUILDING NAME]],'02_LIVING_WATERDEEP'!$A$2:$A$200,0),1),"")</f>
        <v/>
      </c>
      <c r="AR323" s="742" t="str">
        <f>IFERROR(INDEX('02_LIVING_WATERDEEP'!$M$2:$M$200,MATCH(Таблиця4[[#This Row],[BUILDING NAME]],'02_LIVING_WATERDEEP'!$A$2:$A$200,0),1),"")</f>
        <v/>
      </c>
      <c r="AS323" s="742"/>
      <c r="AT323" s="596"/>
      <c r="AU323" s="596"/>
      <c r="AV323" s="596"/>
      <c r="AW323" s="596"/>
      <c r="AX323" s="596"/>
      <c r="AY323" s="596"/>
      <c r="AZ323" s="596"/>
      <c r="BA323" s="596"/>
      <c r="BB323" s="596"/>
      <c r="BC323" s="596"/>
      <c r="BD323" s="596"/>
      <c r="BE323" s="596"/>
      <c r="BF323" s="596"/>
      <c r="BG323" s="596"/>
      <c r="BH323" s="596"/>
      <c r="BI323" s="596"/>
      <c r="BJ323" s="596" t="e">
        <f>MATCH(Таблиця4[[#This Row],[BUILDING NAME]],#REF!,0)</f>
        <v>#REF!</v>
      </c>
      <c r="BK323" s="596" t="e">
        <f>INDEX(#REF!,'02BUILD'!BJ323,1)</f>
        <v>#REF!</v>
      </c>
      <c r="BL323" s="596" t="s">
        <v>20668</v>
      </c>
      <c r="BM323" s="596"/>
      <c r="BN323" s="596" t="e">
        <f>MATCH(Таблиця4[[#This Row],[BUILDING NAME]],Таблиця5[NAME],0)</f>
        <v>#N/A</v>
      </c>
      <c r="BO323" s="596" t="e">
        <f>INDEX(Таблиця5[[C - COINS - COST]:[ADDRESS]],'02BUILD'!$BN323,1)</f>
        <v>#N/A</v>
      </c>
      <c r="BP323" s="596" t="e">
        <f>INDEX(Таблиця5[[C - COINS - COST]:[ADDRESS]],'02BUILD'!$BN323,2)</f>
        <v>#N/A</v>
      </c>
      <c r="BQ323" s="596" t="e">
        <f>INDEX(Таблиця5[[C - COINS - COST]:[ADDRESS]],'02BUILD'!$BN323,3)</f>
        <v>#N/A</v>
      </c>
      <c r="BR323" s="596" t="e">
        <f>INDEX(Таблиця5[[C - COINS - COST]:[ADDRESS]],'02BUILD'!$BN323,4)</f>
        <v>#N/A</v>
      </c>
      <c r="BS323" s="596" t="e">
        <f>INDEX(Таблиця5[[C - COINS - COST]:[ADDRESS]],'02BUILD'!$BN323,5)</f>
        <v>#N/A</v>
      </c>
      <c r="BT323" s="596" t="e">
        <f>INDEX(Таблиця5[[C - COINS - COST]:[ADDRESS]],'02BUILD'!$BN323,6)</f>
        <v>#N/A</v>
      </c>
      <c r="BU323" s="596" t="e">
        <f>INDEX(Таблиця5[[C - COINS - COST]:[ADDRESS]],'02BUILD'!$BN323,7)</f>
        <v>#N/A</v>
      </c>
      <c r="BV323" s="596" t="e">
        <f>INDEX(Таблиця5[[C - COINS - COST]:[ADDRESS]],'02BUILD'!$BN323,8)</f>
        <v>#N/A</v>
      </c>
      <c r="BW323" s="596" t="e">
        <f>INDEX(Таблиця5[[C - COINS - COST]:[ADDRESS]],'02BUILD'!$BN323,9)</f>
        <v>#N/A</v>
      </c>
      <c r="BX323" s="596" t="e">
        <f>INDEX(Таблиця5[[C - COINS - COST]:[ADDRESS]],'02BUILD'!$BN323,10)</f>
        <v>#N/A</v>
      </c>
    </row>
    <row r="324" spans="1:76" ht="16.5" thickTop="1" thickBot="1">
      <c r="A324" s="776"/>
      <c r="B324" s="777"/>
      <c r="C324" s="777"/>
      <c r="D324" s="776"/>
      <c r="E324" s="776"/>
      <c r="F324" s="777"/>
      <c r="G324" s="777"/>
      <c r="H324" s="743" t="s">
        <v>5736</v>
      </c>
      <c r="I324" s="743" t="s">
        <v>5735</v>
      </c>
      <c r="J324" s="743"/>
      <c r="K324" s="775" t="s">
        <v>20774</v>
      </c>
      <c r="L324" s="775" t="s">
        <v>20774</v>
      </c>
      <c r="M324" s="775" t="s">
        <v>20774</v>
      </c>
      <c r="N324" s="743"/>
      <c r="O324" s="743"/>
      <c r="P324" s="743"/>
      <c r="Q324" s="743"/>
      <c r="R324" s="743"/>
      <c r="S3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4" s="743"/>
      <c r="U324" s="743"/>
      <c r="V324" s="743"/>
      <c r="W324" s="743"/>
      <c r="X324" s="743"/>
      <c r="Y324" s="743" t="s">
        <v>21730</v>
      </c>
      <c r="Z324" s="743" t="s">
        <v>4311</v>
      </c>
      <c r="AA324" s="743"/>
      <c r="AB324" s="743" t="str">
        <f>Таблиця4[[#This Row],[Descriptions2]]</f>
        <v/>
      </c>
      <c r="AC324" s="743" t="str">
        <f>Таблиця4[[#This Row],[Owner/Specific NPCs3]]</f>
        <v/>
      </c>
      <c r="AD324" s="743"/>
      <c r="AE324" s="750" t="s">
        <v>5920</v>
      </c>
      <c r="AF324" s="751"/>
      <c r="AG324" s="752"/>
      <c r="AH324" s="743"/>
      <c r="AI324" s="752"/>
      <c r="AJ324" s="743"/>
      <c r="AK324" s="752"/>
      <c r="AL324" s="742" t="str">
        <f>IFERROR(INDEX('02_LIVING_WATERDEEP'!$C$2:$C$200,MATCH(Таблиця4[[#This Row],[BUILDING NAME]],'02_LIVING_WATERDEEP'!$A$2:$A$200,0),1),"")</f>
        <v/>
      </c>
      <c r="AM324" s="742" t="str">
        <f>IFERROR(INDEX('02_LIVING_WATERDEEP'!$F$2:$F$200,MATCH(Таблиця4[[#This Row],[BUILDING NAME]],'02_LIVING_WATERDEEP'!$A$2:$A$200,0),1),"")</f>
        <v/>
      </c>
      <c r="AN324" s="742" t="str">
        <f>IFERROR(INDEX('02_LIVING_WATERDEEP'!$I$2:$I$200,MATCH(Таблиця4[[#This Row],[BUILDING NAME]],'02_LIVING_WATERDEEP'!$A$2:$A$200,0),1),"")</f>
        <v/>
      </c>
      <c r="AO324" s="742" t="str">
        <f>IFERROR(INDEX('02_LIVING_WATERDEEP'!$J$2:$J$200,MATCH(Таблиця4[[#This Row],[BUILDING NAME]],'02_LIVING_WATERDEEP'!$A$2:$A$200,0),1),"")</f>
        <v/>
      </c>
      <c r="AP324" s="742" t="str">
        <f>IFERROR(INDEX('02_LIVING_WATERDEEP'!$K$2:$K$200,MATCH(Таблиця4[[#This Row],[BUILDING NAME]],'02_LIVING_WATERDEEP'!$A$2:$A$200,0),1),"")</f>
        <v/>
      </c>
      <c r="AQ324" s="742" t="str">
        <f>IFERROR(INDEX('02_LIVING_WATERDEEP'!$L$2:$L$200,MATCH(Таблиця4[[#This Row],[BUILDING NAME]],'02_LIVING_WATERDEEP'!$A$2:$A$200,0),1),"")</f>
        <v/>
      </c>
      <c r="AR324" s="742" t="str">
        <f>IFERROR(INDEX('02_LIVING_WATERDEEP'!$M$2:$M$200,MATCH(Таблиця4[[#This Row],[BUILDING NAME]],'02_LIVING_WATERDEEP'!$A$2:$A$200,0),1),"")</f>
        <v/>
      </c>
      <c r="AS324" s="742"/>
      <c r="AT324" s="596"/>
      <c r="AU324" s="596"/>
      <c r="AV324" s="596"/>
      <c r="AW324" s="596"/>
      <c r="AX324" s="596"/>
      <c r="AY324" s="596"/>
      <c r="AZ324" s="596"/>
      <c r="BA324" s="596"/>
      <c r="BB324" s="596"/>
      <c r="BC324" s="596"/>
      <c r="BD324" s="596"/>
      <c r="BE324" s="596"/>
      <c r="BF324" s="596"/>
      <c r="BG324" s="596"/>
      <c r="BH324" s="596"/>
      <c r="BI324" s="596"/>
      <c r="BJ324" s="596" t="e">
        <f>MATCH(Таблиця4[[#This Row],[BUILDING NAME]],#REF!,0)</f>
        <v>#REF!</v>
      </c>
      <c r="BK324" s="596" t="e">
        <f>INDEX(#REF!,'02BUILD'!BJ324,1)</f>
        <v>#REF!</v>
      </c>
      <c r="BL324" s="596">
        <v>0</v>
      </c>
      <c r="BM324" s="596"/>
      <c r="BN324" s="596" t="e">
        <f>MATCH(Таблиця4[[#This Row],[BUILDING NAME]],Таблиця5[NAME],0)</f>
        <v>#N/A</v>
      </c>
      <c r="BO324" s="596" t="e">
        <f>INDEX(Таблиця5[[C - COINS - COST]:[ADDRESS]],'02BUILD'!$BN324,1)</f>
        <v>#N/A</v>
      </c>
      <c r="BP324" s="596" t="e">
        <f>INDEX(Таблиця5[[C - COINS - COST]:[ADDRESS]],'02BUILD'!$BN324,2)</f>
        <v>#N/A</v>
      </c>
      <c r="BQ324" s="596" t="e">
        <f>INDEX(Таблиця5[[C - COINS - COST]:[ADDRESS]],'02BUILD'!$BN324,3)</f>
        <v>#N/A</v>
      </c>
      <c r="BR324" s="596" t="e">
        <f>INDEX(Таблиця5[[C - COINS - COST]:[ADDRESS]],'02BUILD'!$BN324,4)</f>
        <v>#N/A</v>
      </c>
      <c r="BS324" s="596" t="e">
        <f>INDEX(Таблиця5[[C - COINS - COST]:[ADDRESS]],'02BUILD'!$BN324,5)</f>
        <v>#N/A</v>
      </c>
      <c r="BT324" s="596" t="e">
        <f>INDEX(Таблиця5[[C - COINS - COST]:[ADDRESS]],'02BUILD'!$BN324,6)</f>
        <v>#N/A</v>
      </c>
      <c r="BU324" s="596" t="e">
        <f>INDEX(Таблиця5[[C - COINS - COST]:[ADDRESS]],'02BUILD'!$BN324,7)</f>
        <v>#N/A</v>
      </c>
      <c r="BV324" s="596" t="e">
        <f>INDEX(Таблиця5[[C - COINS - COST]:[ADDRESS]],'02BUILD'!$BN324,8)</f>
        <v>#N/A</v>
      </c>
      <c r="BW324" s="596" t="e">
        <f>INDEX(Таблиця5[[C - COINS - COST]:[ADDRESS]],'02BUILD'!$BN324,9)</f>
        <v>#N/A</v>
      </c>
      <c r="BX324" s="596" t="e">
        <f>INDEX(Таблиця5[[C - COINS - COST]:[ADDRESS]],'02BUILD'!$BN324,10)</f>
        <v>#N/A</v>
      </c>
    </row>
    <row r="325" spans="1:76" ht="16.5" thickTop="1" thickBot="1">
      <c r="A325" s="776"/>
      <c r="B325" s="777"/>
      <c r="C325" s="777"/>
      <c r="D325" s="776"/>
      <c r="E325" s="776"/>
      <c r="F325" s="777"/>
      <c r="G325" s="777"/>
      <c r="H325" s="743" t="s">
        <v>5737</v>
      </c>
      <c r="I325" s="743" t="s">
        <v>5735</v>
      </c>
      <c r="J325" s="743"/>
      <c r="K325" s="743" t="s">
        <v>2101</v>
      </c>
      <c r="L325" s="775" t="s">
        <v>20774</v>
      </c>
      <c r="M325" s="775" t="s">
        <v>20774</v>
      </c>
      <c r="N325" s="743"/>
      <c r="O325" s="743"/>
      <c r="P325" s="743"/>
      <c r="Q325" s="743"/>
      <c r="R325" s="743"/>
      <c r="S3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5" s="743"/>
      <c r="U325" s="743"/>
      <c r="V325" s="743"/>
      <c r="W325" s="743"/>
      <c r="X325" s="743"/>
      <c r="Y325" s="743" t="s">
        <v>19792</v>
      </c>
      <c r="Z325" s="743" t="s">
        <v>4311</v>
      </c>
      <c r="AA325" s="743"/>
      <c r="AB325" s="743" t="str">
        <f>Таблиця4[[#This Row],[Descriptions2]]</f>
        <v/>
      </c>
      <c r="AC325" s="743" t="str">
        <f>Таблиця4[[#This Row],[Owner/Specific NPCs3]]</f>
        <v/>
      </c>
      <c r="AD325" s="743"/>
      <c r="AE325" s="750" t="s">
        <v>5921</v>
      </c>
      <c r="AF325" s="751"/>
      <c r="AG325" s="752"/>
      <c r="AH325" s="743"/>
      <c r="AI325" s="752"/>
      <c r="AJ325" s="743"/>
      <c r="AK325" s="752"/>
      <c r="AL325" s="742" t="str">
        <f>IFERROR(INDEX('02_LIVING_WATERDEEP'!$C$2:$C$200,MATCH(Таблиця4[[#This Row],[BUILDING NAME]],'02_LIVING_WATERDEEP'!$A$2:$A$200,0),1),"")</f>
        <v/>
      </c>
      <c r="AM325" s="742" t="str">
        <f>IFERROR(INDEX('02_LIVING_WATERDEEP'!$F$2:$F$200,MATCH(Таблиця4[[#This Row],[BUILDING NAME]],'02_LIVING_WATERDEEP'!$A$2:$A$200,0),1),"")</f>
        <v/>
      </c>
      <c r="AN325" s="742" t="str">
        <f>IFERROR(INDEX('02_LIVING_WATERDEEP'!$I$2:$I$200,MATCH(Таблиця4[[#This Row],[BUILDING NAME]],'02_LIVING_WATERDEEP'!$A$2:$A$200,0),1),"")</f>
        <v/>
      </c>
      <c r="AO325" s="742" t="str">
        <f>IFERROR(INDEX('02_LIVING_WATERDEEP'!$J$2:$J$200,MATCH(Таблиця4[[#This Row],[BUILDING NAME]],'02_LIVING_WATERDEEP'!$A$2:$A$200,0),1),"")</f>
        <v/>
      </c>
      <c r="AP325" s="742" t="str">
        <f>IFERROR(INDEX('02_LIVING_WATERDEEP'!$K$2:$K$200,MATCH(Таблиця4[[#This Row],[BUILDING NAME]],'02_LIVING_WATERDEEP'!$A$2:$A$200,0),1),"")</f>
        <v/>
      </c>
      <c r="AQ325" s="742" t="str">
        <f>IFERROR(INDEX('02_LIVING_WATERDEEP'!$L$2:$L$200,MATCH(Таблиця4[[#This Row],[BUILDING NAME]],'02_LIVING_WATERDEEP'!$A$2:$A$200,0),1),"")</f>
        <v/>
      </c>
      <c r="AR325" s="742" t="str">
        <f>IFERROR(INDEX('02_LIVING_WATERDEEP'!$M$2:$M$200,MATCH(Таблиця4[[#This Row],[BUILDING NAME]],'02_LIVING_WATERDEEP'!$A$2:$A$200,0),1),"")</f>
        <v/>
      </c>
      <c r="AS325" s="742"/>
      <c r="AT325" s="596"/>
      <c r="AU325" s="596"/>
      <c r="AV325" s="596"/>
      <c r="AW325" s="596"/>
      <c r="AX325" s="596"/>
      <c r="AY325" s="596"/>
      <c r="AZ325" s="596"/>
      <c r="BA325" s="596"/>
      <c r="BB325" s="596"/>
      <c r="BC325" s="596"/>
      <c r="BD325" s="596"/>
      <c r="BE325" s="596"/>
      <c r="BF325" s="596"/>
      <c r="BG325" s="596"/>
      <c r="BH325" s="596"/>
      <c r="BI325" s="596"/>
      <c r="BJ325" s="596" t="e">
        <f>MATCH(Таблиця4[[#This Row],[BUILDING NAME]],#REF!,0)</f>
        <v>#REF!</v>
      </c>
      <c r="BK325" s="596" t="e">
        <f>INDEX(#REF!,'02BUILD'!BJ325,1)</f>
        <v>#REF!</v>
      </c>
      <c r="BL325" s="596">
        <v>0</v>
      </c>
      <c r="BM325" s="596"/>
      <c r="BN325" s="596" t="e">
        <f>MATCH(Таблиця4[[#This Row],[BUILDING NAME]],Таблиця5[NAME],0)</f>
        <v>#N/A</v>
      </c>
      <c r="BO325" s="596" t="e">
        <f>INDEX(Таблиця5[[C - COINS - COST]:[ADDRESS]],'02BUILD'!$BN325,1)</f>
        <v>#N/A</v>
      </c>
      <c r="BP325" s="596" t="e">
        <f>INDEX(Таблиця5[[C - COINS - COST]:[ADDRESS]],'02BUILD'!$BN325,2)</f>
        <v>#N/A</v>
      </c>
      <c r="BQ325" s="596" t="e">
        <f>INDEX(Таблиця5[[C - COINS - COST]:[ADDRESS]],'02BUILD'!$BN325,3)</f>
        <v>#N/A</v>
      </c>
      <c r="BR325" s="596" t="e">
        <f>INDEX(Таблиця5[[C - COINS - COST]:[ADDRESS]],'02BUILD'!$BN325,4)</f>
        <v>#N/A</v>
      </c>
      <c r="BS325" s="596" t="e">
        <f>INDEX(Таблиця5[[C - COINS - COST]:[ADDRESS]],'02BUILD'!$BN325,5)</f>
        <v>#N/A</v>
      </c>
      <c r="BT325" s="596" t="e">
        <f>INDEX(Таблиця5[[C - COINS - COST]:[ADDRESS]],'02BUILD'!$BN325,6)</f>
        <v>#N/A</v>
      </c>
      <c r="BU325" s="596" t="e">
        <f>INDEX(Таблиця5[[C - COINS - COST]:[ADDRESS]],'02BUILD'!$BN325,7)</f>
        <v>#N/A</v>
      </c>
      <c r="BV325" s="596" t="e">
        <f>INDEX(Таблиця5[[C - COINS - COST]:[ADDRESS]],'02BUILD'!$BN325,8)</f>
        <v>#N/A</v>
      </c>
      <c r="BW325" s="596" t="e">
        <f>INDEX(Таблиця5[[C - COINS - COST]:[ADDRESS]],'02BUILD'!$BN325,9)</f>
        <v>#N/A</v>
      </c>
      <c r="BX325" s="596" t="e">
        <f>INDEX(Таблиця5[[C - COINS - COST]:[ADDRESS]],'02BUILD'!$BN325,10)</f>
        <v>#N/A</v>
      </c>
    </row>
    <row r="326" spans="1:76" ht="16.5" thickTop="1" thickBot="1">
      <c r="A326" s="776"/>
      <c r="B326" s="777"/>
      <c r="C326" s="777"/>
      <c r="D326" s="776"/>
      <c r="E326" s="776"/>
      <c r="F326" s="777"/>
      <c r="G326" s="777"/>
      <c r="H326" s="743" t="s">
        <v>20957</v>
      </c>
      <c r="I326" s="743" t="s">
        <v>5735</v>
      </c>
      <c r="J326" s="743"/>
      <c r="K326" s="775" t="s">
        <v>20774</v>
      </c>
      <c r="L326" s="775" t="s">
        <v>20774</v>
      </c>
      <c r="M326" s="775" t="s">
        <v>20774</v>
      </c>
      <c r="N326" s="743"/>
      <c r="O326" s="743"/>
      <c r="P326" s="743"/>
      <c r="Q326" s="743"/>
      <c r="R326" s="743"/>
      <c r="S3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6" s="743"/>
      <c r="U326" s="743"/>
      <c r="V326" s="743"/>
      <c r="W326" s="742"/>
      <c r="X326" s="742"/>
      <c r="Y326" s="745" t="s">
        <v>21731</v>
      </c>
      <c r="Z326" s="743" t="s">
        <v>4311</v>
      </c>
      <c r="AA326" s="743"/>
      <c r="AB326" s="743" t="str">
        <f>Таблиця4[[#This Row],[Descriptions2]]</f>
        <v/>
      </c>
      <c r="AC326" s="743" t="str">
        <f>Таблиця4[[#This Row],[Owner/Specific NPCs3]]</f>
        <v/>
      </c>
      <c r="AD326" s="743"/>
      <c r="AE326" s="750" t="s">
        <v>5922</v>
      </c>
      <c r="AF326" s="751"/>
      <c r="AG326" s="752"/>
      <c r="AH326" s="743"/>
      <c r="AI326" s="752"/>
      <c r="AJ326" s="743"/>
      <c r="AK326" s="752"/>
      <c r="AL326" s="742" t="str">
        <f>IFERROR(INDEX('02_LIVING_WATERDEEP'!$C$2:$C$200,MATCH(Таблиця4[[#This Row],[BUILDING NAME]],'02_LIVING_WATERDEEP'!$A$2:$A$200,0),1),"")</f>
        <v/>
      </c>
      <c r="AM326" s="742" t="str">
        <f>IFERROR(INDEX('02_LIVING_WATERDEEP'!$F$2:$F$200,MATCH(Таблиця4[[#This Row],[BUILDING NAME]],'02_LIVING_WATERDEEP'!$A$2:$A$200,0),1),"")</f>
        <v/>
      </c>
      <c r="AN326" s="742" t="str">
        <f>IFERROR(INDEX('02_LIVING_WATERDEEP'!$I$2:$I$200,MATCH(Таблиця4[[#This Row],[BUILDING NAME]],'02_LIVING_WATERDEEP'!$A$2:$A$200,0),1),"")</f>
        <v/>
      </c>
      <c r="AO326" s="742" t="str">
        <f>IFERROR(INDEX('02_LIVING_WATERDEEP'!$J$2:$J$200,MATCH(Таблиця4[[#This Row],[BUILDING NAME]],'02_LIVING_WATERDEEP'!$A$2:$A$200,0),1),"")</f>
        <v/>
      </c>
      <c r="AP326" s="742" t="str">
        <f>IFERROR(INDEX('02_LIVING_WATERDEEP'!$K$2:$K$200,MATCH(Таблиця4[[#This Row],[BUILDING NAME]],'02_LIVING_WATERDEEP'!$A$2:$A$200,0),1),"")</f>
        <v/>
      </c>
      <c r="AQ326" s="742" t="str">
        <f>IFERROR(INDEX('02_LIVING_WATERDEEP'!$L$2:$L$200,MATCH(Таблиця4[[#This Row],[BUILDING NAME]],'02_LIVING_WATERDEEP'!$A$2:$A$200,0),1),"")</f>
        <v/>
      </c>
      <c r="AR326" s="742" t="str">
        <f>IFERROR(INDEX('02_LIVING_WATERDEEP'!$M$2:$M$200,MATCH(Таблиця4[[#This Row],[BUILDING NAME]],'02_LIVING_WATERDEEP'!$A$2:$A$200,0),1),"")</f>
        <v/>
      </c>
      <c r="AS326" s="742"/>
      <c r="AT326" s="596"/>
      <c r="AU326" s="596"/>
      <c r="AV326" s="596"/>
      <c r="AW326" s="596"/>
      <c r="AX326" s="596"/>
      <c r="AY326" s="596"/>
      <c r="AZ326" s="596"/>
      <c r="BA326" s="596"/>
      <c r="BB326" s="596"/>
      <c r="BC326" s="596"/>
      <c r="BD326" s="596"/>
      <c r="BE326" s="596"/>
      <c r="BF326" s="596"/>
      <c r="BG326" s="596"/>
      <c r="BH326" s="596"/>
      <c r="BI326" s="596"/>
      <c r="BJ326" s="596" t="e">
        <f>MATCH(Таблиця4[[#This Row],[BUILDING NAME]],#REF!,0)</f>
        <v>#REF!</v>
      </c>
      <c r="BK326" s="596" t="e">
        <f>INDEX(#REF!,'02BUILD'!BJ326,1)</f>
        <v>#REF!</v>
      </c>
      <c r="BL326" s="596" t="s">
        <v>20654</v>
      </c>
      <c r="BM326" s="596"/>
      <c r="BN326" s="596" t="e">
        <f>MATCH(Таблиця4[[#This Row],[BUILDING NAME]],Таблиця5[NAME],0)</f>
        <v>#N/A</v>
      </c>
      <c r="BO326" s="596" t="e">
        <f>INDEX(Таблиця5[[C - COINS - COST]:[ADDRESS]],'02BUILD'!$BN326,1)</f>
        <v>#N/A</v>
      </c>
      <c r="BP326" s="596" t="e">
        <f>INDEX(Таблиця5[[C - COINS - COST]:[ADDRESS]],'02BUILD'!$BN326,2)</f>
        <v>#N/A</v>
      </c>
      <c r="BQ326" s="596" t="e">
        <f>INDEX(Таблиця5[[C - COINS - COST]:[ADDRESS]],'02BUILD'!$BN326,3)</f>
        <v>#N/A</v>
      </c>
      <c r="BR326" s="596" t="e">
        <f>INDEX(Таблиця5[[C - COINS - COST]:[ADDRESS]],'02BUILD'!$BN326,4)</f>
        <v>#N/A</v>
      </c>
      <c r="BS326" s="596" t="e">
        <f>INDEX(Таблиця5[[C - COINS - COST]:[ADDRESS]],'02BUILD'!$BN326,5)</f>
        <v>#N/A</v>
      </c>
      <c r="BT326" s="596" t="e">
        <f>INDEX(Таблиця5[[C - COINS - COST]:[ADDRESS]],'02BUILD'!$BN326,6)</f>
        <v>#N/A</v>
      </c>
      <c r="BU326" s="596" t="e">
        <f>INDEX(Таблиця5[[C - COINS - COST]:[ADDRESS]],'02BUILD'!$BN326,7)</f>
        <v>#N/A</v>
      </c>
      <c r="BV326" s="596" t="e">
        <f>INDEX(Таблиця5[[C - COINS - COST]:[ADDRESS]],'02BUILD'!$BN326,8)</f>
        <v>#N/A</v>
      </c>
      <c r="BW326" s="596" t="e">
        <f>INDEX(Таблиця5[[C - COINS - COST]:[ADDRESS]],'02BUILD'!$BN326,9)</f>
        <v>#N/A</v>
      </c>
      <c r="BX326" s="596" t="e">
        <f>INDEX(Таблиця5[[C - COINS - COST]:[ADDRESS]],'02BUILD'!$BN326,10)</f>
        <v>#N/A</v>
      </c>
    </row>
    <row r="327" spans="1:76" ht="16.5" thickTop="1" thickBot="1">
      <c r="A327" s="776"/>
      <c r="B327" s="777"/>
      <c r="C327" s="777"/>
      <c r="D327" s="776"/>
      <c r="E327" s="776"/>
      <c r="F327" s="777"/>
      <c r="G327" s="777"/>
      <c r="H327" s="743" t="s">
        <v>5738</v>
      </c>
      <c r="I327" s="743" t="s">
        <v>5735</v>
      </c>
      <c r="J327" s="743"/>
      <c r="K327" s="775" t="s">
        <v>20774</v>
      </c>
      <c r="L327" s="775" t="s">
        <v>20774</v>
      </c>
      <c r="M327" s="775" t="s">
        <v>20774</v>
      </c>
      <c r="N327" s="743"/>
      <c r="O327" s="743"/>
      <c r="P327" s="743"/>
      <c r="Q327" s="743"/>
      <c r="R327" s="743"/>
      <c r="S3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7" s="743"/>
      <c r="U327" s="743"/>
      <c r="V327" s="743"/>
      <c r="W327" s="743"/>
      <c r="X327" s="743"/>
      <c r="Y327" s="743" t="s">
        <v>21732</v>
      </c>
      <c r="Z327" s="743" t="s">
        <v>4311</v>
      </c>
      <c r="AA327" s="743"/>
      <c r="AB327" s="743" t="str">
        <f>Таблиця4[[#This Row],[Descriptions2]]</f>
        <v/>
      </c>
      <c r="AC327" s="743" t="str">
        <f>Таблиця4[[#This Row],[Owner/Specific NPCs3]]</f>
        <v/>
      </c>
      <c r="AD327" s="743"/>
      <c r="AE327" s="750" t="s">
        <v>5923</v>
      </c>
      <c r="AF327" s="751"/>
      <c r="AG327" s="752"/>
      <c r="AH327" s="743"/>
      <c r="AI327" s="752"/>
      <c r="AJ327" s="743"/>
      <c r="AK327" s="752"/>
      <c r="AL327" s="742" t="str">
        <f>IFERROR(INDEX('02_LIVING_WATERDEEP'!$C$2:$C$200,MATCH(Таблиця4[[#This Row],[BUILDING NAME]],'02_LIVING_WATERDEEP'!$A$2:$A$200,0),1),"")</f>
        <v/>
      </c>
      <c r="AM327" s="742" t="str">
        <f>IFERROR(INDEX('02_LIVING_WATERDEEP'!$F$2:$F$200,MATCH(Таблиця4[[#This Row],[BUILDING NAME]],'02_LIVING_WATERDEEP'!$A$2:$A$200,0),1),"")</f>
        <v/>
      </c>
      <c r="AN327" s="742" t="str">
        <f>IFERROR(INDEX('02_LIVING_WATERDEEP'!$I$2:$I$200,MATCH(Таблиця4[[#This Row],[BUILDING NAME]],'02_LIVING_WATERDEEP'!$A$2:$A$200,0),1),"")</f>
        <v/>
      </c>
      <c r="AO327" s="742" t="str">
        <f>IFERROR(INDEX('02_LIVING_WATERDEEP'!$J$2:$J$200,MATCH(Таблиця4[[#This Row],[BUILDING NAME]],'02_LIVING_WATERDEEP'!$A$2:$A$200,0),1),"")</f>
        <v/>
      </c>
      <c r="AP327" s="742" t="str">
        <f>IFERROR(INDEX('02_LIVING_WATERDEEP'!$K$2:$K$200,MATCH(Таблиця4[[#This Row],[BUILDING NAME]],'02_LIVING_WATERDEEP'!$A$2:$A$200,0),1),"")</f>
        <v/>
      </c>
      <c r="AQ327" s="742" t="str">
        <f>IFERROR(INDEX('02_LIVING_WATERDEEP'!$L$2:$L$200,MATCH(Таблиця4[[#This Row],[BUILDING NAME]],'02_LIVING_WATERDEEP'!$A$2:$A$200,0),1),"")</f>
        <v/>
      </c>
      <c r="AR327" s="742" t="str">
        <f>IFERROR(INDEX('02_LIVING_WATERDEEP'!$M$2:$M$200,MATCH(Таблиця4[[#This Row],[BUILDING NAME]],'02_LIVING_WATERDEEP'!$A$2:$A$200,0),1),"")</f>
        <v/>
      </c>
      <c r="AS327" s="742"/>
      <c r="AT327" s="596"/>
      <c r="AU327" s="596"/>
      <c r="AV327" s="596"/>
      <c r="AW327" s="596"/>
      <c r="AX327" s="596"/>
      <c r="AY327" s="596"/>
      <c r="AZ327" s="596"/>
      <c r="BA327" s="596"/>
      <c r="BB327" s="596"/>
      <c r="BC327" s="596"/>
      <c r="BD327" s="596"/>
      <c r="BE327" s="596"/>
      <c r="BF327" s="596"/>
      <c r="BG327" s="596"/>
      <c r="BH327" s="596"/>
      <c r="BI327" s="596"/>
      <c r="BJ327" s="596" t="e">
        <f>MATCH(Таблиця4[[#This Row],[BUILDING NAME]],#REF!,0)</f>
        <v>#REF!</v>
      </c>
      <c r="BK327" s="596" t="e">
        <f>INDEX(#REF!,'02BUILD'!BJ327,1)</f>
        <v>#REF!</v>
      </c>
      <c r="BL327" s="596" t="s">
        <v>20656</v>
      </c>
      <c r="BM327" s="596"/>
      <c r="BN327" s="596" t="e">
        <f>MATCH(Таблиця4[[#This Row],[BUILDING NAME]],Таблиця5[NAME],0)</f>
        <v>#N/A</v>
      </c>
      <c r="BO327" s="596" t="e">
        <f>INDEX(Таблиця5[[C - COINS - COST]:[ADDRESS]],'02BUILD'!$BN327,1)</f>
        <v>#N/A</v>
      </c>
      <c r="BP327" s="596" t="e">
        <f>INDEX(Таблиця5[[C - COINS - COST]:[ADDRESS]],'02BUILD'!$BN327,2)</f>
        <v>#N/A</v>
      </c>
      <c r="BQ327" s="596" t="e">
        <f>INDEX(Таблиця5[[C - COINS - COST]:[ADDRESS]],'02BUILD'!$BN327,3)</f>
        <v>#N/A</v>
      </c>
      <c r="BR327" s="596" t="e">
        <f>INDEX(Таблиця5[[C - COINS - COST]:[ADDRESS]],'02BUILD'!$BN327,4)</f>
        <v>#N/A</v>
      </c>
      <c r="BS327" s="596" t="e">
        <f>INDEX(Таблиця5[[C - COINS - COST]:[ADDRESS]],'02BUILD'!$BN327,5)</f>
        <v>#N/A</v>
      </c>
      <c r="BT327" s="596" t="e">
        <f>INDEX(Таблиця5[[C - COINS - COST]:[ADDRESS]],'02BUILD'!$BN327,6)</f>
        <v>#N/A</v>
      </c>
      <c r="BU327" s="596" t="e">
        <f>INDEX(Таблиця5[[C - COINS - COST]:[ADDRESS]],'02BUILD'!$BN327,7)</f>
        <v>#N/A</v>
      </c>
      <c r="BV327" s="596" t="e">
        <f>INDEX(Таблиця5[[C - COINS - COST]:[ADDRESS]],'02BUILD'!$BN327,8)</f>
        <v>#N/A</v>
      </c>
      <c r="BW327" s="596" t="e">
        <f>INDEX(Таблиця5[[C - COINS - COST]:[ADDRESS]],'02BUILD'!$BN327,9)</f>
        <v>#N/A</v>
      </c>
      <c r="BX327" s="596" t="e">
        <f>INDEX(Таблиця5[[C - COINS - COST]:[ADDRESS]],'02BUILD'!$BN327,10)</f>
        <v>#N/A</v>
      </c>
    </row>
    <row r="328" spans="1:76" ht="16.5" thickTop="1" thickBot="1">
      <c r="A328" s="742" t="s">
        <v>777</v>
      </c>
      <c r="B328" s="743" t="str">
        <f t="shared" ref="B328:B359" si="16">LEFT(LEFT(A328,FIND(":",A328)),LEN(LEFT(A328,FIND(":",A328)))-1)</f>
        <v>N1</v>
      </c>
      <c r="C328" s="743" t="str">
        <f t="shared" ref="C328:C359" si="17">RIGHT(A328,LEN(A328)-FIND(":",A328)-1)</f>
        <v>Guard Barracks (city building, C, 3)</v>
      </c>
      <c r="D328" s="742"/>
      <c r="E328" s="742"/>
      <c r="F328" s="743" t="s">
        <v>1223</v>
      </c>
      <c r="G328" s="743" t="s">
        <v>1485</v>
      </c>
      <c r="H328" s="743" t="s">
        <v>2138</v>
      </c>
      <c r="I328" s="743" t="s">
        <v>3966</v>
      </c>
      <c r="J328" s="743"/>
      <c r="K328" s="743" t="s">
        <v>2068</v>
      </c>
      <c r="L328" s="743" t="s">
        <v>2069</v>
      </c>
      <c r="M328" s="743">
        <v>3</v>
      </c>
      <c r="N328" s="743"/>
      <c r="O328" s="743"/>
      <c r="P328" s="743"/>
      <c r="Q328" s="743"/>
      <c r="R328" s="743"/>
      <c r="S3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8" s="743"/>
      <c r="U328" s="743"/>
      <c r="V328" s="743"/>
      <c r="W328" s="743"/>
      <c r="X328" s="743"/>
      <c r="Y328" s="743"/>
      <c r="Z328" s="743" t="s">
        <v>4311</v>
      </c>
      <c r="AA328" s="743" t="str">
        <f>Таблиця4[[#This Row],[DM NOTES LW]]</f>
        <v/>
      </c>
      <c r="AB328" s="743" t="str">
        <f>Таблиця4[[#This Row],[Descriptions2]]</f>
        <v/>
      </c>
      <c r="AC328" s="743" t="str">
        <f>Таблиця4[[#This Row],[Owner/Specific NPCs3]]</f>
        <v/>
      </c>
      <c r="AD328" s="743" t="str">
        <f>Таблиця4[[#This Row],[Additional Notes4]]</f>
        <v/>
      </c>
      <c r="AE328" s="750" t="s">
        <v>5831</v>
      </c>
      <c r="AF328" s="751"/>
      <c r="AG328" s="752"/>
      <c r="AH328" s="743" t="s">
        <v>4311</v>
      </c>
      <c r="AI328" s="752"/>
      <c r="AJ328" s="743" t="s">
        <v>4311</v>
      </c>
      <c r="AK328" s="752"/>
      <c r="AL328" s="742" t="str">
        <f>IFERROR(INDEX('02_LIVING_WATERDEEP'!$C$2:$C$200,MATCH(Таблиця4[[#This Row],[BUILDING NAME]],'02_LIVING_WATERDEEP'!$A$2:$A$200,0),1),"")</f>
        <v/>
      </c>
      <c r="AM328" s="742" t="str">
        <f>IFERROR(INDEX('02_LIVING_WATERDEEP'!$F$2:$F$200,MATCH(Таблиця4[[#This Row],[BUILDING NAME]],'02_LIVING_WATERDEEP'!$A$2:$A$200,0),1),"")</f>
        <v/>
      </c>
      <c r="AN328" s="742" t="str">
        <f>IFERROR(INDEX('02_LIVING_WATERDEEP'!$I$2:$I$200,MATCH(Таблиця4[[#This Row],[BUILDING NAME]],'02_LIVING_WATERDEEP'!$A$2:$A$200,0),1),"")</f>
        <v/>
      </c>
      <c r="AO328" s="742" t="str">
        <f>IFERROR(INDEX('02_LIVING_WATERDEEP'!$J$2:$J$200,MATCH(Таблиця4[[#This Row],[BUILDING NAME]],'02_LIVING_WATERDEEP'!$A$2:$A$200,0),1),"")</f>
        <v/>
      </c>
      <c r="AP328" s="742" t="str">
        <f>IFERROR(INDEX('02_LIVING_WATERDEEP'!$K$2:$K$200,MATCH(Таблиця4[[#This Row],[BUILDING NAME]],'02_LIVING_WATERDEEP'!$A$2:$A$200,0),1),"")</f>
        <v/>
      </c>
      <c r="AQ328" s="742" t="str">
        <f>IFERROR(INDEX('02_LIVING_WATERDEEP'!$L$2:$L$200,MATCH(Таблиця4[[#This Row],[BUILDING NAME]],'02_LIVING_WATERDEEP'!$A$2:$A$200,0),1),"")</f>
        <v/>
      </c>
      <c r="AR328" s="742" t="str">
        <f>IFERROR(INDEX('02_LIVING_WATERDEEP'!$M$2:$M$200,MATCH(Таблиця4[[#This Row],[BUILDING NAME]],'02_LIVING_WATERDEEP'!$A$2:$A$200,0),1),"")</f>
        <v/>
      </c>
      <c r="AS328" s="742"/>
      <c r="AT328" s="596"/>
      <c r="AU328" s="596"/>
      <c r="AV328" s="596"/>
      <c r="AW328" s="596"/>
      <c r="AX328" s="596"/>
      <c r="AY328" s="596"/>
      <c r="AZ328" s="596"/>
      <c r="BA328" s="596"/>
      <c r="BB328" s="596"/>
      <c r="BC328" s="596"/>
      <c r="BD328" s="596"/>
      <c r="BE328" s="596"/>
      <c r="BF328" s="596"/>
      <c r="BG328" s="596"/>
      <c r="BH328" s="596"/>
      <c r="BI328" s="596"/>
      <c r="BJ328" s="596" t="e">
        <f>MATCH(Таблиця4[[#This Row],[BUILDING NAME]],#REF!,0)</f>
        <v>#REF!</v>
      </c>
      <c r="BK328" s="596" t="e">
        <f>INDEX(#REF!,'02BUILD'!BJ328,1)</f>
        <v>#REF!</v>
      </c>
      <c r="BL328" s="596" t="s">
        <v>20679</v>
      </c>
      <c r="BM328" s="596"/>
      <c r="BN328" s="596" t="e">
        <f>MATCH(Таблиця4[[#This Row],[BUILDING NAME]],Таблиця5[NAME],0)</f>
        <v>#N/A</v>
      </c>
      <c r="BO328" s="596" t="e">
        <f>INDEX(Таблиця5[[C - COINS - COST]:[ADDRESS]],'02BUILD'!$BN328,1)</f>
        <v>#N/A</v>
      </c>
      <c r="BP328" s="596" t="e">
        <f>INDEX(Таблиця5[[C - COINS - COST]:[ADDRESS]],'02BUILD'!$BN328,2)</f>
        <v>#N/A</v>
      </c>
      <c r="BQ328" s="596" t="e">
        <f>INDEX(Таблиця5[[C - COINS - COST]:[ADDRESS]],'02BUILD'!$BN328,3)</f>
        <v>#N/A</v>
      </c>
      <c r="BR328" s="596" t="e">
        <f>INDEX(Таблиця5[[C - COINS - COST]:[ADDRESS]],'02BUILD'!$BN328,4)</f>
        <v>#N/A</v>
      </c>
      <c r="BS328" s="596" t="e">
        <f>INDEX(Таблиця5[[C - COINS - COST]:[ADDRESS]],'02BUILD'!$BN328,5)</f>
        <v>#N/A</v>
      </c>
      <c r="BT328" s="596" t="e">
        <f>INDEX(Таблиця5[[C - COINS - COST]:[ADDRESS]],'02BUILD'!$BN328,6)</f>
        <v>#N/A</v>
      </c>
      <c r="BU328" s="596" t="e">
        <f>INDEX(Таблиця5[[C - COINS - COST]:[ADDRESS]],'02BUILD'!$BN328,7)</f>
        <v>#N/A</v>
      </c>
      <c r="BV328" s="596" t="e">
        <f>INDEX(Таблиця5[[C - COINS - COST]:[ADDRESS]],'02BUILD'!$BN328,8)</f>
        <v>#N/A</v>
      </c>
      <c r="BW328" s="596" t="e">
        <f>INDEX(Таблиця5[[C - COINS - COST]:[ADDRESS]],'02BUILD'!$BN328,9)</f>
        <v>#N/A</v>
      </c>
      <c r="BX328" s="596" t="e">
        <f>INDEX(Таблиця5[[C - COINS - COST]:[ADDRESS]],'02BUILD'!$BN328,10)</f>
        <v>#N/A</v>
      </c>
    </row>
    <row r="329" spans="1:76" ht="16.5" thickTop="1" thickBot="1">
      <c r="A329" s="742" t="s">
        <v>778</v>
      </c>
      <c r="B329" s="743" t="str">
        <f t="shared" si="16"/>
        <v>N2</v>
      </c>
      <c r="C329" s="743" t="str">
        <f t="shared" si="17"/>
        <v>Brossfeather Villa (noble villa, A, 2s &amp; 3s)</v>
      </c>
      <c r="D329" s="742"/>
      <c r="E329" s="742"/>
      <c r="F329" s="743" t="s">
        <v>291</v>
      </c>
      <c r="G329" s="743" t="s">
        <v>1486</v>
      </c>
      <c r="H329" s="743" t="s">
        <v>2129</v>
      </c>
      <c r="I329" s="743" t="s">
        <v>3966</v>
      </c>
      <c r="J329" s="743"/>
      <c r="K329" s="743" t="s">
        <v>2075</v>
      </c>
      <c r="L329" s="743" t="s">
        <v>2076</v>
      </c>
      <c r="M329" s="743" t="s">
        <v>2070</v>
      </c>
      <c r="N329" s="763" t="s">
        <v>21314</v>
      </c>
      <c r="O329" s="763"/>
      <c r="P329" s="763"/>
      <c r="Q329" s="763"/>
      <c r="R329" s="763"/>
      <c r="S3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29" s="743"/>
      <c r="U329" s="743"/>
      <c r="V329" s="743"/>
      <c r="W329" s="743"/>
      <c r="X329" s="743"/>
      <c r="Y329" s="743"/>
      <c r="Z329" s="743" t="s">
        <v>4311</v>
      </c>
      <c r="AA329" s="743"/>
      <c r="AB329" s="743" t="str">
        <f>Таблиця4[[#This Row],[Descriptions2]]</f>
        <v/>
      </c>
      <c r="AC329" s="743" t="str">
        <f>Таблиця4[[#This Row],[Owner/Specific NPCs3]]</f>
        <v/>
      </c>
      <c r="AD329" s="743"/>
      <c r="AE329" s="750" t="s">
        <v>5831</v>
      </c>
      <c r="AF329" s="751"/>
      <c r="AG329" s="752"/>
      <c r="AH329" s="743" t="s">
        <v>4311</v>
      </c>
      <c r="AI329" s="752"/>
      <c r="AJ329" s="743" t="s">
        <v>4311</v>
      </c>
      <c r="AK329" s="752"/>
      <c r="AL329" s="742" t="str">
        <f>IFERROR(INDEX('02_LIVING_WATERDEEP'!$C$2:$C$200,MATCH(Таблиця4[[#This Row],[BUILDING NAME]],'02_LIVING_WATERDEEP'!$A$2:$A$200,0),1),"")</f>
        <v/>
      </c>
      <c r="AM329" s="742" t="str">
        <f>IFERROR(INDEX('02_LIVING_WATERDEEP'!$F$2:$F$200,MATCH(Таблиця4[[#This Row],[BUILDING NAME]],'02_LIVING_WATERDEEP'!$A$2:$A$200,0),1),"")</f>
        <v/>
      </c>
      <c r="AN329" s="742" t="str">
        <f>IFERROR(INDEX('02_LIVING_WATERDEEP'!$I$2:$I$200,MATCH(Таблиця4[[#This Row],[BUILDING NAME]],'02_LIVING_WATERDEEP'!$A$2:$A$200,0),1),"")</f>
        <v/>
      </c>
      <c r="AO329" s="742" t="str">
        <f>IFERROR(INDEX('02_LIVING_WATERDEEP'!$J$2:$J$200,MATCH(Таблиця4[[#This Row],[BUILDING NAME]],'02_LIVING_WATERDEEP'!$A$2:$A$200,0),1),"")</f>
        <v/>
      </c>
      <c r="AP329" s="742" t="str">
        <f>IFERROR(INDEX('02_LIVING_WATERDEEP'!$K$2:$K$200,MATCH(Таблиця4[[#This Row],[BUILDING NAME]],'02_LIVING_WATERDEEP'!$A$2:$A$200,0),1),"")</f>
        <v/>
      </c>
      <c r="AQ329" s="742" t="str">
        <f>IFERROR(INDEX('02_LIVING_WATERDEEP'!$L$2:$L$200,MATCH(Таблиця4[[#This Row],[BUILDING NAME]],'02_LIVING_WATERDEEP'!$A$2:$A$200,0),1),"")</f>
        <v/>
      </c>
      <c r="AR329" s="742" t="str">
        <f>IFERROR(INDEX('02_LIVING_WATERDEEP'!$M$2:$M$200,MATCH(Таблиця4[[#This Row],[BUILDING NAME]],'02_LIVING_WATERDEEP'!$A$2:$A$200,0),1),"")</f>
        <v/>
      </c>
      <c r="AS329" s="742"/>
      <c r="AT329" s="596"/>
      <c r="AU329" s="596"/>
      <c r="AV329" s="596"/>
      <c r="AW329" s="596"/>
      <c r="AX329" s="596"/>
      <c r="AY329" s="596"/>
      <c r="AZ329" s="596"/>
      <c r="BA329" s="596"/>
      <c r="BB329" s="596"/>
      <c r="BC329" s="596"/>
      <c r="BD329" s="596"/>
      <c r="BE329" s="596"/>
      <c r="BF329" s="596"/>
      <c r="BG329" s="596"/>
      <c r="BH329" s="596"/>
      <c r="BI329" s="596"/>
      <c r="BJ329" s="596" t="e">
        <f>MATCH(Таблиця4[[#This Row],[BUILDING NAME]],#REF!,0)</f>
        <v>#REF!</v>
      </c>
      <c r="BK329" s="596" t="e">
        <f>INDEX(#REF!,'02BUILD'!BJ329,1)</f>
        <v>#REF!</v>
      </c>
      <c r="BL329" s="596">
        <v>0</v>
      </c>
      <c r="BM329" s="596"/>
      <c r="BN329" s="596" t="e">
        <f>MATCH(Таблиця4[[#This Row],[BUILDING NAME]],Таблиця5[NAME],0)</f>
        <v>#N/A</v>
      </c>
      <c r="BO329" s="596" t="e">
        <f>INDEX(Таблиця5[[C - COINS - COST]:[ADDRESS]],'02BUILD'!$BN329,1)</f>
        <v>#N/A</v>
      </c>
      <c r="BP329" s="596" t="e">
        <f>INDEX(Таблиця5[[C - COINS - COST]:[ADDRESS]],'02BUILD'!$BN329,2)</f>
        <v>#N/A</v>
      </c>
      <c r="BQ329" s="596" t="e">
        <f>INDEX(Таблиця5[[C - COINS - COST]:[ADDRESS]],'02BUILD'!$BN329,3)</f>
        <v>#N/A</v>
      </c>
      <c r="BR329" s="596" t="e">
        <f>INDEX(Таблиця5[[C - COINS - COST]:[ADDRESS]],'02BUILD'!$BN329,4)</f>
        <v>#N/A</v>
      </c>
      <c r="BS329" s="596" t="e">
        <f>INDEX(Таблиця5[[C - COINS - COST]:[ADDRESS]],'02BUILD'!$BN329,5)</f>
        <v>#N/A</v>
      </c>
      <c r="BT329" s="596" t="e">
        <f>INDEX(Таблиця5[[C - COINS - COST]:[ADDRESS]],'02BUILD'!$BN329,6)</f>
        <v>#N/A</v>
      </c>
      <c r="BU329" s="596" t="e">
        <f>INDEX(Таблиця5[[C - COINS - COST]:[ADDRESS]],'02BUILD'!$BN329,7)</f>
        <v>#N/A</v>
      </c>
      <c r="BV329" s="596" t="e">
        <f>INDEX(Таблиця5[[C - COINS - COST]:[ADDRESS]],'02BUILD'!$BN329,8)</f>
        <v>#N/A</v>
      </c>
      <c r="BW329" s="596" t="e">
        <f>INDEX(Таблиця5[[C - COINS - COST]:[ADDRESS]],'02BUILD'!$BN329,9)</f>
        <v>#N/A</v>
      </c>
      <c r="BX329" s="596" t="e">
        <f>INDEX(Таблиця5[[C - COINS - COST]:[ADDRESS]],'02BUILD'!$BN329,10)</f>
        <v>#N/A</v>
      </c>
    </row>
    <row r="330" spans="1:76" ht="16.5" thickTop="1" thickBot="1">
      <c r="A330" s="742" t="s">
        <v>779</v>
      </c>
      <c r="B330" s="743" t="str">
        <f t="shared" si="16"/>
        <v>N3</v>
      </c>
      <c r="C330" s="743" t="str">
        <f t="shared" si="17"/>
        <v>Anteos Villa (noble villa, A, 1s &amp; 2s)</v>
      </c>
      <c r="D330" s="742"/>
      <c r="E330" s="742"/>
      <c r="F330" s="743" t="s">
        <v>249</v>
      </c>
      <c r="G330" s="743" t="s">
        <v>1487</v>
      </c>
      <c r="H330" s="743" t="s">
        <v>21273</v>
      </c>
      <c r="I330" s="743" t="s">
        <v>3966</v>
      </c>
      <c r="J330" s="743"/>
      <c r="K330" s="743" t="s">
        <v>2075</v>
      </c>
      <c r="L330" s="743" t="s">
        <v>2076</v>
      </c>
      <c r="M330" s="743" t="s">
        <v>2071</v>
      </c>
      <c r="N330" s="743"/>
      <c r="O330" s="743"/>
      <c r="P330" s="743"/>
      <c r="Q330" s="743"/>
      <c r="R330" s="743"/>
      <c r="S3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0" s="743"/>
      <c r="U330" s="743"/>
      <c r="V330" s="743"/>
      <c r="W330" s="743"/>
      <c r="X330" s="743"/>
      <c r="Y330" s="764"/>
      <c r="Z330" s="743" t="s">
        <v>4311</v>
      </c>
      <c r="AA330" s="743"/>
      <c r="AB330" s="743" t="str">
        <f>Таблиця4[[#This Row],[Descriptions2]]</f>
        <v/>
      </c>
      <c r="AC330" s="743" t="str">
        <f>Таблиця4[[#This Row],[Owner/Specific NPCs3]]</f>
        <v/>
      </c>
      <c r="AD330" s="743"/>
      <c r="AE330" s="750" t="s">
        <v>5831</v>
      </c>
      <c r="AF330" s="751"/>
      <c r="AG330" s="752"/>
      <c r="AH330" s="743" t="s">
        <v>4311</v>
      </c>
      <c r="AI330" s="752"/>
      <c r="AJ330" s="743" t="s">
        <v>4311</v>
      </c>
      <c r="AK330" s="752"/>
      <c r="AL330" s="742" t="str">
        <f>IFERROR(INDEX('02_LIVING_WATERDEEP'!$C$2:$C$200,MATCH(Таблиця4[[#This Row],[BUILDING NAME]],'02_LIVING_WATERDEEP'!$A$2:$A$200,0),1),"")</f>
        <v/>
      </c>
      <c r="AM330" s="742" t="str">
        <f>IFERROR(INDEX('02_LIVING_WATERDEEP'!$F$2:$F$200,MATCH(Таблиця4[[#This Row],[BUILDING NAME]],'02_LIVING_WATERDEEP'!$A$2:$A$200,0),1),"")</f>
        <v/>
      </c>
      <c r="AN330" s="742" t="str">
        <f>IFERROR(INDEX('02_LIVING_WATERDEEP'!$I$2:$I$200,MATCH(Таблиця4[[#This Row],[BUILDING NAME]],'02_LIVING_WATERDEEP'!$A$2:$A$200,0),1),"")</f>
        <v/>
      </c>
      <c r="AO330" s="742" t="str">
        <f>IFERROR(INDEX('02_LIVING_WATERDEEP'!$J$2:$J$200,MATCH(Таблиця4[[#This Row],[BUILDING NAME]],'02_LIVING_WATERDEEP'!$A$2:$A$200,0),1),"")</f>
        <v/>
      </c>
      <c r="AP330" s="742" t="str">
        <f>IFERROR(INDEX('02_LIVING_WATERDEEP'!$K$2:$K$200,MATCH(Таблиця4[[#This Row],[BUILDING NAME]],'02_LIVING_WATERDEEP'!$A$2:$A$200,0),1),"")</f>
        <v/>
      </c>
      <c r="AQ330" s="742" t="str">
        <f>IFERROR(INDEX('02_LIVING_WATERDEEP'!$L$2:$L$200,MATCH(Таблиця4[[#This Row],[BUILDING NAME]],'02_LIVING_WATERDEEP'!$A$2:$A$200,0),1),"")</f>
        <v/>
      </c>
      <c r="AR330" s="742" t="str">
        <f>IFERROR(INDEX('02_LIVING_WATERDEEP'!$M$2:$M$200,MATCH(Таблиця4[[#This Row],[BUILDING NAME]],'02_LIVING_WATERDEEP'!$A$2:$A$200,0),1),"")</f>
        <v/>
      </c>
      <c r="AS330" s="742"/>
      <c r="AT330" s="596"/>
      <c r="AU330" s="596"/>
      <c r="AV330" s="596"/>
      <c r="AW330" s="596"/>
      <c r="AX330" s="596"/>
      <c r="AY330" s="596"/>
      <c r="AZ330" s="596"/>
      <c r="BA330" s="596"/>
      <c r="BB330" s="596"/>
      <c r="BC330" s="596"/>
      <c r="BD330" s="596"/>
      <c r="BE330" s="596"/>
      <c r="BF330" s="596"/>
      <c r="BG330" s="596"/>
      <c r="BH330" s="596"/>
      <c r="BI330" s="596"/>
      <c r="BJ330" s="596" t="e">
        <f>MATCH(Таблиця4[[#This Row],[BUILDING NAME]],#REF!,0)</f>
        <v>#REF!</v>
      </c>
      <c r="BK330" s="596" t="e">
        <f>INDEX(#REF!,'02BUILD'!BJ330,1)</f>
        <v>#REF!</v>
      </c>
      <c r="BL330" s="596" t="s">
        <v>20676</v>
      </c>
      <c r="BM330" s="596"/>
      <c r="BN330" s="596" t="e">
        <f>MATCH(Таблиця4[[#This Row],[BUILDING NAME]],Таблиця5[NAME],0)</f>
        <v>#N/A</v>
      </c>
      <c r="BO330" s="596" t="e">
        <f>INDEX(Таблиця5[[C - COINS - COST]:[ADDRESS]],'02BUILD'!$BN330,1)</f>
        <v>#N/A</v>
      </c>
      <c r="BP330" s="596" t="e">
        <f>INDEX(Таблиця5[[C - COINS - COST]:[ADDRESS]],'02BUILD'!$BN330,2)</f>
        <v>#N/A</v>
      </c>
      <c r="BQ330" s="596" t="e">
        <f>INDEX(Таблиця5[[C - COINS - COST]:[ADDRESS]],'02BUILD'!$BN330,3)</f>
        <v>#N/A</v>
      </c>
      <c r="BR330" s="596" t="e">
        <f>INDEX(Таблиця5[[C - COINS - COST]:[ADDRESS]],'02BUILD'!$BN330,4)</f>
        <v>#N/A</v>
      </c>
      <c r="BS330" s="596" t="e">
        <f>INDEX(Таблиця5[[C - COINS - COST]:[ADDRESS]],'02BUILD'!$BN330,5)</f>
        <v>#N/A</v>
      </c>
      <c r="BT330" s="596" t="e">
        <f>INDEX(Таблиця5[[C - COINS - COST]:[ADDRESS]],'02BUILD'!$BN330,6)</f>
        <v>#N/A</v>
      </c>
      <c r="BU330" s="596" t="e">
        <f>INDEX(Таблиця5[[C - COINS - COST]:[ADDRESS]],'02BUILD'!$BN330,7)</f>
        <v>#N/A</v>
      </c>
      <c r="BV330" s="596" t="e">
        <f>INDEX(Таблиця5[[C - COINS - COST]:[ADDRESS]],'02BUILD'!$BN330,8)</f>
        <v>#N/A</v>
      </c>
      <c r="BW330" s="596" t="e">
        <f>INDEX(Таблиця5[[C - COINS - COST]:[ADDRESS]],'02BUILD'!$BN330,9)</f>
        <v>#N/A</v>
      </c>
      <c r="BX330" s="596" t="e">
        <f>INDEX(Таблиця5[[C - COINS - COST]:[ADDRESS]],'02BUILD'!$BN330,10)</f>
        <v>#N/A</v>
      </c>
    </row>
    <row r="331" spans="1:76" ht="16.5" thickTop="1" thickBot="1">
      <c r="A331" s="742" t="s">
        <v>780</v>
      </c>
      <c r="B331" s="743" t="str">
        <f t="shared" si="16"/>
        <v>N4</v>
      </c>
      <c r="C331" s="743" t="str">
        <f t="shared" si="17"/>
        <v>Phull Villa (noble villa, A, 1s &amp; 3s)</v>
      </c>
      <c r="D331" s="742"/>
      <c r="E331" s="742"/>
      <c r="F331" s="743" t="s">
        <v>1224</v>
      </c>
      <c r="G331" s="743" t="s">
        <v>1488</v>
      </c>
      <c r="H331" s="743" t="s">
        <v>2139</v>
      </c>
      <c r="I331" s="743" t="s">
        <v>3966</v>
      </c>
      <c r="J331" s="743"/>
      <c r="K331" s="743" t="s">
        <v>2075</v>
      </c>
      <c r="L331" s="743" t="s">
        <v>2076</v>
      </c>
      <c r="M331" s="743" t="s">
        <v>2132</v>
      </c>
      <c r="N331" s="743" t="s">
        <v>134</v>
      </c>
      <c r="O331" s="743"/>
      <c r="P331" s="743"/>
      <c r="Q331" s="743"/>
      <c r="R331" s="743"/>
      <c r="S3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1" s="743"/>
      <c r="U331" s="743"/>
      <c r="V331" s="743"/>
      <c r="W331" s="743"/>
      <c r="X331" s="743"/>
      <c r="Y331" s="743"/>
      <c r="Z331" s="743" t="s">
        <v>4311</v>
      </c>
      <c r="AA331" s="743"/>
      <c r="AB331" s="743" t="str">
        <f>Таблиця4[[#This Row],[Descriptions2]]</f>
        <v/>
      </c>
      <c r="AC331" s="743" t="str">
        <f>Таблиця4[[#This Row],[Owner/Specific NPCs3]]</f>
        <v/>
      </c>
      <c r="AD331" s="743"/>
      <c r="AE331" s="750" t="s">
        <v>5831</v>
      </c>
      <c r="AF331" s="751"/>
      <c r="AG331" s="752"/>
      <c r="AH331" s="743" t="s">
        <v>4311</v>
      </c>
      <c r="AI331" s="752"/>
      <c r="AJ331" s="743" t="s">
        <v>4311</v>
      </c>
      <c r="AK331" s="752"/>
      <c r="AL331" s="742" t="str">
        <f>IFERROR(INDEX('02_LIVING_WATERDEEP'!$C$2:$C$200,MATCH(Таблиця4[[#This Row],[BUILDING NAME]],'02_LIVING_WATERDEEP'!$A$2:$A$200,0),1),"")</f>
        <v/>
      </c>
      <c r="AM331" s="742" t="str">
        <f>IFERROR(INDEX('02_LIVING_WATERDEEP'!$F$2:$F$200,MATCH(Таблиця4[[#This Row],[BUILDING NAME]],'02_LIVING_WATERDEEP'!$A$2:$A$200,0),1),"")</f>
        <v/>
      </c>
      <c r="AN331" s="742" t="str">
        <f>IFERROR(INDEX('02_LIVING_WATERDEEP'!$I$2:$I$200,MATCH(Таблиця4[[#This Row],[BUILDING NAME]],'02_LIVING_WATERDEEP'!$A$2:$A$200,0),1),"")</f>
        <v/>
      </c>
      <c r="AO331" s="742" t="str">
        <f>IFERROR(INDEX('02_LIVING_WATERDEEP'!$J$2:$J$200,MATCH(Таблиця4[[#This Row],[BUILDING NAME]],'02_LIVING_WATERDEEP'!$A$2:$A$200,0),1),"")</f>
        <v/>
      </c>
      <c r="AP331" s="742" t="str">
        <f>IFERROR(INDEX('02_LIVING_WATERDEEP'!$K$2:$K$200,MATCH(Таблиця4[[#This Row],[BUILDING NAME]],'02_LIVING_WATERDEEP'!$A$2:$A$200,0),1),"")</f>
        <v/>
      </c>
      <c r="AQ331" s="742" t="str">
        <f>IFERROR(INDEX('02_LIVING_WATERDEEP'!$L$2:$L$200,MATCH(Таблиця4[[#This Row],[BUILDING NAME]],'02_LIVING_WATERDEEP'!$A$2:$A$200,0),1),"")</f>
        <v/>
      </c>
      <c r="AR331" s="742" t="str">
        <f>IFERROR(INDEX('02_LIVING_WATERDEEP'!$M$2:$M$200,MATCH(Таблиця4[[#This Row],[BUILDING NAME]],'02_LIVING_WATERDEEP'!$A$2:$A$200,0),1),"")</f>
        <v/>
      </c>
      <c r="AS331" s="742"/>
      <c r="AT331" s="596"/>
      <c r="AU331" s="596"/>
      <c r="AV331" s="596"/>
      <c r="AW331" s="596"/>
      <c r="AX331" s="596"/>
      <c r="AY331" s="596"/>
      <c r="AZ331" s="596"/>
      <c r="BA331" s="596"/>
      <c r="BB331" s="596"/>
      <c r="BC331" s="596"/>
      <c r="BD331" s="596"/>
      <c r="BE331" s="596"/>
      <c r="BF331" s="596"/>
      <c r="BG331" s="596"/>
      <c r="BH331" s="596"/>
      <c r="BI331" s="596"/>
      <c r="BJ331" s="596" t="e">
        <f>MATCH(Таблиця4[[#This Row],[BUILDING NAME]],#REF!,0)</f>
        <v>#REF!</v>
      </c>
      <c r="BK331" s="596" t="e">
        <f>INDEX(#REF!,'02BUILD'!BJ331,1)</f>
        <v>#REF!</v>
      </c>
      <c r="BL331" s="596">
        <v>0</v>
      </c>
      <c r="BM331" s="596"/>
      <c r="BN331" s="596" t="e">
        <f>MATCH(Таблиця4[[#This Row],[BUILDING NAME]],Таблиця5[NAME],0)</f>
        <v>#N/A</v>
      </c>
      <c r="BO331" s="596" t="e">
        <f>INDEX(Таблиця5[[C - COINS - COST]:[ADDRESS]],'02BUILD'!$BN331,1)</f>
        <v>#N/A</v>
      </c>
      <c r="BP331" s="596" t="e">
        <f>INDEX(Таблиця5[[C - COINS - COST]:[ADDRESS]],'02BUILD'!$BN331,2)</f>
        <v>#N/A</v>
      </c>
      <c r="BQ331" s="596" t="e">
        <f>INDEX(Таблиця5[[C - COINS - COST]:[ADDRESS]],'02BUILD'!$BN331,3)</f>
        <v>#N/A</v>
      </c>
      <c r="BR331" s="596" t="e">
        <f>INDEX(Таблиця5[[C - COINS - COST]:[ADDRESS]],'02BUILD'!$BN331,4)</f>
        <v>#N/A</v>
      </c>
      <c r="BS331" s="596" t="e">
        <f>INDEX(Таблиця5[[C - COINS - COST]:[ADDRESS]],'02BUILD'!$BN331,5)</f>
        <v>#N/A</v>
      </c>
      <c r="BT331" s="596" t="e">
        <f>INDEX(Таблиця5[[C - COINS - COST]:[ADDRESS]],'02BUILD'!$BN331,6)</f>
        <v>#N/A</v>
      </c>
      <c r="BU331" s="596" t="e">
        <f>INDEX(Таблиця5[[C - COINS - COST]:[ADDRESS]],'02BUILD'!$BN331,7)</f>
        <v>#N/A</v>
      </c>
      <c r="BV331" s="596" t="e">
        <f>INDEX(Таблиця5[[C - COINS - COST]:[ADDRESS]],'02BUILD'!$BN331,8)</f>
        <v>#N/A</v>
      </c>
      <c r="BW331" s="596" t="e">
        <f>INDEX(Таблиця5[[C - COINS - COST]:[ADDRESS]],'02BUILD'!$BN331,9)</f>
        <v>#N/A</v>
      </c>
      <c r="BX331" s="596" t="e">
        <f>INDEX(Таблиця5[[C - COINS - COST]:[ADDRESS]],'02BUILD'!$BN331,10)</f>
        <v>#N/A</v>
      </c>
    </row>
    <row r="332" spans="1:76" ht="16.5" thickTop="1" thickBot="1">
      <c r="A332" s="742" t="s">
        <v>781</v>
      </c>
      <c r="B332" s="743" t="str">
        <f t="shared" si="16"/>
        <v>N5</v>
      </c>
      <c r="C332" s="743" t="str">
        <f t="shared" si="17"/>
        <v>Snome Villa (noble villa, A, 2s)</v>
      </c>
      <c r="D332" s="742"/>
      <c r="E332" s="742"/>
      <c r="F332" s="743" t="s">
        <v>563</v>
      </c>
      <c r="G332" s="743" t="s">
        <v>1489</v>
      </c>
      <c r="H332" s="743" t="s">
        <v>21274</v>
      </c>
      <c r="I332" s="743" t="s">
        <v>3966</v>
      </c>
      <c r="J332" s="743"/>
      <c r="K332" s="743" t="s">
        <v>2075</v>
      </c>
      <c r="L332" s="743" t="s">
        <v>2076</v>
      </c>
      <c r="M332" s="743" t="s">
        <v>2072</v>
      </c>
      <c r="N332" s="743"/>
      <c r="O332" s="743"/>
      <c r="P332" s="743"/>
      <c r="Q332" s="743"/>
      <c r="R332" s="743"/>
      <c r="S3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2" s="743"/>
      <c r="U332" s="743"/>
      <c r="V332" s="743"/>
      <c r="W332" s="743"/>
      <c r="X332" s="743"/>
      <c r="Y332" s="764"/>
      <c r="Z332" s="743" t="s">
        <v>4311</v>
      </c>
      <c r="AA332" s="743"/>
      <c r="AB332" s="743" t="str">
        <f>Таблиця4[[#This Row],[Descriptions2]]</f>
        <v/>
      </c>
      <c r="AC332" s="743" t="str">
        <f>Таблиця4[[#This Row],[Owner/Specific NPCs3]]</f>
        <v/>
      </c>
      <c r="AD332" s="743"/>
      <c r="AE332" s="750" t="s">
        <v>5831</v>
      </c>
      <c r="AF332" s="751"/>
      <c r="AG332" s="752"/>
      <c r="AH332" s="743" t="s">
        <v>4311</v>
      </c>
      <c r="AI332" s="752"/>
      <c r="AJ332" s="743" t="s">
        <v>4311</v>
      </c>
      <c r="AK332" s="752"/>
      <c r="AL332" s="742" t="str">
        <f>IFERROR(INDEX('02_LIVING_WATERDEEP'!$C$2:$C$200,MATCH(Таблиця4[[#This Row],[BUILDING NAME]],'02_LIVING_WATERDEEP'!$A$2:$A$200,0),1),"")</f>
        <v/>
      </c>
      <c r="AM332" s="742" t="str">
        <f>IFERROR(INDEX('02_LIVING_WATERDEEP'!$F$2:$F$200,MATCH(Таблиця4[[#This Row],[BUILDING NAME]],'02_LIVING_WATERDEEP'!$A$2:$A$200,0),1),"")</f>
        <v/>
      </c>
      <c r="AN332" s="742" t="str">
        <f>IFERROR(INDEX('02_LIVING_WATERDEEP'!$I$2:$I$200,MATCH(Таблиця4[[#This Row],[BUILDING NAME]],'02_LIVING_WATERDEEP'!$A$2:$A$200,0),1),"")</f>
        <v/>
      </c>
      <c r="AO332" s="742" t="str">
        <f>IFERROR(INDEX('02_LIVING_WATERDEEP'!$J$2:$J$200,MATCH(Таблиця4[[#This Row],[BUILDING NAME]],'02_LIVING_WATERDEEP'!$A$2:$A$200,0),1),"")</f>
        <v/>
      </c>
      <c r="AP332" s="742" t="str">
        <f>IFERROR(INDEX('02_LIVING_WATERDEEP'!$K$2:$K$200,MATCH(Таблиця4[[#This Row],[BUILDING NAME]],'02_LIVING_WATERDEEP'!$A$2:$A$200,0),1),"")</f>
        <v/>
      </c>
      <c r="AQ332" s="742" t="str">
        <f>IFERROR(INDEX('02_LIVING_WATERDEEP'!$L$2:$L$200,MATCH(Таблиця4[[#This Row],[BUILDING NAME]],'02_LIVING_WATERDEEP'!$A$2:$A$200,0),1),"")</f>
        <v/>
      </c>
      <c r="AR332" s="742" t="str">
        <f>IFERROR(INDEX('02_LIVING_WATERDEEP'!$M$2:$M$200,MATCH(Таблиця4[[#This Row],[BUILDING NAME]],'02_LIVING_WATERDEEP'!$A$2:$A$200,0),1),"")</f>
        <v/>
      </c>
      <c r="AS332" s="742"/>
      <c r="AT332" s="596"/>
      <c r="AU332" s="596"/>
      <c r="AV332" s="596"/>
      <c r="AW332" s="596"/>
      <c r="AX332" s="596"/>
      <c r="AY332" s="596"/>
      <c r="AZ332" s="596"/>
      <c r="BA332" s="596"/>
      <c r="BB332" s="596"/>
      <c r="BC332" s="596"/>
      <c r="BD332" s="596"/>
      <c r="BE332" s="596"/>
      <c r="BF332" s="596"/>
      <c r="BG332" s="596"/>
      <c r="BH332" s="596"/>
      <c r="BI332" s="596"/>
      <c r="BJ332" s="596" t="e">
        <f>MATCH(Таблиця4[[#This Row],[BUILDING NAME]],#REF!,0)</f>
        <v>#REF!</v>
      </c>
      <c r="BK332" s="596" t="e">
        <f>INDEX(#REF!,'02BUILD'!BJ332,1)</f>
        <v>#REF!</v>
      </c>
      <c r="BL332" s="596" t="e">
        <v>#N/A</v>
      </c>
      <c r="BM332" s="596"/>
      <c r="BN332" s="596" t="e">
        <f>MATCH(Таблиця4[[#This Row],[BUILDING NAME]],Таблиця5[NAME],0)</f>
        <v>#N/A</v>
      </c>
      <c r="BO332" s="596" t="e">
        <f>INDEX(Таблиця5[[C - COINS - COST]:[ADDRESS]],'02BUILD'!$BN332,1)</f>
        <v>#N/A</v>
      </c>
      <c r="BP332" s="596" t="e">
        <f>INDEX(Таблиця5[[C - COINS - COST]:[ADDRESS]],'02BUILD'!$BN332,2)</f>
        <v>#N/A</v>
      </c>
      <c r="BQ332" s="596" t="e">
        <f>INDEX(Таблиця5[[C - COINS - COST]:[ADDRESS]],'02BUILD'!$BN332,3)</f>
        <v>#N/A</v>
      </c>
      <c r="BR332" s="596" t="e">
        <f>INDEX(Таблиця5[[C - COINS - COST]:[ADDRESS]],'02BUILD'!$BN332,4)</f>
        <v>#N/A</v>
      </c>
      <c r="BS332" s="596" t="e">
        <f>INDEX(Таблиця5[[C - COINS - COST]:[ADDRESS]],'02BUILD'!$BN332,5)</f>
        <v>#N/A</v>
      </c>
      <c r="BT332" s="596" t="e">
        <f>INDEX(Таблиця5[[C - COINS - COST]:[ADDRESS]],'02BUILD'!$BN332,6)</f>
        <v>#N/A</v>
      </c>
      <c r="BU332" s="596" t="e">
        <f>INDEX(Таблиця5[[C - COINS - COST]:[ADDRESS]],'02BUILD'!$BN332,7)</f>
        <v>#N/A</v>
      </c>
      <c r="BV332" s="596" t="e">
        <f>INDEX(Таблиця5[[C - COINS - COST]:[ADDRESS]],'02BUILD'!$BN332,8)</f>
        <v>#N/A</v>
      </c>
      <c r="BW332" s="596" t="e">
        <f>INDEX(Таблиця5[[C - COINS - COST]:[ADDRESS]],'02BUILD'!$BN332,9)</f>
        <v>#N/A</v>
      </c>
      <c r="BX332" s="596" t="e">
        <f>INDEX(Таблиця5[[C - COINS - COST]:[ADDRESS]],'02BUILD'!$BN332,10)</f>
        <v>#N/A</v>
      </c>
    </row>
    <row r="333" spans="1:76" ht="16.5" thickTop="1" thickBot="1">
      <c r="A333" s="742" t="s">
        <v>782</v>
      </c>
      <c r="B333" s="743" t="str">
        <f t="shared" si="16"/>
        <v>N6</v>
      </c>
      <c r="C333" s="743" t="str">
        <f t="shared" si="17"/>
        <v>Crommor Villa (noble villa, A, 2s)</v>
      </c>
      <c r="D333" s="742"/>
      <c r="E333" s="742"/>
      <c r="F333" s="743" t="s">
        <v>1225</v>
      </c>
      <c r="G333" s="743" t="s">
        <v>1490</v>
      </c>
      <c r="H333" s="743" t="s">
        <v>2140</v>
      </c>
      <c r="I333" s="743" t="s">
        <v>3966</v>
      </c>
      <c r="J333" s="743"/>
      <c r="K333" s="743" t="s">
        <v>2075</v>
      </c>
      <c r="L333" s="743" t="s">
        <v>2076</v>
      </c>
      <c r="M333" s="743" t="s">
        <v>2072</v>
      </c>
      <c r="N333" s="743"/>
      <c r="O333" s="743"/>
      <c r="P333" s="743"/>
      <c r="Q333" s="743"/>
      <c r="R333" s="743"/>
      <c r="S3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3" s="743"/>
      <c r="U333" s="743"/>
      <c r="V333" s="743"/>
      <c r="W333" s="743"/>
      <c r="X333" s="743"/>
      <c r="Y333" s="743"/>
      <c r="Z333" s="743" t="s">
        <v>4311</v>
      </c>
      <c r="AA333" s="743"/>
      <c r="AB333" s="743" t="str">
        <f>Таблиця4[[#This Row],[Descriptions2]]</f>
        <v/>
      </c>
      <c r="AC333" s="743" t="str">
        <f>Таблиця4[[#This Row],[Owner/Specific NPCs3]]</f>
        <v/>
      </c>
      <c r="AD333" s="743"/>
      <c r="AE333" s="750" t="s">
        <v>5831</v>
      </c>
      <c r="AF333" s="751"/>
      <c r="AG333" s="752"/>
      <c r="AH333" s="743" t="s">
        <v>4311</v>
      </c>
      <c r="AI333" s="752"/>
      <c r="AJ333" s="743" t="s">
        <v>4311</v>
      </c>
      <c r="AK333" s="752"/>
      <c r="AL333" s="742" t="str">
        <f>IFERROR(INDEX('02_LIVING_WATERDEEP'!$C$2:$C$200,MATCH(Таблиця4[[#This Row],[BUILDING NAME]],'02_LIVING_WATERDEEP'!$A$2:$A$200,0),1),"")</f>
        <v/>
      </c>
      <c r="AM333" s="742" t="str">
        <f>IFERROR(INDEX('02_LIVING_WATERDEEP'!$F$2:$F$200,MATCH(Таблиця4[[#This Row],[BUILDING NAME]],'02_LIVING_WATERDEEP'!$A$2:$A$200,0),1),"")</f>
        <v/>
      </c>
      <c r="AN333" s="742" t="str">
        <f>IFERROR(INDEX('02_LIVING_WATERDEEP'!$I$2:$I$200,MATCH(Таблиця4[[#This Row],[BUILDING NAME]],'02_LIVING_WATERDEEP'!$A$2:$A$200,0),1),"")</f>
        <v/>
      </c>
      <c r="AO333" s="742" t="str">
        <f>IFERROR(INDEX('02_LIVING_WATERDEEP'!$J$2:$J$200,MATCH(Таблиця4[[#This Row],[BUILDING NAME]],'02_LIVING_WATERDEEP'!$A$2:$A$200,0),1),"")</f>
        <v/>
      </c>
      <c r="AP333" s="742" t="str">
        <f>IFERROR(INDEX('02_LIVING_WATERDEEP'!$K$2:$K$200,MATCH(Таблиця4[[#This Row],[BUILDING NAME]],'02_LIVING_WATERDEEP'!$A$2:$A$200,0),1),"")</f>
        <v/>
      </c>
      <c r="AQ333" s="742" t="str">
        <f>IFERROR(INDEX('02_LIVING_WATERDEEP'!$L$2:$L$200,MATCH(Таблиця4[[#This Row],[BUILDING NAME]],'02_LIVING_WATERDEEP'!$A$2:$A$200,0),1),"")</f>
        <v/>
      </c>
      <c r="AR333" s="742" t="str">
        <f>IFERROR(INDEX('02_LIVING_WATERDEEP'!$M$2:$M$200,MATCH(Таблиця4[[#This Row],[BUILDING NAME]],'02_LIVING_WATERDEEP'!$A$2:$A$200,0),1),"")</f>
        <v/>
      </c>
      <c r="AS333" s="742"/>
      <c r="AT333" s="596"/>
      <c r="AU333" s="596"/>
      <c r="AV333" s="596"/>
      <c r="AW333" s="596"/>
      <c r="AX333" s="596"/>
      <c r="AY333" s="596"/>
      <c r="AZ333" s="596"/>
      <c r="BA333" s="596"/>
      <c r="BB333" s="596"/>
      <c r="BC333" s="596"/>
      <c r="BD333" s="596"/>
      <c r="BE333" s="596"/>
      <c r="BF333" s="596"/>
      <c r="BG333" s="596"/>
      <c r="BH333" s="596"/>
      <c r="BI333" s="596"/>
      <c r="BJ333" s="596" t="e">
        <f>MATCH(Таблиця4[[#This Row],[BUILDING NAME]],#REF!,0)</f>
        <v>#REF!</v>
      </c>
      <c r="BK333" s="596" t="e">
        <f>INDEX(#REF!,'02BUILD'!BJ333,1)</f>
        <v>#REF!</v>
      </c>
      <c r="BL333" s="596" t="s">
        <v>20664</v>
      </c>
      <c r="BM333" s="596"/>
      <c r="BN333" s="596" t="e">
        <f>MATCH(Таблиця4[[#This Row],[BUILDING NAME]],Таблиця5[NAME],0)</f>
        <v>#N/A</v>
      </c>
      <c r="BO333" s="596" t="e">
        <f>INDEX(Таблиця5[[C - COINS - COST]:[ADDRESS]],'02BUILD'!$BN333,1)</f>
        <v>#N/A</v>
      </c>
      <c r="BP333" s="596" t="e">
        <f>INDEX(Таблиця5[[C - COINS - COST]:[ADDRESS]],'02BUILD'!$BN333,2)</f>
        <v>#N/A</v>
      </c>
      <c r="BQ333" s="596" t="e">
        <f>INDEX(Таблиця5[[C - COINS - COST]:[ADDRESS]],'02BUILD'!$BN333,3)</f>
        <v>#N/A</v>
      </c>
      <c r="BR333" s="596" t="e">
        <f>INDEX(Таблиця5[[C - COINS - COST]:[ADDRESS]],'02BUILD'!$BN333,4)</f>
        <v>#N/A</v>
      </c>
      <c r="BS333" s="596" t="e">
        <f>INDEX(Таблиця5[[C - COINS - COST]:[ADDRESS]],'02BUILD'!$BN333,5)</f>
        <v>#N/A</v>
      </c>
      <c r="BT333" s="596" t="e">
        <f>INDEX(Таблиця5[[C - COINS - COST]:[ADDRESS]],'02BUILD'!$BN333,6)</f>
        <v>#N/A</v>
      </c>
      <c r="BU333" s="596" t="e">
        <f>INDEX(Таблиця5[[C - COINS - COST]:[ADDRESS]],'02BUILD'!$BN333,7)</f>
        <v>#N/A</v>
      </c>
      <c r="BV333" s="596" t="e">
        <f>INDEX(Таблиця5[[C - COINS - COST]:[ADDRESS]],'02BUILD'!$BN333,8)</f>
        <v>#N/A</v>
      </c>
      <c r="BW333" s="596" t="e">
        <f>INDEX(Таблиця5[[C - COINS - COST]:[ADDRESS]],'02BUILD'!$BN333,9)</f>
        <v>#N/A</v>
      </c>
      <c r="BX333" s="596" t="e">
        <f>INDEX(Таблиця5[[C - COINS - COST]:[ADDRESS]],'02BUILD'!$BN333,10)</f>
        <v>#N/A</v>
      </c>
    </row>
    <row r="334" spans="1:76" ht="16.5" thickTop="1" thickBot="1">
      <c r="A334" s="742" t="s">
        <v>783</v>
      </c>
      <c r="B334" s="743" t="str">
        <f t="shared" si="16"/>
        <v>N7</v>
      </c>
      <c r="C334" s="743" t="str">
        <f t="shared" si="17"/>
        <v>Piiradost Villa (noble villa, A, 1s &amp; 2s)</v>
      </c>
      <c r="D334" s="742"/>
      <c r="E334" s="742"/>
      <c r="F334" s="743" t="s">
        <v>531</v>
      </c>
      <c r="G334" s="743" t="s">
        <v>1491</v>
      </c>
      <c r="H334" s="743" t="s">
        <v>2141</v>
      </c>
      <c r="I334" s="743" t="s">
        <v>3966</v>
      </c>
      <c r="J334" s="743"/>
      <c r="K334" s="743" t="s">
        <v>2075</v>
      </c>
      <c r="L334" s="743" t="s">
        <v>2076</v>
      </c>
      <c r="M334" s="743" t="s">
        <v>2071</v>
      </c>
      <c r="N334" s="743"/>
      <c r="O334" s="743"/>
      <c r="P334" s="743"/>
      <c r="Q334" s="743"/>
      <c r="R334" s="743"/>
      <c r="S3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4" s="743"/>
      <c r="U334" s="743"/>
      <c r="V334" s="743"/>
      <c r="W334" s="743"/>
      <c r="X334" s="743"/>
      <c r="Y334" s="743"/>
      <c r="Z334" s="743" t="s">
        <v>4311</v>
      </c>
      <c r="AA334" s="743"/>
      <c r="AB334" s="743" t="str">
        <f>Таблиця4[[#This Row],[Descriptions2]]</f>
        <v/>
      </c>
      <c r="AC334" s="743" t="str">
        <f>Таблиця4[[#This Row],[Owner/Specific NPCs3]]</f>
        <v/>
      </c>
      <c r="AD334" s="743"/>
      <c r="AE334" s="750" t="s">
        <v>5831</v>
      </c>
      <c r="AF334" s="751"/>
      <c r="AG334" s="752"/>
      <c r="AH334" s="743" t="s">
        <v>4311</v>
      </c>
      <c r="AI334" s="752"/>
      <c r="AJ334" s="743" t="s">
        <v>4311</v>
      </c>
      <c r="AK334" s="752"/>
      <c r="AL334" s="742" t="str">
        <f>IFERROR(INDEX('02_LIVING_WATERDEEP'!$C$2:$C$200,MATCH(Таблиця4[[#This Row],[BUILDING NAME]],'02_LIVING_WATERDEEP'!$A$2:$A$200,0),1),"")</f>
        <v/>
      </c>
      <c r="AM334" s="742" t="str">
        <f>IFERROR(INDEX('02_LIVING_WATERDEEP'!$F$2:$F$200,MATCH(Таблиця4[[#This Row],[BUILDING NAME]],'02_LIVING_WATERDEEP'!$A$2:$A$200,0),1),"")</f>
        <v/>
      </c>
      <c r="AN334" s="742" t="str">
        <f>IFERROR(INDEX('02_LIVING_WATERDEEP'!$I$2:$I$200,MATCH(Таблиця4[[#This Row],[BUILDING NAME]],'02_LIVING_WATERDEEP'!$A$2:$A$200,0),1),"")</f>
        <v/>
      </c>
      <c r="AO334" s="742" t="str">
        <f>IFERROR(INDEX('02_LIVING_WATERDEEP'!$J$2:$J$200,MATCH(Таблиця4[[#This Row],[BUILDING NAME]],'02_LIVING_WATERDEEP'!$A$2:$A$200,0),1),"")</f>
        <v/>
      </c>
      <c r="AP334" s="742" t="str">
        <f>IFERROR(INDEX('02_LIVING_WATERDEEP'!$K$2:$K$200,MATCH(Таблиця4[[#This Row],[BUILDING NAME]],'02_LIVING_WATERDEEP'!$A$2:$A$200,0),1),"")</f>
        <v/>
      </c>
      <c r="AQ334" s="742" t="str">
        <f>IFERROR(INDEX('02_LIVING_WATERDEEP'!$L$2:$L$200,MATCH(Таблиця4[[#This Row],[BUILDING NAME]],'02_LIVING_WATERDEEP'!$A$2:$A$200,0),1),"")</f>
        <v/>
      </c>
      <c r="AR334" s="742" t="str">
        <f>IFERROR(INDEX('02_LIVING_WATERDEEP'!$M$2:$M$200,MATCH(Таблиця4[[#This Row],[BUILDING NAME]],'02_LIVING_WATERDEEP'!$A$2:$A$200,0),1),"")</f>
        <v/>
      </c>
      <c r="AS334" s="742"/>
      <c r="AT334" s="596"/>
      <c r="AU334" s="596"/>
      <c r="AV334" s="596"/>
      <c r="AW334" s="596"/>
      <c r="AX334" s="596"/>
      <c r="AY334" s="596"/>
      <c r="AZ334" s="596"/>
      <c r="BA334" s="596"/>
      <c r="BB334" s="596"/>
      <c r="BC334" s="596"/>
      <c r="BD334" s="596"/>
      <c r="BE334" s="596"/>
      <c r="BF334" s="596"/>
      <c r="BG334" s="596"/>
      <c r="BH334" s="596"/>
      <c r="BI334" s="596"/>
      <c r="BJ334" s="596" t="e">
        <f>MATCH(Таблиця4[[#This Row],[BUILDING NAME]],#REF!,0)</f>
        <v>#REF!</v>
      </c>
      <c r="BK334" s="596" t="e">
        <f>INDEX(#REF!,'02BUILD'!BJ334,1)</f>
        <v>#REF!</v>
      </c>
      <c r="BL334" s="596" t="s">
        <v>20666</v>
      </c>
      <c r="BM334" s="596"/>
      <c r="BN334" s="596" t="e">
        <f>MATCH(Таблиця4[[#This Row],[BUILDING NAME]],Таблиця5[NAME],0)</f>
        <v>#N/A</v>
      </c>
      <c r="BO334" s="596" t="e">
        <f>INDEX(Таблиця5[[C - COINS - COST]:[ADDRESS]],'02BUILD'!$BN334,1)</f>
        <v>#N/A</v>
      </c>
      <c r="BP334" s="596" t="e">
        <f>INDEX(Таблиця5[[C - COINS - COST]:[ADDRESS]],'02BUILD'!$BN334,2)</f>
        <v>#N/A</v>
      </c>
      <c r="BQ334" s="596" t="e">
        <f>INDEX(Таблиця5[[C - COINS - COST]:[ADDRESS]],'02BUILD'!$BN334,3)</f>
        <v>#N/A</v>
      </c>
      <c r="BR334" s="596" t="e">
        <f>INDEX(Таблиця5[[C - COINS - COST]:[ADDRESS]],'02BUILD'!$BN334,4)</f>
        <v>#N/A</v>
      </c>
      <c r="BS334" s="596" t="e">
        <f>INDEX(Таблиця5[[C - COINS - COST]:[ADDRESS]],'02BUILD'!$BN334,5)</f>
        <v>#N/A</v>
      </c>
      <c r="BT334" s="596" t="e">
        <f>INDEX(Таблиця5[[C - COINS - COST]:[ADDRESS]],'02BUILD'!$BN334,6)</f>
        <v>#N/A</v>
      </c>
      <c r="BU334" s="596" t="e">
        <f>INDEX(Таблиця5[[C - COINS - COST]:[ADDRESS]],'02BUILD'!$BN334,7)</f>
        <v>#N/A</v>
      </c>
      <c r="BV334" s="596" t="e">
        <f>INDEX(Таблиця5[[C - COINS - COST]:[ADDRESS]],'02BUILD'!$BN334,8)</f>
        <v>#N/A</v>
      </c>
      <c r="BW334" s="596" t="e">
        <f>INDEX(Таблиця5[[C - COINS - COST]:[ADDRESS]],'02BUILD'!$BN334,9)</f>
        <v>#N/A</v>
      </c>
      <c r="BX334" s="596" t="e">
        <f>INDEX(Таблиця5[[C - COINS - COST]:[ADDRESS]],'02BUILD'!$BN334,10)</f>
        <v>#N/A</v>
      </c>
    </row>
    <row r="335" spans="1:76" ht="16.5" thickTop="1" thickBot="1">
      <c r="A335" s="742" t="s">
        <v>784</v>
      </c>
      <c r="B335" s="743" t="str">
        <f t="shared" si="16"/>
        <v>N8</v>
      </c>
      <c r="C335" s="743" t="str">
        <f t="shared" si="17"/>
        <v>Thunderstaff Villa (noble villa, A, 2s &amp; 4s)</v>
      </c>
      <c r="D335" s="742"/>
      <c r="E335" s="742"/>
      <c r="F335" s="743" t="s">
        <v>617</v>
      </c>
      <c r="G335" s="743" t="s">
        <v>1492</v>
      </c>
      <c r="H335" s="757" t="s">
        <v>2142</v>
      </c>
      <c r="I335" s="743" t="s">
        <v>3966</v>
      </c>
      <c r="J335" s="743"/>
      <c r="K335" s="743" t="s">
        <v>2075</v>
      </c>
      <c r="L335" s="743" t="s">
        <v>2076</v>
      </c>
      <c r="M335" s="743" t="s">
        <v>2073</v>
      </c>
      <c r="N335" s="757" t="s">
        <v>21314</v>
      </c>
      <c r="O335" s="743"/>
      <c r="P335" s="743"/>
      <c r="Q335" s="743"/>
      <c r="R335" s="743"/>
      <c r="S3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5" s="743"/>
      <c r="U335" s="743"/>
      <c r="V335" s="743"/>
      <c r="W335" s="743"/>
      <c r="X335" s="743"/>
      <c r="Y335" s="743"/>
      <c r="Z335" s="743" t="s">
        <v>4311</v>
      </c>
      <c r="AA335" s="743"/>
      <c r="AB335" s="743" t="str">
        <f>Таблиця4[[#This Row],[Descriptions2]]</f>
        <v/>
      </c>
      <c r="AC335" s="743" t="str">
        <f>Таблиця4[[#This Row],[Owner/Specific NPCs3]]</f>
        <v/>
      </c>
      <c r="AD335" s="743"/>
      <c r="AE335" s="750" t="s">
        <v>5831</v>
      </c>
      <c r="AF335" s="751"/>
      <c r="AG335" s="752"/>
      <c r="AH335" s="743" t="s">
        <v>4311</v>
      </c>
      <c r="AI335" s="752"/>
      <c r="AJ335" s="743" t="s">
        <v>4311</v>
      </c>
      <c r="AK335" s="752"/>
      <c r="AL335" s="742" t="str">
        <f>IFERROR(INDEX('02_LIVING_WATERDEEP'!$C$2:$C$200,MATCH(Таблиця4[[#This Row],[BUILDING NAME]],'02_LIVING_WATERDEEP'!$A$2:$A$200,0),1),"")</f>
        <v/>
      </c>
      <c r="AM335" s="742" t="str">
        <f>IFERROR(INDEX('02_LIVING_WATERDEEP'!$F$2:$F$200,MATCH(Таблиця4[[#This Row],[BUILDING NAME]],'02_LIVING_WATERDEEP'!$A$2:$A$200,0),1),"")</f>
        <v/>
      </c>
      <c r="AN335" s="742" t="str">
        <f>IFERROR(INDEX('02_LIVING_WATERDEEP'!$I$2:$I$200,MATCH(Таблиця4[[#This Row],[BUILDING NAME]],'02_LIVING_WATERDEEP'!$A$2:$A$200,0),1),"")</f>
        <v/>
      </c>
      <c r="AO335" s="742" t="str">
        <f>IFERROR(INDEX('02_LIVING_WATERDEEP'!$J$2:$J$200,MATCH(Таблиця4[[#This Row],[BUILDING NAME]],'02_LIVING_WATERDEEP'!$A$2:$A$200,0),1),"")</f>
        <v/>
      </c>
      <c r="AP335" s="742" t="str">
        <f>IFERROR(INDEX('02_LIVING_WATERDEEP'!$K$2:$K$200,MATCH(Таблиця4[[#This Row],[BUILDING NAME]],'02_LIVING_WATERDEEP'!$A$2:$A$200,0),1),"")</f>
        <v/>
      </c>
      <c r="AQ335" s="742" t="str">
        <f>IFERROR(INDEX('02_LIVING_WATERDEEP'!$L$2:$L$200,MATCH(Таблиця4[[#This Row],[BUILDING NAME]],'02_LIVING_WATERDEEP'!$A$2:$A$200,0),1),"")</f>
        <v/>
      </c>
      <c r="AR335" s="742" t="str">
        <f>IFERROR(INDEX('02_LIVING_WATERDEEP'!$M$2:$M$200,MATCH(Таблиця4[[#This Row],[BUILDING NAME]],'02_LIVING_WATERDEEP'!$A$2:$A$200,0),1),"")</f>
        <v/>
      </c>
      <c r="AS335" s="742"/>
      <c r="AT335" s="596"/>
      <c r="AU335" s="596"/>
      <c r="AV335" s="596"/>
      <c r="AW335" s="596"/>
      <c r="AX335" s="596"/>
      <c r="AY335" s="596"/>
      <c r="AZ335" s="596"/>
      <c r="BA335" s="596"/>
      <c r="BB335" s="596"/>
      <c r="BC335" s="596"/>
      <c r="BD335" s="596"/>
      <c r="BE335" s="596"/>
      <c r="BF335" s="596"/>
      <c r="BG335" s="596"/>
      <c r="BH335" s="596"/>
      <c r="BI335" s="596"/>
      <c r="BJ335" s="596" t="e">
        <f>MATCH(Таблиця4[[#This Row],[BUILDING NAME]],#REF!,0)</f>
        <v>#REF!</v>
      </c>
      <c r="BK335" s="596" t="e">
        <f>INDEX(#REF!,'02BUILD'!BJ335,1)</f>
        <v>#REF!</v>
      </c>
      <c r="BL335" s="596" t="s">
        <v>20674</v>
      </c>
      <c r="BM335" s="596"/>
      <c r="BN335" s="596" t="e">
        <f>MATCH(Таблиця4[[#This Row],[BUILDING NAME]],Таблиця5[NAME],0)</f>
        <v>#N/A</v>
      </c>
      <c r="BO335" s="596" t="e">
        <f>INDEX(Таблиця5[[C - COINS - COST]:[ADDRESS]],'02BUILD'!$BN335,1)</f>
        <v>#N/A</v>
      </c>
      <c r="BP335" s="596" t="e">
        <f>INDEX(Таблиця5[[C - COINS - COST]:[ADDRESS]],'02BUILD'!$BN335,2)</f>
        <v>#N/A</v>
      </c>
      <c r="BQ335" s="596" t="e">
        <f>INDEX(Таблиця5[[C - COINS - COST]:[ADDRESS]],'02BUILD'!$BN335,3)</f>
        <v>#N/A</v>
      </c>
      <c r="BR335" s="596" t="e">
        <f>INDEX(Таблиця5[[C - COINS - COST]:[ADDRESS]],'02BUILD'!$BN335,4)</f>
        <v>#N/A</v>
      </c>
      <c r="BS335" s="596" t="e">
        <f>INDEX(Таблиця5[[C - COINS - COST]:[ADDRESS]],'02BUILD'!$BN335,5)</f>
        <v>#N/A</v>
      </c>
      <c r="BT335" s="596" t="e">
        <f>INDEX(Таблиця5[[C - COINS - COST]:[ADDRESS]],'02BUILD'!$BN335,6)</f>
        <v>#N/A</v>
      </c>
      <c r="BU335" s="596" t="e">
        <f>INDEX(Таблиця5[[C - COINS - COST]:[ADDRESS]],'02BUILD'!$BN335,7)</f>
        <v>#N/A</v>
      </c>
      <c r="BV335" s="596" t="e">
        <f>INDEX(Таблиця5[[C - COINS - COST]:[ADDRESS]],'02BUILD'!$BN335,8)</f>
        <v>#N/A</v>
      </c>
      <c r="BW335" s="596" t="e">
        <f>INDEX(Таблиця5[[C - COINS - COST]:[ADDRESS]],'02BUILD'!$BN335,9)</f>
        <v>#N/A</v>
      </c>
      <c r="BX335" s="596" t="e">
        <f>INDEX(Таблиця5[[C - COINS - COST]:[ADDRESS]],'02BUILD'!$BN335,10)</f>
        <v>#N/A</v>
      </c>
    </row>
    <row r="336" spans="1:76" ht="16.5" thickTop="1" thickBot="1">
      <c r="A336" s="742" t="s">
        <v>785</v>
      </c>
      <c r="B336" s="743" t="str">
        <f t="shared" si="16"/>
        <v>N9</v>
      </c>
      <c r="C336" s="743" t="str">
        <f t="shared" si="17"/>
        <v>Talmost Villa (noble villa, A, 2s &amp; 3s)</v>
      </c>
      <c r="D336" s="742"/>
      <c r="E336" s="742"/>
      <c r="F336" s="743" t="s">
        <v>1226</v>
      </c>
      <c r="G336" s="743" t="s">
        <v>1493</v>
      </c>
      <c r="H336" s="743" t="s">
        <v>21271</v>
      </c>
      <c r="I336" s="743" t="s">
        <v>3966</v>
      </c>
      <c r="J336" s="743"/>
      <c r="K336" s="743" t="s">
        <v>2075</v>
      </c>
      <c r="L336" s="743" t="s">
        <v>2076</v>
      </c>
      <c r="M336" s="743" t="s">
        <v>2070</v>
      </c>
      <c r="N336" s="743"/>
      <c r="O336" s="743"/>
      <c r="P336" s="743"/>
      <c r="Q336" s="743"/>
      <c r="R336" s="743"/>
      <c r="S3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6" s="743"/>
      <c r="U336" s="743"/>
      <c r="V336" s="743"/>
      <c r="W336" s="743"/>
      <c r="X336" s="743"/>
      <c r="Y336" s="764"/>
      <c r="Z336" s="743" t="s">
        <v>4311</v>
      </c>
      <c r="AA336" s="743"/>
      <c r="AB336" s="743" t="str">
        <f>Таблиця4[[#This Row],[Descriptions2]]</f>
        <v/>
      </c>
      <c r="AC336" s="743" t="str">
        <f>Таблиця4[[#This Row],[Owner/Specific NPCs3]]</f>
        <v/>
      </c>
      <c r="AD336" s="743"/>
      <c r="AE336" s="750" t="s">
        <v>5831</v>
      </c>
      <c r="AF336" s="751"/>
      <c r="AG336" s="752"/>
      <c r="AH336" s="743" t="s">
        <v>4311</v>
      </c>
      <c r="AI336" s="752"/>
      <c r="AJ336" s="743" t="s">
        <v>4311</v>
      </c>
      <c r="AK336" s="752"/>
      <c r="AL336" s="742" t="str">
        <f>IFERROR(INDEX('02_LIVING_WATERDEEP'!$C$2:$C$200,MATCH(Таблиця4[[#This Row],[BUILDING NAME]],'02_LIVING_WATERDEEP'!$A$2:$A$200,0),1),"")</f>
        <v/>
      </c>
      <c r="AM336" s="742" t="str">
        <f>IFERROR(INDEX('02_LIVING_WATERDEEP'!$F$2:$F$200,MATCH(Таблиця4[[#This Row],[BUILDING NAME]],'02_LIVING_WATERDEEP'!$A$2:$A$200,0),1),"")</f>
        <v/>
      </c>
      <c r="AN336" s="742" t="str">
        <f>IFERROR(INDEX('02_LIVING_WATERDEEP'!$I$2:$I$200,MATCH(Таблиця4[[#This Row],[BUILDING NAME]],'02_LIVING_WATERDEEP'!$A$2:$A$200,0),1),"")</f>
        <v/>
      </c>
      <c r="AO336" s="742" t="str">
        <f>IFERROR(INDEX('02_LIVING_WATERDEEP'!$J$2:$J$200,MATCH(Таблиця4[[#This Row],[BUILDING NAME]],'02_LIVING_WATERDEEP'!$A$2:$A$200,0),1),"")</f>
        <v/>
      </c>
      <c r="AP336" s="742" t="str">
        <f>IFERROR(INDEX('02_LIVING_WATERDEEP'!$K$2:$K$200,MATCH(Таблиця4[[#This Row],[BUILDING NAME]],'02_LIVING_WATERDEEP'!$A$2:$A$200,0),1),"")</f>
        <v/>
      </c>
      <c r="AQ336" s="742" t="str">
        <f>IFERROR(INDEX('02_LIVING_WATERDEEP'!$L$2:$L$200,MATCH(Таблиця4[[#This Row],[BUILDING NAME]],'02_LIVING_WATERDEEP'!$A$2:$A$200,0),1),"")</f>
        <v/>
      </c>
      <c r="AR336" s="742" t="str">
        <f>IFERROR(INDEX('02_LIVING_WATERDEEP'!$M$2:$M$200,MATCH(Таблиця4[[#This Row],[BUILDING NAME]],'02_LIVING_WATERDEEP'!$A$2:$A$200,0),1),"")</f>
        <v/>
      </c>
      <c r="AS336" s="742"/>
      <c r="AT336" s="596"/>
      <c r="AU336" s="596"/>
      <c r="AV336" s="596"/>
      <c r="AW336" s="596"/>
      <c r="AX336" s="596"/>
      <c r="AY336" s="596"/>
      <c r="AZ336" s="596"/>
      <c r="BA336" s="596"/>
      <c r="BB336" s="596"/>
      <c r="BC336" s="596"/>
      <c r="BD336" s="596"/>
      <c r="BE336" s="596"/>
      <c r="BF336" s="596"/>
      <c r="BG336" s="596"/>
      <c r="BH336" s="596"/>
      <c r="BI336" s="596"/>
      <c r="BJ336" s="596" t="e">
        <f>MATCH(Таблиця4[[#This Row],[BUILDING NAME]],#REF!,0)</f>
        <v>#REF!</v>
      </c>
      <c r="BK336" s="596" t="e">
        <f>INDEX(#REF!,'02BUILD'!BJ336,1)</f>
        <v>#REF!</v>
      </c>
      <c r="BL336" s="596" t="e">
        <v>#N/A</v>
      </c>
      <c r="BM336" s="596"/>
      <c r="BN336" s="596" t="e">
        <f>MATCH(Таблиця4[[#This Row],[BUILDING NAME]],Таблиця5[NAME],0)</f>
        <v>#N/A</v>
      </c>
      <c r="BO336" s="596" t="e">
        <f>INDEX(Таблиця5[[C - COINS - COST]:[ADDRESS]],'02BUILD'!$BN336,1)</f>
        <v>#N/A</v>
      </c>
      <c r="BP336" s="596" t="e">
        <f>INDEX(Таблиця5[[C - COINS - COST]:[ADDRESS]],'02BUILD'!$BN336,2)</f>
        <v>#N/A</v>
      </c>
      <c r="BQ336" s="596" t="e">
        <f>INDEX(Таблиця5[[C - COINS - COST]:[ADDRESS]],'02BUILD'!$BN336,3)</f>
        <v>#N/A</v>
      </c>
      <c r="BR336" s="596" t="e">
        <f>INDEX(Таблиця5[[C - COINS - COST]:[ADDRESS]],'02BUILD'!$BN336,4)</f>
        <v>#N/A</v>
      </c>
      <c r="BS336" s="596" t="e">
        <f>INDEX(Таблиця5[[C - COINS - COST]:[ADDRESS]],'02BUILD'!$BN336,5)</f>
        <v>#N/A</v>
      </c>
      <c r="BT336" s="596" t="e">
        <f>INDEX(Таблиця5[[C - COINS - COST]:[ADDRESS]],'02BUILD'!$BN336,6)</f>
        <v>#N/A</v>
      </c>
      <c r="BU336" s="596" t="e">
        <f>INDEX(Таблиця5[[C - COINS - COST]:[ADDRESS]],'02BUILD'!$BN336,7)</f>
        <v>#N/A</v>
      </c>
      <c r="BV336" s="596" t="e">
        <f>INDEX(Таблиця5[[C - COINS - COST]:[ADDRESS]],'02BUILD'!$BN336,8)</f>
        <v>#N/A</v>
      </c>
      <c r="BW336" s="596" t="e">
        <f>INDEX(Таблиця5[[C - COINS - COST]:[ADDRESS]],'02BUILD'!$BN336,9)</f>
        <v>#N/A</v>
      </c>
      <c r="BX336" s="596" t="e">
        <f>INDEX(Таблиця5[[C - COINS - COST]:[ADDRESS]],'02BUILD'!$BN336,10)</f>
        <v>#N/A</v>
      </c>
    </row>
    <row r="337" spans="1:76" ht="16.5" thickTop="1" thickBot="1">
      <c r="A337" s="742" t="s">
        <v>786</v>
      </c>
      <c r="B337" s="743" t="str">
        <f t="shared" si="16"/>
        <v>N10</v>
      </c>
      <c r="C337" s="743" t="str">
        <f t="shared" si="17"/>
        <v>Thann Villa (noble villa, A, 3s)</v>
      </c>
      <c r="D337" s="742"/>
      <c r="E337" s="742"/>
      <c r="F337" s="743" t="s">
        <v>1227</v>
      </c>
      <c r="G337" s="743" t="s">
        <v>1494</v>
      </c>
      <c r="H337" s="743" t="s">
        <v>21403</v>
      </c>
      <c r="I337" s="743" t="s">
        <v>3966</v>
      </c>
      <c r="J337" s="743"/>
      <c r="K337" s="743" t="s">
        <v>2075</v>
      </c>
      <c r="L337" s="743" t="s">
        <v>2076</v>
      </c>
      <c r="M337" s="743" t="s">
        <v>2133</v>
      </c>
      <c r="N337" s="743"/>
      <c r="O337" s="743"/>
      <c r="P337" s="743"/>
      <c r="Q337" s="743"/>
      <c r="R337" s="743"/>
      <c r="S3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7" s="743"/>
      <c r="U337" s="743"/>
      <c r="V337" s="743"/>
      <c r="W337" s="743"/>
      <c r="X337" s="743"/>
      <c r="Y337" s="743"/>
      <c r="Z337" s="743" t="s">
        <v>4311</v>
      </c>
      <c r="AA337" s="743"/>
      <c r="AB337" s="743" t="str">
        <f>Таблиця4[[#This Row],[Descriptions2]]</f>
        <v/>
      </c>
      <c r="AC337" s="743" t="str">
        <f>Таблиця4[[#This Row],[Owner/Specific NPCs3]]</f>
        <v/>
      </c>
      <c r="AD337" s="743"/>
      <c r="AE337" s="750" t="s">
        <v>5831</v>
      </c>
      <c r="AF337" s="751"/>
      <c r="AG337" s="752"/>
      <c r="AH337" s="743" t="s">
        <v>4311</v>
      </c>
      <c r="AI337" s="752"/>
      <c r="AJ337" s="743" t="s">
        <v>4311</v>
      </c>
      <c r="AK337" s="752"/>
      <c r="AL337" s="742" t="str">
        <f>IFERROR(INDEX('02_LIVING_WATERDEEP'!$C$2:$C$200,MATCH(Таблиця4[[#This Row],[BUILDING NAME]],'02_LIVING_WATERDEEP'!$A$2:$A$200,0),1),"")</f>
        <v/>
      </c>
      <c r="AM337" s="742" t="str">
        <f>IFERROR(INDEX('02_LIVING_WATERDEEP'!$F$2:$F$200,MATCH(Таблиця4[[#This Row],[BUILDING NAME]],'02_LIVING_WATERDEEP'!$A$2:$A$200,0),1),"")</f>
        <v/>
      </c>
      <c r="AN337" s="742" t="str">
        <f>IFERROR(INDEX('02_LIVING_WATERDEEP'!$I$2:$I$200,MATCH(Таблиця4[[#This Row],[BUILDING NAME]],'02_LIVING_WATERDEEP'!$A$2:$A$200,0),1),"")</f>
        <v/>
      </c>
      <c r="AO337" s="742" t="str">
        <f>IFERROR(INDEX('02_LIVING_WATERDEEP'!$J$2:$J$200,MATCH(Таблиця4[[#This Row],[BUILDING NAME]],'02_LIVING_WATERDEEP'!$A$2:$A$200,0),1),"")</f>
        <v/>
      </c>
      <c r="AP337" s="742" t="str">
        <f>IFERROR(INDEX('02_LIVING_WATERDEEP'!$K$2:$K$200,MATCH(Таблиця4[[#This Row],[BUILDING NAME]],'02_LIVING_WATERDEEP'!$A$2:$A$200,0),1),"")</f>
        <v/>
      </c>
      <c r="AQ337" s="742" t="str">
        <f>IFERROR(INDEX('02_LIVING_WATERDEEP'!$L$2:$L$200,MATCH(Таблиця4[[#This Row],[BUILDING NAME]],'02_LIVING_WATERDEEP'!$A$2:$A$200,0),1),"")</f>
        <v/>
      </c>
      <c r="AR337" s="742" t="str">
        <f>IFERROR(INDEX('02_LIVING_WATERDEEP'!$M$2:$M$200,MATCH(Таблиця4[[#This Row],[BUILDING NAME]],'02_LIVING_WATERDEEP'!$A$2:$A$200,0),1),"")</f>
        <v/>
      </c>
      <c r="AS337" s="742"/>
      <c r="AT337" s="596"/>
      <c r="AU337" s="596"/>
      <c r="AV337" s="596"/>
      <c r="AW337" s="596"/>
      <c r="AX337" s="596"/>
      <c r="AY337" s="596"/>
      <c r="AZ337" s="596"/>
      <c r="BA337" s="596"/>
      <c r="BB337" s="596"/>
      <c r="BC337" s="596"/>
      <c r="BD337" s="596"/>
      <c r="BE337" s="596"/>
      <c r="BF337" s="596"/>
      <c r="BG337" s="596"/>
      <c r="BH337" s="596"/>
      <c r="BI337" s="596"/>
      <c r="BJ337" s="596" t="e">
        <f>MATCH(Таблиця4[[#This Row],[BUILDING NAME]],#REF!,0)</f>
        <v>#REF!</v>
      </c>
      <c r="BK337" s="596" t="e">
        <f>INDEX(#REF!,'02BUILD'!BJ337,1)</f>
        <v>#REF!</v>
      </c>
      <c r="BL337" s="596" t="e">
        <v>#N/A</v>
      </c>
      <c r="BM337" s="596"/>
      <c r="BN337" s="596" t="e">
        <f>MATCH(Таблиця4[[#This Row],[BUILDING NAME]],Таблиця5[NAME],0)</f>
        <v>#N/A</v>
      </c>
      <c r="BO337" s="596" t="e">
        <f>INDEX(Таблиця5[[C - COINS - COST]:[ADDRESS]],'02BUILD'!$BN337,1)</f>
        <v>#N/A</v>
      </c>
      <c r="BP337" s="596" t="e">
        <f>INDEX(Таблиця5[[C - COINS - COST]:[ADDRESS]],'02BUILD'!$BN337,2)</f>
        <v>#N/A</v>
      </c>
      <c r="BQ337" s="596" t="e">
        <f>INDEX(Таблиця5[[C - COINS - COST]:[ADDRESS]],'02BUILD'!$BN337,3)</f>
        <v>#N/A</v>
      </c>
      <c r="BR337" s="596" t="e">
        <f>INDEX(Таблиця5[[C - COINS - COST]:[ADDRESS]],'02BUILD'!$BN337,4)</f>
        <v>#N/A</v>
      </c>
      <c r="BS337" s="596" t="e">
        <f>INDEX(Таблиця5[[C - COINS - COST]:[ADDRESS]],'02BUILD'!$BN337,5)</f>
        <v>#N/A</v>
      </c>
      <c r="BT337" s="596" t="e">
        <f>INDEX(Таблиця5[[C - COINS - COST]:[ADDRESS]],'02BUILD'!$BN337,6)</f>
        <v>#N/A</v>
      </c>
      <c r="BU337" s="596" t="e">
        <f>INDEX(Таблиця5[[C - COINS - COST]:[ADDRESS]],'02BUILD'!$BN337,7)</f>
        <v>#N/A</v>
      </c>
      <c r="BV337" s="596" t="e">
        <f>INDEX(Таблиця5[[C - COINS - COST]:[ADDRESS]],'02BUILD'!$BN337,8)</f>
        <v>#N/A</v>
      </c>
      <c r="BW337" s="596" t="e">
        <f>INDEX(Таблиця5[[C - COINS - COST]:[ADDRESS]],'02BUILD'!$BN337,9)</f>
        <v>#N/A</v>
      </c>
      <c r="BX337" s="596" t="e">
        <f>INDEX(Таблиця5[[C - COINS - COST]:[ADDRESS]],'02BUILD'!$BN337,10)</f>
        <v>#N/A</v>
      </c>
    </row>
    <row r="338" spans="1:76" ht="16.5" thickTop="1" thickBot="1">
      <c r="A338" s="742" t="s">
        <v>787</v>
      </c>
      <c r="B338" s="743" t="str">
        <f t="shared" si="16"/>
        <v>N11</v>
      </c>
      <c r="C338" s="743" t="str">
        <f t="shared" si="17"/>
        <v>Hawkwinter Villa (noble villa, A, 3s &amp; 4s)</v>
      </c>
      <c r="D338" s="742"/>
      <c r="E338" s="742"/>
      <c r="F338" s="743" t="s">
        <v>385</v>
      </c>
      <c r="G338" s="743" t="s">
        <v>1495</v>
      </c>
      <c r="H338" s="743" t="s">
        <v>2143</v>
      </c>
      <c r="I338" s="743" t="s">
        <v>3966</v>
      </c>
      <c r="J338" s="743"/>
      <c r="K338" s="743" t="s">
        <v>2075</v>
      </c>
      <c r="L338" s="743" t="s">
        <v>2076</v>
      </c>
      <c r="M338" s="743" t="s">
        <v>2074</v>
      </c>
      <c r="N338" s="743"/>
      <c r="O338" s="743"/>
      <c r="P338" s="743"/>
      <c r="Q338" s="743"/>
      <c r="R338" s="743"/>
      <c r="S3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8" s="743"/>
      <c r="U338" s="743"/>
      <c r="V338" s="743"/>
      <c r="W338" s="742"/>
      <c r="X338" s="742"/>
      <c r="Y338" s="742"/>
      <c r="Z338" s="743" t="s">
        <v>4311</v>
      </c>
      <c r="AA338" s="743"/>
      <c r="AB338" s="743" t="str">
        <f>Таблиця4[[#This Row],[Descriptions2]]</f>
        <v/>
      </c>
      <c r="AC338" s="743" t="str">
        <f>Таблиця4[[#This Row],[Owner/Specific NPCs3]]</f>
        <v/>
      </c>
      <c r="AD338" s="743"/>
      <c r="AE338" s="750" t="s">
        <v>5831</v>
      </c>
      <c r="AF338" s="751"/>
      <c r="AG338" s="752"/>
      <c r="AH338" s="743" t="s">
        <v>4311</v>
      </c>
      <c r="AI338" s="752"/>
      <c r="AJ338" s="743" t="s">
        <v>4311</v>
      </c>
      <c r="AK338" s="752"/>
      <c r="AL338" s="742" t="str">
        <f>IFERROR(INDEX('02_LIVING_WATERDEEP'!$C$2:$C$200,MATCH(Таблиця4[[#This Row],[BUILDING NAME]],'02_LIVING_WATERDEEP'!$A$2:$A$200,0),1),"")</f>
        <v/>
      </c>
      <c r="AM338" s="742" t="str">
        <f>IFERROR(INDEX('02_LIVING_WATERDEEP'!$F$2:$F$200,MATCH(Таблиця4[[#This Row],[BUILDING NAME]],'02_LIVING_WATERDEEP'!$A$2:$A$200,0),1),"")</f>
        <v/>
      </c>
      <c r="AN338" s="742" t="str">
        <f>IFERROR(INDEX('02_LIVING_WATERDEEP'!$I$2:$I$200,MATCH(Таблиця4[[#This Row],[BUILDING NAME]],'02_LIVING_WATERDEEP'!$A$2:$A$200,0),1),"")</f>
        <v/>
      </c>
      <c r="AO338" s="742" t="str">
        <f>IFERROR(INDEX('02_LIVING_WATERDEEP'!$J$2:$J$200,MATCH(Таблиця4[[#This Row],[BUILDING NAME]],'02_LIVING_WATERDEEP'!$A$2:$A$200,0),1),"")</f>
        <v/>
      </c>
      <c r="AP338" s="742" t="str">
        <f>IFERROR(INDEX('02_LIVING_WATERDEEP'!$K$2:$K$200,MATCH(Таблиця4[[#This Row],[BUILDING NAME]],'02_LIVING_WATERDEEP'!$A$2:$A$200,0),1),"")</f>
        <v/>
      </c>
      <c r="AQ338" s="742" t="str">
        <f>IFERROR(INDEX('02_LIVING_WATERDEEP'!$L$2:$L$200,MATCH(Таблиця4[[#This Row],[BUILDING NAME]],'02_LIVING_WATERDEEP'!$A$2:$A$200,0),1),"")</f>
        <v/>
      </c>
      <c r="AR338" s="742" t="str">
        <f>IFERROR(INDEX('02_LIVING_WATERDEEP'!$M$2:$M$200,MATCH(Таблиця4[[#This Row],[BUILDING NAME]],'02_LIVING_WATERDEEP'!$A$2:$A$200,0),1),"")</f>
        <v/>
      </c>
      <c r="AS338" s="742"/>
      <c r="AT338" s="596"/>
      <c r="AU338" s="596"/>
      <c r="AV338" s="596"/>
      <c r="AW338" s="596"/>
      <c r="AX338" s="596"/>
      <c r="AY338" s="596"/>
      <c r="AZ338" s="596"/>
      <c r="BA338" s="596"/>
      <c r="BB338" s="596"/>
      <c r="BC338" s="596"/>
      <c r="BD338" s="596"/>
      <c r="BE338" s="596"/>
      <c r="BF338" s="596"/>
      <c r="BG338" s="596"/>
      <c r="BH338" s="596"/>
      <c r="BI338" s="596"/>
      <c r="BJ338" s="596" t="e">
        <f>MATCH(Таблиця4[[#This Row],[BUILDING NAME]],#REF!,0)</f>
        <v>#REF!</v>
      </c>
      <c r="BK338" s="596" t="e">
        <f>INDEX(#REF!,'02BUILD'!BJ338,1)</f>
        <v>#REF!</v>
      </c>
      <c r="BL338" s="596" t="s">
        <v>20672</v>
      </c>
      <c r="BM338" s="596"/>
      <c r="BN338" s="596" t="e">
        <f>MATCH(Таблиця4[[#This Row],[BUILDING NAME]],Таблиця5[NAME],0)</f>
        <v>#N/A</v>
      </c>
      <c r="BO338" s="596" t="e">
        <f>INDEX(Таблиця5[[C - COINS - COST]:[ADDRESS]],'02BUILD'!$BN338,1)</f>
        <v>#N/A</v>
      </c>
      <c r="BP338" s="596" t="e">
        <f>INDEX(Таблиця5[[C - COINS - COST]:[ADDRESS]],'02BUILD'!$BN338,2)</f>
        <v>#N/A</v>
      </c>
      <c r="BQ338" s="596" t="e">
        <f>INDEX(Таблиця5[[C - COINS - COST]:[ADDRESS]],'02BUILD'!$BN338,3)</f>
        <v>#N/A</v>
      </c>
      <c r="BR338" s="596" t="e">
        <f>INDEX(Таблиця5[[C - COINS - COST]:[ADDRESS]],'02BUILD'!$BN338,4)</f>
        <v>#N/A</v>
      </c>
      <c r="BS338" s="596" t="e">
        <f>INDEX(Таблиця5[[C - COINS - COST]:[ADDRESS]],'02BUILD'!$BN338,5)</f>
        <v>#N/A</v>
      </c>
      <c r="BT338" s="596" t="e">
        <f>INDEX(Таблиця5[[C - COINS - COST]:[ADDRESS]],'02BUILD'!$BN338,6)</f>
        <v>#N/A</v>
      </c>
      <c r="BU338" s="596" t="e">
        <f>INDEX(Таблиця5[[C - COINS - COST]:[ADDRESS]],'02BUILD'!$BN338,7)</f>
        <v>#N/A</v>
      </c>
      <c r="BV338" s="596" t="e">
        <f>INDEX(Таблиця5[[C - COINS - COST]:[ADDRESS]],'02BUILD'!$BN338,8)</f>
        <v>#N/A</v>
      </c>
      <c r="BW338" s="596" t="e">
        <f>INDEX(Таблиця5[[C - COINS - COST]:[ADDRESS]],'02BUILD'!$BN338,9)</f>
        <v>#N/A</v>
      </c>
      <c r="BX338" s="596" t="e">
        <f>INDEX(Таблиця5[[C - COINS - COST]:[ADDRESS]],'02BUILD'!$BN338,10)</f>
        <v>#N/A</v>
      </c>
    </row>
    <row r="339" spans="1:76" ht="16.5" thickTop="1" thickBot="1">
      <c r="A339" s="742" t="s">
        <v>788</v>
      </c>
      <c r="B339" s="743" t="str">
        <f t="shared" si="16"/>
        <v>N12</v>
      </c>
      <c r="C339" s="743" t="str">
        <f t="shared" si="17"/>
        <v>Sultlue Villa (noble villa, A, 2s)</v>
      </c>
      <c r="D339" s="742"/>
      <c r="E339" s="742"/>
      <c r="F339" s="743" t="s">
        <v>1228</v>
      </c>
      <c r="G339" s="743" t="s">
        <v>1496</v>
      </c>
      <c r="H339" s="743" t="s">
        <v>21269</v>
      </c>
      <c r="I339" s="743" t="s">
        <v>3966</v>
      </c>
      <c r="J339" s="743"/>
      <c r="K339" s="743" t="s">
        <v>2075</v>
      </c>
      <c r="L339" s="743" t="s">
        <v>2076</v>
      </c>
      <c r="M339" s="743" t="s">
        <v>2072</v>
      </c>
      <c r="N339" s="743"/>
      <c r="O339" s="743"/>
      <c r="P339" s="743"/>
      <c r="Q339" s="743"/>
      <c r="R339" s="743"/>
      <c r="S3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39" s="743"/>
      <c r="U339" s="743"/>
      <c r="V339" s="743"/>
      <c r="W339" s="743"/>
      <c r="X339" s="743"/>
      <c r="Y339" s="764"/>
      <c r="Z339" s="743" t="s">
        <v>4311</v>
      </c>
      <c r="AA339" s="743"/>
      <c r="AB339" s="743" t="str">
        <f>Таблиця4[[#This Row],[Descriptions2]]</f>
        <v/>
      </c>
      <c r="AC339" s="743" t="str">
        <f>Таблиця4[[#This Row],[Owner/Specific NPCs3]]</f>
        <v/>
      </c>
      <c r="AD339" s="743"/>
      <c r="AE339" s="750" t="s">
        <v>5831</v>
      </c>
      <c r="AF339" s="751"/>
      <c r="AG339" s="752"/>
      <c r="AH339" s="743" t="s">
        <v>4311</v>
      </c>
      <c r="AI339" s="752"/>
      <c r="AJ339" s="743" t="s">
        <v>4311</v>
      </c>
      <c r="AK339" s="752"/>
      <c r="AL339" s="742" t="str">
        <f>IFERROR(INDEX('02_LIVING_WATERDEEP'!$C$2:$C$200,MATCH(Таблиця4[[#This Row],[BUILDING NAME]],'02_LIVING_WATERDEEP'!$A$2:$A$200,0),1),"")</f>
        <v/>
      </c>
      <c r="AM339" s="742" t="str">
        <f>IFERROR(INDEX('02_LIVING_WATERDEEP'!$F$2:$F$200,MATCH(Таблиця4[[#This Row],[BUILDING NAME]],'02_LIVING_WATERDEEP'!$A$2:$A$200,0),1),"")</f>
        <v/>
      </c>
      <c r="AN339" s="742" t="str">
        <f>IFERROR(INDEX('02_LIVING_WATERDEEP'!$I$2:$I$200,MATCH(Таблиця4[[#This Row],[BUILDING NAME]],'02_LIVING_WATERDEEP'!$A$2:$A$200,0),1),"")</f>
        <v/>
      </c>
      <c r="AO339" s="742" t="str">
        <f>IFERROR(INDEX('02_LIVING_WATERDEEP'!$J$2:$J$200,MATCH(Таблиця4[[#This Row],[BUILDING NAME]],'02_LIVING_WATERDEEP'!$A$2:$A$200,0),1),"")</f>
        <v/>
      </c>
      <c r="AP339" s="742" t="str">
        <f>IFERROR(INDEX('02_LIVING_WATERDEEP'!$K$2:$K$200,MATCH(Таблиця4[[#This Row],[BUILDING NAME]],'02_LIVING_WATERDEEP'!$A$2:$A$200,0),1),"")</f>
        <v/>
      </c>
      <c r="AQ339" s="742" t="str">
        <f>IFERROR(INDEX('02_LIVING_WATERDEEP'!$L$2:$L$200,MATCH(Таблиця4[[#This Row],[BUILDING NAME]],'02_LIVING_WATERDEEP'!$A$2:$A$200,0),1),"")</f>
        <v/>
      </c>
      <c r="AR339" s="742" t="str">
        <f>IFERROR(INDEX('02_LIVING_WATERDEEP'!$M$2:$M$200,MATCH(Таблиця4[[#This Row],[BUILDING NAME]],'02_LIVING_WATERDEEP'!$A$2:$A$200,0),1),"")</f>
        <v/>
      </c>
      <c r="AS339" s="742"/>
      <c r="AT339" s="596"/>
      <c r="AU339" s="596"/>
      <c r="AV339" s="596"/>
      <c r="AW339" s="596"/>
      <c r="AX339" s="596"/>
      <c r="AY339" s="596"/>
      <c r="AZ339" s="596"/>
      <c r="BA339" s="596"/>
      <c r="BB339" s="596"/>
      <c r="BC339" s="596"/>
      <c r="BD339" s="596"/>
      <c r="BE339" s="596"/>
      <c r="BF339" s="596"/>
      <c r="BG339" s="596"/>
      <c r="BH339" s="596"/>
      <c r="BI339" s="596"/>
      <c r="BJ339" s="596" t="e">
        <f>MATCH(Таблиця4[[#This Row],[BUILDING NAME]],#REF!,0)</f>
        <v>#REF!</v>
      </c>
      <c r="BK339" s="596" t="e">
        <f>INDEX(#REF!,'02BUILD'!BJ339,1)</f>
        <v>#REF!</v>
      </c>
      <c r="BL339" s="596" t="s">
        <v>20649</v>
      </c>
      <c r="BM339" s="596"/>
      <c r="BN339" s="596" t="e">
        <f>MATCH(Таблиця4[[#This Row],[BUILDING NAME]],Таблиця5[NAME],0)</f>
        <v>#N/A</v>
      </c>
      <c r="BO339" s="596" t="e">
        <f>INDEX(Таблиця5[[C - COINS - COST]:[ADDRESS]],'02BUILD'!$BN339,1)</f>
        <v>#N/A</v>
      </c>
      <c r="BP339" s="596" t="e">
        <f>INDEX(Таблиця5[[C - COINS - COST]:[ADDRESS]],'02BUILD'!$BN339,2)</f>
        <v>#N/A</v>
      </c>
      <c r="BQ339" s="596" t="e">
        <f>INDEX(Таблиця5[[C - COINS - COST]:[ADDRESS]],'02BUILD'!$BN339,3)</f>
        <v>#N/A</v>
      </c>
      <c r="BR339" s="596" t="e">
        <f>INDEX(Таблиця5[[C - COINS - COST]:[ADDRESS]],'02BUILD'!$BN339,4)</f>
        <v>#N/A</v>
      </c>
      <c r="BS339" s="596" t="e">
        <f>INDEX(Таблиця5[[C - COINS - COST]:[ADDRESS]],'02BUILD'!$BN339,5)</f>
        <v>#N/A</v>
      </c>
      <c r="BT339" s="596" t="e">
        <f>INDEX(Таблиця5[[C - COINS - COST]:[ADDRESS]],'02BUILD'!$BN339,6)</f>
        <v>#N/A</v>
      </c>
      <c r="BU339" s="596" t="e">
        <f>INDEX(Таблиця5[[C - COINS - COST]:[ADDRESS]],'02BUILD'!$BN339,7)</f>
        <v>#N/A</v>
      </c>
      <c r="BV339" s="596" t="e">
        <f>INDEX(Таблиця5[[C - COINS - COST]:[ADDRESS]],'02BUILD'!$BN339,8)</f>
        <v>#N/A</v>
      </c>
      <c r="BW339" s="596" t="e">
        <f>INDEX(Таблиця5[[C - COINS - COST]:[ADDRESS]],'02BUILD'!$BN339,9)</f>
        <v>#N/A</v>
      </c>
      <c r="BX339" s="596" t="e">
        <f>INDEX(Таблиця5[[C - COINS - COST]:[ADDRESS]],'02BUILD'!$BN339,10)</f>
        <v>#N/A</v>
      </c>
    </row>
    <row r="340" spans="1:76" ht="16.5" thickTop="1" thickBot="1">
      <c r="A340" s="742" t="s">
        <v>789</v>
      </c>
      <c r="B340" s="743" t="str">
        <f t="shared" si="16"/>
        <v>N13</v>
      </c>
      <c r="C340" s="743" t="str">
        <f t="shared" si="17"/>
        <v>Cragsmere Villa (noble villa, A, 2s &amp; 3s)</v>
      </c>
      <c r="D340" s="742"/>
      <c r="E340" s="742"/>
      <c r="F340" s="743" t="s">
        <v>302</v>
      </c>
      <c r="G340" s="743" t="s">
        <v>1497</v>
      </c>
      <c r="H340" s="743" t="s">
        <v>2144</v>
      </c>
      <c r="I340" s="743" t="s">
        <v>3966</v>
      </c>
      <c r="J340" s="743"/>
      <c r="K340" s="743" t="s">
        <v>2075</v>
      </c>
      <c r="L340" s="743" t="s">
        <v>2076</v>
      </c>
      <c r="M340" s="743" t="s">
        <v>2070</v>
      </c>
      <c r="N340" s="743"/>
      <c r="O340" s="743"/>
      <c r="P340" s="743"/>
      <c r="Q340" s="743"/>
      <c r="R340" s="743"/>
      <c r="S3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0" s="743"/>
      <c r="U340" s="743"/>
      <c r="V340" s="743"/>
      <c r="W340" s="743"/>
      <c r="X340" s="743"/>
      <c r="Y340" s="743"/>
      <c r="Z340" s="743" t="s">
        <v>4311</v>
      </c>
      <c r="AA340" s="743"/>
      <c r="AB340" s="743" t="str">
        <f>Таблиця4[[#This Row],[Descriptions2]]</f>
        <v/>
      </c>
      <c r="AC340" s="743" t="str">
        <f>Таблиця4[[#This Row],[Owner/Specific NPCs3]]</f>
        <v/>
      </c>
      <c r="AD340" s="743"/>
      <c r="AE340" s="750" t="s">
        <v>5831</v>
      </c>
      <c r="AF340" s="751"/>
      <c r="AG340" s="752"/>
      <c r="AH340" s="743" t="s">
        <v>4311</v>
      </c>
      <c r="AI340" s="752"/>
      <c r="AJ340" s="743" t="s">
        <v>4311</v>
      </c>
      <c r="AK340" s="752"/>
      <c r="AL340" s="742" t="str">
        <f>IFERROR(INDEX('02_LIVING_WATERDEEP'!$C$2:$C$200,MATCH(Таблиця4[[#This Row],[BUILDING NAME]],'02_LIVING_WATERDEEP'!$A$2:$A$200,0),1),"")</f>
        <v/>
      </c>
      <c r="AM340" s="742" t="str">
        <f>IFERROR(INDEX('02_LIVING_WATERDEEP'!$F$2:$F$200,MATCH(Таблиця4[[#This Row],[BUILDING NAME]],'02_LIVING_WATERDEEP'!$A$2:$A$200,0),1),"")</f>
        <v/>
      </c>
      <c r="AN340" s="742" t="str">
        <f>IFERROR(INDEX('02_LIVING_WATERDEEP'!$I$2:$I$200,MATCH(Таблиця4[[#This Row],[BUILDING NAME]],'02_LIVING_WATERDEEP'!$A$2:$A$200,0),1),"")</f>
        <v/>
      </c>
      <c r="AO340" s="742" t="str">
        <f>IFERROR(INDEX('02_LIVING_WATERDEEP'!$J$2:$J$200,MATCH(Таблиця4[[#This Row],[BUILDING NAME]],'02_LIVING_WATERDEEP'!$A$2:$A$200,0),1),"")</f>
        <v/>
      </c>
      <c r="AP340" s="742" t="str">
        <f>IFERROR(INDEX('02_LIVING_WATERDEEP'!$K$2:$K$200,MATCH(Таблиця4[[#This Row],[BUILDING NAME]],'02_LIVING_WATERDEEP'!$A$2:$A$200,0),1),"")</f>
        <v/>
      </c>
      <c r="AQ340" s="742" t="str">
        <f>IFERROR(INDEX('02_LIVING_WATERDEEP'!$L$2:$L$200,MATCH(Таблиця4[[#This Row],[BUILDING NAME]],'02_LIVING_WATERDEEP'!$A$2:$A$200,0),1),"")</f>
        <v/>
      </c>
      <c r="AR340" s="742" t="str">
        <f>IFERROR(INDEX('02_LIVING_WATERDEEP'!$M$2:$M$200,MATCH(Таблиця4[[#This Row],[BUILDING NAME]],'02_LIVING_WATERDEEP'!$A$2:$A$200,0),1),"")</f>
        <v/>
      </c>
      <c r="AS340" s="742"/>
      <c r="AT340" s="596"/>
      <c r="AU340" s="596"/>
      <c r="AV340" s="596"/>
      <c r="AW340" s="596"/>
      <c r="AX340" s="596"/>
      <c r="AY340" s="596"/>
      <c r="AZ340" s="596"/>
      <c r="BA340" s="596"/>
      <c r="BB340" s="596"/>
      <c r="BC340" s="596"/>
      <c r="BD340" s="596"/>
      <c r="BE340" s="596"/>
      <c r="BF340" s="596"/>
      <c r="BG340" s="596"/>
      <c r="BH340" s="596"/>
      <c r="BI340" s="596"/>
      <c r="BJ340" s="596" t="e">
        <f>MATCH(Таблиця4[[#This Row],[BUILDING NAME]],#REF!,0)</f>
        <v>#REF!</v>
      </c>
      <c r="BK340" s="596" t="e">
        <f>INDEX(#REF!,'02BUILD'!BJ340,1)</f>
        <v>#REF!</v>
      </c>
      <c r="BL340" s="596">
        <v>0</v>
      </c>
      <c r="BM340" s="596"/>
      <c r="BN340" s="596" t="e">
        <f>MATCH(Таблиця4[[#This Row],[BUILDING NAME]],Таблиця5[NAME],0)</f>
        <v>#N/A</v>
      </c>
      <c r="BO340" s="596" t="e">
        <f>INDEX(Таблиця5[[C - COINS - COST]:[ADDRESS]],'02BUILD'!$BN340,1)</f>
        <v>#N/A</v>
      </c>
      <c r="BP340" s="596" t="e">
        <f>INDEX(Таблиця5[[C - COINS - COST]:[ADDRESS]],'02BUILD'!$BN340,2)</f>
        <v>#N/A</v>
      </c>
      <c r="BQ340" s="596" t="e">
        <f>INDEX(Таблиця5[[C - COINS - COST]:[ADDRESS]],'02BUILD'!$BN340,3)</f>
        <v>#N/A</v>
      </c>
      <c r="BR340" s="596" t="e">
        <f>INDEX(Таблиця5[[C - COINS - COST]:[ADDRESS]],'02BUILD'!$BN340,4)</f>
        <v>#N/A</v>
      </c>
      <c r="BS340" s="596" t="e">
        <f>INDEX(Таблиця5[[C - COINS - COST]:[ADDRESS]],'02BUILD'!$BN340,5)</f>
        <v>#N/A</v>
      </c>
      <c r="BT340" s="596" t="e">
        <f>INDEX(Таблиця5[[C - COINS - COST]:[ADDRESS]],'02BUILD'!$BN340,6)</f>
        <v>#N/A</v>
      </c>
      <c r="BU340" s="596" t="e">
        <f>INDEX(Таблиця5[[C - COINS - COST]:[ADDRESS]],'02BUILD'!$BN340,7)</f>
        <v>#N/A</v>
      </c>
      <c r="BV340" s="596" t="e">
        <f>INDEX(Таблиця5[[C - COINS - COST]:[ADDRESS]],'02BUILD'!$BN340,8)</f>
        <v>#N/A</v>
      </c>
      <c r="BW340" s="596" t="e">
        <f>INDEX(Таблиця5[[C - COINS - COST]:[ADDRESS]],'02BUILD'!$BN340,9)</f>
        <v>#N/A</v>
      </c>
      <c r="BX340" s="596" t="e">
        <f>INDEX(Таблиця5[[C - COINS - COST]:[ADDRESS]],'02BUILD'!$BN340,10)</f>
        <v>#N/A</v>
      </c>
    </row>
    <row r="341" spans="1:76" ht="16.5" thickTop="1" thickBot="1">
      <c r="A341" s="742" t="s">
        <v>790</v>
      </c>
      <c r="B341" s="743" t="str">
        <f t="shared" si="16"/>
        <v>N14</v>
      </c>
      <c r="C341" s="743" t="str">
        <f t="shared" si="17"/>
        <v>Massalan Villa (noble villa, A, 1s &amp; 2s) '</v>
      </c>
      <c r="D341" s="742"/>
      <c r="E341" s="742"/>
      <c r="F341" s="743" t="s">
        <v>491</v>
      </c>
      <c r="G341" s="743" t="s">
        <v>1498</v>
      </c>
      <c r="H341" s="757" t="s">
        <v>21278</v>
      </c>
      <c r="I341" s="743" t="s">
        <v>3966</v>
      </c>
      <c r="J341" s="743"/>
      <c r="K341" s="743" t="s">
        <v>2075</v>
      </c>
      <c r="L341" s="743" t="s">
        <v>2076</v>
      </c>
      <c r="M341" s="743" t="s">
        <v>2071</v>
      </c>
      <c r="N341" s="743"/>
      <c r="O341" s="743"/>
      <c r="P341" s="743"/>
      <c r="Q341" s="743"/>
      <c r="R341" s="743"/>
      <c r="S3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1" s="743"/>
      <c r="U341" s="743"/>
      <c r="V341" s="743"/>
      <c r="W341" s="743"/>
      <c r="X341" s="743"/>
      <c r="Y341" s="743"/>
      <c r="Z341" s="743" t="s">
        <v>4311</v>
      </c>
      <c r="AA341" s="743"/>
      <c r="AB341" s="743" t="str">
        <f>Таблиця4[[#This Row],[Descriptions2]]</f>
        <v/>
      </c>
      <c r="AC341" s="743" t="str">
        <f>Таблиця4[[#This Row],[Owner/Specific NPCs3]]</f>
        <v/>
      </c>
      <c r="AD341" s="743"/>
      <c r="AE341" s="750" t="s">
        <v>5831</v>
      </c>
      <c r="AF341" s="751"/>
      <c r="AG341" s="752"/>
      <c r="AH341" s="743" t="s">
        <v>4311</v>
      </c>
      <c r="AI341" s="752"/>
      <c r="AJ341" s="743" t="s">
        <v>4311</v>
      </c>
      <c r="AK341" s="752"/>
      <c r="AL341" s="742" t="str">
        <f>IFERROR(INDEX('02_LIVING_WATERDEEP'!$C$2:$C$200,MATCH(Таблиця4[[#This Row],[BUILDING NAME]],'02_LIVING_WATERDEEP'!$A$2:$A$200,0),1),"")</f>
        <v/>
      </c>
      <c r="AM341" s="742" t="str">
        <f>IFERROR(INDEX('02_LIVING_WATERDEEP'!$F$2:$F$200,MATCH(Таблиця4[[#This Row],[BUILDING NAME]],'02_LIVING_WATERDEEP'!$A$2:$A$200,0),1),"")</f>
        <v/>
      </c>
      <c r="AN341" s="742" t="str">
        <f>IFERROR(INDEX('02_LIVING_WATERDEEP'!$I$2:$I$200,MATCH(Таблиця4[[#This Row],[BUILDING NAME]],'02_LIVING_WATERDEEP'!$A$2:$A$200,0),1),"")</f>
        <v/>
      </c>
      <c r="AO341" s="742" t="str">
        <f>IFERROR(INDEX('02_LIVING_WATERDEEP'!$J$2:$J$200,MATCH(Таблиця4[[#This Row],[BUILDING NAME]],'02_LIVING_WATERDEEP'!$A$2:$A$200,0),1),"")</f>
        <v/>
      </c>
      <c r="AP341" s="742" t="str">
        <f>IFERROR(INDEX('02_LIVING_WATERDEEP'!$K$2:$K$200,MATCH(Таблиця4[[#This Row],[BUILDING NAME]],'02_LIVING_WATERDEEP'!$A$2:$A$200,0),1),"")</f>
        <v/>
      </c>
      <c r="AQ341" s="742" t="str">
        <f>IFERROR(INDEX('02_LIVING_WATERDEEP'!$L$2:$L$200,MATCH(Таблиця4[[#This Row],[BUILDING NAME]],'02_LIVING_WATERDEEP'!$A$2:$A$200,0),1),"")</f>
        <v/>
      </c>
      <c r="AR341" s="742" t="str">
        <f>IFERROR(INDEX('02_LIVING_WATERDEEP'!$M$2:$M$200,MATCH(Таблиця4[[#This Row],[BUILDING NAME]],'02_LIVING_WATERDEEP'!$A$2:$A$200,0),1),"")</f>
        <v/>
      </c>
      <c r="AS341" s="742"/>
      <c r="AT341" s="596"/>
      <c r="AU341" s="596"/>
      <c r="AV341" s="596"/>
      <c r="AW341" s="596"/>
      <c r="AX341" s="596"/>
      <c r="AY341" s="596"/>
      <c r="AZ341" s="596"/>
      <c r="BA341" s="596"/>
      <c r="BB341" s="596"/>
      <c r="BC341" s="596"/>
      <c r="BD341" s="596"/>
      <c r="BE341" s="596"/>
      <c r="BF341" s="596"/>
      <c r="BG341" s="596"/>
      <c r="BH341" s="596"/>
      <c r="BI341" s="596"/>
      <c r="BJ341" s="596" t="e">
        <f>MATCH(Таблиця4[[#This Row],[BUILDING NAME]],#REF!,0)</f>
        <v>#REF!</v>
      </c>
      <c r="BK341" s="596" t="e">
        <f>INDEX(#REF!,'02BUILD'!BJ341,1)</f>
        <v>#REF!</v>
      </c>
      <c r="BL341" s="596" t="e">
        <v>#N/A</v>
      </c>
      <c r="BM341" s="596"/>
      <c r="BN341" s="596" t="e">
        <f>MATCH(Таблиця4[[#This Row],[BUILDING NAME]],Таблиця5[NAME],0)</f>
        <v>#N/A</v>
      </c>
      <c r="BO341" s="596" t="e">
        <f>INDEX(Таблиця5[[C - COINS - COST]:[ADDRESS]],'02BUILD'!$BN341,1)</f>
        <v>#N/A</v>
      </c>
      <c r="BP341" s="596" t="e">
        <f>INDEX(Таблиця5[[C - COINS - COST]:[ADDRESS]],'02BUILD'!$BN341,2)</f>
        <v>#N/A</v>
      </c>
      <c r="BQ341" s="596" t="e">
        <f>INDEX(Таблиця5[[C - COINS - COST]:[ADDRESS]],'02BUILD'!$BN341,3)</f>
        <v>#N/A</v>
      </c>
      <c r="BR341" s="596" t="e">
        <f>INDEX(Таблиця5[[C - COINS - COST]:[ADDRESS]],'02BUILD'!$BN341,4)</f>
        <v>#N/A</v>
      </c>
      <c r="BS341" s="596" t="e">
        <f>INDEX(Таблиця5[[C - COINS - COST]:[ADDRESS]],'02BUILD'!$BN341,5)</f>
        <v>#N/A</v>
      </c>
      <c r="BT341" s="596" t="e">
        <f>INDEX(Таблиця5[[C - COINS - COST]:[ADDRESS]],'02BUILD'!$BN341,6)</f>
        <v>#N/A</v>
      </c>
      <c r="BU341" s="596" t="e">
        <f>INDEX(Таблиця5[[C - COINS - COST]:[ADDRESS]],'02BUILD'!$BN341,7)</f>
        <v>#N/A</v>
      </c>
      <c r="BV341" s="596" t="e">
        <f>INDEX(Таблиця5[[C - COINS - COST]:[ADDRESS]],'02BUILD'!$BN341,8)</f>
        <v>#N/A</v>
      </c>
      <c r="BW341" s="596" t="e">
        <f>INDEX(Таблиця5[[C - COINS - COST]:[ADDRESS]],'02BUILD'!$BN341,9)</f>
        <v>#N/A</v>
      </c>
      <c r="BX341" s="596" t="e">
        <f>INDEX(Таблиця5[[C - COINS - COST]:[ADDRESS]],'02BUILD'!$BN341,10)</f>
        <v>#N/A</v>
      </c>
    </row>
    <row r="342" spans="1:76" ht="16.5" thickTop="1" thickBot="1">
      <c r="A342" s="742" t="s">
        <v>791</v>
      </c>
      <c r="B342" s="743" t="str">
        <f t="shared" si="16"/>
        <v>N15</v>
      </c>
      <c r="C342" s="743" t="str">
        <f t="shared" si="17"/>
        <v>Kothont Villa (noble villa, A, 1s &amp; 2s)</v>
      </c>
      <c r="D342" s="742"/>
      <c r="E342" s="742"/>
      <c r="F342" s="743" t="s">
        <v>451</v>
      </c>
      <c r="G342" s="743" t="s">
        <v>1499</v>
      </c>
      <c r="H342" s="743" t="s">
        <v>2145</v>
      </c>
      <c r="I342" s="743" t="s">
        <v>3966</v>
      </c>
      <c r="J342" s="743"/>
      <c r="K342" s="743" t="s">
        <v>2075</v>
      </c>
      <c r="L342" s="743" t="s">
        <v>2076</v>
      </c>
      <c r="M342" s="743" t="s">
        <v>2071</v>
      </c>
      <c r="N342" s="743"/>
      <c r="O342" s="743"/>
      <c r="P342" s="743"/>
      <c r="Q342" s="743"/>
      <c r="R342" s="743"/>
      <c r="S3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2" s="743"/>
      <c r="U342" s="743"/>
      <c r="V342" s="743"/>
      <c r="W342" s="743"/>
      <c r="X342" s="743"/>
      <c r="Y342" s="743"/>
      <c r="Z342" s="743" t="s">
        <v>4311</v>
      </c>
      <c r="AA342" s="743"/>
      <c r="AB342" s="743" t="str">
        <f>Таблиця4[[#This Row],[Descriptions2]]</f>
        <v/>
      </c>
      <c r="AC342" s="743" t="str">
        <f>Таблиця4[[#This Row],[Owner/Specific NPCs3]]</f>
        <v/>
      </c>
      <c r="AD342" s="743"/>
      <c r="AE342" s="750" t="s">
        <v>5831</v>
      </c>
      <c r="AF342" s="751"/>
      <c r="AG342" s="752"/>
      <c r="AH342" s="743" t="s">
        <v>4311</v>
      </c>
      <c r="AI342" s="752"/>
      <c r="AJ342" s="743" t="s">
        <v>4311</v>
      </c>
      <c r="AK342" s="752"/>
      <c r="AL342" s="742" t="str">
        <f>IFERROR(INDEX('02_LIVING_WATERDEEP'!$C$2:$C$200,MATCH(Таблиця4[[#This Row],[BUILDING NAME]],'02_LIVING_WATERDEEP'!$A$2:$A$200,0),1),"")</f>
        <v/>
      </c>
      <c r="AM342" s="742" t="str">
        <f>IFERROR(INDEX('02_LIVING_WATERDEEP'!$F$2:$F$200,MATCH(Таблиця4[[#This Row],[BUILDING NAME]],'02_LIVING_WATERDEEP'!$A$2:$A$200,0),1),"")</f>
        <v/>
      </c>
      <c r="AN342" s="742" t="str">
        <f>IFERROR(INDEX('02_LIVING_WATERDEEP'!$I$2:$I$200,MATCH(Таблиця4[[#This Row],[BUILDING NAME]],'02_LIVING_WATERDEEP'!$A$2:$A$200,0),1),"")</f>
        <v/>
      </c>
      <c r="AO342" s="742" t="str">
        <f>IFERROR(INDEX('02_LIVING_WATERDEEP'!$J$2:$J$200,MATCH(Таблиця4[[#This Row],[BUILDING NAME]],'02_LIVING_WATERDEEP'!$A$2:$A$200,0),1),"")</f>
        <v/>
      </c>
      <c r="AP342" s="742" t="str">
        <f>IFERROR(INDEX('02_LIVING_WATERDEEP'!$K$2:$K$200,MATCH(Таблиця4[[#This Row],[BUILDING NAME]],'02_LIVING_WATERDEEP'!$A$2:$A$200,0),1),"")</f>
        <v/>
      </c>
      <c r="AQ342" s="742" t="str">
        <f>IFERROR(INDEX('02_LIVING_WATERDEEP'!$L$2:$L$200,MATCH(Таблиця4[[#This Row],[BUILDING NAME]],'02_LIVING_WATERDEEP'!$A$2:$A$200,0),1),"")</f>
        <v/>
      </c>
      <c r="AR342" s="742" t="str">
        <f>IFERROR(INDEX('02_LIVING_WATERDEEP'!$M$2:$M$200,MATCH(Таблиця4[[#This Row],[BUILDING NAME]],'02_LIVING_WATERDEEP'!$A$2:$A$200,0),1),"")</f>
        <v/>
      </c>
      <c r="AS342" s="742"/>
      <c r="AT342" s="596"/>
      <c r="AU342" s="596"/>
      <c r="AV342" s="596"/>
      <c r="AW342" s="596"/>
      <c r="AX342" s="596"/>
      <c r="AY342" s="596"/>
      <c r="AZ342" s="596"/>
      <c r="BA342" s="596"/>
      <c r="BB342" s="596"/>
      <c r="BC342" s="596"/>
      <c r="BD342" s="596"/>
      <c r="BE342" s="596"/>
      <c r="BF342" s="596"/>
      <c r="BG342" s="596"/>
      <c r="BH342" s="596"/>
      <c r="BI342" s="596"/>
      <c r="BJ342" s="596" t="e">
        <f>MATCH(Таблиця4[[#This Row],[BUILDING NAME]],#REF!,0)</f>
        <v>#REF!</v>
      </c>
      <c r="BK342" s="596" t="e">
        <f>INDEX(#REF!,'02BUILD'!BJ342,1)</f>
        <v>#REF!</v>
      </c>
      <c r="BL342" s="596" t="s">
        <v>20677</v>
      </c>
      <c r="BM342" s="596"/>
      <c r="BN342" s="596" t="e">
        <f>MATCH(Таблиця4[[#This Row],[BUILDING NAME]],Таблиця5[NAME],0)</f>
        <v>#N/A</v>
      </c>
      <c r="BO342" s="596" t="e">
        <f>INDEX(Таблиця5[[C - COINS - COST]:[ADDRESS]],'02BUILD'!$BN342,1)</f>
        <v>#N/A</v>
      </c>
      <c r="BP342" s="596" t="e">
        <f>INDEX(Таблиця5[[C - COINS - COST]:[ADDRESS]],'02BUILD'!$BN342,2)</f>
        <v>#N/A</v>
      </c>
      <c r="BQ342" s="596" t="e">
        <f>INDEX(Таблиця5[[C - COINS - COST]:[ADDRESS]],'02BUILD'!$BN342,3)</f>
        <v>#N/A</v>
      </c>
      <c r="BR342" s="596" t="e">
        <f>INDEX(Таблиця5[[C - COINS - COST]:[ADDRESS]],'02BUILD'!$BN342,4)</f>
        <v>#N/A</v>
      </c>
      <c r="BS342" s="596" t="e">
        <f>INDEX(Таблиця5[[C - COINS - COST]:[ADDRESS]],'02BUILD'!$BN342,5)</f>
        <v>#N/A</v>
      </c>
      <c r="BT342" s="596" t="e">
        <f>INDEX(Таблиця5[[C - COINS - COST]:[ADDRESS]],'02BUILD'!$BN342,6)</f>
        <v>#N/A</v>
      </c>
      <c r="BU342" s="596" t="e">
        <f>INDEX(Таблиця5[[C - COINS - COST]:[ADDRESS]],'02BUILD'!$BN342,7)</f>
        <v>#N/A</v>
      </c>
      <c r="BV342" s="596" t="e">
        <f>INDEX(Таблиця5[[C - COINS - COST]:[ADDRESS]],'02BUILD'!$BN342,8)</f>
        <v>#N/A</v>
      </c>
      <c r="BW342" s="596" t="e">
        <f>INDEX(Таблиця5[[C - COINS - COST]:[ADDRESS]],'02BUILD'!$BN342,9)</f>
        <v>#N/A</v>
      </c>
      <c r="BX342" s="596" t="e">
        <f>INDEX(Таблиця5[[C - COINS - COST]:[ADDRESS]],'02BUILD'!$BN342,10)</f>
        <v>#N/A</v>
      </c>
    </row>
    <row r="343" spans="1:76" ht="16.5" thickTop="1" thickBot="1">
      <c r="A343" s="742" t="s">
        <v>792</v>
      </c>
      <c r="B343" s="743" t="str">
        <f t="shared" si="16"/>
        <v>N16</v>
      </c>
      <c r="C343" s="743" t="str">
        <f t="shared" si="17"/>
        <v>Holyhands House (inn/temple of many faiths/former noble villa, A, 3s &amp; 4s)</v>
      </c>
      <c r="D343" s="742"/>
      <c r="E343" s="742"/>
      <c r="F343" s="743" t="s">
        <v>1229</v>
      </c>
      <c r="G343" s="743" t="s">
        <v>1500</v>
      </c>
      <c r="H343" s="743" t="s">
        <v>2146</v>
      </c>
      <c r="I343" s="743" t="s">
        <v>3966</v>
      </c>
      <c r="J343" s="743"/>
      <c r="K343" s="743" t="s">
        <v>2100</v>
      </c>
      <c r="L343" s="743" t="s">
        <v>2076</v>
      </c>
      <c r="M343" s="743" t="s">
        <v>2074</v>
      </c>
      <c r="N343" s="753"/>
      <c r="O343" s="743"/>
      <c r="P343" s="743"/>
      <c r="Q343" s="743"/>
      <c r="R343" s="743"/>
      <c r="S3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3" s="743"/>
      <c r="U343" s="743"/>
      <c r="V343" s="743"/>
      <c r="W343" s="743"/>
      <c r="X343" s="743"/>
      <c r="Y343" s="743" t="s">
        <v>21220</v>
      </c>
      <c r="Z343" s="743" t="s">
        <v>4311</v>
      </c>
      <c r="AA343" s="743"/>
      <c r="AB343" s="743" t="str">
        <f>Таблиця4[[#This Row],[Descriptions2]]</f>
        <v/>
      </c>
      <c r="AC343" s="743" t="str">
        <f>Таблиця4[[#This Row],[Owner/Specific NPCs3]]</f>
        <v/>
      </c>
      <c r="AD343" s="743"/>
      <c r="AE343" s="750" t="s">
        <v>5831</v>
      </c>
      <c r="AF343" s="751"/>
      <c r="AG343" s="752"/>
      <c r="AH343" s="743" t="s">
        <v>4311</v>
      </c>
      <c r="AI343" s="752"/>
      <c r="AJ343" s="743" t="s">
        <v>4311</v>
      </c>
      <c r="AK343" s="752"/>
      <c r="AL343" s="742" t="str">
        <f>IFERROR(INDEX('02_LIVING_WATERDEEP'!$C$2:$C$200,MATCH(Таблиця4[[#This Row],[BUILDING NAME]],'02_LIVING_WATERDEEP'!$A$2:$A$200,0),1),"")</f>
        <v/>
      </c>
      <c r="AM343" s="742" t="str">
        <f>IFERROR(INDEX('02_LIVING_WATERDEEP'!$F$2:$F$200,MATCH(Таблиця4[[#This Row],[BUILDING NAME]],'02_LIVING_WATERDEEP'!$A$2:$A$200,0),1),"")</f>
        <v/>
      </c>
      <c r="AN343" s="742" t="str">
        <f>IFERROR(INDEX('02_LIVING_WATERDEEP'!$I$2:$I$200,MATCH(Таблиця4[[#This Row],[BUILDING NAME]],'02_LIVING_WATERDEEP'!$A$2:$A$200,0),1),"")</f>
        <v/>
      </c>
      <c r="AO343" s="742" t="str">
        <f>IFERROR(INDEX('02_LIVING_WATERDEEP'!$J$2:$J$200,MATCH(Таблиця4[[#This Row],[BUILDING NAME]],'02_LIVING_WATERDEEP'!$A$2:$A$200,0),1),"")</f>
        <v/>
      </c>
      <c r="AP343" s="742" t="str">
        <f>IFERROR(INDEX('02_LIVING_WATERDEEP'!$K$2:$K$200,MATCH(Таблиця4[[#This Row],[BUILDING NAME]],'02_LIVING_WATERDEEP'!$A$2:$A$200,0),1),"")</f>
        <v/>
      </c>
      <c r="AQ343" s="742" t="str">
        <f>IFERROR(INDEX('02_LIVING_WATERDEEP'!$L$2:$L$200,MATCH(Таблиця4[[#This Row],[BUILDING NAME]],'02_LIVING_WATERDEEP'!$A$2:$A$200,0),1),"")</f>
        <v/>
      </c>
      <c r="AR343" s="742" t="str">
        <f>IFERROR(INDEX('02_LIVING_WATERDEEP'!$M$2:$M$200,MATCH(Таблиця4[[#This Row],[BUILDING NAME]],'02_LIVING_WATERDEEP'!$A$2:$A$200,0),1),"")</f>
        <v/>
      </c>
      <c r="AS343" s="742"/>
      <c r="AT343" s="596"/>
      <c r="AU343" s="596"/>
      <c r="AV343" s="596"/>
      <c r="AW343" s="596"/>
      <c r="AX343" s="596"/>
      <c r="AY343" s="596"/>
      <c r="AZ343" s="596"/>
      <c r="BA343" s="596"/>
      <c r="BB343" s="596"/>
      <c r="BC343" s="596"/>
      <c r="BD343" s="596"/>
      <c r="BE343" s="596"/>
      <c r="BF343" s="596"/>
      <c r="BG343" s="596"/>
      <c r="BH343" s="596"/>
      <c r="BI343" s="596"/>
      <c r="BJ343" s="596" t="e">
        <f>MATCH(Таблиця4[[#This Row],[BUILDING NAME]],#REF!,0)</f>
        <v>#REF!</v>
      </c>
      <c r="BK343" s="596" t="e">
        <f>INDEX(#REF!,'02BUILD'!BJ343,1)</f>
        <v>#REF!</v>
      </c>
      <c r="BL343" s="596" t="s">
        <v>20675</v>
      </c>
      <c r="BM343" s="596"/>
      <c r="BN343" s="596" t="e">
        <f>MATCH(Таблиця4[[#This Row],[BUILDING NAME]],Таблиця5[NAME],0)</f>
        <v>#N/A</v>
      </c>
      <c r="BO343" s="596" t="e">
        <f>INDEX(Таблиця5[[C - COINS - COST]:[ADDRESS]],'02BUILD'!$BN343,1)</f>
        <v>#N/A</v>
      </c>
      <c r="BP343" s="596" t="e">
        <f>INDEX(Таблиця5[[C - COINS - COST]:[ADDRESS]],'02BUILD'!$BN343,2)</f>
        <v>#N/A</v>
      </c>
      <c r="BQ343" s="596" t="e">
        <f>INDEX(Таблиця5[[C - COINS - COST]:[ADDRESS]],'02BUILD'!$BN343,3)</f>
        <v>#N/A</v>
      </c>
      <c r="BR343" s="596" t="e">
        <f>INDEX(Таблиця5[[C - COINS - COST]:[ADDRESS]],'02BUILD'!$BN343,4)</f>
        <v>#N/A</v>
      </c>
      <c r="BS343" s="596" t="e">
        <f>INDEX(Таблиця5[[C - COINS - COST]:[ADDRESS]],'02BUILD'!$BN343,5)</f>
        <v>#N/A</v>
      </c>
      <c r="BT343" s="596" t="e">
        <f>INDEX(Таблиця5[[C - COINS - COST]:[ADDRESS]],'02BUILD'!$BN343,6)</f>
        <v>#N/A</v>
      </c>
      <c r="BU343" s="596" t="e">
        <f>INDEX(Таблиця5[[C - COINS - COST]:[ADDRESS]],'02BUILD'!$BN343,7)</f>
        <v>#N/A</v>
      </c>
      <c r="BV343" s="596" t="e">
        <f>INDEX(Таблиця5[[C - COINS - COST]:[ADDRESS]],'02BUILD'!$BN343,8)</f>
        <v>#N/A</v>
      </c>
      <c r="BW343" s="596" t="e">
        <f>INDEX(Таблиця5[[C - COINS - COST]:[ADDRESS]],'02BUILD'!$BN343,9)</f>
        <v>#N/A</v>
      </c>
      <c r="BX343" s="596" t="e">
        <f>INDEX(Таблиця5[[C - COINS - COST]:[ADDRESS]],'02BUILD'!$BN343,10)</f>
        <v>#N/A</v>
      </c>
    </row>
    <row r="344" spans="1:76" ht="16.5" thickTop="1" thickBot="1">
      <c r="A344" s="742" t="s">
        <v>793</v>
      </c>
      <c r="B344" s="743" t="str">
        <f t="shared" si="16"/>
        <v>N17</v>
      </c>
      <c r="C344" s="743" t="str">
        <f t="shared" si="17"/>
        <v>Lanngolyn Villa (noble villa, A, 1s &amp; 3s)</v>
      </c>
      <c r="D344" s="742"/>
      <c r="E344" s="742"/>
      <c r="F344" s="743" t="s">
        <v>457</v>
      </c>
      <c r="G344" s="743" t="s">
        <v>1501</v>
      </c>
      <c r="H344" s="743" t="s">
        <v>2147</v>
      </c>
      <c r="I344" s="743" t="s">
        <v>3966</v>
      </c>
      <c r="J344" s="743"/>
      <c r="K344" s="743" t="s">
        <v>2075</v>
      </c>
      <c r="L344" s="743" t="s">
        <v>2076</v>
      </c>
      <c r="M344" s="743" t="s">
        <v>2132</v>
      </c>
      <c r="N344" s="743"/>
      <c r="O344" s="743"/>
      <c r="P344" s="743"/>
      <c r="Q344" s="743"/>
      <c r="R344" s="743"/>
      <c r="S3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4" s="743"/>
      <c r="U344" s="743"/>
      <c r="V344" s="743"/>
      <c r="W344" s="743"/>
      <c r="X344" s="743"/>
      <c r="Y344" s="743"/>
      <c r="Z344" s="743" t="s">
        <v>4311</v>
      </c>
      <c r="AA344" s="743"/>
      <c r="AB344" s="743" t="str">
        <f>Таблиця4[[#This Row],[Descriptions2]]</f>
        <v/>
      </c>
      <c r="AC344" s="743" t="str">
        <f>Таблиця4[[#This Row],[Owner/Specific NPCs3]]</f>
        <v/>
      </c>
      <c r="AD344" s="743"/>
      <c r="AE344" s="750" t="s">
        <v>5831</v>
      </c>
      <c r="AF344" s="751"/>
      <c r="AG344" s="752"/>
      <c r="AH344" s="743" t="s">
        <v>4311</v>
      </c>
      <c r="AI344" s="752"/>
      <c r="AJ344" s="743" t="s">
        <v>4311</v>
      </c>
      <c r="AK344" s="752"/>
      <c r="AL344" s="742" t="str">
        <f>IFERROR(INDEX('02_LIVING_WATERDEEP'!$C$2:$C$200,MATCH(Таблиця4[[#This Row],[BUILDING NAME]],'02_LIVING_WATERDEEP'!$A$2:$A$200,0),1),"")</f>
        <v/>
      </c>
      <c r="AM344" s="742" t="str">
        <f>IFERROR(INDEX('02_LIVING_WATERDEEP'!$F$2:$F$200,MATCH(Таблиця4[[#This Row],[BUILDING NAME]],'02_LIVING_WATERDEEP'!$A$2:$A$200,0),1),"")</f>
        <v/>
      </c>
      <c r="AN344" s="742" t="str">
        <f>IFERROR(INDEX('02_LIVING_WATERDEEP'!$I$2:$I$200,MATCH(Таблиця4[[#This Row],[BUILDING NAME]],'02_LIVING_WATERDEEP'!$A$2:$A$200,0),1),"")</f>
        <v/>
      </c>
      <c r="AO344" s="742" t="str">
        <f>IFERROR(INDEX('02_LIVING_WATERDEEP'!$J$2:$J$200,MATCH(Таблиця4[[#This Row],[BUILDING NAME]],'02_LIVING_WATERDEEP'!$A$2:$A$200,0),1),"")</f>
        <v/>
      </c>
      <c r="AP344" s="742" t="str">
        <f>IFERROR(INDEX('02_LIVING_WATERDEEP'!$K$2:$K$200,MATCH(Таблиця4[[#This Row],[BUILDING NAME]],'02_LIVING_WATERDEEP'!$A$2:$A$200,0),1),"")</f>
        <v/>
      </c>
      <c r="AQ344" s="742" t="str">
        <f>IFERROR(INDEX('02_LIVING_WATERDEEP'!$L$2:$L$200,MATCH(Таблиця4[[#This Row],[BUILDING NAME]],'02_LIVING_WATERDEEP'!$A$2:$A$200,0),1),"")</f>
        <v/>
      </c>
      <c r="AR344" s="742" t="str">
        <f>IFERROR(INDEX('02_LIVING_WATERDEEP'!$M$2:$M$200,MATCH(Таблиця4[[#This Row],[BUILDING NAME]],'02_LIVING_WATERDEEP'!$A$2:$A$200,0),1),"")</f>
        <v/>
      </c>
      <c r="AS344" s="742"/>
      <c r="AT344" s="596"/>
      <c r="AU344" s="596"/>
      <c r="AV344" s="596"/>
      <c r="AW344" s="596"/>
      <c r="AX344" s="596"/>
      <c r="AY344" s="596"/>
      <c r="AZ344" s="596"/>
      <c r="BA344" s="596"/>
      <c r="BB344" s="596"/>
      <c r="BC344" s="596"/>
      <c r="BD344" s="596"/>
      <c r="BE344" s="596"/>
      <c r="BF344" s="596"/>
      <c r="BG344" s="596"/>
      <c r="BH344" s="596"/>
      <c r="BI344" s="596"/>
      <c r="BJ344" s="596" t="e">
        <f>MATCH(Таблиця4[[#This Row],[BUILDING NAME]],#REF!,0)</f>
        <v>#REF!</v>
      </c>
      <c r="BK344" s="596" t="e">
        <f>INDEX(#REF!,'02BUILD'!BJ344,1)</f>
        <v>#REF!</v>
      </c>
      <c r="BL344" s="596" t="s">
        <v>20659</v>
      </c>
      <c r="BM344" s="596"/>
      <c r="BN344" s="596" t="e">
        <f>MATCH(Таблиця4[[#This Row],[BUILDING NAME]],Таблиця5[NAME],0)</f>
        <v>#N/A</v>
      </c>
      <c r="BO344" s="596" t="e">
        <f>INDEX(Таблиця5[[C - COINS - COST]:[ADDRESS]],'02BUILD'!$BN344,1)</f>
        <v>#N/A</v>
      </c>
      <c r="BP344" s="596" t="e">
        <f>INDEX(Таблиця5[[C - COINS - COST]:[ADDRESS]],'02BUILD'!$BN344,2)</f>
        <v>#N/A</v>
      </c>
      <c r="BQ344" s="596" t="e">
        <f>INDEX(Таблиця5[[C - COINS - COST]:[ADDRESS]],'02BUILD'!$BN344,3)</f>
        <v>#N/A</v>
      </c>
      <c r="BR344" s="596" t="e">
        <f>INDEX(Таблиця5[[C - COINS - COST]:[ADDRESS]],'02BUILD'!$BN344,4)</f>
        <v>#N/A</v>
      </c>
      <c r="BS344" s="596" t="e">
        <f>INDEX(Таблиця5[[C - COINS - COST]:[ADDRESS]],'02BUILD'!$BN344,5)</f>
        <v>#N/A</v>
      </c>
      <c r="BT344" s="596" t="e">
        <f>INDEX(Таблиця5[[C - COINS - COST]:[ADDRESS]],'02BUILD'!$BN344,6)</f>
        <v>#N/A</v>
      </c>
      <c r="BU344" s="596" t="e">
        <f>INDEX(Таблиця5[[C - COINS - COST]:[ADDRESS]],'02BUILD'!$BN344,7)</f>
        <v>#N/A</v>
      </c>
      <c r="BV344" s="596" t="e">
        <f>INDEX(Таблиця5[[C - COINS - COST]:[ADDRESS]],'02BUILD'!$BN344,8)</f>
        <v>#N/A</v>
      </c>
      <c r="BW344" s="596" t="e">
        <f>INDEX(Таблиця5[[C - COINS - COST]:[ADDRESS]],'02BUILD'!$BN344,9)</f>
        <v>#N/A</v>
      </c>
      <c r="BX344" s="596" t="e">
        <f>INDEX(Таблиця5[[C - COINS - COST]:[ADDRESS]],'02BUILD'!$BN344,10)</f>
        <v>#N/A</v>
      </c>
    </row>
    <row r="345" spans="1:76" ht="16.5" thickTop="1" thickBot="1">
      <c r="A345" s="742" t="s">
        <v>794</v>
      </c>
      <c r="B345" s="743" t="str">
        <f t="shared" si="16"/>
        <v>N18</v>
      </c>
      <c r="C345" s="743" t="str">
        <f t="shared" si="17"/>
        <v>Ulbrinter Villa (noble villa, A, 2s &amp; 3s)</v>
      </c>
      <c r="D345" s="742"/>
      <c r="E345" s="742"/>
      <c r="F345" s="743" t="s">
        <v>622</v>
      </c>
      <c r="G345" s="743" t="s">
        <v>1502</v>
      </c>
      <c r="H345" s="743" t="s">
        <v>2148</v>
      </c>
      <c r="I345" s="743" t="s">
        <v>3966</v>
      </c>
      <c r="J345" s="743"/>
      <c r="K345" s="743" t="s">
        <v>2075</v>
      </c>
      <c r="L345" s="743" t="s">
        <v>2076</v>
      </c>
      <c r="M345" s="743" t="s">
        <v>2070</v>
      </c>
      <c r="N345" s="743" t="s">
        <v>134</v>
      </c>
      <c r="O345" s="743"/>
      <c r="P345" s="743"/>
      <c r="Q345" s="743"/>
      <c r="R345" s="743"/>
      <c r="S3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5" s="743"/>
      <c r="U345" s="743"/>
      <c r="V345" s="743"/>
      <c r="W345" s="743"/>
      <c r="X345" s="743"/>
      <c r="Y345" s="743"/>
      <c r="Z345" s="743" t="s">
        <v>4311</v>
      </c>
      <c r="AA345" s="743"/>
      <c r="AB345" s="743" t="str">
        <f>Таблиця4[[#This Row],[Descriptions2]]</f>
        <v/>
      </c>
      <c r="AC345" s="743" t="str">
        <f>Таблиця4[[#This Row],[Owner/Specific NPCs3]]</f>
        <v/>
      </c>
      <c r="AD345" s="743"/>
      <c r="AE345" s="750" t="s">
        <v>5832</v>
      </c>
      <c r="AF345" s="751"/>
      <c r="AG345" s="752"/>
      <c r="AH345" s="743" t="s">
        <v>4311</v>
      </c>
      <c r="AI345" s="752"/>
      <c r="AJ345" s="743" t="s">
        <v>4311</v>
      </c>
      <c r="AK345" s="752"/>
      <c r="AL345" s="742" t="str">
        <f>IFERROR(INDEX('02_LIVING_WATERDEEP'!$C$2:$C$200,MATCH(Таблиця4[[#This Row],[BUILDING NAME]],'02_LIVING_WATERDEEP'!$A$2:$A$200,0),1),"")</f>
        <v/>
      </c>
      <c r="AM345" s="742" t="str">
        <f>IFERROR(INDEX('02_LIVING_WATERDEEP'!$F$2:$F$200,MATCH(Таблиця4[[#This Row],[BUILDING NAME]],'02_LIVING_WATERDEEP'!$A$2:$A$200,0),1),"")</f>
        <v/>
      </c>
      <c r="AN345" s="742" t="str">
        <f>IFERROR(INDEX('02_LIVING_WATERDEEP'!$I$2:$I$200,MATCH(Таблиця4[[#This Row],[BUILDING NAME]],'02_LIVING_WATERDEEP'!$A$2:$A$200,0),1),"")</f>
        <v/>
      </c>
      <c r="AO345" s="742" t="str">
        <f>IFERROR(INDEX('02_LIVING_WATERDEEP'!$J$2:$J$200,MATCH(Таблиця4[[#This Row],[BUILDING NAME]],'02_LIVING_WATERDEEP'!$A$2:$A$200,0),1),"")</f>
        <v/>
      </c>
      <c r="AP345" s="742" t="str">
        <f>IFERROR(INDEX('02_LIVING_WATERDEEP'!$K$2:$K$200,MATCH(Таблиця4[[#This Row],[BUILDING NAME]],'02_LIVING_WATERDEEP'!$A$2:$A$200,0),1),"")</f>
        <v/>
      </c>
      <c r="AQ345" s="742" t="str">
        <f>IFERROR(INDEX('02_LIVING_WATERDEEP'!$L$2:$L$200,MATCH(Таблиця4[[#This Row],[BUILDING NAME]],'02_LIVING_WATERDEEP'!$A$2:$A$200,0),1),"")</f>
        <v/>
      </c>
      <c r="AR345" s="742" t="str">
        <f>IFERROR(INDEX('02_LIVING_WATERDEEP'!$M$2:$M$200,MATCH(Таблиця4[[#This Row],[BUILDING NAME]],'02_LIVING_WATERDEEP'!$A$2:$A$200,0),1),"")</f>
        <v/>
      </c>
      <c r="AS345" s="742"/>
      <c r="AT345" s="596"/>
      <c r="AU345" s="596"/>
      <c r="AV345" s="596"/>
      <c r="AW345" s="596"/>
      <c r="AX345" s="596"/>
      <c r="AY345" s="596"/>
      <c r="AZ345" s="596"/>
      <c r="BA345" s="596"/>
      <c r="BB345" s="596"/>
      <c r="BC345" s="596"/>
      <c r="BD345" s="596"/>
      <c r="BE345" s="596"/>
      <c r="BF345" s="596"/>
      <c r="BG345" s="596"/>
      <c r="BH345" s="596"/>
      <c r="BI345" s="596"/>
      <c r="BJ345" s="596" t="e">
        <f>MATCH(Таблиця4[[#This Row],[BUILDING NAME]],#REF!,0)</f>
        <v>#REF!</v>
      </c>
      <c r="BK345" s="596" t="e">
        <f>INDEX(#REF!,'02BUILD'!BJ345,1)</f>
        <v>#REF!</v>
      </c>
      <c r="BL345" s="596" t="s">
        <v>20673</v>
      </c>
      <c r="BM345" s="596"/>
      <c r="BN345" s="596" t="e">
        <f>MATCH(Таблиця4[[#This Row],[BUILDING NAME]],Таблиця5[NAME],0)</f>
        <v>#N/A</v>
      </c>
      <c r="BO345" s="596" t="e">
        <f>INDEX(Таблиця5[[C - COINS - COST]:[ADDRESS]],'02BUILD'!$BN345,1)</f>
        <v>#N/A</v>
      </c>
      <c r="BP345" s="596" t="e">
        <f>INDEX(Таблиця5[[C - COINS - COST]:[ADDRESS]],'02BUILD'!$BN345,2)</f>
        <v>#N/A</v>
      </c>
      <c r="BQ345" s="596" t="e">
        <f>INDEX(Таблиця5[[C - COINS - COST]:[ADDRESS]],'02BUILD'!$BN345,3)</f>
        <v>#N/A</v>
      </c>
      <c r="BR345" s="596" t="e">
        <f>INDEX(Таблиця5[[C - COINS - COST]:[ADDRESS]],'02BUILD'!$BN345,4)</f>
        <v>#N/A</v>
      </c>
      <c r="BS345" s="596" t="e">
        <f>INDEX(Таблиця5[[C - COINS - COST]:[ADDRESS]],'02BUILD'!$BN345,5)</f>
        <v>#N/A</v>
      </c>
      <c r="BT345" s="596" t="e">
        <f>INDEX(Таблиця5[[C - COINS - COST]:[ADDRESS]],'02BUILD'!$BN345,6)</f>
        <v>#N/A</v>
      </c>
      <c r="BU345" s="596" t="e">
        <f>INDEX(Таблиця5[[C - COINS - COST]:[ADDRESS]],'02BUILD'!$BN345,7)</f>
        <v>#N/A</v>
      </c>
      <c r="BV345" s="596" t="e">
        <f>INDEX(Таблиця5[[C - COINS - COST]:[ADDRESS]],'02BUILD'!$BN345,8)</f>
        <v>#N/A</v>
      </c>
      <c r="BW345" s="596" t="e">
        <f>INDEX(Таблиця5[[C - COINS - COST]:[ADDRESS]],'02BUILD'!$BN345,9)</f>
        <v>#N/A</v>
      </c>
      <c r="BX345" s="596" t="e">
        <f>INDEX(Таблиця5[[C - COINS - COST]:[ADDRESS]],'02BUILD'!$BN345,10)</f>
        <v>#N/A</v>
      </c>
    </row>
    <row r="346" spans="1:76" ht="16.5" thickTop="1" thickBot="1">
      <c r="A346" s="742" t="s">
        <v>795</v>
      </c>
      <c r="B346" s="743" t="str">
        <f t="shared" si="16"/>
        <v>N19</v>
      </c>
      <c r="C346" s="743" t="str">
        <f t="shared" si="17"/>
        <v>Jardeth Villa (noble villa, A, 2s)</v>
      </c>
      <c r="D346" s="742"/>
      <c r="E346" s="742"/>
      <c r="F346" s="743" t="s">
        <v>1230</v>
      </c>
      <c r="G346" s="743" t="s">
        <v>1503</v>
      </c>
      <c r="H346" s="757" t="s">
        <v>2149</v>
      </c>
      <c r="I346" s="743" t="s">
        <v>3966</v>
      </c>
      <c r="J346" s="743"/>
      <c r="K346" s="743" t="s">
        <v>2075</v>
      </c>
      <c r="L346" s="743" t="s">
        <v>2076</v>
      </c>
      <c r="M346" s="743" t="s">
        <v>2072</v>
      </c>
      <c r="N346" s="743"/>
      <c r="O346" s="743"/>
      <c r="P346" s="743"/>
      <c r="Q346" s="743"/>
      <c r="R346" s="743"/>
      <c r="S3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6" s="743"/>
      <c r="U346" s="743"/>
      <c r="V346" s="743"/>
      <c r="W346" s="743"/>
      <c r="X346" s="743"/>
      <c r="Y346" s="743"/>
      <c r="Z346" s="743" t="s">
        <v>4311</v>
      </c>
      <c r="AA346" s="743"/>
      <c r="AB346" s="743" t="str">
        <f>Таблиця4[[#This Row],[Descriptions2]]</f>
        <v/>
      </c>
      <c r="AC346" s="743" t="str">
        <f>Таблиця4[[#This Row],[Owner/Specific NPCs3]]</f>
        <v/>
      </c>
      <c r="AD346" s="743"/>
      <c r="AE346" s="750" t="s">
        <v>5831</v>
      </c>
      <c r="AF346" s="751"/>
      <c r="AG346" s="752"/>
      <c r="AH346" s="743" t="s">
        <v>4311</v>
      </c>
      <c r="AI346" s="752"/>
      <c r="AJ346" s="743" t="s">
        <v>4311</v>
      </c>
      <c r="AK346" s="752"/>
      <c r="AL346" s="742" t="str">
        <f>IFERROR(INDEX('02_LIVING_WATERDEEP'!$C$2:$C$200,MATCH(Таблиця4[[#This Row],[BUILDING NAME]],'02_LIVING_WATERDEEP'!$A$2:$A$200,0),1),"")</f>
        <v/>
      </c>
      <c r="AM346" s="742" t="str">
        <f>IFERROR(INDEX('02_LIVING_WATERDEEP'!$F$2:$F$200,MATCH(Таблиця4[[#This Row],[BUILDING NAME]],'02_LIVING_WATERDEEP'!$A$2:$A$200,0),1),"")</f>
        <v/>
      </c>
      <c r="AN346" s="742" t="str">
        <f>IFERROR(INDEX('02_LIVING_WATERDEEP'!$I$2:$I$200,MATCH(Таблиця4[[#This Row],[BUILDING NAME]],'02_LIVING_WATERDEEP'!$A$2:$A$200,0),1),"")</f>
        <v/>
      </c>
      <c r="AO346" s="742" t="str">
        <f>IFERROR(INDEX('02_LIVING_WATERDEEP'!$J$2:$J$200,MATCH(Таблиця4[[#This Row],[BUILDING NAME]],'02_LIVING_WATERDEEP'!$A$2:$A$200,0),1),"")</f>
        <v/>
      </c>
      <c r="AP346" s="742" t="str">
        <f>IFERROR(INDEX('02_LIVING_WATERDEEP'!$K$2:$K$200,MATCH(Таблиця4[[#This Row],[BUILDING NAME]],'02_LIVING_WATERDEEP'!$A$2:$A$200,0),1),"")</f>
        <v/>
      </c>
      <c r="AQ346" s="742" t="str">
        <f>IFERROR(INDEX('02_LIVING_WATERDEEP'!$L$2:$L$200,MATCH(Таблиця4[[#This Row],[BUILDING NAME]],'02_LIVING_WATERDEEP'!$A$2:$A$200,0),1),"")</f>
        <v/>
      </c>
      <c r="AR346" s="742" t="str">
        <f>IFERROR(INDEX('02_LIVING_WATERDEEP'!$M$2:$M$200,MATCH(Таблиця4[[#This Row],[BUILDING NAME]],'02_LIVING_WATERDEEP'!$A$2:$A$200,0),1),"")</f>
        <v/>
      </c>
      <c r="AS346" s="742"/>
      <c r="AT346" s="596"/>
      <c r="AU346" s="596"/>
      <c r="AV346" s="596"/>
      <c r="AW346" s="596"/>
      <c r="AX346" s="596"/>
      <c r="AY346" s="596"/>
      <c r="AZ346" s="596"/>
      <c r="BA346" s="596"/>
      <c r="BB346" s="596"/>
      <c r="BC346" s="596"/>
      <c r="BD346" s="596"/>
      <c r="BE346" s="596"/>
      <c r="BF346" s="596"/>
      <c r="BG346" s="596"/>
      <c r="BH346" s="596"/>
      <c r="BI346" s="596"/>
      <c r="BJ346" s="596" t="e">
        <f>MATCH(Таблиця4[[#This Row],[BUILDING NAME]],#REF!,0)</f>
        <v>#REF!</v>
      </c>
      <c r="BK346" s="596" t="e">
        <f>INDEX(#REF!,'02BUILD'!BJ346,1)</f>
        <v>#REF!</v>
      </c>
      <c r="BL346" s="596">
        <v>0</v>
      </c>
      <c r="BM346" s="596"/>
      <c r="BN346" s="596" t="e">
        <f>MATCH(Таблиця4[[#This Row],[BUILDING NAME]],Таблиця5[NAME],0)</f>
        <v>#N/A</v>
      </c>
      <c r="BO346" s="596" t="e">
        <f>INDEX(Таблиця5[[C - COINS - COST]:[ADDRESS]],'02BUILD'!$BN346,1)</f>
        <v>#N/A</v>
      </c>
      <c r="BP346" s="596" t="e">
        <f>INDEX(Таблиця5[[C - COINS - COST]:[ADDRESS]],'02BUILD'!$BN346,2)</f>
        <v>#N/A</v>
      </c>
      <c r="BQ346" s="596" t="e">
        <f>INDEX(Таблиця5[[C - COINS - COST]:[ADDRESS]],'02BUILD'!$BN346,3)</f>
        <v>#N/A</v>
      </c>
      <c r="BR346" s="596" t="e">
        <f>INDEX(Таблиця5[[C - COINS - COST]:[ADDRESS]],'02BUILD'!$BN346,4)</f>
        <v>#N/A</v>
      </c>
      <c r="BS346" s="596" t="e">
        <f>INDEX(Таблиця5[[C - COINS - COST]:[ADDRESS]],'02BUILD'!$BN346,5)</f>
        <v>#N/A</v>
      </c>
      <c r="BT346" s="596" t="e">
        <f>INDEX(Таблиця5[[C - COINS - COST]:[ADDRESS]],'02BUILD'!$BN346,6)</f>
        <v>#N/A</v>
      </c>
      <c r="BU346" s="596" t="e">
        <f>INDEX(Таблиця5[[C - COINS - COST]:[ADDRESS]],'02BUILD'!$BN346,7)</f>
        <v>#N/A</v>
      </c>
      <c r="BV346" s="596" t="e">
        <f>INDEX(Таблиця5[[C - COINS - COST]:[ADDRESS]],'02BUILD'!$BN346,8)</f>
        <v>#N/A</v>
      </c>
      <c r="BW346" s="596" t="e">
        <f>INDEX(Таблиця5[[C - COINS - COST]:[ADDRESS]],'02BUILD'!$BN346,9)</f>
        <v>#N/A</v>
      </c>
      <c r="BX346" s="596" t="e">
        <f>INDEX(Таблиця5[[C - COINS - COST]:[ADDRESS]],'02BUILD'!$BN346,10)</f>
        <v>#N/A</v>
      </c>
    </row>
    <row r="347" spans="1:76" ht="16.5" thickTop="1" thickBot="1">
      <c r="A347" s="742" t="s">
        <v>796</v>
      </c>
      <c r="B347" s="743" t="str">
        <f t="shared" si="16"/>
        <v>N20</v>
      </c>
      <c r="C347" s="743" t="str">
        <f t="shared" si="17"/>
        <v>Gralhund Villa (noble villa, A, 3s)</v>
      </c>
      <c r="D347" s="742"/>
      <c r="E347" s="742"/>
      <c r="F347" s="743" t="s">
        <v>370</v>
      </c>
      <c r="G347" s="743" t="s">
        <v>1504</v>
      </c>
      <c r="H347" s="743" t="s">
        <v>2150</v>
      </c>
      <c r="I347" s="743" t="s">
        <v>3966</v>
      </c>
      <c r="J347" s="743"/>
      <c r="K347" s="743" t="s">
        <v>2075</v>
      </c>
      <c r="L347" s="743" t="s">
        <v>2076</v>
      </c>
      <c r="M347" s="743" t="s">
        <v>2133</v>
      </c>
      <c r="N347" s="743"/>
      <c r="O347" s="743"/>
      <c r="P347" s="743"/>
      <c r="Q347" s="743"/>
      <c r="R347" s="743"/>
      <c r="S3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7" s="743"/>
      <c r="U347" s="743"/>
      <c r="V347" s="743"/>
      <c r="W347" s="743"/>
      <c r="X347" s="743"/>
      <c r="Y347" s="743"/>
      <c r="Z347" s="743" t="s">
        <v>4311</v>
      </c>
      <c r="AA347" s="743"/>
      <c r="AB347" s="743" t="str">
        <f>Таблиця4[[#This Row],[Descriptions2]]</f>
        <v/>
      </c>
      <c r="AC347" s="743" t="str">
        <f>Таблиця4[[#This Row],[Owner/Specific NPCs3]]</f>
        <v/>
      </c>
      <c r="AD347" s="743"/>
      <c r="AE347" s="750" t="s">
        <v>5831</v>
      </c>
      <c r="AF347" s="751"/>
      <c r="AG347" s="752"/>
      <c r="AH347" s="743" t="s">
        <v>4311</v>
      </c>
      <c r="AI347" s="752"/>
      <c r="AJ347" s="743" t="s">
        <v>4311</v>
      </c>
      <c r="AK347" s="752"/>
      <c r="AL347" s="742" t="str">
        <f>IFERROR(INDEX('02_LIVING_WATERDEEP'!$C$2:$C$200,MATCH(Таблиця4[[#This Row],[BUILDING NAME]],'02_LIVING_WATERDEEP'!$A$2:$A$200,0),1),"")</f>
        <v/>
      </c>
      <c r="AM347" s="742" t="str">
        <f>IFERROR(INDEX('02_LIVING_WATERDEEP'!$F$2:$F$200,MATCH(Таблиця4[[#This Row],[BUILDING NAME]],'02_LIVING_WATERDEEP'!$A$2:$A$200,0),1),"")</f>
        <v/>
      </c>
      <c r="AN347" s="742" t="str">
        <f>IFERROR(INDEX('02_LIVING_WATERDEEP'!$I$2:$I$200,MATCH(Таблиця4[[#This Row],[BUILDING NAME]],'02_LIVING_WATERDEEP'!$A$2:$A$200,0),1),"")</f>
        <v/>
      </c>
      <c r="AO347" s="742" t="str">
        <f>IFERROR(INDEX('02_LIVING_WATERDEEP'!$J$2:$J$200,MATCH(Таблиця4[[#This Row],[BUILDING NAME]],'02_LIVING_WATERDEEP'!$A$2:$A$200,0),1),"")</f>
        <v/>
      </c>
      <c r="AP347" s="742" t="str">
        <f>IFERROR(INDEX('02_LIVING_WATERDEEP'!$K$2:$K$200,MATCH(Таблиця4[[#This Row],[BUILDING NAME]],'02_LIVING_WATERDEEP'!$A$2:$A$200,0),1),"")</f>
        <v/>
      </c>
      <c r="AQ347" s="742" t="str">
        <f>IFERROR(INDEX('02_LIVING_WATERDEEP'!$L$2:$L$200,MATCH(Таблиця4[[#This Row],[BUILDING NAME]],'02_LIVING_WATERDEEP'!$A$2:$A$200,0),1),"")</f>
        <v/>
      </c>
      <c r="AR347" s="742" t="str">
        <f>IFERROR(INDEX('02_LIVING_WATERDEEP'!$M$2:$M$200,MATCH(Таблиця4[[#This Row],[BUILDING NAME]],'02_LIVING_WATERDEEP'!$A$2:$A$200,0),1),"")</f>
        <v/>
      </c>
      <c r="AS347" s="742"/>
      <c r="AT347" s="596"/>
      <c r="AU347" s="596"/>
      <c r="AV347" s="596"/>
      <c r="AW347" s="596"/>
      <c r="AX347" s="596"/>
      <c r="AY347" s="596"/>
      <c r="AZ347" s="596"/>
      <c r="BA347" s="596"/>
      <c r="BB347" s="596"/>
      <c r="BC347" s="596"/>
      <c r="BD347" s="596"/>
      <c r="BE347" s="596"/>
      <c r="BF347" s="596"/>
      <c r="BG347" s="596"/>
      <c r="BH347" s="596"/>
      <c r="BI347" s="596"/>
      <c r="BJ347" s="596" t="e">
        <f>MATCH(Таблиця4[[#This Row],[BUILDING NAME]],#REF!,0)</f>
        <v>#REF!</v>
      </c>
      <c r="BK347" s="596" t="e">
        <f>INDEX(#REF!,'02BUILD'!BJ347,1)</f>
        <v>#REF!</v>
      </c>
      <c r="BL347" s="596" t="e">
        <v>#N/A</v>
      </c>
      <c r="BM347" s="596"/>
      <c r="BN347" s="596" t="e">
        <f>MATCH(Таблиця4[[#This Row],[BUILDING NAME]],Таблиця5[NAME],0)</f>
        <v>#N/A</v>
      </c>
      <c r="BO347" s="596" t="e">
        <f>INDEX(Таблиця5[[C - COINS - COST]:[ADDRESS]],'02BUILD'!$BN347,1)</f>
        <v>#N/A</v>
      </c>
      <c r="BP347" s="596" t="e">
        <f>INDEX(Таблиця5[[C - COINS - COST]:[ADDRESS]],'02BUILD'!$BN347,2)</f>
        <v>#N/A</v>
      </c>
      <c r="BQ347" s="596" t="e">
        <f>INDEX(Таблиця5[[C - COINS - COST]:[ADDRESS]],'02BUILD'!$BN347,3)</f>
        <v>#N/A</v>
      </c>
      <c r="BR347" s="596" t="e">
        <f>INDEX(Таблиця5[[C - COINS - COST]:[ADDRESS]],'02BUILD'!$BN347,4)</f>
        <v>#N/A</v>
      </c>
      <c r="BS347" s="596" t="e">
        <f>INDEX(Таблиця5[[C - COINS - COST]:[ADDRESS]],'02BUILD'!$BN347,5)</f>
        <v>#N/A</v>
      </c>
      <c r="BT347" s="596" t="e">
        <f>INDEX(Таблиця5[[C - COINS - COST]:[ADDRESS]],'02BUILD'!$BN347,6)</f>
        <v>#N/A</v>
      </c>
      <c r="BU347" s="596" t="e">
        <f>INDEX(Таблиця5[[C - COINS - COST]:[ADDRESS]],'02BUILD'!$BN347,7)</f>
        <v>#N/A</v>
      </c>
      <c r="BV347" s="596" t="e">
        <f>INDEX(Таблиця5[[C - COINS - COST]:[ADDRESS]],'02BUILD'!$BN347,8)</f>
        <v>#N/A</v>
      </c>
      <c r="BW347" s="596" t="e">
        <f>INDEX(Таблиця5[[C - COINS - COST]:[ADDRESS]],'02BUILD'!$BN347,9)</f>
        <v>#N/A</v>
      </c>
      <c r="BX347" s="596" t="e">
        <f>INDEX(Таблиця5[[C - COINS - COST]:[ADDRESS]],'02BUILD'!$BN347,10)</f>
        <v>#N/A</v>
      </c>
    </row>
    <row r="348" spans="1:76" ht="16.5" thickTop="1" thickBot="1">
      <c r="A348" s="742" t="s">
        <v>797</v>
      </c>
      <c r="B348" s="743" t="str">
        <f t="shared" si="16"/>
        <v>N21</v>
      </c>
      <c r="C348" s="743" t="str">
        <f t="shared" si="17"/>
        <v>The Raging Lion (inn, B, 3)</v>
      </c>
      <c r="D348" s="742"/>
      <c r="E348" s="742"/>
      <c r="F348" s="743" t="s">
        <v>1231</v>
      </c>
      <c r="G348" s="743" t="s">
        <v>1505</v>
      </c>
      <c r="H348" s="747" t="s">
        <v>2151</v>
      </c>
      <c r="I348" s="743" t="s">
        <v>3966</v>
      </c>
      <c r="J348" s="743"/>
      <c r="K348" s="743" t="s">
        <v>2092</v>
      </c>
      <c r="L348" s="743" t="s">
        <v>2081</v>
      </c>
      <c r="M348" s="743">
        <v>3</v>
      </c>
      <c r="N348" s="747" t="s">
        <v>16358</v>
      </c>
      <c r="O348" s="743">
        <v>4</v>
      </c>
      <c r="P348" s="743">
        <v>4</v>
      </c>
      <c r="Q348" s="743"/>
      <c r="R348" s="743"/>
      <c r="S3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v>
      </c>
      <c r="T348" s="743"/>
      <c r="U348" s="743"/>
      <c r="V348" s="743"/>
      <c r="W348" s="742"/>
      <c r="X348" s="742"/>
      <c r="Y348" s="742" t="s">
        <v>21242</v>
      </c>
      <c r="Z348" s="743" t="s">
        <v>237</v>
      </c>
      <c r="AA348" s="743"/>
      <c r="AB348" s="743" t="str">
        <f>Таблиця4[[#This Row],[Descriptions2]]</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AC348" s="743">
        <f>Таблиця4[[#This Row],[Owner/Specific NPCs3]]</f>
        <v>0</v>
      </c>
      <c r="AD348" s="743"/>
      <c r="AE348" s="750" t="s">
        <v>5831</v>
      </c>
      <c r="AF348" s="751"/>
      <c r="AG348" s="752"/>
      <c r="AH348" s="743" t="s">
        <v>4311</v>
      </c>
      <c r="AI348" s="752"/>
      <c r="AJ348" s="743" t="s">
        <v>4311</v>
      </c>
      <c r="AK348" s="752"/>
      <c r="AL348" s="742" t="str">
        <f>IFERROR(INDEX('02_LIVING_WATERDEEP'!$C$2:$C$200,MATCH(Таблиця4[[#This Row],[BUILDING NAME]],'02_LIVING_WATERDEEP'!$A$2:$A$200,0),1),"")</f>
        <v>Skuzz</v>
      </c>
      <c r="AM348" s="742" t="str">
        <f>IFERROR(INDEX('02_LIVING_WATERDEEP'!$F$2:$F$200,MATCH(Таблиця4[[#This Row],[BUILDING NAME]],'02_LIVING_WATERDEEP'!$A$2:$A$200,0),1),"")</f>
        <v>Wealthy</v>
      </c>
      <c r="AN348" s="742">
        <f>IFERROR(INDEX('02_LIVING_WATERDEEP'!$I$2:$I$200,MATCH(Таблиця4[[#This Row],[BUILDING NAME]],'02_LIVING_WATERDEEP'!$A$2:$A$200,0),1),"")</f>
        <v>0</v>
      </c>
      <c r="AO348" s="742" t="str">
        <f>IFERROR(INDEX('02_LIVING_WATERDEEP'!$J$2:$J$200,MATCH(Таблиця4[[#This Row],[BUILDING NAME]],'02_LIVING_WATERDEEP'!$A$2:$A$200,0),1),"")</f>
        <v>Outside: An inconspicuous facade of a 2 story building houses a simple black oak door with a small roaring lion face. 
Inside: Blazing lamps illuminate an open floor space with scattered tables on the periphery. Throughout the night, the center of the common space becomes the stage for multiple bloody and violent contests.  
Rooms: Well equipped rooms can be found on the second floor of the inn. Opulent beds, desks, and washbasins can be found in each of the 15 rooms. At 2 gp a night, a guest receives room and board as well as guaranteed privacy.</v>
      </c>
      <c r="AP348" s="742">
        <f>IFERROR(INDEX('02_LIVING_WATERDEEP'!$K$2:$K$200,MATCH(Таблиця4[[#This Row],[BUILDING NAME]],'02_LIVING_WATERDEEP'!$A$2:$A$200,0),1),"")</f>
        <v>0</v>
      </c>
      <c r="AQ348" s="742" t="str">
        <f>IFERROR(INDEX('02_LIVING_WATERDEEP'!$L$2:$L$200,MATCH(Таблиця4[[#This Row],[BUILDING NAME]],'02_LIVING_WATERDEEP'!$A$2:$A$200,0),1),"")</f>
        <v>Spectators can place bets on the various competitions as well as inquire about entering the fray.</v>
      </c>
      <c r="AR348" s="742">
        <f>IFERROR(INDEX('02_LIVING_WATERDEEP'!$M$2:$M$200,MATCH(Таблиця4[[#This Row],[BUILDING NAME]],'02_LIVING_WATERDEEP'!$A$2:$A$200,0),1),"")</f>
        <v>0</v>
      </c>
      <c r="AS348" s="742"/>
      <c r="AT348" s="596"/>
      <c r="AU348" s="596"/>
      <c r="AV348" s="596"/>
      <c r="AW348" s="596"/>
      <c r="AX348" s="596"/>
      <c r="AY348" s="596"/>
      <c r="AZ348" s="596"/>
      <c r="BA348" s="596"/>
      <c r="BB348" s="596"/>
      <c r="BC348" s="596"/>
      <c r="BD348" s="596"/>
      <c r="BE348" s="596"/>
      <c r="BF348" s="596"/>
      <c r="BG348" s="596"/>
      <c r="BH348" s="596"/>
      <c r="BI348" s="596"/>
      <c r="BJ348" s="596" t="e">
        <f>MATCH(Таблиця4[[#This Row],[BUILDING NAME]],#REF!,0)</f>
        <v>#REF!</v>
      </c>
      <c r="BK348" s="596" t="e">
        <f>INDEX(#REF!,'02BUILD'!BJ348,1)</f>
        <v>#REF!</v>
      </c>
      <c r="BL348" s="596" t="e">
        <v>#N/A</v>
      </c>
      <c r="BM348" s="596"/>
      <c r="BN348" s="596" t="e">
        <f>MATCH(Таблиця4[[#This Row],[BUILDING NAME]],Таблиця5[NAME],0)</f>
        <v>#N/A</v>
      </c>
      <c r="BO348" s="596" t="e">
        <f>INDEX(Таблиця5[[C - COINS - COST]:[ADDRESS]],'02BUILD'!$BN348,1)</f>
        <v>#N/A</v>
      </c>
      <c r="BP348" s="596" t="e">
        <f>INDEX(Таблиця5[[C - COINS - COST]:[ADDRESS]],'02BUILD'!$BN348,2)</f>
        <v>#N/A</v>
      </c>
      <c r="BQ348" s="596" t="e">
        <f>INDEX(Таблиця5[[C - COINS - COST]:[ADDRESS]],'02BUILD'!$BN348,3)</f>
        <v>#N/A</v>
      </c>
      <c r="BR348" s="596" t="e">
        <f>INDEX(Таблиця5[[C - COINS - COST]:[ADDRESS]],'02BUILD'!$BN348,4)</f>
        <v>#N/A</v>
      </c>
      <c r="BS348" s="596" t="e">
        <f>INDEX(Таблиця5[[C - COINS - COST]:[ADDRESS]],'02BUILD'!$BN348,5)</f>
        <v>#N/A</v>
      </c>
      <c r="BT348" s="596" t="e">
        <f>INDEX(Таблиця5[[C - COINS - COST]:[ADDRESS]],'02BUILD'!$BN348,6)</f>
        <v>#N/A</v>
      </c>
      <c r="BU348" s="596" t="e">
        <f>INDEX(Таблиця5[[C - COINS - COST]:[ADDRESS]],'02BUILD'!$BN348,7)</f>
        <v>#N/A</v>
      </c>
      <c r="BV348" s="596" t="e">
        <f>INDEX(Таблиця5[[C - COINS - COST]:[ADDRESS]],'02BUILD'!$BN348,8)</f>
        <v>#N/A</v>
      </c>
      <c r="BW348" s="596" t="e">
        <f>INDEX(Таблиця5[[C - COINS - COST]:[ADDRESS]],'02BUILD'!$BN348,9)</f>
        <v>#N/A</v>
      </c>
      <c r="BX348" s="596" t="e">
        <f>INDEX(Таблиця5[[C - COINS - COST]:[ADDRESS]],'02BUILD'!$BN348,10)</f>
        <v>#N/A</v>
      </c>
    </row>
    <row r="349" spans="1:76" ht="16.5" thickTop="1" thickBot="1">
      <c r="A349" s="742" t="s">
        <v>798</v>
      </c>
      <c r="B349" s="743" t="str">
        <f t="shared" si="16"/>
        <v>N22</v>
      </c>
      <c r="C349" s="743" t="str">
        <f t="shared" si="17"/>
        <v>Maerklos Villa (noble villa, A, 1s, 2s, &amp; 4s)</v>
      </c>
      <c r="D349" s="742"/>
      <c r="E349" s="742"/>
      <c r="F349" s="743" t="s">
        <v>470</v>
      </c>
      <c r="G349" s="743" t="s">
        <v>1506</v>
      </c>
      <c r="H349" s="743" t="s">
        <v>2152</v>
      </c>
      <c r="I349" s="743" t="s">
        <v>3966</v>
      </c>
      <c r="J349" s="743"/>
      <c r="K349" s="743" t="s">
        <v>2075</v>
      </c>
      <c r="L349" s="743" t="s">
        <v>2076</v>
      </c>
      <c r="M349" s="743" t="s">
        <v>2121</v>
      </c>
      <c r="N349" s="743"/>
      <c r="O349" s="743"/>
      <c r="P349" s="743"/>
      <c r="Q349" s="743"/>
      <c r="R349" s="743"/>
      <c r="S3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49" s="743"/>
      <c r="U349" s="743"/>
      <c r="V349" s="743"/>
      <c r="W349" s="743"/>
      <c r="X349" s="743"/>
      <c r="Y349" s="743"/>
      <c r="Z349" s="743" t="s">
        <v>4311</v>
      </c>
      <c r="AA349" s="743"/>
      <c r="AB349" s="743" t="str">
        <f>Таблиця4[[#This Row],[Descriptions2]]</f>
        <v/>
      </c>
      <c r="AC349" s="743" t="str">
        <f>Таблиця4[[#This Row],[Owner/Specific NPCs3]]</f>
        <v/>
      </c>
      <c r="AD349" s="743"/>
      <c r="AE349" s="750" t="s">
        <v>5831</v>
      </c>
      <c r="AF349" s="751"/>
      <c r="AG349" s="752"/>
      <c r="AH349" s="743" t="s">
        <v>4311</v>
      </c>
      <c r="AI349" s="752"/>
      <c r="AJ349" s="743" t="s">
        <v>4311</v>
      </c>
      <c r="AK349" s="752"/>
      <c r="AL349" s="742" t="str">
        <f>IFERROR(INDEX('02_LIVING_WATERDEEP'!$C$2:$C$200,MATCH(Таблиця4[[#This Row],[BUILDING NAME]],'02_LIVING_WATERDEEP'!$A$2:$A$200,0),1),"")</f>
        <v/>
      </c>
      <c r="AM349" s="742" t="str">
        <f>IFERROR(INDEX('02_LIVING_WATERDEEP'!$F$2:$F$200,MATCH(Таблиця4[[#This Row],[BUILDING NAME]],'02_LIVING_WATERDEEP'!$A$2:$A$200,0),1),"")</f>
        <v/>
      </c>
      <c r="AN349" s="742" t="str">
        <f>IFERROR(INDEX('02_LIVING_WATERDEEP'!$I$2:$I$200,MATCH(Таблиця4[[#This Row],[BUILDING NAME]],'02_LIVING_WATERDEEP'!$A$2:$A$200,0),1),"")</f>
        <v/>
      </c>
      <c r="AO349" s="742" t="str">
        <f>IFERROR(INDEX('02_LIVING_WATERDEEP'!$J$2:$J$200,MATCH(Таблиця4[[#This Row],[BUILDING NAME]],'02_LIVING_WATERDEEP'!$A$2:$A$200,0),1),"")</f>
        <v/>
      </c>
      <c r="AP349" s="742" t="str">
        <f>IFERROR(INDEX('02_LIVING_WATERDEEP'!$K$2:$K$200,MATCH(Таблиця4[[#This Row],[BUILDING NAME]],'02_LIVING_WATERDEEP'!$A$2:$A$200,0),1),"")</f>
        <v/>
      </c>
      <c r="AQ349" s="742" t="str">
        <f>IFERROR(INDEX('02_LIVING_WATERDEEP'!$L$2:$L$200,MATCH(Таблиця4[[#This Row],[BUILDING NAME]],'02_LIVING_WATERDEEP'!$A$2:$A$200,0),1),"")</f>
        <v/>
      </c>
      <c r="AR349" s="742" t="str">
        <f>IFERROR(INDEX('02_LIVING_WATERDEEP'!$M$2:$M$200,MATCH(Таблиця4[[#This Row],[BUILDING NAME]],'02_LIVING_WATERDEEP'!$A$2:$A$200,0),1),"")</f>
        <v/>
      </c>
      <c r="AS349" s="742"/>
      <c r="AT349" s="596"/>
      <c r="AU349" s="596"/>
      <c r="AV349" s="596"/>
      <c r="AW349" s="596"/>
      <c r="AX349" s="596"/>
      <c r="AY349" s="596"/>
      <c r="AZ349" s="596"/>
      <c r="BA349" s="596"/>
      <c r="BB349" s="596"/>
      <c r="BC349" s="596"/>
      <c r="BD349" s="596"/>
      <c r="BE349" s="596"/>
      <c r="BF349" s="596"/>
      <c r="BG349" s="596"/>
      <c r="BH349" s="596"/>
      <c r="BI349" s="596"/>
      <c r="BJ349" s="596" t="e">
        <f>MATCH(Таблиця4[[#This Row],[BUILDING NAME]],#REF!,0)</f>
        <v>#REF!</v>
      </c>
      <c r="BK349" s="596" t="e">
        <f>INDEX(#REF!,'02BUILD'!BJ349,1)</f>
        <v>#REF!</v>
      </c>
      <c r="BL349" s="596">
        <v>0</v>
      </c>
      <c r="BM349" s="596"/>
      <c r="BN349" s="596" t="e">
        <f>MATCH(Таблиця4[[#This Row],[BUILDING NAME]],Таблиця5[NAME],0)</f>
        <v>#N/A</v>
      </c>
      <c r="BO349" s="596" t="e">
        <f>INDEX(Таблиця5[[C - COINS - COST]:[ADDRESS]],'02BUILD'!$BN349,1)</f>
        <v>#N/A</v>
      </c>
      <c r="BP349" s="596" t="e">
        <f>INDEX(Таблиця5[[C - COINS - COST]:[ADDRESS]],'02BUILD'!$BN349,2)</f>
        <v>#N/A</v>
      </c>
      <c r="BQ349" s="596" t="e">
        <f>INDEX(Таблиця5[[C - COINS - COST]:[ADDRESS]],'02BUILD'!$BN349,3)</f>
        <v>#N/A</v>
      </c>
      <c r="BR349" s="596" t="e">
        <f>INDEX(Таблиця5[[C - COINS - COST]:[ADDRESS]],'02BUILD'!$BN349,4)</f>
        <v>#N/A</v>
      </c>
      <c r="BS349" s="596" t="e">
        <f>INDEX(Таблиця5[[C - COINS - COST]:[ADDRESS]],'02BUILD'!$BN349,5)</f>
        <v>#N/A</v>
      </c>
      <c r="BT349" s="596" t="e">
        <f>INDEX(Таблиця5[[C - COINS - COST]:[ADDRESS]],'02BUILD'!$BN349,6)</f>
        <v>#N/A</v>
      </c>
      <c r="BU349" s="596" t="e">
        <f>INDEX(Таблиця5[[C - COINS - COST]:[ADDRESS]],'02BUILD'!$BN349,7)</f>
        <v>#N/A</v>
      </c>
      <c r="BV349" s="596" t="e">
        <f>INDEX(Таблиця5[[C - COINS - COST]:[ADDRESS]],'02BUILD'!$BN349,8)</f>
        <v>#N/A</v>
      </c>
      <c r="BW349" s="596" t="e">
        <f>INDEX(Таблиця5[[C - COINS - COST]:[ADDRESS]],'02BUILD'!$BN349,9)</f>
        <v>#N/A</v>
      </c>
      <c r="BX349" s="596" t="e">
        <f>INDEX(Таблиця5[[C - COINS - COST]:[ADDRESS]],'02BUILD'!$BN349,10)</f>
        <v>#N/A</v>
      </c>
    </row>
    <row r="350" spans="1:76" ht="16.5" thickTop="1" thickBot="1">
      <c r="A350" s="742" t="s">
        <v>799</v>
      </c>
      <c r="B350" s="743" t="str">
        <f t="shared" si="16"/>
        <v>N23</v>
      </c>
      <c r="C350" s="743" t="str">
        <f t="shared" si="17"/>
        <v>Nandar Villa (noble villa, A, 2s &amp; 3s)</v>
      </c>
      <c r="D350" s="742"/>
      <c r="E350" s="742"/>
      <c r="F350" s="743" t="s">
        <v>509</v>
      </c>
      <c r="G350" s="743" t="s">
        <v>1507</v>
      </c>
      <c r="H350" s="743" t="s">
        <v>2153</v>
      </c>
      <c r="I350" s="743" t="s">
        <v>3966</v>
      </c>
      <c r="J350" s="743"/>
      <c r="K350" s="743" t="s">
        <v>2075</v>
      </c>
      <c r="L350" s="743" t="s">
        <v>2076</v>
      </c>
      <c r="M350" s="743" t="s">
        <v>2070</v>
      </c>
      <c r="N350" s="743"/>
      <c r="O350" s="743"/>
      <c r="P350" s="743"/>
      <c r="Q350" s="743"/>
      <c r="R350" s="743"/>
      <c r="S3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0" s="743"/>
      <c r="U350" s="743"/>
      <c r="V350" s="743"/>
      <c r="W350" s="743"/>
      <c r="X350" s="743"/>
      <c r="Y350" s="743"/>
      <c r="Z350" s="743" t="s">
        <v>4311</v>
      </c>
      <c r="AA350" s="743"/>
      <c r="AB350" s="743" t="str">
        <f>Таблиця4[[#This Row],[Descriptions2]]</f>
        <v/>
      </c>
      <c r="AC350" s="743" t="str">
        <f>Таблиця4[[#This Row],[Owner/Specific NPCs3]]</f>
        <v/>
      </c>
      <c r="AD350" s="743"/>
      <c r="AE350" s="750" t="s">
        <v>5831</v>
      </c>
      <c r="AF350" s="751"/>
      <c r="AG350" s="752"/>
      <c r="AH350" s="743" t="s">
        <v>4311</v>
      </c>
      <c r="AI350" s="752"/>
      <c r="AJ350" s="743" t="s">
        <v>4311</v>
      </c>
      <c r="AK350" s="752"/>
      <c r="AL350" s="742" t="str">
        <f>IFERROR(INDEX('02_LIVING_WATERDEEP'!$C$2:$C$200,MATCH(Таблиця4[[#This Row],[BUILDING NAME]],'02_LIVING_WATERDEEP'!$A$2:$A$200,0),1),"")</f>
        <v/>
      </c>
      <c r="AM350" s="742" t="str">
        <f>IFERROR(INDEX('02_LIVING_WATERDEEP'!$F$2:$F$200,MATCH(Таблиця4[[#This Row],[BUILDING NAME]],'02_LIVING_WATERDEEP'!$A$2:$A$200,0),1),"")</f>
        <v/>
      </c>
      <c r="AN350" s="742" t="str">
        <f>IFERROR(INDEX('02_LIVING_WATERDEEP'!$I$2:$I$200,MATCH(Таблиця4[[#This Row],[BUILDING NAME]],'02_LIVING_WATERDEEP'!$A$2:$A$200,0),1),"")</f>
        <v/>
      </c>
      <c r="AO350" s="742" t="str">
        <f>IFERROR(INDEX('02_LIVING_WATERDEEP'!$J$2:$J$200,MATCH(Таблиця4[[#This Row],[BUILDING NAME]],'02_LIVING_WATERDEEP'!$A$2:$A$200,0),1),"")</f>
        <v/>
      </c>
      <c r="AP350" s="742" t="str">
        <f>IFERROR(INDEX('02_LIVING_WATERDEEP'!$K$2:$K$200,MATCH(Таблиця4[[#This Row],[BUILDING NAME]],'02_LIVING_WATERDEEP'!$A$2:$A$200,0),1),"")</f>
        <v/>
      </c>
      <c r="AQ350" s="742" t="str">
        <f>IFERROR(INDEX('02_LIVING_WATERDEEP'!$L$2:$L$200,MATCH(Таблиця4[[#This Row],[BUILDING NAME]],'02_LIVING_WATERDEEP'!$A$2:$A$200,0),1),"")</f>
        <v/>
      </c>
      <c r="AR350" s="742" t="str">
        <f>IFERROR(INDEX('02_LIVING_WATERDEEP'!$M$2:$M$200,MATCH(Таблиця4[[#This Row],[BUILDING NAME]],'02_LIVING_WATERDEEP'!$A$2:$A$200,0),1),"")</f>
        <v/>
      </c>
      <c r="AS350" s="742"/>
      <c r="AT350" s="596"/>
      <c r="AU350" s="596"/>
      <c r="AV350" s="596"/>
      <c r="AW350" s="596"/>
      <c r="AX350" s="596"/>
      <c r="AY350" s="596"/>
      <c r="AZ350" s="596"/>
      <c r="BA350" s="596"/>
      <c r="BB350" s="596"/>
      <c r="BC350" s="596"/>
      <c r="BD350" s="596"/>
      <c r="BE350" s="596"/>
      <c r="BF350" s="596"/>
      <c r="BG350" s="596"/>
      <c r="BH350" s="596"/>
      <c r="BI350" s="596"/>
      <c r="BJ350" s="596" t="e">
        <f>MATCH(Таблиця4[[#This Row],[BUILDING NAME]],#REF!,0)</f>
        <v>#REF!</v>
      </c>
      <c r="BK350" s="596" t="e">
        <f>INDEX(#REF!,'02BUILD'!BJ350,1)</f>
        <v>#REF!</v>
      </c>
      <c r="BL350" s="596" t="s">
        <v>20669</v>
      </c>
      <c r="BM350" s="596"/>
      <c r="BN350" s="596" t="e">
        <f>MATCH(Таблиця4[[#This Row],[BUILDING NAME]],Таблиця5[NAME],0)</f>
        <v>#N/A</v>
      </c>
      <c r="BO350" s="596" t="e">
        <f>INDEX(Таблиця5[[C - COINS - COST]:[ADDRESS]],'02BUILD'!$BN350,1)</f>
        <v>#N/A</v>
      </c>
      <c r="BP350" s="596" t="e">
        <f>INDEX(Таблиця5[[C - COINS - COST]:[ADDRESS]],'02BUILD'!$BN350,2)</f>
        <v>#N/A</v>
      </c>
      <c r="BQ350" s="596" t="e">
        <f>INDEX(Таблиця5[[C - COINS - COST]:[ADDRESS]],'02BUILD'!$BN350,3)</f>
        <v>#N/A</v>
      </c>
      <c r="BR350" s="596" t="e">
        <f>INDEX(Таблиця5[[C - COINS - COST]:[ADDRESS]],'02BUILD'!$BN350,4)</f>
        <v>#N/A</v>
      </c>
      <c r="BS350" s="596" t="e">
        <f>INDEX(Таблиця5[[C - COINS - COST]:[ADDRESS]],'02BUILD'!$BN350,5)</f>
        <v>#N/A</v>
      </c>
      <c r="BT350" s="596" t="e">
        <f>INDEX(Таблиця5[[C - COINS - COST]:[ADDRESS]],'02BUILD'!$BN350,6)</f>
        <v>#N/A</v>
      </c>
      <c r="BU350" s="596" t="e">
        <f>INDEX(Таблиця5[[C - COINS - COST]:[ADDRESS]],'02BUILD'!$BN350,7)</f>
        <v>#N/A</v>
      </c>
      <c r="BV350" s="596" t="e">
        <f>INDEX(Таблиця5[[C - COINS - COST]:[ADDRESS]],'02BUILD'!$BN350,8)</f>
        <v>#N/A</v>
      </c>
      <c r="BW350" s="596" t="e">
        <f>INDEX(Таблиця5[[C - COINS - COST]:[ADDRESS]],'02BUILD'!$BN350,9)</f>
        <v>#N/A</v>
      </c>
      <c r="BX350" s="596" t="e">
        <f>INDEX(Таблиця5[[C - COINS - COST]:[ADDRESS]],'02BUILD'!$BN350,10)</f>
        <v>#N/A</v>
      </c>
    </row>
    <row r="351" spans="1:76" ht="16.5" thickTop="1" thickBot="1">
      <c r="A351" s="742" t="s">
        <v>800</v>
      </c>
      <c r="B351" s="743" t="str">
        <f t="shared" si="16"/>
        <v>N24</v>
      </c>
      <c r="C351" s="743" t="str">
        <f t="shared" si="17"/>
        <v>Stormweather Villa (noble villa, A, 2s &amp; 5s)</v>
      </c>
      <c r="D351" s="742"/>
      <c r="E351" s="742"/>
      <c r="F351" s="743" t="s">
        <v>568</v>
      </c>
      <c r="G351" s="743" t="s">
        <v>1508</v>
      </c>
      <c r="H351" s="743" t="s">
        <v>21276</v>
      </c>
      <c r="I351" s="743" t="s">
        <v>3966</v>
      </c>
      <c r="J351" s="743"/>
      <c r="K351" s="743" t="s">
        <v>2075</v>
      </c>
      <c r="L351" s="743" t="s">
        <v>2076</v>
      </c>
      <c r="M351" s="743" t="s">
        <v>2072</v>
      </c>
      <c r="N351" s="743"/>
      <c r="O351" s="743"/>
      <c r="P351" s="743"/>
      <c r="Q351" s="743"/>
      <c r="R351" s="743"/>
      <c r="S3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1" s="743"/>
      <c r="U351" s="743"/>
      <c r="V351" s="743"/>
      <c r="W351" s="743"/>
      <c r="X351" s="743"/>
      <c r="Y351" s="764"/>
      <c r="Z351" s="743" t="s">
        <v>4311</v>
      </c>
      <c r="AA351" s="743"/>
      <c r="AB351" s="743" t="str">
        <f>Таблиця4[[#This Row],[Descriptions2]]</f>
        <v/>
      </c>
      <c r="AC351" s="743" t="str">
        <f>Таблиця4[[#This Row],[Owner/Specific NPCs3]]</f>
        <v/>
      </c>
      <c r="AD351" s="743"/>
      <c r="AE351" s="750" t="s">
        <v>5831</v>
      </c>
      <c r="AF351" s="751"/>
      <c r="AG351" s="752"/>
      <c r="AH351" s="743" t="s">
        <v>4311</v>
      </c>
      <c r="AI351" s="752"/>
      <c r="AJ351" s="743" t="s">
        <v>4311</v>
      </c>
      <c r="AK351" s="752"/>
      <c r="AL351" s="742" t="str">
        <f>IFERROR(INDEX('02_LIVING_WATERDEEP'!$C$2:$C$200,MATCH(Таблиця4[[#This Row],[BUILDING NAME]],'02_LIVING_WATERDEEP'!$A$2:$A$200,0),1),"")</f>
        <v/>
      </c>
      <c r="AM351" s="742" t="str">
        <f>IFERROR(INDEX('02_LIVING_WATERDEEP'!$F$2:$F$200,MATCH(Таблиця4[[#This Row],[BUILDING NAME]],'02_LIVING_WATERDEEP'!$A$2:$A$200,0),1),"")</f>
        <v/>
      </c>
      <c r="AN351" s="742" t="str">
        <f>IFERROR(INDEX('02_LIVING_WATERDEEP'!$I$2:$I$200,MATCH(Таблиця4[[#This Row],[BUILDING NAME]],'02_LIVING_WATERDEEP'!$A$2:$A$200,0),1),"")</f>
        <v/>
      </c>
      <c r="AO351" s="742" t="str">
        <f>IFERROR(INDEX('02_LIVING_WATERDEEP'!$J$2:$J$200,MATCH(Таблиця4[[#This Row],[BUILDING NAME]],'02_LIVING_WATERDEEP'!$A$2:$A$200,0),1),"")</f>
        <v/>
      </c>
      <c r="AP351" s="742" t="str">
        <f>IFERROR(INDEX('02_LIVING_WATERDEEP'!$K$2:$K$200,MATCH(Таблиця4[[#This Row],[BUILDING NAME]],'02_LIVING_WATERDEEP'!$A$2:$A$200,0),1),"")</f>
        <v/>
      </c>
      <c r="AQ351" s="742" t="str">
        <f>IFERROR(INDEX('02_LIVING_WATERDEEP'!$L$2:$L$200,MATCH(Таблиця4[[#This Row],[BUILDING NAME]],'02_LIVING_WATERDEEP'!$A$2:$A$200,0),1),"")</f>
        <v/>
      </c>
      <c r="AR351" s="742" t="str">
        <f>IFERROR(INDEX('02_LIVING_WATERDEEP'!$M$2:$M$200,MATCH(Таблиця4[[#This Row],[BUILDING NAME]],'02_LIVING_WATERDEEP'!$A$2:$A$200,0),1),"")</f>
        <v/>
      </c>
      <c r="AS351" s="742"/>
      <c r="AT351" s="596"/>
      <c r="AU351" s="596"/>
      <c r="AV351" s="596"/>
      <c r="AW351" s="596"/>
      <c r="AX351" s="596"/>
      <c r="AY351" s="596"/>
      <c r="AZ351" s="596"/>
      <c r="BA351" s="596"/>
      <c r="BB351" s="596"/>
      <c r="BC351" s="596"/>
      <c r="BD351" s="596"/>
      <c r="BE351" s="596"/>
      <c r="BF351" s="596"/>
      <c r="BG351" s="596"/>
      <c r="BH351" s="596"/>
      <c r="BI351" s="596"/>
      <c r="BJ351" s="596" t="e">
        <f>MATCH(Таблиця4[[#This Row],[BUILDING NAME]],#REF!,0)</f>
        <v>#REF!</v>
      </c>
      <c r="BK351" s="596" t="e">
        <f>INDEX(#REF!,'02BUILD'!BJ351,1)</f>
        <v>#REF!</v>
      </c>
      <c r="BL351" s="596" t="s">
        <v>20529</v>
      </c>
      <c r="BM351" s="596"/>
      <c r="BN351" s="596" t="e">
        <f>MATCH(Таблиця4[[#This Row],[BUILDING NAME]],Таблиця5[NAME],0)</f>
        <v>#N/A</v>
      </c>
      <c r="BO351" s="596" t="e">
        <f>INDEX(Таблиця5[[C - COINS - COST]:[ADDRESS]],'02BUILD'!$BN351,1)</f>
        <v>#N/A</v>
      </c>
      <c r="BP351" s="596" t="e">
        <f>INDEX(Таблиця5[[C - COINS - COST]:[ADDRESS]],'02BUILD'!$BN351,2)</f>
        <v>#N/A</v>
      </c>
      <c r="BQ351" s="596" t="e">
        <f>INDEX(Таблиця5[[C - COINS - COST]:[ADDRESS]],'02BUILD'!$BN351,3)</f>
        <v>#N/A</v>
      </c>
      <c r="BR351" s="596" t="e">
        <f>INDEX(Таблиця5[[C - COINS - COST]:[ADDRESS]],'02BUILD'!$BN351,4)</f>
        <v>#N/A</v>
      </c>
      <c r="BS351" s="596" t="e">
        <f>INDEX(Таблиця5[[C - COINS - COST]:[ADDRESS]],'02BUILD'!$BN351,5)</f>
        <v>#N/A</v>
      </c>
      <c r="BT351" s="596" t="e">
        <f>INDEX(Таблиця5[[C - COINS - COST]:[ADDRESS]],'02BUILD'!$BN351,6)</f>
        <v>#N/A</v>
      </c>
      <c r="BU351" s="596" t="e">
        <f>INDEX(Таблиця5[[C - COINS - COST]:[ADDRESS]],'02BUILD'!$BN351,7)</f>
        <v>#N/A</v>
      </c>
      <c r="BV351" s="596" t="e">
        <f>INDEX(Таблиця5[[C - COINS - COST]:[ADDRESS]],'02BUILD'!$BN351,8)</f>
        <v>#N/A</v>
      </c>
      <c r="BW351" s="596" t="e">
        <f>INDEX(Таблиця5[[C - COINS - COST]:[ADDRESS]],'02BUILD'!$BN351,9)</f>
        <v>#N/A</v>
      </c>
      <c r="BX351" s="596" t="e">
        <f>INDEX(Таблиця5[[C - COINS - COST]:[ADDRESS]],'02BUILD'!$BN351,10)</f>
        <v>#N/A</v>
      </c>
    </row>
    <row r="352" spans="1:76" ht="16.5" thickTop="1" thickBot="1">
      <c r="A352" s="742" t="s">
        <v>801</v>
      </c>
      <c r="B352" s="743" t="str">
        <f t="shared" si="16"/>
        <v>N25</v>
      </c>
      <c r="C352" s="743" t="str">
        <f t="shared" si="17"/>
        <v>A Maiden's Tears (tavern, B, 1)</v>
      </c>
      <c r="D352" s="742"/>
      <c r="E352" s="742"/>
      <c r="F352" s="743" t="s">
        <v>1232</v>
      </c>
      <c r="G352" s="743" t="s">
        <v>1509</v>
      </c>
      <c r="H352" s="743" t="s">
        <v>2154</v>
      </c>
      <c r="I352" s="743" t="s">
        <v>3966</v>
      </c>
      <c r="J352" s="743"/>
      <c r="K352" s="743" t="s">
        <v>2093</v>
      </c>
      <c r="L352" s="743" t="s">
        <v>2081</v>
      </c>
      <c r="M352" s="743">
        <v>1</v>
      </c>
      <c r="N352" s="743"/>
      <c r="O352" s="743">
        <v>4</v>
      </c>
      <c r="P352" s="743"/>
      <c r="Q352" s="743">
        <v>4</v>
      </c>
      <c r="R352" s="743"/>
      <c r="S3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352" s="743"/>
      <c r="U352" s="743"/>
      <c r="V352" s="743"/>
      <c r="W352" s="743"/>
      <c r="X352" s="743"/>
      <c r="Y352" s="743"/>
      <c r="Z352" s="743" t="s">
        <v>237</v>
      </c>
      <c r="AA352" s="743"/>
      <c r="AB352" s="743">
        <f>Таблиця4[[#This Row],[Descriptions2]]</f>
        <v>0</v>
      </c>
      <c r="AC352" s="743">
        <f>Таблиця4[[#This Row],[Owner/Specific NPCs3]]</f>
        <v>0</v>
      </c>
      <c r="AD352" s="743"/>
      <c r="AE352" s="750" t="s">
        <v>5831</v>
      </c>
      <c r="AF352" s="751"/>
      <c r="AG352" s="752"/>
      <c r="AH352" s="743" t="s">
        <v>4311</v>
      </c>
      <c r="AI352" s="752"/>
      <c r="AJ352" s="743" t="s">
        <v>4311</v>
      </c>
      <c r="AK352" s="752"/>
      <c r="AL352" s="742" t="str">
        <f>IFERROR(INDEX('02_LIVING_WATERDEEP'!$C$2:$C$200,MATCH(Таблиця4[[#This Row],[BUILDING NAME]],'02_LIVING_WATERDEEP'!$A$2:$A$200,0),1),"")</f>
        <v>CW3 Clare</v>
      </c>
      <c r="AM352" s="742" t="str">
        <f>IFERROR(INDEX('02_LIVING_WATERDEEP'!$F$2:$F$200,MATCH(Таблиця4[[#This Row],[BUILDING NAME]],'02_LIVING_WATERDEEP'!$A$2:$A$200,0),1),"")</f>
        <v>Wealthy</v>
      </c>
      <c r="AN352" s="742">
        <f>IFERROR(INDEX('02_LIVING_WATERDEEP'!$I$2:$I$200,MATCH(Таблиця4[[#This Row],[BUILDING NAME]],'02_LIVING_WATERDEEP'!$A$2:$A$200,0),1),"")</f>
        <v>0</v>
      </c>
      <c r="AO352" s="742">
        <f>IFERROR(INDEX('02_LIVING_WATERDEEP'!$J$2:$J$200,MATCH(Таблиця4[[#This Row],[BUILDING NAME]],'02_LIVING_WATERDEEP'!$A$2:$A$200,0),1),"")</f>
        <v>0</v>
      </c>
      <c r="AP352" s="742">
        <f>IFERROR(INDEX('02_LIVING_WATERDEEP'!$K$2:$K$200,MATCH(Таблиця4[[#This Row],[BUILDING NAME]],'02_LIVING_WATERDEEP'!$A$2:$A$200,0),1),"")</f>
        <v>0</v>
      </c>
      <c r="AQ352" s="742">
        <f>IFERROR(INDEX('02_LIVING_WATERDEEP'!$L$2:$L$200,MATCH(Таблиця4[[#This Row],[BUILDING NAME]],'02_LIVING_WATERDEEP'!$A$2:$A$200,0),1),"")</f>
        <v>0</v>
      </c>
      <c r="AR352" s="742">
        <f>IFERROR(INDEX('02_LIVING_WATERDEEP'!$M$2:$M$200,MATCH(Таблиця4[[#This Row],[BUILDING NAME]],'02_LIVING_WATERDEEP'!$A$2:$A$200,0),1),"")</f>
        <v>0</v>
      </c>
      <c r="AS352" s="742"/>
      <c r="AT352" s="596"/>
      <c r="AU352" s="596"/>
      <c r="AV352" s="596"/>
      <c r="AW352" s="596"/>
      <c r="AX352" s="596"/>
      <c r="AY352" s="596"/>
      <c r="AZ352" s="596"/>
      <c r="BA352" s="596"/>
      <c r="BB352" s="596"/>
      <c r="BC352" s="596"/>
      <c r="BD352" s="596"/>
      <c r="BE352" s="596"/>
      <c r="BF352" s="596"/>
      <c r="BG352" s="596"/>
      <c r="BH352" s="596"/>
      <c r="BI352" s="596"/>
      <c r="BJ352" s="596" t="e">
        <f>MATCH(Таблиця4[[#This Row],[BUILDING NAME]],#REF!,0)</f>
        <v>#REF!</v>
      </c>
      <c r="BK352" s="596" t="e">
        <f>INDEX(#REF!,'02BUILD'!BJ352,1)</f>
        <v>#REF!</v>
      </c>
      <c r="BL352" s="596" t="s">
        <v>20547</v>
      </c>
      <c r="BM352" s="596"/>
      <c r="BN352" s="596" t="e">
        <f>MATCH(Таблиця4[[#This Row],[BUILDING NAME]],Таблиця5[NAME],0)</f>
        <v>#N/A</v>
      </c>
      <c r="BO352" s="596" t="e">
        <f>INDEX(Таблиця5[[C - COINS - COST]:[ADDRESS]],'02BUILD'!$BN352,1)</f>
        <v>#N/A</v>
      </c>
      <c r="BP352" s="596" t="e">
        <f>INDEX(Таблиця5[[C - COINS - COST]:[ADDRESS]],'02BUILD'!$BN352,2)</f>
        <v>#N/A</v>
      </c>
      <c r="BQ352" s="596" t="e">
        <f>INDEX(Таблиця5[[C - COINS - COST]:[ADDRESS]],'02BUILD'!$BN352,3)</f>
        <v>#N/A</v>
      </c>
      <c r="BR352" s="596" t="e">
        <f>INDEX(Таблиця5[[C - COINS - COST]:[ADDRESS]],'02BUILD'!$BN352,4)</f>
        <v>#N/A</v>
      </c>
      <c r="BS352" s="596" t="e">
        <f>INDEX(Таблиця5[[C - COINS - COST]:[ADDRESS]],'02BUILD'!$BN352,5)</f>
        <v>#N/A</v>
      </c>
      <c r="BT352" s="596" t="e">
        <f>INDEX(Таблиця5[[C - COINS - COST]:[ADDRESS]],'02BUILD'!$BN352,6)</f>
        <v>#N/A</v>
      </c>
      <c r="BU352" s="596" t="e">
        <f>INDEX(Таблиця5[[C - COINS - COST]:[ADDRESS]],'02BUILD'!$BN352,7)</f>
        <v>#N/A</v>
      </c>
      <c r="BV352" s="596" t="e">
        <f>INDEX(Таблиця5[[C - COINS - COST]:[ADDRESS]],'02BUILD'!$BN352,8)</f>
        <v>#N/A</v>
      </c>
      <c r="BW352" s="596" t="e">
        <f>INDEX(Таблиця5[[C - COINS - COST]:[ADDRESS]],'02BUILD'!$BN352,9)</f>
        <v>#N/A</v>
      </c>
      <c r="BX352" s="596" t="e">
        <f>INDEX(Таблиця5[[C - COINS - COST]:[ADDRESS]],'02BUILD'!$BN352,10)</f>
        <v>#N/A</v>
      </c>
    </row>
    <row r="353" spans="1:76" ht="16.5" thickTop="1" thickBot="1">
      <c r="A353" s="742" t="s">
        <v>802</v>
      </c>
      <c r="B353" s="743" t="str">
        <f t="shared" si="16"/>
        <v>N26</v>
      </c>
      <c r="C353" s="743" t="str">
        <f t="shared" si="17"/>
        <v>Twilight Hunters (tavern, C, 2)</v>
      </c>
      <c r="D353" s="742"/>
      <c r="E353" s="742"/>
      <c r="F353" s="743" t="s">
        <v>1233</v>
      </c>
      <c r="G353" s="743" t="s">
        <v>1510</v>
      </c>
      <c r="H353" s="743" t="s">
        <v>2155</v>
      </c>
      <c r="I353" s="743" t="s">
        <v>3966</v>
      </c>
      <c r="J353" s="743"/>
      <c r="K353" s="743" t="s">
        <v>2093</v>
      </c>
      <c r="L353" s="743" t="s">
        <v>2069</v>
      </c>
      <c r="M353" s="743">
        <v>2</v>
      </c>
      <c r="N353" s="743"/>
      <c r="O353" s="743"/>
      <c r="P353" s="743"/>
      <c r="Q353" s="743"/>
      <c r="R353" s="743"/>
      <c r="S3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3" s="743"/>
      <c r="U353" s="743"/>
      <c r="V353" s="743"/>
      <c r="W353" s="743"/>
      <c r="X353" s="743"/>
      <c r="Y353" s="743" t="s">
        <v>21050</v>
      </c>
      <c r="Z353" s="743">
        <v>0</v>
      </c>
      <c r="AA353" s="743"/>
      <c r="AB353" s="743">
        <f>Таблиця4[[#This Row],[Descriptions2]]</f>
        <v>0</v>
      </c>
      <c r="AC353" s="743">
        <f>Таблиця4[[#This Row],[Owner/Specific NPCs3]]</f>
        <v>0</v>
      </c>
      <c r="AD353" s="743"/>
      <c r="AE353" s="750" t="s">
        <v>5831</v>
      </c>
      <c r="AF353" s="751"/>
      <c r="AG353" s="752"/>
      <c r="AH353" s="743" t="s">
        <v>4311</v>
      </c>
      <c r="AI353" s="752"/>
      <c r="AJ353" s="743" t="s">
        <v>4311</v>
      </c>
      <c r="AK353" s="752"/>
      <c r="AL353" s="742">
        <f>IFERROR(INDEX('02_LIVING_WATERDEEP'!$C$2:$C$200,MATCH(Таблиця4[[#This Row],[BUILDING NAME]],'02_LIVING_WATERDEEP'!$A$2:$A$200,0),1),"")</f>
        <v>0</v>
      </c>
      <c r="AM353" s="742">
        <f>IFERROR(INDEX('02_LIVING_WATERDEEP'!$F$2:$F$200,MATCH(Таблиця4[[#This Row],[BUILDING NAME]],'02_LIVING_WATERDEEP'!$A$2:$A$200,0),1),"")</f>
        <v>0</v>
      </c>
      <c r="AN353" s="742" t="str">
        <f>IFERROR(INDEX('02_LIVING_WATERDEEP'!$I$2:$I$200,MATCH(Таблиця4[[#This Row],[BUILDING NAME]],'02_LIVING_WATERDEEP'!$A$2:$A$200,0),1),"")</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AO353" s="742">
        <f>IFERROR(INDEX('02_LIVING_WATERDEEP'!$J$2:$J$200,MATCH(Таблиця4[[#This Row],[BUILDING NAME]],'02_LIVING_WATERDEEP'!$A$2:$A$200,0),1),"")</f>
        <v>0</v>
      </c>
      <c r="AP353" s="742">
        <f>IFERROR(INDEX('02_LIVING_WATERDEEP'!$K$2:$K$200,MATCH(Таблиця4[[#This Row],[BUILDING NAME]],'02_LIVING_WATERDEEP'!$A$2:$A$200,0),1),"")</f>
        <v>0</v>
      </c>
      <c r="AQ353" s="742">
        <f>IFERROR(INDEX('02_LIVING_WATERDEEP'!$L$2:$L$200,MATCH(Таблиця4[[#This Row],[BUILDING NAME]],'02_LIVING_WATERDEEP'!$A$2:$A$200,0),1),"")</f>
        <v>0</v>
      </c>
      <c r="AR353" s="742">
        <f>IFERROR(INDEX('02_LIVING_WATERDEEP'!$M$2:$M$200,MATCH(Таблиця4[[#This Row],[BUILDING NAME]],'02_LIVING_WATERDEEP'!$A$2:$A$200,0),1),"")</f>
        <v>0</v>
      </c>
      <c r="AS353" s="742"/>
      <c r="AT353" s="596"/>
      <c r="AU353" s="596"/>
      <c r="AV353" s="596"/>
      <c r="AW353" s="596"/>
      <c r="AX353" s="596"/>
      <c r="AY353" s="596"/>
      <c r="AZ353" s="596"/>
      <c r="BA353" s="596"/>
      <c r="BB353" s="596"/>
      <c r="BC353" s="596"/>
      <c r="BD353" s="596"/>
      <c r="BE353" s="596"/>
      <c r="BF353" s="596"/>
      <c r="BG353" s="596"/>
      <c r="BH353" s="596"/>
      <c r="BI353" s="596"/>
      <c r="BJ353" s="596" t="e">
        <f>MATCH(Таблиця4[[#This Row],[BUILDING NAME]],#REF!,0)</f>
        <v>#REF!</v>
      </c>
      <c r="BK353" s="596" t="e">
        <f>INDEX(#REF!,'02BUILD'!BJ353,1)</f>
        <v>#REF!</v>
      </c>
      <c r="BL353" s="596" t="s">
        <v>20655</v>
      </c>
      <c r="BM353" s="596"/>
      <c r="BN353" s="596">
        <f>MATCH(Таблиця4[[#This Row],[BUILDING NAME]],Таблиця5[NAME],0)</f>
        <v>183</v>
      </c>
      <c r="BO353" s="596">
        <f>INDEX(Таблиця5[[C - COINS - COST]:[ADDRESS]],'02BUILD'!$BN353,1)</f>
        <v>0</v>
      </c>
      <c r="BP353" s="596">
        <f>INDEX(Таблиця5[[C - COINS - COST]:[ADDRESS]],'02BUILD'!$BN353,2)</f>
        <v>0</v>
      </c>
      <c r="BQ353" s="596">
        <f>INDEX(Таблиця5[[C - COINS - COST]:[ADDRESS]],'02BUILD'!$BN353,3)</f>
        <v>0</v>
      </c>
      <c r="BR353" s="596">
        <f>INDEX(Таблиця5[[C - COINS - COST]:[ADDRESS]],'02BUILD'!$BN353,4)</f>
        <v>0</v>
      </c>
      <c r="BS353" s="596" t="str">
        <f>INDEX(Таблиця5[[C - COINS - COST]:[ADDRESS]],'02BUILD'!$BN353,5)</f>
        <v/>
      </c>
      <c r="BT353" s="596" t="str">
        <f>INDEX(Таблиця5[[C - COINS - COST]:[ADDRESS]],'02BUILD'!$BN353,6)</f>
        <v>Inn</v>
      </c>
      <c r="BU353" s="596">
        <f>INDEX(Таблиця5[[C - COINS - COST]:[ADDRESS]],'02BUILD'!$BN353,7)</f>
        <v>0</v>
      </c>
      <c r="BV353" s="596" t="str">
        <f>INDEX(Таблиця5[[C - COINS - COST]:[ADDRESS]],'02BUILD'!$BN353,8)</f>
        <v>An inn decorated with various adventuring equipment and battle trophies, the Twilight Hunter is named for the company that own it. The tropies are actually those gathered by the company from its days of adventuring. The inn's taproom is gaining some notice for its "orangeberry wine," a sweet and fiery drink.</v>
      </c>
      <c r="BW353" s="596">
        <f>INDEX(Таблиця5[[C - COINS - COST]:[ADDRESS]],'02BUILD'!$BN353,9)</f>
        <v>0</v>
      </c>
      <c r="BX353" s="596">
        <f>INDEX(Таблиця5[[C - COINS - COST]:[ADDRESS]],'02BUILD'!$BN353,10)</f>
        <v>0</v>
      </c>
    </row>
    <row r="354" spans="1:76" ht="16.5" thickTop="1" thickBot="1">
      <c r="A354" s="742" t="s">
        <v>803</v>
      </c>
      <c r="B354" s="743" t="str">
        <f t="shared" si="16"/>
        <v>N27</v>
      </c>
      <c r="C354" s="743" t="str">
        <f t="shared" si="17"/>
        <v>The Gentle Mermaid (festhall, B, 4)</v>
      </c>
      <c r="D354" s="742"/>
      <c r="E354" s="742"/>
      <c r="F354" s="743" t="s">
        <v>1234</v>
      </c>
      <c r="G354" s="743" t="s">
        <v>1511</v>
      </c>
      <c r="H354" s="747" t="s">
        <v>2156</v>
      </c>
      <c r="I354" s="743" t="s">
        <v>3966</v>
      </c>
      <c r="J354" s="743"/>
      <c r="K354" s="743" t="s">
        <v>2094</v>
      </c>
      <c r="L354" s="743" t="s">
        <v>2081</v>
      </c>
      <c r="M354" s="743">
        <v>4</v>
      </c>
      <c r="N354" s="743"/>
      <c r="O354" s="743">
        <v>4</v>
      </c>
      <c r="P354" s="743"/>
      <c r="Q354" s="743">
        <v>4</v>
      </c>
      <c r="R354" s="743"/>
      <c r="S3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354" s="743"/>
      <c r="U354" s="743"/>
      <c r="V354" s="743"/>
      <c r="W354" s="743"/>
      <c r="X354" s="743"/>
      <c r="Y354" s="743" t="s">
        <v>21051</v>
      </c>
      <c r="Z354" s="743" t="s">
        <v>237</v>
      </c>
      <c r="AA354" s="743"/>
      <c r="AB354" s="743" t="s">
        <v>5659</v>
      </c>
      <c r="AC354" s="743">
        <f>Таблиця4[[#This Row],[Owner/Specific NPCs3]]</f>
        <v>0</v>
      </c>
      <c r="AD354" s="743"/>
      <c r="AE354" s="750" t="s">
        <v>5831</v>
      </c>
      <c r="AF354" s="751"/>
      <c r="AG354" s="752"/>
      <c r="AH354" s="743" t="s">
        <v>4311</v>
      </c>
      <c r="AI354" s="752"/>
      <c r="AJ354" s="743" t="s">
        <v>4311</v>
      </c>
      <c r="AK354" s="752"/>
      <c r="AL354" s="742">
        <f>IFERROR(INDEX('02_LIVING_WATERDEEP'!$C$2:$C$200,MATCH(Таблиця4[[#This Row],[BUILDING NAME]],'02_LIVING_WATERDEEP'!$A$2:$A$200,0),1),"")</f>
        <v>0</v>
      </c>
      <c r="AM354" s="742" t="str">
        <f>IFERROR(INDEX('02_LIVING_WATERDEEP'!$F$2:$F$200,MATCH(Таблиця4[[#This Row],[BUILDING NAME]],'02_LIVING_WATERDEEP'!$A$2:$A$200,0),1),"")</f>
        <v>Wealthy</v>
      </c>
      <c r="AN354" s="742" t="str">
        <f>IFERROR(INDEX('02_LIVING_WATERDEEP'!$I$2:$I$200,MATCH(Таблиця4[[#This Row],[BUILDING NAME]],'02_LIVING_WATERDEEP'!$A$2:$A$200,0),1),"")</f>
        <v>One of the largest gambling houses in all of Faerun, and a luxurious place to see and be seen among the fabulously wealthy and powerful.</v>
      </c>
      <c r="AO354" s="742">
        <f>IFERROR(INDEX('02_LIVING_WATERDEEP'!$J$2:$J$200,MATCH(Таблиця4[[#This Row],[BUILDING NAME]],'02_LIVING_WATERDEEP'!$A$2:$A$200,0),1),"")</f>
        <v>0</v>
      </c>
      <c r="AP354" s="742">
        <f>IFERROR(INDEX('02_LIVING_WATERDEEP'!$K$2:$K$200,MATCH(Таблиця4[[#This Row],[BUILDING NAME]],'02_LIVING_WATERDEEP'!$A$2:$A$200,0),1),"")</f>
        <v>0</v>
      </c>
      <c r="AQ354" s="742">
        <f>IFERROR(INDEX('02_LIVING_WATERDEEP'!$L$2:$L$200,MATCH(Таблиця4[[#This Row],[BUILDING NAME]],'02_LIVING_WATERDEEP'!$A$2:$A$200,0),1),"")</f>
        <v>0</v>
      </c>
      <c r="AR354" s="742">
        <f>IFERROR(INDEX('02_LIVING_WATERDEEP'!$M$2:$M$200,MATCH(Таблиця4[[#This Row],[BUILDING NAME]],'02_LIVING_WATERDEEP'!$A$2:$A$200,0),1),"")</f>
        <v>0</v>
      </c>
      <c r="AS354" s="742"/>
      <c r="AT354" s="596"/>
      <c r="AU354" s="596"/>
      <c r="AV354" s="596"/>
      <c r="AW354" s="596"/>
      <c r="AX354" s="596"/>
      <c r="AY354" s="596"/>
      <c r="AZ354" s="596"/>
      <c r="BA354" s="596"/>
      <c r="BB354" s="596"/>
      <c r="BC354" s="596"/>
      <c r="BD354" s="596"/>
      <c r="BE354" s="596"/>
      <c r="BF354" s="596"/>
      <c r="BG354" s="596"/>
      <c r="BH354" s="596"/>
      <c r="BI354" s="596"/>
      <c r="BJ354" s="596" t="e">
        <f>MATCH(Таблиця4[[#This Row],[BUILDING NAME]],#REF!,0)</f>
        <v>#REF!</v>
      </c>
      <c r="BK354" s="596" t="e">
        <f>INDEX(#REF!,'02BUILD'!BJ354,1)</f>
        <v>#REF!</v>
      </c>
      <c r="BL354" s="596" t="s">
        <v>6007</v>
      </c>
      <c r="BM354" s="596"/>
      <c r="BN354" s="596" t="e">
        <f>MATCH(Таблиця4[[#This Row],[BUILDING NAME]],Таблиця5[NAME],0)</f>
        <v>#N/A</v>
      </c>
      <c r="BO354" s="596" t="e">
        <f>INDEX(Таблиця5[[C - COINS - COST]:[ADDRESS]],'02BUILD'!$BN354,1)</f>
        <v>#N/A</v>
      </c>
      <c r="BP354" s="596" t="e">
        <f>INDEX(Таблиця5[[C - COINS - COST]:[ADDRESS]],'02BUILD'!$BN354,2)</f>
        <v>#N/A</v>
      </c>
      <c r="BQ354" s="596" t="e">
        <f>INDEX(Таблиця5[[C - COINS - COST]:[ADDRESS]],'02BUILD'!$BN354,3)</f>
        <v>#N/A</v>
      </c>
      <c r="BR354" s="596" t="e">
        <f>INDEX(Таблиця5[[C - COINS - COST]:[ADDRESS]],'02BUILD'!$BN354,4)</f>
        <v>#N/A</v>
      </c>
      <c r="BS354" s="596" t="e">
        <f>INDEX(Таблиця5[[C - COINS - COST]:[ADDRESS]],'02BUILD'!$BN354,5)</f>
        <v>#N/A</v>
      </c>
      <c r="BT354" s="596" t="e">
        <f>INDEX(Таблиця5[[C - COINS - COST]:[ADDRESS]],'02BUILD'!$BN354,6)</f>
        <v>#N/A</v>
      </c>
      <c r="BU354" s="596" t="e">
        <f>INDEX(Таблиця5[[C - COINS - COST]:[ADDRESS]],'02BUILD'!$BN354,7)</f>
        <v>#N/A</v>
      </c>
      <c r="BV354" s="596" t="e">
        <f>INDEX(Таблиця5[[C - COINS - COST]:[ADDRESS]],'02BUILD'!$BN354,8)</f>
        <v>#N/A</v>
      </c>
      <c r="BW354" s="596" t="e">
        <f>INDEX(Таблиця5[[C - COINS - COST]:[ADDRESS]],'02BUILD'!$BN354,9)</f>
        <v>#N/A</v>
      </c>
      <c r="BX354" s="596" t="e">
        <f>INDEX(Таблиця5[[C - COINS - COST]:[ADDRESS]],'02BUILD'!$BN354,10)</f>
        <v>#N/A</v>
      </c>
    </row>
    <row r="355" spans="1:76" ht="16.5" thickTop="1" thickBot="1">
      <c r="A355" s="742" t="s">
        <v>804</v>
      </c>
      <c r="B355" s="743" t="str">
        <f t="shared" si="16"/>
        <v>N28</v>
      </c>
      <c r="C355" s="743" t="str">
        <f t="shared" si="17"/>
        <v>Durinbold Villa (noble villa, A, 3s &amp; 4s)</v>
      </c>
      <c r="D355" s="742"/>
      <c r="E355" s="742"/>
      <c r="F355" s="743" t="s">
        <v>321</v>
      </c>
      <c r="G355" s="743" t="s">
        <v>1512</v>
      </c>
      <c r="H355" s="743" t="s">
        <v>2157</v>
      </c>
      <c r="I355" s="743" t="s">
        <v>3966</v>
      </c>
      <c r="J355" s="743"/>
      <c r="K355" s="743" t="s">
        <v>2075</v>
      </c>
      <c r="L355" s="743" t="s">
        <v>2076</v>
      </c>
      <c r="M355" s="743" t="s">
        <v>2074</v>
      </c>
      <c r="N355" s="743"/>
      <c r="O355" s="743"/>
      <c r="P355" s="743"/>
      <c r="Q355" s="743"/>
      <c r="R355" s="743"/>
      <c r="S3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5" s="743"/>
      <c r="U355" s="743"/>
      <c r="V355" s="743"/>
      <c r="W355" s="743"/>
      <c r="X355" s="743"/>
      <c r="Y355" s="743"/>
      <c r="Z355" s="743" t="s">
        <v>4311</v>
      </c>
      <c r="AA355" s="743"/>
      <c r="AB355" s="743" t="str">
        <f>Таблиця4[[#This Row],[Descriptions2]]</f>
        <v/>
      </c>
      <c r="AC355" s="743" t="str">
        <f>Таблиця4[[#This Row],[Owner/Specific NPCs3]]</f>
        <v/>
      </c>
      <c r="AD355" s="743"/>
      <c r="AE355" s="750" t="s">
        <v>5831</v>
      </c>
      <c r="AF355" s="751"/>
      <c r="AG355" s="752"/>
      <c r="AH355" s="743" t="s">
        <v>4311</v>
      </c>
      <c r="AI355" s="752"/>
      <c r="AJ355" s="743" t="s">
        <v>4311</v>
      </c>
      <c r="AK355" s="752"/>
      <c r="AL355" s="742" t="str">
        <f>IFERROR(INDEX('02_LIVING_WATERDEEP'!$C$2:$C$200,MATCH(Таблиця4[[#This Row],[BUILDING NAME]],'02_LIVING_WATERDEEP'!$A$2:$A$200,0),1),"")</f>
        <v/>
      </c>
      <c r="AM355" s="742" t="str">
        <f>IFERROR(INDEX('02_LIVING_WATERDEEP'!$F$2:$F$200,MATCH(Таблиця4[[#This Row],[BUILDING NAME]],'02_LIVING_WATERDEEP'!$A$2:$A$200,0),1),"")</f>
        <v/>
      </c>
      <c r="AN355" s="742" t="str">
        <f>IFERROR(INDEX('02_LIVING_WATERDEEP'!$I$2:$I$200,MATCH(Таблиця4[[#This Row],[BUILDING NAME]],'02_LIVING_WATERDEEP'!$A$2:$A$200,0),1),"")</f>
        <v/>
      </c>
      <c r="AO355" s="742" t="str">
        <f>IFERROR(INDEX('02_LIVING_WATERDEEP'!$J$2:$J$200,MATCH(Таблиця4[[#This Row],[BUILDING NAME]],'02_LIVING_WATERDEEP'!$A$2:$A$200,0),1),"")</f>
        <v/>
      </c>
      <c r="AP355" s="742" t="str">
        <f>IFERROR(INDEX('02_LIVING_WATERDEEP'!$K$2:$K$200,MATCH(Таблиця4[[#This Row],[BUILDING NAME]],'02_LIVING_WATERDEEP'!$A$2:$A$200,0),1),"")</f>
        <v/>
      </c>
      <c r="AQ355" s="742" t="str">
        <f>IFERROR(INDEX('02_LIVING_WATERDEEP'!$L$2:$L$200,MATCH(Таблиця4[[#This Row],[BUILDING NAME]],'02_LIVING_WATERDEEP'!$A$2:$A$200,0),1),"")</f>
        <v/>
      </c>
      <c r="AR355" s="742" t="str">
        <f>IFERROR(INDEX('02_LIVING_WATERDEEP'!$M$2:$M$200,MATCH(Таблиця4[[#This Row],[BUILDING NAME]],'02_LIVING_WATERDEEP'!$A$2:$A$200,0),1),"")</f>
        <v/>
      </c>
      <c r="AS355" s="742"/>
      <c r="AT355" s="596"/>
      <c r="AU355" s="596"/>
      <c r="AV355" s="596"/>
      <c r="AW355" s="596"/>
      <c r="AX355" s="596"/>
      <c r="AY355" s="596"/>
      <c r="AZ355" s="596"/>
      <c r="BA355" s="596"/>
      <c r="BB355" s="596"/>
      <c r="BC355" s="596"/>
      <c r="BD355" s="596"/>
      <c r="BE355" s="596"/>
      <c r="BF355" s="596"/>
      <c r="BG355" s="596"/>
      <c r="BH355" s="596"/>
      <c r="BI355" s="596"/>
      <c r="BJ355" s="596" t="e">
        <f>MATCH(Таблиця4[[#This Row],[BUILDING NAME]],#REF!,0)</f>
        <v>#REF!</v>
      </c>
      <c r="BK355" s="596" t="e">
        <f>INDEX(#REF!,'02BUILD'!BJ355,1)</f>
        <v>#REF!</v>
      </c>
      <c r="BL355" s="596">
        <v>0</v>
      </c>
      <c r="BM355" s="596"/>
      <c r="BN355" s="596" t="e">
        <f>MATCH(Таблиця4[[#This Row],[BUILDING NAME]],Таблиця5[NAME],0)</f>
        <v>#N/A</v>
      </c>
      <c r="BO355" s="596" t="e">
        <f>INDEX(Таблиця5[[C - COINS - COST]:[ADDRESS]],'02BUILD'!$BN355,1)</f>
        <v>#N/A</v>
      </c>
      <c r="BP355" s="596" t="e">
        <f>INDEX(Таблиця5[[C - COINS - COST]:[ADDRESS]],'02BUILD'!$BN355,2)</f>
        <v>#N/A</v>
      </c>
      <c r="BQ355" s="596" t="e">
        <f>INDEX(Таблиця5[[C - COINS - COST]:[ADDRESS]],'02BUILD'!$BN355,3)</f>
        <v>#N/A</v>
      </c>
      <c r="BR355" s="596" t="e">
        <f>INDEX(Таблиця5[[C - COINS - COST]:[ADDRESS]],'02BUILD'!$BN355,4)</f>
        <v>#N/A</v>
      </c>
      <c r="BS355" s="596" t="e">
        <f>INDEX(Таблиця5[[C - COINS - COST]:[ADDRESS]],'02BUILD'!$BN355,5)</f>
        <v>#N/A</v>
      </c>
      <c r="BT355" s="596" t="e">
        <f>INDEX(Таблиця5[[C - COINS - COST]:[ADDRESS]],'02BUILD'!$BN355,6)</f>
        <v>#N/A</v>
      </c>
      <c r="BU355" s="596" t="e">
        <f>INDEX(Таблиця5[[C - COINS - COST]:[ADDRESS]],'02BUILD'!$BN355,7)</f>
        <v>#N/A</v>
      </c>
      <c r="BV355" s="596" t="e">
        <f>INDEX(Таблиця5[[C - COINS - COST]:[ADDRESS]],'02BUILD'!$BN355,8)</f>
        <v>#N/A</v>
      </c>
      <c r="BW355" s="596" t="e">
        <f>INDEX(Таблиця5[[C - COINS - COST]:[ADDRESS]],'02BUILD'!$BN355,9)</f>
        <v>#N/A</v>
      </c>
      <c r="BX355" s="596" t="e">
        <f>INDEX(Таблиця5[[C - COINS - COST]:[ADDRESS]],'02BUILD'!$BN355,10)</f>
        <v>#N/A</v>
      </c>
    </row>
    <row r="356" spans="1:76" ht="16.5" thickTop="1" thickBot="1">
      <c r="A356" s="742" t="s">
        <v>805</v>
      </c>
      <c r="B356" s="743" t="str">
        <f t="shared" si="16"/>
        <v>N29</v>
      </c>
      <c r="C356" s="743" t="str">
        <f t="shared" si="17"/>
        <v>Estelmer Villa (noble villa, A, 2s &amp; 3s)</v>
      </c>
      <c r="D356" s="742"/>
      <c r="E356" s="742"/>
      <c r="F356" s="743" t="s">
        <v>354</v>
      </c>
      <c r="G356" s="743" t="s">
        <v>1513</v>
      </c>
      <c r="H356" s="742" t="s">
        <v>2158</v>
      </c>
      <c r="I356" s="743" t="s">
        <v>3966</v>
      </c>
      <c r="J356" s="743"/>
      <c r="K356" s="743" t="s">
        <v>2075</v>
      </c>
      <c r="L356" s="743" t="s">
        <v>2076</v>
      </c>
      <c r="M356" s="743" t="s">
        <v>2070</v>
      </c>
      <c r="N356" s="750" t="s">
        <v>142</v>
      </c>
      <c r="O356" s="743"/>
      <c r="P356" s="743"/>
      <c r="Q356" s="743"/>
      <c r="R356" s="743"/>
      <c r="S3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6" s="743"/>
      <c r="U356" s="743"/>
      <c r="V356" s="743"/>
      <c r="W356" s="743"/>
      <c r="X356" s="743"/>
      <c r="Y356" s="743"/>
      <c r="Z356" s="743" t="s">
        <v>4311</v>
      </c>
      <c r="AA356" s="743"/>
      <c r="AB356" s="743" t="str">
        <f>Таблиця4[[#This Row],[Descriptions2]]</f>
        <v/>
      </c>
      <c r="AC356" s="743" t="str">
        <f>Таблиця4[[#This Row],[Owner/Specific NPCs3]]</f>
        <v/>
      </c>
      <c r="AD356" s="743"/>
      <c r="AE356" s="750" t="s">
        <v>5831</v>
      </c>
      <c r="AF356" s="751"/>
      <c r="AG356" s="752"/>
      <c r="AH356" s="743" t="s">
        <v>4311</v>
      </c>
      <c r="AI356" s="752"/>
      <c r="AJ356" s="743" t="s">
        <v>4311</v>
      </c>
      <c r="AK356" s="752"/>
      <c r="AL356" s="742" t="str">
        <f>IFERROR(INDEX('02_LIVING_WATERDEEP'!$C$2:$C$200,MATCH(Таблиця4[[#This Row],[BUILDING NAME]],'02_LIVING_WATERDEEP'!$A$2:$A$200,0),1),"")</f>
        <v/>
      </c>
      <c r="AM356" s="742" t="str">
        <f>IFERROR(INDEX('02_LIVING_WATERDEEP'!$F$2:$F$200,MATCH(Таблиця4[[#This Row],[BUILDING NAME]],'02_LIVING_WATERDEEP'!$A$2:$A$200,0),1),"")</f>
        <v/>
      </c>
      <c r="AN356" s="742" t="str">
        <f>IFERROR(INDEX('02_LIVING_WATERDEEP'!$I$2:$I$200,MATCH(Таблиця4[[#This Row],[BUILDING NAME]],'02_LIVING_WATERDEEP'!$A$2:$A$200,0),1),"")</f>
        <v/>
      </c>
      <c r="AO356" s="742" t="str">
        <f>IFERROR(INDEX('02_LIVING_WATERDEEP'!$J$2:$J$200,MATCH(Таблиця4[[#This Row],[BUILDING NAME]],'02_LIVING_WATERDEEP'!$A$2:$A$200,0),1),"")</f>
        <v/>
      </c>
      <c r="AP356" s="742" t="str">
        <f>IFERROR(INDEX('02_LIVING_WATERDEEP'!$K$2:$K$200,MATCH(Таблиця4[[#This Row],[BUILDING NAME]],'02_LIVING_WATERDEEP'!$A$2:$A$200,0),1),"")</f>
        <v/>
      </c>
      <c r="AQ356" s="742" t="str">
        <f>IFERROR(INDEX('02_LIVING_WATERDEEP'!$L$2:$L$200,MATCH(Таблиця4[[#This Row],[BUILDING NAME]],'02_LIVING_WATERDEEP'!$A$2:$A$200,0),1),"")</f>
        <v/>
      </c>
      <c r="AR356" s="742" t="str">
        <f>IFERROR(INDEX('02_LIVING_WATERDEEP'!$M$2:$M$200,MATCH(Таблиця4[[#This Row],[BUILDING NAME]],'02_LIVING_WATERDEEP'!$A$2:$A$200,0),1),"")</f>
        <v/>
      </c>
      <c r="AS356" s="742"/>
      <c r="AT356" s="596"/>
      <c r="AU356" s="596"/>
      <c r="AV356" s="596"/>
      <c r="AW356" s="596"/>
      <c r="AX356" s="596"/>
      <c r="AY356" s="596"/>
      <c r="AZ356" s="596"/>
      <c r="BA356" s="596"/>
      <c r="BB356" s="596"/>
      <c r="BC356" s="596"/>
      <c r="BD356" s="596"/>
      <c r="BE356" s="596"/>
      <c r="BF356" s="596"/>
      <c r="BG356" s="596"/>
      <c r="BH356" s="596"/>
      <c r="BI356" s="596"/>
      <c r="BJ356" s="596" t="e">
        <f>MATCH(Таблиця4[[#This Row],[BUILDING NAME]],#REF!,0)</f>
        <v>#REF!</v>
      </c>
      <c r="BK356" s="596" t="e">
        <f>INDEX(#REF!,'02BUILD'!BJ356,1)</f>
        <v>#REF!</v>
      </c>
      <c r="BL356" s="596">
        <v>0</v>
      </c>
      <c r="BM356" s="596"/>
      <c r="BN356" s="596" t="e">
        <f>MATCH(Таблиця4[[#This Row],[BUILDING NAME]],Таблиця5[NAME],0)</f>
        <v>#N/A</v>
      </c>
      <c r="BO356" s="596" t="e">
        <f>INDEX(Таблиця5[[C - COINS - COST]:[ADDRESS]],'02BUILD'!$BN356,1)</f>
        <v>#N/A</v>
      </c>
      <c r="BP356" s="596" t="e">
        <f>INDEX(Таблиця5[[C - COINS - COST]:[ADDRESS]],'02BUILD'!$BN356,2)</f>
        <v>#N/A</v>
      </c>
      <c r="BQ356" s="596" t="e">
        <f>INDEX(Таблиця5[[C - COINS - COST]:[ADDRESS]],'02BUILD'!$BN356,3)</f>
        <v>#N/A</v>
      </c>
      <c r="BR356" s="596" t="e">
        <f>INDEX(Таблиця5[[C - COINS - COST]:[ADDRESS]],'02BUILD'!$BN356,4)</f>
        <v>#N/A</v>
      </c>
      <c r="BS356" s="596" t="e">
        <f>INDEX(Таблиця5[[C - COINS - COST]:[ADDRESS]],'02BUILD'!$BN356,5)</f>
        <v>#N/A</v>
      </c>
      <c r="BT356" s="596" t="e">
        <f>INDEX(Таблиця5[[C - COINS - COST]:[ADDRESS]],'02BUILD'!$BN356,6)</f>
        <v>#N/A</v>
      </c>
      <c r="BU356" s="596" t="e">
        <f>INDEX(Таблиця5[[C - COINS - COST]:[ADDRESS]],'02BUILD'!$BN356,7)</f>
        <v>#N/A</v>
      </c>
      <c r="BV356" s="596" t="e">
        <f>INDEX(Таблиця5[[C - COINS - COST]:[ADDRESS]],'02BUILD'!$BN356,8)</f>
        <v>#N/A</v>
      </c>
      <c r="BW356" s="596" t="e">
        <f>INDEX(Таблиця5[[C - COINS - COST]:[ADDRESS]],'02BUILD'!$BN356,9)</f>
        <v>#N/A</v>
      </c>
      <c r="BX356" s="596" t="e">
        <f>INDEX(Таблиця5[[C - COINS - COST]:[ADDRESS]],'02BUILD'!$BN356,10)</f>
        <v>#N/A</v>
      </c>
    </row>
    <row r="357" spans="1:76" ht="16.5" thickTop="1" thickBot="1">
      <c r="A357" s="742" t="s">
        <v>806</v>
      </c>
      <c r="B357" s="743" t="str">
        <f t="shared" si="16"/>
        <v>N30</v>
      </c>
      <c r="C357" s="743" t="str">
        <f t="shared" si="17"/>
        <v>Tarm Villa (noble villa, A, 3s)</v>
      </c>
      <c r="D357" s="742"/>
      <c r="E357" s="742"/>
      <c r="F357" s="743" t="s">
        <v>1235</v>
      </c>
      <c r="G357" s="743" t="s">
        <v>1514</v>
      </c>
      <c r="H357" s="743" t="s">
        <v>21313</v>
      </c>
      <c r="I357" s="743" t="s">
        <v>3966</v>
      </c>
      <c r="J357" s="743"/>
      <c r="K357" s="743" t="s">
        <v>2075</v>
      </c>
      <c r="L357" s="743" t="s">
        <v>2076</v>
      </c>
      <c r="M357" s="743" t="s">
        <v>2133</v>
      </c>
      <c r="N357" s="743"/>
      <c r="O357" s="743"/>
      <c r="P357" s="743"/>
      <c r="Q357" s="743"/>
      <c r="R357" s="743"/>
      <c r="S3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7" s="743"/>
      <c r="U357" s="743"/>
      <c r="V357" s="743"/>
      <c r="W357" s="743"/>
      <c r="X357" s="743"/>
      <c r="Y357" s="743"/>
      <c r="Z357" s="743" t="s">
        <v>4311</v>
      </c>
      <c r="AA357" s="743"/>
      <c r="AB357" s="743" t="str">
        <f>Таблиця4[[#This Row],[Descriptions2]]</f>
        <v/>
      </c>
      <c r="AC357" s="743" t="str">
        <f>Таблиця4[[#This Row],[Owner/Specific NPCs3]]</f>
        <v/>
      </c>
      <c r="AD357" s="743"/>
      <c r="AE357" s="750" t="s">
        <v>5831</v>
      </c>
      <c r="AF357" s="751"/>
      <c r="AG357" s="752"/>
      <c r="AH357" s="743" t="s">
        <v>4311</v>
      </c>
      <c r="AI357" s="752"/>
      <c r="AJ357" s="743" t="s">
        <v>4311</v>
      </c>
      <c r="AK357" s="752"/>
      <c r="AL357" s="742" t="str">
        <f>IFERROR(INDEX('02_LIVING_WATERDEEP'!$C$2:$C$200,MATCH(Таблиця4[[#This Row],[BUILDING NAME]],'02_LIVING_WATERDEEP'!$A$2:$A$200,0),1),"")</f>
        <v/>
      </c>
      <c r="AM357" s="742" t="str">
        <f>IFERROR(INDEX('02_LIVING_WATERDEEP'!$F$2:$F$200,MATCH(Таблиця4[[#This Row],[BUILDING NAME]],'02_LIVING_WATERDEEP'!$A$2:$A$200,0),1),"")</f>
        <v/>
      </c>
      <c r="AN357" s="742" t="str">
        <f>IFERROR(INDEX('02_LIVING_WATERDEEP'!$I$2:$I$200,MATCH(Таблиця4[[#This Row],[BUILDING NAME]],'02_LIVING_WATERDEEP'!$A$2:$A$200,0),1),"")</f>
        <v/>
      </c>
      <c r="AO357" s="742" t="str">
        <f>IFERROR(INDEX('02_LIVING_WATERDEEP'!$J$2:$J$200,MATCH(Таблиця4[[#This Row],[BUILDING NAME]],'02_LIVING_WATERDEEP'!$A$2:$A$200,0),1),"")</f>
        <v/>
      </c>
      <c r="AP357" s="742" t="str">
        <f>IFERROR(INDEX('02_LIVING_WATERDEEP'!$K$2:$K$200,MATCH(Таблиця4[[#This Row],[BUILDING NAME]],'02_LIVING_WATERDEEP'!$A$2:$A$200,0),1),"")</f>
        <v/>
      </c>
      <c r="AQ357" s="742" t="str">
        <f>IFERROR(INDEX('02_LIVING_WATERDEEP'!$L$2:$L$200,MATCH(Таблиця4[[#This Row],[BUILDING NAME]],'02_LIVING_WATERDEEP'!$A$2:$A$200,0),1),"")</f>
        <v/>
      </c>
      <c r="AR357" s="742" t="str">
        <f>IFERROR(INDEX('02_LIVING_WATERDEEP'!$M$2:$M$200,MATCH(Таблиця4[[#This Row],[BUILDING NAME]],'02_LIVING_WATERDEEP'!$A$2:$A$200,0),1),"")</f>
        <v/>
      </c>
      <c r="AS357" s="742"/>
      <c r="AT357" s="596"/>
      <c r="AU357" s="596"/>
      <c r="AV357" s="596"/>
      <c r="AW357" s="596"/>
      <c r="AX357" s="596"/>
      <c r="AY357" s="596"/>
      <c r="AZ357" s="596"/>
      <c r="BA357" s="596"/>
      <c r="BB357" s="596"/>
      <c r="BC357" s="596"/>
      <c r="BD357" s="596"/>
      <c r="BE357" s="596"/>
      <c r="BF357" s="596"/>
      <c r="BG357" s="596"/>
      <c r="BH357" s="596"/>
      <c r="BI357" s="596"/>
      <c r="BJ357" s="596" t="e">
        <f>MATCH(Таблиця4[[#This Row],[BUILDING NAME]],#REF!,0)</f>
        <v>#REF!</v>
      </c>
      <c r="BK357" s="596" t="e">
        <f>INDEX(#REF!,'02BUILD'!BJ357,1)</f>
        <v>#REF!</v>
      </c>
      <c r="BL357" s="596" t="e">
        <v>#N/A</v>
      </c>
      <c r="BM357" s="596"/>
      <c r="BN357" s="596" t="e">
        <f>MATCH(Таблиця4[[#This Row],[BUILDING NAME]],Таблиця5[NAME],0)</f>
        <v>#N/A</v>
      </c>
      <c r="BO357" s="596" t="e">
        <f>INDEX(Таблиця5[[C - COINS - COST]:[ADDRESS]],'02BUILD'!$BN357,1)</f>
        <v>#N/A</v>
      </c>
      <c r="BP357" s="596" t="e">
        <f>INDEX(Таблиця5[[C - COINS - COST]:[ADDRESS]],'02BUILD'!$BN357,2)</f>
        <v>#N/A</v>
      </c>
      <c r="BQ357" s="596" t="e">
        <f>INDEX(Таблиця5[[C - COINS - COST]:[ADDRESS]],'02BUILD'!$BN357,3)</f>
        <v>#N/A</v>
      </c>
      <c r="BR357" s="596" t="e">
        <f>INDEX(Таблиця5[[C - COINS - COST]:[ADDRESS]],'02BUILD'!$BN357,4)</f>
        <v>#N/A</v>
      </c>
      <c r="BS357" s="596" t="e">
        <f>INDEX(Таблиця5[[C - COINS - COST]:[ADDRESS]],'02BUILD'!$BN357,5)</f>
        <v>#N/A</v>
      </c>
      <c r="BT357" s="596" t="e">
        <f>INDEX(Таблиця5[[C - COINS - COST]:[ADDRESS]],'02BUILD'!$BN357,6)</f>
        <v>#N/A</v>
      </c>
      <c r="BU357" s="596" t="e">
        <f>INDEX(Таблиця5[[C - COINS - COST]:[ADDRESS]],'02BUILD'!$BN357,7)</f>
        <v>#N/A</v>
      </c>
      <c r="BV357" s="596" t="e">
        <f>INDEX(Таблиця5[[C - COINS - COST]:[ADDRESS]],'02BUILD'!$BN357,8)</f>
        <v>#N/A</v>
      </c>
      <c r="BW357" s="596" t="e">
        <f>INDEX(Таблиця5[[C - COINS - COST]:[ADDRESS]],'02BUILD'!$BN357,9)</f>
        <v>#N/A</v>
      </c>
      <c r="BX357" s="596" t="e">
        <f>INDEX(Таблиця5[[C - COINS - COST]:[ADDRESS]],'02BUILD'!$BN357,10)</f>
        <v>#N/A</v>
      </c>
    </row>
    <row r="358" spans="1:76" ht="16.5" thickTop="1" thickBot="1">
      <c r="A358" s="742" t="s">
        <v>807</v>
      </c>
      <c r="B358" s="743" t="str">
        <f t="shared" si="16"/>
        <v>N31</v>
      </c>
      <c r="C358" s="743" t="str">
        <f t="shared" si="17"/>
        <v>Majarra Villa (noble villa, A, 3s &amp; 4s)</v>
      </c>
      <c r="D358" s="742"/>
      <c r="E358" s="742"/>
      <c r="F358" s="743" t="s">
        <v>1236</v>
      </c>
      <c r="G358" s="743" t="s">
        <v>1515</v>
      </c>
      <c r="H358" s="742" t="s">
        <v>2159</v>
      </c>
      <c r="I358" s="743" t="s">
        <v>3966</v>
      </c>
      <c r="J358" s="743"/>
      <c r="K358" s="743" t="s">
        <v>2075</v>
      </c>
      <c r="L358" s="743" t="s">
        <v>2076</v>
      </c>
      <c r="M358" s="743" t="s">
        <v>2074</v>
      </c>
      <c r="N358" s="743"/>
      <c r="O358" s="743"/>
      <c r="P358" s="743"/>
      <c r="Q358" s="743"/>
      <c r="R358" s="743"/>
      <c r="S3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58" s="743"/>
      <c r="U358" s="743"/>
      <c r="V358" s="743"/>
      <c r="W358" s="743"/>
      <c r="X358" s="743"/>
      <c r="Y358" s="743"/>
      <c r="Z358" s="743" t="s">
        <v>4311</v>
      </c>
      <c r="AA358" s="743"/>
      <c r="AB358" s="743" t="str">
        <f>Таблиця4[[#This Row],[Descriptions2]]</f>
        <v/>
      </c>
      <c r="AC358" s="743" t="str">
        <f>Таблиця4[[#This Row],[Owner/Specific NPCs3]]</f>
        <v/>
      </c>
      <c r="AD358" s="743"/>
      <c r="AE358" s="750" t="s">
        <v>5831</v>
      </c>
      <c r="AF358" s="751"/>
      <c r="AG358" s="752"/>
      <c r="AH358" s="743" t="s">
        <v>4311</v>
      </c>
      <c r="AI358" s="752"/>
      <c r="AJ358" s="743" t="s">
        <v>4311</v>
      </c>
      <c r="AK358" s="752"/>
      <c r="AL358" s="742" t="str">
        <f>IFERROR(INDEX('02_LIVING_WATERDEEP'!$C$2:$C$200,MATCH(Таблиця4[[#This Row],[BUILDING NAME]],'02_LIVING_WATERDEEP'!$A$2:$A$200,0),1),"")</f>
        <v/>
      </c>
      <c r="AM358" s="742" t="str">
        <f>IFERROR(INDEX('02_LIVING_WATERDEEP'!$F$2:$F$200,MATCH(Таблиця4[[#This Row],[BUILDING NAME]],'02_LIVING_WATERDEEP'!$A$2:$A$200,0),1),"")</f>
        <v/>
      </c>
      <c r="AN358" s="742" t="str">
        <f>IFERROR(INDEX('02_LIVING_WATERDEEP'!$I$2:$I$200,MATCH(Таблиця4[[#This Row],[BUILDING NAME]],'02_LIVING_WATERDEEP'!$A$2:$A$200,0),1),"")</f>
        <v/>
      </c>
      <c r="AO358" s="742" t="str">
        <f>IFERROR(INDEX('02_LIVING_WATERDEEP'!$J$2:$J$200,MATCH(Таблиця4[[#This Row],[BUILDING NAME]],'02_LIVING_WATERDEEP'!$A$2:$A$200,0),1),"")</f>
        <v/>
      </c>
      <c r="AP358" s="742" t="str">
        <f>IFERROR(INDEX('02_LIVING_WATERDEEP'!$K$2:$K$200,MATCH(Таблиця4[[#This Row],[BUILDING NAME]],'02_LIVING_WATERDEEP'!$A$2:$A$200,0),1),"")</f>
        <v/>
      </c>
      <c r="AQ358" s="742" t="str">
        <f>IFERROR(INDEX('02_LIVING_WATERDEEP'!$L$2:$L$200,MATCH(Таблиця4[[#This Row],[BUILDING NAME]],'02_LIVING_WATERDEEP'!$A$2:$A$200,0),1),"")</f>
        <v/>
      </c>
      <c r="AR358" s="742" t="str">
        <f>IFERROR(INDEX('02_LIVING_WATERDEEP'!$M$2:$M$200,MATCH(Таблиця4[[#This Row],[BUILDING NAME]],'02_LIVING_WATERDEEP'!$A$2:$A$200,0),1),"")</f>
        <v/>
      </c>
      <c r="AS358" s="742"/>
      <c r="AT358" s="596"/>
      <c r="AU358" s="596"/>
      <c r="AV358" s="596"/>
      <c r="AW358" s="596"/>
      <c r="AX358" s="596"/>
      <c r="AY358" s="596"/>
      <c r="AZ358" s="596"/>
      <c r="BA358" s="596"/>
      <c r="BB358" s="596"/>
      <c r="BC358" s="596"/>
      <c r="BD358" s="596"/>
      <c r="BE358" s="596"/>
      <c r="BF358" s="596"/>
      <c r="BG358" s="596"/>
      <c r="BH358" s="596"/>
      <c r="BI358" s="596"/>
      <c r="BJ358" s="596" t="e">
        <f>MATCH(Таблиця4[[#This Row],[BUILDING NAME]],#REF!,0)</f>
        <v>#REF!</v>
      </c>
      <c r="BK358" s="596" t="e">
        <f>INDEX(#REF!,'02BUILD'!BJ358,1)</f>
        <v>#REF!</v>
      </c>
      <c r="BL358" s="596" t="s">
        <v>20680</v>
      </c>
      <c r="BM358" s="596"/>
      <c r="BN358" s="596" t="e">
        <f>MATCH(Таблиця4[[#This Row],[BUILDING NAME]],Таблиця5[NAME],0)</f>
        <v>#N/A</v>
      </c>
      <c r="BO358" s="596" t="e">
        <f>INDEX(Таблиця5[[C - COINS - COST]:[ADDRESS]],'02BUILD'!$BN358,1)</f>
        <v>#N/A</v>
      </c>
      <c r="BP358" s="596" t="e">
        <f>INDEX(Таблиця5[[C - COINS - COST]:[ADDRESS]],'02BUILD'!$BN358,2)</f>
        <v>#N/A</v>
      </c>
      <c r="BQ358" s="596" t="e">
        <f>INDEX(Таблиця5[[C - COINS - COST]:[ADDRESS]],'02BUILD'!$BN358,3)</f>
        <v>#N/A</v>
      </c>
      <c r="BR358" s="596" t="e">
        <f>INDEX(Таблиця5[[C - COINS - COST]:[ADDRESS]],'02BUILD'!$BN358,4)</f>
        <v>#N/A</v>
      </c>
      <c r="BS358" s="596" t="e">
        <f>INDEX(Таблиця5[[C - COINS - COST]:[ADDRESS]],'02BUILD'!$BN358,5)</f>
        <v>#N/A</v>
      </c>
      <c r="BT358" s="596" t="e">
        <f>INDEX(Таблиця5[[C - COINS - COST]:[ADDRESS]],'02BUILD'!$BN358,6)</f>
        <v>#N/A</v>
      </c>
      <c r="BU358" s="596" t="e">
        <f>INDEX(Таблиця5[[C - COINS - COST]:[ADDRESS]],'02BUILD'!$BN358,7)</f>
        <v>#N/A</v>
      </c>
      <c r="BV358" s="596" t="e">
        <f>INDEX(Таблиця5[[C - COINS - COST]:[ADDRESS]],'02BUILD'!$BN358,8)</f>
        <v>#N/A</v>
      </c>
      <c r="BW358" s="596" t="e">
        <f>INDEX(Таблиця5[[C - COINS - COST]:[ADDRESS]],'02BUILD'!$BN358,9)</f>
        <v>#N/A</v>
      </c>
      <c r="BX358" s="596" t="e">
        <f>INDEX(Таблиця5[[C - COINS - COST]:[ADDRESS]],'02BUILD'!$BN358,10)</f>
        <v>#N/A</v>
      </c>
    </row>
    <row r="359" spans="1:76" ht="16.5" thickTop="1" thickBot="1">
      <c r="A359" s="742" t="s">
        <v>808</v>
      </c>
      <c r="B359" s="743" t="str">
        <f t="shared" si="16"/>
        <v>N32</v>
      </c>
      <c r="C359" s="743" t="str">
        <f t="shared" si="17"/>
        <v>The Misty Beard (tavern, C, 4)</v>
      </c>
      <c r="D359" s="742"/>
      <c r="E359" s="742"/>
      <c r="F359" s="743" t="s">
        <v>1237</v>
      </c>
      <c r="G359" s="743" t="s">
        <v>1516</v>
      </c>
      <c r="H359" s="747" t="s">
        <v>2160</v>
      </c>
      <c r="I359" s="743" t="s">
        <v>3966</v>
      </c>
      <c r="J359" s="743"/>
      <c r="K359" s="743" t="s">
        <v>2093</v>
      </c>
      <c r="L359" s="743" t="s">
        <v>2069</v>
      </c>
      <c r="M359" s="743">
        <v>4</v>
      </c>
      <c r="N359" s="743" t="s">
        <v>21239</v>
      </c>
      <c r="O359" s="743">
        <v>4</v>
      </c>
      <c r="P359" s="743"/>
      <c r="Q359" s="743">
        <v>4</v>
      </c>
      <c r="R359" s="743"/>
      <c r="S3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 P • </v>
      </c>
      <c r="T359" s="743"/>
      <c r="U359" s="743"/>
      <c r="V359" s="743"/>
      <c r="W359" s="743"/>
      <c r="X359" s="743"/>
      <c r="Y359" s="743" t="s">
        <v>21238</v>
      </c>
      <c r="Z359" s="743" t="s">
        <v>237</v>
      </c>
      <c r="AA359" s="743"/>
      <c r="AB359" s="743" t="s">
        <v>5658</v>
      </c>
      <c r="AC359" s="743">
        <f>Таблиця4[[#This Row],[Owner/Specific NPCs3]]</f>
        <v>0</v>
      </c>
      <c r="AD359" s="743"/>
      <c r="AE359" s="750" t="s">
        <v>5831</v>
      </c>
      <c r="AF359" s="751"/>
      <c r="AG359" s="752"/>
      <c r="AH359" s="743" t="s">
        <v>4311</v>
      </c>
      <c r="AI359" s="752"/>
      <c r="AJ359" s="743" t="s">
        <v>4311</v>
      </c>
      <c r="AK359" s="752"/>
      <c r="AL359" s="742" t="str">
        <f>IFERROR(INDEX('02_LIVING_WATERDEEP'!$C$2:$C$200,MATCH(Таблиця4[[#This Row],[BUILDING NAME]],'02_LIVING_WATERDEEP'!$A$2:$A$200,0),1),"")</f>
        <v>JL</v>
      </c>
      <c r="AM359" s="742" t="str">
        <f>IFERROR(INDEX('02_LIVING_WATERDEEP'!$F$2:$F$200,MATCH(Таблиця4[[#This Row],[BUILDING NAME]],'02_LIVING_WATERDEEP'!$A$2:$A$200,0),1),"")</f>
        <v>Wealthy</v>
      </c>
      <c r="AN359" s="742">
        <f>IFERROR(INDEX('02_LIVING_WATERDEEP'!$I$2:$I$200,MATCH(Таблиця4[[#This Row],[BUILDING NAME]],'02_LIVING_WATERDEEP'!$A$2:$A$200,0),1),"")</f>
        <v>0</v>
      </c>
      <c r="AO359" s="742">
        <f>IFERROR(INDEX('02_LIVING_WATERDEEP'!$J$2:$J$200,MATCH(Таблиця4[[#This Row],[BUILDING NAME]],'02_LIVING_WATERDEEP'!$A$2:$A$200,0),1),"")</f>
        <v>0</v>
      </c>
      <c r="AP359" s="742">
        <f>IFERROR(INDEX('02_LIVING_WATERDEEP'!$K$2:$K$200,MATCH(Таблиця4[[#This Row],[BUILDING NAME]],'02_LIVING_WATERDEEP'!$A$2:$A$200,0),1),"")</f>
        <v>0</v>
      </c>
      <c r="AQ359" s="742">
        <f>IFERROR(INDEX('02_LIVING_WATERDEEP'!$L$2:$L$200,MATCH(Таблиця4[[#This Row],[BUILDING NAME]],'02_LIVING_WATERDEEP'!$A$2:$A$200,0),1),"")</f>
        <v>0</v>
      </c>
      <c r="AR359" s="742">
        <f>IFERROR(INDEX('02_LIVING_WATERDEEP'!$M$2:$M$200,MATCH(Таблиця4[[#This Row],[BUILDING NAME]],'02_LIVING_WATERDEEP'!$A$2:$A$200,0),1),"")</f>
        <v>0</v>
      </c>
      <c r="AS359" s="742"/>
      <c r="AT359" s="596"/>
      <c r="AU359" s="596"/>
      <c r="AV359" s="596"/>
      <c r="AW359" s="596"/>
      <c r="AX359" s="596"/>
      <c r="AY359" s="596"/>
      <c r="AZ359" s="596"/>
      <c r="BA359" s="596"/>
      <c r="BB359" s="596"/>
      <c r="BC359" s="596"/>
      <c r="BD359" s="596"/>
      <c r="BE359" s="596"/>
      <c r="BF359" s="596"/>
      <c r="BG359" s="596"/>
      <c r="BH359" s="596"/>
      <c r="BI359" s="596"/>
      <c r="BJ359" s="596" t="e">
        <f>MATCH(Таблиця4[[#This Row],[BUILDING NAME]],#REF!,0)</f>
        <v>#REF!</v>
      </c>
      <c r="BK359" s="596" t="e">
        <f>INDEX(#REF!,'02BUILD'!BJ359,1)</f>
        <v>#REF!</v>
      </c>
      <c r="BL359" s="596">
        <v>0</v>
      </c>
      <c r="BM359" s="596"/>
      <c r="BN359" s="596" t="e">
        <f>MATCH(Таблиця4[[#This Row],[BUILDING NAME]],Таблиця5[NAME],0)</f>
        <v>#N/A</v>
      </c>
      <c r="BO359" s="596" t="e">
        <f>INDEX(Таблиця5[[C - COINS - COST]:[ADDRESS]],'02BUILD'!$BN359,1)</f>
        <v>#N/A</v>
      </c>
      <c r="BP359" s="596" t="e">
        <f>INDEX(Таблиця5[[C - COINS - COST]:[ADDRESS]],'02BUILD'!$BN359,2)</f>
        <v>#N/A</v>
      </c>
      <c r="BQ359" s="596" t="e">
        <f>INDEX(Таблиця5[[C - COINS - COST]:[ADDRESS]],'02BUILD'!$BN359,3)</f>
        <v>#N/A</v>
      </c>
      <c r="BR359" s="596" t="e">
        <f>INDEX(Таблиця5[[C - COINS - COST]:[ADDRESS]],'02BUILD'!$BN359,4)</f>
        <v>#N/A</v>
      </c>
      <c r="BS359" s="596" t="e">
        <f>INDEX(Таблиця5[[C - COINS - COST]:[ADDRESS]],'02BUILD'!$BN359,5)</f>
        <v>#N/A</v>
      </c>
      <c r="BT359" s="596" t="e">
        <f>INDEX(Таблиця5[[C - COINS - COST]:[ADDRESS]],'02BUILD'!$BN359,6)</f>
        <v>#N/A</v>
      </c>
      <c r="BU359" s="596" t="e">
        <f>INDEX(Таблиця5[[C - COINS - COST]:[ADDRESS]],'02BUILD'!$BN359,7)</f>
        <v>#N/A</v>
      </c>
      <c r="BV359" s="596" t="e">
        <f>INDEX(Таблиця5[[C - COINS - COST]:[ADDRESS]],'02BUILD'!$BN359,8)</f>
        <v>#N/A</v>
      </c>
      <c r="BW359" s="596" t="e">
        <f>INDEX(Таблиця5[[C - COINS - COST]:[ADDRESS]],'02BUILD'!$BN359,9)</f>
        <v>#N/A</v>
      </c>
      <c r="BX359" s="596" t="e">
        <f>INDEX(Таблиця5[[C - COINS - COST]:[ADDRESS]],'02BUILD'!$BN359,10)</f>
        <v>#N/A</v>
      </c>
    </row>
    <row r="360" spans="1:76" ht="16.5" thickTop="1" thickBot="1">
      <c r="A360" s="742" t="s">
        <v>809</v>
      </c>
      <c r="B360" s="743" t="str">
        <f t="shared" ref="B360:B391" si="18">LEFT(LEFT(A360,FIND(":",A360)),LEN(LEFT(A360,FIND(":",A360)))-1)</f>
        <v>N33</v>
      </c>
      <c r="C360" s="743" t="str">
        <f t="shared" ref="C360:C391" si="19">RIGHT(A360,LEN(A360)-FIND(":",A360)-1)</f>
        <v>Agundar Villa (noble villa, A, 1s &amp; 3s)</v>
      </c>
      <c r="D360" s="742"/>
      <c r="E360" s="742"/>
      <c r="F360" s="743" t="s">
        <v>229</v>
      </c>
      <c r="G360" s="743" t="s">
        <v>1517</v>
      </c>
      <c r="H360" s="743" t="s">
        <v>2161</v>
      </c>
      <c r="I360" s="743" t="s">
        <v>3966</v>
      </c>
      <c r="J360" s="743"/>
      <c r="K360" s="743" t="s">
        <v>2075</v>
      </c>
      <c r="L360" s="743" t="s">
        <v>2076</v>
      </c>
      <c r="M360" s="743" t="s">
        <v>2132</v>
      </c>
      <c r="N360" s="743"/>
      <c r="O360" s="743"/>
      <c r="P360" s="743"/>
      <c r="Q360" s="743"/>
      <c r="R360" s="743"/>
      <c r="S3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0" s="743"/>
      <c r="U360" s="743"/>
      <c r="V360" s="743"/>
      <c r="W360" s="743"/>
      <c r="X360" s="743"/>
      <c r="Y360" s="743"/>
      <c r="Z360" s="743" t="s">
        <v>4311</v>
      </c>
      <c r="AA360" s="743"/>
      <c r="AB360" s="743" t="str">
        <f>Таблиця4[[#This Row],[Descriptions2]]</f>
        <v/>
      </c>
      <c r="AC360" s="743" t="str">
        <f>Таблиця4[[#This Row],[Owner/Specific NPCs3]]</f>
        <v/>
      </c>
      <c r="AD360" s="743"/>
      <c r="AE360" s="750" t="s">
        <v>5831</v>
      </c>
      <c r="AF360" s="751"/>
      <c r="AG360" s="752"/>
      <c r="AH360" s="743" t="s">
        <v>4311</v>
      </c>
      <c r="AI360" s="752"/>
      <c r="AJ360" s="743" t="s">
        <v>4311</v>
      </c>
      <c r="AK360" s="752"/>
      <c r="AL360" s="742" t="str">
        <f>IFERROR(INDEX('02_LIVING_WATERDEEP'!$C$2:$C$200,MATCH(Таблиця4[[#This Row],[BUILDING NAME]],'02_LIVING_WATERDEEP'!$A$2:$A$200,0),1),"")</f>
        <v/>
      </c>
      <c r="AM360" s="742" t="str">
        <f>IFERROR(INDEX('02_LIVING_WATERDEEP'!$F$2:$F$200,MATCH(Таблиця4[[#This Row],[BUILDING NAME]],'02_LIVING_WATERDEEP'!$A$2:$A$200,0),1),"")</f>
        <v/>
      </c>
      <c r="AN360" s="742" t="str">
        <f>IFERROR(INDEX('02_LIVING_WATERDEEP'!$I$2:$I$200,MATCH(Таблиця4[[#This Row],[BUILDING NAME]],'02_LIVING_WATERDEEP'!$A$2:$A$200,0),1),"")</f>
        <v/>
      </c>
      <c r="AO360" s="742" t="str">
        <f>IFERROR(INDEX('02_LIVING_WATERDEEP'!$J$2:$J$200,MATCH(Таблиця4[[#This Row],[BUILDING NAME]],'02_LIVING_WATERDEEP'!$A$2:$A$200,0),1),"")</f>
        <v/>
      </c>
      <c r="AP360" s="742" t="str">
        <f>IFERROR(INDEX('02_LIVING_WATERDEEP'!$K$2:$K$200,MATCH(Таблиця4[[#This Row],[BUILDING NAME]],'02_LIVING_WATERDEEP'!$A$2:$A$200,0),1),"")</f>
        <v/>
      </c>
      <c r="AQ360" s="742" t="str">
        <f>IFERROR(INDEX('02_LIVING_WATERDEEP'!$L$2:$L$200,MATCH(Таблиця4[[#This Row],[BUILDING NAME]],'02_LIVING_WATERDEEP'!$A$2:$A$200,0),1),"")</f>
        <v/>
      </c>
      <c r="AR360" s="742" t="str">
        <f>IFERROR(INDEX('02_LIVING_WATERDEEP'!$M$2:$M$200,MATCH(Таблиця4[[#This Row],[BUILDING NAME]],'02_LIVING_WATERDEEP'!$A$2:$A$200,0),1),"")</f>
        <v/>
      </c>
      <c r="AS360" s="742"/>
      <c r="AT360" s="596"/>
      <c r="AU360" s="596"/>
      <c r="AV360" s="596"/>
      <c r="AW360" s="596"/>
      <c r="AX360" s="596"/>
      <c r="AY360" s="596"/>
      <c r="AZ360" s="596"/>
      <c r="BA360" s="596"/>
      <c r="BB360" s="596"/>
      <c r="BC360" s="596"/>
      <c r="BD360" s="596"/>
      <c r="BE360" s="596"/>
      <c r="BF360" s="596"/>
      <c r="BG360" s="596"/>
      <c r="BH360" s="596"/>
      <c r="BI360" s="596"/>
      <c r="BJ360" s="596" t="e">
        <f>MATCH(Таблиця4[[#This Row],[BUILDING NAME]],#REF!,0)</f>
        <v>#REF!</v>
      </c>
      <c r="BK360" s="596" t="e">
        <f>INDEX(#REF!,'02BUILD'!BJ360,1)</f>
        <v>#REF!</v>
      </c>
      <c r="BL360" s="596" t="e">
        <v>#N/A</v>
      </c>
      <c r="BM360" s="596"/>
      <c r="BN360" s="596" t="e">
        <f>MATCH(Таблиця4[[#This Row],[BUILDING NAME]],Таблиця5[NAME],0)</f>
        <v>#N/A</v>
      </c>
      <c r="BO360" s="596" t="e">
        <f>INDEX(Таблиця5[[C - COINS - COST]:[ADDRESS]],'02BUILD'!$BN360,1)</f>
        <v>#N/A</v>
      </c>
      <c r="BP360" s="596" t="e">
        <f>INDEX(Таблиця5[[C - COINS - COST]:[ADDRESS]],'02BUILD'!$BN360,2)</f>
        <v>#N/A</v>
      </c>
      <c r="BQ360" s="596" t="e">
        <f>INDEX(Таблиця5[[C - COINS - COST]:[ADDRESS]],'02BUILD'!$BN360,3)</f>
        <v>#N/A</v>
      </c>
      <c r="BR360" s="596" t="e">
        <f>INDEX(Таблиця5[[C - COINS - COST]:[ADDRESS]],'02BUILD'!$BN360,4)</f>
        <v>#N/A</v>
      </c>
      <c r="BS360" s="596" t="e">
        <f>INDEX(Таблиця5[[C - COINS - COST]:[ADDRESS]],'02BUILD'!$BN360,5)</f>
        <v>#N/A</v>
      </c>
      <c r="BT360" s="596" t="e">
        <f>INDEX(Таблиця5[[C - COINS - COST]:[ADDRESS]],'02BUILD'!$BN360,6)</f>
        <v>#N/A</v>
      </c>
      <c r="BU360" s="596" t="e">
        <f>INDEX(Таблиця5[[C - COINS - COST]:[ADDRESS]],'02BUILD'!$BN360,7)</f>
        <v>#N/A</v>
      </c>
      <c r="BV360" s="596" t="e">
        <f>INDEX(Таблиця5[[C - COINS - COST]:[ADDRESS]],'02BUILD'!$BN360,8)</f>
        <v>#N/A</v>
      </c>
      <c r="BW360" s="596" t="e">
        <f>INDEX(Таблиця5[[C - COINS - COST]:[ADDRESS]],'02BUILD'!$BN360,9)</f>
        <v>#N/A</v>
      </c>
      <c r="BX360" s="596" t="e">
        <f>INDEX(Таблиця5[[C - COINS - COST]:[ADDRESS]],'02BUILD'!$BN360,10)</f>
        <v>#N/A</v>
      </c>
    </row>
    <row r="361" spans="1:76" ht="16.5" thickTop="1" thickBot="1">
      <c r="A361" s="742" t="s">
        <v>810</v>
      </c>
      <c r="B361" s="743" t="str">
        <f t="shared" si="18"/>
        <v>N34</v>
      </c>
      <c r="C361" s="743" t="str">
        <f t="shared" si="19"/>
        <v>Amcathra Villa (noble villa, A, 2s &amp; 4s)</v>
      </c>
      <c r="D361" s="742"/>
      <c r="E361" s="742"/>
      <c r="F361" s="743" t="s">
        <v>1238</v>
      </c>
      <c r="G361" s="743" t="s">
        <v>1518</v>
      </c>
      <c r="H361" s="757" t="s">
        <v>21270</v>
      </c>
      <c r="I361" s="743" t="s">
        <v>3966</v>
      </c>
      <c r="J361" s="743"/>
      <c r="K361" s="743" t="s">
        <v>2075</v>
      </c>
      <c r="L361" s="743" t="s">
        <v>2076</v>
      </c>
      <c r="M361" s="743" t="s">
        <v>2073</v>
      </c>
      <c r="N361" s="743"/>
      <c r="O361" s="743"/>
      <c r="P361" s="743"/>
      <c r="Q361" s="743"/>
      <c r="R361" s="743"/>
      <c r="S3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1" s="743"/>
      <c r="U361" s="743"/>
      <c r="V361" s="743"/>
      <c r="W361" s="742"/>
      <c r="X361" s="742"/>
      <c r="Y361" s="765"/>
      <c r="Z361" s="743" t="s">
        <v>4311</v>
      </c>
      <c r="AA361" s="743"/>
      <c r="AB361" s="743" t="str">
        <f>Таблиця4[[#This Row],[Descriptions2]]</f>
        <v/>
      </c>
      <c r="AC361" s="743" t="str">
        <f>Таблиця4[[#This Row],[Owner/Specific NPCs3]]</f>
        <v/>
      </c>
      <c r="AD361" s="743"/>
      <c r="AE361" s="750" t="s">
        <v>5831</v>
      </c>
      <c r="AF361" s="751"/>
      <c r="AG361" s="752"/>
      <c r="AH361" s="743" t="s">
        <v>4311</v>
      </c>
      <c r="AI361" s="752"/>
      <c r="AJ361" s="743" t="s">
        <v>3909</v>
      </c>
      <c r="AK361" s="752"/>
      <c r="AL361" s="742" t="str">
        <f>IFERROR(INDEX('02_LIVING_WATERDEEP'!$C$2:$C$200,MATCH(Таблиця4[[#This Row],[BUILDING NAME]],'02_LIVING_WATERDEEP'!$A$2:$A$200,0),1),"")</f>
        <v/>
      </c>
      <c r="AM361" s="742" t="str">
        <f>IFERROR(INDEX('02_LIVING_WATERDEEP'!$F$2:$F$200,MATCH(Таблиця4[[#This Row],[BUILDING NAME]],'02_LIVING_WATERDEEP'!$A$2:$A$200,0),1),"")</f>
        <v/>
      </c>
      <c r="AN361" s="742" t="str">
        <f>IFERROR(INDEX('02_LIVING_WATERDEEP'!$I$2:$I$200,MATCH(Таблиця4[[#This Row],[BUILDING NAME]],'02_LIVING_WATERDEEP'!$A$2:$A$200,0),1),"")</f>
        <v/>
      </c>
      <c r="AO361" s="742" t="str">
        <f>IFERROR(INDEX('02_LIVING_WATERDEEP'!$J$2:$J$200,MATCH(Таблиця4[[#This Row],[BUILDING NAME]],'02_LIVING_WATERDEEP'!$A$2:$A$200,0),1),"")</f>
        <v/>
      </c>
      <c r="AP361" s="742" t="str">
        <f>IFERROR(INDEX('02_LIVING_WATERDEEP'!$K$2:$K$200,MATCH(Таблиця4[[#This Row],[BUILDING NAME]],'02_LIVING_WATERDEEP'!$A$2:$A$200,0),1),"")</f>
        <v/>
      </c>
      <c r="AQ361" s="742" t="str">
        <f>IFERROR(INDEX('02_LIVING_WATERDEEP'!$L$2:$L$200,MATCH(Таблиця4[[#This Row],[BUILDING NAME]],'02_LIVING_WATERDEEP'!$A$2:$A$200,0),1),"")</f>
        <v/>
      </c>
      <c r="AR361" s="742" t="str">
        <f>IFERROR(INDEX('02_LIVING_WATERDEEP'!$M$2:$M$200,MATCH(Таблиця4[[#This Row],[BUILDING NAME]],'02_LIVING_WATERDEEP'!$A$2:$A$200,0),1),"")</f>
        <v/>
      </c>
      <c r="AS361" s="742"/>
      <c r="AT361" s="596"/>
      <c r="AU361" s="596"/>
      <c r="AV361" s="596"/>
      <c r="AW361" s="596"/>
      <c r="AX361" s="596"/>
      <c r="AY361" s="596"/>
      <c r="AZ361" s="596"/>
      <c r="BA361" s="596"/>
      <c r="BB361" s="596"/>
      <c r="BC361" s="596"/>
      <c r="BD361" s="596"/>
      <c r="BE361" s="596"/>
      <c r="BF361" s="596"/>
      <c r="BG361" s="596"/>
      <c r="BH361" s="596"/>
      <c r="BI361" s="596"/>
      <c r="BJ361" s="596" t="e">
        <f>MATCH(Таблиця4[[#This Row],[BUILDING NAME]],#REF!,0)</f>
        <v>#REF!</v>
      </c>
      <c r="BK361" s="596" t="e">
        <f>INDEX(#REF!,'02BUILD'!BJ361,1)</f>
        <v>#REF!</v>
      </c>
      <c r="BL361" s="596" t="s">
        <v>20665</v>
      </c>
      <c r="BM361" s="596"/>
      <c r="BN361" s="596" t="e">
        <f>MATCH(Таблиця4[[#This Row],[BUILDING NAME]],Таблиця5[NAME],0)</f>
        <v>#N/A</v>
      </c>
      <c r="BO361" s="596" t="e">
        <f>INDEX(Таблиця5[[C - COINS - COST]:[ADDRESS]],'02BUILD'!$BN361,1)</f>
        <v>#N/A</v>
      </c>
      <c r="BP361" s="596" t="e">
        <f>INDEX(Таблиця5[[C - COINS - COST]:[ADDRESS]],'02BUILD'!$BN361,2)</f>
        <v>#N/A</v>
      </c>
      <c r="BQ361" s="596" t="e">
        <f>INDEX(Таблиця5[[C - COINS - COST]:[ADDRESS]],'02BUILD'!$BN361,3)</f>
        <v>#N/A</v>
      </c>
      <c r="BR361" s="596" t="e">
        <f>INDEX(Таблиця5[[C - COINS - COST]:[ADDRESS]],'02BUILD'!$BN361,4)</f>
        <v>#N/A</v>
      </c>
      <c r="BS361" s="596" t="e">
        <f>INDEX(Таблиця5[[C - COINS - COST]:[ADDRESS]],'02BUILD'!$BN361,5)</f>
        <v>#N/A</v>
      </c>
      <c r="BT361" s="596" t="e">
        <f>INDEX(Таблиця5[[C - COINS - COST]:[ADDRESS]],'02BUILD'!$BN361,6)</f>
        <v>#N/A</v>
      </c>
      <c r="BU361" s="596" t="e">
        <f>INDEX(Таблиця5[[C - COINS - COST]:[ADDRESS]],'02BUILD'!$BN361,7)</f>
        <v>#N/A</v>
      </c>
      <c r="BV361" s="596" t="e">
        <f>INDEX(Таблиця5[[C - COINS - COST]:[ADDRESS]],'02BUILD'!$BN361,8)</f>
        <v>#N/A</v>
      </c>
      <c r="BW361" s="596" t="e">
        <f>INDEX(Таблиця5[[C - COINS - COST]:[ADDRESS]],'02BUILD'!$BN361,9)</f>
        <v>#N/A</v>
      </c>
      <c r="BX361" s="596" t="e">
        <f>INDEX(Таблиця5[[C - COINS - COST]:[ADDRESS]],'02BUILD'!$BN361,10)</f>
        <v>#N/A</v>
      </c>
    </row>
    <row r="362" spans="1:76" ht="16.5" thickTop="1" thickBot="1">
      <c r="A362" s="742" t="s">
        <v>811</v>
      </c>
      <c r="B362" s="743" t="str">
        <f t="shared" si="18"/>
        <v>N35</v>
      </c>
      <c r="C362" s="743" t="str">
        <f t="shared" si="19"/>
        <v>Hunabar Villa (noble villa, A, 2s)</v>
      </c>
      <c r="D362" s="742"/>
      <c r="E362" s="742"/>
      <c r="F362" s="743" t="s">
        <v>407</v>
      </c>
      <c r="G362" s="743" t="s">
        <v>1519</v>
      </c>
      <c r="H362" s="743" t="s">
        <v>2162</v>
      </c>
      <c r="I362" s="743" t="s">
        <v>3966</v>
      </c>
      <c r="J362" s="743"/>
      <c r="K362" s="743" t="s">
        <v>2075</v>
      </c>
      <c r="L362" s="743" t="s">
        <v>2076</v>
      </c>
      <c r="M362" s="743" t="s">
        <v>2072</v>
      </c>
      <c r="N362" s="743"/>
      <c r="O362" s="743"/>
      <c r="P362" s="743"/>
      <c r="Q362" s="743"/>
      <c r="R362" s="743"/>
      <c r="S3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2" s="743"/>
      <c r="U362" s="743"/>
      <c r="V362" s="743"/>
      <c r="W362" s="743"/>
      <c r="X362" s="743"/>
      <c r="Y362" s="743"/>
      <c r="Z362" s="743" t="s">
        <v>4311</v>
      </c>
      <c r="AA362" s="743"/>
      <c r="AB362" s="743" t="str">
        <f>Таблиця4[[#This Row],[Descriptions2]]</f>
        <v/>
      </c>
      <c r="AC362" s="743" t="str">
        <f>Таблиця4[[#This Row],[Owner/Specific NPCs3]]</f>
        <v/>
      </c>
      <c r="AD362" s="743"/>
      <c r="AE362" s="750" t="s">
        <v>5831</v>
      </c>
      <c r="AF362" s="751"/>
      <c r="AG362" s="752"/>
      <c r="AH362" s="743" t="s">
        <v>4311</v>
      </c>
      <c r="AI362" s="752"/>
      <c r="AJ362" s="743" t="s">
        <v>4311</v>
      </c>
      <c r="AK362" s="752"/>
      <c r="AL362" s="742" t="str">
        <f>IFERROR(INDEX('02_LIVING_WATERDEEP'!$C$2:$C$200,MATCH(Таблиця4[[#This Row],[BUILDING NAME]],'02_LIVING_WATERDEEP'!$A$2:$A$200,0),1),"")</f>
        <v/>
      </c>
      <c r="AM362" s="742" t="str">
        <f>IFERROR(INDEX('02_LIVING_WATERDEEP'!$F$2:$F$200,MATCH(Таблиця4[[#This Row],[BUILDING NAME]],'02_LIVING_WATERDEEP'!$A$2:$A$200,0),1),"")</f>
        <v/>
      </c>
      <c r="AN362" s="742" t="str">
        <f>IFERROR(INDEX('02_LIVING_WATERDEEP'!$I$2:$I$200,MATCH(Таблиця4[[#This Row],[BUILDING NAME]],'02_LIVING_WATERDEEP'!$A$2:$A$200,0),1),"")</f>
        <v/>
      </c>
      <c r="AO362" s="742" t="str">
        <f>IFERROR(INDEX('02_LIVING_WATERDEEP'!$J$2:$J$200,MATCH(Таблиця4[[#This Row],[BUILDING NAME]],'02_LIVING_WATERDEEP'!$A$2:$A$200,0),1),"")</f>
        <v/>
      </c>
      <c r="AP362" s="742" t="str">
        <f>IFERROR(INDEX('02_LIVING_WATERDEEP'!$K$2:$K$200,MATCH(Таблиця4[[#This Row],[BUILDING NAME]],'02_LIVING_WATERDEEP'!$A$2:$A$200,0),1),"")</f>
        <v/>
      </c>
      <c r="AQ362" s="742" t="str">
        <f>IFERROR(INDEX('02_LIVING_WATERDEEP'!$L$2:$L$200,MATCH(Таблиця4[[#This Row],[BUILDING NAME]],'02_LIVING_WATERDEEP'!$A$2:$A$200,0),1),"")</f>
        <v/>
      </c>
      <c r="AR362" s="742" t="str">
        <f>IFERROR(INDEX('02_LIVING_WATERDEEP'!$M$2:$M$200,MATCH(Таблиця4[[#This Row],[BUILDING NAME]],'02_LIVING_WATERDEEP'!$A$2:$A$200,0),1),"")</f>
        <v/>
      </c>
      <c r="AS362" s="742"/>
      <c r="AT362" s="596"/>
      <c r="AU362" s="596"/>
      <c r="AV362" s="596"/>
      <c r="AW362" s="596"/>
      <c r="AX362" s="596"/>
      <c r="AY362" s="596"/>
      <c r="AZ362" s="596"/>
      <c r="BA362" s="596"/>
      <c r="BB362" s="596"/>
      <c r="BC362" s="596"/>
      <c r="BD362" s="596"/>
      <c r="BE362" s="596"/>
      <c r="BF362" s="596"/>
      <c r="BG362" s="596"/>
      <c r="BH362" s="596"/>
      <c r="BI362" s="596"/>
      <c r="BJ362" s="596" t="e">
        <f>MATCH(Таблиця4[[#This Row],[BUILDING NAME]],#REF!,0)</f>
        <v>#REF!</v>
      </c>
      <c r="BK362" s="596" t="e">
        <f>INDEX(#REF!,'02BUILD'!BJ362,1)</f>
        <v>#REF!</v>
      </c>
      <c r="BL362" s="596" t="s">
        <v>20663</v>
      </c>
      <c r="BM362" s="596"/>
      <c r="BN362" s="596" t="e">
        <f>MATCH(Таблиця4[[#This Row],[BUILDING NAME]],Таблиця5[NAME],0)</f>
        <v>#N/A</v>
      </c>
      <c r="BO362" s="596" t="e">
        <f>INDEX(Таблиця5[[C - COINS - COST]:[ADDRESS]],'02BUILD'!$BN362,1)</f>
        <v>#N/A</v>
      </c>
      <c r="BP362" s="596" t="e">
        <f>INDEX(Таблиця5[[C - COINS - COST]:[ADDRESS]],'02BUILD'!$BN362,2)</f>
        <v>#N/A</v>
      </c>
      <c r="BQ362" s="596" t="e">
        <f>INDEX(Таблиця5[[C - COINS - COST]:[ADDRESS]],'02BUILD'!$BN362,3)</f>
        <v>#N/A</v>
      </c>
      <c r="BR362" s="596" t="e">
        <f>INDEX(Таблиця5[[C - COINS - COST]:[ADDRESS]],'02BUILD'!$BN362,4)</f>
        <v>#N/A</v>
      </c>
      <c r="BS362" s="596" t="e">
        <f>INDEX(Таблиця5[[C - COINS - COST]:[ADDRESS]],'02BUILD'!$BN362,5)</f>
        <v>#N/A</v>
      </c>
      <c r="BT362" s="596" t="e">
        <f>INDEX(Таблиця5[[C - COINS - COST]:[ADDRESS]],'02BUILD'!$BN362,6)</f>
        <v>#N/A</v>
      </c>
      <c r="BU362" s="596" t="e">
        <f>INDEX(Таблиця5[[C - COINS - COST]:[ADDRESS]],'02BUILD'!$BN362,7)</f>
        <v>#N/A</v>
      </c>
      <c r="BV362" s="596" t="e">
        <f>INDEX(Таблиця5[[C - COINS - COST]:[ADDRESS]],'02BUILD'!$BN362,8)</f>
        <v>#N/A</v>
      </c>
      <c r="BW362" s="596" t="e">
        <f>INDEX(Таблиця5[[C - COINS - COST]:[ADDRESS]],'02BUILD'!$BN362,9)</f>
        <v>#N/A</v>
      </c>
      <c r="BX362" s="596" t="e">
        <f>INDEX(Таблиця5[[C - COINS - COST]:[ADDRESS]],'02BUILD'!$BN362,10)</f>
        <v>#N/A</v>
      </c>
    </row>
    <row r="363" spans="1:76" ht="16.5" thickTop="1" thickBot="1">
      <c r="A363" s="742" t="s">
        <v>812</v>
      </c>
      <c r="B363" s="743" t="str">
        <f t="shared" si="18"/>
        <v>N36</v>
      </c>
      <c r="C363" s="743" t="str">
        <f t="shared" si="19"/>
        <v>Thorp Villa (noble villa, A, 3s)</v>
      </c>
      <c r="D363" s="742"/>
      <c r="E363" s="742"/>
      <c r="F363" s="743" t="s">
        <v>612</v>
      </c>
      <c r="G363" s="743" t="s">
        <v>1520</v>
      </c>
      <c r="H363" s="743" t="s">
        <v>2163</v>
      </c>
      <c r="I363" s="743" t="s">
        <v>3966</v>
      </c>
      <c r="J363" s="743"/>
      <c r="K363" s="743" t="s">
        <v>2075</v>
      </c>
      <c r="L363" s="743" t="s">
        <v>2076</v>
      </c>
      <c r="M363" s="743" t="s">
        <v>2131</v>
      </c>
      <c r="N363" s="743"/>
      <c r="O363" s="743"/>
      <c r="P363" s="743"/>
      <c r="Q363" s="743"/>
      <c r="R363" s="743"/>
      <c r="S3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3" s="743"/>
      <c r="U363" s="743"/>
      <c r="V363" s="743"/>
      <c r="W363" s="743"/>
      <c r="X363" s="743"/>
      <c r="Y363" s="743"/>
      <c r="Z363" s="743" t="s">
        <v>4311</v>
      </c>
      <c r="AA363" s="743"/>
      <c r="AB363" s="743" t="str">
        <f>Таблиця4[[#This Row],[Descriptions2]]</f>
        <v/>
      </c>
      <c r="AC363" s="743" t="str">
        <f>Таблиця4[[#This Row],[Owner/Specific NPCs3]]</f>
        <v/>
      </c>
      <c r="AD363" s="743"/>
      <c r="AE363" s="750" t="s">
        <v>5831</v>
      </c>
      <c r="AF363" s="751"/>
      <c r="AG363" s="752"/>
      <c r="AH363" s="743" t="s">
        <v>4311</v>
      </c>
      <c r="AI363" s="752"/>
      <c r="AJ363" s="743" t="s">
        <v>4311</v>
      </c>
      <c r="AK363" s="752"/>
      <c r="AL363" s="742" t="str">
        <f>IFERROR(INDEX('02_LIVING_WATERDEEP'!$C$2:$C$200,MATCH(Таблиця4[[#This Row],[BUILDING NAME]],'02_LIVING_WATERDEEP'!$A$2:$A$200,0),1),"")</f>
        <v/>
      </c>
      <c r="AM363" s="742" t="str">
        <f>IFERROR(INDEX('02_LIVING_WATERDEEP'!$F$2:$F$200,MATCH(Таблиця4[[#This Row],[BUILDING NAME]],'02_LIVING_WATERDEEP'!$A$2:$A$200,0),1),"")</f>
        <v/>
      </c>
      <c r="AN363" s="742" t="str">
        <f>IFERROR(INDEX('02_LIVING_WATERDEEP'!$I$2:$I$200,MATCH(Таблиця4[[#This Row],[BUILDING NAME]],'02_LIVING_WATERDEEP'!$A$2:$A$200,0),1),"")</f>
        <v/>
      </c>
      <c r="AO363" s="742" t="str">
        <f>IFERROR(INDEX('02_LIVING_WATERDEEP'!$J$2:$J$200,MATCH(Таблиця4[[#This Row],[BUILDING NAME]],'02_LIVING_WATERDEEP'!$A$2:$A$200,0),1),"")</f>
        <v/>
      </c>
      <c r="AP363" s="742" t="str">
        <f>IFERROR(INDEX('02_LIVING_WATERDEEP'!$K$2:$K$200,MATCH(Таблиця4[[#This Row],[BUILDING NAME]],'02_LIVING_WATERDEEP'!$A$2:$A$200,0),1),"")</f>
        <v/>
      </c>
      <c r="AQ363" s="742" t="str">
        <f>IFERROR(INDEX('02_LIVING_WATERDEEP'!$L$2:$L$200,MATCH(Таблиця4[[#This Row],[BUILDING NAME]],'02_LIVING_WATERDEEP'!$A$2:$A$200,0),1),"")</f>
        <v/>
      </c>
      <c r="AR363" s="742" t="str">
        <f>IFERROR(INDEX('02_LIVING_WATERDEEP'!$M$2:$M$200,MATCH(Таблиця4[[#This Row],[BUILDING NAME]],'02_LIVING_WATERDEEP'!$A$2:$A$200,0),1),"")</f>
        <v/>
      </c>
      <c r="AS363" s="742"/>
      <c r="AT363" s="596"/>
      <c r="AU363" s="596"/>
      <c r="AV363" s="596"/>
      <c r="AW363" s="596"/>
      <c r="AX363" s="596"/>
      <c r="AY363" s="596"/>
      <c r="AZ363" s="596"/>
      <c r="BA363" s="596"/>
      <c r="BB363" s="596"/>
      <c r="BC363" s="596"/>
      <c r="BD363" s="596"/>
      <c r="BE363" s="596"/>
      <c r="BF363" s="596"/>
      <c r="BG363" s="596"/>
      <c r="BH363" s="596"/>
      <c r="BI363" s="596"/>
      <c r="BJ363" s="596" t="e">
        <f>MATCH(Таблиця4[[#This Row],[BUILDING NAME]],#REF!,0)</f>
        <v>#REF!</v>
      </c>
      <c r="BK363" s="596" t="e">
        <f>INDEX(#REF!,'02BUILD'!BJ363,1)</f>
        <v>#REF!</v>
      </c>
      <c r="BL363" s="596">
        <v>0</v>
      </c>
      <c r="BM363" s="596"/>
      <c r="BN363" s="596" t="e">
        <f>MATCH(Таблиця4[[#This Row],[BUILDING NAME]],Таблиця5[NAME],0)</f>
        <v>#N/A</v>
      </c>
      <c r="BO363" s="596" t="e">
        <f>INDEX(Таблиця5[[C - COINS - COST]:[ADDRESS]],'02BUILD'!$BN363,1)</f>
        <v>#N/A</v>
      </c>
      <c r="BP363" s="596" t="e">
        <f>INDEX(Таблиця5[[C - COINS - COST]:[ADDRESS]],'02BUILD'!$BN363,2)</f>
        <v>#N/A</v>
      </c>
      <c r="BQ363" s="596" t="e">
        <f>INDEX(Таблиця5[[C - COINS - COST]:[ADDRESS]],'02BUILD'!$BN363,3)</f>
        <v>#N/A</v>
      </c>
      <c r="BR363" s="596" t="e">
        <f>INDEX(Таблиця5[[C - COINS - COST]:[ADDRESS]],'02BUILD'!$BN363,4)</f>
        <v>#N/A</v>
      </c>
      <c r="BS363" s="596" t="e">
        <f>INDEX(Таблиця5[[C - COINS - COST]:[ADDRESS]],'02BUILD'!$BN363,5)</f>
        <v>#N/A</v>
      </c>
      <c r="BT363" s="596" t="e">
        <f>INDEX(Таблиця5[[C - COINS - COST]:[ADDRESS]],'02BUILD'!$BN363,6)</f>
        <v>#N/A</v>
      </c>
      <c r="BU363" s="596" t="e">
        <f>INDEX(Таблиця5[[C - COINS - COST]:[ADDRESS]],'02BUILD'!$BN363,7)</f>
        <v>#N/A</v>
      </c>
      <c r="BV363" s="596" t="e">
        <f>INDEX(Таблиця5[[C - COINS - COST]:[ADDRESS]],'02BUILD'!$BN363,8)</f>
        <v>#N/A</v>
      </c>
      <c r="BW363" s="596" t="e">
        <f>INDEX(Таблиця5[[C - COINS - COST]:[ADDRESS]],'02BUILD'!$BN363,9)</f>
        <v>#N/A</v>
      </c>
      <c r="BX363" s="596" t="e">
        <f>INDEX(Таблиця5[[C - COINS - COST]:[ADDRESS]],'02BUILD'!$BN363,10)</f>
        <v>#N/A</v>
      </c>
    </row>
    <row r="364" spans="1:76" ht="16.5" thickTop="1" thickBot="1">
      <c r="A364" s="742" t="s">
        <v>813</v>
      </c>
      <c r="B364" s="743" t="str">
        <f t="shared" si="18"/>
        <v>N37</v>
      </c>
      <c r="C364" s="743" t="str">
        <f t="shared" si="19"/>
        <v>Lathkule Villa (noble villa, A, 3s)</v>
      </c>
      <c r="D364" s="742"/>
      <c r="E364" s="742"/>
      <c r="F364" s="743" t="s">
        <v>463</v>
      </c>
      <c r="G364" s="743" t="s">
        <v>1521</v>
      </c>
      <c r="H364" s="743" t="s">
        <v>2164</v>
      </c>
      <c r="I364" s="743" t="s">
        <v>3966</v>
      </c>
      <c r="J364" s="743"/>
      <c r="K364" s="743" t="s">
        <v>2075</v>
      </c>
      <c r="L364" s="743" t="s">
        <v>2076</v>
      </c>
      <c r="M364" s="743" t="s">
        <v>2131</v>
      </c>
      <c r="N364" s="743"/>
      <c r="O364" s="743"/>
      <c r="P364" s="743"/>
      <c r="Q364" s="743"/>
      <c r="R364" s="743"/>
      <c r="S3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4" s="743"/>
      <c r="U364" s="743"/>
      <c r="V364" s="743"/>
      <c r="W364" s="743"/>
      <c r="X364" s="743"/>
      <c r="Y364" s="743"/>
      <c r="Z364" s="743" t="s">
        <v>4311</v>
      </c>
      <c r="AA364" s="743"/>
      <c r="AB364" s="743" t="str">
        <f>Таблиця4[[#This Row],[Descriptions2]]</f>
        <v/>
      </c>
      <c r="AC364" s="743" t="str">
        <f>Таблиця4[[#This Row],[Owner/Specific NPCs3]]</f>
        <v/>
      </c>
      <c r="AD364" s="743"/>
      <c r="AE364" s="750" t="s">
        <v>5831</v>
      </c>
      <c r="AF364" s="751"/>
      <c r="AG364" s="752"/>
      <c r="AH364" s="743" t="s">
        <v>4311</v>
      </c>
      <c r="AI364" s="752"/>
      <c r="AJ364" s="743" t="s">
        <v>4311</v>
      </c>
      <c r="AK364" s="752"/>
      <c r="AL364" s="742" t="str">
        <f>IFERROR(INDEX('02_LIVING_WATERDEEP'!$C$2:$C$200,MATCH(Таблиця4[[#This Row],[BUILDING NAME]],'02_LIVING_WATERDEEP'!$A$2:$A$200,0),1),"")</f>
        <v/>
      </c>
      <c r="AM364" s="742" t="str">
        <f>IFERROR(INDEX('02_LIVING_WATERDEEP'!$F$2:$F$200,MATCH(Таблиця4[[#This Row],[BUILDING NAME]],'02_LIVING_WATERDEEP'!$A$2:$A$200,0),1),"")</f>
        <v/>
      </c>
      <c r="AN364" s="742" t="str">
        <f>IFERROR(INDEX('02_LIVING_WATERDEEP'!$I$2:$I$200,MATCH(Таблиця4[[#This Row],[BUILDING NAME]],'02_LIVING_WATERDEEP'!$A$2:$A$200,0),1),"")</f>
        <v/>
      </c>
      <c r="AO364" s="742" t="str">
        <f>IFERROR(INDEX('02_LIVING_WATERDEEP'!$J$2:$J$200,MATCH(Таблиця4[[#This Row],[BUILDING NAME]],'02_LIVING_WATERDEEP'!$A$2:$A$200,0),1),"")</f>
        <v/>
      </c>
      <c r="AP364" s="742" t="str">
        <f>IFERROR(INDEX('02_LIVING_WATERDEEP'!$K$2:$K$200,MATCH(Таблиця4[[#This Row],[BUILDING NAME]],'02_LIVING_WATERDEEP'!$A$2:$A$200,0),1),"")</f>
        <v/>
      </c>
      <c r="AQ364" s="742" t="str">
        <f>IFERROR(INDEX('02_LIVING_WATERDEEP'!$L$2:$L$200,MATCH(Таблиця4[[#This Row],[BUILDING NAME]],'02_LIVING_WATERDEEP'!$A$2:$A$200,0),1),"")</f>
        <v/>
      </c>
      <c r="AR364" s="742" t="str">
        <f>IFERROR(INDEX('02_LIVING_WATERDEEP'!$M$2:$M$200,MATCH(Таблиця4[[#This Row],[BUILDING NAME]],'02_LIVING_WATERDEEP'!$A$2:$A$200,0),1),"")</f>
        <v/>
      </c>
      <c r="AS364" s="742"/>
      <c r="AT364" s="596"/>
      <c r="AU364" s="596"/>
      <c r="AV364" s="596"/>
      <c r="AW364" s="596"/>
      <c r="AX364" s="596"/>
      <c r="AY364" s="596"/>
      <c r="AZ364" s="596"/>
      <c r="BA364" s="596"/>
      <c r="BB364" s="596"/>
      <c r="BC364" s="596"/>
      <c r="BD364" s="596"/>
      <c r="BE364" s="596"/>
      <c r="BF364" s="596"/>
      <c r="BG364" s="596"/>
      <c r="BH364" s="596"/>
      <c r="BI364" s="596"/>
      <c r="BJ364" s="596" t="e">
        <f>MATCH(Таблиця4[[#This Row],[BUILDING NAME]],#REF!,0)</f>
        <v>#REF!</v>
      </c>
      <c r="BK364" s="596" t="e">
        <f>INDEX(#REF!,'02BUILD'!BJ364,1)</f>
        <v>#REF!</v>
      </c>
      <c r="BL364" s="596" t="s">
        <v>20667</v>
      </c>
      <c r="BM364" s="596"/>
      <c r="BN364" s="596" t="e">
        <f>MATCH(Таблиця4[[#This Row],[BUILDING NAME]],Таблиця5[NAME],0)</f>
        <v>#N/A</v>
      </c>
      <c r="BO364" s="596" t="e">
        <f>INDEX(Таблиця5[[C - COINS - COST]:[ADDRESS]],'02BUILD'!$BN364,1)</f>
        <v>#N/A</v>
      </c>
      <c r="BP364" s="596" t="e">
        <f>INDEX(Таблиця5[[C - COINS - COST]:[ADDRESS]],'02BUILD'!$BN364,2)</f>
        <v>#N/A</v>
      </c>
      <c r="BQ364" s="596" t="e">
        <f>INDEX(Таблиця5[[C - COINS - COST]:[ADDRESS]],'02BUILD'!$BN364,3)</f>
        <v>#N/A</v>
      </c>
      <c r="BR364" s="596" t="e">
        <f>INDEX(Таблиця5[[C - COINS - COST]:[ADDRESS]],'02BUILD'!$BN364,4)</f>
        <v>#N/A</v>
      </c>
      <c r="BS364" s="596" t="e">
        <f>INDEX(Таблиця5[[C - COINS - COST]:[ADDRESS]],'02BUILD'!$BN364,5)</f>
        <v>#N/A</v>
      </c>
      <c r="BT364" s="596" t="e">
        <f>INDEX(Таблиця5[[C - COINS - COST]:[ADDRESS]],'02BUILD'!$BN364,6)</f>
        <v>#N/A</v>
      </c>
      <c r="BU364" s="596" t="e">
        <f>INDEX(Таблиця5[[C - COINS - COST]:[ADDRESS]],'02BUILD'!$BN364,7)</f>
        <v>#N/A</v>
      </c>
      <c r="BV364" s="596" t="e">
        <f>INDEX(Таблиця5[[C - COINS - COST]:[ADDRESS]],'02BUILD'!$BN364,8)</f>
        <v>#N/A</v>
      </c>
      <c r="BW364" s="596" t="e">
        <f>INDEX(Таблиця5[[C - COINS - COST]:[ADDRESS]],'02BUILD'!$BN364,9)</f>
        <v>#N/A</v>
      </c>
      <c r="BX364" s="596" t="e">
        <f>INDEX(Таблиця5[[C - COINS - COST]:[ADDRESS]],'02BUILD'!$BN364,10)</f>
        <v>#N/A</v>
      </c>
    </row>
    <row r="365" spans="1:76" ht="16.5" thickTop="1" thickBot="1">
      <c r="A365" s="742" t="s">
        <v>814</v>
      </c>
      <c r="B365" s="743" t="str">
        <f t="shared" si="18"/>
        <v>N38</v>
      </c>
      <c r="C365" s="743" t="str">
        <f t="shared" si="19"/>
        <v>Kormallis Villa (noble villa, A, 1s &amp; 2s)</v>
      </c>
      <c r="D365" s="742"/>
      <c r="E365" s="742"/>
      <c r="F365" s="743" t="s">
        <v>447</v>
      </c>
      <c r="G365" s="743" t="s">
        <v>1522</v>
      </c>
      <c r="H365" s="743" t="s">
        <v>2165</v>
      </c>
      <c r="I365" s="743" t="s">
        <v>3966</v>
      </c>
      <c r="J365" s="743"/>
      <c r="K365" s="743" t="s">
        <v>2075</v>
      </c>
      <c r="L365" s="743" t="s">
        <v>2076</v>
      </c>
      <c r="M365" s="743" t="s">
        <v>2071</v>
      </c>
      <c r="N365" s="743"/>
      <c r="O365" s="743"/>
      <c r="P365" s="743"/>
      <c r="Q365" s="743"/>
      <c r="R365" s="743"/>
      <c r="S3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5" s="743"/>
      <c r="U365" s="743"/>
      <c r="V365" s="743"/>
      <c r="W365" s="743"/>
      <c r="X365" s="743"/>
      <c r="Y365" s="743"/>
      <c r="Z365" s="743" t="s">
        <v>4311</v>
      </c>
      <c r="AA365" s="743"/>
      <c r="AB365" s="743" t="str">
        <f>Таблиця4[[#This Row],[Descriptions2]]</f>
        <v/>
      </c>
      <c r="AC365" s="743" t="str">
        <f>Таблиця4[[#This Row],[Owner/Specific NPCs3]]</f>
        <v/>
      </c>
      <c r="AD365" s="743"/>
      <c r="AE365" s="750" t="s">
        <v>5831</v>
      </c>
      <c r="AF365" s="751"/>
      <c r="AG365" s="752"/>
      <c r="AH365" s="743" t="s">
        <v>4311</v>
      </c>
      <c r="AI365" s="752"/>
      <c r="AJ365" s="743" t="s">
        <v>4311</v>
      </c>
      <c r="AK365" s="752"/>
      <c r="AL365" s="742" t="str">
        <f>IFERROR(INDEX('02_LIVING_WATERDEEP'!$C$2:$C$200,MATCH(Таблиця4[[#This Row],[BUILDING NAME]],'02_LIVING_WATERDEEP'!$A$2:$A$200,0),1),"")</f>
        <v/>
      </c>
      <c r="AM365" s="742" t="str">
        <f>IFERROR(INDEX('02_LIVING_WATERDEEP'!$F$2:$F$200,MATCH(Таблиця4[[#This Row],[BUILDING NAME]],'02_LIVING_WATERDEEP'!$A$2:$A$200,0),1),"")</f>
        <v/>
      </c>
      <c r="AN365" s="742" t="str">
        <f>IFERROR(INDEX('02_LIVING_WATERDEEP'!$I$2:$I$200,MATCH(Таблиця4[[#This Row],[BUILDING NAME]],'02_LIVING_WATERDEEP'!$A$2:$A$200,0),1),"")</f>
        <v/>
      </c>
      <c r="AO365" s="742" t="str">
        <f>IFERROR(INDEX('02_LIVING_WATERDEEP'!$J$2:$J$200,MATCH(Таблиця4[[#This Row],[BUILDING NAME]],'02_LIVING_WATERDEEP'!$A$2:$A$200,0),1),"")</f>
        <v/>
      </c>
      <c r="AP365" s="742" t="str">
        <f>IFERROR(INDEX('02_LIVING_WATERDEEP'!$K$2:$K$200,MATCH(Таблиця4[[#This Row],[BUILDING NAME]],'02_LIVING_WATERDEEP'!$A$2:$A$200,0),1),"")</f>
        <v/>
      </c>
      <c r="AQ365" s="742" t="str">
        <f>IFERROR(INDEX('02_LIVING_WATERDEEP'!$L$2:$L$200,MATCH(Таблиця4[[#This Row],[BUILDING NAME]],'02_LIVING_WATERDEEP'!$A$2:$A$200,0),1),"")</f>
        <v/>
      </c>
      <c r="AR365" s="742" t="str">
        <f>IFERROR(INDEX('02_LIVING_WATERDEEP'!$M$2:$M$200,MATCH(Таблиця4[[#This Row],[BUILDING NAME]],'02_LIVING_WATERDEEP'!$A$2:$A$200,0),1),"")</f>
        <v/>
      </c>
      <c r="AS365" s="742"/>
      <c r="AT365" s="596"/>
      <c r="AU365" s="596"/>
      <c r="AV365" s="596"/>
      <c r="AW365" s="596"/>
      <c r="AX365" s="596"/>
      <c r="AY365" s="596"/>
      <c r="AZ365" s="596"/>
      <c r="BA365" s="596"/>
      <c r="BB365" s="596"/>
      <c r="BC365" s="596"/>
      <c r="BD365" s="596"/>
      <c r="BE365" s="596"/>
      <c r="BF365" s="596"/>
      <c r="BG365" s="596"/>
      <c r="BH365" s="596"/>
      <c r="BI365" s="596"/>
      <c r="BJ365" s="596" t="e">
        <f>MATCH(Таблиця4[[#This Row],[BUILDING NAME]],#REF!,0)</f>
        <v>#REF!</v>
      </c>
      <c r="BK365" s="596" t="e">
        <f>INDEX(#REF!,'02BUILD'!BJ365,1)</f>
        <v>#REF!</v>
      </c>
      <c r="BL365" s="596">
        <v>0</v>
      </c>
      <c r="BM365" s="596"/>
      <c r="BN365" s="596" t="e">
        <f>MATCH(Таблиця4[[#This Row],[BUILDING NAME]],Таблиця5[NAME],0)</f>
        <v>#N/A</v>
      </c>
      <c r="BO365" s="596" t="e">
        <f>INDEX(Таблиця5[[C - COINS - COST]:[ADDRESS]],'02BUILD'!$BN365,1)</f>
        <v>#N/A</v>
      </c>
      <c r="BP365" s="596" t="e">
        <f>INDEX(Таблиця5[[C - COINS - COST]:[ADDRESS]],'02BUILD'!$BN365,2)</f>
        <v>#N/A</v>
      </c>
      <c r="BQ365" s="596" t="e">
        <f>INDEX(Таблиця5[[C - COINS - COST]:[ADDRESS]],'02BUILD'!$BN365,3)</f>
        <v>#N/A</v>
      </c>
      <c r="BR365" s="596" t="e">
        <f>INDEX(Таблиця5[[C - COINS - COST]:[ADDRESS]],'02BUILD'!$BN365,4)</f>
        <v>#N/A</v>
      </c>
      <c r="BS365" s="596" t="e">
        <f>INDEX(Таблиця5[[C - COINS - COST]:[ADDRESS]],'02BUILD'!$BN365,5)</f>
        <v>#N/A</v>
      </c>
      <c r="BT365" s="596" t="e">
        <f>INDEX(Таблиця5[[C - COINS - COST]:[ADDRESS]],'02BUILD'!$BN365,6)</f>
        <v>#N/A</v>
      </c>
      <c r="BU365" s="596" t="e">
        <f>INDEX(Таблиця5[[C - COINS - COST]:[ADDRESS]],'02BUILD'!$BN365,7)</f>
        <v>#N/A</v>
      </c>
      <c r="BV365" s="596" t="e">
        <f>INDEX(Таблиця5[[C - COINS - COST]:[ADDRESS]],'02BUILD'!$BN365,8)</f>
        <v>#N/A</v>
      </c>
      <c r="BW365" s="596" t="e">
        <f>INDEX(Таблиця5[[C - COINS - COST]:[ADDRESS]],'02BUILD'!$BN365,9)</f>
        <v>#N/A</v>
      </c>
      <c r="BX365" s="596" t="e">
        <f>INDEX(Таблиця5[[C - COINS - COST]:[ADDRESS]],'02BUILD'!$BN365,10)</f>
        <v>#N/A</v>
      </c>
    </row>
    <row r="366" spans="1:76" ht="16.5" thickTop="1" thickBot="1">
      <c r="A366" s="742" t="s">
        <v>815</v>
      </c>
      <c r="B366" s="743" t="str">
        <f t="shared" si="18"/>
        <v>N39</v>
      </c>
      <c r="C366" s="743" t="str">
        <f t="shared" si="19"/>
        <v>Adarbrent Villa (noble villa, A, 3s &amp; 4s)</v>
      </c>
      <c r="D366" s="742"/>
      <c r="E366" s="742"/>
      <c r="F366" s="743" t="s">
        <v>1239</v>
      </c>
      <c r="G366" s="743" t="s">
        <v>1523</v>
      </c>
      <c r="H366" s="743" t="s">
        <v>2166</v>
      </c>
      <c r="I366" s="743" t="s">
        <v>3966</v>
      </c>
      <c r="J366" s="743"/>
      <c r="K366" s="743" t="s">
        <v>2075</v>
      </c>
      <c r="L366" s="743" t="s">
        <v>2076</v>
      </c>
      <c r="M366" s="743" t="s">
        <v>2074</v>
      </c>
      <c r="N366" s="743"/>
      <c r="O366" s="743"/>
      <c r="P366" s="743"/>
      <c r="Q366" s="743"/>
      <c r="R366" s="743"/>
      <c r="S3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6" s="743"/>
      <c r="U366" s="743"/>
      <c r="V366" s="743"/>
      <c r="W366" s="743"/>
      <c r="X366" s="743"/>
      <c r="Y366" s="743"/>
      <c r="Z366" s="743" t="s">
        <v>4311</v>
      </c>
      <c r="AA366" s="743"/>
      <c r="AB366" s="743" t="str">
        <f>Таблиця4[[#This Row],[Descriptions2]]</f>
        <v/>
      </c>
      <c r="AC366" s="743" t="str">
        <f>Таблиця4[[#This Row],[Owner/Specific NPCs3]]</f>
        <v/>
      </c>
      <c r="AD366" s="743"/>
      <c r="AE366" s="750" t="s">
        <v>16758</v>
      </c>
      <c r="AF366" s="751" t="s">
        <v>16759</v>
      </c>
      <c r="AG366" s="752"/>
      <c r="AH366" s="743" t="s">
        <v>4311</v>
      </c>
      <c r="AI366" s="752"/>
      <c r="AJ366" s="743" t="s">
        <v>4311</v>
      </c>
      <c r="AK366" s="752"/>
      <c r="AL366" s="742" t="str">
        <f>IFERROR(INDEX('02_LIVING_WATERDEEP'!$C$2:$C$200,MATCH(Таблиця4[[#This Row],[BUILDING NAME]],'02_LIVING_WATERDEEP'!$A$2:$A$200,0),1),"")</f>
        <v/>
      </c>
      <c r="AM366" s="742" t="str">
        <f>IFERROR(INDEX('02_LIVING_WATERDEEP'!$F$2:$F$200,MATCH(Таблиця4[[#This Row],[BUILDING NAME]],'02_LIVING_WATERDEEP'!$A$2:$A$200,0),1),"")</f>
        <v/>
      </c>
      <c r="AN366" s="742" t="str">
        <f>IFERROR(INDEX('02_LIVING_WATERDEEP'!$I$2:$I$200,MATCH(Таблиця4[[#This Row],[BUILDING NAME]],'02_LIVING_WATERDEEP'!$A$2:$A$200,0),1),"")</f>
        <v/>
      </c>
      <c r="AO366" s="742" t="str">
        <f>IFERROR(INDEX('02_LIVING_WATERDEEP'!$J$2:$J$200,MATCH(Таблиця4[[#This Row],[BUILDING NAME]],'02_LIVING_WATERDEEP'!$A$2:$A$200,0),1),"")</f>
        <v/>
      </c>
      <c r="AP366" s="742" t="str">
        <f>IFERROR(INDEX('02_LIVING_WATERDEEP'!$K$2:$K$200,MATCH(Таблиця4[[#This Row],[BUILDING NAME]],'02_LIVING_WATERDEEP'!$A$2:$A$200,0),1),"")</f>
        <v/>
      </c>
      <c r="AQ366" s="742" t="str">
        <f>IFERROR(INDEX('02_LIVING_WATERDEEP'!$L$2:$L$200,MATCH(Таблиця4[[#This Row],[BUILDING NAME]],'02_LIVING_WATERDEEP'!$A$2:$A$200,0),1),"")</f>
        <v/>
      </c>
      <c r="AR366" s="742" t="str">
        <f>IFERROR(INDEX('02_LIVING_WATERDEEP'!$M$2:$M$200,MATCH(Таблиця4[[#This Row],[BUILDING NAME]],'02_LIVING_WATERDEEP'!$A$2:$A$200,0),1),"")</f>
        <v/>
      </c>
      <c r="AS366" s="742"/>
      <c r="AT366" s="596"/>
      <c r="AU366" s="596"/>
      <c r="AV366" s="596"/>
      <c r="AW366" s="596"/>
      <c r="AX366" s="596"/>
      <c r="AY366" s="596"/>
      <c r="AZ366" s="596"/>
      <c r="BA366" s="596"/>
      <c r="BB366" s="596"/>
      <c r="BC366" s="596"/>
      <c r="BD366" s="596"/>
      <c r="BE366" s="596"/>
      <c r="BF366" s="596"/>
      <c r="BG366" s="596"/>
      <c r="BH366" s="596"/>
      <c r="BI366" s="596"/>
      <c r="BJ366" s="596" t="e">
        <f>MATCH(Таблиця4[[#This Row],[BUILDING NAME]],#REF!,0)</f>
        <v>#REF!</v>
      </c>
      <c r="BK366" s="596" t="e">
        <f>INDEX(#REF!,'02BUILD'!BJ366,1)</f>
        <v>#REF!</v>
      </c>
      <c r="BL366" s="596" t="e">
        <v>#N/A</v>
      </c>
      <c r="BM366" s="596"/>
      <c r="BN366" s="596" t="e">
        <f>MATCH(Таблиця4[[#This Row],[BUILDING NAME]],Таблиця5[NAME],0)</f>
        <v>#N/A</v>
      </c>
      <c r="BO366" s="596" t="e">
        <f>INDEX(Таблиця5[[C - COINS - COST]:[ADDRESS]],'02BUILD'!$BN366,1)</f>
        <v>#N/A</v>
      </c>
      <c r="BP366" s="596" t="e">
        <f>INDEX(Таблиця5[[C - COINS - COST]:[ADDRESS]],'02BUILD'!$BN366,2)</f>
        <v>#N/A</v>
      </c>
      <c r="BQ366" s="596" t="e">
        <f>INDEX(Таблиця5[[C - COINS - COST]:[ADDRESS]],'02BUILD'!$BN366,3)</f>
        <v>#N/A</v>
      </c>
      <c r="BR366" s="596" t="e">
        <f>INDEX(Таблиця5[[C - COINS - COST]:[ADDRESS]],'02BUILD'!$BN366,4)</f>
        <v>#N/A</v>
      </c>
      <c r="BS366" s="596" t="e">
        <f>INDEX(Таблиця5[[C - COINS - COST]:[ADDRESS]],'02BUILD'!$BN366,5)</f>
        <v>#N/A</v>
      </c>
      <c r="BT366" s="596" t="e">
        <f>INDEX(Таблиця5[[C - COINS - COST]:[ADDRESS]],'02BUILD'!$BN366,6)</f>
        <v>#N/A</v>
      </c>
      <c r="BU366" s="596" t="e">
        <f>INDEX(Таблиця5[[C - COINS - COST]:[ADDRESS]],'02BUILD'!$BN366,7)</f>
        <v>#N/A</v>
      </c>
      <c r="BV366" s="596" t="e">
        <f>INDEX(Таблиця5[[C - COINS - COST]:[ADDRESS]],'02BUILD'!$BN366,8)</f>
        <v>#N/A</v>
      </c>
      <c r="BW366" s="596" t="e">
        <f>INDEX(Таблиця5[[C - COINS - COST]:[ADDRESS]],'02BUILD'!$BN366,9)</f>
        <v>#N/A</v>
      </c>
      <c r="BX366" s="596" t="e">
        <f>INDEX(Таблиця5[[C - COINS - COST]:[ADDRESS]],'02BUILD'!$BN366,10)</f>
        <v>#N/A</v>
      </c>
    </row>
    <row r="367" spans="1:76" ht="16.5" thickTop="1" thickBot="1">
      <c r="A367" s="742" t="s">
        <v>816</v>
      </c>
      <c r="B367" s="743" t="str">
        <f t="shared" si="18"/>
        <v>N40</v>
      </c>
      <c r="C367" s="743" t="str">
        <f t="shared" si="19"/>
        <v>Phylund Villa (noble villa, A, 2s &amp; 3s)</v>
      </c>
      <c r="D367" s="742"/>
      <c r="E367" s="742"/>
      <c r="F367" s="743" t="s">
        <v>1240</v>
      </c>
      <c r="G367" s="743" t="s">
        <v>1524</v>
      </c>
      <c r="H367" s="743" t="s">
        <v>2167</v>
      </c>
      <c r="I367" s="743" t="s">
        <v>3966</v>
      </c>
      <c r="J367" s="743"/>
      <c r="K367" s="743" t="s">
        <v>2075</v>
      </c>
      <c r="L367" s="743" t="s">
        <v>2076</v>
      </c>
      <c r="M367" s="743" t="s">
        <v>2070</v>
      </c>
      <c r="N367" s="743" t="s">
        <v>21281</v>
      </c>
      <c r="O367" s="743"/>
      <c r="P367" s="743"/>
      <c r="Q367" s="743"/>
      <c r="R367" s="743"/>
      <c r="S3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7" s="743"/>
      <c r="U367" s="743"/>
      <c r="V367" s="743"/>
      <c r="W367" s="743"/>
      <c r="X367" s="743"/>
      <c r="Y367" s="743"/>
      <c r="Z367" s="743" t="s">
        <v>4311</v>
      </c>
      <c r="AA367" s="743"/>
      <c r="AB367" s="743" t="str">
        <f>Таблиця4[[#This Row],[Descriptions2]]</f>
        <v/>
      </c>
      <c r="AC367" s="743" t="str">
        <f>Таблиця4[[#This Row],[Owner/Specific NPCs3]]</f>
        <v/>
      </c>
      <c r="AD367" s="743"/>
      <c r="AE367" s="750" t="s">
        <v>5831</v>
      </c>
      <c r="AF367" s="751"/>
      <c r="AG367" s="752"/>
      <c r="AH367" s="743" t="s">
        <v>4311</v>
      </c>
      <c r="AI367" s="752"/>
      <c r="AJ367" s="743" t="s">
        <v>4311</v>
      </c>
      <c r="AK367" s="752"/>
      <c r="AL367" s="742" t="str">
        <f>IFERROR(INDEX('02_LIVING_WATERDEEP'!$C$2:$C$200,MATCH(Таблиця4[[#This Row],[BUILDING NAME]],'02_LIVING_WATERDEEP'!$A$2:$A$200,0),1),"")</f>
        <v/>
      </c>
      <c r="AM367" s="742" t="str">
        <f>IFERROR(INDEX('02_LIVING_WATERDEEP'!$F$2:$F$200,MATCH(Таблиця4[[#This Row],[BUILDING NAME]],'02_LIVING_WATERDEEP'!$A$2:$A$200,0),1),"")</f>
        <v/>
      </c>
      <c r="AN367" s="742" t="str">
        <f>IFERROR(INDEX('02_LIVING_WATERDEEP'!$I$2:$I$200,MATCH(Таблиця4[[#This Row],[BUILDING NAME]],'02_LIVING_WATERDEEP'!$A$2:$A$200,0),1),"")</f>
        <v/>
      </c>
      <c r="AO367" s="742" t="str">
        <f>IFERROR(INDEX('02_LIVING_WATERDEEP'!$J$2:$J$200,MATCH(Таблиця4[[#This Row],[BUILDING NAME]],'02_LIVING_WATERDEEP'!$A$2:$A$200,0),1),"")</f>
        <v/>
      </c>
      <c r="AP367" s="742" t="str">
        <f>IFERROR(INDEX('02_LIVING_WATERDEEP'!$K$2:$K$200,MATCH(Таблиця4[[#This Row],[BUILDING NAME]],'02_LIVING_WATERDEEP'!$A$2:$A$200,0),1),"")</f>
        <v/>
      </c>
      <c r="AQ367" s="742" t="str">
        <f>IFERROR(INDEX('02_LIVING_WATERDEEP'!$L$2:$L$200,MATCH(Таблиця4[[#This Row],[BUILDING NAME]],'02_LIVING_WATERDEEP'!$A$2:$A$200,0),1),"")</f>
        <v/>
      </c>
      <c r="AR367" s="742" t="str">
        <f>IFERROR(INDEX('02_LIVING_WATERDEEP'!$M$2:$M$200,MATCH(Таблиця4[[#This Row],[BUILDING NAME]],'02_LIVING_WATERDEEP'!$A$2:$A$200,0),1),"")</f>
        <v/>
      </c>
      <c r="AS367" s="742"/>
      <c r="AT367" s="596"/>
      <c r="AU367" s="596"/>
      <c r="AV367" s="596"/>
      <c r="AW367" s="596"/>
      <c r="AX367" s="596"/>
      <c r="AY367" s="596"/>
      <c r="AZ367" s="596"/>
      <c r="BA367" s="596"/>
      <c r="BB367" s="596"/>
      <c r="BC367" s="596"/>
      <c r="BD367" s="596"/>
      <c r="BE367" s="596"/>
      <c r="BF367" s="596"/>
      <c r="BG367" s="596"/>
      <c r="BH367" s="596"/>
      <c r="BI367" s="596"/>
      <c r="BJ367" s="596" t="e">
        <f>MATCH(Таблиця4[[#This Row],[BUILDING NAME]],#REF!,0)</f>
        <v>#REF!</v>
      </c>
      <c r="BK367" s="596" t="e">
        <f>INDEX(#REF!,'02BUILD'!BJ367,1)</f>
        <v>#REF!</v>
      </c>
      <c r="BL367" s="596">
        <v>0</v>
      </c>
      <c r="BM367" s="596"/>
      <c r="BN367" s="596" t="e">
        <f>MATCH(Таблиця4[[#This Row],[BUILDING NAME]],Таблиця5[NAME],0)</f>
        <v>#N/A</v>
      </c>
      <c r="BO367" s="596" t="e">
        <f>INDEX(Таблиця5[[C - COINS - COST]:[ADDRESS]],'02BUILD'!$BN367,1)</f>
        <v>#N/A</v>
      </c>
      <c r="BP367" s="596" t="e">
        <f>INDEX(Таблиця5[[C - COINS - COST]:[ADDRESS]],'02BUILD'!$BN367,2)</f>
        <v>#N/A</v>
      </c>
      <c r="BQ367" s="596" t="e">
        <f>INDEX(Таблиця5[[C - COINS - COST]:[ADDRESS]],'02BUILD'!$BN367,3)</f>
        <v>#N/A</v>
      </c>
      <c r="BR367" s="596" t="e">
        <f>INDEX(Таблиця5[[C - COINS - COST]:[ADDRESS]],'02BUILD'!$BN367,4)</f>
        <v>#N/A</v>
      </c>
      <c r="BS367" s="596" t="e">
        <f>INDEX(Таблиця5[[C - COINS - COST]:[ADDRESS]],'02BUILD'!$BN367,5)</f>
        <v>#N/A</v>
      </c>
      <c r="BT367" s="596" t="e">
        <f>INDEX(Таблиця5[[C - COINS - COST]:[ADDRESS]],'02BUILD'!$BN367,6)</f>
        <v>#N/A</v>
      </c>
      <c r="BU367" s="596" t="e">
        <f>INDEX(Таблиця5[[C - COINS - COST]:[ADDRESS]],'02BUILD'!$BN367,7)</f>
        <v>#N/A</v>
      </c>
      <c r="BV367" s="596" t="e">
        <f>INDEX(Таблиця5[[C - COINS - COST]:[ADDRESS]],'02BUILD'!$BN367,8)</f>
        <v>#N/A</v>
      </c>
      <c r="BW367" s="596" t="e">
        <f>INDEX(Таблиця5[[C - COINS - COST]:[ADDRESS]],'02BUILD'!$BN367,9)</f>
        <v>#N/A</v>
      </c>
      <c r="BX367" s="596" t="e">
        <f>INDEX(Таблиця5[[C - COINS - COST]:[ADDRESS]],'02BUILD'!$BN367,10)</f>
        <v>#N/A</v>
      </c>
    </row>
    <row r="368" spans="1:76" ht="16.5" thickTop="1" thickBot="1">
      <c r="A368" s="742" t="s">
        <v>817</v>
      </c>
      <c r="B368" s="743" t="str">
        <f t="shared" si="18"/>
        <v>N4i</v>
      </c>
      <c r="C368" s="743" t="str">
        <f t="shared" si="19"/>
        <v>Margaster Villa (noble villa, A, 2s)</v>
      </c>
      <c r="D368" s="742"/>
      <c r="E368" s="742"/>
      <c r="F368" s="743" t="s">
        <v>18536</v>
      </c>
      <c r="G368" s="743" t="s">
        <v>1525</v>
      </c>
      <c r="H368" s="743" t="s">
        <v>2168</v>
      </c>
      <c r="I368" s="743" t="s">
        <v>3966</v>
      </c>
      <c r="J368" s="743"/>
      <c r="K368" s="743" t="s">
        <v>2075</v>
      </c>
      <c r="L368" s="743" t="s">
        <v>2076</v>
      </c>
      <c r="M368" s="743" t="s">
        <v>2072</v>
      </c>
      <c r="N368" s="743"/>
      <c r="O368" s="743"/>
      <c r="P368" s="743"/>
      <c r="Q368" s="743"/>
      <c r="R368" s="743"/>
      <c r="S3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8" s="743"/>
      <c r="U368" s="743"/>
      <c r="V368" s="743"/>
      <c r="W368" s="742"/>
      <c r="X368" s="742"/>
      <c r="Y368" s="742"/>
      <c r="Z368" s="743" t="s">
        <v>4311</v>
      </c>
      <c r="AA368" s="743"/>
      <c r="AB368" s="743" t="str">
        <f>Таблиця4[[#This Row],[Descriptions2]]</f>
        <v/>
      </c>
      <c r="AC368" s="743" t="str">
        <f>Таблиця4[[#This Row],[Owner/Specific NPCs3]]</f>
        <v/>
      </c>
      <c r="AD368" s="743"/>
      <c r="AE368" s="750" t="s">
        <v>5831</v>
      </c>
      <c r="AF368" s="751"/>
      <c r="AG368" s="752"/>
      <c r="AH368" s="743" t="s">
        <v>4311</v>
      </c>
      <c r="AI368" s="752"/>
      <c r="AJ368" s="743" t="s">
        <v>4311</v>
      </c>
      <c r="AK368" s="752"/>
      <c r="AL368" s="742" t="str">
        <f>IFERROR(INDEX('02_LIVING_WATERDEEP'!$C$2:$C$200,MATCH(Таблиця4[[#This Row],[BUILDING NAME]],'02_LIVING_WATERDEEP'!$A$2:$A$200,0),1),"")</f>
        <v/>
      </c>
      <c r="AM368" s="742" t="str">
        <f>IFERROR(INDEX('02_LIVING_WATERDEEP'!$F$2:$F$200,MATCH(Таблиця4[[#This Row],[BUILDING NAME]],'02_LIVING_WATERDEEP'!$A$2:$A$200,0),1),"")</f>
        <v/>
      </c>
      <c r="AN368" s="742" t="str">
        <f>IFERROR(INDEX('02_LIVING_WATERDEEP'!$I$2:$I$200,MATCH(Таблиця4[[#This Row],[BUILDING NAME]],'02_LIVING_WATERDEEP'!$A$2:$A$200,0),1),"")</f>
        <v/>
      </c>
      <c r="AO368" s="742" t="str">
        <f>IFERROR(INDEX('02_LIVING_WATERDEEP'!$J$2:$J$200,MATCH(Таблиця4[[#This Row],[BUILDING NAME]],'02_LIVING_WATERDEEP'!$A$2:$A$200,0),1),"")</f>
        <v/>
      </c>
      <c r="AP368" s="742" t="str">
        <f>IFERROR(INDEX('02_LIVING_WATERDEEP'!$K$2:$K$200,MATCH(Таблиця4[[#This Row],[BUILDING NAME]],'02_LIVING_WATERDEEP'!$A$2:$A$200,0),1),"")</f>
        <v/>
      </c>
      <c r="AQ368" s="742" t="str">
        <f>IFERROR(INDEX('02_LIVING_WATERDEEP'!$L$2:$L$200,MATCH(Таблиця4[[#This Row],[BUILDING NAME]],'02_LIVING_WATERDEEP'!$A$2:$A$200,0),1),"")</f>
        <v/>
      </c>
      <c r="AR368" s="742" t="str">
        <f>IFERROR(INDEX('02_LIVING_WATERDEEP'!$M$2:$M$200,MATCH(Таблиця4[[#This Row],[BUILDING NAME]],'02_LIVING_WATERDEEP'!$A$2:$A$200,0),1),"")</f>
        <v/>
      </c>
      <c r="AS368" s="742"/>
      <c r="AT368" s="596"/>
      <c r="AU368" s="596"/>
      <c r="AV368" s="596"/>
      <c r="AW368" s="596"/>
      <c r="AX368" s="596"/>
      <c r="AY368" s="596"/>
      <c r="AZ368" s="596"/>
      <c r="BA368" s="596"/>
      <c r="BB368" s="596"/>
      <c r="BC368" s="596"/>
      <c r="BD368" s="596"/>
      <c r="BE368" s="596"/>
      <c r="BF368" s="596"/>
      <c r="BG368" s="596"/>
      <c r="BH368" s="596"/>
      <c r="BI368" s="596"/>
      <c r="BJ368" s="596" t="e">
        <f>MATCH(Таблиця4[[#This Row],[BUILDING NAME]],#REF!,0)</f>
        <v>#REF!</v>
      </c>
      <c r="BK368" s="596" t="e">
        <f>INDEX(#REF!,'02BUILD'!BJ368,1)</f>
        <v>#REF!</v>
      </c>
      <c r="BL368" s="596" t="e">
        <v>#N/A</v>
      </c>
      <c r="BM368" s="596"/>
      <c r="BN368" s="596" t="e">
        <f>MATCH(Таблиця4[[#This Row],[BUILDING NAME]],Таблиця5[NAME],0)</f>
        <v>#N/A</v>
      </c>
      <c r="BO368" s="596" t="e">
        <f>INDEX(Таблиця5[[C - COINS - COST]:[ADDRESS]],'02BUILD'!$BN368,1)</f>
        <v>#N/A</v>
      </c>
      <c r="BP368" s="596" t="e">
        <f>INDEX(Таблиця5[[C - COINS - COST]:[ADDRESS]],'02BUILD'!$BN368,2)</f>
        <v>#N/A</v>
      </c>
      <c r="BQ368" s="596" t="e">
        <f>INDEX(Таблиця5[[C - COINS - COST]:[ADDRESS]],'02BUILD'!$BN368,3)</f>
        <v>#N/A</v>
      </c>
      <c r="BR368" s="596" t="e">
        <f>INDEX(Таблиця5[[C - COINS - COST]:[ADDRESS]],'02BUILD'!$BN368,4)</f>
        <v>#N/A</v>
      </c>
      <c r="BS368" s="596" t="e">
        <f>INDEX(Таблиця5[[C - COINS - COST]:[ADDRESS]],'02BUILD'!$BN368,5)</f>
        <v>#N/A</v>
      </c>
      <c r="BT368" s="596" t="e">
        <f>INDEX(Таблиця5[[C - COINS - COST]:[ADDRESS]],'02BUILD'!$BN368,6)</f>
        <v>#N/A</v>
      </c>
      <c r="BU368" s="596" t="e">
        <f>INDEX(Таблиця5[[C - COINS - COST]:[ADDRESS]],'02BUILD'!$BN368,7)</f>
        <v>#N/A</v>
      </c>
      <c r="BV368" s="596" t="e">
        <f>INDEX(Таблиця5[[C - COINS - COST]:[ADDRESS]],'02BUILD'!$BN368,8)</f>
        <v>#N/A</v>
      </c>
      <c r="BW368" s="596" t="e">
        <f>INDEX(Таблиця5[[C - COINS - COST]:[ADDRESS]],'02BUILD'!$BN368,9)</f>
        <v>#N/A</v>
      </c>
      <c r="BX368" s="596" t="e">
        <f>INDEX(Таблиця5[[C - COINS - COST]:[ADDRESS]],'02BUILD'!$BN368,10)</f>
        <v>#N/A</v>
      </c>
    </row>
    <row r="369" spans="1:76" ht="16.5" thickTop="1" thickBot="1">
      <c r="A369" s="742" t="s">
        <v>818</v>
      </c>
      <c r="B369" s="743" t="str">
        <f t="shared" si="18"/>
        <v>N42</v>
      </c>
      <c r="C369" s="743" t="str">
        <f t="shared" si="19"/>
        <v>Roaringhorn Villa, "The High House of Roaririghorn" (noble villa, C, 4 [formerly A, 4})</v>
      </c>
      <c r="D369" s="742"/>
      <c r="E369" s="742"/>
      <c r="F369" s="743" t="s">
        <v>1241</v>
      </c>
      <c r="G369" s="743" t="s">
        <v>1526</v>
      </c>
      <c r="H369" s="742" t="s">
        <v>21275</v>
      </c>
      <c r="I369" s="743" t="s">
        <v>3966</v>
      </c>
      <c r="J369" s="743"/>
      <c r="K369" s="743" t="s">
        <v>2075</v>
      </c>
      <c r="L369" s="743" t="s">
        <v>2069</v>
      </c>
      <c r="M369" s="743">
        <v>4</v>
      </c>
      <c r="N369" s="743"/>
      <c r="O369" s="743"/>
      <c r="P369" s="743"/>
      <c r="Q369" s="743"/>
      <c r="R369" s="743"/>
      <c r="S3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69" s="743"/>
      <c r="U369" s="743"/>
      <c r="V369" s="743"/>
      <c r="W369" s="743"/>
      <c r="X369" s="743"/>
      <c r="Y369" s="743"/>
      <c r="Z369" s="743" t="s">
        <v>4311</v>
      </c>
      <c r="AA369" s="743"/>
      <c r="AB369" s="743" t="str">
        <f>Таблиця4[[#This Row],[Descriptions2]]</f>
        <v/>
      </c>
      <c r="AC369" s="743" t="str">
        <f>Таблиця4[[#This Row],[Owner/Specific NPCs3]]</f>
        <v/>
      </c>
      <c r="AD369" s="743"/>
      <c r="AE369" s="750"/>
      <c r="AF369" s="751" t="s">
        <v>5833</v>
      </c>
      <c r="AG369" s="752"/>
      <c r="AH369" s="743" t="s">
        <v>4311</v>
      </c>
      <c r="AI369" s="752"/>
      <c r="AJ369" s="743" t="s">
        <v>4311</v>
      </c>
      <c r="AK369" s="752"/>
      <c r="AL369" s="742" t="str">
        <f>IFERROR(INDEX('02_LIVING_WATERDEEP'!$C$2:$C$200,MATCH(Таблиця4[[#This Row],[BUILDING NAME]],'02_LIVING_WATERDEEP'!$A$2:$A$200,0),1),"")</f>
        <v/>
      </c>
      <c r="AM369" s="742" t="str">
        <f>IFERROR(INDEX('02_LIVING_WATERDEEP'!$F$2:$F$200,MATCH(Таблиця4[[#This Row],[BUILDING NAME]],'02_LIVING_WATERDEEP'!$A$2:$A$200,0),1),"")</f>
        <v/>
      </c>
      <c r="AN369" s="742" t="str">
        <f>IFERROR(INDEX('02_LIVING_WATERDEEP'!$I$2:$I$200,MATCH(Таблиця4[[#This Row],[BUILDING NAME]],'02_LIVING_WATERDEEP'!$A$2:$A$200,0),1),"")</f>
        <v/>
      </c>
      <c r="AO369" s="742" t="str">
        <f>IFERROR(INDEX('02_LIVING_WATERDEEP'!$J$2:$J$200,MATCH(Таблиця4[[#This Row],[BUILDING NAME]],'02_LIVING_WATERDEEP'!$A$2:$A$200,0),1),"")</f>
        <v/>
      </c>
      <c r="AP369" s="742" t="str">
        <f>IFERROR(INDEX('02_LIVING_WATERDEEP'!$K$2:$K$200,MATCH(Таблиця4[[#This Row],[BUILDING NAME]],'02_LIVING_WATERDEEP'!$A$2:$A$200,0),1),"")</f>
        <v/>
      </c>
      <c r="AQ369" s="742" t="str">
        <f>IFERROR(INDEX('02_LIVING_WATERDEEP'!$L$2:$L$200,MATCH(Таблиця4[[#This Row],[BUILDING NAME]],'02_LIVING_WATERDEEP'!$A$2:$A$200,0),1),"")</f>
        <v/>
      </c>
      <c r="AR369" s="742" t="str">
        <f>IFERROR(INDEX('02_LIVING_WATERDEEP'!$M$2:$M$200,MATCH(Таблиця4[[#This Row],[BUILDING NAME]],'02_LIVING_WATERDEEP'!$A$2:$A$200,0),1),"")</f>
        <v/>
      </c>
      <c r="AS369" s="742"/>
      <c r="AT369" s="596"/>
      <c r="AU369" s="596"/>
      <c r="AV369" s="596"/>
      <c r="AW369" s="596"/>
      <c r="AX369" s="596"/>
      <c r="AY369" s="596"/>
      <c r="AZ369" s="596"/>
      <c r="BA369" s="596"/>
      <c r="BB369" s="596"/>
      <c r="BC369" s="596"/>
      <c r="BD369" s="596"/>
      <c r="BE369" s="596"/>
      <c r="BF369" s="596"/>
      <c r="BG369" s="596"/>
      <c r="BH369" s="596"/>
      <c r="BI369" s="596"/>
      <c r="BJ369" s="596" t="e">
        <f>MATCH(Таблиця4[[#This Row],[BUILDING NAME]],#REF!,0)</f>
        <v>#REF!</v>
      </c>
      <c r="BK369" s="596" t="e">
        <f>INDEX(#REF!,'02BUILD'!BJ369,1)</f>
        <v>#REF!</v>
      </c>
      <c r="BL369" s="596" t="e">
        <v>#N/A</v>
      </c>
      <c r="BM369" s="596"/>
      <c r="BN369" s="596" t="e">
        <f>MATCH(Таблиця4[[#This Row],[BUILDING NAME]],Таблиця5[NAME],0)</f>
        <v>#N/A</v>
      </c>
      <c r="BO369" s="596" t="e">
        <f>INDEX(Таблиця5[[C - COINS - COST]:[ADDRESS]],'02BUILD'!$BN369,1)</f>
        <v>#N/A</v>
      </c>
      <c r="BP369" s="596" t="e">
        <f>INDEX(Таблиця5[[C - COINS - COST]:[ADDRESS]],'02BUILD'!$BN369,2)</f>
        <v>#N/A</v>
      </c>
      <c r="BQ369" s="596" t="e">
        <f>INDEX(Таблиця5[[C - COINS - COST]:[ADDRESS]],'02BUILD'!$BN369,3)</f>
        <v>#N/A</v>
      </c>
      <c r="BR369" s="596" t="e">
        <f>INDEX(Таблиця5[[C - COINS - COST]:[ADDRESS]],'02BUILD'!$BN369,4)</f>
        <v>#N/A</v>
      </c>
      <c r="BS369" s="596" t="e">
        <f>INDEX(Таблиця5[[C - COINS - COST]:[ADDRESS]],'02BUILD'!$BN369,5)</f>
        <v>#N/A</v>
      </c>
      <c r="BT369" s="596" t="e">
        <f>INDEX(Таблиця5[[C - COINS - COST]:[ADDRESS]],'02BUILD'!$BN369,6)</f>
        <v>#N/A</v>
      </c>
      <c r="BU369" s="596" t="e">
        <f>INDEX(Таблиця5[[C - COINS - COST]:[ADDRESS]],'02BUILD'!$BN369,7)</f>
        <v>#N/A</v>
      </c>
      <c r="BV369" s="596" t="e">
        <f>INDEX(Таблиця5[[C - COINS - COST]:[ADDRESS]],'02BUILD'!$BN369,8)</f>
        <v>#N/A</v>
      </c>
      <c r="BW369" s="596" t="e">
        <f>INDEX(Таблиця5[[C - COINS - COST]:[ADDRESS]],'02BUILD'!$BN369,9)</f>
        <v>#N/A</v>
      </c>
      <c r="BX369" s="596" t="e">
        <f>INDEX(Таблиця5[[C - COINS - COST]:[ADDRESS]],'02BUILD'!$BN369,10)</f>
        <v>#N/A</v>
      </c>
    </row>
    <row r="370" spans="1:76" ht="16.5" thickTop="1" thickBot="1">
      <c r="A370" s="742" t="s">
        <v>819</v>
      </c>
      <c r="B370" s="743" t="str">
        <f t="shared" si="18"/>
        <v>N43</v>
      </c>
      <c r="C370" s="743" t="str">
        <f t="shared" si="19"/>
        <v>Ragathan Furriers (business, C, 2)</v>
      </c>
      <c r="D370" s="742"/>
      <c r="E370" s="742"/>
      <c r="F370" s="743" t="s">
        <v>1242</v>
      </c>
      <c r="G370" s="743" t="s">
        <v>1527</v>
      </c>
      <c r="H370" s="757" t="s">
        <v>2169</v>
      </c>
      <c r="I370" s="743" t="s">
        <v>3966</v>
      </c>
      <c r="J370" s="743" t="s">
        <v>21354</v>
      </c>
      <c r="K370" s="742" t="s">
        <v>2089</v>
      </c>
      <c r="L370" s="743" t="s">
        <v>2069</v>
      </c>
      <c r="M370" s="743">
        <v>2</v>
      </c>
      <c r="N370" s="743"/>
      <c r="O370" s="743"/>
      <c r="P370" s="743"/>
      <c r="Q370" s="743"/>
      <c r="R370" s="743"/>
      <c r="S3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0" s="743"/>
      <c r="U370" s="743"/>
      <c r="V370" s="742" t="s">
        <v>21049</v>
      </c>
      <c r="W370" s="742"/>
      <c r="X370" s="742"/>
      <c r="Y370" s="742"/>
      <c r="Z370" s="743" t="s">
        <v>4311</v>
      </c>
      <c r="AA370" s="743"/>
      <c r="AB370" s="743" t="str">
        <f>Таблиця4[[#This Row],[Descriptions2]]</f>
        <v/>
      </c>
      <c r="AC370" s="743" t="str">
        <f>Таблиця4[[#This Row],[Owner/Specific NPCs3]]</f>
        <v/>
      </c>
      <c r="AD370" s="743"/>
      <c r="AE370" s="750" t="s">
        <v>5831</v>
      </c>
      <c r="AF370" s="751"/>
      <c r="AG370" s="752"/>
      <c r="AH370" s="743" t="s">
        <v>4311</v>
      </c>
      <c r="AI370" s="752"/>
      <c r="AJ370" s="743" t="s">
        <v>4311</v>
      </c>
      <c r="AK370" s="752"/>
      <c r="AL370" s="742" t="str">
        <f>IFERROR(INDEX('02_LIVING_WATERDEEP'!$C$2:$C$200,MATCH(Таблиця4[[#This Row],[BUILDING NAME]],'02_LIVING_WATERDEEP'!$A$2:$A$200,0),1),"")</f>
        <v/>
      </c>
      <c r="AM370" s="742" t="str">
        <f>IFERROR(INDEX('02_LIVING_WATERDEEP'!$F$2:$F$200,MATCH(Таблиця4[[#This Row],[BUILDING NAME]],'02_LIVING_WATERDEEP'!$A$2:$A$200,0),1),"")</f>
        <v/>
      </c>
      <c r="AN370" s="742" t="str">
        <f>IFERROR(INDEX('02_LIVING_WATERDEEP'!$I$2:$I$200,MATCH(Таблиця4[[#This Row],[BUILDING NAME]],'02_LIVING_WATERDEEP'!$A$2:$A$200,0),1),"")</f>
        <v/>
      </c>
      <c r="AO370" s="742" t="str">
        <f>IFERROR(INDEX('02_LIVING_WATERDEEP'!$J$2:$J$200,MATCH(Таблиця4[[#This Row],[BUILDING NAME]],'02_LIVING_WATERDEEP'!$A$2:$A$200,0),1),"")</f>
        <v/>
      </c>
      <c r="AP370" s="742" t="str">
        <f>IFERROR(INDEX('02_LIVING_WATERDEEP'!$K$2:$K$200,MATCH(Таблиця4[[#This Row],[BUILDING NAME]],'02_LIVING_WATERDEEP'!$A$2:$A$200,0),1),"")</f>
        <v/>
      </c>
      <c r="AQ370" s="742" t="str">
        <f>IFERROR(INDEX('02_LIVING_WATERDEEP'!$L$2:$L$200,MATCH(Таблиця4[[#This Row],[BUILDING NAME]],'02_LIVING_WATERDEEP'!$A$2:$A$200,0),1),"")</f>
        <v/>
      </c>
      <c r="AR370" s="742" t="str">
        <f>IFERROR(INDEX('02_LIVING_WATERDEEP'!$M$2:$M$200,MATCH(Таблиця4[[#This Row],[BUILDING NAME]],'02_LIVING_WATERDEEP'!$A$2:$A$200,0),1),"")</f>
        <v/>
      </c>
      <c r="AS370" s="742"/>
      <c r="AT370" s="596"/>
      <c r="AU370" s="596"/>
      <c r="AV370" s="596"/>
      <c r="AW370" s="596"/>
      <c r="AX370" s="596"/>
      <c r="AY370" s="596"/>
      <c r="AZ370" s="596"/>
      <c r="BA370" s="596"/>
      <c r="BB370" s="596"/>
      <c r="BC370" s="596"/>
      <c r="BD370" s="596"/>
      <c r="BE370" s="596"/>
      <c r="BF370" s="596"/>
      <c r="BG370" s="596"/>
      <c r="BH370" s="596"/>
      <c r="BI370" s="596"/>
      <c r="BJ370" s="596" t="e">
        <f>MATCH(Таблиця4[[#This Row],[BUILDING NAME]],#REF!,0)</f>
        <v>#REF!</v>
      </c>
      <c r="BK370" s="596" t="e">
        <f>INDEX(#REF!,'02BUILD'!BJ370,1)</f>
        <v>#REF!</v>
      </c>
      <c r="BL370" s="596" t="e">
        <v>#N/A</v>
      </c>
      <c r="BM370" s="596"/>
      <c r="BN370" s="596" t="e">
        <f>MATCH(Таблиця4[[#This Row],[BUILDING NAME]],Таблиця5[NAME],0)</f>
        <v>#N/A</v>
      </c>
      <c r="BO370" s="596" t="e">
        <f>INDEX(Таблиця5[[C - COINS - COST]:[ADDRESS]],'02BUILD'!$BN370,1)</f>
        <v>#N/A</v>
      </c>
      <c r="BP370" s="596" t="e">
        <f>INDEX(Таблиця5[[C - COINS - COST]:[ADDRESS]],'02BUILD'!$BN370,2)</f>
        <v>#N/A</v>
      </c>
      <c r="BQ370" s="596" t="e">
        <f>INDEX(Таблиця5[[C - COINS - COST]:[ADDRESS]],'02BUILD'!$BN370,3)</f>
        <v>#N/A</v>
      </c>
      <c r="BR370" s="596" t="e">
        <f>INDEX(Таблиця5[[C - COINS - COST]:[ADDRESS]],'02BUILD'!$BN370,4)</f>
        <v>#N/A</v>
      </c>
      <c r="BS370" s="596" t="e">
        <f>INDEX(Таблиця5[[C - COINS - COST]:[ADDRESS]],'02BUILD'!$BN370,5)</f>
        <v>#N/A</v>
      </c>
      <c r="BT370" s="596" t="e">
        <f>INDEX(Таблиця5[[C - COINS - COST]:[ADDRESS]],'02BUILD'!$BN370,6)</f>
        <v>#N/A</v>
      </c>
      <c r="BU370" s="596" t="e">
        <f>INDEX(Таблиця5[[C - COINS - COST]:[ADDRESS]],'02BUILD'!$BN370,7)</f>
        <v>#N/A</v>
      </c>
      <c r="BV370" s="596" t="e">
        <f>INDEX(Таблиця5[[C - COINS - COST]:[ADDRESS]],'02BUILD'!$BN370,8)</f>
        <v>#N/A</v>
      </c>
      <c r="BW370" s="596" t="e">
        <f>INDEX(Таблиця5[[C - COINS - COST]:[ADDRESS]],'02BUILD'!$BN370,9)</f>
        <v>#N/A</v>
      </c>
      <c r="BX370" s="596" t="e">
        <f>INDEX(Таблиця5[[C - COINS - COST]:[ADDRESS]],'02BUILD'!$BN370,10)</f>
        <v>#N/A</v>
      </c>
    </row>
    <row r="371" spans="1:76" ht="16.5" customHeight="1" thickTop="1" thickBot="1">
      <c r="A371" s="742" t="s">
        <v>820</v>
      </c>
      <c r="B371" s="743" t="str">
        <f t="shared" si="18"/>
        <v>N44</v>
      </c>
      <c r="C371" s="743" t="str">
        <f t="shared" si="19"/>
        <v>Zun Villa (noble villa, A, 2s &amp; 4s)</v>
      </c>
      <c r="D371" s="742"/>
      <c r="E371" s="742"/>
      <c r="F371" s="743" t="s">
        <v>650</v>
      </c>
      <c r="G371" s="743" t="s">
        <v>1528</v>
      </c>
      <c r="H371" s="743" t="s">
        <v>21277</v>
      </c>
      <c r="I371" s="743" t="s">
        <v>3966</v>
      </c>
      <c r="J371" s="743"/>
      <c r="K371" s="743" t="s">
        <v>2075</v>
      </c>
      <c r="L371" s="743" t="s">
        <v>2076</v>
      </c>
      <c r="M371" s="743" t="s">
        <v>2073</v>
      </c>
      <c r="N371" s="743"/>
      <c r="O371" s="743"/>
      <c r="P371" s="743"/>
      <c r="Q371" s="743"/>
      <c r="R371" s="743"/>
      <c r="S3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1" s="743"/>
      <c r="U371" s="743"/>
      <c r="V371" s="743"/>
      <c r="W371" s="742"/>
      <c r="X371" s="742"/>
      <c r="Y371" s="742"/>
      <c r="Z371" s="743" t="s">
        <v>4311</v>
      </c>
      <c r="AA371" s="743"/>
      <c r="AB371" s="743" t="str">
        <f>Таблиця4[[#This Row],[Descriptions2]]</f>
        <v/>
      </c>
      <c r="AC371" s="743" t="str">
        <f>Таблиця4[[#This Row],[Owner/Specific NPCs3]]</f>
        <v/>
      </c>
      <c r="AD371" s="743"/>
      <c r="AE371" s="750" t="s">
        <v>5831</v>
      </c>
      <c r="AF371" s="751"/>
      <c r="AG371" s="752"/>
      <c r="AH371" s="743" t="s">
        <v>4311</v>
      </c>
      <c r="AI371" s="752"/>
      <c r="AJ371" s="743" t="s">
        <v>4311</v>
      </c>
      <c r="AK371" s="752"/>
      <c r="AL371" s="742" t="str">
        <f>IFERROR(INDEX('02_LIVING_WATERDEEP'!$C$2:$C$200,MATCH(Таблиця4[[#This Row],[BUILDING NAME]],'02_LIVING_WATERDEEP'!$A$2:$A$200,0),1),"")</f>
        <v/>
      </c>
      <c r="AM371" s="742" t="str">
        <f>IFERROR(INDEX('02_LIVING_WATERDEEP'!$F$2:$F$200,MATCH(Таблиця4[[#This Row],[BUILDING NAME]],'02_LIVING_WATERDEEP'!$A$2:$A$200,0),1),"")</f>
        <v/>
      </c>
      <c r="AN371" s="742" t="str">
        <f>IFERROR(INDEX('02_LIVING_WATERDEEP'!$I$2:$I$200,MATCH(Таблиця4[[#This Row],[BUILDING NAME]],'02_LIVING_WATERDEEP'!$A$2:$A$200,0),1),"")</f>
        <v/>
      </c>
      <c r="AO371" s="742" t="str">
        <f>IFERROR(INDEX('02_LIVING_WATERDEEP'!$J$2:$J$200,MATCH(Таблиця4[[#This Row],[BUILDING NAME]],'02_LIVING_WATERDEEP'!$A$2:$A$200,0),1),"")</f>
        <v/>
      </c>
      <c r="AP371" s="742" t="str">
        <f>IFERROR(INDEX('02_LIVING_WATERDEEP'!$K$2:$K$200,MATCH(Таблиця4[[#This Row],[BUILDING NAME]],'02_LIVING_WATERDEEP'!$A$2:$A$200,0),1),"")</f>
        <v/>
      </c>
      <c r="AQ371" s="742" t="str">
        <f>IFERROR(INDEX('02_LIVING_WATERDEEP'!$L$2:$L$200,MATCH(Таблиця4[[#This Row],[BUILDING NAME]],'02_LIVING_WATERDEEP'!$A$2:$A$200,0),1),"")</f>
        <v/>
      </c>
      <c r="AR371" s="742" t="str">
        <f>IFERROR(INDEX('02_LIVING_WATERDEEP'!$M$2:$M$200,MATCH(Таблиця4[[#This Row],[BUILDING NAME]],'02_LIVING_WATERDEEP'!$A$2:$A$200,0),1),"")</f>
        <v/>
      </c>
      <c r="AS371" s="742"/>
      <c r="AT371" s="596"/>
      <c r="AU371" s="596"/>
      <c r="AV371" s="596"/>
      <c r="AW371" s="596"/>
      <c r="AX371" s="596"/>
      <c r="AY371" s="596"/>
      <c r="AZ371" s="596"/>
      <c r="BA371" s="596"/>
      <c r="BB371" s="596"/>
      <c r="BC371" s="596"/>
      <c r="BD371" s="596"/>
      <c r="BE371" s="596"/>
      <c r="BF371" s="596"/>
      <c r="BG371" s="596"/>
      <c r="BH371" s="596"/>
      <c r="BI371" s="596"/>
      <c r="BJ371" s="596" t="e">
        <f>MATCH(Таблиця4[[#This Row],[BUILDING NAME]],#REF!,0)</f>
        <v>#REF!</v>
      </c>
      <c r="BK371" s="596" t="e">
        <f>INDEX(#REF!,'02BUILD'!BJ371,1)</f>
        <v>#REF!</v>
      </c>
      <c r="BL371" s="596" t="e">
        <v>#N/A</v>
      </c>
      <c r="BM371" s="596"/>
      <c r="BN371" s="596" t="e">
        <f>MATCH(Таблиця4[[#This Row],[BUILDING NAME]],Таблиця5[NAME],0)</f>
        <v>#N/A</v>
      </c>
      <c r="BO371" s="596" t="e">
        <f>INDEX(Таблиця5[[C - COINS - COST]:[ADDRESS]],'02BUILD'!$BN371,1)</f>
        <v>#N/A</v>
      </c>
      <c r="BP371" s="596" t="e">
        <f>INDEX(Таблиця5[[C - COINS - COST]:[ADDRESS]],'02BUILD'!$BN371,2)</f>
        <v>#N/A</v>
      </c>
      <c r="BQ371" s="596" t="e">
        <f>INDEX(Таблиця5[[C - COINS - COST]:[ADDRESS]],'02BUILD'!$BN371,3)</f>
        <v>#N/A</v>
      </c>
      <c r="BR371" s="596" t="e">
        <f>INDEX(Таблиця5[[C - COINS - COST]:[ADDRESS]],'02BUILD'!$BN371,4)</f>
        <v>#N/A</v>
      </c>
      <c r="BS371" s="596" t="e">
        <f>INDEX(Таблиця5[[C - COINS - COST]:[ADDRESS]],'02BUILD'!$BN371,5)</f>
        <v>#N/A</v>
      </c>
      <c r="BT371" s="596" t="e">
        <f>INDEX(Таблиця5[[C - COINS - COST]:[ADDRESS]],'02BUILD'!$BN371,6)</f>
        <v>#N/A</v>
      </c>
      <c r="BU371" s="596" t="e">
        <f>INDEX(Таблиця5[[C - COINS - COST]:[ADDRESS]],'02BUILD'!$BN371,7)</f>
        <v>#N/A</v>
      </c>
      <c r="BV371" s="596" t="e">
        <f>INDEX(Таблиця5[[C - COINS - COST]:[ADDRESS]],'02BUILD'!$BN371,8)</f>
        <v>#N/A</v>
      </c>
      <c r="BW371" s="596" t="e">
        <f>INDEX(Таблиця5[[C - COINS - COST]:[ADDRESS]],'02BUILD'!$BN371,9)</f>
        <v>#N/A</v>
      </c>
      <c r="BX371" s="596" t="e">
        <f>INDEX(Таблиця5[[C - COINS - COST]:[ADDRESS]],'02BUILD'!$BN371,10)</f>
        <v>#N/A</v>
      </c>
    </row>
    <row r="372" spans="1:76" ht="16.5" thickTop="1" thickBot="1">
      <c r="A372" s="742" t="s">
        <v>821</v>
      </c>
      <c r="B372" s="743" t="str">
        <f t="shared" si="18"/>
        <v>N45</v>
      </c>
      <c r="C372" s="743" t="str">
        <f t="shared" si="19"/>
        <v>House of Crystal Storage (warehouse, C, 4)</v>
      </c>
      <c r="D372" s="742"/>
      <c r="E372" s="742"/>
      <c r="F372" s="743" t="s">
        <v>1243</v>
      </c>
      <c r="G372" s="743" t="s">
        <v>1529</v>
      </c>
      <c r="H372" s="743" t="s">
        <v>2170</v>
      </c>
      <c r="I372" s="743" t="s">
        <v>3966</v>
      </c>
      <c r="J372" s="743"/>
      <c r="K372" s="743" t="s">
        <v>2095</v>
      </c>
      <c r="L372" s="743" t="s">
        <v>2069</v>
      </c>
      <c r="M372" s="743">
        <v>4</v>
      </c>
      <c r="N372" s="743"/>
      <c r="O372" s="743"/>
      <c r="P372" s="743"/>
      <c r="Q372" s="743"/>
      <c r="R372" s="743"/>
      <c r="S3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2" s="743"/>
      <c r="U372" s="743"/>
      <c r="V372" s="743"/>
      <c r="W372" s="742"/>
      <c r="X372" s="742"/>
      <c r="Y372" s="742"/>
      <c r="Z372" s="743" t="s">
        <v>4311</v>
      </c>
      <c r="AA372" s="743"/>
      <c r="AB372" s="743" t="str">
        <f>Таблиця4[[#This Row],[Descriptions2]]</f>
        <v/>
      </c>
      <c r="AC372" s="743" t="str">
        <f>Таблиця4[[#This Row],[Owner/Specific NPCs3]]</f>
        <v/>
      </c>
      <c r="AD372" s="743"/>
      <c r="AE372" s="750" t="s">
        <v>5831</v>
      </c>
      <c r="AF372" s="751"/>
      <c r="AG372" s="752"/>
      <c r="AH372" s="743" t="s">
        <v>4311</v>
      </c>
      <c r="AI372" s="752"/>
      <c r="AJ372" s="743" t="s">
        <v>4311</v>
      </c>
      <c r="AK372" s="752"/>
      <c r="AL372" s="742" t="str">
        <f>IFERROR(INDEX('02_LIVING_WATERDEEP'!$C$2:$C$200,MATCH(Таблиця4[[#This Row],[BUILDING NAME]],'02_LIVING_WATERDEEP'!$A$2:$A$200,0),1),"")</f>
        <v/>
      </c>
      <c r="AM372" s="742" t="str">
        <f>IFERROR(INDEX('02_LIVING_WATERDEEP'!$F$2:$F$200,MATCH(Таблиця4[[#This Row],[BUILDING NAME]],'02_LIVING_WATERDEEP'!$A$2:$A$200,0),1),"")</f>
        <v/>
      </c>
      <c r="AN372" s="742" t="str">
        <f>IFERROR(INDEX('02_LIVING_WATERDEEP'!$I$2:$I$200,MATCH(Таблиця4[[#This Row],[BUILDING NAME]],'02_LIVING_WATERDEEP'!$A$2:$A$200,0),1),"")</f>
        <v/>
      </c>
      <c r="AO372" s="742" t="str">
        <f>IFERROR(INDEX('02_LIVING_WATERDEEP'!$J$2:$J$200,MATCH(Таблиця4[[#This Row],[BUILDING NAME]],'02_LIVING_WATERDEEP'!$A$2:$A$200,0),1),"")</f>
        <v/>
      </c>
      <c r="AP372" s="742" t="str">
        <f>IFERROR(INDEX('02_LIVING_WATERDEEP'!$K$2:$K$200,MATCH(Таблиця4[[#This Row],[BUILDING NAME]],'02_LIVING_WATERDEEP'!$A$2:$A$200,0),1),"")</f>
        <v/>
      </c>
      <c r="AQ372" s="742" t="str">
        <f>IFERROR(INDEX('02_LIVING_WATERDEEP'!$L$2:$L$200,MATCH(Таблиця4[[#This Row],[BUILDING NAME]],'02_LIVING_WATERDEEP'!$A$2:$A$200,0),1),"")</f>
        <v/>
      </c>
      <c r="AR372" s="742" t="str">
        <f>IFERROR(INDEX('02_LIVING_WATERDEEP'!$M$2:$M$200,MATCH(Таблиця4[[#This Row],[BUILDING NAME]],'02_LIVING_WATERDEEP'!$A$2:$A$200,0),1),"")</f>
        <v/>
      </c>
      <c r="AS372" s="742"/>
      <c r="AT372" s="596"/>
      <c r="AU372" s="596"/>
      <c r="AV372" s="596"/>
      <c r="AW372" s="596"/>
      <c r="AX372" s="596"/>
      <c r="AY372" s="596"/>
      <c r="AZ372" s="596"/>
      <c r="BA372" s="596"/>
      <c r="BB372" s="596"/>
      <c r="BC372" s="596"/>
      <c r="BD372" s="596"/>
      <c r="BE372" s="596"/>
      <c r="BF372" s="596"/>
      <c r="BG372" s="596"/>
      <c r="BH372" s="596"/>
      <c r="BI372" s="596"/>
      <c r="BJ372" s="596" t="e">
        <f>MATCH(Таблиця4[[#This Row],[BUILDING NAME]],#REF!,0)</f>
        <v>#REF!</v>
      </c>
      <c r="BK372" s="596" t="e">
        <f>INDEX(#REF!,'02BUILD'!BJ372,1)</f>
        <v>#REF!</v>
      </c>
      <c r="BL372" s="596" t="e">
        <v>#N/A</v>
      </c>
      <c r="BM372" s="596"/>
      <c r="BN372" s="596" t="e">
        <f>MATCH(Таблиця4[[#This Row],[BUILDING NAME]],Таблиця5[NAME],0)</f>
        <v>#N/A</v>
      </c>
      <c r="BO372" s="596" t="e">
        <f>INDEX(Таблиця5[[C - COINS - COST]:[ADDRESS]],'02BUILD'!$BN372,1)</f>
        <v>#N/A</v>
      </c>
      <c r="BP372" s="596" t="e">
        <f>INDEX(Таблиця5[[C - COINS - COST]:[ADDRESS]],'02BUILD'!$BN372,2)</f>
        <v>#N/A</v>
      </c>
      <c r="BQ372" s="596" t="e">
        <f>INDEX(Таблиця5[[C - COINS - COST]:[ADDRESS]],'02BUILD'!$BN372,3)</f>
        <v>#N/A</v>
      </c>
      <c r="BR372" s="596" t="e">
        <f>INDEX(Таблиця5[[C - COINS - COST]:[ADDRESS]],'02BUILD'!$BN372,4)</f>
        <v>#N/A</v>
      </c>
      <c r="BS372" s="596" t="e">
        <f>INDEX(Таблиця5[[C - COINS - COST]:[ADDRESS]],'02BUILD'!$BN372,5)</f>
        <v>#N/A</v>
      </c>
      <c r="BT372" s="596" t="e">
        <f>INDEX(Таблиця5[[C - COINS - COST]:[ADDRESS]],'02BUILD'!$BN372,6)</f>
        <v>#N/A</v>
      </c>
      <c r="BU372" s="596" t="e">
        <f>INDEX(Таблиця5[[C - COINS - COST]:[ADDRESS]],'02BUILD'!$BN372,7)</f>
        <v>#N/A</v>
      </c>
      <c r="BV372" s="596" t="e">
        <f>INDEX(Таблиця5[[C - COINS - COST]:[ADDRESS]],'02BUILD'!$BN372,8)</f>
        <v>#N/A</v>
      </c>
      <c r="BW372" s="596" t="e">
        <f>INDEX(Таблиця5[[C - COINS - COST]:[ADDRESS]],'02BUILD'!$BN372,9)</f>
        <v>#N/A</v>
      </c>
      <c r="BX372" s="596" t="e">
        <f>INDEX(Таблиця5[[C - COINS - COST]:[ADDRESS]],'02BUILD'!$BN372,10)</f>
        <v>#N/A</v>
      </c>
    </row>
    <row r="373" spans="1:76" ht="16.5" thickTop="1" thickBot="1">
      <c r="A373" s="742" t="s">
        <v>822</v>
      </c>
      <c r="B373" s="743" t="str">
        <f t="shared" si="18"/>
        <v>N46</v>
      </c>
      <c r="C373" s="743" t="str">
        <f t="shared" si="19"/>
        <v>The House of Crystal (guildhall, B, 2)</v>
      </c>
      <c r="D373" s="742"/>
      <c r="E373" s="742"/>
      <c r="F373" s="743" t="s">
        <v>1244</v>
      </c>
      <c r="G373" s="743" t="s">
        <v>1530</v>
      </c>
      <c r="H373" s="743" t="s">
        <v>16232</v>
      </c>
      <c r="I373" s="743" t="s">
        <v>3966</v>
      </c>
      <c r="J373" s="743"/>
      <c r="K373" s="743" t="s">
        <v>2096</v>
      </c>
      <c r="L373" s="743" t="s">
        <v>2081</v>
      </c>
      <c r="M373" s="743">
        <v>2</v>
      </c>
      <c r="N373" s="750" t="s">
        <v>3847</v>
      </c>
      <c r="O373" s="743"/>
      <c r="P373" s="743"/>
      <c r="Q373" s="743"/>
      <c r="R373" s="743"/>
      <c r="S3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3" s="743"/>
      <c r="U373" s="743"/>
      <c r="V373" s="743"/>
      <c r="W373" s="742"/>
      <c r="X373" s="742"/>
      <c r="Y373" s="742" t="s">
        <v>21240</v>
      </c>
      <c r="Z373" s="743" t="s">
        <v>16235</v>
      </c>
      <c r="AA373" s="743"/>
      <c r="AB373" s="743" t="str">
        <f>Таблиця4[[#This Row],[Descriptions2]]</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AC373" s="743">
        <f>Таблиця4[[#This Row],[Owner/Specific NPCs3]]</f>
        <v>0</v>
      </c>
      <c r="AD373" s="743"/>
      <c r="AE373" s="750" t="s">
        <v>5831</v>
      </c>
      <c r="AF373" s="751"/>
      <c r="AG373" s="752"/>
      <c r="AH373" s="743" t="s">
        <v>3847</v>
      </c>
      <c r="AI373" s="752"/>
      <c r="AJ373" s="743" t="s">
        <v>4311</v>
      </c>
      <c r="AK373" s="752"/>
      <c r="AL373" s="742" t="str">
        <f>IFERROR(INDEX('02_LIVING_WATERDEEP'!$C$2:$C$200,MATCH(Таблиця4[[#This Row],[BUILDING NAME]],'02_LIVING_WATERDEEP'!$A$2:$A$200,0),1),"")</f>
        <v>Nekomancer</v>
      </c>
      <c r="AM373" s="742" t="str">
        <f>IFERROR(INDEX('02_LIVING_WATERDEEP'!$F$2:$F$200,MATCH(Таблиця4[[#This Row],[BUILDING NAME]],'02_LIVING_WATERDEEP'!$A$2:$A$200,0),1),"")</f>
        <v>Aristocrat</v>
      </c>
      <c r="AN373" s="742">
        <f>IFERROR(INDEX('02_LIVING_WATERDEEP'!$I$2:$I$200,MATCH(Таблиця4[[#This Row],[BUILDING NAME]],'02_LIVING_WATERDEEP'!$A$2:$A$200,0),1),"")</f>
        <v>0</v>
      </c>
      <c r="AO373" s="742" t="str">
        <f>IFERROR(INDEX('02_LIVING_WATERDEEP'!$J$2:$J$200,MATCH(Таблиця4[[#This Row],[BUILDING NAME]],'02_LIVING_WATERDEEP'!$A$2:$A$200,0),1),"")</f>
        <v>The official building for the Guild of Glassblowers, Glaziers, &amp; Speculum-makers. A building that catches the eye right away with the most fancy stained glass windows. The sign outside is a stained glass window tinted to say House of Crystal. Filled inside with fancy stained glass lanterns and helpful pushy guild organizers.</v>
      </c>
      <c r="AP373" s="742">
        <f>IFERROR(INDEX('02_LIVING_WATERDEEP'!$K$2:$K$200,MATCH(Таблиця4[[#This Row],[BUILDING NAME]],'02_LIVING_WATERDEEP'!$A$2:$A$200,0),1),"")</f>
        <v>0</v>
      </c>
      <c r="AQ373" s="742">
        <f>IFERROR(INDEX('02_LIVING_WATERDEEP'!$L$2:$L$200,MATCH(Таблиця4[[#This Row],[BUILDING NAME]],'02_LIVING_WATERDEEP'!$A$2:$A$200,0),1),"")</f>
        <v>0</v>
      </c>
      <c r="AR373" s="742">
        <f>IFERROR(INDEX('02_LIVING_WATERDEEP'!$M$2:$M$200,MATCH(Таблиця4[[#This Row],[BUILDING NAME]],'02_LIVING_WATERDEEP'!$A$2:$A$200,0),1),"")</f>
        <v>0</v>
      </c>
      <c r="AS373" s="742"/>
      <c r="AT373" s="596"/>
      <c r="AU373" s="596"/>
      <c r="AV373" s="596"/>
      <c r="AW373" s="596"/>
      <c r="AX373" s="596"/>
      <c r="AY373" s="596"/>
      <c r="AZ373" s="596"/>
      <c r="BA373" s="596"/>
      <c r="BB373" s="596"/>
      <c r="BC373" s="596"/>
      <c r="BD373" s="596"/>
      <c r="BE373" s="596"/>
      <c r="BF373" s="596"/>
      <c r="BG373" s="596"/>
      <c r="BH373" s="596"/>
      <c r="BI373" s="596"/>
      <c r="BJ373" s="596" t="e">
        <f>MATCH(Таблиця4[[#This Row],[BUILDING NAME]],#REF!,0)</f>
        <v>#REF!</v>
      </c>
      <c r="BK373" s="596" t="e">
        <f>INDEX(#REF!,'02BUILD'!BJ373,1)</f>
        <v>#REF!</v>
      </c>
      <c r="BL373" s="596" t="e">
        <v>#N/A</v>
      </c>
      <c r="BM373" s="596"/>
      <c r="BN373" s="596" t="e">
        <f>MATCH(Таблиця4[[#This Row],[BUILDING NAME]],Таблиця5[NAME],0)</f>
        <v>#N/A</v>
      </c>
      <c r="BO373" s="596" t="e">
        <f>INDEX(Таблиця5[[C - COINS - COST]:[ADDRESS]],'02BUILD'!$BN373,1)</f>
        <v>#N/A</v>
      </c>
      <c r="BP373" s="596" t="e">
        <f>INDEX(Таблиця5[[C - COINS - COST]:[ADDRESS]],'02BUILD'!$BN373,2)</f>
        <v>#N/A</v>
      </c>
      <c r="BQ373" s="596" t="e">
        <f>INDEX(Таблиця5[[C - COINS - COST]:[ADDRESS]],'02BUILD'!$BN373,3)</f>
        <v>#N/A</v>
      </c>
      <c r="BR373" s="596" t="e">
        <f>INDEX(Таблиця5[[C - COINS - COST]:[ADDRESS]],'02BUILD'!$BN373,4)</f>
        <v>#N/A</v>
      </c>
      <c r="BS373" s="596" t="e">
        <f>INDEX(Таблиця5[[C - COINS - COST]:[ADDRESS]],'02BUILD'!$BN373,5)</f>
        <v>#N/A</v>
      </c>
      <c r="BT373" s="596" t="e">
        <f>INDEX(Таблиця5[[C - COINS - COST]:[ADDRESS]],'02BUILD'!$BN373,6)</f>
        <v>#N/A</v>
      </c>
      <c r="BU373" s="596" t="e">
        <f>INDEX(Таблиця5[[C - COINS - COST]:[ADDRESS]],'02BUILD'!$BN373,7)</f>
        <v>#N/A</v>
      </c>
      <c r="BV373" s="596" t="e">
        <f>INDEX(Таблиця5[[C - COINS - COST]:[ADDRESS]],'02BUILD'!$BN373,8)</f>
        <v>#N/A</v>
      </c>
      <c r="BW373" s="596" t="e">
        <f>INDEX(Таблиця5[[C - COINS - COST]:[ADDRESS]],'02BUILD'!$BN373,9)</f>
        <v>#N/A</v>
      </c>
      <c r="BX373" s="596" t="e">
        <f>INDEX(Таблиця5[[C - COINS - COST]:[ADDRESS]],'02BUILD'!$BN373,10)</f>
        <v>#N/A</v>
      </c>
    </row>
    <row r="374" spans="1:76" ht="16.5" thickTop="1" thickBot="1">
      <c r="A374" s="742" t="s">
        <v>823</v>
      </c>
      <c r="B374" s="743" t="str">
        <f t="shared" si="18"/>
        <v>N47</v>
      </c>
      <c r="C374" s="743" t="str">
        <f t="shared" si="19"/>
        <v>The Galloping Minotaur (inn, B, 2s &amp; 3s)</v>
      </c>
      <c r="D374" s="742"/>
      <c r="E374" s="742"/>
      <c r="F374" s="743" t="s">
        <v>1245</v>
      </c>
      <c r="G374" s="743" t="s">
        <v>1531</v>
      </c>
      <c r="H374" s="747" t="s">
        <v>2171</v>
      </c>
      <c r="I374" s="743" t="s">
        <v>3966</v>
      </c>
      <c r="J374" s="743"/>
      <c r="K374" s="743" t="s">
        <v>2092</v>
      </c>
      <c r="L374" s="743" t="s">
        <v>2081</v>
      </c>
      <c r="M374" s="743" t="s">
        <v>2070</v>
      </c>
      <c r="N374" s="743"/>
      <c r="O374" s="743"/>
      <c r="P374" s="743"/>
      <c r="Q374" s="743"/>
      <c r="R374" s="743"/>
      <c r="S3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4" s="743"/>
      <c r="U374" s="743"/>
      <c r="V374" s="743"/>
      <c r="W374" s="742"/>
      <c r="X374" s="742"/>
      <c r="Y374" s="745" t="s">
        <v>5655</v>
      </c>
      <c r="Z374" s="743" t="s">
        <v>237</v>
      </c>
      <c r="AA374" s="743"/>
      <c r="AB374" s="743" t="s">
        <v>5655</v>
      </c>
      <c r="AC374" s="743">
        <f>Таблиця4[[#This Row],[Owner/Specific NPCs3]]</f>
        <v>0</v>
      </c>
      <c r="AD374" s="743"/>
      <c r="AE374" s="750" t="s">
        <v>5831</v>
      </c>
      <c r="AF374" s="751"/>
      <c r="AG374" s="752"/>
      <c r="AH374" s="743" t="s">
        <v>4311</v>
      </c>
      <c r="AI374" s="752"/>
      <c r="AJ374" s="743" t="s">
        <v>4311</v>
      </c>
      <c r="AK374" s="752"/>
      <c r="AL374" s="742">
        <f>IFERROR(INDEX('02_LIVING_WATERDEEP'!$C$2:$C$200,MATCH(Таблиця4[[#This Row],[BUILDING NAME]],'02_LIVING_WATERDEEP'!$A$2:$A$200,0),1),"")</f>
        <v>0</v>
      </c>
      <c r="AM374" s="742" t="str">
        <f>IFERROR(INDEX('02_LIVING_WATERDEEP'!$F$2:$F$200,MATCH(Таблиця4[[#This Row],[BUILDING NAME]],'02_LIVING_WATERDEEP'!$A$2:$A$200,0),1),"")</f>
        <v>Wealthy</v>
      </c>
      <c r="AN374" s="742"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AO374" s="742">
        <f>IFERROR(INDEX('02_LIVING_WATERDEEP'!$J$2:$J$200,MATCH(Таблиця4[[#This Row],[BUILDING NAME]],'02_LIVING_WATERDEEP'!$A$2:$A$200,0),1),"")</f>
        <v>0</v>
      </c>
      <c r="AP374" s="742">
        <f>IFERROR(INDEX('02_LIVING_WATERDEEP'!$K$2:$K$200,MATCH(Таблиця4[[#This Row],[BUILDING NAME]],'02_LIVING_WATERDEEP'!$A$2:$A$200,0),1),"")</f>
        <v>0</v>
      </c>
      <c r="AQ374" s="742">
        <f>IFERROR(INDEX('02_LIVING_WATERDEEP'!$L$2:$L$200,MATCH(Таблиця4[[#This Row],[BUILDING NAME]],'02_LIVING_WATERDEEP'!$A$2:$A$200,0),1),"")</f>
        <v>0</v>
      </c>
      <c r="AR374" s="742">
        <f>IFERROR(INDEX('02_LIVING_WATERDEEP'!$M$2:$M$200,MATCH(Таблиця4[[#This Row],[BUILDING NAME]],'02_LIVING_WATERDEEP'!$A$2:$A$200,0),1),"")</f>
        <v>0</v>
      </c>
      <c r="AS374" s="742"/>
      <c r="AT374" s="596"/>
      <c r="AU374" s="596"/>
      <c r="AV374" s="596"/>
      <c r="AW374" s="596"/>
      <c r="AX374" s="596"/>
      <c r="AY374" s="596"/>
      <c r="AZ374" s="596"/>
      <c r="BA374" s="596"/>
      <c r="BB374" s="596"/>
      <c r="BC374" s="596"/>
      <c r="BD374" s="596"/>
      <c r="BE374" s="596"/>
      <c r="BF374" s="596"/>
      <c r="BG374" s="596"/>
      <c r="BH374" s="596"/>
      <c r="BI374" s="596"/>
      <c r="BJ374" s="596" t="e">
        <f>MATCH(Таблиця4[[#This Row],[BUILDING NAME]],#REF!,0)</f>
        <v>#REF!</v>
      </c>
      <c r="BK374" s="596" t="e">
        <f>INDEX(#REF!,'02BUILD'!BJ374,1)</f>
        <v>#REF!</v>
      </c>
      <c r="BL374" s="596" t="e">
        <v>#N/A</v>
      </c>
      <c r="BM374" s="596"/>
      <c r="BN374" s="596" t="e">
        <f>MATCH(Таблиця4[[#This Row],[BUILDING NAME]],Таблиця5[NAME],0)</f>
        <v>#N/A</v>
      </c>
      <c r="BO374" s="596" t="e">
        <f>INDEX(Таблиця5[[C - COINS - COST]:[ADDRESS]],'02BUILD'!$BN374,1)</f>
        <v>#N/A</v>
      </c>
      <c r="BP374" s="596" t="e">
        <f>INDEX(Таблиця5[[C - COINS - COST]:[ADDRESS]],'02BUILD'!$BN374,2)</f>
        <v>#N/A</v>
      </c>
      <c r="BQ374" s="596" t="e">
        <f>INDEX(Таблиця5[[C - COINS - COST]:[ADDRESS]],'02BUILD'!$BN374,3)</f>
        <v>#N/A</v>
      </c>
      <c r="BR374" s="596" t="e">
        <f>INDEX(Таблиця5[[C - COINS - COST]:[ADDRESS]],'02BUILD'!$BN374,4)</f>
        <v>#N/A</v>
      </c>
      <c r="BS374" s="596" t="e">
        <f>INDEX(Таблиця5[[C - COINS - COST]:[ADDRESS]],'02BUILD'!$BN374,5)</f>
        <v>#N/A</v>
      </c>
      <c r="BT374" s="596" t="e">
        <f>INDEX(Таблиця5[[C - COINS - COST]:[ADDRESS]],'02BUILD'!$BN374,6)</f>
        <v>#N/A</v>
      </c>
      <c r="BU374" s="596" t="e">
        <f>INDEX(Таблиця5[[C - COINS - COST]:[ADDRESS]],'02BUILD'!$BN374,7)</f>
        <v>#N/A</v>
      </c>
      <c r="BV374" s="596" t="e">
        <f>INDEX(Таблиця5[[C - COINS - COST]:[ADDRESS]],'02BUILD'!$BN374,8)</f>
        <v>#N/A</v>
      </c>
      <c r="BW374" s="596" t="e">
        <f>INDEX(Таблиця5[[C - COINS - COST]:[ADDRESS]],'02BUILD'!$BN374,9)</f>
        <v>#N/A</v>
      </c>
      <c r="BX374" s="596" t="e">
        <f>INDEX(Таблиця5[[C - COINS - COST]:[ADDRESS]],'02BUILD'!$BN374,10)</f>
        <v>#N/A</v>
      </c>
    </row>
    <row r="375" spans="1:76" ht="16.5" thickTop="1" thickBot="1">
      <c r="A375" s="742" t="s">
        <v>824</v>
      </c>
      <c r="B375" s="743" t="str">
        <f t="shared" si="18"/>
        <v>N48</v>
      </c>
      <c r="C375" s="743" t="str">
        <f t="shared" si="19"/>
        <v>Meraedos Fine Furs (business, C, 2)</v>
      </c>
      <c r="D375" s="742"/>
      <c r="E375" s="742"/>
      <c r="F375" s="743" t="s">
        <v>1246</v>
      </c>
      <c r="G375" s="743" t="s">
        <v>1532</v>
      </c>
      <c r="H375" s="742" t="s">
        <v>2172</v>
      </c>
      <c r="I375" s="743" t="s">
        <v>3966</v>
      </c>
      <c r="J375" s="743"/>
      <c r="K375" s="743" t="s">
        <v>2089</v>
      </c>
      <c r="L375" s="743" t="s">
        <v>2069</v>
      </c>
      <c r="M375" s="743">
        <v>2</v>
      </c>
      <c r="N375" s="743"/>
      <c r="O375" s="743">
        <v>4</v>
      </c>
      <c r="P375" s="743"/>
      <c r="Q375" s="743"/>
      <c r="R375" s="743"/>
      <c r="S3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75" s="743"/>
      <c r="U375" s="743"/>
      <c r="V375" s="742" t="s">
        <v>21049</v>
      </c>
      <c r="W375" s="743"/>
      <c r="X375" s="743"/>
      <c r="Y375" s="743" t="s">
        <v>21530</v>
      </c>
      <c r="Z375" s="743" t="s">
        <v>4311</v>
      </c>
      <c r="AA375" s="743"/>
      <c r="AB375" s="743" t="str">
        <f>Таблиця4[[#This Row],[Descriptions2]]</f>
        <v/>
      </c>
      <c r="AC375" s="743" t="str">
        <f>Таблиця4[[#This Row],[Owner/Specific NPCs3]]</f>
        <v/>
      </c>
      <c r="AD375" s="743"/>
      <c r="AE375" s="751" t="s">
        <v>5831</v>
      </c>
      <c r="AF375" s="751"/>
      <c r="AG375" s="752"/>
      <c r="AH375" s="743" t="s">
        <v>4311</v>
      </c>
      <c r="AI375" s="752"/>
      <c r="AJ375" s="743" t="s">
        <v>4311</v>
      </c>
      <c r="AK375" s="752"/>
      <c r="AL375" s="742" t="str">
        <f>IFERROR(INDEX('02_LIVING_WATERDEEP'!$C$2:$C$200,MATCH(Таблиця4[[#This Row],[BUILDING NAME]],'02_LIVING_WATERDEEP'!$A$2:$A$200,0),1),"")</f>
        <v/>
      </c>
      <c r="AM375" s="742" t="str">
        <f>IFERROR(INDEX('02_LIVING_WATERDEEP'!$F$2:$F$200,MATCH(Таблиця4[[#This Row],[BUILDING NAME]],'02_LIVING_WATERDEEP'!$A$2:$A$200,0),1),"")</f>
        <v/>
      </c>
      <c r="AN375" s="742" t="str">
        <f>IFERROR(INDEX('02_LIVING_WATERDEEP'!$I$2:$I$200,MATCH(Таблиця4[[#This Row],[BUILDING NAME]],'02_LIVING_WATERDEEP'!$A$2:$A$200,0),1),"")</f>
        <v/>
      </c>
      <c r="AO375" s="742" t="str">
        <f>IFERROR(INDEX('02_LIVING_WATERDEEP'!$J$2:$J$200,MATCH(Таблиця4[[#This Row],[BUILDING NAME]],'02_LIVING_WATERDEEP'!$A$2:$A$200,0),1),"")</f>
        <v/>
      </c>
      <c r="AP375" s="742" t="str">
        <f>IFERROR(INDEX('02_LIVING_WATERDEEP'!$K$2:$K$200,MATCH(Таблиця4[[#This Row],[BUILDING NAME]],'02_LIVING_WATERDEEP'!$A$2:$A$200,0),1),"")</f>
        <v/>
      </c>
      <c r="AQ375" s="742" t="str">
        <f>IFERROR(INDEX('02_LIVING_WATERDEEP'!$L$2:$L$200,MATCH(Таблиця4[[#This Row],[BUILDING NAME]],'02_LIVING_WATERDEEP'!$A$2:$A$200,0),1),"")</f>
        <v/>
      </c>
      <c r="AR375" s="742" t="str">
        <f>IFERROR(INDEX('02_LIVING_WATERDEEP'!$M$2:$M$200,MATCH(Таблиця4[[#This Row],[BUILDING NAME]],'02_LIVING_WATERDEEP'!$A$2:$A$200,0),1),"")</f>
        <v/>
      </c>
      <c r="AS375" s="742"/>
      <c r="AT375" s="596"/>
      <c r="AU375" s="596"/>
      <c r="AV375" s="596"/>
      <c r="AW375" s="596"/>
      <c r="AX375" s="596"/>
      <c r="AY375" s="596"/>
      <c r="AZ375" s="596"/>
      <c r="BA375" s="596"/>
      <c r="BB375" s="596"/>
      <c r="BC375" s="596"/>
      <c r="BD375" s="596"/>
      <c r="BE375" s="596"/>
      <c r="BF375" s="596"/>
      <c r="BG375" s="596"/>
      <c r="BH375" s="596"/>
      <c r="BI375" s="596"/>
      <c r="BJ375" s="596" t="e">
        <f>MATCH(Таблиця4[[#This Row],[BUILDING NAME]],#REF!,0)</f>
        <v>#REF!</v>
      </c>
      <c r="BK375" s="596" t="e">
        <f>INDEX(#REF!,'02BUILD'!BJ375,1)</f>
        <v>#REF!</v>
      </c>
      <c r="BL375" s="596" t="e">
        <v>#N/A</v>
      </c>
      <c r="BM375" s="596"/>
      <c r="BN375" s="596" t="e">
        <f>MATCH(Таблиця4[[#This Row],[BUILDING NAME]],Таблиця5[NAME],0)</f>
        <v>#N/A</v>
      </c>
      <c r="BO375" s="596" t="e">
        <f>INDEX(Таблиця5[[C - COINS - COST]:[ADDRESS]],'02BUILD'!$BN375,1)</f>
        <v>#N/A</v>
      </c>
      <c r="BP375" s="596" t="e">
        <f>INDEX(Таблиця5[[C - COINS - COST]:[ADDRESS]],'02BUILD'!$BN375,2)</f>
        <v>#N/A</v>
      </c>
      <c r="BQ375" s="596" t="e">
        <f>INDEX(Таблиця5[[C - COINS - COST]:[ADDRESS]],'02BUILD'!$BN375,3)</f>
        <v>#N/A</v>
      </c>
      <c r="BR375" s="596" t="e">
        <f>INDEX(Таблиця5[[C - COINS - COST]:[ADDRESS]],'02BUILD'!$BN375,4)</f>
        <v>#N/A</v>
      </c>
      <c r="BS375" s="596" t="e">
        <f>INDEX(Таблиця5[[C - COINS - COST]:[ADDRESS]],'02BUILD'!$BN375,5)</f>
        <v>#N/A</v>
      </c>
      <c r="BT375" s="596" t="e">
        <f>INDEX(Таблиця5[[C - COINS - COST]:[ADDRESS]],'02BUILD'!$BN375,6)</f>
        <v>#N/A</v>
      </c>
      <c r="BU375" s="596" t="e">
        <f>INDEX(Таблиця5[[C - COINS - COST]:[ADDRESS]],'02BUILD'!$BN375,7)</f>
        <v>#N/A</v>
      </c>
      <c r="BV375" s="596" t="e">
        <f>INDEX(Таблиця5[[C - COINS - COST]:[ADDRESS]],'02BUILD'!$BN375,8)</f>
        <v>#N/A</v>
      </c>
      <c r="BW375" s="596" t="e">
        <f>INDEX(Таблиця5[[C - COINS - COST]:[ADDRESS]],'02BUILD'!$BN375,9)</f>
        <v>#N/A</v>
      </c>
      <c r="BX375" s="596" t="e">
        <f>INDEX(Таблиця5[[C - COINS - COST]:[ADDRESS]],'02BUILD'!$BN375,10)</f>
        <v>#N/A</v>
      </c>
    </row>
    <row r="376" spans="1:76" ht="16.5" thickTop="1" thickBot="1">
      <c r="A376" s="742" t="s">
        <v>825</v>
      </c>
      <c r="B376" s="743" t="str">
        <f t="shared" si="18"/>
        <v>N49</v>
      </c>
      <c r="C376" s="743" t="str">
        <f t="shared" si="19"/>
        <v>Sulmest's Splendid Shoes &amp; Boots (business, C, 1)</v>
      </c>
      <c r="D376" s="742"/>
      <c r="E376" s="742"/>
      <c r="F376" s="743" t="s">
        <v>1247</v>
      </c>
      <c r="G376" s="743" t="s">
        <v>1533</v>
      </c>
      <c r="H376" s="743" t="s">
        <v>2173</v>
      </c>
      <c r="I376" s="743" t="s">
        <v>3966</v>
      </c>
      <c r="J376" s="743"/>
      <c r="K376" s="743" t="s">
        <v>2089</v>
      </c>
      <c r="L376" s="743" t="s">
        <v>2069</v>
      </c>
      <c r="M376" s="743">
        <v>1</v>
      </c>
      <c r="N376" s="743"/>
      <c r="O376" s="743">
        <v>5</v>
      </c>
      <c r="P376" s="743"/>
      <c r="Q376" s="743"/>
      <c r="R376" s="743"/>
      <c r="S3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376" s="743"/>
      <c r="U376" s="743"/>
      <c r="V376" s="743" t="s">
        <v>21532</v>
      </c>
      <c r="W376" s="742"/>
      <c r="X376" s="742"/>
      <c r="Y376" s="742" t="s">
        <v>21531</v>
      </c>
      <c r="Z376" s="743" t="s">
        <v>4311</v>
      </c>
      <c r="AA376" s="743"/>
      <c r="AB376" s="743" t="str">
        <f>Таблиця4[[#This Row],[Descriptions2]]</f>
        <v/>
      </c>
      <c r="AC376" s="743" t="str">
        <f>Таблиця4[[#This Row],[Owner/Specific NPCs3]]</f>
        <v/>
      </c>
      <c r="AD376" s="743"/>
      <c r="AE376" s="750" t="s">
        <v>5831</v>
      </c>
      <c r="AF376" s="751"/>
      <c r="AG376" s="752"/>
      <c r="AH376" s="743" t="s">
        <v>4311</v>
      </c>
      <c r="AI376" s="752"/>
      <c r="AJ376" s="743" t="s">
        <v>4311</v>
      </c>
      <c r="AK376" s="752"/>
      <c r="AL376" s="742" t="str">
        <f>IFERROR(INDEX('02_LIVING_WATERDEEP'!$C$2:$C$200,MATCH(Таблиця4[[#This Row],[BUILDING NAME]],'02_LIVING_WATERDEEP'!$A$2:$A$200,0),1),"")</f>
        <v/>
      </c>
      <c r="AM376" s="742" t="str">
        <f>IFERROR(INDEX('02_LIVING_WATERDEEP'!$F$2:$F$200,MATCH(Таблиця4[[#This Row],[BUILDING NAME]],'02_LIVING_WATERDEEP'!$A$2:$A$200,0),1),"")</f>
        <v/>
      </c>
      <c r="AN376" s="742" t="str">
        <f>IFERROR(INDEX('02_LIVING_WATERDEEP'!$I$2:$I$200,MATCH(Таблиця4[[#This Row],[BUILDING NAME]],'02_LIVING_WATERDEEP'!$A$2:$A$200,0),1),"")</f>
        <v/>
      </c>
      <c r="AO376" s="742" t="str">
        <f>IFERROR(INDEX('02_LIVING_WATERDEEP'!$J$2:$J$200,MATCH(Таблиця4[[#This Row],[BUILDING NAME]],'02_LIVING_WATERDEEP'!$A$2:$A$200,0),1),"")</f>
        <v/>
      </c>
      <c r="AP376" s="742" t="str">
        <f>IFERROR(INDEX('02_LIVING_WATERDEEP'!$K$2:$K$200,MATCH(Таблиця4[[#This Row],[BUILDING NAME]],'02_LIVING_WATERDEEP'!$A$2:$A$200,0),1),"")</f>
        <v/>
      </c>
      <c r="AQ376" s="742" t="str">
        <f>IFERROR(INDEX('02_LIVING_WATERDEEP'!$L$2:$L$200,MATCH(Таблиця4[[#This Row],[BUILDING NAME]],'02_LIVING_WATERDEEP'!$A$2:$A$200,0),1),"")</f>
        <v/>
      </c>
      <c r="AR376" s="742" t="str">
        <f>IFERROR(INDEX('02_LIVING_WATERDEEP'!$M$2:$M$200,MATCH(Таблиця4[[#This Row],[BUILDING NAME]],'02_LIVING_WATERDEEP'!$A$2:$A$200,0),1),"")</f>
        <v/>
      </c>
      <c r="AS376" s="742"/>
      <c r="AT376" s="596"/>
      <c r="AU376" s="596"/>
      <c r="AV376" s="596"/>
      <c r="AW376" s="596"/>
      <c r="AX376" s="596"/>
      <c r="AY376" s="596"/>
      <c r="AZ376" s="596"/>
      <c r="BA376" s="596"/>
      <c r="BB376" s="596"/>
      <c r="BC376" s="596"/>
      <c r="BD376" s="596"/>
      <c r="BE376" s="596"/>
      <c r="BF376" s="596"/>
      <c r="BG376" s="596"/>
      <c r="BH376" s="596"/>
      <c r="BI376" s="596"/>
      <c r="BJ376" s="596" t="e">
        <f>MATCH(Таблиця4[[#This Row],[BUILDING NAME]],#REF!,0)</f>
        <v>#REF!</v>
      </c>
      <c r="BK376" s="596" t="e">
        <f>INDEX(#REF!,'02BUILD'!BJ376,1)</f>
        <v>#REF!</v>
      </c>
      <c r="BL376" s="596" t="e">
        <v>#N/A</v>
      </c>
      <c r="BM376" s="596"/>
      <c r="BN376" s="596" t="e">
        <f>MATCH(Таблиця4[[#This Row],[BUILDING NAME]],Таблиця5[NAME],0)</f>
        <v>#N/A</v>
      </c>
      <c r="BO376" s="596" t="e">
        <f>INDEX(Таблиця5[[C - COINS - COST]:[ADDRESS]],'02BUILD'!$BN376,1)</f>
        <v>#N/A</v>
      </c>
      <c r="BP376" s="596" t="e">
        <f>INDEX(Таблиця5[[C - COINS - COST]:[ADDRESS]],'02BUILD'!$BN376,2)</f>
        <v>#N/A</v>
      </c>
      <c r="BQ376" s="596" t="e">
        <f>INDEX(Таблиця5[[C - COINS - COST]:[ADDRESS]],'02BUILD'!$BN376,3)</f>
        <v>#N/A</v>
      </c>
      <c r="BR376" s="596" t="e">
        <f>INDEX(Таблиця5[[C - COINS - COST]:[ADDRESS]],'02BUILD'!$BN376,4)</f>
        <v>#N/A</v>
      </c>
      <c r="BS376" s="596" t="e">
        <f>INDEX(Таблиця5[[C - COINS - COST]:[ADDRESS]],'02BUILD'!$BN376,5)</f>
        <v>#N/A</v>
      </c>
      <c r="BT376" s="596" t="e">
        <f>INDEX(Таблиця5[[C - COINS - COST]:[ADDRESS]],'02BUILD'!$BN376,6)</f>
        <v>#N/A</v>
      </c>
      <c r="BU376" s="596" t="e">
        <f>INDEX(Таблиця5[[C - COINS - COST]:[ADDRESS]],'02BUILD'!$BN376,7)</f>
        <v>#N/A</v>
      </c>
      <c r="BV376" s="596" t="e">
        <f>INDEX(Таблиця5[[C - COINS - COST]:[ADDRESS]],'02BUILD'!$BN376,8)</f>
        <v>#N/A</v>
      </c>
      <c r="BW376" s="596" t="e">
        <f>INDEX(Таблиця5[[C - COINS - COST]:[ADDRESS]],'02BUILD'!$BN376,9)</f>
        <v>#N/A</v>
      </c>
      <c r="BX376" s="596" t="e">
        <f>INDEX(Таблиця5[[C - COINS - COST]:[ADDRESS]],'02BUILD'!$BN376,10)</f>
        <v>#N/A</v>
      </c>
    </row>
    <row r="377" spans="1:76" ht="16.5" thickTop="1" thickBot="1">
      <c r="A377" s="742" t="s">
        <v>826</v>
      </c>
      <c r="B377" s="743" t="str">
        <f t="shared" si="18"/>
        <v>N50</v>
      </c>
      <c r="C377" s="743" t="str">
        <f t="shared" si="19"/>
        <v>Aurora's Realms Shop, High Road Catalogue Counter (business, C, 1)</v>
      </c>
      <c r="D377" s="742"/>
      <c r="E377" s="742"/>
      <c r="F377" s="743" t="s">
        <v>1248</v>
      </c>
      <c r="G377" s="743" t="s">
        <v>1534</v>
      </c>
      <c r="H377" s="743" t="s">
        <v>2174</v>
      </c>
      <c r="I377" s="743" t="s">
        <v>3966</v>
      </c>
      <c r="J377" s="743"/>
      <c r="K377" s="743" t="s">
        <v>2089</v>
      </c>
      <c r="L377" s="743" t="s">
        <v>2069</v>
      </c>
      <c r="M377" s="743">
        <v>1</v>
      </c>
      <c r="N377" s="743"/>
      <c r="O377" s="743"/>
      <c r="P377" s="743"/>
      <c r="Q377" s="743"/>
      <c r="R377" s="743"/>
      <c r="S3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7" s="743"/>
      <c r="U377" s="743" t="s">
        <v>21197</v>
      </c>
      <c r="V377" s="743" t="s">
        <v>12756</v>
      </c>
      <c r="W377" s="743"/>
      <c r="X377" s="743"/>
      <c r="Y377" s="743" t="s">
        <v>21598</v>
      </c>
      <c r="Z377" s="743" t="s">
        <v>4311</v>
      </c>
      <c r="AA377" s="743"/>
      <c r="AB377" s="743" t="str">
        <f>Таблиця4[[#This Row],[Descriptions2]]</f>
        <v/>
      </c>
      <c r="AC377" s="743" t="str">
        <f>Таблиця4[[#This Row],[Owner/Specific NPCs3]]</f>
        <v/>
      </c>
      <c r="AD377" s="743"/>
      <c r="AE377" s="750" t="s">
        <v>5831</v>
      </c>
      <c r="AF377" s="751"/>
      <c r="AG377" s="752"/>
      <c r="AH377" s="743" t="s">
        <v>4311</v>
      </c>
      <c r="AI377" s="752"/>
      <c r="AJ377" s="743" t="s">
        <v>4311</v>
      </c>
      <c r="AK377" s="752"/>
      <c r="AL377" s="742" t="str">
        <f>IFERROR(INDEX('02_LIVING_WATERDEEP'!$C$2:$C$200,MATCH(Таблиця4[[#This Row],[BUILDING NAME]],'02_LIVING_WATERDEEP'!$A$2:$A$200,0),1),"")</f>
        <v/>
      </c>
      <c r="AM377" s="742" t="str">
        <f>IFERROR(INDEX('02_LIVING_WATERDEEP'!$F$2:$F$200,MATCH(Таблиця4[[#This Row],[BUILDING NAME]],'02_LIVING_WATERDEEP'!$A$2:$A$200,0),1),"")</f>
        <v/>
      </c>
      <c r="AN377" s="742" t="str">
        <f>IFERROR(INDEX('02_LIVING_WATERDEEP'!$I$2:$I$200,MATCH(Таблиця4[[#This Row],[BUILDING NAME]],'02_LIVING_WATERDEEP'!$A$2:$A$200,0),1),"")</f>
        <v/>
      </c>
      <c r="AO377" s="742" t="str">
        <f>IFERROR(INDEX('02_LIVING_WATERDEEP'!$J$2:$J$200,MATCH(Таблиця4[[#This Row],[BUILDING NAME]],'02_LIVING_WATERDEEP'!$A$2:$A$200,0),1),"")</f>
        <v/>
      </c>
      <c r="AP377" s="742" t="str">
        <f>IFERROR(INDEX('02_LIVING_WATERDEEP'!$K$2:$K$200,MATCH(Таблиця4[[#This Row],[BUILDING NAME]],'02_LIVING_WATERDEEP'!$A$2:$A$200,0),1),"")</f>
        <v/>
      </c>
      <c r="AQ377" s="742" t="str">
        <f>IFERROR(INDEX('02_LIVING_WATERDEEP'!$L$2:$L$200,MATCH(Таблиця4[[#This Row],[BUILDING NAME]],'02_LIVING_WATERDEEP'!$A$2:$A$200,0),1),"")</f>
        <v/>
      </c>
      <c r="AR377" s="742" t="str">
        <f>IFERROR(INDEX('02_LIVING_WATERDEEP'!$M$2:$M$200,MATCH(Таблиця4[[#This Row],[BUILDING NAME]],'02_LIVING_WATERDEEP'!$A$2:$A$200,0),1),"")</f>
        <v/>
      </c>
      <c r="AS377" s="742"/>
      <c r="AT377" s="596"/>
      <c r="AU377" s="596"/>
      <c r="AV377" s="596"/>
      <c r="AW377" s="596"/>
      <c r="AX377" s="596"/>
      <c r="AY377" s="596"/>
      <c r="AZ377" s="596"/>
      <c r="BA377" s="596"/>
      <c r="BB377" s="596"/>
      <c r="BC377" s="596"/>
      <c r="BD377" s="596"/>
      <c r="BE377" s="596"/>
      <c r="BF377" s="596"/>
      <c r="BG377" s="596"/>
      <c r="BH377" s="596"/>
      <c r="BI377" s="596"/>
      <c r="BJ377" s="596" t="e">
        <f>MATCH(Таблиця4[[#This Row],[BUILDING NAME]],#REF!,0)</f>
        <v>#REF!</v>
      </c>
      <c r="BK377" s="596" t="e">
        <f>INDEX(#REF!,'02BUILD'!BJ377,1)</f>
        <v>#REF!</v>
      </c>
      <c r="BL377" s="596" t="e">
        <v>#N/A</v>
      </c>
      <c r="BM377" s="596"/>
      <c r="BN377" s="596" t="e">
        <f>MATCH(Таблиця4[[#This Row],[BUILDING NAME]],Таблиця5[NAME],0)</f>
        <v>#N/A</v>
      </c>
      <c r="BO377" s="596" t="e">
        <f>INDEX(Таблиця5[[C - COINS - COST]:[ADDRESS]],'02BUILD'!$BN377,1)</f>
        <v>#N/A</v>
      </c>
      <c r="BP377" s="596" t="e">
        <f>INDEX(Таблиця5[[C - COINS - COST]:[ADDRESS]],'02BUILD'!$BN377,2)</f>
        <v>#N/A</v>
      </c>
      <c r="BQ377" s="596" t="e">
        <f>INDEX(Таблиця5[[C - COINS - COST]:[ADDRESS]],'02BUILD'!$BN377,3)</f>
        <v>#N/A</v>
      </c>
      <c r="BR377" s="596" t="e">
        <f>INDEX(Таблиця5[[C - COINS - COST]:[ADDRESS]],'02BUILD'!$BN377,4)</f>
        <v>#N/A</v>
      </c>
      <c r="BS377" s="596" t="e">
        <f>INDEX(Таблиця5[[C - COINS - COST]:[ADDRESS]],'02BUILD'!$BN377,5)</f>
        <v>#N/A</v>
      </c>
      <c r="BT377" s="596" t="e">
        <f>INDEX(Таблиця5[[C - COINS - COST]:[ADDRESS]],'02BUILD'!$BN377,6)</f>
        <v>#N/A</v>
      </c>
      <c r="BU377" s="596" t="e">
        <f>INDEX(Таблиця5[[C - COINS - COST]:[ADDRESS]],'02BUILD'!$BN377,7)</f>
        <v>#N/A</v>
      </c>
      <c r="BV377" s="596" t="e">
        <f>INDEX(Таблиця5[[C - COINS - COST]:[ADDRESS]],'02BUILD'!$BN377,8)</f>
        <v>#N/A</v>
      </c>
      <c r="BW377" s="596" t="e">
        <f>INDEX(Таблиця5[[C - COINS - COST]:[ADDRESS]],'02BUILD'!$BN377,9)</f>
        <v>#N/A</v>
      </c>
      <c r="BX377" s="596" t="e">
        <f>INDEX(Таблиця5[[C - COINS - COST]:[ADDRESS]],'02BUILD'!$BN377,10)</f>
        <v>#N/A</v>
      </c>
    </row>
    <row r="378" spans="1:76" ht="16.5" thickTop="1" thickBot="1">
      <c r="A378" s="742" t="s">
        <v>827</v>
      </c>
      <c r="B378" s="743" t="str">
        <f t="shared" si="18"/>
        <v>N51</v>
      </c>
      <c r="C378" s="743" t="str">
        <f t="shared" si="19"/>
        <v>The House of Healing (guildhall, C, 3)</v>
      </c>
      <c r="D378" s="742"/>
      <c r="E378" s="742"/>
      <c r="F378" s="743" t="s">
        <v>1249</v>
      </c>
      <c r="G378" s="743" t="s">
        <v>1535</v>
      </c>
      <c r="H378" s="743" t="s">
        <v>20904</v>
      </c>
      <c r="I378" s="743" t="s">
        <v>3966</v>
      </c>
      <c r="J378" s="742"/>
      <c r="K378" s="743" t="s">
        <v>2096</v>
      </c>
      <c r="L378" s="743" t="s">
        <v>2069</v>
      </c>
      <c r="M378" s="743">
        <v>3</v>
      </c>
      <c r="N378" s="750" t="s">
        <v>3843</v>
      </c>
      <c r="O378" s="743"/>
      <c r="P378" s="743"/>
      <c r="Q378" s="743"/>
      <c r="R378" s="743"/>
      <c r="S3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8" s="743"/>
      <c r="U378" s="743"/>
      <c r="V378" s="743"/>
      <c r="W378" s="743"/>
      <c r="X378" s="743"/>
      <c r="Y378" s="743" t="s">
        <v>21600</v>
      </c>
      <c r="Z378" s="743" t="s">
        <v>4311</v>
      </c>
      <c r="AA378" s="743"/>
      <c r="AB378" s="743" t="str">
        <f>Таблиця4[[#This Row],[Descriptions2]]</f>
        <v/>
      </c>
      <c r="AC378" s="743" t="str">
        <f>Таблиця4[[#This Row],[Owner/Specific NPCs3]]</f>
        <v/>
      </c>
      <c r="AD378" s="743"/>
      <c r="AE378" s="750" t="s">
        <v>5831</v>
      </c>
      <c r="AF378" s="751"/>
      <c r="AG378" s="752"/>
      <c r="AH378" s="743" t="s">
        <v>3843</v>
      </c>
      <c r="AI378" s="752"/>
      <c r="AJ378" s="743" t="s">
        <v>4311</v>
      </c>
      <c r="AK378" s="752"/>
      <c r="AL378" s="742" t="str">
        <f>IFERROR(INDEX('02_LIVING_WATERDEEP'!$C$2:$C$200,MATCH(Таблиця4[[#This Row],[BUILDING NAME]],'02_LIVING_WATERDEEP'!$A$2:$A$200,0),1),"")</f>
        <v/>
      </c>
      <c r="AM378" s="742" t="str">
        <f>IFERROR(INDEX('02_LIVING_WATERDEEP'!$F$2:$F$200,MATCH(Таблиця4[[#This Row],[BUILDING NAME]],'02_LIVING_WATERDEEP'!$A$2:$A$200,0),1),"")</f>
        <v/>
      </c>
      <c r="AN378" s="742" t="str">
        <f>IFERROR(INDEX('02_LIVING_WATERDEEP'!$I$2:$I$200,MATCH(Таблиця4[[#This Row],[BUILDING NAME]],'02_LIVING_WATERDEEP'!$A$2:$A$200,0),1),"")</f>
        <v/>
      </c>
      <c r="AO378" s="742" t="str">
        <f>IFERROR(INDEX('02_LIVING_WATERDEEP'!$J$2:$J$200,MATCH(Таблиця4[[#This Row],[BUILDING NAME]],'02_LIVING_WATERDEEP'!$A$2:$A$200,0),1),"")</f>
        <v/>
      </c>
      <c r="AP378" s="742" t="str">
        <f>IFERROR(INDEX('02_LIVING_WATERDEEP'!$K$2:$K$200,MATCH(Таблиця4[[#This Row],[BUILDING NAME]],'02_LIVING_WATERDEEP'!$A$2:$A$200,0),1),"")</f>
        <v/>
      </c>
      <c r="AQ378" s="742" t="str">
        <f>IFERROR(INDEX('02_LIVING_WATERDEEP'!$L$2:$L$200,MATCH(Таблиця4[[#This Row],[BUILDING NAME]],'02_LIVING_WATERDEEP'!$A$2:$A$200,0),1),"")</f>
        <v/>
      </c>
      <c r="AR378" s="742" t="str">
        <f>IFERROR(INDEX('02_LIVING_WATERDEEP'!$M$2:$M$200,MATCH(Таблиця4[[#This Row],[BUILDING NAME]],'02_LIVING_WATERDEEP'!$A$2:$A$200,0),1),"")</f>
        <v/>
      </c>
      <c r="AS378" s="742"/>
      <c r="AT378" s="596"/>
      <c r="AU378" s="596"/>
      <c r="AV378" s="596"/>
      <c r="AW378" s="596"/>
      <c r="AX378" s="596"/>
      <c r="AY378" s="596"/>
      <c r="AZ378" s="596"/>
      <c r="BA378" s="596"/>
      <c r="BB378" s="596"/>
      <c r="BC378" s="596"/>
      <c r="BD378" s="596"/>
      <c r="BE378" s="596"/>
      <c r="BF378" s="596"/>
      <c r="BG378" s="596"/>
      <c r="BH378" s="596"/>
      <c r="BI378" s="596"/>
      <c r="BJ378" s="596" t="e">
        <f>MATCH(Таблиця4[[#This Row],[BUILDING NAME]],#REF!,0)</f>
        <v>#REF!</v>
      </c>
      <c r="BK378" s="596" t="e">
        <f>INDEX(#REF!,'02BUILD'!BJ378,1)</f>
        <v>#REF!</v>
      </c>
      <c r="BL378" s="596" t="e">
        <v>#N/A</v>
      </c>
      <c r="BM378" s="596"/>
      <c r="BN378" s="596" t="e">
        <f>MATCH(Таблиця4[[#This Row],[BUILDING NAME]],Таблиця5[NAME],0)</f>
        <v>#N/A</v>
      </c>
      <c r="BO378" s="596" t="e">
        <f>INDEX(Таблиця5[[C - COINS - COST]:[ADDRESS]],'02BUILD'!$BN378,1)</f>
        <v>#N/A</v>
      </c>
      <c r="BP378" s="596" t="e">
        <f>INDEX(Таблиця5[[C - COINS - COST]:[ADDRESS]],'02BUILD'!$BN378,2)</f>
        <v>#N/A</v>
      </c>
      <c r="BQ378" s="596" t="e">
        <f>INDEX(Таблиця5[[C - COINS - COST]:[ADDRESS]],'02BUILD'!$BN378,3)</f>
        <v>#N/A</v>
      </c>
      <c r="BR378" s="596" t="e">
        <f>INDEX(Таблиця5[[C - COINS - COST]:[ADDRESS]],'02BUILD'!$BN378,4)</f>
        <v>#N/A</v>
      </c>
      <c r="BS378" s="596" t="e">
        <f>INDEX(Таблиця5[[C - COINS - COST]:[ADDRESS]],'02BUILD'!$BN378,5)</f>
        <v>#N/A</v>
      </c>
      <c r="BT378" s="596" t="e">
        <f>INDEX(Таблиця5[[C - COINS - COST]:[ADDRESS]],'02BUILD'!$BN378,6)</f>
        <v>#N/A</v>
      </c>
      <c r="BU378" s="596" t="e">
        <f>INDEX(Таблиця5[[C - COINS - COST]:[ADDRESS]],'02BUILD'!$BN378,7)</f>
        <v>#N/A</v>
      </c>
      <c r="BV378" s="596" t="e">
        <f>INDEX(Таблиця5[[C - COINS - COST]:[ADDRESS]],'02BUILD'!$BN378,8)</f>
        <v>#N/A</v>
      </c>
      <c r="BW378" s="596" t="e">
        <f>INDEX(Таблиця5[[C - COINS - COST]:[ADDRESS]],'02BUILD'!$BN378,9)</f>
        <v>#N/A</v>
      </c>
      <c r="BX378" s="596" t="e">
        <f>INDEX(Таблиця5[[C - COINS - COST]:[ADDRESS]],'02BUILD'!$BN378,10)</f>
        <v>#N/A</v>
      </c>
    </row>
    <row r="379" spans="1:76" ht="16.5" thickTop="1" thickBot="1">
      <c r="A379" s="742" t="s">
        <v>828</v>
      </c>
      <c r="B379" s="743" t="str">
        <f t="shared" si="18"/>
        <v>N52</v>
      </c>
      <c r="C379" s="743" t="str">
        <f t="shared" si="19"/>
        <v>Hothemer Villa (noble villa, A, 3s)</v>
      </c>
      <c r="D379" s="742"/>
      <c r="E379" s="742"/>
      <c r="F379" s="743" t="s">
        <v>401</v>
      </c>
      <c r="G379" s="743" t="s">
        <v>1536</v>
      </c>
      <c r="H379" s="742" t="s">
        <v>2175</v>
      </c>
      <c r="I379" s="743" t="s">
        <v>3966</v>
      </c>
      <c r="J379" s="742"/>
      <c r="K379" s="743" t="s">
        <v>2075</v>
      </c>
      <c r="L379" s="743" t="s">
        <v>2076</v>
      </c>
      <c r="M379" s="743" t="s">
        <v>2133</v>
      </c>
      <c r="N379" s="743"/>
      <c r="O379" s="743"/>
      <c r="P379" s="743"/>
      <c r="Q379" s="743"/>
      <c r="R379" s="743"/>
      <c r="S3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79" s="743"/>
      <c r="U379" s="743"/>
      <c r="V379" s="743"/>
      <c r="W379" s="743"/>
      <c r="X379" s="743"/>
      <c r="Y379" s="743"/>
      <c r="Z379" s="743" t="s">
        <v>4311</v>
      </c>
      <c r="AA379" s="743"/>
      <c r="AB379" s="743" t="str">
        <f>Таблиця4[[#This Row],[Descriptions2]]</f>
        <v/>
      </c>
      <c r="AC379" s="743" t="str">
        <f>Таблиця4[[#This Row],[Owner/Specific NPCs3]]</f>
        <v/>
      </c>
      <c r="AD379" s="743"/>
      <c r="AE379" s="750" t="s">
        <v>5831</v>
      </c>
      <c r="AF379" s="751"/>
      <c r="AG379" s="752"/>
      <c r="AH379" s="743" t="s">
        <v>4311</v>
      </c>
      <c r="AI379" s="752"/>
      <c r="AJ379" s="743" t="s">
        <v>4311</v>
      </c>
      <c r="AK379" s="752"/>
      <c r="AL379" s="742" t="str">
        <f>IFERROR(INDEX('02_LIVING_WATERDEEP'!$C$2:$C$200,MATCH(Таблиця4[[#This Row],[BUILDING NAME]],'02_LIVING_WATERDEEP'!$A$2:$A$200,0),1),"")</f>
        <v/>
      </c>
      <c r="AM379" s="742" t="str">
        <f>IFERROR(INDEX('02_LIVING_WATERDEEP'!$F$2:$F$200,MATCH(Таблиця4[[#This Row],[BUILDING NAME]],'02_LIVING_WATERDEEP'!$A$2:$A$200,0),1),"")</f>
        <v/>
      </c>
      <c r="AN379" s="742" t="str">
        <f>IFERROR(INDEX('02_LIVING_WATERDEEP'!$I$2:$I$200,MATCH(Таблиця4[[#This Row],[BUILDING NAME]],'02_LIVING_WATERDEEP'!$A$2:$A$200,0),1),"")</f>
        <v/>
      </c>
      <c r="AO379" s="742" t="str">
        <f>IFERROR(INDEX('02_LIVING_WATERDEEP'!$J$2:$J$200,MATCH(Таблиця4[[#This Row],[BUILDING NAME]],'02_LIVING_WATERDEEP'!$A$2:$A$200,0),1),"")</f>
        <v/>
      </c>
      <c r="AP379" s="742" t="str">
        <f>IFERROR(INDEX('02_LIVING_WATERDEEP'!$K$2:$K$200,MATCH(Таблиця4[[#This Row],[BUILDING NAME]],'02_LIVING_WATERDEEP'!$A$2:$A$200,0),1),"")</f>
        <v/>
      </c>
      <c r="AQ379" s="742" t="str">
        <f>IFERROR(INDEX('02_LIVING_WATERDEEP'!$L$2:$L$200,MATCH(Таблиця4[[#This Row],[BUILDING NAME]],'02_LIVING_WATERDEEP'!$A$2:$A$200,0),1),"")</f>
        <v/>
      </c>
      <c r="AR379" s="742" t="str">
        <f>IFERROR(INDEX('02_LIVING_WATERDEEP'!$M$2:$M$200,MATCH(Таблиця4[[#This Row],[BUILDING NAME]],'02_LIVING_WATERDEEP'!$A$2:$A$200,0),1),"")</f>
        <v/>
      </c>
      <c r="AS379" s="742"/>
      <c r="AT379" s="596"/>
      <c r="AU379" s="596"/>
      <c r="AV379" s="596"/>
      <c r="AW379" s="596"/>
      <c r="AX379" s="596"/>
      <c r="AY379" s="596"/>
      <c r="AZ379" s="596"/>
      <c r="BA379" s="596"/>
      <c r="BB379" s="596"/>
      <c r="BC379" s="596"/>
      <c r="BD379" s="596"/>
      <c r="BE379" s="596"/>
      <c r="BF379" s="596"/>
      <c r="BG379" s="596"/>
      <c r="BH379" s="596"/>
      <c r="BI379" s="596"/>
      <c r="BJ379" s="596" t="e">
        <f>MATCH(Таблиця4[[#This Row],[BUILDING NAME]],#REF!,0)</f>
        <v>#REF!</v>
      </c>
      <c r="BK379" s="596" t="e">
        <f>INDEX(#REF!,'02BUILD'!BJ379,1)</f>
        <v>#REF!</v>
      </c>
      <c r="BL379" s="596" t="e">
        <v>#N/A</v>
      </c>
      <c r="BM379" s="596"/>
      <c r="BN379" s="596" t="e">
        <f>MATCH(Таблиця4[[#This Row],[BUILDING NAME]],Таблиця5[NAME],0)</f>
        <v>#N/A</v>
      </c>
      <c r="BO379" s="596" t="e">
        <f>INDEX(Таблиця5[[C - COINS - COST]:[ADDRESS]],'02BUILD'!$BN379,1)</f>
        <v>#N/A</v>
      </c>
      <c r="BP379" s="596" t="e">
        <f>INDEX(Таблиця5[[C - COINS - COST]:[ADDRESS]],'02BUILD'!$BN379,2)</f>
        <v>#N/A</v>
      </c>
      <c r="BQ379" s="596" t="e">
        <f>INDEX(Таблиця5[[C - COINS - COST]:[ADDRESS]],'02BUILD'!$BN379,3)</f>
        <v>#N/A</v>
      </c>
      <c r="BR379" s="596" t="e">
        <f>INDEX(Таблиця5[[C - COINS - COST]:[ADDRESS]],'02BUILD'!$BN379,4)</f>
        <v>#N/A</v>
      </c>
      <c r="BS379" s="596" t="e">
        <f>INDEX(Таблиця5[[C - COINS - COST]:[ADDRESS]],'02BUILD'!$BN379,5)</f>
        <v>#N/A</v>
      </c>
      <c r="BT379" s="596" t="e">
        <f>INDEX(Таблиця5[[C - COINS - COST]:[ADDRESS]],'02BUILD'!$BN379,6)</f>
        <v>#N/A</v>
      </c>
      <c r="BU379" s="596" t="e">
        <f>INDEX(Таблиця5[[C - COINS - COST]:[ADDRESS]],'02BUILD'!$BN379,7)</f>
        <v>#N/A</v>
      </c>
      <c r="BV379" s="596" t="e">
        <f>INDEX(Таблиця5[[C - COINS - COST]:[ADDRESS]],'02BUILD'!$BN379,8)</f>
        <v>#N/A</v>
      </c>
      <c r="BW379" s="596" t="e">
        <f>INDEX(Таблиця5[[C - COINS - COST]:[ADDRESS]],'02BUILD'!$BN379,9)</f>
        <v>#N/A</v>
      </c>
      <c r="BX379" s="596" t="e">
        <f>INDEX(Таблиця5[[C - COINS - COST]:[ADDRESS]],'02BUILD'!$BN379,10)</f>
        <v>#N/A</v>
      </c>
    </row>
    <row r="380" spans="1:76" ht="16.5" thickTop="1" thickBot="1">
      <c r="A380" s="742" t="s">
        <v>829</v>
      </c>
      <c r="B380" s="743" t="str">
        <f t="shared" si="18"/>
        <v>N53</v>
      </c>
      <c r="C380" s="743" t="str">
        <f t="shared" si="19"/>
        <v>Ilvastarr Villa (noble villa, A, 2s &amp; 3s)</v>
      </c>
      <c r="D380" s="742"/>
      <c r="E380" s="742"/>
      <c r="F380" s="743" t="s">
        <v>420</v>
      </c>
      <c r="G380" s="743" t="s">
        <v>1537</v>
      </c>
      <c r="H380" s="743" t="s">
        <v>2176</v>
      </c>
      <c r="I380" s="743" t="s">
        <v>3966</v>
      </c>
      <c r="J380" s="743"/>
      <c r="K380" s="743" t="s">
        <v>2075</v>
      </c>
      <c r="L380" s="743" t="s">
        <v>2076</v>
      </c>
      <c r="M380" s="743" t="s">
        <v>2070</v>
      </c>
      <c r="N380" s="743"/>
      <c r="O380" s="743"/>
      <c r="P380" s="743"/>
      <c r="Q380" s="743"/>
      <c r="R380" s="743"/>
      <c r="S3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0" s="743"/>
      <c r="U380" s="743"/>
      <c r="V380" s="743"/>
      <c r="W380" s="743"/>
      <c r="X380" s="743"/>
      <c r="Y380" s="743"/>
      <c r="Z380" s="743" t="s">
        <v>4311</v>
      </c>
      <c r="AA380" s="743"/>
      <c r="AB380" s="743" t="str">
        <f>Таблиця4[[#This Row],[Descriptions2]]</f>
        <v/>
      </c>
      <c r="AC380" s="743" t="str">
        <f>Таблиця4[[#This Row],[Owner/Specific NPCs3]]</f>
        <v/>
      </c>
      <c r="AD380" s="743"/>
      <c r="AE380" s="750" t="s">
        <v>5831</v>
      </c>
      <c r="AF380" s="751"/>
      <c r="AG380" s="752"/>
      <c r="AH380" s="743" t="s">
        <v>4311</v>
      </c>
      <c r="AI380" s="752"/>
      <c r="AJ380" s="743" t="s">
        <v>4311</v>
      </c>
      <c r="AK380" s="752"/>
      <c r="AL380" s="742" t="str">
        <f>IFERROR(INDEX('02_LIVING_WATERDEEP'!$C$2:$C$200,MATCH(Таблиця4[[#This Row],[BUILDING NAME]],'02_LIVING_WATERDEEP'!$A$2:$A$200,0),1),"")</f>
        <v/>
      </c>
      <c r="AM380" s="742" t="str">
        <f>IFERROR(INDEX('02_LIVING_WATERDEEP'!$F$2:$F$200,MATCH(Таблиця4[[#This Row],[BUILDING NAME]],'02_LIVING_WATERDEEP'!$A$2:$A$200,0),1),"")</f>
        <v/>
      </c>
      <c r="AN380" s="742" t="str">
        <f>IFERROR(INDEX('02_LIVING_WATERDEEP'!$I$2:$I$200,MATCH(Таблиця4[[#This Row],[BUILDING NAME]],'02_LIVING_WATERDEEP'!$A$2:$A$200,0),1),"")</f>
        <v/>
      </c>
      <c r="AO380" s="742" t="str">
        <f>IFERROR(INDEX('02_LIVING_WATERDEEP'!$J$2:$J$200,MATCH(Таблиця4[[#This Row],[BUILDING NAME]],'02_LIVING_WATERDEEP'!$A$2:$A$200,0),1),"")</f>
        <v/>
      </c>
      <c r="AP380" s="742" t="str">
        <f>IFERROR(INDEX('02_LIVING_WATERDEEP'!$K$2:$K$200,MATCH(Таблиця4[[#This Row],[BUILDING NAME]],'02_LIVING_WATERDEEP'!$A$2:$A$200,0),1),"")</f>
        <v/>
      </c>
      <c r="AQ380" s="742" t="str">
        <f>IFERROR(INDEX('02_LIVING_WATERDEEP'!$L$2:$L$200,MATCH(Таблиця4[[#This Row],[BUILDING NAME]],'02_LIVING_WATERDEEP'!$A$2:$A$200,0),1),"")</f>
        <v/>
      </c>
      <c r="AR380" s="742" t="str">
        <f>IFERROR(INDEX('02_LIVING_WATERDEEP'!$M$2:$M$200,MATCH(Таблиця4[[#This Row],[BUILDING NAME]],'02_LIVING_WATERDEEP'!$A$2:$A$200,0),1),"")</f>
        <v/>
      </c>
      <c r="AS380" s="742"/>
      <c r="AT380" s="596"/>
      <c r="AU380" s="596"/>
      <c r="AV380" s="596"/>
      <c r="AW380" s="596"/>
      <c r="AX380" s="596"/>
      <c r="AY380" s="596"/>
      <c r="AZ380" s="596"/>
      <c r="BA380" s="596"/>
      <c r="BB380" s="596"/>
      <c r="BC380" s="596"/>
      <c r="BD380" s="596"/>
      <c r="BE380" s="596"/>
      <c r="BF380" s="596"/>
      <c r="BG380" s="596"/>
      <c r="BH380" s="596"/>
      <c r="BI380" s="596"/>
      <c r="BJ380" s="596" t="e">
        <f>MATCH(Таблиця4[[#This Row],[BUILDING NAME]],#REF!,0)</f>
        <v>#REF!</v>
      </c>
      <c r="BK380" s="596" t="e">
        <f>INDEX(#REF!,'02BUILD'!BJ380,1)</f>
        <v>#REF!</v>
      </c>
      <c r="BL380" s="596" t="s">
        <v>20513</v>
      </c>
      <c r="BM380" s="596"/>
      <c r="BN380" s="596" t="e">
        <f>MATCH(Таблиця4[[#This Row],[BUILDING NAME]],Таблиця5[NAME],0)</f>
        <v>#N/A</v>
      </c>
      <c r="BO380" s="596" t="e">
        <f>INDEX(Таблиця5[[C - COINS - COST]:[ADDRESS]],'02BUILD'!$BN380,1)</f>
        <v>#N/A</v>
      </c>
      <c r="BP380" s="596" t="e">
        <f>INDEX(Таблиця5[[C - COINS - COST]:[ADDRESS]],'02BUILD'!$BN380,2)</f>
        <v>#N/A</v>
      </c>
      <c r="BQ380" s="596" t="e">
        <f>INDEX(Таблиця5[[C - COINS - COST]:[ADDRESS]],'02BUILD'!$BN380,3)</f>
        <v>#N/A</v>
      </c>
      <c r="BR380" s="596" t="e">
        <f>INDEX(Таблиця5[[C - COINS - COST]:[ADDRESS]],'02BUILD'!$BN380,4)</f>
        <v>#N/A</v>
      </c>
      <c r="BS380" s="596" t="e">
        <f>INDEX(Таблиця5[[C - COINS - COST]:[ADDRESS]],'02BUILD'!$BN380,5)</f>
        <v>#N/A</v>
      </c>
      <c r="BT380" s="596" t="e">
        <f>INDEX(Таблиця5[[C - COINS - COST]:[ADDRESS]],'02BUILD'!$BN380,6)</f>
        <v>#N/A</v>
      </c>
      <c r="BU380" s="596" t="e">
        <f>INDEX(Таблиця5[[C - COINS - COST]:[ADDRESS]],'02BUILD'!$BN380,7)</f>
        <v>#N/A</v>
      </c>
      <c r="BV380" s="596" t="e">
        <f>INDEX(Таблиця5[[C - COINS - COST]:[ADDRESS]],'02BUILD'!$BN380,8)</f>
        <v>#N/A</v>
      </c>
      <c r="BW380" s="596" t="e">
        <f>INDEX(Таблиця5[[C - COINS - COST]:[ADDRESS]],'02BUILD'!$BN380,9)</f>
        <v>#N/A</v>
      </c>
      <c r="BX380" s="596" t="e">
        <f>INDEX(Таблиця5[[C - COINS - COST]:[ADDRESS]],'02BUILD'!$BN380,10)</f>
        <v>#N/A</v>
      </c>
    </row>
    <row r="381" spans="1:76" ht="16.5" thickTop="1" thickBot="1">
      <c r="A381" s="742" t="s">
        <v>830</v>
      </c>
      <c r="B381" s="743" t="str">
        <f t="shared" si="18"/>
        <v>N54</v>
      </c>
      <c r="C381" s="743" t="str">
        <f t="shared" si="19"/>
        <v>Fallen Stars Fish (business, C, 1)</v>
      </c>
      <c r="D381" s="742"/>
      <c r="E381" s="742"/>
      <c r="F381" s="743" t="s">
        <v>1250</v>
      </c>
      <c r="G381" s="743" t="s">
        <v>1538</v>
      </c>
      <c r="H381" s="743" t="s">
        <v>2177</v>
      </c>
      <c r="I381" s="743" t="s">
        <v>3966</v>
      </c>
      <c r="J381" s="743"/>
      <c r="K381" s="743" t="s">
        <v>2089</v>
      </c>
      <c r="L381" s="743" t="s">
        <v>2069</v>
      </c>
      <c r="M381" s="743">
        <v>1</v>
      </c>
      <c r="N381" s="743"/>
      <c r="O381" s="743"/>
      <c r="P381" s="743"/>
      <c r="Q381" s="743"/>
      <c r="R381" s="743"/>
      <c r="S3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1" s="743"/>
      <c r="U381" s="743"/>
      <c r="V381" s="743" t="s">
        <v>21534</v>
      </c>
      <c r="W381" s="743"/>
      <c r="X381" s="743"/>
      <c r="Y381" s="743" t="s">
        <v>21533</v>
      </c>
      <c r="Z381" s="743" t="s">
        <v>4311</v>
      </c>
      <c r="AA381" s="743"/>
      <c r="AB381" s="743" t="str">
        <f>Таблиця4[[#This Row],[Descriptions2]]</f>
        <v/>
      </c>
      <c r="AC381" s="743" t="str">
        <f>Таблиця4[[#This Row],[Owner/Specific NPCs3]]</f>
        <v/>
      </c>
      <c r="AD381" s="743"/>
      <c r="AE381" s="750" t="s">
        <v>5831</v>
      </c>
      <c r="AF381" s="751"/>
      <c r="AG381" s="752"/>
      <c r="AH381" s="743" t="s">
        <v>4311</v>
      </c>
      <c r="AI381" s="752"/>
      <c r="AJ381" s="743" t="s">
        <v>4311</v>
      </c>
      <c r="AK381" s="752"/>
      <c r="AL381" s="742" t="str">
        <f>IFERROR(INDEX('02_LIVING_WATERDEEP'!$C$2:$C$200,MATCH(Таблиця4[[#This Row],[BUILDING NAME]],'02_LIVING_WATERDEEP'!$A$2:$A$200,0),1),"")</f>
        <v/>
      </c>
      <c r="AM381" s="742" t="str">
        <f>IFERROR(INDEX('02_LIVING_WATERDEEP'!$F$2:$F$200,MATCH(Таблиця4[[#This Row],[BUILDING NAME]],'02_LIVING_WATERDEEP'!$A$2:$A$200,0),1),"")</f>
        <v/>
      </c>
      <c r="AN381" s="742" t="str">
        <f>IFERROR(INDEX('02_LIVING_WATERDEEP'!$I$2:$I$200,MATCH(Таблиця4[[#This Row],[BUILDING NAME]],'02_LIVING_WATERDEEP'!$A$2:$A$200,0),1),"")</f>
        <v/>
      </c>
      <c r="AO381" s="742" t="str">
        <f>IFERROR(INDEX('02_LIVING_WATERDEEP'!$J$2:$J$200,MATCH(Таблиця4[[#This Row],[BUILDING NAME]],'02_LIVING_WATERDEEP'!$A$2:$A$200,0),1),"")</f>
        <v/>
      </c>
      <c r="AP381" s="742" t="str">
        <f>IFERROR(INDEX('02_LIVING_WATERDEEP'!$K$2:$K$200,MATCH(Таблиця4[[#This Row],[BUILDING NAME]],'02_LIVING_WATERDEEP'!$A$2:$A$200,0),1),"")</f>
        <v/>
      </c>
      <c r="AQ381" s="742" t="str">
        <f>IFERROR(INDEX('02_LIVING_WATERDEEP'!$L$2:$L$200,MATCH(Таблиця4[[#This Row],[BUILDING NAME]],'02_LIVING_WATERDEEP'!$A$2:$A$200,0),1),"")</f>
        <v/>
      </c>
      <c r="AR381" s="742" t="str">
        <f>IFERROR(INDEX('02_LIVING_WATERDEEP'!$M$2:$M$200,MATCH(Таблиця4[[#This Row],[BUILDING NAME]],'02_LIVING_WATERDEEP'!$A$2:$A$200,0),1),"")</f>
        <v/>
      </c>
      <c r="AS381" s="742"/>
      <c r="AT381" s="596"/>
      <c r="AU381" s="596"/>
      <c r="AV381" s="596"/>
      <c r="AW381" s="596"/>
      <c r="AX381" s="596"/>
      <c r="AY381" s="596"/>
      <c r="AZ381" s="596"/>
      <c r="BA381" s="596"/>
      <c r="BB381" s="596"/>
      <c r="BC381" s="596"/>
      <c r="BD381" s="596"/>
      <c r="BE381" s="596"/>
      <c r="BF381" s="596"/>
      <c r="BG381" s="596"/>
      <c r="BH381" s="596"/>
      <c r="BI381" s="596"/>
      <c r="BJ381" s="596" t="e">
        <f>MATCH(Таблиця4[[#This Row],[BUILDING NAME]],#REF!,0)</f>
        <v>#REF!</v>
      </c>
      <c r="BK381" s="596" t="e">
        <f>INDEX(#REF!,'02BUILD'!BJ381,1)</f>
        <v>#REF!</v>
      </c>
      <c r="BL381" s="596" t="s">
        <v>20517</v>
      </c>
      <c r="BM381" s="596"/>
      <c r="BN381" s="596" t="e">
        <f>MATCH(Таблиця4[[#This Row],[BUILDING NAME]],Таблиця5[NAME],0)</f>
        <v>#N/A</v>
      </c>
      <c r="BO381" s="596" t="e">
        <f>INDEX(Таблиця5[[C - COINS - COST]:[ADDRESS]],'02BUILD'!$BN381,1)</f>
        <v>#N/A</v>
      </c>
      <c r="BP381" s="596" t="e">
        <f>INDEX(Таблиця5[[C - COINS - COST]:[ADDRESS]],'02BUILD'!$BN381,2)</f>
        <v>#N/A</v>
      </c>
      <c r="BQ381" s="596" t="e">
        <f>INDEX(Таблиця5[[C - COINS - COST]:[ADDRESS]],'02BUILD'!$BN381,3)</f>
        <v>#N/A</v>
      </c>
      <c r="BR381" s="596" t="e">
        <f>INDEX(Таблиця5[[C - COINS - COST]:[ADDRESS]],'02BUILD'!$BN381,4)</f>
        <v>#N/A</v>
      </c>
      <c r="BS381" s="596" t="e">
        <f>INDEX(Таблиця5[[C - COINS - COST]:[ADDRESS]],'02BUILD'!$BN381,5)</f>
        <v>#N/A</v>
      </c>
      <c r="BT381" s="596" t="e">
        <f>INDEX(Таблиця5[[C - COINS - COST]:[ADDRESS]],'02BUILD'!$BN381,6)</f>
        <v>#N/A</v>
      </c>
      <c r="BU381" s="596" t="e">
        <f>INDEX(Таблиця5[[C - COINS - COST]:[ADDRESS]],'02BUILD'!$BN381,7)</f>
        <v>#N/A</v>
      </c>
      <c r="BV381" s="596" t="e">
        <f>INDEX(Таблиця5[[C - COINS - COST]:[ADDRESS]],'02BUILD'!$BN381,8)</f>
        <v>#N/A</v>
      </c>
      <c r="BW381" s="596" t="e">
        <f>INDEX(Таблиця5[[C - COINS - COST]:[ADDRESS]],'02BUILD'!$BN381,9)</f>
        <v>#N/A</v>
      </c>
      <c r="BX381" s="596" t="e">
        <f>INDEX(Таблиця5[[C - COINS - COST]:[ADDRESS]],'02BUILD'!$BN381,10)</f>
        <v>#N/A</v>
      </c>
    </row>
    <row r="382" spans="1:76" ht="16.5" thickTop="1" thickBot="1">
      <c r="A382" s="742" t="s">
        <v>831</v>
      </c>
      <c r="B382" s="743" t="str">
        <f t="shared" si="18"/>
        <v>N55</v>
      </c>
      <c r="C382" s="743" t="str">
        <f t="shared" si="19"/>
        <v>Wands Villa (noble villa, A, 3s &amp; 5s)</v>
      </c>
      <c r="D382" s="742"/>
      <c r="E382" s="742"/>
      <c r="F382" s="743" t="s">
        <v>1251</v>
      </c>
      <c r="G382" s="743" t="s">
        <v>1539</v>
      </c>
      <c r="H382" s="743" t="s">
        <v>21272</v>
      </c>
      <c r="I382" s="743" t="s">
        <v>3966</v>
      </c>
      <c r="J382" s="743"/>
      <c r="K382" s="743" t="s">
        <v>2075</v>
      </c>
      <c r="L382" s="743" t="s">
        <v>2076</v>
      </c>
      <c r="M382" s="743" t="s">
        <v>2133</v>
      </c>
      <c r="N382" s="743" t="s">
        <v>191</v>
      </c>
      <c r="O382" s="743"/>
      <c r="P382" s="743"/>
      <c r="Q382" s="743"/>
      <c r="R382" s="743"/>
      <c r="S3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2" s="743"/>
      <c r="U382" s="743"/>
      <c r="V382" s="743"/>
      <c r="W382" s="743"/>
      <c r="X382" s="743"/>
      <c r="Y382" s="743"/>
      <c r="Z382" s="743" t="s">
        <v>4311</v>
      </c>
      <c r="AA382" s="743"/>
      <c r="AB382" s="743" t="str">
        <f>Таблиця4[[#This Row],[Descriptions2]]</f>
        <v/>
      </c>
      <c r="AC382" s="743" t="str">
        <f>Таблиця4[[#This Row],[Owner/Specific NPCs3]]</f>
        <v/>
      </c>
      <c r="AD382" s="743"/>
      <c r="AE382" s="750" t="s">
        <v>5831</v>
      </c>
      <c r="AF382" s="751"/>
      <c r="AG382" s="752"/>
      <c r="AH382" s="743" t="s">
        <v>4311</v>
      </c>
      <c r="AI382" s="752"/>
      <c r="AJ382" s="743" t="s">
        <v>4311</v>
      </c>
      <c r="AK382" s="752"/>
      <c r="AL382" s="742" t="str">
        <f>IFERROR(INDEX('02_LIVING_WATERDEEP'!$C$2:$C$200,MATCH(Таблиця4[[#This Row],[BUILDING NAME]],'02_LIVING_WATERDEEP'!$A$2:$A$200,0),1),"")</f>
        <v/>
      </c>
      <c r="AM382" s="742" t="str">
        <f>IFERROR(INDEX('02_LIVING_WATERDEEP'!$F$2:$F$200,MATCH(Таблиця4[[#This Row],[BUILDING NAME]],'02_LIVING_WATERDEEP'!$A$2:$A$200,0),1),"")</f>
        <v/>
      </c>
      <c r="AN382" s="742" t="str">
        <f>IFERROR(INDEX('02_LIVING_WATERDEEP'!$I$2:$I$200,MATCH(Таблиця4[[#This Row],[BUILDING NAME]],'02_LIVING_WATERDEEP'!$A$2:$A$200,0),1),"")</f>
        <v/>
      </c>
      <c r="AO382" s="742" t="str">
        <f>IFERROR(INDEX('02_LIVING_WATERDEEP'!$J$2:$J$200,MATCH(Таблиця4[[#This Row],[BUILDING NAME]],'02_LIVING_WATERDEEP'!$A$2:$A$200,0),1),"")</f>
        <v/>
      </c>
      <c r="AP382" s="742" t="str">
        <f>IFERROR(INDEX('02_LIVING_WATERDEEP'!$K$2:$K$200,MATCH(Таблиця4[[#This Row],[BUILDING NAME]],'02_LIVING_WATERDEEP'!$A$2:$A$200,0),1),"")</f>
        <v/>
      </c>
      <c r="AQ382" s="742" t="str">
        <f>IFERROR(INDEX('02_LIVING_WATERDEEP'!$L$2:$L$200,MATCH(Таблиця4[[#This Row],[BUILDING NAME]],'02_LIVING_WATERDEEP'!$A$2:$A$200,0),1),"")</f>
        <v/>
      </c>
      <c r="AR382" s="742" t="str">
        <f>IFERROR(INDEX('02_LIVING_WATERDEEP'!$M$2:$M$200,MATCH(Таблиця4[[#This Row],[BUILDING NAME]],'02_LIVING_WATERDEEP'!$A$2:$A$200,0),1),"")</f>
        <v/>
      </c>
      <c r="AS382" s="742"/>
      <c r="AT382" s="596"/>
      <c r="AU382" s="596"/>
      <c r="AV382" s="596"/>
      <c r="AW382" s="596"/>
      <c r="AX382" s="596"/>
      <c r="AY382" s="596"/>
      <c r="AZ382" s="596"/>
      <c r="BA382" s="596"/>
      <c r="BB382" s="596"/>
      <c r="BC382" s="596"/>
      <c r="BD382" s="596"/>
      <c r="BE382" s="596"/>
      <c r="BF382" s="596"/>
      <c r="BG382" s="596"/>
      <c r="BH382" s="596"/>
      <c r="BI382" s="596"/>
      <c r="BJ382" s="596" t="e">
        <f>MATCH(Таблиця4[[#This Row],[BUILDING NAME]],#REF!,0)</f>
        <v>#REF!</v>
      </c>
      <c r="BK382" s="596" t="e">
        <f>INDEX(#REF!,'02BUILD'!BJ382,1)</f>
        <v>#REF!</v>
      </c>
      <c r="BL382" s="596" t="s">
        <v>20509</v>
      </c>
      <c r="BM382" s="596"/>
      <c r="BN382" s="596" t="e">
        <f>MATCH(Таблиця4[[#This Row],[BUILDING NAME]],Таблиця5[NAME],0)</f>
        <v>#N/A</v>
      </c>
      <c r="BO382" s="596" t="e">
        <f>INDEX(Таблиця5[[C - COINS - COST]:[ADDRESS]],'02BUILD'!$BN382,1)</f>
        <v>#N/A</v>
      </c>
      <c r="BP382" s="596" t="e">
        <f>INDEX(Таблиця5[[C - COINS - COST]:[ADDRESS]],'02BUILD'!$BN382,2)</f>
        <v>#N/A</v>
      </c>
      <c r="BQ382" s="596" t="e">
        <f>INDEX(Таблиця5[[C - COINS - COST]:[ADDRESS]],'02BUILD'!$BN382,3)</f>
        <v>#N/A</v>
      </c>
      <c r="BR382" s="596" t="e">
        <f>INDEX(Таблиця5[[C - COINS - COST]:[ADDRESS]],'02BUILD'!$BN382,4)</f>
        <v>#N/A</v>
      </c>
      <c r="BS382" s="596" t="e">
        <f>INDEX(Таблиця5[[C - COINS - COST]:[ADDRESS]],'02BUILD'!$BN382,5)</f>
        <v>#N/A</v>
      </c>
      <c r="BT382" s="596" t="e">
        <f>INDEX(Таблиця5[[C - COINS - COST]:[ADDRESS]],'02BUILD'!$BN382,6)</f>
        <v>#N/A</v>
      </c>
      <c r="BU382" s="596" t="e">
        <f>INDEX(Таблиця5[[C - COINS - COST]:[ADDRESS]],'02BUILD'!$BN382,7)</f>
        <v>#N/A</v>
      </c>
      <c r="BV382" s="596" t="e">
        <f>INDEX(Таблиця5[[C - COINS - COST]:[ADDRESS]],'02BUILD'!$BN382,8)</f>
        <v>#N/A</v>
      </c>
      <c r="BW382" s="596" t="e">
        <f>INDEX(Таблиця5[[C - COINS - COST]:[ADDRESS]],'02BUILD'!$BN382,9)</f>
        <v>#N/A</v>
      </c>
      <c r="BX382" s="596" t="e">
        <f>INDEX(Таблиця5[[C - COINS - COST]:[ADDRESS]],'02BUILD'!$BN382,10)</f>
        <v>#N/A</v>
      </c>
    </row>
    <row r="383" spans="1:76" ht="16.5" thickTop="1" thickBot="1">
      <c r="A383" s="742" t="s">
        <v>832</v>
      </c>
      <c r="B383" s="743" t="str">
        <f t="shared" si="18"/>
        <v>N56</v>
      </c>
      <c r="C383" s="743" t="str">
        <f t="shared" si="19"/>
        <v>The Grinning Lion (tavern, C, 1)</v>
      </c>
      <c r="D383" s="742"/>
      <c r="E383" s="742"/>
      <c r="F383" s="743" t="s">
        <v>1252</v>
      </c>
      <c r="G383" s="743" t="s">
        <v>1540</v>
      </c>
      <c r="H383" s="747" t="s">
        <v>2178</v>
      </c>
      <c r="I383" s="743" t="s">
        <v>3966</v>
      </c>
      <c r="J383" s="743"/>
      <c r="K383" s="743" t="s">
        <v>2093</v>
      </c>
      <c r="L383" s="743" t="s">
        <v>2069</v>
      </c>
      <c r="M383" s="743">
        <v>1</v>
      </c>
      <c r="N383" s="743" t="s">
        <v>21465</v>
      </c>
      <c r="O383" s="743">
        <v>4</v>
      </c>
      <c r="P383" s="743"/>
      <c r="Q383" s="743">
        <v>2</v>
      </c>
      <c r="R383" s="743"/>
      <c r="S3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 P • </v>
      </c>
      <c r="T383" s="743" t="s">
        <v>16336</v>
      </c>
      <c r="U383" s="743" t="s">
        <v>16337</v>
      </c>
      <c r="V383" s="743"/>
      <c r="W383" s="743"/>
      <c r="X383" s="743"/>
      <c r="Y383" s="747" t="s">
        <v>21733</v>
      </c>
      <c r="Z383" s="743" t="s">
        <v>230</v>
      </c>
      <c r="AA383" s="743"/>
      <c r="AB383" s="743" t="s">
        <v>5657</v>
      </c>
      <c r="AC383" s="743">
        <f>Таблиця4[[#This Row],[Owner/Specific NPCs3]]</f>
        <v>0</v>
      </c>
      <c r="AD383" s="743"/>
      <c r="AE383" s="750" t="s">
        <v>16760</v>
      </c>
      <c r="AF383" s="751" t="s">
        <v>16761</v>
      </c>
      <c r="AG383" s="752"/>
      <c r="AH383" s="743" t="s">
        <v>4311</v>
      </c>
      <c r="AI383" s="752"/>
      <c r="AJ383" s="743" t="s">
        <v>3933</v>
      </c>
      <c r="AK383" s="752"/>
      <c r="AL383" s="742" t="str">
        <f>IFERROR(INDEX('02_LIVING_WATERDEEP'!$C$2:$C$200,MATCH(Таблиця4[[#This Row],[BUILDING NAME]],'02_LIVING_WATERDEEP'!$A$2:$A$200,0),1),"")</f>
        <v>Skuzz</v>
      </c>
      <c r="AM383" s="742" t="str">
        <f>IFERROR(INDEX('02_LIVING_WATERDEEP'!$F$2:$F$200,MATCH(Таблиця4[[#This Row],[BUILDING NAME]],'02_LIVING_WATERDEEP'!$A$2:$A$200,0),1),"")</f>
        <v>Comfortable</v>
      </c>
      <c r="AN383" s="742">
        <f>IFERROR(INDEX('02_LIVING_WATERDEEP'!$I$2:$I$200,MATCH(Таблиця4[[#This Row],[BUILDING NAME]],'02_LIVING_WATERDEEP'!$A$2:$A$200,0),1),"")</f>
        <v>0</v>
      </c>
      <c r="AO383" s="742" t="str">
        <f>IFERROR(INDEX('02_LIVING_WATERDEEP'!$J$2:$J$200,MATCH(Таблиця4[[#This Row],[BUILDING NAME]],'02_LIVING_WATERDEEP'!$A$2:$A$200,0),1),"")</f>
        <v>Outside: Prints of upcoming acts are plastered on the stone walls outside the one story tavern. The red double door is flanked by ever-burning torches and equipped with golden, grinning lion door knockers.
Inside: Red leather booths line the back walls, with small, round tables (adorned with candelabras) filling the center space in front of the elevated main stage. A well equipped bar provides the patrons with a wide variety of ales, wines, and spirits.</v>
      </c>
      <c r="AP383" s="742">
        <f>IFERROR(INDEX('02_LIVING_WATERDEEP'!$K$2:$K$200,MATCH(Таблиця4[[#This Row],[BUILDING NAME]],'02_LIVING_WATERDEEP'!$A$2:$A$200,0),1),"")</f>
        <v>0</v>
      </c>
      <c r="AQ383" s="742">
        <f>IFERROR(INDEX('02_LIVING_WATERDEEP'!$L$2:$L$200,MATCH(Таблиця4[[#This Row],[BUILDING NAME]],'02_LIVING_WATERDEEP'!$A$2:$A$200,0),1),"")</f>
        <v>0</v>
      </c>
      <c r="AR383" s="742">
        <f>IFERROR(INDEX('02_LIVING_WATERDEEP'!$M$2:$M$200,MATCH(Таблиця4[[#This Row],[BUILDING NAME]],'02_LIVING_WATERDEEP'!$A$2:$A$200,0),1),"")</f>
        <v>0</v>
      </c>
      <c r="AS383" s="742"/>
      <c r="AT383" s="596"/>
      <c r="AU383" s="596"/>
      <c r="AV383" s="596"/>
      <c r="AW383" s="596"/>
      <c r="AX383" s="596"/>
      <c r="AY383" s="596"/>
      <c r="AZ383" s="596"/>
      <c r="BA383" s="596"/>
      <c r="BB383" s="596"/>
      <c r="BC383" s="596"/>
      <c r="BD383" s="596"/>
      <c r="BE383" s="596"/>
      <c r="BF383" s="596"/>
      <c r="BG383" s="596"/>
      <c r="BH383" s="596"/>
      <c r="BI383" s="596"/>
      <c r="BJ383" s="596" t="e">
        <f>MATCH(Таблиця4[[#This Row],[BUILDING NAME]],#REF!,0)</f>
        <v>#REF!</v>
      </c>
      <c r="BK383" s="596" t="e">
        <f>INDEX(#REF!,'02BUILD'!BJ383,1)</f>
        <v>#REF!</v>
      </c>
      <c r="BL383" s="596" t="s">
        <v>20512</v>
      </c>
      <c r="BM383" s="596"/>
      <c r="BN383" s="596" t="e">
        <f>MATCH(Таблиця4[[#This Row],[BUILDING NAME]],Таблиця5[NAME],0)</f>
        <v>#N/A</v>
      </c>
      <c r="BO383" s="596" t="e">
        <f>INDEX(Таблиця5[[C - COINS - COST]:[ADDRESS]],'02BUILD'!$BN383,1)</f>
        <v>#N/A</v>
      </c>
      <c r="BP383" s="596" t="e">
        <f>INDEX(Таблиця5[[C - COINS - COST]:[ADDRESS]],'02BUILD'!$BN383,2)</f>
        <v>#N/A</v>
      </c>
      <c r="BQ383" s="596" t="e">
        <f>INDEX(Таблиця5[[C - COINS - COST]:[ADDRESS]],'02BUILD'!$BN383,3)</f>
        <v>#N/A</v>
      </c>
      <c r="BR383" s="596" t="e">
        <f>INDEX(Таблиця5[[C - COINS - COST]:[ADDRESS]],'02BUILD'!$BN383,4)</f>
        <v>#N/A</v>
      </c>
      <c r="BS383" s="596" t="e">
        <f>INDEX(Таблиця5[[C - COINS - COST]:[ADDRESS]],'02BUILD'!$BN383,5)</f>
        <v>#N/A</v>
      </c>
      <c r="BT383" s="596" t="e">
        <f>INDEX(Таблиця5[[C - COINS - COST]:[ADDRESS]],'02BUILD'!$BN383,6)</f>
        <v>#N/A</v>
      </c>
      <c r="BU383" s="596" t="e">
        <f>INDEX(Таблиця5[[C - COINS - COST]:[ADDRESS]],'02BUILD'!$BN383,7)</f>
        <v>#N/A</v>
      </c>
      <c r="BV383" s="596" t="e">
        <f>INDEX(Таблиця5[[C - COINS - COST]:[ADDRESS]],'02BUILD'!$BN383,8)</f>
        <v>#N/A</v>
      </c>
      <c r="BW383" s="596" t="e">
        <f>INDEX(Таблиця5[[C - COINS - COST]:[ADDRESS]],'02BUILD'!$BN383,9)</f>
        <v>#N/A</v>
      </c>
      <c r="BX383" s="596" t="e">
        <f>INDEX(Таблиця5[[C - COINS - COST]:[ADDRESS]],'02BUILD'!$BN383,10)</f>
        <v>#N/A</v>
      </c>
    </row>
    <row r="384" spans="1:76" ht="16.5" thickTop="1" thickBot="1">
      <c r="A384" s="742" t="s">
        <v>833</v>
      </c>
      <c r="B384" s="743" t="str">
        <f t="shared" si="18"/>
        <v>N57</v>
      </c>
      <c r="C384" s="743" t="str">
        <f t="shared" si="19"/>
        <v>Gost Villa (noble villa, A, 3s &amp; 4s)</v>
      </c>
      <c r="D384" s="742"/>
      <c r="E384" s="742"/>
      <c r="F384" s="743" t="s">
        <v>364</v>
      </c>
      <c r="G384" s="743" t="s">
        <v>1541</v>
      </c>
      <c r="H384" s="743" t="s">
        <v>2179</v>
      </c>
      <c r="I384" s="743" t="s">
        <v>3966</v>
      </c>
      <c r="J384" s="743"/>
      <c r="K384" s="743" t="s">
        <v>2075</v>
      </c>
      <c r="L384" s="743" t="s">
        <v>2076</v>
      </c>
      <c r="M384" s="743" t="s">
        <v>2074</v>
      </c>
      <c r="N384" s="743" t="s">
        <v>21241</v>
      </c>
      <c r="O384" s="743"/>
      <c r="P384" s="743"/>
      <c r="Q384" s="743"/>
      <c r="R384" s="743"/>
      <c r="S3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4" s="743"/>
      <c r="U384" s="743"/>
      <c r="V384" s="743"/>
      <c r="W384" s="743"/>
      <c r="X384" s="743"/>
      <c r="Y384" s="743"/>
      <c r="Z384" s="743" t="s">
        <v>4311</v>
      </c>
      <c r="AA384" s="743"/>
      <c r="AB384" s="743" t="str">
        <f>Таблиця4[[#This Row],[Descriptions2]]</f>
        <v/>
      </c>
      <c r="AC384" s="743" t="str">
        <f>Таблиця4[[#This Row],[Owner/Specific NPCs3]]</f>
        <v/>
      </c>
      <c r="AD384" s="743"/>
      <c r="AE384" s="750" t="s">
        <v>5831</v>
      </c>
      <c r="AF384" s="751"/>
      <c r="AG384" s="752"/>
      <c r="AH384" s="743" t="s">
        <v>4311</v>
      </c>
      <c r="AI384" s="752"/>
      <c r="AJ384" s="743" t="s">
        <v>4311</v>
      </c>
      <c r="AK384" s="752"/>
      <c r="AL384" s="742" t="str">
        <f>IFERROR(INDEX('02_LIVING_WATERDEEP'!$C$2:$C$200,MATCH(Таблиця4[[#This Row],[BUILDING NAME]],'02_LIVING_WATERDEEP'!$A$2:$A$200,0),1),"")</f>
        <v/>
      </c>
      <c r="AM384" s="742" t="str">
        <f>IFERROR(INDEX('02_LIVING_WATERDEEP'!$F$2:$F$200,MATCH(Таблиця4[[#This Row],[BUILDING NAME]],'02_LIVING_WATERDEEP'!$A$2:$A$200,0),1),"")</f>
        <v/>
      </c>
      <c r="AN384" s="742" t="str">
        <f>IFERROR(INDEX('02_LIVING_WATERDEEP'!$I$2:$I$200,MATCH(Таблиця4[[#This Row],[BUILDING NAME]],'02_LIVING_WATERDEEP'!$A$2:$A$200,0),1),"")</f>
        <v/>
      </c>
      <c r="AO384" s="742" t="str">
        <f>IFERROR(INDEX('02_LIVING_WATERDEEP'!$J$2:$J$200,MATCH(Таблиця4[[#This Row],[BUILDING NAME]],'02_LIVING_WATERDEEP'!$A$2:$A$200,0),1),"")</f>
        <v/>
      </c>
      <c r="AP384" s="742" t="str">
        <f>IFERROR(INDEX('02_LIVING_WATERDEEP'!$K$2:$K$200,MATCH(Таблиця4[[#This Row],[BUILDING NAME]],'02_LIVING_WATERDEEP'!$A$2:$A$200,0),1),"")</f>
        <v/>
      </c>
      <c r="AQ384" s="742" t="str">
        <f>IFERROR(INDEX('02_LIVING_WATERDEEP'!$L$2:$L$200,MATCH(Таблиця4[[#This Row],[BUILDING NAME]],'02_LIVING_WATERDEEP'!$A$2:$A$200,0),1),"")</f>
        <v/>
      </c>
      <c r="AR384" s="742" t="str">
        <f>IFERROR(INDEX('02_LIVING_WATERDEEP'!$M$2:$M$200,MATCH(Таблиця4[[#This Row],[BUILDING NAME]],'02_LIVING_WATERDEEP'!$A$2:$A$200,0),1),"")</f>
        <v/>
      </c>
      <c r="AS384" s="742"/>
      <c r="AT384" s="596"/>
      <c r="AU384" s="596"/>
      <c r="AV384" s="596"/>
      <c r="AW384" s="596"/>
      <c r="AX384" s="596"/>
      <c r="AY384" s="596"/>
      <c r="AZ384" s="596"/>
      <c r="BA384" s="596"/>
      <c r="BB384" s="596"/>
      <c r="BC384" s="596"/>
      <c r="BD384" s="596"/>
      <c r="BE384" s="596"/>
      <c r="BF384" s="596"/>
      <c r="BG384" s="596"/>
      <c r="BH384" s="596"/>
      <c r="BI384" s="596"/>
      <c r="BJ384" s="596" t="e">
        <f>MATCH(Таблиця4[[#This Row],[BUILDING NAME]],#REF!,0)</f>
        <v>#REF!</v>
      </c>
      <c r="BK384" s="596" t="e">
        <f>INDEX(#REF!,'02BUILD'!BJ384,1)</f>
        <v>#REF!</v>
      </c>
      <c r="BL384" s="596" t="s">
        <v>20683</v>
      </c>
      <c r="BM384" s="596"/>
      <c r="BN384" s="596" t="e">
        <f>MATCH(Таблиця4[[#This Row],[BUILDING NAME]],Таблиця5[NAME],0)</f>
        <v>#N/A</v>
      </c>
      <c r="BO384" s="596" t="e">
        <f>INDEX(Таблиця5[[C - COINS - COST]:[ADDRESS]],'02BUILD'!$BN384,1)</f>
        <v>#N/A</v>
      </c>
      <c r="BP384" s="596" t="e">
        <f>INDEX(Таблиця5[[C - COINS - COST]:[ADDRESS]],'02BUILD'!$BN384,2)</f>
        <v>#N/A</v>
      </c>
      <c r="BQ384" s="596" t="e">
        <f>INDEX(Таблиця5[[C - COINS - COST]:[ADDRESS]],'02BUILD'!$BN384,3)</f>
        <v>#N/A</v>
      </c>
      <c r="BR384" s="596" t="e">
        <f>INDEX(Таблиця5[[C - COINS - COST]:[ADDRESS]],'02BUILD'!$BN384,4)</f>
        <v>#N/A</v>
      </c>
      <c r="BS384" s="596" t="e">
        <f>INDEX(Таблиця5[[C - COINS - COST]:[ADDRESS]],'02BUILD'!$BN384,5)</f>
        <v>#N/A</v>
      </c>
      <c r="BT384" s="596" t="e">
        <f>INDEX(Таблиця5[[C - COINS - COST]:[ADDRESS]],'02BUILD'!$BN384,6)</f>
        <v>#N/A</v>
      </c>
      <c r="BU384" s="596" t="e">
        <f>INDEX(Таблиця5[[C - COINS - COST]:[ADDRESS]],'02BUILD'!$BN384,7)</f>
        <v>#N/A</v>
      </c>
      <c r="BV384" s="596" t="e">
        <f>INDEX(Таблиця5[[C - COINS - COST]:[ADDRESS]],'02BUILD'!$BN384,8)</f>
        <v>#N/A</v>
      </c>
      <c r="BW384" s="596" t="e">
        <f>INDEX(Таблиця5[[C - COINS - COST]:[ADDRESS]],'02BUILD'!$BN384,9)</f>
        <v>#N/A</v>
      </c>
      <c r="BX384" s="596" t="e">
        <f>INDEX(Таблиця5[[C - COINS - COST]:[ADDRESS]],'02BUILD'!$BN384,10)</f>
        <v>#N/A</v>
      </c>
    </row>
    <row r="385" spans="1:76" ht="16.5" thickTop="1" thickBot="1">
      <c r="A385" s="742" t="s">
        <v>834</v>
      </c>
      <c r="B385" s="743" t="str">
        <f t="shared" si="18"/>
        <v>N58</v>
      </c>
      <c r="C385" s="743" t="str">
        <f t="shared" si="19"/>
        <v>Helmfast Villa (noble villa, A, 3s)</v>
      </c>
      <c r="D385" s="742"/>
      <c r="E385" s="742"/>
      <c r="F385" s="743" t="s">
        <v>1253</v>
      </c>
      <c r="G385" s="743" t="s">
        <v>1542</v>
      </c>
      <c r="H385" s="743" t="s">
        <v>2180</v>
      </c>
      <c r="I385" s="743" t="s">
        <v>3966</v>
      </c>
      <c r="J385" s="743"/>
      <c r="K385" s="743" t="s">
        <v>2075</v>
      </c>
      <c r="L385" s="743" t="s">
        <v>2076</v>
      </c>
      <c r="M385" s="743" t="s">
        <v>2133</v>
      </c>
      <c r="N385" s="757"/>
      <c r="O385" s="743"/>
      <c r="P385" s="743"/>
      <c r="Q385" s="743"/>
      <c r="R385" s="743"/>
      <c r="S3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5" s="743"/>
      <c r="U385" s="743"/>
      <c r="V385" s="743"/>
      <c r="W385" s="742"/>
      <c r="X385" s="742"/>
      <c r="Y385" s="757"/>
      <c r="Z385" s="743" t="s">
        <v>4311</v>
      </c>
      <c r="AA385" s="743"/>
      <c r="AB385" s="743" t="str">
        <f>Таблиця4[[#This Row],[Descriptions2]]</f>
        <v/>
      </c>
      <c r="AC385" s="743" t="str">
        <f>Таблиця4[[#This Row],[Owner/Specific NPCs3]]</f>
        <v/>
      </c>
      <c r="AD385" s="743"/>
      <c r="AE385" s="750" t="s">
        <v>5831</v>
      </c>
      <c r="AF385" s="751"/>
      <c r="AG385" s="752"/>
      <c r="AH385" s="743" t="s">
        <v>4311</v>
      </c>
      <c r="AI385" s="752"/>
      <c r="AJ385" s="743" t="s">
        <v>4311</v>
      </c>
      <c r="AK385" s="752"/>
      <c r="AL385" s="742" t="str">
        <f>IFERROR(INDEX('02_LIVING_WATERDEEP'!$C$2:$C$200,MATCH(Таблиця4[[#This Row],[BUILDING NAME]],'02_LIVING_WATERDEEP'!$A$2:$A$200,0),1),"")</f>
        <v/>
      </c>
      <c r="AM385" s="742" t="str">
        <f>IFERROR(INDEX('02_LIVING_WATERDEEP'!$F$2:$F$200,MATCH(Таблиця4[[#This Row],[BUILDING NAME]],'02_LIVING_WATERDEEP'!$A$2:$A$200,0),1),"")</f>
        <v/>
      </c>
      <c r="AN385" s="742" t="str">
        <f>IFERROR(INDEX('02_LIVING_WATERDEEP'!$I$2:$I$200,MATCH(Таблиця4[[#This Row],[BUILDING NAME]],'02_LIVING_WATERDEEP'!$A$2:$A$200,0),1),"")</f>
        <v/>
      </c>
      <c r="AO385" s="742" t="str">
        <f>IFERROR(INDEX('02_LIVING_WATERDEEP'!$J$2:$J$200,MATCH(Таблиця4[[#This Row],[BUILDING NAME]],'02_LIVING_WATERDEEP'!$A$2:$A$200,0),1),"")</f>
        <v/>
      </c>
      <c r="AP385" s="742" t="str">
        <f>IFERROR(INDEX('02_LIVING_WATERDEEP'!$K$2:$K$200,MATCH(Таблиця4[[#This Row],[BUILDING NAME]],'02_LIVING_WATERDEEP'!$A$2:$A$200,0),1),"")</f>
        <v/>
      </c>
      <c r="AQ385" s="742" t="str">
        <f>IFERROR(INDEX('02_LIVING_WATERDEEP'!$L$2:$L$200,MATCH(Таблиця4[[#This Row],[BUILDING NAME]],'02_LIVING_WATERDEEP'!$A$2:$A$200,0),1),"")</f>
        <v/>
      </c>
      <c r="AR385" s="742" t="str">
        <f>IFERROR(INDEX('02_LIVING_WATERDEEP'!$M$2:$M$200,MATCH(Таблиця4[[#This Row],[BUILDING NAME]],'02_LIVING_WATERDEEP'!$A$2:$A$200,0),1),"")</f>
        <v/>
      </c>
      <c r="AS385" s="742"/>
      <c r="AT385" s="596"/>
      <c r="AU385" s="596"/>
      <c r="AV385" s="596"/>
      <c r="AW385" s="596"/>
      <c r="AX385" s="596"/>
      <c r="AY385" s="596"/>
      <c r="AZ385" s="596"/>
      <c r="BA385" s="596"/>
      <c r="BB385" s="596"/>
      <c r="BC385" s="596"/>
      <c r="BD385" s="596"/>
      <c r="BE385" s="596"/>
      <c r="BF385" s="596"/>
      <c r="BG385" s="596"/>
      <c r="BH385" s="596"/>
      <c r="BI385" s="596"/>
      <c r="BJ385" s="596" t="e">
        <f>MATCH(Таблиця4[[#This Row],[BUILDING NAME]],#REF!,0)</f>
        <v>#REF!</v>
      </c>
      <c r="BK385" s="596" t="e">
        <f>INDEX(#REF!,'02BUILD'!BJ385,1)</f>
        <v>#REF!</v>
      </c>
      <c r="BL385" s="596" t="s">
        <v>20511</v>
      </c>
      <c r="BM385" s="596"/>
      <c r="BN385" s="596" t="e">
        <f>MATCH(Таблиця4[[#This Row],[BUILDING NAME]],Таблиця5[NAME],0)</f>
        <v>#N/A</v>
      </c>
      <c r="BO385" s="596" t="e">
        <f>INDEX(Таблиця5[[C - COINS - COST]:[ADDRESS]],'02BUILD'!$BN385,1)</f>
        <v>#N/A</v>
      </c>
      <c r="BP385" s="596" t="e">
        <f>INDEX(Таблиця5[[C - COINS - COST]:[ADDRESS]],'02BUILD'!$BN385,2)</f>
        <v>#N/A</v>
      </c>
      <c r="BQ385" s="596" t="e">
        <f>INDEX(Таблиця5[[C - COINS - COST]:[ADDRESS]],'02BUILD'!$BN385,3)</f>
        <v>#N/A</v>
      </c>
      <c r="BR385" s="596" t="e">
        <f>INDEX(Таблиця5[[C - COINS - COST]:[ADDRESS]],'02BUILD'!$BN385,4)</f>
        <v>#N/A</v>
      </c>
      <c r="BS385" s="596" t="e">
        <f>INDEX(Таблиця5[[C - COINS - COST]:[ADDRESS]],'02BUILD'!$BN385,5)</f>
        <v>#N/A</v>
      </c>
      <c r="BT385" s="596" t="e">
        <f>INDEX(Таблиця5[[C - COINS - COST]:[ADDRESS]],'02BUILD'!$BN385,6)</f>
        <v>#N/A</v>
      </c>
      <c r="BU385" s="596" t="e">
        <f>INDEX(Таблиця5[[C - COINS - COST]:[ADDRESS]],'02BUILD'!$BN385,7)</f>
        <v>#N/A</v>
      </c>
      <c r="BV385" s="596" t="e">
        <f>INDEX(Таблиця5[[C - COINS - COST]:[ADDRESS]],'02BUILD'!$BN385,8)</f>
        <v>#N/A</v>
      </c>
      <c r="BW385" s="596" t="e">
        <f>INDEX(Таблиця5[[C - COINS - COST]:[ADDRESS]],'02BUILD'!$BN385,9)</f>
        <v>#N/A</v>
      </c>
      <c r="BX385" s="596" t="e">
        <f>INDEX(Таблиця5[[C - COINS - COST]:[ADDRESS]],'02BUILD'!$BN385,10)</f>
        <v>#N/A</v>
      </c>
    </row>
    <row r="386" spans="1:76" ht="16.5" thickTop="1" thickBot="1">
      <c r="A386" s="742" t="s">
        <v>835</v>
      </c>
      <c r="B386" s="743" t="str">
        <f t="shared" si="18"/>
        <v>N59</v>
      </c>
      <c r="C386" s="743" t="str">
        <f t="shared" si="19"/>
        <v>Orlpar Husteem's residence (row house, B, 3)</v>
      </c>
      <c r="D386" s="742"/>
      <c r="E386" s="742"/>
      <c r="F386" s="743" t="s">
        <v>1254</v>
      </c>
      <c r="G386" s="743" t="s">
        <v>1543</v>
      </c>
      <c r="H386" s="743" t="s">
        <v>21053</v>
      </c>
      <c r="I386" s="743" t="s">
        <v>3966</v>
      </c>
      <c r="J386" s="743"/>
      <c r="K386" s="743" t="s">
        <v>2090</v>
      </c>
      <c r="L386" s="743" t="s">
        <v>2081</v>
      </c>
      <c r="M386" s="743">
        <v>3</v>
      </c>
      <c r="N386" s="743"/>
      <c r="O386" s="743"/>
      <c r="P386" s="743"/>
      <c r="Q386" s="743"/>
      <c r="R386" s="743"/>
      <c r="S3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6" s="743"/>
      <c r="U386" s="743"/>
      <c r="V386" s="743"/>
      <c r="W386" s="743"/>
      <c r="X386" s="743"/>
      <c r="Y386" s="743"/>
      <c r="Z386" s="743" t="s">
        <v>4311</v>
      </c>
      <c r="AA386" s="743"/>
      <c r="AB386" s="743" t="str">
        <f>Таблиця4[[#This Row],[Descriptions2]]</f>
        <v/>
      </c>
      <c r="AC386" s="743" t="str">
        <f>Таблиця4[[#This Row],[Owner/Specific NPCs3]]</f>
        <v/>
      </c>
      <c r="AD386" s="743"/>
      <c r="AE386" s="750" t="s">
        <v>5831</v>
      </c>
      <c r="AF386" s="751"/>
      <c r="AG386" s="752"/>
      <c r="AH386" s="743" t="s">
        <v>4311</v>
      </c>
      <c r="AI386" s="752"/>
      <c r="AJ386" s="743" t="s">
        <v>4311</v>
      </c>
      <c r="AK386" s="752"/>
      <c r="AL386" s="742" t="str">
        <f>IFERROR(INDEX('02_LIVING_WATERDEEP'!$C$2:$C$200,MATCH(Таблиця4[[#This Row],[BUILDING NAME]],'02_LIVING_WATERDEEP'!$A$2:$A$200,0),1),"")</f>
        <v/>
      </c>
      <c r="AM386" s="742" t="str">
        <f>IFERROR(INDEX('02_LIVING_WATERDEEP'!$F$2:$F$200,MATCH(Таблиця4[[#This Row],[BUILDING NAME]],'02_LIVING_WATERDEEP'!$A$2:$A$200,0),1),"")</f>
        <v/>
      </c>
      <c r="AN386" s="742" t="str">
        <f>IFERROR(INDEX('02_LIVING_WATERDEEP'!$I$2:$I$200,MATCH(Таблиця4[[#This Row],[BUILDING NAME]],'02_LIVING_WATERDEEP'!$A$2:$A$200,0),1),"")</f>
        <v/>
      </c>
      <c r="AO386" s="742" t="str">
        <f>IFERROR(INDEX('02_LIVING_WATERDEEP'!$J$2:$J$200,MATCH(Таблиця4[[#This Row],[BUILDING NAME]],'02_LIVING_WATERDEEP'!$A$2:$A$200,0),1),"")</f>
        <v/>
      </c>
      <c r="AP386" s="742" t="str">
        <f>IFERROR(INDEX('02_LIVING_WATERDEEP'!$K$2:$K$200,MATCH(Таблиця4[[#This Row],[BUILDING NAME]],'02_LIVING_WATERDEEP'!$A$2:$A$200,0),1),"")</f>
        <v/>
      </c>
      <c r="AQ386" s="742" t="str">
        <f>IFERROR(INDEX('02_LIVING_WATERDEEP'!$L$2:$L$200,MATCH(Таблиця4[[#This Row],[BUILDING NAME]],'02_LIVING_WATERDEEP'!$A$2:$A$200,0),1),"")</f>
        <v/>
      </c>
      <c r="AR386" s="742" t="str">
        <f>IFERROR(INDEX('02_LIVING_WATERDEEP'!$M$2:$M$200,MATCH(Таблиця4[[#This Row],[BUILDING NAME]],'02_LIVING_WATERDEEP'!$A$2:$A$200,0),1),"")</f>
        <v/>
      </c>
      <c r="AS386" s="742"/>
      <c r="AT386" s="596"/>
      <c r="AU386" s="596"/>
      <c r="AV386" s="596"/>
      <c r="AW386" s="596"/>
      <c r="AX386" s="596"/>
      <c r="AY386" s="596"/>
      <c r="AZ386" s="596"/>
      <c r="BA386" s="596"/>
      <c r="BB386" s="596"/>
      <c r="BC386" s="596"/>
      <c r="BD386" s="596"/>
      <c r="BE386" s="596"/>
      <c r="BF386" s="596"/>
      <c r="BG386" s="596"/>
      <c r="BH386" s="596"/>
      <c r="BI386" s="596"/>
      <c r="BJ386" s="596" t="e">
        <f>MATCH(Таблиця4[[#This Row],[BUILDING NAME]],#REF!,0)</f>
        <v>#REF!</v>
      </c>
      <c r="BK386" s="596" t="e">
        <f>INDEX(#REF!,'02BUILD'!BJ386,1)</f>
        <v>#REF!</v>
      </c>
      <c r="BL386" s="596" t="s">
        <v>20516</v>
      </c>
      <c r="BM386" s="596"/>
      <c r="BN386" s="596" t="e">
        <f>MATCH(Таблиця4[[#This Row],[BUILDING NAME]],Таблиця5[NAME],0)</f>
        <v>#N/A</v>
      </c>
      <c r="BO386" s="596" t="e">
        <f>INDEX(Таблиця5[[C - COINS - COST]:[ADDRESS]],'02BUILD'!$BN386,1)</f>
        <v>#N/A</v>
      </c>
      <c r="BP386" s="596" t="e">
        <f>INDEX(Таблиця5[[C - COINS - COST]:[ADDRESS]],'02BUILD'!$BN386,2)</f>
        <v>#N/A</v>
      </c>
      <c r="BQ386" s="596" t="e">
        <f>INDEX(Таблиця5[[C - COINS - COST]:[ADDRESS]],'02BUILD'!$BN386,3)</f>
        <v>#N/A</v>
      </c>
      <c r="BR386" s="596" t="e">
        <f>INDEX(Таблиця5[[C - COINS - COST]:[ADDRESS]],'02BUILD'!$BN386,4)</f>
        <v>#N/A</v>
      </c>
      <c r="BS386" s="596" t="e">
        <f>INDEX(Таблиця5[[C - COINS - COST]:[ADDRESS]],'02BUILD'!$BN386,5)</f>
        <v>#N/A</v>
      </c>
      <c r="BT386" s="596" t="e">
        <f>INDEX(Таблиця5[[C - COINS - COST]:[ADDRESS]],'02BUILD'!$BN386,6)</f>
        <v>#N/A</v>
      </c>
      <c r="BU386" s="596" t="e">
        <f>INDEX(Таблиця5[[C - COINS - COST]:[ADDRESS]],'02BUILD'!$BN386,7)</f>
        <v>#N/A</v>
      </c>
      <c r="BV386" s="596" t="e">
        <f>INDEX(Таблиця5[[C - COINS - COST]:[ADDRESS]],'02BUILD'!$BN386,8)</f>
        <v>#N/A</v>
      </c>
      <c r="BW386" s="596" t="e">
        <f>INDEX(Таблиця5[[C - COINS - COST]:[ADDRESS]],'02BUILD'!$BN386,9)</f>
        <v>#N/A</v>
      </c>
      <c r="BX386" s="596" t="e">
        <f>INDEX(Таблиця5[[C - COINS - COST]:[ADDRESS]],'02BUILD'!$BN386,10)</f>
        <v>#N/A</v>
      </c>
    </row>
    <row r="387" spans="1:76" ht="16.5" thickTop="1" thickBot="1">
      <c r="A387" s="742" t="s">
        <v>836</v>
      </c>
      <c r="B387" s="743" t="str">
        <f t="shared" si="18"/>
        <v>N60</v>
      </c>
      <c r="C387" s="743" t="str">
        <f t="shared" si="19"/>
        <v>Downybeard Tobacconist (business, B, 2)</v>
      </c>
      <c r="D387" s="742"/>
      <c r="E387" s="742"/>
      <c r="F387" s="743" t="s">
        <v>1255</v>
      </c>
      <c r="G387" s="743" t="s">
        <v>1544</v>
      </c>
      <c r="H387" s="743" t="s">
        <v>2181</v>
      </c>
      <c r="I387" s="743" t="s">
        <v>3966</v>
      </c>
      <c r="J387" s="743"/>
      <c r="K387" s="743" t="s">
        <v>2089</v>
      </c>
      <c r="L387" s="743" t="s">
        <v>2081</v>
      </c>
      <c r="M387" s="743">
        <v>2</v>
      </c>
      <c r="N387" s="743"/>
      <c r="O387" s="743"/>
      <c r="P387" s="743"/>
      <c r="Q387" s="743"/>
      <c r="R387" s="743"/>
      <c r="S3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7" s="743"/>
      <c r="U387" s="743"/>
      <c r="V387" s="743" t="s">
        <v>21536</v>
      </c>
      <c r="W387" s="743"/>
      <c r="X387" s="743"/>
      <c r="Y387" s="743" t="s">
        <v>21535</v>
      </c>
      <c r="Z387" s="743" t="s">
        <v>4311</v>
      </c>
      <c r="AA387" s="743"/>
      <c r="AB387" s="743" t="str">
        <f>Таблиця4[[#This Row],[Descriptions2]]</f>
        <v/>
      </c>
      <c r="AC387" s="743" t="str">
        <f>Таблиця4[[#This Row],[Owner/Specific NPCs3]]</f>
        <v/>
      </c>
      <c r="AD387" s="743"/>
      <c r="AE387" s="750" t="s">
        <v>5831</v>
      </c>
      <c r="AF387" s="751"/>
      <c r="AG387" s="752"/>
      <c r="AH387" s="743" t="s">
        <v>4311</v>
      </c>
      <c r="AI387" s="752"/>
      <c r="AJ387" s="743" t="s">
        <v>4311</v>
      </c>
      <c r="AK387" s="752"/>
      <c r="AL387" s="742" t="str">
        <f>IFERROR(INDEX('02_LIVING_WATERDEEP'!$C$2:$C$200,MATCH(Таблиця4[[#This Row],[BUILDING NAME]],'02_LIVING_WATERDEEP'!$A$2:$A$200,0),1),"")</f>
        <v/>
      </c>
      <c r="AM387" s="742" t="str">
        <f>IFERROR(INDEX('02_LIVING_WATERDEEP'!$F$2:$F$200,MATCH(Таблиця4[[#This Row],[BUILDING NAME]],'02_LIVING_WATERDEEP'!$A$2:$A$200,0),1),"")</f>
        <v/>
      </c>
      <c r="AN387" s="742" t="str">
        <f>IFERROR(INDEX('02_LIVING_WATERDEEP'!$I$2:$I$200,MATCH(Таблиця4[[#This Row],[BUILDING NAME]],'02_LIVING_WATERDEEP'!$A$2:$A$200,0),1),"")</f>
        <v/>
      </c>
      <c r="AO387" s="742" t="str">
        <f>IFERROR(INDEX('02_LIVING_WATERDEEP'!$J$2:$J$200,MATCH(Таблиця4[[#This Row],[BUILDING NAME]],'02_LIVING_WATERDEEP'!$A$2:$A$200,0),1),"")</f>
        <v/>
      </c>
      <c r="AP387" s="742" t="str">
        <f>IFERROR(INDEX('02_LIVING_WATERDEEP'!$K$2:$K$200,MATCH(Таблиця4[[#This Row],[BUILDING NAME]],'02_LIVING_WATERDEEP'!$A$2:$A$200,0),1),"")</f>
        <v/>
      </c>
      <c r="AQ387" s="742" t="str">
        <f>IFERROR(INDEX('02_LIVING_WATERDEEP'!$L$2:$L$200,MATCH(Таблиця4[[#This Row],[BUILDING NAME]],'02_LIVING_WATERDEEP'!$A$2:$A$200,0),1),"")</f>
        <v/>
      </c>
      <c r="AR387" s="742" t="str">
        <f>IFERROR(INDEX('02_LIVING_WATERDEEP'!$M$2:$M$200,MATCH(Таблиця4[[#This Row],[BUILDING NAME]],'02_LIVING_WATERDEEP'!$A$2:$A$200,0),1),"")</f>
        <v/>
      </c>
      <c r="AS387" s="742"/>
      <c r="AT387" s="596"/>
      <c r="AU387" s="596"/>
      <c r="AV387" s="596"/>
      <c r="AW387" s="596"/>
      <c r="AX387" s="596"/>
      <c r="AY387" s="596"/>
      <c r="AZ387" s="596"/>
      <c r="BA387" s="596"/>
      <c r="BB387" s="596"/>
      <c r="BC387" s="596"/>
      <c r="BD387" s="596"/>
      <c r="BE387" s="596"/>
      <c r="BF387" s="596"/>
      <c r="BG387" s="596"/>
      <c r="BH387" s="596"/>
      <c r="BI387" s="596"/>
      <c r="BJ387" s="596" t="e">
        <f>MATCH(Таблиця4[[#This Row],[BUILDING NAME]],#REF!,0)</f>
        <v>#REF!</v>
      </c>
      <c r="BK387" s="596" t="e">
        <f>INDEX(#REF!,'02BUILD'!BJ387,1)</f>
        <v>#REF!</v>
      </c>
      <c r="BL387" s="596" t="s">
        <v>20515</v>
      </c>
      <c r="BM387" s="596"/>
      <c r="BN387" s="596" t="e">
        <f>MATCH(Таблиця4[[#This Row],[BUILDING NAME]],Таблиця5[NAME],0)</f>
        <v>#N/A</v>
      </c>
      <c r="BO387" s="596" t="e">
        <f>INDEX(Таблиця5[[C - COINS - COST]:[ADDRESS]],'02BUILD'!$BN387,1)</f>
        <v>#N/A</v>
      </c>
      <c r="BP387" s="596" t="e">
        <f>INDEX(Таблиця5[[C - COINS - COST]:[ADDRESS]],'02BUILD'!$BN387,2)</f>
        <v>#N/A</v>
      </c>
      <c r="BQ387" s="596" t="e">
        <f>INDEX(Таблиця5[[C - COINS - COST]:[ADDRESS]],'02BUILD'!$BN387,3)</f>
        <v>#N/A</v>
      </c>
      <c r="BR387" s="596" t="e">
        <f>INDEX(Таблиця5[[C - COINS - COST]:[ADDRESS]],'02BUILD'!$BN387,4)</f>
        <v>#N/A</v>
      </c>
      <c r="BS387" s="596" t="e">
        <f>INDEX(Таблиця5[[C - COINS - COST]:[ADDRESS]],'02BUILD'!$BN387,5)</f>
        <v>#N/A</v>
      </c>
      <c r="BT387" s="596" t="e">
        <f>INDEX(Таблиця5[[C - COINS - COST]:[ADDRESS]],'02BUILD'!$BN387,6)</f>
        <v>#N/A</v>
      </c>
      <c r="BU387" s="596" t="e">
        <f>INDEX(Таблиця5[[C - COINS - COST]:[ADDRESS]],'02BUILD'!$BN387,7)</f>
        <v>#N/A</v>
      </c>
      <c r="BV387" s="596" t="e">
        <f>INDEX(Таблиця5[[C - COINS - COST]:[ADDRESS]],'02BUILD'!$BN387,8)</f>
        <v>#N/A</v>
      </c>
      <c r="BW387" s="596" t="e">
        <f>INDEX(Таблиця5[[C - COINS - COST]:[ADDRESS]],'02BUILD'!$BN387,9)</f>
        <v>#N/A</v>
      </c>
      <c r="BX387" s="596" t="e">
        <f>INDEX(Таблиця5[[C - COINS - COST]:[ADDRESS]],'02BUILD'!$BN387,10)</f>
        <v>#N/A</v>
      </c>
    </row>
    <row r="388" spans="1:76" ht="16.5" thickTop="1" thickBot="1">
      <c r="A388" s="742" t="s">
        <v>837</v>
      </c>
      <c r="B388" s="743" t="str">
        <f t="shared" si="18"/>
        <v>N61</v>
      </c>
      <c r="C388" s="743" t="str">
        <f t="shared" si="19"/>
        <v>Hriiat Fine Pastries (business, C, 2)</v>
      </c>
      <c r="D388" s="742"/>
      <c r="E388" s="742"/>
      <c r="F388" s="743" t="s">
        <v>1256</v>
      </c>
      <c r="G388" s="743" t="s">
        <v>1545</v>
      </c>
      <c r="H388" s="743" t="s">
        <v>2182</v>
      </c>
      <c r="I388" s="743" t="s">
        <v>3966</v>
      </c>
      <c r="J388" s="743"/>
      <c r="K388" s="743" t="s">
        <v>2089</v>
      </c>
      <c r="L388" s="743" t="s">
        <v>2069</v>
      </c>
      <c r="M388" s="743">
        <v>2</v>
      </c>
      <c r="N388" s="743"/>
      <c r="O388" s="743">
        <v>3</v>
      </c>
      <c r="P388" s="743"/>
      <c r="Q388" s="743"/>
      <c r="R388" s="743"/>
      <c r="S3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388" s="743"/>
      <c r="U388" s="743"/>
      <c r="V388" s="743" t="s">
        <v>21538</v>
      </c>
      <c r="W388" s="743"/>
      <c r="X388" s="743"/>
      <c r="Y388" s="743" t="s">
        <v>21601</v>
      </c>
      <c r="Z388" s="743" t="s">
        <v>4311</v>
      </c>
      <c r="AA388" s="743"/>
      <c r="AB388" s="743" t="str">
        <f>Таблиця4[[#This Row],[Descriptions2]]</f>
        <v/>
      </c>
      <c r="AC388" s="743" t="str">
        <f>Таблиця4[[#This Row],[Owner/Specific NPCs3]]</f>
        <v/>
      </c>
      <c r="AD388" s="743"/>
      <c r="AE388" s="750" t="s">
        <v>5831</v>
      </c>
      <c r="AF388" s="751"/>
      <c r="AG388" s="752"/>
      <c r="AH388" s="743" t="s">
        <v>4311</v>
      </c>
      <c r="AI388" s="752"/>
      <c r="AJ388" s="743" t="s">
        <v>4311</v>
      </c>
      <c r="AK388" s="752"/>
      <c r="AL388" s="742" t="str">
        <f>IFERROR(INDEX('02_LIVING_WATERDEEP'!$C$2:$C$200,MATCH(Таблиця4[[#This Row],[BUILDING NAME]],'02_LIVING_WATERDEEP'!$A$2:$A$200,0),1),"")</f>
        <v/>
      </c>
      <c r="AM388" s="742" t="str">
        <f>IFERROR(INDEX('02_LIVING_WATERDEEP'!$F$2:$F$200,MATCH(Таблиця4[[#This Row],[BUILDING NAME]],'02_LIVING_WATERDEEP'!$A$2:$A$200,0),1),"")</f>
        <v/>
      </c>
      <c r="AN388" s="742" t="str">
        <f>IFERROR(INDEX('02_LIVING_WATERDEEP'!$I$2:$I$200,MATCH(Таблиця4[[#This Row],[BUILDING NAME]],'02_LIVING_WATERDEEP'!$A$2:$A$200,0),1),"")</f>
        <v/>
      </c>
      <c r="AO388" s="742" t="str">
        <f>IFERROR(INDEX('02_LIVING_WATERDEEP'!$J$2:$J$200,MATCH(Таблиця4[[#This Row],[BUILDING NAME]],'02_LIVING_WATERDEEP'!$A$2:$A$200,0),1),"")</f>
        <v/>
      </c>
      <c r="AP388" s="742" t="str">
        <f>IFERROR(INDEX('02_LIVING_WATERDEEP'!$K$2:$K$200,MATCH(Таблиця4[[#This Row],[BUILDING NAME]],'02_LIVING_WATERDEEP'!$A$2:$A$200,0),1),"")</f>
        <v/>
      </c>
      <c r="AQ388" s="742" t="str">
        <f>IFERROR(INDEX('02_LIVING_WATERDEEP'!$L$2:$L$200,MATCH(Таблиця4[[#This Row],[BUILDING NAME]],'02_LIVING_WATERDEEP'!$A$2:$A$200,0),1),"")</f>
        <v/>
      </c>
      <c r="AR388" s="742" t="str">
        <f>IFERROR(INDEX('02_LIVING_WATERDEEP'!$M$2:$M$200,MATCH(Таблиця4[[#This Row],[BUILDING NAME]],'02_LIVING_WATERDEEP'!$A$2:$A$200,0),1),"")</f>
        <v/>
      </c>
      <c r="AS388" s="742"/>
      <c r="AT388" s="596"/>
      <c r="AU388" s="596"/>
      <c r="AV388" s="596"/>
      <c r="AW388" s="596"/>
      <c r="AX388" s="596"/>
      <c r="AY388" s="596"/>
      <c r="AZ388" s="596"/>
      <c r="BA388" s="596"/>
      <c r="BB388" s="596"/>
      <c r="BC388" s="596"/>
      <c r="BD388" s="596"/>
      <c r="BE388" s="596"/>
      <c r="BF388" s="596"/>
      <c r="BG388" s="596"/>
      <c r="BH388" s="596"/>
      <c r="BI388" s="596"/>
      <c r="BJ388" s="596" t="e">
        <f>MATCH(Таблиця4[[#This Row],[BUILDING NAME]],#REF!,0)</f>
        <v>#REF!</v>
      </c>
      <c r="BK388" s="596" t="e">
        <f>INDEX(#REF!,'02BUILD'!BJ388,1)</f>
        <v>#REF!</v>
      </c>
      <c r="BL388" s="596" t="e">
        <v>#N/A</v>
      </c>
      <c r="BM388" s="596"/>
      <c r="BN388" s="596">
        <f>MATCH(Таблиця4[[#This Row],[BUILDING NAME]],Таблиця5[NAME],0)</f>
        <v>32</v>
      </c>
      <c r="BO388" s="596">
        <f>INDEX(Таблиця5[[C - COINS - COST]:[ADDRESS]],'02BUILD'!$BN388,1)</f>
        <v>3</v>
      </c>
      <c r="BP388" s="596">
        <f>INDEX(Таблиця5[[C - COINS - COST]:[ADDRESS]],'02BUILD'!$BN388,2)</f>
        <v>0</v>
      </c>
      <c r="BQ388" s="596">
        <f>INDEX(Таблиця5[[C - COINS - COST]:[ADDRESS]],'02BUILD'!$BN388,3)</f>
        <v>0</v>
      </c>
      <c r="BR388" s="596">
        <f>INDEX(Таблиця5[[C - COINS - COST]:[ADDRESS]],'02BUILD'!$BN388,4)</f>
        <v>0</v>
      </c>
      <c r="BS388" s="596" t="str">
        <f>INDEX(Таблиця5[[C - COINS - COST]:[ADDRESS]],'02BUILD'!$BN388,5)</f>
        <v>3c</v>
      </c>
      <c r="BT388" s="596">
        <f>INDEX(Таблиця5[[C - COINS - COST]:[ADDRESS]],'02BUILD'!$BN388,6)</f>
        <v>0</v>
      </c>
      <c r="BU388" s="596">
        <f>INDEX(Таблиця5[[C - COINS - COST]:[ADDRESS]],'02BUILD'!$BN388,7)</f>
        <v>0</v>
      </c>
      <c r="BV388" s="596">
        <f>INDEX(Таблиця5[[C - COINS - COST]:[ADDRESS]],'02BUILD'!$BN388,8)</f>
        <v>0</v>
      </c>
      <c r="BW388" s="596">
        <f>INDEX(Таблиця5[[C - COINS - COST]:[ADDRESS]],'02BUILD'!$BN388,9)</f>
        <v>0</v>
      </c>
      <c r="BX388" s="596">
        <f>INDEX(Таблиця5[[C - COINS - COST]:[ADDRESS]],'02BUILD'!$BN388,10)</f>
        <v>0</v>
      </c>
    </row>
    <row r="389" spans="1:76" ht="16.5" thickTop="1" thickBot="1">
      <c r="A389" s="742" t="s">
        <v>838</v>
      </c>
      <c r="B389" s="743" t="str">
        <f t="shared" si="18"/>
        <v>N62</v>
      </c>
      <c r="C389" s="743" t="str">
        <f t="shared" si="19"/>
        <v>Irbryth Authamaun's residence (business/row house, B, 2)</v>
      </c>
      <c r="D389" s="742"/>
      <c r="E389" s="742"/>
      <c r="F389" s="743" t="s">
        <v>1546</v>
      </c>
      <c r="G389" s="743" t="s">
        <v>1547</v>
      </c>
      <c r="H389" s="743" t="s">
        <v>2183</v>
      </c>
      <c r="I389" s="743" t="s">
        <v>3966</v>
      </c>
      <c r="J389" s="743"/>
      <c r="K389" s="743" t="s">
        <v>2097</v>
      </c>
      <c r="L389" s="743" t="s">
        <v>2081</v>
      </c>
      <c r="M389" s="743">
        <v>2</v>
      </c>
      <c r="N389" s="743"/>
      <c r="O389" s="743"/>
      <c r="P389" s="743"/>
      <c r="Q389" s="743"/>
      <c r="R389" s="743"/>
      <c r="S3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89" s="743"/>
      <c r="U389" s="743"/>
      <c r="V389" s="743"/>
      <c r="W389" s="743"/>
      <c r="X389" s="743"/>
      <c r="Y389" s="743"/>
      <c r="Z389" s="743" t="s">
        <v>4311</v>
      </c>
      <c r="AA389" s="743"/>
      <c r="AB389" s="743" t="str">
        <f>Таблиця4[[#This Row],[Descriptions2]]</f>
        <v/>
      </c>
      <c r="AC389" s="743" t="str">
        <f>Таблиця4[[#This Row],[Owner/Specific NPCs3]]</f>
        <v/>
      </c>
      <c r="AD389" s="743"/>
      <c r="AE389" s="750" t="s">
        <v>5831</v>
      </c>
      <c r="AF389" s="751"/>
      <c r="AG389" s="752"/>
      <c r="AH389" s="743" t="s">
        <v>4311</v>
      </c>
      <c r="AI389" s="752"/>
      <c r="AJ389" s="743" t="s">
        <v>3932</v>
      </c>
      <c r="AK389" s="752"/>
      <c r="AL389" s="742" t="str">
        <f>IFERROR(INDEX('02_LIVING_WATERDEEP'!$C$2:$C$200,MATCH(Таблиця4[[#This Row],[BUILDING NAME]],'02_LIVING_WATERDEEP'!$A$2:$A$200,0),1),"")</f>
        <v/>
      </c>
      <c r="AM389" s="742" t="str">
        <f>IFERROR(INDEX('02_LIVING_WATERDEEP'!$F$2:$F$200,MATCH(Таблиця4[[#This Row],[BUILDING NAME]],'02_LIVING_WATERDEEP'!$A$2:$A$200,0),1),"")</f>
        <v/>
      </c>
      <c r="AN389" s="742" t="str">
        <f>IFERROR(INDEX('02_LIVING_WATERDEEP'!$I$2:$I$200,MATCH(Таблиця4[[#This Row],[BUILDING NAME]],'02_LIVING_WATERDEEP'!$A$2:$A$200,0),1),"")</f>
        <v/>
      </c>
      <c r="AO389" s="742" t="str">
        <f>IFERROR(INDEX('02_LIVING_WATERDEEP'!$J$2:$J$200,MATCH(Таблиця4[[#This Row],[BUILDING NAME]],'02_LIVING_WATERDEEP'!$A$2:$A$200,0),1),"")</f>
        <v/>
      </c>
      <c r="AP389" s="742" t="str">
        <f>IFERROR(INDEX('02_LIVING_WATERDEEP'!$K$2:$K$200,MATCH(Таблиця4[[#This Row],[BUILDING NAME]],'02_LIVING_WATERDEEP'!$A$2:$A$200,0),1),"")</f>
        <v/>
      </c>
      <c r="AQ389" s="742" t="str">
        <f>IFERROR(INDEX('02_LIVING_WATERDEEP'!$L$2:$L$200,MATCH(Таблиця4[[#This Row],[BUILDING NAME]],'02_LIVING_WATERDEEP'!$A$2:$A$200,0),1),"")</f>
        <v/>
      </c>
      <c r="AR389" s="742" t="str">
        <f>IFERROR(INDEX('02_LIVING_WATERDEEP'!$M$2:$M$200,MATCH(Таблиця4[[#This Row],[BUILDING NAME]],'02_LIVING_WATERDEEP'!$A$2:$A$200,0),1),"")</f>
        <v/>
      </c>
      <c r="AS389" s="742"/>
      <c r="AT389" s="596"/>
      <c r="AU389" s="596"/>
      <c r="AV389" s="596"/>
      <c r="AW389" s="596"/>
      <c r="AX389" s="596"/>
      <c r="AY389" s="596"/>
      <c r="AZ389" s="596"/>
      <c r="BA389" s="596"/>
      <c r="BB389" s="596"/>
      <c r="BC389" s="596"/>
      <c r="BD389" s="596"/>
      <c r="BE389" s="596"/>
      <c r="BF389" s="596"/>
      <c r="BG389" s="596"/>
      <c r="BH389" s="596"/>
      <c r="BI389" s="596"/>
      <c r="BJ389" s="596" t="e">
        <f>MATCH(Таблиця4[[#This Row],[BUILDING NAME]],#REF!,0)</f>
        <v>#REF!</v>
      </c>
      <c r="BK389" s="596" t="e">
        <f>INDEX(#REF!,'02BUILD'!BJ389,1)</f>
        <v>#REF!</v>
      </c>
      <c r="BL389" s="596" t="e">
        <v>#N/A</v>
      </c>
      <c r="BM389" s="596"/>
      <c r="BN389" s="596" t="e">
        <f>MATCH(Таблиця4[[#This Row],[BUILDING NAME]],Таблиця5[NAME],0)</f>
        <v>#N/A</v>
      </c>
      <c r="BO389" s="596" t="e">
        <f>INDEX(Таблиця5[[C - COINS - COST]:[ADDRESS]],'02BUILD'!$BN389,1)</f>
        <v>#N/A</v>
      </c>
      <c r="BP389" s="596" t="e">
        <f>INDEX(Таблиця5[[C - COINS - COST]:[ADDRESS]],'02BUILD'!$BN389,2)</f>
        <v>#N/A</v>
      </c>
      <c r="BQ389" s="596" t="e">
        <f>INDEX(Таблиця5[[C - COINS - COST]:[ADDRESS]],'02BUILD'!$BN389,3)</f>
        <v>#N/A</v>
      </c>
      <c r="BR389" s="596" t="e">
        <f>INDEX(Таблиця5[[C - COINS - COST]:[ADDRESS]],'02BUILD'!$BN389,4)</f>
        <v>#N/A</v>
      </c>
      <c r="BS389" s="596" t="e">
        <f>INDEX(Таблиця5[[C - COINS - COST]:[ADDRESS]],'02BUILD'!$BN389,5)</f>
        <v>#N/A</v>
      </c>
      <c r="BT389" s="596" t="e">
        <f>INDEX(Таблиця5[[C - COINS - COST]:[ADDRESS]],'02BUILD'!$BN389,6)</f>
        <v>#N/A</v>
      </c>
      <c r="BU389" s="596" t="e">
        <f>INDEX(Таблиця5[[C - COINS - COST]:[ADDRESS]],'02BUILD'!$BN389,7)</f>
        <v>#N/A</v>
      </c>
      <c r="BV389" s="596" t="e">
        <f>INDEX(Таблиця5[[C - COINS - COST]:[ADDRESS]],'02BUILD'!$BN389,8)</f>
        <v>#N/A</v>
      </c>
      <c r="BW389" s="596" t="e">
        <f>INDEX(Таблиця5[[C - COINS - COST]:[ADDRESS]],'02BUILD'!$BN389,9)</f>
        <v>#N/A</v>
      </c>
      <c r="BX389" s="596" t="e">
        <f>INDEX(Таблиця5[[C - COINS - COST]:[ADDRESS]],'02BUILD'!$BN389,10)</f>
        <v>#N/A</v>
      </c>
    </row>
    <row r="390" spans="1:76" ht="16.5" thickTop="1" thickBot="1">
      <c r="A390" s="742" t="s">
        <v>839</v>
      </c>
      <c r="B390" s="743" t="str">
        <f t="shared" si="18"/>
        <v>N63</v>
      </c>
      <c r="C390" s="743" t="str">
        <f t="shared" si="19"/>
        <v>Danilo Thann's residence (row house, A, 3)</v>
      </c>
      <c r="D390" s="742"/>
      <c r="E390" s="742"/>
      <c r="F390" s="743" t="s">
        <v>1548</v>
      </c>
      <c r="G390" s="743" t="s">
        <v>1549</v>
      </c>
      <c r="H390" s="743" t="s">
        <v>21054</v>
      </c>
      <c r="I390" s="743" t="s">
        <v>3966</v>
      </c>
      <c r="J390" s="743"/>
      <c r="K390" s="743" t="s">
        <v>2090</v>
      </c>
      <c r="L390" s="743" t="s">
        <v>2076</v>
      </c>
      <c r="M390" s="743">
        <v>3</v>
      </c>
      <c r="N390" s="743"/>
      <c r="O390" s="743"/>
      <c r="P390" s="743"/>
      <c r="Q390" s="743"/>
      <c r="R390" s="743"/>
      <c r="S3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0" s="743"/>
      <c r="U390" s="743"/>
      <c r="V390" s="743"/>
      <c r="W390" s="743"/>
      <c r="X390" s="743"/>
      <c r="Y390" s="743"/>
      <c r="Z390" s="743" t="s">
        <v>4311</v>
      </c>
      <c r="AA390" s="743"/>
      <c r="AB390" s="743" t="str">
        <f>Таблиця4[[#This Row],[Descriptions2]]</f>
        <v/>
      </c>
      <c r="AC390" s="743" t="str">
        <f>Таблиця4[[#This Row],[Owner/Specific NPCs3]]</f>
        <v/>
      </c>
      <c r="AD390" s="743"/>
      <c r="AE390" s="750" t="s">
        <v>5831</v>
      </c>
      <c r="AF390" s="751"/>
      <c r="AG390" s="752"/>
      <c r="AH390" s="743" t="s">
        <v>4311</v>
      </c>
      <c r="AI390" s="752"/>
      <c r="AJ390" s="743" t="s">
        <v>4311</v>
      </c>
      <c r="AK390" s="752"/>
      <c r="AL390" s="742" t="str">
        <f>IFERROR(INDEX('02_LIVING_WATERDEEP'!$C$2:$C$200,MATCH(Таблиця4[[#This Row],[BUILDING NAME]],'02_LIVING_WATERDEEP'!$A$2:$A$200,0),1),"")</f>
        <v/>
      </c>
      <c r="AM390" s="742" t="str">
        <f>IFERROR(INDEX('02_LIVING_WATERDEEP'!$F$2:$F$200,MATCH(Таблиця4[[#This Row],[BUILDING NAME]],'02_LIVING_WATERDEEP'!$A$2:$A$200,0),1),"")</f>
        <v/>
      </c>
      <c r="AN390" s="742" t="str">
        <f>IFERROR(INDEX('02_LIVING_WATERDEEP'!$I$2:$I$200,MATCH(Таблиця4[[#This Row],[BUILDING NAME]],'02_LIVING_WATERDEEP'!$A$2:$A$200,0),1),"")</f>
        <v/>
      </c>
      <c r="AO390" s="742" t="str">
        <f>IFERROR(INDEX('02_LIVING_WATERDEEP'!$J$2:$J$200,MATCH(Таблиця4[[#This Row],[BUILDING NAME]],'02_LIVING_WATERDEEP'!$A$2:$A$200,0),1),"")</f>
        <v/>
      </c>
      <c r="AP390" s="742" t="str">
        <f>IFERROR(INDEX('02_LIVING_WATERDEEP'!$K$2:$K$200,MATCH(Таблиця4[[#This Row],[BUILDING NAME]],'02_LIVING_WATERDEEP'!$A$2:$A$200,0),1),"")</f>
        <v/>
      </c>
      <c r="AQ390" s="742" t="str">
        <f>IFERROR(INDEX('02_LIVING_WATERDEEP'!$L$2:$L$200,MATCH(Таблиця4[[#This Row],[BUILDING NAME]],'02_LIVING_WATERDEEP'!$A$2:$A$200,0),1),"")</f>
        <v/>
      </c>
      <c r="AR390" s="742" t="str">
        <f>IFERROR(INDEX('02_LIVING_WATERDEEP'!$M$2:$M$200,MATCH(Таблиця4[[#This Row],[BUILDING NAME]],'02_LIVING_WATERDEEP'!$A$2:$A$200,0),1),"")</f>
        <v/>
      </c>
      <c r="AS390" s="742"/>
      <c r="AT390" s="596"/>
      <c r="AU390" s="596"/>
      <c r="AV390" s="596"/>
      <c r="AW390" s="596"/>
      <c r="AX390" s="596"/>
      <c r="AY390" s="596"/>
      <c r="AZ390" s="596"/>
      <c r="BA390" s="596"/>
      <c r="BB390" s="596"/>
      <c r="BC390" s="596"/>
      <c r="BD390" s="596"/>
      <c r="BE390" s="596"/>
      <c r="BF390" s="596"/>
      <c r="BG390" s="596"/>
      <c r="BH390" s="596"/>
      <c r="BI390" s="596"/>
      <c r="BJ390" s="596" t="e">
        <f>MATCH(Таблиця4[[#This Row],[BUILDING NAME]],#REF!,0)</f>
        <v>#REF!</v>
      </c>
      <c r="BK390" s="596" t="e">
        <f>INDEX(#REF!,'02BUILD'!BJ390,1)</f>
        <v>#REF!</v>
      </c>
      <c r="BL390" s="596" t="e">
        <v>#N/A</v>
      </c>
      <c r="BM390" s="596"/>
      <c r="BN390" s="596" t="e">
        <f>MATCH(Таблиця4[[#This Row],[BUILDING NAME]],Таблиця5[NAME],0)</f>
        <v>#N/A</v>
      </c>
      <c r="BO390" s="596" t="e">
        <f>INDEX(Таблиця5[[C - COINS - COST]:[ADDRESS]],'02BUILD'!$BN390,1)</f>
        <v>#N/A</v>
      </c>
      <c r="BP390" s="596" t="e">
        <f>INDEX(Таблиця5[[C - COINS - COST]:[ADDRESS]],'02BUILD'!$BN390,2)</f>
        <v>#N/A</v>
      </c>
      <c r="BQ390" s="596" t="e">
        <f>INDEX(Таблиця5[[C - COINS - COST]:[ADDRESS]],'02BUILD'!$BN390,3)</f>
        <v>#N/A</v>
      </c>
      <c r="BR390" s="596" t="e">
        <f>INDEX(Таблиця5[[C - COINS - COST]:[ADDRESS]],'02BUILD'!$BN390,4)</f>
        <v>#N/A</v>
      </c>
      <c r="BS390" s="596" t="e">
        <f>INDEX(Таблиця5[[C - COINS - COST]:[ADDRESS]],'02BUILD'!$BN390,5)</f>
        <v>#N/A</v>
      </c>
      <c r="BT390" s="596" t="e">
        <f>INDEX(Таблиця5[[C - COINS - COST]:[ADDRESS]],'02BUILD'!$BN390,6)</f>
        <v>#N/A</v>
      </c>
      <c r="BU390" s="596" t="e">
        <f>INDEX(Таблиця5[[C - COINS - COST]:[ADDRESS]],'02BUILD'!$BN390,7)</f>
        <v>#N/A</v>
      </c>
      <c r="BV390" s="596" t="e">
        <f>INDEX(Таблиця5[[C - COINS - COST]:[ADDRESS]],'02BUILD'!$BN390,8)</f>
        <v>#N/A</v>
      </c>
      <c r="BW390" s="596" t="e">
        <f>INDEX(Таблиця5[[C - COINS - COST]:[ADDRESS]],'02BUILD'!$BN390,9)</f>
        <v>#N/A</v>
      </c>
      <c r="BX390" s="596" t="e">
        <f>INDEX(Таблиця5[[C - COINS - COST]:[ADDRESS]],'02BUILD'!$BN390,10)</f>
        <v>#N/A</v>
      </c>
    </row>
    <row r="391" spans="1:76" ht="16.5" thickTop="1" thickBot="1">
      <c r="A391" s="742" t="s">
        <v>840</v>
      </c>
      <c r="B391" s="743" t="str">
        <f t="shared" si="18"/>
        <v>N64</v>
      </c>
      <c r="C391" s="743" t="str">
        <f t="shared" si="19"/>
        <v>Maerik Thaelcloak's residence (row house, A, 2)</v>
      </c>
      <c r="D391" s="742"/>
      <c r="E391" s="742"/>
      <c r="F391" s="743" t="s">
        <v>1550</v>
      </c>
      <c r="G391" s="743" t="s">
        <v>1551</v>
      </c>
      <c r="H391" s="743" t="s">
        <v>2184</v>
      </c>
      <c r="I391" s="743" t="s">
        <v>3966</v>
      </c>
      <c r="J391" s="743"/>
      <c r="K391" s="743" t="s">
        <v>2090</v>
      </c>
      <c r="L391" s="743" t="s">
        <v>2076</v>
      </c>
      <c r="M391" s="743">
        <v>2</v>
      </c>
      <c r="N391" s="743"/>
      <c r="O391" s="743"/>
      <c r="P391" s="743"/>
      <c r="Q391" s="743"/>
      <c r="R391" s="743"/>
      <c r="S3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1" s="743"/>
      <c r="U391" s="743"/>
      <c r="V391" s="743"/>
      <c r="W391" s="743"/>
      <c r="X391" s="743"/>
      <c r="Y391" s="743"/>
      <c r="Z391" s="743" t="s">
        <v>4311</v>
      </c>
      <c r="AA391" s="743"/>
      <c r="AB391" s="743" t="str">
        <f>Таблиця4[[#This Row],[Descriptions2]]</f>
        <v/>
      </c>
      <c r="AC391" s="743" t="str">
        <f>Таблиця4[[#This Row],[Owner/Specific NPCs3]]</f>
        <v/>
      </c>
      <c r="AD391" s="743"/>
      <c r="AE391" s="750" t="s">
        <v>5831</v>
      </c>
      <c r="AF391" s="751"/>
      <c r="AG391" s="752"/>
      <c r="AH391" s="743" t="s">
        <v>4311</v>
      </c>
      <c r="AI391" s="752"/>
      <c r="AJ391" s="743" t="s">
        <v>4311</v>
      </c>
      <c r="AK391" s="752"/>
      <c r="AL391" s="742" t="str">
        <f>IFERROR(INDEX('02_LIVING_WATERDEEP'!$C$2:$C$200,MATCH(Таблиця4[[#This Row],[BUILDING NAME]],'02_LIVING_WATERDEEP'!$A$2:$A$200,0),1),"")</f>
        <v/>
      </c>
      <c r="AM391" s="742" t="str">
        <f>IFERROR(INDEX('02_LIVING_WATERDEEP'!$F$2:$F$200,MATCH(Таблиця4[[#This Row],[BUILDING NAME]],'02_LIVING_WATERDEEP'!$A$2:$A$200,0),1),"")</f>
        <v/>
      </c>
      <c r="AN391" s="742" t="str">
        <f>IFERROR(INDEX('02_LIVING_WATERDEEP'!$I$2:$I$200,MATCH(Таблиця4[[#This Row],[BUILDING NAME]],'02_LIVING_WATERDEEP'!$A$2:$A$200,0),1),"")</f>
        <v/>
      </c>
      <c r="AO391" s="742" t="str">
        <f>IFERROR(INDEX('02_LIVING_WATERDEEP'!$J$2:$J$200,MATCH(Таблиця4[[#This Row],[BUILDING NAME]],'02_LIVING_WATERDEEP'!$A$2:$A$200,0),1),"")</f>
        <v/>
      </c>
      <c r="AP391" s="742" t="str">
        <f>IFERROR(INDEX('02_LIVING_WATERDEEP'!$K$2:$K$200,MATCH(Таблиця4[[#This Row],[BUILDING NAME]],'02_LIVING_WATERDEEP'!$A$2:$A$200,0),1),"")</f>
        <v/>
      </c>
      <c r="AQ391" s="742" t="str">
        <f>IFERROR(INDEX('02_LIVING_WATERDEEP'!$L$2:$L$200,MATCH(Таблиця4[[#This Row],[BUILDING NAME]],'02_LIVING_WATERDEEP'!$A$2:$A$200,0),1),"")</f>
        <v/>
      </c>
      <c r="AR391" s="742" t="str">
        <f>IFERROR(INDEX('02_LIVING_WATERDEEP'!$M$2:$M$200,MATCH(Таблиця4[[#This Row],[BUILDING NAME]],'02_LIVING_WATERDEEP'!$A$2:$A$200,0),1),"")</f>
        <v/>
      </c>
      <c r="AS391" s="742"/>
      <c r="AT391" s="596"/>
      <c r="AU391" s="596"/>
      <c r="AV391" s="596"/>
      <c r="AW391" s="596"/>
      <c r="AX391" s="596"/>
      <c r="AY391" s="596"/>
      <c r="AZ391" s="596"/>
      <c r="BA391" s="596"/>
      <c r="BB391" s="596"/>
      <c r="BC391" s="596"/>
      <c r="BD391" s="596"/>
      <c r="BE391" s="596"/>
      <c r="BF391" s="596"/>
      <c r="BG391" s="596"/>
      <c r="BH391" s="596"/>
      <c r="BI391" s="596"/>
      <c r="BJ391" s="596" t="e">
        <f>MATCH(Таблиця4[[#This Row],[BUILDING NAME]],#REF!,0)</f>
        <v>#REF!</v>
      </c>
      <c r="BK391" s="596" t="e">
        <f>INDEX(#REF!,'02BUILD'!BJ391,1)</f>
        <v>#REF!</v>
      </c>
      <c r="BL391" s="596" t="s">
        <v>20508</v>
      </c>
      <c r="BM391" s="596"/>
      <c r="BN391" s="596" t="e">
        <f>MATCH(Таблиця4[[#This Row],[BUILDING NAME]],Таблиця5[NAME],0)</f>
        <v>#N/A</v>
      </c>
      <c r="BO391" s="596" t="e">
        <f>INDEX(Таблиця5[[C - COINS - COST]:[ADDRESS]],'02BUILD'!$BN391,1)</f>
        <v>#N/A</v>
      </c>
      <c r="BP391" s="596" t="e">
        <f>INDEX(Таблиця5[[C - COINS - COST]:[ADDRESS]],'02BUILD'!$BN391,2)</f>
        <v>#N/A</v>
      </c>
      <c r="BQ391" s="596" t="e">
        <f>INDEX(Таблиця5[[C - COINS - COST]:[ADDRESS]],'02BUILD'!$BN391,3)</f>
        <v>#N/A</v>
      </c>
      <c r="BR391" s="596" t="e">
        <f>INDEX(Таблиця5[[C - COINS - COST]:[ADDRESS]],'02BUILD'!$BN391,4)</f>
        <v>#N/A</v>
      </c>
      <c r="BS391" s="596" t="e">
        <f>INDEX(Таблиця5[[C - COINS - COST]:[ADDRESS]],'02BUILD'!$BN391,5)</f>
        <v>#N/A</v>
      </c>
      <c r="BT391" s="596" t="e">
        <f>INDEX(Таблиця5[[C - COINS - COST]:[ADDRESS]],'02BUILD'!$BN391,6)</f>
        <v>#N/A</v>
      </c>
      <c r="BU391" s="596" t="e">
        <f>INDEX(Таблиця5[[C - COINS - COST]:[ADDRESS]],'02BUILD'!$BN391,7)</f>
        <v>#N/A</v>
      </c>
      <c r="BV391" s="596" t="e">
        <f>INDEX(Таблиця5[[C - COINS - COST]:[ADDRESS]],'02BUILD'!$BN391,8)</f>
        <v>#N/A</v>
      </c>
      <c r="BW391" s="596" t="e">
        <f>INDEX(Таблиця5[[C - COINS - COST]:[ADDRESS]],'02BUILD'!$BN391,9)</f>
        <v>#N/A</v>
      </c>
      <c r="BX391" s="596" t="e">
        <f>INDEX(Таблиця5[[C - COINS - COST]:[ADDRESS]],'02BUILD'!$BN391,10)</f>
        <v>#N/A</v>
      </c>
    </row>
    <row r="392" spans="1:76" ht="16.5" thickTop="1" thickBot="1">
      <c r="A392" s="742" t="s">
        <v>841</v>
      </c>
      <c r="B392" s="743" t="str">
        <f t="shared" ref="B392:B408" si="20">LEFT(LEFT(A392,FIND(":",A392)),LEN(LEFT(A392,FIND(":",A392)))-1)</f>
        <v>N65</v>
      </c>
      <c r="C392" s="743" t="str">
        <f t="shared" ref="C392:C408" si="21">RIGHT(A392,LEN(A392)-FIND(":",A392)-1)</f>
        <v>Silent Shield (inn/storage, B, 4)</v>
      </c>
      <c r="D392" s="742"/>
      <c r="E392" s="742"/>
      <c r="F392" s="743" t="s">
        <v>1552</v>
      </c>
      <c r="G392" s="743" t="s">
        <v>1553</v>
      </c>
      <c r="H392" s="743" t="s">
        <v>2185</v>
      </c>
      <c r="I392" s="743" t="s">
        <v>3966</v>
      </c>
      <c r="J392" s="743"/>
      <c r="K392" s="743" t="s">
        <v>20687</v>
      </c>
      <c r="L392" s="743" t="s">
        <v>2081</v>
      </c>
      <c r="M392" s="743">
        <v>4</v>
      </c>
      <c r="N392" s="743"/>
      <c r="O392" s="743"/>
      <c r="P392" s="743"/>
      <c r="Q392" s="743"/>
      <c r="R392" s="743"/>
      <c r="S3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2" s="743"/>
      <c r="U392" s="743"/>
      <c r="V392" s="743"/>
      <c r="W392" s="743"/>
      <c r="X392" s="743"/>
      <c r="Y392" s="743" t="s">
        <v>20571</v>
      </c>
      <c r="Z392" s="743">
        <v>0</v>
      </c>
      <c r="AA392" s="743"/>
      <c r="AB392" s="743">
        <f>Таблиця4[[#This Row],[Descriptions2]]</f>
        <v>0</v>
      </c>
      <c r="AC392" s="743">
        <f>Таблиця4[[#This Row],[Owner/Specific NPCs3]]</f>
        <v>0</v>
      </c>
      <c r="AD392" s="743"/>
      <c r="AE392" s="750" t="s">
        <v>5831</v>
      </c>
      <c r="AF392" s="751"/>
      <c r="AG392" s="752"/>
      <c r="AH392" s="743" t="s">
        <v>4311</v>
      </c>
      <c r="AI392" s="752"/>
      <c r="AJ392" s="743" t="s">
        <v>4311</v>
      </c>
      <c r="AK392" s="752"/>
      <c r="AL392" s="742">
        <f>IFERROR(INDEX('02_LIVING_WATERDEEP'!$C$2:$C$200,MATCH(Таблиця4[[#This Row],[BUILDING NAME]],'02_LIVING_WATERDEEP'!$A$2:$A$200,0),1),"")</f>
        <v>0</v>
      </c>
      <c r="AM392" s="742">
        <f>IFERROR(INDEX('02_LIVING_WATERDEEP'!$F$2:$F$200,MATCH(Таблиця4[[#This Row],[BUILDING NAME]],'02_LIVING_WATERDEEP'!$A$2:$A$200,0),1),"")</f>
        <v>0</v>
      </c>
      <c r="AN392" s="742">
        <f>IFERROR(INDEX('02_LIVING_WATERDEEP'!$I$2:$I$200,MATCH(Таблиця4[[#This Row],[BUILDING NAME]],'02_LIVING_WATERDEEP'!$A$2:$A$200,0),1),"")</f>
        <v>0</v>
      </c>
      <c r="AO392" s="742">
        <f>IFERROR(INDEX('02_LIVING_WATERDEEP'!$J$2:$J$200,MATCH(Таблиця4[[#This Row],[BUILDING NAME]],'02_LIVING_WATERDEEP'!$A$2:$A$200,0),1),"")</f>
        <v>0</v>
      </c>
      <c r="AP392" s="742">
        <f>IFERROR(INDEX('02_LIVING_WATERDEEP'!$K$2:$K$200,MATCH(Таблиця4[[#This Row],[BUILDING NAME]],'02_LIVING_WATERDEEP'!$A$2:$A$200,0),1),"")</f>
        <v>0</v>
      </c>
      <c r="AQ392" s="742">
        <f>IFERROR(INDEX('02_LIVING_WATERDEEP'!$L$2:$L$200,MATCH(Таблиця4[[#This Row],[BUILDING NAME]],'02_LIVING_WATERDEEP'!$A$2:$A$200,0),1),"")</f>
        <v>0</v>
      </c>
      <c r="AR392" s="742">
        <f>IFERROR(INDEX('02_LIVING_WATERDEEP'!$M$2:$M$200,MATCH(Таблиця4[[#This Row],[BUILDING NAME]],'02_LIVING_WATERDEEP'!$A$2:$A$200,0),1),"")</f>
        <v>0</v>
      </c>
      <c r="AS392" s="742"/>
      <c r="AT392" s="596"/>
      <c r="AU392" s="596"/>
      <c r="AV392" s="596"/>
      <c r="AW392" s="596"/>
      <c r="AX392" s="596"/>
      <c r="AY392" s="596"/>
      <c r="AZ392" s="596"/>
      <c r="BA392" s="596"/>
      <c r="BB392" s="596"/>
      <c r="BC392" s="596"/>
      <c r="BD392" s="596"/>
      <c r="BE392" s="596"/>
      <c r="BF392" s="596"/>
      <c r="BG392" s="596"/>
      <c r="BH392" s="596"/>
      <c r="BI392" s="596"/>
      <c r="BJ392" s="596" t="e">
        <f>MATCH(Таблиця4[[#This Row],[BUILDING NAME]],#REF!,0)</f>
        <v>#REF!</v>
      </c>
      <c r="BK392" s="596" t="e">
        <f>INDEX(#REF!,'02BUILD'!BJ392,1)</f>
        <v>#REF!</v>
      </c>
      <c r="BL392" s="596" t="s">
        <v>20508</v>
      </c>
      <c r="BM392" s="596"/>
      <c r="BN392" s="596" t="e">
        <f>MATCH(Таблиця4[[#This Row],[BUILDING NAME]],Таблиця5[NAME],0)</f>
        <v>#N/A</v>
      </c>
      <c r="BO392" s="596" t="e">
        <f>INDEX(Таблиця5[[C - COINS - COST]:[ADDRESS]],'02BUILD'!$BN392,1)</f>
        <v>#N/A</v>
      </c>
      <c r="BP392" s="596" t="e">
        <f>INDEX(Таблиця5[[C - COINS - COST]:[ADDRESS]],'02BUILD'!$BN392,2)</f>
        <v>#N/A</v>
      </c>
      <c r="BQ392" s="596" t="e">
        <f>INDEX(Таблиця5[[C - COINS - COST]:[ADDRESS]],'02BUILD'!$BN392,3)</f>
        <v>#N/A</v>
      </c>
      <c r="BR392" s="596" t="e">
        <f>INDEX(Таблиця5[[C - COINS - COST]:[ADDRESS]],'02BUILD'!$BN392,4)</f>
        <v>#N/A</v>
      </c>
      <c r="BS392" s="596" t="e">
        <f>INDEX(Таблиця5[[C - COINS - COST]:[ADDRESS]],'02BUILD'!$BN392,5)</f>
        <v>#N/A</v>
      </c>
      <c r="BT392" s="596" t="e">
        <f>INDEX(Таблиця5[[C - COINS - COST]:[ADDRESS]],'02BUILD'!$BN392,6)</f>
        <v>#N/A</v>
      </c>
      <c r="BU392" s="596" t="e">
        <f>INDEX(Таблиця5[[C - COINS - COST]:[ADDRESS]],'02BUILD'!$BN392,7)</f>
        <v>#N/A</v>
      </c>
      <c r="BV392" s="596" t="e">
        <f>INDEX(Таблиця5[[C - COINS - COST]:[ADDRESS]],'02BUILD'!$BN392,8)</f>
        <v>#N/A</v>
      </c>
      <c r="BW392" s="596" t="e">
        <f>INDEX(Таблиця5[[C - COINS - COST]:[ADDRESS]],'02BUILD'!$BN392,9)</f>
        <v>#N/A</v>
      </c>
      <c r="BX392" s="596" t="e">
        <f>INDEX(Таблиця5[[C - COINS - COST]:[ADDRESS]],'02BUILD'!$BN392,10)</f>
        <v>#N/A</v>
      </c>
    </row>
    <row r="393" spans="1:76" ht="16.5" thickTop="1" thickBot="1">
      <c r="A393" s="742" t="s">
        <v>842</v>
      </c>
      <c r="B393" s="743" t="str">
        <f t="shared" si="20"/>
        <v>N66</v>
      </c>
      <c r="C393" s="743" t="str">
        <f t="shared" si="21"/>
        <v>Taurntyrith Adornments (business, A, 2)</v>
      </c>
      <c r="D393" s="742"/>
      <c r="E393" s="742"/>
      <c r="F393" s="743" t="s">
        <v>1554</v>
      </c>
      <c r="G393" s="743" t="s">
        <v>1555</v>
      </c>
      <c r="H393" s="743" t="s">
        <v>2186</v>
      </c>
      <c r="I393" s="743" t="s">
        <v>3966</v>
      </c>
      <c r="J393" s="743"/>
      <c r="K393" s="743" t="s">
        <v>2089</v>
      </c>
      <c r="L393" s="743" t="s">
        <v>2076</v>
      </c>
      <c r="M393" s="743">
        <v>2</v>
      </c>
      <c r="N393" s="743"/>
      <c r="O393" s="743">
        <v>4</v>
      </c>
      <c r="P393" s="743"/>
      <c r="Q393" s="743"/>
      <c r="R393" s="743"/>
      <c r="S3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93" s="743"/>
      <c r="U393" s="743"/>
      <c r="V393" s="743" t="s">
        <v>21537</v>
      </c>
      <c r="W393" s="742"/>
      <c r="X393" s="742"/>
      <c r="Y393" s="742"/>
      <c r="Z393" s="743" t="s">
        <v>4311</v>
      </c>
      <c r="AA393" s="743"/>
      <c r="AB393" s="743" t="str">
        <f>Таблиця4[[#This Row],[Descriptions2]]</f>
        <v/>
      </c>
      <c r="AC393" s="743" t="str">
        <f>Таблиця4[[#This Row],[Owner/Specific NPCs3]]</f>
        <v/>
      </c>
      <c r="AD393" s="743"/>
      <c r="AE393" s="750" t="s">
        <v>5831</v>
      </c>
      <c r="AF393" s="751"/>
      <c r="AG393" s="752"/>
      <c r="AH393" s="743" t="s">
        <v>4311</v>
      </c>
      <c r="AI393" s="752"/>
      <c r="AJ393" s="743" t="s">
        <v>4311</v>
      </c>
      <c r="AK393" s="752"/>
      <c r="AL393" s="742" t="str">
        <f>IFERROR(INDEX('02_LIVING_WATERDEEP'!$C$2:$C$200,MATCH(Таблиця4[[#This Row],[BUILDING NAME]],'02_LIVING_WATERDEEP'!$A$2:$A$200,0),1),"")</f>
        <v/>
      </c>
      <c r="AM393" s="742" t="str">
        <f>IFERROR(INDEX('02_LIVING_WATERDEEP'!$F$2:$F$200,MATCH(Таблиця4[[#This Row],[BUILDING NAME]],'02_LIVING_WATERDEEP'!$A$2:$A$200,0),1),"")</f>
        <v/>
      </c>
      <c r="AN393" s="742" t="str">
        <f>IFERROR(INDEX('02_LIVING_WATERDEEP'!$I$2:$I$200,MATCH(Таблиця4[[#This Row],[BUILDING NAME]],'02_LIVING_WATERDEEP'!$A$2:$A$200,0),1),"")</f>
        <v/>
      </c>
      <c r="AO393" s="742" t="str">
        <f>IFERROR(INDEX('02_LIVING_WATERDEEP'!$J$2:$J$200,MATCH(Таблиця4[[#This Row],[BUILDING NAME]],'02_LIVING_WATERDEEP'!$A$2:$A$200,0),1),"")</f>
        <v/>
      </c>
      <c r="AP393" s="742" t="str">
        <f>IFERROR(INDEX('02_LIVING_WATERDEEP'!$K$2:$K$200,MATCH(Таблиця4[[#This Row],[BUILDING NAME]],'02_LIVING_WATERDEEP'!$A$2:$A$200,0),1),"")</f>
        <v/>
      </c>
      <c r="AQ393" s="742" t="str">
        <f>IFERROR(INDEX('02_LIVING_WATERDEEP'!$L$2:$L$200,MATCH(Таблиця4[[#This Row],[BUILDING NAME]],'02_LIVING_WATERDEEP'!$A$2:$A$200,0),1),"")</f>
        <v/>
      </c>
      <c r="AR393" s="742" t="str">
        <f>IFERROR(INDEX('02_LIVING_WATERDEEP'!$M$2:$M$200,MATCH(Таблиця4[[#This Row],[BUILDING NAME]],'02_LIVING_WATERDEEP'!$A$2:$A$200,0),1),"")</f>
        <v/>
      </c>
      <c r="AS393" s="742"/>
      <c r="AT393" s="596"/>
      <c r="AU393" s="596"/>
      <c r="AV393" s="596"/>
      <c r="AW393" s="596"/>
      <c r="AX393" s="596"/>
      <c r="AY393" s="596"/>
      <c r="AZ393" s="596"/>
      <c r="BA393" s="596"/>
      <c r="BB393" s="596"/>
      <c r="BC393" s="596"/>
      <c r="BD393" s="596"/>
      <c r="BE393" s="596"/>
      <c r="BF393" s="596"/>
      <c r="BG393" s="596"/>
      <c r="BH393" s="596"/>
      <c r="BI393" s="596"/>
      <c r="BJ393" s="596" t="e">
        <f>MATCH(Таблиця4[[#This Row],[BUILDING NAME]],#REF!,0)</f>
        <v>#REF!</v>
      </c>
      <c r="BK393" s="596" t="e">
        <f>INDEX(#REF!,'02BUILD'!BJ393,1)</f>
        <v>#REF!</v>
      </c>
      <c r="BL393" s="596" t="s">
        <v>20514</v>
      </c>
      <c r="BM393" s="596"/>
      <c r="BN393" s="596" t="e">
        <f>MATCH(Таблиця4[[#This Row],[BUILDING NAME]],Таблиця5[NAME],0)</f>
        <v>#N/A</v>
      </c>
      <c r="BO393" s="596" t="e">
        <f>INDEX(Таблиця5[[C - COINS - COST]:[ADDRESS]],'02BUILD'!$BN393,1)</f>
        <v>#N/A</v>
      </c>
      <c r="BP393" s="596" t="e">
        <f>INDEX(Таблиця5[[C - COINS - COST]:[ADDRESS]],'02BUILD'!$BN393,2)</f>
        <v>#N/A</v>
      </c>
      <c r="BQ393" s="596" t="e">
        <f>INDEX(Таблиця5[[C - COINS - COST]:[ADDRESS]],'02BUILD'!$BN393,3)</f>
        <v>#N/A</v>
      </c>
      <c r="BR393" s="596" t="e">
        <f>INDEX(Таблиця5[[C - COINS - COST]:[ADDRESS]],'02BUILD'!$BN393,4)</f>
        <v>#N/A</v>
      </c>
      <c r="BS393" s="596" t="e">
        <f>INDEX(Таблиця5[[C - COINS - COST]:[ADDRESS]],'02BUILD'!$BN393,5)</f>
        <v>#N/A</v>
      </c>
      <c r="BT393" s="596" t="e">
        <f>INDEX(Таблиця5[[C - COINS - COST]:[ADDRESS]],'02BUILD'!$BN393,6)</f>
        <v>#N/A</v>
      </c>
      <c r="BU393" s="596" t="e">
        <f>INDEX(Таблиця5[[C - COINS - COST]:[ADDRESS]],'02BUILD'!$BN393,7)</f>
        <v>#N/A</v>
      </c>
      <c r="BV393" s="596" t="e">
        <f>INDEX(Таблиця5[[C - COINS - COST]:[ADDRESS]],'02BUILD'!$BN393,8)</f>
        <v>#N/A</v>
      </c>
      <c r="BW393" s="596" t="e">
        <f>INDEX(Таблиця5[[C - COINS - COST]:[ADDRESS]],'02BUILD'!$BN393,9)</f>
        <v>#N/A</v>
      </c>
      <c r="BX393" s="596" t="e">
        <f>INDEX(Таблиця5[[C - COINS - COST]:[ADDRESS]],'02BUILD'!$BN393,10)</f>
        <v>#N/A</v>
      </c>
    </row>
    <row r="394" spans="1:76" ht="16.5" thickTop="1" thickBot="1">
      <c r="A394" s="742" t="s">
        <v>843</v>
      </c>
      <c r="B394" s="743" t="str">
        <f t="shared" si="20"/>
        <v>N67</v>
      </c>
      <c r="C394" s="743" t="str">
        <f t="shared" si="21"/>
        <v>Bhephel's Bottles/Exotic Wines and Cordials (business, A, 2)</v>
      </c>
      <c r="D394" s="742"/>
      <c r="E394" s="742"/>
      <c r="F394" s="743" t="s">
        <v>1556</v>
      </c>
      <c r="G394" s="743" t="s">
        <v>1557</v>
      </c>
      <c r="H394" s="743" t="s">
        <v>2187</v>
      </c>
      <c r="I394" s="743" t="s">
        <v>3966</v>
      </c>
      <c r="J394" s="743"/>
      <c r="K394" s="743" t="s">
        <v>2089</v>
      </c>
      <c r="L394" s="743" t="s">
        <v>2076</v>
      </c>
      <c r="M394" s="743">
        <v>2</v>
      </c>
      <c r="N394" s="743"/>
      <c r="O394" s="743">
        <v>5</v>
      </c>
      <c r="P394" s="743"/>
      <c r="Q394" s="743"/>
      <c r="R394" s="743"/>
      <c r="S3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394" s="743"/>
      <c r="U394" s="743"/>
      <c r="V394" s="743" t="s">
        <v>21540</v>
      </c>
      <c r="W394" s="742"/>
      <c r="X394" s="742"/>
      <c r="Y394" s="742" t="s">
        <v>21539</v>
      </c>
      <c r="Z394" s="743" t="s">
        <v>4311</v>
      </c>
      <c r="AA394" s="743"/>
      <c r="AB394" s="743" t="str">
        <f>Таблиця4[[#This Row],[Descriptions2]]</f>
        <v/>
      </c>
      <c r="AC394" s="743" t="str">
        <f>Таблиця4[[#This Row],[Owner/Specific NPCs3]]</f>
        <v/>
      </c>
      <c r="AD394" s="743"/>
      <c r="AE394" s="750" t="s">
        <v>5831</v>
      </c>
      <c r="AF394" s="751"/>
      <c r="AG394" s="752"/>
      <c r="AH394" s="743" t="s">
        <v>4311</v>
      </c>
      <c r="AI394" s="752"/>
      <c r="AJ394" s="743" t="s">
        <v>4311</v>
      </c>
      <c r="AK394" s="752"/>
      <c r="AL394" s="742" t="str">
        <f>IFERROR(INDEX('02_LIVING_WATERDEEP'!$C$2:$C$200,MATCH(Таблиця4[[#This Row],[BUILDING NAME]],'02_LIVING_WATERDEEP'!$A$2:$A$200,0),1),"")</f>
        <v/>
      </c>
      <c r="AM394" s="742" t="str">
        <f>IFERROR(INDEX('02_LIVING_WATERDEEP'!$F$2:$F$200,MATCH(Таблиця4[[#This Row],[BUILDING NAME]],'02_LIVING_WATERDEEP'!$A$2:$A$200,0),1),"")</f>
        <v/>
      </c>
      <c r="AN394" s="742" t="str">
        <f>IFERROR(INDEX('02_LIVING_WATERDEEP'!$I$2:$I$200,MATCH(Таблиця4[[#This Row],[BUILDING NAME]],'02_LIVING_WATERDEEP'!$A$2:$A$200,0),1),"")</f>
        <v/>
      </c>
      <c r="AO394" s="742" t="str">
        <f>IFERROR(INDEX('02_LIVING_WATERDEEP'!$J$2:$J$200,MATCH(Таблиця4[[#This Row],[BUILDING NAME]],'02_LIVING_WATERDEEP'!$A$2:$A$200,0),1),"")</f>
        <v/>
      </c>
      <c r="AP394" s="742" t="str">
        <f>IFERROR(INDEX('02_LIVING_WATERDEEP'!$K$2:$K$200,MATCH(Таблиця4[[#This Row],[BUILDING NAME]],'02_LIVING_WATERDEEP'!$A$2:$A$200,0),1),"")</f>
        <v/>
      </c>
      <c r="AQ394" s="742" t="str">
        <f>IFERROR(INDEX('02_LIVING_WATERDEEP'!$L$2:$L$200,MATCH(Таблиця4[[#This Row],[BUILDING NAME]],'02_LIVING_WATERDEEP'!$A$2:$A$200,0),1),"")</f>
        <v/>
      </c>
      <c r="AR394" s="742" t="str">
        <f>IFERROR(INDEX('02_LIVING_WATERDEEP'!$M$2:$M$200,MATCH(Таблиця4[[#This Row],[BUILDING NAME]],'02_LIVING_WATERDEEP'!$A$2:$A$200,0),1),"")</f>
        <v/>
      </c>
      <c r="AS394" s="742"/>
      <c r="AT394" s="596"/>
      <c r="AU394" s="596"/>
      <c r="AV394" s="596"/>
      <c r="AW394" s="596"/>
      <c r="AX394" s="596"/>
      <c r="AY394" s="596"/>
      <c r="AZ394" s="596"/>
      <c r="BA394" s="596"/>
      <c r="BB394" s="596"/>
      <c r="BC394" s="596"/>
      <c r="BD394" s="596"/>
      <c r="BE394" s="596"/>
      <c r="BF394" s="596"/>
      <c r="BG394" s="596"/>
      <c r="BH394" s="596"/>
      <c r="BI394" s="596"/>
      <c r="BJ394" s="596" t="e">
        <f>MATCH(Таблиця4[[#This Row],[BUILDING NAME]],#REF!,0)</f>
        <v>#REF!</v>
      </c>
      <c r="BK394" s="596" t="e">
        <f>INDEX(#REF!,'02BUILD'!BJ394,1)</f>
        <v>#REF!</v>
      </c>
      <c r="BL394" s="596" t="e">
        <v>#N/A</v>
      </c>
      <c r="BM394" s="596"/>
      <c r="BN394" s="596" t="e">
        <f>MATCH(Таблиця4[[#This Row],[BUILDING NAME]],Таблиця5[NAME],0)</f>
        <v>#N/A</v>
      </c>
      <c r="BO394" s="596" t="e">
        <f>INDEX(Таблиця5[[C - COINS - COST]:[ADDRESS]],'02BUILD'!$BN394,1)</f>
        <v>#N/A</v>
      </c>
      <c r="BP394" s="596" t="e">
        <f>INDEX(Таблиця5[[C - COINS - COST]:[ADDRESS]],'02BUILD'!$BN394,2)</f>
        <v>#N/A</v>
      </c>
      <c r="BQ394" s="596" t="e">
        <f>INDEX(Таблиця5[[C - COINS - COST]:[ADDRESS]],'02BUILD'!$BN394,3)</f>
        <v>#N/A</v>
      </c>
      <c r="BR394" s="596" t="e">
        <f>INDEX(Таблиця5[[C - COINS - COST]:[ADDRESS]],'02BUILD'!$BN394,4)</f>
        <v>#N/A</v>
      </c>
      <c r="BS394" s="596" t="e">
        <f>INDEX(Таблиця5[[C - COINS - COST]:[ADDRESS]],'02BUILD'!$BN394,5)</f>
        <v>#N/A</v>
      </c>
      <c r="BT394" s="596" t="e">
        <f>INDEX(Таблиця5[[C - COINS - COST]:[ADDRESS]],'02BUILD'!$BN394,6)</f>
        <v>#N/A</v>
      </c>
      <c r="BU394" s="596" t="e">
        <f>INDEX(Таблиця5[[C - COINS - COST]:[ADDRESS]],'02BUILD'!$BN394,7)</f>
        <v>#N/A</v>
      </c>
      <c r="BV394" s="596" t="e">
        <f>INDEX(Таблиця5[[C - COINS - COST]:[ADDRESS]],'02BUILD'!$BN394,8)</f>
        <v>#N/A</v>
      </c>
      <c r="BW394" s="596" t="e">
        <f>INDEX(Таблиця5[[C - COINS - COST]:[ADDRESS]],'02BUILD'!$BN394,9)</f>
        <v>#N/A</v>
      </c>
      <c r="BX394" s="596" t="e">
        <f>INDEX(Таблиця5[[C - COINS - COST]:[ADDRESS]],'02BUILD'!$BN394,10)</f>
        <v>#N/A</v>
      </c>
    </row>
    <row r="395" spans="1:76" ht="16.5" thickTop="1" thickBot="1">
      <c r="A395" s="742" t="s">
        <v>844</v>
      </c>
      <c r="B395" s="743" t="str">
        <f t="shared" si="20"/>
        <v>N68</v>
      </c>
      <c r="C395" s="743" t="str">
        <f t="shared" si="21"/>
        <v>Sarsantyr's Tapestries &amp; Draperies (business, B, 2)</v>
      </c>
      <c r="D395" s="742"/>
      <c r="E395" s="742"/>
      <c r="F395" s="743" t="s">
        <v>1558</v>
      </c>
      <c r="G395" s="743" t="s">
        <v>1559</v>
      </c>
      <c r="H395" s="757" t="s">
        <v>2188</v>
      </c>
      <c r="I395" s="743" t="s">
        <v>3966</v>
      </c>
      <c r="J395" s="743"/>
      <c r="K395" s="743" t="s">
        <v>2089</v>
      </c>
      <c r="L395" s="743" t="s">
        <v>2081</v>
      </c>
      <c r="M395" s="743">
        <v>2</v>
      </c>
      <c r="N395" s="743"/>
      <c r="O395" s="743">
        <v>4</v>
      </c>
      <c r="P395" s="743"/>
      <c r="Q395" s="743"/>
      <c r="R395" s="743"/>
      <c r="S3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95" s="743"/>
      <c r="U395" s="743"/>
      <c r="V395" s="743" t="s">
        <v>21541</v>
      </c>
      <c r="W395" s="742"/>
      <c r="X395" s="742"/>
      <c r="Y395" s="742"/>
      <c r="Z395" s="743" t="s">
        <v>4311</v>
      </c>
      <c r="AA395" s="743"/>
      <c r="AB395" s="743" t="str">
        <f>Таблиця4[[#This Row],[Descriptions2]]</f>
        <v/>
      </c>
      <c r="AC395" s="743" t="str">
        <f>Таблиця4[[#This Row],[Owner/Specific NPCs3]]</f>
        <v/>
      </c>
      <c r="AD395" s="743"/>
      <c r="AE395" s="750" t="s">
        <v>5831</v>
      </c>
      <c r="AF395" s="751"/>
      <c r="AG395" s="752"/>
      <c r="AH395" s="743" t="s">
        <v>4311</v>
      </c>
      <c r="AI395" s="752"/>
      <c r="AJ395" s="743" t="s">
        <v>4311</v>
      </c>
      <c r="AK395" s="752"/>
      <c r="AL395" s="742" t="str">
        <f>IFERROR(INDEX('02_LIVING_WATERDEEP'!$C$2:$C$200,MATCH(Таблиця4[[#This Row],[BUILDING NAME]],'02_LIVING_WATERDEEP'!$A$2:$A$200,0),1),"")</f>
        <v/>
      </c>
      <c r="AM395" s="742" t="str">
        <f>IFERROR(INDEX('02_LIVING_WATERDEEP'!$F$2:$F$200,MATCH(Таблиця4[[#This Row],[BUILDING NAME]],'02_LIVING_WATERDEEP'!$A$2:$A$200,0),1),"")</f>
        <v/>
      </c>
      <c r="AN395" s="742" t="str">
        <f>IFERROR(INDEX('02_LIVING_WATERDEEP'!$I$2:$I$200,MATCH(Таблиця4[[#This Row],[BUILDING NAME]],'02_LIVING_WATERDEEP'!$A$2:$A$200,0),1),"")</f>
        <v/>
      </c>
      <c r="AO395" s="742" t="str">
        <f>IFERROR(INDEX('02_LIVING_WATERDEEP'!$J$2:$J$200,MATCH(Таблиця4[[#This Row],[BUILDING NAME]],'02_LIVING_WATERDEEP'!$A$2:$A$200,0),1),"")</f>
        <v/>
      </c>
      <c r="AP395" s="742" t="str">
        <f>IFERROR(INDEX('02_LIVING_WATERDEEP'!$K$2:$K$200,MATCH(Таблиця4[[#This Row],[BUILDING NAME]],'02_LIVING_WATERDEEP'!$A$2:$A$200,0),1),"")</f>
        <v/>
      </c>
      <c r="AQ395" s="742" t="str">
        <f>IFERROR(INDEX('02_LIVING_WATERDEEP'!$L$2:$L$200,MATCH(Таблиця4[[#This Row],[BUILDING NAME]],'02_LIVING_WATERDEEP'!$A$2:$A$200,0),1),"")</f>
        <v/>
      </c>
      <c r="AR395" s="742" t="str">
        <f>IFERROR(INDEX('02_LIVING_WATERDEEP'!$M$2:$M$200,MATCH(Таблиця4[[#This Row],[BUILDING NAME]],'02_LIVING_WATERDEEP'!$A$2:$A$200,0),1),"")</f>
        <v/>
      </c>
      <c r="AS395" s="742"/>
      <c r="AT395" s="596"/>
      <c r="AU395" s="596"/>
      <c r="AV395" s="596"/>
      <c r="AW395" s="596"/>
      <c r="AX395" s="596"/>
      <c r="AY395" s="596"/>
      <c r="AZ395" s="596"/>
      <c r="BA395" s="596"/>
      <c r="BB395" s="596"/>
      <c r="BC395" s="596"/>
      <c r="BD395" s="596"/>
      <c r="BE395" s="596"/>
      <c r="BF395" s="596"/>
      <c r="BG395" s="596"/>
      <c r="BH395" s="596"/>
      <c r="BI395" s="596"/>
      <c r="BJ395" s="596" t="e">
        <f>MATCH(Таблиця4[[#This Row],[BUILDING NAME]],#REF!,0)</f>
        <v>#REF!</v>
      </c>
      <c r="BK395" s="596" t="e">
        <f>INDEX(#REF!,'02BUILD'!BJ395,1)</f>
        <v>#REF!</v>
      </c>
      <c r="BL395" s="596" t="e">
        <v>#N/A</v>
      </c>
      <c r="BM395" s="596"/>
      <c r="BN395" s="596" t="e">
        <f>MATCH(Таблиця4[[#This Row],[BUILDING NAME]],Таблиця5[NAME],0)</f>
        <v>#N/A</v>
      </c>
      <c r="BO395" s="596" t="e">
        <f>INDEX(Таблиця5[[C - COINS - COST]:[ADDRESS]],'02BUILD'!$BN395,1)</f>
        <v>#N/A</v>
      </c>
      <c r="BP395" s="596" t="e">
        <f>INDEX(Таблиця5[[C - COINS - COST]:[ADDRESS]],'02BUILD'!$BN395,2)</f>
        <v>#N/A</v>
      </c>
      <c r="BQ395" s="596" t="e">
        <f>INDEX(Таблиця5[[C - COINS - COST]:[ADDRESS]],'02BUILD'!$BN395,3)</f>
        <v>#N/A</v>
      </c>
      <c r="BR395" s="596" t="e">
        <f>INDEX(Таблиця5[[C - COINS - COST]:[ADDRESS]],'02BUILD'!$BN395,4)</f>
        <v>#N/A</v>
      </c>
      <c r="BS395" s="596" t="e">
        <f>INDEX(Таблиця5[[C - COINS - COST]:[ADDRESS]],'02BUILD'!$BN395,5)</f>
        <v>#N/A</v>
      </c>
      <c r="BT395" s="596" t="e">
        <f>INDEX(Таблиця5[[C - COINS - COST]:[ADDRESS]],'02BUILD'!$BN395,6)</f>
        <v>#N/A</v>
      </c>
      <c r="BU395" s="596" t="e">
        <f>INDEX(Таблиця5[[C - COINS - COST]:[ADDRESS]],'02BUILD'!$BN395,7)</f>
        <v>#N/A</v>
      </c>
      <c r="BV395" s="596" t="e">
        <f>INDEX(Таблиця5[[C - COINS - COST]:[ADDRESS]],'02BUILD'!$BN395,8)</f>
        <v>#N/A</v>
      </c>
      <c r="BW395" s="596" t="e">
        <f>INDEX(Таблиця5[[C - COINS - COST]:[ADDRESS]],'02BUILD'!$BN395,9)</f>
        <v>#N/A</v>
      </c>
      <c r="BX395" s="596" t="e">
        <f>INDEX(Таблиця5[[C - COINS - COST]:[ADDRESS]],'02BUILD'!$BN395,10)</f>
        <v>#N/A</v>
      </c>
    </row>
    <row r="396" spans="1:76" ht="16.5" thickTop="1" thickBot="1">
      <c r="A396" s="742" t="s">
        <v>845</v>
      </c>
      <c r="B396" s="743" t="str">
        <f t="shared" si="20"/>
        <v>N69</v>
      </c>
      <c r="C396" s="743" t="str">
        <f t="shared" si="21"/>
        <v>Tirelessly Turning Wheel/Caravan Curios From All Far Faerûn (business, B, 3)</v>
      </c>
      <c r="D396" s="742"/>
      <c r="E396" s="742"/>
      <c r="F396" s="743" t="s">
        <v>1560</v>
      </c>
      <c r="G396" s="743" t="s">
        <v>1561</v>
      </c>
      <c r="H396" s="743" t="s">
        <v>2189</v>
      </c>
      <c r="I396" s="743" t="s">
        <v>3966</v>
      </c>
      <c r="J396" s="743"/>
      <c r="K396" s="743" t="s">
        <v>2089</v>
      </c>
      <c r="L396" s="743" t="s">
        <v>2081</v>
      </c>
      <c r="M396" s="743">
        <v>3</v>
      </c>
      <c r="N396" s="743"/>
      <c r="O396" s="743">
        <v>4</v>
      </c>
      <c r="P396" s="743"/>
      <c r="Q396" s="743"/>
      <c r="R396" s="743"/>
      <c r="S3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396" s="743"/>
      <c r="U396" s="743"/>
      <c r="V396" s="743" t="s">
        <v>21567</v>
      </c>
      <c r="W396" s="742"/>
      <c r="X396" s="742"/>
      <c r="Y396" s="742" t="s">
        <v>21542</v>
      </c>
      <c r="Z396" s="743" t="s">
        <v>4311</v>
      </c>
      <c r="AA396" s="743"/>
      <c r="AB396" s="743" t="str">
        <f>Таблиця4[[#This Row],[Descriptions2]]</f>
        <v/>
      </c>
      <c r="AC396" s="743" t="str">
        <f>Таблиця4[[#This Row],[Owner/Specific NPCs3]]</f>
        <v/>
      </c>
      <c r="AD396" s="743"/>
      <c r="AE396" s="750" t="s">
        <v>5831</v>
      </c>
      <c r="AF396" s="751"/>
      <c r="AG396" s="752"/>
      <c r="AH396" s="743" t="s">
        <v>4311</v>
      </c>
      <c r="AI396" s="752"/>
      <c r="AJ396" s="743" t="s">
        <v>4311</v>
      </c>
      <c r="AK396" s="752"/>
      <c r="AL396" s="742" t="str">
        <f>IFERROR(INDEX('02_LIVING_WATERDEEP'!$C$2:$C$200,MATCH(Таблиця4[[#This Row],[BUILDING NAME]],'02_LIVING_WATERDEEP'!$A$2:$A$200,0),1),"")</f>
        <v/>
      </c>
      <c r="AM396" s="742" t="str">
        <f>IFERROR(INDEX('02_LIVING_WATERDEEP'!$F$2:$F$200,MATCH(Таблиця4[[#This Row],[BUILDING NAME]],'02_LIVING_WATERDEEP'!$A$2:$A$200,0),1),"")</f>
        <v/>
      </c>
      <c r="AN396" s="742" t="str">
        <f>IFERROR(INDEX('02_LIVING_WATERDEEP'!$I$2:$I$200,MATCH(Таблиця4[[#This Row],[BUILDING NAME]],'02_LIVING_WATERDEEP'!$A$2:$A$200,0),1),"")</f>
        <v/>
      </c>
      <c r="AO396" s="742" t="str">
        <f>IFERROR(INDEX('02_LIVING_WATERDEEP'!$J$2:$J$200,MATCH(Таблиця4[[#This Row],[BUILDING NAME]],'02_LIVING_WATERDEEP'!$A$2:$A$200,0),1),"")</f>
        <v/>
      </c>
      <c r="AP396" s="742" t="str">
        <f>IFERROR(INDEX('02_LIVING_WATERDEEP'!$K$2:$K$200,MATCH(Таблиця4[[#This Row],[BUILDING NAME]],'02_LIVING_WATERDEEP'!$A$2:$A$200,0),1),"")</f>
        <v/>
      </c>
      <c r="AQ396" s="742" t="str">
        <f>IFERROR(INDEX('02_LIVING_WATERDEEP'!$L$2:$L$200,MATCH(Таблиця4[[#This Row],[BUILDING NAME]],'02_LIVING_WATERDEEP'!$A$2:$A$200,0),1),"")</f>
        <v/>
      </c>
      <c r="AR396" s="742" t="str">
        <f>IFERROR(INDEX('02_LIVING_WATERDEEP'!$M$2:$M$200,MATCH(Таблиця4[[#This Row],[BUILDING NAME]],'02_LIVING_WATERDEEP'!$A$2:$A$200,0),1),"")</f>
        <v/>
      </c>
      <c r="AS396" s="742"/>
      <c r="AT396" s="596"/>
      <c r="AU396" s="596"/>
      <c r="AV396" s="596"/>
      <c r="AW396" s="596"/>
      <c r="AX396" s="596"/>
      <c r="AY396" s="596"/>
      <c r="AZ396" s="596"/>
      <c r="BA396" s="596"/>
      <c r="BB396" s="596"/>
      <c r="BC396" s="596"/>
      <c r="BD396" s="596"/>
      <c r="BE396" s="596"/>
      <c r="BF396" s="596"/>
      <c r="BG396" s="596"/>
      <c r="BH396" s="596"/>
      <c r="BI396" s="596"/>
      <c r="BJ396" s="596" t="e">
        <f>MATCH(Таблиця4[[#This Row],[BUILDING NAME]],#REF!,0)</f>
        <v>#REF!</v>
      </c>
      <c r="BK396" s="596" t="e">
        <f>INDEX(#REF!,'02BUILD'!BJ396,1)</f>
        <v>#REF!</v>
      </c>
      <c r="BL396" s="596" t="e">
        <v>#N/A</v>
      </c>
      <c r="BM396" s="596"/>
      <c r="BN396" s="596" t="e">
        <f>MATCH(Таблиця4[[#This Row],[BUILDING NAME]],Таблиця5[NAME],0)</f>
        <v>#N/A</v>
      </c>
      <c r="BO396" s="596" t="e">
        <f>INDEX(Таблиця5[[C - COINS - COST]:[ADDRESS]],'02BUILD'!$BN396,1)</f>
        <v>#N/A</v>
      </c>
      <c r="BP396" s="596" t="e">
        <f>INDEX(Таблиця5[[C - COINS - COST]:[ADDRESS]],'02BUILD'!$BN396,2)</f>
        <v>#N/A</v>
      </c>
      <c r="BQ396" s="596" t="e">
        <f>INDEX(Таблиця5[[C - COINS - COST]:[ADDRESS]],'02BUILD'!$BN396,3)</f>
        <v>#N/A</v>
      </c>
      <c r="BR396" s="596" t="e">
        <f>INDEX(Таблиця5[[C - COINS - COST]:[ADDRESS]],'02BUILD'!$BN396,4)</f>
        <v>#N/A</v>
      </c>
      <c r="BS396" s="596" t="e">
        <f>INDEX(Таблиця5[[C - COINS - COST]:[ADDRESS]],'02BUILD'!$BN396,5)</f>
        <v>#N/A</v>
      </c>
      <c r="BT396" s="596" t="e">
        <f>INDEX(Таблиця5[[C - COINS - COST]:[ADDRESS]],'02BUILD'!$BN396,6)</f>
        <v>#N/A</v>
      </c>
      <c r="BU396" s="596" t="e">
        <f>INDEX(Таблиця5[[C - COINS - COST]:[ADDRESS]],'02BUILD'!$BN396,7)</f>
        <v>#N/A</v>
      </c>
      <c r="BV396" s="596" t="e">
        <f>INDEX(Таблиця5[[C - COINS - COST]:[ADDRESS]],'02BUILD'!$BN396,8)</f>
        <v>#N/A</v>
      </c>
      <c r="BW396" s="596" t="e">
        <f>INDEX(Таблиця5[[C - COINS - COST]:[ADDRESS]],'02BUILD'!$BN396,9)</f>
        <v>#N/A</v>
      </c>
      <c r="BX396" s="596" t="e">
        <f>INDEX(Таблиця5[[C - COINS - COST]:[ADDRESS]],'02BUILD'!$BN396,10)</f>
        <v>#N/A</v>
      </c>
    </row>
    <row r="397" spans="1:76" ht="16.5" thickTop="1" thickBot="1">
      <c r="A397" s="742" t="s">
        <v>846</v>
      </c>
      <c r="B397" s="743" t="str">
        <f t="shared" si="20"/>
        <v>N70</v>
      </c>
      <c r="C397" s="743" t="str">
        <f t="shared" si="21"/>
        <v>Millomyr Harps (business, A, 2)</v>
      </c>
      <c r="D397" s="742"/>
      <c r="E397" s="742"/>
      <c r="F397" s="743" t="s">
        <v>1562</v>
      </c>
      <c r="G397" s="743" t="s">
        <v>1563</v>
      </c>
      <c r="H397" s="742" t="s">
        <v>2190</v>
      </c>
      <c r="I397" s="743" t="s">
        <v>3966</v>
      </c>
      <c r="J397" s="743"/>
      <c r="K397" s="743" t="s">
        <v>2089</v>
      </c>
      <c r="L397" s="743" t="s">
        <v>2076</v>
      </c>
      <c r="M397" s="743">
        <v>2</v>
      </c>
      <c r="N397" s="743"/>
      <c r="O397" s="743"/>
      <c r="P397" s="743"/>
      <c r="Q397" s="743"/>
      <c r="R397" s="743"/>
      <c r="S3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7" s="743"/>
      <c r="U397" s="743"/>
      <c r="V397" s="743" t="s">
        <v>21048</v>
      </c>
      <c r="W397" s="742"/>
      <c r="X397" s="742"/>
      <c r="Y397" s="742"/>
      <c r="Z397" s="743" t="s">
        <v>4311</v>
      </c>
      <c r="AA397" s="743"/>
      <c r="AB397" s="743" t="str">
        <f>Таблиця4[[#This Row],[Descriptions2]]</f>
        <v/>
      </c>
      <c r="AC397" s="743" t="str">
        <f>Таблиця4[[#This Row],[Owner/Specific NPCs3]]</f>
        <v/>
      </c>
      <c r="AD397" s="743"/>
      <c r="AE397" s="750" t="s">
        <v>5831</v>
      </c>
      <c r="AF397" s="751"/>
      <c r="AG397" s="752"/>
      <c r="AH397" s="743" t="s">
        <v>4311</v>
      </c>
      <c r="AI397" s="752"/>
      <c r="AJ397" s="743" t="s">
        <v>4311</v>
      </c>
      <c r="AK397" s="752"/>
      <c r="AL397" s="742" t="str">
        <f>IFERROR(INDEX('02_LIVING_WATERDEEP'!$C$2:$C$200,MATCH(Таблиця4[[#This Row],[BUILDING NAME]],'02_LIVING_WATERDEEP'!$A$2:$A$200,0),1),"")</f>
        <v/>
      </c>
      <c r="AM397" s="742" t="str">
        <f>IFERROR(INDEX('02_LIVING_WATERDEEP'!$F$2:$F$200,MATCH(Таблиця4[[#This Row],[BUILDING NAME]],'02_LIVING_WATERDEEP'!$A$2:$A$200,0),1),"")</f>
        <v/>
      </c>
      <c r="AN397" s="742" t="str">
        <f>IFERROR(INDEX('02_LIVING_WATERDEEP'!$I$2:$I$200,MATCH(Таблиця4[[#This Row],[BUILDING NAME]],'02_LIVING_WATERDEEP'!$A$2:$A$200,0),1),"")</f>
        <v/>
      </c>
      <c r="AO397" s="742" t="str">
        <f>IFERROR(INDEX('02_LIVING_WATERDEEP'!$J$2:$J$200,MATCH(Таблиця4[[#This Row],[BUILDING NAME]],'02_LIVING_WATERDEEP'!$A$2:$A$200,0),1),"")</f>
        <v/>
      </c>
      <c r="AP397" s="742" t="str">
        <f>IFERROR(INDEX('02_LIVING_WATERDEEP'!$K$2:$K$200,MATCH(Таблиця4[[#This Row],[BUILDING NAME]],'02_LIVING_WATERDEEP'!$A$2:$A$200,0),1),"")</f>
        <v/>
      </c>
      <c r="AQ397" s="742" t="str">
        <f>IFERROR(INDEX('02_LIVING_WATERDEEP'!$L$2:$L$200,MATCH(Таблиця4[[#This Row],[BUILDING NAME]],'02_LIVING_WATERDEEP'!$A$2:$A$200,0),1),"")</f>
        <v/>
      </c>
      <c r="AR397" s="742" t="str">
        <f>IFERROR(INDEX('02_LIVING_WATERDEEP'!$M$2:$M$200,MATCH(Таблиця4[[#This Row],[BUILDING NAME]],'02_LIVING_WATERDEEP'!$A$2:$A$200,0),1),"")</f>
        <v/>
      </c>
      <c r="AS397" s="742"/>
      <c r="AT397" s="596"/>
      <c r="AU397" s="596"/>
      <c r="AV397" s="596"/>
      <c r="AW397" s="596"/>
      <c r="AX397" s="596"/>
      <c r="AY397" s="596"/>
      <c r="AZ397" s="596"/>
      <c r="BA397" s="596"/>
      <c r="BB397" s="596"/>
      <c r="BC397" s="596"/>
      <c r="BD397" s="596"/>
      <c r="BE397" s="596"/>
      <c r="BF397" s="596"/>
      <c r="BG397" s="596"/>
      <c r="BH397" s="596"/>
      <c r="BI397" s="596"/>
      <c r="BJ397" s="596" t="e">
        <f>MATCH(Таблиця4[[#This Row],[BUILDING NAME]],#REF!,0)</f>
        <v>#REF!</v>
      </c>
      <c r="BK397" s="596" t="e">
        <f>INDEX(#REF!,'02BUILD'!BJ397,1)</f>
        <v>#REF!</v>
      </c>
      <c r="BL397" s="596" t="e">
        <v>#N/A</v>
      </c>
      <c r="BM397" s="596"/>
      <c r="BN397" s="596">
        <f>MATCH(Таблиця4[[#This Row],[BUILDING NAME]],Таблиця5[NAME],0)</f>
        <v>295</v>
      </c>
      <c r="BO397" s="596">
        <f>INDEX(Таблиця5[[C - COINS - COST]:[ADDRESS]],'02BUILD'!$BN397,1)</f>
        <v>0</v>
      </c>
      <c r="BP397" s="596">
        <f>INDEX(Таблиця5[[C - COINS - COST]:[ADDRESS]],'02BUILD'!$BN397,2)</f>
        <v>0</v>
      </c>
      <c r="BQ397" s="596">
        <f>INDEX(Таблиця5[[C - COINS - COST]:[ADDRESS]],'02BUILD'!$BN397,3)</f>
        <v>0</v>
      </c>
      <c r="BR397" s="596">
        <f>INDEX(Таблиця5[[C - COINS - COST]:[ADDRESS]],'02BUILD'!$BN397,4)</f>
        <v>0</v>
      </c>
      <c r="BS397" s="596" t="str">
        <f>INDEX(Таблиця5[[C - COINS - COST]:[ADDRESS]],'02BUILD'!$BN397,5)</f>
        <v/>
      </c>
      <c r="BT397" s="596" t="str">
        <f>INDEX(Таблиця5[[C - COINS - COST]:[ADDRESS]],'02BUILD'!$BN397,6)</f>
        <v>Business</v>
      </c>
      <c r="BU397" s="596">
        <f>INDEX(Таблиця5[[C - COINS - COST]:[ADDRESS]],'02BUILD'!$BN397,7)</f>
        <v>0</v>
      </c>
      <c r="BV397" s="596">
        <f>INDEX(Таблиця5[[C - COINS - COST]:[ADDRESS]],'02BUILD'!$BN397,8)</f>
        <v>0</v>
      </c>
      <c r="BW397" s="596">
        <f>INDEX(Таблиця5[[C - COINS - COST]:[ADDRESS]],'02BUILD'!$BN397,9)</f>
        <v>0</v>
      </c>
      <c r="BX397" s="596" t="str">
        <f>INDEX(Таблиця5[[C - COINS - COST]:[ADDRESS]],'02BUILD'!$BN397,10)</f>
        <v>Golden Serpent Street</v>
      </c>
    </row>
    <row r="398" spans="1:76" ht="16.5" thickTop="1" thickBot="1">
      <c r="A398" s="742" t="s">
        <v>847</v>
      </c>
      <c r="B398" s="743" t="str">
        <f t="shared" si="20"/>
        <v>N71</v>
      </c>
      <c r="C398" s="743" t="str">
        <f t="shared" si="21"/>
        <v>Greenglade Tower (rooming house, A, J)</v>
      </c>
      <c r="D398" s="742"/>
      <c r="E398" s="742"/>
      <c r="F398" s="743" t="s">
        <v>1564</v>
      </c>
      <c r="G398" s="743" t="s">
        <v>2137</v>
      </c>
      <c r="H398" s="743" t="s">
        <v>16223</v>
      </c>
      <c r="I398" s="743" t="s">
        <v>3966</v>
      </c>
      <c r="J398" s="743"/>
      <c r="K398" s="743" t="s">
        <v>2099</v>
      </c>
      <c r="L398" s="743" t="s">
        <v>2076</v>
      </c>
      <c r="M398" s="743">
        <v>5</v>
      </c>
      <c r="N398" s="747" t="s">
        <v>16228</v>
      </c>
      <c r="O398" s="743"/>
      <c r="P398" s="743"/>
      <c r="Q398" s="743"/>
      <c r="R398" s="743"/>
      <c r="S3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8" s="743"/>
      <c r="U398" s="743"/>
      <c r="V398" s="743"/>
      <c r="W398" s="742"/>
      <c r="X398" s="742"/>
      <c r="Y398" s="745" t="s">
        <v>16226</v>
      </c>
      <c r="Z398" s="743" t="s">
        <v>237</v>
      </c>
      <c r="AA398" s="743"/>
      <c r="AB398" s="743" t="str">
        <f>Таблиця4[[#This Row],[Descriptions2]]</f>
        <v>Exterior:
Reception:
Elevator:
Concierge:
First Floor:
Second Floor Room:
Third Floor Room:
Penthouse: VIEW OF MARKET</v>
      </c>
      <c r="AC398" s="743" t="str">
        <f>Таблиця4[[#This Row],[Owner/Specific NPCs3]]</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AD398" s="743"/>
      <c r="AE398" s="750" t="s">
        <v>5831</v>
      </c>
      <c r="AF398" s="751"/>
      <c r="AG398" s="752"/>
      <c r="AH398" s="743" t="s">
        <v>4311</v>
      </c>
      <c r="AI398" s="752"/>
      <c r="AJ398" s="743" t="s">
        <v>4311</v>
      </c>
      <c r="AK398" s="752"/>
      <c r="AL398" s="742" t="str">
        <f>IFERROR(INDEX('02_LIVING_WATERDEEP'!$C$2:$C$200,MATCH(Таблиця4[[#This Row],[BUILDING NAME]],'02_LIVING_WATERDEEP'!$A$2:$A$200,0),1),"")</f>
        <v>JL</v>
      </c>
      <c r="AM398" s="742" t="str">
        <f>IFERROR(INDEX('02_LIVING_WATERDEEP'!$F$2:$F$200,MATCH(Таблиця4[[#This Row],[BUILDING NAME]],'02_LIVING_WATERDEEP'!$A$2:$A$200,0),1),"")</f>
        <v>Wealthy</v>
      </c>
      <c r="AN398" s="742" t="str">
        <f>IFERROR(INDEX('02_LIVING_WATERDEEP'!$I$2:$I$200,MATCH(Таблиця4[[#This Row],[BUILDING NAME]],'02_LIVING_WATERDEEP'!$A$2:$A$200,0),1),"")</f>
        <v>Outside: This five story triangular tower boasts two small buildings at its front that serves as a reception and a concierge. Renting a room is done in advance in factors of a month, and upon gaining access to your room you and any residents are granted a small rune on one of your hands.
Concierge: The concierge is a small office, and offers room service as well as services such as flagging down street coaches, fetching certain (legal) things in the city, amongst other things.
Reception: The reception leads directly to a small semi-circle impression inside the tower on one side, and a doorway on the other leading to common areas.
First Floor: The first floor contains common areas such as a kitchen, living room, small library, reading room, etc... There is a chef on standby during regular hours (7 in the morning to 11 at night).
Other Floors: Upon stepping in the impression that section of floor magically rises up to your correct floor, upon which time your door appears and opens.
General Layout: In terms of the tower, the first two floors are each split up in two, forming two units. The third floor is a single unit, and the top two floors are another unit. Each floor above the first has a balcony enchanted to make whoever on it invisible to the street below. For security reasons, anything fired or cast from a balcony will visibly and temporarily disable the enchantment.
Rooms: The rooms are all lavish, and are often rented by diplomats and rich travelling merchants. A first floor room costs 120gp for 30 days, a second floor 150gp (due to the balcony), the third floor is 240gp, and the penthouse is 450gp.</v>
      </c>
      <c r="AO398" s="742" t="str">
        <f>IFERROR(INDEX('02_LIVING_WATERDEEP'!$J$2:$J$200,MATCH(Таблиця4[[#This Row],[BUILDING NAME]],'02_LIVING_WATERDEEP'!$A$2:$A$200,0),1),"")</f>
        <v>Exterior:
Reception:
Elevator:
Concierge:
First Floor:
Second Floor Room:
Third Floor Room:
Penthouse: VIEW OF MARKET</v>
      </c>
      <c r="AP398" s="742" t="str">
        <f>IFERROR(INDEX('02_LIVING_WATERDEEP'!$K$2:$K$200,MATCH(Таблиця4[[#This Row],[BUILDING NAME]],'02_LIVING_WATERDEEP'!$A$2:$A$200,0),1),"")</f>
        <v>Atalya Faen Liascient (Goldfrond) (Neutral Good)
Female High Elf. 5'9, athletic build, 117 years old. Waist-high curled blonde hair, golden eyes, smooth lightly golden skin, very stunning oval face, very long fingers.
Is always serene, very generous to her patrons yet still courteous to non-patrons.
She proudly worships Chauntea, Goddess of agriculture, farmers, gardeners and summer.</v>
      </c>
      <c r="AQ398" s="742">
        <f>IFERROR(INDEX('02_LIVING_WATERDEEP'!$L$2:$L$200,MATCH(Таблиця4[[#This Row],[BUILDING NAME]],'02_LIVING_WATERDEEP'!$A$2:$A$200,0),1),"")</f>
        <v>0</v>
      </c>
      <c r="AR398" s="742">
        <f>IFERROR(INDEX('02_LIVING_WATERDEEP'!$M$2:$M$200,MATCH(Таблиця4[[#This Row],[BUILDING NAME]],'02_LIVING_WATERDEEP'!$A$2:$A$200,0),1),"")</f>
        <v>0</v>
      </c>
      <c r="AS398" s="742"/>
      <c r="AT398" s="596"/>
      <c r="AU398" s="596"/>
      <c r="AV398" s="596"/>
      <c r="AW398" s="596"/>
      <c r="AX398" s="596"/>
      <c r="AY398" s="596"/>
      <c r="AZ398" s="596"/>
      <c r="BA398" s="596"/>
      <c r="BB398" s="596"/>
      <c r="BC398" s="596"/>
      <c r="BD398" s="596"/>
      <c r="BE398" s="596"/>
      <c r="BF398" s="596"/>
      <c r="BG398" s="596"/>
      <c r="BH398" s="596"/>
      <c r="BI398" s="596"/>
      <c r="BJ398" s="596" t="e">
        <f>MATCH(Таблиця4[[#This Row],[BUILDING NAME]],#REF!,0)</f>
        <v>#REF!</v>
      </c>
      <c r="BK398" s="596" t="e">
        <f>INDEX(#REF!,'02BUILD'!BJ398,1)</f>
        <v>#REF!</v>
      </c>
      <c r="BL398" s="596" t="e">
        <v>#N/A</v>
      </c>
      <c r="BM398" s="596"/>
      <c r="BN398" s="596" t="e">
        <f>MATCH(Таблиця4[[#This Row],[BUILDING NAME]],Таблиця5[NAME],0)</f>
        <v>#N/A</v>
      </c>
      <c r="BO398" s="596" t="e">
        <f>INDEX(Таблиця5[[C - COINS - COST]:[ADDRESS]],'02BUILD'!$BN398,1)</f>
        <v>#N/A</v>
      </c>
      <c r="BP398" s="596" t="e">
        <f>INDEX(Таблиця5[[C - COINS - COST]:[ADDRESS]],'02BUILD'!$BN398,2)</f>
        <v>#N/A</v>
      </c>
      <c r="BQ398" s="596" t="e">
        <f>INDEX(Таблиця5[[C - COINS - COST]:[ADDRESS]],'02BUILD'!$BN398,3)</f>
        <v>#N/A</v>
      </c>
      <c r="BR398" s="596" t="e">
        <f>INDEX(Таблиця5[[C - COINS - COST]:[ADDRESS]],'02BUILD'!$BN398,4)</f>
        <v>#N/A</v>
      </c>
      <c r="BS398" s="596" t="e">
        <f>INDEX(Таблиця5[[C - COINS - COST]:[ADDRESS]],'02BUILD'!$BN398,5)</f>
        <v>#N/A</v>
      </c>
      <c r="BT398" s="596" t="e">
        <f>INDEX(Таблиця5[[C - COINS - COST]:[ADDRESS]],'02BUILD'!$BN398,6)</f>
        <v>#N/A</v>
      </c>
      <c r="BU398" s="596" t="e">
        <f>INDEX(Таблиця5[[C - COINS - COST]:[ADDRESS]],'02BUILD'!$BN398,7)</f>
        <v>#N/A</v>
      </c>
      <c r="BV398" s="596" t="e">
        <f>INDEX(Таблиця5[[C - COINS - COST]:[ADDRESS]],'02BUILD'!$BN398,8)</f>
        <v>#N/A</v>
      </c>
      <c r="BW398" s="596" t="e">
        <f>INDEX(Таблиця5[[C - COINS - COST]:[ADDRESS]],'02BUILD'!$BN398,9)</f>
        <v>#N/A</v>
      </c>
      <c r="BX398" s="596" t="e">
        <f>INDEX(Таблиця5[[C - COINS - COST]:[ADDRESS]],'02BUILD'!$BN398,10)</f>
        <v>#N/A</v>
      </c>
    </row>
    <row r="399" spans="1:76" ht="16.5" thickTop="1" thickBot="1">
      <c r="A399" s="742" t="s">
        <v>848</v>
      </c>
      <c r="B399" s="743" t="str">
        <f t="shared" si="20"/>
        <v>N72</v>
      </c>
      <c r="C399" s="743" t="str">
        <f t="shared" si="21"/>
        <v>Obelos "The Only" Braeril's residence (business/row house, A, 3)</v>
      </c>
      <c r="D399" s="742"/>
      <c r="E399" s="742"/>
      <c r="F399" s="743" t="s">
        <v>1565</v>
      </c>
      <c r="G399" s="743" t="s">
        <v>1566</v>
      </c>
      <c r="H399" s="743" t="s">
        <v>20958</v>
      </c>
      <c r="I399" s="743" t="s">
        <v>3966</v>
      </c>
      <c r="J399" s="743"/>
      <c r="K399" s="743" t="s">
        <v>2097</v>
      </c>
      <c r="L399" s="743" t="s">
        <v>2076</v>
      </c>
      <c r="M399" s="743">
        <v>3</v>
      </c>
      <c r="N399" s="743"/>
      <c r="O399" s="743"/>
      <c r="P399" s="743"/>
      <c r="Q399" s="743"/>
      <c r="R399" s="743"/>
      <c r="S3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399" s="743"/>
      <c r="U399" s="743"/>
      <c r="V399" s="743"/>
      <c r="W399" s="742"/>
      <c r="X399" s="742"/>
      <c r="Y399" s="742"/>
      <c r="Z399" s="743" t="s">
        <v>4311</v>
      </c>
      <c r="AA399" s="743"/>
      <c r="AB399" s="743" t="str">
        <f>Таблиця4[[#This Row],[Descriptions2]]</f>
        <v/>
      </c>
      <c r="AC399" s="743" t="str">
        <f>Таблиця4[[#This Row],[Owner/Specific NPCs3]]</f>
        <v/>
      </c>
      <c r="AD399" s="743"/>
      <c r="AE399" s="750" t="s">
        <v>5831</v>
      </c>
      <c r="AF399" s="751"/>
      <c r="AG399" s="752"/>
      <c r="AH399" s="743" t="s">
        <v>4311</v>
      </c>
      <c r="AI399" s="752"/>
      <c r="AJ399" s="743" t="s">
        <v>4311</v>
      </c>
      <c r="AK399" s="752"/>
      <c r="AL399" s="742" t="str">
        <f>IFERROR(INDEX('02_LIVING_WATERDEEP'!$C$2:$C$200,MATCH(Таблиця4[[#This Row],[BUILDING NAME]],'02_LIVING_WATERDEEP'!$A$2:$A$200,0),1),"")</f>
        <v/>
      </c>
      <c r="AM399" s="742" t="str">
        <f>IFERROR(INDEX('02_LIVING_WATERDEEP'!$F$2:$F$200,MATCH(Таблиця4[[#This Row],[BUILDING NAME]],'02_LIVING_WATERDEEP'!$A$2:$A$200,0),1),"")</f>
        <v/>
      </c>
      <c r="AN399" s="742" t="str">
        <f>IFERROR(INDEX('02_LIVING_WATERDEEP'!$I$2:$I$200,MATCH(Таблиця4[[#This Row],[BUILDING NAME]],'02_LIVING_WATERDEEP'!$A$2:$A$200,0),1),"")</f>
        <v/>
      </c>
      <c r="AO399" s="742" t="str">
        <f>IFERROR(INDEX('02_LIVING_WATERDEEP'!$J$2:$J$200,MATCH(Таблиця4[[#This Row],[BUILDING NAME]],'02_LIVING_WATERDEEP'!$A$2:$A$200,0),1),"")</f>
        <v/>
      </c>
      <c r="AP399" s="742" t="str">
        <f>IFERROR(INDEX('02_LIVING_WATERDEEP'!$K$2:$K$200,MATCH(Таблиця4[[#This Row],[BUILDING NAME]],'02_LIVING_WATERDEEP'!$A$2:$A$200,0),1),"")</f>
        <v/>
      </c>
      <c r="AQ399" s="742" t="str">
        <f>IFERROR(INDEX('02_LIVING_WATERDEEP'!$L$2:$L$200,MATCH(Таблиця4[[#This Row],[BUILDING NAME]],'02_LIVING_WATERDEEP'!$A$2:$A$200,0),1),"")</f>
        <v/>
      </c>
      <c r="AR399" s="742" t="str">
        <f>IFERROR(INDEX('02_LIVING_WATERDEEP'!$M$2:$M$200,MATCH(Таблиця4[[#This Row],[BUILDING NAME]],'02_LIVING_WATERDEEP'!$A$2:$A$200,0),1),"")</f>
        <v/>
      </c>
      <c r="AS399" s="742"/>
      <c r="AT399" s="596"/>
      <c r="AU399" s="596"/>
      <c r="AV399" s="596"/>
      <c r="AW399" s="596"/>
      <c r="AX399" s="596"/>
      <c r="AY399" s="596"/>
      <c r="AZ399" s="596"/>
      <c r="BA399" s="596"/>
      <c r="BB399" s="596"/>
      <c r="BC399" s="596"/>
      <c r="BD399" s="596"/>
      <c r="BE399" s="596"/>
      <c r="BF399" s="596"/>
      <c r="BG399" s="596"/>
      <c r="BH399" s="596"/>
      <c r="BI399" s="596"/>
      <c r="BJ399" s="596" t="e">
        <f>MATCH(Таблиця4[[#This Row],[BUILDING NAME]],#REF!,0)</f>
        <v>#REF!</v>
      </c>
      <c r="BK399" s="596" t="e">
        <f>INDEX(#REF!,'02BUILD'!BJ399,1)</f>
        <v>#REF!</v>
      </c>
      <c r="BL399" s="596" t="e">
        <v>#N/A</v>
      </c>
      <c r="BM399" s="596"/>
      <c r="BN399" s="596" t="e">
        <f>MATCH(Таблиця4[[#This Row],[BUILDING NAME]],Таблиця5[NAME],0)</f>
        <v>#N/A</v>
      </c>
      <c r="BO399" s="596" t="e">
        <f>INDEX(Таблиця5[[C - COINS - COST]:[ADDRESS]],'02BUILD'!$BN399,1)</f>
        <v>#N/A</v>
      </c>
      <c r="BP399" s="596" t="e">
        <f>INDEX(Таблиця5[[C - COINS - COST]:[ADDRESS]],'02BUILD'!$BN399,2)</f>
        <v>#N/A</v>
      </c>
      <c r="BQ399" s="596" t="e">
        <f>INDEX(Таблиця5[[C - COINS - COST]:[ADDRESS]],'02BUILD'!$BN399,3)</f>
        <v>#N/A</v>
      </c>
      <c r="BR399" s="596" t="e">
        <f>INDEX(Таблиця5[[C - COINS - COST]:[ADDRESS]],'02BUILD'!$BN399,4)</f>
        <v>#N/A</v>
      </c>
      <c r="BS399" s="596" t="e">
        <f>INDEX(Таблиця5[[C - COINS - COST]:[ADDRESS]],'02BUILD'!$BN399,5)</f>
        <v>#N/A</v>
      </c>
      <c r="BT399" s="596" t="e">
        <f>INDEX(Таблиця5[[C - COINS - COST]:[ADDRESS]],'02BUILD'!$BN399,6)</f>
        <v>#N/A</v>
      </c>
      <c r="BU399" s="596" t="e">
        <f>INDEX(Таблиця5[[C - COINS - COST]:[ADDRESS]],'02BUILD'!$BN399,7)</f>
        <v>#N/A</v>
      </c>
      <c r="BV399" s="596" t="e">
        <f>INDEX(Таблиця5[[C - COINS - COST]:[ADDRESS]],'02BUILD'!$BN399,8)</f>
        <v>#N/A</v>
      </c>
      <c r="BW399" s="596" t="e">
        <f>INDEX(Таблиця5[[C - COINS - COST]:[ADDRESS]],'02BUILD'!$BN399,9)</f>
        <v>#N/A</v>
      </c>
      <c r="BX399" s="596" t="e">
        <f>INDEX(Таблиця5[[C - COINS - COST]:[ADDRESS]],'02BUILD'!$BN399,10)</f>
        <v>#N/A</v>
      </c>
    </row>
    <row r="400" spans="1:76" ht="16.5" thickTop="1" thickBot="1">
      <c r="A400" s="742" t="s">
        <v>849</v>
      </c>
      <c r="B400" s="743" t="str">
        <f t="shared" si="20"/>
        <v>N73</v>
      </c>
      <c r="C400" s="743" t="str">
        <f t="shared" si="21"/>
        <v>Hospice of St. Laupsenn (temple, A, 3)</v>
      </c>
      <c r="D400" s="742"/>
      <c r="E400" s="742"/>
      <c r="F400" s="743" t="s">
        <v>1567</v>
      </c>
      <c r="G400" s="743" t="s">
        <v>1568</v>
      </c>
      <c r="H400" s="743" t="s">
        <v>2191</v>
      </c>
      <c r="I400" s="743" t="s">
        <v>3966</v>
      </c>
      <c r="J400" s="743"/>
      <c r="K400" s="743" t="s">
        <v>2100</v>
      </c>
      <c r="L400" s="743" t="s">
        <v>2076</v>
      </c>
      <c r="M400" s="743">
        <v>3</v>
      </c>
      <c r="N400" s="743"/>
      <c r="O400" s="743"/>
      <c r="P400" s="743"/>
      <c r="Q400" s="743"/>
      <c r="R400" s="743"/>
      <c r="S4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0" s="743"/>
      <c r="U400" s="743"/>
      <c r="V400" s="743"/>
      <c r="W400" s="743"/>
      <c r="X400" s="743"/>
      <c r="Y400" s="743" t="s">
        <v>21224</v>
      </c>
      <c r="Z400" s="743" t="s">
        <v>4311</v>
      </c>
      <c r="AA400" s="743"/>
      <c r="AB400" s="743" t="str">
        <f>Таблиця4[[#This Row],[Descriptions2]]</f>
        <v/>
      </c>
      <c r="AC400" s="743" t="str">
        <f>Таблиця4[[#This Row],[Owner/Specific NPCs3]]</f>
        <v/>
      </c>
      <c r="AD400" s="743"/>
      <c r="AE400" s="750" t="s">
        <v>5831</v>
      </c>
      <c r="AF400" s="751"/>
      <c r="AG400" s="752"/>
      <c r="AH400" s="743" t="s">
        <v>4311</v>
      </c>
      <c r="AI400" s="752"/>
      <c r="AJ400" s="743" t="s">
        <v>4311</v>
      </c>
      <c r="AK400" s="752"/>
      <c r="AL400" s="742" t="str">
        <f>IFERROR(INDEX('02_LIVING_WATERDEEP'!$C$2:$C$200,MATCH(Таблиця4[[#This Row],[BUILDING NAME]],'02_LIVING_WATERDEEP'!$A$2:$A$200,0),1),"")</f>
        <v/>
      </c>
      <c r="AM400" s="742" t="str">
        <f>IFERROR(INDEX('02_LIVING_WATERDEEP'!$F$2:$F$200,MATCH(Таблиця4[[#This Row],[BUILDING NAME]],'02_LIVING_WATERDEEP'!$A$2:$A$200,0),1),"")</f>
        <v/>
      </c>
      <c r="AN400" s="742" t="str">
        <f>IFERROR(INDEX('02_LIVING_WATERDEEP'!$I$2:$I$200,MATCH(Таблиця4[[#This Row],[BUILDING NAME]],'02_LIVING_WATERDEEP'!$A$2:$A$200,0),1),"")</f>
        <v/>
      </c>
      <c r="AO400" s="742" t="str">
        <f>IFERROR(INDEX('02_LIVING_WATERDEEP'!$J$2:$J$200,MATCH(Таблиця4[[#This Row],[BUILDING NAME]],'02_LIVING_WATERDEEP'!$A$2:$A$200,0),1),"")</f>
        <v/>
      </c>
      <c r="AP400" s="742" t="str">
        <f>IFERROR(INDEX('02_LIVING_WATERDEEP'!$K$2:$K$200,MATCH(Таблиця4[[#This Row],[BUILDING NAME]],'02_LIVING_WATERDEEP'!$A$2:$A$200,0),1),"")</f>
        <v/>
      </c>
      <c r="AQ400" s="742" t="str">
        <f>IFERROR(INDEX('02_LIVING_WATERDEEP'!$L$2:$L$200,MATCH(Таблиця4[[#This Row],[BUILDING NAME]],'02_LIVING_WATERDEEP'!$A$2:$A$200,0),1),"")</f>
        <v/>
      </c>
      <c r="AR400" s="742" t="str">
        <f>IFERROR(INDEX('02_LIVING_WATERDEEP'!$M$2:$M$200,MATCH(Таблиця4[[#This Row],[BUILDING NAME]],'02_LIVING_WATERDEEP'!$A$2:$A$200,0),1),"")</f>
        <v/>
      </c>
      <c r="AS400" s="742"/>
      <c r="AT400" s="596"/>
      <c r="AU400" s="596"/>
      <c r="AV400" s="596"/>
      <c r="AW400" s="596"/>
      <c r="AX400" s="596"/>
      <c r="AY400" s="596"/>
      <c r="AZ400" s="596"/>
      <c r="BA400" s="596"/>
      <c r="BB400" s="596"/>
      <c r="BC400" s="596"/>
      <c r="BD400" s="596"/>
      <c r="BE400" s="596"/>
      <c r="BF400" s="596"/>
      <c r="BG400" s="596"/>
      <c r="BH400" s="596"/>
      <c r="BI400" s="596"/>
      <c r="BJ400" s="596" t="e">
        <f>MATCH(Таблиця4[[#This Row],[BUILDING NAME]],#REF!,0)</f>
        <v>#REF!</v>
      </c>
      <c r="BK400" s="596" t="e">
        <f>INDEX(#REF!,'02BUILD'!BJ400,1)</f>
        <v>#REF!</v>
      </c>
      <c r="BL400" s="596" t="e">
        <v>#N/A</v>
      </c>
      <c r="BM400" s="596"/>
      <c r="BN400" s="596" t="e">
        <f>MATCH(Таблиця4[[#This Row],[BUILDING NAME]],Таблиця5[NAME],0)</f>
        <v>#N/A</v>
      </c>
      <c r="BO400" s="596" t="e">
        <f>INDEX(Таблиця5[[C - COINS - COST]:[ADDRESS]],'02BUILD'!$BN400,1)</f>
        <v>#N/A</v>
      </c>
      <c r="BP400" s="596" t="e">
        <f>INDEX(Таблиця5[[C - COINS - COST]:[ADDRESS]],'02BUILD'!$BN400,2)</f>
        <v>#N/A</v>
      </c>
      <c r="BQ400" s="596" t="e">
        <f>INDEX(Таблиця5[[C - COINS - COST]:[ADDRESS]],'02BUILD'!$BN400,3)</f>
        <v>#N/A</v>
      </c>
      <c r="BR400" s="596" t="e">
        <f>INDEX(Таблиця5[[C - COINS - COST]:[ADDRESS]],'02BUILD'!$BN400,4)</f>
        <v>#N/A</v>
      </c>
      <c r="BS400" s="596" t="e">
        <f>INDEX(Таблиця5[[C - COINS - COST]:[ADDRESS]],'02BUILD'!$BN400,5)</f>
        <v>#N/A</v>
      </c>
      <c r="BT400" s="596" t="e">
        <f>INDEX(Таблиця5[[C - COINS - COST]:[ADDRESS]],'02BUILD'!$BN400,6)</f>
        <v>#N/A</v>
      </c>
      <c r="BU400" s="596" t="e">
        <f>INDEX(Таблиця5[[C - COINS - COST]:[ADDRESS]],'02BUILD'!$BN400,7)</f>
        <v>#N/A</v>
      </c>
      <c r="BV400" s="596" t="e">
        <f>INDEX(Таблиця5[[C - COINS - COST]:[ADDRESS]],'02BUILD'!$BN400,8)</f>
        <v>#N/A</v>
      </c>
      <c r="BW400" s="596" t="e">
        <f>INDEX(Таблиця5[[C - COINS - COST]:[ADDRESS]],'02BUILD'!$BN400,9)</f>
        <v>#N/A</v>
      </c>
      <c r="BX400" s="596" t="e">
        <f>INDEX(Таблиця5[[C - COINS - COST]:[ADDRESS]],'02BUILD'!$BN400,10)</f>
        <v>#N/A</v>
      </c>
    </row>
    <row r="401" spans="1:76" ht="16.5" thickTop="1" thickBot="1">
      <c r="A401" s="742" t="s">
        <v>850</v>
      </c>
      <c r="B401" s="743" t="str">
        <f t="shared" si="20"/>
        <v>N74</v>
      </c>
      <c r="C401" s="743" t="str">
        <f t="shared" si="21"/>
        <v>Simon Ilzimmer's residence (row house, A, 4)</v>
      </c>
      <c r="D401" s="742"/>
      <c r="E401" s="742"/>
      <c r="F401" s="743" t="s">
        <v>1569</v>
      </c>
      <c r="G401" s="743" t="s">
        <v>1570</v>
      </c>
      <c r="H401" s="743" t="s">
        <v>21055</v>
      </c>
      <c r="I401" s="743" t="s">
        <v>3966</v>
      </c>
      <c r="J401" s="743"/>
      <c r="K401" s="743" t="s">
        <v>2090</v>
      </c>
      <c r="L401" s="743" t="s">
        <v>2076</v>
      </c>
      <c r="M401" s="743">
        <v>4</v>
      </c>
      <c r="N401" s="743"/>
      <c r="O401" s="743"/>
      <c r="P401" s="743"/>
      <c r="Q401" s="743"/>
      <c r="R401" s="743"/>
      <c r="S4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1" s="743"/>
      <c r="U401" s="743"/>
      <c r="V401" s="743"/>
      <c r="W401" s="743"/>
      <c r="X401" s="743"/>
      <c r="Y401" s="743"/>
      <c r="Z401" s="743" t="s">
        <v>4311</v>
      </c>
      <c r="AA401" s="743"/>
      <c r="AB401" s="743" t="str">
        <f>Таблиця4[[#This Row],[Descriptions2]]</f>
        <v/>
      </c>
      <c r="AC401" s="743" t="str">
        <f>Таблиця4[[#This Row],[Owner/Specific NPCs3]]</f>
        <v/>
      </c>
      <c r="AD401" s="743"/>
      <c r="AE401" s="750" t="s">
        <v>5831</v>
      </c>
      <c r="AF401" s="751"/>
      <c r="AG401" s="752"/>
      <c r="AH401" s="743" t="s">
        <v>4311</v>
      </c>
      <c r="AI401" s="752"/>
      <c r="AJ401" s="743" t="s">
        <v>4311</v>
      </c>
      <c r="AK401" s="752"/>
      <c r="AL401" s="742" t="str">
        <f>IFERROR(INDEX('02_LIVING_WATERDEEP'!$C$2:$C$200,MATCH(Таблиця4[[#This Row],[BUILDING NAME]],'02_LIVING_WATERDEEP'!$A$2:$A$200,0),1),"")</f>
        <v/>
      </c>
      <c r="AM401" s="742" t="str">
        <f>IFERROR(INDEX('02_LIVING_WATERDEEP'!$F$2:$F$200,MATCH(Таблиця4[[#This Row],[BUILDING NAME]],'02_LIVING_WATERDEEP'!$A$2:$A$200,0),1),"")</f>
        <v/>
      </c>
      <c r="AN401" s="742" t="str">
        <f>IFERROR(INDEX('02_LIVING_WATERDEEP'!$I$2:$I$200,MATCH(Таблиця4[[#This Row],[BUILDING NAME]],'02_LIVING_WATERDEEP'!$A$2:$A$200,0),1),"")</f>
        <v/>
      </c>
      <c r="AO401" s="742" t="str">
        <f>IFERROR(INDEX('02_LIVING_WATERDEEP'!$J$2:$J$200,MATCH(Таблиця4[[#This Row],[BUILDING NAME]],'02_LIVING_WATERDEEP'!$A$2:$A$200,0),1),"")</f>
        <v/>
      </c>
      <c r="AP401" s="742" t="str">
        <f>IFERROR(INDEX('02_LIVING_WATERDEEP'!$K$2:$K$200,MATCH(Таблиця4[[#This Row],[BUILDING NAME]],'02_LIVING_WATERDEEP'!$A$2:$A$200,0),1),"")</f>
        <v/>
      </c>
      <c r="AQ401" s="742" t="str">
        <f>IFERROR(INDEX('02_LIVING_WATERDEEP'!$L$2:$L$200,MATCH(Таблиця4[[#This Row],[BUILDING NAME]],'02_LIVING_WATERDEEP'!$A$2:$A$200,0),1),"")</f>
        <v/>
      </c>
      <c r="AR401" s="742" t="str">
        <f>IFERROR(INDEX('02_LIVING_WATERDEEP'!$M$2:$M$200,MATCH(Таблиця4[[#This Row],[BUILDING NAME]],'02_LIVING_WATERDEEP'!$A$2:$A$200,0),1),"")</f>
        <v/>
      </c>
      <c r="AS401" s="742"/>
      <c r="AT401" s="596"/>
      <c r="AU401" s="596"/>
      <c r="AV401" s="596"/>
      <c r="AW401" s="596"/>
      <c r="AX401" s="596"/>
      <c r="AY401" s="596"/>
      <c r="AZ401" s="596"/>
      <c r="BA401" s="596"/>
      <c r="BB401" s="596"/>
      <c r="BC401" s="596"/>
      <c r="BD401" s="596"/>
      <c r="BE401" s="596"/>
      <c r="BF401" s="596"/>
      <c r="BG401" s="596"/>
      <c r="BH401" s="596"/>
      <c r="BI401" s="596"/>
      <c r="BJ401" s="596" t="e">
        <f>MATCH(Таблиця4[[#This Row],[BUILDING NAME]],#REF!,0)</f>
        <v>#REF!</v>
      </c>
      <c r="BK401" s="596" t="e">
        <f>INDEX(#REF!,'02BUILD'!BJ401,1)</f>
        <v>#REF!</v>
      </c>
      <c r="BL401" s="596">
        <v>0</v>
      </c>
      <c r="BM401" s="596"/>
      <c r="BN401" s="596" t="e">
        <f>MATCH(Таблиця4[[#This Row],[BUILDING NAME]],Таблиця5[NAME],0)</f>
        <v>#N/A</v>
      </c>
      <c r="BO401" s="596" t="e">
        <f>INDEX(Таблиця5[[C - COINS - COST]:[ADDRESS]],'02BUILD'!$BN401,1)</f>
        <v>#N/A</v>
      </c>
      <c r="BP401" s="596" t="e">
        <f>INDEX(Таблиця5[[C - COINS - COST]:[ADDRESS]],'02BUILD'!$BN401,2)</f>
        <v>#N/A</v>
      </c>
      <c r="BQ401" s="596" t="e">
        <f>INDEX(Таблиця5[[C - COINS - COST]:[ADDRESS]],'02BUILD'!$BN401,3)</f>
        <v>#N/A</v>
      </c>
      <c r="BR401" s="596" t="e">
        <f>INDEX(Таблиця5[[C - COINS - COST]:[ADDRESS]],'02BUILD'!$BN401,4)</f>
        <v>#N/A</v>
      </c>
      <c r="BS401" s="596" t="e">
        <f>INDEX(Таблиця5[[C - COINS - COST]:[ADDRESS]],'02BUILD'!$BN401,5)</f>
        <v>#N/A</v>
      </c>
      <c r="BT401" s="596" t="e">
        <f>INDEX(Таблиця5[[C - COINS - COST]:[ADDRESS]],'02BUILD'!$BN401,6)</f>
        <v>#N/A</v>
      </c>
      <c r="BU401" s="596" t="e">
        <f>INDEX(Таблиця5[[C - COINS - COST]:[ADDRESS]],'02BUILD'!$BN401,7)</f>
        <v>#N/A</v>
      </c>
      <c r="BV401" s="596" t="e">
        <f>INDEX(Таблиця5[[C - COINS - COST]:[ADDRESS]],'02BUILD'!$BN401,8)</f>
        <v>#N/A</v>
      </c>
      <c r="BW401" s="596" t="e">
        <f>INDEX(Таблиця5[[C - COINS - COST]:[ADDRESS]],'02BUILD'!$BN401,9)</f>
        <v>#N/A</v>
      </c>
      <c r="BX401" s="596" t="e">
        <f>INDEX(Таблиця5[[C - COINS - COST]:[ADDRESS]],'02BUILD'!$BN401,10)</f>
        <v>#N/A</v>
      </c>
    </row>
    <row r="402" spans="1:76" ht="16.5" thickTop="1" thickBot="1">
      <c r="A402" s="742" t="s">
        <v>851</v>
      </c>
      <c r="B402" s="743" t="str">
        <f t="shared" si="20"/>
        <v>N75</v>
      </c>
      <c r="C402" s="743" t="str">
        <f t="shared" si="21"/>
        <v>Brianne's Tower (residence, A, 6)</v>
      </c>
      <c r="D402" s="742"/>
      <c r="E402" s="742"/>
      <c r="F402" s="743" t="s">
        <v>1571</v>
      </c>
      <c r="G402" s="743" t="s">
        <v>1572</v>
      </c>
      <c r="H402" s="743" t="s">
        <v>2192</v>
      </c>
      <c r="I402" s="743" t="s">
        <v>3966</v>
      </c>
      <c r="J402" s="743"/>
      <c r="K402" s="743" t="s">
        <v>2101</v>
      </c>
      <c r="L402" s="743" t="s">
        <v>2076</v>
      </c>
      <c r="M402" s="743">
        <v>6</v>
      </c>
      <c r="N402" s="743"/>
      <c r="O402" s="743"/>
      <c r="P402" s="743"/>
      <c r="Q402" s="743"/>
      <c r="R402" s="743"/>
      <c r="S4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2" s="743"/>
      <c r="U402" s="743"/>
      <c r="V402" s="743"/>
      <c r="W402" s="743"/>
      <c r="X402" s="743"/>
      <c r="Y402" s="743"/>
      <c r="Z402" s="743" t="s">
        <v>4311</v>
      </c>
      <c r="AA402" s="743"/>
      <c r="AB402" s="743" t="str">
        <f>Таблиця4[[#This Row],[Descriptions2]]</f>
        <v/>
      </c>
      <c r="AC402" s="743" t="str">
        <f>Таблиця4[[#This Row],[Owner/Specific NPCs3]]</f>
        <v/>
      </c>
      <c r="AD402" s="743"/>
      <c r="AE402" s="750" t="s">
        <v>5831</v>
      </c>
      <c r="AF402" s="751"/>
      <c r="AG402" s="752"/>
      <c r="AH402" s="743" t="s">
        <v>4311</v>
      </c>
      <c r="AI402" s="752"/>
      <c r="AJ402" s="743" t="s">
        <v>4311</v>
      </c>
      <c r="AK402" s="752"/>
      <c r="AL402" s="742" t="str">
        <f>IFERROR(INDEX('02_LIVING_WATERDEEP'!$C$2:$C$200,MATCH(Таблиця4[[#This Row],[BUILDING NAME]],'02_LIVING_WATERDEEP'!$A$2:$A$200,0),1),"")</f>
        <v/>
      </c>
      <c r="AM402" s="742" t="str">
        <f>IFERROR(INDEX('02_LIVING_WATERDEEP'!$F$2:$F$200,MATCH(Таблиця4[[#This Row],[BUILDING NAME]],'02_LIVING_WATERDEEP'!$A$2:$A$200,0),1),"")</f>
        <v/>
      </c>
      <c r="AN402" s="742" t="str">
        <f>IFERROR(INDEX('02_LIVING_WATERDEEP'!$I$2:$I$200,MATCH(Таблиця4[[#This Row],[BUILDING NAME]],'02_LIVING_WATERDEEP'!$A$2:$A$200,0),1),"")</f>
        <v/>
      </c>
      <c r="AO402" s="742" t="str">
        <f>IFERROR(INDEX('02_LIVING_WATERDEEP'!$J$2:$J$200,MATCH(Таблиця4[[#This Row],[BUILDING NAME]],'02_LIVING_WATERDEEP'!$A$2:$A$200,0),1),"")</f>
        <v/>
      </c>
      <c r="AP402" s="742" t="str">
        <f>IFERROR(INDEX('02_LIVING_WATERDEEP'!$K$2:$K$200,MATCH(Таблиця4[[#This Row],[BUILDING NAME]],'02_LIVING_WATERDEEP'!$A$2:$A$200,0),1),"")</f>
        <v/>
      </c>
      <c r="AQ402" s="742" t="str">
        <f>IFERROR(INDEX('02_LIVING_WATERDEEP'!$L$2:$L$200,MATCH(Таблиця4[[#This Row],[BUILDING NAME]],'02_LIVING_WATERDEEP'!$A$2:$A$200,0),1),"")</f>
        <v/>
      </c>
      <c r="AR402" s="742" t="str">
        <f>IFERROR(INDEX('02_LIVING_WATERDEEP'!$M$2:$M$200,MATCH(Таблиця4[[#This Row],[BUILDING NAME]],'02_LIVING_WATERDEEP'!$A$2:$A$200,0),1),"")</f>
        <v/>
      </c>
      <c r="AS402" s="742"/>
      <c r="AT402" s="596"/>
      <c r="AU402" s="596"/>
      <c r="AV402" s="596"/>
      <c r="AW402" s="596"/>
      <c r="AX402" s="596"/>
      <c r="AY402" s="596"/>
      <c r="AZ402" s="596"/>
      <c r="BA402" s="596"/>
      <c r="BB402" s="596"/>
      <c r="BC402" s="596"/>
      <c r="BD402" s="596"/>
      <c r="BE402" s="596"/>
      <c r="BF402" s="596"/>
      <c r="BG402" s="596"/>
      <c r="BH402" s="596"/>
      <c r="BI402" s="596"/>
      <c r="BJ402" s="596" t="e">
        <f>MATCH(Таблиця4[[#This Row],[BUILDING NAME]],#REF!,0)</f>
        <v>#REF!</v>
      </c>
      <c r="BK402" s="596" t="e">
        <f>INDEX(#REF!,'02BUILD'!BJ402,1)</f>
        <v>#REF!</v>
      </c>
      <c r="BL402" s="596">
        <v>0</v>
      </c>
      <c r="BM402" s="596"/>
      <c r="BN402" s="596" t="e">
        <f>MATCH(Таблиця4[[#This Row],[BUILDING NAME]],Таблиця5[NAME],0)</f>
        <v>#N/A</v>
      </c>
      <c r="BO402" s="596" t="e">
        <f>INDEX(Таблиця5[[C - COINS - COST]:[ADDRESS]],'02BUILD'!$BN402,1)</f>
        <v>#N/A</v>
      </c>
      <c r="BP402" s="596" t="e">
        <f>INDEX(Таблиця5[[C - COINS - COST]:[ADDRESS]],'02BUILD'!$BN402,2)</f>
        <v>#N/A</v>
      </c>
      <c r="BQ402" s="596" t="e">
        <f>INDEX(Таблиця5[[C - COINS - COST]:[ADDRESS]],'02BUILD'!$BN402,3)</f>
        <v>#N/A</v>
      </c>
      <c r="BR402" s="596" t="e">
        <f>INDEX(Таблиця5[[C - COINS - COST]:[ADDRESS]],'02BUILD'!$BN402,4)</f>
        <v>#N/A</v>
      </c>
      <c r="BS402" s="596" t="e">
        <f>INDEX(Таблиця5[[C - COINS - COST]:[ADDRESS]],'02BUILD'!$BN402,5)</f>
        <v>#N/A</v>
      </c>
      <c r="BT402" s="596" t="e">
        <f>INDEX(Таблиця5[[C - COINS - COST]:[ADDRESS]],'02BUILD'!$BN402,6)</f>
        <v>#N/A</v>
      </c>
      <c r="BU402" s="596" t="e">
        <f>INDEX(Таблиця5[[C - COINS - COST]:[ADDRESS]],'02BUILD'!$BN402,7)</f>
        <v>#N/A</v>
      </c>
      <c r="BV402" s="596" t="e">
        <f>INDEX(Таблиця5[[C - COINS - COST]:[ADDRESS]],'02BUILD'!$BN402,8)</f>
        <v>#N/A</v>
      </c>
      <c r="BW402" s="596" t="e">
        <f>INDEX(Таблиця5[[C - COINS - COST]:[ADDRESS]],'02BUILD'!$BN402,9)</f>
        <v>#N/A</v>
      </c>
      <c r="BX402" s="596" t="e">
        <f>INDEX(Таблиця5[[C - COINS - COST]:[ADDRESS]],'02BUILD'!$BN402,10)</f>
        <v>#N/A</v>
      </c>
    </row>
    <row r="403" spans="1:76" ht="16.5" thickTop="1" thickBot="1">
      <c r="A403" s="742" t="s">
        <v>852</v>
      </c>
      <c r="B403" s="743" t="str">
        <f t="shared" si="20"/>
        <v>N76</v>
      </c>
      <c r="C403" s="743" t="str">
        <f t="shared" si="21"/>
        <v>Firesong Villa (villa, A, 4)</v>
      </c>
      <c r="D403" s="742"/>
      <c r="E403" s="742"/>
      <c r="F403" s="743" t="s">
        <v>1573</v>
      </c>
      <c r="G403" s="743" t="s">
        <v>1574</v>
      </c>
      <c r="H403" s="743" t="s">
        <v>2193</v>
      </c>
      <c r="I403" s="743" t="s">
        <v>3966</v>
      </c>
      <c r="J403" s="743"/>
      <c r="K403" s="743" t="s">
        <v>2102</v>
      </c>
      <c r="L403" s="743" t="s">
        <v>2076</v>
      </c>
      <c r="M403" s="743">
        <v>4</v>
      </c>
      <c r="N403" s="743"/>
      <c r="O403" s="743"/>
      <c r="P403" s="743"/>
      <c r="Q403" s="743"/>
      <c r="R403" s="743"/>
      <c r="S4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3" s="743"/>
      <c r="U403" s="743"/>
      <c r="V403" s="743"/>
      <c r="W403" s="743"/>
      <c r="X403" s="743"/>
      <c r="Y403" s="743" t="s">
        <v>21177</v>
      </c>
      <c r="Z403" s="743" t="s">
        <v>4311</v>
      </c>
      <c r="AA403" s="743"/>
      <c r="AB403" s="743" t="str">
        <f>Таблиця4[[#This Row],[Descriptions2]]</f>
        <v/>
      </c>
      <c r="AC403" s="743" t="str">
        <f>Таблиця4[[#This Row],[Owner/Specific NPCs3]]</f>
        <v/>
      </c>
      <c r="AD403" s="743"/>
      <c r="AE403" s="750"/>
      <c r="AF403" s="751"/>
      <c r="AG403" s="752"/>
      <c r="AH403" s="743" t="s">
        <v>4311</v>
      </c>
      <c r="AI403" s="752"/>
      <c r="AJ403" s="743" t="s">
        <v>4311</v>
      </c>
      <c r="AK403" s="752"/>
      <c r="AL403" s="742" t="str">
        <f>IFERROR(INDEX('02_LIVING_WATERDEEP'!$C$2:$C$200,MATCH(Таблиця4[[#This Row],[BUILDING NAME]],'02_LIVING_WATERDEEP'!$A$2:$A$200,0),1),"")</f>
        <v/>
      </c>
      <c r="AM403" s="742" t="str">
        <f>IFERROR(INDEX('02_LIVING_WATERDEEP'!$F$2:$F$200,MATCH(Таблиця4[[#This Row],[BUILDING NAME]],'02_LIVING_WATERDEEP'!$A$2:$A$200,0),1),"")</f>
        <v/>
      </c>
      <c r="AN403" s="742" t="str">
        <f>IFERROR(INDEX('02_LIVING_WATERDEEP'!$I$2:$I$200,MATCH(Таблиця4[[#This Row],[BUILDING NAME]],'02_LIVING_WATERDEEP'!$A$2:$A$200,0),1),"")</f>
        <v/>
      </c>
      <c r="AO403" s="742" t="str">
        <f>IFERROR(INDEX('02_LIVING_WATERDEEP'!$J$2:$J$200,MATCH(Таблиця4[[#This Row],[BUILDING NAME]],'02_LIVING_WATERDEEP'!$A$2:$A$200,0),1),"")</f>
        <v/>
      </c>
      <c r="AP403" s="742" t="str">
        <f>IFERROR(INDEX('02_LIVING_WATERDEEP'!$K$2:$K$200,MATCH(Таблиця4[[#This Row],[BUILDING NAME]],'02_LIVING_WATERDEEP'!$A$2:$A$200,0),1),"")</f>
        <v/>
      </c>
      <c r="AQ403" s="742" t="str">
        <f>IFERROR(INDEX('02_LIVING_WATERDEEP'!$L$2:$L$200,MATCH(Таблиця4[[#This Row],[BUILDING NAME]],'02_LIVING_WATERDEEP'!$A$2:$A$200,0),1),"")</f>
        <v/>
      </c>
      <c r="AR403" s="742" t="str">
        <f>IFERROR(INDEX('02_LIVING_WATERDEEP'!$M$2:$M$200,MATCH(Таблиця4[[#This Row],[BUILDING NAME]],'02_LIVING_WATERDEEP'!$A$2:$A$200,0),1),"")</f>
        <v/>
      </c>
      <c r="AS403" s="742"/>
      <c r="AT403" s="596"/>
      <c r="AU403" s="596"/>
      <c r="AV403" s="596"/>
      <c r="AW403" s="596"/>
      <c r="AX403" s="596"/>
      <c r="AY403" s="596"/>
      <c r="AZ403" s="596"/>
      <c r="BA403" s="596"/>
      <c r="BB403" s="596"/>
      <c r="BC403" s="596"/>
      <c r="BD403" s="596"/>
      <c r="BE403" s="596"/>
      <c r="BF403" s="596"/>
      <c r="BG403" s="596"/>
      <c r="BH403" s="596"/>
      <c r="BI403" s="596"/>
      <c r="BJ403" s="596" t="e">
        <f>MATCH(Таблиця4[[#This Row],[BUILDING NAME]],#REF!,0)</f>
        <v>#REF!</v>
      </c>
      <c r="BK403" s="596" t="e">
        <f>INDEX(#REF!,'02BUILD'!BJ403,1)</f>
        <v>#REF!</v>
      </c>
      <c r="BL403" s="596" t="s">
        <v>20684</v>
      </c>
      <c r="BM403" s="596"/>
      <c r="BN403" s="596" t="e">
        <f>MATCH(Таблиця4[[#This Row],[BUILDING NAME]],Таблиця5[NAME],0)</f>
        <v>#N/A</v>
      </c>
      <c r="BO403" s="596" t="e">
        <f>INDEX(Таблиця5[[C - COINS - COST]:[ADDRESS]],'02BUILD'!$BN403,1)</f>
        <v>#N/A</v>
      </c>
      <c r="BP403" s="596" t="e">
        <f>INDEX(Таблиця5[[C - COINS - COST]:[ADDRESS]],'02BUILD'!$BN403,2)</f>
        <v>#N/A</v>
      </c>
      <c r="BQ403" s="596" t="e">
        <f>INDEX(Таблиця5[[C - COINS - COST]:[ADDRESS]],'02BUILD'!$BN403,3)</f>
        <v>#N/A</v>
      </c>
      <c r="BR403" s="596" t="e">
        <f>INDEX(Таблиця5[[C - COINS - COST]:[ADDRESS]],'02BUILD'!$BN403,4)</f>
        <v>#N/A</v>
      </c>
      <c r="BS403" s="596" t="e">
        <f>INDEX(Таблиця5[[C - COINS - COST]:[ADDRESS]],'02BUILD'!$BN403,5)</f>
        <v>#N/A</v>
      </c>
      <c r="BT403" s="596" t="e">
        <f>INDEX(Таблиця5[[C - COINS - COST]:[ADDRESS]],'02BUILD'!$BN403,6)</f>
        <v>#N/A</v>
      </c>
      <c r="BU403" s="596" t="e">
        <f>INDEX(Таблиця5[[C - COINS - COST]:[ADDRESS]],'02BUILD'!$BN403,7)</f>
        <v>#N/A</v>
      </c>
      <c r="BV403" s="596" t="e">
        <f>INDEX(Таблиця5[[C - COINS - COST]:[ADDRESS]],'02BUILD'!$BN403,8)</f>
        <v>#N/A</v>
      </c>
      <c r="BW403" s="596" t="e">
        <f>INDEX(Таблиця5[[C - COINS - COST]:[ADDRESS]],'02BUILD'!$BN403,9)</f>
        <v>#N/A</v>
      </c>
      <c r="BX403" s="596" t="e">
        <f>INDEX(Таблиця5[[C - COINS - COST]:[ADDRESS]],'02BUILD'!$BN403,10)</f>
        <v>#N/A</v>
      </c>
    </row>
    <row r="404" spans="1:76" ht="16.5" thickTop="1" thickBot="1">
      <c r="A404" s="742" t="s">
        <v>853</v>
      </c>
      <c r="B404" s="743" t="str">
        <f t="shared" si="20"/>
        <v>N77</v>
      </c>
      <c r="C404" s="743" t="str">
        <f t="shared" si="21"/>
        <v>The Bent Nail (business, B, 3)</v>
      </c>
      <c r="D404" s="742"/>
      <c r="E404" s="742"/>
      <c r="F404" s="743" t="s">
        <v>1575</v>
      </c>
      <c r="G404" s="743" t="s">
        <v>1576</v>
      </c>
      <c r="H404" s="743" t="s">
        <v>20903</v>
      </c>
      <c r="I404" s="743" t="s">
        <v>3966</v>
      </c>
      <c r="J404" s="743" t="s">
        <v>13537</v>
      </c>
      <c r="K404" s="743" t="s">
        <v>2089</v>
      </c>
      <c r="L404" s="743" t="s">
        <v>2081</v>
      </c>
      <c r="M404" s="743">
        <v>3</v>
      </c>
      <c r="N404" s="743"/>
      <c r="O404" s="743"/>
      <c r="P404" s="743"/>
      <c r="Q404" s="743"/>
      <c r="R404" s="743"/>
      <c r="S4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4" s="743" t="s">
        <v>13539</v>
      </c>
      <c r="U404" s="743"/>
      <c r="V404" s="743"/>
      <c r="W404" s="743"/>
      <c r="X404" s="743"/>
      <c r="Y404" s="743" t="s">
        <v>13538</v>
      </c>
      <c r="Z404" s="743" t="s">
        <v>4311</v>
      </c>
      <c r="AA404" s="743"/>
      <c r="AB404" s="743" t="str">
        <f>Таблиця4[[#This Row],[Descriptions2]]</f>
        <v/>
      </c>
      <c r="AC404" s="743" t="str">
        <f>Таблиця4[[#This Row],[Owner/Specific NPCs3]]</f>
        <v/>
      </c>
      <c r="AD404" s="743"/>
      <c r="AE404" s="750" t="s">
        <v>5831</v>
      </c>
      <c r="AF404" s="751"/>
      <c r="AG404" s="752"/>
      <c r="AH404" s="743" t="s">
        <v>4311</v>
      </c>
      <c r="AI404" s="752"/>
      <c r="AJ404" s="743" t="s">
        <v>4311</v>
      </c>
      <c r="AK404" s="752"/>
      <c r="AL404" s="742" t="str">
        <f>IFERROR(INDEX('02_LIVING_WATERDEEP'!$C$2:$C$200,MATCH(Таблиця4[[#This Row],[BUILDING NAME]],'02_LIVING_WATERDEEP'!$A$2:$A$200,0),1),"")</f>
        <v/>
      </c>
      <c r="AM404" s="742" t="str">
        <f>IFERROR(INDEX('02_LIVING_WATERDEEP'!$F$2:$F$200,MATCH(Таблиця4[[#This Row],[BUILDING NAME]],'02_LIVING_WATERDEEP'!$A$2:$A$200,0),1),"")</f>
        <v/>
      </c>
      <c r="AN404" s="742" t="str">
        <f>IFERROR(INDEX('02_LIVING_WATERDEEP'!$I$2:$I$200,MATCH(Таблиця4[[#This Row],[BUILDING NAME]],'02_LIVING_WATERDEEP'!$A$2:$A$200,0),1),"")</f>
        <v/>
      </c>
      <c r="AO404" s="742" t="str">
        <f>IFERROR(INDEX('02_LIVING_WATERDEEP'!$J$2:$J$200,MATCH(Таблиця4[[#This Row],[BUILDING NAME]],'02_LIVING_WATERDEEP'!$A$2:$A$200,0),1),"")</f>
        <v/>
      </c>
      <c r="AP404" s="742" t="str">
        <f>IFERROR(INDEX('02_LIVING_WATERDEEP'!$K$2:$K$200,MATCH(Таблиця4[[#This Row],[BUILDING NAME]],'02_LIVING_WATERDEEP'!$A$2:$A$200,0),1),"")</f>
        <v/>
      </c>
      <c r="AQ404" s="742" t="str">
        <f>IFERROR(INDEX('02_LIVING_WATERDEEP'!$L$2:$L$200,MATCH(Таблиця4[[#This Row],[BUILDING NAME]],'02_LIVING_WATERDEEP'!$A$2:$A$200,0),1),"")</f>
        <v/>
      </c>
      <c r="AR404" s="742" t="str">
        <f>IFERROR(INDEX('02_LIVING_WATERDEEP'!$M$2:$M$200,MATCH(Таблиця4[[#This Row],[BUILDING NAME]],'02_LIVING_WATERDEEP'!$A$2:$A$200,0),1),"")</f>
        <v/>
      </c>
      <c r="AS404" s="742"/>
      <c r="AT404" s="596"/>
      <c r="AU404" s="596"/>
      <c r="AV404" s="596"/>
      <c r="AW404" s="596"/>
      <c r="AX404" s="596"/>
      <c r="AY404" s="596"/>
      <c r="AZ404" s="596"/>
      <c r="BA404" s="596"/>
      <c r="BB404" s="596"/>
      <c r="BC404" s="596"/>
      <c r="BD404" s="596"/>
      <c r="BE404" s="596"/>
      <c r="BF404" s="596"/>
      <c r="BG404" s="596"/>
      <c r="BH404" s="596"/>
      <c r="BI404" s="596"/>
      <c r="BJ404" s="596" t="e">
        <f>MATCH(Таблиця4[[#This Row],[BUILDING NAME]],#REF!,0)</f>
        <v>#REF!</v>
      </c>
      <c r="BK404" s="596" t="e">
        <f>INDEX(#REF!,'02BUILD'!BJ404,1)</f>
        <v>#REF!</v>
      </c>
      <c r="BL404" s="596">
        <v>0</v>
      </c>
      <c r="BM404" s="596"/>
      <c r="BN404" s="596" t="e">
        <f>MATCH(Таблиця4[[#This Row],[BUILDING NAME]],Таблиця5[NAME],0)</f>
        <v>#N/A</v>
      </c>
      <c r="BO404" s="596" t="e">
        <f>INDEX(Таблиця5[[C - COINS - COST]:[ADDRESS]],'02BUILD'!$BN404,1)</f>
        <v>#N/A</v>
      </c>
      <c r="BP404" s="596" t="e">
        <f>INDEX(Таблиця5[[C - COINS - COST]:[ADDRESS]],'02BUILD'!$BN404,2)</f>
        <v>#N/A</v>
      </c>
      <c r="BQ404" s="596" t="e">
        <f>INDEX(Таблиця5[[C - COINS - COST]:[ADDRESS]],'02BUILD'!$BN404,3)</f>
        <v>#N/A</v>
      </c>
      <c r="BR404" s="596" t="e">
        <f>INDEX(Таблиця5[[C - COINS - COST]:[ADDRESS]],'02BUILD'!$BN404,4)</f>
        <v>#N/A</v>
      </c>
      <c r="BS404" s="596" t="e">
        <f>INDEX(Таблиця5[[C - COINS - COST]:[ADDRESS]],'02BUILD'!$BN404,5)</f>
        <v>#N/A</v>
      </c>
      <c r="BT404" s="596" t="e">
        <f>INDEX(Таблиця5[[C - COINS - COST]:[ADDRESS]],'02BUILD'!$BN404,6)</f>
        <v>#N/A</v>
      </c>
      <c r="BU404" s="596" t="e">
        <f>INDEX(Таблиця5[[C - COINS - COST]:[ADDRESS]],'02BUILD'!$BN404,7)</f>
        <v>#N/A</v>
      </c>
      <c r="BV404" s="596" t="e">
        <f>INDEX(Таблиця5[[C - COINS - COST]:[ADDRESS]],'02BUILD'!$BN404,8)</f>
        <v>#N/A</v>
      </c>
      <c r="BW404" s="596" t="e">
        <f>INDEX(Таблиця5[[C - COINS - COST]:[ADDRESS]],'02BUILD'!$BN404,9)</f>
        <v>#N/A</v>
      </c>
      <c r="BX404" s="596" t="e">
        <f>INDEX(Таблиця5[[C - COINS - COST]:[ADDRESS]],'02BUILD'!$BN404,10)</f>
        <v>#N/A</v>
      </c>
    </row>
    <row r="405" spans="1:76" ht="16.5" thickTop="1" thickBot="1">
      <c r="A405" s="742" t="s">
        <v>855</v>
      </c>
      <c r="B405" s="743" t="str">
        <f t="shared" si="20"/>
        <v>N79</v>
      </c>
      <c r="C405" s="743" t="str">
        <f t="shared" si="21"/>
        <v>Farwatch Tower (city building, A, 5)</v>
      </c>
      <c r="D405" s="742"/>
      <c r="E405" s="742"/>
      <c r="F405" s="743" t="s">
        <v>1579</v>
      </c>
      <c r="G405" s="743" t="s">
        <v>1580</v>
      </c>
      <c r="H405" s="743" t="s">
        <v>2195</v>
      </c>
      <c r="I405" s="743" t="s">
        <v>3966</v>
      </c>
      <c r="J405" s="743"/>
      <c r="K405" s="743" t="s">
        <v>2068</v>
      </c>
      <c r="L405" s="743" t="s">
        <v>2076</v>
      </c>
      <c r="M405" s="743">
        <v>5</v>
      </c>
      <c r="N405" s="743" t="s">
        <v>3524</v>
      </c>
      <c r="O405" s="743"/>
      <c r="P405" s="743"/>
      <c r="Q405" s="743"/>
      <c r="R405" s="743"/>
      <c r="S4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5" s="743"/>
      <c r="U405" s="743"/>
      <c r="V405" s="743"/>
      <c r="W405" s="743"/>
      <c r="X405" s="743"/>
      <c r="Y405" s="749" t="s">
        <v>20508</v>
      </c>
      <c r="Z405" s="743" t="s">
        <v>4311</v>
      </c>
      <c r="AA405" s="743"/>
      <c r="AB405" s="743" t="str">
        <f>Таблиця4[[#This Row],[Descriptions2]]</f>
        <v/>
      </c>
      <c r="AC405" s="743" t="str">
        <f>Таблиця4[[#This Row],[Owner/Specific NPCs3]]</f>
        <v/>
      </c>
      <c r="AD405" s="743"/>
      <c r="AE405" s="750" t="s">
        <v>5831</v>
      </c>
      <c r="AF405" s="751"/>
      <c r="AG405" s="752"/>
      <c r="AH405" s="743" t="s">
        <v>4311</v>
      </c>
      <c r="AI405" s="752"/>
      <c r="AJ405" s="743" t="s">
        <v>4311</v>
      </c>
      <c r="AK405" s="752"/>
      <c r="AL405" s="742" t="str">
        <f>IFERROR(INDEX('02_LIVING_WATERDEEP'!$C$2:$C$200,MATCH(Таблиця4[[#This Row],[BUILDING NAME]],'02_LIVING_WATERDEEP'!$A$2:$A$200,0),1),"")</f>
        <v/>
      </c>
      <c r="AM405" s="742" t="str">
        <f>IFERROR(INDEX('02_LIVING_WATERDEEP'!$F$2:$F$200,MATCH(Таблиця4[[#This Row],[BUILDING NAME]],'02_LIVING_WATERDEEP'!$A$2:$A$200,0),1),"")</f>
        <v/>
      </c>
      <c r="AN405" s="742" t="str">
        <f>IFERROR(INDEX('02_LIVING_WATERDEEP'!$I$2:$I$200,MATCH(Таблиця4[[#This Row],[BUILDING NAME]],'02_LIVING_WATERDEEP'!$A$2:$A$200,0),1),"")</f>
        <v/>
      </c>
      <c r="AO405" s="742" t="str">
        <f>IFERROR(INDEX('02_LIVING_WATERDEEP'!$J$2:$J$200,MATCH(Таблиця4[[#This Row],[BUILDING NAME]],'02_LIVING_WATERDEEP'!$A$2:$A$200,0),1),"")</f>
        <v/>
      </c>
      <c r="AP405" s="742" t="str">
        <f>IFERROR(INDEX('02_LIVING_WATERDEEP'!$K$2:$K$200,MATCH(Таблиця4[[#This Row],[BUILDING NAME]],'02_LIVING_WATERDEEP'!$A$2:$A$200,0),1),"")</f>
        <v/>
      </c>
      <c r="AQ405" s="742" t="str">
        <f>IFERROR(INDEX('02_LIVING_WATERDEEP'!$L$2:$L$200,MATCH(Таблиця4[[#This Row],[BUILDING NAME]],'02_LIVING_WATERDEEP'!$A$2:$A$200,0),1),"")</f>
        <v/>
      </c>
      <c r="AR405" s="742" t="str">
        <f>IFERROR(INDEX('02_LIVING_WATERDEEP'!$M$2:$M$200,MATCH(Таблиця4[[#This Row],[BUILDING NAME]],'02_LIVING_WATERDEEP'!$A$2:$A$200,0),1),"")</f>
        <v/>
      </c>
      <c r="AS405" s="742"/>
      <c r="AT405" s="596"/>
      <c r="AU405" s="596"/>
      <c r="AV405" s="596"/>
      <c r="AW405" s="596"/>
      <c r="AX405" s="596"/>
      <c r="AY405" s="596"/>
      <c r="AZ405" s="596"/>
      <c r="BA405" s="596"/>
      <c r="BB405" s="596"/>
      <c r="BC405" s="596"/>
      <c r="BD405" s="596"/>
      <c r="BE405" s="596"/>
      <c r="BF405" s="596"/>
      <c r="BG405" s="596"/>
      <c r="BH405" s="596"/>
      <c r="BI405" s="596"/>
      <c r="BJ405" s="596" t="e">
        <f>MATCH(Таблиця4[[#This Row],[BUILDING NAME]],#REF!,0)</f>
        <v>#REF!</v>
      </c>
      <c r="BK405" s="596" t="e">
        <f>INDEX(#REF!,'02BUILD'!BJ405,1)</f>
        <v>#REF!</v>
      </c>
      <c r="BL405" s="596" t="s">
        <v>20685</v>
      </c>
      <c r="BM405" s="596"/>
      <c r="BN405" s="596" t="e">
        <f>MATCH(Таблиця4[[#This Row],[BUILDING NAME]],Таблиця5[NAME],0)</f>
        <v>#N/A</v>
      </c>
      <c r="BO405" s="596" t="e">
        <f>INDEX(Таблиця5[[C - COINS - COST]:[ADDRESS]],'02BUILD'!$BN405,1)</f>
        <v>#N/A</v>
      </c>
      <c r="BP405" s="596" t="e">
        <f>INDEX(Таблиця5[[C - COINS - COST]:[ADDRESS]],'02BUILD'!$BN405,2)</f>
        <v>#N/A</v>
      </c>
      <c r="BQ405" s="596" t="e">
        <f>INDEX(Таблиця5[[C - COINS - COST]:[ADDRESS]],'02BUILD'!$BN405,3)</f>
        <v>#N/A</v>
      </c>
      <c r="BR405" s="596" t="e">
        <f>INDEX(Таблиця5[[C - COINS - COST]:[ADDRESS]],'02BUILD'!$BN405,4)</f>
        <v>#N/A</v>
      </c>
      <c r="BS405" s="596" t="e">
        <f>INDEX(Таблиця5[[C - COINS - COST]:[ADDRESS]],'02BUILD'!$BN405,5)</f>
        <v>#N/A</v>
      </c>
      <c r="BT405" s="596" t="e">
        <f>INDEX(Таблиця5[[C - COINS - COST]:[ADDRESS]],'02BUILD'!$BN405,6)</f>
        <v>#N/A</v>
      </c>
      <c r="BU405" s="596" t="e">
        <f>INDEX(Таблиця5[[C - COINS - COST]:[ADDRESS]],'02BUILD'!$BN405,7)</f>
        <v>#N/A</v>
      </c>
      <c r="BV405" s="596" t="e">
        <f>INDEX(Таблиця5[[C - COINS - COST]:[ADDRESS]],'02BUILD'!$BN405,8)</f>
        <v>#N/A</v>
      </c>
      <c r="BW405" s="596" t="e">
        <f>INDEX(Таблиця5[[C - COINS - COST]:[ADDRESS]],'02BUILD'!$BN405,9)</f>
        <v>#N/A</v>
      </c>
      <c r="BX405" s="596" t="e">
        <f>INDEX(Таблиця5[[C - COINS - COST]:[ADDRESS]],'02BUILD'!$BN405,10)</f>
        <v>#N/A</v>
      </c>
    </row>
    <row r="406" spans="1:76" ht="16.5" thickTop="1" thickBot="1">
      <c r="A406" s="742" t="s">
        <v>856</v>
      </c>
      <c r="B406" s="743" t="str">
        <f t="shared" si="20"/>
        <v>N80</v>
      </c>
      <c r="C406" s="743" t="str">
        <f t="shared" si="21"/>
        <v>Endcliff Tower (city building, A, 3)</v>
      </c>
      <c r="D406" s="742"/>
      <c r="E406" s="742"/>
      <c r="F406" s="743" t="s">
        <v>1581</v>
      </c>
      <c r="G406" s="743" t="s">
        <v>1582</v>
      </c>
      <c r="H406" s="743" t="s">
        <v>2196</v>
      </c>
      <c r="I406" s="743" t="s">
        <v>3966</v>
      </c>
      <c r="J406" s="743"/>
      <c r="K406" s="743" t="s">
        <v>2068</v>
      </c>
      <c r="L406" s="743" t="s">
        <v>2076</v>
      </c>
      <c r="M406" s="743">
        <v>3</v>
      </c>
      <c r="N406" s="743"/>
      <c r="O406" s="743"/>
      <c r="P406" s="743"/>
      <c r="Q406" s="743"/>
      <c r="R406" s="743"/>
      <c r="S4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6" s="743"/>
      <c r="U406" s="743"/>
      <c r="V406" s="743"/>
      <c r="W406" s="743"/>
      <c r="X406" s="743"/>
      <c r="Y406" s="749" t="s">
        <v>20508</v>
      </c>
      <c r="Z406" s="743" t="s">
        <v>4311</v>
      </c>
      <c r="AA406" s="743"/>
      <c r="AB406" s="743" t="str">
        <f>Таблиця4[[#This Row],[Descriptions2]]</f>
        <v/>
      </c>
      <c r="AC406" s="743" t="str">
        <f>Таблиця4[[#This Row],[Owner/Specific NPCs3]]</f>
        <v/>
      </c>
      <c r="AD406" s="743"/>
      <c r="AE406" s="750" t="s">
        <v>5831</v>
      </c>
      <c r="AF406" s="751"/>
      <c r="AG406" s="752"/>
      <c r="AH406" s="743" t="s">
        <v>4311</v>
      </c>
      <c r="AI406" s="752"/>
      <c r="AJ406" s="743" t="s">
        <v>4311</v>
      </c>
      <c r="AK406" s="752"/>
      <c r="AL406" s="742" t="str">
        <f>IFERROR(INDEX('02_LIVING_WATERDEEP'!$C$2:$C$200,MATCH(Таблиця4[[#This Row],[BUILDING NAME]],'02_LIVING_WATERDEEP'!$A$2:$A$200,0),1),"")</f>
        <v/>
      </c>
      <c r="AM406" s="742" t="str">
        <f>IFERROR(INDEX('02_LIVING_WATERDEEP'!$F$2:$F$200,MATCH(Таблиця4[[#This Row],[BUILDING NAME]],'02_LIVING_WATERDEEP'!$A$2:$A$200,0),1),"")</f>
        <v/>
      </c>
      <c r="AN406" s="742" t="str">
        <f>IFERROR(INDEX('02_LIVING_WATERDEEP'!$I$2:$I$200,MATCH(Таблиця4[[#This Row],[BUILDING NAME]],'02_LIVING_WATERDEEP'!$A$2:$A$200,0),1),"")</f>
        <v/>
      </c>
      <c r="AO406" s="742" t="str">
        <f>IFERROR(INDEX('02_LIVING_WATERDEEP'!$J$2:$J$200,MATCH(Таблиця4[[#This Row],[BUILDING NAME]],'02_LIVING_WATERDEEP'!$A$2:$A$200,0),1),"")</f>
        <v/>
      </c>
      <c r="AP406" s="742" t="str">
        <f>IFERROR(INDEX('02_LIVING_WATERDEEP'!$K$2:$K$200,MATCH(Таблиця4[[#This Row],[BUILDING NAME]],'02_LIVING_WATERDEEP'!$A$2:$A$200,0),1),"")</f>
        <v/>
      </c>
      <c r="AQ406" s="742" t="str">
        <f>IFERROR(INDEX('02_LIVING_WATERDEEP'!$L$2:$L$200,MATCH(Таблиця4[[#This Row],[BUILDING NAME]],'02_LIVING_WATERDEEP'!$A$2:$A$200,0),1),"")</f>
        <v/>
      </c>
      <c r="AR406" s="742" t="str">
        <f>IFERROR(INDEX('02_LIVING_WATERDEEP'!$M$2:$M$200,MATCH(Таблиця4[[#This Row],[BUILDING NAME]],'02_LIVING_WATERDEEP'!$A$2:$A$200,0),1),"")</f>
        <v/>
      </c>
      <c r="AS406" s="742"/>
      <c r="AT406" s="596"/>
      <c r="AU406" s="596"/>
      <c r="AV406" s="596"/>
      <c r="AW406" s="596"/>
      <c r="AX406" s="596"/>
      <c r="AY406" s="596"/>
      <c r="AZ406" s="596"/>
      <c r="BA406" s="596"/>
      <c r="BB406" s="596"/>
      <c r="BC406" s="596"/>
      <c r="BD406" s="596"/>
      <c r="BE406" s="596"/>
      <c r="BF406" s="596"/>
      <c r="BG406" s="596"/>
      <c r="BH406" s="596"/>
      <c r="BI406" s="596"/>
      <c r="BJ406" s="596" t="e">
        <f>MATCH(Таблиця4[[#This Row],[BUILDING NAME]],#REF!,0)</f>
        <v>#REF!</v>
      </c>
      <c r="BK406" s="596" t="e">
        <f>INDEX(#REF!,'02BUILD'!BJ406,1)</f>
        <v>#REF!</v>
      </c>
      <c r="BL406" s="596" t="e">
        <v>#N/A</v>
      </c>
      <c r="BM406" s="596"/>
      <c r="BN406" s="596" t="e">
        <f>MATCH(Таблиця4[[#This Row],[BUILDING NAME]],Таблиця5[NAME],0)</f>
        <v>#N/A</v>
      </c>
      <c r="BO406" s="596" t="e">
        <f>INDEX(Таблиця5[[C - COINS - COST]:[ADDRESS]],'02BUILD'!$BN406,1)</f>
        <v>#N/A</v>
      </c>
      <c r="BP406" s="596" t="e">
        <f>INDEX(Таблиця5[[C - COINS - COST]:[ADDRESS]],'02BUILD'!$BN406,2)</f>
        <v>#N/A</v>
      </c>
      <c r="BQ406" s="596" t="e">
        <f>INDEX(Таблиця5[[C - COINS - COST]:[ADDRESS]],'02BUILD'!$BN406,3)</f>
        <v>#N/A</v>
      </c>
      <c r="BR406" s="596" t="e">
        <f>INDEX(Таблиця5[[C - COINS - COST]:[ADDRESS]],'02BUILD'!$BN406,4)</f>
        <v>#N/A</v>
      </c>
      <c r="BS406" s="596" t="e">
        <f>INDEX(Таблиця5[[C - COINS - COST]:[ADDRESS]],'02BUILD'!$BN406,5)</f>
        <v>#N/A</v>
      </c>
      <c r="BT406" s="596" t="e">
        <f>INDEX(Таблиця5[[C - COINS - COST]:[ADDRESS]],'02BUILD'!$BN406,6)</f>
        <v>#N/A</v>
      </c>
      <c r="BU406" s="596" t="e">
        <f>INDEX(Таблиця5[[C - COINS - COST]:[ADDRESS]],'02BUILD'!$BN406,7)</f>
        <v>#N/A</v>
      </c>
      <c r="BV406" s="596" t="e">
        <f>INDEX(Таблиця5[[C - COINS - COST]:[ADDRESS]],'02BUILD'!$BN406,8)</f>
        <v>#N/A</v>
      </c>
      <c r="BW406" s="596" t="e">
        <f>INDEX(Таблиця5[[C - COINS - COST]:[ADDRESS]],'02BUILD'!$BN406,9)</f>
        <v>#N/A</v>
      </c>
      <c r="BX406" s="596" t="e">
        <f>INDEX(Таблиця5[[C - COINS - COST]:[ADDRESS]],'02BUILD'!$BN406,10)</f>
        <v>#N/A</v>
      </c>
    </row>
    <row r="407" spans="1:76" ht="16.5" thickTop="1" thickBot="1">
      <c r="A407" s="742" t="s">
        <v>857</v>
      </c>
      <c r="B407" s="743" t="str">
        <f t="shared" si="20"/>
        <v>N81</v>
      </c>
      <c r="C407" s="743" t="str">
        <f t="shared" si="21"/>
        <v>Cliffwatch Ruins (ruined inn, n/a)</v>
      </c>
      <c r="D407" s="742"/>
      <c r="E407" s="742"/>
      <c r="F407" s="743" t="s">
        <v>1583</v>
      </c>
      <c r="G407" s="743" t="s">
        <v>1584</v>
      </c>
      <c r="H407" s="747" t="s">
        <v>3771</v>
      </c>
      <c r="I407" s="743" t="s">
        <v>3966</v>
      </c>
      <c r="J407" s="743"/>
      <c r="K407" s="743" t="s">
        <v>2092</v>
      </c>
      <c r="L407" s="743" t="s">
        <v>2081</v>
      </c>
      <c r="M407" s="743">
        <v>3</v>
      </c>
      <c r="N407" s="743"/>
      <c r="O407" s="743">
        <v>3</v>
      </c>
      <c r="P407" s="743">
        <v>3</v>
      </c>
      <c r="Q407" s="743"/>
      <c r="R407" s="743"/>
      <c r="S4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3A • </v>
      </c>
      <c r="T407" s="743"/>
      <c r="U407" s="743" t="s">
        <v>16313</v>
      </c>
      <c r="V407" s="743"/>
      <c r="W407" s="743"/>
      <c r="X407" s="743"/>
      <c r="Y407" s="743" t="s">
        <v>21586</v>
      </c>
      <c r="Z407" s="743" t="s">
        <v>16311</v>
      </c>
      <c r="AA407" s="743"/>
      <c r="AB407" s="743">
        <f>Таблиця4[[#This Row],[Descriptions2]]</f>
        <v>0</v>
      </c>
      <c r="AC407" s="743">
        <f>Таблиця4[[#This Row],[Owner/Specific NPCs3]]</f>
        <v>0</v>
      </c>
      <c r="AD407" s="743"/>
      <c r="AE407" s="750" t="s">
        <v>5831</v>
      </c>
      <c r="AF407" s="751"/>
      <c r="AG407" s="752"/>
      <c r="AH407" s="743" t="s">
        <v>4311</v>
      </c>
      <c r="AI407" s="752"/>
      <c r="AJ407" s="743" t="s">
        <v>4311</v>
      </c>
      <c r="AK407" s="752"/>
      <c r="AL407" s="742">
        <f>IFERROR(INDEX('02_LIVING_WATERDEEP'!$C$2:$C$200,MATCH(Таблиця4[[#This Row],[BUILDING NAME]],'02_LIVING_WATERDEEP'!$A$2:$A$200,0),1),"")</f>
        <v>0</v>
      </c>
      <c r="AM407" s="742" t="str">
        <f>IFERROR(INDEX('02_LIVING_WATERDEEP'!$F$2:$F$200,MATCH(Таблиця4[[#This Row],[BUILDING NAME]],'02_LIVING_WATERDEEP'!$A$2:$A$200,0),1),"")</f>
        <v>Ruins</v>
      </c>
      <c r="AN407" s="742">
        <f>IFERROR(INDEX('02_LIVING_WATERDEEP'!$I$2:$I$200,MATCH(Таблиця4[[#This Row],[BUILDING NAME]],'02_LIVING_WATERDEEP'!$A$2:$A$200,0),1),"")</f>
        <v>0</v>
      </c>
      <c r="AO407" s="742">
        <f>IFERROR(INDEX('02_LIVING_WATERDEEP'!$J$2:$J$200,MATCH(Таблиця4[[#This Row],[BUILDING NAME]],'02_LIVING_WATERDEEP'!$A$2:$A$200,0),1),"")</f>
        <v>0</v>
      </c>
      <c r="AP407" s="742">
        <f>IFERROR(INDEX('02_LIVING_WATERDEEP'!$K$2:$K$200,MATCH(Таблиця4[[#This Row],[BUILDING NAME]],'02_LIVING_WATERDEEP'!$A$2:$A$200,0),1),"")</f>
        <v>0</v>
      </c>
      <c r="AQ407" s="742">
        <f>IFERROR(INDEX('02_LIVING_WATERDEEP'!$L$2:$L$200,MATCH(Таблиця4[[#This Row],[BUILDING NAME]],'02_LIVING_WATERDEEP'!$A$2:$A$200,0),1),"")</f>
        <v>0</v>
      </c>
      <c r="AR407" s="742">
        <f>IFERROR(INDEX('02_LIVING_WATERDEEP'!$M$2:$M$200,MATCH(Таблиця4[[#This Row],[BUILDING NAME]],'02_LIVING_WATERDEEP'!$A$2:$A$200,0),1),"")</f>
        <v>0</v>
      </c>
      <c r="AS407" s="742"/>
      <c r="AT407" s="596"/>
      <c r="AU407" s="596"/>
      <c r="AV407" s="596"/>
      <c r="AW407" s="596"/>
      <c r="AX407" s="596"/>
      <c r="AY407" s="596"/>
      <c r="AZ407" s="596"/>
      <c r="BA407" s="596"/>
      <c r="BB407" s="596"/>
      <c r="BC407" s="596"/>
      <c r="BD407" s="596"/>
      <c r="BE407" s="596"/>
      <c r="BF407" s="596"/>
      <c r="BG407" s="596"/>
      <c r="BH407" s="596"/>
      <c r="BI407" s="596"/>
      <c r="BJ407" s="596" t="e">
        <f>MATCH(Таблиця4[[#This Row],[BUILDING NAME]],#REF!,0)</f>
        <v>#REF!</v>
      </c>
      <c r="BK407" s="596" t="e">
        <f>INDEX(#REF!,'02BUILD'!BJ407,1)</f>
        <v>#REF!</v>
      </c>
      <c r="BL407" s="596">
        <v>0</v>
      </c>
      <c r="BM407" s="596"/>
      <c r="BN407" s="596" t="e">
        <f>MATCH(Таблиця4[[#This Row],[BUILDING NAME]],Таблиця5[NAME],0)</f>
        <v>#N/A</v>
      </c>
      <c r="BO407" s="596" t="e">
        <f>INDEX(Таблиця5[[C - COINS - COST]:[ADDRESS]],'02BUILD'!$BN407,1)</f>
        <v>#N/A</v>
      </c>
      <c r="BP407" s="596" t="e">
        <f>INDEX(Таблиця5[[C - COINS - COST]:[ADDRESS]],'02BUILD'!$BN407,2)</f>
        <v>#N/A</v>
      </c>
      <c r="BQ407" s="596" t="e">
        <f>INDEX(Таблиця5[[C - COINS - COST]:[ADDRESS]],'02BUILD'!$BN407,3)</f>
        <v>#N/A</v>
      </c>
      <c r="BR407" s="596" t="e">
        <f>INDEX(Таблиця5[[C - COINS - COST]:[ADDRESS]],'02BUILD'!$BN407,4)</f>
        <v>#N/A</v>
      </c>
      <c r="BS407" s="596" t="e">
        <f>INDEX(Таблиця5[[C - COINS - COST]:[ADDRESS]],'02BUILD'!$BN407,5)</f>
        <v>#N/A</v>
      </c>
      <c r="BT407" s="596" t="e">
        <f>INDEX(Таблиця5[[C - COINS - COST]:[ADDRESS]],'02BUILD'!$BN407,6)</f>
        <v>#N/A</v>
      </c>
      <c r="BU407" s="596" t="e">
        <f>INDEX(Таблиця5[[C - COINS - COST]:[ADDRESS]],'02BUILD'!$BN407,7)</f>
        <v>#N/A</v>
      </c>
      <c r="BV407" s="596" t="e">
        <f>INDEX(Таблиця5[[C - COINS - COST]:[ADDRESS]],'02BUILD'!$BN407,8)</f>
        <v>#N/A</v>
      </c>
      <c r="BW407" s="596" t="e">
        <f>INDEX(Таблиця5[[C - COINS - COST]:[ADDRESS]],'02BUILD'!$BN407,9)</f>
        <v>#N/A</v>
      </c>
      <c r="BX407" s="596" t="e">
        <f>INDEX(Таблиця5[[C - COINS - COST]:[ADDRESS]],'02BUILD'!$BN407,10)</f>
        <v>#N/A</v>
      </c>
    </row>
    <row r="408" spans="1:76" ht="16.5" thickTop="1" thickBot="1">
      <c r="A408" s="742" t="s">
        <v>858</v>
      </c>
      <c r="B408" s="743" t="str">
        <f t="shared" si="20"/>
        <v>N82</v>
      </c>
      <c r="C408" s="743" t="str">
        <f t="shared" si="21"/>
        <v>Upper Towers (city building, A, 4)</v>
      </c>
      <c r="D408" s="742"/>
      <c r="E408" s="742"/>
      <c r="F408" s="743" t="s">
        <v>1585</v>
      </c>
      <c r="G408" s="743" t="s">
        <v>1586</v>
      </c>
      <c r="H408" s="743" t="s">
        <v>2198</v>
      </c>
      <c r="I408" s="743" t="s">
        <v>3966</v>
      </c>
      <c r="J408" s="743"/>
      <c r="K408" s="743" t="s">
        <v>2068</v>
      </c>
      <c r="L408" s="743" t="s">
        <v>2076</v>
      </c>
      <c r="M408" s="743">
        <v>4</v>
      </c>
      <c r="N408" s="743"/>
      <c r="O408" s="743"/>
      <c r="P408" s="743"/>
      <c r="Q408" s="743"/>
      <c r="R408" s="743"/>
      <c r="S4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8" s="743"/>
      <c r="U408" s="743"/>
      <c r="V408" s="743"/>
      <c r="W408" s="743"/>
      <c r="X408" s="743"/>
      <c r="Y408" s="749" t="s">
        <v>20508</v>
      </c>
      <c r="Z408" s="743" t="s">
        <v>4311</v>
      </c>
      <c r="AA408" s="743"/>
      <c r="AB408" s="743" t="str">
        <f>Таблиця4[[#This Row],[Descriptions2]]</f>
        <v/>
      </c>
      <c r="AC408" s="743" t="str">
        <f>Таблиця4[[#This Row],[Owner/Specific NPCs3]]</f>
        <v/>
      </c>
      <c r="AD408" s="743"/>
      <c r="AE408" s="750" t="s">
        <v>5831</v>
      </c>
      <c r="AF408" s="751"/>
      <c r="AG408" s="752"/>
      <c r="AH408" s="743" t="s">
        <v>4311</v>
      </c>
      <c r="AI408" s="752"/>
      <c r="AJ408" s="743" t="s">
        <v>4311</v>
      </c>
      <c r="AK408" s="752"/>
      <c r="AL408" s="742" t="str">
        <f>IFERROR(INDEX('02_LIVING_WATERDEEP'!$C$2:$C$200,MATCH(Таблиця4[[#This Row],[BUILDING NAME]],'02_LIVING_WATERDEEP'!$A$2:$A$200,0),1),"")</f>
        <v/>
      </c>
      <c r="AM408" s="742" t="str">
        <f>IFERROR(INDEX('02_LIVING_WATERDEEP'!$F$2:$F$200,MATCH(Таблиця4[[#This Row],[BUILDING NAME]],'02_LIVING_WATERDEEP'!$A$2:$A$200,0),1),"")</f>
        <v/>
      </c>
      <c r="AN408" s="742" t="str">
        <f>IFERROR(INDEX('02_LIVING_WATERDEEP'!$I$2:$I$200,MATCH(Таблиця4[[#This Row],[BUILDING NAME]],'02_LIVING_WATERDEEP'!$A$2:$A$200,0),1),"")</f>
        <v/>
      </c>
      <c r="AO408" s="742" t="str">
        <f>IFERROR(INDEX('02_LIVING_WATERDEEP'!$J$2:$J$200,MATCH(Таблиця4[[#This Row],[BUILDING NAME]],'02_LIVING_WATERDEEP'!$A$2:$A$200,0),1),"")</f>
        <v/>
      </c>
      <c r="AP408" s="742" t="str">
        <f>IFERROR(INDEX('02_LIVING_WATERDEEP'!$K$2:$K$200,MATCH(Таблиця4[[#This Row],[BUILDING NAME]],'02_LIVING_WATERDEEP'!$A$2:$A$200,0),1),"")</f>
        <v/>
      </c>
      <c r="AQ408" s="742" t="str">
        <f>IFERROR(INDEX('02_LIVING_WATERDEEP'!$L$2:$L$200,MATCH(Таблиця4[[#This Row],[BUILDING NAME]],'02_LIVING_WATERDEEP'!$A$2:$A$200,0),1),"")</f>
        <v/>
      </c>
      <c r="AR408" s="742" t="str">
        <f>IFERROR(INDEX('02_LIVING_WATERDEEP'!$M$2:$M$200,MATCH(Таблиця4[[#This Row],[BUILDING NAME]],'02_LIVING_WATERDEEP'!$A$2:$A$200,0),1),"")</f>
        <v/>
      </c>
      <c r="AS408" s="742"/>
      <c r="AT408" s="596"/>
      <c r="AU408" s="596"/>
      <c r="AV408" s="596"/>
      <c r="AW408" s="596"/>
      <c r="AX408" s="596"/>
      <c r="AY408" s="596"/>
      <c r="AZ408" s="596"/>
      <c r="BA408" s="596"/>
      <c r="BB408" s="596"/>
      <c r="BC408" s="596"/>
      <c r="BD408" s="596"/>
      <c r="BE408" s="596"/>
      <c r="BF408" s="596"/>
      <c r="BG408" s="596"/>
      <c r="BH408" s="596"/>
      <c r="BI408" s="596"/>
      <c r="BJ408" s="596" t="e">
        <f>MATCH(Таблиця4[[#This Row],[BUILDING NAME]],#REF!,0)</f>
        <v>#REF!</v>
      </c>
      <c r="BK408" s="596" t="e">
        <f>INDEX(#REF!,'02BUILD'!BJ408,1)</f>
        <v>#REF!</v>
      </c>
      <c r="BL408" s="596">
        <v>0</v>
      </c>
      <c r="BM408" s="596"/>
      <c r="BN408" s="596" t="e">
        <f>MATCH(Таблиця4[[#This Row],[BUILDING NAME]],Таблиця5[NAME],0)</f>
        <v>#N/A</v>
      </c>
      <c r="BO408" s="596" t="e">
        <f>INDEX(Таблиця5[[C - COINS - COST]:[ADDRESS]],'02BUILD'!$BN408,1)</f>
        <v>#N/A</v>
      </c>
      <c r="BP408" s="596" t="e">
        <f>INDEX(Таблиця5[[C - COINS - COST]:[ADDRESS]],'02BUILD'!$BN408,2)</f>
        <v>#N/A</v>
      </c>
      <c r="BQ408" s="596" t="e">
        <f>INDEX(Таблиця5[[C - COINS - COST]:[ADDRESS]],'02BUILD'!$BN408,3)</f>
        <v>#N/A</v>
      </c>
      <c r="BR408" s="596" t="e">
        <f>INDEX(Таблиця5[[C - COINS - COST]:[ADDRESS]],'02BUILD'!$BN408,4)</f>
        <v>#N/A</v>
      </c>
      <c r="BS408" s="596" t="e">
        <f>INDEX(Таблиця5[[C - COINS - COST]:[ADDRESS]],'02BUILD'!$BN408,5)</f>
        <v>#N/A</v>
      </c>
      <c r="BT408" s="596" t="e">
        <f>INDEX(Таблиця5[[C - COINS - COST]:[ADDRESS]],'02BUILD'!$BN408,6)</f>
        <v>#N/A</v>
      </c>
      <c r="BU408" s="596" t="e">
        <f>INDEX(Таблиця5[[C - COINS - COST]:[ADDRESS]],'02BUILD'!$BN408,7)</f>
        <v>#N/A</v>
      </c>
      <c r="BV408" s="596" t="e">
        <f>INDEX(Таблиця5[[C - COINS - COST]:[ADDRESS]],'02BUILD'!$BN408,8)</f>
        <v>#N/A</v>
      </c>
      <c r="BW408" s="596" t="e">
        <f>INDEX(Таблиця5[[C - COINS - COST]:[ADDRESS]],'02BUILD'!$BN408,9)</f>
        <v>#N/A</v>
      </c>
      <c r="BX408" s="596" t="e">
        <f>INDEX(Таблиця5[[C - COINS - COST]:[ADDRESS]],'02BUILD'!$BN408,10)</f>
        <v>#N/A</v>
      </c>
    </row>
    <row r="409" spans="1:76" ht="16.5" thickTop="1" thickBot="1">
      <c r="A409" s="776"/>
      <c r="B409" s="777"/>
      <c r="C409" s="777"/>
      <c r="D409" s="776"/>
      <c r="E409" s="776"/>
      <c r="F409" s="777"/>
      <c r="G409" s="777"/>
      <c r="H409" s="743" t="s">
        <v>20959</v>
      </c>
      <c r="I409" s="743" t="s">
        <v>3966</v>
      </c>
      <c r="J409" s="743"/>
      <c r="K409" s="743" t="s">
        <v>2075</v>
      </c>
      <c r="L409" s="775" t="s">
        <v>20774</v>
      </c>
      <c r="M409" s="775" t="s">
        <v>20774</v>
      </c>
      <c r="N409" s="743"/>
      <c r="O409" s="743"/>
      <c r="P409" s="743"/>
      <c r="Q409" s="743"/>
      <c r="R409" s="743"/>
      <c r="S4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09" s="743"/>
      <c r="U409" s="743"/>
      <c r="V409" s="743"/>
      <c r="W409" s="743"/>
      <c r="X409" s="743"/>
      <c r="Y409" s="743" t="s">
        <v>19809</v>
      </c>
      <c r="Z409" s="743" t="s">
        <v>4311</v>
      </c>
      <c r="AA409" s="743"/>
      <c r="AB409" s="743" t="str">
        <f>Таблиця4[[#This Row],[Descriptions2]]</f>
        <v/>
      </c>
      <c r="AC409" s="743" t="str">
        <f>Таблиця4[[#This Row],[Owner/Specific NPCs3]]</f>
        <v/>
      </c>
      <c r="AD409" s="743"/>
      <c r="AE409" s="750" t="s">
        <v>5834</v>
      </c>
      <c r="AF409" s="751"/>
      <c r="AG409" s="752"/>
      <c r="AH409" s="743"/>
      <c r="AI409" s="752"/>
      <c r="AJ409" s="743"/>
      <c r="AK409" s="752"/>
      <c r="AL409" s="742" t="str">
        <f>IFERROR(INDEX('02_LIVING_WATERDEEP'!$C$2:$C$200,MATCH(Таблиця4[[#This Row],[BUILDING NAME]],'02_LIVING_WATERDEEP'!$A$2:$A$200,0),1),"")</f>
        <v/>
      </c>
      <c r="AM409" s="742" t="str">
        <f>IFERROR(INDEX('02_LIVING_WATERDEEP'!$F$2:$F$200,MATCH(Таблиця4[[#This Row],[BUILDING NAME]],'02_LIVING_WATERDEEP'!$A$2:$A$200,0),1),"")</f>
        <v/>
      </c>
      <c r="AN409" s="742" t="str">
        <f>IFERROR(INDEX('02_LIVING_WATERDEEP'!$I$2:$I$200,MATCH(Таблиця4[[#This Row],[BUILDING NAME]],'02_LIVING_WATERDEEP'!$A$2:$A$200,0),1),"")</f>
        <v/>
      </c>
      <c r="AO409" s="742" t="str">
        <f>IFERROR(INDEX('02_LIVING_WATERDEEP'!$J$2:$J$200,MATCH(Таблиця4[[#This Row],[BUILDING NAME]],'02_LIVING_WATERDEEP'!$A$2:$A$200,0),1),"")</f>
        <v/>
      </c>
      <c r="AP409" s="742" t="str">
        <f>IFERROR(INDEX('02_LIVING_WATERDEEP'!$K$2:$K$200,MATCH(Таблиця4[[#This Row],[BUILDING NAME]],'02_LIVING_WATERDEEP'!$A$2:$A$200,0),1),"")</f>
        <v/>
      </c>
      <c r="AQ409" s="742" t="str">
        <f>IFERROR(INDEX('02_LIVING_WATERDEEP'!$L$2:$L$200,MATCH(Таблиця4[[#This Row],[BUILDING NAME]],'02_LIVING_WATERDEEP'!$A$2:$A$200,0),1),"")</f>
        <v/>
      </c>
      <c r="AR409" s="742" t="str">
        <f>IFERROR(INDEX('02_LIVING_WATERDEEP'!$M$2:$M$200,MATCH(Таблиця4[[#This Row],[BUILDING NAME]],'02_LIVING_WATERDEEP'!$A$2:$A$200,0),1),"")</f>
        <v/>
      </c>
      <c r="AS409" s="742"/>
      <c r="AT409" s="596"/>
      <c r="AU409" s="596"/>
      <c r="AV409" s="596"/>
      <c r="AW409" s="596"/>
      <c r="AX409" s="596"/>
      <c r="AY409" s="596"/>
      <c r="AZ409" s="596"/>
      <c r="BA409" s="596"/>
      <c r="BB409" s="596"/>
      <c r="BC409" s="596"/>
      <c r="BD409" s="596"/>
      <c r="BE409" s="596"/>
      <c r="BF409" s="596"/>
      <c r="BG409" s="596"/>
      <c r="BH409" s="596"/>
      <c r="BI409" s="596"/>
      <c r="BJ409" s="596" t="e">
        <f>MATCH(Таблиця4[[#This Row],[BUILDING NAME]],#REF!,0)</f>
        <v>#REF!</v>
      </c>
      <c r="BK409" s="596" t="e">
        <f>INDEX(#REF!,'02BUILD'!BJ409,1)</f>
        <v>#REF!</v>
      </c>
      <c r="BL409" s="596">
        <v>0</v>
      </c>
      <c r="BM409" s="596"/>
      <c r="BN409" s="596" t="e">
        <f>MATCH(Таблиця4[[#This Row],[BUILDING NAME]],Таблиця5[NAME],0)</f>
        <v>#N/A</v>
      </c>
      <c r="BO409" s="596" t="e">
        <f>INDEX(Таблиця5[[C - COINS - COST]:[ADDRESS]],'02BUILD'!$BN409,1)</f>
        <v>#N/A</v>
      </c>
      <c r="BP409" s="596" t="e">
        <f>INDEX(Таблиця5[[C - COINS - COST]:[ADDRESS]],'02BUILD'!$BN409,2)</f>
        <v>#N/A</v>
      </c>
      <c r="BQ409" s="596" t="e">
        <f>INDEX(Таблиця5[[C - COINS - COST]:[ADDRESS]],'02BUILD'!$BN409,3)</f>
        <v>#N/A</v>
      </c>
      <c r="BR409" s="596" t="e">
        <f>INDEX(Таблиця5[[C - COINS - COST]:[ADDRESS]],'02BUILD'!$BN409,4)</f>
        <v>#N/A</v>
      </c>
      <c r="BS409" s="596" t="e">
        <f>INDEX(Таблиця5[[C - COINS - COST]:[ADDRESS]],'02BUILD'!$BN409,5)</f>
        <v>#N/A</v>
      </c>
      <c r="BT409" s="596" t="e">
        <f>INDEX(Таблиця5[[C - COINS - COST]:[ADDRESS]],'02BUILD'!$BN409,6)</f>
        <v>#N/A</v>
      </c>
      <c r="BU409" s="596" t="e">
        <f>INDEX(Таблиця5[[C - COINS - COST]:[ADDRESS]],'02BUILD'!$BN409,7)</f>
        <v>#N/A</v>
      </c>
      <c r="BV409" s="596" t="e">
        <f>INDEX(Таблиця5[[C - COINS - COST]:[ADDRESS]],'02BUILD'!$BN409,8)</f>
        <v>#N/A</v>
      </c>
      <c r="BW409" s="596" t="e">
        <f>INDEX(Таблиця5[[C - COINS - COST]:[ADDRESS]],'02BUILD'!$BN409,9)</f>
        <v>#N/A</v>
      </c>
      <c r="BX409" s="596" t="e">
        <f>INDEX(Таблиця5[[C - COINS - COST]:[ADDRESS]],'02BUILD'!$BN409,10)</f>
        <v>#N/A</v>
      </c>
    </row>
    <row r="410" spans="1:76" ht="16.5" thickTop="1" thickBot="1">
      <c r="A410" s="776"/>
      <c r="B410" s="777"/>
      <c r="C410" s="777"/>
      <c r="D410" s="776"/>
      <c r="E410" s="776"/>
      <c r="F410" s="777"/>
      <c r="G410" s="777"/>
      <c r="H410" s="743" t="s">
        <v>5112</v>
      </c>
      <c r="I410" s="743" t="s">
        <v>3966</v>
      </c>
      <c r="J410" s="743"/>
      <c r="K410" s="743" t="s">
        <v>2092</v>
      </c>
      <c r="L410" s="775" t="s">
        <v>20774</v>
      </c>
      <c r="M410" s="775" t="s">
        <v>20774</v>
      </c>
      <c r="N410" s="742"/>
      <c r="O410" s="743"/>
      <c r="P410" s="743"/>
      <c r="Q410" s="743"/>
      <c r="R410" s="743"/>
      <c r="S4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0" s="743"/>
      <c r="U410" s="757"/>
      <c r="V410" s="743"/>
      <c r="W410" s="743"/>
      <c r="X410" s="743"/>
      <c r="Y410" s="747" t="s">
        <v>21734</v>
      </c>
      <c r="Z410" s="743" t="s">
        <v>4311</v>
      </c>
      <c r="AA410" s="743"/>
      <c r="AB410" s="743" t="str">
        <f>Таблиця4[[#This Row],[Descriptions2]]</f>
        <v/>
      </c>
      <c r="AC410" s="743" t="str">
        <f>Таблиця4[[#This Row],[Owner/Specific NPCs3]]</f>
        <v/>
      </c>
      <c r="AD410" s="743"/>
      <c r="AE410" s="750" t="s">
        <v>5835</v>
      </c>
      <c r="AF410" s="751"/>
      <c r="AG410" s="752"/>
      <c r="AH410" s="743"/>
      <c r="AI410" s="752"/>
      <c r="AJ410" s="743"/>
      <c r="AK410" s="752"/>
      <c r="AL410" s="742" t="str">
        <f>IFERROR(INDEX('02_LIVING_WATERDEEP'!$C$2:$C$200,MATCH(Таблиця4[[#This Row],[BUILDING NAME]],'02_LIVING_WATERDEEP'!$A$2:$A$200,0),1),"")</f>
        <v/>
      </c>
      <c r="AM410" s="742" t="str">
        <f>IFERROR(INDEX('02_LIVING_WATERDEEP'!$F$2:$F$200,MATCH(Таблиця4[[#This Row],[BUILDING NAME]],'02_LIVING_WATERDEEP'!$A$2:$A$200,0),1),"")</f>
        <v/>
      </c>
      <c r="AN410" s="742" t="str">
        <f>IFERROR(INDEX('02_LIVING_WATERDEEP'!$I$2:$I$200,MATCH(Таблиця4[[#This Row],[BUILDING NAME]],'02_LIVING_WATERDEEP'!$A$2:$A$200,0),1),"")</f>
        <v/>
      </c>
      <c r="AO410" s="742" t="str">
        <f>IFERROR(INDEX('02_LIVING_WATERDEEP'!$J$2:$J$200,MATCH(Таблиця4[[#This Row],[BUILDING NAME]],'02_LIVING_WATERDEEP'!$A$2:$A$200,0),1),"")</f>
        <v/>
      </c>
      <c r="AP410" s="742" t="str">
        <f>IFERROR(INDEX('02_LIVING_WATERDEEP'!$K$2:$K$200,MATCH(Таблиця4[[#This Row],[BUILDING NAME]],'02_LIVING_WATERDEEP'!$A$2:$A$200,0),1),"")</f>
        <v/>
      </c>
      <c r="AQ410" s="742" t="str">
        <f>IFERROR(INDEX('02_LIVING_WATERDEEP'!$L$2:$L$200,MATCH(Таблиця4[[#This Row],[BUILDING NAME]],'02_LIVING_WATERDEEP'!$A$2:$A$200,0),1),"")</f>
        <v/>
      </c>
      <c r="AR410" s="742" t="str">
        <f>IFERROR(INDEX('02_LIVING_WATERDEEP'!$M$2:$M$200,MATCH(Таблиця4[[#This Row],[BUILDING NAME]],'02_LIVING_WATERDEEP'!$A$2:$A$200,0),1),"")</f>
        <v/>
      </c>
      <c r="AS410" s="742"/>
      <c r="AT410" s="596"/>
      <c r="AU410" s="596"/>
      <c r="AV410" s="596"/>
      <c r="AW410" s="596"/>
      <c r="AX410" s="596"/>
      <c r="AY410" s="596"/>
      <c r="AZ410" s="596"/>
      <c r="BA410" s="596"/>
      <c r="BB410" s="596"/>
      <c r="BC410" s="596"/>
      <c r="BD410" s="596"/>
      <c r="BE410" s="596"/>
      <c r="BF410" s="596"/>
      <c r="BG410" s="596"/>
      <c r="BH410" s="596"/>
      <c r="BI410" s="596"/>
      <c r="BJ410" s="596" t="e">
        <f>MATCH(Таблиця4[[#This Row],[BUILDING NAME]],#REF!,0)</f>
        <v>#REF!</v>
      </c>
      <c r="BK410" s="596" t="e">
        <f>INDEX(#REF!,'02BUILD'!BJ410,1)</f>
        <v>#REF!</v>
      </c>
      <c r="BL410" s="596" t="e">
        <v>#N/A</v>
      </c>
      <c r="BM410" s="596"/>
      <c r="BN410" s="596">
        <f>MATCH(Таблиця4[[#This Row],[BUILDING NAME]],Таблиця5[NAME],0)</f>
        <v>223</v>
      </c>
      <c r="BO410" s="596">
        <f>INDEX(Таблиця5[[C - COINS - COST]:[ADDRESS]],'02BUILD'!$BN410,1)</f>
        <v>0</v>
      </c>
      <c r="BP410" s="596">
        <f>INDEX(Таблиця5[[C - COINS - COST]:[ADDRESS]],'02BUILD'!$BN410,2)</f>
        <v>0</v>
      </c>
      <c r="BQ410" s="596">
        <f>INDEX(Таблиця5[[C - COINS - COST]:[ADDRESS]],'02BUILD'!$BN410,3)</f>
        <v>0</v>
      </c>
      <c r="BR410" s="596">
        <f>INDEX(Таблиця5[[C - COINS - COST]:[ADDRESS]],'02BUILD'!$BN410,4)</f>
        <v>0</v>
      </c>
      <c r="BS410" s="596" t="str">
        <f>INDEX(Таблиця5[[C - COINS - COST]:[ADDRESS]],'02BUILD'!$BN410,5)</f>
        <v/>
      </c>
      <c r="BT410" s="596" t="str">
        <f>INDEX(Таблиця5[[C - COINS - COST]:[ADDRESS]],'02BUILD'!$BN410,6)</f>
        <v>Inn</v>
      </c>
      <c r="BU410" s="596">
        <f>INDEX(Таблиця5[[C - COINS - COST]:[ADDRESS]],'02BUILD'!$BN410,7)</f>
        <v>0</v>
      </c>
      <c r="BV410" s="596" t="str">
        <f>INDEX(Таблиця5[[C - COINS - COST]:[ADDRESS]],'02BUILD'!$BN410,8)</f>
        <v>Inn, new and rather spartan (E:DM pg.)</v>
      </c>
      <c r="BW410" s="596">
        <f>INDEX(Таблиця5[[C - COINS - COST]:[ADDRESS]],'02BUILD'!$BN410,9)</f>
        <v>0</v>
      </c>
      <c r="BX410" s="596">
        <f>INDEX(Таблиця5[[C - COINS - COST]:[ADDRESS]],'02BUILD'!$BN410,10)</f>
        <v>0</v>
      </c>
    </row>
    <row r="411" spans="1:76" ht="16.5" thickTop="1" thickBot="1">
      <c r="A411" s="776"/>
      <c r="B411" s="777"/>
      <c r="C411" s="777"/>
      <c r="D411" s="776"/>
      <c r="E411" s="776"/>
      <c r="F411" s="777"/>
      <c r="G411" s="777"/>
      <c r="H411" s="743" t="s">
        <v>5119</v>
      </c>
      <c r="I411" s="743" t="s">
        <v>3966</v>
      </c>
      <c r="J411" s="743"/>
      <c r="K411" s="743" t="s">
        <v>2089</v>
      </c>
      <c r="L411" s="775" t="s">
        <v>20774</v>
      </c>
      <c r="M411" s="775" t="s">
        <v>20774</v>
      </c>
      <c r="N411" s="743"/>
      <c r="O411" s="743"/>
      <c r="P411" s="743"/>
      <c r="Q411" s="743"/>
      <c r="R411" s="743"/>
      <c r="S4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1" s="743"/>
      <c r="U411" s="743"/>
      <c r="V411" s="743"/>
      <c r="W411" s="743"/>
      <c r="X411" s="743"/>
      <c r="Y411" s="743" t="s">
        <v>21047</v>
      </c>
      <c r="Z411" s="743" t="s">
        <v>4311</v>
      </c>
      <c r="AA411" s="743"/>
      <c r="AB411" s="743" t="str">
        <f>Таблиця4[[#This Row],[Descriptions2]]</f>
        <v/>
      </c>
      <c r="AC411" s="743" t="str">
        <f>Таблиця4[[#This Row],[Owner/Specific NPCs3]]</f>
        <v/>
      </c>
      <c r="AD411" s="743"/>
      <c r="AE411" s="750" t="s">
        <v>5836</v>
      </c>
      <c r="AF411" s="751"/>
      <c r="AG411" s="752"/>
      <c r="AH411" s="743"/>
      <c r="AI411" s="752"/>
      <c r="AJ411" s="743"/>
      <c r="AK411" s="752"/>
      <c r="AL411" s="742" t="str">
        <f>IFERROR(INDEX('02_LIVING_WATERDEEP'!$C$2:$C$200,MATCH(Таблиця4[[#This Row],[BUILDING NAME]],'02_LIVING_WATERDEEP'!$A$2:$A$200,0),1),"")</f>
        <v/>
      </c>
      <c r="AM411" s="742" t="str">
        <f>IFERROR(INDEX('02_LIVING_WATERDEEP'!$F$2:$F$200,MATCH(Таблиця4[[#This Row],[BUILDING NAME]],'02_LIVING_WATERDEEP'!$A$2:$A$200,0),1),"")</f>
        <v/>
      </c>
      <c r="AN411" s="742" t="str">
        <f>IFERROR(INDEX('02_LIVING_WATERDEEP'!$I$2:$I$200,MATCH(Таблиця4[[#This Row],[BUILDING NAME]],'02_LIVING_WATERDEEP'!$A$2:$A$200,0),1),"")</f>
        <v/>
      </c>
      <c r="AO411" s="742" t="str">
        <f>IFERROR(INDEX('02_LIVING_WATERDEEP'!$J$2:$J$200,MATCH(Таблиця4[[#This Row],[BUILDING NAME]],'02_LIVING_WATERDEEP'!$A$2:$A$200,0),1),"")</f>
        <v/>
      </c>
      <c r="AP411" s="742" t="str">
        <f>IFERROR(INDEX('02_LIVING_WATERDEEP'!$K$2:$K$200,MATCH(Таблиця4[[#This Row],[BUILDING NAME]],'02_LIVING_WATERDEEP'!$A$2:$A$200,0),1),"")</f>
        <v/>
      </c>
      <c r="AQ411" s="742" t="str">
        <f>IFERROR(INDEX('02_LIVING_WATERDEEP'!$L$2:$L$200,MATCH(Таблиця4[[#This Row],[BUILDING NAME]],'02_LIVING_WATERDEEP'!$A$2:$A$200,0),1),"")</f>
        <v/>
      </c>
      <c r="AR411" s="742" t="str">
        <f>IFERROR(INDEX('02_LIVING_WATERDEEP'!$M$2:$M$200,MATCH(Таблиця4[[#This Row],[BUILDING NAME]],'02_LIVING_WATERDEEP'!$A$2:$A$200,0),1),"")</f>
        <v/>
      </c>
      <c r="AS411" s="742"/>
      <c r="AT411" s="596"/>
      <c r="AU411" s="596"/>
      <c r="AV411" s="596"/>
      <c r="AW411" s="596"/>
      <c r="AX411" s="596"/>
      <c r="AY411" s="596"/>
      <c r="AZ411" s="596"/>
      <c r="BA411" s="596"/>
      <c r="BB411" s="596"/>
      <c r="BC411" s="596"/>
      <c r="BD411" s="596"/>
      <c r="BE411" s="596"/>
      <c r="BF411" s="596"/>
      <c r="BG411" s="596"/>
      <c r="BH411" s="596"/>
      <c r="BI411" s="596"/>
      <c r="BJ411" s="596" t="e">
        <f>MATCH(Таблиця4[[#This Row],[BUILDING NAME]],#REF!,0)</f>
        <v>#REF!</v>
      </c>
      <c r="BK411" s="596" t="e">
        <f>INDEX(#REF!,'02BUILD'!BJ411,1)</f>
        <v>#REF!</v>
      </c>
      <c r="BL411" s="596">
        <v>0</v>
      </c>
      <c r="BM411" s="596"/>
      <c r="BN411" s="596" t="e">
        <f>MATCH(Таблиця4[[#This Row],[BUILDING NAME]],Таблиця5[NAME],0)</f>
        <v>#N/A</v>
      </c>
      <c r="BO411" s="596" t="e">
        <f>INDEX(Таблиця5[[C - COINS - COST]:[ADDRESS]],'02BUILD'!$BN411,1)</f>
        <v>#N/A</v>
      </c>
      <c r="BP411" s="596" t="e">
        <f>INDEX(Таблиця5[[C - COINS - COST]:[ADDRESS]],'02BUILD'!$BN411,2)</f>
        <v>#N/A</v>
      </c>
      <c r="BQ411" s="596" t="e">
        <f>INDEX(Таблиця5[[C - COINS - COST]:[ADDRESS]],'02BUILD'!$BN411,3)</f>
        <v>#N/A</v>
      </c>
      <c r="BR411" s="596" t="e">
        <f>INDEX(Таблиця5[[C - COINS - COST]:[ADDRESS]],'02BUILD'!$BN411,4)</f>
        <v>#N/A</v>
      </c>
      <c r="BS411" s="596" t="e">
        <f>INDEX(Таблиця5[[C - COINS - COST]:[ADDRESS]],'02BUILD'!$BN411,5)</f>
        <v>#N/A</v>
      </c>
      <c r="BT411" s="596" t="e">
        <f>INDEX(Таблиця5[[C - COINS - COST]:[ADDRESS]],'02BUILD'!$BN411,6)</f>
        <v>#N/A</v>
      </c>
      <c r="BU411" s="596" t="e">
        <f>INDEX(Таблиця5[[C - COINS - COST]:[ADDRESS]],'02BUILD'!$BN411,7)</f>
        <v>#N/A</v>
      </c>
      <c r="BV411" s="596" t="e">
        <f>INDEX(Таблиця5[[C - COINS - COST]:[ADDRESS]],'02BUILD'!$BN411,8)</f>
        <v>#N/A</v>
      </c>
      <c r="BW411" s="596" t="e">
        <f>INDEX(Таблиця5[[C - COINS - COST]:[ADDRESS]],'02BUILD'!$BN411,9)</f>
        <v>#N/A</v>
      </c>
      <c r="BX411" s="596" t="e">
        <f>INDEX(Таблиця5[[C - COINS - COST]:[ADDRESS]],'02BUILD'!$BN411,10)</f>
        <v>#N/A</v>
      </c>
    </row>
    <row r="412" spans="1:76" ht="16.5" thickTop="1" thickBot="1">
      <c r="A412" s="776"/>
      <c r="B412" s="777"/>
      <c r="C412" s="777"/>
      <c r="D412" s="776"/>
      <c r="E412" s="776"/>
      <c r="F412" s="777"/>
      <c r="G412" s="777"/>
      <c r="H412" s="743" t="s">
        <v>20960</v>
      </c>
      <c r="I412" s="743" t="s">
        <v>3966</v>
      </c>
      <c r="J412" s="743"/>
      <c r="K412" s="743" t="s">
        <v>2101</v>
      </c>
      <c r="L412" s="775" t="s">
        <v>20774</v>
      </c>
      <c r="M412" s="775" t="s">
        <v>20774</v>
      </c>
      <c r="N412" s="743"/>
      <c r="O412" s="743"/>
      <c r="P412" s="743"/>
      <c r="Q412" s="743"/>
      <c r="R412" s="743"/>
      <c r="S4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2" s="743"/>
      <c r="U412" s="743"/>
      <c r="V412" s="743"/>
      <c r="W412" s="743"/>
      <c r="X412" s="743"/>
      <c r="Y412" s="743" t="s">
        <v>19810</v>
      </c>
      <c r="Z412" s="743" t="s">
        <v>4311</v>
      </c>
      <c r="AA412" s="743"/>
      <c r="AB412" s="743" t="str">
        <f>Таблиця4[[#This Row],[Descriptions2]]</f>
        <v/>
      </c>
      <c r="AC412" s="743" t="str">
        <f>Таблиця4[[#This Row],[Owner/Specific NPCs3]]</f>
        <v/>
      </c>
      <c r="AD412" s="743"/>
      <c r="AE412" s="750" t="s">
        <v>5837</v>
      </c>
      <c r="AF412" s="751"/>
      <c r="AG412" s="752"/>
      <c r="AH412" s="743"/>
      <c r="AI412" s="752"/>
      <c r="AJ412" s="743"/>
      <c r="AK412" s="752"/>
      <c r="AL412" s="742" t="str">
        <f>IFERROR(INDEX('02_LIVING_WATERDEEP'!$C$2:$C$200,MATCH(Таблиця4[[#This Row],[BUILDING NAME]],'02_LIVING_WATERDEEP'!$A$2:$A$200,0),1),"")</f>
        <v/>
      </c>
      <c r="AM412" s="742" t="str">
        <f>IFERROR(INDEX('02_LIVING_WATERDEEP'!$F$2:$F$200,MATCH(Таблиця4[[#This Row],[BUILDING NAME]],'02_LIVING_WATERDEEP'!$A$2:$A$200,0),1),"")</f>
        <v/>
      </c>
      <c r="AN412" s="742" t="str">
        <f>IFERROR(INDEX('02_LIVING_WATERDEEP'!$I$2:$I$200,MATCH(Таблиця4[[#This Row],[BUILDING NAME]],'02_LIVING_WATERDEEP'!$A$2:$A$200,0),1),"")</f>
        <v/>
      </c>
      <c r="AO412" s="742" t="str">
        <f>IFERROR(INDEX('02_LIVING_WATERDEEP'!$J$2:$J$200,MATCH(Таблиця4[[#This Row],[BUILDING NAME]],'02_LIVING_WATERDEEP'!$A$2:$A$200,0),1),"")</f>
        <v/>
      </c>
      <c r="AP412" s="742" t="str">
        <f>IFERROR(INDEX('02_LIVING_WATERDEEP'!$K$2:$K$200,MATCH(Таблиця4[[#This Row],[BUILDING NAME]],'02_LIVING_WATERDEEP'!$A$2:$A$200,0),1),"")</f>
        <v/>
      </c>
      <c r="AQ412" s="742" t="str">
        <f>IFERROR(INDEX('02_LIVING_WATERDEEP'!$L$2:$L$200,MATCH(Таблиця4[[#This Row],[BUILDING NAME]],'02_LIVING_WATERDEEP'!$A$2:$A$200,0),1),"")</f>
        <v/>
      </c>
      <c r="AR412" s="742" t="str">
        <f>IFERROR(INDEX('02_LIVING_WATERDEEP'!$M$2:$M$200,MATCH(Таблиця4[[#This Row],[BUILDING NAME]],'02_LIVING_WATERDEEP'!$A$2:$A$200,0),1),"")</f>
        <v/>
      </c>
      <c r="AS412" s="742"/>
      <c r="AT412" s="596"/>
      <c r="AU412" s="596"/>
      <c r="AV412" s="596"/>
      <c r="AW412" s="596"/>
      <c r="AX412" s="596"/>
      <c r="AY412" s="596"/>
      <c r="AZ412" s="596"/>
      <c r="BA412" s="596"/>
      <c r="BB412" s="596"/>
      <c r="BC412" s="596"/>
      <c r="BD412" s="596"/>
      <c r="BE412" s="596"/>
      <c r="BF412" s="596"/>
      <c r="BG412" s="596"/>
      <c r="BH412" s="596"/>
      <c r="BI412" s="596"/>
      <c r="BJ412" s="596" t="e">
        <f>MATCH(Таблиця4[[#This Row],[BUILDING NAME]],#REF!,0)</f>
        <v>#REF!</v>
      </c>
      <c r="BK412" s="596" t="e">
        <f>INDEX(#REF!,'02BUILD'!BJ412,1)</f>
        <v>#REF!</v>
      </c>
      <c r="BL412" s="596" t="e">
        <v>#N/A</v>
      </c>
      <c r="BM412" s="596"/>
      <c r="BN412" s="596" t="e">
        <f>MATCH(Таблиця4[[#This Row],[BUILDING NAME]],Таблиця5[NAME],0)</f>
        <v>#N/A</v>
      </c>
      <c r="BO412" s="596" t="e">
        <f>INDEX(Таблиця5[[C - COINS - COST]:[ADDRESS]],'02BUILD'!$BN412,1)</f>
        <v>#N/A</v>
      </c>
      <c r="BP412" s="596" t="e">
        <f>INDEX(Таблиця5[[C - COINS - COST]:[ADDRESS]],'02BUILD'!$BN412,2)</f>
        <v>#N/A</v>
      </c>
      <c r="BQ412" s="596" t="e">
        <f>INDEX(Таблиця5[[C - COINS - COST]:[ADDRESS]],'02BUILD'!$BN412,3)</f>
        <v>#N/A</v>
      </c>
      <c r="BR412" s="596" t="e">
        <f>INDEX(Таблиця5[[C - COINS - COST]:[ADDRESS]],'02BUILD'!$BN412,4)</f>
        <v>#N/A</v>
      </c>
      <c r="BS412" s="596" t="e">
        <f>INDEX(Таблиця5[[C - COINS - COST]:[ADDRESS]],'02BUILD'!$BN412,5)</f>
        <v>#N/A</v>
      </c>
      <c r="BT412" s="596" t="e">
        <f>INDEX(Таблиця5[[C - COINS - COST]:[ADDRESS]],'02BUILD'!$BN412,6)</f>
        <v>#N/A</v>
      </c>
      <c r="BU412" s="596" t="e">
        <f>INDEX(Таблиця5[[C - COINS - COST]:[ADDRESS]],'02BUILD'!$BN412,7)</f>
        <v>#N/A</v>
      </c>
      <c r="BV412" s="596" t="e">
        <f>INDEX(Таблиця5[[C - COINS - COST]:[ADDRESS]],'02BUILD'!$BN412,8)</f>
        <v>#N/A</v>
      </c>
      <c r="BW412" s="596" t="e">
        <f>INDEX(Таблиця5[[C - COINS - COST]:[ADDRESS]],'02BUILD'!$BN412,9)</f>
        <v>#N/A</v>
      </c>
      <c r="BX412" s="596" t="e">
        <f>INDEX(Таблиця5[[C - COINS - COST]:[ADDRESS]],'02BUILD'!$BN412,10)</f>
        <v>#N/A</v>
      </c>
    </row>
    <row r="413" spans="1:76" ht="16.5" thickTop="1" thickBot="1">
      <c r="A413" s="776"/>
      <c r="B413" s="777"/>
      <c r="C413" s="777"/>
      <c r="D413" s="776"/>
      <c r="E413" s="776"/>
      <c r="F413" s="777"/>
      <c r="G413" s="777"/>
      <c r="H413" s="743" t="s">
        <v>5785</v>
      </c>
      <c r="I413" s="743" t="s">
        <v>3966</v>
      </c>
      <c r="J413" s="743"/>
      <c r="K413" s="743" t="s">
        <v>2094</v>
      </c>
      <c r="L413" s="775" t="s">
        <v>20774</v>
      </c>
      <c r="M413" s="775" t="s">
        <v>20774</v>
      </c>
      <c r="N413" s="743"/>
      <c r="O413" s="743"/>
      <c r="P413" s="743"/>
      <c r="Q413" s="743"/>
      <c r="R413" s="743"/>
      <c r="S4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3" s="743"/>
      <c r="U413" s="743"/>
      <c r="V413" s="743"/>
      <c r="W413" s="742"/>
      <c r="X413" s="742"/>
      <c r="Y413" s="745" t="s">
        <v>21735</v>
      </c>
      <c r="Z413" s="743" t="s">
        <v>4311</v>
      </c>
      <c r="AA413" s="743"/>
      <c r="AB413" s="743" t="str">
        <f>Таблиця4[[#This Row],[Descriptions2]]</f>
        <v/>
      </c>
      <c r="AC413" s="743" t="str">
        <f>Таблиця4[[#This Row],[Owner/Specific NPCs3]]</f>
        <v/>
      </c>
      <c r="AD413" s="743"/>
      <c r="AE413" s="750" t="s">
        <v>5838</v>
      </c>
      <c r="AF413" s="751"/>
      <c r="AG413" s="752"/>
      <c r="AH413" s="743"/>
      <c r="AI413" s="752"/>
      <c r="AJ413" s="743"/>
      <c r="AK413" s="752"/>
      <c r="AL413" s="742" t="str">
        <f>IFERROR(INDEX('02_LIVING_WATERDEEP'!$C$2:$C$200,MATCH(Таблиця4[[#This Row],[BUILDING NAME]],'02_LIVING_WATERDEEP'!$A$2:$A$200,0),1),"")</f>
        <v/>
      </c>
      <c r="AM413" s="742" t="str">
        <f>IFERROR(INDEX('02_LIVING_WATERDEEP'!$F$2:$F$200,MATCH(Таблиця4[[#This Row],[BUILDING NAME]],'02_LIVING_WATERDEEP'!$A$2:$A$200,0),1),"")</f>
        <v/>
      </c>
      <c r="AN413" s="742" t="str">
        <f>IFERROR(INDEX('02_LIVING_WATERDEEP'!$I$2:$I$200,MATCH(Таблиця4[[#This Row],[BUILDING NAME]],'02_LIVING_WATERDEEP'!$A$2:$A$200,0),1),"")</f>
        <v/>
      </c>
      <c r="AO413" s="742" t="str">
        <f>IFERROR(INDEX('02_LIVING_WATERDEEP'!$J$2:$J$200,MATCH(Таблиця4[[#This Row],[BUILDING NAME]],'02_LIVING_WATERDEEP'!$A$2:$A$200,0),1),"")</f>
        <v/>
      </c>
      <c r="AP413" s="742" t="str">
        <f>IFERROR(INDEX('02_LIVING_WATERDEEP'!$K$2:$K$200,MATCH(Таблиця4[[#This Row],[BUILDING NAME]],'02_LIVING_WATERDEEP'!$A$2:$A$200,0),1),"")</f>
        <v/>
      </c>
      <c r="AQ413" s="742" t="str">
        <f>IFERROR(INDEX('02_LIVING_WATERDEEP'!$L$2:$L$200,MATCH(Таблиця4[[#This Row],[BUILDING NAME]],'02_LIVING_WATERDEEP'!$A$2:$A$200,0),1),"")</f>
        <v/>
      </c>
      <c r="AR413" s="742" t="str">
        <f>IFERROR(INDEX('02_LIVING_WATERDEEP'!$M$2:$M$200,MATCH(Таблиця4[[#This Row],[BUILDING NAME]],'02_LIVING_WATERDEEP'!$A$2:$A$200,0),1),"")</f>
        <v/>
      </c>
      <c r="AS413" s="742"/>
      <c r="AT413" s="596"/>
      <c r="AU413" s="596"/>
      <c r="AV413" s="596"/>
      <c r="AW413" s="596"/>
      <c r="AX413" s="596"/>
      <c r="AY413" s="596"/>
      <c r="AZ413" s="596"/>
      <c r="BA413" s="596"/>
      <c r="BB413" s="596"/>
      <c r="BC413" s="596"/>
      <c r="BD413" s="596"/>
      <c r="BE413" s="596"/>
      <c r="BF413" s="596"/>
      <c r="BG413" s="596"/>
      <c r="BH413" s="596"/>
      <c r="BI413" s="596"/>
      <c r="BJ413" s="596" t="e">
        <f>MATCH(Таблиця4[[#This Row],[BUILDING NAME]],#REF!,0)</f>
        <v>#REF!</v>
      </c>
      <c r="BK413" s="596" t="e">
        <f>INDEX(#REF!,'02BUILD'!BJ413,1)</f>
        <v>#REF!</v>
      </c>
      <c r="BL413" s="596" t="s">
        <v>20547</v>
      </c>
      <c r="BM413" s="596"/>
      <c r="BN413" s="596" t="e">
        <f>MATCH(Таблиця4[[#This Row],[BUILDING NAME]],Таблиця5[NAME],0)</f>
        <v>#N/A</v>
      </c>
      <c r="BO413" s="596" t="e">
        <f>INDEX(Таблиця5[[C - COINS - COST]:[ADDRESS]],'02BUILD'!$BN413,1)</f>
        <v>#N/A</v>
      </c>
      <c r="BP413" s="596" t="e">
        <f>INDEX(Таблиця5[[C - COINS - COST]:[ADDRESS]],'02BUILD'!$BN413,2)</f>
        <v>#N/A</v>
      </c>
      <c r="BQ413" s="596" t="e">
        <f>INDEX(Таблиця5[[C - COINS - COST]:[ADDRESS]],'02BUILD'!$BN413,3)</f>
        <v>#N/A</v>
      </c>
      <c r="BR413" s="596" t="e">
        <f>INDEX(Таблиця5[[C - COINS - COST]:[ADDRESS]],'02BUILD'!$BN413,4)</f>
        <v>#N/A</v>
      </c>
      <c r="BS413" s="596" t="e">
        <f>INDEX(Таблиця5[[C - COINS - COST]:[ADDRESS]],'02BUILD'!$BN413,5)</f>
        <v>#N/A</v>
      </c>
      <c r="BT413" s="596" t="e">
        <f>INDEX(Таблиця5[[C - COINS - COST]:[ADDRESS]],'02BUILD'!$BN413,6)</f>
        <v>#N/A</v>
      </c>
      <c r="BU413" s="596" t="e">
        <f>INDEX(Таблиця5[[C - COINS - COST]:[ADDRESS]],'02BUILD'!$BN413,7)</f>
        <v>#N/A</v>
      </c>
      <c r="BV413" s="596" t="e">
        <f>INDEX(Таблиця5[[C - COINS - COST]:[ADDRESS]],'02BUILD'!$BN413,8)</f>
        <v>#N/A</v>
      </c>
      <c r="BW413" s="596" t="e">
        <f>INDEX(Таблиця5[[C - COINS - COST]:[ADDRESS]],'02BUILD'!$BN413,9)</f>
        <v>#N/A</v>
      </c>
      <c r="BX413" s="596" t="e">
        <f>INDEX(Таблиця5[[C - COINS - COST]:[ADDRESS]],'02BUILD'!$BN413,10)</f>
        <v>#N/A</v>
      </c>
    </row>
    <row r="414" spans="1:76" ht="16.5" thickTop="1" thickBot="1">
      <c r="A414" s="776"/>
      <c r="B414" s="777"/>
      <c r="C414" s="777"/>
      <c r="D414" s="776"/>
      <c r="E414" s="776"/>
      <c r="F414" s="777"/>
      <c r="G414" s="777"/>
      <c r="H414" s="743" t="s">
        <v>5786</v>
      </c>
      <c r="I414" s="743" t="s">
        <v>3966</v>
      </c>
      <c r="J414" s="743" t="s">
        <v>20557</v>
      </c>
      <c r="K414" s="743" t="s">
        <v>2089</v>
      </c>
      <c r="L414" s="775" t="s">
        <v>20774</v>
      </c>
      <c r="M414" s="775" t="s">
        <v>20774</v>
      </c>
      <c r="N414" s="743"/>
      <c r="O414" s="743"/>
      <c r="P414" s="743"/>
      <c r="Q414" s="743"/>
      <c r="R414" s="743"/>
      <c r="S4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4" s="743"/>
      <c r="U414" s="743"/>
      <c r="V414" s="743"/>
      <c r="W414" s="743"/>
      <c r="X414" s="743"/>
      <c r="Y414" s="743" t="s">
        <v>21736</v>
      </c>
      <c r="Z414" s="743" t="s">
        <v>4311</v>
      </c>
      <c r="AA414" s="743"/>
      <c r="AB414" s="743" t="str">
        <f>Таблиця4[[#This Row],[Descriptions2]]</f>
        <v/>
      </c>
      <c r="AC414" s="743" t="str">
        <f>Таблиця4[[#This Row],[Owner/Specific NPCs3]]</f>
        <v/>
      </c>
      <c r="AD414" s="743"/>
      <c r="AE414" s="750" t="s">
        <v>5839</v>
      </c>
      <c r="AF414" s="751"/>
      <c r="AG414" s="752"/>
      <c r="AH414" s="743"/>
      <c r="AI414" s="752"/>
      <c r="AJ414" s="743"/>
      <c r="AK414" s="752"/>
      <c r="AL414" s="742" t="str">
        <f>IFERROR(INDEX('02_LIVING_WATERDEEP'!$C$2:$C$200,MATCH(Таблиця4[[#This Row],[BUILDING NAME]],'02_LIVING_WATERDEEP'!$A$2:$A$200,0),1),"")</f>
        <v/>
      </c>
      <c r="AM414" s="742" t="str">
        <f>IFERROR(INDEX('02_LIVING_WATERDEEP'!$F$2:$F$200,MATCH(Таблиця4[[#This Row],[BUILDING NAME]],'02_LIVING_WATERDEEP'!$A$2:$A$200,0),1),"")</f>
        <v/>
      </c>
      <c r="AN414" s="742" t="str">
        <f>IFERROR(INDEX('02_LIVING_WATERDEEP'!$I$2:$I$200,MATCH(Таблиця4[[#This Row],[BUILDING NAME]],'02_LIVING_WATERDEEP'!$A$2:$A$200,0),1),"")</f>
        <v/>
      </c>
      <c r="AO414" s="742" t="str">
        <f>IFERROR(INDEX('02_LIVING_WATERDEEP'!$J$2:$J$200,MATCH(Таблиця4[[#This Row],[BUILDING NAME]],'02_LIVING_WATERDEEP'!$A$2:$A$200,0),1),"")</f>
        <v/>
      </c>
      <c r="AP414" s="742" t="str">
        <f>IFERROR(INDEX('02_LIVING_WATERDEEP'!$K$2:$K$200,MATCH(Таблиця4[[#This Row],[BUILDING NAME]],'02_LIVING_WATERDEEP'!$A$2:$A$200,0),1),"")</f>
        <v/>
      </c>
      <c r="AQ414" s="742" t="str">
        <f>IFERROR(INDEX('02_LIVING_WATERDEEP'!$L$2:$L$200,MATCH(Таблиця4[[#This Row],[BUILDING NAME]],'02_LIVING_WATERDEEP'!$A$2:$A$200,0),1),"")</f>
        <v/>
      </c>
      <c r="AR414" s="742" t="str">
        <f>IFERROR(INDEX('02_LIVING_WATERDEEP'!$M$2:$M$200,MATCH(Таблиця4[[#This Row],[BUILDING NAME]],'02_LIVING_WATERDEEP'!$A$2:$A$200,0),1),"")</f>
        <v/>
      </c>
      <c r="AS414" s="742"/>
      <c r="AT414" s="596"/>
      <c r="AU414" s="596"/>
      <c r="AV414" s="596"/>
      <c r="AW414" s="596"/>
      <c r="AX414" s="596"/>
      <c r="AY414" s="596"/>
      <c r="AZ414" s="596"/>
      <c r="BA414" s="596"/>
      <c r="BB414" s="596"/>
      <c r="BC414" s="596"/>
      <c r="BD414" s="596"/>
      <c r="BE414" s="596"/>
      <c r="BF414" s="596"/>
      <c r="BG414" s="596"/>
      <c r="BH414" s="596"/>
      <c r="BI414" s="596"/>
      <c r="BJ414" s="596" t="e">
        <f>MATCH(Таблиця4[[#This Row],[BUILDING NAME]],#REF!,0)</f>
        <v>#REF!</v>
      </c>
      <c r="BK414" s="596" t="e">
        <f>INDEX(#REF!,'02BUILD'!BJ414,1)</f>
        <v>#REF!</v>
      </c>
      <c r="BL414" s="596">
        <v>0</v>
      </c>
      <c r="BM414" s="596"/>
      <c r="BN414" s="596" t="e">
        <f>MATCH(Таблиця4[[#This Row],[BUILDING NAME]],Таблиця5[NAME],0)</f>
        <v>#N/A</v>
      </c>
      <c r="BO414" s="596" t="e">
        <f>INDEX(Таблиця5[[C - COINS - COST]:[ADDRESS]],'02BUILD'!$BN414,1)</f>
        <v>#N/A</v>
      </c>
      <c r="BP414" s="596" t="e">
        <f>INDEX(Таблиця5[[C - COINS - COST]:[ADDRESS]],'02BUILD'!$BN414,2)</f>
        <v>#N/A</v>
      </c>
      <c r="BQ414" s="596" t="e">
        <f>INDEX(Таблиця5[[C - COINS - COST]:[ADDRESS]],'02BUILD'!$BN414,3)</f>
        <v>#N/A</v>
      </c>
      <c r="BR414" s="596" t="e">
        <f>INDEX(Таблиця5[[C - COINS - COST]:[ADDRESS]],'02BUILD'!$BN414,4)</f>
        <v>#N/A</v>
      </c>
      <c r="BS414" s="596" t="e">
        <f>INDEX(Таблиця5[[C - COINS - COST]:[ADDRESS]],'02BUILD'!$BN414,5)</f>
        <v>#N/A</v>
      </c>
      <c r="BT414" s="596" t="e">
        <f>INDEX(Таблиця5[[C - COINS - COST]:[ADDRESS]],'02BUILD'!$BN414,6)</f>
        <v>#N/A</v>
      </c>
      <c r="BU414" s="596" t="e">
        <f>INDEX(Таблиця5[[C - COINS - COST]:[ADDRESS]],'02BUILD'!$BN414,7)</f>
        <v>#N/A</v>
      </c>
      <c r="BV414" s="596" t="e">
        <f>INDEX(Таблиця5[[C - COINS - COST]:[ADDRESS]],'02BUILD'!$BN414,8)</f>
        <v>#N/A</v>
      </c>
      <c r="BW414" s="596" t="e">
        <f>INDEX(Таблиця5[[C - COINS - COST]:[ADDRESS]],'02BUILD'!$BN414,9)</f>
        <v>#N/A</v>
      </c>
      <c r="BX414" s="596" t="e">
        <f>INDEX(Таблиця5[[C - COINS - COST]:[ADDRESS]],'02BUILD'!$BN414,10)</f>
        <v>#N/A</v>
      </c>
    </row>
    <row r="415" spans="1:76" ht="16.5" thickTop="1" thickBot="1">
      <c r="A415" s="776"/>
      <c r="B415" s="777"/>
      <c r="C415" s="777"/>
      <c r="D415" s="776"/>
      <c r="E415" s="776"/>
      <c r="F415" s="777"/>
      <c r="G415" s="777"/>
      <c r="H415" s="743" t="s">
        <v>5787</v>
      </c>
      <c r="I415" s="743" t="s">
        <v>3966</v>
      </c>
      <c r="J415" s="743"/>
      <c r="K415" s="743" t="s">
        <v>2089</v>
      </c>
      <c r="L415" s="775" t="s">
        <v>20774</v>
      </c>
      <c r="M415" s="775" t="s">
        <v>20774</v>
      </c>
      <c r="N415" s="743"/>
      <c r="O415" s="743"/>
      <c r="P415" s="743"/>
      <c r="Q415" s="743"/>
      <c r="R415" s="743"/>
      <c r="S4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5" s="743"/>
      <c r="U415" s="743"/>
      <c r="V415" s="743"/>
      <c r="W415" s="743"/>
      <c r="X415" s="743"/>
      <c r="Y415" s="743" t="s">
        <v>21737</v>
      </c>
      <c r="Z415" s="743" t="s">
        <v>4311</v>
      </c>
      <c r="AA415" s="743"/>
      <c r="AB415" s="743" t="str">
        <f>Таблиця4[[#This Row],[Descriptions2]]</f>
        <v/>
      </c>
      <c r="AC415" s="743" t="str">
        <f>Таблиця4[[#This Row],[Owner/Specific NPCs3]]</f>
        <v/>
      </c>
      <c r="AD415" s="743"/>
      <c r="AE415" s="750" t="s">
        <v>5840</v>
      </c>
      <c r="AF415" s="751"/>
      <c r="AG415" s="752"/>
      <c r="AH415" s="743"/>
      <c r="AI415" s="752"/>
      <c r="AJ415" s="743"/>
      <c r="AK415" s="752"/>
      <c r="AL415" s="742" t="str">
        <f>IFERROR(INDEX('02_LIVING_WATERDEEP'!$C$2:$C$200,MATCH(Таблиця4[[#This Row],[BUILDING NAME]],'02_LIVING_WATERDEEP'!$A$2:$A$200,0),1),"")</f>
        <v/>
      </c>
      <c r="AM415" s="742" t="str">
        <f>IFERROR(INDEX('02_LIVING_WATERDEEP'!$F$2:$F$200,MATCH(Таблиця4[[#This Row],[BUILDING NAME]],'02_LIVING_WATERDEEP'!$A$2:$A$200,0),1),"")</f>
        <v/>
      </c>
      <c r="AN415" s="742" t="str">
        <f>IFERROR(INDEX('02_LIVING_WATERDEEP'!$I$2:$I$200,MATCH(Таблиця4[[#This Row],[BUILDING NAME]],'02_LIVING_WATERDEEP'!$A$2:$A$200,0),1),"")</f>
        <v/>
      </c>
      <c r="AO415" s="742" t="str">
        <f>IFERROR(INDEX('02_LIVING_WATERDEEP'!$J$2:$J$200,MATCH(Таблиця4[[#This Row],[BUILDING NAME]],'02_LIVING_WATERDEEP'!$A$2:$A$200,0),1),"")</f>
        <v/>
      </c>
      <c r="AP415" s="742" t="str">
        <f>IFERROR(INDEX('02_LIVING_WATERDEEP'!$K$2:$K$200,MATCH(Таблиця4[[#This Row],[BUILDING NAME]],'02_LIVING_WATERDEEP'!$A$2:$A$200,0),1),"")</f>
        <v/>
      </c>
      <c r="AQ415" s="742" t="str">
        <f>IFERROR(INDEX('02_LIVING_WATERDEEP'!$L$2:$L$200,MATCH(Таблиця4[[#This Row],[BUILDING NAME]],'02_LIVING_WATERDEEP'!$A$2:$A$200,0),1),"")</f>
        <v/>
      </c>
      <c r="AR415" s="742" t="str">
        <f>IFERROR(INDEX('02_LIVING_WATERDEEP'!$M$2:$M$200,MATCH(Таблиця4[[#This Row],[BUILDING NAME]],'02_LIVING_WATERDEEP'!$A$2:$A$200,0),1),"")</f>
        <v/>
      </c>
      <c r="AS415" s="742"/>
      <c r="AT415" s="596"/>
      <c r="AU415" s="596"/>
      <c r="AV415" s="596"/>
      <c r="AW415" s="596"/>
      <c r="AX415" s="596"/>
      <c r="AY415" s="596"/>
      <c r="AZ415" s="596"/>
      <c r="BA415" s="596"/>
      <c r="BB415" s="596"/>
      <c r="BC415" s="596"/>
      <c r="BD415" s="596"/>
      <c r="BE415" s="596"/>
      <c r="BF415" s="596"/>
      <c r="BG415" s="596"/>
      <c r="BH415" s="596"/>
      <c r="BI415" s="596"/>
      <c r="BJ415" s="596" t="e">
        <f>MATCH(Таблиця4[[#This Row],[BUILDING NAME]],#REF!,0)</f>
        <v>#REF!</v>
      </c>
      <c r="BK415" s="596" t="e">
        <f>INDEX(#REF!,'02BUILD'!BJ415,1)</f>
        <v>#REF!</v>
      </c>
      <c r="BL415" s="596" t="e">
        <v>#N/A</v>
      </c>
      <c r="BM415" s="596"/>
      <c r="BN415" s="596" t="e">
        <f>MATCH(Таблиця4[[#This Row],[BUILDING NAME]],Таблиця5[NAME],0)</f>
        <v>#N/A</v>
      </c>
      <c r="BO415" s="596" t="e">
        <f>INDEX(Таблиця5[[C - COINS - COST]:[ADDRESS]],'02BUILD'!$BN415,1)</f>
        <v>#N/A</v>
      </c>
      <c r="BP415" s="596" t="e">
        <f>INDEX(Таблиця5[[C - COINS - COST]:[ADDRESS]],'02BUILD'!$BN415,2)</f>
        <v>#N/A</v>
      </c>
      <c r="BQ415" s="596" t="e">
        <f>INDEX(Таблиця5[[C - COINS - COST]:[ADDRESS]],'02BUILD'!$BN415,3)</f>
        <v>#N/A</v>
      </c>
      <c r="BR415" s="596" t="e">
        <f>INDEX(Таблиця5[[C - COINS - COST]:[ADDRESS]],'02BUILD'!$BN415,4)</f>
        <v>#N/A</v>
      </c>
      <c r="BS415" s="596" t="e">
        <f>INDEX(Таблиця5[[C - COINS - COST]:[ADDRESS]],'02BUILD'!$BN415,5)</f>
        <v>#N/A</v>
      </c>
      <c r="BT415" s="596" t="e">
        <f>INDEX(Таблиця5[[C - COINS - COST]:[ADDRESS]],'02BUILD'!$BN415,6)</f>
        <v>#N/A</v>
      </c>
      <c r="BU415" s="596" t="e">
        <f>INDEX(Таблиця5[[C - COINS - COST]:[ADDRESS]],'02BUILD'!$BN415,7)</f>
        <v>#N/A</v>
      </c>
      <c r="BV415" s="596" t="e">
        <f>INDEX(Таблиця5[[C - COINS - COST]:[ADDRESS]],'02BUILD'!$BN415,8)</f>
        <v>#N/A</v>
      </c>
      <c r="BW415" s="596" t="e">
        <f>INDEX(Таблиця5[[C - COINS - COST]:[ADDRESS]],'02BUILD'!$BN415,9)</f>
        <v>#N/A</v>
      </c>
      <c r="BX415" s="596" t="e">
        <f>INDEX(Таблиця5[[C - COINS - COST]:[ADDRESS]],'02BUILD'!$BN415,10)</f>
        <v>#N/A</v>
      </c>
    </row>
    <row r="416" spans="1:76" ht="16.5" thickTop="1" thickBot="1">
      <c r="A416" s="776"/>
      <c r="B416" s="777"/>
      <c r="C416" s="777"/>
      <c r="D416" s="776"/>
      <c r="E416" s="776"/>
      <c r="F416" s="777"/>
      <c r="G416" s="777"/>
      <c r="H416" s="743" t="s">
        <v>3774</v>
      </c>
      <c r="I416" s="743" t="s">
        <v>3966</v>
      </c>
      <c r="J416" s="743"/>
      <c r="K416" s="743" t="s">
        <v>21052</v>
      </c>
      <c r="L416" s="775" t="s">
        <v>20774</v>
      </c>
      <c r="M416" s="775" t="s">
        <v>20774</v>
      </c>
      <c r="N416" s="743"/>
      <c r="O416" s="743"/>
      <c r="P416" s="743"/>
      <c r="Q416" s="743"/>
      <c r="R416" s="743"/>
      <c r="S4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6" s="743"/>
      <c r="U416" s="743"/>
      <c r="V416" s="743"/>
      <c r="W416" s="743"/>
      <c r="X416" s="743"/>
      <c r="Y416" s="743" t="s">
        <v>20564</v>
      </c>
      <c r="Z416" s="743" t="s">
        <v>4311</v>
      </c>
      <c r="AA416" s="743"/>
      <c r="AB416" s="743" t="s">
        <v>12568</v>
      </c>
      <c r="AC416" s="743" t="str">
        <f>Таблиця4[[#This Row],[Owner/Specific NPCs3]]</f>
        <v/>
      </c>
      <c r="AD416" s="743" t="s">
        <v>12568</v>
      </c>
      <c r="AE416" s="750" t="s">
        <v>5841</v>
      </c>
      <c r="AF416" s="751"/>
      <c r="AG416" s="752"/>
      <c r="AH416" s="743"/>
      <c r="AI416" s="752"/>
      <c r="AJ416" s="743"/>
      <c r="AK416" s="752"/>
      <c r="AL416" s="742" t="str">
        <f>IFERROR(INDEX('02_LIVING_WATERDEEP'!$C$2:$C$200,MATCH(Таблиця4[[#This Row],[BUILDING NAME]],'02_LIVING_WATERDEEP'!$A$2:$A$200,0),1),"")</f>
        <v/>
      </c>
      <c r="AM416" s="742" t="str">
        <f>IFERROR(INDEX('02_LIVING_WATERDEEP'!$F$2:$F$200,MATCH(Таблиця4[[#This Row],[BUILDING NAME]],'02_LIVING_WATERDEEP'!$A$2:$A$200,0),1),"")</f>
        <v/>
      </c>
      <c r="AN416" s="742" t="str">
        <f>IFERROR(INDEX('02_LIVING_WATERDEEP'!$I$2:$I$200,MATCH(Таблиця4[[#This Row],[BUILDING NAME]],'02_LIVING_WATERDEEP'!$A$2:$A$200,0),1),"")</f>
        <v/>
      </c>
      <c r="AO416" s="742" t="str">
        <f>IFERROR(INDEX('02_LIVING_WATERDEEP'!$J$2:$J$200,MATCH(Таблиця4[[#This Row],[BUILDING NAME]],'02_LIVING_WATERDEEP'!$A$2:$A$200,0),1),"")</f>
        <v/>
      </c>
      <c r="AP416" s="742" t="str">
        <f>IFERROR(INDEX('02_LIVING_WATERDEEP'!$K$2:$K$200,MATCH(Таблиця4[[#This Row],[BUILDING NAME]],'02_LIVING_WATERDEEP'!$A$2:$A$200,0),1),"")</f>
        <v/>
      </c>
      <c r="AQ416" s="742" t="str">
        <f>IFERROR(INDEX('02_LIVING_WATERDEEP'!$L$2:$L$200,MATCH(Таблиця4[[#This Row],[BUILDING NAME]],'02_LIVING_WATERDEEP'!$A$2:$A$200,0),1),"")</f>
        <v/>
      </c>
      <c r="AR416" s="742" t="str">
        <f>IFERROR(INDEX('02_LIVING_WATERDEEP'!$M$2:$M$200,MATCH(Таблиця4[[#This Row],[BUILDING NAME]],'02_LIVING_WATERDEEP'!$A$2:$A$200,0),1),"")</f>
        <v/>
      </c>
      <c r="AS416" s="742"/>
      <c r="AT416" s="596"/>
      <c r="AU416" s="596"/>
      <c r="AV416" s="596"/>
      <c r="AW416" s="596"/>
      <c r="AX416" s="596"/>
      <c r="AY416" s="596"/>
      <c r="AZ416" s="596"/>
      <c r="BA416" s="596"/>
      <c r="BB416" s="596"/>
      <c r="BC416" s="596"/>
      <c r="BD416" s="596"/>
      <c r="BE416" s="596"/>
      <c r="BF416" s="596"/>
      <c r="BG416" s="596"/>
      <c r="BH416" s="596"/>
      <c r="BI416" s="596"/>
      <c r="BJ416" s="596" t="e">
        <f>MATCH(Таблиця4[[#This Row],[BUILDING NAME]],#REF!,0)</f>
        <v>#REF!</v>
      </c>
      <c r="BK416" s="596" t="e">
        <f>INDEX(#REF!,'02BUILD'!BJ416,1)</f>
        <v>#REF!</v>
      </c>
      <c r="BL416" s="596">
        <v>0</v>
      </c>
      <c r="BM416" s="596"/>
      <c r="BN416" s="596">
        <f>MATCH(Таблиця4[[#This Row],[BUILDING NAME]],Таблиця5[NAME],0)</f>
        <v>122</v>
      </c>
      <c r="BO416" s="596">
        <f>INDEX(Таблиця5[[C - COINS - COST]:[ADDRESS]],'02BUILD'!$BN416,1)</f>
        <v>0</v>
      </c>
      <c r="BP416" s="596">
        <f>INDEX(Таблиця5[[C - COINS - COST]:[ADDRESS]],'02BUILD'!$BN416,2)</f>
        <v>0</v>
      </c>
      <c r="BQ416" s="596">
        <f>INDEX(Таблиця5[[C - COINS - COST]:[ADDRESS]],'02BUILD'!$BN416,3)</f>
        <v>0</v>
      </c>
      <c r="BR416" s="596">
        <f>INDEX(Таблиця5[[C - COINS - COST]:[ADDRESS]],'02BUILD'!$BN416,4)</f>
        <v>1</v>
      </c>
      <c r="BS416" s="596" t="str">
        <f>INDEX(Таблиця5[[C - COINS - COST]:[ADDRESS]],'02BUILD'!$BN416,5)</f>
        <v>1d</v>
      </c>
      <c r="BT416" s="596" t="str">
        <f>INDEX(Таблиця5[[C - COINS - COST]:[ADDRESS]],'02BUILD'!$BN416,6)</f>
        <v>Alley</v>
      </c>
      <c r="BU416" s="596" t="str">
        <f>INDEX(Таблиця5[[C - COINS - COST]:[ADDRESS]],'02BUILD'!$BN416,7)</f>
        <v>Manycats Alley: The home of many cats that feed on the scraps from the surrounding butcher shops, and also known for carved stone heads that line its walls (some say they speak portents of evil to passersby).</v>
      </c>
      <c r="BV416" s="596">
        <f>INDEX(Таблиця5[[C - COINS - COST]:[ADDRESS]],'02BUILD'!$BN416,8)</f>
        <v>0</v>
      </c>
      <c r="BW416" s="596">
        <f>INDEX(Таблиця5[[C - COINS - COST]:[ADDRESS]],'02BUILD'!$BN416,9)</f>
        <v>0</v>
      </c>
      <c r="BX416" s="596">
        <f>INDEX(Таблиця5[[C - COINS - COST]:[ADDRESS]],'02BUILD'!$BN416,10)</f>
        <v>0</v>
      </c>
    </row>
    <row r="417" spans="1:76" ht="16.5" thickTop="1" thickBot="1">
      <c r="A417" s="776"/>
      <c r="B417" s="777"/>
      <c r="C417" s="777"/>
      <c r="D417" s="776"/>
      <c r="E417" s="776"/>
      <c r="F417" s="777"/>
      <c r="G417" s="777"/>
      <c r="H417" s="743" t="s">
        <v>5788</v>
      </c>
      <c r="I417" s="743" t="s">
        <v>3966</v>
      </c>
      <c r="J417" s="743"/>
      <c r="K417" s="743" t="s">
        <v>2101</v>
      </c>
      <c r="L417" s="775" t="s">
        <v>20774</v>
      </c>
      <c r="M417" s="775" t="s">
        <v>20774</v>
      </c>
      <c r="N417" s="743"/>
      <c r="O417" s="743"/>
      <c r="P417" s="743"/>
      <c r="Q417" s="743"/>
      <c r="R417" s="743"/>
      <c r="S4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7" s="743"/>
      <c r="U417" s="743"/>
      <c r="V417" s="743"/>
      <c r="W417" s="743"/>
      <c r="X417" s="743"/>
      <c r="Y417" s="743" t="s">
        <v>19811</v>
      </c>
      <c r="Z417" s="743" t="s">
        <v>4311</v>
      </c>
      <c r="AA417" s="743"/>
      <c r="AB417" s="743" t="str">
        <f>Таблиця4[[#This Row],[Descriptions2]]</f>
        <v/>
      </c>
      <c r="AC417" s="743" t="str">
        <f>Таблиця4[[#This Row],[Owner/Specific NPCs3]]</f>
        <v/>
      </c>
      <c r="AD417" s="743"/>
      <c r="AE417" s="750" t="s">
        <v>5842</v>
      </c>
      <c r="AF417" s="751"/>
      <c r="AG417" s="752"/>
      <c r="AH417" s="743"/>
      <c r="AI417" s="752"/>
      <c r="AJ417" s="743"/>
      <c r="AK417" s="752"/>
      <c r="AL417" s="742" t="str">
        <f>IFERROR(INDEX('02_LIVING_WATERDEEP'!$C$2:$C$200,MATCH(Таблиця4[[#This Row],[BUILDING NAME]],'02_LIVING_WATERDEEP'!$A$2:$A$200,0),1),"")</f>
        <v/>
      </c>
      <c r="AM417" s="742" t="str">
        <f>IFERROR(INDEX('02_LIVING_WATERDEEP'!$F$2:$F$200,MATCH(Таблиця4[[#This Row],[BUILDING NAME]],'02_LIVING_WATERDEEP'!$A$2:$A$200,0),1),"")</f>
        <v/>
      </c>
      <c r="AN417" s="742" t="str">
        <f>IFERROR(INDEX('02_LIVING_WATERDEEP'!$I$2:$I$200,MATCH(Таблиця4[[#This Row],[BUILDING NAME]],'02_LIVING_WATERDEEP'!$A$2:$A$200,0),1),"")</f>
        <v/>
      </c>
      <c r="AO417" s="742" t="str">
        <f>IFERROR(INDEX('02_LIVING_WATERDEEP'!$J$2:$J$200,MATCH(Таблиця4[[#This Row],[BUILDING NAME]],'02_LIVING_WATERDEEP'!$A$2:$A$200,0),1),"")</f>
        <v/>
      </c>
      <c r="AP417" s="742" t="str">
        <f>IFERROR(INDEX('02_LIVING_WATERDEEP'!$K$2:$K$200,MATCH(Таблиця4[[#This Row],[BUILDING NAME]],'02_LIVING_WATERDEEP'!$A$2:$A$200,0),1),"")</f>
        <v/>
      </c>
      <c r="AQ417" s="742" t="str">
        <f>IFERROR(INDEX('02_LIVING_WATERDEEP'!$L$2:$L$200,MATCH(Таблиця4[[#This Row],[BUILDING NAME]],'02_LIVING_WATERDEEP'!$A$2:$A$200,0),1),"")</f>
        <v/>
      </c>
      <c r="AR417" s="742" t="str">
        <f>IFERROR(INDEX('02_LIVING_WATERDEEP'!$M$2:$M$200,MATCH(Таблиця4[[#This Row],[BUILDING NAME]],'02_LIVING_WATERDEEP'!$A$2:$A$200,0),1),"")</f>
        <v/>
      </c>
      <c r="AS417" s="742"/>
      <c r="AT417" s="596"/>
      <c r="AU417" s="596"/>
      <c r="AV417" s="596"/>
      <c r="AW417" s="596"/>
      <c r="AX417" s="596"/>
      <c r="AY417" s="596"/>
      <c r="AZ417" s="596"/>
      <c r="BA417" s="596"/>
      <c r="BB417" s="596"/>
      <c r="BC417" s="596"/>
      <c r="BD417" s="596"/>
      <c r="BE417" s="596"/>
      <c r="BF417" s="596"/>
      <c r="BG417" s="596"/>
      <c r="BH417" s="596"/>
      <c r="BI417" s="596"/>
      <c r="BJ417" s="596" t="e">
        <f>MATCH(Таблиця4[[#This Row],[BUILDING NAME]],#REF!,0)</f>
        <v>#REF!</v>
      </c>
      <c r="BK417" s="596" t="e">
        <f>INDEX(#REF!,'02BUILD'!BJ417,1)</f>
        <v>#REF!</v>
      </c>
      <c r="BL417" s="596" t="s">
        <v>20542</v>
      </c>
      <c r="BM417" s="596"/>
      <c r="BN417" s="596" t="e">
        <f>MATCH(Таблиця4[[#This Row],[BUILDING NAME]],Таблиця5[NAME],0)</f>
        <v>#N/A</v>
      </c>
      <c r="BO417" s="596" t="e">
        <f>INDEX(Таблиця5[[C - COINS - COST]:[ADDRESS]],'02BUILD'!$BN417,1)</f>
        <v>#N/A</v>
      </c>
      <c r="BP417" s="596" t="e">
        <f>INDEX(Таблиця5[[C - COINS - COST]:[ADDRESS]],'02BUILD'!$BN417,2)</f>
        <v>#N/A</v>
      </c>
      <c r="BQ417" s="596" t="e">
        <f>INDEX(Таблиця5[[C - COINS - COST]:[ADDRESS]],'02BUILD'!$BN417,3)</f>
        <v>#N/A</v>
      </c>
      <c r="BR417" s="596" t="e">
        <f>INDEX(Таблиця5[[C - COINS - COST]:[ADDRESS]],'02BUILD'!$BN417,4)</f>
        <v>#N/A</v>
      </c>
      <c r="BS417" s="596" t="e">
        <f>INDEX(Таблиця5[[C - COINS - COST]:[ADDRESS]],'02BUILD'!$BN417,5)</f>
        <v>#N/A</v>
      </c>
      <c r="BT417" s="596" t="e">
        <f>INDEX(Таблиця5[[C - COINS - COST]:[ADDRESS]],'02BUILD'!$BN417,6)</f>
        <v>#N/A</v>
      </c>
      <c r="BU417" s="596" t="e">
        <f>INDEX(Таблиця5[[C - COINS - COST]:[ADDRESS]],'02BUILD'!$BN417,7)</f>
        <v>#N/A</v>
      </c>
      <c r="BV417" s="596" t="e">
        <f>INDEX(Таблиця5[[C - COINS - COST]:[ADDRESS]],'02BUILD'!$BN417,8)</f>
        <v>#N/A</v>
      </c>
      <c r="BW417" s="596" t="e">
        <f>INDEX(Таблиця5[[C - COINS - COST]:[ADDRESS]],'02BUILD'!$BN417,9)</f>
        <v>#N/A</v>
      </c>
      <c r="BX417" s="596" t="e">
        <f>INDEX(Таблиця5[[C - COINS - COST]:[ADDRESS]],'02BUILD'!$BN417,10)</f>
        <v>#N/A</v>
      </c>
    </row>
    <row r="418" spans="1:76" ht="16.5" thickTop="1" thickBot="1">
      <c r="A418" s="776"/>
      <c r="B418" s="777"/>
      <c r="C418" s="777"/>
      <c r="D418" s="776"/>
      <c r="E418" s="776"/>
      <c r="F418" s="777"/>
      <c r="G418" s="777"/>
      <c r="H418" s="743" t="s">
        <v>5789</v>
      </c>
      <c r="I418" s="743" t="s">
        <v>3966</v>
      </c>
      <c r="J418" s="743"/>
      <c r="K418" s="743" t="s">
        <v>2101</v>
      </c>
      <c r="L418" s="775" t="s">
        <v>20774</v>
      </c>
      <c r="M418" s="775" t="s">
        <v>20774</v>
      </c>
      <c r="N418" s="743"/>
      <c r="O418" s="743"/>
      <c r="P418" s="743"/>
      <c r="Q418" s="743"/>
      <c r="R418" s="743"/>
      <c r="S4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8" s="743"/>
      <c r="U418" s="743"/>
      <c r="V418" s="743"/>
      <c r="W418" s="743"/>
      <c r="X418" s="743"/>
      <c r="Y418" s="743" t="s">
        <v>19812</v>
      </c>
      <c r="Z418" s="743" t="s">
        <v>4311</v>
      </c>
      <c r="AA418" s="743"/>
      <c r="AB418" s="743" t="str">
        <f>Таблиця4[[#This Row],[Descriptions2]]</f>
        <v/>
      </c>
      <c r="AC418" s="743" t="str">
        <f>Таблиця4[[#This Row],[Owner/Specific NPCs3]]</f>
        <v/>
      </c>
      <c r="AD418" s="743"/>
      <c r="AE418" s="750" t="s">
        <v>5843</v>
      </c>
      <c r="AF418" s="751"/>
      <c r="AG418" s="752"/>
      <c r="AH418" s="743"/>
      <c r="AI418" s="752"/>
      <c r="AJ418" s="743"/>
      <c r="AK418" s="752"/>
      <c r="AL418" s="742" t="str">
        <f>IFERROR(INDEX('02_LIVING_WATERDEEP'!$C$2:$C$200,MATCH(Таблиця4[[#This Row],[BUILDING NAME]],'02_LIVING_WATERDEEP'!$A$2:$A$200,0),1),"")</f>
        <v/>
      </c>
      <c r="AM418" s="742" t="str">
        <f>IFERROR(INDEX('02_LIVING_WATERDEEP'!$F$2:$F$200,MATCH(Таблиця4[[#This Row],[BUILDING NAME]],'02_LIVING_WATERDEEP'!$A$2:$A$200,0),1),"")</f>
        <v/>
      </c>
      <c r="AN418" s="742" t="str">
        <f>IFERROR(INDEX('02_LIVING_WATERDEEP'!$I$2:$I$200,MATCH(Таблиця4[[#This Row],[BUILDING NAME]],'02_LIVING_WATERDEEP'!$A$2:$A$200,0),1),"")</f>
        <v/>
      </c>
      <c r="AO418" s="742" t="str">
        <f>IFERROR(INDEX('02_LIVING_WATERDEEP'!$J$2:$J$200,MATCH(Таблиця4[[#This Row],[BUILDING NAME]],'02_LIVING_WATERDEEP'!$A$2:$A$200,0),1),"")</f>
        <v/>
      </c>
      <c r="AP418" s="742" t="str">
        <f>IFERROR(INDEX('02_LIVING_WATERDEEP'!$K$2:$K$200,MATCH(Таблиця4[[#This Row],[BUILDING NAME]],'02_LIVING_WATERDEEP'!$A$2:$A$200,0),1),"")</f>
        <v/>
      </c>
      <c r="AQ418" s="742" t="str">
        <f>IFERROR(INDEX('02_LIVING_WATERDEEP'!$L$2:$L$200,MATCH(Таблиця4[[#This Row],[BUILDING NAME]],'02_LIVING_WATERDEEP'!$A$2:$A$200,0),1),"")</f>
        <v/>
      </c>
      <c r="AR418" s="742" t="str">
        <f>IFERROR(INDEX('02_LIVING_WATERDEEP'!$M$2:$M$200,MATCH(Таблиця4[[#This Row],[BUILDING NAME]],'02_LIVING_WATERDEEP'!$A$2:$A$200,0),1),"")</f>
        <v/>
      </c>
      <c r="AS418" s="742"/>
      <c r="AT418" s="596"/>
      <c r="AU418" s="596"/>
      <c r="AV418" s="596"/>
      <c r="AW418" s="596"/>
      <c r="AX418" s="596"/>
      <c r="AY418" s="596"/>
      <c r="AZ418" s="596"/>
      <c r="BA418" s="596"/>
      <c r="BB418" s="596"/>
      <c r="BC418" s="596"/>
      <c r="BD418" s="596"/>
      <c r="BE418" s="596"/>
      <c r="BF418" s="596"/>
      <c r="BG418" s="596"/>
      <c r="BH418" s="596"/>
      <c r="BI418" s="596"/>
      <c r="BJ418" s="596" t="e">
        <f>MATCH(Таблиця4[[#This Row],[BUILDING NAME]],#REF!,0)</f>
        <v>#REF!</v>
      </c>
      <c r="BK418" s="596" t="e">
        <f>INDEX(#REF!,'02BUILD'!BJ418,1)</f>
        <v>#REF!</v>
      </c>
      <c r="BL418" s="596">
        <v>0</v>
      </c>
      <c r="BM418" s="596"/>
      <c r="BN418" s="596" t="e">
        <f>MATCH(Таблиця4[[#This Row],[BUILDING NAME]],Таблиця5[NAME],0)</f>
        <v>#N/A</v>
      </c>
      <c r="BO418" s="596" t="e">
        <f>INDEX(Таблиця5[[C - COINS - COST]:[ADDRESS]],'02BUILD'!$BN418,1)</f>
        <v>#N/A</v>
      </c>
      <c r="BP418" s="596" t="e">
        <f>INDEX(Таблиця5[[C - COINS - COST]:[ADDRESS]],'02BUILD'!$BN418,2)</f>
        <v>#N/A</v>
      </c>
      <c r="BQ418" s="596" t="e">
        <f>INDEX(Таблиця5[[C - COINS - COST]:[ADDRESS]],'02BUILD'!$BN418,3)</f>
        <v>#N/A</v>
      </c>
      <c r="BR418" s="596" t="e">
        <f>INDEX(Таблиця5[[C - COINS - COST]:[ADDRESS]],'02BUILD'!$BN418,4)</f>
        <v>#N/A</v>
      </c>
      <c r="BS418" s="596" t="e">
        <f>INDEX(Таблиця5[[C - COINS - COST]:[ADDRESS]],'02BUILD'!$BN418,5)</f>
        <v>#N/A</v>
      </c>
      <c r="BT418" s="596" t="e">
        <f>INDEX(Таблиця5[[C - COINS - COST]:[ADDRESS]],'02BUILD'!$BN418,6)</f>
        <v>#N/A</v>
      </c>
      <c r="BU418" s="596" t="e">
        <f>INDEX(Таблиця5[[C - COINS - COST]:[ADDRESS]],'02BUILD'!$BN418,7)</f>
        <v>#N/A</v>
      </c>
      <c r="BV418" s="596" t="e">
        <f>INDEX(Таблиця5[[C - COINS - COST]:[ADDRESS]],'02BUILD'!$BN418,8)</f>
        <v>#N/A</v>
      </c>
      <c r="BW418" s="596" t="e">
        <f>INDEX(Таблиця5[[C - COINS - COST]:[ADDRESS]],'02BUILD'!$BN418,9)</f>
        <v>#N/A</v>
      </c>
      <c r="BX418" s="596" t="e">
        <f>INDEX(Таблиця5[[C - COINS - COST]:[ADDRESS]],'02BUILD'!$BN418,10)</f>
        <v>#N/A</v>
      </c>
    </row>
    <row r="419" spans="1:76" ht="16.5" thickTop="1" thickBot="1">
      <c r="A419" s="776"/>
      <c r="B419" s="777"/>
      <c r="C419" s="777"/>
      <c r="D419" s="776"/>
      <c r="E419" s="776"/>
      <c r="F419" s="777"/>
      <c r="G419" s="777"/>
      <c r="H419" s="743" t="s">
        <v>5790</v>
      </c>
      <c r="I419" s="743" t="s">
        <v>3966</v>
      </c>
      <c r="J419" s="743"/>
      <c r="K419" s="743" t="s">
        <v>2089</v>
      </c>
      <c r="L419" s="775" t="s">
        <v>20774</v>
      </c>
      <c r="M419" s="775" t="s">
        <v>20774</v>
      </c>
      <c r="N419" s="743"/>
      <c r="O419" s="743"/>
      <c r="P419" s="743"/>
      <c r="Q419" s="743"/>
      <c r="R419" s="743"/>
      <c r="S4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19" s="743"/>
      <c r="U419" s="743"/>
      <c r="V419" s="743"/>
      <c r="W419" s="743"/>
      <c r="X419" s="743"/>
      <c r="Y419" s="747" t="s">
        <v>21738</v>
      </c>
      <c r="Z419" s="743" t="s">
        <v>4311</v>
      </c>
      <c r="AA419" s="743"/>
      <c r="AB419" s="743" t="str">
        <f>Таблиця4[[#This Row],[Descriptions2]]</f>
        <v/>
      </c>
      <c r="AC419" s="743" t="str">
        <f>Таблиця4[[#This Row],[Owner/Specific NPCs3]]</f>
        <v/>
      </c>
      <c r="AD419" s="743"/>
      <c r="AE419" s="750" t="s">
        <v>5844</v>
      </c>
      <c r="AF419" s="751"/>
      <c r="AG419" s="752"/>
      <c r="AH419" s="743"/>
      <c r="AI419" s="752"/>
      <c r="AJ419" s="743"/>
      <c r="AK419" s="752"/>
      <c r="AL419" s="742" t="str">
        <f>IFERROR(INDEX('02_LIVING_WATERDEEP'!$C$2:$C$200,MATCH(Таблиця4[[#This Row],[BUILDING NAME]],'02_LIVING_WATERDEEP'!$A$2:$A$200,0),1),"")</f>
        <v/>
      </c>
      <c r="AM419" s="742" t="str">
        <f>IFERROR(INDEX('02_LIVING_WATERDEEP'!$F$2:$F$200,MATCH(Таблиця4[[#This Row],[BUILDING NAME]],'02_LIVING_WATERDEEP'!$A$2:$A$200,0),1),"")</f>
        <v/>
      </c>
      <c r="AN419" s="742" t="str">
        <f>IFERROR(INDEX('02_LIVING_WATERDEEP'!$I$2:$I$200,MATCH(Таблиця4[[#This Row],[BUILDING NAME]],'02_LIVING_WATERDEEP'!$A$2:$A$200,0),1),"")</f>
        <v/>
      </c>
      <c r="AO419" s="742" t="str">
        <f>IFERROR(INDEX('02_LIVING_WATERDEEP'!$J$2:$J$200,MATCH(Таблиця4[[#This Row],[BUILDING NAME]],'02_LIVING_WATERDEEP'!$A$2:$A$200,0),1),"")</f>
        <v/>
      </c>
      <c r="AP419" s="742" t="str">
        <f>IFERROR(INDEX('02_LIVING_WATERDEEP'!$K$2:$K$200,MATCH(Таблиця4[[#This Row],[BUILDING NAME]],'02_LIVING_WATERDEEP'!$A$2:$A$200,0),1),"")</f>
        <v/>
      </c>
      <c r="AQ419" s="742" t="str">
        <f>IFERROR(INDEX('02_LIVING_WATERDEEP'!$L$2:$L$200,MATCH(Таблиця4[[#This Row],[BUILDING NAME]],'02_LIVING_WATERDEEP'!$A$2:$A$200,0),1),"")</f>
        <v/>
      </c>
      <c r="AR419" s="742" t="str">
        <f>IFERROR(INDEX('02_LIVING_WATERDEEP'!$M$2:$M$200,MATCH(Таблиця4[[#This Row],[BUILDING NAME]],'02_LIVING_WATERDEEP'!$A$2:$A$200,0),1),"")</f>
        <v/>
      </c>
      <c r="AS419" s="742"/>
      <c r="AT419" s="596"/>
      <c r="AU419" s="596"/>
      <c r="AV419" s="596"/>
      <c r="AW419" s="596"/>
      <c r="AX419" s="596"/>
      <c r="AY419" s="596"/>
      <c r="AZ419" s="596"/>
      <c r="BA419" s="596"/>
      <c r="BB419" s="596"/>
      <c r="BC419" s="596"/>
      <c r="BD419" s="596"/>
      <c r="BE419" s="596"/>
      <c r="BF419" s="596"/>
      <c r="BG419" s="596"/>
      <c r="BH419" s="596"/>
      <c r="BI419" s="596"/>
      <c r="BJ419" s="596" t="e">
        <f>MATCH(Таблиця4[[#This Row],[BUILDING NAME]],#REF!,0)</f>
        <v>#REF!</v>
      </c>
      <c r="BK419" s="596" t="e">
        <f>INDEX(#REF!,'02BUILD'!BJ419,1)</f>
        <v>#REF!</v>
      </c>
      <c r="BL419" s="596" t="s">
        <v>20537</v>
      </c>
      <c r="BM419" s="596"/>
      <c r="BN419" s="596" t="e">
        <f>MATCH(Таблиця4[[#This Row],[BUILDING NAME]],Таблиця5[NAME],0)</f>
        <v>#N/A</v>
      </c>
      <c r="BO419" s="596" t="e">
        <f>INDEX(Таблиця5[[C - COINS - COST]:[ADDRESS]],'02BUILD'!$BN419,1)</f>
        <v>#N/A</v>
      </c>
      <c r="BP419" s="596" t="e">
        <f>INDEX(Таблиця5[[C - COINS - COST]:[ADDRESS]],'02BUILD'!$BN419,2)</f>
        <v>#N/A</v>
      </c>
      <c r="BQ419" s="596" t="e">
        <f>INDEX(Таблиця5[[C - COINS - COST]:[ADDRESS]],'02BUILD'!$BN419,3)</f>
        <v>#N/A</v>
      </c>
      <c r="BR419" s="596" t="e">
        <f>INDEX(Таблиця5[[C - COINS - COST]:[ADDRESS]],'02BUILD'!$BN419,4)</f>
        <v>#N/A</v>
      </c>
      <c r="BS419" s="596" t="e">
        <f>INDEX(Таблиця5[[C - COINS - COST]:[ADDRESS]],'02BUILD'!$BN419,5)</f>
        <v>#N/A</v>
      </c>
      <c r="BT419" s="596" t="e">
        <f>INDEX(Таблиця5[[C - COINS - COST]:[ADDRESS]],'02BUILD'!$BN419,6)</f>
        <v>#N/A</v>
      </c>
      <c r="BU419" s="596" t="e">
        <f>INDEX(Таблиця5[[C - COINS - COST]:[ADDRESS]],'02BUILD'!$BN419,7)</f>
        <v>#N/A</v>
      </c>
      <c r="BV419" s="596" t="e">
        <f>INDEX(Таблиця5[[C - COINS - COST]:[ADDRESS]],'02BUILD'!$BN419,8)</f>
        <v>#N/A</v>
      </c>
      <c r="BW419" s="596" t="e">
        <f>INDEX(Таблиця5[[C - COINS - COST]:[ADDRESS]],'02BUILD'!$BN419,9)</f>
        <v>#N/A</v>
      </c>
      <c r="BX419" s="596" t="e">
        <f>INDEX(Таблиця5[[C - COINS - COST]:[ADDRESS]],'02BUILD'!$BN419,10)</f>
        <v>#N/A</v>
      </c>
    </row>
    <row r="420" spans="1:76" ht="16.5" thickTop="1" thickBot="1">
      <c r="A420" s="776"/>
      <c r="B420" s="777"/>
      <c r="C420" s="777"/>
      <c r="D420" s="776"/>
      <c r="E420" s="776"/>
      <c r="F420" s="777"/>
      <c r="G420" s="777"/>
      <c r="H420" s="743" t="s">
        <v>5793</v>
      </c>
      <c r="I420" s="743" t="s">
        <v>3966</v>
      </c>
      <c r="J420" s="743"/>
      <c r="K420" s="743" t="s">
        <v>2092</v>
      </c>
      <c r="L420" s="775" t="s">
        <v>20774</v>
      </c>
      <c r="M420" s="775" t="s">
        <v>20774</v>
      </c>
      <c r="N420" s="743"/>
      <c r="O420" s="743"/>
      <c r="P420" s="743"/>
      <c r="Q420" s="743"/>
      <c r="R420" s="743"/>
      <c r="S4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0" s="743"/>
      <c r="U420" s="743"/>
      <c r="V420" s="743"/>
      <c r="W420" s="743"/>
      <c r="X420" s="743"/>
      <c r="Y420" s="743" t="s">
        <v>19813</v>
      </c>
      <c r="Z420" s="743" t="s">
        <v>4311</v>
      </c>
      <c r="AA420" s="743"/>
      <c r="AB420" s="743" t="str">
        <f>Таблиця4[[#This Row],[Descriptions2]]</f>
        <v/>
      </c>
      <c r="AC420" s="743" t="str">
        <f>Таблиця4[[#This Row],[Owner/Specific NPCs3]]</f>
        <v/>
      </c>
      <c r="AD420" s="743"/>
      <c r="AE420" s="750" t="s">
        <v>5845</v>
      </c>
      <c r="AF420" s="751"/>
      <c r="AG420" s="752"/>
      <c r="AH420" s="743"/>
      <c r="AI420" s="752"/>
      <c r="AJ420" s="743"/>
      <c r="AK420" s="752"/>
      <c r="AL420" s="742" t="str">
        <f>IFERROR(INDEX('02_LIVING_WATERDEEP'!$C$2:$C$200,MATCH(Таблиця4[[#This Row],[BUILDING NAME]],'02_LIVING_WATERDEEP'!$A$2:$A$200,0),1),"")</f>
        <v/>
      </c>
      <c r="AM420" s="742" t="str">
        <f>IFERROR(INDEX('02_LIVING_WATERDEEP'!$F$2:$F$200,MATCH(Таблиця4[[#This Row],[BUILDING NAME]],'02_LIVING_WATERDEEP'!$A$2:$A$200,0),1),"")</f>
        <v/>
      </c>
      <c r="AN420" s="742" t="str">
        <f>IFERROR(INDEX('02_LIVING_WATERDEEP'!$I$2:$I$200,MATCH(Таблиця4[[#This Row],[BUILDING NAME]],'02_LIVING_WATERDEEP'!$A$2:$A$200,0),1),"")</f>
        <v/>
      </c>
      <c r="AO420" s="742" t="str">
        <f>IFERROR(INDEX('02_LIVING_WATERDEEP'!$J$2:$J$200,MATCH(Таблиця4[[#This Row],[BUILDING NAME]],'02_LIVING_WATERDEEP'!$A$2:$A$200,0),1),"")</f>
        <v/>
      </c>
      <c r="AP420" s="742" t="str">
        <f>IFERROR(INDEX('02_LIVING_WATERDEEP'!$K$2:$K$200,MATCH(Таблиця4[[#This Row],[BUILDING NAME]],'02_LIVING_WATERDEEP'!$A$2:$A$200,0),1),"")</f>
        <v/>
      </c>
      <c r="AQ420" s="742" t="str">
        <f>IFERROR(INDEX('02_LIVING_WATERDEEP'!$L$2:$L$200,MATCH(Таблиця4[[#This Row],[BUILDING NAME]],'02_LIVING_WATERDEEP'!$A$2:$A$200,0),1),"")</f>
        <v/>
      </c>
      <c r="AR420" s="742" t="str">
        <f>IFERROR(INDEX('02_LIVING_WATERDEEP'!$M$2:$M$200,MATCH(Таблиця4[[#This Row],[BUILDING NAME]],'02_LIVING_WATERDEEP'!$A$2:$A$200,0),1),"")</f>
        <v/>
      </c>
      <c r="AS420" s="742"/>
      <c r="AT420" s="596"/>
      <c r="AU420" s="596"/>
      <c r="AV420" s="596"/>
      <c r="AW420" s="596"/>
      <c r="AX420" s="596"/>
      <c r="AY420" s="596"/>
      <c r="AZ420" s="596"/>
      <c r="BA420" s="596"/>
      <c r="BB420" s="596"/>
      <c r="BC420" s="596"/>
      <c r="BD420" s="596"/>
      <c r="BE420" s="596"/>
      <c r="BF420" s="596"/>
      <c r="BG420" s="596"/>
      <c r="BH420" s="596"/>
      <c r="BI420" s="596"/>
      <c r="BJ420" s="596" t="e">
        <f>MATCH(Таблиця4[[#This Row],[BUILDING NAME]],#REF!,0)</f>
        <v>#REF!</v>
      </c>
      <c r="BK420" s="596" t="e">
        <f>INDEX(#REF!,'02BUILD'!BJ420,1)</f>
        <v>#REF!</v>
      </c>
      <c r="BL420" s="596">
        <v>0</v>
      </c>
      <c r="BM420" s="596"/>
      <c r="BN420" s="596" t="e">
        <f>MATCH(Таблиця4[[#This Row],[BUILDING NAME]],Таблиця5[NAME],0)</f>
        <v>#N/A</v>
      </c>
      <c r="BO420" s="596" t="e">
        <f>INDEX(Таблиця5[[C - COINS - COST]:[ADDRESS]],'02BUILD'!$BN420,1)</f>
        <v>#N/A</v>
      </c>
      <c r="BP420" s="596" t="e">
        <f>INDEX(Таблиця5[[C - COINS - COST]:[ADDRESS]],'02BUILD'!$BN420,2)</f>
        <v>#N/A</v>
      </c>
      <c r="BQ420" s="596" t="e">
        <f>INDEX(Таблиця5[[C - COINS - COST]:[ADDRESS]],'02BUILD'!$BN420,3)</f>
        <v>#N/A</v>
      </c>
      <c r="BR420" s="596" t="e">
        <f>INDEX(Таблиця5[[C - COINS - COST]:[ADDRESS]],'02BUILD'!$BN420,4)</f>
        <v>#N/A</v>
      </c>
      <c r="BS420" s="596" t="e">
        <f>INDEX(Таблиця5[[C - COINS - COST]:[ADDRESS]],'02BUILD'!$BN420,5)</f>
        <v>#N/A</v>
      </c>
      <c r="BT420" s="596" t="e">
        <f>INDEX(Таблиця5[[C - COINS - COST]:[ADDRESS]],'02BUILD'!$BN420,6)</f>
        <v>#N/A</v>
      </c>
      <c r="BU420" s="596" t="e">
        <f>INDEX(Таблиця5[[C - COINS - COST]:[ADDRESS]],'02BUILD'!$BN420,7)</f>
        <v>#N/A</v>
      </c>
      <c r="BV420" s="596" t="e">
        <f>INDEX(Таблиця5[[C - COINS - COST]:[ADDRESS]],'02BUILD'!$BN420,8)</f>
        <v>#N/A</v>
      </c>
      <c r="BW420" s="596" t="e">
        <f>INDEX(Таблиця5[[C - COINS - COST]:[ADDRESS]],'02BUILD'!$BN420,9)</f>
        <v>#N/A</v>
      </c>
      <c r="BX420" s="596" t="e">
        <f>INDEX(Таблиця5[[C - COINS - COST]:[ADDRESS]],'02BUILD'!$BN420,10)</f>
        <v>#N/A</v>
      </c>
    </row>
    <row r="421" spans="1:76" ht="16.5" thickTop="1" thickBot="1">
      <c r="A421" s="776"/>
      <c r="B421" s="777"/>
      <c r="C421" s="777"/>
      <c r="D421" s="776"/>
      <c r="E421" s="776"/>
      <c r="F421" s="777"/>
      <c r="G421" s="777"/>
      <c r="H421" s="743" t="s">
        <v>5792</v>
      </c>
      <c r="I421" s="743" t="s">
        <v>3966</v>
      </c>
      <c r="J421" s="743"/>
      <c r="K421" s="743" t="s">
        <v>2089</v>
      </c>
      <c r="L421" s="775" t="s">
        <v>20774</v>
      </c>
      <c r="M421" s="775" t="s">
        <v>20774</v>
      </c>
      <c r="N421" s="743"/>
      <c r="O421" s="743"/>
      <c r="P421" s="743"/>
      <c r="Q421" s="743"/>
      <c r="R421" s="743"/>
      <c r="S4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1" s="743"/>
      <c r="U421" s="743"/>
      <c r="V421" s="743"/>
      <c r="W421" s="743"/>
      <c r="X421" s="743"/>
      <c r="Y421" s="747" t="s">
        <v>21739</v>
      </c>
      <c r="Z421" s="743" t="s">
        <v>4311</v>
      </c>
      <c r="AA421" s="743"/>
      <c r="AB421" s="743" t="str">
        <f>Таблиця4[[#This Row],[Descriptions2]]</f>
        <v/>
      </c>
      <c r="AC421" s="743" t="str">
        <f>Таблиця4[[#This Row],[Owner/Specific NPCs3]]</f>
        <v/>
      </c>
      <c r="AD421" s="743"/>
      <c r="AE421" s="750" t="s">
        <v>5846</v>
      </c>
      <c r="AF421" s="751"/>
      <c r="AG421" s="752"/>
      <c r="AH421" s="743"/>
      <c r="AI421" s="752"/>
      <c r="AJ421" s="743"/>
      <c r="AK421" s="752"/>
      <c r="AL421" s="742" t="str">
        <f>IFERROR(INDEX('02_LIVING_WATERDEEP'!$C$2:$C$200,MATCH(Таблиця4[[#This Row],[BUILDING NAME]],'02_LIVING_WATERDEEP'!$A$2:$A$200,0),1),"")</f>
        <v/>
      </c>
      <c r="AM421" s="742" t="str">
        <f>IFERROR(INDEX('02_LIVING_WATERDEEP'!$F$2:$F$200,MATCH(Таблиця4[[#This Row],[BUILDING NAME]],'02_LIVING_WATERDEEP'!$A$2:$A$200,0),1),"")</f>
        <v/>
      </c>
      <c r="AN421" s="742" t="str">
        <f>IFERROR(INDEX('02_LIVING_WATERDEEP'!$I$2:$I$200,MATCH(Таблиця4[[#This Row],[BUILDING NAME]],'02_LIVING_WATERDEEP'!$A$2:$A$200,0),1),"")</f>
        <v/>
      </c>
      <c r="AO421" s="742" t="str">
        <f>IFERROR(INDEX('02_LIVING_WATERDEEP'!$J$2:$J$200,MATCH(Таблиця4[[#This Row],[BUILDING NAME]],'02_LIVING_WATERDEEP'!$A$2:$A$200,0),1),"")</f>
        <v/>
      </c>
      <c r="AP421" s="742" t="str">
        <f>IFERROR(INDEX('02_LIVING_WATERDEEP'!$K$2:$K$200,MATCH(Таблиця4[[#This Row],[BUILDING NAME]],'02_LIVING_WATERDEEP'!$A$2:$A$200,0),1),"")</f>
        <v/>
      </c>
      <c r="AQ421" s="742" t="str">
        <f>IFERROR(INDEX('02_LIVING_WATERDEEP'!$L$2:$L$200,MATCH(Таблиця4[[#This Row],[BUILDING NAME]],'02_LIVING_WATERDEEP'!$A$2:$A$200,0),1),"")</f>
        <v/>
      </c>
      <c r="AR421" s="742" t="str">
        <f>IFERROR(INDEX('02_LIVING_WATERDEEP'!$M$2:$M$200,MATCH(Таблиця4[[#This Row],[BUILDING NAME]],'02_LIVING_WATERDEEP'!$A$2:$A$200,0),1),"")</f>
        <v/>
      </c>
      <c r="AS421" s="742"/>
      <c r="AT421" s="596"/>
      <c r="AU421" s="596"/>
      <c r="AV421" s="596"/>
      <c r="AW421" s="596"/>
      <c r="AX421" s="596"/>
      <c r="AY421" s="596"/>
      <c r="AZ421" s="596"/>
      <c r="BA421" s="596"/>
      <c r="BB421" s="596"/>
      <c r="BC421" s="596"/>
      <c r="BD421" s="596"/>
      <c r="BE421" s="596"/>
      <c r="BF421" s="596"/>
      <c r="BG421" s="596"/>
      <c r="BH421" s="596"/>
      <c r="BI421" s="596"/>
      <c r="BJ421" s="596" t="e">
        <f>MATCH(Таблиця4[[#This Row],[BUILDING NAME]],#REF!,0)</f>
        <v>#REF!</v>
      </c>
      <c r="BK421" s="596" t="e">
        <f>INDEX(#REF!,'02BUILD'!BJ421,1)</f>
        <v>#REF!</v>
      </c>
      <c r="BL421" s="596" t="s">
        <v>20530</v>
      </c>
      <c r="BM421" s="596"/>
      <c r="BN421" s="596" t="e">
        <f>MATCH(Таблиця4[[#This Row],[BUILDING NAME]],Таблиця5[NAME],0)</f>
        <v>#N/A</v>
      </c>
      <c r="BO421" s="596" t="e">
        <f>INDEX(Таблиця5[[C - COINS - COST]:[ADDRESS]],'02BUILD'!$BN421,1)</f>
        <v>#N/A</v>
      </c>
      <c r="BP421" s="596" t="e">
        <f>INDEX(Таблиця5[[C - COINS - COST]:[ADDRESS]],'02BUILD'!$BN421,2)</f>
        <v>#N/A</v>
      </c>
      <c r="BQ421" s="596" t="e">
        <f>INDEX(Таблиця5[[C - COINS - COST]:[ADDRESS]],'02BUILD'!$BN421,3)</f>
        <v>#N/A</v>
      </c>
      <c r="BR421" s="596" t="e">
        <f>INDEX(Таблиця5[[C - COINS - COST]:[ADDRESS]],'02BUILD'!$BN421,4)</f>
        <v>#N/A</v>
      </c>
      <c r="BS421" s="596" t="e">
        <f>INDEX(Таблиця5[[C - COINS - COST]:[ADDRESS]],'02BUILD'!$BN421,5)</f>
        <v>#N/A</v>
      </c>
      <c r="BT421" s="596" t="e">
        <f>INDEX(Таблиця5[[C - COINS - COST]:[ADDRESS]],'02BUILD'!$BN421,6)</f>
        <v>#N/A</v>
      </c>
      <c r="BU421" s="596" t="e">
        <f>INDEX(Таблиця5[[C - COINS - COST]:[ADDRESS]],'02BUILD'!$BN421,7)</f>
        <v>#N/A</v>
      </c>
      <c r="BV421" s="596" t="e">
        <f>INDEX(Таблиця5[[C - COINS - COST]:[ADDRESS]],'02BUILD'!$BN421,8)</f>
        <v>#N/A</v>
      </c>
      <c r="BW421" s="596" t="e">
        <f>INDEX(Таблиця5[[C - COINS - COST]:[ADDRESS]],'02BUILD'!$BN421,9)</f>
        <v>#N/A</v>
      </c>
      <c r="BX421" s="596" t="e">
        <f>INDEX(Таблиця5[[C - COINS - COST]:[ADDRESS]],'02BUILD'!$BN421,10)</f>
        <v>#N/A</v>
      </c>
    </row>
    <row r="422" spans="1:76" ht="16.5" thickTop="1" thickBot="1">
      <c r="A422" s="776"/>
      <c r="B422" s="777"/>
      <c r="C422" s="777"/>
      <c r="D422" s="776"/>
      <c r="E422" s="776"/>
      <c r="F422" s="777"/>
      <c r="G422" s="777"/>
      <c r="H422" s="743" t="s">
        <v>12915</v>
      </c>
      <c r="I422" s="743" t="s">
        <v>3966</v>
      </c>
      <c r="J422" s="743"/>
      <c r="K422" s="743" t="s">
        <v>2094</v>
      </c>
      <c r="L422" s="775" t="s">
        <v>20774</v>
      </c>
      <c r="M422" s="775" t="s">
        <v>20774</v>
      </c>
      <c r="N422" s="743" t="s">
        <v>21243</v>
      </c>
      <c r="O422" s="743"/>
      <c r="P422" s="743"/>
      <c r="Q422" s="743"/>
      <c r="R422" s="743"/>
      <c r="S4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2" s="743"/>
      <c r="U422" s="766" t="s">
        <v>12916</v>
      </c>
      <c r="V422" s="743"/>
      <c r="W422" s="743"/>
      <c r="X422" s="743"/>
      <c r="Y422" s="743" t="s">
        <v>21131</v>
      </c>
      <c r="Z422" s="743">
        <v>0</v>
      </c>
      <c r="AA422" s="743"/>
      <c r="AB422" s="743" t="str">
        <f>Таблиця4[[#This Row],[Descriptions2]]</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AC422" s="743">
        <f>Таблиця4[[#This Row],[Owner/Specific NPCs3]]</f>
        <v>0</v>
      </c>
      <c r="AD422" s="743"/>
      <c r="AE422" s="750" t="s">
        <v>12916</v>
      </c>
      <c r="AF422" s="751"/>
      <c r="AG422" s="752"/>
      <c r="AH422" s="743"/>
      <c r="AI422" s="752"/>
      <c r="AJ422" s="743"/>
      <c r="AK422" s="752"/>
      <c r="AL422" s="742">
        <f>IFERROR(INDEX('02_LIVING_WATERDEEP'!$C$2:$C$200,MATCH(Таблиця4[[#This Row],[BUILDING NAME]],'02_LIVING_WATERDEEP'!$A$2:$A$200,0),1),"")</f>
        <v>0</v>
      </c>
      <c r="AM422" s="742">
        <f>IFERROR(INDEX('02_LIVING_WATERDEEP'!$F$2:$F$200,MATCH(Таблиця4[[#This Row],[BUILDING NAME]],'02_LIVING_WATERDEEP'!$A$2:$A$200,0),1),"")</f>
        <v>0</v>
      </c>
      <c r="AN422" s="742">
        <f>IFERROR(INDEX('02_LIVING_WATERDEEP'!$I$2:$I$200,MATCH(Таблиця4[[#This Row],[BUILDING NAME]],'02_LIVING_WATERDEEP'!$A$2:$A$200,0),1),"")</f>
        <v>0</v>
      </c>
      <c r="AO422" s="742" t="str">
        <f>IFERROR(INDEX('02_LIVING_WATERDEEP'!$J$2:$J$200,MATCH(Таблиця4[[#This Row],[BUILDING NAME]],'02_LIVING_WATERDEEP'!$A$2:$A$200,0),1),"")</f>
        <v>Outside you see a single story building that is 30’ by 40’ made of dressed and mortared brown limestone with a wood shingled roof. The door is located on the left side with a sign above the door identifying the building as “Tymora’s Fancy” with a picture of a pair of dice painted on the sign. As you step inside there is a large hearth straight ahead on the right wall. In the middle of the room is a circle bar with four barrels on stands in the middle. Two bartenders are serving drinks to patrons. Around the room are 16 large tables that can easily get 6-8 people around them. Off to your left are two roulette wheels and tables.</v>
      </c>
      <c r="AP422" s="742">
        <f>IFERROR(INDEX('02_LIVING_WATERDEEP'!$K$2:$K$200,MATCH(Таблиця4[[#This Row],[BUILDING NAME]],'02_LIVING_WATERDEEP'!$A$2:$A$200,0),1),"")</f>
        <v>0</v>
      </c>
      <c r="AQ422" s="742" t="str">
        <f>IFERROR(INDEX('02_LIVING_WATERDEEP'!$L$2:$L$200,MATCH(Таблиця4[[#This Row],[BUILDING NAME]],'02_LIVING_WATERDEEP'!$A$2:$A$200,0),1),"")</f>
        <v>No location on map?</v>
      </c>
      <c r="AR422" s="742">
        <f>IFERROR(INDEX('02_LIVING_WATERDEEP'!$M$2:$M$200,MATCH(Таблиця4[[#This Row],[BUILDING NAME]],'02_LIVING_WATERDEEP'!$A$2:$A$200,0),1),"")</f>
        <v>0</v>
      </c>
      <c r="AS422" s="742"/>
      <c r="AT422" s="596"/>
      <c r="AU422" s="596"/>
      <c r="AV422" s="596"/>
      <c r="AW422" s="596"/>
      <c r="AX422" s="596"/>
      <c r="AY422" s="596"/>
      <c r="AZ422" s="596"/>
      <c r="BA422" s="596"/>
      <c r="BB422" s="596"/>
      <c r="BC422" s="596"/>
      <c r="BD422" s="596"/>
      <c r="BE422" s="596"/>
      <c r="BF422" s="596"/>
      <c r="BG422" s="596"/>
      <c r="BH422" s="596"/>
      <c r="BI422" s="596"/>
      <c r="BJ422" s="596" t="e">
        <f>MATCH(Таблиця4[[#This Row],[BUILDING NAME]],#REF!,0)</f>
        <v>#REF!</v>
      </c>
      <c r="BK422" s="596" t="e">
        <f>INDEX(#REF!,'02BUILD'!BJ422,1)</f>
        <v>#REF!</v>
      </c>
      <c r="BL422" s="596">
        <v>0</v>
      </c>
      <c r="BM422" s="596"/>
      <c r="BN422" s="596" t="e">
        <f>MATCH(Таблиця4[[#This Row],[BUILDING NAME]],Таблиця5[NAME],0)</f>
        <v>#N/A</v>
      </c>
      <c r="BO422" s="596" t="e">
        <f>INDEX(Таблиця5[[C - COINS - COST]:[ADDRESS]],'02BUILD'!$BN422,1)</f>
        <v>#N/A</v>
      </c>
      <c r="BP422" s="596" t="e">
        <f>INDEX(Таблиця5[[C - COINS - COST]:[ADDRESS]],'02BUILD'!$BN422,2)</f>
        <v>#N/A</v>
      </c>
      <c r="BQ422" s="596" t="e">
        <f>INDEX(Таблиця5[[C - COINS - COST]:[ADDRESS]],'02BUILD'!$BN422,3)</f>
        <v>#N/A</v>
      </c>
      <c r="BR422" s="596" t="e">
        <f>INDEX(Таблиця5[[C - COINS - COST]:[ADDRESS]],'02BUILD'!$BN422,4)</f>
        <v>#N/A</v>
      </c>
      <c r="BS422" s="596" t="e">
        <f>INDEX(Таблиця5[[C - COINS - COST]:[ADDRESS]],'02BUILD'!$BN422,5)</f>
        <v>#N/A</v>
      </c>
      <c r="BT422" s="596" t="e">
        <f>INDEX(Таблиця5[[C - COINS - COST]:[ADDRESS]],'02BUILD'!$BN422,6)</f>
        <v>#N/A</v>
      </c>
      <c r="BU422" s="596" t="e">
        <f>INDEX(Таблиця5[[C - COINS - COST]:[ADDRESS]],'02BUILD'!$BN422,7)</f>
        <v>#N/A</v>
      </c>
      <c r="BV422" s="596" t="e">
        <f>INDEX(Таблиця5[[C - COINS - COST]:[ADDRESS]],'02BUILD'!$BN422,8)</f>
        <v>#N/A</v>
      </c>
      <c r="BW422" s="596" t="e">
        <f>INDEX(Таблиця5[[C - COINS - COST]:[ADDRESS]],'02BUILD'!$BN422,9)</f>
        <v>#N/A</v>
      </c>
      <c r="BX422" s="596" t="e">
        <f>INDEX(Таблиця5[[C - COINS - COST]:[ADDRESS]],'02BUILD'!$BN422,10)</f>
        <v>#N/A</v>
      </c>
    </row>
    <row r="423" spans="1:76" ht="16.5" thickTop="1" thickBot="1">
      <c r="A423" s="776"/>
      <c r="B423" s="777"/>
      <c r="C423" s="777"/>
      <c r="D423" s="776"/>
      <c r="E423" s="776"/>
      <c r="F423" s="777"/>
      <c r="G423" s="777"/>
      <c r="H423" s="743" t="s">
        <v>16649</v>
      </c>
      <c r="I423" s="743" t="s">
        <v>3966</v>
      </c>
      <c r="J423" s="743"/>
      <c r="K423" s="743" t="s">
        <v>2089</v>
      </c>
      <c r="L423" s="775" t="s">
        <v>20774</v>
      </c>
      <c r="M423" s="775" t="s">
        <v>20774</v>
      </c>
      <c r="N423" s="743"/>
      <c r="O423" s="743"/>
      <c r="P423" s="743"/>
      <c r="Q423" s="743"/>
      <c r="R423" s="743"/>
      <c r="S4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3" s="743"/>
      <c r="U423" s="743"/>
      <c r="V423" s="743"/>
      <c r="W423" s="743"/>
      <c r="X423" s="743"/>
      <c r="Y423" s="743" t="s">
        <v>21221</v>
      </c>
      <c r="Z423" s="743" t="s">
        <v>4311</v>
      </c>
      <c r="AA423" s="743"/>
      <c r="AB423" s="743" t="str">
        <f>Таблиця4[[#This Row],[Descriptions2]]</f>
        <v/>
      </c>
      <c r="AC423" s="743" t="str">
        <f>Таблиця4[[#This Row],[Owner/Specific NPCs3]]</f>
        <v/>
      </c>
      <c r="AD423" s="743"/>
      <c r="AE423" s="750" t="s">
        <v>16650</v>
      </c>
      <c r="AF423" s="751"/>
      <c r="AG423" s="752"/>
      <c r="AH423" s="743"/>
      <c r="AI423" s="752"/>
      <c r="AJ423" s="743"/>
      <c r="AK423" s="752"/>
      <c r="AL423" s="742" t="str">
        <f>IFERROR(INDEX('02_LIVING_WATERDEEP'!$C$2:$C$200,MATCH(Таблиця4[[#This Row],[BUILDING NAME]],'02_LIVING_WATERDEEP'!$A$2:$A$200,0),1),"")</f>
        <v/>
      </c>
      <c r="AM423" s="742" t="str">
        <f>IFERROR(INDEX('02_LIVING_WATERDEEP'!$F$2:$F$200,MATCH(Таблиця4[[#This Row],[BUILDING NAME]],'02_LIVING_WATERDEEP'!$A$2:$A$200,0),1),"")</f>
        <v/>
      </c>
      <c r="AN423" s="742" t="str">
        <f>IFERROR(INDEX('02_LIVING_WATERDEEP'!$I$2:$I$200,MATCH(Таблиця4[[#This Row],[BUILDING NAME]],'02_LIVING_WATERDEEP'!$A$2:$A$200,0),1),"")</f>
        <v/>
      </c>
      <c r="AO423" s="742" t="str">
        <f>IFERROR(INDEX('02_LIVING_WATERDEEP'!$J$2:$J$200,MATCH(Таблиця4[[#This Row],[BUILDING NAME]],'02_LIVING_WATERDEEP'!$A$2:$A$200,0),1),"")</f>
        <v/>
      </c>
      <c r="AP423" s="742" t="str">
        <f>IFERROR(INDEX('02_LIVING_WATERDEEP'!$K$2:$K$200,MATCH(Таблиця4[[#This Row],[BUILDING NAME]],'02_LIVING_WATERDEEP'!$A$2:$A$200,0),1),"")</f>
        <v/>
      </c>
      <c r="AQ423" s="742" t="str">
        <f>IFERROR(INDEX('02_LIVING_WATERDEEP'!$L$2:$L$200,MATCH(Таблиця4[[#This Row],[BUILDING NAME]],'02_LIVING_WATERDEEP'!$A$2:$A$200,0),1),"")</f>
        <v/>
      </c>
      <c r="AR423" s="742" t="str">
        <f>IFERROR(INDEX('02_LIVING_WATERDEEP'!$M$2:$M$200,MATCH(Таблиця4[[#This Row],[BUILDING NAME]],'02_LIVING_WATERDEEP'!$A$2:$A$200,0),1),"")</f>
        <v/>
      </c>
      <c r="AS423" s="742"/>
      <c r="AT423" s="596"/>
      <c r="AU423" s="596"/>
      <c r="AV423" s="596"/>
      <c r="AW423" s="596"/>
      <c r="AX423" s="596"/>
      <c r="AY423" s="596"/>
      <c r="AZ423" s="596"/>
      <c r="BA423" s="596"/>
      <c r="BB423" s="596"/>
      <c r="BC423" s="596"/>
      <c r="BD423" s="596"/>
      <c r="BE423" s="596"/>
      <c r="BF423" s="596"/>
      <c r="BG423" s="596"/>
      <c r="BH423" s="596"/>
      <c r="BI423" s="596"/>
      <c r="BJ423" s="596" t="e">
        <f>MATCH(Таблиця4[[#This Row],[BUILDING NAME]],#REF!,0)</f>
        <v>#REF!</v>
      </c>
      <c r="BK423" s="596" t="e">
        <f>INDEX(#REF!,'02BUILD'!BJ423,1)</f>
        <v>#REF!</v>
      </c>
      <c r="BL423" s="596">
        <v>0</v>
      </c>
      <c r="BM423" s="596"/>
      <c r="BN423" s="596" t="e">
        <f>MATCH(Таблиця4[[#This Row],[BUILDING NAME]],Таблиця5[NAME],0)</f>
        <v>#N/A</v>
      </c>
      <c r="BO423" s="596" t="e">
        <f>INDEX(Таблиця5[[C - COINS - COST]:[ADDRESS]],'02BUILD'!$BN423,1)</f>
        <v>#N/A</v>
      </c>
      <c r="BP423" s="596" t="e">
        <f>INDEX(Таблиця5[[C - COINS - COST]:[ADDRESS]],'02BUILD'!$BN423,2)</f>
        <v>#N/A</v>
      </c>
      <c r="BQ423" s="596" t="e">
        <f>INDEX(Таблиця5[[C - COINS - COST]:[ADDRESS]],'02BUILD'!$BN423,3)</f>
        <v>#N/A</v>
      </c>
      <c r="BR423" s="596" t="e">
        <f>INDEX(Таблиця5[[C - COINS - COST]:[ADDRESS]],'02BUILD'!$BN423,4)</f>
        <v>#N/A</v>
      </c>
      <c r="BS423" s="596" t="e">
        <f>INDEX(Таблиця5[[C - COINS - COST]:[ADDRESS]],'02BUILD'!$BN423,5)</f>
        <v>#N/A</v>
      </c>
      <c r="BT423" s="596" t="e">
        <f>INDEX(Таблиця5[[C - COINS - COST]:[ADDRESS]],'02BUILD'!$BN423,6)</f>
        <v>#N/A</v>
      </c>
      <c r="BU423" s="596" t="e">
        <f>INDEX(Таблиця5[[C - COINS - COST]:[ADDRESS]],'02BUILD'!$BN423,7)</f>
        <v>#N/A</v>
      </c>
      <c r="BV423" s="596" t="e">
        <f>INDEX(Таблиця5[[C - COINS - COST]:[ADDRESS]],'02BUILD'!$BN423,8)</f>
        <v>#N/A</v>
      </c>
      <c r="BW423" s="596" t="e">
        <f>INDEX(Таблиця5[[C - COINS - COST]:[ADDRESS]],'02BUILD'!$BN423,9)</f>
        <v>#N/A</v>
      </c>
      <c r="BX423" s="596" t="e">
        <f>INDEX(Таблиця5[[C - COINS - COST]:[ADDRESS]],'02BUILD'!$BN423,10)</f>
        <v>#N/A</v>
      </c>
    </row>
    <row r="424" spans="1:76" ht="16.5" thickTop="1" thickBot="1">
      <c r="A424" s="776"/>
      <c r="B424" s="777"/>
      <c r="C424" s="777"/>
      <c r="D424" s="776"/>
      <c r="E424" s="776"/>
      <c r="F424" s="777"/>
      <c r="G424" s="777"/>
      <c r="H424" s="743" t="s">
        <v>2193</v>
      </c>
      <c r="I424" s="743" t="s">
        <v>3966</v>
      </c>
      <c r="J424" s="743"/>
      <c r="K424" s="743" t="s">
        <v>21056</v>
      </c>
      <c r="L424" s="775" t="s">
        <v>20774</v>
      </c>
      <c r="M424" s="775" t="s">
        <v>20774</v>
      </c>
      <c r="N424" s="757"/>
      <c r="O424" s="743"/>
      <c r="P424" s="743"/>
      <c r="Q424" s="743"/>
      <c r="R424" s="743"/>
      <c r="S4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4" s="743"/>
      <c r="U424" s="743"/>
      <c r="V424" s="743"/>
      <c r="W424" s="742"/>
      <c r="X424" s="742"/>
      <c r="Y424" s="757"/>
      <c r="Z424" s="743" t="s">
        <v>4311</v>
      </c>
      <c r="AA424" s="743"/>
      <c r="AB424" s="743" t="str">
        <f>Таблиця4[[#This Row],[Descriptions2]]</f>
        <v/>
      </c>
      <c r="AC424" s="743" t="str">
        <f>Таблиця4[[#This Row],[Owner/Specific NPCs3]]</f>
        <v/>
      </c>
      <c r="AD424" s="743"/>
      <c r="AE424" s="750"/>
      <c r="AF424" s="751"/>
      <c r="AG424" s="752"/>
      <c r="AH424" s="743"/>
      <c r="AI424" s="752"/>
      <c r="AJ424" s="743"/>
      <c r="AK424" s="752"/>
      <c r="AL424" s="742" t="str">
        <f>IFERROR(INDEX('02_LIVING_WATERDEEP'!$C$2:$C$200,MATCH(Таблиця4[[#This Row],[BUILDING NAME]],'02_LIVING_WATERDEEP'!$A$2:$A$200,0),1),"")</f>
        <v/>
      </c>
      <c r="AM424" s="742" t="str">
        <f>IFERROR(INDEX('02_LIVING_WATERDEEP'!$F$2:$F$200,MATCH(Таблиця4[[#This Row],[BUILDING NAME]],'02_LIVING_WATERDEEP'!$A$2:$A$200,0),1),"")</f>
        <v/>
      </c>
      <c r="AN424" s="742" t="str">
        <f>IFERROR(INDEX('02_LIVING_WATERDEEP'!$I$2:$I$200,MATCH(Таблиця4[[#This Row],[BUILDING NAME]],'02_LIVING_WATERDEEP'!$A$2:$A$200,0),1),"")</f>
        <v/>
      </c>
      <c r="AO424" s="742" t="str">
        <f>IFERROR(INDEX('02_LIVING_WATERDEEP'!$J$2:$J$200,MATCH(Таблиця4[[#This Row],[BUILDING NAME]],'02_LIVING_WATERDEEP'!$A$2:$A$200,0),1),"")</f>
        <v/>
      </c>
      <c r="AP424" s="742" t="str">
        <f>IFERROR(INDEX('02_LIVING_WATERDEEP'!$K$2:$K$200,MATCH(Таблиця4[[#This Row],[BUILDING NAME]],'02_LIVING_WATERDEEP'!$A$2:$A$200,0),1),"")</f>
        <v/>
      </c>
      <c r="AQ424" s="742" t="str">
        <f>IFERROR(INDEX('02_LIVING_WATERDEEP'!$L$2:$L$200,MATCH(Таблиця4[[#This Row],[BUILDING NAME]],'02_LIVING_WATERDEEP'!$A$2:$A$200,0),1),"")</f>
        <v/>
      </c>
      <c r="AR424" s="742" t="str">
        <f>IFERROR(INDEX('02_LIVING_WATERDEEP'!$M$2:$M$200,MATCH(Таблиця4[[#This Row],[BUILDING NAME]],'02_LIVING_WATERDEEP'!$A$2:$A$200,0),1),"")</f>
        <v/>
      </c>
      <c r="AS424" s="742"/>
      <c r="AT424" s="596"/>
      <c r="AU424" s="596"/>
      <c r="AV424" s="596"/>
      <c r="AW424" s="596"/>
      <c r="AX424" s="596"/>
      <c r="AY424" s="596"/>
      <c r="AZ424" s="596"/>
      <c r="BA424" s="596"/>
      <c r="BB424" s="596"/>
      <c r="BC424" s="596"/>
      <c r="BD424" s="596"/>
      <c r="BE424" s="596"/>
      <c r="BF424" s="596"/>
      <c r="BG424" s="596"/>
      <c r="BH424" s="596"/>
      <c r="BI424" s="596"/>
      <c r="BJ424" s="596" t="e">
        <f>MATCH(Таблиця4[[#This Row],[BUILDING NAME]],#REF!,0)</f>
        <v>#REF!</v>
      </c>
      <c r="BK424" s="596" t="e">
        <f>INDEX(#REF!,'02BUILD'!BJ424,1)</f>
        <v>#REF!</v>
      </c>
      <c r="BL424" s="596" t="e">
        <v>#N/A</v>
      </c>
      <c r="BM424" s="596"/>
      <c r="BN424" s="596" t="e">
        <f>MATCH(Таблиця4[[#This Row],[BUILDING NAME]],Таблиця5[NAME],0)</f>
        <v>#N/A</v>
      </c>
      <c r="BO424" s="596" t="e">
        <f>INDEX(Таблиця5[[C - COINS - COST]:[ADDRESS]],'02BUILD'!$BN424,1)</f>
        <v>#N/A</v>
      </c>
      <c r="BP424" s="596" t="e">
        <f>INDEX(Таблиця5[[C - COINS - COST]:[ADDRESS]],'02BUILD'!$BN424,2)</f>
        <v>#N/A</v>
      </c>
      <c r="BQ424" s="596" t="e">
        <f>INDEX(Таблиця5[[C - COINS - COST]:[ADDRESS]],'02BUILD'!$BN424,3)</f>
        <v>#N/A</v>
      </c>
      <c r="BR424" s="596" t="e">
        <f>INDEX(Таблиця5[[C - COINS - COST]:[ADDRESS]],'02BUILD'!$BN424,4)</f>
        <v>#N/A</v>
      </c>
      <c r="BS424" s="596" t="e">
        <f>INDEX(Таблиця5[[C - COINS - COST]:[ADDRESS]],'02BUILD'!$BN424,5)</f>
        <v>#N/A</v>
      </c>
      <c r="BT424" s="596" t="e">
        <f>INDEX(Таблиця5[[C - COINS - COST]:[ADDRESS]],'02BUILD'!$BN424,6)</f>
        <v>#N/A</v>
      </c>
      <c r="BU424" s="596" t="e">
        <f>INDEX(Таблиця5[[C - COINS - COST]:[ADDRESS]],'02BUILD'!$BN424,7)</f>
        <v>#N/A</v>
      </c>
      <c r="BV424" s="596" t="e">
        <f>INDEX(Таблиця5[[C - COINS - COST]:[ADDRESS]],'02BUILD'!$BN424,8)</f>
        <v>#N/A</v>
      </c>
      <c r="BW424" s="596" t="e">
        <f>INDEX(Таблиця5[[C - COINS - COST]:[ADDRESS]],'02BUILD'!$BN424,9)</f>
        <v>#N/A</v>
      </c>
      <c r="BX424" s="596" t="e">
        <f>INDEX(Таблиця5[[C - COINS - COST]:[ADDRESS]],'02BUILD'!$BN424,10)</f>
        <v>#N/A</v>
      </c>
    </row>
    <row r="425" spans="1:76" ht="16.5" thickTop="1" thickBot="1">
      <c r="A425" s="776"/>
      <c r="B425" s="777"/>
      <c r="C425" s="777"/>
      <c r="D425" s="776"/>
      <c r="E425" s="776"/>
      <c r="F425" s="777"/>
      <c r="G425" s="777"/>
      <c r="H425" s="743" t="s">
        <v>13540</v>
      </c>
      <c r="I425" s="743" t="s">
        <v>3966</v>
      </c>
      <c r="J425" s="743" t="s">
        <v>13541</v>
      </c>
      <c r="K425" s="743" t="s">
        <v>2089</v>
      </c>
      <c r="L425" s="775" t="s">
        <v>20774</v>
      </c>
      <c r="M425" s="775" t="s">
        <v>20774</v>
      </c>
      <c r="N425" s="743"/>
      <c r="O425" s="743"/>
      <c r="P425" s="743"/>
      <c r="Q425" s="743"/>
      <c r="R425" s="743"/>
      <c r="S4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5" s="743"/>
      <c r="U425" s="743"/>
      <c r="V425" s="742" t="s">
        <v>21517</v>
      </c>
      <c r="W425" s="742"/>
      <c r="X425" s="742"/>
      <c r="Y425" s="743" t="s">
        <v>13542</v>
      </c>
      <c r="Z425" s="743" t="s">
        <v>4311</v>
      </c>
      <c r="AA425" s="743"/>
      <c r="AB425" s="743" t="str">
        <f>Таблиця4[[#This Row],[Descriptions2]]</f>
        <v/>
      </c>
      <c r="AC425" s="743" t="str">
        <f>Таблиця4[[#This Row],[Owner/Specific NPCs3]]</f>
        <v/>
      </c>
      <c r="AD425" s="743"/>
      <c r="AE425" s="750"/>
      <c r="AF425" s="751"/>
      <c r="AG425" s="752"/>
      <c r="AH425" s="743"/>
      <c r="AI425" s="752"/>
      <c r="AJ425" s="743"/>
      <c r="AK425" s="752"/>
      <c r="AL425" s="742" t="str">
        <f>IFERROR(INDEX('02_LIVING_WATERDEEP'!$C$2:$C$200,MATCH(Таблиця4[[#This Row],[BUILDING NAME]],'02_LIVING_WATERDEEP'!$A$2:$A$200,0),1),"")</f>
        <v/>
      </c>
      <c r="AM425" s="742" t="str">
        <f>IFERROR(INDEX('02_LIVING_WATERDEEP'!$F$2:$F$200,MATCH(Таблиця4[[#This Row],[BUILDING NAME]],'02_LIVING_WATERDEEP'!$A$2:$A$200,0),1),"")</f>
        <v/>
      </c>
      <c r="AN425" s="742" t="str">
        <f>IFERROR(INDEX('02_LIVING_WATERDEEP'!$I$2:$I$200,MATCH(Таблиця4[[#This Row],[BUILDING NAME]],'02_LIVING_WATERDEEP'!$A$2:$A$200,0),1),"")</f>
        <v/>
      </c>
      <c r="AO425" s="742" t="str">
        <f>IFERROR(INDEX('02_LIVING_WATERDEEP'!$J$2:$J$200,MATCH(Таблиця4[[#This Row],[BUILDING NAME]],'02_LIVING_WATERDEEP'!$A$2:$A$200,0),1),"")</f>
        <v/>
      </c>
      <c r="AP425" s="742" t="str">
        <f>IFERROR(INDEX('02_LIVING_WATERDEEP'!$K$2:$K$200,MATCH(Таблиця4[[#This Row],[BUILDING NAME]],'02_LIVING_WATERDEEP'!$A$2:$A$200,0),1),"")</f>
        <v/>
      </c>
      <c r="AQ425" s="742" t="str">
        <f>IFERROR(INDEX('02_LIVING_WATERDEEP'!$L$2:$L$200,MATCH(Таблиця4[[#This Row],[BUILDING NAME]],'02_LIVING_WATERDEEP'!$A$2:$A$200,0),1),"")</f>
        <v/>
      </c>
      <c r="AR425" s="742" t="str">
        <f>IFERROR(INDEX('02_LIVING_WATERDEEP'!$M$2:$M$200,MATCH(Таблиця4[[#This Row],[BUILDING NAME]],'02_LIVING_WATERDEEP'!$A$2:$A$200,0),1),"")</f>
        <v/>
      </c>
      <c r="AS425" s="742"/>
      <c r="AT425" s="596"/>
      <c r="AU425" s="596"/>
      <c r="AV425" s="596"/>
      <c r="AW425" s="596"/>
      <c r="AX425" s="596"/>
      <c r="AY425" s="596"/>
      <c r="AZ425" s="596"/>
      <c r="BA425" s="596"/>
      <c r="BB425" s="596"/>
      <c r="BC425" s="596"/>
      <c r="BD425" s="596"/>
      <c r="BE425" s="596"/>
      <c r="BF425" s="596"/>
      <c r="BG425" s="596"/>
      <c r="BH425" s="596"/>
      <c r="BI425" s="596"/>
      <c r="BJ425" s="596" t="e">
        <f>MATCH(Таблиця4[[#This Row],[BUILDING NAME]],#REF!,0)</f>
        <v>#REF!</v>
      </c>
      <c r="BK425" s="596" t="e">
        <f>INDEX(#REF!,'02BUILD'!BJ425,1)</f>
        <v>#REF!</v>
      </c>
      <c r="BL425" s="596">
        <v>0</v>
      </c>
      <c r="BM425" s="596"/>
      <c r="BN425" s="596" t="e">
        <f>MATCH(Таблиця4[[#This Row],[BUILDING NAME]],Таблиця5[NAME],0)</f>
        <v>#N/A</v>
      </c>
      <c r="BO425" s="596" t="e">
        <f>INDEX(Таблиця5[[C - COINS - COST]:[ADDRESS]],'02BUILD'!$BN425,1)</f>
        <v>#N/A</v>
      </c>
      <c r="BP425" s="596" t="e">
        <f>INDEX(Таблиця5[[C - COINS - COST]:[ADDRESS]],'02BUILD'!$BN425,2)</f>
        <v>#N/A</v>
      </c>
      <c r="BQ425" s="596" t="e">
        <f>INDEX(Таблиця5[[C - COINS - COST]:[ADDRESS]],'02BUILD'!$BN425,3)</f>
        <v>#N/A</v>
      </c>
      <c r="BR425" s="596" t="e">
        <f>INDEX(Таблиця5[[C - COINS - COST]:[ADDRESS]],'02BUILD'!$BN425,4)</f>
        <v>#N/A</v>
      </c>
      <c r="BS425" s="596" t="e">
        <f>INDEX(Таблиця5[[C - COINS - COST]:[ADDRESS]],'02BUILD'!$BN425,5)</f>
        <v>#N/A</v>
      </c>
      <c r="BT425" s="596" t="e">
        <f>INDEX(Таблиця5[[C - COINS - COST]:[ADDRESS]],'02BUILD'!$BN425,6)</f>
        <v>#N/A</v>
      </c>
      <c r="BU425" s="596" t="e">
        <f>INDEX(Таблиця5[[C - COINS - COST]:[ADDRESS]],'02BUILD'!$BN425,7)</f>
        <v>#N/A</v>
      </c>
      <c r="BV425" s="596" t="e">
        <f>INDEX(Таблиця5[[C - COINS - COST]:[ADDRESS]],'02BUILD'!$BN425,8)</f>
        <v>#N/A</v>
      </c>
      <c r="BW425" s="596" t="e">
        <f>INDEX(Таблиця5[[C - COINS - COST]:[ADDRESS]],'02BUILD'!$BN425,9)</f>
        <v>#N/A</v>
      </c>
      <c r="BX425" s="596" t="e">
        <f>INDEX(Таблиця5[[C - COINS - COST]:[ADDRESS]],'02BUILD'!$BN425,10)</f>
        <v>#N/A</v>
      </c>
    </row>
    <row r="426" spans="1:76" ht="16.5" thickTop="1" thickBot="1">
      <c r="A426" s="776"/>
      <c r="B426" s="777"/>
      <c r="C426" s="777"/>
      <c r="D426" s="776"/>
      <c r="E426" s="776"/>
      <c r="F426" s="777"/>
      <c r="G426" s="777"/>
      <c r="H426" s="743" t="s">
        <v>13543</v>
      </c>
      <c r="I426" s="743" t="s">
        <v>3966</v>
      </c>
      <c r="J426" s="743" t="s">
        <v>13544</v>
      </c>
      <c r="K426" s="743" t="s">
        <v>2089</v>
      </c>
      <c r="L426" s="775" t="s">
        <v>20774</v>
      </c>
      <c r="M426" s="775" t="s">
        <v>20774</v>
      </c>
      <c r="N426" s="743"/>
      <c r="O426" s="743"/>
      <c r="P426" s="743"/>
      <c r="Q426" s="743"/>
      <c r="R426" s="743"/>
      <c r="S4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6" s="743"/>
      <c r="U426" s="743"/>
      <c r="V426" s="743" t="s">
        <v>12772</v>
      </c>
      <c r="W426" s="743"/>
      <c r="X426" s="743"/>
      <c r="Y426" s="743" t="s">
        <v>13546</v>
      </c>
      <c r="Z426" s="743" t="s">
        <v>4311</v>
      </c>
      <c r="AA426" s="743"/>
      <c r="AB426" s="743" t="str">
        <f>Таблиця4[[#This Row],[Descriptions2]]</f>
        <v/>
      </c>
      <c r="AC426" s="743" t="str">
        <f>Таблиця4[[#This Row],[Owner/Specific NPCs3]]</f>
        <v/>
      </c>
      <c r="AD426" s="743"/>
      <c r="AE426" s="750"/>
      <c r="AF426" s="751"/>
      <c r="AG426" s="752"/>
      <c r="AH426" s="743"/>
      <c r="AI426" s="752"/>
      <c r="AJ426" s="743"/>
      <c r="AK426" s="752"/>
      <c r="AL426" s="742" t="str">
        <f>IFERROR(INDEX('02_LIVING_WATERDEEP'!$C$2:$C$200,MATCH(Таблиця4[[#This Row],[BUILDING NAME]],'02_LIVING_WATERDEEP'!$A$2:$A$200,0),1),"")</f>
        <v/>
      </c>
      <c r="AM426" s="742" t="str">
        <f>IFERROR(INDEX('02_LIVING_WATERDEEP'!$F$2:$F$200,MATCH(Таблиця4[[#This Row],[BUILDING NAME]],'02_LIVING_WATERDEEP'!$A$2:$A$200,0),1),"")</f>
        <v/>
      </c>
      <c r="AN426" s="742" t="str">
        <f>IFERROR(INDEX('02_LIVING_WATERDEEP'!$I$2:$I$200,MATCH(Таблиця4[[#This Row],[BUILDING NAME]],'02_LIVING_WATERDEEP'!$A$2:$A$200,0),1),"")</f>
        <v/>
      </c>
      <c r="AO426" s="742" t="str">
        <f>IFERROR(INDEX('02_LIVING_WATERDEEP'!$J$2:$J$200,MATCH(Таблиця4[[#This Row],[BUILDING NAME]],'02_LIVING_WATERDEEP'!$A$2:$A$200,0),1),"")</f>
        <v/>
      </c>
      <c r="AP426" s="742" t="str">
        <f>IFERROR(INDEX('02_LIVING_WATERDEEP'!$K$2:$K$200,MATCH(Таблиця4[[#This Row],[BUILDING NAME]],'02_LIVING_WATERDEEP'!$A$2:$A$200,0),1),"")</f>
        <v/>
      </c>
      <c r="AQ426" s="742" t="str">
        <f>IFERROR(INDEX('02_LIVING_WATERDEEP'!$L$2:$L$200,MATCH(Таблиця4[[#This Row],[BUILDING NAME]],'02_LIVING_WATERDEEP'!$A$2:$A$200,0),1),"")</f>
        <v/>
      </c>
      <c r="AR426" s="742" t="str">
        <f>IFERROR(INDEX('02_LIVING_WATERDEEP'!$M$2:$M$200,MATCH(Таблиця4[[#This Row],[BUILDING NAME]],'02_LIVING_WATERDEEP'!$A$2:$A$200,0),1),"")</f>
        <v/>
      </c>
      <c r="AS426" s="742"/>
      <c r="AT426" s="596"/>
      <c r="AU426" s="596"/>
      <c r="AV426" s="596"/>
      <c r="AW426" s="596"/>
      <c r="AX426" s="596"/>
      <c r="AY426" s="596"/>
      <c r="AZ426" s="596"/>
      <c r="BA426" s="596"/>
      <c r="BB426" s="596"/>
      <c r="BC426" s="596"/>
      <c r="BD426" s="596"/>
      <c r="BE426" s="596"/>
      <c r="BF426" s="596"/>
      <c r="BG426" s="596"/>
      <c r="BH426" s="596"/>
      <c r="BI426" s="596"/>
      <c r="BJ426" s="596" t="e">
        <f>MATCH(Таблиця4[[#This Row],[BUILDING NAME]],#REF!,0)</f>
        <v>#REF!</v>
      </c>
      <c r="BK426" s="596" t="e">
        <f>INDEX(#REF!,'02BUILD'!BJ426,1)</f>
        <v>#REF!</v>
      </c>
      <c r="BL426" s="596">
        <v>0</v>
      </c>
      <c r="BM426" s="596"/>
      <c r="BN426" s="596" t="e">
        <f>MATCH(Таблиця4[[#This Row],[BUILDING NAME]],Таблиця5[NAME],0)</f>
        <v>#N/A</v>
      </c>
      <c r="BO426" s="596" t="e">
        <f>INDEX(Таблиця5[[C - COINS - COST]:[ADDRESS]],'02BUILD'!$BN426,1)</f>
        <v>#N/A</v>
      </c>
      <c r="BP426" s="596" t="e">
        <f>INDEX(Таблиця5[[C - COINS - COST]:[ADDRESS]],'02BUILD'!$BN426,2)</f>
        <v>#N/A</v>
      </c>
      <c r="BQ426" s="596" t="e">
        <f>INDEX(Таблиця5[[C - COINS - COST]:[ADDRESS]],'02BUILD'!$BN426,3)</f>
        <v>#N/A</v>
      </c>
      <c r="BR426" s="596" t="e">
        <f>INDEX(Таблиця5[[C - COINS - COST]:[ADDRESS]],'02BUILD'!$BN426,4)</f>
        <v>#N/A</v>
      </c>
      <c r="BS426" s="596" t="e">
        <f>INDEX(Таблиця5[[C - COINS - COST]:[ADDRESS]],'02BUILD'!$BN426,5)</f>
        <v>#N/A</v>
      </c>
      <c r="BT426" s="596" t="e">
        <f>INDEX(Таблиця5[[C - COINS - COST]:[ADDRESS]],'02BUILD'!$BN426,6)</f>
        <v>#N/A</v>
      </c>
      <c r="BU426" s="596" t="e">
        <f>INDEX(Таблиця5[[C - COINS - COST]:[ADDRESS]],'02BUILD'!$BN426,7)</f>
        <v>#N/A</v>
      </c>
      <c r="BV426" s="596" t="e">
        <f>INDEX(Таблиця5[[C - COINS - COST]:[ADDRESS]],'02BUILD'!$BN426,8)</f>
        <v>#N/A</v>
      </c>
      <c r="BW426" s="596" t="e">
        <f>INDEX(Таблиця5[[C - COINS - COST]:[ADDRESS]],'02BUILD'!$BN426,9)</f>
        <v>#N/A</v>
      </c>
      <c r="BX426" s="596" t="e">
        <f>INDEX(Таблиця5[[C - COINS - COST]:[ADDRESS]],'02BUILD'!$BN426,10)</f>
        <v>#N/A</v>
      </c>
    </row>
    <row r="427" spans="1:76" ht="16.5" thickTop="1" thickBot="1">
      <c r="A427" s="776"/>
      <c r="B427" s="777"/>
      <c r="C427" s="777"/>
      <c r="D427" s="776"/>
      <c r="E427" s="776"/>
      <c r="F427" s="777"/>
      <c r="G427" s="777"/>
      <c r="H427" s="743" t="s">
        <v>13556</v>
      </c>
      <c r="I427" s="743" t="s">
        <v>3966</v>
      </c>
      <c r="J427" s="743" t="s">
        <v>13545</v>
      </c>
      <c r="K427" s="743" t="s">
        <v>2089</v>
      </c>
      <c r="L427" s="775" t="s">
        <v>20774</v>
      </c>
      <c r="M427" s="775" t="s">
        <v>20774</v>
      </c>
      <c r="N427" s="743"/>
      <c r="O427" s="743"/>
      <c r="P427" s="743"/>
      <c r="Q427" s="743"/>
      <c r="R427" s="743"/>
      <c r="S4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7" s="743"/>
      <c r="U427" s="743"/>
      <c r="V427" s="743"/>
      <c r="W427" s="742"/>
      <c r="X427" s="742"/>
      <c r="Y427" s="742" t="s">
        <v>13557</v>
      </c>
      <c r="Z427" s="743" t="s">
        <v>4311</v>
      </c>
      <c r="AA427" s="743"/>
      <c r="AB427" s="743" t="str">
        <f>Таблиця4[[#This Row],[Descriptions2]]</f>
        <v/>
      </c>
      <c r="AC427" s="743" t="str">
        <f>Таблиця4[[#This Row],[Owner/Specific NPCs3]]</f>
        <v/>
      </c>
      <c r="AD427" s="743"/>
      <c r="AE427" s="750"/>
      <c r="AF427" s="751"/>
      <c r="AG427" s="752"/>
      <c r="AH427" s="743"/>
      <c r="AI427" s="752"/>
      <c r="AJ427" s="743"/>
      <c r="AK427" s="752"/>
      <c r="AL427" s="742" t="str">
        <f>IFERROR(INDEX('02_LIVING_WATERDEEP'!$C$2:$C$200,MATCH(Таблиця4[[#This Row],[BUILDING NAME]],'02_LIVING_WATERDEEP'!$A$2:$A$200,0),1),"")</f>
        <v/>
      </c>
      <c r="AM427" s="742" t="str">
        <f>IFERROR(INDEX('02_LIVING_WATERDEEP'!$F$2:$F$200,MATCH(Таблиця4[[#This Row],[BUILDING NAME]],'02_LIVING_WATERDEEP'!$A$2:$A$200,0),1),"")</f>
        <v/>
      </c>
      <c r="AN427" s="742" t="str">
        <f>IFERROR(INDEX('02_LIVING_WATERDEEP'!$I$2:$I$200,MATCH(Таблиця4[[#This Row],[BUILDING NAME]],'02_LIVING_WATERDEEP'!$A$2:$A$200,0),1),"")</f>
        <v/>
      </c>
      <c r="AO427" s="742" t="str">
        <f>IFERROR(INDEX('02_LIVING_WATERDEEP'!$J$2:$J$200,MATCH(Таблиця4[[#This Row],[BUILDING NAME]],'02_LIVING_WATERDEEP'!$A$2:$A$200,0),1),"")</f>
        <v/>
      </c>
      <c r="AP427" s="742" t="str">
        <f>IFERROR(INDEX('02_LIVING_WATERDEEP'!$K$2:$K$200,MATCH(Таблиця4[[#This Row],[BUILDING NAME]],'02_LIVING_WATERDEEP'!$A$2:$A$200,0),1),"")</f>
        <v/>
      </c>
      <c r="AQ427" s="742" t="str">
        <f>IFERROR(INDEX('02_LIVING_WATERDEEP'!$L$2:$L$200,MATCH(Таблиця4[[#This Row],[BUILDING NAME]],'02_LIVING_WATERDEEP'!$A$2:$A$200,0),1),"")</f>
        <v/>
      </c>
      <c r="AR427" s="742" t="str">
        <f>IFERROR(INDEX('02_LIVING_WATERDEEP'!$M$2:$M$200,MATCH(Таблиця4[[#This Row],[BUILDING NAME]],'02_LIVING_WATERDEEP'!$A$2:$A$200,0),1),"")</f>
        <v/>
      </c>
      <c r="AS427" s="742"/>
      <c r="AT427" s="596"/>
      <c r="AU427" s="596"/>
      <c r="AV427" s="596"/>
      <c r="AW427" s="596"/>
      <c r="AX427" s="596"/>
      <c r="AY427" s="596"/>
      <c r="AZ427" s="596"/>
      <c r="BA427" s="596"/>
      <c r="BB427" s="596"/>
      <c r="BC427" s="596"/>
      <c r="BD427" s="596"/>
      <c r="BE427" s="596"/>
      <c r="BF427" s="596"/>
      <c r="BG427" s="596"/>
      <c r="BH427" s="596"/>
      <c r="BI427" s="596"/>
      <c r="BJ427" s="596" t="e">
        <f>MATCH(Таблиця4[[#This Row],[BUILDING NAME]],#REF!,0)</f>
        <v>#REF!</v>
      </c>
      <c r="BK427" s="596" t="e">
        <f>INDEX(#REF!,'02BUILD'!BJ427,1)</f>
        <v>#REF!</v>
      </c>
      <c r="BL427" s="596">
        <v>0</v>
      </c>
      <c r="BM427" s="596"/>
      <c r="BN427" s="596" t="e">
        <f>MATCH(Таблиця4[[#This Row],[BUILDING NAME]],Таблиця5[NAME],0)</f>
        <v>#N/A</v>
      </c>
      <c r="BO427" s="596" t="e">
        <f>INDEX(Таблиця5[[C - COINS - COST]:[ADDRESS]],'02BUILD'!$BN427,1)</f>
        <v>#N/A</v>
      </c>
      <c r="BP427" s="596" t="e">
        <f>INDEX(Таблиця5[[C - COINS - COST]:[ADDRESS]],'02BUILD'!$BN427,2)</f>
        <v>#N/A</v>
      </c>
      <c r="BQ427" s="596" t="e">
        <f>INDEX(Таблиця5[[C - COINS - COST]:[ADDRESS]],'02BUILD'!$BN427,3)</f>
        <v>#N/A</v>
      </c>
      <c r="BR427" s="596" t="e">
        <f>INDEX(Таблиця5[[C - COINS - COST]:[ADDRESS]],'02BUILD'!$BN427,4)</f>
        <v>#N/A</v>
      </c>
      <c r="BS427" s="596" t="e">
        <f>INDEX(Таблиця5[[C - COINS - COST]:[ADDRESS]],'02BUILD'!$BN427,5)</f>
        <v>#N/A</v>
      </c>
      <c r="BT427" s="596" t="e">
        <f>INDEX(Таблиця5[[C - COINS - COST]:[ADDRESS]],'02BUILD'!$BN427,6)</f>
        <v>#N/A</v>
      </c>
      <c r="BU427" s="596" t="e">
        <f>INDEX(Таблиця5[[C - COINS - COST]:[ADDRESS]],'02BUILD'!$BN427,7)</f>
        <v>#N/A</v>
      </c>
      <c r="BV427" s="596" t="e">
        <f>INDEX(Таблиця5[[C - COINS - COST]:[ADDRESS]],'02BUILD'!$BN427,8)</f>
        <v>#N/A</v>
      </c>
      <c r="BW427" s="596" t="e">
        <f>INDEX(Таблиця5[[C - COINS - COST]:[ADDRESS]],'02BUILD'!$BN427,9)</f>
        <v>#N/A</v>
      </c>
      <c r="BX427" s="596" t="e">
        <f>INDEX(Таблиця5[[C - COINS - COST]:[ADDRESS]],'02BUILD'!$BN427,10)</f>
        <v>#N/A</v>
      </c>
    </row>
    <row r="428" spans="1:76" ht="16.5" thickTop="1" thickBot="1">
      <c r="A428" s="776"/>
      <c r="B428" s="777"/>
      <c r="C428" s="777"/>
      <c r="D428" s="776"/>
      <c r="E428" s="776"/>
      <c r="F428" s="777"/>
      <c r="G428" s="777"/>
      <c r="H428" s="743" t="s">
        <v>13558</v>
      </c>
      <c r="I428" s="743" t="s">
        <v>3966</v>
      </c>
      <c r="J428" s="743" t="s">
        <v>13560</v>
      </c>
      <c r="K428" s="743" t="s">
        <v>2089</v>
      </c>
      <c r="L428" s="775" t="s">
        <v>20774</v>
      </c>
      <c r="M428" s="775" t="s">
        <v>20774</v>
      </c>
      <c r="N428" s="743"/>
      <c r="O428" s="743"/>
      <c r="P428" s="743"/>
      <c r="Q428" s="743"/>
      <c r="R428" s="743"/>
      <c r="S4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8" s="743"/>
      <c r="U428" s="743"/>
      <c r="V428" s="743"/>
      <c r="W428" s="743"/>
      <c r="X428" s="743"/>
      <c r="Y428" s="743" t="s">
        <v>13559</v>
      </c>
      <c r="Z428" s="743" t="s">
        <v>4311</v>
      </c>
      <c r="AA428" s="743"/>
      <c r="AB428" s="743" t="str">
        <f>Таблиця4[[#This Row],[Descriptions2]]</f>
        <v/>
      </c>
      <c r="AC428" s="743" t="str">
        <f>Таблиця4[[#This Row],[Owner/Specific NPCs3]]</f>
        <v/>
      </c>
      <c r="AD428" s="743"/>
      <c r="AE428" s="750"/>
      <c r="AF428" s="751"/>
      <c r="AG428" s="752"/>
      <c r="AH428" s="743"/>
      <c r="AI428" s="752"/>
      <c r="AJ428" s="743"/>
      <c r="AK428" s="752"/>
      <c r="AL428" s="742" t="str">
        <f>IFERROR(INDEX('02_LIVING_WATERDEEP'!$C$2:$C$200,MATCH(Таблиця4[[#This Row],[BUILDING NAME]],'02_LIVING_WATERDEEP'!$A$2:$A$200,0),1),"")</f>
        <v/>
      </c>
      <c r="AM428" s="742" t="str">
        <f>IFERROR(INDEX('02_LIVING_WATERDEEP'!$F$2:$F$200,MATCH(Таблиця4[[#This Row],[BUILDING NAME]],'02_LIVING_WATERDEEP'!$A$2:$A$200,0),1),"")</f>
        <v/>
      </c>
      <c r="AN428" s="742" t="str">
        <f>IFERROR(INDEX('02_LIVING_WATERDEEP'!$I$2:$I$200,MATCH(Таблиця4[[#This Row],[BUILDING NAME]],'02_LIVING_WATERDEEP'!$A$2:$A$200,0),1),"")</f>
        <v/>
      </c>
      <c r="AO428" s="742" t="str">
        <f>IFERROR(INDEX('02_LIVING_WATERDEEP'!$J$2:$J$200,MATCH(Таблиця4[[#This Row],[BUILDING NAME]],'02_LIVING_WATERDEEP'!$A$2:$A$200,0),1),"")</f>
        <v/>
      </c>
      <c r="AP428" s="742" t="str">
        <f>IFERROR(INDEX('02_LIVING_WATERDEEP'!$K$2:$K$200,MATCH(Таблиця4[[#This Row],[BUILDING NAME]],'02_LIVING_WATERDEEP'!$A$2:$A$200,0),1),"")</f>
        <v/>
      </c>
      <c r="AQ428" s="742" t="str">
        <f>IFERROR(INDEX('02_LIVING_WATERDEEP'!$L$2:$L$200,MATCH(Таблиця4[[#This Row],[BUILDING NAME]],'02_LIVING_WATERDEEP'!$A$2:$A$200,0),1),"")</f>
        <v/>
      </c>
      <c r="AR428" s="742" t="str">
        <f>IFERROR(INDEX('02_LIVING_WATERDEEP'!$M$2:$M$200,MATCH(Таблиця4[[#This Row],[BUILDING NAME]],'02_LIVING_WATERDEEP'!$A$2:$A$200,0),1),"")</f>
        <v/>
      </c>
      <c r="AS428" s="742"/>
      <c r="AT428" s="596"/>
      <c r="AU428" s="596"/>
      <c r="AV428" s="596"/>
      <c r="AW428" s="596"/>
      <c r="AX428" s="596"/>
      <c r="AY428" s="596"/>
      <c r="AZ428" s="596"/>
      <c r="BA428" s="596"/>
      <c r="BB428" s="596"/>
      <c r="BC428" s="596"/>
      <c r="BD428" s="596"/>
      <c r="BE428" s="596"/>
      <c r="BF428" s="596"/>
      <c r="BG428" s="596"/>
      <c r="BH428" s="596"/>
      <c r="BI428" s="596"/>
      <c r="BJ428" s="596" t="e">
        <f>MATCH(Таблиця4[[#This Row],[BUILDING NAME]],#REF!,0)</f>
        <v>#REF!</v>
      </c>
      <c r="BK428" s="596" t="e">
        <f>INDEX(#REF!,'02BUILD'!BJ428,1)</f>
        <v>#REF!</v>
      </c>
      <c r="BL428" s="596" t="s">
        <v>20536</v>
      </c>
      <c r="BM428" s="596"/>
      <c r="BN428" s="596" t="e">
        <f>MATCH(Таблиця4[[#This Row],[BUILDING NAME]],Таблиця5[NAME],0)</f>
        <v>#N/A</v>
      </c>
      <c r="BO428" s="596" t="e">
        <f>INDEX(Таблиця5[[C - COINS - COST]:[ADDRESS]],'02BUILD'!$BN428,1)</f>
        <v>#N/A</v>
      </c>
      <c r="BP428" s="596" t="e">
        <f>INDEX(Таблиця5[[C - COINS - COST]:[ADDRESS]],'02BUILD'!$BN428,2)</f>
        <v>#N/A</v>
      </c>
      <c r="BQ428" s="596" t="e">
        <f>INDEX(Таблиця5[[C - COINS - COST]:[ADDRESS]],'02BUILD'!$BN428,3)</f>
        <v>#N/A</v>
      </c>
      <c r="BR428" s="596" t="e">
        <f>INDEX(Таблиця5[[C - COINS - COST]:[ADDRESS]],'02BUILD'!$BN428,4)</f>
        <v>#N/A</v>
      </c>
      <c r="BS428" s="596" t="e">
        <f>INDEX(Таблиця5[[C - COINS - COST]:[ADDRESS]],'02BUILD'!$BN428,5)</f>
        <v>#N/A</v>
      </c>
      <c r="BT428" s="596" t="e">
        <f>INDEX(Таблиця5[[C - COINS - COST]:[ADDRESS]],'02BUILD'!$BN428,6)</f>
        <v>#N/A</v>
      </c>
      <c r="BU428" s="596" t="e">
        <f>INDEX(Таблиця5[[C - COINS - COST]:[ADDRESS]],'02BUILD'!$BN428,7)</f>
        <v>#N/A</v>
      </c>
      <c r="BV428" s="596" t="e">
        <f>INDEX(Таблиця5[[C - COINS - COST]:[ADDRESS]],'02BUILD'!$BN428,8)</f>
        <v>#N/A</v>
      </c>
      <c r="BW428" s="596" t="e">
        <f>INDEX(Таблиця5[[C - COINS - COST]:[ADDRESS]],'02BUILD'!$BN428,9)</f>
        <v>#N/A</v>
      </c>
      <c r="BX428" s="596" t="e">
        <f>INDEX(Таблиця5[[C - COINS - COST]:[ADDRESS]],'02BUILD'!$BN428,10)</f>
        <v>#N/A</v>
      </c>
    </row>
    <row r="429" spans="1:76" ht="16.5" thickTop="1" thickBot="1">
      <c r="A429" s="776"/>
      <c r="B429" s="777"/>
      <c r="C429" s="777"/>
      <c r="D429" s="776"/>
      <c r="E429" s="776"/>
      <c r="F429" s="777"/>
      <c r="G429" s="777"/>
      <c r="H429" s="743" t="s">
        <v>13561</v>
      </c>
      <c r="I429" s="743" t="s">
        <v>3966</v>
      </c>
      <c r="J429" s="743" t="s">
        <v>13562</v>
      </c>
      <c r="K429" s="743" t="s">
        <v>2093</v>
      </c>
      <c r="L429" s="775" t="s">
        <v>20774</v>
      </c>
      <c r="M429" s="775" t="s">
        <v>20774</v>
      </c>
      <c r="N429" s="743"/>
      <c r="O429" s="743"/>
      <c r="P429" s="743"/>
      <c r="Q429" s="743"/>
      <c r="R429" s="743"/>
      <c r="S4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29" s="743"/>
      <c r="U429" s="743"/>
      <c r="V429" s="743"/>
      <c r="W429" s="743"/>
      <c r="X429" s="743"/>
      <c r="Y429" s="743"/>
      <c r="Z429" s="743" t="s">
        <v>4311</v>
      </c>
      <c r="AA429" s="743"/>
      <c r="AB429" s="743" t="str">
        <f>Таблиця4[[#This Row],[Descriptions2]]</f>
        <v/>
      </c>
      <c r="AC429" s="743" t="str">
        <f>Таблиця4[[#This Row],[Owner/Specific NPCs3]]</f>
        <v/>
      </c>
      <c r="AD429" s="743"/>
      <c r="AE429" s="750"/>
      <c r="AF429" s="751"/>
      <c r="AG429" s="752"/>
      <c r="AH429" s="743"/>
      <c r="AI429" s="752"/>
      <c r="AJ429" s="743"/>
      <c r="AK429" s="752"/>
      <c r="AL429" s="742" t="str">
        <f>IFERROR(INDEX('02_LIVING_WATERDEEP'!$C$2:$C$200,MATCH(Таблиця4[[#This Row],[BUILDING NAME]],'02_LIVING_WATERDEEP'!$A$2:$A$200,0),1),"")</f>
        <v/>
      </c>
      <c r="AM429" s="742" t="str">
        <f>IFERROR(INDEX('02_LIVING_WATERDEEP'!$F$2:$F$200,MATCH(Таблиця4[[#This Row],[BUILDING NAME]],'02_LIVING_WATERDEEP'!$A$2:$A$200,0),1),"")</f>
        <v/>
      </c>
      <c r="AN429" s="742" t="str">
        <f>IFERROR(INDEX('02_LIVING_WATERDEEP'!$I$2:$I$200,MATCH(Таблиця4[[#This Row],[BUILDING NAME]],'02_LIVING_WATERDEEP'!$A$2:$A$200,0),1),"")</f>
        <v/>
      </c>
      <c r="AO429" s="742" t="str">
        <f>IFERROR(INDEX('02_LIVING_WATERDEEP'!$J$2:$J$200,MATCH(Таблиця4[[#This Row],[BUILDING NAME]],'02_LIVING_WATERDEEP'!$A$2:$A$200,0),1),"")</f>
        <v/>
      </c>
      <c r="AP429" s="742" t="str">
        <f>IFERROR(INDEX('02_LIVING_WATERDEEP'!$K$2:$K$200,MATCH(Таблиця4[[#This Row],[BUILDING NAME]],'02_LIVING_WATERDEEP'!$A$2:$A$200,0),1),"")</f>
        <v/>
      </c>
      <c r="AQ429" s="742" t="str">
        <f>IFERROR(INDEX('02_LIVING_WATERDEEP'!$L$2:$L$200,MATCH(Таблиця4[[#This Row],[BUILDING NAME]],'02_LIVING_WATERDEEP'!$A$2:$A$200,0),1),"")</f>
        <v/>
      </c>
      <c r="AR429" s="742" t="str">
        <f>IFERROR(INDEX('02_LIVING_WATERDEEP'!$M$2:$M$200,MATCH(Таблиця4[[#This Row],[BUILDING NAME]],'02_LIVING_WATERDEEP'!$A$2:$A$200,0),1),"")</f>
        <v/>
      </c>
      <c r="AS429" s="742"/>
      <c r="AT429" s="596"/>
      <c r="AU429" s="596"/>
      <c r="AV429" s="596"/>
      <c r="AW429" s="596"/>
      <c r="AX429" s="596"/>
      <c r="AY429" s="596"/>
      <c r="AZ429" s="596"/>
      <c r="BA429" s="596"/>
      <c r="BB429" s="596"/>
      <c r="BC429" s="596"/>
      <c r="BD429" s="596"/>
      <c r="BE429" s="596"/>
      <c r="BF429" s="596"/>
      <c r="BG429" s="596"/>
      <c r="BH429" s="596"/>
      <c r="BI429" s="596"/>
      <c r="BJ429" s="596" t="e">
        <f>MATCH(Таблиця4[[#This Row],[BUILDING NAME]],#REF!,0)</f>
        <v>#REF!</v>
      </c>
      <c r="BK429" s="596" t="e">
        <f>INDEX(#REF!,'02BUILD'!BJ429,1)</f>
        <v>#REF!</v>
      </c>
      <c r="BL429" s="596" t="e">
        <v>#N/A</v>
      </c>
      <c r="BM429" s="596"/>
      <c r="BN429" s="596" t="e">
        <f>MATCH(Таблиця4[[#This Row],[BUILDING NAME]],Таблиця5[NAME],0)</f>
        <v>#N/A</v>
      </c>
      <c r="BO429" s="596" t="e">
        <f>INDEX(Таблиця5[[C - COINS - COST]:[ADDRESS]],'02BUILD'!$BN429,1)</f>
        <v>#N/A</v>
      </c>
      <c r="BP429" s="596" t="e">
        <f>INDEX(Таблиця5[[C - COINS - COST]:[ADDRESS]],'02BUILD'!$BN429,2)</f>
        <v>#N/A</v>
      </c>
      <c r="BQ429" s="596" t="e">
        <f>INDEX(Таблиця5[[C - COINS - COST]:[ADDRESS]],'02BUILD'!$BN429,3)</f>
        <v>#N/A</v>
      </c>
      <c r="BR429" s="596" t="e">
        <f>INDEX(Таблиця5[[C - COINS - COST]:[ADDRESS]],'02BUILD'!$BN429,4)</f>
        <v>#N/A</v>
      </c>
      <c r="BS429" s="596" t="e">
        <f>INDEX(Таблиця5[[C - COINS - COST]:[ADDRESS]],'02BUILD'!$BN429,5)</f>
        <v>#N/A</v>
      </c>
      <c r="BT429" s="596" t="e">
        <f>INDEX(Таблиця5[[C - COINS - COST]:[ADDRESS]],'02BUILD'!$BN429,6)</f>
        <v>#N/A</v>
      </c>
      <c r="BU429" s="596" t="e">
        <f>INDEX(Таблиця5[[C - COINS - COST]:[ADDRESS]],'02BUILD'!$BN429,7)</f>
        <v>#N/A</v>
      </c>
      <c r="BV429" s="596" t="e">
        <f>INDEX(Таблиця5[[C - COINS - COST]:[ADDRESS]],'02BUILD'!$BN429,8)</f>
        <v>#N/A</v>
      </c>
      <c r="BW429" s="596" t="e">
        <f>INDEX(Таблиця5[[C - COINS - COST]:[ADDRESS]],'02BUILD'!$BN429,9)</f>
        <v>#N/A</v>
      </c>
      <c r="BX429" s="596" t="e">
        <f>INDEX(Таблиця5[[C - COINS - COST]:[ADDRESS]],'02BUILD'!$BN429,10)</f>
        <v>#N/A</v>
      </c>
    </row>
    <row r="430" spans="1:76" ht="16.5" thickTop="1" thickBot="1">
      <c r="A430" s="776"/>
      <c r="B430" s="777"/>
      <c r="C430" s="777"/>
      <c r="D430" s="776"/>
      <c r="E430" s="776"/>
      <c r="F430" s="777"/>
      <c r="G430" s="777"/>
      <c r="H430" s="743" t="s">
        <v>21222</v>
      </c>
      <c r="I430" s="743" t="s">
        <v>3966</v>
      </c>
      <c r="J430" s="743"/>
      <c r="K430" s="743" t="s">
        <v>21070</v>
      </c>
      <c r="L430" s="775" t="s">
        <v>20774</v>
      </c>
      <c r="M430" s="775" t="s">
        <v>20774</v>
      </c>
      <c r="N430" s="743" t="str">
        <f>'02FOLK'!B510</f>
        <v xml:space="preserve">Vincent Trench </v>
      </c>
      <c r="O430" s="743"/>
      <c r="P430" s="743"/>
      <c r="Q430" s="743"/>
      <c r="R430" s="743"/>
      <c r="S4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0" s="743" t="s">
        <v>20293</v>
      </c>
      <c r="U430" s="743"/>
      <c r="V430" s="743"/>
      <c r="W430" s="743"/>
      <c r="X430" s="743"/>
      <c r="Y430" s="743" t="s">
        <v>21223</v>
      </c>
      <c r="Z430" s="743" t="s">
        <v>4311</v>
      </c>
      <c r="AA430" s="743"/>
      <c r="AB430" s="743" t="str">
        <f>Таблиця4[[#This Row],[Descriptions2]]</f>
        <v/>
      </c>
      <c r="AC430" s="743" t="str">
        <f>Таблиця4[[#This Row],[Owner/Specific NPCs3]]</f>
        <v/>
      </c>
      <c r="AD430" s="743"/>
      <c r="AE430" s="750"/>
      <c r="AF430" s="751"/>
      <c r="AG430" s="752"/>
      <c r="AH430" s="743"/>
      <c r="AI430" s="752"/>
      <c r="AJ430" s="743"/>
      <c r="AK430" s="752"/>
      <c r="AL430" s="742" t="str">
        <f>IFERROR(INDEX('02_LIVING_WATERDEEP'!$C$2:$C$200,MATCH(Таблиця4[[#This Row],[BUILDING NAME]],'02_LIVING_WATERDEEP'!$A$2:$A$200,0),1),"")</f>
        <v/>
      </c>
      <c r="AM430" s="742" t="str">
        <f>IFERROR(INDEX('02_LIVING_WATERDEEP'!$F$2:$F$200,MATCH(Таблиця4[[#This Row],[BUILDING NAME]],'02_LIVING_WATERDEEP'!$A$2:$A$200,0),1),"")</f>
        <v/>
      </c>
      <c r="AN430" s="742" t="str">
        <f>IFERROR(INDEX('02_LIVING_WATERDEEP'!$I$2:$I$200,MATCH(Таблиця4[[#This Row],[BUILDING NAME]],'02_LIVING_WATERDEEP'!$A$2:$A$200,0),1),"")</f>
        <v/>
      </c>
      <c r="AO430" s="742" t="str">
        <f>IFERROR(INDEX('02_LIVING_WATERDEEP'!$J$2:$J$200,MATCH(Таблиця4[[#This Row],[BUILDING NAME]],'02_LIVING_WATERDEEP'!$A$2:$A$200,0),1),"")</f>
        <v/>
      </c>
      <c r="AP430" s="742" t="str">
        <f>IFERROR(INDEX('02_LIVING_WATERDEEP'!$K$2:$K$200,MATCH(Таблиця4[[#This Row],[BUILDING NAME]],'02_LIVING_WATERDEEP'!$A$2:$A$200,0),1),"")</f>
        <v/>
      </c>
      <c r="AQ430" s="742" t="str">
        <f>IFERROR(INDEX('02_LIVING_WATERDEEP'!$L$2:$L$200,MATCH(Таблиця4[[#This Row],[BUILDING NAME]],'02_LIVING_WATERDEEP'!$A$2:$A$200,0),1),"")</f>
        <v/>
      </c>
      <c r="AR430" s="742" t="str">
        <f>IFERROR(INDEX('02_LIVING_WATERDEEP'!$M$2:$M$200,MATCH(Таблиця4[[#This Row],[BUILDING NAME]],'02_LIVING_WATERDEEP'!$A$2:$A$200,0),1),"")</f>
        <v/>
      </c>
      <c r="AS430" s="742"/>
      <c r="AT430" s="596"/>
      <c r="AU430" s="596"/>
      <c r="AV430" s="596"/>
      <c r="AW430" s="596"/>
      <c r="AX430" s="596"/>
      <c r="AY430" s="596"/>
      <c r="AZ430" s="596"/>
      <c r="BA430" s="596"/>
      <c r="BB430" s="596"/>
      <c r="BC430" s="596"/>
      <c r="BD430" s="596"/>
      <c r="BE430" s="596"/>
      <c r="BF430" s="596"/>
      <c r="BG430" s="596"/>
      <c r="BH430" s="596"/>
      <c r="BI430" s="596"/>
      <c r="BJ430" s="596" t="e">
        <f>MATCH(Таблиця4[[#This Row],[BUILDING NAME]],#REF!,0)</f>
        <v>#REF!</v>
      </c>
      <c r="BK430" s="596" t="e">
        <f>INDEX(#REF!,'02BUILD'!BJ430,1)</f>
        <v>#REF!</v>
      </c>
      <c r="BL430" s="596" t="s">
        <v>20544</v>
      </c>
      <c r="BM430" s="596"/>
      <c r="BN430" s="596" t="e">
        <f>MATCH(Таблиця4[[#This Row],[BUILDING NAME]],Таблиця5[NAME],0)</f>
        <v>#N/A</v>
      </c>
      <c r="BO430" s="596" t="e">
        <f>INDEX(Таблиця5[[C - COINS - COST]:[ADDRESS]],'02BUILD'!$BN430,1)</f>
        <v>#N/A</v>
      </c>
      <c r="BP430" s="596" t="e">
        <f>INDEX(Таблиця5[[C - COINS - COST]:[ADDRESS]],'02BUILD'!$BN430,2)</f>
        <v>#N/A</v>
      </c>
      <c r="BQ430" s="596" t="e">
        <f>INDEX(Таблиця5[[C - COINS - COST]:[ADDRESS]],'02BUILD'!$BN430,3)</f>
        <v>#N/A</v>
      </c>
      <c r="BR430" s="596" t="e">
        <f>INDEX(Таблиця5[[C - COINS - COST]:[ADDRESS]],'02BUILD'!$BN430,4)</f>
        <v>#N/A</v>
      </c>
      <c r="BS430" s="596" t="e">
        <f>INDEX(Таблиця5[[C - COINS - COST]:[ADDRESS]],'02BUILD'!$BN430,5)</f>
        <v>#N/A</v>
      </c>
      <c r="BT430" s="596" t="e">
        <f>INDEX(Таблиця5[[C - COINS - COST]:[ADDRESS]],'02BUILD'!$BN430,6)</f>
        <v>#N/A</v>
      </c>
      <c r="BU430" s="596" t="e">
        <f>INDEX(Таблиця5[[C - COINS - COST]:[ADDRESS]],'02BUILD'!$BN430,7)</f>
        <v>#N/A</v>
      </c>
      <c r="BV430" s="596" t="e">
        <f>INDEX(Таблиця5[[C - COINS - COST]:[ADDRESS]],'02BUILD'!$BN430,8)</f>
        <v>#N/A</v>
      </c>
      <c r="BW430" s="596" t="e">
        <f>INDEX(Таблиця5[[C - COINS - COST]:[ADDRESS]],'02BUILD'!$BN430,9)</f>
        <v>#N/A</v>
      </c>
      <c r="BX430" s="596" t="e">
        <f>INDEX(Таблиця5[[C - COINS - COST]:[ADDRESS]],'02BUILD'!$BN430,10)</f>
        <v>#N/A</v>
      </c>
    </row>
    <row r="431" spans="1:76" ht="16.5" thickTop="1" thickBot="1">
      <c r="A431" s="776"/>
      <c r="B431" s="777"/>
      <c r="C431" s="777"/>
      <c r="D431" s="776"/>
      <c r="E431" s="776"/>
      <c r="F431" s="777"/>
      <c r="G431" s="777"/>
      <c r="H431" s="743" t="s">
        <v>20961</v>
      </c>
      <c r="I431" s="743" t="s">
        <v>3966</v>
      </c>
      <c r="J431" s="743" t="s">
        <v>20573</v>
      </c>
      <c r="K431" s="743" t="s">
        <v>2094</v>
      </c>
      <c r="L431" s="775" t="s">
        <v>20774</v>
      </c>
      <c r="M431" s="775" t="s">
        <v>20774</v>
      </c>
      <c r="N431" s="743"/>
      <c r="O431" s="743"/>
      <c r="P431" s="743"/>
      <c r="Q431" s="743"/>
      <c r="R431" s="743"/>
      <c r="S4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1" s="743"/>
      <c r="U431" s="743"/>
      <c r="V431" s="743"/>
      <c r="W431" s="743"/>
      <c r="X431" s="743"/>
      <c r="Y431" s="743" t="s">
        <v>20760</v>
      </c>
      <c r="Z431" s="743" t="s">
        <v>4311</v>
      </c>
      <c r="AA431" s="743"/>
      <c r="AB431" s="743" t="str">
        <f>Таблиця4[[#This Row],[Descriptions2]]</f>
        <v/>
      </c>
      <c r="AC431" s="743" t="str">
        <f>Таблиця4[[#This Row],[Owner/Specific NPCs3]]</f>
        <v/>
      </c>
      <c r="AD431" s="743"/>
      <c r="AE431" s="750"/>
      <c r="AF431" s="751"/>
      <c r="AG431" s="752"/>
      <c r="AH431" s="743"/>
      <c r="AI431" s="752"/>
      <c r="AJ431" s="743"/>
      <c r="AK431" s="752"/>
      <c r="AL431" s="742" t="str">
        <f>IFERROR(INDEX('02_LIVING_WATERDEEP'!$C$2:$C$200,MATCH(Таблиця4[[#This Row],[BUILDING NAME]],'02_LIVING_WATERDEEP'!$A$2:$A$200,0),1),"")</f>
        <v/>
      </c>
      <c r="AM431" s="742" t="str">
        <f>IFERROR(INDEX('02_LIVING_WATERDEEP'!$F$2:$F$200,MATCH(Таблиця4[[#This Row],[BUILDING NAME]],'02_LIVING_WATERDEEP'!$A$2:$A$200,0),1),"")</f>
        <v/>
      </c>
      <c r="AN431" s="742" t="str">
        <f>IFERROR(INDEX('02_LIVING_WATERDEEP'!$I$2:$I$200,MATCH(Таблиця4[[#This Row],[BUILDING NAME]],'02_LIVING_WATERDEEP'!$A$2:$A$200,0),1),"")</f>
        <v/>
      </c>
      <c r="AO431" s="742" t="str">
        <f>IFERROR(INDEX('02_LIVING_WATERDEEP'!$J$2:$J$200,MATCH(Таблиця4[[#This Row],[BUILDING NAME]],'02_LIVING_WATERDEEP'!$A$2:$A$200,0),1),"")</f>
        <v/>
      </c>
      <c r="AP431" s="742" t="str">
        <f>IFERROR(INDEX('02_LIVING_WATERDEEP'!$K$2:$K$200,MATCH(Таблиця4[[#This Row],[BUILDING NAME]],'02_LIVING_WATERDEEP'!$A$2:$A$200,0),1),"")</f>
        <v/>
      </c>
      <c r="AQ431" s="742" t="str">
        <f>IFERROR(INDEX('02_LIVING_WATERDEEP'!$L$2:$L$200,MATCH(Таблиця4[[#This Row],[BUILDING NAME]],'02_LIVING_WATERDEEP'!$A$2:$A$200,0),1),"")</f>
        <v/>
      </c>
      <c r="AR431" s="742" t="str">
        <f>IFERROR(INDEX('02_LIVING_WATERDEEP'!$M$2:$M$200,MATCH(Таблиця4[[#This Row],[BUILDING NAME]],'02_LIVING_WATERDEEP'!$A$2:$A$200,0),1),"")</f>
        <v/>
      </c>
      <c r="AS431" s="742"/>
      <c r="AT431" s="596"/>
      <c r="AU431" s="596"/>
      <c r="AV431" s="596"/>
      <c r="AW431" s="596"/>
      <c r="AX431" s="596"/>
      <c r="AY431" s="596"/>
      <c r="AZ431" s="596"/>
      <c r="BA431" s="596"/>
      <c r="BB431" s="596"/>
      <c r="BC431" s="596"/>
      <c r="BD431" s="596"/>
      <c r="BE431" s="596"/>
      <c r="BF431" s="596"/>
      <c r="BG431" s="596"/>
      <c r="BH431" s="596"/>
      <c r="BI431" s="596"/>
      <c r="BJ431" s="596" t="e">
        <f>MATCH(Таблиця4[[#This Row],[BUILDING NAME]],#REF!,0)</f>
        <v>#REF!</v>
      </c>
      <c r="BK431" s="596" t="e">
        <f>INDEX(#REF!,'02BUILD'!BJ431,1)</f>
        <v>#REF!</v>
      </c>
      <c r="BL431" s="596" t="s">
        <v>20521</v>
      </c>
      <c r="BM431" s="596"/>
      <c r="BN431" s="596" t="e">
        <f>MATCH(Таблиця4[[#This Row],[BUILDING NAME]],Таблиця5[NAME],0)</f>
        <v>#N/A</v>
      </c>
      <c r="BO431" s="596" t="e">
        <f>INDEX(Таблиця5[[C - COINS - COST]:[ADDRESS]],'02BUILD'!$BN431,1)</f>
        <v>#N/A</v>
      </c>
      <c r="BP431" s="596" t="e">
        <f>INDEX(Таблиця5[[C - COINS - COST]:[ADDRESS]],'02BUILD'!$BN431,2)</f>
        <v>#N/A</v>
      </c>
      <c r="BQ431" s="596" t="e">
        <f>INDEX(Таблиця5[[C - COINS - COST]:[ADDRESS]],'02BUILD'!$BN431,3)</f>
        <v>#N/A</v>
      </c>
      <c r="BR431" s="596" t="e">
        <f>INDEX(Таблиця5[[C - COINS - COST]:[ADDRESS]],'02BUILD'!$BN431,4)</f>
        <v>#N/A</v>
      </c>
      <c r="BS431" s="596" t="e">
        <f>INDEX(Таблиця5[[C - COINS - COST]:[ADDRESS]],'02BUILD'!$BN431,5)</f>
        <v>#N/A</v>
      </c>
      <c r="BT431" s="596" t="e">
        <f>INDEX(Таблиця5[[C - COINS - COST]:[ADDRESS]],'02BUILD'!$BN431,6)</f>
        <v>#N/A</v>
      </c>
      <c r="BU431" s="596" t="e">
        <f>INDEX(Таблиця5[[C - COINS - COST]:[ADDRESS]],'02BUILD'!$BN431,7)</f>
        <v>#N/A</v>
      </c>
      <c r="BV431" s="596" t="e">
        <f>INDEX(Таблиця5[[C - COINS - COST]:[ADDRESS]],'02BUILD'!$BN431,8)</f>
        <v>#N/A</v>
      </c>
      <c r="BW431" s="596" t="e">
        <f>INDEX(Таблиця5[[C - COINS - COST]:[ADDRESS]],'02BUILD'!$BN431,9)</f>
        <v>#N/A</v>
      </c>
      <c r="BX431" s="596" t="e">
        <f>INDEX(Таблиця5[[C - COINS - COST]:[ADDRESS]],'02BUILD'!$BN431,10)</f>
        <v>#N/A</v>
      </c>
    </row>
    <row r="432" spans="1:76" ht="16.5" thickTop="1" thickBot="1">
      <c r="A432" s="776"/>
      <c r="B432" s="777"/>
      <c r="C432" s="777"/>
      <c r="D432" s="776"/>
      <c r="E432" s="776"/>
      <c r="F432" s="777"/>
      <c r="G432" s="777"/>
      <c r="H432" s="743" t="s">
        <v>20770</v>
      </c>
      <c r="I432" s="743" t="s">
        <v>3966</v>
      </c>
      <c r="J432" s="743" t="s">
        <v>20567</v>
      </c>
      <c r="K432" s="743" t="s">
        <v>19821</v>
      </c>
      <c r="L432" s="775" t="s">
        <v>20774</v>
      </c>
      <c r="M432" s="775" t="s">
        <v>20774</v>
      </c>
      <c r="N432" s="743"/>
      <c r="O432" s="743"/>
      <c r="P432" s="743"/>
      <c r="Q432" s="743"/>
      <c r="R432" s="743"/>
      <c r="S4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2" s="743"/>
      <c r="U432" s="743"/>
      <c r="V432" s="743"/>
      <c r="W432" s="743"/>
      <c r="X432" s="743"/>
      <c r="Y432" s="743" t="s">
        <v>20771</v>
      </c>
      <c r="Z432" s="743" t="s">
        <v>4311</v>
      </c>
      <c r="AA432" s="743"/>
      <c r="AB432" s="743" t="str">
        <f>Таблиця4[[#This Row],[Descriptions2]]</f>
        <v/>
      </c>
      <c r="AC432" s="743" t="str">
        <f>Таблиця4[[#This Row],[Owner/Specific NPCs3]]</f>
        <v/>
      </c>
      <c r="AD432" s="743"/>
      <c r="AE432" s="750"/>
      <c r="AF432" s="751"/>
      <c r="AG432" s="752"/>
      <c r="AH432" s="743"/>
      <c r="AI432" s="752"/>
      <c r="AJ432" s="743"/>
      <c r="AK432" s="752"/>
      <c r="AL432" s="742" t="str">
        <f>IFERROR(INDEX('02_LIVING_WATERDEEP'!$C$2:$C$200,MATCH(Таблиця4[[#This Row],[BUILDING NAME]],'02_LIVING_WATERDEEP'!$A$2:$A$200,0),1),"")</f>
        <v/>
      </c>
      <c r="AM432" s="742" t="str">
        <f>IFERROR(INDEX('02_LIVING_WATERDEEP'!$F$2:$F$200,MATCH(Таблиця4[[#This Row],[BUILDING NAME]],'02_LIVING_WATERDEEP'!$A$2:$A$200,0),1),"")</f>
        <v/>
      </c>
      <c r="AN432" s="742" t="str">
        <f>IFERROR(INDEX('02_LIVING_WATERDEEP'!$I$2:$I$200,MATCH(Таблиця4[[#This Row],[BUILDING NAME]],'02_LIVING_WATERDEEP'!$A$2:$A$200,0),1),"")</f>
        <v/>
      </c>
      <c r="AO432" s="742" t="str">
        <f>IFERROR(INDEX('02_LIVING_WATERDEEP'!$J$2:$J$200,MATCH(Таблиця4[[#This Row],[BUILDING NAME]],'02_LIVING_WATERDEEP'!$A$2:$A$200,0),1),"")</f>
        <v/>
      </c>
      <c r="AP432" s="742" t="str">
        <f>IFERROR(INDEX('02_LIVING_WATERDEEP'!$K$2:$K$200,MATCH(Таблиця4[[#This Row],[BUILDING NAME]],'02_LIVING_WATERDEEP'!$A$2:$A$200,0),1),"")</f>
        <v/>
      </c>
      <c r="AQ432" s="742" t="str">
        <f>IFERROR(INDEX('02_LIVING_WATERDEEP'!$L$2:$L$200,MATCH(Таблиця4[[#This Row],[BUILDING NAME]],'02_LIVING_WATERDEEP'!$A$2:$A$200,0),1),"")</f>
        <v/>
      </c>
      <c r="AR432" s="742" t="str">
        <f>IFERROR(INDEX('02_LIVING_WATERDEEP'!$M$2:$M$200,MATCH(Таблиця4[[#This Row],[BUILDING NAME]],'02_LIVING_WATERDEEP'!$A$2:$A$200,0),1),"")</f>
        <v/>
      </c>
      <c r="AS432" s="742"/>
      <c r="AT432" s="596"/>
      <c r="AU432" s="596"/>
      <c r="AV432" s="596"/>
      <c r="AW432" s="596"/>
      <c r="AX432" s="596"/>
      <c r="AY432" s="596"/>
      <c r="AZ432" s="596"/>
      <c r="BA432" s="596"/>
      <c r="BB432" s="596"/>
      <c r="BC432" s="596"/>
      <c r="BD432" s="596"/>
      <c r="BE432" s="596"/>
      <c r="BF432" s="596"/>
      <c r="BG432" s="596"/>
      <c r="BH432" s="596"/>
      <c r="BI432" s="596"/>
      <c r="BJ432" s="596" t="e">
        <f>MATCH(Таблиця4[[#This Row],[BUILDING NAME]],#REF!,0)</f>
        <v>#REF!</v>
      </c>
      <c r="BK432" s="596" t="e">
        <f>INDEX(#REF!,'02BUILD'!BJ432,1)</f>
        <v>#REF!</v>
      </c>
      <c r="BL432" s="596">
        <v>0</v>
      </c>
      <c r="BM432" s="596"/>
      <c r="BN432" s="596" t="e">
        <f>MATCH(Таблиця4[[#This Row],[BUILDING NAME]],Таблиця5[NAME],0)</f>
        <v>#N/A</v>
      </c>
      <c r="BO432" s="596" t="e">
        <f>INDEX(Таблиця5[[C - COINS - COST]:[ADDRESS]],'02BUILD'!$BN432,1)</f>
        <v>#N/A</v>
      </c>
      <c r="BP432" s="596" t="e">
        <f>INDEX(Таблиця5[[C - COINS - COST]:[ADDRESS]],'02BUILD'!$BN432,2)</f>
        <v>#N/A</v>
      </c>
      <c r="BQ432" s="596" t="e">
        <f>INDEX(Таблиця5[[C - COINS - COST]:[ADDRESS]],'02BUILD'!$BN432,3)</f>
        <v>#N/A</v>
      </c>
      <c r="BR432" s="596" t="e">
        <f>INDEX(Таблиця5[[C - COINS - COST]:[ADDRESS]],'02BUILD'!$BN432,4)</f>
        <v>#N/A</v>
      </c>
      <c r="BS432" s="596" t="e">
        <f>INDEX(Таблиця5[[C - COINS - COST]:[ADDRESS]],'02BUILD'!$BN432,5)</f>
        <v>#N/A</v>
      </c>
      <c r="BT432" s="596" t="e">
        <f>INDEX(Таблиця5[[C - COINS - COST]:[ADDRESS]],'02BUILD'!$BN432,6)</f>
        <v>#N/A</v>
      </c>
      <c r="BU432" s="596" t="e">
        <f>INDEX(Таблиця5[[C - COINS - COST]:[ADDRESS]],'02BUILD'!$BN432,7)</f>
        <v>#N/A</v>
      </c>
      <c r="BV432" s="596" t="e">
        <f>INDEX(Таблиця5[[C - COINS - COST]:[ADDRESS]],'02BUILD'!$BN432,8)</f>
        <v>#N/A</v>
      </c>
      <c r="BW432" s="596" t="e">
        <f>INDEX(Таблиця5[[C - COINS - COST]:[ADDRESS]],'02BUILD'!$BN432,9)</f>
        <v>#N/A</v>
      </c>
      <c r="BX432" s="596" t="e">
        <f>INDEX(Таблиця5[[C - COINS - COST]:[ADDRESS]],'02BUILD'!$BN432,10)</f>
        <v>#N/A</v>
      </c>
    </row>
    <row r="433" spans="1:76" ht="16.5" thickTop="1" thickBot="1">
      <c r="A433" s="776"/>
      <c r="B433" s="777"/>
      <c r="C433" s="777"/>
      <c r="D433" s="776"/>
      <c r="E433" s="776"/>
      <c r="F433" s="777"/>
      <c r="G433" s="777"/>
      <c r="H433" s="749" t="s">
        <v>20568</v>
      </c>
      <c r="I433" s="743" t="s">
        <v>21130</v>
      </c>
      <c r="J433" s="743"/>
      <c r="K433" s="775" t="s">
        <v>20774</v>
      </c>
      <c r="L433" s="775" t="s">
        <v>20774</v>
      </c>
      <c r="M433" s="775" t="s">
        <v>20774</v>
      </c>
      <c r="N433" s="743"/>
      <c r="O433" s="743"/>
      <c r="P433" s="743"/>
      <c r="Q433" s="743"/>
      <c r="R433" s="743"/>
      <c r="S4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3" s="743"/>
      <c r="U433" s="743"/>
      <c r="V433" s="743"/>
      <c r="W433" s="743"/>
      <c r="X433" s="743"/>
      <c r="Y433" s="743" t="s">
        <v>20569</v>
      </c>
      <c r="Z433" s="743" t="s">
        <v>4311</v>
      </c>
      <c r="AA433" s="743"/>
      <c r="AB433" s="743" t="str">
        <f>Таблиця4[[#This Row],[Descriptions2]]</f>
        <v/>
      </c>
      <c r="AC433" s="743" t="str">
        <f>Таблиця4[[#This Row],[Owner/Specific NPCs3]]</f>
        <v/>
      </c>
      <c r="AD433" s="743"/>
      <c r="AE433" s="750"/>
      <c r="AF433" s="751"/>
      <c r="AG433" s="752"/>
      <c r="AH433" s="743"/>
      <c r="AI433" s="752"/>
      <c r="AJ433" s="743"/>
      <c r="AK433" s="752"/>
      <c r="AL433" s="742" t="str">
        <f>IFERROR(INDEX('02_LIVING_WATERDEEP'!$C$2:$C$200,MATCH(Таблиця4[[#This Row],[BUILDING NAME]],'02_LIVING_WATERDEEP'!$A$2:$A$200,0),1),"")</f>
        <v/>
      </c>
      <c r="AM433" s="742" t="str">
        <f>IFERROR(INDEX('02_LIVING_WATERDEEP'!$F$2:$F$200,MATCH(Таблиця4[[#This Row],[BUILDING NAME]],'02_LIVING_WATERDEEP'!$A$2:$A$200,0),1),"")</f>
        <v/>
      </c>
      <c r="AN433" s="742" t="str">
        <f>IFERROR(INDEX('02_LIVING_WATERDEEP'!$I$2:$I$200,MATCH(Таблиця4[[#This Row],[BUILDING NAME]],'02_LIVING_WATERDEEP'!$A$2:$A$200,0),1),"")</f>
        <v/>
      </c>
      <c r="AO433" s="742" t="str">
        <f>IFERROR(INDEX('02_LIVING_WATERDEEP'!$J$2:$J$200,MATCH(Таблиця4[[#This Row],[BUILDING NAME]],'02_LIVING_WATERDEEP'!$A$2:$A$200,0),1),"")</f>
        <v/>
      </c>
      <c r="AP433" s="742" t="str">
        <f>IFERROR(INDEX('02_LIVING_WATERDEEP'!$K$2:$K$200,MATCH(Таблиця4[[#This Row],[BUILDING NAME]],'02_LIVING_WATERDEEP'!$A$2:$A$200,0),1),"")</f>
        <v/>
      </c>
      <c r="AQ433" s="742" t="str">
        <f>IFERROR(INDEX('02_LIVING_WATERDEEP'!$L$2:$L$200,MATCH(Таблиця4[[#This Row],[BUILDING NAME]],'02_LIVING_WATERDEEP'!$A$2:$A$200,0),1),"")</f>
        <v/>
      </c>
      <c r="AR433" s="742" t="str">
        <f>IFERROR(INDEX('02_LIVING_WATERDEEP'!$M$2:$M$200,MATCH(Таблиця4[[#This Row],[BUILDING NAME]],'02_LIVING_WATERDEEP'!$A$2:$A$200,0),1),"")</f>
        <v/>
      </c>
      <c r="AS433" s="742"/>
      <c r="AT433" s="596"/>
      <c r="AU433" s="596"/>
      <c r="AV433" s="596"/>
      <c r="AW433" s="596"/>
      <c r="AX433" s="596"/>
      <c r="AY433" s="596"/>
      <c r="AZ433" s="596"/>
      <c r="BA433" s="596"/>
      <c r="BB433" s="596"/>
      <c r="BC433" s="596"/>
      <c r="BD433" s="596"/>
      <c r="BE433" s="596"/>
      <c r="BF433" s="596"/>
      <c r="BG433" s="596"/>
      <c r="BH433" s="596"/>
      <c r="BI433" s="596"/>
      <c r="BJ433" s="596" t="e">
        <f>MATCH(Таблиця4[[#This Row],[BUILDING NAME]],#REF!,0)</f>
        <v>#REF!</v>
      </c>
      <c r="BK433" s="596" t="e">
        <f>INDEX(#REF!,'02BUILD'!BJ433,1)</f>
        <v>#REF!</v>
      </c>
      <c r="BL433" s="596" t="s">
        <v>20526</v>
      </c>
      <c r="BM433" s="596"/>
      <c r="BN433" s="596" t="e">
        <f>MATCH(Таблиця4[[#This Row],[BUILDING NAME]],Таблиця5[NAME],0)</f>
        <v>#N/A</v>
      </c>
      <c r="BO433" s="596" t="e">
        <f>INDEX(Таблиця5[[C - COINS - COST]:[ADDRESS]],'02BUILD'!$BN433,1)</f>
        <v>#N/A</v>
      </c>
      <c r="BP433" s="596" t="e">
        <f>INDEX(Таблиця5[[C - COINS - COST]:[ADDRESS]],'02BUILD'!$BN433,2)</f>
        <v>#N/A</v>
      </c>
      <c r="BQ433" s="596" t="e">
        <f>INDEX(Таблиця5[[C - COINS - COST]:[ADDRESS]],'02BUILD'!$BN433,3)</f>
        <v>#N/A</v>
      </c>
      <c r="BR433" s="596" t="e">
        <f>INDEX(Таблиця5[[C - COINS - COST]:[ADDRESS]],'02BUILD'!$BN433,4)</f>
        <v>#N/A</v>
      </c>
      <c r="BS433" s="596" t="e">
        <f>INDEX(Таблиця5[[C - COINS - COST]:[ADDRESS]],'02BUILD'!$BN433,5)</f>
        <v>#N/A</v>
      </c>
      <c r="BT433" s="596" t="e">
        <f>INDEX(Таблиця5[[C - COINS - COST]:[ADDRESS]],'02BUILD'!$BN433,6)</f>
        <v>#N/A</v>
      </c>
      <c r="BU433" s="596" t="e">
        <f>INDEX(Таблиця5[[C - COINS - COST]:[ADDRESS]],'02BUILD'!$BN433,7)</f>
        <v>#N/A</v>
      </c>
      <c r="BV433" s="596" t="e">
        <f>INDEX(Таблиця5[[C - COINS - COST]:[ADDRESS]],'02BUILD'!$BN433,8)</f>
        <v>#N/A</v>
      </c>
      <c r="BW433" s="596" t="e">
        <f>INDEX(Таблиця5[[C - COINS - COST]:[ADDRESS]],'02BUILD'!$BN433,9)</f>
        <v>#N/A</v>
      </c>
      <c r="BX433" s="596" t="e">
        <f>INDEX(Таблиця5[[C - COINS - COST]:[ADDRESS]],'02BUILD'!$BN433,10)</f>
        <v>#N/A</v>
      </c>
    </row>
    <row r="434" spans="1:76" ht="16.5" thickTop="1" thickBot="1">
      <c r="A434" s="776"/>
      <c r="B434" s="777"/>
      <c r="C434" s="777"/>
      <c r="D434" s="776"/>
      <c r="E434" s="776"/>
      <c r="F434" s="777"/>
      <c r="G434" s="777"/>
      <c r="H434" s="743" t="s">
        <v>5698</v>
      </c>
      <c r="I434" s="743" t="s">
        <v>3966</v>
      </c>
      <c r="J434" s="743"/>
      <c r="K434" s="743" t="s">
        <v>2089</v>
      </c>
      <c r="L434" s="775" t="s">
        <v>20774</v>
      </c>
      <c r="M434" s="775" t="s">
        <v>20774</v>
      </c>
      <c r="N434" s="743"/>
      <c r="O434" s="743"/>
      <c r="P434" s="743"/>
      <c r="Q434" s="743"/>
      <c r="R434" s="743"/>
      <c r="S4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4" s="743"/>
      <c r="U434" s="743"/>
      <c r="V434" s="743"/>
      <c r="W434" s="743"/>
      <c r="X434" s="743"/>
      <c r="Y434" s="743" t="s">
        <v>21653</v>
      </c>
      <c r="Z434" s="743" t="s">
        <v>4311</v>
      </c>
      <c r="AA434" s="743"/>
      <c r="AB434" s="743" t="str">
        <f>Таблиця4[[#This Row],[Descriptions2]]</f>
        <v/>
      </c>
      <c r="AC434" s="743" t="str">
        <f>Таблиця4[[#This Row],[Owner/Specific NPCs3]]</f>
        <v/>
      </c>
      <c r="AD434" s="743"/>
      <c r="AE434" s="743" t="s">
        <v>16910</v>
      </c>
      <c r="AF434" s="742" t="s">
        <v>18318</v>
      </c>
      <c r="AG434" s="752"/>
      <c r="AH434" s="743"/>
      <c r="AI434" s="752"/>
      <c r="AJ434" s="743"/>
      <c r="AK434" s="752"/>
      <c r="AL434" s="742" t="str">
        <f>IFERROR(INDEX('02_LIVING_WATERDEEP'!$C$2:$C$200,MATCH(Таблиця4[[#This Row],[BUILDING NAME]],'02_LIVING_WATERDEEP'!$A$2:$A$200,0),1),"")</f>
        <v/>
      </c>
      <c r="AM434" s="742" t="str">
        <f>IFERROR(INDEX('02_LIVING_WATERDEEP'!$F$2:$F$200,MATCH(Таблиця4[[#This Row],[BUILDING NAME]],'02_LIVING_WATERDEEP'!$A$2:$A$200,0),1),"")</f>
        <v/>
      </c>
      <c r="AN434" s="742" t="str">
        <f>IFERROR(INDEX('02_LIVING_WATERDEEP'!$I$2:$I$200,MATCH(Таблиця4[[#This Row],[BUILDING NAME]],'02_LIVING_WATERDEEP'!$A$2:$A$200,0),1),"")</f>
        <v/>
      </c>
      <c r="AO434" s="742" t="str">
        <f>IFERROR(INDEX('02_LIVING_WATERDEEP'!$J$2:$J$200,MATCH(Таблиця4[[#This Row],[BUILDING NAME]],'02_LIVING_WATERDEEP'!$A$2:$A$200,0),1),"")</f>
        <v/>
      </c>
      <c r="AP434" s="742" t="str">
        <f>IFERROR(INDEX('02_LIVING_WATERDEEP'!$K$2:$K$200,MATCH(Таблиця4[[#This Row],[BUILDING NAME]],'02_LIVING_WATERDEEP'!$A$2:$A$200,0),1),"")</f>
        <v/>
      </c>
      <c r="AQ434" s="742" t="str">
        <f>IFERROR(INDEX('02_LIVING_WATERDEEP'!$L$2:$L$200,MATCH(Таблиця4[[#This Row],[BUILDING NAME]],'02_LIVING_WATERDEEP'!$A$2:$A$200,0),1),"")</f>
        <v/>
      </c>
      <c r="AR434" s="742" t="str">
        <f>IFERROR(INDEX('02_LIVING_WATERDEEP'!$M$2:$M$200,MATCH(Таблиця4[[#This Row],[BUILDING NAME]],'02_LIVING_WATERDEEP'!$A$2:$A$200,0),1),"")</f>
        <v/>
      </c>
      <c r="AS434" s="742"/>
      <c r="AT434" s="596"/>
      <c r="AU434" s="596"/>
      <c r="AV434" s="596"/>
      <c r="AW434" s="596"/>
      <c r="AX434" s="596"/>
      <c r="AY434" s="596"/>
      <c r="AZ434" s="596"/>
      <c r="BA434" s="596"/>
      <c r="BB434" s="596"/>
      <c r="BC434" s="596"/>
      <c r="BD434" s="596"/>
      <c r="BE434" s="596"/>
      <c r="BF434" s="596"/>
      <c r="BG434" s="596"/>
      <c r="BH434" s="596"/>
      <c r="BI434" s="596"/>
      <c r="BJ434" s="596" t="e">
        <f>MATCH(Таблиця4[[#This Row],[BUILDING NAME]],#REF!,0)</f>
        <v>#REF!</v>
      </c>
      <c r="BK434" s="596" t="e">
        <f>INDEX(#REF!,'02BUILD'!BJ434,1)</f>
        <v>#REF!</v>
      </c>
      <c r="BL434" s="596" t="e">
        <v>#N/A</v>
      </c>
      <c r="BM434" s="596"/>
      <c r="BN434" s="596">
        <f>MATCH(Таблиця4[[#This Row],[BUILDING NAME]],Таблиця5[NAME],0)</f>
        <v>203</v>
      </c>
      <c r="BO434" s="596">
        <f>INDEX(Таблиця5[[C - COINS - COST]:[ADDRESS]],'02BUILD'!$BN434,1)</f>
        <v>0</v>
      </c>
      <c r="BP434" s="596">
        <f>INDEX(Таблиця5[[C - COINS - COST]:[ADDRESS]],'02BUILD'!$BN434,2)</f>
        <v>0</v>
      </c>
      <c r="BQ434" s="596">
        <f>INDEX(Таблиця5[[C - COINS - COST]:[ADDRESS]],'02BUILD'!$BN434,3)</f>
        <v>0</v>
      </c>
      <c r="BR434" s="596">
        <f>INDEX(Таблиця5[[C - COINS - COST]:[ADDRESS]],'02BUILD'!$BN434,4)</f>
        <v>0</v>
      </c>
      <c r="BS434" s="596" t="str">
        <f>INDEX(Таблиця5[[C - COINS - COST]:[ADDRESS]],'02BUILD'!$BN434,5)</f>
        <v/>
      </c>
      <c r="BT434" s="596" t="str">
        <f>INDEX(Таблиця5[[C - COINS - COST]:[ADDRESS]],'02BUILD'!$BN434,6)</f>
        <v>Bank</v>
      </c>
      <c r="BU434" s="596">
        <f>INDEX(Таблиця5[[C - COINS - COST]:[ADDRESS]],'02BUILD'!$BN434,7)</f>
        <v>0</v>
      </c>
      <c r="BV434" s="596" t="str">
        <f>INDEX(Таблиця5[[C - COINS - COST]:[ADDRESS]],'02BUILD'!$BN434,8)</f>
        <v xml:space="preserve">Magicaly connected to similar locations in Baldur's Gate and Daggerford) (SCAG pg. 47-48)
** probably supervised or owned by House Anteos, probably located in South or Trade Ward </v>
      </c>
      <c r="BW434" s="596">
        <f>INDEX(Таблиця5[[C - COINS - COST]:[ADDRESS]],'02BUILD'!$BN434,9)</f>
        <v>0</v>
      </c>
      <c r="BX434" s="596">
        <f>INDEX(Таблиця5[[C - COINS - COST]:[ADDRESS]],'02BUILD'!$BN434,10)</f>
        <v>0</v>
      </c>
    </row>
    <row r="435" spans="1:76" ht="16.5" thickTop="1" thickBot="1">
      <c r="A435" s="776"/>
      <c r="B435" s="777"/>
      <c r="C435" s="777"/>
      <c r="D435" s="776"/>
      <c r="E435" s="776"/>
      <c r="F435" s="777"/>
      <c r="G435" s="777"/>
      <c r="H435" s="743" t="s">
        <v>21046</v>
      </c>
      <c r="I435" s="743" t="s">
        <v>3966</v>
      </c>
      <c r="J435" s="743"/>
      <c r="K435" s="743" t="s">
        <v>19826</v>
      </c>
      <c r="L435" s="775" t="s">
        <v>20774</v>
      </c>
      <c r="M435" s="775" t="s">
        <v>20774</v>
      </c>
      <c r="N435" s="743"/>
      <c r="O435" s="743"/>
      <c r="P435" s="743"/>
      <c r="Q435" s="743"/>
      <c r="R435" s="743"/>
      <c r="S4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5" s="743"/>
      <c r="U435" s="743"/>
      <c r="V435" s="743" t="s">
        <v>21544</v>
      </c>
      <c r="W435" s="743"/>
      <c r="X435" s="743"/>
      <c r="Y435" s="743" t="s">
        <v>21543</v>
      </c>
      <c r="Z435" s="743" t="s">
        <v>4311</v>
      </c>
      <c r="AA435" s="743"/>
      <c r="AB435" s="743" t="str">
        <f>Таблиця4[[#This Row],[Descriptions2]]</f>
        <v/>
      </c>
      <c r="AC435" s="743" t="str">
        <f>Таблиця4[[#This Row],[Owner/Specific NPCs3]]</f>
        <v/>
      </c>
      <c r="AD435" s="743"/>
      <c r="AE435" s="750"/>
      <c r="AF435" s="751"/>
      <c r="AG435" s="752"/>
      <c r="AH435" s="743"/>
      <c r="AI435" s="752"/>
      <c r="AJ435" s="743"/>
      <c r="AK435" s="752"/>
      <c r="AL435" s="742" t="str">
        <f>IFERROR(INDEX('02_LIVING_WATERDEEP'!$C$2:$C$200,MATCH(Таблиця4[[#This Row],[BUILDING NAME]],'02_LIVING_WATERDEEP'!$A$2:$A$200,0),1),"")</f>
        <v/>
      </c>
      <c r="AM435" s="742" t="str">
        <f>IFERROR(INDEX('02_LIVING_WATERDEEP'!$F$2:$F$200,MATCH(Таблиця4[[#This Row],[BUILDING NAME]],'02_LIVING_WATERDEEP'!$A$2:$A$200,0),1),"")</f>
        <v/>
      </c>
      <c r="AN435" s="742" t="str">
        <f>IFERROR(INDEX('02_LIVING_WATERDEEP'!$I$2:$I$200,MATCH(Таблиця4[[#This Row],[BUILDING NAME]],'02_LIVING_WATERDEEP'!$A$2:$A$200,0),1),"")</f>
        <v/>
      </c>
      <c r="AO435" s="742" t="str">
        <f>IFERROR(INDEX('02_LIVING_WATERDEEP'!$J$2:$J$200,MATCH(Таблиця4[[#This Row],[BUILDING NAME]],'02_LIVING_WATERDEEP'!$A$2:$A$200,0),1),"")</f>
        <v/>
      </c>
      <c r="AP435" s="742" t="str">
        <f>IFERROR(INDEX('02_LIVING_WATERDEEP'!$K$2:$K$200,MATCH(Таблиця4[[#This Row],[BUILDING NAME]],'02_LIVING_WATERDEEP'!$A$2:$A$200,0),1),"")</f>
        <v/>
      </c>
      <c r="AQ435" s="742" t="str">
        <f>IFERROR(INDEX('02_LIVING_WATERDEEP'!$L$2:$L$200,MATCH(Таблиця4[[#This Row],[BUILDING NAME]],'02_LIVING_WATERDEEP'!$A$2:$A$200,0),1),"")</f>
        <v/>
      </c>
      <c r="AR435" s="742" t="str">
        <f>IFERROR(INDEX('02_LIVING_WATERDEEP'!$M$2:$M$200,MATCH(Таблиця4[[#This Row],[BUILDING NAME]],'02_LIVING_WATERDEEP'!$A$2:$A$200,0),1),"")</f>
        <v/>
      </c>
      <c r="AS435" s="742"/>
      <c r="AT435" s="596"/>
      <c r="AU435" s="596"/>
      <c r="AV435" s="596"/>
      <c r="AW435" s="596"/>
      <c r="AX435" s="596"/>
      <c r="AY435" s="596"/>
      <c r="AZ435" s="596"/>
      <c r="BA435" s="596"/>
      <c r="BB435" s="596"/>
      <c r="BC435" s="596"/>
      <c r="BD435" s="596"/>
      <c r="BE435" s="596"/>
      <c r="BF435" s="596"/>
      <c r="BG435" s="596"/>
      <c r="BH435" s="596"/>
      <c r="BI435" s="596"/>
      <c r="BJ435" s="596" t="e">
        <f>MATCH(Таблиця4[[#This Row],[BUILDING NAME]],#REF!,0)</f>
        <v>#REF!</v>
      </c>
      <c r="BK435" s="596" t="e">
        <f>INDEX(#REF!,'02BUILD'!BJ435,1)</f>
        <v>#REF!</v>
      </c>
      <c r="BL435" s="596" t="s">
        <v>20523</v>
      </c>
      <c r="BM435" s="596"/>
      <c r="BN435" s="596" t="e">
        <f>MATCH(Таблиця4[[#This Row],[BUILDING NAME]],Таблиця5[NAME],0)</f>
        <v>#N/A</v>
      </c>
      <c r="BO435" s="596" t="e">
        <f>INDEX(Таблиця5[[C - COINS - COST]:[ADDRESS]],'02BUILD'!$BN435,1)</f>
        <v>#N/A</v>
      </c>
      <c r="BP435" s="596" t="e">
        <f>INDEX(Таблиця5[[C - COINS - COST]:[ADDRESS]],'02BUILD'!$BN435,2)</f>
        <v>#N/A</v>
      </c>
      <c r="BQ435" s="596" t="e">
        <f>INDEX(Таблиця5[[C - COINS - COST]:[ADDRESS]],'02BUILD'!$BN435,3)</f>
        <v>#N/A</v>
      </c>
      <c r="BR435" s="596" t="e">
        <f>INDEX(Таблиця5[[C - COINS - COST]:[ADDRESS]],'02BUILD'!$BN435,4)</f>
        <v>#N/A</v>
      </c>
      <c r="BS435" s="596" t="e">
        <f>INDEX(Таблиця5[[C - COINS - COST]:[ADDRESS]],'02BUILD'!$BN435,5)</f>
        <v>#N/A</v>
      </c>
      <c r="BT435" s="596" t="e">
        <f>INDEX(Таблиця5[[C - COINS - COST]:[ADDRESS]],'02BUILD'!$BN435,6)</f>
        <v>#N/A</v>
      </c>
      <c r="BU435" s="596" t="e">
        <f>INDEX(Таблиця5[[C - COINS - COST]:[ADDRESS]],'02BUILD'!$BN435,7)</f>
        <v>#N/A</v>
      </c>
      <c r="BV435" s="596" t="e">
        <f>INDEX(Таблиця5[[C - COINS - COST]:[ADDRESS]],'02BUILD'!$BN435,8)</f>
        <v>#N/A</v>
      </c>
      <c r="BW435" s="596" t="e">
        <f>INDEX(Таблиця5[[C - COINS - COST]:[ADDRESS]],'02BUILD'!$BN435,9)</f>
        <v>#N/A</v>
      </c>
      <c r="BX435" s="596" t="e">
        <f>INDEX(Таблиця5[[C - COINS - COST]:[ADDRESS]],'02BUILD'!$BN435,10)</f>
        <v>#N/A</v>
      </c>
    </row>
    <row r="436" spans="1:76" ht="16.5" customHeight="1" thickTop="1" thickBot="1">
      <c r="A436" s="776"/>
      <c r="B436" s="777"/>
      <c r="C436" s="777"/>
      <c r="D436" s="776"/>
      <c r="E436" s="776"/>
      <c r="F436" s="777"/>
      <c r="G436" s="777"/>
      <c r="H436" s="742" t="s">
        <v>21202</v>
      </c>
      <c r="I436" s="743" t="s">
        <v>3966</v>
      </c>
      <c r="J436" s="743" t="s">
        <v>21740</v>
      </c>
      <c r="K436" s="743" t="s">
        <v>2089</v>
      </c>
      <c r="L436" s="775" t="s">
        <v>20774</v>
      </c>
      <c r="M436" s="775" t="s">
        <v>20774</v>
      </c>
      <c r="N436" s="743"/>
      <c r="O436" s="743"/>
      <c r="P436" s="743"/>
      <c r="Q436" s="743"/>
      <c r="R436" s="743"/>
      <c r="S4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6" s="743"/>
      <c r="U436" s="743" t="s">
        <v>21204</v>
      </c>
      <c r="V436" s="743"/>
      <c r="W436" s="742"/>
      <c r="X436" s="742"/>
      <c r="Y436" s="767" t="s">
        <v>21203</v>
      </c>
      <c r="Z436" s="743" t="s">
        <v>4311</v>
      </c>
      <c r="AA436" s="743"/>
      <c r="AB436" s="743" t="str">
        <f>Таблиця4[[#This Row],[Descriptions2]]</f>
        <v/>
      </c>
      <c r="AC436" s="743" t="str">
        <f>Таблиця4[[#This Row],[Owner/Specific NPCs3]]</f>
        <v/>
      </c>
      <c r="AD436" s="743"/>
      <c r="AE436" s="750"/>
      <c r="AF436" s="751"/>
      <c r="AG436" s="752"/>
      <c r="AH436" s="743"/>
      <c r="AI436" s="752"/>
      <c r="AJ436" s="743"/>
      <c r="AK436" s="752"/>
      <c r="AL436" s="742" t="str">
        <f>IFERROR(INDEX('02_LIVING_WATERDEEP'!$C$2:$C$200,MATCH(Таблиця4[[#This Row],[BUILDING NAME]],'02_LIVING_WATERDEEP'!$A$2:$A$200,0),1),"")</f>
        <v/>
      </c>
      <c r="AM436" s="742" t="str">
        <f>IFERROR(INDEX('02_LIVING_WATERDEEP'!$F$2:$F$200,MATCH(Таблиця4[[#This Row],[BUILDING NAME]],'02_LIVING_WATERDEEP'!$A$2:$A$200,0),1),"")</f>
        <v/>
      </c>
      <c r="AN436" s="742" t="str">
        <f>IFERROR(INDEX('02_LIVING_WATERDEEP'!$I$2:$I$200,MATCH(Таблиця4[[#This Row],[BUILDING NAME]],'02_LIVING_WATERDEEP'!$A$2:$A$200,0),1),"")</f>
        <v/>
      </c>
      <c r="AO436" s="742" t="str">
        <f>IFERROR(INDEX('02_LIVING_WATERDEEP'!$J$2:$J$200,MATCH(Таблиця4[[#This Row],[BUILDING NAME]],'02_LIVING_WATERDEEP'!$A$2:$A$200,0),1),"")</f>
        <v/>
      </c>
      <c r="AP436" s="742" t="str">
        <f>IFERROR(INDEX('02_LIVING_WATERDEEP'!$K$2:$K$200,MATCH(Таблиця4[[#This Row],[BUILDING NAME]],'02_LIVING_WATERDEEP'!$A$2:$A$200,0),1),"")</f>
        <v/>
      </c>
      <c r="AQ436" s="742" t="str">
        <f>IFERROR(INDEX('02_LIVING_WATERDEEP'!$L$2:$L$200,MATCH(Таблиця4[[#This Row],[BUILDING NAME]],'02_LIVING_WATERDEEP'!$A$2:$A$200,0),1),"")</f>
        <v/>
      </c>
      <c r="AR436" s="742" t="str">
        <f>IFERROR(INDEX('02_LIVING_WATERDEEP'!$M$2:$M$200,MATCH(Таблиця4[[#This Row],[BUILDING NAME]],'02_LIVING_WATERDEEP'!$A$2:$A$200,0),1),"")</f>
        <v/>
      </c>
      <c r="AS436" s="742"/>
      <c r="AT436" s="596"/>
      <c r="AU436" s="596"/>
      <c r="AV436" s="596"/>
      <c r="AW436" s="596"/>
      <c r="AX436" s="596"/>
      <c r="AY436" s="596"/>
      <c r="AZ436" s="596"/>
      <c r="BA436" s="596"/>
      <c r="BB436" s="596"/>
      <c r="BC436" s="596"/>
      <c r="BD436" s="596"/>
      <c r="BE436" s="596"/>
      <c r="BF436" s="596"/>
      <c r="BG436" s="596"/>
      <c r="BH436" s="596"/>
      <c r="BI436" s="596"/>
      <c r="BJ436" s="596" t="e">
        <f>MATCH(Таблиця4[[#This Row],[BUILDING NAME]],#REF!,0)</f>
        <v>#REF!</v>
      </c>
      <c r="BK436" s="596" t="e">
        <f>INDEX(#REF!,'02BUILD'!BJ436,1)</f>
        <v>#REF!</v>
      </c>
      <c r="BL436" s="596">
        <v>0</v>
      </c>
      <c r="BM436" s="596"/>
      <c r="BN436" s="596" t="e">
        <f>MATCH(Таблиця4[[#This Row],[BUILDING NAME]],Таблиця5[NAME],0)</f>
        <v>#N/A</v>
      </c>
      <c r="BO436" s="596" t="e">
        <f>INDEX(Таблиця5[[C - COINS - COST]:[ADDRESS]],'02BUILD'!$BN436,1)</f>
        <v>#N/A</v>
      </c>
      <c r="BP436" s="596" t="e">
        <f>INDEX(Таблиця5[[C - COINS - COST]:[ADDRESS]],'02BUILD'!$BN436,2)</f>
        <v>#N/A</v>
      </c>
      <c r="BQ436" s="596" t="e">
        <f>INDEX(Таблиця5[[C - COINS - COST]:[ADDRESS]],'02BUILD'!$BN436,3)</f>
        <v>#N/A</v>
      </c>
      <c r="BR436" s="596" t="e">
        <f>INDEX(Таблиця5[[C - COINS - COST]:[ADDRESS]],'02BUILD'!$BN436,4)</f>
        <v>#N/A</v>
      </c>
      <c r="BS436" s="596" t="e">
        <f>INDEX(Таблиця5[[C - COINS - COST]:[ADDRESS]],'02BUILD'!$BN436,5)</f>
        <v>#N/A</v>
      </c>
      <c r="BT436" s="596" t="e">
        <f>INDEX(Таблиця5[[C - COINS - COST]:[ADDRESS]],'02BUILD'!$BN436,6)</f>
        <v>#N/A</v>
      </c>
      <c r="BU436" s="596" t="e">
        <f>INDEX(Таблиця5[[C - COINS - COST]:[ADDRESS]],'02BUILD'!$BN436,7)</f>
        <v>#N/A</v>
      </c>
      <c r="BV436" s="596" t="e">
        <f>INDEX(Таблиця5[[C - COINS - COST]:[ADDRESS]],'02BUILD'!$BN436,8)</f>
        <v>#N/A</v>
      </c>
      <c r="BW436" s="596" t="e">
        <f>INDEX(Таблиця5[[C - COINS - COST]:[ADDRESS]],'02BUILD'!$BN436,9)</f>
        <v>#N/A</v>
      </c>
      <c r="BX436" s="596" t="e">
        <f>INDEX(Таблиця5[[C - COINS - COST]:[ADDRESS]],'02BUILD'!$BN436,10)</f>
        <v>#N/A</v>
      </c>
    </row>
    <row r="437" spans="1:76" ht="16.5" thickTop="1" thickBot="1">
      <c r="A437" s="776"/>
      <c r="B437" s="777"/>
      <c r="C437" s="777"/>
      <c r="D437" s="776"/>
      <c r="E437" s="776"/>
      <c r="F437" s="777"/>
      <c r="G437" s="777"/>
      <c r="H437" s="747" t="s">
        <v>21677</v>
      </c>
      <c r="I437" s="743" t="s">
        <v>21211</v>
      </c>
      <c r="J437" s="743"/>
      <c r="K437" s="775" t="s">
        <v>20774</v>
      </c>
      <c r="L437" s="775" t="s">
        <v>20774</v>
      </c>
      <c r="M437" s="775" t="s">
        <v>20774</v>
      </c>
      <c r="N437" s="743"/>
      <c r="O437" s="743"/>
      <c r="P437" s="743"/>
      <c r="Q437" s="743"/>
      <c r="R437" s="743"/>
      <c r="S4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7" s="743"/>
      <c r="U437" s="743"/>
      <c r="V437" s="743"/>
      <c r="W437" s="743"/>
      <c r="X437" s="743"/>
      <c r="Y437" s="742" t="s">
        <v>21618</v>
      </c>
      <c r="Z437" s="743" t="s">
        <v>4311</v>
      </c>
      <c r="AA437" s="743"/>
      <c r="AB437" s="743" t="str">
        <f>Таблиця4[[#This Row],[Descriptions2]]</f>
        <v/>
      </c>
      <c r="AC437" s="743" t="str">
        <f>Таблиця4[[#This Row],[Owner/Specific NPCs3]]</f>
        <v/>
      </c>
      <c r="AD437" s="743"/>
      <c r="AE437" s="750"/>
      <c r="AF437" s="751"/>
      <c r="AG437" s="752"/>
      <c r="AH437" s="743"/>
      <c r="AI437" s="752"/>
      <c r="AJ437" s="743"/>
      <c r="AK437" s="752"/>
      <c r="AL437" s="742" t="str">
        <f>IFERROR(INDEX('02_LIVING_WATERDEEP'!$C$2:$C$200,MATCH(Таблиця4[[#This Row],[BUILDING NAME]],'02_LIVING_WATERDEEP'!$A$2:$A$200,0),1),"")</f>
        <v/>
      </c>
      <c r="AM437" s="742" t="str">
        <f>IFERROR(INDEX('02_LIVING_WATERDEEP'!$F$2:$F$200,MATCH(Таблиця4[[#This Row],[BUILDING NAME]],'02_LIVING_WATERDEEP'!$A$2:$A$200,0),1),"")</f>
        <v/>
      </c>
      <c r="AN437" s="742" t="str">
        <f>IFERROR(INDEX('02_LIVING_WATERDEEP'!$I$2:$I$200,MATCH(Таблиця4[[#This Row],[BUILDING NAME]],'02_LIVING_WATERDEEP'!$A$2:$A$200,0),1),"")</f>
        <v/>
      </c>
      <c r="AO437" s="742" t="str">
        <f>IFERROR(INDEX('02_LIVING_WATERDEEP'!$J$2:$J$200,MATCH(Таблиця4[[#This Row],[BUILDING NAME]],'02_LIVING_WATERDEEP'!$A$2:$A$200,0),1),"")</f>
        <v/>
      </c>
      <c r="AP437" s="742" t="str">
        <f>IFERROR(INDEX('02_LIVING_WATERDEEP'!$K$2:$K$200,MATCH(Таблиця4[[#This Row],[BUILDING NAME]],'02_LIVING_WATERDEEP'!$A$2:$A$200,0),1),"")</f>
        <v/>
      </c>
      <c r="AQ437" s="742" t="str">
        <f>IFERROR(INDEX('02_LIVING_WATERDEEP'!$L$2:$L$200,MATCH(Таблиця4[[#This Row],[BUILDING NAME]],'02_LIVING_WATERDEEP'!$A$2:$A$200,0),1),"")</f>
        <v/>
      </c>
      <c r="AR437" s="742" t="str">
        <f>IFERROR(INDEX('02_LIVING_WATERDEEP'!$M$2:$M$200,MATCH(Таблиця4[[#This Row],[BUILDING NAME]],'02_LIVING_WATERDEEP'!$A$2:$A$200,0),1),"")</f>
        <v/>
      </c>
      <c r="AS437" s="742"/>
      <c r="AT437" s="596"/>
      <c r="AU437" s="596"/>
      <c r="AV437" s="596"/>
      <c r="AW437" s="596"/>
      <c r="AX437" s="596"/>
      <c r="AY437" s="596"/>
      <c r="AZ437" s="596"/>
      <c r="BA437" s="596"/>
      <c r="BB437" s="596"/>
      <c r="BC437" s="596"/>
      <c r="BD437" s="596"/>
      <c r="BE437" s="596"/>
      <c r="BF437" s="596"/>
      <c r="BG437" s="596"/>
      <c r="BH437" s="596"/>
      <c r="BI437" s="596"/>
      <c r="BJ437" s="596" t="e">
        <f>MATCH(Таблиця4[[#This Row],[BUILDING NAME]],#REF!,0)</f>
        <v>#REF!</v>
      </c>
      <c r="BK437" s="596" t="e">
        <f>INDEX(#REF!,'02BUILD'!BJ437,1)</f>
        <v>#REF!</v>
      </c>
      <c r="BL437" s="596" t="s">
        <v>20522</v>
      </c>
      <c r="BM437" s="596"/>
      <c r="BN437" s="596" t="e">
        <f>MATCH(Таблиця4[[#This Row],[BUILDING NAME]],Таблиця5[NAME],0)</f>
        <v>#N/A</v>
      </c>
      <c r="BO437" s="596" t="e">
        <f>INDEX(Таблиця5[[C - COINS - COST]:[ADDRESS]],'02BUILD'!$BN437,1)</f>
        <v>#N/A</v>
      </c>
      <c r="BP437" s="596" t="e">
        <f>INDEX(Таблиця5[[C - COINS - COST]:[ADDRESS]],'02BUILD'!$BN437,2)</f>
        <v>#N/A</v>
      </c>
      <c r="BQ437" s="596" t="e">
        <f>INDEX(Таблиця5[[C - COINS - COST]:[ADDRESS]],'02BUILD'!$BN437,3)</f>
        <v>#N/A</v>
      </c>
      <c r="BR437" s="596" t="e">
        <f>INDEX(Таблиця5[[C - COINS - COST]:[ADDRESS]],'02BUILD'!$BN437,4)</f>
        <v>#N/A</v>
      </c>
      <c r="BS437" s="596" t="e">
        <f>INDEX(Таблиця5[[C - COINS - COST]:[ADDRESS]],'02BUILD'!$BN437,5)</f>
        <v>#N/A</v>
      </c>
      <c r="BT437" s="596" t="e">
        <f>INDEX(Таблиця5[[C - COINS - COST]:[ADDRESS]],'02BUILD'!$BN437,6)</f>
        <v>#N/A</v>
      </c>
      <c r="BU437" s="596" t="e">
        <f>INDEX(Таблиця5[[C - COINS - COST]:[ADDRESS]],'02BUILD'!$BN437,7)</f>
        <v>#N/A</v>
      </c>
      <c r="BV437" s="596" t="e">
        <f>INDEX(Таблиця5[[C - COINS - COST]:[ADDRESS]],'02BUILD'!$BN437,8)</f>
        <v>#N/A</v>
      </c>
      <c r="BW437" s="596" t="e">
        <f>INDEX(Таблиця5[[C - COINS - COST]:[ADDRESS]],'02BUILD'!$BN437,9)</f>
        <v>#N/A</v>
      </c>
      <c r="BX437" s="596" t="e">
        <f>INDEX(Таблиця5[[C - COINS - COST]:[ADDRESS]],'02BUILD'!$BN437,10)</f>
        <v>#N/A</v>
      </c>
    </row>
    <row r="438" spans="1:76" ht="16.5" thickTop="1" thickBot="1">
      <c r="A438" s="776"/>
      <c r="B438" s="777"/>
      <c r="C438" s="777"/>
      <c r="D438" s="776"/>
      <c r="E438" s="776"/>
      <c r="F438" s="777"/>
      <c r="G438" s="777"/>
      <c r="H438" s="743" t="s">
        <v>21208</v>
      </c>
      <c r="I438" s="743" t="s">
        <v>21211</v>
      </c>
      <c r="J438" s="743"/>
      <c r="K438" s="775" t="s">
        <v>20774</v>
      </c>
      <c r="L438" s="775" t="s">
        <v>20774</v>
      </c>
      <c r="M438" s="775" t="s">
        <v>20774</v>
      </c>
      <c r="N438" s="743"/>
      <c r="O438" s="743"/>
      <c r="P438" s="743"/>
      <c r="Q438" s="743"/>
      <c r="R438" s="743"/>
      <c r="S4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8" s="743"/>
      <c r="U438" s="743"/>
      <c r="V438" s="743"/>
      <c r="W438" s="743"/>
      <c r="X438" s="743"/>
      <c r="Y438" s="742" t="s">
        <v>21625</v>
      </c>
      <c r="Z438" s="743" t="s">
        <v>4311</v>
      </c>
      <c r="AA438" s="743"/>
      <c r="AB438" s="743" t="str">
        <f>Таблиця4[[#This Row],[Descriptions2]]</f>
        <v/>
      </c>
      <c r="AC438" s="743" t="str">
        <f>Таблиця4[[#This Row],[Owner/Specific NPCs3]]</f>
        <v/>
      </c>
      <c r="AD438" s="743"/>
      <c r="AE438" s="750"/>
      <c r="AF438" s="751"/>
      <c r="AG438" s="752"/>
      <c r="AH438" s="743"/>
      <c r="AI438" s="752"/>
      <c r="AJ438" s="743"/>
      <c r="AK438" s="752"/>
      <c r="AL438" s="742" t="str">
        <f>IFERROR(INDEX('02_LIVING_WATERDEEP'!$C$2:$C$200,MATCH(Таблиця4[[#This Row],[BUILDING NAME]],'02_LIVING_WATERDEEP'!$A$2:$A$200,0),1),"")</f>
        <v/>
      </c>
      <c r="AM438" s="742" t="str">
        <f>IFERROR(INDEX('02_LIVING_WATERDEEP'!$F$2:$F$200,MATCH(Таблиця4[[#This Row],[BUILDING NAME]],'02_LIVING_WATERDEEP'!$A$2:$A$200,0),1),"")</f>
        <v/>
      </c>
      <c r="AN438" s="742" t="str">
        <f>IFERROR(INDEX('02_LIVING_WATERDEEP'!$I$2:$I$200,MATCH(Таблиця4[[#This Row],[BUILDING NAME]],'02_LIVING_WATERDEEP'!$A$2:$A$200,0),1),"")</f>
        <v/>
      </c>
      <c r="AO438" s="742" t="str">
        <f>IFERROR(INDEX('02_LIVING_WATERDEEP'!$J$2:$J$200,MATCH(Таблиця4[[#This Row],[BUILDING NAME]],'02_LIVING_WATERDEEP'!$A$2:$A$200,0),1),"")</f>
        <v/>
      </c>
      <c r="AP438" s="742" t="str">
        <f>IFERROR(INDEX('02_LIVING_WATERDEEP'!$K$2:$K$200,MATCH(Таблиця4[[#This Row],[BUILDING NAME]],'02_LIVING_WATERDEEP'!$A$2:$A$200,0),1),"")</f>
        <v/>
      </c>
      <c r="AQ438" s="742" t="str">
        <f>IFERROR(INDEX('02_LIVING_WATERDEEP'!$L$2:$L$200,MATCH(Таблиця4[[#This Row],[BUILDING NAME]],'02_LIVING_WATERDEEP'!$A$2:$A$200,0),1),"")</f>
        <v/>
      </c>
      <c r="AR438" s="742" t="str">
        <f>IFERROR(INDEX('02_LIVING_WATERDEEP'!$M$2:$M$200,MATCH(Таблиця4[[#This Row],[BUILDING NAME]],'02_LIVING_WATERDEEP'!$A$2:$A$200,0),1),"")</f>
        <v/>
      </c>
      <c r="AS438" s="742"/>
      <c r="AT438" s="596"/>
      <c r="AU438" s="596"/>
      <c r="AV438" s="596"/>
      <c r="AW438" s="596"/>
      <c r="AX438" s="596"/>
      <c r="AY438" s="596"/>
      <c r="AZ438" s="596"/>
      <c r="BA438" s="596"/>
      <c r="BB438" s="596"/>
      <c r="BC438" s="596"/>
      <c r="BD438" s="596"/>
      <c r="BE438" s="596"/>
      <c r="BF438" s="596"/>
      <c r="BG438" s="596"/>
      <c r="BH438" s="596"/>
      <c r="BI438" s="596"/>
      <c r="BJ438" s="596" t="e">
        <f>MATCH(Таблиця4[[#This Row],[BUILDING NAME]],#REF!,0)</f>
        <v>#REF!</v>
      </c>
      <c r="BK438" s="596" t="e">
        <f>INDEX(#REF!,'02BUILD'!BJ438,1)</f>
        <v>#REF!</v>
      </c>
      <c r="BL438" s="596" t="s">
        <v>20522</v>
      </c>
      <c r="BM438" s="596"/>
      <c r="BN438" s="596" t="e">
        <f>MATCH(Таблиця4[[#This Row],[BUILDING NAME]],Таблиця5[NAME],0)</f>
        <v>#N/A</v>
      </c>
      <c r="BO438" s="596" t="e">
        <f>INDEX(Таблиця5[[C - COINS - COST]:[ADDRESS]],'02BUILD'!$BN438,1)</f>
        <v>#N/A</v>
      </c>
      <c r="BP438" s="596" t="e">
        <f>INDEX(Таблиця5[[C - COINS - COST]:[ADDRESS]],'02BUILD'!$BN438,2)</f>
        <v>#N/A</v>
      </c>
      <c r="BQ438" s="596" t="e">
        <f>INDEX(Таблиця5[[C - COINS - COST]:[ADDRESS]],'02BUILD'!$BN438,3)</f>
        <v>#N/A</v>
      </c>
      <c r="BR438" s="596" t="e">
        <f>INDEX(Таблиця5[[C - COINS - COST]:[ADDRESS]],'02BUILD'!$BN438,4)</f>
        <v>#N/A</v>
      </c>
      <c r="BS438" s="596" t="e">
        <f>INDEX(Таблиця5[[C - COINS - COST]:[ADDRESS]],'02BUILD'!$BN438,5)</f>
        <v>#N/A</v>
      </c>
      <c r="BT438" s="596" t="e">
        <f>INDEX(Таблиця5[[C - COINS - COST]:[ADDRESS]],'02BUILD'!$BN438,6)</f>
        <v>#N/A</v>
      </c>
      <c r="BU438" s="596" t="e">
        <f>INDEX(Таблиця5[[C - COINS - COST]:[ADDRESS]],'02BUILD'!$BN438,7)</f>
        <v>#N/A</v>
      </c>
      <c r="BV438" s="596" t="e">
        <f>INDEX(Таблиця5[[C - COINS - COST]:[ADDRESS]],'02BUILD'!$BN438,8)</f>
        <v>#N/A</v>
      </c>
      <c r="BW438" s="596" t="e">
        <f>INDEX(Таблиця5[[C - COINS - COST]:[ADDRESS]],'02BUILD'!$BN438,9)</f>
        <v>#N/A</v>
      </c>
      <c r="BX438" s="596" t="e">
        <f>INDEX(Таблиця5[[C - COINS - COST]:[ADDRESS]],'02BUILD'!$BN438,10)</f>
        <v>#N/A</v>
      </c>
    </row>
    <row r="439" spans="1:76" ht="16.5" thickTop="1" thickBot="1">
      <c r="A439" s="776"/>
      <c r="B439" s="777"/>
      <c r="C439" s="777"/>
      <c r="D439" s="776"/>
      <c r="E439" s="776"/>
      <c r="F439" s="777"/>
      <c r="G439" s="777"/>
      <c r="H439" s="743" t="s">
        <v>21209</v>
      </c>
      <c r="I439" s="743" t="s">
        <v>21211</v>
      </c>
      <c r="J439" s="743"/>
      <c r="K439" s="775" t="s">
        <v>20774</v>
      </c>
      <c r="L439" s="775" t="s">
        <v>20774</v>
      </c>
      <c r="M439" s="775" t="s">
        <v>20774</v>
      </c>
      <c r="N439" s="743"/>
      <c r="O439" s="743"/>
      <c r="P439" s="743"/>
      <c r="Q439" s="743"/>
      <c r="R439" s="743"/>
      <c r="S4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39" s="743"/>
      <c r="U439" s="743"/>
      <c r="V439" s="743"/>
      <c r="W439" s="743"/>
      <c r="X439" s="743"/>
      <c r="Y439" s="742" t="s">
        <v>21624</v>
      </c>
      <c r="Z439" s="743" t="s">
        <v>4311</v>
      </c>
      <c r="AA439" s="743"/>
      <c r="AB439" s="743" t="str">
        <f>Таблиця4[[#This Row],[Descriptions2]]</f>
        <v/>
      </c>
      <c r="AC439" s="743" t="str">
        <f>Таблиця4[[#This Row],[Owner/Specific NPCs3]]</f>
        <v/>
      </c>
      <c r="AD439" s="743"/>
      <c r="AE439" s="750"/>
      <c r="AF439" s="751"/>
      <c r="AG439" s="752"/>
      <c r="AH439" s="743"/>
      <c r="AI439" s="752"/>
      <c r="AJ439" s="743"/>
      <c r="AK439" s="752"/>
      <c r="AL439" s="742" t="str">
        <f>IFERROR(INDEX('02_LIVING_WATERDEEP'!$C$2:$C$200,MATCH(Таблиця4[[#This Row],[BUILDING NAME]],'02_LIVING_WATERDEEP'!$A$2:$A$200,0),1),"")</f>
        <v/>
      </c>
      <c r="AM439" s="742" t="str">
        <f>IFERROR(INDEX('02_LIVING_WATERDEEP'!$F$2:$F$200,MATCH(Таблиця4[[#This Row],[BUILDING NAME]],'02_LIVING_WATERDEEP'!$A$2:$A$200,0),1),"")</f>
        <v/>
      </c>
      <c r="AN439" s="742" t="str">
        <f>IFERROR(INDEX('02_LIVING_WATERDEEP'!$I$2:$I$200,MATCH(Таблиця4[[#This Row],[BUILDING NAME]],'02_LIVING_WATERDEEP'!$A$2:$A$200,0),1),"")</f>
        <v/>
      </c>
      <c r="AO439" s="742" t="str">
        <f>IFERROR(INDEX('02_LIVING_WATERDEEP'!$J$2:$J$200,MATCH(Таблиця4[[#This Row],[BUILDING NAME]],'02_LIVING_WATERDEEP'!$A$2:$A$200,0),1),"")</f>
        <v/>
      </c>
      <c r="AP439" s="742" t="str">
        <f>IFERROR(INDEX('02_LIVING_WATERDEEP'!$K$2:$K$200,MATCH(Таблиця4[[#This Row],[BUILDING NAME]],'02_LIVING_WATERDEEP'!$A$2:$A$200,0),1),"")</f>
        <v/>
      </c>
      <c r="AQ439" s="742" t="str">
        <f>IFERROR(INDEX('02_LIVING_WATERDEEP'!$L$2:$L$200,MATCH(Таблиця4[[#This Row],[BUILDING NAME]],'02_LIVING_WATERDEEP'!$A$2:$A$200,0),1),"")</f>
        <v/>
      </c>
      <c r="AR439" s="742" t="str">
        <f>IFERROR(INDEX('02_LIVING_WATERDEEP'!$M$2:$M$200,MATCH(Таблиця4[[#This Row],[BUILDING NAME]],'02_LIVING_WATERDEEP'!$A$2:$A$200,0),1),"")</f>
        <v/>
      </c>
      <c r="AS439" s="742"/>
      <c r="AT439" s="596"/>
      <c r="AU439" s="596"/>
      <c r="AV439" s="596"/>
      <c r="AW439" s="596"/>
      <c r="AX439" s="596"/>
      <c r="AY439" s="596"/>
      <c r="AZ439" s="596"/>
      <c r="BA439" s="596"/>
      <c r="BB439" s="596"/>
      <c r="BC439" s="596"/>
      <c r="BD439" s="596"/>
      <c r="BE439" s="596"/>
      <c r="BF439" s="596"/>
      <c r="BG439" s="596"/>
      <c r="BH439" s="596"/>
      <c r="BI439" s="596"/>
      <c r="BJ439" s="596" t="e">
        <f>MATCH(Таблиця4[[#This Row],[BUILDING NAME]],#REF!,0)</f>
        <v>#REF!</v>
      </c>
      <c r="BK439" s="596" t="e">
        <f>INDEX(#REF!,'02BUILD'!BJ439,1)</f>
        <v>#REF!</v>
      </c>
      <c r="BL439" s="596" t="s">
        <v>20534</v>
      </c>
      <c r="BM439" s="596"/>
      <c r="BN439" s="596" t="e">
        <f>MATCH(Таблиця4[[#This Row],[BUILDING NAME]],Таблиця5[NAME],0)</f>
        <v>#N/A</v>
      </c>
      <c r="BO439" s="596" t="e">
        <f>INDEX(Таблиця5[[C - COINS - COST]:[ADDRESS]],'02BUILD'!$BN439,1)</f>
        <v>#N/A</v>
      </c>
      <c r="BP439" s="596" t="e">
        <f>INDEX(Таблиця5[[C - COINS - COST]:[ADDRESS]],'02BUILD'!$BN439,2)</f>
        <v>#N/A</v>
      </c>
      <c r="BQ439" s="596" t="e">
        <f>INDEX(Таблиця5[[C - COINS - COST]:[ADDRESS]],'02BUILD'!$BN439,3)</f>
        <v>#N/A</v>
      </c>
      <c r="BR439" s="596" t="e">
        <f>INDEX(Таблиця5[[C - COINS - COST]:[ADDRESS]],'02BUILD'!$BN439,4)</f>
        <v>#N/A</v>
      </c>
      <c r="BS439" s="596" t="e">
        <f>INDEX(Таблиця5[[C - COINS - COST]:[ADDRESS]],'02BUILD'!$BN439,5)</f>
        <v>#N/A</v>
      </c>
      <c r="BT439" s="596" t="e">
        <f>INDEX(Таблиця5[[C - COINS - COST]:[ADDRESS]],'02BUILD'!$BN439,6)</f>
        <v>#N/A</v>
      </c>
      <c r="BU439" s="596" t="e">
        <f>INDEX(Таблиця5[[C - COINS - COST]:[ADDRESS]],'02BUILD'!$BN439,7)</f>
        <v>#N/A</v>
      </c>
      <c r="BV439" s="596" t="e">
        <f>INDEX(Таблиця5[[C - COINS - COST]:[ADDRESS]],'02BUILD'!$BN439,8)</f>
        <v>#N/A</v>
      </c>
      <c r="BW439" s="596" t="e">
        <f>INDEX(Таблиця5[[C - COINS - COST]:[ADDRESS]],'02BUILD'!$BN439,9)</f>
        <v>#N/A</v>
      </c>
      <c r="BX439" s="596" t="e">
        <f>INDEX(Таблиця5[[C - COINS - COST]:[ADDRESS]],'02BUILD'!$BN439,10)</f>
        <v>#N/A</v>
      </c>
    </row>
    <row r="440" spans="1:76" ht="16.5" thickTop="1" thickBot="1">
      <c r="A440" s="776"/>
      <c r="B440" s="777"/>
      <c r="C440" s="777"/>
      <c r="D440" s="776"/>
      <c r="E440" s="776"/>
      <c r="F440" s="777"/>
      <c r="G440" s="777"/>
      <c r="H440" s="742" t="s">
        <v>21210</v>
      </c>
      <c r="I440" s="743" t="s">
        <v>21211</v>
      </c>
      <c r="J440" s="743"/>
      <c r="K440" s="775" t="s">
        <v>20774</v>
      </c>
      <c r="L440" s="775" t="s">
        <v>20774</v>
      </c>
      <c r="M440" s="775" t="s">
        <v>20774</v>
      </c>
      <c r="N440" s="743"/>
      <c r="O440" s="743"/>
      <c r="P440" s="743"/>
      <c r="Q440" s="743"/>
      <c r="R440" s="743"/>
      <c r="S4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0" s="743"/>
      <c r="U440" s="743"/>
      <c r="V440" s="743"/>
      <c r="W440" s="743"/>
      <c r="X440" s="743"/>
      <c r="Y440" s="743"/>
      <c r="Z440" s="743" t="s">
        <v>4311</v>
      </c>
      <c r="AA440" s="743"/>
      <c r="AB440" s="743" t="str">
        <f>Таблиця4[[#This Row],[Descriptions2]]</f>
        <v/>
      </c>
      <c r="AC440" s="743" t="str">
        <f>Таблиця4[[#This Row],[Owner/Specific NPCs3]]</f>
        <v/>
      </c>
      <c r="AD440" s="743"/>
      <c r="AE440" s="750"/>
      <c r="AF440" s="751"/>
      <c r="AG440" s="752"/>
      <c r="AH440" s="743"/>
      <c r="AI440" s="752"/>
      <c r="AJ440" s="743"/>
      <c r="AK440" s="752"/>
      <c r="AL440" s="742" t="str">
        <f>IFERROR(INDEX('02_LIVING_WATERDEEP'!$C$2:$C$200,MATCH(Таблиця4[[#This Row],[BUILDING NAME]],'02_LIVING_WATERDEEP'!$A$2:$A$200,0),1),"")</f>
        <v/>
      </c>
      <c r="AM440" s="742" t="str">
        <f>IFERROR(INDEX('02_LIVING_WATERDEEP'!$F$2:$F$200,MATCH(Таблиця4[[#This Row],[BUILDING NAME]],'02_LIVING_WATERDEEP'!$A$2:$A$200,0),1),"")</f>
        <v/>
      </c>
      <c r="AN440" s="742" t="str">
        <f>IFERROR(INDEX('02_LIVING_WATERDEEP'!$I$2:$I$200,MATCH(Таблиця4[[#This Row],[BUILDING NAME]],'02_LIVING_WATERDEEP'!$A$2:$A$200,0),1),"")</f>
        <v/>
      </c>
      <c r="AO440" s="742" t="str">
        <f>IFERROR(INDEX('02_LIVING_WATERDEEP'!$J$2:$J$200,MATCH(Таблиця4[[#This Row],[BUILDING NAME]],'02_LIVING_WATERDEEP'!$A$2:$A$200,0),1),"")</f>
        <v/>
      </c>
      <c r="AP440" s="742" t="str">
        <f>IFERROR(INDEX('02_LIVING_WATERDEEP'!$K$2:$K$200,MATCH(Таблиця4[[#This Row],[BUILDING NAME]],'02_LIVING_WATERDEEP'!$A$2:$A$200,0),1),"")</f>
        <v/>
      </c>
      <c r="AQ440" s="742" t="str">
        <f>IFERROR(INDEX('02_LIVING_WATERDEEP'!$L$2:$L$200,MATCH(Таблиця4[[#This Row],[BUILDING NAME]],'02_LIVING_WATERDEEP'!$A$2:$A$200,0),1),"")</f>
        <v/>
      </c>
      <c r="AR440" s="742" t="str">
        <f>IFERROR(INDEX('02_LIVING_WATERDEEP'!$M$2:$M$200,MATCH(Таблиця4[[#This Row],[BUILDING NAME]],'02_LIVING_WATERDEEP'!$A$2:$A$200,0),1),"")</f>
        <v/>
      </c>
      <c r="AS440" s="742"/>
      <c r="AT440" s="596"/>
      <c r="AU440" s="596"/>
      <c r="AV440" s="596"/>
      <c r="AW440" s="596"/>
      <c r="AX440" s="596"/>
      <c r="AY440" s="596"/>
      <c r="AZ440" s="596"/>
      <c r="BA440" s="596"/>
      <c r="BB440" s="596"/>
      <c r="BC440" s="596"/>
      <c r="BD440" s="596"/>
      <c r="BE440" s="596"/>
      <c r="BF440" s="596"/>
      <c r="BG440" s="596"/>
      <c r="BH440" s="596"/>
      <c r="BI440" s="596"/>
      <c r="BJ440" s="596" t="e">
        <f>MATCH(Таблиця4[[#This Row],[BUILDING NAME]],#REF!,0)</f>
        <v>#REF!</v>
      </c>
      <c r="BK440" s="596" t="e">
        <f>INDEX(#REF!,'02BUILD'!BJ440,1)</f>
        <v>#REF!</v>
      </c>
      <c r="BL440" s="596" t="s">
        <v>12707</v>
      </c>
      <c r="BM440" s="596"/>
      <c r="BN440" s="596" t="e">
        <f>MATCH(Таблиця4[[#This Row],[BUILDING NAME]],Таблиця5[NAME],0)</f>
        <v>#N/A</v>
      </c>
      <c r="BO440" s="596" t="e">
        <f>INDEX(Таблиця5[[C - COINS - COST]:[ADDRESS]],'02BUILD'!$BN440,1)</f>
        <v>#N/A</v>
      </c>
      <c r="BP440" s="596" t="e">
        <f>INDEX(Таблиця5[[C - COINS - COST]:[ADDRESS]],'02BUILD'!$BN440,2)</f>
        <v>#N/A</v>
      </c>
      <c r="BQ440" s="596" t="e">
        <f>INDEX(Таблиця5[[C - COINS - COST]:[ADDRESS]],'02BUILD'!$BN440,3)</f>
        <v>#N/A</v>
      </c>
      <c r="BR440" s="596" t="e">
        <f>INDEX(Таблиця5[[C - COINS - COST]:[ADDRESS]],'02BUILD'!$BN440,4)</f>
        <v>#N/A</v>
      </c>
      <c r="BS440" s="596" t="e">
        <f>INDEX(Таблиця5[[C - COINS - COST]:[ADDRESS]],'02BUILD'!$BN440,5)</f>
        <v>#N/A</v>
      </c>
      <c r="BT440" s="596" t="e">
        <f>INDEX(Таблиця5[[C - COINS - COST]:[ADDRESS]],'02BUILD'!$BN440,6)</f>
        <v>#N/A</v>
      </c>
      <c r="BU440" s="596" t="e">
        <f>INDEX(Таблиця5[[C - COINS - COST]:[ADDRESS]],'02BUILD'!$BN440,7)</f>
        <v>#N/A</v>
      </c>
      <c r="BV440" s="596" t="e">
        <f>INDEX(Таблиця5[[C - COINS - COST]:[ADDRESS]],'02BUILD'!$BN440,8)</f>
        <v>#N/A</v>
      </c>
      <c r="BW440" s="596" t="e">
        <f>INDEX(Таблиця5[[C - COINS - COST]:[ADDRESS]],'02BUILD'!$BN440,9)</f>
        <v>#N/A</v>
      </c>
      <c r="BX440" s="596" t="e">
        <f>INDEX(Таблиця5[[C - COINS - COST]:[ADDRESS]],'02BUILD'!$BN440,10)</f>
        <v>#N/A</v>
      </c>
    </row>
    <row r="441" spans="1:76" ht="16.5" thickTop="1" thickBot="1">
      <c r="A441" s="776"/>
      <c r="B441" s="777"/>
      <c r="C441" s="777"/>
      <c r="D441" s="776"/>
      <c r="E441" s="776"/>
      <c r="F441" s="777"/>
      <c r="G441" s="777"/>
      <c r="H441" s="749" t="s">
        <v>20909</v>
      </c>
      <c r="I441" s="743" t="s">
        <v>3967</v>
      </c>
      <c r="J441" s="743"/>
      <c r="K441" s="743" t="s">
        <v>2089</v>
      </c>
      <c r="L441" s="775" t="s">
        <v>20774</v>
      </c>
      <c r="M441" s="775" t="s">
        <v>20774</v>
      </c>
      <c r="N441" s="743"/>
      <c r="O441" s="743"/>
      <c r="P441" s="743"/>
      <c r="Q441" s="743"/>
      <c r="R441" s="743"/>
      <c r="S4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1" s="743"/>
      <c r="U441" s="743"/>
      <c r="V441" s="743"/>
      <c r="W441" s="743"/>
      <c r="X441" s="743"/>
      <c r="Y441" s="743" t="s">
        <v>20620</v>
      </c>
      <c r="Z441" s="743" t="s">
        <v>4311</v>
      </c>
      <c r="AA441" s="743"/>
      <c r="AB441" s="743" t="str">
        <f>Таблиця4[[#This Row],[Descriptions2]]</f>
        <v/>
      </c>
      <c r="AC441" s="743" t="str">
        <f>Таблиця4[[#This Row],[Owner/Specific NPCs3]]</f>
        <v/>
      </c>
      <c r="AD441" s="743"/>
      <c r="AE441" s="750"/>
      <c r="AF441" s="751"/>
      <c r="AG441" s="752"/>
      <c r="AH441" s="743"/>
      <c r="AI441" s="752"/>
      <c r="AJ441" s="743"/>
      <c r="AK441" s="752"/>
      <c r="AL441" s="742" t="str">
        <f>IFERROR(INDEX('02_LIVING_WATERDEEP'!$C$2:$C$200,MATCH(Таблиця4[[#This Row],[BUILDING NAME]],'02_LIVING_WATERDEEP'!$A$2:$A$200,0),1),"")</f>
        <v/>
      </c>
      <c r="AM441" s="742" t="str">
        <f>IFERROR(INDEX('02_LIVING_WATERDEEP'!$F$2:$F$200,MATCH(Таблиця4[[#This Row],[BUILDING NAME]],'02_LIVING_WATERDEEP'!$A$2:$A$200,0),1),"")</f>
        <v/>
      </c>
      <c r="AN441" s="742" t="str">
        <f>IFERROR(INDEX('02_LIVING_WATERDEEP'!$I$2:$I$200,MATCH(Таблиця4[[#This Row],[BUILDING NAME]],'02_LIVING_WATERDEEP'!$A$2:$A$200,0),1),"")</f>
        <v/>
      </c>
      <c r="AO441" s="742" t="str">
        <f>IFERROR(INDEX('02_LIVING_WATERDEEP'!$J$2:$J$200,MATCH(Таблиця4[[#This Row],[BUILDING NAME]],'02_LIVING_WATERDEEP'!$A$2:$A$200,0),1),"")</f>
        <v/>
      </c>
      <c r="AP441" s="742" t="str">
        <f>IFERROR(INDEX('02_LIVING_WATERDEEP'!$K$2:$K$200,MATCH(Таблиця4[[#This Row],[BUILDING NAME]],'02_LIVING_WATERDEEP'!$A$2:$A$200,0),1),"")</f>
        <v/>
      </c>
      <c r="AQ441" s="742" t="str">
        <f>IFERROR(INDEX('02_LIVING_WATERDEEP'!$L$2:$L$200,MATCH(Таблиця4[[#This Row],[BUILDING NAME]],'02_LIVING_WATERDEEP'!$A$2:$A$200,0),1),"")</f>
        <v/>
      </c>
      <c r="AR441" s="742" t="str">
        <f>IFERROR(INDEX('02_LIVING_WATERDEEP'!$M$2:$M$200,MATCH(Таблиця4[[#This Row],[BUILDING NAME]],'02_LIVING_WATERDEEP'!$A$2:$A$200,0),1),"")</f>
        <v/>
      </c>
      <c r="AS441" s="742"/>
      <c r="AT441" s="596"/>
      <c r="AU441" s="596"/>
      <c r="AV441" s="596"/>
      <c r="AW441" s="596"/>
      <c r="AX441" s="596"/>
      <c r="AY441" s="596"/>
      <c r="AZ441" s="596"/>
      <c r="BA441" s="596"/>
      <c r="BB441" s="596"/>
      <c r="BC441" s="596"/>
      <c r="BD441" s="596"/>
      <c r="BE441" s="596"/>
      <c r="BF441" s="596"/>
      <c r="BG441" s="596"/>
      <c r="BH441" s="596"/>
      <c r="BI441" s="596"/>
      <c r="BJ441" s="596" t="e">
        <f>MATCH(Таблиця4[[#This Row],[BUILDING NAME]],#REF!,0)</f>
        <v>#REF!</v>
      </c>
      <c r="BK441" s="596" t="e">
        <f>INDEX(#REF!,'02BUILD'!BJ441,1)</f>
        <v>#REF!</v>
      </c>
      <c r="BL441" s="596" t="s">
        <v>20546</v>
      </c>
      <c r="BM441" s="596"/>
      <c r="BN441" s="596" t="e">
        <f>MATCH(Таблиця4[[#This Row],[BUILDING NAME]],Таблиця5[NAME],0)</f>
        <v>#N/A</v>
      </c>
      <c r="BO441" s="596" t="e">
        <f>INDEX(Таблиця5[[C - COINS - COST]:[ADDRESS]],'02BUILD'!$BN441,1)</f>
        <v>#N/A</v>
      </c>
      <c r="BP441" s="596" t="e">
        <f>INDEX(Таблиця5[[C - COINS - COST]:[ADDRESS]],'02BUILD'!$BN441,2)</f>
        <v>#N/A</v>
      </c>
      <c r="BQ441" s="596" t="e">
        <f>INDEX(Таблиця5[[C - COINS - COST]:[ADDRESS]],'02BUILD'!$BN441,3)</f>
        <v>#N/A</v>
      </c>
      <c r="BR441" s="596" t="e">
        <f>INDEX(Таблиця5[[C - COINS - COST]:[ADDRESS]],'02BUILD'!$BN441,4)</f>
        <v>#N/A</v>
      </c>
      <c r="BS441" s="596" t="e">
        <f>INDEX(Таблиця5[[C - COINS - COST]:[ADDRESS]],'02BUILD'!$BN441,5)</f>
        <v>#N/A</v>
      </c>
      <c r="BT441" s="596" t="e">
        <f>INDEX(Таблиця5[[C - COINS - COST]:[ADDRESS]],'02BUILD'!$BN441,6)</f>
        <v>#N/A</v>
      </c>
      <c r="BU441" s="596" t="e">
        <f>INDEX(Таблиця5[[C - COINS - COST]:[ADDRESS]],'02BUILD'!$BN441,7)</f>
        <v>#N/A</v>
      </c>
      <c r="BV441" s="596" t="e">
        <f>INDEX(Таблиця5[[C - COINS - COST]:[ADDRESS]],'02BUILD'!$BN441,8)</f>
        <v>#N/A</v>
      </c>
      <c r="BW441" s="596" t="e">
        <f>INDEX(Таблиця5[[C - COINS - COST]:[ADDRESS]],'02BUILD'!$BN441,9)</f>
        <v>#N/A</v>
      </c>
      <c r="BX441" s="596" t="e">
        <f>INDEX(Таблиця5[[C - COINS - COST]:[ADDRESS]],'02BUILD'!$BN441,10)</f>
        <v>#N/A</v>
      </c>
    </row>
    <row r="442" spans="1:76" ht="16.5" thickTop="1" thickBot="1">
      <c r="A442" s="742" t="s">
        <v>859</v>
      </c>
      <c r="B442" s="743" t="str">
        <f t="shared" ref="B442:B473" si="22">LEFT(LEFT(A442,FIND(":",A442)),LEN(LEFT(A442,FIND(":",A442)))-1)</f>
        <v>$1</v>
      </c>
      <c r="C442" s="743" t="str">
        <f t="shared" ref="C442:C473" si="23">RIGHT(A442,LEN(A442)-FIND(":",A442)-1)</f>
        <v>Sated Satyr (tavern, C, 2)</v>
      </c>
      <c r="D442" s="742"/>
      <c r="E442" s="742"/>
      <c r="F442" s="743" t="s">
        <v>1257</v>
      </c>
      <c r="G442" s="743" t="s">
        <v>1587</v>
      </c>
      <c r="H442" s="743" t="s">
        <v>2199</v>
      </c>
      <c r="I442" s="743" t="s">
        <v>3967</v>
      </c>
      <c r="J442" s="743"/>
      <c r="K442" s="743" t="s">
        <v>2093</v>
      </c>
      <c r="L442" s="743" t="s">
        <v>2069</v>
      </c>
      <c r="M442" s="743">
        <v>2</v>
      </c>
      <c r="N442" s="743"/>
      <c r="O442" s="743">
        <v>3</v>
      </c>
      <c r="P442" s="743"/>
      <c r="Q442" s="743">
        <v>3</v>
      </c>
      <c r="R442" s="743"/>
      <c r="S4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T442" s="743"/>
      <c r="U442" s="743"/>
      <c r="V442" s="743"/>
      <c r="W442" s="743"/>
      <c r="X442" s="743"/>
      <c r="Y442" s="743"/>
      <c r="Z442" s="743" t="s">
        <v>230</v>
      </c>
      <c r="AA442" s="743"/>
      <c r="AB442" s="743">
        <f>Таблиця4[[#This Row],[Descriptions2]]</f>
        <v>0</v>
      </c>
      <c r="AC442" s="743">
        <f>Таблиця4[[#This Row],[Owner/Specific NPCs3]]</f>
        <v>0</v>
      </c>
      <c r="AD442" s="743"/>
      <c r="AE442" s="750" t="s">
        <v>5831</v>
      </c>
      <c r="AF442" s="751"/>
      <c r="AG442" s="752"/>
      <c r="AH442" s="743" t="s">
        <v>4311</v>
      </c>
      <c r="AI442" s="752"/>
      <c r="AJ442" s="743" t="s">
        <v>4311</v>
      </c>
      <c r="AK442" s="752"/>
      <c r="AL442" s="742">
        <f>IFERROR(INDEX('02_LIVING_WATERDEEP'!$C$2:$C$200,MATCH(Таблиця4[[#This Row],[BUILDING NAME]],'02_LIVING_WATERDEEP'!$A$2:$A$200,0),1),"")</f>
        <v>0</v>
      </c>
      <c r="AM442" s="742" t="str">
        <f>IFERROR(INDEX('02_LIVING_WATERDEEP'!$F$2:$F$200,MATCH(Таблиця4[[#This Row],[BUILDING NAME]],'02_LIVING_WATERDEEP'!$A$2:$A$200,0),1),"")</f>
        <v>Comfortable</v>
      </c>
      <c r="AN442" s="742">
        <f>IFERROR(INDEX('02_LIVING_WATERDEEP'!$I$2:$I$200,MATCH(Таблиця4[[#This Row],[BUILDING NAME]],'02_LIVING_WATERDEEP'!$A$2:$A$200,0),1),"")</f>
        <v>0</v>
      </c>
      <c r="AO442" s="742">
        <f>IFERROR(INDEX('02_LIVING_WATERDEEP'!$J$2:$J$200,MATCH(Таблиця4[[#This Row],[BUILDING NAME]],'02_LIVING_WATERDEEP'!$A$2:$A$200,0),1),"")</f>
        <v>0</v>
      </c>
      <c r="AP442" s="742">
        <f>IFERROR(INDEX('02_LIVING_WATERDEEP'!$K$2:$K$200,MATCH(Таблиця4[[#This Row],[BUILDING NAME]],'02_LIVING_WATERDEEP'!$A$2:$A$200,0),1),"")</f>
        <v>0</v>
      </c>
      <c r="AQ442" s="742">
        <f>IFERROR(INDEX('02_LIVING_WATERDEEP'!$L$2:$L$200,MATCH(Таблиця4[[#This Row],[BUILDING NAME]],'02_LIVING_WATERDEEP'!$A$2:$A$200,0),1),"")</f>
        <v>0</v>
      </c>
      <c r="AR442" s="742">
        <f>IFERROR(INDEX('02_LIVING_WATERDEEP'!$M$2:$M$200,MATCH(Таблиця4[[#This Row],[BUILDING NAME]],'02_LIVING_WATERDEEP'!$A$2:$A$200,0),1),"")</f>
        <v>0</v>
      </c>
      <c r="AS442" s="742"/>
      <c r="AT442" s="596"/>
      <c r="AU442" s="596"/>
      <c r="AV442" s="596"/>
      <c r="AW442" s="596"/>
      <c r="AX442" s="596"/>
      <c r="AY442" s="596"/>
      <c r="AZ442" s="596"/>
      <c r="BA442" s="596"/>
      <c r="BB442" s="596"/>
      <c r="BC442" s="596"/>
      <c r="BD442" s="596"/>
      <c r="BE442" s="596"/>
      <c r="BF442" s="596"/>
      <c r="BG442" s="596"/>
      <c r="BH442" s="596"/>
      <c r="BI442" s="596"/>
      <c r="BJ442" s="596" t="e">
        <f>MATCH(Таблиця4[[#This Row],[BUILDING NAME]],#REF!,0)</f>
        <v>#REF!</v>
      </c>
      <c r="BK442" s="596" t="e">
        <f>INDEX(#REF!,'02BUILD'!BJ442,1)</f>
        <v>#REF!</v>
      </c>
      <c r="BL442" s="596">
        <v>0</v>
      </c>
      <c r="BM442" s="596"/>
      <c r="BN442" s="596" t="e">
        <f>MATCH(Таблиця4[[#This Row],[BUILDING NAME]],Таблиця5[NAME],0)</f>
        <v>#N/A</v>
      </c>
      <c r="BO442" s="596" t="e">
        <f>INDEX(Таблиця5[[C - COINS - COST]:[ADDRESS]],'02BUILD'!$BN442,1)</f>
        <v>#N/A</v>
      </c>
      <c r="BP442" s="596" t="e">
        <f>INDEX(Таблиця5[[C - COINS - COST]:[ADDRESS]],'02BUILD'!$BN442,2)</f>
        <v>#N/A</v>
      </c>
      <c r="BQ442" s="596" t="e">
        <f>INDEX(Таблиця5[[C - COINS - COST]:[ADDRESS]],'02BUILD'!$BN442,3)</f>
        <v>#N/A</v>
      </c>
      <c r="BR442" s="596" t="e">
        <f>INDEX(Таблиця5[[C - COINS - COST]:[ADDRESS]],'02BUILD'!$BN442,4)</f>
        <v>#N/A</v>
      </c>
      <c r="BS442" s="596" t="e">
        <f>INDEX(Таблиця5[[C - COINS - COST]:[ADDRESS]],'02BUILD'!$BN442,5)</f>
        <v>#N/A</v>
      </c>
      <c r="BT442" s="596" t="e">
        <f>INDEX(Таблиця5[[C - COINS - COST]:[ADDRESS]],'02BUILD'!$BN442,6)</f>
        <v>#N/A</v>
      </c>
      <c r="BU442" s="596" t="e">
        <f>INDEX(Таблиця5[[C - COINS - COST]:[ADDRESS]],'02BUILD'!$BN442,7)</f>
        <v>#N/A</v>
      </c>
      <c r="BV442" s="596" t="e">
        <f>INDEX(Таблиця5[[C - COINS - COST]:[ADDRESS]],'02BUILD'!$BN442,8)</f>
        <v>#N/A</v>
      </c>
      <c r="BW442" s="596" t="e">
        <f>INDEX(Таблиця5[[C - COINS - COST]:[ADDRESS]],'02BUILD'!$BN442,9)</f>
        <v>#N/A</v>
      </c>
      <c r="BX442" s="596" t="e">
        <f>INDEX(Таблиця5[[C - COINS - COST]:[ADDRESS]],'02BUILD'!$BN442,10)</f>
        <v>#N/A</v>
      </c>
    </row>
    <row r="443" spans="1:76" ht="16.5" thickTop="1" thickBot="1">
      <c r="A443" s="742" t="s">
        <v>860</v>
      </c>
      <c r="B443" s="743" t="str">
        <f t="shared" si="22"/>
        <v>$2</v>
      </c>
      <c r="C443" s="743" t="str">
        <f t="shared" si="23"/>
        <v>Wyvern's Rest (inn, C, 2)</v>
      </c>
      <c r="D443" s="742"/>
      <c r="E443" s="742"/>
      <c r="F443" s="743" t="s">
        <v>1258</v>
      </c>
      <c r="G443" s="743" t="s">
        <v>1588</v>
      </c>
      <c r="H443" s="743" t="s">
        <v>2200</v>
      </c>
      <c r="I443" s="743" t="s">
        <v>3967</v>
      </c>
      <c r="J443" s="743"/>
      <c r="K443" s="743" t="s">
        <v>2093</v>
      </c>
      <c r="L443" s="743" t="s">
        <v>2069</v>
      </c>
      <c r="M443" s="743">
        <v>2</v>
      </c>
      <c r="N443" s="743"/>
      <c r="O443" s="743">
        <v>2</v>
      </c>
      <c r="P443" s="743"/>
      <c r="Q443" s="743">
        <v>4</v>
      </c>
      <c r="R443" s="743"/>
      <c r="S4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4 P • </v>
      </c>
      <c r="T443" s="743"/>
      <c r="U443" s="743"/>
      <c r="V443" s="743" t="s">
        <v>20547</v>
      </c>
      <c r="W443" s="743"/>
      <c r="X443" s="743"/>
      <c r="Y443" s="743" t="s">
        <v>21513</v>
      </c>
      <c r="Z443" s="743" t="s">
        <v>223</v>
      </c>
      <c r="AA443" s="743"/>
      <c r="AB443" s="743">
        <f>Таблиця4[[#This Row],[Descriptions2]]</f>
        <v>0</v>
      </c>
      <c r="AC443" s="743">
        <f>Таблиця4[[#This Row],[Owner/Specific NPCs3]]</f>
        <v>0</v>
      </c>
      <c r="AD443" s="743"/>
      <c r="AE443" s="750" t="s">
        <v>5831</v>
      </c>
      <c r="AF443" s="751"/>
      <c r="AG443" s="752"/>
      <c r="AH443" s="743" t="s">
        <v>4311</v>
      </c>
      <c r="AI443" s="752"/>
      <c r="AJ443" s="743" t="s">
        <v>4311</v>
      </c>
      <c r="AK443" s="752"/>
      <c r="AL443" s="742">
        <f>IFERROR(INDEX('02_LIVING_WATERDEEP'!$C$2:$C$200,MATCH(Таблиця4[[#This Row],[BUILDING NAME]],'02_LIVING_WATERDEEP'!$A$2:$A$200,0),1),"")</f>
        <v>0</v>
      </c>
      <c r="AM443" s="742" t="str">
        <f>IFERROR(INDEX('02_LIVING_WATERDEEP'!$F$2:$F$200,MATCH(Таблиця4[[#This Row],[BUILDING NAME]],'02_LIVING_WATERDEEP'!$A$2:$A$200,0),1),"")</f>
        <v>Modest</v>
      </c>
      <c r="AN443" s="742" t="str">
        <f>IFERROR(INDEX('02_LIVING_WATERDEEP'!$I$2:$I$200,MATCH(Таблиця4[[#This Row],[BUILDING NAME]],'02_LIVING_WATERDEEP'!$A$2:$A$200,0),1),"")</f>
        <v>A former Watch-post and blockhouse, this one-story stone tavern is a favorite of Watch and Guard members, it hallmark being the stuffed wyvern that looms over the bar.</v>
      </c>
      <c r="AO443" s="742">
        <f>IFERROR(INDEX('02_LIVING_WATERDEEP'!$J$2:$J$200,MATCH(Таблиця4[[#This Row],[BUILDING NAME]],'02_LIVING_WATERDEEP'!$A$2:$A$200,0),1),"")</f>
        <v>0</v>
      </c>
      <c r="AP443" s="742">
        <f>IFERROR(INDEX('02_LIVING_WATERDEEP'!$K$2:$K$200,MATCH(Таблиця4[[#This Row],[BUILDING NAME]],'02_LIVING_WATERDEEP'!$A$2:$A$200,0),1),"")</f>
        <v>0</v>
      </c>
      <c r="AQ443" s="742">
        <f>IFERROR(INDEX('02_LIVING_WATERDEEP'!$L$2:$L$200,MATCH(Таблиця4[[#This Row],[BUILDING NAME]],'02_LIVING_WATERDEEP'!$A$2:$A$200,0),1),"")</f>
        <v>0</v>
      </c>
      <c r="AR443" s="742">
        <f>IFERROR(INDEX('02_LIVING_WATERDEEP'!$M$2:$M$200,MATCH(Таблиця4[[#This Row],[BUILDING NAME]],'02_LIVING_WATERDEEP'!$A$2:$A$200,0),1),"")</f>
        <v>0</v>
      </c>
      <c r="AS443" s="742"/>
      <c r="AT443" s="596"/>
      <c r="AU443" s="596"/>
      <c r="AV443" s="596"/>
      <c r="AW443" s="596"/>
      <c r="AX443" s="596"/>
      <c r="AY443" s="596"/>
      <c r="AZ443" s="596"/>
      <c r="BA443" s="596"/>
      <c r="BB443" s="596"/>
      <c r="BC443" s="596"/>
      <c r="BD443" s="596"/>
      <c r="BE443" s="596"/>
      <c r="BF443" s="596"/>
      <c r="BG443" s="596"/>
      <c r="BH443" s="596"/>
      <c r="BI443" s="596"/>
      <c r="BJ443" s="596" t="e">
        <f>MATCH(Таблиця4[[#This Row],[BUILDING NAME]],#REF!,0)</f>
        <v>#REF!</v>
      </c>
      <c r="BK443" s="596" t="e">
        <f>INDEX(#REF!,'02BUILD'!BJ443,1)</f>
        <v>#REF!</v>
      </c>
      <c r="BL443" s="596" t="e">
        <v>#N/A</v>
      </c>
      <c r="BM443" s="596"/>
      <c r="BN443" s="596" t="e">
        <f>MATCH(Таблиця4[[#This Row],[BUILDING NAME]],Таблиця5[NAME],0)</f>
        <v>#N/A</v>
      </c>
      <c r="BO443" s="596" t="e">
        <f>INDEX(Таблиця5[[C - COINS - COST]:[ADDRESS]],'02BUILD'!$BN443,1)</f>
        <v>#N/A</v>
      </c>
      <c r="BP443" s="596" t="e">
        <f>INDEX(Таблиця5[[C - COINS - COST]:[ADDRESS]],'02BUILD'!$BN443,2)</f>
        <v>#N/A</v>
      </c>
      <c r="BQ443" s="596" t="e">
        <f>INDEX(Таблиця5[[C - COINS - COST]:[ADDRESS]],'02BUILD'!$BN443,3)</f>
        <v>#N/A</v>
      </c>
      <c r="BR443" s="596" t="e">
        <f>INDEX(Таблиця5[[C - COINS - COST]:[ADDRESS]],'02BUILD'!$BN443,4)</f>
        <v>#N/A</v>
      </c>
      <c r="BS443" s="596" t="e">
        <f>INDEX(Таблиця5[[C - COINS - COST]:[ADDRESS]],'02BUILD'!$BN443,5)</f>
        <v>#N/A</v>
      </c>
      <c r="BT443" s="596" t="e">
        <f>INDEX(Таблиця5[[C - COINS - COST]:[ADDRESS]],'02BUILD'!$BN443,6)</f>
        <v>#N/A</v>
      </c>
      <c r="BU443" s="596" t="e">
        <f>INDEX(Таблиця5[[C - COINS - COST]:[ADDRESS]],'02BUILD'!$BN443,7)</f>
        <v>#N/A</v>
      </c>
      <c r="BV443" s="596" t="e">
        <f>INDEX(Таблиця5[[C - COINS - COST]:[ADDRESS]],'02BUILD'!$BN443,8)</f>
        <v>#N/A</v>
      </c>
      <c r="BW443" s="596" t="e">
        <f>INDEX(Таблиця5[[C - COINS - COST]:[ADDRESS]],'02BUILD'!$BN443,9)</f>
        <v>#N/A</v>
      </c>
      <c r="BX443" s="596" t="e">
        <f>INDEX(Таблиця5[[C - COINS - COST]:[ADDRESS]],'02BUILD'!$BN443,10)</f>
        <v>#N/A</v>
      </c>
    </row>
    <row r="444" spans="1:76" ht="16.5" customHeight="1" thickTop="1" thickBot="1">
      <c r="A444" s="742" t="s">
        <v>861</v>
      </c>
      <c r="B444" s="743" t="str">
        <f t="shared" si="22"/>
        <v>$3</v>
      </c>
      <c r="C444" s="743" t="str">
        <f t="shared" si="23"/>
        <v>Selchoun's Sundries (business, B, 2)</v>
      </c>
      <c r="D444" s="742"/>
      <c r="E444" s="742"/>
      <c r="F444" s="743" t="s">
        <v>1259</v>
      </c>
      <c r="G444" s="743" t="s">
        <v>1589</v>
      </c>
      <c r="H444" s="743" t="s">
        <v>2201</v>
      </c>
      <c r="I444" s="743" t="s">
        <v>3967</v>
      </c>
      <c r="J444" s="743"/>
      <c r="K444" s="743" t="s">
        <v>2089</v>
      </c>
      <c r="L444" s="743" t="s">
        <v>2081</v>
      </c>
      <c r="M444" s="743">
        <v>2</v>
      </c>
      <c r="N444" s="743"/>
      <c r="O444" s="743">
        <v>4</v>
      </c>
      <c r="P444" s="743"/>
      <c r="Q444" s="743"/>
      <c r="R444" s="743"/>
      <c r="S4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444" s="743"/>
      <c r="U444" s="743"/>
      <c r="V444" s="743" t="s">
        <v>21546</v>
      </c>
      <c r="W444" s="743"/>
      <c r="X444" s="743"/>
      <c r="Y444" s="743" t="s">
        <v>21545</v>
      </c>
      <c r="Z444" s="743" t="s">
        <v>4311</v>
      </c>
      <c r="AA444" s="743"/>
      <c r="AB444" s="743" t="str">
        <f>Таблиця4[[#This Row],[Descriptions2]]</f>
        <v/>
      </c>
      <c r="AC444" s="743" t="str">
        <f>Таблиця4[[#This Row],[Owner/Specific NPCs3]]</f>
        <v/>
      </c>
      <c r="AD444" s="743"/>
      <c r="AE444" s="750" t="s">
        <v>5831</v>
      </c>
      <c r="AF444" s="751"/>
      <c r="AG444" s="752"/>
      <c r="AH444" s="743" t="s">
        <v>4311</v>
      </c>
      <c r="AI444" s="752"/>
      <c r="AJ444" s="743" t="s">
        <v>4311</v>
      </c>
      <c r="AK444" s="752"/>
      <c r="AL444" s="742" t="str">
        <f>IFERROR(INDEX('02_LIVING_WATERDEEP'!$C$2:$C$200,MATCH(Таблиця4[[#This Row],[BUILDING NAME]],'02_LIVING_WATERDEEP'!$A$2:$A$200,0),1),"")</f>
        <v/>
      </c>
      <c r="AM444" s="742" t="str">
        <f>IFERROR(INDEX('02_LIVING_WATERDEEP'!$F$2:$F$200,MATCH(Таблиця4[[#This Row],[BUILDING NAME]],'02_LIVING_WATERDEEP'!$A$2:$A$200,0),1),"")</f>
        <v/>
      </c>
      <c r="AN444" s="742" t="str">
        <f>IFERROR(INDEX('02_LIVING_WATERDEEP'!$I$2:$I$200,MATCH(Таблиця4[[#This Row],[BUILDING NAME]],'02_LIVING_WATERDEEP'!$A$2:$A$200,0),1),"")</f>
        <v/>
      </c>
      <c r="AO444" s="742" t="str">
        <f>IFERROR(INDEX('02_LIVING_WATERDEEP'!$J$2:$J$200,MATCH(Таблиця4[[#This Row],[BUILDING NAME]],'02_LIVING_WATERDEEP'!$A$2:$A$200,0),1),"")</f>
        <v/>
      </c>
      <c r="AP444" s="742" t="str">
        <f>IFERROR(INDEX('02_LIVING_WATERDEEP'!$K$2:$K$200,MATCH(Таблиця4[[#This Row],[BUILDING NAME]],'02_LIVING_WATERDEEP'!$A$2:$A$200,0),1),"")</f>
        <v/>
      </c>
      <c r="AQ444" s="742" t="str">
        <f>IFERROR(INDEX('02_LIVING_WATERDEEP'!$L$2:$L$200,MATCH(Таблиця4[[#This Row],[BUILDING NAME]],'02_LIVING_WATERDEEP'!$A$2:$A$200,0),1),"")</f>
        <v/>
      </c>
      <c r="AR444" s="742" t="str">
        <f>IFERROR(INDEX('02_LIVING_WATERDEEP'!$M$2:$M$200,MATCH(Таблиця4[[#This Row],[BUILDING NAME]],'02_LIVING_WATERDEEP'!$A$2:$A$200,0),1),"")</f>
        <v/>
      </c>
      <c r="AS444" s="742"/>
      <c r="AT444" s="596"/>
      <c r="AU444" s="596"/>
      <c r="AV444" s="596"/>
      <c r="AW444" s="596"/>
      <c r="AX444" s="596"/>
      <c r="AY444" s="596"/>
      <c r="AZ444" s="596"/>
      <c r="BA444" s="596"/>
      <c r="BB444" s="596"/>
      <c r="BC444" s="596"/>
      <c r="BD444" s="596"/>
      <c r="BE444" s="596"/>
      <c r="BF444" s="596"/>
      <c r="BG444" s="596"/>
      <c r="BH444" s="596"/>
      <c r="BI444" s="596"/>
      <c r="BJ444" s="596" t="e">
        <f>MATCH(Таблиця4[[#This Row],[BUILDING NAME]],#REF!,0)</f>
        <v>#REF!</v>
      </c>
      <c r="BK444" s="596" t="e">
        <f>INDEX(#REF!,'02BUILD'!BJ444,1)</f>
        <v>#REF!</v>
      </c>
      <c r="BL444" s="596" t="s">
        <v>20528</v>
      </c>
      <c r="BM444" s="596"/>
      <c r="BN444" s="596" t="e">
        <f>MATCH(Таблиця4[[#This Row],[BUILDING NAME]],Таблиця5[NAME],0)</f>
        <v>#N/A</v>
      </c>
      <c r="BO444" s="596" t="e">
        <f>INDEX(Таблиця5[[C - COINS - COST]:[ADDRESS]],'02BUILD'!$BN444,1)</f>
        <v>#N/A</v>
      </c>
      <c r="BP444" s="596" t="e">
        <f>INDEX(Таблиця5[[C - COINS - COST]:[ADDRESS]],'02BUILD'!$BN444,2)</f>
        <v>#N/A</v>
      </c>
      <c r="BQ444" s="596" t="e">
        <f>INDEX(Таблиця5[[C - COINS - COST]:[ADDRESS]],'02BUILD'!$BN444,3)</f>
        <v>#N/A</v>
      </c>
      <c r="BR444" s="596" t="e">
        <f>INDEX(Таблиця5[[C - COINS - COST]:[ADDRESS]],'02BUILD'!$BN444,4)</f>
        <v>#N/A</v>
      </c>
      <c r="BS444" s="596" t="e">
        <f>INDEX(Таблиця5[[C - COINS - COST]:[ADDRESS]],'02BUILD'!$BN444,5)</f>
        <v>#N/A</v>
      </c>
      <c r="BT444" s="596" t="e">
        <f>INDEX(Таблиця5[[C - COINS - COST]:[ADDRESS]],'02BUILD'!$BN444,6)</f>
        <v>#N/A</v>
      </c>
      <c r="BU444" s="596" t="e">
        <f>INDEX(Таблиця5[[C - COINS - COST]:[ADDRESS]],'02BUILD'!$BN444,7)</f>
        <v>#N/A</v>
      </c>
      <c r="BV444" s="596" t="e">
        <f>INDEX(Таблиця5[[C - COINS - COST]:[ADDRESS]],'02BUILD'!$BN444,8)</f>
        <v>#N/A</v>
      </c>
      <c r="BW444" s="596" t="e">
        <f>INDEX(Таблиця5[[C - COINS - COST]:[ADDRESS]],'02BUILD'!$BN444,9)</f>
        <v>#N/A</v>
      </c>
      <c r="BX444" s="596" t="e">
        <f>INDEX(Таблиця5[[C - COINS - COST]:[ADDRESS]],'02BUILD'!$BN444,10)</f>
        <v>#N/A</v>
      </c>
    </row>
    <row r="445" spans="1:76" ht="16.5" thickTop="1" thickBot="1">
      <c r="A445" s="742" t="s">
        <v>862</v>
      </c>
      <c r="B445" s="743" t="str">
        <f t="shared" si="22"/>
        <v>$4</v>
      </c>
      <c r="C445" s="743" t="str">
        <f t="shared" si="23"/>
        <v>Golden Harp Inn (inn, B, 2)</v>
      </c>
      <c r="D445" s="742"/>
      <c r="E445" s="742"/>
      <c r="F445" s="743" t="s">
        <v>1260</v>
      </c>
      <c r="G445" s="743" t="s">
        <v>1590</v>
      </c>
      <c r="H445" s="743" t="s">
        <v>2202</v>
      </c>
      <c r="I445" s="743" t="s">
        <v>3967</v>
      </c>
      <c r="J445" s="743"/>
      <c r="K445" s="743" t="s">
        <v>2092</v>
      </c>
      <c r="L445" s="743" t="s">
        <v>2081</v>
      </c>
      <c r="M445" s="743">
        <v>2</v>
      </c>
      <c r="N445" s="747" t="s">
        <v>16212</v>
      </c>
      <c r="O445" s="743"/>
      <c r="P445" s="743"/>
      <c r="Q445" s="743"/>
      <c r="R445" s="743"/>
      <c r="S4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5" s="743"/>
      <c r="U445" s="743"/>
      <c r="V445" s="743"/>
      <c r="W445" s="743"/>
      <c r="X445" s="743"/>
      <c r="Y445" s="747" t="s">
        <v>16210</v>
      </c>
      <c r="Z445" s="743" t="s">
        <v>230</v>
      </c>
      <c r="AA445" s="743"/>
      <c r="AB445" s="743" t="str">
        <f>Таблиця4[[#This Row],[Descriptions2]]</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AC445" s="743" t="str">
        <f>Таблиця4[[#This Row],[Owner/Specific NPCs3]]</f>
        <v>Owned by the Gnomish by Gnature co-op lead by a forest gnome named Riknyrt Miggledy</v>
      </c>
      <c r="AD445" s="743"/>
      <c r="AE445" s="750" t="s">
        <v>5831</v>
      </c>
      <c r="AF445" s="751"/>
      <c r="AG445" s="752"/>
      <c r="AH445" s="743" t="s">
        <v>4311</v>
      </c>
      <c r="AI445" s="752"/>
      <c r="AJ445" s="743" t="s">
        <v>4311</v>
      </c>
      <c r="AK445" s="752"/>
      <c r="AL445" s="742" t="str">
        <f>IFERROR(INDEX('02_LIVING_WATERDEEP'!$C$2:$C$200,MATCH(Таблиця4[[#This Row],[BUILDING NAME]],'02_LIVING_WATERDEEP'!$A$2:$A$200,0),1),"")</f>
        <v>Skuzz</v>
      </c>
      <c r="AM445" s="742" t="str">
        <f>IFERROR(INDEX('02_LIVING_WATERDEEP'!$F$2:$F$200,MATCH(Таблиця4[[#This Row],[BUILDING NAME]],'02_LIVING_WATERDEEP'!$A$2:$A$200,0),1),"")</f>
        <v>Comfortable</v>
      </c>
      <c r="AN445" s="742" t="str">
        <f>IFERROR(INDEX('02_LIVING_WATERDEEP'!$I$2:$I$200,MATCH(Таблиця4[[#This Row],[BUILDING NAME]],'02_LIVING_WATERDEEP'!$A$2:$A$200,0),1),"")</f>
        <v xml:space="preserve">A comfortable two-story stone and slate inn, cheerful and well lit at all times and noted for the magical harp that appears in mid-air at odd times to sing and play ancient ballads by itself. Run by a co-op of vegan gnomes, the Golden Harp Inn offers the finest fare, including locally sourced organic raw menu options, handcrafted gluten-free ale, and artisanal wine served at communal tables. When the namesake Golden Harp makes its appearance, house provides free shots (of the wheatgrass variety) to all. The vegan gnomes, while carefree and open-minded, are surprisingly aggressive when pushing their Faerun vegan agenda on all who enter. </v>
      </c>
      <c r="AO445" s="742" t="str">
        <f>IFERROR(INDEX('02_LIVING_WATERDEEP'!$J$2:$J$200,MATCH(Таблиця4[[#This Row],[BUILDING NAME]],'02_LIVING_WATERDEEP'!$A$2:$A$200,0),1),"")</f>
        <v xml:space="preserve">Outside: two-story stone building with slate roofing, modest and understated outer decor. A sign depicting the iconic Golden Harp hangs above the moss covered wooden front door.
Inside: Long communal tables made from reclaimed lumber stretch across the modestly decorated common room on the first floor. Food and drink are delivered by the ever changing co-op staff and one can sit at the bar (with a one of a kind, vintage marble bartop) if you just want drinks and organic conversation. All uneaten food is taken to the large compost bin out in the back alley which is used for fertilizing the many indoor succulents and ferns that adorn the tables and walls of the common room.
Rooms: Located on the second story, the 10 rooms are typically occupied by the vegan gnomes or their bohemian friends. Occasionally, one may find a vacant room that can be rented for 1 gp per night (room and board). Rooms have two bespoke hempen hammocks, fair-trade, ethically sourced wooden wash-basins, and complementary informational pamphlets on “Benefits of a Faerun Vegan Lifestyle.”
</v>
      </c>
      <c r="AP445" s="742" t="str">
        <f>IFERROR(INDEX('02_LIVING_WATERDEEP'!$K$2:$K$200,MATCH(Таблиця4[[#This Row],[BUILDING NAME]],'02_LIVING_WATERDEEP'!$A$2:$A$200,0),1),"")</f>
        <v>Owned by the Gnomish by Gnature co-op lead by a forest gnome named Riknyrt Miggledy</v>
      </c>
      <c r="AQ445" s="742" t="str">
        <f>IFERROR(INDEX('02_LIVING_WATERDEEP'!$L$2:$L$200,MATCH(Таблиця4[[#This Row],[BUILDING NAME]],'02_LIVING_WATERDEEP'!$A$2:$A$200,0),1),"")</f>
        <v>Basement used by Harpers for clandestine meetings; also contains printing presses for creating Gnomish by Gnature pamphlets.</v>
      </c>
      <c r="AR445" s="742">
        <f>IFERROR(INDEX('02_LIVING_WATERDEEP'!$M$2:$M$200,MATCH(Таблиця4[[#This Row],[BUILDING NAME]],'02_LIVING_WATERDEEP'!$A$2:$A$200,0),1),"")</f>
        <v>0</v>
      </c>
      <c r="AS445" s="742"/>
      <c r="AT445" s="596"/>
      <c r="AU445" s="596"/>
      <c r="AV445" s="596"/>
      <c r="AW445" s="596"/>
      <c r="AX445" s="596"/>
      <c r="AY445" s="596"/>
      <c r="AZ445" s="596"/>
      <c r="BA445" s="596"/>
      <c r="BB445" s="596"/>
      <c r="BC445" s="596"/>
      <c r="BD445" s="596"/>
      <c r="BE445" s="596"/>
      <c r="BF445" s="596"/>
      <c r="BG445" s="596"/>
      <c r="BH445" s="596"/>
      <c r="BI445" s="596"/>
      <c r="BJ445" s="596" t="e">
        <f>MATCH(Таблиця4[[#This Row],[BUILDING NAME]],#REF!,0)</f>
        <v>#REF!</v>
      </c>
      <c r="BK445" s="596" t="e">
        <f>INDEX(#REF!,'02BUILD'!BJ445,1)</f>
        <v>#REF!</v>
      </c>
      <c r="BL445" s="596">
        <v>0</v>
      </c>
      <c r="BM445" s="596"/>
      <c r="BN445" s="596">
        <f>MATCH(Таблиця4[[#This Row],[BUILDING NAME]],Таблиця5[NAME],0)</f>
        <v>189</v>
      </c>
      <c r="BO445" s="596">
        <f>INDEX(Таблиця5[[C - COINS - COST]:[ADDRESS]],'02BUILD'!$BN445,1)</f>
        <v>3</v>
      </c>
      <c r="BP445" s="596">
        <f>INDEX(Таблиця5[[C - COINS - COST]:[ADDRESS]],'02BUILD'!$BN445,2)</f>
        <v>0</v>
      </c>
      <c r="BQ445" s="596">
        <f>INDEX(Таблиця5[[C - COINS - COST]:[ADDRESS]],'02BUILD'!$BN445,3)</f>
        <v>4</v>
      </c>
      <c r="BR445" s="596">
        <f>INDEX(Таблиця5[[C - COINS - COST]:[ADDRESS]],'02BUILD'!$BN445,4)</f>
        <v>0</v>
      </c>
      <c r="BS445" s="596" t="str">
        <f>INDEX(Таблиця5[[C - COINS - COST]:[ADDRESS]],'02BUILD'!$BN445,5)</f>
        <v>3c4p</v>
      </c>
      <c r="BT445" s="596">
        <f>INDEX(Таблиця5[[C - COINS - COST]:[ADDRESS]],'02BUILD'!$BN445,6)</f>
        <v>0</v>
      </c>
      <c r="BU445" s="596">
        <f>INDEX(Таблиця5[[C - COINS - COST]:[ADDRESS]],'02BUILD'!$BN445,7)</f>
        <v>0</v>
      </c>
      <c r="BV445" s="596" t="str">
        <f>INDEX(Таблиця5[[C - COINS - COST]:[ADDRESS]],'02BUILD'!$BN445,8)</f>
        <v>A comfortable two-story stone and slate inn, cheery and well lit at all times and noted for the magical harp that appears in mid-air at odd times to sing and play ancient ballads by itself.</v>
      </c>
      <c r="BW445" s="596">
        <f>INDEX(Таблиця5[[C - COINS - COST]:[ADDRESS]],'02BUILD'!$BN445,9)</f>
        <v>0</v>
      </c>
      <c r="BX445" s="596">
        <f>INDEX(Таблиця5[[C - COINS - COST]:[ADDRESS]],'02BUILD'!$BN445,10)</f>
        <v>0</v>
      </c>
    </row>
    <row r="446" spans="1:76" ht="16.5" thickTop="1" thickBot="1">
      <c r="A446" s="742" t="s">
        <v>863</v>
      </c>
      <c r="B446" s="743" t="str">
        <f t="shared" si="22"/>
        <v>$5</v>
      </c>
      <c r="C446" s="743" t="str">
        <f t="shared" si="23"/>
        <v>The Shrines of Nature (temple, B, 2s)</v>
      </c>
      <c r="D446" s="742"/>
      <c r="E446" s="742"/>
      <c r="F446" s="743" t="s">
        <v>1261</v>
      </c>
      <c r="G446" s="743" t="s">
        <v>1591</v>
      </c>
      <c r="H446" s="743" t="s">
        <v>13194</v>
      </c>
      <c r="I446" s="743" t="s">
        <v>3967</v>
      </c>
      <c r="J446" s="743"/>
      <c r="K446" s="743" t="s">
        <v>2100</v>
      </c>
      <c r="L446" s="743" t="s">
        <v>2081</v>
      </c>
      <c r="M446" s="743" t="s">
        <v>2072</v>
      </c>
      <c r="N446" s="743"/>
      <c r="O446" s="743"/>
      <c r="P446" s="743"/>
      <c r="Q446" s="743"/>
      <c r="R446" s="743"/>
      <c r="S4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6" s="743"/>
      <c r="U446" s="743"/>
      <c r="V446" s="743"/>
      <c r="W446" s="743"/>
      <c r="X446" s="743"/>
      <c r="Y446" s="743" t="s">
        <v>21120</v>
      </c>
      <c r="Z446" s="743" t="s">
        <v>4311</v>
      </c>
      <c r="AA446" s="743"/>
      <c r="AB446" s="743" t="str">
        <f>Таблиця4[[#This Row],[Descriptions2]]</f>
        <v/>
      </c>
      <c r="AC446" s="743" t="str">
        <f>Таблиця4[[#This Row],[Owner/Specific NPCs3]]</f>
        <v/>
      </c>
      <c r="AD446" s="743"/>
      <c r="AE446" s="750" t="s">
        <v>5831</v>
      </c>
      <c r="AF446" s="751"/>
      <c r="AG446" s="752"/>
      <c r="AH446" s="743" t="s">
        <v>4311</v>
      </c>
      <c r="AI446" s="752"/>
      <c r="AJ446" s="743" t="s">
        <v>3891</v>
      </c>
      <c r="AK446" s="752"/>
      <c r="AL446" s="742" t="str">
        <f>IFERROR(INDEX('02_LIVING_WATERDEEP'!$C$2:$C$200,MATCH(Таблиця4[[#This Row],[BUILDING NAME]],'02_LIVING_WATERDEEP'!$A$2:$A$200,0),1),"")</f>
        <v/>
      </c>
      <c r="AM446" s="742" t="str">
        <f>IFERROR(INDEX('02_LIVING_WATERDEEP'!$F$2:$F$200,MATCH(Таблиця4[[#This Row],[BUILDING NAME]],'02_LIVING_WATERDEEP'!$A$2:$A$200,0),1),"")</f>
        <v/>
      </c>
      <c r="AN446" s="742" t="str">
        <f>IFERROR(INDEX('02_LIVING_WATERDEEP'!$I$2:$I$200,MATCH(Таблиця4[[#This Row],[BUILDING NAME]],'02_LIVING_WATERDEEP'!$A$2:$A$200,0),1),"")</f>
        <v/>
      </c>
      <c r="AO446" s="742" t="str">
        <f>IFERROR(INDEX('02_LIVING_WATERDEEP'!$J$2:$J$200,MATCH(Таблиця4[[#This Row],[BUILDING NAME]],'02_LIVING_WATERDEEP'!$A$2:$A$200,0),1),"")</f>
        <v/>
      </c>
      <c r="AP446" s="742" t="str">
        <f>IFERROR(INDEX('02_LIVING_WATERDEEP'!$K$2:$K$200,MATCH(Таблиця4[[#This Row],[BUILDING NAME]],'02_LIVING_WATERDEEP'!$A$2:$A$200,0),1),"")</f>
        <v/>
      </c>
      <c r="AQ446" s="742" t="str">
        <f>IFERROR(INDEX('02_LIVING_WATERDEEP'!$L$2:$L$200,MATCH(Таблиця4[[#This Row],[BUILDING NAME]],'02_LIVING_WATERDEEP'!$A$2:$A$200,0),1),"")</f>
        <v/>
      </c>
      <c r="AR446" s="742" t="str">
        <f>IFERROR(INDEX('02_LIVING_WATERDEEP'!$M$2:$M$200,MATCH(Таблиця4[[#This Row],[BUILDING NAME]],'02_LIVING_WATERDEEP'!$A$2:$A$200,0),1),"")</f>
        <v/>
      </c>
      <c r="AS446" s="742"/>
      <c r="AT446" s="596"/>
      <c r="AU446" s="596"/>
      <c r="AV446" s="596"/>
      <c r="AW446" s="596"/>
      <c r="AX446" s="596"/>
      <c r="AY446" s="596"/>
      <c r="AZ446" s="596"/>
      <c r="BA446" s="596"/>
      <c r="BB446" s="596"/>
      <c r="BC446" s="596"/>
      <c r="BD446" s="596"/>
      <c r="BE446" s="596"/>
      <c r="BF446" s="596"/>
      <c r="BG446" s="596"/>
      <c r="BH446" s="596"/>
      <c r="BI446" s="596"/>
      <c r="BJ446" s="596" t="e">
        <f>MATCH(Таблиця4[[#This Row],[BUILDING NAME]],#REF!,0)</f>
        <v>#REF!</v>
      </c>
      <c r="BK446" s="596" t="e">
        <f>INDEX(#REF!,'02BUILD'!BJ446,1)</f>
        <v>#REF!</v>
      </c>
      <c r="BL446" s="596" t="s">
        <v>20527</v>
      </c>
      <c r="BM446" s="596"/>
      <c r="BN446" s="596" t="e">
        <f>MATCH(Таблиця4[[#This Row],[BUILDING NAME]],Таблиця5[NAME],0)</f>
        <v>#N/A</v>
      </c>
      <c r="BO446" s="596" t="e">
        <f>INDEX(Таблиця5[[C - COINS - COST]:[ADDRESS]],'02BUILD'!$BN446,1)</f>
        <v>#N/A</v>
      </c>
      <c r="BP446" s="596" t="e">
        <f>INDEX(Таблиця5[[C - COINS - COST]:[ADDRESS]],'02BUILD'!$BN446,2)</f>
        <v>#N/A</v>
      </c>
      <c r="BQ446" s="596" t="e">
        <f>INDEX(Таблиця5[[C - COINS - COST]:[ADDRESS]],'02BUILD'!$BN446,3)</f>
        <v>#N/A</v>
      </c>
      <c r="BR446" s="596" t="e">
        <f>INDEX(Таблиця5[[C - COINS - COST]:[ADDRESS]],'02BUILD'!$BN446,4)</f>
        <v>#N/A</v>
      </c>
      <c r="BS446" s="596" t="e">
        <f>INDEX(Таблиця5[[C - COINS - COST]:[ADDRESS]],'02BUILD'!$BN446,5)</f>
        <v>#N/A</v>
      </c>
      <c r="BT446" s="596" t="e">
        <f>INDEX(Таблиця5[[C - COINS - COST]:[ADDRESS]],'02BUILD'!$BN446,6)</f>
        <v>#N/A</v>
      </c>
      <c r="BU446" s="596" t="e">
        <f>INDEX(Таблиця5[[C - COINS - COST]:[ADDRESS]],'02BUILD'!$BN446,7)</f>
        <v>#N/A</v>
      </c>
      <c r="BV446" s="596" t="e">
        <f>INDEX(Таблиця5[[C - COINS - COST]:[ADDRESS]],'02BUILD'!$BN446,8)</f>
        <v>#N/A</v>
      </c>
      <c r="BW446" s="596" t="e">
        <f>INDEX(Таблиця5[[C - COINS - COST]:[ADDRESS]],'02BUILD'!$BN446,9)</f>
        <v>#N/A</v>
      </c>
      <c r="BX446" s="596" t="e">
        <f>INDEX(Таблиця5[[C - COINS - COST]:[ADDRESS]],'02BUILD'!$BN446,10)</f>
        <v>#N/A</v>
      </c>
    </row>
    <row r="447" spans="1:76" ht="16.5" thickTop="1" thickBot="1">
      <c r="A447" s="742" t="s">
        <v>864</v>
      </c>
      <c r="B447" s="743" t="str">
        <f t="shared" si="22"/>
        <v>$6</v>
      </c>
      <c r="C447" s="743" t="str">
        <f t="shared" si="23"/>
        <v>Emveolstone Villa (noble villa, A, 2s &amp; 3s)</v>
      </c>
      <c r="D447" s="742"/>
      <c r="E447" s="742"/>
      <c r="F447" s="743" t="s">
        <v>348</v>
      </c>
      <c r="G447" s="743" t="s">
        <v>1592</v>
      </c>
      <c r="H447" s="743" t="s">
        <v>2204</v>
      </c>
      <c r="I447" s="743" t="s">
        <v>3967</v>
      </c>
      <c r="J447" s="743"/>
      <c r="K447" s="743" t="s">
        <v>2075</v>
      </c>
      <c r="L447" s="743" t="s">
        <v>2076</v>
      </c>
      <c r="M447" s="743" t="s">
        <v>2070</v>
      </c>
      <c r="N447" s="743"/>
      <c r="O447" s="743"/>
      <c r="P447" s="743"/>
      <c r="Q447" s="743"/>
      <c r="R447" s="743"/>
      <c r="S4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7" s="743"/>
      <c r="U447" s="743"/>
      <c r="V447" s="743"/>
      <c r="W447" s="743"/>
      <c r="X447" s="743"/>
      <c r="Y447" s="743"/>
      <c r="Z447" s="743" t="s">
        <v>4311</v>
      </c>
      <c r="AA447" s="743"/>
      <c r="AB447" s="743" t="str">
        <f>Таблиця4[[#This Row],[Descriptions2]]</f>
        <v/>
      </c>
      <c r="AC447" s="743" t="str">
        <f>Таблиця4[[#This Row],[Owner/Specific NPCs3]]</f>
        <v/>
      </c>
      <c r="AD447" s="743"/>
      <c r="AE447" s="750" t="s">
        <v>5831</v>
      </c>
      <c r="AF447" s="751"/>
      <c r="AG447" s="752"/>
      <c r="AH447" s="743" t="s">
        <v>4311</v>
      </c>
      <c r="AI447" s="752"/>
      <c r="AJ447" s="743" t="s">
        <v>4311</v>
      </c>
      <c r="AK447" s="752"/>
      <c r="AL447" s="742" t="str">
        <f>IFERROR(INDEX('02_LIVING_WATERDEEP'!$C$2:$C$200,MATCH(Таблиця4[[#This Row],[BUILDING NAME]],'02_LIVING_WATERDEEP'!$A$2:$A$200,0),1),"")</f>
        <v/>
      </c>
      <c r="AM447" s="742" t="str">
        <f>IFERROR(INDEX('02_LIVING_WATERDEEP'!$F$2:$F$200,MATCH(Таблиця4[[#This Row],[BUILDING NAME]],'02_LIVING_WATERDEEP'!$A$2:$A$200,0),1),"")</f>
        <v/>
      </c>
      <c r="AN447" s="742" t="str">
        <f>IFERROR(INDEX('02_LIVING_WATERDEEP'!$I$2:$I$200,MATCH(Таблиця4[[#This Row],[BUILDING NAME]],'02_LIVING_WATERDEEP'!$A$2:$A$200,0),1),"")</f>
        <v/>
      </c>
      <c r="AO447" s="742" t="str">
        <f>IFERROR(INDEX('02_LIVING_WATERDEEP'!$J$2:$J$200,MATCH(Таблиця4[[#This Row],[BUILDING NAME]],'02_LIVING_WATERDEEP'!$A$2:$A$200,0),1),"")</f>
        <v/>
      </c>
      <c r="AP447" s="742" t="str">
        <f>IFERROR(INDEX('02_LIVING_WATERDEEP'!$K$2:$K$200,MATCH(Таблиця4[[#This Row],[BUILDING NAME]],'02_LIVING_WATERDEEP'!$A$2:$A$200,0),1),"")</f>
        <v/>
      </c>
      <c r="AQ447" s="742" t="str">
        <f>IFERROR(INDEX('02_LIVING_WATERDEEP'!$L$2:$L$200,MATCH(Таблиця4[[#This Row],[BUILDING NAME]],'02_LIVING_WATERDEEP'!$A$2:$A$200,0),1),"")</f>
        <v/>
      </c>
      <c r="AR447" s="742" t="str">
        <f>IFERROR(INDEX('02_LIVING_WATERDEEP'!$M$2:$M$200,MATCH(Таблиця4[[#This Row],[BUILDING NAME]],'02_LIVING_WATERDEEP'!$A$2:$A$200,0),1),"")</f>
        <v/>
      </c>
      <c r="AS447" s="742"/>
      <c r="AT447" s="596"/>
      <c r="AU447" s="596"/>
      <c r="AV447" s="596"/>
      <c r="AW447" s="596"/>
      <c r="AX447" s="596"/>
      <c r="AY447" s="596"/>
      <c r="AZ447" s="596"/>
      <c r="BA447" s="596"/>
      <c r="BB447" s="596"/>
      <c r="BC447" s="596"/>
      <c r="BD447" s="596"/>
      <c r="BE447" s="596"/>
      <c r="BF447" s="596"/>
      <c r="BG447" s="596"/>
      <c r="BH447" s="596"/>
      <c r="BI447" s="596"/>
      <c r="BJ447" s="596" t="e">
        <f>MATCH(Таблиця4[[#This Row],[BUILDING NAME]],#REF!,0)</f>
        <v>#REF!</v>
      </c>
      <c r="BK447" s="596" t="e">
        <f>INDEX(#REF!,'02BUILD'!BJ447,1)</f>
        <v>#REF!</v>
      </c>
      <c r="BL447" s="596" t="s">
        <v>20543</v>
      </c>
      <c r="BM447" s="596"/>
      <c r="BN447" s="596" t="e">
        <f>MATCH(Таблиця4[[#This Row],[BUILDING NAME]],Таблиця5[NAME],0)</f>
        <v>#N/A</v>
      </c>
      <c r="BO447" s="596" t="e">
        <f>INDEX(Таблиця5[[C - COINS - COST]:[ADDRESS]],'02BUILD'!$BN447,1)</f>
        <v>#N/A</v>
      </c>
      <c r="BP447" s="596" t="e">
        <f>INDEX(Таблиця5[[C - COINS - COST]:[ADDRESS]],'02BUILD'!$BN447,2)</f>
        <v>#N/A</v>
      </c>
      <c r="BQ447" s="596" t="e">
        <f>INDEX(Таблиця5[[C - COINS - COST]:[ADDRESS]],'02BUILD'!$BN447,3)</f>
        <v>#N/A</v>
      </c>
      <c r="BR447" s="596" t="e">
        <f>INDEX(Таблиця5[[C - COINS - COST]:[ADDRESS]],'02BUILD'!$BN447,4)</f>
        <v>#N/A</v>
      </c>
      <c r="BS447" s="596" t="e">
        <f>INDEX(Таблиця5[[C - COINS - COST]:[ADDRESS]],'02BUILD'!$BN447,5)</f>
        <v>#N/A</v>
      </c>
      <c r="BT447" s="596" t="e">
        <f>INDEX(Таблиця5[[C - COINS - COST]:[ADDRESS]],'02BUILD'!$BN447,6)</f>
        <v>#N/A</v>
      </c>
      <c r="BU447" s="596" t="e">
        <f>INDEX(Таблиця5[[C - COINS - COST]:[ADDRESS]],'02BUILD'!$BN447,7)</f>
        <v>#N/A</v>
      </c>
      <c r="BV447" s="596" t="e">
        <f>INDEX(Таблиця5[[C - COINS - COST]:[ADDRESS]],'02BUILD'!$BN447,8)</f>
        <v>#N/A</v>
      </c>
      <c r="BW447" s="596" t="e">
        <f>INDEX(Таблиця5[[C - COINS - COST]:[ADDRESS]],'02BUILD'!$BN447,9)</f>
        <v>#N/A</v>
      </c>
      <c r="BX447" s="596" t="e">
        <f>INDEX(Таблиця5[[C - COINS - COST]:[ADDRESS]],'02BUILD'!$BN447,10)</f>
        <v>#N/A</v>
      </c>
    </row>
    <row r="448" spans="1:76" ht="16.5" thickTop="1" thickBot="1">
      <c r="A448" s="742" t="s">
        <v>865</v>
      </c>
      <c r="B448" s="743" t="str">
        <f t="shared" si="22"/>
        <v>$7</v>
      </c>
      <c r="C448" s="743" t="str">
        <f t="shared" si="23"/>
        <v>Hiilgauntlet Villa (noble villa, A, 3s)</v>
      </c>
      <c r="D448" s="742"/>
      <c r="E448" s="742"/>
      <c r="F448" s="743" t="s">
        <v>1262</v>
      </c>
      <c r="G448" s="743" t="s">
        <v>1593</v>
      </c>
      <c r="H448" s="742" t="s">
        <v>2205</v>
      </c>
      <c r="I448" s="743" t="s">
        <v>3967</v>
      </c>
      <c r="J448" s="743"/>
      <c r="K448" s="743" t="s">
        <v>2075</v>
      </c>
      <c r="L448" s="743" t="s">
        <v>2076</v>
      </c>
      <c r="M448" s="743" t="s">
        <v>2133</v>
      </c>
      <c r="N448" s="743"/>
      <c r="O448" s="743"/>
      <c r="P448" s="743"/>
      <c r="Q448" s="743"/>
      <c r="R448" s="743"/>
      <c r="S4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8" s="743"/>
      <c r="U448" s="743"/>
      <c r="V448" s="743"/>
      <c r="W448" s="743"/>
      <c r="X448" s="743"/>
      <c r="Y448" s="743"/>
      <c r="Z448" s="743" t="s">
        <v>4311</v>
      </c>
      <c r="AA448" s="743"/>
      <c r="AB448" s="743" t="str">
        <f>Таблиця4[[#This Row],[Descriptions2]]</f>
        <v/>
      </c>
      <c r="AC448" s="743" t="str">
        <f>Таблиця4[[#This Row],[Owner/Specific NPCs3]]</f>
        <v/>
      </c>
      <c r="AD448" s="743"/>
      <c r="AE448" s="750" t="s">
        <v>5831</v>
      </c>
      <c r="AF448" s="751"/>
      <c r="AG448" s="752"/>
      <c r="AH448" s="743" t="s">
        <v>4311</v>
      </c>
      <c r="AI448" s="752"/>
      <c r="AJ448" s="743" t="s">
        <v>4311</v>
      </c>
      <c r="AK448" s="752"/>
      <c r="AL448" s="742" t="str">
        <f>IFERROR(INDEX('02_LIVING_WATERDEEP'!$C$2:$C$200,MATCH(Таблиця4[[#This Row],[BUILDING NAME]],'02_LIVING_WATERDEEP'!$A$2:$A$200,0),1),"")</f>
        <v/>
      </c>
      <c r="AM448" s="742" t="str">
        <f>IFERROR(INDEX('02_LIVING_WATERDEEP'!$F$2:$F$200,MATCH(Таблиця4[[#This Row],[BUILDING NAME]],'02_LIVING_WATERDEEP'!$A$2:$A$200,0),1),"")</f>
        <v/>
      </c>
      <c r="AN448" s="742" t="str">
        <f>IFERROR(INDEX('02_LIVING_WATERDEEP'!$I$2:$I$200,MATCH(Таблиця4[[#This Row],[BUILDING NAME]],'02_LIVING_WATERDEEP'!$A$2:$A$200,0),1),"")</f>
        <v/>
      </c>
      <c r="AO448" s="742" t="str">
        <f>IFERROR(INDEX('02_LIVING_WATERDEEP'!$J$2:$J$200,MATCH(Таблиця4[[#This Row],[BUILDING NAME]],'02_LIVING_WATERDEEP'!$A$2:$A$200,0),1),"")</f>
        <v/>
      </c>
      <c r="AP448" s="742" t="str">
        <f>IFERROR(INDEX('02_LIVING_WATERDEEP'!$K$2:$K$200,MATCH(Таблиця4[[#This Row],[BUILDING NAME]],'02_LIVING_WATERDEEP'!$A$2:$A$200,0),1),"")</f>
        <v/>
      </c>
      <c r="AQ448" s="742" t="str">
        <f>IFERROR(INDEX('02_LIVING_WATERDEEP'!$L$2:$L$200,MATCH(Таблиця4[[#This Row],[BUILDING NAME]],'02_LIVING_WATERDEEP'!$A$2:$A$200,0),1),"")</f>
        <v/>
      </c>
      <c r="AR448" s="742" t="str">
        <f>IFERROR(INDEX('02_LIVING_WATERDEEP'!$M$2:$M$200,MATCH(Таблиця4[[#This Row],[BUILDING NAME]],'02_LIVING_WATERDEEP'!$A$2:$A$200,0),1),"")</f>
        <v/>
      </c>
      <c r="AS448" s="742"/>
      <c r="AT448" s="596"/>
      <c r="AU448" s="596"/>
      <c r="AV448" s="596"/>
      <c r="AW448" s="596"/>
      <c r="AX448" s="596"/>
      <c r="AY448" s="596"/>
      <c r="AZ448" s="596"/>
      <c r="BA448" s="596"/>
      <c r="BB448" s="596"/>
      <c r="BC448" s="596"/>
      <c r="BD448" s="596"/>
      <c r="BE448" s="596"/>
      <c r="BF448" s="596"/>
      <c r="BG448" s="596"/>
      <c r="BH448" s="596"/>
      <c r="BI448" s="596"/>
      <c r="BJ448" s="596" t="e">
        <f>MATCH(Таблиця4[[#This Row],[BUILDING NAME]],#REF!,0)</f>
        <v>#REF!</v>
      </c>
      <c r="BK448" s="596" t="e">
        <f>INDEX(#REF!,'02BUILD'!BJ448,1)</f>
        <v>#REF!</v>
      </c>
      <c r="BL448" s="596" t="s">
        <v>20529</v>
      </c>
      <c r="BM448" s="596"/>
      <c r="BN448" s="596" t="e">
        <f>MATCH(Таблиця4[[#This Row],[BUILDING NAME]],Таблиця5[NAME],0)</f>
        <v>#N/A</v>
      </c>
      <c r="BO448" s="596" t="e">
        <f>INDEX(Таблиця5[[C - COINS - COST]:[ADDRESS]],'02BUILD'!$BN448,1)</f>
        <v>#N/A</v>
      </c>
      <c r="BP448" s="596" t="e">
        <f>INDEX(Таблиця5[[C - COINS - COST]:[ADDRESS]],'02BUILD'!$BN448,2)</f>
        <v>#N/A</v>
      </c>
      <c r="BQ448" s="596" t="e">
        <f>INDEX(Таблиця5[[C - COINS - COST]:[ADDRESS]],'02BUILD'!$BN448,3)</f>
        <v>#N/A</v>
      </c>
      <c r="BR448" s="596" t="e">
        <f>INDEX(Таблиця5[[C - COINS - COST]:[ADDRESS]],'02BUILD'!$BN448,4)</f>
        <v>#N/A</v>
      </c>
      <c r="BS448" s="596" t="e">
        <f>INDEX(Таблиця5[[C - COINS - COST]:[ADDRESS]],'02BUILD'!$BN448,5)</f>
        <v>#N/A</v>
      </c>
      <c r="BT448" s="596" t="e">
        <f>INDEX(Таблиця5[[C - COINS - COST]:[ADDRESS]],'02BUILD'!$BN448,6)</f>
        <v>#N/A</v>
      </c>
      <c r="BU448" s="596" t="e">
        <f>INDEX(Таблиця5[[C - COINS - COST]:[ADDRESS]],'02BUILD'!$BN448,7)</f>
        <v>#N/A</v>
      </c>
      <c r="BV448" s="596" t="e">
        <f>INDEX(Таблиця5[[C - COINS - COST]:[ADDRESS]],'02BUILD'!$BN448,8)</f>
        <v>#N/A</v>
      </c>
      <c r="BW448" s="596" t="e">
        <f>INDEX(Таблиця5[[C - COINS - COST]:[ADDRESS]],'02BUILD'!$BN448,9)</f>
        <v>#N/A</v>
      </c>
      <c r="BX448" s="596" t="e">
        <f>INDEX(Таблиця5[[C - COINS - COST]:[ADDRESS]],'02BUILD'!$BN448,10)</f>
        <v>#N/A</v>
      </c>
    </row>
    <row r="449" spans="1:76" ht="16.5" thickTop="1" thickBot="1">
      <c r="A449" s="742" t="s">
        <v>866</v>
      </c>
      <c r="B449" s="743" t="str">
        <f t="shared" si="22"/>
        <v>$8</v>
      </c>
      <c r="C449" s="743" t="str">
        <f t="shared" si="23"/>
        <v>The Blue Alley (wizard's domicile, C, 1)</v>
      </c>
      <c r="D449" s="742"/>
      <c r="E449" s="742"/>
      <c r="F449" s="743" t="s">
        <v>1263</v>
      </c>
      <c r="G449" s="743" t="s">
        <v>1594</v>
      </c>
      <c r="H449" s="742" t="s">
        <v>16661</v>
      </c>
      <c r="I449" s="743" t="s">
        <v>3967</v>
      </c>
      <c r="J449" s="743"/>
      <c r="K449" s="743" t="s">
        <v>2104</v>
      </c>
      <c r="L449" s="743" t="s">
        <v>2069</v>
      </c>
      <c r="M449" s="743">
        <v>1</v>
      </c>
      <c r="N449" s="743"/>
      <c r="O449" s="743"/>
      <c r="P449" s="743"/>
      <c r="Q449" s="743"/>
      <c r="R449" s="743"/>
      <c r="S4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49" s="743"/>
      <c r="U449" s="743"/>
      <c r="V449" s="743"/>
      <c r="W449" s="743"/>
      <c r="X449" s="743"/>
      <c r="Y449" s="743" t="s">
        <v>21066</v>
      </c>
      <c r="Z449" s="743" t="s">
        <v>4311</v>
      </c>
      <c r="AA449" s="743"/>
      <c r="AB449" s="743" t="str">
        <f>Таблиця4[[#This Row],[Descriptions2]]</f>
        <v/>
      </c>
      <c r="AC449" s="743" t="str">
        <f>Таблиця4[[#This Row],[Owner/Specific NPCs3]]</f>
        <v/>
      </c>
      <c r="AD449" s="743"/>
      <c r="AE449" s="750" t="s">
        <v>5831</v>
      </c>
      <c r="AF449" s="751"/>
      <c r="AG449" s="752"/>
      <c r="AH449" s="743" t="s">
        <v>4311</v>
      </c>
      <c r="AI449" s="752"/>
      <c r="AJ449" s="743" t="s">
        <v>4311</v>
      </c>
      <c r="AK449" s="752"/>
      <c r="AL449" s="742" t="str">
        <f>IFERROR(INDEX('02_LIVING_WATERDEEP'!$C$2:$C$200,MATCH(Таблиця4[[#This Row],[BUILDING NAME]],'02_LIVING_WATERDEEP'!$A$2:$A$200,0),1),"")</f>
        <v/>
      </c>
      <c r="AM449" s="742" t="str">
        <f>IFERROR(INDEX('02_LIVING_WATERDEEP'!$F$2:$F$200,MATCH(Таблиця4[[#This Row],[BUILDING NAME]],'02_LIVING_WATERDEEP'!$A$2:$A$200,0),1),"")</f>
        <v/>
      </c>
      <c r="AN449" s="742" t="str">
        <f>IFERROR(INDEX('02_LIVING_WATERDEEP'!$I$2:$I$200,MATCH(Таблиця4[[#This Row],[BUILDING NAME]],'02_LIVING_WATERDEEP'!$A$2:$A$200,0),1),"")</f>
        <v/>
      </c>
      <c r="AO449" s="742" t="str">
        <f>IFERROR(INDEX('02_LIVING_WATERDEEP'!$J$2:$J$200,MATCH(Таблиця4[[#This Row],[BUILDING NAME]],'02_LIVING_WATERDEEP'!$A$2:$A$200,0),1),"")</f>
        <v/>
      </c>
      <c r="AP449" s="742" t="str">
        <f>IFERROR(INDEX('02_LIVING_WATERDEEP'!$K$2:$K$200,MATCH(Таблиця4[[#This Row],[BUILDING NAME]],'02_LIVING_WATERDEEP'!$A$2:$A$200,0),1),"")</f>
        <v/>
      </c>
      <c r="AQ449" s="742" t="str">
        <f>IFERROR(INDEX('02_LIVING_WATERDEEP'!$L$2:$L$200,MATCH(Таблиця4[[#This Row],[BUILDING NAME]],'02_LIVING_WATERDEEP'!$A$2:$A$200,0),1),"")</f>
        <v/>
      </c>
      <c r="AR449" s="742" t="str">
        <f>IFERROR(INDEX('02_LIVING_WATERDEEP'!$M$2:$M$200,MATCH(Таблиця4[[#This Row],[BUILDING NAME]],'02_LIVING_WATERDEEP'!$A$2:$A$200,0),1),"")</f>
        <v/>
      </c>
      <c r="AS449" s="742"/>
      <c r="AT449" s="596"/>
      <c r="AU449" s="596"/>
      <c r="AV449" s="596"/>
      <c r="AW449" s="596"/>
      <c r="AX449" s="596"/>
      <c r="AY449" s="596"/>
      <c r="AZ449" s="596"/>
      <c r="BA449" s="596"/>
      <c r="BB449" s="596"/>
      <c r="BC449" s="596"/>
      <c r="BD449" s="596"/>
      <c r="BE449" s="596"/>
      <c r="BF449" s="596"/>
      <c r="BG449" s="596"/>
      <c r="BH449" s="596"/>
      <c r="BI449" s="596"/>
      <c r="BJ449" s="596" t="e">
        <f>MATCH(Таблиця4[[#This Row],[BUILDING NAME]],#REF!,0)</f>
        <v>#REF!</v>
      </c>
      <c r="BK449" s="596" t="e">
        <f>INDEX(#REF!,'02BUILD'!BJ449,1)</f>
        <v>#REF!</v>
      </c>
      <c r="BL449" s="596">
        <v>0</v>
      </c>
      <c r="BM449" s="596"/>
      <c r="BN449" s="596" t="e">
        <f>MATCH(Таблиця4[[#This Row],[BUILDING NAME]],Таблиця5[NAME],0)</f>
        <v>#N/A</v>
      </c>
      <c r="BO449" s="596" t="e">
        <f>INDEX(Таблиця5[[C - COINS - COST]:[ADDRESS]],'02BUILD'!$BN449,1)</f>
        <v>#N/A</v>
      </c>
      <c r="BP449" s="596" t="e">
        <f>INDEX(Таблиця5[[C - COINS - COST]:[ADDRESS]],'02BUILD'!$BN449,2)</f>
        <v>#N/A</v>
      </c>
      <c r="BQ449" s="596" t="e">
        <f>INDEX(Таблиця5[[C - COINS - COST]:[ADDRESS]],'02BUILD'!$BN449,3)</f>
        <v>#N/A</v>
      </c>
      <c r="BR449" s="596" t="e">
        <f>INDEX(Таблиця5[[C - COINS - COST]:[ADDRESS]],'02BUILD'!$BN449,4)</f>
        <v>#N/A</v>
      </c>
      <c r="BS449" s="596" t="e">
        <f>INDEX(Таблиця5[[C - COINS - COST]:[ADDRESS]],'02BUILD'!$BN449,5)</f>
        <v>#N/A</v>
      </c>
      <c r="BT449" s="596" t="e">
        <f>INDEX(Таблиця5[[C - COINS - COST]:[ADDRESS]],'02BUILD'!$BN449,6)</f>
        <v>#N/A</v>
      </c>
      <c r="BU449" s="596" t="e">
        <f>INDEX(Таблиця5[[C - COINS - COST]:[ADDRESS]],'02BUILD'!$BN449,7)</f>
        <v>#N/A</v>
      </c>
      <c r="BV449" s="596" t="e">
        <f>INDEX(Таблиця5[[C - COINS - COST]:[ADDRESS]],'02BUILD'!$BN449,8)</f>
        <v>#N/A</v>
      </c>
      <c r="BW449" s="596" t="e">
        <f>INDEX(Таблиця5[[C - COINS - COST]:[ADDRESS]],'02BUILD'!$BN449,9)</f>
        <v>#N/A</v>
      </c>
      <c r="BX449" s="596" t="e">
        <f>INDEX(Таблиця5[[C - COINS - COST]:[ADDRESS]],'02BUILD'!$BN449,10)</f>
        <v>#N/A</v>
      </c>
    </row>
    <row r="450" spans="1:76" ht="16.5" thickTop="1" thickBot="1">
      <c r="A450" s="742" t="s">
        <v>867</v>
      </c>
      <c r="B450" s="743" t="str">
        <f t="shared" si="22"/>
        <v>$9</v>
      </c>
      <c r="C450" s="743" t="str">
        <f t="shared" si="23"/>
        <v>Gauntyl Villa (noble villa, A, 1s &amp; 2s)</v>
      </c>
      <c r="D450" s="742"/>
      <c r="E450" s="742"/>
      <c r="F450" s="743" t="s">
        <v>359</v>
      </c>
      <c r="G450" s="743" t="s">
        <v>1595</v>
      </c>
      <c r="H450" s="743" t="s">
        <v>2206</v>
      </c>
      <c r="I450" s="743" t="s">
        <v>3967</v>
      </c>
      <c r="J450" s="743"/>
      <c r="K450" s="743" t="s">
        <v>2075</v>
      </c>
      <c r="L450" s="743" t="s">
        <v>2076</v>
      </c>
      <c r="M450" s="743" t="s">
        <v>2071</v>
      </c>
      <c r="N450" s="743"/>
      <c r="O450" s="743"/>
      <c r="P450" s="743"/>
      <c r="Q450" s="743"/>
      <c r="R450" s="743"/>
      <c r="S4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0" s="743"/>
      <c r="U450" s="743"/>
      <c r="V450" s="743"/>
      <c r="W450" s="743"/>
      <c r="X450" s="743"/>
      <c r="Y450" s="743"/>
      <c r="Z450" s="743" t="s">
        <v>4311</v>
      </c>
      <c r="AA450" s="743"/>
      <c r="AB450" s="743" t="str">
        <f>Таблиця4[[#This Row],[Descriptions2]]</f>
        <v/>
      </c>
      <c r="AC450" s="743" t="str">
        <f>Таблиця4[[#This Row],[Owner/Specific NPCs3]]</f>
        <v/>
      </c>
      <c r="AD450" s="743"/>
      <c r="AE450" s="750" t="s">
        <v>5831</v>
      </c>
      <c r="AF450" s="751"/>
      <c r="AG450" s="752"/>
      <c r="AH450" s="743" t="s">
        <v>4311</v>
      </c>
      <c r="AI450" s="752"/>
      <c r="AJ450" s="743" t="s">
        <v>4311</v>
      </c>
      <c r="AK450" s="752"/>
      <c r="AL450" s="742" t="str">
        <f>IFERROR(INDEX('02_LIVING_WATERDEEP'!$C$2:$C$200,MATCH(Таблиця4[[#This Row],[BUILDING NAME]],'02_LIVING_WATERDEEP'!$A$2:$A$200,0),1),"")</f>
        <v/>
      </c>
      <c r="AM450" s="742" t="str">
        <f>IFERROR(INDEX('02_LIVING_WATERDEEP'!$F$2:$F$200,MATCH(Таблиця4[[#This Row],[BUILDING NAME]],'02_LIVING_WATERDEEP'!$A$2:$A$200,0),1),"")</f>
        <v/>
      </c>
      <c r="AN450" s="742" t="str">
        <f>IFERROR(INDEX('02_LIVING_WATERDEEP'!$I$2:$I$200,MATCH(Таблиця4[[#This Row],[BUILDING NAME]],'02_LIVING_WATERDEEP'!$A$2:$A$200,0),1),"")</f>
        <v/>
      </c>
      <c r="AO450" s="742" t="str">
        <f>IFERROR(INDEX('02_LIVING_WATERDEEP'!$J$2:$J$200,MATCH(Таблиця4[[#This Row],[BUILDING NAME]],'02_LIVING_WATERDEEP'!$A$2:$A$200,0),1),"")</f>
        <v/>
      </c>
      <c r="AP450" s="742" t="str">
        <f>IFERROR(INDEX('02_LIVING_WATERDEEP'!$K$2:$K$200,MATCH(Таблиця4[[#This Row],[BUILDING NAME]],'02_LIVING_WATERDEEP'!$A$2:$A$200,0),1),"")</f>
        <v/>
      </c>
      <c r="AQ450" s="742" t="str">
        <f>IFERROR(INDEX('02_LIVING_WATERDEEP'!$L$2:$L$200,MATCH(Таблиця4[[#This Row],[BUILDING NAME]],'02_LIVING_WATERDEEP'!$A$2:$A$200,0),1),"")</f>
        <v/>
      </c>
      <c r="AR450" s="742" t="str">
        <f>IFERROR(INDEX('02_LIVING_WATERDEEP'!$M$2:$M$200,MATCH(Таблиця4[[#This Row],[BUILDING NAME]],'02_LIVING_WATERDEEP'!$A$2:$A$200,0),1),"")</f>
        <v/>
      </c>
      <c r="AS450" s="742"/>
      <c r="AT450" s="596"/>
      <c r="AU450" s="596"/>
      <c r="AV450" s="596"/>
      <c r="AW450" s="596"/>
      <c r="AX450" s="596"/>
      <c r="AY450" s="596"/>
      <c r="AZ450" s="596"/>
      <c r="BA450" s="596"/>
      <c r="BB450" s="596"/>
      <c r="BC450" s="596"/>
      <c r="BD450" s="596"/>
      <c r="BE450" s="596"/>
      <c r="BF450" s="596"/>
      <c r="BG450" s="596"/>
      <c r="BH450" s="596"/>
      <c r="BI450" s="596"/>
      <c r="BJ450" s="596" t="e">
        <f>MATCH(Таблиця4[[#This Row],[BUILDING NAME]],#REF!,0)</f>
        <v>#REF!</v>
      </c>
      <c r="BK450" s="596" t="e">
        <f>INDEX(#REF!,'02BUILD'!BJ450,1)</f>
        <v>#REF!</v>
      </c>
      <c r="BL450" s="596" t="s">
        <v>20541</v>
      </c>
      <c r="BM450" s="596"/>
      <c r="BN450" s="596" t="e">
        <f>MATCH(Таблиця4[[#This Row],[BUILDING NAME]],Таблиця5[NAME],0)</f>
        <v>#N/A</v>
      </c>
      <c r="BO450" s="596" t="e">
        <f>INDEX(Таблиця5[[C - COINS - COST]:[ADDRESS]],'02BUILD'!$BN450,1)</f>
        <v>#N/A</v>
      </c>
      <c r="BP450" s="596" t="e">
        <f>INDEX(Таблиця5[[C - COINS - COST]:[ADDRESS]],'02BUILD'!$BN450,2)</f>
        <v>#N/A</v>
      </c>
      <c r="BQ450" s="596" t="e">
        <f>INDEX(Таблиця5[[C - COINS - COST]:[ADDRESS]],'02BUILD'!$BN450,3)</f>
        <v>#N/A</v>
      </c>
      <c r="BR450" s="596" t="e">
        <f>INDEX(Таблиця5[[C - COINS - COST]:[ADDRESS]],'02BUILD'!$BN450,4)</f>
        <v>#N/A</v>
      </c>
      <c r="BS450" s="596" t="e">
        <f>INDEX(Таблиця5[[C - COINS - COST]:[ADDRESS]],'02BUILD'!$BN450,5)</f>
        <v>#N/A</v>
      </c>
      <c r="BT450" s="596" t="e">
        <f>INDEX(Таблиця5[[C - COINS - COST]:[ADDRESS]],'02BUILD'!$BN450,6)</f>
        <v>#N/A</v>
      </c>
      <c r="BU450" s="596" t="e">
        <f>INDEX(Таблиця5[[C - COINS - COST]:[ADDRESS]],'02BUILD'!$BN450,7)</f>
        <v>#N/A</v>
      </c>
      <c r="BV450" s="596" t="e">
        <f>INDEX(Таблиця5[[C - COINS - COST]:[ADDRESS]],'02BUILD'!$BN450,8)</f>
        <v>#N/A</v>
      </c>
      <c r="BW450" s="596" t="e">
        <f>INDEX(Таблиця5[[C - COINS - COST]:[ADDRESS]],'02BUILD'!$BN450,9)</f>
        <v>#N/A</v>
      </c>
      <c r="BX450" s="596" t="e">
        <f>INDEX(Таблиця5[[C - COINS - COST]:[ADDRESS]],'02BUILD'!$BN450,10)</f>
        <v>#N/A</v>
      </c>
    </row>
    <row r="451" spans="1:76" ht="16.5" thickTop="1" thickBot="1">
      <c r="A451" s="742" t="s">
        <v>868</v>
      </c>
      <c r="B451" s="743" t="str">
        <f t="shared" si="22"/>
        <v>$10</v>
      </c>
      <c r="C451" s="743" t="str">
        <f t="shared" si="23"/>
        <v>The Temple of Beauty (temple, A, 3)</v>
      </c>
      <c r="D451" s="742"/>
      <c r="E451" s="742"/>
      <c r="F451" s="743" t="s">
        <v>1264</v>
      </c>
      <c r="G451" s="743" t="s">
        <v>1596</v>
      </c>
      <c r="H451" s="742" t="s">
        <v>13198</v>
      </c>
      <c r="I451" s="743" t="s">
        <v>3967</v>
      </c>
      <c r="J451" s="743"/>
      <c r="K451" s="743" t="s">
        <v>2100</v>
      </c>
      <c r="L451" s="743" t="s">
        <v>2076</v>
      </c>
      <c r="M451" s="743">
        <v>3</v>
      </c>
      <c r="N451" s="743"/>
      <c r="O451" s="743"/>
      <c r="P451" s="743"/>
      <c r="Q451" s="743"/>
      <c r="R451" s="743"/>
      <c r="S4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1" s="743"/>
      <c r="U451" s="743"/>
      <c r="V451" s="743"/>
      <c r="W451" s="743"/>
      <c r="X451" s="743"/>
      <c r="Y451" s="743" t="s">
        <v>21116</v>
      </c>
      <c r="Z451" s="743" t="s">
        <v>4311</v>
      </c>
      <c r="AA451" s="743"/>
      <c r="AB451" s="743" t="str">
        <f>Таблиця4[[#This Row],[Descriptions2]]</f>
        <v/>
      </c>
      <c r="AC451" s="743" t="str">
        <f>Таблиця4[[#This Row],[Owner/Specific NPCs3]]</f>
        <v/>
      </c>
      <c r="AD451" s="743"/>
      <c r="AE451" s="750" t="s">
        <v>5831</v>
      </c>
      <c r="AF451" s="751"/>
      <c r="AG451" s="752"/>
      <c r="AH451" s="743" t="s">
        <v>4311</v>
      </c>
      <c r="AI451" s="752"/>
      <c r="AJ451" s="743" t="s">
        <v>4311</v>
      </c>
      <c r="AK451" s="752"/>
      <c r="AL451" s="742" t="str">
        <f>IFERROR(INDEX('02_LIVING_WATERDEEP'!$C$2:$C$200,MATCH(Таблиця4[[#This Row],[BUILDING NAME]],'02_LIVING_WATERDEEP'!$A$2:$A$200,0),1),"")</f>
        <v/>
      </c>
      <c r="AM451" s="742" t="str">
        <f>IFERROR(INDEX('02_LIVING_WATERDEEP'!$F$2:$F$200,MATCH(Таблиця4[[#This Row],[BUILDING NAME]],'02_LIVING_WATERDEEP'!$A$2:$A$200,0),1),"")</f>
        <v/>
      </c>
      <c r="AN451" s="742" t="str">
        <f>IFERROR(INDEX('02_LIVING_WATERDEEP'!$I$2:$I$200,MATCH(Таблиця4[[#This Row],[BUILDING NAME]],'02_LIVING_WATERDEEP'!$A$2:$A$200,0),1),"")</f>
        <v/>
      </c>
      <c r="AO451" s="742" t="str">
        <f>IFERROR(INDEX('02_LIVING_WATERDEEP'!$J$2:$J$200,MATCH(Таблиця4[[#This Row],[BUILDING NAME]],'02_LIVING_WATERDEEP'!$A$2:$A$200,0),1),"")</f>
        <v/>
      </c>
      <c r="AP451" s="742" t="str">
        <f>IFERROR(INDEX('02_LIVING_WATERDEEP'!$K$2:$K$200,MATCH(Таблиця4[[#This Row],[BUILDING NAME]],'02_LIVING_WATERDEEP'!$A$2:$A$200,0),1),"")</f>
        <v/>
      </c>
      <c r="AQ451" s="742" t="str">
        <f>IFERROR(INDEX('02_LIVING_WATERDEEP'!$L$2:$L$200,MATCH(Таблиця4[[#This Row],[BUILDING NAME]],'02_LIVING_WATERDEEP'!$A$2:$A$200,0),1),"")</f>
        <v/>
      </c>
      <c r="AR451" s="742" t="str">
        <f>IFERROR(INDEX('02_LIVING_WATERDEEP'!$M$2:$M$200,MATCH(Таблиця4[[#This Row],[BUILDING NAME]],'02_LIVING_WATERDEEP'!$A$2:$A$200,0),1),"")</f>
        <v/>
      </c>
      <c r="AS451" s="742"/>
      <c r="AT451" s="596"/>
      <c r="AU451" s="596"/>
      <c r="AV451" s="596"/>
      <c r="AW451" s="596"/>
      <c r="AX451" s="596"/>
      <c r="AY451" s="596"/>
      <c r="AZ451" s="596"/>
      <c r="BA451" s="596"/>
      <c r="BB451" s="596"/>
      <c r="BC451" s="596"/>
      <c r="BD451" s="596"/>
      <c r="BE451" s="596"/>
      <c r="BF451" s="596"/>
      <c r="BG451" s="596"/>
      <c r="BH451" s="596"/>
      <c r="BI451" s="596"/>
      <c r="BJ451" s="596" t="e">
        <f>MATCH(Таблиця4[[#This Row],[BUILDING NAME]],#REF!,0)</f>
        <v>#REF!</v>
      </c>
      <c r="BK451" s="596" t="e">
        <f>INDEX(#REF!,'02BUILD'!BJ451,1)</f>
        <v>#REF!</v>
      </c>
      <c r="BL451" s="596">
        <v>0</v>
      </c>
      <c r="BM451" s="596"/>
      <c r="BN451" s="596" t="e">
        <f>MATCH(Таблиця4[[#This Row],[BUILDING NAME]],Таблиця5[NAME],0)</f>
        <v>#N/A</v>
      </c>
      <c r="BO451" s="596" t="e">
        <f>INDEX(Таблиця5[[C - COINS - COST]:[ADDRESS]],'02BUILD'!$BN451,1)</f>
        <v>#N/A</v>
      </c>
      <c r="BP451" s="596" t="e">
        <f>INDEX(Таблиця5[[C - COINS - COST]:[ADDRESS]],'02BUILD'!$BN451,2)</f>
        <v>#N/A</v>
      </c>
      <c r="BQ451" s="596" t="e">
        <f>INDEX(Таблиця5[[C - COINS - COST]:[ADDRESS]],'02BUILD'!$BN451,3)</f>
        <v>#N/A</v>
      </c>
      <c r="BR451" s="596" t="e">
        <f>INDEX(Таблиця5[[C - COINS - COST]:[ADDRESS]],'02BUILD'!$BN451,4)</f>
        <v>#N/A</v>
      </c>
      <c r="BS451" s="596" t="e">
        <f>INDEX(Таблиця5[[C - COINS - COST]:[ADDRESS]],'02BUILD'!$BN451,5)</f>
        <v>#N/A</v>
      </c>
      <c r="BT451" s="596" t="e">
        <f>INDEX(Таблиця5[[C - COINS - COST]:[ADDRESS]],'02BUILD'!$BN451,6)</f>
        <v>#N/A</v>
      </c>
      <c r="BU451" s="596" t="e">
        <f>INDEX(Таблиця5[[C - COINS - COST]:[ADDRESS]],'02BUILD'!$BN451,7)</f>
        <v>#N/A</v>
      </c>
      <c r="BV451" s="596" t="e">
        <f>INDEX(Таблиця5[[C - COINS - COST]:[ADDRESS]],'02BUILD'!$BN451,8)</f>
        <v>#N/A</v>
      </c>
      <c r="BW451" s="596" t="e">
        <f>INDEX(Таблиця5[[C - COINS - COST]:[ADDRESS]],'02BUILD'!$BN451,9)</f>
        <v>#N/A</v>
      </c>
      <c r="BX451" s="596" t="e">
        <f>INDEX(Таблиця5[[C - COINS - COST]:[ADDRESS]],'02BUILD'!$BN451,10)</f>
        <v>#N/A</v>
      </c>
    </row>
    <row r="452" spans="1:76" ht="16.5" thickTop="1" thickBot="1">
      <c r="A452" s="742" t="s">
        <v>869</v>
      </c>
      <c r="B452" s="743" t="str">
        <f t="shared" si="22"/>
        <v>$11</v>
      </c>
      <c r="C452" s="743" t="str">
        <f t="shared" si="23"/>
        <v>Brokengulf Villa (noble villa, A, 4s &amp; 3s)</v>
      </c>
      <c r="D452" s="742"/>
      <c r="E452" s="742"/>
      <c r="F452" s="743" t="s">
        <v>284</v>
      </c>
      <c r="G452" s="743" t="s">
        <v>1597</v>
      </c>
      <c r="H452" s="742" t="s">
        <v>2208</v>
      </c>
      <c r="I452" s="743" t="s">
        <v>3967</v>
      </c>
      <c r="J452" s="743"/>
      <c r="K452" s="743" t="s">
        <v>2075</v>
      </c>
      <c r="L452" s="743" t="s">
        <v>2076</v>
      </c>
      <c r="M452" s="743" t="s">
        <v>2118</v>
      </c>
      <c r="N452" s="743" t="s">
        <v>67</v>
      </c>
      <c r="O452" s="743"/>
      <c r="P452" s="743"/>
      <c r="Q452" s="743"/>
      <c r="R452" s="743"/>
      <c r="S4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2" s="743"/>
      <c r="U452" s="743"/>
      <c r="V452" s="743"/>
      <c r="W452" s="743"/>
      <c r="X452" s="743"/>
      <c r="Y452" s="743"/>
      <c r="Z452" s="743" t="s">
        <v>4311</v>
      </c>
      <c r="AA452" s="743"/>
      <c r="AB452" s="743" t="str">
        <f>Таблиця4[[#This Row],[Descriptions2]]</f>
        <v/>
      </c>
      <c r="AC452" s="743" t="str">
        <f>Таблиця4[[#This Row],[Owner/Specific NPCs3]]</f>
        <v/>
      </c>
      <c r="AD452" s="743"/>
      <c r="AE452" s="750" t="s">
        <v>5831</v>
      </c>
      <c r="AF452" s="751"/>
      <c r="AG452" s="752"/>
      <c r="AH452" s="743" t="s">
        <v>4311</v>
      </c>
      <c r="AI452" s="752"/>
      <c r="AJ452" s="743" t="s">
        <v>4311</v>
      </c>
      <c r="AK452" s="752"/>
      <c r="AL452" s="742" t="str">
        <f>IFERROR(INDEX('02_LIVING_WATERDEEP'!$C$2:$C$200,MATCH(Таблиця4[[#This Row],[BUILDING NAME]],'02_LIVING_WATERDEEP'!$A$2:$A$200,0),1),"")</f>
        <v/>
      </c>
      <c r="AM452" s="742" t="str">
        <f>IFERROR(INDEX('02_LIVING_WATERDEEP'!$F$2:$F$200,MATCH(Таблиця4[[#This Row],[BUILDING NAME]],'02_LIVING_WATERDEEP'!$A$2:$A$200,0),1),"")</f>
        <v/>
      </c>
      <c r="AN452" s="742" t="str">
        <f>IFERROR(INDEX('02_LIVING_WATERDEEP'!$I$2:$I$200,MATCH(Таблиця4[[#This Row],[BUILDING NAME]],'02_LIVING_WATERDEEP'!$A$2:$A$200,0),1),"")</f>
        <v/>
      </c>
      <c r="AO452" s="742" t="str">
        <f>IFERROR(INDEX('02_LIVING_WATERDEEP'!$J$2:$J$200,MATCH(Таблиця4[[#This Row],[BUILDING NAME]],'02_LIVING_WATERDEEP'!$A$2:$A$200,0),1),"")</f>
        <v/>
      </c>
      <c r="AP452" s="742" t="str">
        <f>IFERROR(INDEX('02_LIVING_WATERDEEP'!$K$2:$K$200,MATCH(Таблиця4[[#This Row],[BUILDING NAME]],'02_LIVING_WATERDEEP'!$A$2:$A$200,0),1),"")</f>
        <v/>
      </c>
      <c r="AQ452" s="742" t="str">
        <f>IFERROR(INDEX('02_LIVING_WATERDEEP'!$L$2:$L$200,MATCH(Таблиця4[[#This Row],[BUILDING NAME]],'02_LIVING_WATERDEEP'!$A$2:$A$200,0),1),"")</f>
        <v/>
      </c>
      <c r="AR452" s="742" t="str">
        <f>IFERROR(INDEX('02_LIVING_WATERDEEP'!$M$2:$M$200,MATCH(Таблиця4[[#This Row],[BUILDING NAME]],'02_LIVING_WATERDEEP'!$A$2:$A$200,0),1),"")</f>
        <v/>
      </c>
      <c r="AS452" s="742"/>
      <c r="AT452" s="596"/>
      <c r="AU452" s="596"/>
      <c r="AV452" s="596"/>
      <c r="AW452" s="596"/>
      <c r="AX452" s="596"/>
      <c r="AY452" s="596"/>
      <c r="AZ452" s="596"/>
      <c r="BA452" s="596"/>
      <c r="BB452" s="596"/>
      <c r="BC452" s="596"/>
      <c r="BD452" s="596"/>
      <c r="BE452" s="596"/>
      <c r="BF452" s="596"/>
      <c r="BG452" s="596"/>
      <c r="BH452" s="596"/>
      <c r="BI452" s="596"/>
      <c r="BJ452" s="596" t="e">
        <f>MATCH(Таблиця4[[#This Row],[BUILDING NAME]],#REF!,0)</f>
        <v>#REF!</v>
      </c>
      <c r="BK452" s="596" t="e">
        <f>INDEX(#REF!,'02BUILD'!BJ452,1)</f>
        <v>#REF!</v>
      </c>
      <c r="BL452" s="596" t="s">
        <v>20538</v>
      </c>
      <c r="BM452" s="596"/>
      <c r="BN452" s="596" t="e">
        <f>MATCH(Таблиця4[[#This Row],[BUILDING NAME]],Таблиця5[NAME],0)</f>
        <v>#N/A</v>
      </c>
      <c r="BO452" s="596" t="e">
        <f>INDEX(Таблиця5[[C - COINS - COST]:[ADDRESS]],'02BUILD'!$BN452,1)</f>
        <v>#N/A</v>
      </c>
      <c r="BP452" s="596" t="e">
        <f>INDEX(Таблиця5[[C - COINS - COST]:[ADDRESS]],'02BUILD'!$BN452,2)</f>
        <v>#N/A</v>
      </c>
      <c r="BQ452" s="596" t="e">
        <f>INDEX(Таблиця5[[C - COINS - COST]:[ADDRESS]],'02BUILD'!$BN452,3)</f>
        <v>#N/A</v>
      </c>
      <c r="BR452" s="596" t="e">
        <f>INDEX(Таблиця5[[C - COINS - COST]:[ADDRESS]],'02BUILD'!$BN452,4)</f>
        <v>#N/A</v>
      </c>
      <c r="BS452" s="596" t="e">
        <f>INDEX(Таблиця5[[C - COINS - COST]:[ADDRESS]],'02BUILD'!$BN452,5)</f>
        <v>#N/A</v>
      </c>
      <c r="BT452" s="596" t="e">
        <f>INDEX(Таблиця5[[C - COINS - COST]:[ADDRESS]],'02BUILD'!$BN452,6)</f>
        <v>#N/A</v>
      </c>
      <c r="BU452" s="596" t="e">
        <f>INDEX(Таблиця5[[C - COINS - COST]:[ADDRESS]],'02BUILD'!$BN452,7)</f>
        <v>#N/A</v>
      </c>
      <c r="BV452" s="596" t="e">
        <f>INDEX(Таблиця5[[C - COINS - COST]:[ADDRESS]],'02BUILD'!$BN452,8)</f>
        <v>#N/A</v>
      </c>
      <c r="BW452" s="596" t="e">
        <f>INDEX(Таблиця5[[C - COINS - COST]:[ADDRESS]],'02BUILD'!$BN452,9)</f>
        <v>#N/A</v>
      </c>
      <c r="BX452" s="596" t="e">
        <f>INDEX(Таблиця5[[C - COINS - COST]:[ADDRESS]],'02BUILD'!$BN452,10)</f>
        <v>#N/A</v>
      </c>
    </row>
    <row r="453" spans="1:76" ht="16.5" thickTop="1" thickBot="1">
      <c r="A453" s="742" t="s">
        <v>870</v>
      </c>
      <c r="B453" s="743" t="str">
        <f t="shared" si="22"/>
        <v>$12</v>
      </c>
      <c r="C453" s="743" t="str">
        <f t="shared" si="23"/>
        <v>Raventree Villa (noble villa, A, 3s &amp; 2s)</v>
      </c>
      <c r="D453" s="742"/>
      <c r="E453" s="742"/>
      <c r="F453" s="743" t="s">
        <v>1265</v>
      </c>
      <c r="G453" s="743" t="s">
        <v>1598</v>
      </c>
      <c r="H453" s="743" t="s">
        <v>21307</v>
      </c>
      <c r="I453" s="743" t="s">
        <v>3967</v>
      </c>
      <c r="J453" s="743"/>
      <c r="K453" s="743" t="s">
        <v>2075</v>
      </c>
      <c r="L453" s="743" t="s">
        <v>2076</v>
      </c>
      <c r="M453" s="743" t="s">
        <v>2072</v>
      </c>
      <c r="N453" s="743"/>
      <c r="O453" s="743"/>
      <c r="P453" s="743"/>
      <c r="Q453" s="743"/>
      <c r="R453" s="743"/>
      <c r="S4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3" s="743"/>
      <c r="U453" s="743"/>
      <c r="V453" s="743"/>
      <c r="W453" s="743"/>
      <c r="X453" s="743"/>
      <c r="Y453" s="743"/>
      <c r="Z453" s="743" t="s">
        <v>4311</v>
      </c>
      <c r="AA453" s="743"/>
      <c r="AB453" s="743" t="str">
        <f>Таблиця4[[#This Row],[Descriptions2]]</f>
        <v/>
      </c>
      <c r="AC453" s="743" t="str">
        <f>Таблиця4[[#This Row],[Owner/Specific NPCs3]]</f>
        <v/>
      </c>
      <c r="AD453" s="743"/>
      <c r="AE453" s="750" t="s">
        <v>5831</v>
      </c>
      <c r="AF453" s="751"/>
      <c r="AG453" s="752"/>
      <c r="AH453" s="743" t="s">
        <v>4311</v>
      </c>
      <c r="AI453" s="752"/>
      <c r="AJ453" s="743" t="s">
        <v>4311</v>
      </c>
      <c r="AK453" s="752"/>
      <c r="AL453" s="742" t="str">
        <f>IFERROR(INDEX('02_LIVING_WATERDEEP'!$C$2:$C$200,MATCH(Таблиця4[[#This Row],[BUILDING NAME]],'02_LIVING_WATERDEEP'!$A$2:$A$200,0),1),"")</f>
        <v/>
      </c>
      <c r="AM453" s="742" t="str">
        <f>IFERROR(INDEX('02_LIVING_WATERDEEP'!$F$2:$F$200,MATCH(Таблиця4[[#This Row],[BUILDING NAME]],'02_LIVING_WATERDEEP'!$A$2:$A$200,0),1),"")</f>
        <v/>
      </c>
      <c r="AN453" s="742" t="str">
        <f>IFERROR(INDEX('02_LIVING_WATERDEEP'!$I$2:$I$200,MATCH(Таблиця4[[#This Row],[BUILDING NAME]],'02_LIVING_WATERDEEP'!$A$2:$A$200,0),1),"")</f>
        <v/>
      </c>
      <c r="AO453" s="742" t="str">
        <f>IFERROR(INDEX('02_LIVING_WATERDEEP'!$J$2:$J$200,MATCH(Таблиця4[[#This Row],[BUILDING NAME]],'02_LIVING_WATERDEEP'!$A$2:$A$200,0),1),"")</f>
        <v/>
      </c>
      <c r="AP453" s="742" t="str">
        <f>IFERROR(INDEX('02_LIVING_WATERDEEP'!$K$2:$K$200,MATCH(Таблиця4[[#This Row],[BUILDING NAME]],'02_LIVING_WATERDEEP'!$A$2:$A$200,0),1),"")</f>
        <v/>
      </c>
      <c r="AQ453" s="742" t="str">
        <f>IFERROR(INDEX('02_LIVING_WATERDEEP'!$L$2:$L$200,MATCH(Таблиця4[[#This Row],[BUILDING NAME]],'02_LIVING_WATERDEEP'!$A$2:$A$200,0),1),"")</f>
        <v/>
      </c>
      <c r="AR453" s="742" t="str">
        <f>IFERROR(INDEX('02_LIVING_WATERDEEP'!$M$2:$M$200,MATCH(Таблиця4[[#This Row],[BUILDING NAME]],'02_LIVING_WATERDEEP'!$A$2:$A$200,0),1),"")</f>
        <v/>
      </c>
      <c r="AS453" s="742"/>
      <c r="AT453" s="596"/>
      <c r="AU453" s="596"/>
      <c r="AV453" s="596"/>
      <c r="AW453" s="596"/>
      <c r="AX453" s="596"/>
      <c r="AY453" s="596"/>
      <c r="AZ453" s="596"/>
      <c r="BA453" s="596"/>
      <c r="BB453" s="596"/>
      <c r="BC453" s="596"/>
      <c r="BD453" s="596"/>
      <c r="BE453" s="596"/>
      <c r="BF453" s="596"/>
      <c r="BG453" s="596"/>
      <c r="BH453" s="596"/>
      <c r="BI453" s="596"/>
      <c r="BJ453" s="596" t="e">
        <f>MATCH(Таблиця4[[#This Row],[BUILDING NAME]],#REF!,0)</f>
        <v>#REF!</v>
      </c>
      <c r="BK453" s="596" t="e">
        <f>INDEX(#REF!,'02BUILD'!BJ453,1)</f>
        <v>#REF!</v>
      </c>
      <c r="BL453" s="596" t="e">
        <v>#N/A</v>
      </c>
      <c r="BM453" s="596"/>
      <c r="BN453" s="596" t="e">
        <f>MATCH(Таблиця4[[#This Row],[BUILDING NAME]],Таблиця5[NAME],0)</f>
        <v>#N/A</v>
      </c>
      <c r="BO453" s="596" t="e">
        <f>INDEX(Таблиця5[[C - COINS - COST]:[ADDRESS]],'02BUILD'!$BN453,1)</f>
        <v>#N/A</v>
      </c>
      <c r="BP453" s="596" t="e">
        <f>INDEX(Таблиця5[[C - COINS - COST]:[ADDRESS]],'02BUILD'!$BN453,2)</f>
        <v>#N/A</v>
      </c>
      <c r="BQ453" s="596" t="e">
        <f>INDEX(Таблиця5[[C - COINS - COST]:[ADDRESS]],'02BUILD'!$BN453,3)</f>
        <v>#N/A</v>
      </c>
      <c r="BR453" s="596" t="e">
        <f>INDEX(Таблиця5[[C - COINS - COST]:[ADDRESS]],'02BUILD'!$BN453,4)</f>
        <v>#N/A</v>
      </c>
      <c r="BS453" s="596" t="e">
        <f>INDEX(Таблиця5[[C - COINS - COST]:[ADDRESS]],'02BUILD'!$BN453,5)</f>
        <v>#N/A</v>
      </c>
      <c r="BT453" s="596" t="e">
        <f>INDEX(Таблиця5[[C - COINS - COST]:[ADDRESS]],'02BUILD'!$BN453,6)</f>
        <v>#N/A</v>
      </c>
      <c r="BU453" s="596" t="e">
        <f>INDEX(Таблиця5[[C - COINS - COST]:[ADDRESS]],'02BUILD'!$BN453,7)</f>
        <v>#N/A</v>
      </c>
      <c r="BV453" s="596" t="e">
        <f>INDEX(Таблиця5[[C - COINS - COST]:[ADDRESS]],'02BUILD'!$BN453,8)</f>
        <v>#N/A</v>
      </c>
      <c r="BW453" s="596" t="e">
        <f>INDEX(Таблиця5[[C - COINS - COST]:[ADDRESS]],'02BUILD'!$BN453,9)</f>
        <v>#N/A</v>
      </c>
      <c r="BX453" s="596" t="e">
        <f>INDEX(Таблиця5[[C - COINS - COST]:[ADDRESS]],'02BUILD'!$BN453,10)</f>
        <v>#N/A</v>
      </c>
    </row>
    <row r="454" spans="1:76" ht="16.5" thickTop="1" thickBot="1">
      <c r="A454" s="742" t="s">
        <v>871</v>
      </c>
      <c r="B454" s="743" t="str">
        <f t="shared" si="22"/>
        <v>$13</v>
      </c>
      <c r="C454" s="743" t="str">
        <f t="shared" si="23"/>
        <v>Rosznar Villa (noble villa, A, 5s &amp; 2s)</v>
      </c>
      <c r="D454" s="742"/>
      <c r="E454" s="742"/>
      <c r="F454" s="743" t="s">
        <v>1266</v>
      </c>
      <c r="G454" s="743" t="s">
        <v>1599</v>
      </c>
      <c r="H454" s="743" t="s">
        <v>20614</v>
      </c>
      <c r="I454" s="743" t="s">
        <v>3967</v>
      </c>
      <c r="J454" s="743"/>
      <c r="K454" s="743" t="s">
        <v>2075</v>
      </c>
      <c r="L454" s="743" t="s">
        <v>2076</v>
      </c>
      <c r="M454" s="743" t="s">
        <v>2072</v>
      </c>
      <c r="N454" s="743"/>
      <c r="O454" s="743"/>
      <c r="P454" s="743"/>
      <c r="Q454" s="743"/>
      <c r="R454" s="743"/>
      <c r="S4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4" s="743"/>
      <c r="U454" s="743"/>
      <c r="V454" s="743"/>
      <c r="W454" s="743"/>
      <c r="X454" s="743"/>
      <c r="Y454" s="743"/>
      <c r="Z454" s="743" t="s">
        <v>4311</v>
      </c>
      <c r="AA454" s="743"/>
      <c r="AB454" s="743" t="str">
        <f>Таблиця4[[#This Row],[Descriptions2]]</f>
        <v/>
      </c>
      <c r="AC454" s="743" t="str">
        <f>Таблиця4[[#This Row],[Owner/Specific NPCs3]]</f>
        <v/>
      </c>
      <c r="AD454" s="743"/>
      <c r="AE454" s="750" t="s">
        <v>5831</v>
      </c>
      <c r="AF454" s="751"/>
      <c r="AG454" s="752"/>
      <c r="AH454" s="743" t="s">
        <v>4311</v>
      </c>
      <c r="AI454" s="752"/>
      <c r="AJ454" s="743" t="s">
        <v>4311</v>
      </c>
      <c r="AK454" s="752"/>
      <c r="AL454" s="742" t="str">
        <f>IFERROR(INDEX('02_LIVING_WATERDEEP'!$C$2:$C$200,MATCH(Таблиця4[[#This Row],[BUILDING NAME]],'02_LIVING_WATERDEEP'!$A$2:$A$200,0),1),"")</f>
        <v/>
      </c>
      <c r="AM454" s="742" t="str">
        <f>IFERROR(INDEX('02_LIVING_WATERDEEP'!$F$2:$F$200,MATCH(Таблиця4[[#This Row],[BUILDING NAME]],'02_LIVING_WATERDEEP'!$A$2:$A$200,0),1),"")</f>
        <v/>
      </c>
      <c r="AN454" s="742" t="str">
        <f>IFERROR(INDEX('02_LIVING_WATERDEEP'!$I$2:$I$200,MATCH(Таблиця4[[#This Row],[BUILDING NAME]],'02_LIVING_WATERDEEP'!$A$2:$A$200,0),1),"")</f>
        <v/>
      </c>
      <c r="AO454" s="742" t="str">
        <f>IFERROR(INDEX('02_LIVING_WATERDEEP'!$J$2:$J$200,MATCH(Таблиця4[[#This Row],[BUILDING NAME]],'02_LIVING_WATERDEEP'!$A$2:$A$200,0),1),"")</f>
        <v/>
      </c>
      <c r="AP454" s="742" t="str">
        <f>IFERROR(INDEX('02_LIVING_WATERDEEP'!$K$2:$K$200,MATCH(Таблиця4[[#This Row],[BUILDING NAME]],'02_LIVING_WATERDEEP'!$A$2:$A$200,0),1),"")</f>
        <v/>
      </c>
      <c r="AQ454" s="742" t="str">
        <f>IFERROR(INDEX('02_LIVING_WATERDEEP'!$L$2:$L$200,MATCH(Таблиця4[[#This Row],[BUILDING NAME]],'02_LIVING_WATERDEEP'!$A$2:$A$200,0),1),"")</f>
        <v/>
      </c>
      <c r="AR454" s="742" t="str">
        <f>IFERROR(INDEX('02_LIVING_WATERDEEP'!$M$2:$M$200,MATCH(Таблиця4[[#This Row],[BUILDING NAME]],'02_LIVING_WATERDEEP'!$A$2:$A$200,0),1),"")</f>
        <v/>
      </c>
      <c r="AS454" s="742"/>
      <c r="AT454" s="596"/>
      <c r="AU454" s="596"/>
      <c r="AV454" s="596"/>
      <c r="AW454" s="596"/>
      <c r="AX454" s="596"/>
      <c r="AY454" s="596"/>
      <c r="AZ454" s="596"/>
      <c r="BA454" s="596"/>
      <c r="BB454" s="596"/>
      <c r="BC454" s="596"/>
      <c r="BD454" s="596"/>
      <c r="BE454" s="596"/>
      <c r="BF454" s="596"/>
      <c r="BG454" s="596"/>
      <c r="BH454" s="596"/>
      <c r="BI454" s="596"/>
      <c r="BJ454" s="596" t="e">
        <f>MATCH(Таблиця4[[#This Row],[BUILDING NAME]],#REF!,0)</f>
        <v>#REF!</v>
      </c>
      <c r="BK454" s="596" t="e">
        <f>INDEX(#REF!,'02BUILD'!BJ454,1)</f>
        <v>#REF!</v>
      </c>
      <c r="BL454" s="596">
        <v>0</v>
      </c>
      <c r="BM454" s="596"/>
      <c r="BN454" s="596" t="e">
        <f>MATCH(Таблиця4[[#This Row],[BUILDING NAME]],Таблиця5[NAME],0)</f>
        <v>#N/A</v>
      </c>
      <c r="BO454" s="596" t="e">
        <f>INDEX(Таблиця5[[C - COINS - COST]:[ADDRESS]],'02BUILD'!$BN454,1)</f>
        <v>#N/A</v>
      </c>
      <c r="BP454" s="596" t="e">
        <f>INDEX(Таблиця5[[C - COINS - COST]:[ADDRESS]],'02BUILD'!$BN454,2)</f>
        <v>#N/A</v>
      </c>
      <c r="BQ454" s="596" t="e">
        <f>INDEX(Таблиця5[[C - COINS - COST]:[ADDRESS]],'02BUILD'!$BN454,3)</f>
        <v>#N/A</v>
      </c>
      <c r="BR454" s="596" t="e">
        <f>INDEX(Таблиця5[[C - COINS - COST]:[ADDRESS]],'02BUILD'!$BN454,4)</f>
        <v>#N/A</v>
      </c>
      <c r="BS454" s="596" t="e">
        <f>INDEX(Таблиця5[[C - COINS - COST]:[ADDRESS]],'02BUILD'!$BN454,5)</f>
        <v>#N/A</v>
      </c>
      <c r="BT454" s="596" t="e">
        <f>INDEX(Таблиця5[[C - COINS - COST]:[ADDRESS]],'02BUILD'!$BN454,6)</f>
        <v>#N/A</v>
      </c>
      <c r="BU454" s="596" t="e">
        <f>INDEX(Таблиця5[[C - COINS - COST]:[ADDRESS]],'02BUILD'!$BN454,7)</f>
        <v>#N/A</v>
      </c>
      <c r="BV454" s="596" t="e">
        <f>INDEX(Таблиця5[[C - COINS - COST]:[ADDRESS]],'02BUILD'!$BN454,8)</f>
        <v>#N/A</v>
      </c>
      <c r="BW454" s="596" t="e">
        <f>INDEX(Таблиця5[[C - COINS - COST]:[ADDRESS]],'02BUILD'!$BN454,9)</f>
        <v>#N/A</v>
      </c>
      <c r="BX454" s="596" t="e">
        <f>INDEX(Таблиця5[[C - COINS - COST]:[ADDRESS]],'02BUILD'!$BN454,10)</f>
        <v>#N/A</v>
      </c>
    </row>
    <row r="455" spans="1:76" ht="16.5" thickTop="1" thickBot="1">
      <c r="A455" s="742" t="s">
        <v>872</v>
      </c>
      <c r="B455" s="743" t="str">
        <f t="shared" si="22"/>
        <v>$14</v>
      </c>
      <c r="C455" s="743" t="str">
        <f t="shared" si="23"/>
        <v>Jhansczil Villa (noble villa, A, 1s &amp; 3s)</v>
      </c>
      <c r="D455" s="742"/>
      <c r="E455" s="742"/>
      <c r="F455" s="743" t="s">
        <v>1267</v>
      </c>
      <c r="G455" s="743" t="s">
        <v>1600</v>
      </c>
      <c r="H455" s="743" t="s">
        <v>2209</v>
      </c>
      <c r="I455" s="743" t="s">
        <v>3967</v>
      </c>
      <c r="J455" s="743"/>
      <c r="K455" s="743" t="s">
        <v>2075</v>
      </c>
      <c r="L455" s="743" t="s">
        <v>2076</v>
      </c>
      <c r="M455" s="743" t="s">
        <v>2132</v>
      </c>
      <c r="N455" s="743"/>
      <c r="O455" s="743"/>
      <c r="P455" s="743"/>
      <c r="Q455" s="743"/>
      <c r="R455" s="743"/>
      <c r="S4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5" s="743"/>
      <c r="U455" s="743"/>
      <c r="V455" s="743"/>
      <c r="W455" s="743"/>
      <c r="X455" s="743"/>
      <c r="Y455" s="743"/>
      <c r="Z455" s="743" t="s">
        <v>4311</v>
      </c>
      <c r="AA455" s="743"/>
      <c r="AB455" s="743" t="str">
        <f>Таблиця4[[#This Row],[Descriptions2]]</f>
        <v/>
      </c>
      <c r="AC455" s="743" t="str">
        <f>Таблиця4[[#This Row],[Owner/Specific NPCs3]]</f>
        <v/>
      </c>
      <c r="AD455" s="743"/>
      <c r="AE455" s="750" t="s">
        <v>5831</v>
      </c>
      <c r="AF455" s="751"/>
      <c r="AG455" s="752"/>
      <c r="AH455" s="743" t="s">
        <v>4311</v>
      </c>
      <c r="AI455" s="752"/>
      <c r="AJ455" s="743" t="s">
        <v>4311</v>
      </c>
      <c r="AK455" s="752"/>
      <c r="AL455" s="742" t="str">
        <f>IFERROR(INDEX('02_LIVING_WATERDEEP'!$C$2:$C$200,MATCH(Таблиця4[[#This Row],[BUILDING NAME]],'02_LIVING_WATERDEEP'!$A$2:$A$200,0),1),"")</f>
        <v/>
      </c>
      <c r="AM455" s="742" t="str">
        <f>IFERROR(INDEX('02_LIVING_WATERDEEP'!$F$2:$F$200,MATCH(Таблиця4[[#This Row],[BUILDING NAME]],'02_LIVING_WATERDEEP'!$A$2:$A$200,0),1),"")</f>
        <v/>
      </c>
      <c r="AN455" s="742" t="str">
        <f>IFERROR(INDEX('02_LIVING_WATERDEEP'!$I$2:$I$200,MATCH(Таблиця4[[#This Row],[BUILDING NAME]],'02_LIVING_WATERDEEP'!$A$2:$A$200,0),1),"")</f>
        <v/>
      </c>
      <c r="AO455" s="742" t="str">
        <f>IFERROR(INDEX('02_LIVING_WATERDEEP'!$J$2:$J$200,MATCH(Таблиця4[[#This Row],[BUILDING NAME]],'02_LIVING_WATERDEEP'!$A$2:$A$200,0),1),"")</f>
        <v/>
      </c>
      <c r="AP455" s="742" t="str">
        <f>IFERROR(INDEX('02_LIVING_WATERDEEP'!$K$2:$K$200,MATCH(Таблиця4[[#This Row],[BUILDING NAME]],'02_LIVING_WATERDEEP'!$A$2:$A$200,0),1),"")</f>
        <v/>
      </c>
      <c r="AQ455" s="742" t="str">
        <f>IFERROR(INDEX('02_LIVING_WATERDEEP'!$L$2:$L$200,MATCH(Таблиця4[[#This Row],[BUILDING NAME]],'02_LIVING_WATERDEEP'!$A$2:$A$200,0),1),"")</f>
        <v/>
      </c>
      <c r="AR455" s="742" t="str">
        <f>IFERROR(INDEX('02_LIVING_WATERDEEP'!$M$2:$M$200,MATCH(Таблиця4[[#This Row],[BUILDING NAME]],'02_LIVING_WATERDEEP'!$A$2:$A$200,0),1),"")</f>
        <v/>
      </c>
      <c r="AS455" s="742"/>
      <c r="AT455" s="596"/>
      <c r="AU455" s="596"/>
      <c r="AV455" s="596"/>
      <c r="AW455" s="596"/>
      <c r="AX455" s="596"/>
      <c r="AY455" s="596"/>
      <c r="AZ455" s="596"/>
      <c r="BA455" s="596"/>
      <c r="BB455" s="596"/>
      <c r="BC455" s="596"/>
      <c r="BD455" s="596"/>
      <c r="BE455" s="596"/>
      <c r="BF455" s="596"/>
      <c r="BG455" s="596"/>
      <c r="BH455" s="596"/>
      <c r="BI455" s="596"/>
      <c r="BJ455" s="596" t="e">
        <f>MATCH(Таблиця4[[#This Row],[BUILDING NAME]],#REF!,0)</f>
        <v>#REF!</v>
      </c>
      <c r="BK455" s="596" t="e">
        <f>INDEX(#REF!,'02BUILD'!BJ455,1)</f>
        <v>#REF!</v>
      </c>
      <c r="BL455" s="596" t="s">
        <v>20524</v>
      </c>
      <c r="BM455" s="596"/>
      <c r="BN455" s="596" t="e">
        <f>MATCH(Таблиця4[[#This Row],[BUILDING NAME]],Таблиця5[NAME],0)</f>
        <v>#N/A</v>
      </c>
      <c r="BO455" s="596" t="e">
        <f>INDEX(Таблиця5[[C - COINS - COST]:[ADDRESS]],'02BUILD'!$BN455,1)</f>
        <v>#N/A</v>
      </c>
      <c r="BP455" s="596" t="e">
        <f>INDEX(Таблиця5[[C - COINS - COST]:[ADDRESS]],'02BUILD'!$BN455,2)</f>
        <v>#N/A</v>
      </c>
      <c r="BQ455" s="596" t="e">
        <f>INDEX(Таблиця5[[C - COINS - COST]:[ADDRESS]],'02BUILD'!$BN455,3)</f>
        <v>#N/A</v>
      </c>
      <c r="BR455" s="596" t="e">
        <f>INDEX(Таблиця5[[C - COINS - COST]:[ADDRESS]],'02BUILD'!$BN455,4)</f>
        <v>#N/A</v>
      </c>
      <c r="BS455" s="596" t="e">
        <f>INDEX(Таблиця5[[C - COINS - COST]:[ADDRESS]],'02BUILD'!$BN455,5)</f>
        <v>#N/A</v>
      </c>
      <c r="BT455" s="596" t="e">
        <f>INDEX(Таблиця5[[C - COINS - COST]:[ADDRESS]],'02BUILD'!$BN455,6)</f>
        <v>#N/A</v>
      </c>
      <c r="BU455" s="596" t="e">
        <f>INDEX(Таблиця5[[C - COINS - COST]:[ADDRESS]],'02BUILD'!$BN455,7)</f>
        <v>#N/A</v>
      </c>
      <c r="BV455" s="596" t="e">
        <f>INDEX(Таблиця5[[C - COINS - COST]:[ADDRESS]],'02BUILD'!$BN455,8)</f>
        <v>#N/A</v>
      </c>
      <c r="BW455" s="596" t="e">
        <f>INDEX(Таблиця5[[C - COINS - COST]:[ADDRESS]],'02BUILD'!$BN455,9)</f>
        <v>#N/A</v>
      </c>
      <c r="BX455" s="596" t="e">
        <f>INDEX(Таблиця5[[C - COINS - COST]:[ADDRESS]],'02BUILD'!$BN455,10)</f>
        <v>#N/A</v>
      </c>
    </row>
    <row r="456" spans="1:76" ht="16.5" thickTop="1" thickBot="1">
      <c r="A456" s="742" t="s">
        <v>873</v>
      </c>
      <c r="B456" s="743" t="str">
        <f t="shared" si="22"/>
        <v>$15</v>
      </c>
      <c r="C456" s="743" t="str">
        <f t="shared" si="23"/>
        <v>Naingate (wizard's domicile, B, 4)</v>
      </c>
      <c r="D456" s="742"/>
      <c r="E456" s="742"/>
      <c r="F456" s="743" t="s">
        <v>1268</v>
      </c>
      <c r="G456" s="743" t="s">
        <v>1601</v>
      </c>
      <c r="H456" s="743" t="s">
        <v>2210</v>
      </c>
      <c r="I456" s="743" t="s">
        <v>3967</v>
      </c>
      <c r="J456" s="743"/>
      <c r="K456" s="743" t="s">
        <v>2104</v>
      </c>
      <c r="L456" s="743" t="s">
        <v>2081</v>
      </c>
      <c r="M456" s="743">
        <v>4</v>
      </c>
      <c r="N456" s="743"/>
      <c r="O456" s="743"/>
      <c r="P456" s="743"/>
      <c r="Q456" s="743"/>
      <c r="R456" s="743"/>
      <c r="S4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6" s="743"/>
      <c r="U456" s="743" t="s">
        <v>21207</v>
      </c>
      <c r="V456" s="743"/>
      <c r="W456" s="743"/>
      <c r="X456" s="743"/>
      <c r="Y456" s="743" t="s">
        <v>21065</v>
      </c>
      <c r="Z456" s="743" t="s">
        <v>4311</v>
      </c>
      <c r="AA456" s="743"/>
      <c r="AB456" s="743" t="str">
        <f>Таблиця4[[#This Row],[Descriptions2]]</f>
        <v/>
      </c>
      <c r="AC456" s="743" t="str">
        <f>Таблиця4[[#This Row],[Owner/Specific NPCs3]]</f>
        <v/>
      </c>
      <c r="AD456" s="743"/>
      <c r="AE456" s="750" t="s">
        <v>5831</v>
      </c>
      <c r="AF456" s="751"/>
      <c r="AG456" s="752"/>
      <c r="AH456" s="743" t="s">
        <v>4311</v>
      </c>
      <c r="AI456" s="752"/>
      <c r="AJ456" s="743" t="s">
        <v>4311</v>
      </c>
      <c r="AK456" s="752"/>
      <c r="AL456" s="742" t="str">
        <f>IFERROR(INDEX('02_LIVING_WATERDEEP'!$C$2:$C$200,MATCH(Таблиця4[[#This Row],[BUILDING NAME]],'02_LIVING_WATERDEEP'!$A$2:$A$200,0),1),"")</f>
        <v/>
      </c>
      <c r="AM456" s="742" t="str">
        <f>IFERROR(INDEX('02_LIVING_WATERDEEP'!$F$2:$F$200,MATCH(Таблиця4[[#This Row],[BUILDING NAME]],'02_LIVING_WATERDEEP'!$A$2:$A$200,0),1),"")</f>
        <v/>
      </c>
      <c r="AN456" s="742" t="str">
        <f>IFERROR(INDEX('02_LIVING_WATERDEEP'!$I$2:$I$200,MATCH(Таблиця4[[#This Row],[BUILDING NAME]],'02_LIVING_WATERDEEP'!$A$2:$A$200,0),1),"")</f>
        <v/>
      </c>
      <c r="AO456" s="742" t="str">
        <f>IFERROR(INDEX('02_LIVING_WATERDEEP'!$J$2:$J$200,MATCH(Таблиця4[[#This Row],[BUILDING NAME]],'02_LIVING_WATERDEEP'!$A$2:$A$200,0),1),"")</f>
        <v/>
      </c>
      <c r="AP456" s="742" t="str">
        <f>IFERROR(INDEX('02_LIVING_WATERDEEP'!$K$2:$K$200,MATCH(Таблиця4[[#This Row],[BUILDING NAME]],'02_LIVING_WATERDEEP'!$A$2:$A$200,0),1),"")</f>
        <v/>
      </c>
      <c r="AQ456" s="742" t="str">
        <f>IFERROR(INDEX('02_LIVING_WATERDEEP'!$L$2:$L$200,MATCH(Таблиця4[[#This Row],[BUILDING NAME]],'02_LIVING_WATERDEEP'!$A$2:$A$200,0),1),"")</f>
        <v/>
      </c>
      <c r="AR456" s="742" t="str">
        <f>IFERROR(INDEX('02_LIVING_WATERDEEP'!$M$2:$M$200,MATCH(Таблиця4[[#This Row],[BUILDING NAME]],'02_LIVING_WATERDEEP'!$A$2:$A$200,0),1),"")</f>
        <v/>
      </c>
      <c r="AS456" s="742"/>
      <c r="AT456" s="596"/>
      <c r="AU456" s="596"/>
      <c r="AV456" s="596"/>
      <c r="AW456" s="596"/>
      <c r="AX456" s="596"/>
      <c r="AY456" s="596"/>
      <c r="AZ456" s="596"/>
      <c r="BA456" s="596"/>
      <c r="BB456" s="596"/>
      <c r="BC456" s="596"/>
      <c r="BD456" s="596"/>
      <c r="BE456" s="596"/>
      <c r="BF456" s="596"/>
      <c r="BG456" s="596"/>
      <c r="BH456" s="596"/>
      <c r="BI456" s="596"/>
      <c r="BJ456" s="596" t="e">
        <f>MATCH(Таблиця4[[#This Row],[BUILDING NAME]],#REF!,0)</f>
        <v>#REF!</v>
      </c>
      <c r="BK456" s="596" t="e">
        <f>INDEX(#REF!,'02BUILD'!BJ456,1)</f>
        <v>#REF!</v>
      </c>
      <c r="BL456" s="596" t="e">
        <v>#N/A</v>
      </c>
      <c r="BM456" s="596"/>
      <c r="BN456" s="596" t="e">
        <f>MATCH(Таблиця4[[#This Row],[BUILDING NAME]],Таблиця5[NAME],0)</f>
        <v>#N/A</v>
      </c>
      <c r="BO456" s="596" t="e">
        <f>INDEX(Таблиця5[[C - COINS - COST]:[ADDRESS]],'02BUILD'!$BN456,1)</f>
        <v>#N/A</v>
      </c>
      <c r="BP456" s="596" t="e">
        <f>INDEX(Таблиця5[[C - COINS - COST]:[ADDRESS]],'02BUILD'!$BN456,2)</f>
        <v>#N/A</v>
      </c>
      <c r="BQ456" s="596" t="e">
        <f>INDEX(Таблиця5[[C - COINS - COST]:[ADDRESS]],'02BUILD'!$BN456,3)</f>
        <v>#N/A</v>
      </c>
      <c r="BR456" s="596" t="e">
        <f>INDEX(Таблиця5[[C - COINS - COST]:[ADDRESS]],'02BUILD'!$BN456,4)</f>
        <v>#N/A</v>
      </c>
      <c r="BS456" s="596" t="e">
        <f>INDEX(Таблиця5[[C - COINS - COST]:[ADDRESS]],'02BUILD'!$BN456,5)</f>
        <v>#N/A</v>
      </c>
      <c r="BT456" s="596" t="e">
        <f>INDEX(Таблиця5[[C - COINS - COST]:[ADDRESS]],'02BUILD'!$BN456,6)</f>
        <v>#N/A</v>
      </c>
      <c r="BU456" s="596" t="e">
        <f>INDEX(Таблиця5[[C - COINS - COST]:[ADDRESS]],'02BUILD'!$BN456,7)</f>
        <v>#N/A</v>
      </c>
      <c r="BV456" s="596" t="e">
        <f>INDEX(Таблиця5[[C - COINS - COST]:[ADDRESS]],'02BUILD'!$BN456,8)</f>
        <v>#N/A</v>
      </c>
      <c r="BW456" s="596" t="e">
        <f>INDEX(Таблиця5[[C - COINS - COST]:[ADDRESS]],'02BUILD'!$BN456,9)</f>
        <v>#N/A</v>
      </c>
      <c r="BX456" s="596" t="e">
        <f>INDEX(Таблиця5[[C - COINS - COST]:[ADDRESS]],'02BUILD'!$BN456,10)</f>
        <v>#N/A</v>
      </c>
    </row>
    <row r="457" spans="1:76" ht="16.5" thickTop="1" thickBot="1">
      <c r="A457" s="742" t="s">
        <v>874</v>
      </c>
      <c r="B457" s="743" t="str">
        <f t="shared" si="22"/>
        <v>$16</v>
      </c>
      <c r="C457" s="743" t="str">
        <f t="shared" si="23"/>
        <v>Melshimber' Villa (noble villa, A, 4s &amp; 5s)</v>
      </c>
      <c r="D457" s="742"/>
      <c r="E457" s="742"/>
      <c r="F457" s="743" t="s">
        <v>496</v>
      </c>
      <c r="G457" s="743" t="s">
        <v>1602</v>
      </c>
      <c r="H457" s="743" t="s">
        <v>21260</v>
      </c>
      <c r="I457" s="743" t="s">
        <v>3967</v>
      </c>
      <c r="J457" s="743"/>
      <c r="K457" s="743" t="s">
        <v>2075</v>
      </c>
      <c r="L457" s="743" t="s">
        <v>2076</v>
      </c>
      <c r="M457" s="743" t="s">
        <v>2119</v>
      </c>
      <c r="N457" s="743"/>
      <c r="O457" s="743"/>
      <c r="P457" s="743"/>
      <c r="Q457" s="743"/>
      <c r="R457" s="743"/>
      <c r="S4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7" s="743"/>
      <c r="U457" s="743"/>
      <c r="V457" s="743"/>
      <c r="W457" s="743"/>
      <c r="X457" s="743"/>
      <c r="Y457" s="764"/>
      <c r="Z457" s="743" t="s">
        <v>4311</v>
      </c>
      <c r="AA457" s="743"/>
      <c r="AB457" s="743" t="str">
        <f>Таблиця4[[#This Row],[Descriptions2]]</f>
        <v/>
      </c>
      <c r="AC457" s="743" t="str">
        <f>Таблиця4[[#This Row],[Owner/Specific NPCs3]]</f>
        <v/>
      </c>
      <c r="AD457" s="743"/>
      <c r="AE457" s="750" t="s">
        <v>5831</v>
      </c>
      <c r="AF457" s="751"/>
      <c r="AG457" s="752"/>
      <c r="AH457" s="743" t="s">
        <v>4311</v>
      </c>
      <c r="AI457" s="752"/>
      <c r="AJ457" s="743" t="s">
        <v>4280</v>
      </c>
      <c r="AK457" s="752"/>
      <c r="AL457" s="742" t="str">
        <f>IFERROR(INDEX('02_LIVING_WATERDEEP'!$C$2:$C$200,MATCH(Таблиця4[[#This Row],[BUILDING NAME]],'02_LIVING_WATERDEEP'!$A$2:$A$200,0),1),"")</f>
        <v/>
      </c>
      <c r="AM457" s="742" t="str">
        <f>IFERROR(INDEX('02_LIVING_WATERDEEP'!$F$2:$F$200,MATCH(Таблиця4[[#This Row],[BUILDING NAME]],'02_LIVING_WATERDEEP'!$A$2:$A$200,0),1),"")</f>
        <v/>
      </c>
      <c r="AN457" s="742" t="str">
        <f>IFERROR(INDEX('02_LIVING_WATERDEEP'!$I$2:$I$200,MATCH(Таблиця4[[#This Row],[BUILDING NAME]],'02_LIVING_WATERDEEP'!$A$2:$A$200,0),1),"")</f>
        <v/>
      </c>
      <c r="AO457" s="742" t="str">
        <f>IFERROR(INDEX('02_LIVING_WATERDEEP'!$J$2:$J$200,MATCH(Таблиця4[[#This Row],[BUILDING NAME]],'02_LIVING_WATERDEEP'!$A$2:$A$200,0),1),"")</f>
        <v/>
      </c>
      <c r="AP457" s="742" t="str">
        <f>IFERROR(INDEX('02_LIVING_WATERDEEP'!$K$2:$K$200,MATCH(Таблиця4[[#This Row],[BUILDING NAME]],'02_LIVING_WATERDEEP'!$A$2:$A$200,0),1),"")</f>
        <v/>
      </c>
      <c r="AQ457" s="742" t="str">
        <f>IFERROR(INDEX('02_LIVING_WATERDEEP'!$L$2:$L$200,MATCH(Таблиця4[[#This Row],[BUILDING NAME]],'02_LIVING_WATERDEEP'!$A$2:$A$200,0),1),"")</f>
        <v/>
      </c>
      <c r="AR457" s="742" t="str">
        <f>IFERROR(INDEX('02_LIVING_WATERDEEP'!$M$2:$M$200,MATCH(Таблиця4[[#This Row],[BUILDING NAME]],'02_LIVING_WATERDEEP'!$A$2:$A$200,0),1),"")</f>
        <v/>
      </c>
      <c r="AS457" s="742"/>
      <c r="AT457" s="596"/>
      <c r="AU457" s="596"/>
      <c r="AV457" s="596"/>
      <c r="AW457" s="596"/>
      <c r="AX457" s="596"/>
      <c r="AY457" s="596"/>
      <c r="AZ457" s="596"/>
      <c r="BA457" s="596"/>
      <c r="BB457" s="596"/>
      <c r="BC457" s="596"/>
      <c r="BD457" s="596"/>
      <c r="BE457" s="596"/>
      <c r="BF457" s="596"/>
      <c r="BG457" s="596"/>
      <c r="BH457" s="596"/>
      <c r="BI457" s="596"/>
      <c r="BJ457" s="596" t="e">
        <f>MATCH(Таблиця4[[#This Row],[BUILDING NAME]],#REF!,0)</f>
        <v>#REF!</v>
      </c>
      <c r="BK457" s="596" t="e">
        <f>INDEX(#REF!,'02BUILD'!BJ457,1)</f>
        <v>#REF!</v>
      </c>
      <c r="BL457" s="596" t="s">
        <v>20520</v>
      </c>
      <c r="BM457" s="596"/>
      <c r="BN457" s="596" t="e">
        <f>MATCH(Таблиця4[[#This Row],[BUILDING NAME]],Таблиця5[NAME],0)</f>
        <v>#N/A</v>
      </c>
      <c r="BO457" s="596" t="e">
        <f>INDEX(Таблиця5[[C - COINS - COST]:[ADDRESS]],'02BUILD'!$BN457,1)</f>
        <v>#N/A</v>
      </c>
      <c r="BP457" s="596" t="e">
        <f>INDEX(Таблиця5[[C - COINS - COST]:[ADDRESS]],'02BUILD'!$BN457,2)</f>
        <v>#N/A</v>
      </c>
      <c r="BQ457" s="596" t="e">
        <f>INDEX(Таблиця5[[C - COINS - COST]:[ADDRESS]],'02BUILD'!$BN457,3)</f>
        <v>#N/A</v>
      </c>
      <c r="BR457" s="596" t="e">
        <f>INDEX(Таблиця5[[C - COINS - COST]:[ADDRESS]],'02BUILD'!$BN457,4)</f>
        <v>#N/A</v>
      </c>
      <c r="BS457" s="596" t="e">
        <f>INDEX(Таблиця5[[C - COINS - COST]:[ADDRESS]],'02BUILD'!$BN457,5)</f>
        <v>#N/A</v>
      </c>
      <c r="BT457" s="596" t="e">
        <f>INDEX(Таблиця5[[C - COINS - COST]:[ADDRESS]],'02BUILD'!$BN457,6)</f>
        <v>#N/A</v>
      </c>
      <c r="BU457" s="596" t="e">
        <f>INDEX(Таблиця5[[C - COINS - COST]:[ADDRESS]],'02BUILD'!$BN457,7)</f>
        <v>#N/A</v>
      </c>
      <c r="BV457" s="596" t="e">
        <f>INDEX(Таблиця5[[C - COINS - COST]:[ADDRESS]],'02BUILD'!$BN457,8)</f>
        <v>#N/A</v>
      </c>
      <c r="BW457" s="596" t="e">
        <f>INDEX(Таблиця5[[C - COINS - COST]:[ADDRESS]],'02BUILD'!$BN457,9)</f>
        <v>#N/A</v>
      </c>
      <c r="BX457" s="596" t="e">
        <f>INDEX(Таблиця5[[C - COINS - COST]:[ADDRESS]],'02BUILD'!$BN457,10)</f>
        <v>#N/A</v>
      </c>
    </row>
    <row r="458" spans="1:76" ht="16.5" thickTop="1" thickBot="1">
      <c r="A458" s="742" t="s">
        <v>875</v>
      </c>
      <c r="B458" s="743" t="str">
        <f t="shared" si="22"/>
        <v>$17</v>
      </c>
      <c r="C458" s="743" t="str">
        <f t="shared" si="23"/>
        <v>Ilitul Villa (noble villa, A, 2s)</v>
      </c>
      <c r="D458" s="742"/>
      <c r="E458" s="742"/>
      <c r="F458" s="743" t="s">
        <v>416</v>
      </c>
      <c r="G458" s="743" t="s">
        <v>1603</v>
      </c>
      <c r="H458" s="743" t="s">
        <v>2211</v>
      </c>
      <c r="I458" s="743" t="s">
        <v>3967</v>
      </c>
      <c r="J458" s="743"/>
      <c r="K458" s="743" t="s">
        <v>2075</v>
      </c>
      <c r="L458" s="743" t="s">
        <v>2076</v>
      </c>
      <c r="M458" s="743" t="s">
        <v>2072</v>
      </c>
      <c r="N458" s="743"/>
      <c r="O458" s="743"/>
      <c r="P458" s="743"/>
      <c r="Q458" s="743"/>
      <c r="R458" s="743"/>
      <c r="S4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8" s="743"/>
      <c r="U458" s="743"/>
      <c r="V458" s="743"/>
      <c r="W458" s="743"/>
      <c r="X458" s="743"/>
      <c r="Y458" s="743"/>
      <c r="Z458" s="743" t="s">
        <v>4311</v>
      </c>
      <c r="AA458" s="743"/>
      <c r="AB458" s="743" t="str">
        <f>Таблиця4[[#This Row],[Descriptions2]]</f>
        <v/>
      </c>
      <c r="AC458" s="743" t="str">
        <f>Таблиця4[[#This Row],[Owner/Specific NPCs3]]</f>
        <v/>
      </c>
      <c r="AD458" s="743"/>
      <c r="AE458" s="750" t="s">
        <v>5831</v>
      </c>
      <c r="AF458" s="751"/>
      <c r="AG458" s="752"/>
      <c r="AH458" s="743" t="s">
        <v>4311</v>
      </c>
      <c r="AI458" s="752"/>
      <c r="AJ458" s="743" t="s">
        <v>4311</v>
      </c>
      <c r="AK458" s="752"/>
      <c r="AL458" s="742" t="str">
        <f>IFERROR(INDEX('02_LIVING_WATERDEEP'!$C$2:$C$200,MATCH(Таблиця4[[#This Row],[BUILDING NAME]],'02_LIVING_WATERDEEP'!$A$2:$A$200,0),1),"")</f>
        <v/>
      </c>
      <c r="AM458" s="742" t="str">
        <f>IFERROR(INDEX('02_LIVING_WATERDEEP'!$F$2:$F$200,MATCH(Таблиця4[[#This Row],[BUILDING NAME]],'02_LIVING_WATERDEEP'!$A$2:$A$200,0),1),"")</f>
        <v/>
      </c>
      <c r="AN458" s="742" t="str">
        <f>IFERROR(INDEX('02_LIVING_WATERDEEP'!$I$2:$I$200,MATCH(Таблиця4[[#This Row],[BUILDING NAME]],'02_LIVING_WATERDEEP'!$A$2:$A$200,0),1),"")</f>
        <v/>
      </c>
      <c r="AO458" s="742" t="str">
        <f>IFERROR(INDEX('02_LIVING_WATERDEEP'!$J$2:$J$200,MATCH(Таблиця4[[#This Row],[BUILDING NAME]],'02_LIVING_WATERDEEP'!$A$2:$A$200,0),1),"")</f>
        <v/>
      </c>
      <c r="AP458" s="742" t="str">
        <f>IFERROR(INDEX('02_LIVING_WATERDEEP'!$K$2:$K$200,MATCH(Таблиця4[[#This Row],[BUILDING NAME]],'02_LIVING_WATERDEEP'!$A$2:$A$200,0),1),"")</f>
        <v/>
      </c>
      <c r="AQ458" s="742" t="str">
        <f>IFERROR(INDEX('02_LIVING_WATERDEEP'!$L$2:$L$200,MATCH(Таблиця4[[#This Row],[BUILDING NAME]],'02_LIVING_WATERDEEP'!$A$2:$A$200,0),1),"")</f>
        <v/>
      </c>
      <c r="AR458" s="742" t="str">
        <f>IFERROR(INDEX('02_LIVING_WATERDEEP'!$M$2:$M$200,MATCH(Таблиця4[[#This Row],[BUILDING NAME]],'02_LIVING_WATERDEEP'!$A$2:$A$200,0),1),"")</f>
        <v/>
      </c>
      <c r="AS458" s="742"/>
      <c r="AT458" s="596"/>
      <c r="AU458" s="596"/>
      <c r="AV458" s="596"/>
      <c r="AW458" s="596"/>
      <c r="AX458" s="596"/>
      <c r="AY458" s="596"/>
      <c r="AZ458" s="596"/>
      <c r="BA458" s="596"/>
      <c r="BB458" s="596"/>
      <c r="BC458" s="596"/>
      <c r="BD458" s="596"/>
      <c r="BE458" s="596"/>
      <c r="BF458" s="596"/>
      <c r="BG458" s="596"/>
      <c r="BH458" s="596"/>
      <c r="BI458" s="596"/>
      <c r="BJ458" s="596" t="e">
        <f>MATCH(Таблиця4[[#This Row],[BUILDING NAME]],#REF!,0)</f>
        <v>#REF!</v>
      </c>
      <c r="BK458" s="596" t="e">
        <f>INDEX(#REF!,'02BUILD'!BJ458,1)</f>
        <v>#REF!</v>
      </c>
      <c r="BL458" s="596">
        <v>0</v>
      </c>
      <c r="BM458" s="596"/>
      <c r="BN458" s="596" t="e">
        <f>MATCH(Таблиця4[[#This Row],[BUILDING NAME]],Таблиця5[NAME],0)</f>
        <v>#N/A</v>
      </c>
      <c r="BO458" s="596" t="e">
        <f>INDEX(Таблиця5[[C - COINS - COST]:[ADDRESS]],'02BUILD'!$BN458,1)</f>
        <v>#N/A</v>
      </c>
      <c r="BP458" s="596" t="e">
        <f>INDEX(Таблиця5[[C - COINS - COST]:[ADDRESS]],'02BUILD'!$BN458,2)</f>
        <v>#N/A</v>
      </c>
      <c r="BQ458" s="596" t="e">
        <f>INDEX(Таблиця5[[C - COINS - COST]:[ADDRESS]],'02BUILD'!$BN458,3)</f>
        <v>#N/A</v>
      </c>
      <c r="BR458" s="596" t="e">
        <f>INDEX(Таблиця5[[C - COINS - COST]:[ADDRESS]],'02BUILD'!$BN458,4)</f>
        <v>#N/A</v>
      </c>
      <c r="BS458" s="596" t="e">
        <f>INDEX(Таблиця5[[C - COINS - COST]:[ADDRESS]],'02BUILD'!$BN458,5)</f>
        <v>#N/A</v>
      </c>
      <c r="BT458" s="596" t="e">
        <f>INDEX(Таблиця5[[C - COINS - COST]:[ADDRESS]],'02BUILD'!$BN458,6)</f>
        <v>#N/A</v>
      </c>
      <c r="BU458" s="596" t="e">
        <f>INDEX(Таблиця5[[C - COINS - COST]:[ADDRESS]],'02BUILD'!$BN458,7)</f>
        <v>#N/A</v>
      </c>
      <c r="BV458" s="596" t="e">
        <f>INDEX(Таблиця5[[C - COINS - COST]:[ADDRESS]],'02BUILD'!$BN458,8)</f>
        <v>#N/A</v>
      </c>
      <c r="BW458" s="596" t="e">
        <f>INDEX(Таблиця5[[C - COINS - COST]:[ADDRESS]],'02BUILD'!$BN458,9)</f>
        <v>#N/A</v>
      </c>
      <c r="BX458" s="596" t="e">
        <f>INDEX(Таблиця5[[C - COINS - COST]:[ADDRESS]],'02BUILD'!$BN458,10)</f>
        <v>#N/A</v>
      </c>
    </row>
    <row r="459" spans="1:76" ht="16.5" thickTop="1" thickBot="1">
      <c r="A459" s="742" t="s">
        <v>876</v>
      </c>
      <c r="B459" s="743" t="str">
        <f t="shared" si="22"/>
        <v>$18</v>
      </c>
      <c r="C459" s="743" t="str">
        <f t="shared" si="23"/>
        <v>Aurora's Realms Shop, Singing Dolphin Catalog Counter (business, B, 1)</v>
      </c>
      <c r="D459" s="742"/>
      <c r="E459" s="742"/>
      <c r="F459" s="743" t="s">
        <v>1269</v>
      </c>
      <c r="G459" s="743" t="s">
        <v>1604</v>
      </c>
      <c r="H459" s="743" t="s">
        <v>2212</v>
      </c>
      <c r="I459" s="743" t="s">
        <v>3967</v>
      </c>
      <c r="J459" s="743"/>
      <c r="K459" s="743" t="s">
        <v>2089</v>
      </c>
      <c r="L459" s="743" t="s">
        <v>2081</v>
      </c>
      <c r="M459" s="743">
        <v>1</v>
      </c>
      <c r="N459" s="743"/>
      <c r="O459" s="743"/>
      <c r="P459" s="743"/>
      <c r="Q459" s="743"/>
      <c r="R459" s="743"/>
      <c r="S4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59" s="743"/>
      <c r="U459" s="743" t="s">
        <v>21197</v>
      </c>
      <c r="V459" s="743" t="s">
        <v>12756</v>
      </c>
      <c r="W459" s="743"/>
      <c r="X459" s="743"/>
      <c r="Y459" s="743" t="s">
        <v>21598</v>
      </c>
      <c r="Z459" s="743" t="s">
        <v>4311</v>
      </c>
      <c r="AA459" s="743"/>
      <c r="AB459" s="743" t="str">
        <f>Таблиця4[[#This Row],[Descriptions2]]</f>
        <v/>
      </c>
      <c r="AC459" s="743" t="str">
        <f>Таблиця4[[#This Row],[Owner/Specific NPCs3]]</f>
        <v/>
      </c>
      <c r="AD459" s="743"/>
      <c r="AE459" s="750" t="s">
        <v>5831</v>
      </c>
      <c r="AF459" s="751"/>
      <c r="AG459" s="752"/>
      <c r="AH459" s="743" t="s">
        <v>4311</v>
      </c>
      <c r="AI459" s="752"/>
      <c r="AJ459" s="743" t="s">
        <v>4311</v>
      </c>
      <c r="AK459" s="752"/>
      <c r="AL459" s="742" t="str">
        <f>IFERROR(INDEX('02_LIVING_WATERDEEP'!$C$2:$C$200,MATCH(Таблиця4[[#This Row],[BUILDING NAME]],'02_LIVING_WATERDEEP'!$A$2:$A$200,0),1),"")</f>
        <v/>
      </c>
      <c r="AM459" s="742" t="str">
        <f>IFERROR(INDEX('02_LIVING_WATERDEEP'!$F$2:$F$200,MATCH(Таблиця4[[#This Row],[BUILDING NAME]],'02_LIVING_WATERDEEP'!$A$2:$A$200,0),1),"")</f>
        <v/>
      </c>
      <c r="AN459" s="742" t="str">
        <f>IFERROR(INDEX('02_LIVING_WATERDEEP'!$I$2:$I$200,MATCH(Таблиця4[[#This Row],[BUILDING NAME]],'02_LIVING_WATERDEEP'!$A$2:$A$200,0),1),"")</f>
        <v/>
      </c>
      <c r="AO459" s="742" t="str">
        <f>IFERROR(INDEX('02_LIVING_WATERDEEP'!$J$2:$J$200,MATCH(Таблиця4[[#This Row],[BUILDING NAME]],'02_LIVING_WATERDEEP'!$A$2:$A$200,0),1),"")</f>
        <v/>
      </c>
      <c r="AP459" s="742" t="str">
        <f>IFERROR(INDEX('02_LIVING_WATERDEEP'!$K$2:$K$200,MATCH(Таблиця4[[#This Row],[BUILDING NAME]],'02_LIVING_WATERDEEP'!$A$2:$A$200,0),1),"")</f>
        <v/>
      </c>
      <c r="AQ459" s="742" t="str">
        <f>IFERROR(INDEX('02_LIVING_WATERDEEP'!$L$2:$L$200,MATCH(Таблиця4[[#This Row],[BUILDING NAME]],'02_LIVING_WATERDEEP'!$A$2:$A$200,0),1),"")</f>
        <v/>
      </c>
      <c r="AR459" s="742" t="str">
        <f>IFERROR(INDEX('02_LIVING_WATERDEEP'!$M$2:$M$200,MATCH(Таблиця4[[#This Row],[BUILDING NAME]],'02_LIVING_WATERDEEP'!$A$2:$A$200,0),1),"")</f>
        <v/>
      </c>
      <c r="AS459" s="742"/>
      <c r="AT459" s="596"/>
      <c r="AU459" s="596"/>
      <c r="AV459" s="596"/>
      <c r="AW459" s="596"/>
      <c r="AX459" s="596"/>
      <c r="AY459" s="596"/>
      <c r="AZ459" s="596"/>
      <c r="BA459" s="596"/>
      <c r="BB459" s="596"/>
      <c r="BC459" s="596"/>
      <c r="BD459" s="596"/>
      <c r="BE459" s="596"/>
      <c r="BF459" s="596"/>
      <c r="BG459" s="596"/>
      <c r="BH459" s="596"/>
      <c r="BI459" s="596"/>
      <c r="BJ459" s="596" t="e">
        <f>MATCH(Таблиця4[[#This Row],[BUILDING NAME]],#REF!,0)</f>
        <v>#REF!</v>
      </c>
      <c r="BK459" s="596" t="e">
        <f>INDEX(#REF!,'02BUILD'!BJ459,1)</f>
        <v>#REF!</v>
      </c>
      <c r="BL459" s="596">
        <v>0</v>
      </c>
      <c r="BM459" s="596"/>
      <c r="BN459" s="596" t="e">
        <f>MATCH(Таблиця4[[#This Row],[BUILDING NAME]],Таблиця5[NAME],0)</f>
        <v>#N/A</v>
      </c>
      <c r="BO459" s="596" t="e">
        <f>INDEX(Таблиця5[[C - COINS - COST]:[ADDRESS]],'02BUILD'!$BN459,1)</f>
        <v>#N/A</v>
      </c>
      <c r="BP459" s="596" t="e">
        <f>INDEX(Таблиця5[[C - COINS - COST]:[ADDRESS]],'02BUILD'!$BN459,2)</f>
        <v>#N/A</v>
      </c>
      <c r="BQ459" s="596" t="e">
        <f>INDEX(Таблиця5[[C - COINS - COST]:[ADDRESS]],'02BUILD'!$BN459,3)</f>
        <v>#N/A</v>
      </c>
      <c r="BR459" s="596" t="e">
        <f>INDEX(Таблиця5[[C - COINS - COST]:[ADDRESS]],'02BUILD'!$BN459,4)</f>
        <v>#N/A</v>
      </c>
      <c r="BS459" s="596" t="e">
        <f>INDEX(Таблиця5[[C - COINS - COST]:[ADDRESS]],'02BUILD'!$BN459,5)</f>
        <v>#N/A</v>
      </c>
      <c r="BT459" s="596" t="e">
        <f>INDEX(Таблиця5[[C - COINS - COST]:[ADDRESS]],'02BUILD'!$BN459,6)</f>
        <v>#N/A</v>
      </c>
      <c r="BU459" s="596" t="e">
        <f>INDEX(Таблиця5[[C - COINS - COST]:[ADDRESS]],'02BUILD'!$BN459,7)</f>
        <v>#N/A</v>
      </c>
      <c r="BV459" s="596" t="e">
        <f>INDEX(Таблиця5[[C - COINS - COST]:[ADDRESS]],'02BUILD'!$BN459,8)</f>
        <v>#N/A</v>
      </c>
      <c r="BW459" s="596" t="e">
        <f>INDEX(Таблиця5[[C - COINS - COST]:[ADDRESS]],'02BUILD'!$BN459,9)</f>
        <v>#N/A</v>
      </c>
      <c r="BX459" s="596" t="e">
        <f>INDEX(Таблиця5[[C - COINS - COST]:[ADDRESS]],'02BUILD'!$BN459,10)</f>
        <v>#N/A</v>
      </c>
    </row>
    <row r="460" spans="1:76" ht="16.5" thickTop="1" thickBot="1">
      <c r="A460" s="742" t="s">
        <v>877</v>
      </c>
      <c r="B460" s="743" t="str">
        <f t="shared" si="22"/>
        <v>$19</v>
      </c>
      <c r="C460" s="743" t="str">
        <f t="shared" si="23"/>
        <v>The Tower of Luck (temple, A, 2s &amp; 3s)</v>
      </c>
      <c r="D460" s="742"/>
      <c r="E460" s="742"/>
      <c r="F460" s="743" t="s">
        <v>1270</v>
      </c>
      <c r="G460" s="743" t="s">
        <v>1605</v>
      </c>
      <c r="H460" s="743" t="s">
        <v>13200</v>
      </c>
      <c r="I460" s="743" t="s">
        <v>3967</v>
      </c>
      <c r="J460" s="743"/>
      <c r="K460" s="743" t="s">
        <v>2100</v>
      </c>
      <c r="L460" s="743" t="s">
        <v>2076</v>
      </c>
      <c r="M460" s="743" t="s">
        <v>2070</v>
      </c>
      <c r="N460" s="743"/>
      <c r="O460" s="743"/>
      <c r="P460" s="743"/>
      <c r="Q460" s="743"/>
      <c r="R460" s="743"/>
      <c r="S4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0" s="743"/>
      <c r="U460" s="743"/>
      <c r="V460" s="743"/>
      <c r="W460" s="743"/>
      <c r="X460" s="743"/>
      <c r="Y460" s="743" t="s">
        <v>21119</v>
      </c>
      <c r="Z460" s="743" t="s">
        <v>4311</v>
      </c>
      <c r="AA460" s="743"/>
      <c r="AB460" s="743" t="str">
        <f>Таблиця4[[#This Row],[Descriptions2]]</f>
        <v/>
      </c>
      <c r="AC460" s="743" t="str">
        <f>Таблиця4[[#This Row],[Owner/Specific NPCs3]]</f>
        <v/>
      </c>
      <c r="AD460" s="743"/>
      <c r="AE460" s="750" t="s">
        <v>5831</v>
      </c>
      <c r="AF460" s="751"/>
      <c r="AG460" s="752"/>
      <c r="AH460" s="743" t="s">
        <v>4311</v>
      </c>
      <c r="AI460" s="752"/>
      <c r="AJ460" s="743" t="s">
        <v>4311</v>
      </c>
      <c r="AK460" s="752"/>
      <c r="AL460" s="742" t="str">
        <f>IFERROR(INDEX('02_LIVING_WATERDEEP'!$C$2:$C$200,MATCH(Таблиця4[[#This Row],[BUILDING NAME]],'02_LIVING_WATERDEEP'!$A$2:$A$200,0),1),"")</f>
        <v/>
      </c>
      <c r="AM460" s="742" t="str">
        <f>IFERROR(INDEX('02_LIVING_WATERDEEP'!$F$2:$F$200,MATCH(Таблиця4[[#This Row],[BUILDING NAME]],'02_LIVING_WATERDEEP'!$A$2:$A$200,0),1),"")</f>
        <v/>
      </c>
      <c r="AN460" s="742" t="str">
        <f>IFERROR(INDEX('02_LIVING_WATERDEEP'!$I$2:$I$200,MATCH(Таблиця4[[#This Row],[BUILDING NAME]],'02_LIVING_WATERDEEP'!$A$2:$A$200,0),1),"")</f>
        <v/>
      </c>
      <c r="AO460" s="742" t="str">
        <f>IFERROR(INDEX('02_LIVING_WATERDEEP'!$J$2:$J$200,MATCH(Таблиця4[[#This Row],[BUILDING NAME]],'02_LIVING_WATERDEEP'!$A$2:$A$200,0),1),"")</f>
        <v/>
      </c>
      <c r="AP460" s="742" t="str">
        <f>IFERROR(INDEX('02_LIVING_WATERDEEP'!$K$2:$K$200,MATCH(Таблиця4[[#This Row],[BUILDING NAME]],'02_LIVING_WATERDEEP'!$A$2:$A$200,0),1),"")</f>
        <v/>
      </c>
      <c r="AQ460" s="742" t="str">
        <f>IFERROR(INDEX('02_LIVING_WATERDEEP'!$L$2:$L$200,MATCH(Таблиця4[[#This Row],[BUILDING NAME]],'02_LIVING_WATERDEEP'!$A$2:$A$200,0),1),"")</f>
        <v/>
      </c>
      <c r="AR460" s="742" t="str">
        <f>IFERROR(INDEX('02_LIVING_WATERDEEP'!$M$2:$M$200,MATCH(Таблиця4[[#This Row],[BUILDING NAME]],'02_LIVING_WATERDEEP'!$A$2:$A$200,0),1),"")</f>
        <v/>
      </c>
      <c r="AS460" s="742"/>
      <c r="AT460" s="596"/>
      <c r="AU460" s="596"/>
      <c r="AV460" s="596"/>
      <c r="AW460" s="596"/>
      <c r="AX460" s="596"/>
      <c r="AY460" s="596"/>
      <c r="AZ460" s="596"/>
      <c r="BA460" s="596"/>
      <c r="BB460" s="596"/>
      <c r="BC460" s="596"/>
      <c r="BD460" s="596"/>
      <c r="BE460" s="596"/>
      <c r="BF460" s="596"/>
      <c r="BG460" s="596"/>
      <c r="BH460" s="596"/>
      <c r="BI460" s="596"/>
      <c r="BJ460" s="596" t="e">
        <f>MATCH(Таблиця4[[#This Row],[BUILDING NAME]],#REF!,0)</f>
        <v>#REF!</v>
      </c>
      <c r="BK460" s="596" t="e">
        <f>INDEX(#REF!,'02BUILD'!BJ460,1)</f>
        <v>#REF!</v>
      </c>
      <c r="BL460" s="596" t="s">
        <v>12707</v>
      </c>
      <c r="BM460" s="596"/>
      <c r="BN460" s="596" t="e">
        <f>MATCH(Таблиця4[[#This Row],[BUILDING NAME]],Таблиця5[NAME],0)</f>
        <v>#N/A</v>
      </c>
      <c r="BO460" s="596" t="e">
        <f>INDEX(Таблиця5[[C - COINS - COST]:[ADDRESS]],'02BUILD'!$BN460,1)</f>
        <v>#N/A</v>
      </c>
      <c r="BP460" s="596" t="e">
        <f>INDEX(Таблиця5[[C - COINS - COST]:[ADDRESS]],'02BUILD'!$BN460,2)</f>
        <v>#N/A</v>
      </c>
      <c r="BQ460" s="596" t="e">
        <f>INDEX(Таблиця5[[C - COINS - COST]:[ADDRESS]],'02BUILD'!$BN460,3)</f>
        <v>#N/A</v>
      </c>
      <c r="BR460" s="596" t="e">
        <f>INDEX(Таблиця5[[C - COINS - COST]:[ADDRESS]],'02BUILD'!$BN460,4)</f>
        <v>#N/A</v>
      </c>
      <c r="BS460" s="596" t="e">
        <f>INDEX(Таблиця5[[C - COINS - COST]:[ADDRESS]],'02BUILD'!$BN460,5)</f>
        <v>#N/A</v>
      </c>
      <c r="BT460" s="596" t="e">
        <f>INDEX(Таблиця5[[C - COINS - COST]:[ADDRESS]],'02BUILD'!$BN460,6)</f>
        <v>#N/A</v>
      </c>
      <c r="BU460" s="596" t="e">
        <f>INDEX(Таблиця5[[C - COINS - COST]:[ADDRESS]],'02BUILD'!$BN460,7)</f>
        <v>#N/A</v>
      </c>
      <c r="BV460" s="596" t="e">
        <f>INDEX(Таблиця5[[C - COINS - COST]:[ADDRESS]],'02BUILD'!$BN460,8)</f>
        <v>#N/A</v>
      </c>
      <c r="BW460" s="596" t="e">
        <f>INDEX(Таблиця5[[C - COINS - COST]:[ADDRESS]],'02BUILD'!$BN460,9)</f>
        <v>#N/A</v>
      </c>
      <c r="BX460" s="596" t="e">
        <f>INDEX(Таблиця5[[C - COINS - COST]:[ADDRESS]],'02BUILD'!$BN460,10)</f>
        <v>#N/A</v>
      </c>
    </row>
    <row r="461" spans="1:76" ht="16.5" thickTop="1" thickBot="1">
      <c r="A461" s="742" t="s">
        <v>878</v>
      </c>
      <c r="B461" s="743" t="str">
        <f t="shared" si="22"/>
        <v>$20</v>
      </c>
      <c r="C461" s="743" t="str">
        <f t="shared" si="23"/>
        <v>Wavesilver Villa (noble villa, A, 2s &amp; 4s)</v>
      </c>
      <c r="D461" s="742"/>
      <c r="E461" s="742"/>
      <c r="F461" s="743" t="s">
        <v>639</v>
      </c>
      <c r="G461" s="743" t="s">
        <v>1606</v>
      </c>
      <c r="H461" s="743" t="s">
        <v>21263</v>
      </c>
      <c r="I461" s="743" t="s">
        <v>3967</v>
      </c>
      <c r="J461" s="743"/>
      <c r="K461" s="743" t="s">
        <v>2075</v>
      </c>
      <c r="L461" s="743" t="s">
        <v>2076</v>
      </c>
      <c r="M461" s="743" t="s">
        <v>2073</v>
      </c>
      <c r="N461" s="743"/>
      <c r="O461" s="743"/>
      <c r="P461" s="743"/>
      <c r="Q461" s="743"/>
      <c r="R461" s="743"/>
      <c r="S4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1" s="743"/>
      <c r="U461" s="743"/>
      <c r="V461" s="743"/>
      <c r="W461" s="743"/>
      <c r="X461" s="743"/>
      <c r="Y461" s="743"/>
      <c r="Z461" s="743" t="s">
        <v>4311</v>
      </c>
      <c r="AA461" s="743"/>
      <c r="AB461" s="743" t="str">
        <f>Таблиця4[[#This Row],[Descriptions2]]</f>
        <v/>
      </c>
      <c r="AC461" s="743" t="str">
        <f>Таблиця4[[#This Row],[Owner/Specific NPCs3]]</f>
        <v/>
      </c>
      <c r="AD461" s="743"/>
      <c r="AE461" s="750" t="s">
        <v>5831</v>
      </c>
      <c r="AF461" s="751"/>
      <c r="AG461" s="752"/>
      <c r="AH461" s="743" t="s">
        <v>4311</v>
      </c>
      <c r="AI461" s="752"/>
      <c r="AJ461" s="743" t="s">
        <v>4311</v>
      </c>
      <c r="AK461" s="752"/>
      <c r="AL461" s="742" t="str">
        <f>IFERROR(INDEX('02_LIVING_WATERDEEP'!$C$2:$C$200,MATCH(Таблиця4[[#This Row],[BUILDING NAME]],'02_LIVING_WATERDEEP'!$A$2:$A$200,0),1),"")</f>
        <v/>
      </c>
      <c r="AM461" s="742" t="str">
        <f>IFERROR(INDEX('02_LIVING_WATERDEEP'!$F$2:$F$200,MATCH(Таблиця4[[#This Row],[BUILDING NAME]],'02_LIVING_WATERDEEP'!$A$2:$A$200,0),1),"")</f>
        <v/>
      </c>
      <c r="AN461" s="742" t="str">
        <f>IFERROR(INDEX('02_LIVING_WATERDEEP'!$I$2:$I$200,MATCH(Таблиця4[[#This Row],[BUILDING NAME]],'02_LIVING_WATERDEEP'!$A$2:$A$200,0),1),"")</f>
        <v/>
      </c>
      <c r="AO461" s="742" t="str">
        <f>IFERROR(INDEX('02_LIVING_WATERDEEP'!$J$2:$J$200,MATCH(Таблиця4[[#This Row],[BUILDING NAME]],'02_LIVING_WATERDEEP'!$A$2:$A$200,0),1),"")</f>
        <v/>
      </c>
      <c r="AP461" s="742" t="str">
        <f>IFERROR(INDEX('02_LIVING_WATERDEEP'!$K$2:$K$200,MATCH(Таблиця4[[#This Row],[BUILDING NAME]],'02_LIVING_WATERDEEP'!$A$2:$A$200,0),1),"")</f>
        <v/>
      </c>
      <c r="AQ461" s="742" t="str">
        <f>IFERROR(INDEX('02_LIVING_WATERDEEP'!$L$2:$L$200,MATCH(Таблиця4[[#This Row],[BUILDING NAME]],'02_LIVING_WATERDEEP'!$A$2:$A$200,0),1),"")</f>
        <v/>
      </c>
      <c r="AR461" s="742" t="str">
        <f>IFERROR(INDEX('02_LIVING_WATERDEEP'!$M$2:$M$200,MATCH(Таблиця4[[#This Row],[BUILDING NAME]],'02_LIVING_WATERDEEP'!$A$2:$A$200,0),1),"")</f>
        <v/>
      </c>
      <c r="AS461" s="742"/>
      <c r="AT461" s="596"/>
      <c r="AU461" s="596"/>
      <c r="AV461" s="596"/>
      <c r="AW461" s="596"/>
      <c r="AX461" s="596"/>
      <c r="AY461" s="596"/>
      <c r="AZ461" s="596"/>
      <c r="BA461" s="596"/>
      <c r="BB461" s="596"/>
      <c r="BC461" s="596"/>
      <c r="BD461" s="596"/>
      <c r="BE461" s="596"/>
      <c r="BF461" s="596"/>
      <c r="BG461" s="596"/>
      <c r="BH461" s="596"/>
      <c r="BI461" s="596"/>
      <c r="BJ461" s="596" t="e">
        <f>MATCH(Таблиця4[[#This Row],[BUILDING NAME]],#REF!,0)</f>
        <v>#REF!</v>
      </c>
      <c r="BK461" s="596" t="e">
        <f>INDEX(#REF!,'02BUILD'!BJ461,1)</f>
        <v>#REF!</v>
      </c>
      <c r="BL461" s="596" t="e">
        <v>#N/A</v>
      </c>
      <c r="BM461" s="596"/>
      <c r="BN461" s="596" t="e">
        <f>MATCH(Таблиця4[[#This Row],[BUILDING NAME]],Таблиця5[NAME],0)</f>
        <v>#N/A</v>
      </c>
      <c r="BO461" s="596" t="e">
        <f>INDEX(Таблиця5[[C - COINS - COST]:[ADDRESS]],'02BUILD'!$BN461,1)</f>
        <v>#N/A</v>
      </c>
      <c r="BP461" s="596" t="e">
        <f>INDEX(Таблиця5[[C - COINS - COST]:[ADDRESS]],'02BUILD'!$BN461,2)</f>
        <v>#N/A</v>
      </c>
      <c r="BQ461" s="596" t="e">
        <f>INDEX(Таблиця5[[C - COINS - COST]:[ADDRESS]],'02BUILD'!$BN461,3)</f>
        <v>#N/A</v>
      </c>
      <c r="BR461" s="596" t="e">
        <f>INDEX(Таблиця5[[C - COINS - COST]:[ADDRESS]],'02BUILD'!$BN461,4)</f>
        <v>#N/A</v>
      </c>
      <c r="BS461" s="596" t="e">
        <f>INDEX(Таблиця5[[C - COINS - COST]:[ADDRESS]],'02BUILD'!$BN461,5)</f>
        <v>#N/A</v>
      </c>
      <c r="BT461" s="596" t="e">
        <f>INDEX(Таблиця5[[C - COINS - COST]:[ADDRESS]],'02BUILD'!$BN461,6)</f>
        <v>#N/A</v>
      </c>
      <c r="BU461" s="596" t="e">
        <f>INDEX(Таблиця5[[C - COINS - COST]:[ADDRESS]],'02BUILD'!$BN461,7)</f>
        <v>#N/A</v>
      </c>
      <c r="BV461" s="596" t="e">
        <f>INDEX(Таблиця5[[C - COINS - COST]:[ADDRESS]],'02BUILD'!$BN461,8)</f>
        <v>#N/A</v>
      </c>
      <c r="BW461" s="596" t="e">
        <f>INDEX(Таблиця5[[C - COINS - COST]:[ADDRESS]],'02BUILD'!$BN461,9)</f>
        <v>#N/A</v>
      </c>
      <c r="BX461" s="596" t="e">
        <f>INDEX(Таблиця5[[C - COINS - COST]:[ADDRESS]],'02BUILD'!$BN461,10)</f>
        <v>#N/A</v>
      </c>
    </row>
    <row r="462" spans="1:76" ht="16.5" thickTop="1" thickBot="1">
      <c r="A462" s="742" t="s">
        <v>879</v>
      </c>
      <c r="B462" s="743" t="str">
        <f t="shared" si="22"/>
        <v>$21</v>
      </c>
      <c r="C462" s="743" t="str">
        <f t="shared" si="23"/>
        <v>The House of Wonder (temple, A, 5s)</v>
      </c>
      <c r="D462" s="742"/>
      <c r="E462" s="742"/>
      <c r="F462" s="743" t="s">
        <v>1271</v>
      </c>
      <c r="G462" s="743" t="s">
        <v>1607</v>
      </c>
      <c r="H462" s="743" t="s">
        <v>20962</v>
      </c>
      <c r="I462" s="743" t="s">
        <v>3967</v>
      </c>
      <c r="J462" s="743"/>
      <c r="K462" s="743" t="s">
        <v>2100</v>
      </c>
      <c r="L462" s="743" t="s">
        <v>2076</v>
      </c>
      <c r="M462" s="743">
        <v>5</v>
      </c>
      <c r="N462" s="743"/>
      <c r="O462" s="743"/>
      <c r="P462" s="743"/>
      <c r="Q462" s="743"/>
      <c r="R462" s="743"/>
      <c r="S4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2" s="743"/>
      <c r="U462" s="743"/>
      <c r="V462" s="743"/>
      <c r="W462" s="743"/>
      <c r="X462" s="743"/>
      <c r="Y462" s="743" t="s">
        <v>21115</v>
      </c>
      <c r="Z462" s="743" t="s">
        <v>4311</v>
      </c>
      <c r="AA462" s="743"/>
      <c r="AB462" s="743" t="str">
        <f>Таблиця4[[#This Row],[Descriptions2]]</f>
        <v/>
      </c>
      <c r="AC462" s="743" t="str">
        <f>Таблиця4[[#This Row],[Owner/Specific NPCs3]]</f>
        <v/>
      </c>
      <c r="AD462" s="743"/>
      <c r="AE462" s="750" t="s">
        <v>5847</v>
      </c>
      <c r="AF462" s="751"/>
      <c r="AG462" s="752"/>
      <c r="AH462" s="743" t="s">
        <v>4311</v>
      </c>
      <c r="AI462" s="752"/>
      <c r="AJ462" s="743">
        <v>0</v>
      </c>
      <c r="AK462" s="752"/>
      <c r="AL462" s="742" t="str">
        <f>IFERROR(INDEX('02_LIVING_WATERDEEP'!$C$2:$C$200,MATCH(Таблиця4[[#This Row],[BUILDING NAME]],'02_LIVING_WATERDEEP'!$A$2:$A$200,0),1),"")</f>
        <v/>
      </c>
      <c r="AM462" s="742" t="str">
        <f>IFERROR(INDEX('02_LIVING_WATERDEEP'!$F$2:$F$200,MATCH(Таблиця4[[#This Row],[BUILDING NAME]],'02_LIVING_WATERDEEP'!$A$2:$A$200,0),1),"")</f>
        <v/>
      </c>
      <c r="AN462" s="742" t="str">
        <f>IFERROR(INDEX('02_LIVING_WATERDEEP'!$I$2:$I$200,MATCH(Таблиця4[[#This Row],[BUILDING NAME]],'02_LIVING_WATERDEEP'!$A$2:$A$200,0),1),"")</f>
        <v/>
      </c>
      <c r="AO462" s="742" t="str">
        <f>IFERROR(INDEX('02_LIVING_WATERDEEP'!$J$2:$J$200,MATCH(Таблиця4[[#This Row],[BUILDING NAME]],'02_LIVING_WATERDEEP'!$A$2:$A$200,0),1),"")</f>
        <v/>
      </c>
      <c r="AP462" s="742" t="str">
        <f>IFERROR(INDEX('02_LIVING_WATERDEEP'!$K$2:$K$200,MATCH(Таблиця4[[#This Row],[BUILDING NAME]],'02_LIVING_WATERDEEP'!$A$2:$A$200,0),1),"")</f>
        <v/>
      </c>
      <c r="AQ462" s="742" t="str">
        <f>IFERROR(INDEX('02_LIVING_WATERDEEP'!$L$2:$L$200,MATCH(Таблиця4[[#This Row],[BUILDING NAME]],'02_LIVING_WATERDEEP'!$A$2:$A$200,0),1),"")</f>
        <v/>
      </c>
      <c r="AR462" s="742" t="str">
        <f>IFERROR(INDEX('02_LIVING_WATERDEEP'!$M$2:$M$200,MATCH(Таблиця4[[#This Row],[BUILDING NAME]],'02_LIVING_WATERDEEP'!$A$2:$A$200,0),1),"")</f>
        <v/>
      </c>
      <c r="AS462" s="742"/>
      <c r="AT462" s="596"/>
      <c r="AU462" s="596"/>
      <c r="AV462" s="596"/>
      <c r="AW462" s="596"/>
      <c r="AX462" s="596"/>
      <c r="AY462" s="596"/>
      <c r="AZ462" s="596"/>
      <c r="BA462" s="596"/>
      <c r="BB462" s="596"/>
      <c r="BC462" s="596"/>
      <c r="BD462" s="596"/>
      <c r="BE462" s="596"/>
      <c r="BF462" s="596"/>
      <c r="BG462" s="596"/>
      <c r="BH462" s="596"/>
      <c r="BI462" s="596"/>
      <c r="BJ462" s="596" t="e">
        <f>MATCH(Таблиця4[[#This Row],[BUILDING NAME]],#REF!,0)</f>
        <v>#REF!</v>
      </c>
      <c r="BK462" s="596" t="e">
        <f>INDEX(#REF!,'02BUILD'!BJ462,1)</f>
        <v>#REF!</v>
      </c>
      <c r="BL462" s="596" t="s">
        <v>20525</v>
      </c>
      <c r="BM462" s="596"/>
      <c r="BN462" s="596" t="e">
        <f>MATCH(Таблиця4[[#This Row],[BUILDING NAME]],Таблиця5[NAME],0)</f>
        <v>#N/A</v>
      </c>
      <c r="BO462" s="596" t="e">
        <f>INDEX(Таблиця5[[C - COINS - COST]:[ADDRESS]],'02BUILD'!$BN462,1)</f>
        <v>#N/A</v>
      </c>
      <c r="BP462" s="596" t="e">
        <f>INDEX(Таблиця5[[C - COINS - COST]:[ADDRESS]],'02BUILD'!$BN462,2)</f>
        <v>#N/A</v>
      </c>
      <c r="BQ462" s="596" t="e">
        <f>INDEX(Таблиця5[[C - COINS - COST]:[ADDRESS]],'02BUILD'!$BN462,3)</f>
        <v>#N/A</v>
      </c>
      <c r="BR462" s="596" t="e">
        <f>INDEX(Таблиця5[[C - COINS - COST]:[ADDRESS]],'02BUILD'!$BN462,4)</f>
        <v>#N/A</v>
      </c>
      <c r="BS462" s="596" t="e">
        <f>INDEX(Таблиця5[[C - COINS - COST]:[ADDRESS]],'02BUILD'!$BN462,5)</f>
        <v>#N/A</v>
      </c>
      <c r="BT462" s="596" t="e">
        <f>INDEX(Таблиця5[[C - COINS - COST]:[ADDRESS]],'02BUILD'!$BN462,6)</f>
        <v>#N/A</v>
      </c>
      <c r="BU462" s="596" t="e">
        <f>INDEX(Таблиця5[[C - COINS - COST]:[ADDRESS]],'02BUILD'!$BN462,7)</f>
        <v>#N/A</v>
      </c>
      <c r="BV462" s="596" t="e">
        <f>INDEX(Таблиця5[[C - COINS - COST]:[ADDRESS]],'02BUILD'!$BN462,8)</f>
        <v>#N/A</v>
      </c>
      <c r="BW462" s="596" t="e">
        <f>INDEX(Таблиця5[[C - COINS - COST]:[ADDRESS]],'02BUILD'!$BN462,9)</f>
        <v>#N/A</v>
      </c>
      <c r="BX462" s="596" t="e">
        <f>INDEX(Таблиця5[[C - COINS - COST]:[ADDRESS]],'02BUILD'!$BN462,10)</f>
        <v>#N/A</v>
      </c>
    </row>
    <row r="463" spans="1:76" ht="16.5" thickTop="1" thickBot="1">
      <c r="A463" s="742" t="s">
        <v>880</v>
      </c>
      <c r="B463" s="743" t="str">
        <f t="shared" si="22"/>
        <v>$22</v>
      </c>
      <c r="C463" s="743" t="str">
        <f t="shared" si="23"/>
        <v>Eltorchul Villa (noble villa, A, 1s &amp; 3s)</v>
      </c>
      <c r="D463" s="742"/>
      <c r="E463" s="742"/>
      <c r="F463" s="743" t="s">
        <v>341</v>
      </c>
      <c r="G463" s="743" t="s">
        <v>1608</v>
      </c>
      <c r="H463" s="743" t="s">
        <v>2214</v>
      </c>
      <c r="I463" s="743" t="s">
        <v>3967</v>
      </c>
      <c r="J463" s="743"/>
      <c r="K463" s="743" t="s">
        <v>2075</v>
      </c>
      <c r="L463" s="743" t="s">
        <v>2076</v>
      </c>
      <c r="M463" s="743" t="s">
        <v>2132</v>
      </c>
      <c r="N463" s="757" t="s">
        <v>21281</v>
      </c>
      <c r="O463" s="743"/>
      <c r="P463" s="743"/>
      <c r="Q463" s="743"/>
      <c r="R463" s="743"/>
      <c r="S4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3" s="743"/>
      <c r="U463" s="743"/>
      <c r="V463" s="743"/>
      <c r="W463" s="742"/>
      <c r="X463" s="742"/>
      <c r="Y463" s="757"/>
      <c r="Z463" s="743" t="s">
        <v>4311</v>
      </c>
      <c r="AA463" s="757"/>
      <c r="AB463" s="743" t="str">
        <f>Таблиця4[[#This Row],[Descriptions2]]</f>
        <v/>
      </c>
      <c r="AC463" s="743" t="str">
        <f>Таблиця4[[#This Row],[Owner/Specific NPCs3]]</f>
        <v/>
      </c>
      <c r="AD463" s="743"/>
      <c r="AE463" s="750" t="s">
        <v>5831</v>
      </c>
      <c r="AF463" s="751"/>
      <c r="AG463" s="752"/>
      <c r="AH463" s="743" t="s">
        <v>4311</v>
      </c>
      <c r="AI463" s="752"/>
      <c r="AJ463" s="743" t="s">
        <v>4311</v>
      </c>
      <c r="AK463" s="752"/>
      <c r="AL463" s="742" t="str">
        <f>IFERROR(INDEX('02_LIVING_WATERDEEP'!$C$2:$C$200,MATCH(Таблиця4[[#This Row],[BUILDING NAME]],'02_LIVING_WATERDEEP'!$A$2:$A$200,0),1),"")</f>
        <v/>
      </c>
      <c r="AM463" s="742" t="str">
        <f>IFERROR(INDEX('02_LIVING_WATERDEEP'!$F$2:$F$200,MATCH(Таблиця4[[#This Row],[BUILDING NAME]],'02_LIVING_WATERDEEP'!$A$2:$A$200,0),1),"")</f>
        <v/>
      </c>
      <c r="AN463" s="742" t="str">
        <f>IFERROR(INDEX('02_LIVING_WATERDEEP'!$I$2:$I$200,MATCH(Таблиця4[[#This Row],[BUILDING NAME]],'02_LIVING_WATERDEEP'!$A$2:$A$200,0),1),"")</f>
        <v/>
      </c>
      <c r="AO463" s="742" t="str">
        <f>IFERROR(INDEX('02_LIVING_WATERDEEP'!$J$2:$J$200,MATCH(Таблиця4[[#This Row],[BUILDING NAME]],'02_LIVING_WATERDEEP'!$A$2:$A$200,0),1),"")</f>
        <v/>
      </c>
      <c r="AP463" s="742" t="str">
        <f>IFERROR(INDEX('02_LIVING_WATERDEEP'!$K$2:$K$200,MATCH(Таблиця4[[#This Row],[BUILDING NAME]],'02_LIVING_WATERDEEP'!$A$2:$A$200,0),1),"")</f>
        <v/>
      </c>
      <c r="AQ463" s="742" t="str">
        <f>IFERROR(INDEX('02_LIVING_WATERDEEP'!$L$2:$L$200,MATCH(Таблиця4[[#This Row],[BUILDING NAME]],'02_LIVING_WATERDEEP'!$A$2:$A$200,0),1),"")</f>
        <v/>
      </c>
      <c r="AR463" s="742" t="str">
        <f>IFERROR(INDEX('02_LIVING_WATERDEEP'!$M$2:$M$200,MATCH(Таблиця4[[#This Row],[BUILDING NAME]],'02_LIVING_WATERDEEP'!$A$2:$A$200,0),1),"")</f>
        <v/>
      </c>
      <c r="AS463" s="742"/>
      <c r="AT463" s="596"/>
      <c r="AU463" s="596"/>
      <c r="AV463" s="596"/>
      <c r="AW463" s="596"/>
      <c r="AX463" s="596"/>
      <c r="AY463" s="596"/>
      <c r="AZ463" s="596"/>
      <c r="BA463" s="596"/>
      <c r="BB463" s="596"/>
      <c r="BC463" s="596"/>
      <c r="BD463" s="596"/>
      <c r="BE463" s="596"/>
      <c r="BF463" s="596"/>
      <c r="BG463" s="596"/>
      <c r="BH463" s="596"/>
      <c r="BI463" s="596"/>
      <c r="BJ463" s="596" t="e">
        <f>MATCH(Таблиця4[[#This Row],[BUILDING NAME]],#REF!,0)</f>
        <v>#REF!</v>
      </c>
      <c r="BK463" s="596" t="e">
        <f>INDEX(#REF!,'02BUILD'!BJ463,1)</f>
        <v>#REF!</v>
      </c>
      <c r="BL463" s="596">
        <v>0</v>
      </c>
      <c r="BM463" s="596"/>
      <c r="BN463" s="596" t="e">
        <f>MATCH(Таблиця4[[#This Row],[BUILDING NAME]],Таблиця5[NAME],0)</f>
        <v>#N/A</v>
      </c>
      <c r="BO463" s="596" t="e">
        <f>INDEX(Таблиця5[[C - COINS - COST]:[ADDRESS]],'02BUILD'!$BN463,1)</f>
        <v>#N/A</v>
      </c>
      <c r="BP463" s="596" t="e">
        <f>INDEX(Таблиця5[[C - COINS - COST]:[ADDRESS]],'02BUILD'!$BN463,2)</f>
        <v>#N/A</v>
      </c>
      <c r="BQ463" s="596" t="e">
        <f>INDEX(Таблиця5[[C - COINS - COST]:[ADDRESS]],'02BUILD'!$BN463,3)</f>
        <v>#N/A</v>
      </c>
      <c r="BR463" s="596" t="e">
        <f>INDEX(Таблиця5[[C - COINS - COST]:[ADDRESS]],'02BUILD'!$BN463,4)</f>
        <v>#N/A</v>
      </c>
      <c r="BS463" s="596" t="e">
        <f>INDEX(Таблиця5[[C - COINS - COST]:[ADDRESS]],'02BUILD'!$BN463,5)</f>
        <v>#N/A</v>
      </c>
      <c r="BT463" s="596" t="e">
        <f>INDEX(Таблиця5[[C - COINS - COST]:[ADDRESS]],'02BUILD'!$BN463,6)</f>
        <v>#N/A</v>
      </c>
      <c r="BU463" s="596" t="e">
        <f>INDEX(Таблиця5[[C - COINS - COST]:[ADDRESS]],'02BUILD'!$BN463,7)</f>
        <v>#N/A</v>
      </c>
      <c r="BV463" s="596" t="e">
        <f>INDEX(Таблиця5[[C - COINS - COST]:[ADDRESS]],'02BUILD'!$BN463,8)</f>
        <v>#N/A</v>
      </c>
      <c r="BW463" s="596" t="e">
        <f>INDEX(Таблиця5[[C - COINS - COST]:[ADDRESS]],'02BUILD'!$BN463,9)</f>
        <v>#N/A</v>
      </c>
      <c r="BX463" s="596" t="e">
        <f>INDEX(Таблиця5[[C - COINS - COST]:[ADDRESS]],'02BUILD'!$BN463,10)</f>
        <v>#N/A</v>
      </c>
    </row>
    <row r="464" spans="1:76" ht="16.5" thickTop="1" thickBot="1">
      <c r="A464" s="742" t="s">
        <v>881</v>
      </c>
      <c r="B464" s="743" t="str">
        <f t="shared" si="22"/>
        <v>$23</v>
      </c>
      <c r="C464" s="743" t="str">
        <f t="shared" si="23"/>
        <v>Nesher Villa (noble villa, A, 1s &amp; 2s)</v>
      </c>
      <c r="D464" s="742"/>
      <c r="E464" s="742"/>
      <c r="F464" s="743" t="s">
        <v>515</v>
      </c>
      <c r="G464" s="743" t="s">
        <v>1609</v>
      </c>
      <c r="H464" s="742" t="s">
        <v>2215</v>
      </c>
      <c r="I464" s="743" t="s">
        <v>3967</v>
      </c>
      <c r="J464" s="743"/>
      <c r="K464" s="743" t="s">
        <v>2075</v>
      </c>
      <c r="L464" s="743" t="s">
        <v>2076</v>
      </c>
      <c r="M464" s="743" t="s">
        <v>2071</v>
      </c>
      <c r="N464" s="743"/>
      <c r="O464" s="743"/>
      <c r="P464" s="743"/>
      <c r="Q464" s="743"/>
      <c r="R464" s="743"/>
      <c r="S4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4" s="743"/>
      <c r="U464" s="743"/>
      <c r="V464" s="743"/>
      <c r="W464" s="742"/>
      <c r="X464" s="742"/>
      <c r="Y464" s="742"/>
      <c r="Z464" s="743" t="s">
        <v>4311</v>
      </c>
      <c r="AA464" s="743"/>
      <c r="AB464" s="743" t="str">
        <f>Таблиця4[[#This Row],[Descriptions2]]</f>
        <v/>
      </c>
      <c r="AC464" s="743" t="str">
        <f>Таблиця4[[#This Row],[Owner/Specific NPCs3]]</f>
        <v/>
      </c>
      <c r="AD464" s="743"/>
      <c r="AE464" s="750" t="s">
        <v>5831</v>
      </c>
      <c r="AF464" s="751"/>
      <c r="AG464" s="752"/>
      <c r="AH464" s="743" t="s">
        <v>4311</v>
      </c>
      <c r="AI464" s="752"/>
      <c r="AJ464" s="743" t="s">
        <v>4311</v>
      </c>
      <c r="AK464" s="752"/>
      <c r="AL464" s="742" t="str">
        <f>IFERROR(INDEX('02_LIVING_WATERDEEP'!$C$2:$C$200,MATCH(Таблиця4[[#This Row],[BUILDING NAME]],'02_LIVING_WATERDEEP'!$A$2:$A$200,0),1),"")</f>
        <v/>
      </c>
      <c r="AM464" s="742" t="str">
        <f>IFERROR(INDEX('02_LIVING_WATERDEEP'!$F$2:$F$200,MATCH(Таблиця4[[#This Row],[BUILDING NAME]],'02_LIVING_WATERDEEP'!$A$2:$A$200,0),1),"")</f>
        <v/>
      </c>
      <c r="AN464" s="742" t="str">
        <f>IFERROR(INDEX('02_LIVING_WATERDEEP'!$I$2:$I$200,MATCH(Таблиця4[[#This Row],[BUILDING NAME]],'02_LIVING_WATERDEEP'!$A$2:$A$200,0),1),"")</f>
        <v/>
      </c>
      <c r="AO464" s="742" t="str">
        <f>IFERROR(INDEX('02_LIVING_WATERDEEP'!$J$2:$J$200,MATCH(Таблиця4[[#This Row],[BUILDING NAME]],'02_LIVING_WATERDEEP'!$A$2:$A$200,0),1),"")</f>
        <v/>
      </c>
      <c r="AP464" s="742" t="str">
        <f>IFERROR(INDEX('02_LIVING_WATERDEEP'!$K$2:$K$200,MATCH(Таблиця4[[#This Row],[BUILDING NAME]],'02_LIVING_WATERDEEP'!$A$2:$A$200,0),1),"")</f>
        <v/>
      </c>
      <c r="AQ464" s="742" t="str">
        <f>IFERROR(INDEX('02_LIVING_WATERDEEP'!$L$2:$L$200,MATCH(Таблиця4[[#This Row],[BUILDING NAME]],'02_LIVING_WATERDEEP'!$A$2:$A$200,0),1),"")</f>
        <v/>
      </c>
      <c r="AR464" s="742" t="str">
        <f>IFERROR(INDEX('02_LIVING_WATERDEEP'!$M$2:$M$200,MATCH(Таблиця4[[#This Row],[BUILDING NAME]],'02_LIVING_WATERDEEP'!$A$2:$A$200,0),1),"")</f>
        <v/>
      </c>
      <c r="AS464" s="742"/>
      <c r="AT464" s="596"/>
      <c r="AU464" s="596"/>
      <c r="AV464" s="596"/>
      <c r="AW464" s="596"/>
      <c r="AX464" s="596"/>
      <c r="AY464" s="596"/>
      <c r="AZ464" s="596"/>
      <c r="BA464" s="596"/>
      <c r="BB464" s="596"/>
      <c r="BC464" s="596"/>
      <c r="BD464" s="596"/>
      <c r="BE464" s="596"/>
      <c r="BF464" s="596"/>
      <c r="BG464" s="596"/>
      <c r="BH464" s="596"/>
      <c r="BI464" s="596"/>
      <c r="BJ464" s="596" t="e">
        <f>MATCH(Таблиця4[[#This Row],[BUILDING NAME]],#REF!,0)</f>
        <v>#REF!</v>
      </c>
      <c r="BK464" s="596" t="e">
        <f>INDEX(#REF!,'02BUILD'!BJ464,1)</f>
        <v>#REF!</v>
      </c>
      <c r="BL464" s="596" t="s">
        <v>12707</v>
      </c>
      <c r="BM464" s="596"/>
      <c r="BN464" s="596" t="e">
        <f>MATCH(Таблиця4[[#This Row],[BUILDING NAME]],Таблиця5[NAME],0)</f>
        <v>#N/A</v>
      </c>
      <c r="BO464" s="596" t="e">
        <f>INDEX(Таблиця5[[C - COINS - COST]:[ADDRESS]],'02BUILD'!$BN464,1)</f>
        <v>#N/A</v>
      </c>
      <c r="BP464" s="596" t="e">
        <f>INDEX(Таблиця5[[C - COINS - COST]:[ADDRESS]],'02BUILD'!$BN464,2)</f>
        <v>#N/A</v>
      </c>
      <c r="BQ464" s="596" t="e">
        <f>INDEX(Таблиця5[[C - COINS - COST]:[ADDRESS]],'02BUILD'!$BN464,3)</f>
        <v>#N/A</v>
      </c>
      <c r="BR464" s="596" t="e">
        <f>INDEX(Таблиця5[[C - COINS - COST]:[ADDRESS]],'02BUILD'!$BN464,4)</f>
        <v>#N/A</v>
      </c>
      <c r="BS464" s="596" t="e">
        <f>INDEX(Таблиця5[[C - COINS - COST]:[ADDRESS]],'02BUILD'!$BN464,5)</f>
        <v>#N/A</v>
      </c>
      <c r="BT464" s="596" t="e">
        <f>INDEX(Таблиця5[[C - COINS - COST]:[ADDRESS]],'02BUILD'!$BN464,6)</f>
        <v>#N/A</v>
      </c>
      <c r="BU464" s="596" t="e">
        <f>INDEX(Таблиця5[[C - COINS - COST]:[ADDRESS]],'02BUILD'!$BN464,7)</f>
        <v>#N/A</v>
      </c>
      <c r="BV464" s="596" t="e">
        <f>INDEX(Таблиця5[[C - COINS - COST]:[ADDRESS]],'02BUILD'!$BN464,8)</f>
        <v>#N/A</v>
      </c>
      <c r="BW464" s="596" t="e">
        <f>INDEX(Таблиця5[[C - COINS - COST]:[ADDRESS]],'02BUILD'!$BN464,9)</f>
        <v>#N/A</v>
      </c>
      <c r="BX464" s="596" t="e">
        <f>INDEX(Таблиця5[[C - COINS - COST]:[ADDRESS]],'02BUILD'!$BN464,10)</f>
        <v>#N/A</v>
      </c>
    </row>
    <row r="465" spans="1:76" ht="16.5" thickTop="1" thickBot="1">
      <c r="A465" s="742" t="s">
        <v>882</v>
      </c>
      <c r="B465" s="743" t="str">
        <f t="shared" si="22"/>
        <v>$24</v>
      </c>
      <c r="C465" s="743" t="str">
        <f t="shared" si="23"/>
        <v>Gundwynd Villa (noble villa, A, 2s &amp; 3s)</v>
      </c>
      <c r="D465" s="742"/>
      <c r="E465" s="742"/>
      <c r="F465" s="743" t="s">
        <v>379</v>
      </c>
      <c r="G465" s="743" t="s">
        <v>1610</v>
      </c>
      <c r="H465" s="743" t="s">
        <v>2216</v>
      </c>
      <c r="I465" s="743" t="s">
        <v>3967</v>
      </c>
      <c r="J465" s="743"/>
      <c r="K465" s="743" t="s">
        <v>2075</v>
      </c>
      <c r="L465" s="743" t="s">
        <v>2076</v>
      </c>
      <c r="M465" s="743" t="s">
        <v>2070</v>
      </c>
      <c r="N465" s="743" t="s">
        <v>67</v>
      </c>
      <c r="O465" s="743"/>
      <c r="P465" s="743"/>
      <c r="Q465" s="743"/>
      <c r="R465" s="743"/>
      <c r="S4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5" s="743"/>
      <c r="U465" s="743"/>
      <c r="V465" s="743"/>
      <c r="W465" s="743"/>
      <c r="X465" s="743"/>
      <c r="Y465" s="743"/>
      <c r="Z465" s="743" t="s">
        <v>4311</v>
      </c>
      <c r="AA465" s="743"/>
      <c r="AB465" s="743" t="str">
        <f>Таблиця4[[#This Row],[Descriptions2]]</f>
        <v/>
      </c>
      <c r="AC465" s="743" t="str">
        <f>Таблиця4[[#This Row],[Owner/Specific NPCs3]]</f>
        <v/>
      </c>
      <c r="AD465" s="743"/>
      <c r="AE465" s="750" t="s">
        <v>5831</v>
      </c>
      <c r="AF465" s="751"/>
      <c r="AG465" s="752"/>
      <c r="AH465" s="743" t="s">
        <v>4311</v>
      </c>
      <c r="AI465" s="752"/>
      <c r="AJ465" s="743" t="s">
        <v>4311</v>
      </c>
      <c r="AK465" s="752"/>
      <c r="AL465" s="742" t="str">
        <f>IFERROR(INDEX('02_LIVING_WATERDEEP'!$C$2:$C$200,MATCH(Таблиця4[[#This Row],[BUILDING NAME]],'02_LIVING_WATERDEEP'!$A$2:$A$200,0),1),"")</f>
        <v/>
      </c>
      <c r="AM465" s="742" t="str">
        <f>IFERROR(INDEX('02_LIVING_WATERDEEP'!$F$2:$F$200,MATCH(Таблиця4[[#This Row],[BUILDING NAME]],'02_LIVING_WATERDEEP'!$A$2:$A$200,0),1),"")</f>
        <v/>
      </c>
      <c r="AN465" s="742" t="str">
        <f>IFERROR(INDEX('02_LIVING_WATERDEEP'!$I$2:$I$200,MATCH(Таблиця4[[#This Row],[BUILDING NAME]],'02_LIVING_WATERDEEP'!$A$2:$A$200,0),1),"")</f>
        <v/>
      </c>
      <c r="AO465" s="742" t="str">
        <f>IFERROR(INDEX('02_LIVING_WATERDEEP'!$J$2:$J$200,MATCH(Таблиця4[[#This Row],[BUILDING NAME]],'02_LIVING_WATERDEEP'!$A$2:$A$200,0),1),"")</f>
        <v/>
      </c>
      <c r="AP465" s="742" t="str">
        <f>IFERROR(INDEX('02_LIVING_WATERDEEP'!$K$2:$K$200,MATCH(Таблиця4[[#This Row],[BUILDING NAME]],'02_LIVING_WATERDEEP'!$A$2:$A$200,0),1),"")</f>
        <v/>
      </c>
      <c r="AQ465" s="742" t="str">
        <f>IFERROR(INDEX('02_LIVING_WATERDEEP'!$L$2:$L$200,MATCH(Таблиця4[[#This Row],[BUILDING NAME]],'02_LIVING_WATERDEEP'!$A$2:$A$200,0),1),"")</f>
        <v/>
      </c>
      <c r="AR465" s="742" t="str">
        <f>IFERROR(INDEX('02_LIVING_WATERDEEP'!$M$2:$M$200,MATCH(Таблиця4[[#This Row],[BUILDING NAME]],'02_LIVING_WATERDEEP'!$A$2:$A$200,0),1),"")</f>
        <v/>
      </c>
      <c r="AS465" s="742"/>
      <c r="AT465" s="596"/>
      <c r="AU465" s="596"/>
      <c r="AV465" s="596"/>
      <c r="AW465" s="596"/>
      <c r="AX465" s="596"/>
      <c r="AY465" s="596"/>
      <c r="AZ465" s="596"/>
      <c r="BA465" s="596"/>
      <c r="BB465" s="596"/>
      <c r="BC465" s="596"/>
      <c r="BD465" s="596"/>
      <c r="BE465" s="596"/>
      <c r="BF465" s="596"/>
      <c r="BG465" s="596"/>
      <c r="BH465" s="596"/>
      <c r="BI465" s="596"/>
      <c r="BJ465" s="596" t="e">
        <f>MATCH(Таблиця4[[#This Row],[BUILDING NAME]],#REF!,0)</f>
        <v>#REF!</v>
      </c>
      <c r="BK465" s="596" t="e">
        <f>INDEX(#REF!,'02BUILD'!BJ465,1)</f>
        <v>#REF!</v>
      </c>
      <c r="BL465" s="596">
        <v>0</v>
      </c>
      <c r="BM465" s="596"/>
      <c r="BN465" s="596" t="e">
        <f>MATCH(Таблиця4[[#This Row],[BUILDING NAME]],Таблиця5[NAME],0)</f>
        <v>#N/A</v>
      </c>
      <c r="BO465" s="596" t="e">
        <f>INDEX(Таблиця5[[C - COINS - COST]:[ADDRESS]],'02BUILD'!$BN465,1)</f>
        <v>#N/A</v>
      </c>
      <c r="BP465" s="596" t="e">
        <f>INDEX(Таблиця5[[C - COINS - COST]:[ADDRESS]],'02BUILD'!$BN465,2)</f>
        <v>#N/A</v>
      </c>
      <c r="BQ465" s="596" t="e">
        <f>INDEX(Таблиця5[[C - COINS - COST]:[ADDRESS]],'02BUILD'!$BN465,3)</f>
        <v>#N/A</v>
      </c>
      <c r="BR465" s="596" t="e">
        <f>INDEX(Таблиця5[[C - COINS - COST]:[ADDRESS]],'02BUILD'!$BN465,4)</f>
        <v>#N/A</v>
      </c>
      <c r="BS465" s="596" t="e">
        <f>INDEX(Таблиця5[[C - COINS - COST]:[ADDRESS]],'02BUILD'!$BN465,5)</f>
        <v>#N/A</v>
      </c>
      <c r="BT465" s="596" t="e">
        <f>INDEX(Таблиця5[[C - COINS - COST]:[ADDRESS]],'02BUILD'!$BN465,6)</f>
        <v>#N/A</v>
      </c>
      <c r="BU465" s="596" t="e">
        <f>INDEX(Таблиця5[[C - COINS - COST]:[ADDRESS]],'02BUILD'!$BN465,7)</f>
        <v>#N/A</v>
      </c>
      <c r="BV465" s="596" t="e">
        <f>INDEX(Таблиця5[[C - COINS - COST]:[ADDRESS]],'02BUILD'!$BN465,8)</f>
        <v>#N/A</v>
      </c>
      <c r="BW465" s="596" t="e">
        <f>INDEX(Таблиця5[[C - COINS - COST]:[ADDRESS]],'02BUILD'!$BN465,9)</f>
        <v>#N/A</v>
      </c>
      <c r="BX465" s="596" t="e">
        <f>INDEX(Таблиця5[[C - COINS - COST]:[ADDRESS]],'02BUILD'!$BN465,10)</f>
        <v>#N/A</v>
      </c>
    </row>
    <row r="466" spans="1:76" ht="16.5" thickTop="1" thickBot="1">
      <c r="A466" s="742" t="s">
        <v>883</v>
      </c>
      <c r="B466" s="743" t="str">
        <f t="shared" si="22"/>
        <v>$25</v>
      </c>
      <c r="C466" s="743" t="str">
        <f t="shared" si="23"/>
        <v>Tessalar's Tower (wizard's domicile, B, 4s)</v>
      </c>
      <c r="D466" s="742"/>
      <c r="E466" s="742"/>
      <c r="F466" s="743" t="s">
        <v>1272</v>
      </c>
      <c r="G466" s="743" t="s">
        <v>1611</v>
      </c>
      <c r="H466" s="743" t="s">
        <v>2217</v>
      </c>
      <c r="I466" s="743" t="s">
        <v>3967</v>
      </c>
      <c r="J466" s="743"/>
      <c r="K466" s="743" t="s">
        <v>2104</v>
      </c>
      <c r="L466" s="743" t="s">
        <v>2081</v>
      </c>
      <c r="M466" s="743" t="s">
        <v>2120</v>
      </c>
      <c r="N466" s="743"/>
      <c r="O466" s="743"/>
      <c r="P466" s="743"/>
      <c r="Q466" s="743"/>
      <c r="R466" s="743"/>
      <c r="S4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6" s="743"/>
      <c r="U466" s="743"/>
      <c r="V466" s="743"/>
      <c r="W466" s="743"/>
      <c r="X466" s="743"/>
      <c r="Y466" s="743" t="s">
        <v>21067</v>
      </c>
      <c r="Z466" s="743" t="s">
        <v>4311</v>
      </c>
      <c r="AA466" s="743"/>
      <c r="AB466" s="743" t="str">
        <f>Таблиця4[[#This Row],[Descriptions2]]</f>
        <v/>
      </c>
      <c r="AC466" s="743" t="str">
        <f>Таблиця4[[#This Row],[Owner/Specific NPCs3]]</f>
        <v/>
      </c>
      <c r="AD466" s="743"/>
      <c r="AE466" s="750" t="s">
        <v>5831</v>
      </c>
      <c r="AF466" s="751"/>
      <c r="AG466" s="752"/>
      <c r="AH466" s="743" t="s">
        <v>4311</v>
      </c>
      <c r="AI466" s="752"/>
      <c r="AJ466" s="743" t="s">
        <v>4311</v>
      </c>
      <c r="AK466" s="752"/>
      <c r="AL466" s="742" t="str">
        <f>IFERROR(INDEX('02_LIVING_WATERDEEP'!$C$2:$C$200,MATCH(Таблиця4[[#This Row],[BUILDING NAME]],'02_LIVING_WATERDEEP'!$A$2:$A$200,0),1),"")</f>
        <v/>
      </c>
      <c r="AM466" s="742" t="str">
        <f>IFERROR(INDEX('02_LIVING_WATERDEEP'!$F$2:$F$200,MATCH(Таблиця4[[#This Row],[BUILDING NAME]],'02_LIVING_WATERDEEP'!$A$2:$A$200,0),1),"")</f>
        <v/>
      </c>
      <c r="AN466" s="742" t="str">
        <f>IFERROR(INDEX('02_LIVING_WATERDEEP'!$I$2:$I$200,MATCH(Таблиця4[[#This Row],[BUILDING NAME]],'02_LIVING_WATERDEEP'!$A$2:$A$200,0),1),"")</f>
        <v/>
      </c>
      <c r="AO466" s="742" t="str">
        <f>IFERROR(INDEX('02_LIVING_WATERDEEP'!$J$2:$J$200,MATCH(Таблиця4[[#This Row],[BUILDING NAME]],'02_LIVING_WATERDEEP'!$A$2:$A$200,0),1),"")</f>
        <v/>
      </c>
      <c r="AP466" s="742" t="str">
        <f>IFERROR(INDEX('02_LIVING_WATERDEEP'!$K$2:$K$200,MATCH(Таблиця4[[#This Row],[BUILDING NAME]],'02_LIVING_WATERDEEP'!$A$2:$A$200,0),1),"")</f>
        <v/>
      </c>
      <c r="AQ466" s="742" t="str">
        <f>IFERROR(INDEX('02_LIVING_WATERDEEP'!$L$2:$L$200,MATCH(Таблиця4[[#This Row],[BUILDING NAME]],'02_LIVING_WATERDEEP'!$A$2:$A$200,0),1),"")</f>
        <v/>
      </c>
      <c r="AR466" s="742" t="str">
        <f>IFERROR(INDEX('02_LIVING_WATERDEEP'!$M$2:$M$200,MATCH(Таблиця4[[#This Row],[BUILDING NAME]],'02_LIVING_WATERDEEP'!$A$2:$A$200,0),1),"")</f>
        <v/>
      </c>
      <c r="AS466" s="742"/>
      <c r="AT466" s="596"/>
      <c r="AU466" s="596"/>
      <c r="AV466" s="596"/>
      <c r="AW466" s="596"/>
      <c r="AX466" s="596"/>
      <c r="AY466" s="596"/>
      <c r="AZ466" s="596"/>
      <c r="BA466" s="596"/>
      <c r="BB466" s="596"/>
      <c r="BC466" s="596"/>
      <c r="BD466" s="596"/>
      <c r="BE466" s="596"/>
      <c r="BF466" s="596"/>
      <c r="BG466" s="596"/>
      <c r="BH466" s="596"/>
      <c r="BI466" s="596"/>
      <c r="BJ466" s="596" t="e">
        <f>MATCH(Таблиця4[[#This Row],[BUILDING NAME]],#REF!,0)</f>
        <v>#REF!</v>
      </c>
      <c r="BK466" s="596" t="e">
        <f>INDEX(#REF!,'02BUILD'!BJ466,1)</f>
        <v>#REF!</v>
      </c>
      <c r="BL466" s="596">
        <v>0</v>
      </c>
      <c r="BM466" s="596"/>
      <c r="BN466" s="596" t="e">
        <f>MATCH(Таблиця4[[#This Row],[BUILDING NAME]],Таблиця5[NAME],0)</f>
        <v>#N/A</v>
      </c>
      <c r="BO466" s="596" t="e">
        <f>INDEX(Таблиця5[[C - COINS - COST]:[ADDRESS]],'02BUILD'!$BN466,1)</f>
        <v>#N/A</v>
      </c>
      <c r="BP466" s="596" t="e">
        <f>INDEX(Таблиця5[[C - COINS - COST]:[ADDRESS]],'02BUILD'!$BN466,2)</f>
        <v>#N/A</v>
      </c>
      <c r="BQ466" s="596" t="e">
        <f>INDEX(Таблиця5[[C - COINS - COST]:[ADDRESS]],'02BUILD'!$BN466,3)</f>
        <v>#N/A</v>
      </c>
      <c r="BR466" s="596" t="e">
        <f>INDEX(Таблиця5[[C - COINS - COST]:[ADDRESS]],'02BUILD'!$BN466,4)</f>
        <v>#N/A</v>
      </c>
      <c r="BS466" s="596" t="e">
        <f>INDEX(Таблиця5[[C - COINS - COST]:[ADDRESS]],'02BUILD'!$BN466,5)</f>
        <v>#N/A</v>
      </c>
      <c r="BT466" s="596" t="e">
        <f>INDEX(Таблиця5[[C - COINS - COST]:[ADDRESS]],'02BUILD'!$BN466,6)</f>
        <v>#N/A</v>
      </c>
      <c r="BU466" s="596" t="e">
        <f>INDEX(Таблиця5[[C - COINS - COST]:[ADDRESS]],'02BUILD'!$BN466,7)</f>
        <v>#N/A</v>
      </c>
      <c r="BV466" s="596" t="e">
        <f>INDEX(Таблиця5[[C - COINS - COST]:[ADDRESS]],'02BUILD'!$BN466,8)</f>
        <v>#N/A</v>
      </c>
      <c r="BW466" s="596" t="e">
        <f>INDEX(Таблиця5[[C - COINS - COST]:[ADDRESS]],'02BUILD'!$BN466,9)</f>
        <v>#N/A</v>
      </c>
      <c r="BX466" s="596" t="e">
        <f>INDEX(Таблиця5[[C - COINS - COST]:[ADDRESS]],'02BUILD'!$BN466,10)</f>
        <v>#N/A</v>
      </c>
    </row>
    <row r="467" spans="1:76" ht="16.5" thickTop="1" thickBot="1">
      <c r="A467" s="742" t="s">
        <v>884</v>
      </c>
      <c r="B467" s="743" t="str">
        <f t="shared" si="22"/>
        <v>$26</v>
      </c>
      <c r="C467" s="743" t="str">
        <f t="shared" si="23"/>
        <v>Artemel Villa (noble villa, A, 2s)</v>
      </c>
      <c r="D467" s="742"/>
      <c r="E467" s="742"/>
      <c r="F467" s="743" t="s">
        <v>257</v>
      </c>
      <c r="G467" s="743" t="s">
        <v>1612</v>
      </c>
      <c r="H467" s="742" t="s">
        <v>2218</v>
      </c>
      <c r="I467" s="743" t="s">
        <v>3967</v>
      </c>
      <c r="J467" s="743"/>
      <c r="K467" s="743" t="s">
        <v>2075</v>
      </c>
      <c r="L467" s="743" t="s">
        <v>2076</v>
      </c>
      <c r="M467" s="743" t="s">
        <v>2072</v>
      </c>
      <c r="N467" s="743"/>
      <c r="O467" s="743"/>
      <c r="P467" s="743"/>
      <c r="Q467" s="743"/>
      <c r="R467" s="743"/>
      <c r="S4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7" s="743"/>
      <c r="U467" s="743"/>
      <c r="V467" s="743"/>
      <c r="W467" s="743"/>
      <c r="X467" s="743"/>
      <c r="Y467" s="743"/>
      <c r="Z467" s="743" t="s">
        <v>4311</v>
      </c>
      <c r="AA467" s="743"/>
      <c r="AB467" s="743" t="str">
        <f>Таблиця4[[#This Row],[Descriptions2]]</f>
        <v/>
      </c>
      <c r="AC467" s="743" t="str">
        <f>Таблиця4[[#This Row],[Owner/Specific NPCs3]]</f>
        <v/>
      </c>
      <c r="AD467" s="743"/>
      <c r="AE467" s="750" t="s">
        <v>5831</v>
      </c>
      <c r="AF467" s="751"/>
      <c r="AG467" s="752"/>
      <c r="AH467" s="743" t="s">
        <v>4311</v>
      </c>
      <c r="AI467" s="752"/>
      <c r="AJ467" s="743" t="s">
        <v>4311</v>
      </c>
      <c r="AK467" s="752"/>
      <c r="AL467" s="742" t="str">
        <f>IFERROR(INDEX('02_LIVING_WATERDEEP'!$C$2:$C$200,MATCH(Таблиця4[[#This Row],[BUILDING NAME]],'02_LIVING_WATERDEEP'!$A$2:$A$200,0),1),"")</f>
        <v/>
      </c>
      <c r="AM467" s="742" t="str">
        <f>IFERROR(INDEX('02_LIVING_WATERDEEP'!$F$2:$F$200,MATCH(Таблиця4[[#This Row],[BUILDING NAME]],'02_LIVING_WATERDEEP'!$A$2:$A$200,0),1),"")</f>
        <v/>
      </c>
      <c r="AN467" s="742" t="str">
        <f>IFERROR(INDEX('02_LIVING_WATERDEEP'!$I$2:$I$200,MATCH(Таблиця4[[#This Row],[BUILDING NAME]],'02_LIVING_WATERDEEP'!$A$2:$A$200,0),1),"")</f>
        <v/>
      </c>
      <c r="AO467" s="742" t="str">
        <f>IFERROR(INDEX('02_LIVING_WATERDEEP'!$J$2:$J$200,MATCH(Таблиця4[[#This Row],[BUILDING NAME]],'02_LIVING_WATERDEEP'!$A$2:$A$200,0),1),"")</f>
        <v/>
      </c>
      <c r="AP467" s="742" t="str">
        <f>IFERROR(INDEX('02_LIVING_WATERDEEP'!$K$2:$K$200,MATCH(Таблиця4[[#This Row],[BUILDING NAME]],'02_LIVING_WATERDEEP'!$A$2:$A$200,0),1),"")</f>
        <v/>
      </c>
      <c r="AQ467" s="742" t="str">
        <f>IFERROR(INDEX('02_LIVING_WATERDEEP'!$L$2:$L$200,MATCH(Таблиця4[[#This Row],[BUILDING NAME]],'02_LIVING_WATERDEEP'!$A$2:$A$200,0),1),"")</f>
        <v/>
      </c>
      <c r="AR467" s="742" t="str">
        <f>IFERROR(INDEX('02_LIVING_WATERDEEP'!$M$2:$M$200,MATCH(Таблиця4[[#This Row],[BUILDING NAME]],'02_LIVING_WATERDEEP'!$A$2:$A$200,0),1),"")</f>
        <v/>
      </c>
      <c r="AS467" s="742"/>
      <c r="AT467" s="596"/>
      <c r="AU467" s="596"/>
      <c r="AV467" s="596"/>
      <c r="AW467" s="596"/>
      <c r="AX467" s="596"/>
      <c r="AY467" s="596"/>
      <c r="AZ467" s="596"/>
      <c r="BA467" s="596"/>
      <c r="BB467" s="596"/>
      <c r="BC467" s="596"/>
      <c r="BD467" s="596"/>
      <c r="BE467" s="596"/>
      <c r="BF467" s="596"/>
      <c r="BG467" s="596"/>
      <c r="BH467" s="596"/>
      <c r="BI467" s="596"/>
      <c r="BJ467" s="596" t="e">
        <f>MATCH(Таблиця4[[#This Row],[BUILDING NAME]],#REF!,0)</f>
        <v>#REF!</v>
      </c>
      <c r="BK467" s="596" t="e">
        <f>INDEX(#REF!,'02BUILD'!BJ467,1)</f>
        <v>#REF!</v>
      </c>
      <c r="BL467" s="596">
        <v>0</v>
      </c>
      <c r="BM467" s="596"/>
      <c r="BN467" s="596" t="e">
        <f>MATCH(Таблиця4[[#This Row],[BUILDING NAME]],Таблиця5[NAME],0)</f>
        <v>#N/A</v>
      </c>
      <c r="BO467" s="596" t="e">
        <f>INDEX(Таблиця5[[C - COINS - COST]:[ADDRESS]],'02BUILD'!$BN467,1)</f>
        <v>#N/A</v>
      </c>
      <c r="BP467" s="596" t="e">
        <f>INDEX(Таблиця5[[C - COINS - COST]:[ADDRESS]],'02BUILD'!$BN467,2)</f>
        <v>#N/A</v>
      </c>
      <c r="BQ467" s="596" t="e">
        <f>INDEX(Таблиця5[[C - COINS - COST]:[ADDRESS]],'02BUILD'!$BN467,3)</f>
        <v>#N/A</v>
      </c>
      <c r="BR467" s="596" t="e">
        <f>INDEX(Таблиця5[[C - COINS - COST]:[ADDRESS]],'02BUILD'!$BN467,4)</f>
        <v>#N/A</v>
      </c>
      <c r="BS467" s="596" t="e">
        <f>INDEX(Таблиця5[[C - COINS - COST]:[ADDRESS]],'02BUILD'!$BN467,5)</f>
        <v>#N/A</v>
      </c>
      <c r="BT467" s="596" t="e">
        <f>INDEX(Таблиця5[[C - COINS - COST]:[ADDRESS]],'02BUILD'!$BN467,6)</f>
        <v>#N/A</v>
      </c>
      <c r="BU467" s="596" t="e">
        <f>INDEX(Таблиця5[[C - COINS - COST]:[ADDRESS]],'02BUILD'!$BN467,7)</f>
        <v>#N/A</v>
      </c>
      <c r="BV467" s="596" t="e">
        <f>INDEX(Таблиця5[[C - COINS - COST]:[ADDRESS]],'02BUILD'!$BN467,8)</f>
        <v>#N/A</v>
      </c>
      <c r="BW467" s="596" t="e">
        <f>INDEX(Таблиця5[[C - COINS - COST]:[ADDRESS]],'02BUILD'!$BN467,9)</f>
        <v>#N/A</v>
      </c>
      <c r="BX467" s="596" t="e">
        <f>INDEX(Таблиця5[[C - COINS - COST]:[ADDRESS]],'02BUILD'!$BN467,10)</f>
        <v>#N/A</v>
      </c>
    </row>
    <row r="468" spans="1:76" ht="16.5" thickTop="1" thickBot="1">
      <c r="A468" s="742" t="s">
        <v>885</v>
      </c>
      <c r="B468" s="743" t="str">
        <f t="shared" si="22"/>
        <v>$27</v>
      </c>
      <c r="C468" s="743" t="str">
        <f t="shared" si="23"/>
        <v>Ammakyl Villa (noble villa, A, 1s &amp; 2s)</v>
      </c>
      <c r="D468" s="742"/>
      <c r="E468" s="742"/>
      <c r="F468" s="743" t="s">
        <v>1273</v>
      </c>
      <c r="G468" s="743" t="s">
        <v>1613</v>
      </c>
      <c r="H468" s="743" t="s">
        <v>2219</v>
      </c>
      <c r="I468" s="743" t="s">
        <v>3967</v>
      </c>
      <c r="J468" s="743"/>
      <c r="K468" s="743" t="s">
        <v>2075</v>
      </c>
      <c r="L468" s="743" t="s">
        <v>2076</v>
      </c>
      <c r="M468" s="743" t="s">
        <v>2071</v>
      </c>
      <c r="N468" s="743"/>
      <c r="O468" s="743"/>
      <c r="P468" s="743"/>
      <c r="Q468" s="743"/>
      <c r="R468" s="743"/>
      <c r="S4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8" s="743"/>
      <c r="U468" s="743"/>
      <c r="V468" s="743"/>
      <c r="W468" s="743"/>
      <c r="X468" s="743"/>
      <c r="Y468" s="743"/>
      <c r="Z468" s="743" t="s">
        <v>4311</v>
      </c>
      <c r="AA468" s="743"/>
      <c r="AB468" s="743" t="str">
        <f>Таблиця4[[#This Row],[Descriptions2]]</f>
        <v/>
      </c>
      <c r="AC468" s="743" t="str">
        <f>Таблиця4[[#This Row],[Owner/Specific NPCs3]]</f>
        <v/>
      </c>
      <c r="AD468" s="743"/>
      <c r="AE468" s="750" t="s">
        <v>5831</v>
      </c>
      <c r="AF468" s="751"/>
      <c r="AG468" s="752"/>
      <c r="AH468" s="743" t="s">
        <v>4311</v>
      </c>
      <c r="AI468" s="752"/>
      <c r="AJ468" s="743" t="s">
        <v>4311</v>
      </c>
      <c r="AK468" s="752"/>
      <c r="AL468" s="742" t="str">
        <f>IFERROR(INDEX('02_LIVING_WATERDEEP'!$C$2:$C$200,MATCH(Таблиця4[[#This Row],[BUILDING NAME]],'02_LIVING_WATERDEEP'!$A$2:$A$200,0),1),"")</f>
        <v/>
      </c>
      <c r="AM468" s="742" t="str">
        <f>IFERROR(INDEX('02_LIVING_WATERDEEP'!$F$2:$F$200,MATCH(Таблиця4[[#This Row],[BUILDING NAME]],'02_LIVING_WATERDEEP'!$A$2:$A$200,0),1),"")</f>
        <v/>
      </c>
      <c r="AN468" s="742" t="str">
        <f>IFERROR(INDEX('02_LIVING_WATERDEEP'!$I$2:$I$200,MATCH(Таблиця4[[#This Row],[BUILDING NAME]],'02_LIVING_WATERDEEP'!$A$2:$A$200,0),1),"")</f>
        <v/>
      </c>
      <c r="AO468" s="742" t="str">
        <f>IFERROR(INDEX('02_LIVING_WATERDEEP'!$J$2:$J$200,MATCH(Таблиця4[[#This Row],[BUILDING NAME]],'02_LIVING_WATERDEEP'!$A$2:$A$200,0),1),"")</f>
        <v/>
      </c>
      <c r="AP468" s="742" t="str">
        <f>IFERROR(INDEX('02_LIVING_WATERDEEP'!$K$2:$K$200,MATCH(Таблиця4[[#This Row],[BUILDING NAME]],'02_LIVING_WATERDEEP'!$A$2:$A$200,0),1),"")</f>
        <v/>
      </c>
      <c r="AQ468" s="742" t="str">
        <f>IFERROR(INDEX('02_LIVING_WATERDEEP'!$L$2:$L$200,MATCH(Таблиця4[[#This Row],[BUILDING NAME]],'02_LIVING_WATERDEEP'!$A$2:$A$200,0),1),"")</f>
        <v/>
      </c>
      <c r="AR468" s="742" t="str">
        <f>IFERROR(INDEX('02_LIVING_WATERDEEP'!$M$2:$M$200,MATCH(Таблиця4[[#This Row],[BUILDING NAME]],'02_LIVING_WATERDEEP'!$A$2:$A$200,0),1),"")</f>
        <v/>
      </c>
      <c r="AS468" s="742"/>
      <c r="AT468" s="596"/>
      <c r="AU468" s="596"/>
      <c r="AV468" s="596"/>
      <c r="AW468" s="596"/>
      <c r="AX468" s="596"/>
      <c r="AY468" s="596"/>
      <c r="AZ468" s="596"/>
      <c r="BA468" s="596"/>
      <c r="BB468" s="596"/>
      <c r="BC468" s="596"/>
      <c r="BD468" s="596"/>
      <c r="BE468" s="596"/>
      <c r="BF468" s="596"/>
      <c r="BG468" s="596"/>
      <c r="BH468" s="596"/>
      <c r="BI468" s="596"/>
      <c r="BJ468" s="596" t="e">
        <f>MATCH(Таблиця4[[#This Row],[BUILDING NAME]],#REF!,0)</f>
        <v>#REF!</v>
      </c>
      <c r="BK468" s="596" t="e">
        <f>INDEX(#REF!,'02BUILD'!BJ468,1)</f>
        <v>#REF!</v>
      </c>
      <c r="BL468" s="596" t="e">
        <v>#N/A</v>
      </c>
      <c r="BM468" s="596"/>
      <c r="BN468" s="596" t="e">
        <f>MATCH(Таблиця4[[#This Row],[BUILDING NAME]],Таблиця5[NAME],0)</f>
        <v>#N/A</v>
      </c>
      <c r="BO468" s="596" t="e">
        <f>INDEX(Таблиця5[[C - COINS - COST]:[ADDRESS]],'02BUILD'!$BN468,1)</f>
        <v>#N/A</v>
      </c>
      <c r="BP468" s="596" t="e">
        <f>INDEX(Таблиця5[[C - COINS - COST]:[ADDRESS]],'02BUILD'!$BN468,2)</f>
        <v>#N/A</v>
      </c>
      <c r="BQ468" s="596" t="e">
        <f>INDEX(Таблиця5[[C - COINS - COST]:[ADDRESS]],'02BUILD'!$BN468,3)</f>
        <v>#N/A</v>
      </c>
      <c r="BR468" s="596" t="e">
        <f>INDEX(Таблиця5[[C - COINS - COST]:[ADDRESS]],'02BUILD'!$BN468,4)</f>
        <v>#N/A</v>
      </c>
      <c r="BS468" s="596" t="e">
        <f>INDEX(Таблиця5[[C - COINS - COST]:[ADDRESS]],'02BUILD'!$BN468,5)</f>
        <v>#N/A</v>
      </c>
      <c r="BT468" s="596" t="e">
        <f>INDEX(Таблиця5[[C - COINS - COST]:[ADDRESS]],'02BUILD'!$BN468,6)</f>
        <v>#N/A</v>
      </c>
      <c r="BU468" s="596" t="e">
        <f>INDEX(Таблиця5[[C - COINS - COST]:[ADDRESS]],'02BUILD'!$BN468,7)</f>
        <v>#N/A</v>
      </c>
      <c r="BV468" s="596" t="e">
        <f>INDEX(Таблиця5[[C - COINS - COST]:[ADDRESS]],'02BUILD'!$BN468,8)</f>
        <v>#N/A</v>
      </c>
      <c r="BW468" s="596" t="e">
        <f>INDEX(Таблиця5[[C - COINS - COST]:[ADDRESS]],'02BUILD'!$BN468,9)</f>
        <v>#N/A</v>
      </c>
      <c r="BX468" s="596" t="e">
        <f>INDEX(Таблиця5[[C - COINS - COST]:[ADDRESS]],'02BUILD'!$BN468,10)</f>
        <v>#N/A</v>
      </c>
    </row>
    <row r="469" spans="1:76" ht="16.5" thickTop="1" thickBot="1">
      <c r="A469" s="742" t="s">
        <v>886</v>
      </c>
      <c r="B469" s="743" t="str">
        <f t="shared" si="22"/>
        <v>$28</v>
      </c>
      <c r="C469" s="743" t="str">
        <f t="shared" si="23"/>
        <v>Silmerhelve Villa (noble villa, A, 3s)</v>
      </c>
      <c r="D469" s="742"/>
      <c r="E469" s="742"/>
      <c r="F469" s="743" t="s">
        <v>1274</v>
      </c>
      <c r="G469" s="743" t="s">
        <v>1614</v>
      </c>
      <c r="H469" s="742" t="s">
        <v>21268</v>
      </c>
      <c r="I469" s="743" t="s">
        <v>3967</v>
      </c>
      <c r="J469" s="743"/>
      <c r="K469" s="743" t="s">
        <v>2075</v>
      </c>
      <c r="L469" s="743" t="s">
        <v>2076</v>
      </c>
      <c r="M469" s="743" t="s">
        <v>2133</v>
      </c>
      <c r="N469" s="743" t="s">
        <v>21308</v>
      </c>
      <c r="O469" s="743"/>
      <c r="P469" s="743"/>
      <c r="Q469" s="743"/>
      <c r="R469" s="743"/>
      <c r="S4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69" s="743"/>
      <c r="U469" s="743"/>
      <c r="V469" s="743"/>
      <c r="W469" s="742"/>
      <c r="X469" s="742"/>
      <c r="Y469" s="742"/>
      <c r="Z469" s="743" t="s">
        <v>4311</v>
      </c>
      <c r="AA469" s="743"/>
      <c r="AB469" s="743" t="str">
        <f>Таблиця4[[#This Row],[Descriptions2]]</f>
        <v/>
      </c>
      <c r="AC469" s="743" t="str">
        <f>Таблиця4[[#This Row],[Owner/Specific NPCs3]]</f>
        <v/>
      </c>
      <c r="AD469" s="743"/>
      <c r="AE469" s="750" t="s">
        <v>5831</v>
      </c>
      <c r="AF469" s="751"/>
      <c r="AG469" s="752"/>
      <c r="AH469" s="743" t="s">
        <v>4311</v>
      </c>
      <c r="AI469" s="752"/>
      <c r="AJ469" s="743" t="s">
        <v>4311</v>
      </c>
      <c r="AK469" s="752"/>
      <c r="AL469" s="742" t="str">
        <f>IFERROR(INDEX('02_LIVING_WATERDEEP'!$C$2:$C$200,MATCH(Таблиця4[[#This Row],[BUILDING NAME]],'02_LIVING_WATERDEEP'!$A$2:$A$200,0),1),"")</f>
        <v/>
      </c>
      <c r="AM469" s="742" t="str">
        <f>IFERROR(INDEX('02_LIVING_WATERDEEP'!$F$2:$F$200,MATCH(Таблиця4[[#This Row],[BUILDING NAME]],'02_LIVING_WATERDEEP'!$A$2:$A$200,0),1),"")</f>
        <v/>
      </c>
      <c r="AN469" s="742" t="str">
        <f>IFERROR(INDEX('02_LIVING_WATERDEEP'!$I$2:$I$200,MATCH(Таблиця4[[#This Row],[BUILDING NAME]],'02_LIVING_WATERDEEP'!$A$2:$A$200,0),1),"")</f>
        <v/>
      </c>
      <c r="AO469" s="742" t="str">
        <f>IFERROR(INDEX('02_LIVING_WATERDEEP'!$J$2:$J$200,MATCH(Таблиця4[[#This Row],[BUILDING NAME]],'02_LIVING_WATERDEEP'!$A$2:$A$200,0),1),"")</f>
        <v/>
      </c>
      <c r="AP469" s="742" t="str">
        <f>IFERROR(INDEX('02_LIVING_WATERDEEP'!$K$2:$K$200,MATCH(Таблиця4[[#This Row],[BUILDING NAME]],'02_LIVING_WATERDEEP'!$A$2:$A$200,0),1),"")</f>
        <v/>
      </c>
      <c r="AQ469" s="742" t="str">
        <f>IFERROR(INDEX('02_LIVING_WATERDEEP'!$L$2:$L$200,MATCH(Таблиця4[[#This Row],[BUILDING NAME]],'02_LIVING_WATERDEEP'!$A$2:$A$200,0),1),"")</f>
        <v/>
      </c>
      <c r="AR469" s="742" t="str">
        <f>IFERROR(INDEX('02_LIVING_WATERDEEP'!$M$2:$M$200,MATCH(Таблиця4[[#This Row],[BUILDING NAME]],'02_LIVING_WATERDEEP'!$A$2:$A$200,0),1),"")</f>
        <v/>
      </c>
      <c r="AS469" s="742"/>
      <c r="AT469" s="596"/>
      <c r="AU469" s="596"/>
      <c r="AV469" s="596"/>
      <c r="AW469" s="596"/>
      <c r="AX469" s="596"/>
      <c r="AY469" s="596"/>
      <c r="AZ469" s="596"/>
      <c r="BA469" s="596"/>
      <c r="BB469" s="596"/>
      <c r="BC469" s="596"/>
      <c r="BD469" s="596"/>
      <c r="BE469" s="596"/>
      <c r="BF469" s="596"/>
      <c r="BG469" s="596"/>
      <c r="BH469" s="596"/>
      <c r="BI469" s="596"/>
      <c r="BJ469" s="596" t="e">
        <f>MATCH(Таблиця4[[#This Row],[BUILDING NAME]],#REF!,0)</f>
        <v>#REF!</v>
      </c>
      <c r="BK469" s="596" t="e">
        <f>INDEX(#REF!,'02BUILD'!BJ469,1)</f>
        <v>#REF!</v>
      </c>
      <c r="BL469" s="596">
        <v>0</v>
      </c>
      <c r="BM469" s="596"/>
      <c r="BN469" s="596" t="e">
        <f>MATCH(Таблиця4[[#This Row],[BUILDING NAME]],Таблиця5[NAME],0)</f>
        <v>#N/A</v>
      </c>
      <c r="BO469" s="596" t="e">
        <f>INDEX(Таблиця5[[C - COINS - COST]:[ADDRESS]],'02BUILD'!$BN469,1)</f>
        <v>#N/A</v>
      </c>
      <c r="BP469" s="596" t="e">
        <f>INDEX(Таблиця5[[C - COINS - COST]:[ADDRESS]],'02BUILD'!$BN469,2)</f>
        <v>#N/A</v>
      </c>
      <c r="BQ469" s="596" t="e">
        <f>INDEX(Таблиця5[[C - COINS - COST]:[ADDRESS]],'02BUILD'!$BN469,3)</f>
        <v>#N/A</v>
      </c>
      <c r="BR469" s="596" t="e">
        <f>INDEX(Таблиця5[[C - COINS - COST]:[ADDRESS]],'02BUILD'!$BN469,4)</f>
        <v>#N/A</v>
      </c>
      <c r="BS469" s="596" t="e">
        <f>INDEX(Таблиця5[[C - COINS - COST]:[ADDRESS]],'02BUILD'!$BN469,5)</f>
        <v>#N/A</v>
      </c>
      <c r="BT469" s="596" t="e">
        <f>INDEX(Таблиця5[[C - COINS - COST]:[ADDRESS]],'02BUILD'!$BN469,6)</f>
        <v>#N/A</v>
      </c>
      <c r="BU469" s="596" t="e">
        <f>INDEX(Таблиця5[[C - COINS - COST]:[ADDRESS]],'02BUILD'!$BN469,7)</f>
        <v>#N/A</v>
      </c>
      <c r="BV469" s="596" t="e">
        <f>INDEX(Таблиця5[[C - COINS - COST]:[ADDRESS]],'02BUILD'!$BN469,8)</f>
        <v>#N/A</v>
      </c>
      <c r="BW469" s="596" t="e">
        <f>INDEX(Таблиця5[[C - COINS - COST]:[ADDRESS]],'02BUILD'!$BN469,9)</f>
        <v>#N/A</v>
      </c>
      <c r="BX469" s="596" t="e">
        <f>INDEX(Таблиця5[[C - COINS - COST]:[ADDRESS]],'02BUILD'!$BN469,10)</f>
        <v>#N/A</v>
      </c>
    </row>
    <row r="470" spans="1:76" ht="16.5" thickTop="1" thickBot="1">
      <c r="A470" s="742" t="s">
        <v>887</v>
      </c>
      <c r="B470" s="743" t="str">
        <f t="shared" si="22"/>
        <v>$29</v>
      </c>
      <c r="C470" s="743" t="str">
        <f t="shared" si="23"/>
        <v>Ruldegost Villa (noble villa, A, 3s &amp; 4s)</v>
      </c>
      <c r="D470" s="742"/>
      <c r="E470" s="742"/>
      <c r="F470" s="743" t="s">
        <v>553</v>
      </c>
      <c r="G470" s="743" t="s">
        <v>1615</v>
      </c>
      <c r="H470" s="743" t="s">
        <v>21259</v>
      </c>
      <c r="I470" s="743" t="s">
        <v>3967</v>
      </c>
      <c r="J470" s="743"/>
      <c r="K470" s="743" t="s">
        <v>2075</v>
      </c>
      <c r="L470" s="743" t="s">
        <v>2076</v>
      </c>
      <c r="M470" s="743" t="s">
        <v>2074</v>
      </c>
      <c r="N470" s="743" t="s">
        <v>21311</v>
      </c>
      <c r="O470" s="743"/>
      <c r="P470" s="743"/>
      <c r="Q470" s="743"/>
      <c r="R470" s="743"/>
      <c r="S4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0" s="743"/>
      <c r="U470" s="743"/>
      <c r="V470" s="743"/>
      <c r="W470" s="743"/>
      <c r="X470" s="743"/>
      <c r="Y470" s="743"/>
      <c r="Z470" s="743" t="s">
        <v>4311</v>
      </c>
      <c r="AA470" s="743"/>
      <c r="AB470" s="743" t="str">
        <f>Таблиця4[[#This Row],[Descriptions2]]</f>
        <v/>
      </c>
      <c r="AC470" s="743" t="str">
        <f>Таблиця4[[#This Row],[Owner/Specific NPCs3]]</f>
        <v/>
      </c>
      <c r="AD470" s="743"/>
      <c r="AE470" s="750" t="s">
        <v>5831</v>
      </c>
      <c r="AF470" s="751"/>
      <c r="AG470" s="752"/>
      <c r="AH470" s="743" t="s">
        <v>4311</v>
      </c>
      <c r="AI470" s="752"/>
      <c r="AJ470" s="743" t="s">
        <v>3913</v>
      </c>
      <c r="AK470" s="752"/>
      <c r="AL470" s="742" t="str">
        <f>IFERROR(INDEX('02_LIVING_WATERDEEP'!$C$2:$C$200,MATCH(Таблиця4[[#This Row],[BUILDING NAME]],'02_LIVING_WATERDEEP'!$A$2:$A$200,0),1),"")</f>
        <v/>
      </c>
      <c r="AM470" s="742" t="str">
        <f>IFERROR(INDEX('02_LIVING_WATERDEEP'!$F$2:$F$200,MATCH(Таблиця4[[#This Row],[BUILDING NAME]],'02_LIVING_WATERDEEP'!$A$2:$A$200,0),1),"")</f>
        <v/>
      </c>
      <c r="AN470" s="742" t="str">
        <f>IFERROR(INDEX('02_LIVING_WATERDEEP'!$I$2:$I$200,MATCH(Таблиця4[[#This Row],[BUILDING NAME]],'02_LIVING_WATERDEEP'!$A$2:$A$200,0),1),"")</f>
        <v/>
      </c>
      <c r="AO470" s="742" t="str">
        <f>IFERROR(INDEX('02_LIVING_WATERDEEP'!$J$2:$J$200,MATCH(Таблиця4[[#This Row],[BUILDING NAME]],'02_LIVING_WATERDEEP'!$A$2:$A$200,0),1),"")</f>
        <v/>
      </c>
      <c r="AP470" s="742" t="str">
        <f>IFERROR(INDEX('02_LIVING_WATERDEEP'!$K$2:$K$200,MATCH(Таблиця4[[#This Row],[BUILDING NAME]],'02_LIVING_WATERDEEP'!$A$2:$A$200,0),1),"")</f>
        <v/>
      </c>
      <c r="AQ470" s="742" t="str">
        <f>IFERROR(INDEX('02_LIVING_WATERDEEP'!$L$2:$L$200,MATCH(Таблиця4[[#This Row],[BUILDING NAME]],'02_LIVING_WATERDEEP'!$A$2:$A$200,0),1),"")</f>
        <v/>
      </c>
      <c r="AR470" s="742" t="str">
        <f>IFERROR(INDEX('02_LIVING_WATERDEEP'!$M$2:$M$200,MATCH(Таблиця4[[#This Row],[BUILDING NAME]],'02_LIVING_WATERDEEP'!$A$2:$A$200,0),1),"")</f>
        <v/>
      </c>
      <c r="AS470" s="742"/>
      <c r="AT470" s="596"/>
      <c r="AU470" s="596"/>
      <c r="AV470" s="596"/>
      <c r="AW470" s="596"/>
      <c r="AX470" s="596"/>
      <c r="AY470" s="596"/>
      <c r="AZ470" s="596"/>
      <c r="BA470" s="596"/>
      <c r="BB470" s="596"/>
      <c r="BC470" s="596"/>
      <c r="BD470" s="596"/>
      <c r="BE470" s="596"/>
      <c r="BF470" s="596"/>
      <c r="BG470" s="596"/>
      <c r="BH470" s="596"/>
      <c r="BI470" s="596"/>
      <c r="BJ470" s="596" t="e">
        <f>MATCH(Таблиця4[[#This Row],[BUILDING NAME]],#REF!,0)</f>
        <v>#REF!</v>
      </c>
      <c r="BK470" s="596" t="e">
        <f>INDEX(#REF!,'02BUILD'!BJ470,1)</f>
        <v>#REF!</v>
      </c>
      <c r="BL470" s="596" t="e">
        <v>#N/A</v>
      </c>
      <c r="BM470" s="596"/>
      <c r="BN470" s="596" t="e">
        <f>MATCH(Таблиця4[[#This Row],[BUILDING NAME]],Таблиця5[NAME],0)</f>
        <v>#N/A</v>
      </c>
      <c r="BO470" s="596" t="e">
        <f>INDEX(Таблиця5[[C - COINS - COST]:[ADDRESS]],'02BUILD'!$BN470,1)</f>
        <v>#N/A</v>
      </c>
      <c r="BP470" s="596" t="e">
        <f>INDEX(Таблиця5[[C - COINS - COST]:[ADDRESS]],'02BUILD'!$BN470,2)</f>
        <v>#N/A</v>
      </c>
      <c r="BQ470" s="596" t="e">
        <f>INDEX(Таблиця5[[C - COINS - COST]:[ADDRESS]],'02BUILD'!$BN470,3)</f>
        <v>#N/A</v>
      </c>
      <c r="BR470" s="596" t="e">
        <f>INDEX(Таблиця5[[C - COINS - COST]:[ADDRESS]],'02BUILD'!$BN470,4)</f>
        <v>#N/A</v>
      </c>
      <c r="BS470" s="596" t="e">
        <f>INDEX(Таблиця5[[C - COINS - COST]:[ADDRESS]],'02BUILD'!$BN470,5)</f>
        <v>#N/A</v>
      </c>
      <c r="BT470" s="596" t="e">
        <f>INDEX(Таблиця5[[C - COINS - COST]:[ADDRESS]],'02BUILD'!$BN470,6)</f>
        <v>#N/A</v>
      </c>
      <c r="BU470" s="596" t="e">
        <f>INDEX(Таблиця5[[C - COINS - COST]:[ADDRESS]],'02BUILD'!$BN470,7)</f>
        <v>#N/A</v>
      </c>
      <c r="BV470" s="596" t="e">
        <f>INDEX(Таблиця5[[C - COINS - COST]:[ADDRESS]],'02BUILD'!$BN470,8)</f>
        <v>#N/A</v>
      </c>
      <c r="BW470" s="596" t="e">
        <f>INDEX(Таблиця5[[C - COINS - COST]:[ADDRESS]],'02BUILD'!$BN470,9)</f>
        <v>#N/A</v>
      </c>
      <c r="BX470" s="596" t="e">
        <f>INDEX(Таблиця5[[C - COINS - COST]:[ADDRESS]],'02BUILD'!$BN470,10)</f>
        <v>#N/A</v>
      </c>
    </row>
    <row r="471" spans="1:76" ht="16.5" thickTop="1" thickBot="1">
      <c r="A471" s="742" t="s">
        <v>888</v>
      </c>
      <c r="B471" s="743" t="str">
        <f t="shared" si="22"/>
        <v>$30</v>
      </c>
      <c r="C471" s="743" t="str">
        <f t="shared" si="23"/>
        <v>The Dragon Tower of Maaril (wizard's domicile, A, 4s)</v>
      </c>
      <c r="D471" s="742"/>
      <c r="E471" s="742"/>
      <c r="F471" s="743" t="s">
        <v>1275</v>
      </c>
      <c r="G471" s="743" t="s">
        <v>1616</v>
      </c>
      <c r="H471" s="743" t="s">
        <v>20963</v>
      </c>
      <c r="I471" s="743" t="s">
        <v>3967</v>
      </c>
      <c r="J471" s="743"/>
      <c r="K471" s="743" t="s">
        <v>2104</v>
      </c>
      <c r="L471" s="743" t="s">
        <v>2076</v>
      </c>
      <c r="M471" s="743">
        <v>4</v>
      </c>
      <c r="N471" s="743"/>
      <c r="O471" s="743"/>
      <c r="P471" s="743"/>
      <c r="Q471" s="743"/>
      <c r="R471" s="743"/>
      <c r="S4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1" s="743"/>
      <c r="U471" s="743"/>
      <c r="V471" s="743"/>
      <c r="W471" s="743"/>
      <c r="X471" s="743"/>
      <c r="Y471" s="743" t="s">
        <v>21064</v>
      </c>
      <c r="Z471" s="743" t="s">
        <v>4311</v>
      </c>
      <c r="AA471" s="743"/>
      <c r="AB471" s="743" t="str">
        <f>Таблиця4[[#This Row],[Descriptions2]]</f>
        <v/>
      </c>
      <c r="AC471" s="743" t="str">
        <f>Таблиця4[[#This Row],[Owner/Specific NPCs3]]</f>
        <v/>
      </c>
      <c r="AD471" s="743"/>
      <c r="AE471" s="750" t="s">
        <v>5831</v>
      </c>
      <c r="AF471" s="751"/>
      <c r="AG471" s="752"/>
      <c r="AH471" s="743" t="s">
        <v>4311</v>
      </c>
      <c r="AI471" s="752"/>
      <c r="AJ471" s="743" t="s">
        <v>4311</v>
      </c>
      <c r="AK471" s="752"/>
      <c r="AL471" s="742" t="str">
        <f>IFERROR(INDEX('02_LIVING_WATERDEEP'!$C$2:$C$200,MATCH(Таблиця4[[#This Row],[BUILDING NAME]],'02_LIVING_WATERDEEP'!$A$2:$A$200,0),1),"")</f>
        <v/>
      </c>
      <c r="AM471" s="742" t="str">
        <f>IFERROR(INDEX('02_LIVING_WATERDEEP'!$F$2:$F$200,MATCH(Таблиця4[[#This Row],[BUILDING NAME]],'02_LIVING_WATERDEEP'!$A$2:$A$200,0),1),"")</f>
        <v/>
      </c>
      <c r="AN471" s="742" t="str">
        <f>IFERROR(INDEX('02_LIVING_WATERDEEP'!$I$2:$I$200,MATCH(Таблиця4[[#This Row],[BUILDING NAME]],'02_LIVING_WATERDEEP'!$A$2:$A$200,0),1),"")</f>
        <v/>
      </c>
      <c r="AO471" s="742" t="str">
        <f>IFERROR(INDEX('02_LIVING_WATERDEEP'!$J$2:$J$200,MATCH(Таблиця4[[#This Row],[BUILDING NAME]],'02_LIVING_WATERDEEP'!$A$2:$A$200,0),1),"")</f>
        <v/>
      </c>
      <c r="AP471" s="742" t="str">
        <f>IFERROR(INDEX('02_LIVING_WATERDEEP'!$K$2:$K$200,MATCH(Таблиця4[[#This Row],[BUILDING NAME]],'02_LIVING_WATERDEEP'!$A$2:$A$200,0),1),"")</f>
        <v/>
      </c>
      <c r="AQ471" s="742" t="str">
        <f>IFERROR(INDEX('02_LIVING_WATERDEEP'!$L$2:$L$200,MATCH(Таблиця4[[#This Row],[BUILDING NAME]],'02_LIVING_WATERDEEP'!$A$2:$A$200,0),1),"")</f>
        <v/>
      </c>
      <c r="AR471" s="742" t="str">
        <f>IFERROR(INDEX('02_LIVING_WATERDEEP'!$M$2:$M$200,MATCH(Таблиця4[[#This Row],[BUILDING NAME]],'02_LIVING_WATERDEEP'!$A$2:$A$200,0),1),"")</f>
        <v/>
      </c>
      <c r="AS471" s="742"/>
      <c r="AT471" s="596"/>
      <c r="AU471" s="596"/>
      <c r="AV471" s="596"/>
      <c r="AW471" s="596"/>
      <c r="AX471" s="596"/>
      <c r="AY471" s="596"/>
      <c r="AZ471" s="596"/>
      <c r="BA471" s="596"/>
      <c r="BB471" s="596"/>
      <c r="BC471" s="596"/>
      <c r="BD471" s="596"/>
      <c r="BE471" s="596"/>
      <c r="BF471" s="596"/>
      <c r="BG471" s="596"/>
      <c r="BH471" s="596"/>
      <c r="BI471" s="596"/>
      <c r="BJ471" s="596" t="e">
        <f>MATCH(Таблиця4[[#This Row],[BUILDING NAME]],#REF!,0)</f>
        <v>#REF!</v>
      </c>
      <c r="BK471" s="596" t="e">
        <f>INDEX(#REF!,'02BUILD'!BJ471,1)</f>
        <v>#REF!</v>
      </c>
      <c r="BL471" s="596" t="s">
        <v>20531</v>
      </c>
      <c r="BM471" s="596"/>
      <c r="BN471" s="596" t="e">
        <f>MATCH(Таблиця4[[#This Row],[BUILDING NAME]],Таблиця5[NAME],0)</f>
        <v>#N/A</v>
      </c>
      <c r="BO471" s="596" t="e">
        <f>INDEX(Таблиця5[[C - COINS - COST]:[ADDRESS]],'02BUILD'!$BN471,1)</f>
        <v>#N/A</v>
      </c>
      <c r="BP471" s="596" t="e">
        <f>INDEX(Таблиця5[[C - COINS - COST]:[ADDRESS]],'02BUILD'!$BN471,2)</f>
        <v>#N/A</v>
      </c>
      <c r="BQ471" s="596" t="e">
        <f>INDEX(Таблиця5[[C - COINS - COST]:[ADDRESS]],'02BUILD'!$BN471,3)</f>
        <v>#N/A</v>
      </c>
      <c r="BR471" s="596" t="e">
        <f>INDEX(Таблиця5[[C - COINS - COST]:[ADDRESS]],'02BUILD'!$BN471,4)</f>
        <v>#N/A</v>
      </c>
      <c r="BS471" s="596" t="e">
        <f>INDEX(Таблиця5[[C - COINS - COST]:[ADDRESS]],'02BUILD'!$BN471,5)</f>
        <v>#N/A</v>
      </c>
      <c r="BT471" s="596" t="e">
        <f>INDEX(Таблиця5[[C - COINS - COST]:[ADDRESS]],'02BUILD'!$BN471,6)</f>
        <v>#N/A</v>
      </c>
      <c r="BU471" s="596" t="e">
        <f>INDEX(Таблиця5[[C - COINS - COST]:[ADDRESS]],'02BUILD'!$BN471,7)</f>
        <v>#N/A</v>
      </c>
      <c r="BV471" s="596" t="e">
        <f>INDEX(Таблиця5[[C - COINS - COST]:[ADDRESS]],'02BUILD'!$BN471,8)</f>
        <v>#N/A</v>
      </c>
      <c r="BW471" s="596" t="e">
        <f>INDEX(Таблиця5[[C - COINS - COST]:[ADDRESS]],'02BUILD'!$BN471,9)</f>
        <v>#N/A</v>
      </c>
      <c r="BX471" s="596" t="e">
        <f>INDEX(Таблиця5[[C - COINS - COST]:[ADDRESS]],'02BUILD'!$BN471,10)</f>
        <v>#N/A</v>
      </c>
    </row>
    <row r="472" spans="1:76" ht="16.5" thickTop="1" thickBot="1">
      <c r="A472" s="742" t="s">
        <v>889</v>
      </c>
      <c r="B472" s="743" t="str">
        <f t="shared" si="22"/>
        <v>$31</v>
      </c>
      <c r="C472" s="743" t="str">
        <f t="shared" si="23"/>
        <v>Husteem Villa (noble villa, A, 3s &amp; 4s)</v>
      </c>
      <c r="D472" s="742"/>
      <c r="E472" s="742"/>
      <c r="F472" s="743" t="s">
        <v>1276</v>
      </c>
      <c r="G472" s="743" t="s">
        <v>1617</v>
      </c>
      <c r="H472" s="742" t="s">
        <v>21262</v>
      </c>
      <c r="I472" s="743" t="s">
        <v>3967</v>
      </c>
      <c r="J472" s="743"/>
      <c r="K472" s="743" t="s">
        <v>2075</v>
      </c>
      <c r="L472" s="743" t="s">
        <v>2076</v>
      </c>
      <c r="M472" s="743" t="s">
        <v>2074</v>
      </c>
      <c r="N472" s="743" t="s">
        <v>21309</v>
      </c>
      <c r="O472" s="743"/>
      <c r="P472" s="743"/>
      <c r="Q472" s="743"/>
      <c r="R472" s="743"/>
      <c r="S4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2" s="743"/>
      <c r="U472" s="743"/>
      <c r="V472" s="743"/>
      <c r="W472" s="742"/>
      <c r="X472" s="742"/>
      <c r="Y472" s="742"/>
      <c r="Z472" s="743" t="s">
        <v>4311</v>
      </c>
      <c r="AA472" s="743"/>
      <c r="AB472" s="743" t="str">
        <f>Таблиця4[[#This Row],[Descriptions2]]</f>
        <v/>
      </c>
      <c r="AC472" s="743" t="str">
        <f>Таблиця4[[#This Row],[Owner/Specific NPCs3]]</f>
        <v/>
      </c>
      <c r="AD472" s="743"/>
      <c r="AE472" s="750" t="s">
        <v>5831</v>
      </c>
      <c r="AF472" s="751"/>
      <c r="AG472" s="752"/>
      <c r="AH472" s="743" t="s">
        <v>4311</v>
      </c>
      <c r="AI472" s="752"/>
      <c r="AJ472" s="743" t="s">
        <v>4311</v>
      </c>
      <c r="AK472" s="752"/>
      <c r="AL472" s="742" t="str">
        <f>IFERROR(INDEX('02_LIVING_WATERDEEP'!$C$2:$C$200,MATCH(Таблиця4[[#This Row],[BUILDING NAME]],'02_LIVING_WATERDEEP'!$A$2:$A$200,0),1),"")</f>
        <v/>
      </c>
      <c r="AM472" s="742" t="str">
        <f>IFERROR(INDEX('02_LIVING_WATERDEEP'!$F$2:$F$200,MATCH(Таблиця4[[#This Row],[BUILDING NAME]],'02_LIVING_WATERDEEP'!$A$2:$A$200,0),1),"")</f>
        <v/>
      </c>
      <c r="AN472" s="742" t="str">
        <f>IFERROR(INDEX('02_LIVING_WATERDEEP'!$I$2:$I$200,MATCH(Таблиця4[[#This Row],[BUILDING NAME]],'02_LIVING_WATERDEEP'!$A$2:$A$200,0),1),"")</f>
        <v/>
      </c>
      <c r="AO472" s="742" t="str">
        <f>IFERROR(INDEX('02_LIVING_WATERDEEP'!$J$2:$J$200,MATCH(Таблиця4[[#This Row],[BUILDING NAME]],'02_LIVING_WATERDEEP'!$A$2:$A$200,0),1),"")</f>
        <v/>
      </c>
      <c r="AP472" s="742" t="str">
        <f>IFERROR(INDEX('02_LIVING_WATERDEEP'!$K$2:$K$200,MATCH(Таблиця4[[#This Row],[BUILDING NAME]],'02_LIVING_WATERDEEP'!$A$2:$A$200,0),1),"")</f>
        <v/>
      </c>
      <c r="AQ472" s="742" t="str">
        <f>IFERROR(INDEX('02_LIVING_WATERDEEP'!$L$2:$L$200,MATCH(Таблиця4[[#This Row],[BUILDING NAME]],'02_LIVING_WATERDEEP'!$A$2:$A$200,0),1),"")</f>
        <v/>
      </c>
      <c r="AR472" s="742" t="str">
        <f>IFERROR(INDEX('02_LIVING_WATERDEEP'!$M$2:$M$200,MATCH(Таблиця4[[#This Row],[BUILDING NAME]],'02_LIVING_WATERDEEP'!$A$2:$A$200,0),1),"")</f>
        <v/>
      </c>
      <c r="AS472" s="742"/>
      <c r="AT472" s="596"/>
      <c r="AU472" s="596"/>
      <c r="AV472" s="596"/>
      <c r="AW472" s="596"/>
      <c r="AX472" s="596"/>
      <c r="AY472" s="596"/>
      <c r="AZ472" s="596"/>
      <c r="BA472" s="596"/>
      <c r="BB472" s="596"/>
      <c r="BC472" s="596"/>
      <c r="BD472" s="596"/>
      <c r="BE472" s="596"/>
      <c r="BF472" s="596"/>
      <c r="BG472" s="596"/>
      <c r="BH472" s="596"/>
      <c r="BI472" s="596"/>
      <c r="BJ472" s="596" t="e">
        <f>MATCH(Таблиця4[[#This Row],[BUILDING NAME]],#REF!,0)</f>
        <v>#REF!</v>
      </c>
      <c r="BK472" s="596" t="e">
        <f>INDEX(#REF!,'02BUILD'!BJ472,1)</f>
        <v>#REF!</v>
      </c>
      <c r="BL472" s="596" t="s">
        <v>20545</v>
      </c>
      <c r="BM472" s="596"/>
      <c r="BN472" s="596" t="e">
        <f>MATCH(Таблиця4[[#This Row],[BUILDING NAME]],Таблиця5[NAME],0)</f>
        <v>#N/A</v>
      </c>
      <c r="BO472" s="596" t="e">
        <f>INDEX(Таблиця5[[C - COINS - COST]:[ADDRESS]],'02BUILD'!$BN472,1)</f>
        <v>#N/A</v>
      </c>
      <c r="BP472" s="596" t="e">
        <f>INDEX(Таблиця5[[C - COINS - COST]:[ADDRESS]],'02BUILD'!$BN472,2)</f>
        <v>#N/A</v>
      </c>
      <c r="BQ472" s="596" t="e">
        <f>INDEX(Таблиця5[[C - COINS - COST]:[ADDRESS]],'02BUILD'!$BN472,3)</f>
        <v>#N/A</v>
      </c>
      <c r="BR472" s="596" t="e">
        <f>INDEX(Таблиця5[[C - COINS - COST]:[ADDRESS]],'02BUILD'!$BN472,4)</f>
        <v>#N/A</v>
      </c>
      <c r="BS472" s="596" t="e">
        <f>INDEX(Таблиця5[[C - COINS - COST]:[ADDRESS]],'02BUILD'!$BN472,5)</f>
        <v>#N/A</v>
      </c>
      <c r="BT472" s="596" t="e">
        <f>INDEX(Таблиця5[[C - COINS - COST]:[ADDRESS]],'02BUILD'!$BN472,6)</f>
        <v>#N/A</v>
      </c>
      <c r="BU472" s="596" t="e">
        <f>INDEX(Таблиця5[[C - COINS - COST]:[ADDRESS]],'02BUILD'!$BN472,7)</f>
        <v>#N/A</v>
      </c>
      <c r="BV472" s="596" t="e">
        <f>INDEX(Таблиця5[[C - COINS - COST]:[ADDRESS]],'02BUILD'!$BN472,8)</f>
        <v>#N/A</v>
      </c>
      <c r="BW472" s="596" t="e">
        <f>INDEX(Таблиця5[[C - COINS - COST]:[ADDRESS]],'02BUILD'!$BN472,9)</f>
        <v>#N/A</v>
      </c>
      <c r="BX472" s="596" t="e">
        <f>INDEX(Таблиця5[[C - COINS - COST]:[ADDRESS]],'02BUILD'!$BN472,10)</f>
        <v>#N/A</v>
      </c>
    </row>
    <row r="473" spans="1:76" ht="16.5" thickTop="1" thickBot="1">
      <c r="A473" s="742" t="s">
        <v>890</v>
      </c>
      <c r="B473" s="743" t="str">
        <f t="shared" si="22"/>
        <v>$32</v>
      </c>
      <c r="C473" s="743" t="str">
        <f t="shared" si="23"/>
        <v>Zulpair Villa (noble villa, A, 3s)</v>
      </c>
      <c r="D473" s="742"/>
      <c r="E473" s="742"/>
      <c r="F473" s="743" t="s">
        <v>644</v>
      </c>
      <c r="G473" s="743" t="s">
        <v>1618</v>
      </c>
      <c r="H473" s="743" t="s">
        <v>21264</v>
      </c>
      <c r="I473" s="743" t="s">
        <v>3967</v>
      </c>
      <c r="J473" s="743"/>
      <c r="K473" s="743" t="s">
        <v>2075</v>
      </c>
      <c r="L473" s="743" t="s">
        <v>2076</v>
      </c>
      <c r="M473" s="743" t="s">
        <v>2133</v>
      </c>
      <c r="N473" s="743" t="s">
        <v>21310</v>
      </c>
      <c r="O473" s="743"/>
      <c r="P473" s="743"/>
      <c r="Q473" s="743"/>
      <c r="R473" s="743"/>
      <c r="S4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3" s="743"/>
      <c r="U473" s="743"/>
      <c r="V473" s="743"/>
      <c r="W473" s="743"/>
      <c r="X473" s="743"/>
      <c r="Y473" s="743"/>
      <c r="Z473" s="743" t="s">
        <v>4311</v>
      </c>
      <c r="AA473" s="743"/>
      <c r="AB473" s="743" t="str">
        <f>Таблиця4[[#This Row],[Descriptions2]]</f>
        <v/>
      </c>
      <c r="AC473" s="743" t="str">
        <f>Таблиця4[[#This Row],[Owner/Specific NPCs3]]</f>
        <v/>
      </c>
      <c r="AD473" s="743"/>
      <c r="AE473" s="750" t="s">
        <v>5831</v>
      </c>
      <c r="AF473" s="751"/>
      <c r="AG473" s="752"/>
      <c r="AH473" s="743" t="s">
        <v>4311</v>
      </c>
      <c r="AI473" s="752"/>
      <c r="AJ473" s="743" t="s">
        <v>4311</v>
      </c>
      <c r="AK473" s="752"/>
      <c r="AL473" s="742" t="str">
        <f>IFERROR(INDEX('02_LIVING_WATERDEEP'!$C$2:$C$200,MATCH(Таблиця4[[#This Row],[BUILDING NAME]],'02_LIVING_WATERDEEP'!$A$2:$A$200,0),1),"")</f>
        <v/>
      </c>
      <c r="AM473" s="742" t="str">
        <f>IFERROR(INDEX('02_LIVING_WATERDEEP'!$F$2:$F$200,MATCH(Таблиця4[[#This Row],[BUILDING NAME]],'02_LIVING_WATERDEEP'!$A$2:$A$200,0),1),"")</f>
        <v/>
      </c>
      <c r="AN473" s="742" t="str">
        <f>IFERROR(INDEX('02_LIVING_WATERDEEP'!$I$2:$I$200,MATCH(Таблиця4[[#This Row],[BUILDING NAME]],'02_LIVING_WATERDEEP'!$A$2:$A$200,0),1),"")</f>
        <v/>
      </c>
      <c r="AO473" s="742" t="str">
        <f>IFERROR(INDEX('02_LIVING_WATERDEEP'!$J$2:$J$200,MATCH(Таблиця4[[#This Row],[BUILDING NAME]],'02_LIVING_WATERDEEP'!$A$2:$A$200,0),1),"")</f>
        <v/>
      </c>
      <c r="AP473" s="742" t="str">
        <f>IFERROR(INDEX('02_LIVING_WATERDEEP'!$K$2:$K$200,MATCH(Таблиця4[[#This Row],[BUILDING NAME]],'02_LIVING_WATERDEEP'!$A$2:$A$200,0),1),"")</f>
        <v/>
      </c>
      <c r="AQ473" s="742" t="str">
        <f>IFERROR(INDEX('02_LIVING_WATERDEEP'!$L$2:$L$200,MATCH(Таблиця4[[#This Row],[BUILDING NAME]],'02_LIVING_WATERDEEP'!$A$2:$A$200,0),1),"")</f>
        <v/>
      </c>
      <c r="AR473" s="742" t="str">
        <f>IFERROR(INDEX('02_LIVING_WATERDEEP'!$M$2:$M$200,MATCH(Таблиця4[[#This Row],[BUILDING NAME]],'02_LIVING_WATERDEEP'!$A$2:$A$200,0),1),"")</f>
        <v/>
      </c>
      <c r="AS473" s="742"/>
      <c r="AT473" s="596"/>
      <c r="AU473" s="596"/>
      <c r="AV473" s="596"/>
      <c r="AW473" s="596"/>
      <c r="AX473" s="596"/>
      <c r="AY473" s="596"/>
      <c r="AZ473" s="596"/>
      <c r="BA473" s="596"/>
      <c r="BB473" s="596"/>
      <c r="BC473" s="596"/>
      <c r="BD473" s="596"/>
      <c r="BE473" s="596"/>
      <c r="BF473" s="596"/>
      <c r="BG473" s="596"/>
      <c r="BH473" s="596"/>
      <c r="BI473" s="596"/>
      <c r="BJ473" s="596" t="e">
        <f>MATCH(Таблиця4[[#This Row],[BUILDING NAME]],#REF!,0)</f>
        <v>#REF!</v>
      </c>
      <c r="BK473" s="596" t="e">
        <f>INDEX(#REF!,'02BUILD'!BJ473,1)</f>
        <v>#REF!</v>
      </c>
      <c r="BL473" s="596">
        <v>0</v>
      </c>
      <c r="BM473" s="596"/>
      <c r="BN473" s="596" t="e">
        <f>MATCH(Таблиця4[[#This Row],[BUILDING NAME]],Таблиця5[NAME],0)</f>
        <v>#N/A</v>
      </c>
      <c r="BO473" s="596" t="e">
        <f>INDEX(Таблиця5[[C - COINS - COST]:[ADDRESS]],'02BUILD'!$BN473,1)</f>
        <v>#N/A</v>
      </c>
      <c r="BP473" s="596" t="e">
        <f>INDEX(Таблиця5[[C - COINS - COST]:[ADDRESS]],'02BUILD'!$BN473,2)</f>
        <v>#N/A</v>
      </c>
      <c r="BQ473" s="596" t="e">
        <f>INDEX(Таблиця5[[C - COINS - COST]:[ADDRESS]],'02BUILD'!$BN473,3)</f>
        <v>#N/A</v>
      </c>
      <c r="BR473" s="596" t="e">
        <f>INDEX(Таблиця5[[C - COINS - COST]:[ADDRESS]],'02BUILD'!$BN473,4)</f>
        <v>#N/A</v>
      </c>
      <c r="BS473" s="596" t="e">
        <f>INDEX(Таблиця5[[C - COINS - COST]:[ADDRESS]],'02BUILD'!$BN473,5)</f>
        <v>#N/A</v>
      </c>
      <c r="BT473" s="596" t="e">
        <f>INDEX(Таблиця5[[C - COINS - COST]:[ADDRESS]],'02BUILD'!$BN473,6)</f>
        <v>#N/A</v>
      </c>
      <c r="BU473" s="596" t="e">
        <f>INDEX(Таблиця5[[C - COINS - COST]:[ADDRESS]],'02BUILD'!$BN473,7)</f>
        <v>#N/A</v>
      </c>
      <c r="BV473" s="596" t="e">
        <f>INDEX(Таблиця5[[C - COINS - COST]:[ADDRESS]],'02BUILD'!$BN473,8)</f>
        <v>#N/A</v>
      </c>
      <c r="BW473" s="596" t="e">
        <f>INDEX(Таблиця5[[C - COINS - COST]:[ADDRESS]],'02BUILD'!$BN473,9)</f>
        <v>#N/A</v>
      </c>
      <c r="BX473" s="596" t="e">
        <f>INDEX(Таблиця5[[C - COINS - COST]:[ADDRESS]],'02BUILD'!$BN473,10)</f>
        <v>#N/A</v>
      </c>
    </row>
    <row r="474" spans="1:76" ht="16.5" thickTop="1" thickBot="1">
      <c r="A474" s="742" t="s">
        <v>891</v>
      </c>
      <c r="B474" s="743" t="str">
        <f t="shared" ref="B474:B505" si="24">LEFT(LEFT(A474,FIND(":",A474)),LEN(LEFT(A474,FIND(":",A474)))-1)</f>
        <v>$33</v>
      </c>
      <c r="C474" s="743" t="str">
        <f t="shared" ref="C474:C505" si="25">RIGHT(A474,LEN(A474)-FIND(":",A474)-1)</f>
        <v>Eirontalar Villa (noble villa, A, 2s)</v>
      </c>
      <c r="D474" s="742"/>
      <c r="E474" s="742"/>
      <c r="F474" s="743" t="s">
        <v>333</v>
      </c>
      <c r="G474" s="743" t="s">
        <v>1619</v>
      </c>
      <c r="H474" s="743" t="s">
        <v>2220</v>
      </c>
      <c r="I474" s="743" t="s">
        <v>3967</v>
      </c>
      <c r="J474" s="743"/>
      <c r="K474" s="743" t="s">
        <v>2075</v>
      </c>
      <c r="L474" s="743" t="s">
        <v>2076</v>
      </c>
      <c r="M474" s="743" t="s">
        <v>2072</v>
      </c>
      <c r="N474" s="743"/>
      <c r="O474" s="743"/>
      <c r="P474" s="743"/>
      <c r="Q474" s="743"/>
      <c r="R474" s="743"/>
      <c r="S4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4" s="743"/>
      <c r="U474" s="743"/>
      <c r="V474" s="743"/>
      <c r="W474" s="743"/>
      <c r="X474" s="743"/>
      <c r="Y474" s="743"/>
      <c r="Z474" s="743" t="s">
        <v>4311</v>
      </c>
      <c r="AA474" s="743"/>
      <c r="AB474" s="743" t="str">
        <f>Таблиця4[[#This Row],[Descriptions2]]</f>
        <v/>
      </c>
      <c r="AC474" s="743" t="str">
        <f>Таблиця4[[#This Row],[Owner/Specific NPCs3]]</f>
        <v/>
      </c>
      <c r="AD474" s="743"/>
      <c r="AE474" s="750" t="s">
        <v>5831</v>
      </c>
      <c r="AF474" s="751"/>
      <c r="AG474" s="752"/>
      <c r="AH474" s="743" t="s">
        <v>4311</v>
      </c>
      <c r="AI474" s="752"/>
      <c r="AJ474" s="743" t="s">
        <v>4311</v>
      </c>
      <c r="AK474" s="752"/>
      <c r="AL474" s="742" t="str">
        <f>IFERROR(INDEX('02_LIVING_WATERDEEP'!$C$2:$C$200,MATCH(Таблиця4[[#This Row],[BUILDING NAME]],'02_LIVING_WATERDEEP'!$A$2:$A$200,0),1),"")</f>
        <v/>
      </c>
      <c r="AM474" s="742" t="str">
        <f>IFERROR(INDEX('02_LIVING_WATERDEEP'!$F$2:$F$200,MATCH(Таблиця4[[#This Row],[BUILDING NAME]],'02_LIVING_WATERDEEP'!$A$2:$A$200,0),1),"")</f>
        <v/>
      </c>
      <c r="AN474" s="742" t="str">
        <f>IFERROR(INDEX('02_LIVING_WATERDEEP'!$I$2:$I$200,MATCH(Таблиця4[[#This Row],[BUILDING NAME]],'02_LIVING_WATERDEEP'!$A$2:$A$200,0),1),"")</f>
        <v/>
      </c>
      <c r="AO474" s="742" t="str">
        <f>IFERROR(INDEX('02_LIVING_WATERDEEP'!$J$2:$J$200,MATCH(Таблиця4[[#This Row],[BUILDING NAME]],'02_LIVING_WATERDEEP'!$A$2:$A$200,0),1),"")</f>
        <v/>
      </c>
      <c r="AP474" s="742" t="str">
        <f>IFERROR(INDEX('02_LIVING_WATERDEEP'!$K$2:$K$200,MATCH(Таблиця4[[#This Row],[BUILDING NAME]],'02_LIVING_WATERDEEP'!$A$2:$A$200,0),1),"")</f>
        <v/>
      </c>
      <c r="AQ474" s="742" t="str">
        <f>IFERROR(INDEX('02_LIVING_WATERDEEP'!$L$2:$L$200,MATCH(Таблиця4[[#This Row],[BUILDING NAME]],'02_LIVING_WATERDEEP'!$A$2:$A$200,0),1),"")</f>
        <v/>
      </c>
      <c r="AR474" s="742" t="str">
        <f>IFERROR(INDEX('02_LIVING_WATERDEEP'!$M$2:$M$200,MATCH(Таблиця4[[#This Row],[BUILDING NAME]],'02_LIVING_WATERDEEP'!$A$2:$A$200,0),1),"")</f>
        <v/>
      </c>
      <c r="AS474" s="742"/>
      <c r="AT474" s="596"/>
      <c r="AU474" s="596"/>
      <c r="AV474" s="596"/>
      <c r="AW474" s="596"/>
      <c r="AX474" s="596"/>
      <c r="AY474" s="596"/>
      <c r="AZ474" s="596"/>
      <c r="BA474" s="596"/>
      <c r="BB474" s="596"/>
      <c r="BC474" s="596"/>
      <c r="BD474" s="596"/>
      <c r="BE474" s="596"/>
      <c r="BF474" s="596"/>
      <c r="BG474" s="596"/>
      <c r="BH474" s="596"/>
      <c r="BI474" s="596"/>
      <c r="BJ474" s="596" t="e">
        <f>MATCH(Таблиця4[[#This Row],[BUILDING NAME]],#REF!,0)</f>
        <v>#REF!</v>
      </c>
      <c r="BK474" s="596" t="e">
        <f>INDEX(#REF!,'02BUILD'!BJ474,1)</f>
        <v>#REF!</v>
      </c>
      <c r="BL474" s="596">
        <v>0</v>
      </c>
      <c r="BM474" s="596"/>
      <c r="BN474" s="596" t="e">
        <f>MATCH(Таблиця4[[#This Row],[BUILDING NAME]],Таблиця5[NAME],0)</f>
        <v>#N/A</v>
      </c>
      <c r="BO474" s="596" t="e">
        <f>INDEX(Таблиця5[[C - COINS - COST]:[ADDRESS]],'02BUILD'!$BN474,1)</f>
        <v>#N/A</v>
      </c>
      <c r="BP474" s="596" t="e">
        <f>INDEX(Таблиця5[[C - COINS - COST]:[ADDRESS]],'02BUILD'!$BN474,2)</f>
        <v>#N/A</v>
      </c>
      <c r="BQ474" s="596" t="e">
        <f>INDEX(Таблиця5[[C - COINS - COST]:[ADDRESS]],'02BUILD'!$BN474,3)</f>
        <v>#N/A</v>
      </c>
      <c r="BR474" s="596" t="e">
        <f>INDEX(Таблиця5[[C - COINS - COST]:[ADDRESS]],'02BUILD'!$BN474,4)</f>
        <v>#N/A</v>
      </c>
      <c r="BS474" s="596" t="e">
        <f>INDEX(Таблиця5[[C - COINS - COST]:[ADDRESS]],'02BUILD'!$BN474,5)</f>
        <v>#N/A</v>
      </c>
      <c r="BT474" s="596" t="e">
        <f>INDEX(Таблиця5[[C - COINS - COST]:[ADDRESS]],'02BUILD'!$BN474,6)</f>
        <v>#N/A</v>
      </c>
      <c r="BU474" s="596" t="e">
        <f>INDEX(Таблиця5[[C - COINS - COST]:[ADDRESS]],'02BUILD'!$BN474,7)</f>
        <v>#N/A</v>
      </c>
      <c r="BV474" s="596" t="e">
        <f>INDEX(Таблиця5[[C - COINS - COST]:[ADDRESS]],'02BUILD'!$BN474,8)</f>
        <v>#N/A</v>
      </c>
      <c r="BW474" s="596" t="e">
        <f>INDEX(Таблиця5[[C - COINS - COST]:[ADDRESS]],'02BUILD'!$BN474,9)</f>
        <v>#N/A</v>
      </c>
      <c r="BX474" s="596" t="e">
        <f>INDEX(Таблиця5[[C - COINS - COST]:[ADDRESS]],'02BUILD'!$BN474,10)</f>
        <v>#N/A</v>
      </c>
    </row>
    <row r="475" spans="1:76" ht="16.5" thickTop="1" thickBot="1">
      <c r="A475" s="742" t="s">
        <v>892</v>
      </c>
      <c r="B475" s="743" t="str">
        <f t="shared" si="24"/>
        <v>$34</v>
      </c>
      <c r="C475" s="743" t="str">
        <f t="shared" si="25"/>
        <v>Tesper Villa, "Tespergates" (noble villa, A, 2s &amp; 3s)</v>
      </c>
      <c r="D475" s="742"/>
      <c r="E475" s="742"/>
      <c r="F475" s="743" t="s">
        <v>598</v>
      </c>
      <c r="G475" s="743" t="s">
        <v>1620</v>
      </c>
      <c r="H475" s="743" t="s">
        <v>17022</v>
      </c>
      <c r="I475" s="743" t="s">
        <v>3967</v>
      </c>
      <c r="J475" s="743"/>
      <c r="K475" s="743" t="s">
        <v>2075</v>
      </c>
      <c r="L475" s="743" t="s">
        <v>2076</v>
      </c>
      <c r="M475" s="743" t="s">
        <v>2070</v>
      </c>
      <c r="N475" s="757"/>
      <c r="O475" s="743"/>
      <c r="P475" s="743"/>
      <c r="Q475" s="743"/>
      <c r="R475" s="743"/>
      <c r="S4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5" s="743"/>
      <c r="U475" s="743"/>
      <c r="V475" s="743"/>
      <c r="W475" s="742"/>
      <c r="X475" s="742"/>
      <c r="Y475" s="757" t="s">
        <v>21279</v>
      </c>
      <c r="Z475" s="743" t="s">
        <v>4311</v>
      </c>
      <c r="AA475" s="757"/>
      <c r="AB475" s="743" t="str">
        <f>Таблиця4[[#This Row],[Descriptions2]]</f>
        <v/>
      </c>
      <c r="AC475" s="743" t="str">
        <f>Таблиця4[[#This Row],[Owner/Specific NPCs3]]</f>
        <v/>
      </c>
      <c r="AD475" s="743"/>
      <c r="AE475" s="750" t="s">
        <v>5848</v>
      </c>
      <c r="AF475" s="751"/>
      <c r="AG475" s="752"/>
      <c r="AH475" s="743" t="s">
        <v>4311</v>
      </c>
      <c r="AI475" s="752"/>
      <c r="AJ475" s="743" t="s">
        <v>4311</v>
      </c>
      <c r="AK475" s="752"/>
      <c r="AL475" s="742" t="str">
        <f>IFERROR(INDEX('02_LIVING_WATERDEEP'!$C$2:$C$200,MATCH(Таблиця4[[#This Row],[BUILDING NAME]],'02_LIVING_WATERDEEP'!$A$2:$A$200,0),1),"")</f>
        <v/>
      </c>
      <c r="AM475" s="742" t="str">
        <f>IFERROR(INDEX('02_LIVING_WATERDEEP'!$F$2:$F$200,MATCH(Таблиця4[[#This Row],[BUILDING NAME]],'02_LIVING_WATERDEEP'!$A$2:$A$200,0),1),"")</f>
        <v/>
      </c>
      <c r="AN475" s="742" t="str">
        <f>IFERROR(INDEX('02_LIVING_WATERDEEP'!$I$2:$I$200,MATCH(Таблиця4[[#This Row],[BUILDING NAME]],'02_LIVING_WATERDEEP'!$A$2:$A$200,0),1),"")</f>
        <v/>
      </c>
      <c r="AO475" s="742" t="str">
        <f>IFERROR(INDEX('02_LIVING_WATERDEEP'!$J$2:$J$200,MATCH(Таблиця4[[#This Row],[BUILDING NAME]],'02_LIVING_WATERDEEP'!$A$2:$A$200,0),1),"")</f>
        <v/>
      </c>
      <c r="AP475" s="742" t="str">
        <f>IFERROR(INDEX('02_LIVING_WATERDEEP'!$K$2:$K$200,MATCH(Таблиця4[[#This Row],[BUILDING NAME]],'02_LIVING_WATERDEEP'!$A$2:$A$200,0),1),"")</f>
        <v/>
      </c>
      <c r="AQ475" s="742" t="str">
        <f>IFERROR(INDEX('02_LIVING_WATERDEEP'!$L$2:$L$200,MATCH(Таблиця4[[#This Row],[BUILDING NAME]],'02_LIVING_WATERDEEP'!$A$2:$A$200,0),1),"")</f>
        <v/>
      </c>
      <c r="AR475" s="742" t="str">
        <f>IFERROR(INDEX('02_LIVING_WATERDEEP'!$M$2:$M$200,MATCH(Таблиця4[[#This Row],[BUILDING NAME]],'02_LIVING_WATERDEEP'!$A$2:$A$200,0),1),"")</f>
        <v/>
      </c>
      <c r="AS475" s="742"/>
      <c r="AT475" s="596"/>
      <c r="AU475" s="596"/>
      <c r="AV475" s="596"/>
      <c r="AW475" s="596"/>
      <c r="AX475" s="596"/>
      <c r="AY475" s="596"/>
      <c r="AZ475" s="596"/>
      <c r="BA475" s="596"/>
      <c r="BB475" s="596"/>
      <c r="BC475" s="596"/>
      <c r="BD475" s="596"/>
      <c r="BE475" s="596"/>
      <c r="BF475" s="596"/>
      <c r="BG475" s="596"/>
      <c r="BH475" s="596"/>
      <c r="BI475" s="596"/>
      <c r="BJ475" s="596" t="e">
        <f>MATCH(Таблиця4[[#This Row],[BUILDING NAME]],#REF!,0)</f>
        <v>#REF!</v>
      </c>
      <c r="BK475" s="596" t="e">
        <f>INDEX(#REF!,'02BUILD'!BJ475,1)</f>
        <v>#REF!</v>
      </c>
      <c r="BL475" s="596" t="e">
        <v>#N/A</v>
      </c>
      <c r="BM475" s="596"/>
      <c r="BN475" s="596" t="e">
        <f>MATCH(Таблиця4[[#This Row],[BUILDING NAME]],Таблиця5[NAME],0)</f>
        <v>#N/A</v>
      </c>
      <c r="BO475" s="596" t="e">
        <f>INDEX(Таблиця5[[C - COINS - COST]:[ADDRESS]],'02BUILD'!$BN475,1)</f>
        <v>#N/A</v>
      </c>
      <c r="BP475" s="596" t="e">
        <f>INDEX(Таблиця5[[C - COINS - COST]:[ADDRESS]],'02BUILD'!$BN475,2)</f>
        <v>#N/A</v>
      </c>
      <c r="BQ475" s="596" t="e">
        <f>INDEX(Таблиця5[[C - COINS - COST]:[ADDRESS]],'02BUILD'!$BN475,3)</f>
        <v>#N/A</v>
      </c>
      <c r="BR475" s="596" t="e">
        <f>INDEX(Таблиця5[[C - COINS - COST]:[ADDRESS]],'02BUILD'!$BN475,4)</f>
        <v>#N/A</v>
      </c>
      <c r="BS475" s="596" t="e">
        <f>INDEX(Таблиця5[[C - COINS - COST]:[ADDRESS]],'02BUILD'!$BN475,5)</f>
        <v>#N/A</v>
      </c>
      <c r="BT475" s="596" t="e">
        <f>INDEX(Таблиця5[[C - COINS - COST]:[ADDRESS]],'02BUILD'!$BN475,6)</f>
        <v>#N/A</v>
      </c>
      <c r="BU475" s="596" t="e">
        <f>INDEX(Таблиця5[[C - COINS - COST]:[ADDRESS]],'02BUILD'!$BN475,7)</f>
        <v>#N/A</v>
      </c>
      <c r="BV475" s="596" t="e">
        <f>INDEX(Таблиця5[[C - COINS - COST]:[ADDRESS]],'02BUILD'!$BN475,8)</f>
        <v>#N/A</v>
      </c>
      <c r="BW475" s="596" t="e">
        <f>INDEX(Таблиця5[[C - COINS - COST]:[ADDRESS]],'02BUILD'!$BN475,9)</f>
        <v>#N/A</v>
      </c>
      <c r="BX475" s="596" t="e">
        <f>INDEX(Таблиця5[[C - COINS - COST]:[ADDRESS]],'02BUILD'!$BN475,10)</f>
        <v>#N/A</v>
      </c>
    </row>
    <row r="476" spans="1:76" ht="16.5" thickTop="1" thickBot="1">
      <c r="A476" s="742" t="s">
        <v>893</v>
      </c>
      <c r="B476" s="743" t="str">
        <f t="shared" si="24"/>
        <v>$35</v>
      </c>
      <c r="C476" s="743" t="str">
        <f t="shared" si="25"/>
        <v>Irlingstar Villa (noble villa, A, 3s &amp; 4s)</v>
      </c>
      <c r="D476" s="742"/>
      <c r="E476" s="742"/>
      <c r="F476" s="743" t="s">
        <v>1277</v>
      </c>
      <c r="G476" s="743" t="s">
        <v>1621</v>
      </c>
      <c r="H476" s="743" t="s">
        <v>2221</v>
      </c>
      <c r="I476" s="743" t="s">
        <v>3967</v>
      </c>
      <c r="J476" s="743"/>
      <c r="K476" s="743" t="s">
        <v>2075</v>
      </c>
      <c r="L476" s="743" t="s">
        <v>2076</v>
      </c>
      <c r="M476" s="743" t="s">
        <v>2074</v>
      </c>
      <c r="N476" s="743"/>
      <c r="O476" s="743"/>
      <c r="P476" s="743"/>
      <c r="Q476" s="743"/>
      <c r="R476" s="743"/>
      <c r="S4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6" s="743"/>
      <c r="U476" s="743"/>
      <c r="V476" s="743"/>
      <c r="W476" s="742"/>
      <c r="X476" s="742"/>
      <c r="Y476" s="742"/>
      <c r="Z476" s="743" t="s">
        <v>4311</v>
      </c>
      <c r="AA476" s="743"/>
      <c r="AB476" s="743" t="str">
        <f>Таблиця4[[#This Row],[Descriptions2]]</f>
        <v/>
      </c>
      <c r="AC476" s="743" t="str">
        <f>Таблиця4[[#This Row],[Owner/Specific NPCs3]]</f>
        <v/>
      </c>
      <c r="AD476" s="743"/>
      <c r="AE476" s="750" t="s">
        <v>5831</v>
      </c>
      <c r="AF476" s="751"/>
      <c r="AG476" s="752"/>
      <c r="AH476" s="743" t="s">
        <v>4311</v>
      </c>
      <c r="AI476" s="752"/>
      <c r="AJ476" s="743" t="s">
        <v>4311</v>
      </c>
      <c r="AK476" s="752"/>
      <c r="AL476" s="742" t="str">
        <f>IFERROR(INDEX('02_LIVING_WATERDEEP'!$C$2:$C$200,MATCH(Таблиця4[[#This Row],[BUILDING NAME]],'02_LIVING_WATERDEEP'!$A$2:$A$200,0),1),"")</f>
        <v/>
      </c>
      <c r="AM476" s="742" t="str">
        <f>IFERROR(INDEX('02_LIVING_WATERDEEP'!$F$2:$F$200,MATCH(Таблиця4[[#This Row],[BUILDING NAME]],'02_LIVING_WATERDEEP'!$A$2:$A$200,0),1),"")</f>
        <v/>
      </c>
      <c r="AN476" s="742" t="str">
        <f>IFERROR(INDEX('02_LIVING_WATERDEEP'!$I$2:$I$200,MATCH(Таблиця4[[#This Row],[BUILDING NAME]],'02_LIVING_WATERDEEP'!$A$2:$A$200,0),1),"")</f>
        <v/>
      </c>
      <c r="AO476" s="742" t="str">
        <f>IFERROR(INDEX('02_LIVING_WATERDEEP'!$J$2:$J$200,MATCH(Таблиця4[[#This Row],[BUILDING NAME]],'02_LIVING_WATERDEEP'!$A$2:$A$200,0),1),"")</f>
        <v/>
      </c>
      <c r="AP476" s="742" t="str">
        <f>IFERROR(INDEX('02_LIVING_WATERDEEP'!$K$2:$K$200,MATCH(Таблиця4[[#This Row],[BUILDING NAME]],'02_LIVING_WATERDEEP'!$A$2:$A$200,0),1),"")</f>
        <v/>
      </c>
      <c r="AQ476" s="742" t="str">
        <f>IFERROR(INDEX('02_LIVING_WATERDEEP'!$L$2:$L$200,MATCH(Таблиця4[[#This Row],[BUILDING NAME]],'02_LIVING_WATERDEEP'!$A$2:$A$200,0),1),"")</f>
        <v/>
      </c>
      <c r="AR476" s="742" t="str">
        <f>IFERROR(INDEX('02_LIVING_WATERDEEP'!$M$2:$M$200,MATCH(Таблиця4[[#This Row],[BUILDING NAME]],'02_LIVING_WATERDEEP'!$A$2:$A$200,0),1),"")</f>
        <v/>
      </c>
      <c r="AS476" s="742"/>
      <c r="AT476" s="596"/>
      <c r="AU476" s="596"/>
      <c r="AV476" s="596"/>
      <c r="AW476" s="596"/>
      <c r="AX476" s="596"/>
      <c r="AY476" s="596"/>
      <c r="AZ476" s="596"/>
      <c r="BA476" s="596"/>
      <c r="BB476" s="596"/>
      <c r="BC476" s="596"/>
      <c r="BD476" s="596"/>
      <c r="BE476" s="596"/>
      <c r="BF476" s="596"/>
      <c r="BG476" s="596"/>
      <c r="BH476" s="596"/>
      <c r="BI476" s="596"/>
      <c r="BJ476" s="596" t="e">
        <f>MATCH(Таблиця4[[#This Row],[BUILDING NAME]],#REF!,0)</f>
        <v>#REF!</v>
      </c>
      <c r="BK476" s="596" t="e">
        <f>INDEX(#REF!,'02BUILD'!BJ476,1)</f>
        <v>#REF!</v>
      </c>
      <c r="BL476" s="596" t="e">
        <v>#N/A</v>
      </c>
      <c r="BM476" s="596"/>
      <c r="BN476" s="596" t="e">
        <f>MATCH(Таблиця4[[#This Row],[BUILDING NAME]],Таблиця5[NAME],0)</f>
        <v>#N/A</v>
      </c>
      <c r="BO476" s="596" t="e">
        <f>INDEX(Таблиця5[[C - COINS - COST]:[ADDRESS]],'02BUILD'!$BN476,1)</f>
        <v>#N/A</v>
      </c>
      <c r="BP476" s="596" t="e">
        <f>INDEX(Таблиця5[[C - COINS - COST]:[ADDRESS]],'02BUILD'!$BN476,2)</f>
        <v>#N/A</v>
      </c>
      <c r="BQ476" s="596" t="e">
        <f>INDEX(Таблиця5[[C - COINS - COST]:[ADDRESS]],'02BUILD'!$BN476,3)</f>
        <v>#N/A</v>
      </c>
      <c r="BR476" s="596" t="e">
        <f>INDEX(Таблиця5[[C - COINS - COST]:[ADDRESS]],'02BUILD'!$BN476,4)</f>
        <v>#N/A</v>
      </c>
      <c r="BS476" s="596" t="e">
        <f>INDEX(Таблиця5[[C - COINS - COST]:[ADDRESS]],'02BUILD'!$BN476,5)</f>
        <v>#N/A</v>
      </c>
      <c r="BT476" s="596" t="e">
        <f>INDEX(Таблиця5[[C - COINS - COST]:[ADDRESS]],'02BUILD'!$BN476,6)</f>
        <v>#N/A</v>
      </c>
      <c r="BU476" s="596" t="e">
        <f>INDEX(Таблиця5[[C - COINS - COST]:[ADDRESS]],'02BUILD'!$BN476,7)</f>
        <v>#N/A</v>
      </c>
      <c r="BV476" s="596" t="e">
        <f>INDEX(Таблиця5[[C - COINS - COST]:[ADDRESS]],'02BUILD'!$BN476,8)</f>
        <v>#N/A</v>
      </c>
      <c r="BW476" s="596" t="e">
        <f>INDEX(Таблиця5[[C - COINS - COST]:[ADDRESS]],'02BUILD'!$BN476,9)</f>
        <v>#N/A</v>
      </c>
      <c r="BX476" s="596" t="e">
        <f>INDEX(Таблиця5[[C - COINS - COST]:[ADDRESS]],'02BUILD'!$BN476,10)</f>
        <v>#N/A</v>
      </c>
    </row>
    <row r="477" spans="1:76" ht="16.5" thickTop="1" thickBot="1">
      <c r="A477" s="742" t="s">
        <v>894</v>
      </c>
      <c r="B477" s="743" t="str">
        <f t="shared" si="24"/>
        <v>$36</v>
      </c>
      <c r="C477" s="743" t="str">
        <f t="shared" si="25"/>
        <v>Manthar Villa (noble villa, A, 1s &amp; 3s)</v>
      </c>
      <c r="D477" s="742"/>
      <c r="E477" s="742"/>
      <c r="F477" s="743" t="s">
        <v>482</v>
      </c>
      <c r="G477" s="743" t="s">
        <v>1622</v>
      </c>
      <c r="H477" s="743" t="s">
        <v>2222</v>
      </c>
      <c r="I477" s="743" t="s">
        <v>3967</v>
      </c>
      <c r="J477" s="743"/>
      <c r="K477" s="743" t="s">
        <v>2075</v>
      </c>
      <c r="L477" s="743" t="s">
        <v>2076</v>
      </c>
      <c r="M477" s="743" t="s">
        <v>2132</v>
      </c>
      <c r="N477" s="743"/>
      <c r="O477" s="743"/>
      <c r="P477" s="743"/>
      <c r="Q477" s="743"/>
      <c r="R477" s="743"/>
      <c r="S4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7" s="743"/>
      <c r="U477" s="743"/>
      <c r="V477" s="743"/>
      <c r="W477" s="742"/>
      <c r="X477" s="742"/>
      <c r="Y477" s="742"/>
      <c r="Z477" s="743" t="s">
        <v>4311</v>
      </c>
      <c r="AA477" s="743"/>
      <c r="AB477" s="743" t="str">
        <f>Таблиця4[[#This Row],[Descriptions2]]</f>
        <v/>
      </c>
      <c r="AC477" s="743" t="str">
        <f>Таблиця4[[#This Row],[Owner/Specific NPCs3]]</f>
        <v/>
      </c>
      <c r="AD477" s="743"/>
      <c r="AE477" s="750" t="s">
        <v>5831</v>
      </c>
      <c r="AF477" s="751"/>
      <c r="AG477" s="752"/>
      <c r="AH477" s="743" t="s">
        <v>4311</v>
      </c>
      <c r="AI477" s="752"/>
      <c r="AJ477" s="743" t="s">
        <v>4311</v>
      </c>
      <c r="AK477" s="752"/>
      <c r="AL477" s="742" t="str">
        <f>IFERROR(INDEX('02_LIVING_WATERDEEP'!$C$2:$C$200,MATCH(Таблиця4[[#This Row],[BUILDING NAME]],'02_LIVING_WATERDEEP'!$A$2:$A$200,0),1),"")</f>
        <v/>
      </c>
      <c r="AM477" s="742" t="str">
        <f>IFERROR(INDEX('02_LIVING_WATERDEEP'!$F$2:$F$200,MATCH(Таблиця4[[#This Row],[BUILDING NAME]],'02_LIVING_WATERDEEP'!$A$2:$A$200,0),1),"")</f>
        <v/>
      </c>
      <c r="AN477" s="742" t="str">
        <f>IFERROR(INDEX('02_LIVING_WATERDEEP'!$I$2:$I$200,MATCH(Таблиця4[[#This Row],[BUILDING NAME]],'02_LIVING_WATERDEEP'!$A$2:$A$200,0),1),"")</f>
        <v/>
      </c>
      <c r="AO477" s="742" t="str">
        <f>IFERROR(INDEX('02_LIVING_WATERDEEP'!$J$2:$J$200,MATCH(Таблиця4[[#This Row],[BUILDING NAME]],'02_LIVING_WATERDEEP'!$A$2:$A$200,0),1),"")</f>
        <v/>
      </c>
      <c r="AP477" s="742" t="str">
        <f>IFERROR(INDEX('02_LIVING_WATERDEEP'!$K$2:$K$200,MATCH(Таблиця4[[#This Row],[BUILDING NAME]],'02_LIVING_WATERDEEP'!$A$2:$A$200,0),1),"")</f>
        <v/>
      </c>
      <c r="AQ477" s="742" t="str">
        <f>IFERROR(INDEX('02_LIVING_WATERDEEP'!$L$2:$L$200,MATCH(Таблиця4[[#This Row],[BUILDING NAME]],'02_LIVING_WATERDEEP'!$A$2:$A$200,0),1),"")</f>
        <v/>
      </c>
      <c r="AR477" s="742" t="str">
        <f>IFERROR(INDEX('02_LIVING_WATERDEEP'!$M$2:$M$200,MATCH(Таблиця4[[#This Row],[BUILDING NAME]],'02_LIVING_WATERDEEP'!$A$2:$A$200,0),1),"")</f>
        <v/>
      </c>
      <c r="AS477" s="742"/>
      <c r="AT477" s="596"/>
      <c r="AU477" s="596"/>
      <c r="AV477" s="596"/>
      <c r="AW477" s="596"/>
      <c r="AX477" s="596"/>
      <c r="AY477" s="596"/>
      <c r="AZ477" s="596"/>
      <c r="BA477" s="596"/>
      <c r="BB477" s="596"/>
      <c r="BC477" s="596"/>
      <c r="BD477" s="596"/>
      <c r="BE477" s="596"/>
      <c r="BF477" s="596"/>
      <c r="BG477" s="596"/>
      <c r="BH477" s="596"/>
      <c r="BI477" s="596"/>
      <c r="BJ477" s="596" t="e">
        <f>MATCH(Таблиця4[[#This Row],[BUILDING NAME]],#REF!,0)</f>
        <v>#REF!</v>
      </c>
      <c r="BK477" s="596" t="e">
        <f>INDEX(#REF!,'02BUILD'!BJ477,1)</f>
        <v>#REF!</v>
      </c>
      <c r="BL477" s="596" t="e">
        <v>#N/A</v>
      </c>
      <c r="BM477" s="596"/>
      <c r="BN477" s="596" t="e">
        <f>MATCH(Таблиця4[[#This Row],[BUILDING NAME]],Таблиця5[NAME],0)</f>
        <v>#N/A</v>
      </c>
      <c r="BO477" s="596" t="e">
        <f>INDEX(Таблиця5[[C - COINS - COST]:[ADDRESS]],'02BUILD'!$BN477,1)</f>
        <v>#N/A</v>
      </c>
      <c r="BP477" s="596" t="e">
        <f>INDEX(Таблиця5[[C - COINS - COST]:[ADDRESS]],'02BUILD'!$BN477,2)</f>
        <v>#N/A</v>
      </c>
      <c r="BQ477" s="596" t="e">
        <f>INDEX(Таблиця5[[C - COINS - COST]:[ADDRESS]],'02BUILD'!$BN477,3)</f>
        <v>#N/A</v>
      </c>
      <c r="BR477" s="596" t="e">
        <f>INDEX(Таблиця5[[C - COINS - COST]:[ADDRESS]],'02BUILD'!$BN477,4)</f>
        <v>#N/A</v>
      </c>
      <c r="BS477" s="596" t="e">
        <f>INDEX(Таблиця5[[C - COINS - COST]:[ADDRESS]],'02BUILD'!$BN477,5)</f>
        <v>#N/A</v>
      </c>
      <c r="BT477" s="596" t="e">
        <f>INDEX(Таблиця5[[C - COINS - COST]:[ADDRESS]],'02BUILD'!$BN477,6)</f>
        <v>#N/A</v>
      </c>
      <c r="BU477" s="596" t="e">
        <f>INDEX(Таблиця5[[C - COINS - COST]:[ADDRESS]],'02BUILD'!$BN477,7)</f>
        <v>#N/A</v>
      </c>
      <c r="BV477" s="596" t="e">
        <f>INDEX(Таблиця5[[C - COINS - COST]:[ADDRESS]],'02BUILD'!$BN477,8)</f>
        <v>#N/A</v>
      </c>
      <c r="BW477" s="596" t="e">
        <f>INDEX(Таблиця5[[C - COINS - COST]:[ADDRESS]],'02BUILD'!$BN477,9)</f>
        <v>#N/A</v>
      </c>
      <c r="BX477" s="596" t="e">
        <f>INDEX(Таблиця5[[C - COINS - COST]:[ADDRESS]],'02BUILD'!$BN477,10)</f>
        <v>#N/A</v>
      </c>
    </row>
    <row r="478" spans="1:76" ht="16.5" thickTop="1" thickBot="1">
      <c r="A478" s="742" t="s">
        <v>895</v>
      </c>
      <c r="B478" s="743" t="str">
        <f t="shared" si="24"/>
        <v>$37</v>
      </c>
      <c r="C478" s="743" t="str">
        <f t="shared" si="25"/>
        <v>The Fiery Flagon (tavern, B, 1s)</v>
      </c>
      <c r="D478" s="742"/>
      <c r="E478" s="742"/>
      <c r="F478" s="743" t="s">
        <v>1278</v>
      </c>
      <c r="G478" s="743" t="s">
        <v>1623</v>
      </c>
      <c r="H478" s="743" t="s">
        <v>20787</v>
      </c>
      <c r="I478" s="743" t="s">
        <v>3967</v>
      </c>
      <c r="J478" s="743"/>
      <c r="K478" s="743" t="s">
        <v>2093</v>
      </c>
      <c r="L478" s="743" t="s">
        <v>2081</v>
      </c>
      <c r="M478" s="743" t="s">
        <v>2136</v>
      </c>
      <c r="N478" s="743"/>
      <c r="O478" s="743">
        <v>4</v>
      </c>
      <c r="P478" s="775">
        <v>3</v>
      </c>
      <c r="Q478" s="743">
        <v>3</v>
      </c>
      <c r="R478" s="743"/>
      <c r="S4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3 P • </v>
      </c>
      <c r="T478" s="743"/>
      <c r="U478" s="743"/>
      <c r="V478" s="743"/>
      <c r="W478" s="742"/>
      <c r="X478" s="742"/>
      <c r="Y478" s="742" t="s">
        <v>16331</v>
      </c>
      <c r="Z478" s="743" t="s">
        <v>4311</v>
      </c>
      <c r="AA478" s="743"/>
      <c r="AB478" s="743" t="str">
        <f>Таблиця4[[#This Row],[Descriptions2]]</f>
        <v/>
      </c>
      <c r="AC478" s="743" t="str">
        <f>Таблиця4[[#This Row],[Owner/Specific NPCs3]]</f>
        <v/>
      </c>
      <c r="AD478" s="743"/>
      <c r="AE478" s="750" t="s">
        <v>5831</v>
      </c>
      <c r="AF478" s="751"/>
      <c r="AG478" s="752"/>
      <c r="AH478" s="743" t="s">
        <v>4311</v>
      </c>
      <c r="AI478" s="752"/>
      <c r="AJ478" s="743" t="s">
        <v>4311</v>
      </c>
      <c r="AK478" s="752"/>
      <c r="AL478" s="742" t="str">
        <f>IFERROR(INDEX('02_LIVING_WATERDEEP'!$C$2:$C$200,MATCH(Таблиця4[[#This Row],[BUILDING NAME]],'02_LIVING_WATERDEEP'!$A$2:$A$200,0),1),"")</f>
        <v/>
      </c>
      <c r="AM478" s="742" t="str">
        <f>IFERROR(INDEX('02_LIVING_WATERDEEP'!$F$2:$F$200,MATCH(Таблиця4[[#This Row],[BUILDING NAME]],'02_LIVING_WATERDEEP'!$A$2:$A$200,0),1),"")</f>
        <v/>
      </c>
      <c r="AN478" s="742" t="str">
        <f>IFERROR(INDEX('02_LIVING_WATERDEEP'!$I$2:$I$200,MATCH(Таблиця4[[#This Row],[BUILDING NAME]],'02_LIVING_WATERDEEP'!$A$2:$A$200,0),1),"")</f>
        <v/>
      </c>
      <c r="AO478" s="742" t="str">
        <f>IFERROR(INDEX('02_LIVING_WATERDEEP'!$J$2:$J$200,MATCH(Таблиця4[[#This Row],[BUILDING NAME]],'02_LIVING_WATERDEEP'!$A$2:$A$200,0),1),"")</f>
        <v/>
      </c>
      <c r="AP478" s="742" t="str">
        <f>IFERROR(INDEX('02_LIVING_WATERDEEP'!$K$2:$K$200,MATCH(Таблиця4[[#This Row],[BUILDING NAME]],'02_LIVING_WATERDEEP'!$A$2:$A$200,0),1),"")</f>
        <v/>
      </c>
      <c r="AQ478" s="742" t="str">
        <f>IFERROR(INDEX('02_LIVING_WATERDEEP'!$L$2:$L$200,MATCH(Таблиця4[[#This Row],[BUILDING NAME]],'02_LIVING_WATERDEEP'!$A$2:$A$200,0),1),"")</f>
        <v/>
      </c>
      <c r="AR478" s="742" t="str">
        <f>IFERROR(INDEX('02_LIVING_WATERDEEP'!$M$2:$M$200,MATCH(Таблиця4[[#This Row],[BUILDING NAME]],'02_LIVING_WATERDEEP'!$A$2:$A$200,0),1),"")</f>
        <v/>
      </c>
      <c r="AS478" s="742"/>
      <c r="AT478" s="596"/>
      <c r="AU478" s="596"/>
      <c r="AV478" s="596"/>
      <c r="AW478" s="596"/>
      <c r="AX478" s="596"/>
      <c r="AY478" s="596"/>
      <c r="AZ478" s="596"/>
      <c r="BA478" s="596"/>
      <c r="BB478" s="596"/>
      <c r="BC478" s="596"/>
      <c r="BD478" s="596"/>
      <c r="BE478" s="596"/>
      <c r="BF478" s="596"/>
      <c r="BG478" s="596"/>
      <c r="BH478" s="596"/>
      <c r="BI478" s="596"/>
      <c r="BJ478" s="596" t="e">
        <f>MATCH(Таблиця4[[#This Row],[BUILDING NAME]],#REF!,0)</f>
        <v>#REF!</v>
      </c>
      <c r="BK478" s="596" t="e">
        <f>INDEX(#REF!,'02BUILD'!BJ478,1)</f>
        <v>#REF!</v>
      </c>
      <c r="BL478" s="596" t="e">
        <v>#N/A</v>
      </c>
      <c r="BM478" s="596"/>
      <c r="BN478" s="596">
        <f>MATCH(Таблиця4[[#This Row],[BUILDING NAME]],Таблиця5[NAME],0)</f>
        <v>19</v>
      </c>
      <c r="BO478" s="596">
        <f>INDEX(Таблиця5[[C - COINS - COST]:[ADDRESS]],'02BUILD'!$BN478,1)</f>
        <v>4</v>
      </c>
      <c r="BP478" s="596">
        <f>INDEX(Таблиця5[[C - COINS - COST]:[ADDRESS]],'02BUILD'!$BN478,2)</f>
        <v>3</v>
      </c>
      <c r="BQ478" s="596">
        <f>INDEX(Таблиця5[[C - COINS - COST]:[ADDRESS]],'02BUILD'!$BN478,3)</f>
        <v>0</v>
      </c>
      <c r="BR478" s="596">
        <f>INDEX(Таблиця5[[C - COINS - COST]:[ADDRESS]],'02BUILD'!$BN478,4)</f>
        <v>0</v>
      </c>
      <c r="BS478" s="596" t="str">
        <f>INDEX(Таблиця5[[C - COINS - COST]:[ADDRESS]],'02BUILD'!$BN478,5)</f>
        <v>4c3a</v>
      </c>
      <c r="BT478" s="596" t="str">
        <f>INDEX(Таблиця5[[C - COINS - COST]:[ADDRESS]],'02BUILD'!$BN478,6)</f>
        <v>Tavern</v>
      </c>
      <c r="BU478" s="596">
        <f>INDEX(Таблиця5[[C - COINS - COST]:[ADDRESS]],'02BUILD'!$BN478,7)</f>
        <v>0</v>
      </c>
      <c r="BV478" s="596">
        <f>INDEX(Таблиця5[[C - COINS - COST]:[ADDRESS]],'02BUILD'!$BN478,8)</f>
        <v>0</v>
      </c>
      <c r="BW478" s="596">
        <f>INDEX(Таблиця5[[C - COINS - COST]:[ADDRESS]],'02BUILD'!$BN478,9)</f>
        <v>0</v>
      </c>
      <c r="BX478" s="596">
        <f>INDEX(Таблиця5[[C - COINS - COST]:[ADDRESS]],'02BUILD'!$BN478,10)</f>
        <v>0</v>
      </c>
    </row>
    <row r="479" spans="1:76" ht="16.5" thickTop="1" thickBot="1">
      <c r="A479" s="742" t="s">
        <v>896</v>
      </c>
      <c r="B479" s="743" t="str">
        <f t="shared" si="24"/>
        <v>$38</v>
      </c>
      <c r="C479" s="743" t="str">
        <f t="shared" si="25"/>
        <v>The House of Inspired Hands (temple, B, 3s)</v>
      </c>
      <c r="D479" s="742"/>
      <c r="E479" s="742"/>
      <c r="F479" s="743" t="s">
        <v>1279</v>
      </c>
      <c r="G479" s="743" t="s">
        <v>1624</v>
      </c>
      <c r="H479" s="757" t="s">
        <v>13189</v>
      </c>
      <c r="I479" s="743" t="s">
        <v>3967</v>
      </c>
      <c r="J479" s="743"/>
      <c r="K479" s="743" t="s">
        <v>2100</v>
      </c>
      <c r="L479" s="743" t="s">
        <v>2081</v>
      </c>
      <c r="M479" s="743" t="s">
        <v>2133</v>
      </c>
      <c r="N479" s="743"/>
      <c r="O479" s="743"/>
      <c r="P479" s="743"/>
      <c r="Q479" s="743"/>
      <c r="R479" s="743"/>
      <c r="S4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79" s="743"/>
      <c r="U479" s="743"/>
      <c r="V479" s="743"/>
      <c r="W479" s="742"/>
      <c r="X479" s="742"/>
      <c r="Y479" s="742" t="s">
        <v>21114</v>
      </c>
      <c r="Z479" s="743" t="s">
        <v>4311</v>
      </c>
      <c r="AA479" s="743"/>
      <c r="AB479" s="743" t="str">
        <f>Таблиця4[[#This Row],[Descriptions2]]</f>
        <v/>
      </c>
      <c r="AC479" s="743" t="str">
        <f>Таблиця4[[#This Row],[Owner/Specific NPCs3]]</f>
        <v/>
      </c>
      <c r="AD479" s="743"/>
      <c r="AE479" s="750" t="s">
        <v>5831</v>
      </c>
      <c r="AF479" s="751"/>
      <c r="AG479" s="752"/>
      <c r="AH479" s="743" t="s">
        <v>4311</v>
      </c>
      <c r="AI479" s="752"/>
      <c r="AJ479" s="743" t="s">
        <v>4311</v>
      </c>
      <c r="AK479" s="752"/>
      <c r="AL479" s="742" t="str">
        <f>IFERROR(INDEX('02_LIVING_WATERDEEP'!$C$2:$C$200,MATCH(Таблиця4[[#This Row],[BUILDING NAME]],'02_LIVING_WATERDEEP'!$A$2:$A$200,0),1),"")</f>
        <v/>
      </c>
      <c r="AM479" s="742" t="str">
        <f>IFERROR(INDEX('02_LIVING_WATERDEEP'!$F$2:$F$200,MATCH(Таблиця4[[#This Row],[BUILDING NAME]],'02_LIVING_WATERDEEP'!$A$2:$A$200,0),1),"")</f>
        <v/>
      </c>
      <c r="AN479" s="742" t="str">
        <f>IFERROR(INDEX('02_LIVING_WATERDEEP'!$I$2:$I$200,MATCH(Таблиця4[[#This Row],[BUILDING NAME]],'02_LIVING_WATERDEEP'!$A$2:$A$200,0),1),"")</f>
        <v/>
      </c>
      <c r="AO479" s="742" t="str">
        <f>IFERROR(INDEX('02_LIVING_WATERDEEP'!$J$2:$J$200,MATCH(Таблиця4[[#This Row],[BUILDING NAME]],'02_LIVING_WATERDEEP'!$A$2:$A$200,0),1),"")</f>
        <v/>
      </c>
      <c r="AP479" s="742" t="str">
        <f>IFERROR(INDEX('02_LIVING_WATERDEEP'!$K$2:$K$200,MATCH(Таблиця4[[#This Row],[BUILDING NAME]],'02_LIVING_WATERDEEP'!$A$2:$A$200,0),1),"")</f>
        <v/>
      </c>
      <c r="AQ479" s="742" t="str">
        <f>IFERROR(INDEX('02_LIVING_WATERDEEP'!$L$2:$L$200,MATCH(Таблиця4[[#This Row],[BUILDING NAME]],'02_LIVING_WATERDEEP'!$A$2:$A$200,0),1),"")</f>
        <v/>
      </c>
      <c r="AR479" s="742" t="str">
        <f>IFERROR(INDEX('02_LIVING_WATERDEEP'!$M$2:$M$200,MATCH(Таблиця4[[#This Row],[BUILDING NAME]],'02_LIVING_WATERDEEP'!$A$2:$A$200,0),1),"")</f>
        <v/>
      </c>
      <c r="AS479" s="742"/>
      <c r="AT479" s="596"/>
      <c r="AU479" s="596"/>
      <c r="AV479" s="596"/>
      <c r="AW479" s="596"/>
      <c r="AX479" s="596"/>
      <c r="AY479" s="596"/>
      <c r="AZ479" s="596"/>
      <c r="BA479" s="596"/>
      <c r="BB479" s="596"/>
      <c r="BC479" s="596"/>
      <c r="BD479" s="596"/>
      <c r="BE479" s="596"/>
      <c r="BF479" s="596"/>
      <c r="BG479" s="596"/>
      <c r="BH479" s="596"/>
      <c r="BI479" s="596"/>
      <c r="BJ479" s="596" t="e">
        <f>MATCH(Таблиця4[[#This Row],[BUILDING NAME]],#REF!,0)</f>
        <v>#REF!</v>
      </c>
      <c r="BK479" s="596" t="e">
        <f>INDEX(#REF!,'02BUILD'!BJ479,1)</f>
        <v>#REF!</v>
      </c>
      <c r="BL479" s="596" t="e">
        <v>#N/A</v>
      </c>
      <c r="BM479" s="596"/>
      <c r="BN479" s="596" t="e">
        <f>MATCH(Таблиця4[[#This Row],[BUILDING NAME]],Таблиця5[NAME],0)</f>
        <v>#N/A</v>
      </c>
      <c r="BO479" s="596" t="e">
        <f>INDEX(Таблиця5[[C - COINS - COST]:[ADDRESS]],'02BUILD'!$BN479,1)</f>
        <v>#N/A</v>
      </c>
      <c r="BP479" s="596" t="e">
        <f>INDEX(Таблиця5[[C - COINS - COST]:[ADDRESS]],'02BUILD'!$BN479,2)</f>
        <v>#N/A</v>
      </c>
      <c r="BQ479" s="596" t="e">
        <f>INDEX(Таблиця5[[C - COINS - COST]:[ADDRESS]],'02BUILD'!$BN479,3)</f>
        <v>#N/A</v>
      </c>
      <c r="BR479" s="596" t="e">
        <f>INDEX(Таблиця5[[C - COINS - COST]:[ADDRESS]],'02BUILD'!$BN479,4)</f>
        <v>#N/A</v>
      </c>
      <c r="BS479" s="596" t="e">
        <f>INDEX(Таблиця5[[C - COINS - COST]:[ADDRESS]],'02BUILD'!$BN479,5)</f>
        <v>#N/A</v>
      </c>
      <c r="BT479" s="596" t="e">
        <f>INDEX(Таблиця5[[C - COINS - COST]:[ADDRESS]],'02BUILD'!$BN479,6)</f>
        <v>#N/A</v>
      </c>
      <c r="BU479" s="596" t="e">
        <f>INDEX(Таблиця5[[C - COINS - COST]:[ADDRESS]],'02BUILD'!$BN479,7)</f>
        <v>#N/A</v>
      </c>
      <c r="BV479" s="596" t="e">
        <f>INDEX(Таблиця5[[C - COINS - COST]:[ADDRESS]],'02BUILD'!$BN479,8)</f>
        <v>#N/A</v>
      </c>
      <c r="BW479" s="596" t="e">
        <f>INDEX(Таблиця5[[C - COINS - COST]:[ADDRESS]],'02BUILD'!$BN479,9)</f>
        <v>#N/A</v>
      </c>
      <c r="BX479" s="596" t="e">
        <f>INDEX(Таблиця5[[C - COINS - COST]:[ADDRESS]],'02BUILD'!$BN479,10)</f>
        <v>#N/A</v>
      </c>
    </row>
    <row r="480" spans="1:76" ht="16.5" thickTop="1" thickBot="1">
      <c r="A480" s="742" t="s">
        <v>897</v>
      </c>
      <c r="B480" s="743" t="str">
        <f t="shared" si="24"/>
        <v>$39</v>
      </c>
      <c r="C480" s="743" t="str">
        <f t="shared" si="25"/>
        <v>Dacer's Inn (inn, B, 3s)</v>
      </c>
      <c r="D480" s="742"/>
      <c r="E480" s="742"/>
      <c r="F480" s="743" t="s">
        <v>1280</v>
      </c>
      <c r="G480" s="743" t="s">
        <v>1625</v>
      </c>
      <c r="H480" s="743" t="s">
        <v>2225</v>
      </c>
      <c r="I480" s="743" t="s">
        <v>3967</v>
      </c>
      <c r="J480" s="743"/>
      <c r="K480" s="743" t="s">
        <v>2092</v>
      </c>
      <c r="L480" s="743" t="s">
        <v>2081</v>
      </c>
      <c r="M480" s="743" t="s">
        <v>2133</v>
      </c>
      <c r="N480" s="743"/>
      <c r="O480" s="743"/>
      <c r="P480" s="743"/>
      <c r="Q480" s="743"/>
      <c r="R480" s="743"/>
      <c r="S4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0" s="743"/>
      <c r="U480" s="743"/>
      <c r="V480" s="743"/>
      <c r="W480" s="742"/>
      <c r="X480" s="742"/>
      <c r="Y480" s="742"/>
      <c r="Z480" s="743" t="s">
        <v>237</v>
      </c>
      <c r="AA480" s="743"/>
      <c r="AB480" s="743">
        <f>Таблиця4[[#This Row],[Descriptions2]]</f>
        <v>0</v>
      </c>
      <c r="AC480" s="743">
        <f>Таблиця4[[#This Row],[Owner/Specific NPCs3]]</f>
        <v>0</v>
      </c>
      <c r="AD480" s="743"/>
      <c r="AE480" s="750" t="s">
        <v>5831</v>
      </c>
      <c r="AF480" s="751"/>
      <c r="AG480" s="752"/>
      <c r="AH480" s="743" t="s">
        <v>4311</v>
      </c>
      <c r="AI480" s="752"/>
      <c r="AJ480" s="743" t="s">
        <v>4311</v>
      </c>
      <c r="AK480" s="752"/>
      <c r="AL480" s="742" t="str">
        <f>IFERROR(INDEX('02_LIVING_WATERDEEP'!$C$2:$C$200,MATCH(Таблиця4[[#This Row],[BUILDING NAME]],'02_LIVING_WATERDEEP'!$A$2:$A$200,0),1),"")</f>
        <v>CW3 Clare</v>
      </c>
      <c r="AM480" s="742" t="str">
        <f>IFERROR(INDEX('02_LIVING_WATERDEEP'!$F$2:$F$200,MATCH(Таблиця4[[#This Row],[BUILDING NAME]],'02_LIVING_WATERDEEP'!$A$2:$A$200,0),1),"")</f>
        <v>Wealthy</v>
      </c>
      <c r="AN480" s="742">
        <f>IFERROR(INDEX('02_LIVING_WATERDEEP'!$I$2:$I$200,MATCH(Таблиця4[[#This Row],[BUILDING NAME]],'02_LIVING_WATERDEEP'!$A$2:$A$200,0),1),"")</f>
        <v>0</v>
      </c>
      <c r="AO480" s="742">
        <f>IFERROR(INDEX('02_LIVING_WATERDEEP'!$J$2:$J$200,MATCH(Таблиця4[[#This Row],[BUILDING NAME]],'02_LIVING_WATERDEEP'!$A$2:$A$200,0),1),"")</f>
        <v>0</v>
      </c>
      <c r="AP480" s="742">
        <f>IFERROR(INDEX('02_LIVING_WATERDEEP'!$K$2:$K$200,MATCH(Таблиця4[[#This Row],[BUILDING NAME]],'02_LIVING_WATERDEEP'!$A$2:$A$200,0),1),"")</f>
        <v>0</v>
      </c>
      <c r="AQ480" s="742">
        <f>IFERROR(INDEX('02_LIVING_WATERDEEP'!$L$2:$L$200,MATCH(Таблиця4[[#This Row],[BUILDING NAME]],'02_LIVING_WATERDEEP'!$A$2:$A$200,0),1),"")</f>
        <v>0</v>
      </c>
      <c r="AR480" s="742">
        <f>IFERROR(INDEX('02_LIVING_WATERDEEP'!$M$2:$M$200,MATCH(Таблиця4[[#This Row],[BUILDING NAME]],'02_LIVING_WATERDEEP'!$A$2:$A$200,0),1),"")</f>
        <v>0</v>
      </c>
      <c r="AS480" s="742"/>
      <c r="AT480" s="596"/>
      <c r="AU480" s="596"/>
      <c r="AV480" s="596"/>
      <c r="AW480" s="596"/>
      <c r="AX480" s="596"/>
      <c r="AY480" s="596"/>
      <c r="AZ480" s="596"/>
      <c r="BA480" s="596"/>
      <c r="BB480" s="596"/>
      <c r="BC480" s="596"/>
      <c r="BD480" s="596"/>
      <c r="BE480" s="596"/>
      <c r="BF480" s="596"/>
      <c r="BG480" s="596"/>
      <c r="BH480" s="596"/>
      <c r="BI480" s="596"/>
      <c r="BJ480" s="596" t="e">
        <f>MATCH(Таблиця4[[#This Row],[BUILDING NAME]],#REF!,0)</f>
        <v>#REF!</v>
      </c>
      <c r="BK480" s="596" t="e">
        <f>INDEX(#REF!,'02BUILD'!BJ480,1)</f>
        <v>#REF!</v>
      </c>
      <c r="BL480" s="596" t="e">
        <v>#N/A</v>
      </c>
      <c r="BM480" s="596"/>
      <c r="BN480" s="596" t="e">
        <f>MATCH(Таблиця4[[#This Row],[BUILDING NAME]],Таблиця5[NAME],0)</f>
        <v>#N/A</v>
      </c>
      <c r="BO480" s="596" t="e">
        <f>INDEX(Таблиця5[[C - COINS - COST]:[ADDRESS]],'02BUILD'!$BN480,1)</f>
        <v>#N/A</v>
      </c>
      <c r="BP480" s="596" t="e">
        <f>INDEX(Таблиця5[[C - COINS - COST]:[ADDRESS]],'02BUILD'!$BN480,2)</f>
        <v>#N/A</v>
      </c>
      <c r="BQ480" s="596" t="e">
        <f>INDEX(Таблиця5[[C - COINS - COST]:[ADDRESS]],'02BUILD'!$BN480,3)</f>
        <v>#N/A</v>
      </c>
      <c r="BR480" s="596" t="e">
        <f>INDEX(Таблиця5[[C - COINS - COST]:[ADDRESS]],'02BUILD'!$BN480,4)</f>
        <v>#N/A</v>
      </c>
      <c r="BS480" s="596" t="e">
        <f>INDEX(Таблиця5[[C - COINS - COST]:[ADDRESS]],'02BUILD'!$BN480,5)</f>
        <v>#N/A</v>
      </c>
      <c r="BT480" s="596" t="e">
        <f>INDEX(Таблиця5[[C - COINS - COST]:[ADDRESS]],'02BUILD'!$BN480,6)</f>
        <v>#N/A</v>
      </c>
      <c r="BU480" s="596" t="e">
        <f>INDEX(Таблиця5[[C - COINS - COST]:[ADDRESS]],'02BUILD'!$BN480,7)</f>
        <v>#N/A</v>
      </c>
      <c r="BV480" s="596" t="e">
        <f>INDEX(Таблиця5[[C - COINS - COST]:[ADDRESS]],'02BUILD'!$BN480,8)</f>
        <v>#N/A</v>
      </c>
      <c r="BW480" s="596" t="e">
        <f>INDEX(Таблиця5[[C - COINS - COST]:[ADDRESS]],'02BUILD'!$BN480,9)</f>
        <v>#N/A</v>
      </c>
      <c r="BX480" s="596" t="e">
        <f>INDEX(Таблиця5[[C - COINS - COST]:[ADDRESS]],'02BUILD'!$BN480,10)</f>
        <v>#N/A</v>
      </c>
    </row>
    <row r="481" spans="1:76" ht="16.5" thickTop="1" thickBot="1">
      <c r="A481" s="742" t="s">
        <v>898</v>
      </c>
      <c r="B481" s="743" t="str">
        <f t="shared" si="24"/>
        <v>$40</v>
      </c>
      <c r="C481" s="743" t="str">
        <f t="shared" si="25"/>
        <v>Ilzimmer (noble villa, A, 1s &amp; 2s)</v>
      </c>
      <c r="D481" s="742"/>
      <c r="E481" s="742"/>
      <c r="F481" s="743" t="s">
        <v>1281</v>
      </c>
      <c r="G481" s="743" t="s">
        <v>1626</v>
      </c>
      <c r="H481" s="743" t="s">
        <v>21312</v>
      </c>
      <c r="I481" s="743" t="s">
        <v>3967</v>
      </c>
      <c r="J481" s="743"/>
      <c r="K481" s="743" t="s">
        <v>2075</v>
      </c>
      <c r="L481" s="743" t="s">
        <v>2076</v>
      </c>
      <c r="M481" s="743" t="s">
        <v>2071</v>
      </c>
      <c r="N481" s="743"/>
      <c r="O481" s="743"/>
      <c r="P481" s="743"/>
      <c r="Q481" s="743"/>
      <c r="R481" s="743"/>
      <c r="S4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1" s="743"/>
      <c r="U481" s="743"/>
      <c r="V481" s="743"/>
      <c r="W481" s="743"/>
      <c r="X481" s="743"/>
      <c r="Y481" s="743"/>
      <c r="Z481" s="743" t="s">
        <v>4311</v>
      </c>
      <c r="AA481" s="743"/>
      <c r="AB481" s="743" t="str">
        <f>Таблиця4[[#This Row],[Descriptions2]]</f>
        <v/>
      </c>
      <c r="AC481" s="743" t="str">
        <f>Таблиця4[[#This Row],[Owner/Specific NPCs3]]</f>
        <v/>
      </c>
      <c r="AD481" s="743"/>
      <c r="AE481" s="750" t="s">
        <v>5831</v>
      </c>
      <c r="AF481" s="751"/>
      <c r="AG481" s="752"/>
      <c r="AH481" s="743" t="s">
        <v>4311</v>
      </c>
      <c r="AI481" s="752"/>
      <c r="AJ481" s="743" t="s">
        <v>4311</v>
      </c>
      <c r="AK481" s="752"/>
      <c r="AL481" s="742" t="str">
        <f>IFERROR(INDEX('02_LIVING_WATERDEEP'!$C$2:$C$200,MATCH(Таблиця4[[#This Row],[BUILDING NAME]],'02_LIVING_WATERDEEP'!$A$2:$A$200,0),1),"")</f>
        <v/>
      </c>
      <c r="AM481" s="742" t="str">
        <f>IFERROR(INDEX('02_LIVING_WATERDEEP'!$F$2:$F$200,MATCH(Таблиця4[[#This Row],[BUILDING NAME]],'02_LIVING_WATERDEEP'!$A$2:$A$200,0),1),"")</f>
        <v/>
      </c>
      <c r="AN481" s="742" t="str">
        <f>IFERROR(INDEX('02_LIVING_WATERDEEP'!$I$2:$I$200,MATCH(Таблиця4[[#This Row],[BUILDING NAME]],'02_LIVING_WATERDEEP'!$A$2:$A$200,0),1),"")</f>
        <v/>
      </c>
      <c r="AO481" s="742" t="str">
        <f>IFERROR(INDEX('02_LIVING_WATERDEEP'!$J$2:$J$200,MATCH(Таблиця4[[#This Row],[BUILDING NAME]],'02_LIVING_WATERDEEP'!$A$2:$A$200,0),1),"")</f>
        <v/>
      </c>
      <c r="AP481" s="742" t="str">
        <f>IFERROR(INDEX('02_LIVING_WATERDEEP'!$K$2:$K$200,MATCH(Таблиця4[[#This Row],[BUILDING NAME]],'02_LIVING_WATERDEEP'!$A$2:$A$200,0),1),"")</f>
        <v/>
      </c>
      <c r="AQ481" s="742" t="str">
        <f>IFERROR(INDEX('02_LIVING_WATERDEEP'!$L$2:$L$200,MATCH(Таблиця4[[#This Row],[BUILDING NAME]],'02_LIVING_WATERDEEP'!$A$2:$A$200,0),1),"")</f>
        <v/>
      </c>
      <c r="AR481" s="742" t="str">
        <f>IFERROR(INDEX('02_LIVING_WATERDEEP'!$M$2:$M$200,MATCH(Таблиця4[[#This Row],[BUILDING NAME]],'02_LIVING_WATERDEEP'!$A$2:$A$200,0),1),"")</f>
        <v/>
      </c>
      <c r="AS481" s="742"/>
      <c r="AT481" s="596"/>
      <c r="AU481" s="596"/>
      <c r="AV481" s="596"/>
      <c r="AW481" s="596"/>
      <c r="AX481" s="596"/>
      <c r="AY481" s="596"/>
      <c r="AZ481" s="596"/>
      <c r="BA481" s="596"/>
      <c r="BB481" s="596"/>
      <c r="BC481" s="596"/>
      <c r="BD481" s="596"/>
      <c r="BE481" s="596"/>
      <c r="BF481" s="596"/>
      <c r="BG481" s="596"/>
      <c r="BH481" s="596"/>
      <c r="BI481" s="596"/>
      <c r="BJ481" s="596" t="e">
        <f>MATCH(Таблиця4[[#This Row],[BUILDING NAME]],#REF!,0)</f>
        <v>#REF!</v>
      </c>
      <c r="BK481" s="596" t="e">
        <f>INDEX(#REF!,'02BUILD'!BJ481,1)</f>
        <v>#REF!</v>
      </c>
      <c r="BL481" s="596" t="e">
        <v>#N/A</v>
      </c>
      <c r="BM481" s="596"/>
      <c r="BN481" s="596" t="e">
        <f>MATCH(Таблиця4[[#This Row],[BUILDING NAME]],Таблиця5[NAME],0)</f>
        <v>#N/A</v>
      </c>
      <c r="BO481" s="596" t="e">
        <f>INDEX(Таблиця5[[C - COINS - COST]:[ADDRESS]],'02BUILD'!$BN481,1)</f>
        <v>#N/A</v>
      </c>
      <c r="BP481" s="596" t="e">
        <f>INDEX(Таблиця5[[C - COINS - COST]:[ADDRESS]],'02BUILD'!$BN481,2)</f>
        <v>#N/A</v>
      </c>
      <c r="BQ481" s="596" t="e">
        <f>INDEX(Таблиця5[[C - COINS - COST]:[ADDRESS]],'02BUILD'!$BN481,3)</f>
        <v>#N/A</v>
      </c>
      <c r="BR481" s="596" t="e">
        <f>INDEX(Таблиця5[[C - COINS - COST]:[ADDRESS]],'02BUILD'!$BN481,4)</f>
        <v>#N/A</v>
      </c>
      <c r="BS481" s="596" t="e">
        <f>INDEX(Таблиця5[[C - COINS - COST]:[ADDRESS]],'02BUILD'!$BN481,5)</f>
        <v>#N/A</v>
      </c>
      <c r="BT481" s="596" t="e">
        <f>INDEX(Таблиця5[[C - COINS - COST]:[ADDRESS]],'02BUILD'!$BN481,6)</f>
        <v>#N/A</v>
      </c>
      <c r="BU481" s="596" t="e">
        <f>INDEX(Таблиця5[[C - COINS - COST]:[ADDRESS]],'02BUILD'!$BN481,7)</f>
        <v>#N/A</v>
      </c>
      <c r="BV481" s="596" t="e">
        <f>INDEX(Таблиця5[[C - COINS - COST]:[ADDRESS]],'02BUILD'!$BN481,8)</f>
        <v>#N/A</v>
      </c>
      <c r="BW481" s="596" t="e">
        <f>INDEX(Таблиця5[[C - COINS - COST]:[ADDRESS]],'02BUILD'!$BN481,9)</f>
        <v>#N/A</v>
      </c>
      <c r="BX481" s="596" t="e">
        <f>INDEX(Таблиця5[[C - COINS - COST]:[ADDRESS]],'02BUILD'!$BN481,10)</f>
        <v>#N/A</v>
      </c>
    </row>
    <row r="482" spans="1:76" ht="16.5" thickTop="1" thickBot="1">
      <c r="A482" s="742" t="s">
        <v>899</v>
      </c>
      <c r="B482" s="743" t="str">
        <f t="shared" si="24"/>
        <v>$41</v>
      </c>
      <c r="C482" s="743" t="str">
        <f t="shared" si="25"/>
        <v>The Ship's Wheel (tavern, C, 2)</v>
      </c>
      <c r="D482" s="742"/>
      <c r="E482" s="742"/>
      <c r="F482" s="743" t="s">
        <v>1282</v>
      </c>
      <c r="G482" s="743" t="s">
        <v>1627</v>
      </c>
      <c r="H482" s="743" t="s">
        <v>20908</v>
      </c>
      <c r="I482" s="743" t="s">
        <v>3967</v>
      </c>
      <c r="J482" s="743"/>
      <c r="K482" s="743" t="s">
        <v>2093</v>
      </c>
      <c r="L482" s="743" t="s">
        <v>2069</v>
      </c>
      <c r="M482" s="743">
        <v>2</v>
      </c>
      <c r="N482" s="743"/>
      <c r="O482" s="743">
        <v>4</v>
      </c>
      <c r="P482" s="743"/>
      <c r="Q482" s="743">
        <v>3</v>
      </c>
      <c r="R482" s="743"/>
      <c r="S4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482" s="743"/>
      <c r="U482" s="743"/>
      <c r="V482" s="743"/>
      <c r="W482" s="743"/>
      <c r="X482" s="743"/>
      <c r="Y482" s="743"/>
      <c r="Z482" s="743" t="s">
        <v>4311</v>
      </c>
      <c r="AA482" s="743"/>
      <c r="AB482" s="743" t="str">
        <f>Таблиця4[[#This Row],[Descriptions2]]</f>
        <v/>
      </c>
      <c r="AC482" s="743" t="str">
        <f>Таблиця4[[#This Row],[Owner/Specific NPCs3]]</f>
        <v/>
      </c>
      <c r="AD482" s="743"/>
      <c r="AE482" s="750" t="s">
        <v>5831</v>
      </c>
      <c r="AF482" s="751"/>
      <c r="AG482" s="752"/>
      <c r="AH482" s="743" t="s">
        <v>4311</v>
      </c>
      <c r="AI482" s="752"/>
      <c r="AJ482" s="743" t="s">
        <v>4311</v>
      </c>
      <c r="AK482" s="752"/>
      <c r="AL482" s="742" t="str">
        <f>IFERROR(INDEX('02_LIVING_WATERDEEP'!$C$2:$C$200,MATCH(Таблиця4[[#This Row],[BUILDING NAME]],'02_LIVING_WATERDEEP'!$A$2:$A$200,0),1),"")</f>
        <v/>
      </c>
      <c r="AM482" s="742" t="str">
        <f>IFERROR(INDEX('02_LIVING_WATERDEEP'!$F$2:$F$200,MATCH(Таблиця4[[#This Row],[BUILDING NAME]],'02_LIVING_WATERDEEP'!$A$2:$A$200,0),1),"")</f>
        <v/>
      </c>
      <c r="AN482" s="742" t="str">
        <f>IFERROR(INDEX('02_LIVING_WATERDEEP'!$I$2:$I$200,MATCH(Таблиця4[[#This Row],[BUILDING NAME]],'02_LIVING_WATERDEEP'!$A$2:$A$200,0),1),"")</f>
        <v/>
      </c>
      <c r="AO482" s="742" t="str">
        <f>IFERROR(INDEX('02_LIVING_WATERDEEP'!$J$2:$J$200,MATCH(Таблиця4[[#This Row],[BUILDING NAME]],'02_LIVING_WATERDEEP'!$A$2:$A$200,0),1),"")</f>
        <v/>
      </c>
      <c r="AP482" s="742" t="str">
        <f>IFERROR(INDEX('02_LIVING_WATERDEEP'!$K$2:$K$200,MATCH(Таблиця4[[#This Row],[BUILDING NAME]],'02_LIVING_WATERDEEP'!$A$2:$A$200,0),1),"")</f>
        <v/>
      </c>
      <c r="AQ482" s="742" t="str">
        <f>IFERROR(INDEX('02_LIVING_WATERDEEP'!$L$2:$L$200,MATCH(Таблиця4[[#This Row],[BUILDING NAME]],'02_LIVING_WATERDEEP'!$A$2:$A$200,0),1),"")</f>
        <v/>
      </c>
      <c r="AR482" s="742" t="str">
        <f>IFERROR(INDEX('02_LIVING_WATERDEEP'!$M$2:$M$200,MATCH(Таблиця4[[#This Row],[BUILDING NAME]],'02_LIVING_WATERDEEP'!$A$2:$A$200,0),1),"")</f>
        <v/>
      </c>
      <c r="AS482" s="742"/>
      <c r="AT482" s="596"/>
      <c r="AU482" s="596"/>
      <c r="AV482" s="596"/>
      <c r="AW482" s="596"/>
      <c r="AX482" s="596"/>
      <c r="AY482" s="596"/>
      <c r="AZ482" s="596"/>
      <c r="BA482" s="596"/>
      <c r="BB482" s="596"/>
      <c r="BC482" s="596"/>
      <c r="BD482" s="596"/>
      <c r="BE482" s="596"/>
      <c r="BF482" s="596"/>
      <c r="BG482" s="596"/>
      <c r="BH482" s="596"/>
      <c r="BI482" s="596"/>
      <c r="BJ482" s="596" t="e">
        <f>MATCH(Таблиця4[[#This Row],[BUILDING NAME]],#REF!,0)</f>
        <v>#REF!</v>
      </c>
      <c r="BK482" s="596" t="e">
        <f>INDEX(#REF!,'02BUILD'!BJ482,1)</f>
        <v>#REF!</v>
      </c>
      <c r="BL482" s="596" t="e">
        <v>#N/A</v>
      </c>
      <c r="BM482" s="596"/>
      <c r="BN482" s="596" t="e">
        <f>MATCH(Таблиця4[[#This Row],[BUILDING NAME]],Таблиця5[NAME],0)</f>
        <v>#N/A</v>
      </c>
      <c r="BO482" s="596" t="e">
        <f>INDEX(Таблиця5[[C - COINS - COST]:[ADDRESS]],'02BUILD'!$BN482,1)</f>
        <v>#N/A</v>
      </c>
      <c r="BP482" s="596" t="e">
        <f>INDEX(Таблиця5[[C - COINS - COST]:[ADDRESS]],'02BUILD'!$BN482,2)</f>
        <v>#N/A</v>
      </c>
      <c r="BQ482" s="596" t="e">
        <f>INDEX(Таблиця5[[C - COINS - COST]:[ADDRESS]],'02BUILD'!$BN482,3)</f>
        <v>#N/A</v>
      </c>
      <c r="BR482" s="596" t="e">
        <f>INDEX(Таблиця5[[C - COINS - COST]:[ADDRESS]],'02BUILD'!$BN482,4)</f>
        <v>#N/A</v>
      </c>
      <c r="BS482" s="596" t="e">
        <f>INDEX(Таблиця5[[C - COINS - COST]:[ADDRESS]],'02BUILD'!$BN482,5)</f>
        <v>#N/A</v>
      </c>
      <c r="BT482" s="596" t="e">
        <f>INDEX(Таблиця5[[C - COINS - COST]:[ADDRESS]],'02BUILD'!$BN482,6)</f>
        <v>#N/A</v>
      </c>
      <c r="BU482" s="596" t="e">
        <f>INDEX(Таблиця5[[C - COINS - COST]:[ADDRESS]],'02BUILD'!$BN482,7)</f>
        <v>#N/A</v>
      </c>
      <c r="BV482" s="596" t="e">
        <f>INDEX(Таблиця5[[C - COINS - COST]:[ADDRESS]],'02BUILD'!$BN482,8)</f>
        <v>#N/A</v>
      </c>
      <c r="BW482" s="596" t="e">
        <f>INDEX(Таблиця5[[C - COINS - COST]:[ADDRESS]],'02BUILD'!$BN482,9)</f>
        <v>#N/A</v>
      </c>
      <c r="BX482" s="596" t="e">
        <f>INDEX(Таблиця5[[C - COINS - COST]:[ADDRESS]],'02BUILD'!$BN482,10)</f>
        <v>#N/A</v>
      </c>
    </row>
    <row r="483" spans="1:76" ht="16.5" thickTop="1" thickBot="1">
      <c r="A483" s="742" t="s">
        <v>900</v>
      </c>
      <c r="B483" s="743" t="str">
        <f t="shared" si="24"/>
        <v>$42</v>
      </c>
      <c r="C483" s="743" t="str">
        <f t="shared" si="25"/>
        <v>The Pilgrim's Rest (inn, B, 3)</v>
      </c>
      <c r="D483" s="742"/>
      <c r="E483" s="742"/>
      <c r="F483" s="743" t="s">
        <v>1283</v>
      </c>
      <c r="G483" s="743" t="s">
        <v>1628</v>
      </c>
      <c r="H483" s="743" t="s">
        <v>20907</v>
      </c>
      <c r="I483" s="743" t="s">
        <v>3967</v>
      </c>
      <c r="J483" s="743"/>
      <c r="K483" s="743" t="s">
        <v>2092</v>
      </c>
      <c r="L483" s="743" t="s">
        <v>2081</v>
      </c>
      <c r="M483" s="743">
        <v>3</v>
      </c>
      <c r="N483" s="743"/>
      <c r="O483" s="743">
        <v>4</v>
      </c>
      <c r="P483" s="743">
        <v>4</v>
      </c>
      <c r="Q483" s="743"/>
      <c r="R483" s="743"/>
      <c r="S4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v>
      </c>
      <c r="T483" s="743"/>
      <c r="U483" s="743"/>
      <c r="V483" s="743"/>
      <c r="W483" s="742"/>
      <c r="X483" s="742"/>
      <c r="Y483" s="742" t="s">
        <v>5672</v>
      </c>
      <c r="Z483" s="743" t="s">
        <v>4311</v>
      </c>
      <c r="AA483" s="743"/>
      <c r="AB483" s="743" t="str">
        <f>Таблиця4[[#This Row],[Descriptions2]]</f>
        <v/>
      </c>
      <c r="AC483" s="743" t="str">
        <f>Таблиця4[[#This Row],[Owner/Specific NPCs3]]</f>
        <v/>
      </c>
      <c r="AD483" s="743"/>
      <c r="AE483" s="750" t="s">
        <v>5831</v>
      </c>
      <c r="AF483" s="751"/>
      <c r="AG483" s="752"/>
      <c r="AH483" s="743" t="s">
        <v>4311</v>
      </c>
      <c r="AI483" s="752"/>
      <c r="AJ483" s="743" t="s">
        <v>4311</v>
      </c>
      <c r="AK483" s="752"/>
      <c r="AL483" s="742" t="str">
        <f>IFERROR(INDEX('02_LIVING_WATERDEEP'!$C$2:$C$200,MATCH(Таблиця4[[#This Row],[BUILDING NAME]],'02_LIVING_WATERDEEP'!$A$2:$A$200,0),1),"")</f>
        <v/>
      </c>
      <c r="AM483" s="742" t="str">
        <f>IFERROR(INDEX('02_LIVING_WATERDEEP'!$F$2:$F$200,MATCH(Таблиця4[[#This Row],[BUILDING NAME]],'02_LIVING_WATERDEEP'!$A$2:$A$200,0),1),"")</f>
        <v/>
      </c>
      <c r="AN483" s="742" t="str">
        <f>IFERROR(INDEX('02_LIVING_WATERDEEP'!$I$2:$I$200,MATCH(Таблиця4[[#This Row],[BUILDING NAME]],'02_LIVING_WATERDEEP'!$A$2:$A$200,0),1),"")</f>
        <v/>
      </c>
      <c r="AO483" s="742" t="str">
        <f>IFERROR(INDEX('02_LIVING_WATERDEEP'!$J$2:$J$200,MATCH(Таблиця4[[#This Row],[BUILDING NAME]],'02_LIVING_WATERDEEP'!$A$2:$A$200,0),1),"")</f>
        <v/>
      </c>
      <c r="AP483" s="742" t="str">
        <f>IFERROR(INDEX('02_LIVING_WATERDEEP'!$K$2:$K$200,MATCH(Таблиця4[[#This Row],[BUILDING NAME]],'02_LIVING_WATERDEEP'!$A$2:$A$200,0),1),"")</f>
        <v/>
      </c>
      <c r="AQ483" s="742" t="str">
        <f>IFERROR(INDEX('02_LIVING_WATERDEEP'!$L$2:$L$200,MATCH(Таблиця4[[#This Row],[BUILDING NAME]],'02_LIVING_WATERDEEP'!$A$2:$A$200,0),1),"")</f>
        <v/>
      </c>
      <c r="AR483" s="742" t="str">
        <f>IFERROR(INDEX('02_LIVING_WATERDEEP'!$M$2:$M$200,MATCH(Таблиця4[[#This Row],[BUILDING NAME]],'02_LIVING_WATERDEEP'!$A$2:$A$200,0),1),"")</f>
        <v/>
      </c>
      <c r="AS483" s="742"/>
      <c r="AT483" s="596"/>
      <c r="AU483" s="596"/>
      <c r="AV483" s="596"/>
      <c r="AW483" s="596"/>
      <c r="AX483" s="596"/>
      <c r="AY483" s="596"/>
      <c r="AZ483" s="596"/>
      <c r="BA483" s="596"/>
      <c r="BB483" s="596"/>
      <c r="BC483" s="596"/>
      <c r="BD483" s="596"/>
      <c r="BE483" s="596"/>
      <c r="BF483" s="596"/>
      <c r="BG483" s="596"/>
      <c r="BH483" s="596"/>
      <c r="BI483" s="596"/>
      <c r="BJ483" s="596" t="e">
        <f>MATCH(Таблиця4[[#This Row],[BUILDING NAME]],#REF!,0)</f>
        <v>#REF!</v>
      </c>
      <c r="BK483" s="596" t="e">
        <f>INDEX(#REF!,'02BUILD'!BJ483,1)</f>
        <v>#REF!</v>
      </c>
      <c r="BL483" s="596" t="e">
        <v>#N/A</v>
      </c>
      <c r="BM483" s="596"/>
      <c r="BN483" s="596" t="e">
        <f>MATCH(Таблиця4[[#This Row],[BUILDING NAME]],Таблиця5[NAME],0)</f>
        <v>#N/A</v>
      </c>
      <c r="BO483" s="596" t="e">
        <f>INDEX(Таблиця5[[C - COINS - COST]:[ADDRESS]],'02BUILD'!$BN483,1)</f>
        <v>#N/A</v>
      </c>
      <c r="BP483" s="596" t="e">
        <f>INDEX(Таблиця5[[C - COINS - COST]:[ADDRESS]],'02BUILD'!$BN483,2)</f>
        <v>#N/A</v>
      </c>
      <c r="BQ483" s="596" t="e">
        <f>INDEX(Таблиця5[[C - COINS - COST]:[ADDRESS]],'02BUILD'!$BN483,3)</f>
        <v>#N/A</v>
      </c>
      <c r="BR483" s="596" t="e">
        <f>INDEX(Таблиця5[[C - COINS - COST]:[ADDRESS]],'02BUILD'!$BN483,4)</f>
        <v>#N/A</v>
      </c>
      <c r="BS483" s="596" t="e">
        <f>INDEX(Таблиця5[[C - COINS - COST]:[ADDRESS]],'02BUILD'!$BN483,5)</f>
        <v>#N/A</v>
      </c>
      <c r="BT483" s="596" t="e">
        <f>INDEX(Таблиця5[[C - COINS - COST]:[ADDRESS]],'02BUILD'!$BN483,6)</f>
        <v>#N/A</v>
      </c>
      <c r="BU483" s="596" t="e">
        <f>INDEX(Таблиця5[[C - COINS - COST]:[ADDRESS]],'02BUILD'!$BN483,7)</f>
        <v>#N/A</v>
      </c>
      <c r="BV483" s="596" t="e">
        <f>INDEX(Таблиця5[[C - COINS - COST]:[ADDRESS]],'02BUILD'!$BN483,8)</f>
        <v>#N/A</v>
      </c>
      <c r="BW483" s="596" t="e">
        <f>INDEX(Таблиця5[[C - COINS - COST]:[ADDRESS]],'02BUILD'!$BN483,9)</f>
        <v>#N/A</v>
      </c>
      <c r="BX483" s="596" t="e">
        <f>INDEX(Таблиця5[[C - COINS - COST]:[ADDRESS]],'02BUILD'!$BN483,10)</f>
        <v>#N/A</v>
      </c>
    </row>
    <row r="484" spans="1:76" ht="16.5" thickTop="1" thickBot="1">
      <c r="A484" s="742" t="s">
        <v>901</v>
      </c>
      <c r="B484" s="743" t="str">
        <f t="shared" si="24"/>
        <v>$43</v>
      </c>
      <c r="C484" s="743" t="str">
        <f t="shared" si="25"/>
        <v>The Wandering Wemic (inn, B, 3)</v>
      </c>
      <c r="D484" s="742"/>
      <c r="E484" s="742"/>
      <c r="F484" s="743" t="s">
        <v>1284</v>
      </c>
      <c r="G484" s="743" t="s">
        <v>1629</v>
      </c>
      <c r="H484" s="742" t="s">
        <v>20789</v>
      </c>
      <c r="I484" s="743" t="s">
        <v>3967</v>
      </c>
      <c r="J484" s="743"/>
      <c r="K484" s="743" t="s">
        <v>2092</v>
      </c>
      <c r="L484" s="743" t="s">
        <v>2081</v>
      </c>
      <c r="M484" s="743">
        <v>3</v>
      </c>
      <c r="N484" s="747" t="s">
        <v>16401</v>
      </c>
      <c r="O484" s="743">
        <v>4</v>
      </c>
      <c r="P484" s="775">
        <v>0</v>
      </c>
      <c r="Q484" s="743">
        <v>4</v>
      </c>
      <c r="R484" s="743"/>
      <c r="S4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0A • 4 P • </v>
      </c>
      <c r="T484" s="743"/>
      <c r="U484" s="743"/>
      <c r="V484" s="743"/>
      <c r="W484" s="742"/>
      <c r="X484" s="742"/>
      <c r="Y484" s="745" t="s">
        <v>16400</v>
      </c>
      <c r="Z484" s="743" t="s">
        <v>4311</v>
      </c>
      <c r="AA484" s="747" t="s">
        <v>16399</v>
      </c>
      <c r="AB484" s="743" t="str">
        <f>Таблиця4[[#This Row],[Descriptions2]]</f>
        <v/>
      </c>
      <c r="AC484" s="743" t="str">
        <f>Таблиця4[[#This Row],[Owner/Specific NPCs3]]</f>
        <v/>
      </c>
      <c r="AD484" s="743"/>
      <c r="AE484" s="750" t="s">
        <v>5831</v>
      </c>
      <c r="AF484" s="751"/>
      <c r="AG484" s="752"/>
      <c r="AH484" s="743" t="s">
        <v>4311</v>
      </c>
      <c r="AI484" s="752"/>
      <c r="AJ484" s="743" t="s">
        <v>4311</v>
      </c>
      <c r="AK484" s="752"/>
      <c r="AL484" s="742" t="str">
        <f>IFERROR(INDEX('02_LIVING_WATERDEEP'!$C$2:$C$200,MATCH(Таблиця4[[#This Row],[BUILDING NAME]],'02_LIVING_WATERDEEP'!$A$2:$A$200,0),1),"")</f>
        <v/>
      </c>
      <c r="AM484" s="742" t="str">
        <f>IFERROR(INDEX('02_LIVING_WATERDEEP'!$F$2:$F$200,MATCH(Таблиця4[[#This Row],[BUILDING NAME]],'02_LIVING_WATERDEEP'!$A$2:$A$200,0),1),"")</f>
        <v/>
      </c>
      <c r="AN484" s="742" t="str">
        <f>IFERROR(INDEX('02_LIVING_WATERDEEP'!$I$2:$I$200,MATCH(Таблиця4[[#This Row],[BUILDING NAME]],'02_LIVING_WATERDEEP'!$A$2:$A$200,0),1),"")</f>
        <v/>
      </c>
      <c r="AO484" s="742" t="str">
        <f>IFERROR(INDEX('02_LIVING_WATERDEEP'!$J$2:$J$200,MATCH(Таблиця4[[#This Row],[BUILDING NAME]],'02_LIVING_WATERDEEP'!$A$2:$A$200,0),1),"")</f>
        <v/>
      </c>
      <c r="AP484" s="742" t="str">
        <f>IFERROR(INDEX('02_LIVING_WATERDEEP'!$K$2:$K$200,MATCH(Таблиця4[[#This Row],[BUILDING NAME]],'02_LIVING_WATERDEEP'!$A$2:$A$200,0),1),"")</f>
        <v/>
      </c>
      <c r="AQ484" s="742" t="str">
        <f>IFERROR(INDEX('02_LIVING_WATERDEEP'!$L$2:$L$200,MATCH(Таблиця4[[#This Row],[BUILDING NAME]],'02_LIVING_WATERDEEP'!$A$2:$A$200,0),1),"")</f>
        <v/>
      </c>
      <c r="AR484" s="742" t="str">
        <f>IFERROR(INDEX('02_LIVING_WATERDEEP'!$M$2:$M$200,MATCH(Таблиця4[[#This Row],[BUILDING NAME]],'02_LIVING_WATERDEEP'!$A$2:$A$200,0),1),"")</f>
        <v/>
      </c>
      <c r="AS484" s="742"/>
      <c r="AT484" s="596"/>
      <c r="AU484" s="596"/>
      <c r="AV484" s="596"/>
      <c r="AW484" s="596"/>
      <c r="AX484" s="596"/>
      <c r="AY484" s="596"/>
      <c r="AZ484" s="596"/>
      <c r="BA484" s="596"/>
      <c r="BB484" s="596"/>
      <c r="BC484" s="596"/>
      <c r="BD484" s="596"/>
      <c r="BE484" s="596"/>
      <c r="BF484" s="596"/>
      <c r="BG484" s="596"/>
      <c r="BH484" s="596"/>
      <c r="BI484" s="596"/>
      <c r="BJ484" s="596" t="e">
        <f>MATCH(Таблиця4[[#This Row],[BUILDING NAME]],#REF!,0)</f>
        <v>#REF!</v>
      </c>
      <c r="BK484" s="596" t="e">
        <f>INDEX(#REF!,'02BUILD'!BJ484,1)</f>
        <v>#REF!</v>
      </c>
      <c r="BL484" s="596" t="e">
        <v>#N/A</v>
      </c>
      <c r="BM484" s="596"/>
      <c r="BN484" s="596">
        <f>MATCH(Таблиця4[[#This Row],[BUILDING NAME]],Таблиця5[NAME],0)</f>
        <v>27</v>
      </c>
      <c r="BO484" s="596">
        <f>INDEX(Таблиця5[[C - COINS - COST]:[ADDRESS]],'02BUILD'!$BN484,1)</f>
        <v>4</v>
      </c>
      <c r="BP484" s="596">
        <f>INDEX(Таблиця5[[C - COINS - COST]:[ADDRESS]],'02BUILD'!$BN484,2)</f>
        <v>0</v>
      </c>
      <c r="BQ484" s="596">
        <f>INDEX(Таблиця5[[C - COINS - COST]:[ADDRESS]],'02BUILD'!$BN484,3)</f>
        <v>4</v>
      </c>
      <c r="BR484" s="596">
        <f>INDEX(Таблиця5[[C - COINS - COST]:[ADDRESS]],'02BUILD'!$BN484,4)</f>
        <v>0</v>
      </c>
      <c r="BS484" s="596" t="str">
        <f>INDEX(Таблиця5[[C - COINS - COST]:[ADDRESS]],'02BUILD'!$BN484,5)</f>
        <v>4c4p</v>
      </c>
      <c r="BT484" s="596" t="str">
        <f>INDEX(Таблиця5[[C - COINS - COST]:[ADDRESS]],'02BUILD'!$BN484,6)</f>
        <v>Inn</v>
      </c>
      <c r="BU484" s="596">
        <f>INDEX(Таблиця5[[C - COINS - COST]:[ADDRESS]],'02BUILD'!$BN484,7)</f>
        <v>0</v>
      </c>
      <c r="BV484" s="596">
        <f>INDEX(Таблиця5[[C - COINS - COST]:[ADDRESS]],'02BUILD'!$BN484,8)</f>
        <v>0</v>
      </c>
      <c r="BW484" s="596">
        <f>INDEX(Таблиця5[[C - COINS - COST]:[ADDRESS]],'02BUILD'!$BN484,9)</f>
        <v>0</v>
      </c>
      <c r="BX484" s="596">
        <f>INDEX(Таблиця5[[C - COINS - COST]:[ADDRESS]],'02BUILD'!$BN484,10)</f>
        <v>0</v>
      </c>
    </row>
    <row r="485" spans="1:76" ht="16.5" thickTop="1" thickBot="1">
      <c r="A485" s="742" t="s">
        <v>902</v>
      </c>
      <c r="B485" s="743" t="str">
        <f t="shared" si="24"/>
        <v>$44</v>
      </c>
      <c r="C485" s="743" t="str">
        <f t="shared" si="25"/>
        <v>Tchazzam Villa (noble villa, A, 1s &amp; 2s)</v>
      </c>
      <c r="D485" s="742"/>
      <c r="E485" s="742"/>
      <c r="F485" s="743" t="s">
        <v>593</v>
      </c>
      <c r="G485" s="743" t="s">
        <v>1630</v>
      </c>
      <c r="H485" s="742" t="s">
        <v>21265</v>
      </c>
      <c r="I485" s="743" t="s">
        <v>3967</v>
      </c>
      <c r="J485" s="743"/>
      <c r="K485" s="743" t="s">
        <v>2075</v>
      </c>
      <c r="L485" s="743" t="s">
        <v>2076</v>
      </c>
      <c r="M485" s="743" t="s">
        <v>2071</v>
      </c>
      <c r="N485" s="743"/>
      <c r="O485" s="743"/>
      <c r="P485" s="743"/>
      <c r="Q485" s="743"/>
      <c r="R485" s="743"/>
      <c r="S4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5" s="743"/>
      <c r="U485" s="743"/>
      <c r="V485" s="743"/>
      <c r="W485" s="743"/>
      <c r="X485" s="743"/>
      <c r="Y485" s="764"/>
      <c r="Z485" s="743" t="s">
        <v>4311</v>
      </c>
      <c r="AA485" s="743"/>
      <c r="AB485" s="743" t="str">
        <f>Таблиця4[[#This Row],[Descriptions2]]</f>
        <v/>
      </c>
      <c r="AC485" s="743" t="str">
        <f>Таблиця4[[#This Row],[Owner/Specific NPCs3]]</f>
        <v/>
      </c>
      <c r="AD485" s="743"/>
      <c r="AE485" s="750" t="s">
        <v>5831</v>
      </c>
      <c r="AF485" s="751"/>
      <c r="AG485" s="752"/>
      <c r="AH485" s="743" t="s">
        <v>4311</v>
      </c>
      <c r="AI485" s="752"/>
      <c r="AJ485" s="743" t="s">
        <v>4311</v>
      </c>
      <c r="AK485" s="752"/>
      <c r="AL485" s="742" t="str">
        <f>IFERROR(INDEX('02_LIVING_WATERDEEP'!$C$2:$C$200,MATCH(Таблиця4[[#This Row],[BUILDING NAME]],'02_LIVING_WATERDEEP'!$A$2:$A$200,0),1),"")</f>
        <v/>
      </c>
      <c r="AM485" s="742" t="str">
        <f>IFERROR(INDEX('02_LIVING_WATERDEEP'!$F$2:$F$200,MATCH(Таблиця4[[#This Row],[BUILDING NAME]],'02_LIVING_WATERDEEP'!$A$2:$A$200,0),1),"")</f>
        <v/>
      </c>
      <c r="AN485" s="742" t="str">
        <f>IFERROR(INDEX('02_LIVING_WATERDEEP'!$I$2:$I$200,MATCH(Таблиця4[[#This Row],[BUILDING NAME]],'02_LIVING_WATERDEEP'!$A$2:$A$200,0),1),"")</f>
        <v/>
      </c>
      <c r="AO485" s="742" t="str">
        <f>IFERROR(INDEX('02_LIVING_WATERDEEP'!$J$2:$J$200,MATCH(Таблиця4[[#This Row],[BUILDING NAME]],'02_LIVING_WATERDEEP'!$A$2:$A$200,0),1),"")</f>
        <v/>
      </c>
      <c r="AP485" s="742" t="str">
        <f>IFERROR(INDEX('02_LIVING_WATERDEEP'!$K$2:$K$200,MATCH(Таблиця4[[#This Row],[BUILDING NAME]],'02_LIVING_WATERDEEP'!$A$2:$A$200,0),1),"")</f>
        <v/>
      </c>
      <c r="AQ485" s="742" t="str">
        <f>IFERROR(INDEX('02_LIVING_WATERDEEP'!$L$2:$L$200,MATCH(Таблиця4[[#This Row],[BUILDING NAME]],'02_LIVING_WATERDEEP'!$A$2:$A$200,0),1),"")</f>
        <v/>
      </c>
      <c r="AR485" s="742" t="str">
        <f>IFERROR(INDEX('02_LIVING_WATERDEEP'!$M$2:$M$200,MATCH(Таблиця4[[#This Row],[BUILDING NAME]],'02_LIVING_WATERDEEP'!$A$2:$A$200,0),1),"")</f>
        <v/>
      </c>
      <c r="AS485" s="742"/>
      <c r="AT485" s="596"/>
      <c r="AU485" s="596"/>
      <c r="AV485" s="596"/>
      <c r="AW485" s="596"/>
      <c r="AX485" s="596"/>
      <c r="AY485" s="596"/>
      <c r="AZ485" s="596"/>
      <c r="BA485" s="596"/>
      <c r="BB485" s="596"/>
      <c r="BC485" s="596"/>
      <c r="BD485" s="596"/>
      <c r="BE485" s="596"/>
      <c r="BF485" s="596"/>
      <c r="BG485" s="596"/>
      <c r="BH485" s="596"/>
      <c r="BI485" s="596"/>
      <c r="BJ485" s="596" t="e">
        <f>MATCH(Таблиця4[[#This Row],[BUILDING NAME]],#REF!,0)</f>
        <v>#REF!</v>
      </c>
      <c r="BK485" s="596" t="e">
        <f>INDEX(#REF!,'02BUILD'!BJ485,1)</f>
        <v>#REF!</v>
      </c>
      <c r="BL485" s="596" t="e">
        <v>#N/A</v>
      </c>
      <c r="BM485" s="596"/>
      <c r="BN485" s="596" t="e">
        <f>MATCH(Таблиця4[[#This Row],[BUILDING NAME]],Таблиця5[NAME],0)</f>
        <v>#N/A</v>
      </c>
      <c r="BO485" s="596" t="e">
        <f>INDEX(Таблиця5[[C - COINS - COST]:[ADDRESS]],'02BUILD'!$BN485,1)</f>
        <v>#N/A</v>
      </c>
      <c r="BP485" s="596" t="e">
        <f>INDEX(Таблиця5[[C - COINS - COST]:[ADDRESS]],'02BUILD'!$BN485,2)</f>
        <v>#N/A</v>
      </c>
      <c r="BQ485" s="596" t="e">
        <f>INDEX(Таблиця5[[C - COINS - COST]:[ADDRESS]],'02BUILD'!$BN485,3)</f>
        <v>#N/A</v>
      </c>
      <c r="BR485" s="596" t="e">
        <f>INDEX(Таблиця5[[C - COINS - COST]:[ADDRESS]],'02BUILD'!$BN485,4)</f>
        <v>#N/A</v>
      </c>
      <c r="BS485" s="596" t="e">
        <f>INDEX(Таблиця5[[C - COINS - COST]:[ADDRESS]],'02BUILD'!$BN485,5)</f>
        <v>#N/A</v>
      </c>
      <c r="BT485" s="596" t="e">
        <f>INDEX(Таблиця5[[C - COINS - COST]:[ADDRESS]],'02BUILD'!$BN485,6)</f>
        <v>#N/A</v>
      </c>
      <c r="BU485" s="596" t="e">
        <f>INDEX(Таблиця5[[C - COINS - COST]:[ADDRESS]],'02BUILD'!$BN485,7)</f>
        <v>#N/A</v>
      </c>
      <c r="BV485" s="596" t="e">
        <f>INDEX(Таблиця5[[C - COINS - COST]:[ADDRESS]],'02BUILD'!$BN485,8)</f>
        <v>#N/A</v>
      </c>
      <c r="BW485" s="596" t="e">
        <f>INDEX(Таблиця5[[C - COINS - COST]:[ADDRESS]],'02BUILD'!$BN485,9)</f>
        <v>#N/A</v>
      </c>
      <c r="BX485" s="596" t="e">
        <f>INDEX(Таблиця5[[C - COINS - COST]:[ADDRESS]],'02BUILD'!$BN485,10)</f>
        <v>#N/A</v>
      </c>
    </row>
    <row r="486" spans="1:76" ht="16.5" thickTop="1" thickBot="1">
      <c r="A486" s="742" t="s">
        <v>903</v>
      </c>
      <c r="B486" s="743" t="str">
        <f t="shared" si="24"/>
        <v>$45"</v>
      </c>
      <c r="C486" s="743" t="str">
        <f t="shared" si="25"/>
        <v>Maerghoun's Inn (inn, B, 3)</v>
      </c>
      <c r="D486" s="742"/>
      <c r="E486" s="742"/>
      <c r="F486" s="743" t="s">
        <v>1631</v>
      </c>
      <c r="G486" s="743" t="s">
        <v>1632</v>
      </c>
      <c r="H486" s="743" t="s">
        <v>2229</v>
      </c>
      <c r="I486" s="743" t="s">
        <v>3967</v>
      </c>
      <c r="J486" s="743"/>
      <c r="K486" s="743" t="s">
        <v>2092</v>
      </c>
      <c r="L486" s="743" t="s">
        <v>2081</v>
      </c>
      <c r="M486" s="743">
        <v>3</v>
      </c>
      <c r="N486" s="743"/>
      <c r="O486" s="743"/>
      <c r="P486" s="743"/>
      <c r="Q486" s="743"/>
      <c r="R486" s="743"/>
      <c r="S4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6" s="743"/>
      <c r="U486" s="743"/>
      <c r="V486" s="743"/>
      <c r="W486" s="742"/>
      <c r="X486" s="742"/>
      <c r="Y486" s="742"/>
      <c r="Z486" s="743" t="s">
        <v>237</v>
      </c>
      <c r="AA486" s="743"/>
      <c r="AB486" s="743">
        <f>Таблиця4[[#This Row],[Descriptions2]]</f>
        <v>0</v>
      </c>
      <c r="AC486" s="743">
        <f>Таблиця4[[#This Row],[Owner/Specific NPCs3]]</f>
        <v>0</v>
      </c>
      <c r="AD486" s="743"/>
      <c r="AE486" s="750" t="s">
        <v>5831</v>
      </c>
      <c r="AF486" s="751"/>
      <c r="AG486" s="752"/>
      <c r="AH486" s="743" t="s">
        <v>4311</v>
      </c>
      <c r="AI486" s="752"/>
      <c r="AJ486" s="743" t="s">
        <v>4311</v>
      </c>
      <c r="AK486" s="752"/>
      <c r="AL486" s="742">
        <f>IFERROR(INDEX('02_LIVING_WATERDEEP'!$C$2:$C$200,MATCH(Таблиця4[[#This Row],[BUILDING NAME]],'02_LIVING_WATERDEEP'!$A$2:$A$200,0),1),"")</f>
        <v>0</v>
      </c>
      <c r="AM486" s="742" t="str">
        <f>IFERROR(INDEX('02_LIVING_WATERDEEP'!$F$2:$F$200,MATCH(Таблиця4[[#This Row],[BUILDING NAME]],'02_LIVING_WATERDEEP'!$A$2:$A$200,0),1),"")</f>
        <v>Wealthy</v>
      </c>
      <c r="AN486" s="742">
        <f>IFERROR(INDEX('02_LIVING_WATERDEEP'!$I$2:$I$200,MATCH(Таблиця4[[#This Row],[BUILDING NAME]],'02_LIVING_WATERDEEP'!$A$2:$A$200,0),1),"")</f>
        <v>0</v>
      </c>
      <c r="AO486" s="742">
        <f>IFERROR(INDEX('02_LIVING_WATERDEEP'!$J$2:$J$200,MATCH(Таблиця4[[#This Row],[BUILDING NAME]],'02_LIVING_WATERDEEP'!$A$2:$A$200,0),1),"")</f>
        <v>0</v>
      </c>
      <c r="AP486" s="742">
        <f>IFERROR(INDEX('02_LIVING_WATERDEEP'!$K$2:$K$200,MATCH(Таблиця4[[#This Row],[BUILDING NAME]],'02_LIVING_WATERDEEP'!$A$2:$A$200,0),1),"")</f>
        <v>0</v>
      </c>
      <c r="AQ486" s="742">
        <f>IFERROR(INDEX('02_LIVING_WATERDEEP'!$L$2:$L$200,MATCH(Таблиця4[[#This Row],[BUILDING NAME]],'02_LIVING_WATERDEEP'!$A$2:$A$200,0),1),"")</f>
        <v>0</v>
      </c>
      <c r="AR486" s="742">
        <f>IFERROR(INDEX('02_LIVING_WATERDEEP'!$M$2:$M$200,MATCH(Таблиця4[[#This Row],[BUILDING NAME]],'02_LIVING_WATERDEEP'!$A$2:$A$200,0),1),"")</f>
        <v>0</v>
      </c>
      <c r="AS486" s="742"/>
      <c r="AT486" s="596"/>
      <c r="AU486" s="596"/>
      <c r="AV486" s="596"/>
      <c r="AW486" s="596"/>
      <c r="AX486" s="596"/>
      <c r="AY486" s="596"/>
      <c r="AZ486" s="596"/>
      <c r="BA486" s="596"/>
      <c r="BB486" s="596"/>
      <c r="BC486" s="596"/>
      <c r="BD486" s="596"/>
      <c r="BE486" s="596"/>
      <c r="BF486" s="596"/>
      <c r="BG486" s="596"/>
      <c r="BH486" s="596"/>
      <c r="BI486" s="596"/>
      <c r="BJ486" s="596" t="e">
        <f>MATCH(Таблиця4[[#This Row],[BUILDING NAME]],#REF!,0)</f>
        <v>#REF!</v>
      </c>
      <c r="BK486" s="596" t="e">
        <f>INDEX(#REF!,'02BUILD'!BJ486,1)</f>
        <v>#REF!</v>
      </c>
      <c r="BL486" s="596" t="e">
        <v>#N/A</v>
      </c>
      <c r="BM486" s="596"/>
      <c r="BN486" s="596" t="e">
        <f>MATCH(Таблиця4[[#This Row],[BUILDING NAME]],Таблиця5[NAME],0)</f>
        <v>#N/A</v>
      </c>
      <c r="BO486" s="596" t="e">
        <f>INDEX(Таблиця5[[C - COINS - COST]:[ADDRESS]],'02BUILD'!$BN486,1)</f>
        <v>#N/A</v>
      </c>
      <c r="BP486" s="596" t="e">
        <f>INDEX(Таблиця5[[C - COINS - COST]:[ADDRESS]],'02BUILD'!$BN486,2)</f>
        <v>#N/A</v>
      </c>
      <c r="BQ486" s="596" t="e">
        <f>INDEX(Таблиця5[[C - COINS - COST]:[ADDRESS]],'02BUILD'!$BN486,3)</f>
        <v>#N/A</v>
      </c>
      <c r="BR486" s="596" t="e">
        <f>INDEX(Таблиця5[[C - COINS - COST]:[ADDRESS]],'02BUILD'!$BN486,4)</f>
        <v>#N/A</v>
      </c>
      <c r="BS486" s="596" t="e">
        <f>INDEX(Таблиця5[[C - COINS - COST]:[ADDRESS]],'02BUILD'!$BN486,5)</f>
        <v>#N/A</v>
      </c>
      <c r="BT486" s="596" t="e">
        <f>INDEX(Таблиця5[[C - COINS - COST]:[ADDRESS]],'02BUILD'!$BN486,6)</f>
        <v>#N/A</v>
      </c>
      <c r="BU486" s="596" t="e">
        <f>INDEX(Таблиця5[[C - COINS - COST]:[ADDRESS]],'02BUILD'!$BN486,7)</f>
        <v>#N/A</v>
      </c>
      <c r="BV486" s="596" t="e">
        <f>INDEX(Таблиця5[[C - COINS - COST]:[ADDRESS]],'02BUILD'!$BN486,8)</f>
        <v>#N/A</v>
      </c>
      <c r="BW486" s="596" t="e">
        <f>INDEX(Таблиця5[[C - COINS - COST]:[ADDRESS]],'02BUILD'!$BN486,9)</f>
        <v>#N/A</v>
      </c>
      <c r="BX486" s="596" t="e">
        <f>INDEX(Таблиця5[[C - COINS - COST]:[ADDRESS]],'02BUILD'!$BN486,10)</f>
        <v>#N/A</v>
      </c>
    </row>
    <row r="487" spans="1:76" ht="16.5" thickTop="1" thickBot="1">
      <c r="A487" s="742" t="s">
        <v>904</v>
      </c>
      <c r="B487" s="743" t="str">
        <f t="shared" si="24"/>
        <v>$46</v>
      </c>
      <c r="C487" s="743" t="str">
        <f t="shared" si="25"/>
        <v>Urmbrusk Villa (noble villa, A, 2s &amp; 3s)</v>
      </c>
      <c r="D487" s="742"/>
      <c r="E487" s="742"/>
      <c r="F487" s="743" t="s">
        <v>629</v>
      </c>
      <c r="G487" s="743" t="s">
        <v>1633</v>
      </c>
      <c r="H487" s="743" t="s">
        <v>21402</v>
      </c>
      <c r="I487" s="743" t="s">
        <v>3967</v>
      </c>
      <c r="J487" s="743"/>
      <c r="K487" s="743" t="s">
        <v>2075</v>
      </c>
      <c r="L487" s="743" t="s">
        <v>2076</v>
      </c>
      <c r="M487" s="743" t="s">
        <v>2070</v>
      </c>
      <c r="N487" s="743"/>
      <c r="O487" s="743"/>
      <c r="P487" s="743"/>
      <c r="Q487" s="743"/>
      <c r="R487" s="743"/>
      <c r="S4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7" s="743"/>
      <c r="U487" s="743"/>
      <c r="V487" s="743"/>
      <c r="W487" s="742"/>
      <c r="X487" s="742"/>
      <c r="Y487" s="742"/>
      <c r="Z487" s="743" t="s">
        <v>4311</v>
      </c>
      <c r="AA487" s="743"/>
      <c r="AB487" s="743" t="str">
        <f>Таблиця4[[#This Row],[Descriptions2]]</f>
        <v/>
      </c>
      <c r="AC487" s="743" t="str">
        <f>Таблиця4[[#This Row],[Owner/Specific NPCs3]]</f>
        <v/>
      </c>
      <c r="AD487" s="743"/>
      <c r="AE487" s="750" t="s">
        <v>5831</v>
      </c>
      <c r="AF487" s="751"/>
      <c r="AG487" s="752"/>
      <c r="AH487" s="743" t="s">
        <v>4311</v>
      </c>
      <c r="AI487" s="752"/>
      <c r="AJ487" s="743" t="s">
        <v>4311</v>
      </c>
      <c r="AK487" s="752"/>
      <c r="AL487" s="742" t="str">
        <f>IFERROR(INDEX('02_LIVING_WATERDEEP'!$C$2:$C$200,MATCH(Таблиця4[[#This Row],[BUILDING NAME]],'02_LIVING_WATERDEEP'!$A$2:$A$200,0),1),"")</f>
        <v/>
      </c>
      <c r="AM487" s="742" t="str">
        <f>IFERROR(INDEX('02_LIVING_WATERDEEP'!$F$2:$F$200,MATCH(Таблиця4[[#This Row],[BUILDING NAME]],'02_LIVING_WATERDEEP'!$A$2:$A$200,0),1),"")</f>
        <v/>
      </c>
      <c r="AN487" s="742" t="str">
        <f>IFERROR(INDEX('02_LIVING_WATERDEEP'!$I$2:$I$200,MATCH(Таблиця4[[#This Row],[BUILDING NAME]],'02_LIVING_WATERDEEP'!$A$2:$A$200,0),1),"")</f>
        <v/>
      </c>
      <c r="AO487" s="742" t="str">
        <f>IFERROR(INDEX('02_LIVING_WATERDEEP'!$J$2:$J$200,MATCH(Таблиця4[[#This Row],[BUILDING NAME]],'02_LIVING_WATERDEEP'!$A$2:$A$200,0),1),"")</f>
        <v/>
      </c>
      <c r="AP487" s="742" t="str">
        <f>IFERROR(INDEX('02_LIVING_WATERDEEP'!$K$2:$K$200,MATCH(Таблиця4[[#This Row],[BUILDING NAME]],'02_LIVING_WATERDEEP'!$A$2:$A$200,0),1),"")</f>
        <v/>
      </c>
      <c r="AQ487" s="742" t="str">
        <f>IFERROR(INDEX('02_LIVING_WATERDEEP'!$L$2:$L$200,MATCH(Таблиця4[[#This Row],[BUILDING NAME]],'02_LIVING_WATERDEEP'!$A$2:$A$200,0),1),"")</f>
        <v/>
      </c>
      <c r="AR487" s="742" t="str">
        <f>IFERROR(INDEX('02_LIVING_WATERDEEP'!$M$2:$M$200,MATCH(Таблиця4[[#This Row],[BUILDING NAME]],'02_LIVING_WATERDEEP'!$A$2:$A$200,0),1),"")</f>
        <v/>
      </c>
      <c r="AS487" s="742"/>
      <c r="AT487" s="596"/>
      <c r="AU487" s="596"/>
      <c r="AV487" s="596"/>
      <c r="AW487" s="596"/>
      <c r="AX487" s="596"/>
      <c r="AY487" s="596"/>
      <c r="AZ487" s="596"/>
      <c r="BA487" s="596"/>
      <c r="BB487" s="596"/>
      <c r="BC487" s="596"/>
      <c r="BD487" s="596"/>
      <c r="BE487" s="596"/>
      <c r="BF487" s="596"/>
      <c r="BG487" s="596"/>
      <c r="BH487" s="596"/>
      <c r="BI487" s="596"/>
      <c r="BJ487" s="596" t="e">
        <f>MATCH(Таблиця4[[#This Row],[BUILDING NAME]],#REF!,0)</f>
        <v>#REF!</v>
      </c>
      <c r="BK487" s="596" t="e">
        <f>INDEX(#REF!,'02BUILD'!BJ487,1)</f>
        <v>#REF!</v>
      </c>
      <c r="BL487" s="596" t="e">
        <v>#N/A</v>
      </c>
      <c r="BM487" s="596"/>
      <c r="BN487" s="596" t="e">
        <f>MATCH(Таблиця4[[#This Row],[BUILDING NAME]],Таблиця5[NAME],0)</f>
        <v>#N/A</v>
      </c>
      <c r="BO487" s="596" t="e">
        <f>INDEX(Таблиця5[[C - COINS - COST]:[ADDRESS]],'02BUILD'!$BN487,1)</f>
        <v>#N/A</v>
      </c>
      <c r="BP487" s="596" t="e">
        <f>INDEX(Таблиця5[[C - COINS - COST]:[ADDRESS]],'02BUILD'!$BN487,2)</f>
        <v>#N/A</v>
      </c>
      <c r="BQ487" s="596" t="e">
        <f>INDEX(Таблиця5[[C - COINS - COST]:[ADDRESS]],'02BUILD'!$BN487,3)</f>
        <v>#N/A</v>
      </c>
      <c r="BR487" s="596" t="e">
        <f>INDEX(Таблиця5[[C - COINS - COST]:[ADDRESS]],'02BUILD'!$BN487,4)</f>
        <v>#N/A</v>
      </c>
      <c r="BS487" s="596" t="e">
        <f>INDEX(Таблиця5[[C - COINS - COST]:[ADDRESS]],'02BUILD'!$BN487,5)</f>
        <v>#N/A</v>
      </c>
      <c r="BT487" s="596" t="e">
        <f>INDEX(Таблиця5[[C - COINS - COST]:[ADDRESS]],'02BUILD'!$BN487,6)</f>
        <v>#N/A</v>
      </c>
      <c r="BU487" s="596" t="e">
        <f>INDEX(Таблиця5[[C - COINS - COST]:[ADDRESS]],'02BUILD'!$BN487,7)</f>
        <v>#N/A</v>
      </c>
      <c r="BV487" s="596" t="e">
        <f>INDEX(Таблиця5[[C - COINS - COST]:[ADDRESS]],'02BUILD'!$BN487,8)</f>
        <v>#N/A</v>
      </c>
      <c r="BW487" s="596" t="e">
        <f>INDEX(Таблиця5[[C - COINS - COST]:[ADDRESS]],'02BUILD'!$BN487,9)</f>
        <v>#N/A</v>
      </c>
      <c r="BX487" s="596" t="e">
        <f>INDEX(Таблиця5[[C - COINS - COST]:[ADDRESS]],'02BUILD'!$BN487,10)</f>
        <v>#N/A</v>
      </c>
    </row>
    <row r="488" spans="1:76" ht="16.5" thickTop="1" thickBot="1">
      <c r="A488" s="742" t="s">
        <v>905</v>
      </c>
      <c r="B488" s="743" t="str">
        <f t="shared" si="24"/>
        <v>$47</v>
      </c>
      <c r="C488" s="743" t="str">
        <f t="shared" si="25"/>
        <v>Assumbar Villa (noble villa, A, Is &amp; 3s)</v>
      </c>
      <c r="D488" s="742"/>
      <c r="E488" s="742"/>
      <c r="F488" s="743" t="s">
        <v>264</v>
      </c>
      <c r="G488" s="743" t="s">
        <v>1634</v>
      </c>
      <c r="H488" s="743" t="s">
        <v>21261</v>
      </c>
      <c r="I488" s="743" t="s">
        <v>3967</v>
      </c>
      <c r="J488" s="743"/>
      <c r="K488" s="743" t="s">
        <v>2075</v>
      </c>
      <c r="L488" s="743" t="s">
        <v>2076</v>
      </c>
      <c r="M488" s="743" t="s">
        <v>2133</v>
      </c>
      <c r="N488" s="743"/>
      <c r="O488" s="743"/>
      <c r="P488" s="743"/>
      <c r="Q488" s="743"/>
      <c r="R488" s="743"/>
      <c r="S4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8" s="743"/>
      <c r="U488" s="743"/>
      <c r="V488" s="743"/>
      <c r="W488" s="742"/>
      <c r="X488" s="742"/>
      <c r="Y488" s="742"/>
      <c r="Z488" s="743" t="s">
        <v>4311</v>
      </c>
      <c r="AA488" s="743"/>
      <c r="AB488" s="743" t="str">
        <f>Таблиця4[[#This Row],[Descriptions2]]</f>
        <v/>
      </c>
      <c r="AC488" s="743" t="str">
        <f>Таблиця4[[#This Row],[Owner/Specific NPCs3]]</f>
        <v/>
      </c>
      <c r="AD488" s="743"/>
      <c r="AE488" s="750" t="s">
        <v>5831</v>
      </c>
      <c r="AF488" s="751"/>
      <c r="AG488" s="752"/>
      <c r="AH488" s="743" t="s">
        <v>4311</v>
      </c>
      <c r="AI488" s="752"/>
      <c r="AJ488" s="743" t="s">
        <v>4311</v>
      </c>
      <c r="AK488" s="752"/>
      <c r="AL488" s="742" t="str">
        <f>IFERROR(INDEX('02_LIVING_WATERDEEP'!$C$2:$C$200,MATCH(Таблиця4[[#This Row],[BUILDING NAME]],'02_LIVING_WATERDEEP'!$A$2:$A$200,0),1),"")</f>
        <v/>
      </c>
      <c r="AM488" s="742" t="str">
        <f>IFERROR(INDEX('02_LIVING_WATERDEEP'!$F$2:$F$200,MATCH(Таблиця4[[#This Row],[BUILDING NAME]],'02_LIVING_WATERDEEP'!$A$2:$A$200,0),1),"")</f>
        <v/>
      </c>
      <c r="AN488" s="742" t="str">
        <f>IFERROR(INDEX('02_LIVING_WATERDEEP'!$I$2:$I$200,MATCH(Таблиця4[[#This Row],[BUILDING NAME]],'02_LIVING_WATERDEEP'!$A$2:$A$200,0),1),"")</f>
        <v/>
      </c>
      <c r="AO488" s="742" t="str">
        <f>IFERROR(INDEX('02_LIVING_WATERDEEP'!$J$2:$J$200,MATCH(Таблиця4[[#This Row],[BUILDING NAME]],'02_LIVING_WATERDEEP'!$A$2:$A$200,0),1),"")</f>
        <v/>
      </c>
      <c r="AP488" s="742" t="str">
        <f>IFERROR(INDEX('02_LIVING_WATERDEEP'!$K$2:$K$200,MATCH(Таблиця4[[#This Row],[BUILDING NAME]],'02_LIVING_WATERDEEP'!$A$2:$A$200,0),1),"")</f>
        <v/>
      </c>
      <c r="AQ488" s="742" t="str">
        <f>IFERROR(INDEX('02_LIVING_WATERDEEP'!$L$2:$L$200,MATCH(Таблиця4[[#This Row],[BUILDING NAME]],'02_LIVING_WATERDEEP'!$A$2:$A$200,0),1),"")</f>
        <v/>
      </c>
      <c r="AR488" s="742" t="str">
        <f>IFERROR(INDEX('02_LIVING_WATERDEEP'!$M$2:$M$200,MATCH(Таблиця4[[#This Row],[BUILDING NAME]],'02_LIVING_WATERDEEP'!$A$2:$A$200,0),1),"")</f>
        <v/>
      </c>
      <c r="AS488" s="742"/>
      <c r="AT488" s="596"/>
      <c r="AU488" s="596"/>
      <c r="AV488" s="596"/>
      <c r="AW488" s="596"/>
      <c r="AX488" s="596"/>
      <c r="AY488" s="596"/>
      <c r="AZ488" s="596"/>
      <c r="BA488" s="596"/>
      <c r="BB488" s="596"/>
      <c r="BC488" s="596"/>
      <c r="BD488" s="596"/>
      <c r="BE488" s="596"/>
      <c r="BF488" s="596"/>
      <c r="BG488" s="596"/>
      <c r="BH488" s="596"/>
      <c r="BI488" s="596"/>
      <c r="BJ488" s="596" t="e">
        <f>MATCH(Таблиця4[[#This Row],[BUILDING NAME]],#REF!,0)</f>
        <v>#REF!</v>
      </c>
      <c r="BK488" s="596" t="e">
        <f>INDEX(#REF!,'02BUILD'!BJ488,1)</f>
        <v>#REF!</v>
      </c>
      <c r="BL488" s="596" t="e">
        <v>#N/A</v>
      </c>
      <c r="BM488" s="596"/>
      <c r="BN488" s="596" t="e">
        <f>MATCH(Таблиця4[[#This Row],[BUILDING NAME]],Таблиця5[NAME],0)</f>
        <v>#N/A</v>
      </c>
      <c r="BO488" s="596" t="e">
        <f>INDEX(Таблиця5[[C - COINS - COST]:[ADDRESS]],'02BUILD'!$BN488,1)</f>
        <v>#N/A</v>
      </c>
      <c r="BP488" s="596" t="e">
        <f>INDEX(Таблиця5[[C - COINS - COST]:[ADDRESS]],'02BUILD'!$BN488,2)</f>
        <v>#N/A</v>
      </c>
      <c r="BQ488" s="596" t="e">
        <f>INDEX(Таблиця5[[C - COINS - COST]:[ADDRESS]],'02BUILD'!$BN488,3)</f>
        <v>#N/A</v>
      </c>
      <c r="BR488" s="596" t="e">
        <f>INDEX(Таблиця5[[C - COINS - COST]:[ADDRESS]],'02BUILD'!$BN488,4)</f>
        <v>#N/A</v>
      </c>
      <c r="BS488" s="596" t="e">
        <f>INDEX(Таблиця5[[C - COINS - COST]:[ADDRESS]],'02BUILD'!$BN488,5)</f>
        <v>#N/A</v>
      </c>
      <c r="BT488" s="596" t="e">
        <f>INDEX(Таблиця5[[C - COINS - COST]:[ADDRESS]],'02BUILD'!$BN488,6)</f>
        <v>#N/A</v>
      </c>
      <c r="BU488" s="596" t="e">
        <f>INDEX(Таблиця5[[C - COINS - COST]:[ADDRESS]],'02BUILD'!$BN488,7)</f>
        <v>#N/A</v>
      </c>
      <c r="BV488" s="596" t="e">
        <f>INDEX(Таблиця5[[C - COINS - COST]:[ADDRESS]],'02BUILD'!$BN488,8)</f>
        <v>#N/A</v>
      </c>
      <c r="BW488" s="596" t="e">
        <f>INDEX(Таблиця5[[C - COINS - COST]:[ADDRESS]],'02BUILD'!$BN488,9)</f>
        <v>#N/A</v>
      </c>
      <c r="BX488" s="596" t="e">
        <f>INDEX(Таблиця5[[C - COINS - COST]:[ADDRESS]],'02BUILD'!$BN488,10)</f>
        <v>#N/A</v>
      </c>
    </row>
    <row r="489" spans="1:76" ht="16.5" thickTop="1" thickBot="1">
      <c r="A489" s="742" t="s">
        <v>906</v>
      </c>
      <c r="B489" s="743" t="str">
        <f t="shared" si="24"/>
        <v>$48</v>
      </c>
      <c r="C489" s="743" t="str">
        <f t="shared" si="25"/>
        <v>Cassalanter-Villa (noble villa, A, 3s &amp; 4s)</v>
      </c>
      <c r="D489" s="742"/>
      <c r="E489" s="742"/>
      <c r="F489" s="743" t="s">
        <v>1285</v>
      </c>
      <c r="G489" s="743" t="s">
        <v>1635</v>
      </c>
      <c r="H489" s="743" t="s">
        <v>2230</v>
      </c>
      <c r="I489" s="743" t="s">
        <v>3967</v>
      </c>
      <c r="J489" s="743"/>
      <c r="K489" s="743" t="s">
        <v>2075</v>
      </c>
      <c r="L489" s="743" t="s">
        <v>2076</v>
      </c>
      <c r="M489" s="743" t="s">
        <v>2074</v>
      </c>
      <c r="N489" s="743" t="s">
        <v>18507</v>
      </c>
      <c r="O489" s="743"/>
      <c r="P489" s="743"/>
      <c r="Q489" s="743"/>
      <c r="R489" s="743"/>
      <c r="S4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89" s="743"/>
      <c r="U489" s="743"/>
      <c r="V489" s="743"/>
      <c r="W489" s="742"/>
      <c r="X489" s="742"/>
      <c r="Y489" s="742"/>
      <c r="Z489" s="743" t="s">
        <v>4311</v>
      </c>
      <c r="AA489" s="743"/>
      <c r="AB489" s="743" t="str">
        <f>Таблиця4[[#This Row],[Descriptions2]]</f>
        <v/>
      </c>
      <c r="AC489" s="743" t="str">
        <f>Таблиця4[[#This Row],[Owner/Specific NPCs3]]</f>
        <v/>
      </c>
      <c r="AD489" s="743"/>
      <c r="AE489" s="750" t="s">
        <v>5831</v>
      </c>
      <c r="AF489" s="751"/>
      <c r="AG489" s="752"/>
      <c r="AH489" s="743" t="s">
        <v>4311</v>
      </c>
      <c r="AI489" s="752"/>
      <c r="AJ489" s="743" t="s">
        <v>34</v>
      </c>
      <c r="AK489" s="752"/>
      <c r="AL489" s="742" t="str">
        <f>IFERROR(INDEX('02_LIVING_WATERDEEP'!$C$2:$C$200,MATCH(Таблиця4[[#This Row],[BUILDING NAME]],'02_LIVING_WATERDEEP'!$A$2:$A$200,0),1),"")</f>
        <v/>
      </c>
      <c r="AM489" s="742" t="str">
        <f>IFERROR(INDEX('02_LIVING_WATERDEEP'!$F$2:$F$200,MATCH(Таблиця4[[#This Row],[BUILDING NAME]],'02_LIVING_WATERDEEP'!$A$2:$A$200,0),1),"")</f>
        <v/>
      </c>
      <c r="AN489" s="742" t="str">
        <f>IFERROR(INDEX('02_LIVING_WATERDEEP'!$I$2:$I$200,MATCH(Таблиця4[[#This Row],[BUILDING NAME]],'02_LIVING_WATERDEEP'!$A$2:$A$200,0),1),"")</f>
        <v/>
      </c>
      <c r="AO489" s="742" t="str">
        <f>IFERROR(INDEX('02_LIVING_WATERDEEP'!$J$2:$J$200,MATCH(Таблиця4[[#This Row],[BUILDING NAME]],'02_LIVING_WATERDEEP'!$A$2:$A$200,0),1),"")</f>
        <v/>
      </c>
      <c r="AP489" s="742" t="str">
        <f>IFERROR(INDEX('02_LIVING_WATERDEEP'!$K$2:$K$200,MATCH(Таблиця4[[#This Row],[BUILDING NAME]],'02_LIVING_WATERDEEP'!$A$2:$A$200,0),1),"")</f>
        <v/>
      </c>
      <c r="AQ489" s="742" t="str">
        <f>IFERROR(INDEX('02_LIVING_WATERDEEP'!$L$2:$L$200,MATCH(Таблиця4[[#This Row],[BUILDING NAME]],'02_LIVING_WATERDEEP'!$A$2:$A$200,0),1),"")</f>
        <v/>
      </c>
      <c r="AR489" s="742" t="str">
        <f>IFERROR(INDEX('02_LIVING_WATERDEEP'!$M$2:$M$200,MATCH(Таблиця4[[#This Row],[BUILDING NAME]],'02_LIVING_WATERDEEP'!$A$2:$A$200,0),1),"")</f>
        <v/>
      </c>
      <c r="AS489" s="742"/>
      <c r="AT489" s="596"/>
      <c r="AU489" s="596"/>
      <c r="AV489" s="596"/>
      <c r="AW489" s="596"/>
      <c r="AX489" s="596"/>
      <c r="AY489" s="596"/>
      <c r="AZ489" s="596"/>
      <c r="BA489" s="596"/>
      <c r="BB489" s="596"/>
      <c r="BC489" s="596"/>
      <c r="BD489" s="596"/>
      <c r="BE489" s="596"/>
      <c r="BF489" s="596"/>
      <c r="BG489" s="596"/>
      <c r="BH489" s="596"/>
      <c r="BI489" s="596"/>
      <c r="BJ489" s="596" t="e">
        <f>MATCH(Таблиця4[[#This Row],[BUILDING NAME]],#REF!,0)</f>
        <v>#REF!</v>
      </c>
      <c r="BK489" s="596" t="e">
        <f>INDEX(#REF!,'02BUILD'!BJ489,1)</f>
        <v>#REF!</v>
      </c>
      <c r="BL489" s="596" t="e">
        <v>#N/A</v>
      </c>
      <c r="BM489" s="596"/>
      <c r="BN489" s="596" t="e">
        <f>MATCH(Таблиця4[[#This Row],[BUILDING NAME]],Таблиця5[NAME],0)</f>
        <v>#N/A</v>
      </c>
      <c r="BO489" s="596" t="e">
        <f>INDEX(Таблиця5[[C - COINS - COST]:[ADDRESS]],'02BUILD'!$BN489,1)</f>
        <v>#N/A</v>
      </c>
      <c r="BP489" s="596" t="e">
        <f>INDEX(Таблиця5[[C - COINS - COST]:[ADDRESS]],'02BUILD'!$BN489,2)</f>
        <v>#N/A</v>
      </c>
      <c r="BQ489" s="596" t="e">
        <f>INDEX(Таблиця5[[C - COINS - COST]:[ADDRESS]],'02BUILD'!$BN489,3)</f>
        <v>#N/A</v>
      </c>
      <c r="BR489" s="596" t="e">
        <f>INDEX(Таблиця5[[C - COINS - COST]:[ADDRESS]],'02BUILD'!$BN489,4)</f>
        <v>#N/A</v>
      </c>
      <c r="BS489" s="596" t="e">
        <f>INDEX(Таблиця5[[C - COINS - COST]:[ADDRESS]],'02BUILD'!$BN489,5)</f>
        <v>#N/A</v>
      </c>
      <c r="BT489" s="596" t="e">
        <f>INDEX(Таблиця5[[C - COINS - COST]:[ADDRESS]],'02BUILD'!$BN489,6)</f>
        <v>#N/A</v>
      </c>
      <c r="BU489" s="596" t="e">
        <f>INDEX(Таблиця5[[C - COINS - COST]:[ADDRESS]],'02BUILD'!$BN489,7)</f>
        <v>#N/A</v>
      </c>
      <c r="BV489" s="596" t="e">
        <f>INDEX(Таблиця5[[C - COINS - COST]:[ADDRESS]],'02BUILD'!$BN489,8)</f>
        <v>#N/A</v>
      </c>
      <c r="BW489" s="596" t="e">
        <f>INDEX(Таблиця5[[C - COINS - COST]:[ADDRESS]],'02BUILD'!$BN489,9)</f>
        <v>#N/A</v>
      </c>
      <c r="BX489" s="596" t="e">
        <f>INDEX(Таблиця5[[C - COINS - COST]:[ADDRESS]],'02BUILD'!$BN489,10)</f>
        <v>#N/A</v>
      </c>
    </row>
    <row r="490" spans="1:76" ht="16.5" thickTop="1" thickBot="1">
      <c r="A490" s="742" t="s">
        <v>907</v>
      </c>
      <c r="B490" s="743" t="str">
        <f t="shared" si="24"/>
        <v>$49</v>
      </c>
      <c r="C490" s="743" t="str">
        <f t="shared" si="25"/>
        <v>Thongolir Villa (noble villa, A, 1s &amp; 2s)</v>
      </c>
      <c r="D490" s="742"/>
      <c r="E490" s="742"/>
      <c r="F490" s="743" t="s">
        <v>608</v>
      </c>
      <c r="G490" s="743" t="s">
        <v>1636</v>
      </c>
      <c r="H490" s="743" t="s">
        <v>21266</v>
      </c>
      <c r="I490" s="743" t="s">
        <v>3967</v>
      </c>
      <c r="J490" s="743"/>
      <c r="K490" s="743" t="s">
        <v>2075</v>
      </c>
      <c r="L490" s="743" t="s">
        <v>2076</v>
      </c>
      <c r="M490" s="743" t="s">
        <v>2071</v>
      </c>
      <c r="N490" s="743"/>
      <c r="O490" s="743"/>
      <c r="P490" s="743"/>
      <c r="Q490" s="743"/>
      <c r="R490" s="743"/>
      <c r="S4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0" s="743"/>
      <c r="U490" s="743"/>
      <c r="V490" s="743"/>
      <c r="W490" s="742"/>
      <c r="X490" s="742"/>
      <c r="Y490" s="761"/>
      <c r="Z490" s="743" t="s">
        <v>4311</v>
      </c>
      <c r="AA490" s="743"/>
      <c r="AB490" s="743" t="str">
        <f>Таблиця4[[#This Row],[Descriptions2]]</f>
        <v/>
      </c>
      <c r="AC490" s="743" t="str">
        <f>Таблиця4[[#This Row],[Owner/Specific NPCs3]]</f>
        <v/>
      </c>
      <c r="AD490" s="743"/>
      <c r="AE490" s="750" t="s">
        <v>5831</v>
      </c>
      <c r="AF490" s="751"/>
      <c r="AG490" s="752"/>
      <c r="AH490" s="743" t="s">
        <v>4311</v>
      </c>
      <c r="AI490" s="752"/>
      <c r="AJ490" s="743" t="s">
        <v>4290</v>
      </c>
      <c r="AK490" s="752"/>
      <c r="AL490" s="742" t="str">
        <f>IFERROR(INDEX('02_LIVING_WATERDEEP'!$C$2:$C$200,MATCH(Таблиця4[[#This Row],[BUILDING NAME]],'02_LIVING_WATERDEEP'!$A$2:$A$200,0),1),"")</f>
        <v/>
      </c>
      <c r="AM490" s="742" t="str">
        <f>IFERROR(INDEX('02_LIVING_WATERDEEP'!$F$2:$F$200,MATCH(Таблиця4[[#This Row],[BUILDING NAME]],'02_LIVING_WATERDEEP'!$A$2:$A$200,0),1),"")</f>
        <v/>
      </c>
      <c r="AN490" s="742" t="str">
        <f>IFERROR(INDEX('02_LIVING_WATERDEEP'!$I$2:$I$200,MATCH(Таблиця4[[#This Row],[BUILDING NAME]],'02_LIVING_WATERDEEP'!$A$2:$A$200,0),1),"")</f>
        <v/>
      </c>
      <c r="AO490" s="742" t="str">
        <f>IFERROR(INDEX('02_LIVING_WATERDEEP'!$J$2:$J$200,MATCH(Таблиця4[[#This Row],[BUILDING NAME]],'02_LIVING_WATERDEEP'!$A$2:$A$200,0),1),"")</f>
        <v/>
      </c>
      <c r="AP490" s="742" t="str">
        <f>IFERROR(INDEX('02_LIVING_WATERDEEP'!$K$2:$K$200,MATCH(Таблиця4[[#This Row],[BUILDING NAME]],'02_LIVING_WATERDEEP'!$A$2:$A$200,0),1),"")</f>
        <v/>
      </c>
      <c r="AQ490" s="742" t="str">
        <f>IFERROR(INDEX('02_LIVING_WATERDEEP'!$L$2:$L$200,MATCH(Таблиця4[[#This Row],[BUILDING NAME]],'02_LIVING_WATERDEEP'!$A$2:$A$200,0),1),"")</f>
        <v/>
      </c>
      <c r="AR490" s="742" t="str">
        <f>IFERROR(INDEX('02_LIVING_WATERDEEP'!$M$2:$M$200,MATCH(Таблиця4[[#This Row],[BUILDING NAME]],'02_LIVING_WATERDEEP'!$A$2:$A$200,0),1),"")</f>
        <v/>
      </c>
      <c r="AS490" s="742"/>
      <c r="AT490" s="596"/>
      <c r="AU490" s="596"/>
      <c r="AV490" s="596"/>
      <c r="AW490" s="596"/>
      <c r="AX490" s="596"/>
      <c r="AY490" s="596"/>
      <c r="AZ490" s="596"/>
      <c r="BA490" s="596"/>
      <c r="BB490" s="596"/>
      <c r="BC490" s="596"/>
      <c r="BD490" s="596"/>
      <c r="BE490" s="596"/>
      <c r="BF490" s="596"/>
      <c r="BG490" s="596"/>
      <c r="BH490" s="596"/>
      <c r="BI490" s="596"/>
      <c r="BJ490" s="596" t="e">
        <f>MATCH(Таблиця4[[#This Row],[BUILDING NAME]],#REF!,0)</f>
        <v>#REF!</v>
      </c>
      <c r="BK490" s="596" t="e">
        <f>INDEX(#REF!,'02BUILD'!BJ490,1)</f>
        <v>#REF!</v>
      </c>
      <c r="BL490" s="596" t="e">
        <v>#N/A</v>
      </c>
      <c r="BM490" s="596"/>
      <c r="BN490" s="596" t="e">
        <f>MATCH(Таблиця4[[#This Row],[BUILDING NAME]],Таблиця5[NAME],0)</f>
        <v>#N/A</v>
      </c>
      <c r="BO490" s="596" t="e">
        <f>INDEX(Таблиця5[[C - COINS - COST]:[ADDRESS]],'02BUILD'!$BN490,1)</f>
        <v>#N/A</v>
      </c>
      <c r="BP490" s="596" t="e">
        <f>INDEX(Таблиця5[[C - COINS - COST]:[ADDRESS]],'02BUILD'!$BN490,2)</f>
        <v>#N/A</v>
      </c>
      <c r="BQ490" s="596" t="e">
        <f>INDEX(Таблиця5[[C - COINS - COST]:[ADDRESS]],'02BUILD'!$BN490,3)</f>
        <v>#N/A</v>
      </c>
      <c r="BR490" s="596" t="e">
        <f>INDEX(Таблиця5[[C - COINS - COST]:[ADDRESS]],'02BUILD'!$BN490,4)</f>
        <v>#N/A</v>
      </c>
      <c r="BS490" s="596" t="e">
        <f>INDEX(Таблиця5[[C - COINS - COST]:[ADDRESS]],'02BUILD'!$BN490,5)</f>
        <v>#N/A</v>
      </c>
      <c r="BT490" s="596" t="e">
        <f>INDEX(Таблиця5[[C - COINS - COST]:[ADDRESS]],'02BUILD'!$BN490,6)</f>
        <v>#N/A</v>
      </c>
      <c r="BU490" s="596" t="e">
        <f>INDEX(Таблиця5[[C - COINS - COST]:[ADDRESS]],'02BUILD'!$BN490,7)</f>
        <v>#N/A</v>
      </c>
      <c r="BV490" s="596" t="e">
        <f>INDEX(Таблиця5[[C - COINS - COST]:[ADDRESS]],'02BUILD'!$BN490,8)</f>
        <v>#N/A</v>
      </c>
      <c r="BW490" s="596" t="e">
        <f>INDEX(Таблиця5[[C - COINS - COST]:[ADDRESS]],'02BUILD'!$BN490,9)</f>
        <v>#N/A</v>
      </c>
      <c r="BX490" s="596" t="e">
        <f>INDEX(Таблиця5[[C - COINS - COST]:[ADDRESS]],'02BUILD'!$BN490,10)</f>
        <v>#N/A</v>
      </c>
    </row>
    <row r="491" spans="1:76" ht="16.5" thickTop="1" thickBot="1">
      <c r="A491" s="742" t="s">
        <v>908</v>
      </c>
      <c r="B491" s="743" t="str">
        <f t="shared" si="24"/>
        <v>$50</v>
      </c>
      <c r="C491" s="743" t="str">
        <f t="shared" si="25"/>
        <v>Eagleshield Villa (noble villa, A, 2s &amp; 4s)</v>
      </c>
      <c r="D491" s="742"/>
      <c r="E491" s="742"/>
      <c r="F491" s="743" t="s">
        <v>1286</v>
      </c>
      <c r="G491" s="743" t="s">
        <v>1637</v>
      </c>
      <c r="H491" s="743" t="s">
        <v>5732</v>
      </c>
      <c r="I491" s="743" t="s">
        <v>3967</v>
      </c>
      <c r="J491" s="743"/>
      <c r="K491" s="743" t="s">
        <v>2075</v>
      </c>
      <c r="L491" s="743" t="s">
        <v>2076</v>
      </c>
      <c r="M491" s="743" t="s">
        <v>2073</v>
      </c>
      <c r="N491" s="743"/>
      <c r="O491" s="743"/>
      <c r="P491" s="743"/>
      <c r="Q491" s="743"/>
      <c r="R491" s="743"/>
      <c r="S4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1" s="743"/>
      <c r="U491" s="743"/>
      <c r="V491" s="743"/>
      <c r="W491" s="742"/>
      <c r="X491" s="742"/>
      <c r="Y491" s="742"/>
      <c r="Z491" s="743" t="s">
        <v>4311</v>
      </c>
      <c r="AA491" s="743"/>
      <c r="AB491" s="743" t="str">
        <f>Таблиця4[[#This Row],[Descriptions2]]</f>
        <v/>
      </c>
      <c r="AC491" s="743" t="str">
        <f>Таблиця4[[#This Row],[Owner/Specific NPCs3]]</f>
        <v/>
      </c>
      <c r="AD491" s="743"/>
      <c r="AE491" s="750" t="s">
        <v>5831</v>
      </c>
      <c r="AF491" s="751"/>
      <c r="AG491" s="752"/>
      <c r="AH491" s="743" t="s">
        <v>4311</v>
      </c>
      <c r="AI491" s="752"/>
      <c r="AJ491" s="743" t="s">
        <v>4311</v>
      </c>
      <c r="AK491" s="752"/>
      <c r="AL491" s="742" t="str">
        <f>IFERROR(INDEX('02_LIVING_WATERDEEP'!$C$2:$C$200,MATCH(Таблиця4[[#This Row],[BUILDING NAME]],'02_LIVING_WATERDEEP'!$A$2:$A$200,0),1),"")</f>
        <v/>
      </c>
      <c r="AM491" s="742" t="str">
        <f>IFERROR(INDEX('02_LIVING_WATERDEEP'!$F$2:$F$200,MATCH(Таблиця4[[#This Row],[BUILDING NAME]],'02_LIVING_WATERDEEP'!$A$2:$A$200,0),1),"")</f>
        <v/>
      </c>
      <c r="AN491" s="742" t="str">
        <f>IFERROR(INDEX('02_LIVING_WATERDEEP'!$I$2:$I$200,MATCH(Таблиця4[[#This Row],[BUILDING NAME]],'02_LIVING_WATERDEEP'!$A$2:$A$200,0),1),"")</f>
        <v/>
      </c>
      <c r="AO491" s="742" t="str">
        <f>IFERROR(INDEX('02_LIVING_WATERDEEP'!$J$2:$J$200,MATCH(Таблиця4[[#This Row],[BUILDING NAME]],'02_LIVING_WATERDEEP'!$A$2:$A$200,0),1),"")</f>
        <v/>
      </c>
      <c r="AP491" s="742" t="str">
        <f>IFERROR(INDEX('02_LIVING_WATERDEEP'!$K$2:$K$200,MATCH(Таблиця4[[#This Row],[BUILDING NAME]],'02_LIVING_WATERDEEP'!$A$2:$A$200,0),1),"")</f>
        <v/>
      </c>
      <c r="AQ491" s="742" t="str">
        <f>IFERROR(INDEX('02_LIVING_WATERDEEP'!$L$2:$L$200,MATCH(Таблиця4[[#This Row],[BUILDING NAME]],'02_LIVING_WATERDEEP'!$A$2:$A$200,0),1),"")</f>
        <v/>
      </c>
      <c r="AR491" s="742" t="str">
        <f>IFERROR(INDEX('02_LIVING_WATERDEEP'!$M$2:$M$200,MATCH(Таблиця4[[#This Row],[BUILDING NAME]],'02_LIVING_WATERDEEP'!$A$2:$A$200,0),1),"")</f>
        <v/>
      </c>
      <c r="AS491" s="742"/>
      <c r="AT491" s="596"/>
      <c r="AU491" s="596"/>
      <c r="AV491" s="596"/>
      <c r="AW491" s="596"/>
      <c r="AX491" s="596"/>
      <c r="AY491" s="596"/>
      <c r="AZ491" s="596"/>
      <c r="BA491" s="596"/>
      <c r="BB491" s="596"/>
      <c r="BC491" s="596"/>
      <c r="BD491" s="596"/>
      <c r="BE491" s="596"/>
      <c r="BF491" s="596"/>
      <c r="BG491" s="596"/>
      <c r="BH491" s="596"/>
      <c r="BI491" s="596"/>
      <c r="BJ491" s="596" t="e">
        <f>MATCH(Таблиця4[[#This Row],[BUILDING NAME]],#REF!,0)</f>
        <v>#REF!</v>
      </c>
      <c r="BK491" s="596" t="e">
        <f>INDEX(#REF!,'02BUILD'!BJ491,1)</f>
        <v>#REF!</v>
      </c>
      <c r="BL491" s="596" t="e">
        <v>#N/A</v>
      </c>
      <c r="BM491" s="596"/>
      <c r="BN491" s="596" t="e">
        <f>MATCH(Таблиця4[[#This Row],[BUILDING NAME]],Таблиця5[NAME],0)</f>
        <v>#N/A</v>
      </c>
      <c r="BO491" s="596" t="e">
        <f>INDEX(Таблиця5[[C - COINS - COST]:[ADDRESS]],'02BUILD'!$BN491,1)</f>
        <v>#N/A</v>
      </c>
      <c r="BP491" s="596" t="e">
        <f>INDEX(Таблиця5[[C - COINS - COST]:[ADDRESS]],'02BUILD'!$BN491,2)</f>
        <v>#N/A</v>
      </c>
      <c r="BQ491" s="596" t="e">
        <f>INDEX(Таблиця5[[C - COINS - COST]:[ADDRESS]],'02BUILD'!$BN491,3)</f>
        <v>#N/A</v>
      </c>
      <c r="BR491" s="596" t="e">
        <f>INDEX(Таблиця5[[C - COINS - COST]:[ADDRESS]],'02BUILD'!$BN491,4)</f>
        <v>#N/A</v>
      </c>
      <c r="BS491" s="596" t="e">
        <f>INDEX(Таблиця5[[C - COINS - COST]:[ADDRESS]],'02BUILD'!$BN491,5)</f>
        <v>#N/A</v>
      </c>
      <c r="BT491" s="596" t="e">
        <f>INDEX(Таблиця5[[C - COINS - COST]:[ADDRESS]],'02BUILD'!$BN491,6)</f>
        <v>#N/A</v>
      </c>
      <c r="BU491" s="596" t="e">
        <f>INDEX(Таблиця5[[C - COINS - COST]:[ADDRESS]],'02BUILD'!$BN491,7)</f>
        <v>#N/A</v>
      </c>
      <c r="BV491" s="596" t="e">
        <f>INDEX(Таблиця5[[C - COINS - COST]:[ADDRESS]],'02BUILD'!$BN491,8)</f>
        <v>#N/A</v>
      </c>
      <c r="BW491" s="596" t="e">
        <f>INDEX(Таблиця5[[C - COINS - COST]:[ADDRESS]],'02BUILD'!$BN491,9)</f>
        <v>#N/A</v>
      </c>
      <c r="BX491" s="596" t="e">
        <f>INDEX(Таблиця5[[C - COINS - COST]:[ADDRESS]],'02BUILD'!$BN491,10)</f>
        <v>#N/A</v>
      </c>
    </row>
    <row r="492" spans="1:76" ht="16.5" thickTop="1" thickBot="1">
      <c r="A492" s="742" t="s">
        <v>909</v>
      </c>
      <c r="B492" s="743" t="str">
        <f t="shared" si="24"/>
        <v>$51</v>
      </c>
      <c r="C492" s="743" t="str">
        <f t="shared" si="25"/>
        <v>Dezlentyr Villa (noble villa, A, 2s &amp; 4s)</v>
      </c>
      <c r="D492" s="742"/>
      <c r="E492" s="742"/>
      <c r="F492" s="743" t="s">
        <v>1287</v>
      </c>
      <c r="G492" s="743" t="s">
        <v>1638</v>
      </c>
      <c r="H492" s="743" t="s">
        <v>2231</v>
      </c>
      <c r="I492" s="743" t="s">
        <v>3967</v>
      </c>
      <c r="J492" s="743"/>
      <c r="K492" s="743" t="s">
        <v>2075</v>
      </c>
      <c r="L492" s="743" t="s">
        <v>2076</v>
      </c>
      <c r="M492" s="743" t="s">
        <v>2073</v>
      </c>
      <c r="N492" s="743"/>
      <c r="O492" s="743"/>
      <c r="P492" s="743"/>
      <c r="Q492" s="743"/>
      <c r="R492" s="743"/>
      <c r="S4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2" s="743"/>
      <c r="U492" s="743"/>
      <c r="V492" s="743"/>
      <c r="W492" s="743"/>
      <c r="X492" s="743"/>
      <c r="Y492" s="743"/>
      <c r="Z492" s="743" t="s">
        <v>4311</v>
      </c>
      <c r="AA492" s="743"/>
      <c r="AB492" s="743" t="str">
        <f>Таблиця4[[#This Row],[Descriptions2]]</f>
        <v/>
      </c>
      <c r="AC492" s="743" t="str">
        <f>Таблиця4[[#This Row],[Owner/Specific NPCs3]]</f>
        <v/>
      </c>
      <c r="AD492" s="743"/>
      <c r="AE492" s="750" t="s">
        <v>5831</v>
      </c>
      <c r="AF492" s="751"/>
      <c r="AG492" s="752"/>
      <c r="AH492" s="743" t="s">
        <v>4311</v>
      </c>
      <c r="AI492" s="752"/>
      <c r="AJ492" s="743" t="s">
        <v>4311</v>
      </c>
      <c r="AK492" s="752"/>
      <c r="AL492" s="742" t="str">
        <f>IFERROR(INDEX('02_LIVING_WATERDEEP'!$C$2:$C$200,MATCH(Таблиця4[[#This Row],[BUILDING NAME]],'02_LIVING_WATERDEEP'!$A$2:$A$200,0),1),"")</f>
        <v/>
      </c>
      <c r="AM492" s="742" t="str">
        <f>IFERROR(INDEX('02_LIVING_WATERDEEP'!$F$2:$F$200,MATCH(Таблиця4[[#This Row],[BUILDING NAME]],'02_LIVING_WATERDEEP'!$A$2:$A$200,0),1),"")</f>
        <v/>
      </c>
      <c r="AN492" s="742" t="str">
        <f>IFERROR(INDEX('02_LIVING_WATERDEEP'!$I$2:$I$200,MATCH(Таблиця4[[#This Row],[BUILDING NAME]],'02_LIVING_WATERDEEP'!$A$2:$A$200,0),1),"")</f>
        <v/>
      </c>
      <c r="AO492" s="742" t="str">
        <f>IFERROR(INDEX('02_LIVING_WATERDEEP'!$J$2:$J$200,MATCH(Таблиця4[[#This Row],[BUILDING NAME]],'02_LIVING_WATERDEEP'!$A$2:$A$200,0),1),"")</f>
        <v/>
      </c>
      <c r="AP492" s="742" t="str">
        <f>IFERROR(INDEX('02_LIVING_WATERDEEP'!$K$2:$K$200,MATCH(Таблиця4[[#This Row],[BUILDING NAME]],'02_LIVING_WATERDEEP'!$A$2:$A$200,0),1),"")</f>
        <v/>
      </c>
      <c r="AQ492" s="742" t="str">
        <f>IFERROR(INDEX('02_LIVING_WATERDEEP'!$L$2:$L$200,MATCH(Таблиця4[[#This Row],[BUILDING NAME]],'02_LIVING_WATERDEEP'!$A$2:$A$200,0),1),"")</f>
        <v/>
      </c>
      <c r="AR492" s="742" t="str">
        <f>IFERROR(INDEX('02_LIVING_WATERDEEP'!$M$2:$M$200,MATCH(Таблиця4[[#This Row],[BUILDING NAME]],'02_LIVING_WATERDEEP'!$A$2:$A$200,0),1),"")</f>
        <v/>
      </c>
      <c r="AS492" s="742"/>
      <c r="AT492" s="596"/>
      <c r="AU492" s="596"/>
      <c r="AV492" s="596"/>
      <c r="AW492" s="596"/>
      <c r="AX492" s="596"/>
      <c r="AY492" s="596"/>
      <c r="AZ492" s="596"/>
      <c r="BA492" s="596"/>
      <c r="BB492" s="596"/>
      <c r="BC492" s="596"/>
      <c r="BD492" s="596"/>
      <c r="BE492" s="596"/>
      <c r="BF492" s="596"/>
      <c r="BG492" s="596"/>
      <c r="BH492" s="596"/>
      <c r="BI492" s="596"/>
      <c r="BJ492" s="596" t="e">
        <f>MATCH(Таблиця4[[#This Row],[BUILDING NAME]],#REF!,0)</f>
        <v>#REF!</v>
      </c>
      <c r="BK492" s="596" t="e">
        <f>INDEX(#REF!,'02BUILD'!BJ492,1)</f>
        <v>#REF!</v>
      </c>
      <c r="BL492" s="596">
        <v>0</v>
      </c>
      <c r="BM492" s="596"/>
      <c r="BN492" s="596" t="e">
        <f>MATCH(Таблиця4[[#This Row],[BUILDING NAME]],Таблиця5[NAME],0)</f>
        <v>#N/A</v>
      </c>
      <c r="BO492" s="596" t="e">
        <f>INDEX(Таблиця5[[C - COINS - COST]:[ADDRESS]],'02BUILD'!$BN492,1)</f>
        <v>#N/A</v>
      </c>
      <c r="BP492" s="596" t="e">
        <f>INDEX(Таблиця5[[C - COINS - COST]:[ADDRESS]],'02BUILD'!$BN492,2)</f>
        <v>#N/A</v>
      </c>
      <c r="BQ492" s="596" t="e">
        <f>INDEX(Таблиця5[[C - COINS - COST]:[ADDRESS]],'02BUILD'!$BN492,3)</f>
        <v>#N/A</v>
      </c>
      <c r="BR492" s="596" t="e">
        <f>INDEX(Таблиця5[[C - COINS - COST]:[ADDRESS]],'02BUILD'!$BN492,4)</f>
        <v>#N/A</v>
      </c>
      <c r="BS492" s="596" t="e">
        <f>INDEX(Таблиця5[[C - COINS - COST]:[ADDRESS]],'02BUILD'!$BN492,5)</f>
        <v>#N/A</v>
      </c>
      <c r="BT492" s="596" t="e">
        <f>INDEX(Таблиця5[[C - COINS - COST]:[ADDRESS]],'02BUILD'!$BN492,6)</f>
        <v>#N/A</v>
      </c>
      <c r="BU492" s="596" t="e">
        <f>INDEX(Таблиця5[[C - COINS - COST]:[ADDRESS]],'02BUILD'!$BN492,7)</f>
        <v>#N/A</v>
      </c>
      <c r="BV492" s="596" t="e">
        <f>INDEX(Таблиця5[[C - COINS - COST]:[ADDRESS]],'02BUILD'!$BN492,8)</f>
        <v>#N/A</v>
      </c>
      <c r="BW492" s="596" t="e">
        <f>INDEX(Таблиця5[[C - COINS - COST]:[ADDRESS]],'02BUILD'!$BN492,9)</f>
        <v>#N/A</v>
      </c>
      <c r="BX492" s="596" t="e">
        <f>INDEX(Таблиця5[[C - COINS - COST]:[ADDRESS]],'02BUILD'!$BN492,10)</f>
        <v>#N/A</v>
      </c>
    </row>
    <row r="493" spans="1:76" ht="16.5" thickTop="1" thickBot="1">
      <c r="A493" s="742" t="s">
        <v>910</v>
      </c>
      <c r="B493" s="743" t="str">
        <f t="shared" si="24"/>
        <v>$52</v>
      </c>
      <c r="C493" s="743" t="str">
        <f t="shared" si="25"/>
        <v>Belabranta Villa (noble villa;, A, 3s &amp; 5s)</v>
      </c>
      <c r="D493" s="742"/>
      <c r="E493" s="742"/>
      <c r="F493" s="743" t="s">
        <v>273</v>
      </c>
      <c r="G493" s="743" t="s">
        <v>1639</v>
      </c>
      <c r="H493" s="743" t="s">
        <v>21267</v>
      </c>
      <c r="I493" s="743" t="s">
        <v>3967</v>
      </c>
      <c r="J493" s="743"/>
      <c r="K493" s="743" t="s">
        <v>2075</v>
      </c>
      <c r="L493" s="743" t="s">
        <v>2076</v>
      </c>
      <c r="M493" s="743" t="s">
        <v>2133</v>
      </c>
      <c r="N493" s="743"/>
      <c r="O493" s="743"/>
      <c r="P493" s="743"/>
      <c r="Q493" s="743"/>
      <c r="R493" s="743"/>
      <c r="S4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3" s="743"/>
      <c r="U493" s="743"/>
      <c r="V493" s="743"/>
      <c r="W493" s="742"/>
      <c r="X493" s="742"/>
      <c r="Y493" s="761"/>
      <c r="Z493" s="743" t="s">
        <v>4311</v>
      </c>
      <c r="AA493" s="743"/>
      <c r="AB493" s="743" t="str">
        <f>Таблиця4[[#This Row],[Descriptions2]]</f>
        <v/>
      </c>
      <c r="AC493" s="743" t="str">
        <f>Таблиця4[[#This Row],[Owner/Specific NPCs3]]</f>
        <v/>
      </c>
      <c r="AD493" s="743"/>
      <c r="AE493" s="750" t="s">
        <v>5831</v>
      </c>
      <c r="AF493" s="751"/>
      <c r="AG493" s="752"/>
      <c r="AH493" s="743" t="s">
        <v>4311</v>
      </c>
      <c r="AI493" s="752"/>
      <c r="AJ493" s="743" t="s">
        <v>4311</v>
      </c>
      <c r="AK493" s="752"/>
      <c r="AL493" s="742" t="str">
        <f>IFERROR(INDEX('02_LIVING_WATERDEEP'!$C$2:$C$200,MATCH(Таблиця4[[#This Row],[BUILDING NAME]],'02_LIVING_WATERDEEP'!$A$2:$A$200,0),1),"")</f>
        <v/>
      </c>
      <c r="AM493" s="742" t="str">
        <f>IFERROR(INDEX('02_LIVING_WATERDEEP'!$F$2:$F$200,MATCH(Таблиця4[[#This Row],[BUILDING NAME]],'02_LIVING_WATERDEEP'!$A$2:$A$200,0),1),"")</f>
        <v/>
      </c>
      <c r="AN493" s="742" t="str">
        <f>IFERROR(INDEX('02_LIVING_WATERDEEP'!$I$2:$I$200,MATCH(Таблиця4[[#This Row],[BUILDING NAME]],'02_LIVING_WATERDEEP'!$A$2:$A$200,0),1),"")</f>
        <v/>
      </c>
      <c r="AO493" s="742" t="str">
        <f>IFERROR(INDEX('02_LIVING_WATERDEEP'!$J$2:$J$200,MATCH(Таблиця4[[#This Row],[BUILDING NAME]],'02_LIVING_WATERDEEP'!$A$2:$A$200,0),1),"")</f>
        <v/>
      </c>
      <c r="AP493" s="742" t="str">
        <f>IFERROR(INDEX('02_LIVING_WATERDEEP'!$K$2:$K$200,MATCH(Таблиця4[[#This Row],[BUILDING NAME]],'02_LIVING_WATERDEEP'!$A$2:$A$200,0),1),"")</f>
        <v/>
      </c>
      <c r="AQ493" s="742" t="str">
        <f>IFERROR(INDEX('02_LIVING_WATERDEEP'!$L$2:$L$200,MATCH(Таблиця4[[#This Row],[BUILDING NAME]],'02_LIVING_WATERDEEP'!$A$2:$A$200,0),1),"")</f>
        <v/>
      </c>
      <c r="AR493" s="742" t="str">
        <f>IFERROR(INDEX('02_LIVING_WATERDEEP'!$M$2:$M$200,MATCH(Таблиця4[[#This Row],[BUILDING NAME]],'02_LIVING_WATERDEEP'!$A$2:$A$200,0),1),"")</f>
        <v/>
      </c>
      <c r="AS493" s="742"/>
      <c r="AT493" s="596"/>
      <c r="AU493" s="596"/>
      <c r="AV493" s="596"/>
      <c r="AW493" s="596"/>
      <c r="AX493" s="596"/>
      <c r="AY493" s="596"/>
      <c r="AZ493" s="596"/>
      <c r="BA493" s="596"/>
      <c r="BB493" s="596"/>
      <c r="BC493" s="596"/>
      <c r="BD493" s="596"/>
      <c r="BE493" s="596"/>
      <c r="BF493" s="596"/>
      <c r="BG493" s="596"/>
      <c r="BH493" s="596"/>
      <c r="BI493" s="596"/>
      <c r="BJ493" s="596" t="e">
        <f>MATCH(Таблиця4[[#This Row],[BUILDING NAME]],#REF!,0)</f>
        <v>#REF!</v>
      </c>
      <c r="BK493" s="596" t="e">
        <f>INDEX(#REF!,'02BUILD'!BJ493,1)</f>
        <v>#REF!</v>
      </c>
      <c r="BL493" s="596" t="e">
        <v>#N/A</v>
      </c>
      <c r="BM493" s="596"/>
      <c r="BN493" s="596" t="e">
        <f>MATCH(Таблиця4[[#This Row],[BUILDING NAME]],Таблиця5[NAME],0)</f>
        <v>#N/A</v>
      </c>
      <c r="BO493" s="596" t="e">
        <f>INDEX(Таблиця5[[C - COINS - COST]:[ADDRESS]],'02BUILD'!$BN493,1)</f>
        <v>#N/A</v>
      </c>
      <c r="BP493" s="596" t="e">
        <f>INDEX(Таблиця5[[C - COINS - COST]:[ADDRESS]],'02BUILD'!$BN493,2)</f>
        <v>#N/A</v>
      </c>
      <c r="BQ493" s="596" t="e">
        <f>INDEX(Таблиця5[[C - COINS - COST]:[ADDRESS]],'02BUILD'!$BN493,3)</f>
        <v>#N/A</v>
      </c>
      <c r="BR493" s="596" t="e">
        <f>INDEX(Таблиця5[[C - COINS - COST]:[ADDRESS]],'02BUILD'!$BN493,4)</f>
        <v>#N/A</v>
      </c>
      <c r="BS493" s="596" t="e">
        <f>INDEX(Таблиця5[[C - COINS - COST]:[ADDRESS]],'02BUILD'!$BN493,5)</f>
        <v>#N/A</v>
      </c>
      <c r="BT493" s="596" t="e">
        <f>INDEX(Таблиця5[[C - COINS - COST]:[ADDRESS]],'02BUILD'!$BN493,6)</f>
        <v>#N/A</v>
      </c>
      <c r="BU493" s="596" t="e">
        <f>INDEX(Таблиця5[[C - COINS - COST]:[ADDRESS]],'02BUILD'!$BN493,7)</f>
        <v>#N/A</v>
      </c>
      <c r="BV493" s="596" t="e">
        <f>INDEX(Таблиця5[[C - COINS - COST]:[ADDRESS]],'02BUILD'!$BN493,8)</f>
        <v>#N/A</v>
      </c>
      <c r="BW493" s="596" t="e">
        <f>INDEX(Таблиця5[[C - COINS - COST]:[ADDRESS]],'02BUILD'!$BN493,9)</f>
        <v>#N/A</v>
      </c>
      <c r="BX493" s="596" t="e">
        <f>INDEX(Таблиця5[[C - COINS - COST]:[ADDRESS]],'02BUILD'!$BN493,10)</f>
        <v>#N/A</v>
      </c>
    </row>
    <row r="494" spans="1:76" ht="16.5" thickTop="1" thickBot="1">
      <c r="A494" s="742" t="s">
        <v>911</v>
      </c>
      <c r="B494" s="743" t="str">
        <f t="shared" si="24"/>
        <v>$53</v>
      </c>
      <c r="C494" s="743" t="str">
        <f t="shared" si="25"/>
        <v>Bladesemmer Villa (noble villa, A, 1s &amp; 3s)</v>
      </c>
      <c r="D494" s="742"/>
      <c r="E494" s="742"/>
      <c r="F494" s="743" t="s">
        <v>280</v>
      </c>
      <c r="G494" s="743" t="s">
        <v>1640</v>
      </c>
      <c r="H494" s="743" t="s">
        <v>2232</v>
      </c>
      <c r="I494" s="743" t="s">
        <v>3967</v>
      </c>
      <c r="J494" s="743"/>
      <c r="K494" s="743" t="s">
        <v>2075</v>
      </c>
      <c r="L494" s="743" t="s">
        <v>2076</v>
      </c>
      <c r="M494" s="743" t="s">
        <v>2132</v>
      </c>
      <c r="N494" s="743" t="s">
        <v>65</v>
      </c>
      <c r="O494" s="743"/>
      <c r="P494" s="743"/>
      <c r="Q494" s="743"/>
      <c r="R494" s="743"/>
      <c r="S4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4" s="743"/>
      <c r="U494" s="743"/>
      <c r="V494" s="743"/>
      <c r="W494" s="743"/>
      <c r="X494" s="743"/>
      <c r="Y494" s="743"/>
      <c r="Z494" s="743" t="s">
        <v>4311</v>
      </c>
      <c r="AA494" s="743"/>
      <c r="AB494" s="743" t="str">
        <f>Таблиця4[[#This Row],[Descriptions2]]</f>
        <v/>
      </c>
      <c r="AC494" s="743" t="str">
        <f>Таблиця4[[#This Row],[Owner/Specific NPCs3]]</f>
        <v/>
      </c>
      <c r="AD494" s="743"/>
      <c r="AE494" s="750" t="s">
        <v>5831</v>
      </c>
      <c r="AF494" s="751"/>
      <c r="AG494" s="752"/>
      <c r="AH494" s="743" t="s">
        <v>4311</v>
      </c>
      <c r="AI494" s="752"/>
      <c r="AJ494" s="743" t="s">
        <v>4311</v>
      </c>
      <c r="AK494" s="752"/>
      <c r="AL494" s="742" t="str">
        <f>IFERROR(INDEX('02_LIVING_WATERDEEP'!$C$2:$C$200,MATCH(Таблиця4[[#This Row],[BUILDING NAME]],'02_LIVING_WATERDEEP'!$A$2:$A$200,0),1),"")</f>
        <v/>
      </c>
      <c r="AM494" s="742" t="str">
        <f>IFERROR(INDEX('02_LIVING_WATERDEEP'!$F$2:$F$200,MATCH(Таблиця4[[#This Row],[BUILDING NAME]],'02_LIVING_WATERDEEP'!$A$2:$A$200,0),1),"")</f>
        <v/>
      </c>
      <c r="AN494" s="742" t="str">
        <f>IFERROR(INDEX('02_LIVING_WATERDEEP'!$I$2:$I$200,MATCH(Таблиця4[[#This Row],[BUILDING NAME]],'02_LIVING_WATERDEEP'!$A$2:$A$200,0),1),"")</f>
        <v/>
      </c>
      <c r="AO494" s="742" t="str">
        <f>IFERROR(INDEX('02_LIVING_WATERDEEP'!$J$2:$J$200,MATCH(Таблиця4[[#This Row],[BUILDING NAME]],'02_LIVING_WATERDEEP'!$A$2:$A$200,0),1),"")</f>
        <v/>
      </c>
      <c r="AP494" s="742" t="str">
        <f>IFERROR(INDEX('02_LIVING_WATERDEEP'!$K$2:$K$200,MATCH(Таблиця4[[#This Row],[BUILDING NAME]],'02_LIVING_WATERDEEP'!$A$2:$A$200,0),1),"")</f>
        <v/>
      </c>
      <c r="AQ494" s="742" t="str">
        <f>IFERROR(INDEX('02_LIVING_WATERDEEP'!$L$2:$L$200,MATCH(Таблиця4[[#This Row],[BUILDING NAME]],'02_LIVING_WATERDEEP'!$A$2:$A$200,0),1),"")</f>
        <v/>
      </c>
      <c r="AR494" s="742" t="str">
        <f>IFERROR(INDEX('02_LIVING_WATERDEEP'!$M$2:$M$200,MATCH(Таблиця4[[#This Row],[BUILDING NAME]],'02_LIVING_WATERDEEP'!$A$2:$A$200,0),1),"")</f>
        <v/>
      </c>
      <c r="AS494" s="742"/>
      <c r="AT494" s="596"/>
      <c r="AU494" s="596"/>
      <c r="AV494" s="596"/>
      <c r="AW494" s="596"/>
      <c r="AX494" s="596"/>
      <c r="AY494" s="596"/>
      <c r="AZ494" s="596"/>
      <c r="BA494" s="596"/>
      <c r="BB494" s="596"/>
      <c r="BC494" s="596"/>
      <c r="BD494" s="596"/>
      <c r="BE494" s="596"/>
      <c r="BF494" s="596"/>
      <c r="BG494" s="596"/>
      <c r="BH494" s="596"/>
      <c r="BI494" s="596"/>
      <c r="BJ494" s="596" t="e">
        <f>MATCH(Таблиця4[[#This Row],[BUILDING NAME]],#REF!,0)</f>
        <v>#REF!</v>
      </c>
      <c r="BK494" s="596" t="e">
        <f>INDEX(#REF!,'02BUILD'!BJ494,1)</f>
        <v>#REF!</v>
      </c>
      <c r="BL494" s="596">
        <v>0</v>
      </c>
      <c r="BM494" s="596"/>
      <c r="BN494" s="596" t="e">
        <f>MATCH(Таблиця4[[#This Row],[BUILDING NAME]],Таблиця5[NAME],0)</f>
        <v>#N/A</v>
      </c>
      <c r="BO494" s="596" t="e">
        <f>INDEX(Таблиця5[[C - COINS - COST]:[ADDRESS]],'02BUILD'!$BN494,1)</f>
        <v>#N/A</v>
      </c>
      <c r="BP494" s="596" t="e">
        <f>INDEX(Таблиця5[[C - COINS - COST]:[ADDRESS]],'02BUILD'!$BN494,2)</f>
        <v>#N/A</v>
      </c>
      <c r="BQ494" s="596" t="e">
        <f>INDEX(Таблиця5[[C - COINS - COST]:[ADDRESS]],'02BUILD'!$BN494,3)</f>
        <v>#N/A</v>
      </c>
      <c r="BR494" s="596" t="e">
        <f>INDEX(Таблиця5[[C - COINS - COST]:[ADDRESS]],'02BUILD'!$BN494,4)</f>
        <v>#N/A</v>
      </c>
      <c r="BS494" s="596" t="e">
        <f>INDEX(Таблиця5[[C - COINS - COST]:[ADDRESS]],'02BUILD'!$BN494,5)</f>
        <v>#N/A</v>
      </c>
      <c r="BT494" s="596" t="e">
        <f>INDEX(Таблиця5[[C - COINS - COST]:[ADDRESS]],'02BUILD'!$BN494,6)</f>
        <v>#N/A</v>
      </c>
      <c r="BU494" s="596" t="e">
        <f>INDEX(Таблиця5[[C - COINS - COST]:[ADDRESS]],'02BUILD'!$BN494,7)</f>
        <v>#N/A</v>
      </c>
      <c r="BV494" s="596" t="e">
        <f>INDEX(Таблиця5[[C - COINS - COST]:[ADDRESS]],'02BUILD'!$BN494,8)</f>
        <v>#N/A</v>
      </c>
      <c r="BW494" s="596" t="e">
        <f>INDEX(Таблиця5[[C - COINS - COST]:[ADDRESS]],'02BUILD'!$BN494,9)</f>
        <v>#N/A</v>
      </c>
      <c r="BX494" s="596" t="e">
        <f>INDEX(Таблиця5[[C - COINS - COST]:[ADDRESS]],'02BUILD'!$BN494,10)</f>
        <v>#N/A</v>
      </c>
    </row>
    <row r="495" spans="1:76" ht="16.5" thickTop="1" thickBot="1">
      <c r="A495" s="742" t="s">
        <v>912</v>
      </c>
      <c r="B495" s="743" t="str">
        <f t="shared" si="24"/>
        <v>$54</v>
      </c>
      <c r="C495" s="743" t="str">
        <f t="shared" si="25"/>
        <v>The House of Purple Silks (festhall, B, 4)</v>
      </c>
      <c r="D495" s="742"/>
      <c r="E495" s="742"/>
      <c r="F495" s="743" t="s">
        <v>1288</v>
      </c>
      <c r="G495" s="743" t="s">
        <v>1641</v>
      </c>
      <c r="H495" s="743" t="s">
        <v>20790</v>
      </c>
      <c r="I495" s="743" t="s">
        <v>3967</v>
      </c>
      <c r="J495" s="743"/>
      <c r="K495" s="743" t="s">
        <v>2094</v>
      </c>
      <c r="L495" s="743" t="s">
        <v>2081</v>
      </c>
      <c r="M495" s="743">
        <v>4</v>
      </c>
      <c r="N495" s="743"/>
      <c r="O495" s="743">
        <v>5</v>
      </c>
      <c r="P495" s="743"/>
      <c r="Q495" s="743"/>
      <c r="R495" s="743"/>
      <c r="S4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495" s="743"/>
      <c r="U495" s="743"/>
      <c r="V495" s="743" t="s">
        <v>20619</v>
      </c>
      <c r="W495" s="743"/>
      <c r="X495" s="743"/>
      <c r="Y495" s="743"/>
      <c r="Z495" s="743" t="s">
        <v>4311</v>
      </c>
      <c r="AA495" s="743"/>
      <c r="AB495" s="743" t="str">
        <f>Таблиця4[[#This Row],[Descriptions2]]</f>
        <v/>
      </c>
      <c r="AC495" s="743" t="str">
        <f>Таблиця4[[#This Row],[Owner/Specific NPCs3]]</f>
        <v/>
      </c>
      <c r="AD495" s="743"/>
      <c r="AE495" s="750" t="s">
        <v>5831</v>
      </c>
      <c r="AF495" s="751"/>
      <c r="AG495" s="752"/>
      <c r="AH495" s="743" t="s">
        <v>4311</v>
      </c>
      <c r="AI495" s="752"/>
      <c r="AJ495" s="743" t="s">
        <v>4311</v>
      </c>
      <c r="AK495" s="752"/>
      <c r="AL495" s="742" t="str">
        <f>IFERROR(INDEX('02_LIVING_WATERDEEP'!$C$2:$C$200,MATCH(Таблиця4[[#This Row],[BUILDING NAME]],'02_LIVING_WATERDEEP'!$A$2:$A$200,0),1),"")</f>
        <v/>
      </c>
      <c r="AM495" s="742" t="str">
        <f>IFERROR(INDEX('02_LIVING_WATERDEEP'!$F$2:$F$200,MATCH(Таблиця4[[#This Row],[BUILDING NAME]],'02_LIVING_WATERDEEP'!$A$2:$A$200,0),1),"")</f>
        <v/>
      </c>
      <c r="AN495" s="742" t="str">
        <f>IFERROR(INDEX('02_LIVING_WATERDEEP'!$I$2:$I$200,MATCH(Таблиця4[[#This Row],[BUILDING NAME]],'02_LIVING_WATERDEEP'!$A$2:$A$200,0),1),"")</f>
        <v/>
      </c>
      <c r="AO495" s="742" t="str">
        <f>IFERROR(INDEX('02_LIVING_WATERDEEP'!$J$2:$J$200,MATCH(Таблиця4[[#This Row],[BUILDING NAME]],'02_LIVING_WATERDEEP'!$A$2:$A$200,0),1),"")</f>
        <v/>
      </c>
      <c r="AP495" s="742" t="str">
        <f>IFERROR(INDEX('02_LIVING_WATERDEEP'!$K$2:$K$200,MATCH(Таблиця4[[#This Row],[BUILDING NAME]],'02_LIVING_WATERDEEP'!$A$2:$A$200,0),1),"")</f>
        <v/>
      </c>
      <c r="AQ495" s="742" t="str">
        <f>IFERROR(INDEX('02_LIVING_WATERDEEP'!$L$2:$L$200,MATCH(Таблиця4[[#This Row],[BUILDING NAME]],'02_LIVING_WATERDEEP'!$A$2:$A$200,0),1),"")</f>
        <v/>
      </c>
      <c r="AR495" s="742" t="str">
        <f>IFERROR(INDEX('02_LIVING_WATERDEEP'!$M$2:$M$200,MATCH(Таблиця4[[#This Row],[BUILDING NAME]],'02_LIVING_WATERDEEP'!$A$2:$A$200,0),1),"")</f>
        <v/>
      </c>
      <c r="AS495" s="742"/>
      <c r="AT495" s="596"/>
      <c r="AU495" s="596"/>
      <c r="AV495" s="596"/>
      <c r="AW495" s="596"/>
      <c r="AX495" s="596"/>
      <c r="AY495" s="596"/>
      <c r="AZ495" s="596"/>
      <c r="BA495" s="596"/>
      <c r="BB495" s="596"/>
      <c r="BC495" s="596"/>
      <c r="BD495" s="596"/>
      <c r="BE495" s="596"/>
      <c r="BF495" s="596"/>
      <c r="BG495" s="596"/>
      <c r="BH495" s="596"/>
      <c r="BI495" s="596"/>
      <c r="BJ495" s="596" t="e">
        <f>MATCH(Таблиця4[[#This Row],[BUILDING NAME]],#REF!,0)</f>
        <v>#REF!</v>
      </c>
      <c r="BK495" s="596" t="e">
        <f>INDEX(#REF!,'02BUILD'!BJ495,1)</f>
        <v>#REF!</v>
      </c>
      <c r="BL495" s="596" t="e">
        <v>#N/A</v>
      </c>
      <c r="BM495" s="596"/>
      <c r="BN495" s="596">
        <f>MATCH(Таблиця4[[#This Row],[BUILDING NAME]],Таблиця5[NAME],0)</f>
        <v>28</v>
      </c>
      <c r="BO495" s="596">
        <f>INDEX(Таблиця5[[C - COINS - COST]:[ADDRESS]],'02BUILD'!$BN495,1)</f>
        <v>5</v>
      </c>
      <c r="BP495" s="596">
        <f>INDEX(Таблиця5[[C - COINS - COST]:[ADDRESS]],'02BUILD'!$BN495,2)</f>
        <v>0</v>
      </c>
      <c r="BQ495" s="596">
        <f>INDEX(Таблиця5[[C - COINS - COST]:[ADDRESS]],'02BUILD'!$BN495,3)</f>
        <v>0</v>
      </c>
      <c r="BR495" s="596">
        <f>INDEX(Таблиця5[[C - COINS - COST]:[ADDRESS]],'02BUILD'!$BN495,4)</f>
        <v>0</v>
      </c>
      <c r="BS495" s="596" t="str">
        <f>INDEX(Таблиця5[[C - COINS - COST]:[ADDRESS]],'02BUILD'!$BN495,5)</f>
        <v>5c</v>
      </c>
      <c r="BT495" s="596" t="str">
        <f>INDEX(Таблиця5[[C - COINS - COST]:[ADDRESS]],'02BUILD'!$BN495,6)</f>
        <v>Festhall</v>
      </c>
      <c r="BU495" s="596">
        <f>INDEX(Таблиця5[[C - COINS - COST]:[ADDRESS]],'02BUILD'!$BN495,7)</f>
        <v>0</v>
      </c>
      <c r="BV495" s="596">
        <f>INDEX(Таблиця5[[C - COINS - COST]:[ADDRESS]],'02BUILD'!$BN495,8)</f>
        <v>0</v>
      </c>
      <c r="BW495" s="596">
        <f>INDEX(Таблиця5[[C - COINS - COST]:[ADDRESS]],'02BUILD'!$BN495,9)</f>
        <v>0</v>
      </c>
      <c r="BX495" s="596">
        <f>INDEX(Таблиця5[[C - COINS - COST]:[ADDRESS]],'02BUILD'!$BN495,10)</f>
        <v>0</v>
      </c>
    </row>
    <row r="496" spans="1:76" ht="16.5" thickTop="1" thickBot="1">
      <c r="A496" s="742" t="s">
        <v>913</v>
      </c>
      <c r="B496" s="743" t="str">
        <f t="shared" si="24"/>
        <v>$55</v>
      </c>
      <c r="C496" s="743" t="str">
        <f t="shared" si="25"/>
        <v>Gounar's Tavern (tavern, B, 2)</v>
      </c>
      <c r="D496" s="742"/>
      <c r="E496" s="742"/>
      <c r="F496" s="743" t="s">
        <v>1289</v>
      </c>
      <c r="G496" s="743" t="s">
        <v>1642</v>
      </c>
      <c r="H496" s="743" t="s">
        <v>2234</v>
      </c>
      <c r="I496" s="743" t="s">
        <v>3967</v>
      </c>
      <c r="J496" s="743"/>
      <c r="K496" s="743" t="s">
        <v>2093</v>
      </c>
      <c r="L496" s="743" t="s">
        <v>2081</v>
      </c>
      <c r="M496" s="743">
        <v>2</v>
      </c>
      <c r="N496" s="747" t="s">
        <v>16218</v>
      </c>
      <c r="O496" s="743"/>
      <c r="P496" s="743"/>
      <c r="Q496" s="743"/>
      <c r="R496" s="743"/>
      <c r="S4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6" s="743"/>
      <c r="U496" s="743"/>
      <c r="V496" s="743"/>
      <c r="W496" s="743"/>
      <c r="X496" s="743"/>
      <c r="Y496" s="747" t="s">
        <v>16216</v>
      </c>
      <c r="Z496" s="743" t="s">
        <v>237</v>
      </c>
      <c r="AA496" s="747" t="s">
        <v>16219</v>
      </c>
      <c r="AB496" s="743" t="str">
        <f>Таблиця4[[#This Row],[Descriptions2]]</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AC496" s="743" t="str">
        <f>Таблиця4[[#This Row],[Owner/Specific NPCs3]]</f>
        <v>Gounar Siltshift, an 80 year old earth genasi, has has owned and run this tavern for 30 years. He prides himself in its exclusivity and in the beauty of the gardens that surround it.</v>
      </c>
      <c r="AD496" s="743"/>
      <c r="AE496" s="750" t="s">
        <v>5831</v>
      </c>
      <c r="AF496" s="751"/>
      <c r="AG496" s="752"/>
      <c r="AH496" s="743" t="s">
        <v>4311</v>
      </c>
      <c r="AI496" s="752"/>
      <c r="AJ496" s="743" t="s">
        <v>4311</v>
      </c>
      <c r="AK496" s="752"/>
      <c r="AL496" s="742" t="str">
        <f>IFERROR(INDEX('02_LIVING_WATERDEEP'!$C$2:$C$200,MATCH(Таблиця4[[#This Row],[BUILDING NAME]],'02_LIVING_WATERDEEP'!$A$2:$A$200,0),1),"")</f>
        <v>Skuzz</v>
      </c>
      <c r="AM496" s="742" t="str">
        <f>IFERROR(INDEX('02_LIVING_WATERDEEP'!$F$2:$F$200,MATCH(Таблиця4[[#This Row],[BUILDING NAME]],'02_LIVING_WATERDEEP'!$A$2:$A$200,0),1),"")</f>
        <v>Wealthy</v>
      </c>
      <c r="AN496" s="742" t="str">
        <f>IFERROR(INDEX('02_LIVING_WATERDEEP'!$I$2:$I$200,MATCH(Таблиця4[[#This Row],[BUILDING NAME]],'02_LIVING_WATERDEEP'!$A$2:$A$200,0),1),"")</f>
        <v>A well known tavern run by an Earth Genasi named Gounar. This establishment is where the in-the-know go to have a quiet drink or to meet in an intimate, private setting. To most, this just looks like a simple Shou temple, but with a secret passphrase, the protective barriers are dropped and the patron sees the real interior. Only a select few elite in waterdeep know this phrase and keep it a privileged secret.</v>
      </c>
      <c r="AO496" s="742" t="str">
        <f>IFERROR(INDEX('02_LIVING_WATERDEEP'!$J$2:$J$200,MATCH(Таблиця4[[#This Row],[BUILDING NAME]],'02_LIVING_WATERDEEP'!$A$2:$A$200,0),1),"")</f>
        <v xml:space="preserve">Outside: A well appointed Shou garden surrounds the temple styled tavern. Impeccably manicured trees complement the sand and stone sculptures and small ponds of the grounds. To the average person, this looks like a modest Shou temple. 
Inside: Low lamplight bathes the laquered wood pillars and walls in a warm glow. A dozen low tables are spaced out with sheer curtains separating them to allow for some privacy between guests and unobserved conversation. A simple bar in the back corner serving hot and cold rice wine is staffed by Gounar.
</v>
      </c>
      <c r="AP496" s="742" t="str">
        <f>IFERROR(INDEX('02_LIVING_WATERDEEP'!$K$2:$K$200,MATCH(Таблиця4[[#This Row],[BUILDING NAME]],'02_LIVING_WATERDEEP'!$A$2:$A$200,0),1),"")</f>
        <v>Gounar Siltshift, an 80 year old earth genasi, has has owned and run this tavern for 30 years. He prides himself in its exclusivity and in the beauty of the gardens that surround it.</v>
      </c>
      <c r="AQ496" s="742" t="str">
        <f>IFERROR(INDEX('02_LIVING_WATERDEEP'!$L$2:$L$200,MATCH(Таблиця4[[#This Row],[BUILDING NAME]],'02_LIVING_WATERDEEP'!$A$2:$A$200,0),1),"")</f>
        <v xml:space="preserve">The passphrase to see through the illusion and enter the real tavern is “Shale”. Adventurers can only learn the passphrase from those who are regulars. </v>
      </c>
      <c r="AR496" s="742">
        <f>IFERROR(INDEX('02_LIVING_WATERDEEP'!$M$2:$M$200,MATCH(Таблиця4[[#This Row],[BUILDING NAME]],'02_LIVING_WATERDEEP'!$A$2:$A$200,0),1),"")</f>
        <v>0</v>
      </c>
      <c r="AS496" s="742"/>
      <c r="AT496" s="596"/>
      <c r="AU496" s="596"/>
      <c r="AV496" s="596"/>
      <c r="AW496" s="596"/>
      <c r="AX496" s="596"/>
      <c r="AY496" s="596"/>
      <c r="AZ496" s="596"/>
      <c r="BA496" s="596"/>
      <c r="BB496" s="596"/>
      <c r="BC496" s="596"/>
      <c r="BD496" s="596"/>
      <c r="BE496" s="596"/>
      <c r="BF496" s="596"/>
      <c r="BG496" s="596"/>
      <c r="BH496" s="596"/>
      <c r="BI496" s="596"/>
      <c r="BJ496" s="596" t="e">
        <f>MATCH(Таблиця4[[#This Row],[BUILDING NAME]],#REF!,0)</f>
        <v>#REF!</v>
      </c>
      <c r="BK496" s="596" t="e">
        <f>INDEX(#REF!,'02BUILD'!BJ496,1)</f>
        <v>#REF!</v>
      </c>
      <c r="BL496" s="596" t="e">
        <v>#N/A</v>
      </c>
      <c r="BM496" s="596"/>
      <c r="BN496" s="596" t="e">
        <f>MATCH(Таблиця4[[#This Row],[BUILDING NAME]],Таблиця5[NAME],0)</f>
        <v>#N/A</v>
      </c>
      <c r="BO496" s="596" t="e">
        <f>INDEX(Таблиця5[[C - COINS - COST]:[ADDRESS]],'02BUILD'!$BN496,1)</f>
        <v>#N/A</v>
      </c>
      <c r="BP496" s="596" t="e">
        <f>INDEX(Таблиця5[[C - COINS - COST]:[ADDRESS]],'02BUILD'!$BN496,2)</f>
        <v>#N/A</v>
      </c>
      <c r="BQ496" s="596" t="e">
        <f>INDEX(Таблиця5[[C - COINS - COST]:[ADDRESS]],'02BUILD'!$BN496,3)</f>
        <v>#N/A</v>
      </c>
      <c r="BR496" s="596" t="e">
        <f>INDEX(Таблиця5[[C - COINS - COST]:[ADDRESS]],'02BUILD'!$BN496,4)</f>
        <v>#N/A</v>
      </c>
      <c r="BS496" s="596" t="e">
        <f>INDEX(Таблиця5[[C - COINS - COST]:[ADDRESS]],'02BUILD'!$BN496,5)</f>
        <v>#N/A</v>
      </c>
      <c r="BT496" s="596" t="e">
        <f>INDEX(Таблиця5[[C - COINS - COST]:[ADDRESS]],'02BUILD'!$BN496,6)</f>
        <v>#N/A</v>
      </c>
      <c r="BU496" s="596" t="e">
        <f>INDEX(Таблиця5[[C - COINS - COST]:[ADDRESS]],'02BUILD'!$BN496,7)</f>
        <v>#N/A</v>
      </c>
      <c r="BV496" s="596" t="e">
        <f>INDEX(Таблиця5[[C - COINS - COST]:[ADDRESS]],'02BUILD'!$BN496,8)</f>
        <v>#N/A</v>
      </c>
      <c r="BW496" s="596" t="e">
        <f>INDEX(Таблиця5[[C - COINS - COST]:[ADDRESS]],'02BUILD'!$BN496,9)</f>
        <v>#N/A</v>
      </c>
      <c r="BX496" s="596" t="e">
        <f>INDEX(Таблиця5[[C - COINS - COST]:[ADDRESS]],'02BUILD'!$BN496,10)</f>
        <v>#N/A</v>
      </c>
    </row>
    <row r="497" spans="1:76" ht="16.5" thickTop="1" thickBot="1">
      <c r="A497" s="742" t="s">
        <v>914</v>
      </c>
      <c r="B497" s="743" t="str">
        <f t="shared" si="24"/>
        <v>$56</v>
      </c>
      <c r="C497" s="743" t="str">
        <f t="shared" si="25"/>
        <v>The House of the Moon (temple, A, 4)</v>
      </c>
      <c r="D497" s="742"/>
      <c r="E497" s="742"/>
      <c r="F497" s="743" t="s">
        <v>1290</v>
      </c>
      <c r="G497" s="743" t="s">
        <v>1643</v>
      </c>
      <c r="H497" s="743" t="s">
        <v>20906</v>
      </c>
      <c r="I497" s="743" t="s">
        <v>3967</v>
      </c>
      <c r="J497" s="743"/>
      <c r="K497" s="743" t="s">
        <v>2100</v>
      </c>
      <c r="L497" s="743" t="s">
        <v>2076</v>
      </c>
      <c r="M497" s="743">
        <v>4</v>
      </c>
      <c r="N497" s="743"/>
      <c r="O497" s="743"/>
      <c r="P497" s="743"/>
      <c r="Q497" s="743"/>
      <c r="R497" s="743"/>
      <c r="S4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7" s="743"/>
      <c r="U497" s="743"/>
      <c r="V497" s="743"/>
      <c r="W497" s="743"/>
      <c r="X497" s="743"/>
      <c r="Y497" s="743" t="s">
        <v>21117</v>
      </c>
      <c r="Z497" s="743" t="s">
        <v>4311</v>
      </c>
      <c r="AA497" s="743"/>
      <c r="AB497" s="743" t="str">
        <f>Таблиця4[[#This Row],[Descriptions2]]</f>
        <v/>
      </c>
      <c r="AC497" s="743" t="str">
        <f>Таблиця4[[#This Row],[Owner/Specific NPCs3]]</f>
        <v/>
      </c>
      <c r="AD497" s="743"/>
      <c r="AE497" s="750" t="s">
        <v>21106</v>
      </c>
      <c r="AF497" s="751"/>
      <c r="AG497" s="752"/>
      <c r="AH497" s="743" t="s">
        <v>4311</v>
      </c>
      <c r="AI497" s="752"/>
      <c r="AJ497" s="743" t="s">
        <v>4311</v>
      </c>
      <c r="AK497" s="752"/>
      <c r="AL497" s="742" t="str">
        <f>IFERROR(INDEX('02_LIVING_WATERDEEP'!$C$2:$C$200,MATCH(Таблиця4[[#This Row],[BUILDING NAME]],'02_LIVING_WATERDEEP'!$A$2:$A$200,0),1),"")</f>
        <v/>
      </c>
      <c r="AM497" s="742" t="str">
        <f>IFERROR(INDEX('02_LIVING_WATERDEEP'!$F$2:$F$200,MATCH(Таблиця4[[#This Row],[BUILDING NAME]],'02_LIVING_WATERDEEP'!$A$2:$A$200,0),1),"")</f>
        <v/>
      </c>
      <c r="AN497" s="742" t="str">
        <f>IFERROR(INDEX('02_LIVING_WATERDEEP'!$I$2:$I$200,MATCH(Таблиця4[[#This Row],[BUILDING NAME]],'02_LIVING_WATERDEEP'!$A$2:$A$200,0),1),"")</f>
        <v/>
      </c>
      <c r="AO497" s="742" t="str">
        <f>IFERROR(INDEX('02_LIVING_WATERDEEP'!$J$2:$J$200,MATCH(Таблиця4[[#This Row],[BUILDING NAME]],'02_LIVING_WATERDEEP'!$A$2:$A$200,0),1),"")</f>
        <v/>
      </c>
      <c r="AP497" s="742" t="str">
        <f>IFERROR(INDEX('02_LIVING_WATERDEEP'!$K$2:$K$200,MATCH(Таблиця4[[#This Row],[BUILDING NAME]],'02_LIVING_WATERDEEP'!$A$2:$A$200,0),1),"")</f>
        <v/>
      </c>
      <c r="AQ497" s="742" t="str">
        <f>IFERROR(INDEX('02_LIVING_WATERDEEP'!$L$2:$L$200,MATCH(Таблиця4[[#This Row],[BUILDING NAME]],'02_LIVING_WATERDEEP'!$A$2:$A$200,0),1),"")</f>
        <v/>
      </c>
      <c r="AR497" s="742" t="str">
        <f>IFERROR(INDEX('02_LIVING_WATERDEEP'!$M$2:$M$200,MATCH(Таблиця4[[#This Row],[BUILDING NAME]],'02_LIVING_WATERDEEP'!$A$2:$A$200,0),1),"")</f>
        <v/>
      </c>
      <c r="AS497" s="742"/>
      <c r="AT497" s="596"/>
      <c r="AU497" s="596"/>
      <c r="AV497" s="596"/>
      <c r="AW497" s="596"/>
      <c r="AX497" s="596"/>
      <c r="AY497" s="596"/>
      <c r="AZ497" s="596"/>
      <c r="BA497" s="596"/>
      <c r="BB497" s="596"/>
      <c r="BC497" s="596"/>
      <c r="BD497" s="596"/>
      <c r="BE497" s="596"/>
      <c r="BF497" s="596"/>
      <c r="BG497" s="596"/>
      <c r="BH497" s="596"/>
      <c r="BI497" s="596"/>
      <c r="BJ497" s="596" t="e">
        <f>MATCH(Таблиця4[[#This Row],[BUILDING NAME]],#REF!,0)</f>
        <v>#REF!</v>
      </c>
      <c r="BK497" s="596" t="e">
        <f>INDEX(#REF!,'02BUILD'!BJ497,1)</f>
        <v>#REF!</v>
      </c>
      <c r="BL497" s="596" t="e">
        <v>#N/A</v>
      </c>
      <c r="BM497" s="596"/>
      <c r="BN497" s="596" t="e">
        <f>MATCH(Таблиця4[[#This Row],[BUILDING NAME]],Таблиця5[NAME],0)</f>
        <v>#N/A</v>
      </c>
      <c r="BO497" s="596" t="e">
        <f>INDEX(Таблиця5[[C - COINS - COST]:[ADDRESS]],'02BUILD'!$BN497,1)</f>
        <v>#N/A</v>
      </c>
      <c r="BP497" s="596" t="e">
        <f>INDEX(Таблиця5[[C - COINS - COST]:[ADDRESS]],'02BUILD'!$BN497,2)</f>
        <v>#N/A</v>
      </c>
      <c r="BQ497" s="596" t="e">
        <f>INDEX(Таблиця5[[C - COINS - COST]:[ADDRESS]],'02BUILD'!$BN497,3)</f>
        <v>#N/A</v>
      </c>
      <c r="BR497" s="596" t="e">
        <f>INDEX(Таблиця5[[C - COINS - COST]:[ADDRESS]],'02BUILD'!$BN497,4)</f>
        <v>#N/A</v>
      </c>
      <c r="BS497" s="596" t="e">
        <f>INDEX(Таблиця5[[C - COINS - COST]:[ADDRESS]],'02BUILD'!$BN497,5)</f>
        <v>#N/A</v>
      </c>
      <c r="BT497" s="596" t="e">
        <f>INDEX(Таблиця5[[C - COINS - COST]:[ADDRESS]],'02BUILD'!$BN497,6)</f>
        <v>#N/A</v>
      </c>
      <c r="BU497" s="596" t="e">
        <f>INDEX(Таблиця5[[C - COINS - COST]:[ADDRESS]],'02BUILD'!$BN497,7)</f>
        <v>#N/A</v>
      </c>
      <c r="BV497" s="596" t="e">
        <f>INDEX(Таблиця5[[C - COINS - COST]:[ADDRESS]],'02BUILD'!$BN497,8)</f>
        <v>#N/A</v>
      </c>
      <c r="BW497" s="596" t="e">
        <f>INDEX(Таблиця5[[C - COINS - COST]:[ADDRESS]],'02BUILD'!$BN497,9)</f>
        <v>#N/A</v>
      </c>
      <c r="BX497" s="596" t="e">
        <f>INDEX(Таблиця5[[C - COINS - COST]:[ADDRESS]],'02BUILD'!$BN497,10)</f>
        <v>#N/A</v>
      </c>
    </row>
    <row r="498" spans="1:76" ht="16.5" thickTop="1" thickBot="1">
      <c r="A498" s="742" t="s">
        <v>915</v>
      </c>
      <c r="B498" s="743" t="str">
        <f t="shared" si="24"/>
        <v>$57</v>
      </c>
      <c r="C498" s="743" t="str">
        <f t="shared" si="25"/>
        <v>Moonstar Villa (noble villa, A, 2s &amp; 4s)</v>
      </c>
      <c r="D498" s="742"/>
      <c r="E498" s="742"/>
      <c r="F498" s="743" t="s">
        <v>1291</v>
      </c>
      <c r="G498" s="743" t="s">
        <v>1644</v>
      </c>
      <c r="H498" s="743" t="s">
        <v>2235</v>
      </c>
      <c r="I498" s="743" t="s">
        <v>3967</v>
      </c>
      <c r="J498" s="743"/>
      <c r="K498" s="743" t="s">
        <v>2075</v>
      </c>
      <c r="L498" s="743" t="s">
        <v>2076</v>
      </c>
      <c r="M498" s="743" t="s">
        <v>2073</v>
      </c>
      <c r="N498" s="743"/>
      <c r="O498" s="743"/>
      <c r="P498" s="743"/>
      <c r="Q498" s="743"/>
      <c r="R498" s="743"/>
      <c r="S4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8" s="743"/>
      <c r="U498" s="743"/>
      <c r="V498" s="743"/>
      <c r="W498" s="743"/>
      <c r="X498" s="743"/>
      <c r="Y498" s="743" t="s">
        <v>21280</v>
      </c>
      <c r="Z498" s="743" t="s">
        <v>4311</v>
      </c>
      <c r="AA498" s="743"/>
      <c r="AB498" s="743" t="str">
        <f>Таблиця4[[#This Row],[Descriptions2]]</f>
        <v/>
      </c>
      <c r="AC498" s="743" t="str">
        <f>Таблиця4[[#This Row],[Owner/Specific NPCs3]]</f>
        <v/>
      </c>
      <c r="AD498" s="743"/>
      <c r="AE498" s="750" t="s">
        <v>6385</v>
      </c>
      <c r="AF498" s="751"/>
      <c r="AG498" s="752"/>
      <c r="AH498" s="743" t="s">
        <v>4311</v>
      </c>
      <c r="AI498" s="752"/>
      <c r="AJ498" s="743" t="s">
        <v>4311</v>
      </c>
      <c r="AK498" s="752"/>
      <c r="AL498" s="742" t="str">
        <f>IFERROR(INDEX('02_LIVING_WATERDEEP'!$C$2:$C$200,MATCH(Таблиця4[[#This Row],[BUILDING NAME]],'02_LIVING_WATERDEEP'!$A$2:$A$200,0),1),"")</f>
        <v/>
      </c>
      <c r="AM498" s="742" t="str">
        <f>IFERROR(INDEX('02_LIVING_WATERDEEP'!$F$2:$F$200,MATCH(Таблиця4[[#This Row],[BUILDING NAME]],'02_LIVING_WATERDEEP'!$A$2:$A$200,0),1),"")</f>
        <v/>
      </c>
      <c r="AN498" s="742" t="str">
        <f>IFERROR(INDEX('02_LIVING_WATERDEEP'!$I$2:$I$200,MATCH(Таблиця4[[#This Row],[BUILDING NAME]],'02_LIVING_WATERDEEP'!$A$2:$A$200,0),1),"")</f>
        <v/>
      </c>
      <c r="AO498" s="742" t="str">
        <f>IFERROR(INDEX('02_LIVING_WATERDEEP'!$J$2:$J$200,MATCH(Таблиця4[[#This Row],[BUILDING NAME]],'02_LIVING_WATERDEEP'!$A$2:$A$200,0),1),"")</f>
        <v/>
      </c>
      <c r="AP498" s="742" t="str">
        <f>IFERROR(INDEX('02_LIVING_WATERDEEP'!$K$2:$K$200,MATCH(Таблиця4[[#This Row],[BUILDING NAME]],'02_LIVING_WATERDEEP'!$A$2:$A$200,0),1),"")</f>
        <v/>
      </c>
      <c r="AQ498" s="742" t="str">
        <f>IFERROR(INDEX('02_LIVING_WATERDEEP'!$L$2:$L$200,MATCH(Таблиця4[[#This Row],[BUILDING NAME]],'02_LIVING_WATERDEEP'!$A$2:$A$200,0),1),"")</f>
        <v/>
      </c>
      <c r="AR498" s="742" t="str">
        <f>IFERROR(INDEX('02_LIVING_WATERDEEP'!$M$2:$M$200,MATCH(Таблиця4[[#This Row],[BUILDING NAME]],'02_LIVING_WATERDEEP'!$A$2:$A$200,0),1),"")</f>
        <v/>
      </c>
      <c r="AS498" s="742"/>
      <c r="AT498" s="596"/>
      <c r="AU498" s="596"/>
      <c r="AV498" s="596"/>
      <c r="AW498" s="596"/>
      <c r="AX498" s="596"/>
      <c r="AY498" s="596"/>
      <c r="AZ498" s="596"/>
      <c r="BA498" s="596"/>
      <c r="BB498" s="596"/>
      <c r="BC498" s="596"/>
      <c r="BD498" s="596"/>
      <c r="BE498" s="596"/>
      <c r="BF498" s="596"/>
      <c r="BG498" s="596"/>
      <c r="BH498" s="596"/>
      <c r="BI498" s="596"/>
      <c r="BJ498" s="596" t="e">
        <f>MATCH(Таблиця4[[#This Row],[BUILDING NAME]],#REF!,0)</f>
        <v>#REF!</v>
      </c>
      <c r="BK498" s="596" t="e">
        <f>INDEX(#REF!,'02BUILD'!BJ498,1)</f>
        <v>#REF!</v>
      </c>
      <c r="BL498" s="596" t="s">
        <v>20547</v>
      </c>
      <c r="BM498" s="596"/>
      <c r="BN498" s="596" t="e">
        <f>MATCH(Таблиця4[[#This Row],[BUILDING NAME]],Таблиця5[NAME],0)</f>
        <v>#N/A</v>
      </c>
      <c r="BO498" s="596" t="e">
        <f>INDEX(Таблиця5[[C - COINS - COST]:[ADDRESS]],'02BUILD'!$BN498,1)</f>
        <v>#N/A</v>
      </c>
      <c r="BP498" s="596" t="e">
        <f>INDEX(Таблиця5[[C - COINS - COST]:[ADDRESS]],'02BUILD'!$BN498,2)</f>
        <v>#N/A</v>
      </c>
      <c r="BQ498" s="596" t="e">
        <f>INDEX(Таблиця5[[C - COINS - COST]:[ADDRESS]],'02BUILD'!$BN498,3)</f>
        <v>#N/A</v>
      </c>
      <c r="BR498" s="596" t="e">
        <f>INDEX(Таблиця5[[C - COINS - COST]:[ADDRESS]],'02BUILD'!$BN498,4)</f>
        <v>#N/A</v>
      </c>
      <c r="BS498" s="596" t="e">
        <f>INDEX(Таблиця5[[C - COINS - COST]:[ADDRESS]],'02BUILD'!$BN498,5)</f>
        <v>#N/A</v>
      </c>
      <c r="BT498" s="596" t="e">
        <f>INDEX(Таблиця5[[C - COINS - COST]:[ADDRESS]],'02BUILD'!$BN498,6)</f>
        <v>#N/A</v>
      </c>
      <c r="BU498" s="596" t="e">
        <f>INDEX(Таблиця5[[C - COINS - COST]:[ADDRESS]],'02BUILD'!$BN498,7)</f>
        <v>#N/A</v>
      </c>
      <c r="BV498" s="596" t="e">
        <f>INDEX(Таблиця5[[C - COINS - COST]:[ADDRESS]],'02BUILD'!$BN498,8)</f>
        <v>#N/A</v>
      </c>
      <c r="BW498" s="596" t="e">
        <f>INDEX(Таблиця5[[C - COINS - COST]:[ADDRESS]],'02BUILD'!$BN498,9)</f>
        <v>#N/A</v>
      </c>
      <c r="BX498" s="596" t="e">
        <f>INDEX(Таблиця5[[C - COINS - COST]:[ADDRESS]],'02BUILD'!$BN498,10)</f>
        <v>#N/A</v>
      </c>
    </row>
    <row r="499" spans="1:76" ht="16.5" thickTop="1" thickBot="1">
      <c r="A499" s="742" t="s">
        <v>916</v>
      </c>
      <c r="B499" s="743" t="str">
        <f t="shared" si="24"/>
        <v>$58</v>
      </c>
      <c r="C499" s="743" t="str">
        <f t="shared" si="25"/>
        <v>The House of Heroes (temple, A, 3)</v>
      </c>
      <c r="D499" s="742"/>
      <c r="E499" s="742"/>
      <c r="F499" s="743" t="s">
        <v>1292</v>
      </c>
      <c r="G499" s="743" t="s">
        <v>1645</v>
      </c>
      <c r="H499" s="743" t="s">
        <v>13199</v>
      </c>
      <c r="I499" s="743" t="s">
        <v>3967</v>
      </c>
      <c r="J499" s="743"/>
      <c r="K499" s="743" t="s">
        <v>2100</v>
      </c>
      <c r="L499" s="743" t="s">
        <v>2076</v>
      </c>
      <c r="M499" s="743">
        <v>3</v>
      </c>
      <c r="N499" s="743"/>
      <c r="O499" s="743"/>
      <c r="P499" s="743"/>
      <c r="Q499" s="743"/>
      <c r="R499" s="743"/>
      <c r="S4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499" s="743"/>
      <c r="U499" s="743"/>
      <c r="V499" s="743" t="s">
        <v>21517</v>
      </c>
      <c r="W499" s="743"/>
      <c r="X499" s="743"/>
      <c r="Y499" s="743" t="s">
        <v>21485</v>
      </c>
      <c r="Z499" s="743" t="s">
        <v>4311</v>
      </c>
      <c r="AA499" s="743"/>
      <c r="AB499" s="743" t="str">
        <f>Таблиця4[[#This Row],[Descriptions2]]</f>
        <v/>
      </c>
      <c r="AC499" s="743" t="str">
        <f>Таблиця4[[#This Row],[Owner/Specific NPCs3]]</f>
        <v/>
      </c>
      <c r="AD499" s="743"/>
      <c r="AE499" s="750" t="s">
        <v>5831</v>
      </c>
      <c r="AF499" s="751"/>
      <c r="AG499" s="752"/>
      <c r="AH499" s="743" t="s">
        <v>4311</v>
      </c>
      <c r="AI499" s="752"/>
      <c r="AJ499" s="743" t="s">
        <v>4311</v>
      </c>
      <c r="AK499" s="752"/>
      <c r="AL499" s="742" t="str">
        <f>IFERROR(INDEX('02_LIVING_WATERDEEP'!$C$2:$C$200,MATCH(Таблиця4[[#This Row],[BUILDING NAME]],'02_LIVING_WATERDEEP'!$A$2:$A$200,0),1),"")</f>
        <v/>
      </c>
      <c r="AM499" s="742" t="str">
        <f>IFERROR(INDEX('02_LIVING_WATERDEEP'!$F$2:$F$200,MATCH(Таблиця4[[#This Row],[BUILDING NAME]],'02_LIVING_WATERDEEP'!$A$2:$A$200,0),1),"")</f>
        <v/>
      </c>
      <c r="AN499" s="742" t="str">
        <f>IFERROR(INDEX('02_LIVING_WATERDEEP'!$I$2:$I$200,MATCH(Таблиця4[[#This Row],[BUILDING NAME]],'02_LIVING_WATERDEEP'!$A$2:$A$200,0),1),"")</f>
        <v/>
      </c>
      <c r="AO499" s="742" t="str">
        <f>IFERROR(INDEX('02_LIVING_WATERDEEP'!$J$2:$J$200,MATCH(Таблиця4[[#This Row],[BUILDING NAME]],'02_LIVING_WATERDEEP'!$A$2:$A$200,0),1),"")</f>
        <v/>
      </c>
      <c r="AP499" s="742" t="str">
        <f>IFERROR(INDEX('02_LIVING_WATERDEEP'!$K$2:$K$200,MATCH(Таблиця4[[#This Row],[BUILDING NAME]],'02_LIVING_WATERDEEP'!$A$2:$A$200,0),1),"")</f>
        <v/>
      </c>
      <c r="AQ499" s="742" t="str">
        <f>IFERROR(INDEX('02_LIVING_WATERDEEP'!$L$2:$L$200,MATCH(Таблиця4[[#This Row],[BUILDING NAME]],'02_LIVING_WATERDEEP'!$A$2:$A$200,0),1),"")</f>
        <v/>
      </c>
      <c r="AR499" s="742" t="str">
        <f>IFERROR(INDEX('02_LIVING_WATERDEEP'!$M$2:$M$200,MATCH(Таблиця4[[#This Row],[BUILDING NAME]],'02_LIVING_WATERDEEP'!$A$2:$A$200,0),1),"")</f>
        <v/>
      </c>
      <c r="AS499" s="742"/>
      <c r="AT499" s="596"/>
      <c r="AU499" s="596"/>
      <c r="AV499" s="596"/>
      <c r="AW499" s="596"/>
      <c r="AX499" s="596"/>
      <c r="AY499" s="596"/>
      <c r="AZ499" s="596"/>
      <c r="BA499" s="596"/>
      <c r="BB499" s="596"/>
      <c r="BC499" s="596"/>
      <c r="BD499" s="596"/>
      <c r="BE499" s="596"/>
      <c r="BF499" s="596"/>
      <c r="BG499" s="596"/>
      <c r="BH499" s="596"/>
      <c r="BI499" s="596"/>
      <c r="BJ499" s="596" t="e">
        <f>MATCH(Таблиця4[[#This Row],[BUILDING NAME]],#REF!,0)</f>
        <v>#REF!</v>
      </c>
      <c r="BK499" s="596" t="e">
        <f>INDEX(#REF!,'02BUILD'!BJ499,1)</f>
        <v>#REF!</v>
      </c>
      <c r="BL499" s="596" t="s">
        <v>20647</v>
      </c>
      <c r="BM499" s="596"/>
      <c r="BN499" s="596" t="e">
        <f>MATCH(Таблиця4[[#This Row],[BUILDING NAME]],Таблиця5[NAME],0)</f>
        <v>#N/A</v>
      </c>
      <c r="BO499" s="596" t="e">
        <f>INDEX(Таблиця5[[C - COINS - COST]:[ADDRESS]],'02BUILD'!$BN499,1)</f>
        <v>#N/A</v>
      </c>
      <c r="BP499" s="596" t="e">
        <f>INDEX(Таблиця5[[C - COINS - COST]:[ADDRESS]],'02BUILD'!$BN499,2)</f>
        <v>#N/A</v>
      </c>
      <c r="BQ499" s="596" t="e">
        <f>INDEX(Таблиця5[[C - COINS - COST]:[ADDRESS]],'02BUILD'!$BN499,3)</f>
        <v>#N/A</v>
      </c>
      <c r="BR499" s="596" t="e">
        <f>INDEX(Таблиця5[[C - COINS - COST]:[ADDRESS]],'02BUILD'!$BN499,4)</f>
        <v>#N/A</v>
      </c>
      <c r="BS499" s="596" t="e">
        <f>INDEX(Таблиця5[[C - COINS - COST]:[ADDRESS]],'02BUILD'!$BN499,5)</f>
        <v>#N/A</v>
      </c>
      <c r="BT499" s="596" t="e">
        <f>INDEX(Таблиця5[[C - COINS - COST]:[ADDRESS]],'02BUILD'!$BN499,6)</f>
        <v>#N/A</v>
      </c>
      <c r="BU499" s="596" t="e">
        <f>INDEX(Таблиця5[[C - COINS - COST]:[ADDRESS]],'02BUILD'!$BN499,7)</f>
        <v>#N/A</v>
      </c>
      <c r="BV499" s="596" t="e">
        <f>INDEX(Таблиця5[[C - COINS - COST]:[ADDRESS]],'02BUILD'!$BN499,8)</f>
        <v>#N/A</v>
      </c>
      <c r="BW499" s="596" t="e">
        <f>INDEX(Таблиця5[[C - COINS - COST]:[ADDRESS]],'02BUILD'!$BN499,9)</f>
        <v>#N/A</v>
      </c>
      <c r="BX499" s="596" t="e">
        <f>INDEX(Таблиця5[[C - COINS - COST]:[ADDRESS]],'02BUILD'!$BN499,10)</f>
        <v>#N/A</v>
      </c>
    </row>
    <row r="500" spans="1:76" ht="16.5" thickTop="1" thickBot="1">
      <c r="A500" s="742" t="s">
        <v>917</v>
      </c>
      <c r="B500" s="743" t="str">
        <f t="shared" si="24"/>
        <v>$59</v>
      </c>
      <c r="C500" s="743" t="str">
        <f t="shared" si="25"/>
        <v>The Broken Lance (tavern, C, 1)</v>
      </c>
      <c r="D500" s="742"/>
      <c r="E500" s="742"/>
      <c r="F500" s="743" t="s">
        <v>1293</v>
      </c>
      <c r="G500" s="743" t="s">
        <v>1646</v>
      </c>
      <c r="H500" s="747" t="s">
        <v>2236</v>
      </c>
      <c r="I500" s="743" t="s">
        <v>3967</v>
      </c>
      <c r="J500" s="743"/>
      <c r="K500" s="743" t="s">
        <v>2093</v>
      </c>
      <c r="L500" s="743" t="s">
        <v>2069</v>
      </c>
      <c r="M500" s="743">
        <v>1</v>
      </c>
      <c r="N500" s="743"/>
      <c r="O500" s="743"/>
      <c r="P500" s="743"/>
      <c r="Q500" s="743"/>
      <c r="R500" s="743"/>
      <c r="S5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0" s="743"/>
      <c r="U500" s="743" t="s">
        <v>16310</v>
      </c>
      <c r="V500" s="743" t="s">
        <v>20547</v>
      </c>
      <c r="W500" s="743"/>
      <c r="X500" s="743"/>
      <c r="Y500" s="743" t="s">
        <v>21514</v>
      </c>
      <c r="Z500" s="743" t="s">
        <v>223</v>
      </c>
      <c r="AA500" s="743" t="s">
        <v>21248</v>
      </c>
      <c r="AB500" s="743" t="str">
        <f>Таблиця4[[#This Row],[Descriptions2]]</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AC500" s="743">
        <f>Таблиця4[[#This Row],[Owner/Specific NPCs3]]</f>
        <v>0</v>
      </c>
      <c r="AD500" s="743"/>
      <c r="AE500" s="750" t="s">
        <v>5831</v>
      </c>
      <c r="AF500" s="751"/>
      <c r="AG500" s="752"/>
      <c r="AH500" s="743" t="s">
        <v>4311</v>
      </c>
      <c r="AI500" s="752"/>
      <c r="AJ500" s="743" t="s">
        <v>4311</v>
      </c>
      <c r="AK500" s="752"/>
      <c r="AL500" s="742" t="str">
        <f>IFERROR(INDEX('02_LIVING_WATERDEEP'!$C$2:$C$200,MATCH(Таблиця4[[#This Row],[BUILDING NAME]],'02_LIVING_WATERDEEP'!$A$2:$A$200,0),1),"")</f>
        <v>Shicil</v>
      </c>
      <c r="AM500" s="742" t="str">
        <f>IFERROR(INDEX('02_LIVING_WATERDEEP'!$F$2:$F$200,MATCH(Таблиця4[[#This Row],[BUILDING NAME]],'02_LIVING_WATERDEEP'!$A$2:$A$200,0),1),"")</f>
        <v>Modest</v>
      </c>
      <c r="AN500" s="742" t="str">
        <f>IFERROR(INDEX('02_LIVING_WATERDEEP'!$I$2:$I$200,MATCH(Таблиця4[[#This Row],[BUILDING NAME]],'02_LIVING_WATERDEEP'!$A$2:$A$200,0),1),"")</f>
        <v>A cozy tavern frequented and staffed by the athletes and fighters from the Field of Triumph. The eel pie is the house specialty.</v>
      </c>
      <c r="AO500" s="742" t="str">
        <f>IFERROR(INDEX('02_LIVING_WATERDEEP'!$J$2:$J$200,MATCH(Таблиця4[[#This Row],[BUILDING NAME]],'02_LIVING_WATERDEEP'!$A$2:$A$200,0),1),"")</f>
        <v>The Broken Lance is a quiet and well-tended establishment most of the year, serving the occassional regular or curious traveler looking to try a new locale. During holidays and festivals - particularly the Plowing and the Running - the atmosphere changes dramatically to cater to participants of the elaborate theatrical displays and contests of skill that take place on the nearby Field of Triumph. Patrons flood in to share tales of victory and defeat, cheer on their favorite athletes, and represent their ward as spectators and competitors alike. Of particular note is the reward for victorious athletes; free meals and mead for the day, particularly unlimited servings of the house specialty eel pie.
The interior of the tavern is separated into six segments - three to each floor - that are themed after the six wards of the city and feature decorations based on the peoples and mascots of each respective ward. The wealthier North, Castle, and Sea wards dominate the upper level and are served from the bottom floor kitchens by dumbwaiter, while the Dock, Southern, and Trades wards are served on the bottom floor as the generally rowdier and more boisterous crowd. The tavern is staffed by previous competitors, many of whom once celebrated here themselves and have chosen to cater to their younger cohorts now that their own competing days are done.</v>
      </c>
      <c r="AP500" s="742">
        <f>IFERROR(INDEX('02_LIVING_WATERDEEP'!$K$2:$K$200,MATCH(Таблиця4[[#This Row],[BUILDING NAME]],'02_LIVING_WATERDEEP'!$A$2:$A$200,0),1),"")</f>
        <v>0</v>
      </c>
      <c r="AQ500" s="742">
        <f>IFERROR(INDEX('02_LIVING_WATERDEEP'!$L$2:$L$200,MATCH(Таблиця4[[#This Row],[BUILDING NAME]],'02_LIVING_WATERDEEP'!$A$2:$A$200,0),1),"")</f>
        <v>0</v>
      </c>
      <c r="AR500" s="742" t="str">
        <f>IFERROR(INDEX('02_LIVING_WATERDEEP'!$M$2:$M$200,MATCH(Таблиця4[[#This Row],[BUILDING NAME]],'02_LIVING_WATERDEEP'!$A$2:$A$200,0),1),"")</f>
        <v>https://drive.google.com/file/d/1Q6qS80J0RX8lxTwv8PMc5x3WPB5fQDE9/view?usp=sharing</v>
      </c>
      <c r="AS500" s="742"/>
      <c r="AT500" s="596"/>
      <c r="AU500" s="596"/>
      <c r="AV500" s="596"/>
      <c r="AW500" s="596"/>
      <c r="AX500" s="596"/>
      <c r="AY500" s="596"/>
      <c r="AZ500" s="596"/>
      <c r="BA500" s="596"/>
      <c r="BB500" s="596"/>
      <c r="BC500" s="596"/>
      <c r="BD500" s="596"/>
      <c r="BE500" s="596"/>
      <c r="BF500" s="596"/>
      <c r="BG500" s="596"/>
      <c r="BH500" s="596"/>
      <c r="BI500" s="596"/>
      <c r="BJ500" s="596" t="e">
        <f>MATCH(Таблиця4[[#This Row],[BUILDING NAME]],#REF!,0)</f>
        <v>#REF!</v>
      </c>
      <c r="BK500" s="596" t="e">
        <f>INDEX(#REF!,'02BUILD'!BJ500,1)</f>
        <v>#REF!</v>
      </c>
      <c r="BL500" s="596" t="s">
        <v>20642</v>
      </c>
      <c r="BM500" s="596"/>
      <c r="BN500" s="596" t="e">
        <f>MATCH(Таблиця4[[#This Row],[BUILDING NAME]],Таблиця5[NAME],0)</f>
        <v>#N/A</v>
      </c>
      <c r="BO500" s="596" t="e">
        <f>INDEX(Таблиця5[[C - COINS - COST]:[ADDRESS]],'02BUILD'!$BN500,1)</f>
        <v>#N/A</v>
      </c>
      <c r="BP500" s="596" t="e">
        <f>INDEX(Таблиця5[[C - COINS - COST]:[ADDRESS]],'02BUILD'!$BN500,2)</f>
        <v>#N/A</v>
      </c>
      <c r="BQ500" s="596" t="e">
        <f>INDEX(Таблиця5[[C - COINS - COST]:[ADDRESS]],'02BUILD'!$BN500,3)</f>
        <v>#N/A</v>
      </c>
      <c r="BR500" s="596" t="e">
        <f>INDEX(Таблиця5[[C - COINS - COST]:[ADDRESS]],'02BUILD'!$BN500,4)</f>
        <v>#N/A</v>
      </c>
      <c r="BS500" s="596" t="e">
        <f>INDEX(Таблиця5[[C - COINS - COST]:[ADDRESS]],'02BUILD'!$BN500,5)</f>
        <v>#N/A</v>
      </c>
      <c r="BT500" s="596" t="e">
        <f>INDEX(Таблиця5[[C - COINS - COST]:[ADDRESS]],'02BUILD'!$BN500,6)</f>
        <v>#N/A</v>
      </c>
      <c r="BU500" s="596" t="e">
        <f>INDEX(Таблиця5[[C - COINS - COST]:[ADDRESS]],'02BUILD'!$BN500,7)</f>
        <v>#N/A</v>
      </c>
      <c r="BV500" s="596" t="e">
        <f>INDEX(Таблиця5[[C - COINS - COST]:[ADDRESS]],'02BUILD'!$BN500,8)</f>
        <v>#N/A</v>
      </c>
      <c r="BW500" s="596" t="e">
        <f>INDEX(Таблиця5[[C - COINS - COST]:[ADDRESS]],'02BUILD'!$BN500,9)</f>
        <v>#N/A</v>
      </c>
      <c r="BX500" s="596" t="e">
        <f>INDEX(Таблиця5[[C - COINS - COST]:[ADDRESS]],'02BUILD'!$BN500,10)</f>
        <v>#N/A</v>
      </c>
    </row>
    <row r="501" spans="1:76" ht="16.5" thickTop="1" thickBot="1">
      <c r="A501" s="742" t="s">
        <v>918</v>
      </c>
      <c r="B501" s="743" t="str">
        <f t="shared" si="24"/>
        <v>$60</v>
      </c>
      <c r="C501" s="743" t="str">
        <f t="shared" si="25"/>
        <v>Halazar's Fine Gems (business, B, 2)</v>
      </c>
      <c r="D501" s="742"/>
      <c r="E501" s="742"/>
      <c r="F501" s="743" t="s">
        <v>1294</v>
      </c>
      <c r="G501" s="743" t="s">
        <v>1647</v>
      </c>
      <c r="H501" s="743" t="s">
        <v>2237</v>
      </c>
      <c r="I501" s="743" t="s">
        <v>3967</v>
      </c>
      <c r="J501" s="743"/>
      <c r="K501" s="743" t="s">
        <v>2089</v>
      </c>
      <c r="L501" s="743" t="s">
        <v>2081</v>
      </c>
      <c r="M501" s="743">
        <v>2</v>
      </c>
      <c r="N501" s="743"/>
      <c r="O501" s="743">
        <v>5</v>
      </c>
      <c r="P501" s="743"/>
      <c r="Q501" s="743"/>
      <c r="R501" s="743"/>
      <c r="S5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501" s="743"/>
      <c r="U501" s="743"/>
      <c r="V501" s="743" t="s">
        <v>21511</v>
      </c>
      <c r="W501" s="743"/>
      <c r="X501" s="743"/>
      <c r="Y501" s="743" t="s">
        <v>21512</v>
      </c>
      <c r="Z501" s="743" t="s">
        <v>4311</v>
      </c>
      <c r="AA501" s="743"/>
      <c r="AB501" s="743" t="str">
        <f>Таблиця4[[#This Row],[Descriptions2]]</f>
        <v/>
      </c>
      <c r="AC501" s="743" t="str">
        <f>Таблиця4[[#This Row],[Owner/Specific NPCs3]]</f>
        <v/>
      </c>
      <c r="AD501" s="743"/>
      <c r="AE501" s="750" t="s">
        <v>5831</v>
      </c>
      <c r="AF501" s="751"/>
      <c r="AG501" s="752"/>
      <c r="AH501" s="743" t="s">
        <v>4311</v>
      </c>
      <c r="AI501" s="752"/>
      <c r="AJ501" s="743" t="s">
        <v>4311</v>
      </c>
      <c r="AK501" s="752"/>
      <c r="AL501" s="742" t="str">
        <f>IFERROR(INDEX('02_LIVING_WATERDEEP'!$C$2:$C$200,MATCH(Таблиця4[[#This Row],[BUILDING NAME]],'02_LIVING_WATERDEEP'!$A$2:$A$200,0),1),"")</f>
        <v/>
      </c>
      <c r="AM501" s="742" t="str">
        <f>IFERROR(INDEX('02_LIVING_WATERDEEP'!$F$2:$F$200,MATCH(Таблиця4[[#This Row],[BUILDING NAME]],'02_LIVING_WATERDEEP'!$A$2:$A$200,0),1),"")</f>
        <v/>
      </c>
      <c r="AN501" s="742" t="str">
        <f>IFERROR(INDEX('02_LIVING_WATERDEEP'!$I$2:$I$200,MATCH(Таблиця4[[#This Row],[BUILDING NAME]],'02_LIVING_WATERDEEP'!$A$2:$A$200,0),1),"")</f>
        <v/>
      </c>
      <c r="AO501" s="742" t="str">
        <f>IFERROR(INDEX('02_LIVING_WATERDEEP'!$J$2:$J$200,MATCH(Таблиця4[[#This Row],[BUILDING NAME]],'02_LIVING_WATERDEEP'!$A$2:$A$200,0),1),"")</f>
        <v/>
      </c>
      <c r="AP501" s="742" t="str">
        <f>IFERROR(INDEX('02_LIVING_WATERDEEP'!$K$2:$K$200,MATCH(Таблиця4[[#This Row],[BUILDING NAME]],'02_LIVING_WATERDEEP'!$A$2:$A$200,0),1),"")</f>
        <v/>
      </c>
      <c r="AQ501" s="742" t="str">
        <f>IFERROR(INDEX('02_LIVING_WATERDEEP'!$L$2:$L$200,MATCH(Таблиця4[[#This Row],[BUILDING NAME]],'02_LIVING_WATERDEEP'!$A$2:$A$200,0),1),"")</f>
        <v/>
      </c>
      <c r="AR501" s="742" t="str">
        <f>IFERROR(INDEX('02_LIVING_WATERDEEP'!$M$2:$M$200,MATCH(Таблиця4[[#This Row],[BUILDING NAME]],'02_LIVING_WATERDEEP'!$A$2:$A$200,0),1),"")</f>
        <v/>
      </c>
      <c r="AS501" s="742"/>
      <c r="AT501" s="596"/>
      <c r="AU501" s="596"/>
      <c r="AV501" s="596"/>
      <c r="AW501" s="596"/>
      <c r="AX501" s="596"/>
      <c r="AY501" s="596"/>
      <c r="AZ501" s="596"/>
      <c r="BA501" s="596"/>
      <c r="BB501" s="596"/>
      <c r="BC501" s="596"/>
      <c r="BD501" s="596"/>
      <c r="BE501" s="596"/>
      <c r="BF501" s="596"/>
      <c r="BG501" s="596"/>
      <c r="BH501" s="596"/>
      <c r="BI501" s="596"/>
      <c r="BJ501" s="596" t="e">
        <f>MATCH(Таблиця4[[#This Row],[BUILDING NAME]],#REF!,0)</f>
        <v>#REF!</v>
      </c>
      <c r="BK501" s="596" t="e">
        <f>INDEX(#REF!,'02BUILD'!BJ501,1)</f>
        <v>#REF!</v>
      </c>
      <c r="BL501" s="596" t="s">
        <v>20623</v>
      </c>
      <c r="BM501" s="596"/>
      <c r="BN501" s="596" t="e">
        <f>MATCH(Таблиця4[[#This Row],[BUILDING NAME]],Таблиця5[NAME],0)</f>
        <v>#N/A</v>
      </c>
      <c r="BO501" s="596" t="e">
        <f>INDEX(Таблиця5[[C - COINS - COST]:[ADDRESS]],'02BUILD'!$BN501,1)</f>
        <v>#N/A</v>
      </c>
      <c r="BP501" s="596" t="e">
        <f>INDEX(Таблиця5[[C - COINS - COST]:[ADDRESS]],'02BUILD'!$BN501,2)</f>
        <v>#N/A</v>
      </c>
      <c r="BQ501" s="596" t="e">
        <f>INDEX(Таблиця5[[C - COINS - COST]:[ADDRESS]],'02BUILD'!$BN501,3)</f>
        <v>#N/A</v>
      </c>
      <c r="BR501" s="596" t="e">
        <f>INDEX(Таблиця5[[C - COINS - COST]:[ADDRESS]],'02BUILD'!$BN501,4)</f>
        <v>#N/A</v>
      </c>
      <c r="BS501" s="596" t="e">
        <f>INDEX(Таблиця5[[C - COINS - COST]:[ADDRESS]],'02BUILD'!$BN501,5)</f>
        <v>#N/A</v>
      </c>
      <c r="BT501" s="596" t="e">
        <f>INDEX(Таблиця5[[C - COINS - COST]:[ADDRESS]],'02BUILD'!$BN501,6)</f>
        <v>#N/A</v>
      </c>
      <c r="BU501" s="596" t="e">
        <f>INDEX(Таблиця5[[C - COINS - COST]:[ADDRESS]],'02BUILD'!$BN501,7)</f>
        <v>#N/A</v>
      </c>
      <c r="BV501" s="596" t="e">
        <f>INDEX(Таблиця5[[C - COINS - COST]:[ADDRESS]],'02BUILD'!$BN501,8)</f>
        <v>#N/A</v>
      </c>
      <c r="BW501" s="596" t="e">
        <f>INDEX(Таблиця5[[C - COINS - COST]:[ADDRESS]],'02BUILD'!$BN501,9)</f>
        <v>#N/A</v>
      </c>
      <c r="BX501" s="596" t="e">
        <f>INDEX(Таблиця5[[C - COINS - COST]:[ADDRESS]],'02BUILD'!$BN501,10)</f>
        <v>#N/A</v>
      </c>
    </row>
    <row r="502" spans="1:76" ht="16.5" thickTop="1" thickBot="1">
      <c r="A502" s="742" t="s">
        <v>919</v>
      </c>
      <c r="B502" s="743" t="str">
        <f t="shared" si="24"/>
        <v>$61</v>
      </c>
      <c r="C502" s="743" t="str">
        <f t="shared" si="25"/>
        <v>The Silken Slyph (tavern/inn, A, 4)</v>
      </c>
      <c r="D502" s="742"/>
      <c r="E502" s="742"/>
      <c r="F502" s="743" t="s">
        <v>1295</v>
      </c>
      <c r="G502" s="743" t="s">
        <v>1648</v>
      </c>
      <c r="H502" s="743" t="s">
        <v>2238</v>
      </c>
      <c r="I502" s="743" t="s">
        <v>3967</v>
      </c>
      <c r="J502" s="743"/>
      <c r="K502" s="743" t="s">
        <v>2105</v>
      </c>
      <c r="L502" s="743" t="s">
        <v>2076</v>
      </c>
      <c r="M502" s="743">
        <v>4</v>
      </c>
      <c r="N502" s="743"/>
      <c r="O502" s="743">
        <v>5</v>
      </c>
      <c r="P502" s="743">
        <v>4</v>
      </c>
      <c r="Q502" s="743"/>
      <c r="R502" s="743"/>
      <c r="S5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4A • </v>
      </c>
      <c r="T502" s="743"/>
      <c r="U502" s="743"/>
      <c r="V502" s="743"/>
      <c r="W502" s="743"/>
      <c r="X502" s="743"/>
      <c r="Y502" s="743" t="s">
        <v>21058</v>
      </c>
      <c r="Z502" s="743" t="s">
        <v>4311</v>
      </c>
      <c r="AA502" s="743"/>
      <c r="AB502" s="743" t="str">
        <f>Таблиця4[[#This Row],[Descriptions2]]</f>
        <v/>
      </c>
      <c r="AC502" s="743" t="str">
        <f>Таблиця4[[#This Row],[Owner/Specific NPCs3]]</f>
        <v/>
      </c>
      <c r="AD502" s="743"/>
      <c r="AE502" s="750" t="s">
        <v>5831</v>
      </c>
      <c r="AF502" s="751"/>
      <c r="AG502" s="752"/>
      <c r="AH502" s="743" t="s">
        <v>4311</v>
      </c>
      <c r="AI502" s="752"/>
      <c r="AJ502" s="743" t="s">
        <v>4311</v>
      </c>
      <c r="AK502" s="752"/>
      <c r="AL502" s="742" t="str">
        <f>IFERROR(INDEX('02_LIVING_WATERDEEP'!$C$2:$C$200,MATCH(Таблиця4[[#This Row],[BUILDING NAME]],'02_LIVING_WATERDEEP'!$A$2:$A$200,0),1),"")</f>
        <v/>
      </c>
      <c r="AM502" s="742" t="str">
        <f>IFERROR(INDEX('02_LIVING_WATERDEEP'!$F$2:$F$200,MATCH(Таблиця4[[#This Row],[BUILDING NAME]],'02_LIVING_WATERDEEP'!$A$2:$A$200,0),1),"")</f>
        <v/>
      </c>
      <c r="AN502" s="742" t="str">
        <f>IFERROR(INDEX('02_LIVING_WATERDEEP'!$I$2:$I$200,MATCH(Таблиця4[[#This Row],[BUILDING NAME]],'02_LIVING_WATERDEEP'!$A$2:$A$200,0),1),"")</f>
        <v/>
      </c>
      <c r="AO502" s="742" t="str">
        <f>IFERROR(INDEX('02_LIVING_WATERDEEP'!$J$2:$J$200,MATCH(Таблиця4[[#This Row],[BUILDING NAME]],'02_LIVING_WATERDEEP'!$A$2:$A$200,0),1),"")</f>
        <v/>
      </c>
      <c r="AP502" s="742" t="str">
        <f>IFERROR(INDEX('02_LIVING_WATERDEEP'!$K$2:$K$200,MATCH(Таблиця4[[#This Row],[BUILDING NAME]],'02_LIVING_WATERDEEP'!$A$2:$A$200,0),1),"")</f>
        <v/>
      </c>
      <c r="AQ502" s="742" t="str">
        <f>IFERROR(INDEX('02_LIVING_WATERDEEP'!$L$2:$L$200,MATCH(Таблиця4[[#This Row],[BUILDING NAME]],'02_LIVING_WATERDEEP'!$A$2:$A$200,0),1),"")</f>
        <v/>
      </c>
      <c r="AR502" s="742" t="str">
        <f>IFERROR(INDEX('02_LIVING_WATERDEEP'!$M$2:$M$200,MATCH(Таблиця4[[#This Row],[BUILDING NAME]],'02_LIVING_WATERDEEP'!$A$2:$A$200,0),1),"")</f>
        <v/>
      </c>
      <c r="AS502" s="742"/>
      <c r="AT502" s="596"/>
      <c r="AU502" s="596"/>
      <c r="AV502" s="596"/>
      <c r="AW502" s="596"/>
      <c r="AX502" s="596"/>
      <c r="AY502" s="596"/>
      <c r="AZ502" s="596"/>
      <c r="BA502" s="596"/>
      <c r="BB502" s="596"/>
      <c r="BC502" s="596"/>
      <c r="BD502" s="596"/>
      <c r="BE502" s="596"/>
      <c r="BF502" s="596"/>
      <c r="BG502" s="596"/>
      <c r="BH502" s="596"/>
      <c r="BI502" s="596"/>
      <c r="BJ502" s="596" t="e">
        <f>MATCH(Таблиця4[[#This Row],[BUILDING NAME]],#REF!,0)</f>
        <v>#REF!</v>
      </c>
      <c r="BK502" s="596" t="e">
        <f>INDEX(#REF!,'02BUILD'!BJ502,1)</f>
        <v>#REF!</v>
      </c>
      <c r="BL502" s="596" t="s">
        <v>20641</v>
      </c>
      <c r="BM502" s="596"/>
      <c r="BN502" s="596" t="e">
        <f>MATCH(Таблиця4[[#This Row],[BUILDING NAME]],Таблиця5[NAME],0)</f>
        <v>#N/A</v>
      </c>
      <c r="BO502" s="596" t="e">
        <f>INDEX(Таблиця5[[C - COINS - COST]:[ADDRESS]],'02BUILD'!$BN502,1)</f>
        <v>#N/A</v>
      </c>
      <c r="BP502" s="596" t="e">
        <f>INDEX(Таблиця5[[C - COINS - COST]:[ADDRESS]],'02BUILD'!$BN502,2)</f>
        <v>#N/A</v>
      </c>
      <c r="BQ502" s="596" t="e">
        <f>INDEX(Таблиця5[[C - COINS - COST]:[ADDRESS]],'02BUILD'!$BN502,3)</f>
        <v>#N/A</v>
      </c>
      <c r="BR502" s="596" t="e">
        <f>INDEX(Таблиця5[[C - COINS - COST]:[ADDRESS]],'02BUILD'!$BN502,4)</f>
        <v>#N/A</v>
      </c>
      <c r="BS502" s="596" t="e">
        <f>INDEX(Таблиця5[[C - COINS - COST]:[ADDRESS]],'02BUILD'!$BN502,5)</f>
        <v>#N/A</v>
      </c>
      <c r="BT502" s="596" t="e">
        <f>INDEX(Таблиця5[[C - COINS - COST]:[ADDRESS]],'02BUILD'!$BN502,6)</f>
        <v>#N/A</v>
      </c>
      <c r="BU502" s="596" t="e">
        <f>INDEX(Таблиця5[[C - COINS - COST]:[ADDRESS]],'02BUILD'!$BN502,7)</f>
        <v>#N/A</v>
      </c>
      <c r="BV502" s="596" t="e">
        <f>INDEX(Таблиця5[[C - COINS - COST]:[ADDRESS]],'02BUILD'!$BN502,8)</f>
        <v>#N/A</v>
      </c>
      <c r="BW502" s="596" t="e">
        <f>INDEX(Таблиця5[[C - COINS - COST]:[ADDRESS]],'02BUILD'!$BN502,9)</f>
        <v>#N/A</v>
      </c>
      <c r="BX502" s="596" t="e">
        <f>INDEX(Таблиця5[[C - COINS - COST]:[ADDRESS]],'02BUILD'!$BN502,10)</f>
        <v>#N/A</v>
      </c>
    </row>
    <row r="503" spans="1:76" ht="16.5" thickTop="1" thickBot="1">
      <c r="A503" s="742" t="s">
        <v>920</v>
      </c>
      <c r="B503" s="743" t="str">
        <f t="shared" si="24"/>
        <v>$62</v>
      </c>
      <c r="C503" s="743" t="str">
        <f t="shared" si="25"/>
        <v>Gerin's Breads (business, B, 2)</v>
      </c>
      <c r="D503" s="742"/>
      <c r="E503" s="742"/>
      <c r="F503" s="743" t="s">
        <v>1649</v>
      </c>
      <c r="G503" s="743" t="s">
        <v>1650</v>
      </c>
      <c r="H503" s="742" t="s">
        <v>2239</v>
      </c>
      <c r="I503" s="743" t="s">
        <v>3967</v>
      </c>
      <c r="J503" s="743"/>
      <c r="K503" s="743" t="s">
        <v>2089</v>
      </c>
      <c r="L503" s="743" t="s">
        <v>2081</v>
      </c>
      <c r="M503" s="743">
        <v>2</v>
      </c>
      <c r="N503" s="743"/>
      <c r="O503" s="743"/>
      <c r="P503" s="743"/>
      <c r="Q503" s="743"/>
      <c r="R503" s="743"/>
      <c r="S5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3" s="743"/>
      <c r="U503" s="743"/>
      <c r="V503" s="743" t="s">
        <v>21121</v>
      </c>
      <c r="W503" s="743"/>
      <c r="X503" s="743"/>
      <c r="Y503" s="743"/>
      <c r="Z503" s="743" t="s">
        <v>4311</v>
      </c>
      <c r="AA503" s="743"/>
      <c r="AB503" s="743" t="str">
        <f>Таблиця4[[#This Row],[Descriptions2]]</f>
        <v/>
      </c>
      <c r="AC503" s="743" t="str">
        <f>Таблиця4[[#This Row],[Owner/Specific NPCs3]]</f>
        <v/>
      </c>
      <c r="AD503" s="743"/>
      <c r="AE503" s="750" t="s">
        <v>5831</v>
      </c>
      <c r="AF503" s="751"/>
      <c r="AG503" s="752"/>
      <c r="AH503" s="743" t="s">
        <v>4311</v>
      </c>
      <c r="AI503" s="752"/>
      <c r="AJ503" s="743" t="s">
        <v>4311</v>
      </c>
      <c r="AK503" s="752"/>
      <c r="AL503" s="742" t="str">
        <f>IFERROR(INDEX('02_LIVING_WATERDEEP'!$C$2:$C$200,MATCH(Таблиця4[[#This Row],[BUILDING NAME]],'02_LIVING_WATERDEEP'!$A$2:$A$200,0),1),"")</f>
        <v/>
      </c>
      <c r="AM503" s="742" t="str">
        <f>IFERROR(INDEX('02_LIVING_WATERDEEP'!$F$2:$F$200,MATCH(Таблиця4[[#This Row],[BUILDING NAME]],'02_LIVING_WATERDEEP'!$A$2:$A$200,0),1),"")</f>
        <v/>
      </c>
      <c r="AN503" s="742" t="str">
        <f>IFERROR(INDEX('02_LIVING_WATERDEEP'!$I$2:$I$200,MATCH(Таблиця4[[#This Row],[BUILDING NAME]],'02_LIVING_WATERDEEP'!$A$2:$A$200,0),1),"")</f>
        <v/>
      </c>
      <c r="AO503" s="742" t="str">
        <f>IFERROR(INDEX('02_LIVING_WATERDEEP'!$J$2:$J$200,MATCH(Таблиця4[[#This Row],[BUILDING NAME]],'02_LIVING_WATERDEEP'!$A$2:$A$200,0),1),"")</f>
        <v/>
      </c>
      <c r="AP503" s="742" t="str">
        <f>IFERROR(INDEX('02_LIVING_WATERDEEP'!$K$2:$K$200,MATCH(Таблиця4[[#This Row],[BUILDING NAME]],'02_LIVING_WATERDEEP'!$A$2:$A$200,0),1),"")</f>
        <v/>
      </c>
      <c r="AQ503" s="742" t="str">
        <f>IFERROR(INDEX('02_LIVING_WATERDEEP'!$L$2:$L$200,MATCH(Таблиця4[[#This Row],[BUILDING NAME]],'02_LIVING_WATERDEEP'!$A$2:$A$200,0),1),"")</f>
        <v/>
      </c>
      <c r="AR503" s="742" t="str">
        <f>IFERROR(INDEX('02_LIVING_WATERDEEP'!$M$2:$M$200,MATCH(Таблиця4[[#This Row],[BUILDING NAME]],'02_LIVING_WATERDEEP'!$A$2:$A$200,0),1),"")</f>
        <v/>
      </c>
      <c r="AS503" s="742"/>
      <c r="AT503" s="596"/>
      <c r="AU503" s="596"/>
      <c r="AV503" s="596"/>
      <c r="AW503" s="596"/>
      <c r="AX503" s="596"/>
      <c r="AY503" s="596"/>
      <c r="AZ503" s="596"/>
      <c r="BA503" s="596"/>
      <c r="BB503" s="596"/>
      <c r="BC503" s="596"/>
      <c r="BD503" s="596"/>
      <c r="BE503" s="596"/>
      <c r="BF503" s="596"/>
      <c r="BG503" s="596"/>
      <c r="BH503" s="596"/>
      <c r="BI503" s="596"/>
      <c r="BJ503" s="596"/>
      <c r="BK503" s="596"/>
      <c r="BL503" s="596"/>
      <c r="BM503" s="596"/>
      <c r="BN503" s="596"/>
      <c r="BO503" s="596"/>
      <c r="BP503" s="596"/>
      <c r="BQ503" s="596"/>
      <c r="BR503" s="596"/>
      <c r="BS503" s="596"/>
      <c r="BT503" s="596"/>
      <c r="BU503" s="596"/>
      <c r="BV503" s="596"/>
      <c r="BW503" s="596"/>
      <c r="BX503" s="596"/>
    </row>
    <row r="504" spans="1:76" ht="16.5" thickTop="1" thickBot="1">
      <c r="A504" s="742" t="s">
        <v>921</v>
      </c>
      <c r="B504" s="743" t="str">
        <f t="shared" si="24"/>
        <v>$63</v>
      </c>
      <c r="C504" s="743" t="str">
        <f t="shared" si="25"/>
        <v>Melvar's Chapbooks and Folios (business, B, 2)</v>
      </c>
      <c r="D504" s="742"/>
      <c r="E504" s="742"/>
      <c r="F504" s="743" t="s">
        <v>1651</v>
      </c>
      <c r="G504" s="743" t="s">
        <v>1652</v>
      </c>
      <c r="H504" s="742" t="s">
        <v>2240</v>
      </c>
      <c r="I504" s="743" t="s">
        <v>3967</v>
      </c>
      <c r="J504" s="743"/>
      <c r="K504" s="743" t="s">
        <v>2089</v>
      </c>
      <c r="L504" s="743" t="s">
        <v>2081</v>
      </c>
      <c r="M504" s="743">
        <v>2</v>
      </c>
      <c r="N504" s="743"/>
      <c r="O504" s="743">
        <v>4</v>
      </c>
      <c r="P504" s="743"/>
      <c r="Q504" s="743"/>
      <c r="R504" s="743"/>
      <c r="S5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04" s="743"/>
      <c r="U504" s="743"/>
      <c r="V504" s="743" t="s">
        <v>21566</v>
      </c>
      <c r="W504" s="742"/>
      <c r="X504" s="742"/>
      <c r="Y504" s="742" t="s">
        <v>21565</v>
      </c>
      <c r="Z504" s="743" t="s">
        <v>4311</v>
      </c>
      <c r="AA504" s="743"/>
      <c r="AB504" s="743" t="str">
        <f>Таблиця4[[#This Row],[Descriptions2]]</f>
        <v/>
      </c>
      <c r="AC504" s="743" t="str">
        <f>Таблиця4[[#This Row],[Owner/Specific NPCs3]]</f>
        <v/>
      </c>
      <c r="AD504" s="743"/>
      <c r="AE504" s="750" t="s">
        <v>5831</v>
      </c>
      <c r="AF504" s="751"/>
      <c r="AG504" s="752"/>
      <c r="AH504" s="743" t="s">
        <v>4311</v>
      </c>
      <c r="AI504" s="752"/>
      <c r="AJ504" s="743" t="s">
        <v>4311</v>
      </c>
      <c r="AK504" s="752"/>
      <c r="AL504" s="742" t="str">
        <f>IFERROR(INDEX('02_LIVING_WATERDEEP'!$C$2:$C$200,MATCH(Таблиця4[[#This Row],[BUILDING NAME]],'02_LIVING_WATERDEEP'!$A$2:$A$200,0),1),"")</f>
        <v/>
      </c>
      <c r="AM504" s="742" t="str">
        <f>IFERROR(INDEX('02_LIVING_WATERDEEP'!$F$2:$F$200,MATCH(Таблиця4[[#This Row],[BUILDING NAME]],'02_LIVING_WATERDEEP'!$A$2:$A$200,0),1),"")</f>
        <v/>
      </c>
      <c r="AN504" s="742" t="str">
        <f>IFERROR(INDEX('02_LIVING_WATERDEEP'!$I$2:$I$200,MATCH(Таблиця4[[#This Row],[BUILDING NAME]],'02_LIVING_WATERDEEP'!$A$2:$A$200,0),1),"")</f>
        <v/>
      </c>
      <c r="AO504" s="742" t="str">
        <f>IFERROR(INDEX('02_LIVING_WATERDEEP'!$J$2:$J$200,MATCH(Таблиця4[[#This Row],[BUILDING NAME]],'02_LIVING_WATERDEEP'!$A$2:$A$200,0),1),"")</f>
        <v/>
      </c>
      <c r="AP504" s="742" t="str">
        <f>IFERROR(INDEX('02_LIVING_WATERDEEP'!$K$2:$K$200,MATCH(Таблиця4[[#This Row],[BUILDING NAME]],'02_LIVING_WATERDEEP'!$A$2:$A$200,0),1),"")</f>
        <v/>
      </c>
      <c r="AQ504" s="742" t="str">
        <f>IFERROR(INDEX('02_LIVING_WATERDEEP'!$L$2:$L$200,MATCH(Таблиця4[[#This Row],[BUILDING NAME]],'02_LIVING_WATERDEEP'!$A$2:$A$200,0),1),"")</f>
        <v/>
      </c>
      <c r="AR504" s="742" t="str">
        <f>IFERROR(INDEX('02_LIVING_WATERDEEP'!$M$2:$M$200,MATCH(Таблиця4[[#This Row],[BUILDING NAME]],'02_LIVING_WATERDEEP'!$A$2:$A$200,0),1),"")</f>
        <v/>
      </c>
      <c r="AS504" s="742"/>
      <c r="AT504" s="596"/>
      <c r="AU504" s="596"/>
      <c r="AV504" s="596"/>
      <c r="AW504" s="596"/>
      <c r="AX504" s="596"/>
      <c r="AY504" s="596"/>
      <c r="AZ504" s="596"/>
      <c r="BA504" s="596"/>
      <c r="BB504" s="596"/>
      <c r="BC504" s="596"/>
      <c r="BD504" s="596"/>
      <c r="BE504" s="596"/>
      <c r="BF504" s="596"/>
      <c r="BG504" s="596"/>
      <c r="BH504" s="596"/>
      <c r="BI504" s="596"/>
      <c r="BJ504" s="596"/>
      <c r="BK504" s="596"/>
      <c r="BL504" s="596"/>
      <c r="BM504" s="596"/>
      <c r="BN504" s="596"/>
      <c r="BO504" s="596"/>
      <c r="BP504" s="596"/>
      <c r="BQ504" s="596"/>
      <c r="BR504" s="596"/>
      <c r="BS504" s="596"/>
      <c r="BT504" s="596"/>
      <c r="BU504" s="596"/>
      <c r="BV504" s="596"/>
      <c r="BW504" s="596"/>
      <c r="BX504" s="596"/>
    </row>
    <row r="505" spans="1:76" ht="16.5" thickTop="1" thickBot="1">
      <c r="A505" s="742" t="s">
        <v>922</v>
      </c>
      <c r="B505" s="743" t="str">
        <f t="shared" si="24"/>
        <v>$64</v>
      </c>
      <c r="C505" s="743" t="str">
        <f t="shared" si="25"/>
        <v>Velatha's Delights (business, B, 2)</v>
      </c>
      <c r="D505" s="742"/>
      <c r="E505" s="742"/>
      <c r="F505" s="743" t="s">
        <v>1653</v>
      </c>
      <c r="G505" s="743" t="s">
        <v>1654</v>
      </c>
      <c r="H505" s="742" t="s">
        <v>2241</v>
      </c>
      <c r="I505" s="743" t="s">
        <v>3967</v>
      </c>
      <c r="J505" s="743"/>
      <c r="K505" s="743" t="s">
        <v>2089</v>
      </c>
      <c r="L505" s="743" t="s">
        <v>2081</v>
      </c>
      <c r="M505" s="743">
        <v>2</v>
      </c>
      <c r="N505" s="743"/>
      <c r="O505" s="743">
        <v>5</v>
      </c>
      <c r="P505" s="743"/>
      <c r="Q505" s="743"/>
      <c r="R505" s="743"/>
      <c r="S5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v>
      </c>
      <c r="T505" s="743"/>
      <c r="U505" s="743"/>
      <c r="V505" s="743" t="s">
        <v>21564</v>
      </c>
      <c r="W505" s="742"/>
      <c r="X505" s="742"/>
      <c r="Y505" s="742" t="s">
        <v>21563</v>
      </c>
      <c r="Z505" s="743" t="s">
        <v>4311</v>
      </c>
      <c r="AA505" s="743"/>
      <c r="AB505" s="743" t="str">
        <f>Таблиця4[[#This Row],[Descriptions2]]</f>
        <v/>
      </c>
      <c r="AC505" s="743" t="str">
        <f>Таблиця4[[#This Row],[Owner/Specific NPCs3]]</f>
        <v/>
      </c>
      <c r="AD505" s="743"/>
      <c r="AE505" s="750" t="s">
        <v>5831</v>
      </c>
      <c r="AF505" s="751"/>
      <c r="AG505" s="752"/>
      <c r="AH505" s="743" t="s">
        <v>4311</v>
      </c>
      <c r="AI505" s="752"/>
      <c r="AJ505" s="743" t="s">
        <v>4311</v>
      </c>
      <c r="AK505" s="752"/>
      <c r="AL505" s="742" t="str">
        <f>IFERROR(INDEX('02_LIVING_WATERDEEP'!$C$2:$C$200,MATCH(Таблиця4[[#This Row],[BUILDING NAME]],'02_LIVING_WATERDEEP'!$A$2:$A$200,0),1),"")</f>
        <v/>
      </c>
      <c r="AM505" s="742" t="str">
        <f>IFERROR(INDEX('02_LIVING_WATERDEEP'!$F$2:$F$200,MATCH(Таблиця4[[#This Row],[BUILDING NAME]],'02_LIVING_WATERDEEP'!$A$2:$A$200,0),1),"")</f>
        <v/>
      </c>
      <c r="AN505" s="742" t="str">
        <f>IFERROR(INDEX('02_LIVING_WATERDEEP'!$I$2:$I$200,MATCH(Таблиця4[[#This Row],[BUILDING NAME]],'02_LIVING_WATERDEEP'!$A$2:$A$200,0),1),"")</f>
        <v/>
      </c>
      <c r="AO505" s="742" t="str">
        <f>IFERROR(INDEX('02_LIVING_WATERDEEP'!$J$2:$J$200,MATCH(Таблиця4[[#This Row],[BUILDING NAME]],'02_LIVING_WATERDEEP'!$A$2:$A$200,0),1),"")</f>
        <v/>
      </c>
      <c r="AP505" s="742" t="str">
        <f>IFERROR(INDEX('02_LIVING_WATERDEEP'!$K$2:$K$200,MATCH(Таблиця4[[#This Row],[BUILDING NAME]],'02_LIVING_WATERDEEP'!$A$2:$A$200,0),1),"")</f>
        <v/>
      </c>
      <c r="AQ505" s="742" t="str">
        <f>IFERROR(INDEX('02_LIVING_WATERDEEP'!$L$2:$L$200,MATCH(Таблиця4[[#This Row],[BUILDING NAME]],'02_LIVING_WATERDEEP'!$A$2:$A$200,0),1),"")</f>
        <v/>
      </c>
      <c r="AR505" s="742" t="str">
        <f>IFERROR(INDEX('02_LIVING_WATERDEEP'!$M$2:$M$200,MATCH(Таблиця4[[#This Row],[BUILDING NAME]],'02_LIVING_WATERDEEP'!$A$2:$A$200,0),1),"")</f>
        <v/>
      </c>
      <c r="AS505" s="742"/>
      <c r="AT505" s="596"/>
      <c r="AU505" s="596"/>
      <c r="AV505" s="596"/>
      <c r="AW505" s="596"/>
      <c r="AX505" s="596"/>
      <c r="AY505" s="596"/>
      <c r="AZ505" s="596"/>
      <c r="BA505" s="596"/>
      <c r="BB505" s="596"/>
      <c r="BC505" s="596"/>
      <c r="BD505" s="596"/>
      <c r="BE505" s="596"/>
      <c r="BF505" s="596"/>
      <c r="BG505" s="596"/>
      <c r="BH505" s="596"/>
      <c r="BI505" s="596"/>
      <c r="BJ505" s="596"/>
      <c r="BK505" s="596"/>
      <c r="BL505" s="596"/>
      <c r="BM505" s="596"/>
      <c r="BN505" s="596"/>
      <c r="BO505" s="596"/>
      <c r="BP505" s="596"/>
      <c r="BQ505" s="596"/>
      <c r="BR505" s="596"/>
      <c r="BS505" s="596"/>
      <c r="BT505" s="596"/>
      <c r="BU505" s="596"/>
      <c r="BV505" s="596"/>
      <c r="BW505" s="596"/>
      <c r="BX505" s="596"/>
    </row>
    <row r="506" spans="1:76" ht="16.5" thickTop="1" thickBot="1">
      <c r="A506" s="742" t="s">
        <v>923</v>
      </c>
      <c r="B506" s="743" t="str">
        <f t="shared" ref="B506:B520" si="26">LEFT(LEFT(A506,FIND(":",A506)),LEN(LEFT(A506,FIND(":",A506)))-1)</f>
        <v>$65</v>
      </c>
      <c r="C506" s="743" t="str">
        <f t="shared" ref="C506:C520" si="27">RIGHT(A506,LEN(A506)-FIND(":",A506)-1)</f>
        <v>Tammerbund's Glasswares (business, B, 3)</v>
      </c>
      <c r="D506" s="742"/>
      <c r="E506" s="742"/>
      <c r="F506" s="743" t="s">
        <v>1655</v>
      </c>
      <c r="G506" s="743" t="s">
        <v>1656</v>
      </c>
      <c r="H506" s="742" t="s">
        <v>2242</v>
      </c>
      <c r="I506" s="743" t="s">
        <v>3967</v>
      </c>
      <c r="J506" s="743"/>
      <c r="K506" s="743" t="s">
        <v>2089</v>
      </c>
      <c r="L506" s="743" t="s">
        <v>2081</v>
      </c>
      <c r="M506" s="743">
        <v>3</v>
      </c>
      <c r="N506" s="743"/>
      <c r="O506" s="743"/>
      <c r="P506" s="743"/>
      <c r="Q506" s="743"/>
      <c r="R506" s="743"/>
      <c r="S5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6" s="743"/>
      <c r="U506" s="743"/>
      <c r="V506" s="743" t="s">
        <v>21061</v>
      </c>
      <c r="W506" s="742"/>
      <c r="X506" s="742"/>
      <c r="Y506" s="742"/>
      <c r="Z506" s="743" t="s">
        <v>4311</v>
      </c>
      <c r="AA506" s="743"/>
      <c r="AB506" s="743" t="str">
        <f>Таблиця4[[#This Row],[Descriptions2]]</f>
        <v/>
      </c>
      <c r="AC506" s="743" t="str">
        <f>Таблиця4[[#This Row],[Owner/Specific NPCs3]]</f>
        <v/>
      </c>
      <c r="AD506" s="743"/>
      <c r="AE506" s="750" t="s">
        <v>5831</v>
      </c>
      <c r="AF506" s="751"/>
      <c r="AG506" s="752"/>
      <c r="AH506" s="743" t="s">
        <v>4311</v>
      </c>
      <c r="AI506" s="752"/>
      <c r="AJ506" s="743" t="s">
        <v>4311</v>
      </c>
      <c r="AK506" s="752"/>
      <c r="AL506" s="742" t="str">
        <f>IFERROR(INDEX('02_LIVING_WATERDEEP'!$C$2:$C$200,MATCH(Таблиця4[[#This Row],[BUILDING NAME]],'02_LIVING_WATERDEEP'!$A$2:$A$200,0),1),"")</f>
        <v/>
      </c>
      <c r="AM506" s="742" t="str">
        <f>IFERROR(INDEX('02_LIVING_WATERDEEP'!$F$2:$F$200,MATCH(Таблиця4[[#This Row],[BUILDING NAME]],'02_LIVING_WATERDEEP'!$A$2:$A$200,0),1),"")</f>
        <v/>
      </c>
      <c r="AN506" s="742" t="str">
        <f>IFERROR(INDEX('02_LIVING_WATERDEEP'!$I$2:$I$200,MATCH(Таблиця4[[#This Row],[BUILDING NAME]],'02_LIVING_WATERDEEP'!$A$2:$A$200,0),1),"")</f>
        <v/>
      </c>
      <c r="AO506" s="742" t="str">
        <f>IFERROR(INDEX('02_LIVING_WATERDEEP'!$J$2:$J$200,MATCH(Таблиця4[[#This Row],[BUILDING NAME]],'02_LIVING_WATERDEEP'!$A$2:$A$200,0),1),"")</f>
        <v/>
      </c>
      <c r="AP506" s="742" t="str">
        <f>IFERROR(INDEX('02_LIVING_WATERDEEP'!$K$2:$K$200,MATCH(Таблиця4[[#This Row],[BUILDING NAME]],'02_LIVING_WATERDEEP'!$A$2:$A$200,0),1),"")</f>
        <v/>
      </c>
      <c r="AQ506" s="742" t="str">
        <f>IFERROR(INDEX('02_LIVING_WATERDEEP'!$L$2:$L$200,MATCH(Таблиця4[[#This Row],[BUILDING NAME]],'02_LIVING_WATERDEEP'!$A$2:$A$200,0),1),"")</f>
        <v/>
      </c>
      <c r="AR506" s="742" t="str">
        <f>IFERROR(INDEX('02_LIVING_WATERDEEP'!$M$2:$M$200,MATCH(Таблиця4[[#This Row],[BUILDING NAME]],'02_LIVING_WATERDEEP'!$A$2:$A$200,0),1),"")</f>
        <v/>
      </c>
      <c r="AS506" s="742"/>
      <c r="AT506" s="596"/>
      <c r="AU506" s="596"/>
      <c r="AV506" s="596"/>
      <c r="AW506" s="596"/>
      <c r="AX506" s="596"/>
      <c r="AY506" s="596"/>
      <c r="AZ506" s="596"/>
      <c r="BA506" s="596"/>
      <c r="BB506" s="596"/>
      <c r="BC506" s="596"/>
      <c r="BD506" s="596"/>
      <c r="BE506" s="596"/>
      <c r="BF506" s="596"/>
      <c r="BG506" s="596"/>
      <c r="BH506" s="596"/>
      <c r="BI506" s="596"/>
      <c r="BJ506" s="596"/>
      <c r="BK506" s="596"/>
      <c r="BL506" s="596"/>
      <c r="BM506" s="596"/>
      <c r="BN506" s="596"/>
      <c r="BO506" s="596"/>
      <c r="BP506" s="596"/>
      <c r="BQ506" s="596"/>
      <c r="BR506" s="596"/>
      <c r="BS506" s="596"/>
      <c r="BT506" s="596"/>
      <c r="BU506" s="596"/>
      <c r="BV506" s="596"/>
      <c r="BW506" s="596"/>
      <c r="BX506" s="596"/>
    </row>
    <row r="507" spans="1:76" ht="16.5" thickTop="1" thickBot="1">
      <c r="A507" s="742" t="s">
        <v>924</v>
      </c>
      <c r="B507" s="743" t="str">
        <f t="shared" si="26"/>
        <v>$66</v>
      </c>
      <c r="C507" s="743" t="str">
        <f t="shared" si="27"/>
        <v>Mystra's Arms (asylum, A, 6)</v>
      </c>
      <c r="D507" s="742"/>
      <c r="E507" s="742"/>
      <c r="F507" s="743" t="s">
        <v>1657</v>
      </c>
      <c r="G507" s="743" t="s">
        <v>1658</v>
      </c>
      <c r="H507" s="768" t="s">
        <v>2243</v>
      </c>
      <c r="I507" s="743" t="s">
        <v>3967</v>
      </c>
      <c r="J507" s="743"/>
      <c r="K507" s="743" t="s">
        <v>2068</v>
      </c>
      <c r="L507" s="743" t="s">
        <v>2076</v>
      </c>
      <c r="M507" s="743">
        <v>6</v>
      </c>
      <c r="N507" s="743"/>
      <c r="O507" s="743"/>
      <c r="P507" s="743"/>
      <c r="Q507" s="743"/>
      <c r="R507" s="743"/>
      <c r="S5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7" s="743"/>
      <c r="U507" s="743"/>
      <c r="V507" s="743"/>
      <c r="W507" s="742"/>
      <c r="X507" s="742"/>
      <c r="Y507" s="742" t="s">
        <v>20733</v>
      </c>
      <c r="Z507" s="743" t="s">
        <v>4311</v>
      </c>
      <c r="AA507" s="743"/>
      <c r="AB507" s="743" t="str">
        <f>Таблиця4[[#This Row],[Descriptions2]]</f>
        <v/>
      </c>
      <c r="AC507" s="743" t="str">
        <f>Таблиця4[[#This Row],[Owner/Specific NPCs3]]</f>
        <v/>
      </c>
      <c r="AD507" s="743"/>
      <c r="AE507" s="750" t="s">
        <v>5831</v>
      </c>
      <c r="AF507" s="751"/>
      <c r="AG507" s="752"/>
      <c r="AH507" s="743" t="s">
        <v>4311</v>
      </c>
      <c r="AI507" s="752"/>
      <c r="AJ507" s="743" t="s">
        <v>4311</v>
      </c>
      <c r="AK507" s="752"/>
      <c r="AL507" s="742" t="str">
        <f>IFERROR(INDEX('02_LIVING_WATERDEEP'!$C$2:$C$200,MATCH(Таблиця4[[#This Row],[BUILDING NAME]],'02_LIVING_WATERDEEP'!$A$2:$A$200,0),1),"")</f>
        <v/>
      </c>
      <c r="AM507" s="742" t="str">
        <f>IFERROR(INDEX('02_LIVING_WATERDEEP'!$F$2:$F$200,MATCH(Таблиця4[[#This Row],[BUILDING NAME]],'02_LIVING_WATERDEEP'!$A$2:$A$200,0),1),"")</f>
        <v/>
      </c>
      <c r="AN507" s="742" t="str">
        <f>IFERROR(INDEX('02_LIVING_WATERDEEP'!$I$2:$I$200,MATCH(Таблиця4[[#This Row],[BUILDING NAME]],'02_LIVING_WATERDEEP'!$A$2:$A$200,0),1),"")</f>
        <v/>
      </c>
      <c r="AO507" s="742" t="str">
        <f>IFERROR(INDEX('02_LIVING_WATERDEEP'!$J$2:$J$200,MATCH(Таблиця4[[#This Row],[BUILDING NAME]],'02_LIVING_WATERDEEP'!$A$2:$A$200,0),1),"")</f>
        <v/>
      </c>
      <c r="AP507" s="742" t="str">
        <f>IFERROR(INDEX('02_LIVING_WATERDEEP'!$K$2:$K$200,MATCH(Таблиця4[[#This Row],[BUILDING NAME]],'02_LIVING_WATERDEEP'!$A$2:$A$200,0),1),"")</f>
        <v/>
      </c>
      <c r="AQ507" s="742" t="str">
        <f>IFERROR(INDEX('02_LIVING_WATERDEEP'!$L$2:$L$200,MATCH(Таблиця4[[#This Row],[BUILDING NAME]],'02_LIVING_WATERDEEP'!$A$2:$A$200,0),1),"")</f>
        <v/>
      </c>
      <c r="AR507" s="742" t="str">
        <f>IFERROR(INDEX('02_LIVING_WATERDEEP'!$M$2:$M$200,MATCH(Таблиця4[[#This Row],[BUILDING NAME]],'02_LIVING_WATERDEEP'!$A$2:$A$200,0),1),"")</f>
        <v/>
      </c>
      <c r="AS507" s="742"/>
      <c r="AT507" s="596"/>
      <c r="AU507" s="596"/>
      <c r="AV507" s="596"/>
      <c r="AW507" s="596"/>
      <c r="AX507" s="596"/>
      <c r="AY507" s="596"/>
      <c r="AZ507" s="596"/>
      <c r="BA507" s="596"/>
      <c r="BB507" s="596"/>
      <c r="BC507" s="596"/>
      <c r="BD507" s="596"/>
      <c r="BE507" s="596"/>
      <c r="BF507" s="596"/>
      <c r="BG507" s="596"/>
      <c r="BH507" s="596"/>
      <c r="BI507" s="596"/>
      <c r="BJ507" s="596"/>
      <c r="BK507" s="596"/>
      <c r="BL507" s="596"/>
      <c r="BM507" s="596"/>
      <c r="BN507" s="596"/>
      <c r="BO507" s="596"/>
      <c r="BP507" s="596"/>
      <c r="BQ507" s="596"/>
      <c r="BR507" s="596"/>
      <c r="BS507" s="596"/>
      <c r="BT507" s="596"/>
      <c r="BU507" s="596"/>
      <c r="BV507" s="596"/>
      <c r="BW507" s="596"/>
      <c r="BX507" s="596"/>
    </row>
    <row r="508" spans="1:76" ht="16.5" thickTop="1" thickBot="1">
      <c r="A508" s="742" t="s">
        <v>925</v>
      </c>
      <c r="B508" s="743" t="str">
        <f t="shared" si="26"/>
        <v>$67</v>
      </c>
      <c r="C508" s="743" t="str">
        <f t="shared" si="27"/>
        <v>Furjur the Flippant's residence (house, A, 3)</v>
      </c>
      <c r="D508" s="742"/>
      <c r="E508" s="742"/>
      <c r="F508" s="743" t="s">
        <v>1659</v>
      </c>
      <c r="G508" s="743" t="s">
        <v>1660</v>
      </c>
      <c r="H508" s="742" t="s">
        <v>20964</v>
      </c>
      <c r="I508" s="743" t="s">
        <v>3967</v>
      </c>
      <c r="J508" s="743"/>
      <c r="K508" s="743" t="s">
        <v>2101</v>
      </c>
      <c r="L508" s="743" t="s">
        <v>2076</v>
      </c>
      <c r="M508" s="743">
        <v>3</v>
      </c>
      <c r="N508" s="743"/>
      <c r="O508" s="743"/>
      <c r="P508" s="743"/>
      <c r="Q508" s="743"/>
      <c r="R508" s="743"/>
      <c r="S5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8" s="743"/>
      <c r="U508" s="743"/>
      <c r="V508" s="743"/>
      <c r="W508" s="742"/>
      <c r="X508" s="742"/>
      <c r="Y508" s="742"/>
      <c r="Z508" s="743" t="s">
        <v>4311</v>
      </c>
      <c r="AA508" s="743"/>
      <c r="AB508" s="743" t="str">
        <f>Таблиця4[[#This Row],[Descriptions2]]</f>
        <v/>
      </c>
      <c r="AC508" s="743" t="str">
        <f>Таблиця4[[#This Row],[Owner/Specific NPCs3]]</f>
        <v/>
      </c>
      <c r="AD508" s="743"/>
      <c r="AE508" s="750" t="s">
        <v>5831</v>
      </c>
      <c r="AF508" s="751"/>
      <c r="AG508" s="752"/>
      <c r="AH508" s="743" t="s">
        <v>4311</v>
      </c>
      <c r="AI508" s="752"/>
      <c r="AJ508" s="743" t="s">
        <v>4311</v>
      </c>
      <c r="AK508" s="752"/>
      <c r="AL508" s="742" t="str">
        <f>IFERROR(INDEX('02_LIVING_WATERDEEP'!$C$2:$C$200,MATCH(Таблиця4[[#This Row],[BUILDING NAME]],'02_LIVING_WATERDEEP'!$A$2:$A$200,0),1),"")</f>
        <v/>
      </c>
      <c r="AM508" s="742" t="str">
        <f>IFERROR(INDEX('02_LIVING_WATERDEEP'!$F$2:$F$200,MATCH(Таблиця4[[#This Row],[BUILDING NAME]],'02_LIVING_WATERDEEP'!$A$2:$A$200,0),1),"")</f>
        <v/>
      </c>
      <c r="AN508" s="742" t="str">
        <f>IFERROR(INDEX('02_LIVING_WATERDEEP'!$I$2:$I$200,MATCH(Таблиця4[[#This Row],[BUILDING NAME]],'02_LIVING_WATERDEEP'!$A$2:$A$200,0),1),"")</f>
        <v/>
      </c>
      <c r="AO508" s="742" t="str">
        <f>IFERROR(INDEX('02_LIVING_WATERDEEP'!$J$2:$J$200,MATCH(Таблиця4[[#This Row],[BUILDING NAME]],'02_LIVING_WATERDEEP'!$A$2:$A$200,0),1),"")</f>
        <v/>
      </c>
      <c r="AP508" s="742" t="str">
        <f>IFERROR(INDEX('02_LIVING_WATERDEEP'!$K$2:$K$200,MATCH(Таблиця4[[#This Row],[BUILDING NAME]],'02_LIVING_WATERDEEP'!$A$2:$A$200,0),1),"")</f>
        <v/>
      </c>
      <c r="AQ508" s="742" t="str">
        <f>IFERROR(INDEX('02_LIVING_WATERDEEP'!$L$2:$L$200,MATCH(Таблиця4[[#This Row],[BUILDING NAME]],'02_LIVING_WATERDEEP'!$A$2:$A$200,0),1),"")</f>
        <v/>
      </c>
      <c r="AR508" s="742" t="str">
        <f>IFERROR(INDEX('02_LIVING_WATERDEEP'!$M$2:$M$200,MATCH(Таблиця4[[#This Row],[BUILDING NAME]],'02_LIVING_WATERDEEP'!$A$2:$A$200,0),1),"")</f>
        <v/>
      </c>
      <c r="AS508" s="742"/>
      <c r="AT508" s="596"/>
      <c r="AU508" s="596"/>
      <c r="AV508" s="596"/>
      <c r="AW508" s="596"/>
      <c r="AX508" s="596"/>
      <c r="AY508" s="596"/>
      <c r="AZ508" s="596"/>
      <c r="BA508" s="596"/>
      <c r="BB508" s="596"/>
      <c r="BC508" s="596"/>
      <c r="BD508" s="596"/>
      <c r="BE508" s="596"/>
      <c r="BF508" s="596"/>
      <c r="BG508" s="596"/>
      <c r="BH508" s="596"/>
      <c r="BI508" s="596"/>
      <c r="BJ508" s="596"/>
      <c r="BK508" s="596"/>
      <c r="BL508" s="596"/>
      <c r="BM508" s="596"/>
      <c r="BN508" s="596"/>
      <c r="BO508" s="596"/>
      <c r="BP508" s="596"/>
      <c r="BQ508" s="596"/>
      <c r="BR508" s="596"/>
      <c r="BS508" s="596"/>
      <c r="BT508" s="596"/>
      <c r="BU508" s="596"/>
      <c r="BV508" s="596"/>
      <c r="BW508" s="596"/>
      <c r="BX508" s="596"/>
    </row>
    <row r="509" spans="1:76" ht="16.5" thickTop="1" thickBot="1">
      <c r="A509" s="742" t="s">
        <v>926</v>
      </c>
      <c r="B509" s="743" t="str">
        <f t="shared" si="26"/>
        <v>$68</v>
      </c>
      <c r="C509" s="743" t="str">
        <f t="shared" si="27"/>
        <v>Hlethvagi Anteos's residence (villa, A, 5)</v>
      </c>
      <c r="D509" s="742"/>
      <c r="E509" s="742"/>
      <c r="F509" s="743" t="s">
        <v>1661</v>
      </c>
      <c r="G509" s="743" t="s">
        <v>1662</v>
      </c>
      <c r="H509" s="742" t="s">
        <v>2244</v>
      </c>
      <c r="I509" s="743" t="s">
        <v>3967</v>
      </c>
      <c r="J509" s="743"/>
      <c r="K509" s="743" t="s">
        <v>2101</v>
      </c>
      <c r="L509" s="743" t="s">
        <v>2076</v>
      </c>
      <c r="M509" s="743">
        <v>5</v>
      </c>
      <c r="N509" s="743"/>
      <c r="O509" s="743"/>
      <c r="P509" s="743"/>
      <c r="Q509" s="743"/>
      <c r="R509" s="743"/>
      <c r="S5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09" s="743"/>
      <c r="U509" s="743"/>
      <c r="V509" s="743"/>
      <c r="W509" s="742"/>
      <c r="X509" s="742"/>
      <c r="Y509" s="742"/>
      <c r="Z509" s="743" t="s">
        <v>4311</v>
      </c>
      <c r="AA509" s="743"/>
      <c r="AB509" s="743" t="str">
        <f>Таблиця4[[#This Row],[Descriptions2]]</f>
        <v/>
      </c>
      <c r="AC509" s="743" t="str">
        <f>Таблиця4[[#This Row],[Owner/Specific NPCs3]]</f>
        <v/>
      </c>
      <c r="AD509" s="743"/>
      <c r="AE509" s="750" t="s">
        <v>5831</v>
      </c>
      <c r="AF509" s="751"/>
      <c r="AG509" s="752"/>
      <c r="AH509" s="743" t="s">
        <v>4311</v>
      </c>
      <c r="AI509" s="752"/>
      <c r="AJ509" s="743" t="s">
        <v>4311</v>
      </c>
      <c r="AK509" s="752"/>
      <c r="AL509" s="742" t="str">
        <f>IFERROR(INDEX('02_LIVING_WATERDEEP'!$C$2:$C$200,MATCH(Таблиця4[[#This Row],[BUILDING NAME]],'02_LIVING_WATERDEEP'!$A$2:$A$200,0),1),"")</f>
        <v/>
      </c>
      <c r="AM509" s="742" t="str">
        <f>IFERROR(INDEX('02_LIVING_WATERDEEP'!$F$2:$F$200,MATCH(Таблиця4[[#This Row],[BUILDING NAME]],'02_LIVING_WATERDEEP'!$A$2:$A$200,0),1),"")</f>
        <v/>
      </c>
      <c r="AN509" s="742" t="str">
        <f>IFERROR(INDEX('02_LIVING_WATERDEEP'!$I$2:$I$200,MATCH(Таблиця4[[#This Row],[BUILDING NAME]],'02_LIVING_WATERDEEP'!$A$2:$A$200,0),1),"")</f>
        <v/>
      </c>
      <c r="AO509" s="742" t="str">
        <f>IFERROR(INDEX('02_LIVING_WATERDEEP'!$J$2:$J$200,MATCH(Таблиця4[[#This Row],[BUILDING NAME]],'02_LIVING_WATERDEEP'!$A$2:$A$200,0),1),"")</f>
        <v/>
      </c>
      <c r="AP509" s="742" t="str">
        <f>IFERROR(INDEX('02_LIVING_WATERDEEP'!$K$2:$K$200,MATCH(Таблиця4[[#This Row],[BUILDING NAME]],'02_LIVING_WATERDEEP'!$A$2:$A$200,0),1),"")</f>
        <v/>
      </c>
      <c r="AQ509" s="742" t="str">
        <f>IFERROR(INDEX('02_LIVING_WATERDEEP'!$L$2:$L$200,MATCH(Таблиця4[[#This Row],[BUILDING NAME]],'02_LIVING_WATERDEEP'!$A$2:$A$200,0),1),"")</f>
        <v/>
      </c>
      <c r="AR509" s="742" t="str">
        <f>IFERROR(INDEX('02_LIVING_WATERDEEP'!$M$2:$M$200,MATCH(Таблиця4[[#This Row],[BUILDING NAME]],'02_LIVING_WATERDEEP'!$A$2:$A$200,0),1),"")</f>
        <v/>
      </c>
      <c r="AS509" s="742"/>
      <c r="AT509" s="596"/>
      <c r="AU509" s="596"/>
      <c r="AV509" s="596"/>
      <c r="AW509" s="596"/>
      <c r="AX509" s="596"/>
      <c r="AY509" s="596"/>
      <c r="AZ509" s="596"/>
      <c r="BA509" s="596"/>
      <c r="BB509" s="596"/>
      <c r="BC509" s="596"/>
      <c r="BD509" s="596"/>
      <c r="BE509" s="596"/>
      <c r="BF509" s="596"/>
      <c r="BG509" s="596"/>
      <c r="BH509" s="596"/>
      <c r="BI509" s="596"/>
      <c r="BJ509" s="596"/>
      <c r="BK509" s="596"/>
      <c r="BL509" s="596"/>
      <c r="BM509" s="596"/>
      <c r="BN509" s="596"/>
      <c r="BO509" s="596"/>
      <c r="BP509" s="596"/>
      <c r="BQ509" s="596"/>
      <c r="BR509" s="596"/>
      <c r="BS509" s="596"/>
      <c r="BT509" s="596"/>
      <c r="BU509" s="596"/>
      <c r="BV509" s="596"/>
      <c r="BW509" s="596"/>
      <c r="BX509" s="596"/>
    </row>
    <row r="510" spans="1:76" ht="16.5" thickTop="1" thickBot="1">
      <c r="A510" s="742" t="s">
        <v>927</v>
      </c>
      <c r="B510" s="743" t="str">
        <f t="shared" si="26"/>
        <v>$69</v>
      </c>
      <c r="C510" s="743" t="str">
        <f t="shared" si="27"/>
        <v>Stagdown Manse (villa, A, 3)</v>
      </c>
      <c r="D510" s="742"/>
      <c r="E510" s="742"/>
      <c r="F510" s="743" t="s">
        <v>1663</v>
      </c>
      <c r="G510" s="743" t="s">
        <v>1664</v>
      </c>
      <c r="H510" s="742" t="s">
        <v>2245</v>
      </c>
      <c r="I510" s="743" t="s">
        <v>3967</v>
      </c>
      <c r="J510" s="743"/>
      <c r="K510" s="743" t="s">
        <v>21056</v>
      </c>
      <c r="L510" s="743" t="s">
        <v>2076</v>
      </c>
      <c r="M510" s="743">
        <v>3</v>
      </c>
      <c r="N510" s="743"/>
      <c r="O510" s="743"/>
      <c r="P510" s="743"/>
      <c r="Q510" s="743"/>
      <c r="R510" s="743"/>
      <c r="S5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0" s="743"/>
      <c r="U510" s="743"/>
      <c r="V510" s="743"/>
      <c r="W510" s="742"/>
      <c r="X510" s="742"/>
      <c r="Y510" s="742"/>
      <c r="Z510" s="743" t="s">
        <v>4311</v>
      </c>
      <c r="AA510" s="743"/>
      <c r="AB510" s="743" t="str">
        <f>Таблиця4[[#This Row],[Descriptions2]]</f>
        <v/>
      </c>
      <c r="AC510" s="743" t="str">
        <f>Таблиця4[[#This Row],[Owner/Specific NPCs3]]</f>
        <v/>
      </c>
      <c r="AD510" s="743"/>
      <c r="AE510" s="750" t="s">
        <v>5831</v>
      </c>
      <c r="AF510" s="751"/>
      <c r="AG510" s="752"/>
      <c r="AH510" s="743" t="s">
        <v>4311</v>
      </c>
      <c r="AI510" s="752"/>
      <c r="AJ510" s="743" t="s">
        <v>4311</v>
      </c>
      <c r="AK510" s="752"/>
      <c r="AL510" s="742" t="str">
        <f>IFERROR(INDEX('02_LIVING_WATERDEEP'!$C$2:$C$200,MATCH(Таблиця4[[#This Row],[BUILDING NAME]],'02_LIVING_WATERDEEP'!$A$2:$A$200,0),1),"")</f>
        <v/>
      </c>
      <c r="AM510" s="742" t="str">
        <f>IFERROR(INDEX('02_LIVING_WATERDEEP'!$F$2:$F$200,MATCH(Таблиця4[[#This Row],[BUILDING NAME]],'02_LIVING_WATERDEEP'!$A$2:$A$200,0),1),"")</f>
        <v/>
      </c>
      <c r="AN510" s="742" t="str">
        <f>IFERROR(INDEX('02_LIVING_WATERDEEP'!$I$2:$I$200,MATCH(Таблиця4[[#This Row],[BUILDING NAME]],'02_LIVING_WATERDEEP'!$A$2:$A$200,0),1),"")</f>
        <v/>
      </c>
      <c r="AO510" s="742" t="str">
        <f>IFERROR(INDEX('02_LIVING_WATERDEEP'!$J$2:$J$200,MATCH(Таблиця4[[#This Row],[BUILDING NAME]],'02_LIVING_WATERDEEP'!$A$2:$A$200,0),1),"")</f>
        <v/>
      </c>
      <c r="AP510" s="742" t="str">
        <f>IFERROR(INDEX('02_LIVING_WATERDEEP'!$K$2:$K$200,MATCH(Таблиця4[[#This Row],[BUILDING NAME]],'02_LIVING_WATERDEEP'!$A$2:$A$200,0),1),"")</f>
        <v/>
      </c>
      <c r="AQ510" s="742" t="str">
        <f>IFERROR(INDEX('02_LIVING_WATERDEEP'!$L$2:$L$200,MATCH(Таблиця4[[#This Row],[BUILDING NAME]],'02_LIVING_WATERDEEP'!$A$2:$A$200,0),1),"")</f>
        <v/>
      </c>
      <c r="AR510" s="742" t="str">
        <f>IFERROR(INDEX('02_LIVING_WATERDEEP'!$M$2:$M$200,MATCH(Таблиця4[[#This Row],[BUILDING NAME]],'02_LIVING_WATERDEEP'!$A$2:$A$200,0),1),"")</f>
        <v/>
      </c>
      <c r="AS510" s="742"/>
      <c r="AT510" s="596"/>
      <c r="AU510" s="596"/>
      <c r="AV510" s="596"/>
      <c r="AW510" s="596"/>
      <c r="AX510" s="596"/>
      <c r="AY510" s="596"/>
      <c r="AZ510" s="596"/>
      <c r="BA510" s="596"/>
      <c r="BB510" s="596"/>
      <c r="BC510" s="596"/>
      <c r="BD510" s="596"/>
      <c r="BE510" s="596"/>
      <c r="BF510" s="596"/>
      <c r="BG510" s="596"/>
      <c r="BH510" s="596"/>
      <c r="BI510" s="596"/>
      <c r="BJ510" s="596"/>
      <c r="BK510" s="596"/>
      <c r="BL510" s="596"/>
      <c r="BM510" s="596"/>
      <c r="BN510" s="596"/>
      <c r="BO510" s="596"/>
      <c r="BP510" s="596"/>
      <c r="BQ510" s="596"/>
      <c r="BR510" s="596"/>
      <c r="BS510" s="596"/>
      <c r="BT510" s="596"/>
      <c r="BU510" s="596"/>
      <c r="BV510" s="596"/>
      <c r="BW510" s="596"/>
      <c r="BX510" s="596"/>
    </row>
    <row r="511" spans="1:76" ht="16.5" thickTop="1" thickBot="1">
      <c r="A511" s="742" t="s">
        <v>928</v>
      </c>
      <c r="B511" s="743" t="str">
        <f t="shared" si="26"/>
        <v>$70</v>
      </c>
      <c r="C511" s="743" t="str">
        <f t="shared" si="27"/>
        <v>Heroes' Garden (city building, n/a)</v>
      </c>
      <c r="D511" s="742"/>
      <c r="E511" s="742"/>
      <c r="F511" s="743" t="s">
        <v>1665</v>
      </c>
      <c r="G511" s="743" t="s">
        <v>1666</v>
      </c>
      <c r="H511" s="742" t="s">
        <v>5715</v>
      </c>
      <c r="I511" s="743" t="s">
        <v>3967</v>
      </c>
      <c r="J511" s="743"/>
      <c r="K511" s="743" t="s">
        <v>2068</v>
      </c>
      <c r="L511" s="743" t="s">
        <v>2082</v>
      </c>
      <c r="M511" s="743" t="s">
        <v>2082</v>
      </c>
      <c r="N511" s="743"/>
      <c r="O511" s="743"/>
      <c r="P511" s="743"/>
      <c r="Q511" s="743"/>
      <c r="R511" s="743"/>
      <c r="S5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1" s="743"/>
      <c r="U511" s="743"/>
      <c r="V511" s="743"/>
      <c r="W511" s="742"/>
      <c r="X511" s="742"/>
      <c r="Y511" s="742" t="s">
        <v>21113</v>
      </c>
      <c r="Z511" s="743" t="s">
        <v>4311</v>
      </c>
      <c r="AA511" s="743"/>
      <c r="AB511" s="743" t="str">
        <f>Таблиця4[[#This Row],[Descriptions2]]</f>
        <v/>
      </c>
      <c r="AC511" s="743" t="str">
        <f>Таблиця4[[#This Row],[Owner/Specific NPCs3]]</f>
        <v/>
      </c>
      <c r="AD511" s="743"/>
      <c r="AE511" s="750" t="s">
        <v>5849</v>
      </c>
      <c r="AF511" s="751"/>
      <c r="AG511" s="752"/>
      <c r="AH511" s="743" t="s">
        <v>4311</v>
      </c>
      <c r="AI511" s="752"/>
      <c r="AJ511" s="743" t="s">
        <v>4311</v>
      </c>
      <c r="AK511" s="752"/>
      <c r="AL511" s="742" t="str">
        <f>IFERROR(INDEX('02_LIVING_WATERDEEP'!$C$2:$C$200,MATCH(Таблиця4[[#This Row],[BUILDING NAME]],'02_LIVING_WATERDEEP'!$A$2:$A$200,0),1),"")</f>
        <v/>
      </c>
      <c r="AM511" s="742" t="str">
        <f>IFERROR(INDEX('02_LIVING_WATERDEEP'!$F$2:$F$200,MATCH(Таблиця4[[#This Row],[BUILDING NAME]],'02_LIVING_WATERDEEP'!$A$2:$A$200,0),1),"")</f>
        <v/>
      </c>
      <c r="AN511" s="742" t="str">
        <f>IFERROR(INDEX('02_LIVING_WATERDEEP'!$I$2:$I$200,MATCH(Таблиця4[[#This Row],[BUILDING NAME]],'02_LIVING_WATERDEEP'!$A$2:$A$200,0),1),"")</f>
        <v/>
      </c>
      <c r="AO511" s="742" t="str">
        <f>IFERROR(INDEX('02_LIVING_WATERDEEP'!$J$2:$J$200,MATCH(Таблиця4[[#This Row],[BUILDING NAME]],'02_LIVING_WATERDEEP'!$A$2:$A$200,0),1),"")</f>
        <v/>
      </c>
      <c r="AP511" s="742" t="str">
        <f>IFERROR(INDEX('02_LIVING_WATERDEEP'!$K$2:$K$200,MATCH(Таблиця4[[#This Row],[BUILDING NAME]],'02_LIVING_WATERDEEP'!$A$2:$A$200,0),1),"")</f>
        <v/>
      </c>
      <c r="AQ511" s="742" t="str">
        <f>IFERROR(INDEX('02_LIVING_WATERDEEP'!$L$2:$L$200,MATCH(Таблиця4[[#This Row],[BUILDING NAME]],'02_LIVING_WATERDEEP'!$A$2:$A$200,0),1),"")</f>
        <v/>
      </c>
      <c r="AR511" s="742" t="str">
        <f>IFERROR(INDEX('02_LIVING_WATERDEEP'!$M$2:$M$200,MATCH(Таблиця4[[#This Row],[BUILDING NAME]],'02_LIVING_WATERDEEP'!$A$2:$A$200,0),1),"")</f>
        <v/>
      </c>
      <c r="AS511" s="742"/>
      <c r="AT511" s="596"/>
      <c r="AU511" s="596"/>
      <c r="AV511" s="596"/>
      <c r="AW511" s="596"/>
      <c r="AX511" s="596"/>
      <c r="AY511" s="596"/>
      <c r="AZ511" s="596"/>
      <c r="BA511" s="596"/>
      <c r="BB511" s="596"/>
      <c r="BC511" s="596"/>
      <c r="BD511" s="596"/>
      <c r="BE511" s="596"/>
      <c r="BF511" s="596"/>
      <c r="BG511" s="596"/>
      <c r="BH511" s="596"/>
      <c r="BI511" s="596"/>
      <c r="BJ511" s="596"/>
      <c r="BK511" s="596"/>
      <c r="BL511" s="596"/>
      <c r="BM511" s="596"/>
      <c r="BN511" s="596"/>
      <c r="BO511" s="596"/>
      <c r="BP511" s="596"/>
      <c r="BQ511" s="596"/>
      <c r="BR511" s="596"/>
      <c r="BS511" s="596"/>
      <c r="BT511" s="596"/>
      <c r="BU511" s="596"/>
      <c r="BV511" s="596"/>
      <c r="BW511" s="596"/>
      <c r="BX511" s="596"/>
    </row>
    <row r="512" spans="1:76" ht="16.5" thickTop="1" thickBot="1">
      <c r="A512" s="742" t="s">
        <v>929</v>
      </c>
      <c r="B512" s="743" t="str">
        <f t="shared" si="26"/>
        <v>$71</v>
      </c>
      <c r="C512" s="743" t="str">
        <f t="shared" si="27"/>
        <v>Seaseyes Tower (city building, A, 5)</v>
      </c>
      <c r="D512" s="742"/>
      <c r="E512" s="742"/>
      <c r="F512" s="743" t="s">
        <v>1667</v>
      </c>
      <c r="G512" s="743" t="s">
        <v>1668</v>
      </c>
      <c r="H512" s="742" t="s">
        <v>2246</v>
      </c>
      <c r="I512" s="743" t="s">
        <v>3967</v>
      </c>
      <c r="J512" s="743"/>
      <c r="K512" s="743" t="s">
        <v>2068</v>
      </c>
      <c r="L512" s="743" t="s">
        <v>2076</v>
      </c>
      <c r="M512" s="743">
        <v>5</v>
      </c>
      <c r="N512" s="743"/>
      <c r="O512" s="743"/>
      <c r="P512" s="743"/>
      <c r="Q512" s="743"/>
      <c r="R512" s="743"/>
      <c r="S5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2" s="743"/>
      <c r="U512" s="743"/>
      <c r="V512" s="743"/>
      <c r="W512" s="742"/>
      <c r="X512" s="742"/>
      <c r="Y512" s="748" t="s">
        <v>20508</v>
      </c>
      <c r="Z512" s="743" t="s">
        <v>4311</v>
      </c>
      <c r="AA512" s="743"/>
      <c r="AB512" s="743" t="str">
        <f>Таблиця4[[#This Row],[Descriptions2]]</f>
        <v/>
      </c>
      <c r="AC512" s="743" t="str">
        <f>Таблиця4[[#This Row],[Owner/Specific NPCs3]]</f>
        <v/>
      </c>
      <c r="AD512" s="743"/>
      <c r="AE512" s="750" t="s">
        <v>5831</v>
      </c>
      <c r="AF512" s="751"/>
      <c r="AG512" s="752"/>
      <c r="AH512" s="743" t="s">
        <v>4311</v>
      </c>
      <c r="AI512" s="752"/>
      <c r="AJ512" s="743" t="s">
        <v>4311</v>
      </c>
      <c r="AK512" s="752"/>
      <c r="AL512" s="742" t="str">
        <f>IFERROR(INDEX('02_LIVING_WATERDEEP'!$C$2:$C$200,MATCH(Таблиця4[[#This Row],[BUILDING NAME]],'02_LIVING_WATERDEEP'!$A$2:$A$200,0),1),"")</f>
        <v/>
      </c>
      <c r="AM512" s="742" t="str">
        <f>IFERROR(INDEX('02_LIVING_WATERDEEP'!$F$2:$F$200,MATCH(Таблиця4[[#This Row],[BUILDING NAME]],'02_LIVING_WATERDEEP'!$A$2:$A$200,0),1),"")</f>
        <v/>
      </c>
      <c r="AN512" s="742" t="str">
        <f>IFERROR(INDEX('02_LIVING_WATERDEEP'!$I$2:$I$200,MATCH(Таблиця4[[#This Row],[BUILDING NAME]],'02_LIVING_WATERDEEP'!$A$2:$A$200,0),1),"")</f>
        <v/>
      </c>
      <c r="AO512" s="742" t="str">
        <f>IFERROR(INDEX('02_LIVING_WATERDEEP'!$J$2:$J$200,MATCH(Таблиця4[[#This Row],[BUILDING NAME]],'02_LIVING_WATERDEEP'!$A$2:$A$200,0),1),"")</f>
        <v/>
      </c>
      <c r="AP512" s="742" t="str">
        <f>IFERROR(INDEX('02_LIVING_WATERDEEP'!$K$2:$K$200,MATCH(Таблиця4[[#This Row],[BUILDING NAME]],'02_LIVING_WATERDEEP'!$A$2:$A$200,0),1),"")</f>
        <v/>
      </c>
      <c r="AQ512" s="742" t="str">
        <f>IFERROR(INDEX('02_LIVING_WATERDEEP'!$L$2:$L$200,MATCH(Таблиця4[[#This Row],[BUILDING NAME]],'02_LIVING_WATERDEEP'!$A$2:$A$200,0),1),"")</f>
        <v/>
      </c>
      <c r="AR512" s="742" t="str">
        <f>IFERROR(INDEX('02_LIVING_WATERDEEP'!$M$2:$M$200,MATCH(Таблиця4[[#This Row],[BUILDING NAME]],'02_LIVING_WATERDEEP'!$A$2:$A$200,0),1),"")</f>
        <v/>
      </c>
      <c r="AS512" s="742"/>
      <c r="AT512" s="596"/>
      <c r="AU512" s="596"/>
      <c r="AV512" s="596"/>
      <c r="AW512" s="596"/>
      <c r="AX512" s="596"/>
      <c r="AY512" s="596"/>
      <c r="AZ512" s="596"/>
      <c r="BA512" s="596"/>
      <c r="BB512" s="596"/>
      <c r="BC512" s="596"/>
      <c r="BD512" s="596"/>
      <c r="BE512" s="596"/>
      <c r="BF512" s="596"/>
      <c r="BG512" s="596"/>
      <c r="BH512" s="596"/>
      <c r="BI512" s="596"/>
      <c r="BJ512" s="596"/>
      <c r="BK512" s="596"/>
      <c r="BL512" s="596"/>
      <c r="BM512" s="596"/>
      <c r="BN512" s="596"/>
      <c r="BO512" s="596"/>
      <c r="BP512" s="596"/>
      <c r="BQ512" s="596"/>
      <c r="BR512" s="596"/>
      <c r="BS512" s="596"/>
      <c r="BT512" s="596"/>
      <c r="BU512" s="596"/>
      <c r="BV512" s="596"/>
      <c r="BW512" s="596"/>
      <c r="BX512" s="596"/>
    </row>
    <row r="513" spans="1:76" ht="16.5" thickTop="1" thickBot="1">
      <c r="A513" s="742" t="s">
        <v>930</v>
      </c>
      <c r="B513" s="743" t="str">
        <f t="shared" si="26"/>
        <v>$72</v>
      </c>
      <c r="C513" s="743" t="str">
        <f t="shared" si="27"/>
        <v>West Gate (city building, A, 3)</v>
      </c>
      <c r="D513" s="742"/>
      <c r="E513" s="742"/>
      <c r="F513" s="743" t="s">
        <v>1669</v>
      </c>
      <c r="G513" s="743" t="s">
        <v>1670</v>
      </c>
      <c r="H513" s="742" t="s">
        <v>2247</v>
      </c>
      <c r="I513" s="743" t="s">
        <v>3967</v>
      </c>
      <c r="J513" s="743"/>
      <c r="K513" s="743" t="s">
        <v>2068</v>
      </c>
      <c r="L513" s="743" t="s">
        <v>2076</v>
      </c>
      <c r="M513" s="743">
        <v>3</v>
      </c>
      <c r="N513" s="743"/>
      <c r="O513" s="743"/>
      <c r="P513" s="743"/>
      <c r="Q513" s="743"/>
      <c r="R513" s="743"/>
      <c r="S5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3" s="743"/>
      <c r="U513" s="743"/>
      <c r="V513" s="743"/>
      <c r="W513" s="742"/>
      <c r="X513" s="742"/>
      <c r="Y513" s="742" t="s">
        <v>20621</v>
      </c>
      <c r="Z513" s="743" t="s">
        <v>4311</v>
      </c>
      <c r="AA513" s="743"/>
      <c r="AB513" s="743" t="str">
        <f>Таблиця4[[#This Row],[Descriptions2]]</f>
        <v/>
      </c>
      <c r="AC513" s="743" t="str">
        <f>Таблиця4[[#This Row],[Owner/Specific NPCs3]]</f>
        <v/>
      </c>
      <c r="AD513" s="743"/>
      <c r="AE513" s="750" t="s">
        <v>5831</v>
      </c>
      <c r="AF513" s="751"/>
      <c r="AG513" s="752"/>
      <c r="AH513" s="743" t="s">
        <v>4311</v>
      </c>
      <c r="AI513" s="752"/>
      <c r="AJ513" s="743" t="s">
        <v>4311</v>
      </c>
      <c r="AK513" s="752"/>
      <c r="AL513" s="742" t="str">
        <f>IFERROR(INDEX('02_LIVING_WATERDEEP'!$C$2:$C$200,MATCH(Таблиця4[[#This Row],[BUILDING NAME]],'02_LIVING_WATERDEEP'!$A$2:$A$200,0),1),"")</f>
        <v/>
      </c>
      <c r="AM513" s="742" t="str">
        <f>IFERROR(INDEX('02_LIVING_WATERDEEP'!$F$2:$F$200,MATCH(Таблиця4[[#This Row],[BUILDING NAME]],'02_LIVING_WATERDEEP'!$A$2:$A$200,0),1),"")</f>
        <v/>
      </c>
      <c r="AN513" s="742" t="str">
        <f>IFERROR(INDEX('02_LIVING_WATERDEEP'!$I$2:$I$200,MATCH(Таблиця4[[#This Row],[BUILDING NAME]],'02_LIVING_WATERDEEP'!$A$2:$A$200,0),1),"")</f>
        <v/>
      </c>
      <c r="AO513" s="742" t="str">
        <f>IFERROR(INDEX('02_LIVING_WATERDEEP'!$J$2:$J$200,MATCH(Таблиця4[[#This Row],[BUILDING NAME]],'02_LIVING_WATERDEEP'!$A$2:$A$200,0),1),"")</f>
        <v/>
      </c>
      <c r="AP513" s="742" t="str">
        <f>IFERROR(INDEX('02_LIVING_WATERDEEP'!$K$2:$K$200,MATCH(Таблиця4[[#This Row],[BUILDING NAME]],'02_LIVING_WATERDEEP'!$A$2:$A$200,0),1),"")</f>
        <v/>
      </c>
      <c r="AQ513" s="742" t="str">
        <f>IFERROR(INDEX('02_LIVING_WATERDEEP'!$L$2:$L$200,MATCH(Таблиця4[[#This Row],[BUILDING NAME]],'02_LIVING_WATERDEEP'!$A$2:$A$200,0),1),"")</f>
        <v/>
      </c>
      <c r="AR513" s="742" t="str">
        <f>IFERROR(INDEX('02_LIVING_WATERDEEP'!$M$2:$M$200,MATCH(Таблиця4[[#This Row],[BUILDING NAME]],'02_LIVING_WATERDEEP'!$A$2:$A$200,0),1),"")</f>
        <v/>
      </c>
      <c r="AS513" s="742"/>
      <c r="AT513" s="596"/>
      <c r="AU513" s="596"/>
      <c r="AV513" s="596"/>
      <c r="AW513" s="596"/>
      <c r="AX513" s="596"/>
      <c r="AY513" s="596"/>
      <c r="AZ513" s="596"/>
      <c r="BA513" s="596"/>
      <c r="BB513" s="596"/>
      <c r="BC513" s="596"/>
      <c r="BD513" s="596"/>
      <c r="BE513" s="596"/>
      <c r="BF513" s="596"/>
      <c r="BG513" s="596"/>
      <c r="BH513" s="596"/>
      <c r="BI513" s="596"/>
      <c r="BJ513" s="596"/>
      <c r="BK513" s="596"/>
      <c r="BL513" s="596"/>
      <c r="BM513" s="596"/>
      <c r="BN513" s="596"/>
      <c r="BO513" s="596"/>
      <c r="BP513" s="596"/>
      <c r="BQ513" s="596"/>
      <c r="BR513" s="596"/>
      <c r="BS513" s="596"/>
      <c r="BT513" s="596"/>
      <c r="BU513" s="596"/>
      <c r="BV513" s="596"/>
      <c r="BW513" s="596"/>
      <c r="BX513" s="596"/>
    </row>
    <row r="514" spans="1:76" ht="16.5" thickTop="1" thickBot="1">
      <c r="A514" s="742" t="s">
        <v>931</v>
      </c>
      <c r="B514" s="743" t="str">
        <f t="shared" si="26"/>
        <v>$73</v>
      </c>
      <c r="C514" s="743" t="str">
        <f t="shared" si="27"/>
        <v>Seawatch Tower (city building, A, 5)</v>
      </c>
      <c r="D514" s="742"/>
      <c r="E514" s="742"/>
      <c r="F514" s="743" t="s">
        <v>1671</v>
      </c>
      <c r="G514" s="743" t="s">
        <v>1672</v>
      </c>
      <c r="H514" s="742" t="s">
        <v>2248</v>
      </c>
      <c r="I514" s="743" t="s">
        <v>3967</v>
      </c>
      <c r="J514" s="743"/>
      <c r="K514" s="743" t="s">
        <v>2068</v>
      </c>
      <c r="L514" s="743" t="s">
        <v>2076</v>
      </c>
      <c r="M514" s="743">
        <v>5</v>
      </c>
      <c r="N514" s="743" t="s">
        <v>3524</v>
      </c>
      <c r="O514" s="743"/>
      <c r="P514" s="743"/>
      <c r="Q514" s="743"/>
      <c r="R514" s="743"/>
      <c r="S5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4" s="743"/>
      <c r="U514" s="743"/>
      <c r="V514" s="743"/>
      <c r="W514" s="742"/>
      <c r="X514" s="742"/>
      <c r="Y514" s="748" t="s">
        <v>20508</v>
      </c>
      <c r="Z514" s="743" t="s">
        <v>4311</v>
      </c>
      <c r="AA514" s="743"/>
      <c r="AB514" s="743" t="str">
        <f>Таблиця4[[#This Row],[Descriptions2]]</f>
        <v/>
      </c>
      <c r="AC514" s="743" t="str">
        <f>Таблиця4[[#This Row],[Owner/Specific NPCs3]]</f>
        <v/>
      </c>
      <c r="AD514" s="743"/>
      <c r="AE514" s="750" t="s">
        <v>5831</v>
      </c>
      <c r="AF514" s="751"/>
      <c r="AG514" s="752"/>
      <c r="AH514" s="743" t="s">
        <v>4311</v>
      </c>
      <c r="AI514" s="752"/>
      <c r="AJ514" s="743" t="s">
        <v>4311</v>
      </c>
      <c r="AK514" s="752"/>
      <c r="AL514" s="742" t="str">
        <f>IFERROR(INDEX('02_LIVING_WATERDEEP'!$C$2:$C$200,MATCH(Таблиця4[[#This Row],[BUILDING NAME]],'02_LIVING_WATERDEEP'!$A$2:$A$200,0),1),"")</f>
        <v/>
      </c>
      <c r="AM514" s="742" t="str">
        <f>IFERROR(INDEX('02_LIVING_WATERDEEP'!$F$2:$F$200,MATCH(Таблиця4[[#This Row],[BUILDING NAME]],'02_LIVING_WATERDEEP'!$A$2:$A$200,0),1),"")</f>
        <v/>
      </c>
      <c r="AN514" s="742" t="str">
        <f>IFERROR(INDEX('02_LIVING_WATERDEEP'!$I$2:$I$200,MATCH(Таблиця4[[#This Row],[BUILDING NAME]],'02_LIVING_WATERDEEP'!$A$2:$A$200,0),1),"")</f>
        <v/>
      </c>
      <c r="AO514" s="742" t="str">
        <f>IFERROR(INDEX('02_LIVING_WATERDEEP'!$J$2:$J$200,MATCH(Таблиця4[[#This Row],[BUILDING NAME]],'02_LIVING_WATERDEEP'!$A$2:$A$200,0),1),"")</f>
        <v/>
      </c>
      <c r="AP514" s="742" t="str">
        <f>IFERROR(INDEX('02_LIVING_WATERDEEP'!$K$2:$K$200,MATCH(Таблиця4[[#This Row],[BUILDING NAME]],'02_LIVING_WATERDEEP'!$A$2:$A$200,0),1),"")</f>
        <v/>
      </c>
      <c r="AQ514" s="742" t="str">
        <f>IFERROR(INDEX('02_LIVING_WATERDEEP'!$L$2:$L$200,MATCH(Таблиця4[[#This Row],[BUILDING NAME]],'02_LIVING_WATERDEEP'!$A$2:$A$200,0),1),"")</f>
        <v/>
      </c>
      <c r="AR514" s="742" t="str">
        <f>IFERROR(INDEX('02_LIVING_WATERDEEP'!$M$2:$M$200,MATCH(Таблиця4[[#This Row],[BUILDING NAME]],'02_LIVING_WATERDEEP'!$A$2:$A$200,0),1),"")</f>
        <v/>
      </c>
      <c r="AS514" s="742"/>
      <c r="AT514" s="596"/>
      <c r="AU514" s="596"/>
      <c r="AV514" s="596"/>
      <c r="AW514" s="596"/>
      <c r="AX514" s="596"/>
      <c r="AY514" s="596"/>
      <c r="AZ514" s="596"/>
      <c r="BA514" s="596"/>
      <c r="BB514" s="596"/>
      <c r="BC514" s="596"/>
      <c r="BD514" s="596"/>
      <c r="BE514" s="596"/>
      <c r="BF514" s="596"/>
      <c r="BG514" s="596"/>
      <c r="BH514" s="596"/>
      <c r="BI514" s="596"/>
      <c r="BJ514" s="596"/>
      <c r="BK514" s="596"/>
      <c r="BL514" s="596"/>
      <c r="BM514" s="596"/>
      <c r="BN514" s="596"/>
      <c r="BO514" s="596"/>
      <c r="BP514" s="596"/>
      <c r="BQ514" s="596"/>
      <c r="BR514" s="596"/>
      <c r="BS514" s="596"/>
      <c r="BT514" s="596"/>
      <c r="BU514" s="596"/>
      <c r="BV514" s="596"/>
      <c r="BW514" s="596"/>
      <c r="BX514" s="596"/>
    </row>
    <row r="515" spans="1:76" ht="16.5" thickTop="1" thickBot="1">
      <c r="A515" s="742" t="s">
        <v>932</v>
      </c>
      <c r="B515" s="743" t="str">
        <f t="shared" si="26"/>
        <v>$74</v>
      </c>
      <c r="C515" s="743" t="str">
        <f t="shared" si="27"/>
        <v>North Tower, "The Trolltower" (city building, A, 4)</v>
      </c>
      <c r="D515" s="742"/>
      <c r="E515" s="742"/>
      <c r="F515" s="743" t="s">
        <v>1673</v>
      </c>
      <c r="G515" s="743" t="s">
        <v>1674</v>
      </c>
      <c r="H515" s="742" t="s">
        <v>20965</v>
      </c>
      <c r="I515" s="743" t="s">
        <v>3967</v>
      </c>
      <c r="J515" s="743"/>
      <c r="K515" s="743" t="s">
        <v>2068</v>
      </c>
      <c r="L515" s="743" t="s">
        <v>2076</v>
      </c>
      <c r="M515" s="743">
        <v>4</v>
      </c>
      <c r="N515" s="743"/>
      <c r="O515" s="743"/>
      <c r="P515" s="743"/>
      <c r="Q515" s="743"/>
      <c r="R515" s="743"/>
      <c r="S5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5" s="743"/>
      <c r="U515" s="743"/>
      <c r="V515" s="743"/>
      <c r="W515" s="743"/>
      <c r="X515" s="743"/>
      <c r="Y515" s="743" t="s">
        <v>20613</v>
      </c>
      <c r="Z515" s="743" t="s">
        <v>4311</v>
      </c>
      <c r="AA515" s="743"/>
      <c r="AB515" s="743" t="str">
        <f>Таблиця4[[#This Row],[Descriptions2]]</f>
        <v/>
      </c>
      <c r="AC515" s="743" t="str">
        <f>Таблиця4[[#This Row],[Owner/Specific NPCs3]]</f>
        <v/>
      </c>
      <c r="AD515" s="743"/>
      <c r="AE515" s="750" t="s">
        <v>5831</v>
      </c>
      <c r="AF515" s="751"/>
      <c r="AG515" s="752"/>
      <c r="AH515" s="743" t="s">
        <v>4311</v>
      </c>
      <c r="AI515" s="752"/>
      <c r="AJ515" s="743" t="s">
        <v>4311</v>
      </c>
      <c r="AK515" s="752"/>
      <c r="AL515" s="742" t="str">
        <f>IFERROR(INDEX('02_LIVING_WATERDEEP'!$C$2:$C$200,MATCH(Таблиця4[[#This Row],[BUILDING NAME]],'02_LIVING_WATERDEEP'!$A$2:$A$200,0),1),"")</f>
        <v/>
      </c>
      <c r="AM515" s="742" t="str">
        <f>IFERROR(INDEX('02_LIVING_WATERDEEP'!$F$2:$F$200,MATCH(Таблиця4[[#This Row],[BUILDING NAME]],'02_LIVING_WATERDEEP'!$A$2:$A$200,0),1),"")</f>
        <v/>
      </c>
      <c r="AN515" s="742" t="str">
        <f>IFERROR(INDEX('02_LIVING_WATERDEEP'!$I$2:$I$200,MATCH(Таблиця4[[#This Row],[BUILDING NAME]],'02_LIVING_WATERDEEP'!$A$2:$A$200,0),1),"")</f>
        <v/>
      </c>
      <c r="AO515" s="742" t="str">
        <f>IFERROR(INDEX('02_LIVING_WATERDEEP'!$J$2:$J$200,MATCH(Таблиця4[[#This Row],[BUILDING NAME]],'02_LIVING_WATERDEEP'!$A$2:$A$200,0),1),"")</f>
        <v/>
      </c>
      <c r="AP515" s="742" t="str">
        <f>IFERROR(INDEX('02_LIVING_WATERDEEP'!$K$2:$K$200,MATCH(Таблиця4[[#This Row],[BUILDING NAME]],'02_LIVING_WATERDEEP'!$A$2:$A$200,0),1),"")</f>
        <v/>
      </c>
      <c r="AQ515" s="742" t="str">
        <f>IFERROR(INDEX('02_LIVING_WATERDEEP'!$L$2:$L$200,MATCH(Таблиця4[[#This Row],[BUILDING NAME]],'02_LIVING_WATERDEEP'!$A$2:$A$200,0),1),"")</f>
        <v/>
      </c>
      <c r="AR515" s="742" t="str">
        <f>IFERROR(INDEX('02_LIVING_WATERDEEP'!$M$2:$M$200,MATCH(Таблиця4[[#This Row],[BUILDING NAME]],'02_LIVING_WATERDEEP'!$A$2:$A$200,0),1),"")</f>
        <v/>
      </c>
      <c r="AS515" s="742"/>
      <c r="AT515" s="596"/>
      <c r="AU515" s="596"/>
      <c r="AV515" s="596"/>
      <c r="AW515" s="596"/>
      <c r="AX515" s="596"/>
      <c r="AY515" s="596"/>
      <c r="AZ515" s="596"/>
      <c r="BA515" s="596"/>
      <c r="BB515" s="596"/>
      <c r="BC515" s="596"/>
      <c r="BD515" s="596"/>
      <c r="BE515" s="596"/>
      <c r="BF515" s="596"/>
      <c r="BG515" s="596"/>
      <c r="BH515" s="596"/>
      <c r="BI515" s="596"/>
      <c r="BJ515" s="596"/>
      <c r="BK515" s="596"/>
      <c r="BL515" s="596"/>
      <c r="BM515" s="596"/>
      <c r="BN515" s="596"/>
      <c r="BO515" s="596"/>
      <c r="BP515" s="596"/>
      <c r="BQ515" s="596"/>
      <c r="BR515" s="596"/>
      <c r="BS515" s="596"/>
      <c r="BT515" s="596"/>
      <c r="BU515" s="596"/>
      <c r="BV515" s="596"/>
      <c r="BW515" s="596"/>
      <c r="BX515" s="596"/>
    </row>
    <row r="516" spans="1:76" ht="16.5" thickTop="1" thickBot="1">
      <c r="A516" s="742" t="s">
        <v>933</v>
      </c>
      <c r="B516" s="743" t="str">
        <f t="shared" si="26"/>
        <v>$75</v>
      </c>
      <c r="C516" s="743" t="str">
        <f t="shared" si="27"/>
        <v>Armory (city building, A, 3)</v>
      </c>
      <c r="D516" s="742"/>
      <c r="E516" s="742"/>
      <c r="F516" s="743" t="s">
        <v>1675</v>
      </c>
      <c r="G516" s="743" t="s">
        <v>1676</v>
      </c>
      <c r="H516" s="742" t="s">
        <v>2249</v>
      </c>
      <c r="I516" s="743" t="s">
        <v>3967</v>
      </c>
      <c r="J516" s="742"/>
      <c r="K516" s="743" t="s">
        <v>2068</v>
      </c>
      <c r="L516" s="743" t="s">
        <v>2076</v>
      </c>
      <c r="M516" s="743">
        <v>3</v>
      </c>
      <c r="N516" s="743"/>
      <c r="O516" s="743"/>
      <c r="P516" s="743"/>
      <c r="Q516" s="743"/>
      <c r="R516" s="743"/>
      <c r="S5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6" s="743"/>
      <c r="U516" s="743"/>
      <c r="V516" s="743"/>
      <c r="W516" s="743"/>
      <c r="X516" s="743"/>
      <c r="Y516" s="743" t="s">
        <v>20608</v>
      </c>
      <c r="Z516" s="743" t="s">
        <v>4311</v>
      </c>
      <c r="AA516" s="743"/>
      <c r="AB516" s="743" t="str">
        <f>Таблиця4[[#This Row],[Descriptions2]]</f>
        <v/>
      </c>
      <c r="AC516" s="743" t="str">
        <f>Таблиця4[[#This Row],[Owner/Specific NPCs3]]</f>
        <v/>
      </c>
      <c r="AD516" s="743"/>
      <c r="AE516" s="750" t="s">
        <v>5831</v>
      </c>
      <c r="AF516" s="751"/>
      <c r="AG516" s="752"/>
      <c r="AH516" s="743" t="s">
        <v>4311</v>
      </c>
      <c r="AI516" s="752"/>
      <c r="AJ516" s="743" t="s">
        <v>4311</v>
      </c>
      <c r="AK516" s="752"/>
      <c r="AL516" s="742" t="str">
        <f>IFERROR(INDEX('02_LIVING_WATERDEEP'!$C$2:$C$200,MATCH(Таблиця4[[#This Row],[BUILDING NAME]],'02_LIVING_WATERDEEP'!$A$2:$A$200,0),1),"")</f>
        <v/>
      </c>
      <c r="AM516" s="742" t="str">
        <f>IFERROR(INDEX('02_LIVING_WATERDEEP'!$F$2:$F$200,MATCH(Таблиця4[[#This Row],[BUILDING NAME]],'02_LIVING_WATERDEEP'!$A$2:$A$200,0),1),"")</f>
        <v/>
      </c>
      <c r="AN516" s="742" t="str">
        <f>IFERROR(INDEX('02_LIVING_WATERDEEP'!$I$2:$I$200,MATCH(Таблиця4[[#This Row],[BUILDING NAME]],'02_LIVING_WATERDEEP'!$A$2:$A$200,0),1),"")</f>
        <v/>
      </c>
      <c r="AO516" s="742" t="str">
        <f>IFERROR(INDEX('02_LIVING_WATERDEEP'!$J$2:$J$200,MATCH(Таблиця4[[#This Row],[BUILDING NAME]],'02_LIVING_WATERDEEP'!$A$2:$A$200,0),1),"")</f>
        <v/>
      </c>
      <c r="AP516" s="742" t="str">
        <f>IFERROR(INDEX('02_LIVING_WATERDEEP'!$K$2:$K$200,MATCH(Таблиця4[[#This Row],[BUILDING NAME]],'02_LIVING_WATERDEEP'!$A$2:$A$200,0),1),"")</f>
        <v/>
      </c>
      <c r="AQ516" s="742" t="str">
        <f>IFERROR(INDEX('02_LIVING_WATERDEEP'!$L$2:$L$200,MATCH(Таблиця4[[#This Row],[BUILDING NAME]],'02_LIVING_WATERDEEP'!$A$2:$A$200,0),1),"")</f>
        <v/>
      </c>
      <c r="AR516" s="742" t="str">
        <f>IFERROR(INDEX('02_LIVING_WATERDEEP'!$M$2:$M$200,MATCH(Таблиця4[[#This Row],[BUILDING NAME]],'02_LIVING_WATERDEEP'!$A$2:$A$200,0),1),"")</f>
        <v/>
      </c>
      <c r="AS516" s="742"/>
      <c r="AT516" s="596"/>
      <c r="AU516" s="596"/>
      <c r="AV516" s="596"/>
      <c r="AW516" s="596"/>
      <c r="AX516" s="596"/>
      <c r="AY516" s="596"/>
      <c r="AZ516" s="596"/>
      <c r="BA516" s="596"/>
      <c r="BB516" s="596"/>
      <c r="BC516" s="596"/>
      <c r="BD516" s="596"/>
      <c r="BE516" s="596"/>
      <c r="BF516" s="596"/>
      <c r="BG516" s="596"/>
      <c r="BH516" s="596"/>
      <c r="BI516" s="596"/>
      <c r="BJ516" s="596"/>
      <c r="BK516" s="596"/>
      <c r="BL516" s="596"/>
      <c r="BM516" s="596"/>
      <c r="BN516" s="596"/>
      <c r="BO516" s="596"/>
      <c r="BP516" s="596"/>
      <c r="BQ516" s="596"/>
      <c r="BR516" s="596"/>
      <c r="BS516" s="596"/>
      <c r="BT516" s="596"/>
      <c r="BU516" s="596"/>
      <c r="BV516" s="596"/>
      <c r="BW516" s="596"/>
      <c r="BX516" s="596"/>
    </row>
    <row r="517" spans="1:76" ht="16.5" thickTop="1" thickBot="1">
      <c r="A517" s="742" t="s">
        <v>934</v>
      </c>
      <c r="B517" s="743" t="str">
        <f t="shared" si="26"/>
        <v>$76</v>
      </c>
      <c r="C517" s="743" t="str">
        <f t="shared" si="27"/>
        <v>High Flagon Gambling House (business, B, 3)</v>
      </c>
      <c r="D517" s="742"/>
      <c r="E517" s="742"/>
      <c r="F517" s="743" t="s">
        <v>1677</v>
      </c>
      <c r="G517" s="743" t="s">
        <v>1678</v>
      </c>
      <c r="H517" s="742" t="s">
        <v>2250</v>
      </c>
      <c r="I517" s="743" t="s">
        <v>3967</v>
      </c>
      <c r="J517" s="743"/>
      <c r="K517" s="743" t="s">
        <v>2094</v>
      </c>
      <c r="L517" s="743" t="s">
        <v>2081</v>
      </c>
      <c r="M517" s="743">
        <v>3</v>
      </c>
      <c r="N517" s="743"/>
      <c r="O517" s="743">
        <v>4</v>
      </c>
      <c r="P517" s="743"/>
      <c r="Q517" s="743"/>
      <c r="R517" s="743"/>
      <c r="S5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17" s="743"/>
      <c r="U517" s="743"/>
      <c r="V517" s="743" t="s">
        <v>4429</v>
      </c>
      <c r="W517" s="743"/>
      <c r="X517" s="743"/>
      <c r="Y517" s="743" t="s">
        <v>21519</v>
      </c>
      <c r="Z517" s="743" t="s">
        <v>237</v>
      </c>
      <c r="AA517" s="743"/>
      <c r="AB517" s="743">
        <f>Таблиця4[[#This Row],[Descriptions2]]</f>
        <v>0</v>
      </c>
      <c r="AC517" s="743">
        <f>Таблиця4[[#This Row],[Owner/Specific NPCs3]]</f>
        <v>0</v>
      </c>
      <c r="AD517" s="743"/>
      <c r="AE517" s="750" t="s">
        <v>5831</v>
      </c>
      <c r="AF517" s="751"/>
      <c r="AG517" s="752"/>
      <c r="AH517" s="743" t="s">
        <v>4311</v>
      </c>
      <c r="AI517" s="752"/>
      <c r="AJ517" s="743" t="s">
        <v>4311</v>
      </c>
      <c r="AK517" s="752"/>
      <c r="AL517" s="742">
        <f>IFERROR(INDEX('02_LIVING_WATERDEEP'!$C$2:$C$200,MATCH(Таблиця4[[#This Row],[BUILDING NAME]],'02_LIVING_WATERDEEP'!$A$2:$A$200,0),1),"")</f>
        <v>0</v>
      </c>
      <c r="AM517" s="742" t="str">
        <f>IFERROR(INDEX('02_LIVING_WATERDEEP'!$F$2:$F$200,MATCH(Таблиця4[[#This Row],[BUILDING NAME]],'02_LIVING_WATERDEEP'!$A$2:$A$200,0),1),"")</f>
        <v>Wealthy</v>
      </c>
      <c r="AN517" s="742">
        <f>IFERROR(INDEX('02_LIVING_WATERDEEP'!$I$2:$I$200,MATCH(Таблиця4[[#This Row],[BUILDING NAME]],'02_LIVING_WATERDEEP'!$A$2:$A$200,0),1),"")</f>
        <v>0</v>
      </c>
      <c r="AO517" s="742">
        <f>IFERROR(INDEX('02_LIVING_WATERDEEP'!$J$2:$J$200,MATCH(Таблиця4[[#This Row],[BUILDING NAME]],'02_LIVING_WATERDEEP'!$A$2:$A$200,0),1),"")</f>
        <v>0</v>
      </c>
      <c r="AP517" s="742">
        <f>IFERROR(INDEX('02_LIVING_WATERDEEP'!$K$2:$K$200,MATCH(Таблиця4[[#This Row],[BUILDING NAME]],'02_LIVING_WATERDEEP'!$A$2:$A$200,0),1),"")</f>
        <v>0</v>
      </c>
      <c r="AQ517" s="742">
        <f>IFERROR(INDEX('02_LIVING_WATERDEEP'!$L$2:$L$200,MATCH(Таблиця4[[#This Row],[BUILDING NAME]],'02_LIVING_WATERDEEP'!$A$2:$A$200,0),1),"")</f>
        <v>0</v>
      </c>
      <c r="AR517" s="742">
        <f>IFERROR(INDEX('02_LIVING_WATERDEEP'!$M$2:$M$200,MATCH(Таблиця4[[#This Row],[BUILDING NAME]],'02_LIVING_WATERDEEP'!$A$2:$A$200,0),1),"")</f>
        <v>0</v>
      </c>
      <c r="AS517" s="742"/>
      <c r="AT517" s="596"/>
      <c r="AU517" s="596"/>
      <c r="AV517" s="596"/>
      <c r="AW517" s="596"/>
      <c r="AX517" s="596"/>
      <c r="AY517" s="596"/>
      <c r="AZ517" s="596"/>
      <c r="BA517" s="596"/>
      <c r="BB517" s="596"/>
      <c r="BC517" s="596"/>
      <c r="BD517" s="596"/>
      <c r="BE517" s="596"/>
      <c r="BF517" s="596"/>
      <c r="BG517" s="596"/>
      <c r="BH517" s="596"/>
      <c r="BI517" s="596"/>
      <c r="BJ517" s="596"/>
      <c r="BK517" s="596"/>
      <c r="BL517" s="596"/>
      <c r="BM517" s="596"/>
      <c r="BN517" s="596"/>
      <c r="BO517" s="596"/>
      <c r="BP517" s="596"/>
      <c r="BQ517" s="596"/>
      <c r="BR517" s="596"/>
      <c r="BS517" s="596"/>
      <c r="BT517" s="596"/>
      <c r="BU517" s="596"/>
      <c r="BV517" s="596"/>
      <c r="BW517" s="596"/>
      <c r="BX517" s="596"/>
    </row>
    <row r="518" spans="1:76" ht="16.5" thickTop="1" thickBot="1">
      <c r="A518" s="742" t="s">
        <v>935</v>
      </c>
      <c r="B518" s="743" t="str">
        <f t="shared" si="26"/>
        <v>$77</v>
      </c>
      <c r="C518" s="743" t="str">
        <f t="shared" si="27"/>
        <v>Field of Triumph (city building, A, 5)</v>
      </c>
      <c r="D518" s="742"/>
      <c r="E518" s="742"/>
      <c r="F518" s="743" t="s">
        <v>1679</v>
      </c>
      <c r="G518" s="743" t="s">
        <v>1680</v>
      </c>
      <c r="H518" s="742" t="s">
        <v>2251</v>
      </c>
      <c r="I518" s="743" t="s">
        <v>3967</v>
      </c>
      <c r="J518" s="743"/>
      <c r="K518" s="743" t="s">
        <v>2068</v>
      </c>
      <c r="L518" s="743" t="s">
        <v>2076</v>
      </c>
      <c r="M518" s="743">
        <v>5</v>
      </c>
      <c r="N518" s="743"/>
      <c r="O518" s="743"/>
      <c r="P518" s="743"/>
      <c r="Q518" s="743"/>
      <c r="R518" s="743"/>
      <c r="S5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8" s="743"/>
      <c r="U518" s="743"/>
      <c r="V518" s="743"/>
      <c r="W518" s="743"/>
      <c r="X518" s="743"/>
      <c r="Y518" s="743" t="s">
        <v>21112</v>
      </c>
      <c r="Z518" s="743" t="s">
        <v>4311</v>
      </c>
      <c r="AA518" s="743"/>
      <c r="AB518" s="743" t="str">
        <f>Таблиця4[[#This Row],[Descriptions2]]</f>
        <v/>
      </c>
      <c r="AC518" s="743" t="str">
        <f>Таблиця4[[#This Row],[Owner/Specific NPCs3]]</f>
        <v/>
      </c>
      <c r="AD518" s="743"/>
      <c r="AE518" s="750" t="s">
        <v>5831</v>
      </c>
      <c r="AF518" s="751"/>
      <c r="AG518" s="752"/>
      <c r="AH518" s="743" t="s">
        <v>4311</v>
      </c>
      <c r="AI518" s="752"/>
      <c r="AJ518" s="743" t="s">
        <v>4311</v>
      </c>
      <c r="AK518" s="752"/>
      <c r="AL518" s="742" t="str">
        <f>IFERROR(INDEX('02_LIVING_WATERDEEP'!$C$2:$C$200,MATCH(Таблиця4[[#This Row],[BUILDING NAME]],'02_LIVING_WATERDEEP'!$A$2:$A$200,0),1),"")</f>
        <v/>
      </c>
      <c r="AM518" s="742" t="str">
        <f>IFERROR(INDEX('02_LIVING_WATERDEEP'!$F$2:$F$200,MATCH(Таблиця4[[#This Row],[BUILDING NAME]],'02_LIVING_WATERDEEP'!$A$2:$A$200,0),1),"")</f>
        <v/>
      </c>
      <c r="AN518" s="742" t="str">
        <f>IFERROR(INDEX('02_LIVING_WATERDEEP'!$I$2:$I$200,MATCH(Таблиця4[[#This Row],[BUILDING NAME]],'02_LIVING_WATERDEEP'!$A$2:$A$200,0),1),"")</f>
        <v/>
      </c>
      <c r="AO518" s="742" t="str">
        <f>IFERROR(INDEX('02_LIVING_WATERDEEP'!$J$2:$J$200,MATCH(Таблиця4[[#This Row],[BUILDING NAME]],'02_LIVING_WATERDEEP'!$A$2:$A$200,0),1),"")</f>
        <v/>
      </c>
      <c r="AP518" s="742" t="str">
        <f>IFERROR(INDEX('02_LIVING_WATERDEEP'!$K$2:$K$200,MATCH(Таблиця4[[#This Row],[BUILDING NAME]],'02_LIVING_WATERDEEP'!$A$2:$A$200,0),1),"")</f>
        <v/>
      </c>
      <c r="AQ518" s="742" t="str">
        <f>IFERROR(INDEX('02_LIVING_WATERDEEP'!$L$2:$L$200,MATCH(Таблиця4[[#This Row],[BUILDING NAME]],'02_LIVING_WATERDEEP'!$A$2:$A$200,0),1),"")</f>
        <v/>
      </c>
      <c r="AR518" s="742" t="str">
        <f>IFERROR(INDEX('02_LIVING_WATERDEEP'!$M$2:$M$200,MATCH(Таблиця4[[#This Row],[BUILDING NAME]],'02_LIVING_WATERDEEP'!$A$2:$A$200,0),1),"")</f>
        <v/>
      </c>
      <c r="AS518" s="742"/>
      <c r="AT518" s="596"/>
      <c r="AU518" s="596"/>
      <c r="AV518" s="596"/>
      <c r="AW518" s="596"/>
      <c r="AX518" s="596"/>
      <c r="AY518" s="596"/>
      <c r="AZ518" s="596"/>
      <c r="BA518" s="596"/>
      <c r="BB518" s="596"/>
      <c r="BC518" s="596"/>
      <c r="BD518" s="596"/>
      <c r="BE518" s="596"/>
      <c r="BF518" s="596"/>
      <c r="BG518" s="596"/>
      <c r="BH518" s="596"/>
      <c r="BI518" s="596"/>
      <c r="BJ518" s="596"/>
      <c r="BK518" s="596"/>
      <c r="BL518" s="596"/>
      <c r="BM518" s="596"/>
      <c r="BN518" s="596"/>
      <c r="BO518" s="596"/>
      <c r="BP518" s="596"/>
      <c r="BQ518" s="596"/>
      <c r="BR518" s="596"/>
      <c r="BS518" s="596"/>
      <c r="BT518" s="596"/>
      <c r="BU518" s="596"/>
      <c r="BV518" s="596"/>
      <c r="BW518" s="596"/>
      <c r="BX518" s="596"/>
    </row>
    <row r="519" spans="1:76" ht="16.5" thickTop="1" thickBot="1">
      <c r="A519" s="742" t="s">
        <v>936</v>
      </c>
      <c r="B519" s="743" t="str">
        <f t="shared" si="26"/>
        <v>$78</v>
      </c>
      <c r="C519" s="743" t="str">
        <f t="shared" si="27"/>
        <v>Myrna Cassalanter's residence (house, A, 2)</v>
      </c>
      <c r="D519" s="742"/>
      <c r="E519" s="742"/>
      <c r="F519" s="743" t="s">
        <v>1681</v>
      </c>
      <c r="G519" s="743" t="s">
        <v>1682</v>
      </c>
      <c r="H519" s="742" t="s">
        <v>2252</v>
      </c>
      <c r="I519" s="743" t="s">
        <v>3967</v>
      </c>
      <c r="J519" s="743"/>
      <c r="K519" s="743" t="s">
        <v>2101</v>
      </c>
      <c r="L519" s="743" t="s">
        <v>2076</v>
      </c>
      <c r="M519" s="743">
        <v>2</v>
      </c>
      <c r="N519" s="743" t="s">
        <v>18507</v>
      </c>
      <c r="O519" s="743"/>
      <c r="P519" s="743"/>
      <c r="Q519" s="743"/>
      <c r="R519" s="743"/>
      <c r="S5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19" s="743"/>
      <c r="U519" s="743"/>
      <c r="V519" s="743"/>
      <c r="W519" s="743"/>
      <c r="X519" s="743"/>
      <c r="Y519" s="743"/>
      <c r="Z519" s="743" t="s">
        <v>4311</v>
      </c>
      <c r="AA519" s="743"/>
      <c r="AB519" s="743" t="str">
        <f>Таблиця4[[#This Row],[Descriptions2]]</f>
        <v/>
      </c>
      <c r="AC519" s="743" t="str">
        <f>Таблиця4[[#This Row],[Owner/Specific NPCs3]]</f>
        <v/>
      </c>
      <c r="AD519" s="743"/>
      <c r="AE519" s="750" t="s">
        <v>5831</v>
      </c>
      <c r="AF519" s="751"/>
      <c r="AG519" s="752"/>
      <c r="AH519" s="743" t="s">
        <v>4311</v>
      </c>
      <c r="AI519" s="752"/>
      <c r="AJ519" s="743" t="s">
        <v>3914</v>
      </c>
      <c r="AK519" s="752"/>
      <c r="AL519" s="742" t="str">
        <f>IFERROR(INDEX('02_LIVING_WATERDEEP'!$C$2:$C$200,MATCH(Таблиця4[[#This Row],[BUILDING NAME]],'02_LIVING_WATERDEEP'!$A$2:$A$200,0),1),"")</f>
        <v/>
      </c>
      <c r="AM519" s="742" t="str">
        <f>IFERROR(INDEX('02_LIVING_WATERDEEP'!$F$2:$F$200,MATCH(Таблиця4[[#This Row],[BUILDING NAME]],'02_LIVING_WATERDEEP'!$A$2:$A$200,0),1),"")</f>
        <v/>
      </c>
      <c r="AN519" s="742" t="str">
        <f>IFERROR(INDEX('02_LIVING_WATERDEEP'!$I$2:$I$200,MATCH(Таблиця4[[#This Row],[BUILDING NAME]],'02_LIVING_WATERDEEP'!$A$2:$A$200,0),1),"")</f>
        <v/>
      </c>
      <c r="AO519" s="742" t="str">
        <f>IFERROR(INDEX('02_LIVING_WATERDEEP'!$J$2:$J$200,MATCH(Таблиця4[[#This Row],[BUILDING NAME]],'02_LIVING_WATERDEEP'!$A$2:$A$200,0),1),"")</f>
        <v/>
      </c>
      <c r="AP519" s="742" t="str">
        <f>IFERROR(INDEX('02_LIVING_WATERDEEP'!$K$2:$K$200,MATCH(Таблиця4[[#This Row],[BUILDING NAME]],'02_LIVING_WATERDEEP'!$A$2:$A$200,0),1),"")</f>
        <v/>
      </c>
      <c r="AQ519" s="742" t="str">
        <f>IFERROR(INDEX('02_LIVING_WATERDEEP'!$L$2:$L$200,MATCH(Таблиця4[[#This Row],[BUILDING NAME]],'02_LIVING_WATERDEEP'!$A$2:$A$200,0),1),"")</f>
        <v/>
      </c>
      <c r="AR519" s="742" t="str">
        <f>IFERROR(INDEX('02_LIVING_WATERDEEP'!$M$2:$M$200,MATCH(Таблиця4[[#This Row],[BUILDING NAME]],'02_LIVING_WATERDEEP'!$A$2:$A$200,0),1),"")</f>
        <v/>
      </c>
      <c r="AS519" s="742"/>
      <c r="AT519" s="596"/>
      <c r="AU519" s="596"/>
      <c r="AV519" s="596"/>
      <c r="AW519" s="596"/>
      <c r="AX519" s="596"/>
      <c r="AY519" s="596"/>
      <c r="AZ519" s="596"/>
      <c r="BA519" s="596"/>
      <c r="BB519" s="596"/>
      <c r="BC519" s="596"/>
      <c r="BD519" s="596"/>
      <c r="BE519" s="596"/>
      <c r="BF519" s="596"/>
      <c r="BG519" s="596"/>
      <c r="BH519" s="596"/>
      <c r="BI519" s="596"/>
      <c r="BJ519" s="596"/>
      <c r="BK519" s="596"/>
      <c r="BL519" s="596"/>
      <c r="BM519" s="596"/>
      <c r="BN519" s="596"/>
      <c r="BO519" s="596"/>
      <c r="BP519" s="596"/>
      <c r="BQ519" s="596"/>
      <c r="BR519" s="596"/>
      <c r="BS519" s="596"/>
      <c r="BT519" s="596"/>
      <c r="BU519" s="596"/>
      <c r="BV519" s="596"/>
      <c r="BW519" s="596"/>
      <c r="BX519" s="596"/>
    </row>
    <row r="520" spans="1:76" ht="16.5" thickTop="1" thickBot="1">
      <c r="A520" s="742" t="s">
        <v>937</v>
      </c>
      <c r="B520" s="743" t="str">
        <f t="shared" si="26"/>
        <v>$79</v>
      </c>
      <c r="C520" s="743" t="str">
        <f t="shared" si="27"/>
        <v>Trollfort (city building, A, 4)</v>
      </c>
      <c r="D520" s="742"/>
      <c r="E520" s="742"/>
      <c r="F520" s="743" t="s">
        <v>1683</v>
      </c>
      <c r="G520" s="743" t="s">
        <v>1684</v>
      </c>
      <c r="H520" s="742" t="s">
        <v>2253</v>
      </c>
      <c r="I520" s="743" t="s">
        <v>3967</v>
      </c>
      <c r="J520" s="743"/>
      <c r="K520" s="743" t="s">
        <v>2068</v>
      </c>
      <c r="L520" s="743" t="s">
        <v>2076</v>
      </c>
      <c r="M520" s="743">
        <v>4</v>
      </c>
      <c r="N520" s="743"/>
      <c r="O520" s="743"/>
      <c r="P520" s="743"/>
      <c r="Q520" s="743"/>
      <c r="R520" s="743"/>
      <c r="S5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0" s="743"/>
      <c r="U520" s="743"/>
      <c r="V520" s="743"/>
      <c r="W520" s="743"/>
      <c r="X520" s="743"/>
      <c r="Y520" s="743" t="s">
        <v>20552</v>
      </c>
      <c r="Z520" s="743" t="s">
        <v>4311</v>
      </c>
      <c r="AA520" s="743"/>
      <c r="AB520" s="743" t="str">
        <f>Таблиця4[[#This Row],[Descriptions2]]</f>
        <v/>
      </c>
      <c r="AC520" s="743" t="str">
        <f>Таблиця4[[#This Row],[Owner/Specific NPCs3]]</f>
        <v/>
      </c>
      <c r="AD520" s="743"/>
      <c r="AE520" s="750" t="s">
        <v>5831</v>
      </c>
      <c r="AF520" s="751"/>
      <c r="AG520" s="752"/>
      <c r="AH520" s="743" t="s">
        <v>4311</v>
      </c>
      <c r="AI520" s="752"/>
      <c r="AJ520" s="743" t="s">
        <v>4311</v>
      </c>
      <c r="AK520" s="752"/>
      <c r="AL520" s="742" t="str">
        <f>IFERROR(INDEX('02_LIVING_WATERDEEP'!$C$2:$C$200,MATCH(Таблиця4[[#This Row],[BUILDING NAME]],'02_LIVING_WATERDEEP'!$A$2:$A$200,0),1),"")</f>
        <v/>
      </c>
      <c r="AM520" s="742" t="str">
        <f>IFERROR(INDEX('02_LIVING_WATERDEEP'!$F$2:$F$200,MATCH(Таблиця4[[#This Row],[BUILDING NAME]],'02_LIVING_WATERDEEP'!$A$2:$A$200,0),1),"")</f>
        <v/>
      </c>
      <c r="AN520" s="742" t="str">
        <f>IFERROR(INDEX('02_LIVING_WATERDEEP'!$I$2:$I$200,MATCH(Таблиця4[[#This Row],[BUILDING NAME]],'02_LIVING_WATERDEEP'!$A$2:$A$200,0),1),"")</f>
        <v/>
      </c>
      <c r="AO520" s="742" t="str">
        <f>IFERROR(INDEX('02_LIVING_WATERDEEP'!$J$2:$J$200,MATCH(Таблиця4[[#This Row],[BUILDING NAME]],'02_LIVING_WATERDEEP'!$A$2:$A$200,0),1),"")</f>
        <v/>
      </c>
      <c r="AP520" s="742" t="str">
        <f>IFERROR(INDEX('02_LIVING_WATERDEEP'!$K$2:$K$200,MATCH(Таблиця4[[#This Row],[BUILDING NAME]],'02_LIVING_WATERDEEP'!$A$2:$A$200,0),1),"")</f>
        <v/>
      </c>
      <c r="AQ520" s="742" t="str">
        <f>IFERROR(INDEX('02_LIVING_WATERDEEP'!$L$2:$L$200,MATCH(Таблиця4[[#This Row],[BUILDING NAME]],'02_LIVING_WATERDEEP'!$A$2:$A$200,0),1),"")</f>
        <v/>
      </c>
      <c r="AR520" s="742" t="str">
        <f>IFERROR(INDEX('02_LIVING_WATERDEEP'!$M$2:$M$200,MATCH(Таблиця4[[#This Row],[BUILDING NAME]],'02_LIVING_WATERDEEP'!$A$2:$A$200,0),1),"")</f>
        <v/>
      </c>
      <c r="AS520" s="742"/>
      <c r="AT520" s="596"/>
      <c r="AU520" s="596"/>
      <c r="AV520" s="596"/>
      <c r="AW520" s="596"/>
      <c r="AX520" s="596"/>
      <c r="AY520" s="596"/>
      <c r="AZ520" s="596"/>
      <c r="BA520" s="596"/>
      <c r="BB520" s="596"/>
      <c r="BC520" s="596"/>
      <c r="BD520" s="596"/>
      <c r="BE520" s="596"/>
      <c r="BF520" s="596"/>
      <c r="BG520" s="596"/>
      <c r="BH520" s="596"/>
      <c r="BI520" s="596"/>
      <c r="BJ520" s="596"/>
      <c r="BK520" s="596"/>
      <c r="BL520" s="596"/>
      <c r="BM520" s="596"/>
      <c r="BN520" s="596"/>
      <c r="BO520" s="596"/>
      <c r="BP520" s="596"/>
      <c r="BQ520" s="596"/>
      <c r="BR520" s="596"/>
      <c r="BS520" s="596"/>
      <c r="BT520" s="596"/>
      <c r="BU520" s="596"/>
      <c r="BV520" s="596"/>
      <c r="BW520" s="596"/>
      <c r="BX520" s="596"/>
    </row>
    <row r="521" spans="1:76" ht="20.25" customHeight="1" thickTop="1" thickBot="1">
      <c r="A521" s="776"/>
      <c r="B521" s="777"/>
      <c r="C521" s="777"/>
      <c r="D521" s="776"/>
      <c r="E521" s="776"/>
      <c r="F521" s="777"/>
      <c r="G521" s="777"/>
      <c r="H521" s="742" t="s">
        <v>5713</v>
      </c>
      <c r="I521" s="743" t="s">
        <v>3967</v>
      </c>
      <c r="J521" s="743"/>
      <c r="K521" s="743" t="s">
        <v>2701</v>
      </c>
      <c r="L521" s="775" t="s">
        <v>20774</v>
      </c>
      <c r="M521" s="775" t="s">
        <v>20774</v>
      </c>
      <c r="N521" s="742"/>
      <c r="O521" s="743"/>
      <c r="P521" s="743"/>
      <c r="Q521" s="743"/>
      <c r="R521" s="743"/>
      <c r="S5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1" s="743"/>
      <c r="U521" s="743"/>
      <c r="V521" s="743"/>
      <c r="W521" s="743"/>
      <c r="X521" s="743"/>
      <c r="Y521" s="743" t="s">
        <v>19784</v>
      </c>
      <c r="Z521" s="743" t="s">
        <v>4311</v>
      </c>
      <c r="AA521" s="743"/>
      <c r="AB521" s="743" t="str">
        <f>Таблиця4[[#This Row],[Descriptions2]]</f>
        <v/>
      </c>
      <c r="AC521" s="743" t="str">
        <f>Таблиця4[[#This Row],[Owner/Specific NPCs3]]</f>
        <v/>
      </c>
      <c r="AD521" s="743"/>
      <c r="AE521" s="750" t="s">
        <v>5850</v>
      </c>
      <c r="AF521" s="751"/>
      <c r="AG521" s="752"/>
      <c r="AH521" s="743"/>
      <c r="AI521" s="752"/>
      <c r="AJ521" s="743"/>
      <c r="AK521" s="752"/>
      <c r="AL521" s="742" t="str">
        <f>IFERROR(INDEX('02_LIVING_WATERDEEP'!$C$2:$C$200,MATCH(Таблиця4[[#This Row],[BUILDING NAME]],'02_LIVING_WATERDEEP'!$A$2:$A$200,0),1),"")</f>
        <v/>
      </c>
      <c r="AM521" s="742" t="str">
        <f>IFERROR(INDEX('02_LIVING_WATERDEEP'!$F$2:$F$200,MATCH(Таблиця4[[#This Row],[BUILDING NAME]],'02_LIVING_WATERDEEP'!$A$2:$A$200,0),1),"")</f>
        <v/>
      </c>
      <c r="AN521" s="742" t="str">
        <f>IFERROR(INDEX('02_LIVING_WATERDEEP'!$I$2:$I$200,MATCH(Таблиця4[[#This Row],[BUILDING NAME]],'02_LIVING_WATERDEEP'!$A$2:$A$200,0),1),"")</f>
        <v/>
      </c>
      <c r="AO521" s="742" t="str">
        <f>IFERROR(INDEX('02_LIVING_WATERDEEP'!$J$2:$J$200,MATCH(Таблиця4[[#This Row],[BUILDING NAME]],'02_LIVING_WATERDEEP'!$A$2:$A$200,0),1),"")</f>
        <v/>
      </c>
      <c r="AP521" s="742" t="str">
        <f>IFERROR(INDEX('02_LIVING_WATERDEEP'!$K$2:$K$200,MATCH(Таблиця4[[#This Row],[BUILDING NAME]],'02_LIVING_WATERDEEP'!$A$2:$A$200,0),1),"")</f>
        <v/>
      </c>
      <c r="AQ521" s="742" t="str">
        <f>IFERROR(INDEX('02_LIVING_WATERDEEP'!$L$2:$L$200,MATCH(Таблиця4[[#This Row],[BUILDING NAME]],'02_LIVING_WATERDEEP'!$A$2:$A$200,0),1),"")</f>
        <v/>
      </c>
      <c r="AR521" s="742" t="str">
        <f>IFERROR(INDEX('02_LIVING_WATERDEEP'!$M$2:$M$200,MATCH(Таблиця4[[#This Row],[BUILDING NAME]],'02_LIVING_WATERDEEP'!$A$2:$A$200,0),1),"")</f>
        <v/>
      </c>
      <c r="AS521" s="742"/>
      <c r="AT521" s="596"/>
      <c r="AU521" s="596"/>
      <c r="AV521" s="596"/>
      <c r="AW521" s="596"/>
      <c r="AX521" s="596"/>
      <c r="AY521" s="596"/>
      <c r="AZ521" s="596"/>
      <c r="BA521" s="596"/>
      <c r="BB521" s="596"/>
      <c r="BC521" s="596"/>
      <c r="BD521" s="596"/>
      <c r="BE521" s="596"/>
      <c r="BF521" s="596"/>
      <c r="BG521" s="596"/>
      <c r="BH521" s="596"/>
      <c r="BI521" s="596"/>
      <c r="BJ521" s="596" t="e">
        <f>MATCH(Таблиця4[[#This Row],[BUILDING NAME]],#REF!,0)</f>
        <v>#REF!</v>
      </c>
      <c r="BK521" s="596" t="e">
        <f>INDEX(#REF!,'02BUILD'!BJ521,1)</f>
        <v>#REF!</v>
      </c>
      <c r="BL521" s="596" t="s">
        <v>20637</v>
      </c>
      <c r="BM521" s="596"/>
      <c r="BN521" s="596" t="e">
        <f>MATCH(Таблиця4[[#This Row],[BUILDING NAME]],Таблиця5[NAME],0)</f>
        <v>#N/A</v>
      </c>
      <c r="BO521" s="596" t="e">
        <f>INDEX(Таблиця5[[C - COINS - COST]:[ADDRESS]],'02BUILD'!$BN521,1)</f>
        <v>#N/A</v>
      </c>
      <c r="BP521" s="596" t="e">
        <f>INDEX(Таблиця5[[C - COINS - COST]:[ADDRESS]],'02BUILD'!$BN521,2)</f>
        <v>#N/A</v>
      </c>
      <c r="BQ521" s="596" t="e">
        <f>INDEX(Таблиця5[[C - COINS - COST]:[ADDRESS]],'02BUILD'!$BN521,3)</f>
        <v>#N/A</v>
      </c>
      <c r="BR521" s="596" t="e">
        <f>INDEX(Таблиця5[[C - COINS - COST]:[ADDRESS]],'02BUILD'!$BN521,4)</f>
        <v>#N/A</v>
      </c>
      <c r="BS521" s="596" t="e">
        <f>INDEX(Таблиця5[[C - COINS - COST]:[ADDRESS]],'02BUILD'!$BN521,5)</f>
        <v>#N/A</v>
      </c>
      <c r="BT521" s="596" t="e">
        <f>INDEX(Таблиця5[[C - COINS - COST]:[ADDRESS]],'02BUILD'!$BN521,6)</f>
        <v>#N/A</v>
      </c>
      <c r="BU521" s="596" t="e">
        <f>INDEX(Таблиця5[[C - COINS - COST]:[ADDRESS]],'02BUILD'!$BN521,7)</f>
        <v>#N/A</v>
      </c>
      <c r="BV521" s="596" t="e">
        <f>INDEX(Таблиця5[[C - COINS - COST]:[ADDRESS]],'02BUILD'!$BN521,8)</f>
        <v>#N/A</v>
      </c>
      <c r="BW521" s="596" t="e">
        <f>INDEX(Таблиця5[[C - COINS - COST]:[ADDRESS]],'02BUILD'!$BN521,9)</f>
        <v>#N/A</v>
      </c>
      <c r="BX521" s="596" t="e">
        <f>INDEX(Таблиця5[[C - COINS - COST]:[ADDRESS]],'02BUILD'!$BN521,10)</f>
        <v>#N/A</v>
      </c>
    </row>
    <row r="522" spans="1:76" ht="16.5" thickTop="1" thickBot="1">
      <c r="A522" s="776"/>
      <c r="B522" s="777"/>
      <c r="C522" s="777"/>
      <c r="D522" s="776"/>
      <c r="E522" s="776"/>
      <c r="F522" s="777"/>
      <c r="G522" s="777"/>
      <c r="H522" s="743" t="s">
        <v>5714</v>
      </c>
      <c r="I522" s="743" t="s">
        <v>3967</v>
      </c>
      <c r="J522" s="743" t="s">
        <v>20617</v>
      </c>
      <c r="K522" s="743" t="s">
        <v>19821</v>
      </c>
      <c r="L522" s="775" t="s">
        <v>20774</v>
      </c>
      <c r="M522" s="775" t="s">
        <v>20774</v>
      </c>
      <c r="N522" s="743"/>
      <c r="O522" s="743"/>
      <c r="P522" s="743"/>
      <c r="Q522" s="743"/>
      <c r="R522" s="743"/>
      <c r="S5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2" s="743"/>
      <c r="U522" s="743"/>
      <c r="V522" s="743"/>
      <c r="W522" s="743"/>
      <c r="X522" s="743"/>
      <c r="Y522" s="743" t="s">
        <v>21118</v>
      </c>
      <c r="Z522" s="743" t="s">
        <v>4311</v>
      </c>
      <c r="AA522" s="743"/>
      <c r="AB522" s="743" t="str">
        <f>Таблиця4[[#This Row],[Descriptions2]]</f>
        <v/>
      </c>
      <c r="AC522" s="743" t="str">
        <f>Таблиця4[[#This Row],[Owner/Specific NPCs3]]</f>
        <v/>
      </c>
      <c r="AD522" s="743"/>
      <c r="AE522" s="750" t="s">
        <v>5851</v>
      </c>
      <c r="AF522" s="751"/>
      <c r="AG522" s="752"/>
      <c r="AH522" s="743"/>
      <c r="AI522" s="752"/>
      <c r="AJ522" s="743"/>
      <c r="AK522" s="752"/>
      <c r="AL522" s="742" t="str">
        <f>IFERROR(INDEX('02_LIVING_WATERDEEP'!$C$2:$C$200,MATCH(Таблиця4[[#This Row],[BUILDING NAME]],'02_LIVING_WATERDEEP'!$A$2:$A$200,0),1),"")</f>
        <v/>
      </c>
      <c r="AM522" s="742" t="str">
        <f>IFERROR(INDEX('02_LIVING_WATERDEEP'!$F$2:$F$200,MATCH(Таблиця4[[#This Row],[BUILDING NAME]],'02_LIVING_WATERDEEP'!$A$2:$A$200,0),1),"")</f>
        <v/>
      </c>
      <c r="AN522" s="742" t="str">
        <f>IFERROR(INDEX('02_LIVING_WATERDEEP'!$I$2:$I$200,MATCH(Таблиця4[[#This Row],[BUILDING NAME]],'02_LIVING_WATERDEEP'!$A$2:$A$200,0),1),"")</f>
        <v/>
      </c>
      <c r="AO522" s="742" t="str">
        <f>IFERROR(INDEX('02_LIVING_WATERDEEP'!$J$2:$J$200,MATCH(Таблиця4[[#This Row],[BUILDING NAME]],'02_LIVING_WATERDEEP'!$A$2:$A$200,0),1),"")</f>
        <v/>
      </c>
      <c r="AP522" s="742" t="str">
        <f>IFERROR(INDEX('02_LIVING_WATERDEEP'!$K$2:$K$200,MATCH(Таблиця4[[#This Row],[BUILDING NAME]],'02_LIVING_WATERDEEP'!$A$2:$A$200,0),1),"")</f>
        <v/>
      </c>
      <c r="AQ522" s="742" t="str">
        <f>IFERROR(INDEX('02_LIVING_WATERDEEP'!$L$2:$L$200,MATCH(Таблиця4[[#This Row],[BUILDING NAME]],'02_LIVING_WATERDEEP'!$A$2:$A$200,0),1),"")</f>
        <v/>
      </c>
      <c r="AR522" s="742" t="str">
        <f>IFERROR(INDEX('02_LIVING_WATERDEEP'!$M$2:$M$200,MATCH(Таблиця4[[#This Row],[BUILDING NAME]],'02_LIVING_WATERDEEP'!$A$2:$A$200,0),1),"")</f>
        <v/>
      </c>
      <c r="AS522" s="742"/>
      <c r="AT522" s="596"/>
      <c r="AU522" s="596"/>
      <c r="AV522" s="596"/>
      <c r="AW522" s="596"/>
      <c r="AX522" s="596"/>
      <c r="AY522" s="596"/>
      <c r="AZ522" s="596"/>
      <c r="BA522" s="596"/>
      <c r="BB522" s="596"/>
      <c r="BC522" s="596"/>
      <c r="BD522" s="596"/>
      <c r="BE522" s="596"/>
      <c r="BF522" s="596"/>
      <c r="BG522" s="596"/>
      <c r="BH522" s="596"/>
      <c r="BI522" s="596"/>
      <c r="BJ522" s="596" t="e">
        <f>MATCH(Таблиця4[[#This Row],[BUILDING NAME]],#REF!,0)</f>
        <v>#REF!</v>
      </c>
      <c r="BK522" s="596" t="e">
        <f>INDEX(#REF!,'02BUILD'!BJ522,1)</f>
        <v>#REF!</v>
      </c>
      <c r="BL522" s="596" t="s">
        <v>20627</v>
      </c>
      <c r="BM522" s="596"/>
      <c r="BN522" s="596" t="e">
        <f>MATCH(Таблиця4[[#This Row],[BUILDING NAME]],Таблиця5[NAME],0)</f>
        <v>#N/A</v>
      </c>
      <c r="BO522" s="596" t="e">
        <f>INDEX(Таблиця5[[C - COINS - COST]:[ADDRESS]],'02BUILD'!$BN522,1)</f>
        <v>#N/A</v>
      </c>
      <c r="BP522" s="596" t="e">
        <f>INDEX(Таблиця5[[C - COINS - COST]:[ADDRESS]],'02BUILD'!$BN522,2)</f>
        <v>#N/A</v>
      </c>
      <c r="BQ522" s="596" t="e">
        <f>INDEX(Таблиця5[[C - COINS - COST]:[ADDRESS]],'02BUILD'!$BN522,3)</f>
        <v>#N/A</v>
      </c>
      <c r="BR522" s="596" t="e">
        <f>INDEX(Таблиця5[[C - COINS - COST]:[ADDRESS]],'02BUILD'!$BN522,4)</f>
        <v>#N/A</v>
      </c>
      <c r="BS522" s="596" t="e">
        <f>INDEX(Таблиця5[[C - COINS - COST]:[ADDRESS]],'02BUILD'!$BN522,5)</f>
        <v>#N/A</v>
      </c>
      <c r="BT522" s="596" t="e">
        <f>INDEX(Таблиця5[[C - COINS - COST]:[ADDRESS]],'02BUILD'!$BN522,6)</f>
        <v>#N/A</v>
      </c>
      <c r="BU522" s="596" t="e">
        <f>INDEX(Таблиця5[[C - COINS - COST]:[ADDRESS]],'02BUILD'!$BN522,7)</f>
        <v>#N/A</v>
      </c>
      <c r="BV522" s="596" t="e">
        <f>INDEX(Таблиця5[[C - COINS - COST]:[ADDRESS]],'02BUILD'!$BN522,8)</f>
        <v>#N/A</v>
      </c>
      <c r="BW522" s="596" t="e">
        <f>INDEX(Таблиця5[[C - COINS - COST]:[ADDRESS]],'02BUILD'!$BN522,9)</f>
        <v>#N/A</v>
      </c>
      <c r="BX522" s="596" t="e">
        <f>INDEX(Таблиця5[[C - COINS - COST]:[ADDRESS]],'02BUILD'!$BN522,10)</f>
        <v>#N/A</v>
      </c>
    </row>
    <row r="523" spans="1:76" ht="16.5" thickTop="1" thickBot="1">
      <c r="A523" s="776"/>
      <c r="B523" s="777"/>
      <c r="C523" s="777"/>
      <c r="D523" s="776"/>
      <c r="E523" s="776"/>
      <c r="F523" s="777"/>
      <c r="G523" s="777"/>
      <c r="H523" s="743" t="s">
        <v>5716</v>
      </c>
      <c r="I523" s="743" t="s">
        <v>3967</v>
      </c>
      <c r="J523" s="743" t="s">
        <v>17018</v>
      </c>
      <c r="K523" s="743" t="s">
        <v>2093</v>
      </c>
      <c r="L523" s="775" t="s">
        <v>20774</v>
      </c>
      <c r="M523" s="775" t="s">
        <v>20774</v>
      </c>
      <c r="N523" s="743"/>
      <c r="O523" s="743"/>
      <c r="P523" s="743"/>
      <c r="Q523" s="743"/>
      <c r="R523" s="743"/>
      <c r="S5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3" s="743"/>
      <c r="U523" s="743"/>
      <c r="V523" s="743"/>
      <c r="W523" s="743"/>
      <c r="X523" s="743"/>
      <c r="Y523" s="743" t="s">
        <v>19785</v>
      </c>
      <c r="Z523" s="743" t="s">
        <v>4311</v>
      </c>
      <c r="AA523" s="743"/>
      <c r="AB523" s="743" t="str">
        <f>Таблиця4[[#This Row],[Descriptions2]]</f>
        <v/>
      </c>
      <c r="AC523" s="743" t="str">
        <f>Таблиця4[[#This Row],[Owner/Specific NPCs3]]</f>
        <v/>
      </c>
      <c r="AD523" s="743"/>
      <c r="AE523" s="743" t="s">
        <v>17019</v>
      </c>
      <c r="AF523" s="751" t="s">
        <v>17020</v>
      </c>
      <c r="AG523" s="752"/>
      <c r="AH523" s="743"/>
      <c r="AI523" s="752"/>
      <c r="AJ523" s="743"/>
      <c r="AK523" s="752"/>
      <c r="AL523" s="742" t="str">
        <f>IFERROR(INDEX('02_LIVING_WATERDEEP'!$C$2:$C$200,MATCH(Таблиця4[[#This Row],[BUILDING NAME]],'02_LIVING_WATERDEEP'!$A$2:$A$200,0),1),"")</f>
        <v/>
      </c>
      <c r="AM523" s="742" t="str">
        <f>IFERROR(INDEX('02_LIVING_WATERDEEP'!$F$2:$F$200,MATCH(Таблиця4[[#This Row],[BUILDING NAME]],'02_LIVING_WATERDEEP'!$A$2:$A$200,0),1),"")</f>
        <v/>
      </c>
      <c r="AN523" s="742" t="str">
        <f>IFERROR(INDEX('02_LIVING_WATERDEEP'!$I$2:$I$200,MATCH(Таблиця4[[#This Row],[BUILDING NAME]],'02_LIVING_WATERDEEP'!$A$2:$A$200,0),1),"")</f>
        <v/>
      </c>
      <c r="AO523" s="742" t="str">
        <f>IFERROR(INDEX('02_LIVING_WATERDEEP'!$J$2:$J$200,MATCH(Таблиця4[[#This Row],[BUILDING NAME]],'02_LIVING_WATERDEEP'!$A$2:$A$200,0),1),"")</f>
        <v/>
      </c>
      <c r="AP523" s="742" t="str">
        <f>IFERROR(INDEX('02_LIVING_WATERDEEP'!$K$2:$K$200,MATCH(Таблиця4[[#This Row],[BUILDING NAME]],'02_LIVING_WATERDEEP'!$A$2:$A$200,0),1),"")</f>
        <v/>
      </c>
      <c r="AQ523" s="742" t="str">
        <f>IFERROR(INDEX('02_LIVING_WATERDEEP'!$L$2:$L$200,MATCH(Таблиця4[[#This Row],[BUILDING NAME]],'02_LIVING_WATERDEEP'!$A$2:$A$200,0),1),"")</f>
        <v/>
      </c>
      <c r="AR523" s="742" t="str">
        <f>IFERROR(INDEX('02_LIVING_WATERDEEP'!$M$2:$M$200,MATCH(Таблиця4[[#This Row],[BUILDING NAME]],'02_LIVING_WATERDEEP'!$A$2:$A$200,0),1),"")</f>
        <v/>
      </c>
      <c r="AS523" s="742"/>
      <c r="AT523" s="596"/>
      <c r="AU523" s="596"/>
      <c r="AV523" s="596"/>
      <c r="AW523" s="596"/>
      <c r="AX523" s="596"/>
      <c r="AY523" s="596"/>
      <c r="AZ523" s="596"/>
      <c r="BA523" s="596"/>
      <c r="BB523" s="596"/>
      <c r="BC523" s="596"/>
      <c r="BD523" s="596"/>
      <c r="BE523" s="596"/>
      <c r="BF523" s="596"/>
      <c r="BG523" s="596"/>
      <c r="BH523" s="596"/>
      <c r="BI523" s="596"/>
      <c r="BJ523" s="596" t="e">
        <f>MATCH(Таблиця4[[#This Row],[BUILDING NAME]],#REF!,0)</f>
        <v>#REF!</v>
      </c>
      <c r="BK523" s="596" t="e">
        <f>INDEX(#REF!,'02BUILD'!BJ523,1)</f>
        <v>#REF!</v>
      </c>
      <c r="BL523" s="596" t="s">
        <v>20644</v>
      </c>
      <c r="BM523" s="596"/>
      <c r="BN523" s="596">
        <f>MATCH(Таблиця4[[#This Row],[BUILDING NAME]],Таблиця5[NAME],0)</f>
        <v>206</v>
      </c>
      <c r="BO523" s="596">
        <f>INDEX(Таблиця5[[C - COINS - COST]:[ADDRESS]],'02BUILD'!$BN523,1)</f>
        <v>0</v>
      </c>
      <c r="BP523" s="596">
        <f>INDEX(Таблиця5[[C - COINS - COST]:[ADDRESS]],'02BUILD'!$BN523,2)</f>
        <v>0</v>
      </c>
      <c r="BQ523" s="596">
        <f>INDEX(Таблиця5[[C - COINS - COST]:[ADDRESS]],'02BUILD'!$BN523,3)</f>
        <v>0</v>
      </c>
      <c r="BR523" s="596">
        <f>INDEX(Таблиця5[[C - COINS - COST]:[ADDRESS]],'02BUILD'!$BN523,4)</f>
        <v>0</v>
      </c>
      <c r="BS523" s="596" t="str">
        <f>INDEX(Таблиця5[[C - COINS - COST]:[ADDRESS]],'02BUILD'!$BN523,5)</f>
        <v/>
      </c>
      <c r="BT523" s="596" t="str">
        <f>INDEX(Таблиця5[[C - COINS - COST]:[ADDRESS]],'02BUILD'!$BN523,6)</f>
        <v>Tavern</v>
      </c>
      <c r="BU523" s="596">
        <f>INDEX(Таблиця5[[C - COINS - COST]:[ADDRESS]],'02BUILD'!$BN523,7)</f>
        <v>0</v>
      </c>
      <c r="BV523" s="596" t="str">
        <f>INDEX(Таблиця5[[C - COINS - COST]:[ADDRESS]],'02BUILD'!$BN523,8)</f>
        <v>(Tavern in Darselune Street, near Gulzindar Street)
at the edge of the sea and Castle wards, patron’s are a wide array of Waterdhavians, dark ale, night black loaves, shelves with broadsheets, Tavernmaid Arlanna BT11-17</v>
      </c>
      <c r="BW523" s="596">
        <f>INDEX(Таблиця5[[C - COINS - COST]:[ADDRESS]],'02BUILD'!$BN523,9)</f>
        <v>0</v>
      </c>
      <c r="BX523" s="596">
        <f>INDEX(Таблиця5[[C - COINS - COST]:[ADDRESS]],'02BUILD'!$BN523,10)</f>
        <v>0</v>
      </c>
    </row>
    <row r="524" spans="1:76" ht="16.5" thickTop="1" thickBot="1">
      <c r="A524" s="776"/>
      <c r="B524" s="777"/>
      <c r="C524" s="777"/>
      <c r="D524" s="776"/>
      <c r="E524" s="776"/>
      <c r="F524" s="777"/>
      <c r="G524" s="777"/>
      <c r="H524" s="743" t="s">
        <v>5720</v>
      </c>
      <c r="I524" s="743" t="s">
        <v>3967</v>
      </c>
      <c r="J524" s="743"/>
      <c r="K524" s="743" t="s">
        <v>2075</v>
      </c>
      <c r="L524" s="775" t="s">
        <v>20774</v>
      </c>
      <c r="M524" s="775" t="s">
        <v>20774</v>
      </c>
      <c r="N524" s="743" t="s">
        <v>131</v>
      </c>
      <c r="O524" s="743"/>
      <c r="P524" s="743"/>
      <c r="Q524" s="743"/>
      <c r="R524" s="743"/>
      <c r="S5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4" s="743"/>
      <c r="U524" s="743"/>
      <c r="V524" s="743"/>
      <c r="W524" s="743"/>
      <c r="X524" s="743"/>
      <c r="Y524" s="743" t="s">
        <v>19786</v>
      </c>
      <c r="Z524" s="743" t="s">
        <v>4311</v>
      </c>
      <c r="AA524" s="743"/>
      <c r="AB524" s="743" t="str">
        <f>Таблиця4[[#This Row],[Descriptions2]]</f>
        <v/>
      </c>
      <c r="AC524" s="743" t="str">
        <f>Таблиця4[[#This Row],[Owner/Specific NPCs3]]</f>
        <v/>
      </c>
      <c r="AD524" s="743"/>
      <c r="AE524" s="750" t="s">
        <v>17023</v>
      </c>
      <c r="AF524" s="751"/>
      <c r="AG524" s="752"/>
      <c r="AH524" s="743"/>
      <c r="AI524" s="752"/>
      <c r="AJ524" s="743"/>
      <c r="AK524" s="752"/>
      <c r="AL524" s="742" t="str">
        <f>IFERROR(INDEX('02_LIVING_WATERDEEP'!$C$2:$C$200,MATCH(Таблиця4[[#This Row],[BUILDING NAME]],'02_LIVING_WATERDEEP'!$A$2:$A$200,0),1),"")</f>
        <v/>
      </c>
      <c r="AM524" s="742" t="str">
        <f>IFERROR(INDEX('02_LIVING_WATERDEEP'!$F$2:$F$200,MATCH(Таблиця4[[#This Row],[BUILDING NAME]],'02_LIVING_WATERDEEP'!$A$2:$A$200,0),1),"")</f>
        <v/>
      </c>
      <c r="AN524" s="742" t="str">
        <f>IFERROR(INDEX('02_LIVING_WATERDEEP'!$I$2:$I$200,MATCH(Таблиця4[[#This Row],[BUILDING NAME]],'02_LIVING_WATERDEEP'!$A$2:$A$200,0),1),"")</f>
        <v/>
      </c>
      <c r="AO524" s="742" t="str">
        <f>IFERROR(INDEX('02_LIVING_WATERDEEP'!$J$2:$J$200,MATCH(Таблиця4[[#This Row],[BUILDING NAME]],'02_LIVING_WATERDEEP'!$A$2:$A$200,0),1),"")</f>
        <v/>
      </c>
      <c r="AP524" s="742" t="str">
        <f>IFERROR(INDEX('02_LIVING_WATERDEEP'!$K$2:$K$200,MATCH(Таблиця4[[#This Row],[BUILDING NAME]],'02_LIVING_WATERDEEP'!$A$2:$A$200,0),1),"")</f>
        <v/>
      </c>
      <c r="AQ524" s="742" t="str">
        <f>IFERROR(INDEX('02_LIVING_WATERDEEP'!$L$2:$L$200,MATCH(Таблиця4[[#This Row],[BUILDING NAME]],'02_LIVING_WATERDEEP'!$A$2:$A$200,0),1),"")</f>
        <v/>
      </c>
      <c r="AR524" s="742" t="str">
        <f>IFERROR(INDEX('02_LIVING_WATERDEEP'!$M$2:$M$200,MATCH(Таблиця4[[#This Row],[BUILDING NAME]],'02_LIVING_WATERDEEP'!$A$2:$A$200,0),1),"")</f>
        <v/>
      </c>
      <c r="AS524" s="742"/>
      <c r="AT524" s="596"/>
      <c r="AU524" s="596"/>
      <c r="AV524" s="596"/>
      <c r="AW524" s="596"/>
      <c r="AX524" s="596"/>
      <c r="AY524" s="596"/>
      <c r="AZ524" s="596"/>
      <c r="BA524" s="596"/>
      <c r="BB524" s="596"/>
      <c r="BC524" s="596"/>
      <c r="BD524" s="596"/>
      <c r="BE524" s="596"/>
      <c r="BF524" s="596"/>
      <c r="BG524" s="596"/>
      <c r="BH524" s="596"/>
      <c r="BI524" s="596"/>
      <c r="BJ524" s="596" t="e">
        <f>MATCH(Таблиця4[[#This Row],[BUILDING NAME]],#REF!,0)</f>
        <v>#REF!</v>
      </c>
      <c r="BK524" s="596" t="e">
        <f>INDEX(#REF!,'02BUILD'!BJ524,1)</f>
        <v>#REF!</v>
      </c>
      <c r="BL524" s="596">
        <v>0</v>
      </c>
      <c r="BM524" s="596"/>
      <c r="BN524" s="596" t="e">
        <f>MATCH(Таблиця4[[#This Row],[BUILDING NAME]],Таблиця5[NAME],0)</f>
        <v>#N/A</v>
      </c>
      <c r="BO524" s="596" t="e">
        <f>INDEX(Таблиця5[[C - COINS - COST]:[ADDRESS]],'02BUILD'!$BN524,1)</f>
        <v>#N/A</v>
      </c>
      <c r="BP524" s="596" t="e">
        <f>INDEX(Таблиця5[[C - COINS - COST]:[ADDRESS]],'02BUILD'!$BN524,2)</f>
        <v>#N/A</v>
      </c>
      <c r="BQ524" s="596" t="e">
        <f>INDEX(Таблиця5[[C - COINS - COST]:[ADDRESS]],'02BUILD'!$BN524,3)</f>
        <v>#N/A</v>
      </c>
      <c r="BR524" s="596" t="e">
        <f>INDEX(Таблиця5[[C - COINS - COST]:[ADDRESS]],'02BUILD'!$BN524,4)</f>
        <v>#N/A</v>
      </c>
      <c r="BS524" s="596" t="e">
        <f>INDEX(Таблиця5[[C - COINS - COST]:[ADDRESS]],'02BUILD'!$BN524,5)</f>
        <v>#N/A</v>
      </c>
      <c r="BT524" s="596" t="e">
        <f>INDEX(Таблиця5[[C - COINS - COST]:[ADDRESS]],'02BUILD'!$BN524,6)</f>
        <v>#N/A</v>
      </c>
      <c r="BU524" s="596" t="e">
        <f>INDEX(Таблиця5[[C - COINS - COST]:[ADDRESS]],'02BUILD'!$BN524,7)</f>
        <v>#N/A</v>
      </c>
      <c r="BV524" s="596" t="e">
        <f>INDEX(Таблиця5[[C - COINS - COST]:[ADDRESS]],'02BUILD'!$BN524,8)</f>
        <v>#N/A</v>
      </c>
      <c r="BW524" s="596" t="e">
        <f>INDEX(Таблиця5[[C - COINS - COST]:[ADDRESS]],'02BUILD'!$BN524,9)</f>
        <v>#N/A</v>
      </c>
      <c r="BX524" s="596" t="e">
        <f>INDEX(Таблиця5[[C - COINS - COST]:[ADDRESS]],'02BUILD'!$BN524,10)</f>
        <v>#N/A</v>
      </c>
    </row>
    <row r="525" spans="1:76" ht="16.5" thickTop="1" thickBot="1">
      <c r="A525" s="776"/>
      <c r="B525" s="777"/>
      <c r="C525" s="777"/>
      <c r="D525" s="776"/>
      <c r="E525" s="776"/>
      <c r="F525" s="777"/>
      <c r="G525" s="777"/>
      <c r="H525" s="743" t="s">
        <v>5718</v>
      </c>
      <c r="I525" s="743" t="s">
        <v>3967</v>
      </c>
      <c r="J525" s="743" t="s">
        <v>17021</v>
      </c>
      <c r="K525" s="743" t="s">
        <v>2093</v>
      </c>
      <c r="L525" s="775" t="s">
        <v>20774</v>
      </c>
      <c r="M525" s="775" t="s">
        <v>20774</v>
      </c>
      <c r="N525" s="743"/>
      <c r="O525" s="743"/>
      <c r="P525" s="743"/>
      <c r="Q525" s="743"/>
      <c r="R525" s="743"/>
      <c r="S5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5" s="743"/>
      <c r="U525" s="743"/>
      <c r="V525" s="743"/>
      <c r="W525" s="743"/>
      <c r="X525" s="743"/>
      <c r="Y525" s="743" t="s">
        <v>18313</v>
      </c>
      <c r="Z525" s="743" t="s">
        <v>4311</v>
      </c>
      <c r="AA525" s="743"/>
      <c r="AB525" s="743" t="str">
        <f>Таблиця4[[#This Row],[Descriptions2]]</f>
        <v/>
      </c>
      <c r="AC525" s="743" t="str">
        <f>Таблиця4[[#This Row],[Owner/Specific NPCs3]]</f>
        <v/>
      </c>
      <c r="AD525" s="743"/>
      <c r="AE525" s="747" t="s">
        <v>18313</v>
      </c>
      <c r="AF525" s="751"/>
      <c r="AG525" s="752"/>
      <c r="AH525" s="743"/>
      <c r="AI525" s="752"/>
      <c r="AJ525" s="743"/>
      <c r="AK525" s="752"/>
      <c r="AL525" s="742" t="str">
        <f>IFERROR(INDEX('02_LIVING_WATERDEEP'!$C$2:$C$200,MATCH(Таблиця4[[#This Row],[BUILDING NAME]],'02_LIVING_WATERDEEP'!$A$2:$A$200,0),1),"")</f>
        <v/>
      </c>
      <c r="AM525" s="742" t="str">
        <f>IFERROR(INDEX('02_LIVING_WATERDEEP'!$F$2:$F$200,MATCH(Таблиця4[[#This Row],[BUILDING NAME]],'02_LIVING_WATERDEEP'!$A$2:$A$200,0),1),"")</f>
        <v/>
      </c>
      <c r="AN525" s="742" t="str">
        <f>IFERROR(INDEX('02_LIVING_WATERDEEP'!$I$2:$I$200,MATCH(Таблиця4[[#This Row],[BUILDING NAME]],'02_LIVING_WATERDEEP'!$A$2:$A$200,0),1),"")</f>
        <v/>
      </c>
      <c r="AO525" s="742" t="str">
        <f>IFERROR(INDEX('02_LIVING_WATERDEEP'!$J$2:$J$200,MATCH(Таблиця4[[#This Row],[BUILDING NAME]],'02_LIVING_WATERDEEP'!$A$2:$A$200,0),1),"")</f>
        <v/>
      </c>
      <c r="AP525" s="742" t="str">
        <f>IFERROR(INDEX('02_LIVING_WATERDEEP'!$K$2:$K$200,MATCH(Таблиця4[[#This Row],[BUILDING NAME]],'02_LIVING_WATERDEEP'!$A$2:$A$200,0),1),"")</f>
        <v/>
      </c>
      <c r="AQ525" s="742" t="str">
        <f>IFERROR(INDEX('02_LIVING_WATERDEEP'!$L$2:$L$200,MATCH(Таблиця4[[#This Row],[BUILDING NAME]],'02_LIVING_WATERDEEP'!$A$2:$A$200,0),1),"")</f>
        <v/>
      </c>
      <c r="AR525" s="742" t="str">
        <f>IFERROR(INDEX('02_LIVING_WATERDEEP'!$M$2:$M$200,MATCH(Таблиця4[[#This Row],[BUILDING NAME]],'02_LIVING_WATERDEEP'!$A$2:$A$200,0),1),"")</f>
        <v/>
      </c>
      <c r="AS525" s="742"/>
      <c r="AT525" s="596"/>
      <c r="AU525" s="596"/>
      <c r="AV525" s="596"/>
      <c r="AW525" s="596"/>
      <c r="AX525" s="596"/>
      <c r="AY525" s="596"/>
      <c r="AZ525" s="596"/>
      <c r="BA525" s="596"/>
      <c r="BB525" s="596"/>
      <c r="BC525" s="596"/>
      <c r="BD525" s="596"/>
      <c r="BE525" s="596"/>
      <c r="BF525" s="596"/>
      <c r="BG525" s="596"/>
      <c r="BH525" s="596"/>
      <c r="BI525" s="596"/>
      <c r="BJ525" s="596" t="e">
        <f>MATCH(Таблиця4[[#This Row],[BUILDING NAME]],#REF!,0)</f>
        <v>#REF!</v>
      </c>
      <c r="BK525" s="596" t="e">
        <f>INDEX(#REF!,'02BUILD'!BJ525,1)</f>
        <v>#REF!</v>
      </c>
      <c r="BL525" s="596" t="s">
        <v>20628</v>
      </c>
      <c r="BM525" s="596"/>
      <c r="BN525" s="596">
        <f>MATCH(Таблиця4[[#This Row],[BUILDING NAME]],Таблиця5[NAME],0)</f>
        <v>207</v>
      </c>
      <c r="BO525" s="596">
        <f>INDEX(Таблиця5[[C - COINS - COST]:[ADDRESS]],'02BUILD'!$BN525,1)</f>
        <v>0</v>
      </c>
      <c r="BP525" s="596">
        <f>INDEX(Таблиця5[[C - COINS - COST]:[ADDRESS]],'02BUILD'!$BN525,2)</f>
        <v>0</v>
      </c>
      <c r="BQ525" s="596">
        <f>INDEX(Таблиця5[[C - COINS - COST]:[ADDRESS]],'02BUILD'!$BN525,3)</f>
        <v>0</v>
      </c>
      <c r="BR525" s="596">
        <f>INDEX(Таблиця5[[C - COINS - COST]:[ADDRESS]],'02BUILD'!$BN525,4)</f>
        <v>0</v>
      </c>
      <c r="BS525" s="596" t="str">
        <f>INDEX(Таблиця5[[C - COINS - COST]:[ADDRESS]],'02BUILD'!$BN525,5)</f>
        <v/>
      </c>
      <c r="BT525" s="596" t="str">
        <f>INDEX(Таблиця5[[C - COINS - COST]:[ADDRESS]],'02BUILD'!$BN525,6)</f>
        <v>Tavern</v>
      </c>
      <c r="BU525" s="596">
        <f>INDEX(Таблиця5[[C - COINS - COST]:[ADDRESS]],'02BUILD'!$BN525,7)</f>
        <v>0</v>
      </c>
      <c r="BV525" s="596" t="str">
        <f>INDEX(Таблиця5[[C - COINS - COST]:[ADDRESS]],'02BUILD'!$BN525,8)</f>
        <v xml:space="preserve">Taverne, Corner of Morningstar Way, (Grey-stoned) Stormstar Ride, Aurrenar Street crossing) BT88
</v>
      </c>
      <c r="BW525" s="596">
        <f>INDEX(Таблиця5[[C - COINS - COST]:[ADDRESS]],'02BUILD'!$BN525,9)</f>
        <v>0</v>
      </c>
      <c r="BX525" s="596">
        <f>INDEX(Таблиця5[[C - COINS - COST]:[ADDRESS]],'02BUILD'!$BN525,10)</f>
        <v>0</v>
      </c>
    </row>
    <row r="526" spans="1:76" ht="16.5" thickTop="1" thickBot="1">
      <c r="A526" s="776"/>
      <c r="B526" s="777"/>
      <c r="C526" s="777"/>
      <c r="D526" s="776"/>
      <c r="E526" s="776"/>
      <c r="F526" s="777"/>
      <c r="G526" s="777"/>
      <c r="H526" s="743" t="s">
        <v>5721</v>
      </c>
      <c r="I526" s="743" t="s">
        <v>3967</v>
      </c>
      <c r="J526" s="743"/>
      <c r="K526" s="743" t="s">
        <v>2101</v>
      </c>
      <c r="L526" s="775" t="s">
        <v>20774</v>
      </c>
      <c r="M526" s="775" t="s">
        <v>20774</v>
      </c>
      <c r="N526" s="743"/>
      <c r="O526" s="743"/>
      <c r="P526" s="743"/>
      <c r="Q526" s="743"/>
      <c r="R526" s="743"/>
      <c r="S5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6" s="743"/>
      <c r="U526" s="743"/>
      <c r="V526" s="743"/>
      <c r="W526" s="743"/>
      <c r="X526" s="743"/>
      <c r="Y526" s="743" t="s">
        <v>19787</v>
      </c>
      <c r="Z526" s="743" t="s">
        <v>4311</v>
      </c>
      <c r="AA526" s="743"/>
      <c r="AB526" s="743" t="str">
        <f>Таблиця4[[#This Row],[Descriptions2]]</f>
        <v/>
      </c>
      <c r="AC526" s="743" t="str">
        <f>Таблиця4[[#This Row],[Owner/Specific NPCs3]]</f>
        <v/>
      </c>
      <c r="AD526" s="743"/>
      <c r="AE526" s="750" t="s">
        <v>5852</v>
      </c>
      <c r="AF526" s="751"/>
      <c r="AG526" s="752"/>
      <c r="AH526" s="743"/>
      <c r="AI526" s="752"/>
      <c r="AJ526" s="743"/>
      <c r="AK526" s="752"/>
      <c r="AL526" s="742" t="str">
        <f>IFERROR(INDEX('02_LIVING_WATERDEEP'!$C$2:$C$200,MATCH(Таблиця4[[#This Row],[BUILDING NAME]],'02_LIVING_WATERDEEP'!$A$2:$A$200,0),1),"")</f>
        <v/>
      </c>
      <c r="AM526" s="742" t="str">
        <f>IFERROR(INDEX('02_LIVING_WATERDEEP'!$F$2:$F$200,MATCH(Таблиця4[[#This Row],[BUILDING NAME]],'02_LIVING_WATERDEEP'!$A$2:$A$200,0),1),"")</f>
        <v/>
      </c>
      <c r="AN526" s="742" t="str">
        <f>IFERROR(INDEX('02_LIVING_WATERDEEP'!$I$2:$I$200,MATCH(Таблиця4[[#This Row],[BUILDING NAME]],'02_LIVING_WATERDEEP'!$A$2:$A$200,0),1),"")</f>
        <v/>
      </c>
      <c r="AO526" s="742" t="str">
        <f>IFERROR(INDEX('02_LIVING_WATERDEEP'!$J$2:$J$200,MATCH(Таблиця4[[#This Row],[BUILDING NAME]],'02_LIVING_WATERDEEP'!$A$2:$A$200,0),1),"")</f>
        <v/>
      </c>
      <c r="AP526" s="742" t="str">
        <f>IFERROR(INDEX('02_LIVING_WATERDEEP'!$K$2:$K$200,MATCH(Таблиця4[[#This Row],[BUILDING NAME]],'02_LIVING_WATERDEEP'!$A$2:$A$200,0),1),"")</f>
        <v/>
      </c>
      <c r="AQ526" s="742" t="str">
        <f>IFERROR(INDEX('02_LIVING_WATERDEEP'!$L$2:$L$200,MATCH(Таблиця4[[#This Row],[BUILDING NAME]],'02_LIVING_WATERDEEP'!$A$2:$A$200,0),1),"")</f>
        <v/>
      </c>
      <c r="AR526" s="742" t="str">
        <f>IFERROR(INDEX('02_LIVING_WATERDEEP'!$M$2:$M$200,MATCH(Таблиця4[[#This Row],[BUILDING NAME]],'02_LIVING_WATERDEEP'!$A$2:$A$200,0),1),"")</f>
        <v/>
      </c>
      <c r="AS526" s="742"/>
      <c r="AT526" s="596"/>
      <c r="AU526" s="596"/>
      <c r="AV526" s="596"/>
      <c r="AW526" s="596"/>
      <c r="AX526" s="596"/>
      <c r="AY526" s="596"/>
      <c r="AZ526" s="596"/>
      <c r="BA526" s="596"/>
      <c r="BB526" s="596"/>
      <c r="BC526" s="596"/>
      <c r="BD526" s="596"/>
      <c r="BE526" s="596"/>
      <c r="BF526" s="596"/>
      <c r="BG526" s="596"/>
      <c r="BH526" s="596"/>
      <c r="BI526" s="596"/>
      <c r="BJ526" s="596" t="e">
        <f>MATCH(Таблиця4[[#This Row],[BUILDING NAME]],#REF!,0)</f>
        <v>#REF!</v>
      </c>
      <c r="BK526" s="596" t="e">
        <f>INDEX(#REF!,'02BUILD'!BJ526,1)</f>
        <v>#REF!</v>
      </c>
      <c r="BL526" s="596" t="s">
        <v>20529</v>
      </c>
      <c r="BM526" s="596"/>
      <c r="BN526" s="596" t="e">
        <f>MATCH(Таблиця4[[#This Row],[BUILDING NAME]],Таблиця5[NAME],0)</f>
        <v>#N/A</v>
      </c>
      <c r="BO526" s="596" t="e">
        <f>INDEX(Таблиця5[[C - COINS - COST]:[ADDRESS]],'02BUILD'!$BN526,1)</f>
        <v>#N/A</v>
      </c>
      <c r="BP526" s="596" t="e">
        <f>INDEX(Таблиця5[[C - COINS - COST]:[ADDRESS]],'02BUILD'!$BN526,2)</f>
        <v>#N/A</v>
      </c>
      <c r="BQ526" s="596" t="e">
        <f>INDEX(Таблиця5[[C - COINS - COST]:[ADDRESS]],'02BUILD'!$BN526,3)</f>
        <v>#N/A</v>
      </c>
      <c r="BR526" s="596" t="e">
        <f>INDEX(Таблиця5[[C - COINS - COST]:[ADDRESS]],'02BUILD'!$BN526,4)</f>
        <v>#N/A</v>
      </c>
      <c r="BS526" s="596" t="e">
        <f>INDEX(Таблиця5[[C - COINS - COST]:[ADDRESS]],'02BUILD'!$BN526,5)</f>
        <v>#N/A</v>
      </c>
      <c r="BT526" s="596" t="e">
        <f>INDEX(Таблиця5[[C - COINS - COST]:[ADDRESS]],'02BUILD'!$BN526,6)</f>
        <v>#N/A</v>
      </c>
      <c r="BU526" s="596" t="e">
        <f>INDEX(Таблиця5[[C - COINS - COST]:[ADDRESS]],'02BUILD'!$BN526,7)</f>
        <v>#N/A</v>
      </c>
      <c r="BV526" s="596" t="e">
        <f>INDEX(Таблиця5[[C - COINS - COST]:[ADDRESS]],'02BUILD'!$BN526,8)</f>
        <v>#N/A</v>
      </c>
      <c r="BW526" s="596" t="e">
        <f>INDEX(Таблиця5[[C - COINS - COST]:[ADDRESS]],'02BUILD'!$BN526,9)</f>
        <v>#N/A</v>
      </c>
      <c r="BX526" s="596" t="e">
        <f>INDEX(Таблиця5[[C - COINS - COST]:[ADDRESS]],'02BUILD'!$BN526,10)</f>
        <v>#N/A</v>
      </c>
    </row>
    <row r="527" spans="1:76" ht="16.5" thickTop="1" thickBot="1">
      <c r="A527" s="776"/>
      <c r="B527" s="777"/>
      <c r="C527" s="777"/>
      <c r="D527" s="776"/>
      <c r="E527" s="776"/>
      <c r="F527" s="777"/>
      <c r="G527" s="777"/>
      <c r="H527" s="743" t="s">
        <v>5722</v>
      </c>
      <c r="I527" s="743" t="s">
        <v>3967</v>
      </c>
      <c r="J527" s="742"/>
      <c r="K527" s="775" t="s">
        <v>20774</v>
      </c>
      <c r="L527" s="775" t="s">
        <v>20774</v>
      </c>
      <c r="M527" s="775" t="s">
        <v>20774</v>
      </c>
      <c r="N527" s="743"/>
      <c r="O527" s="743"/>
      <c r="P527" s="743"/>
      <c r="Q527" s="743"/>
      <c r="R527" s="743"/>
      <c r="S5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7" s="743"/>
      <c r="U527" s="743"/>
      <c r="V527" s="743"/>
      <c r="W527" s="743"/>
      <c r="X527" s="743"/>
      <c r="Y527" s="743" t="s">
        <v>19788</v>
      </c>
      <c r="Z527" s="743" t="s">
        <v>4311</v>
      </c>
      <c r="AA527" s="743"/>
      <c r="AB527" s="743" t="str">
        <f>Таблиця4[[#This Row],[Descriptions2]]</f>
        <v/>
      </c>
      <c r="AC527" s="743" t="str">
        <f>Таблиця4[[#This Row],[Owner/Specific NPCs3]]</f>
        <v/>
      </c>
      <c r="AD527" s="743"/>
      <c r="AE527" s="750" t="s">
        <v>5853</v>
      </c>
      <c r="AF527" s="751"/>
      <c r="AG527" s="752"/>
      <c r="AH527" s="743"/>
      <c r="AI527" s="752"/>
      <c r="AJ527" s="743"/>
      <c r="AK527" s="752"/>
      <c r="AL527" s="742" t="str">
        <f>IFERROR(INDEX('02_LIVING_WATERDEEP'!$C$2:$C$200,MATCH(Таблиця4[[#This Row],[BUILDING NAME]],'02_LIVING_WATERDEEP'!$A$2:$A$200,0),1),"")</f>
        <v/>
      </c>
      <c r="AM527" s="742" t="str">
        <f>IFERROR(INDEX('02_LIVING_WATERDEEP'!$F$2:$F$200,MATCH(Таблиця4[[#This Row],[BUILDING NAME]],'02_LIVING_WATERDEEP'!$A$2:$A$200,0),1),"")</f>
        <v/>
      </c>
      <c r="AN527" s="742" t="str">
        <f>IFERROR(INDEX('02_LIVING_WATERDEEP'!$I$2:$I$200,MATCH(Таблиця4[[#This Row],[BUILDING NAME]],'02_LIVING_WATERDEEP'!$A$2:$A$200,0),1),"")</f>
        <v/>
      </c>
      <c r="AO527" s="742" t="str">
        <f>IFERROR(INDEX('02_LIVING_WATERDEEP'!$J$2:$J$200,MATCH(Таблиця4[[#This Row],[BUILDING NAME]],'02_LIVING_WATERDEEP'!$A$2:$A$200,0),1),"")</f>
        <v/>
      </c>
      <c r="AP527" s="742" t="str">
        <f>IFERROR(INDEX('02_LIVING_WATERDEEP'!$K$2:$K$200,MATCH(Таблиця4[[#This Row],[BUILDING NAME]],'02_LIVING_WATERDEEP'!$A$2:$A$200,0),1),"")</f>
        <v/>
      </c>
      <c r="AQ527" s="742" t="str">
        <f>IFERROR(INDEX('02_LIVING_WATERDEEP'!$L$2:$L$200,MATCH(Таблиця4[[#This Row],[BUILDING NAME]],'02_LIVING_WATERDEEP'!$A$2:$A$200,0),1),"")</f>
        <v/>
      </c>
      <c r="AR527" s="742" t="str">
        <f>IFERROR(INDEX('02_LIVING_WATERDEEP'!$M$2:$M$200,MATCH(Таблиця4[[#This Row],[BUILDING NAME]],'02_LIVING_WATERDEEP'!$A$2:$A$200,0),1),"")</f>
        <v/>
      </c>
      <c r="AS527" s="742"/>
      <c r="AT527" s="596"/>
      <c r="AU527" s="596"/>
      <c r="AV527" s="596"/>
      <c r="AW527" s="596"/>
      <c r="AX527" s="596"/>
      <c r="AY527" s="596"/>
      <c r="AZ527" s="596"/>
      <c r="BA527" s="596"/>
      <c r="BB527" s="596"/>
      <c r="BC527" s="596"/>
      <c r="BD527" s="596"/>
      <c r="BE527" s="596"/>
      <c r="BF527" s="596"/>
      <c r="BG527" s="596"/>
      <c r="BH527" s="596"/>
      <c r="BI527" s="596"/>
      <c r="BJ527" s="596" t="e">
        <f>MATCH(Таблиця4[[#This Row],[BUILDING NAME]],#REF!,0)</f>
        <v>#REF!</v>
      </c>
      <c r="BK527" s="596" t="e">
        <f>INDEX(#REF!,'02BUILD'!BJ527,1)</f>
        <v>#REF!</v>
      </c>
      <c r="BL527" s="596" t="s">
        <v>20646</v>
      </c>
      <c r="BM527" s="596"/>
      <c r="BN527" s="596" t="e">
        <f>MATCH(Таблиця4[[#This Row],[BUILDING NAME]],Таблиця5[NAME],0)</f>
        <v>#N/A</v>
      </c>
      <c r="BO527" s="596" t="e">
        <f>INDEX(Таблиця5[[C - COINS - COST]:[ADDRESS]],'02BUILD'!$BN527,1)</f>
        <v>#N/A</v>
      </c>
      <c r="BP527" s="596" t="e">
        <f>INDEX(Таблиця5[[C - COINS - COST]:[ADDRESS]],'02BUILD'!$BN527,2)</f>
        <v>#N/A</v>
      </c>
      <c r="BQ527" s="596" t="e">
        <f>INDEX(Таблиця5[[C - COINS - COST]:[ADDRESS]],'02BUILD'!$BN527,3)</f>
        <v>#N/A</v>
      </c>
      <c r="BR527" s="596" t="e">
        <f>INDEX(Таблиця5[[C - COINS - COST]:[ADDRESS]],'02BUILD'!$BN527,4)</f>
        <v>#N/A</v>
      </c>
      <c r="BS527" s="596" t="e">
        <f>INDEX(Таблиця5[[C - COINS - COST]:[ADDRESS]],'02BUILD'!$BN527,5)</f>
        <v>#N/A</v>
      </c>
      <c r="BT527" s="596" t="e">
        <f>INDEX(Таблиця5[[C - COINS - COST]:[ADDRESS]],'02BUILD'!$BN527,6)</f>
        <v>#N/A</v>
      </c>
      <c r="BU527" s="596" t="e">
        <f>INDEX(Таблиця5[[C - COINS - COST]:[ADDRESS]],'02BUILD'!$BN527,7)</f>
        <v>#N/A</v>
      </c>
      <c r="BV527" s="596" t="e">
        <f>INDEX(Таблиця5[[C - COINS - COST]:[ADDRESS]],'02BUILD'!$BN527,8)</f>
        <v>#N/A</v>
      </c>
      <c r="BW527" s="596" t="e">
        <f>INDEX(Таблиця5[[C - COINS - COST]:[ADDRESS]],'02BUILD'!$BN527,9)</f>
        <v>#N/A</v>
      </c>
      <c r="BX527" s="596" t="e">
        <f>INDEX(Таблиця5[[C - COINS - COST]:[ADDRESS]],'02BUILD'!$BN527,10)</f>
        <v>#N/A</v>
      </c>
    </row>
    <row r="528" spans="1:76" ht="16.5" thickTop="1" thickBot="1">
      <c r="A528" s="776"/>
      <c r="B528" s="777"/>
      <c r="C528" s="777"/>
      <c r="D528" s="776"/>
      <c r="E528" s="776"/>
      <c r="F528" s="777"/>
      <c r="G528" s="777"/>
      <c r="H528" s="743" t="s">
        <v>5723</v>
      </c>
      <c r="I528" s="743" t="s">
        <v>3967</v>
      </c>
      <c r="J528" s="743" t="s">
        <v>21249</v>
      </c>
      <c r="K528" s="775" t="s">
        <v>20774</v>
      </c>
      <c r="L528" s="775" t="s">
        <v>20774</v>
      </c>
      <c r="M528" s="775" t="s">
        <v>20774</v>
      </c>
      <c r="N528" s="743"/>
      <c r="O528" s="743"/>
      <c r="P528" s="743"/>
      <c r="Q528" s="743"/>
      <c r="R528" s="743"/>
      <c r="S5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8" s="743"/>
      <c r="U528" s="743"/>
      <c r="V528" s="743"/>
      <c r="W528" s="743"/>
      <c r="X528" s="743"/>
      <c r="Y528" s="747" t="s">
        <v>21741</v>
      </c>
      <c r="Z528" s="743" t="s">
        <v>4311</v>
      </c>
      <c r="AA528" s="743"/>
      <c r="AB528" s="743" t="str">
        <f>Таблиця4[[#This Row],[Descriptions2]]</f>
        <v/>
      </c>
      <c r="AC528" s="743" t="str">
        <f>Таблиця4[[#This Row],[Owner/Specific NPCs3]]</f>
        <v/>
      </c>
      <c r="AD528" s="743"/>
      <c r="AE528" s="750" t="s">
        <v>5854</v>
      </c>
      <c r="AF528" s="751"/>
      <c r="AG528" s="752"/>
      <c r="AH528" s="743"/>
      <c r="AI528" s="752"/>
      <c r="AJ528" s="743"/>
      <c r="AK528" s="752"/>
      <c r="AL528" s="742" t="str">
        <f>IFERROR(INDEX('02_LIVING_WATERDEEP'!$C$2:$C$200,MATCH(Таблиця4[[#This Row],[BUILDING NAME]],'02_LIVING_WATERDEEP'!$A$2:$A$200,0),1),"")</f>
        <v/>
      </c>
      <c r="AM528" s="742" t="str">
        <f>IFERROR(INDEX('02_LIVING_WATERDEEP'!$F$2:$F$200,MATCH(Таблиця4[[#This Row],[BUILDING NAME]],'02_LIVING_WATERDEEP'!$A$2:$A$200,0),1),"")</f>
        <v/>
      </c>
      <c r="AN528" s="742" t="str">
        <f>IFERROR(INDEX('02_LIVING_WATERDEEP'!$I$2:$I$200,MATCH(Таблиця4[[#This Row],[BUILDING NAME]],'02_LIVING_WATERDEEP'!$A$2:$A$200,0),1),"")</f>
        <v/>
      </c>
      <c r="AO528" s="742" t="str">
        <f>IFERROR(INDEX('02_LIVING_WATERDEEP'!$J$2:$J$200,MATCH(Таблиця4[[#This Row],[BUILDING NAME]],'02_LIVING_WATERDEEP'!$A$2:$A$200,0),1),"")</f>
        <v/>
      </c>
      <c r="AP528" s="742" t="str">
        <f>IFERROR(INDEX('02_LIVING_WATERDEEP'!$K$2:$K$200,MATCH(Таблиця4[[#This Row],[BUILDING NAME]],'02_LIVING_WATERDEEP'!$A$2:$A$200,0),1),"")</f>
        <v/>
      </c>
      <c r="AQ528" s="742" t="str">
        <f>IFERROR(INDEX('02_LIVING_WATERDEEP'!$L$2:$L$200,MATCH(Таблиця4[[#This Row],[BUILDING NAME]],'02_LIVING_WATERDEEP'!$A$2:$A$200,0),1),"")</f>
        <v/>
      </c>
      <c r="AR528" s="742" t="str">
        <f>IFERROR(INDEX('02_LIVING_WATERDEEP'!$M$2:$M$200,MATCH(Таблиця4[[#This Row],[BUILDING NAME]],'02_LIVING_WATERDEEP'!$A$2:$A$200,0),1),"")</f>
        <v/>
      </c>
      <c r="AS528" s="742"/>
      <c r="AT528" s="596"/>
      <c r="AU528" s="596"/>
      <c r="AV528" s="596"/>
      <c r="AW528" s="596"/>
      <c r="AX528" s="596"/>
      <c r="AY528" s="596"/>
      <c r="AZ528" s="596"/>
      <c r="BA528" s="596"/>
      <c r="BB528" s="596"/>
      <c r="BC528" s="596"/>
      <c r="BD528" s="596"/>
      <c r="BE528" s="596"/>
      <c r="BF528" s="596"/>
      <c r="BG528" s="596"/>
      <c r="BH528" s="596"/>
      <c r="BI528" s="596"/>
      <c r="BJ528" s="596" t="e">
        <f>MATCH(Таблиця4[[#This Row],[BUILDING NAME]],#REF!,0)</f>
        <v>#REF!</v>
      </c>
      <c r="BK528" s="596" t="e">
        <f>INDEX(#REF!,'02BUILD'!BJ528,1)</f>
        <v>#REF!</v>
      </c>
      <c r="BL528" s="596" t="s">
        <v>20522</v>
      </c>
      <c r="BM528" s="596"/>
      <c r="BN528" s="596" t="e">
        <f>MATCH(Таблиця4[[#This Row],[BUILDING NAME]],Таблиця5[NAME],0)</f>
        <v>#N/A</v>
      </c>
      <c r="BO528" s="596" t="e">
        <f>INDEX(Таблиця5[[C - COINS - COST]:[ADDRESS]],'02BUILD'!$BN528,1)</f>
        <v>#N/A</v>
      </c>
      <c r="BP528" s="596" t="e">
        <f>INDEX(Таблиця5[[C - COINS - COST]:[ADDRESS]],'02BUILD'!$BN528,2)</f>
        <v>#N/A</v>
      </c>
      <c r="BQ528" s="596" t="e">
        <f>INDEX(Таблиця5[[C - COINS - COST]:[ADDRESS]],'02BUILD'!$BN528,3)</f>
        <v>#N/A</v>
      </c>
      <c r="BR528" s="596" t="e">
        <f>INDEX(Таблиця5[[C - COINS - COST]:[ADDRESS]],'02BUILD'!$BN528,4)</f>
        <v>#N/A</v>
      </c>
      <c r="BS528" s="596" t="e">
        <f>INDEX(Таблиця5[[C - COINS - COST]:[ADDRESS]],'02BUILD'!$BN528,5)</f>
        <v>#N/A</v>
      </c>
      <c r="BT528" s="596" t="e">
        <f>INDEX(Таблиця5[[C - COINS - COST]:[ADDRESS]],'02BUILD'!$BN528,6)</f>
        <v>#N/A</v>
      </c>
      <c r="BU528" s="596" t="e">
        <f>INDEX(Таблиця5[[C - COINS - COST]:[ADDRESS]],'02BUILD'!$BN528,7)</f>
        <v>#N/A</v>
      </c>
      <c r="BV528" s="596" t="e">
        <f>INDEX(Таблиця5[[C - COINS - COST]:[ADDRESS]],'02BUILD'!$BN528,8)</f>
        <v>#N/A</v>
      </c>
      <c r="BW528" s="596" t="e">
        <f>INDEX(Таблиця5[[C - COINS - COST]:[ADDRESS]],'02BUILD'!$BN528,9)</f>
        <v>#N/A</v>
      </c>
      <c r="BX528" s="596" t="e">
        <f>INDEX(Таблиця5[[C - COINS - COST]:[ADDRESS]],'02BUILD'!$BN528,10)</f>
        <v>#N/A</v>
      </c>
    </row>
    <row r="529" spans="1:76" ht="16.5" thickTop="1" thickBot="1">
      <c r="A529" s="776"/>
      <c r="B529" s="777"/>
      <c r="C529" s="777"/>
      <c r="D529" s="776"/>
      <c r="E529" s="776"/>
      <c r="F529" s="777"/>
      <c r="G529" s="777"/>
      <c r="H529" s="743" t="s">
        <v>5724</v>
      </c>
      <c r="I529" s="743" t="s">
        <v>3967</v>
      </c>
      <c r="J529" s="743"/>
      <c r="K529" s="743" t="s">
        <v>2094</v>
      </c>
      <c r="L529" s="775" t="s">
        <v>20774</v>
      </c>
      <c r="M529" s="775" t="s">
        <v>20774</v>
      </c>
      <c r="N529" s="743"/>
      <c r="O529" s="743"/>
      <c r="P529" s="743"/>
      <c r="Q529" s="743"/>
      <c r="R529" s="743"/>
      <c r="S5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29" s="743"/>
      <c r="U529" s="743"/>
      <c r="V529" s="743"/>
      <c r="W529" s="743"/>
      <c r="X529" s="743"/>
      <c r="Y529" s="743" t="s">
        <v>19789</v>
      </c>
      <c r="Z529" s="743" t="s">
        <v>4311</v>
      </c>
      <c r="AA529" s="743"/>
      <c r="AB529" s="743" t="str">
        <f>Таблиця4[[#This Row],[Descriptions2]]</f>
        <v/>
      </c>
      <c r="AC529" s="743" t="str">
        <f>Таблиця4[[#This Row],[Owner/Specific NPCs3]]</f>
        <v/>
      </c>
      <c r="AD529" s="743"/>
      <c r="AE529" s="750" t="s">
        <v>5855</v>
      </c>
      <c r="AF529" s="751"/>
      <c r="AG529" s="752"/>
      <c r="AH529" s="743"/>
      <c r="AI529" s="752"/>
      <c r="AJ529" s="743"/>
      <c r="AK529" s="752"/>
      <c r="AL529" s="742" t="str">
        <f>IFERROR(INDEX('02_LIVING_WATERDEEP'!$C$2:$C$200,MATCH(Таблиця4[[#This Row],[BUILDING NAME]],'02_LIVING_WATERDEEP'!$A$2:$A$200,0),1),"")</f>
        <v/>
      </c>
      <c r="AM529" s="742" t="str">
        <f>IFERROR(INDEX('02_LIVING_WATERDEEP'!$F$2:$F$200,MATCH(Таблиця4[[#This Row],[BUILDING NAME]],'02_LIVING_WATERDEEP'!$A$2:$A$200,0),1),"")</f>
        <v/>
      </c>
      <c r="AN529" s="742" t="str">
        <f>IFERROR(INDEX('02_LIVING_WATERDEEP'!$I$2:$I$200,MATCH(Таблиця4[[#This Row],[BUILDING NAME]],'02_LIVING_WATERDEEP'!$A$2:$A$200,0),1),"")</f>
        <v/>
      </c>
      <c r="AO529" s="742" t="str">
        <f>IFERROR(INDEX('02_LIVING_WATERDEEP'!$J$2:$J$200,MATCH(Таблиця4[[#This Row],[BUILDING NAME]],'02_LIVING_WATERDEEP'!$A$2:$A$200,0),1),"")</f>
        <v/>
      </c>
      <c r="AP529" s="742" t="str">
        <f>IFERROR(INDEX('02_LIVING_WATERDEEP'!$K$2:$K$200,MATCH(Таблиця4[[#This Row],[BUILDING NAME]],'02_LIVING_WATERDEEP'!$A$2:$A$200,0),1),"")</f>
        <v/>
      </c>
      <c r="AQ529" s="742" t="str">
        <f>IFERROR(INDEX('02_LIVING_WATERDEEP'!$L$2:$L$200,MATCH(Таблиця4[[#This Row],[BUILDING NAME]],'02_LIVING_WATERDEEP'!$A$2:$A$200,0),1),"")</f>
        <v/>
      </c>
      <c r="AR529" s="742" t="str">
        <f>IFERROR(INDEX('02_LIVING_WATERDEEP'!$M$2:$M$200,MATCH(Таблиця4[[#This Row],[BUILDING NAME]],'02_LIVING_WATERDEEP'!$A$2:$A$200,0),1),"")</f>
        <v/>
      </c>
      <c r="AS529" s="742"/>
      <c r="AT529" s="596"/>
      <c r="AU529" s="596"/>
      <c r="AV529" s="596"/>
      <c r="AW529" s="596"/>
      <c r="AX529" s="596"/>
      <c r="AY529" s="596"/>
      <c r="AZ529" s="596"/>
      <c r="BA529" s="596"/>
      <c r="BB529" s="596"/>
      <c r="BC529" s="596"/>
      <c r="BD529" s="596"/>
      <c r="BE529" s="596"/>
      <c r="BF529" s="596"/>
      <c r="BG529" s="596"/>
      <c r="BH529" s="596"/>
      <c r="BI529" s="596"/>
      <c r="BJ529" s="596" t="e">
        <f>MATCH(Таблиця4[[#This Row],[BUILDING NAME]],#REF!,0)</f>
        <v>#REF!</v>
      </c>
      <c r="BK529" s="596" t="e">
        <f>INDEX(#REF!,'02BUILD'!BJ529,1)</f>
        <v>#REF!</v>
      </c>
      <c r="BL529" s="596" t="s">
        <v>20643</v>
      </c>
      <c r="BM529" s="596"/>
      <c r="BN529" s="596" t="e">
        <f>MATCH(Таблиця4[[#This Row],[BUILDING NAME]],Таблиця5[NAME],0)</f>
        <v>#N/A</v>
      </c>
      <c r="BO529" s="596" t="e">
        <f>INDEX(Таблиця5[[C - COINS - COST]:[ADDRESS]],'02BUILD'!$BN529,1)</f>
        <v>#N/A</v>
      </c>
      <c r="BP529" s="596" t="e">
        <f>INDEX(Таблиця5[[C - COINS - COST]:[ADDRESS]],'02BUILD'!$BN529,2)</f>
        <v>#N/A</v>
      </c>
      <c r="BQ529" s="596" t="e">
        <f>INDEX(Таблиця5[[C - COINS - COST]:[ADDRESS]],'02BUILD'!$BN529,3)</f>
        <v>#N/A</v>
      </c>
      <c r="BR529" s="596" t="e">
        <f>INDEX(Таблиця5[[C - COINS - COST]:[ADDRESS]],'02BUILD'!$BN529,4)</f>
        <v>#N/A</v>
      </c>
      <c r="BS529" s="596" t="e">
        <f>INDEX(Таблиця5[[C - COINS - COST]:[ADDRESS]],'02BUILD'!$BN529,5)</f>
        <v>#N/A</v>
      </c>
      <c r="BT529" s="596" t="e">
        <f>INDEX(Таблиця5[[C - COINS - COST]:[ADDRESS]],'02BUILD'!$BN529,6)</f>
        <v>#N/A</v>
      </c>
      <c r="BU529" s="596" t="e">
        <f>INDEX(Таблиця5[[C - COINS - COST]:[ADDRESS]],'02BUILD'!$BN529,7)</f>
        <v>#N/A</v>
      </c>
      <c r="BV529" s="596" t="e">
        <f>INDEX(Таблиця5[[C - COINS - COST]:[ADDRESS]],'02BUILD'!$BN529,8)</f>
        <v>#N/A</v>
      </c>
      <c r="BW529" s="596" t="e">
        <f>INDEX(Таблиця5[[C - COINS - COST]:[ADDRESS]],'02BUILD'!$BN529,9)</f>
        <v>#N/A</v>
      </c>
      <c r="BX529" s="596" t="e">
        <f>INDEX(Таблиця5[[C - COINS - COST]:[ADDRESS]],'02BUILD'!$BN529,10)</f>
        <v>#N/A</v>
      </c>
    </row>
    <row r="530" spans="1:76" ht="16.5" thickTop="1" thickBot="1">
      <c r="A530" s="776"/>
      <c r="B530" s="777"/>
      <c r="C530" s="777"/>
      <c r="D530" s="776"/>
      <c r="E530" s="776"/>
      <c r="F530" s="777"/>
      <c r="G530" s="777"/>
      <c r="H530" s="743" t="s">
        <v>20884</v>
      </c>
      <c r="I530" s="743" t="s">
        <v>3967</v>
      </c>
      <c r="J530" s="743"/>
      <c r="K530" s="743" t="s">
        <v>21070</v>
      </c>
      <c r="L530" s="775" t="s">
        <v>20774</v>
      </c>
      <c r="M530" s="775" t="s">
        <v>20774</v>
      </c>
      <c r="N530" s="743"/>
      <c r="O530" s="743"/>
      <c r="P530" s="743"/>
      <c r="Q530" s="743"/>
      <c r="R530" s="743"/>
      <c r="S5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0" s="743"/>
      <c r="U530" s="743"/>
      <c r="V530" s="743"/>
      <c r="W530" s="743"/>
      <c r="X530" s="743"/>
      <c r="Y530" s="743" t="s">
        <v>20495</v>
      </c>
      <c r="Z530" s="743" t="s">
        <v>4311</v>
      </c>
      <c r="AA530" s="743"/>
      <c r="AB530" s="743" t="str">
        <f>Таблиця4[[#This Row],[Descriptions2]]</f>
        <v/>
      </c>
      <c r="AC530" s="743" t="str">
        <f>Таблиця4[[#This Row],[Owner/Specific NPCs3]]</f>
        <v/>
      </c>
      <c r="AD530" s="743"/>
      <c r="AE530" s="750" t="s">
        <v>17033</v>
      </c>
      <c r="AF530" s="751"/>
      <c r="AG530" s="752"/>
      <c r="AH530" s="743"/>
      <c r="AI530" s="752"/>
      <c r="AJ530" s="743"/>
      <c r="AK530" s="752"/>
      <c r="AL530" s="742" t="str">
        <f>IFERROR(INDEX('02_LIVING_WATERDEEP'!$C$2:$C$200,MATCH(Таблиця4[[#This Row],[BUILDING NAME]],'02_LIVING_WATERDEEP'!$A$2:$A$200,0),1),"")</f>
        <v/>
      </c>
      <c r="AM530" s="742" t="str">
        <f>IFERROR(INDEX('02_LIVING_WATERDEEP'!$F$2:$F$200,MATCH(Таблиця4[[#This Row],[BUILDING NAME]],'02_LIVING_WATERDEEP'!$A$2:$A$200,0),1),"")</f>
        <v/>
      </c>
      <c r="AN530" s="742" t="str">
        <f>IFERROR(INDEX('02_LIVING_WATERDEEP'!$I$2:$I$200,MATCH(Таблиця4[[#This Row],[BUILDING NAME]],'02_LIVING_WATERDEEP'!$A$2:$A$200,0),1),"")</f>
        <v/>
      </c>
      <c r="AO530" s="742" t="str">
        <f>IFERROR(INDEX('02_LIVING_WATERDEEP'!$J$2:$J$200,MATCH(Таблиця4[[#This Row],[BUILDING NAME]],'02_LIVING_WATERDEEP'!$A$2:$A$200,0),1),"")</f>
        <v/>
      </c>
      <c r="AP530" s="742" t="str">
        <f>IFERROR(INDEX('02_LIVING_WATERDEEP'!$K$2:$K$200,MATCH(Таблиця4[[#This Row],[BUILDING NAME]],'02_LIVING_WATERDEEP'!$A$2:$A$200,0),1),"")</f>
        <v/>
      </c>
      <c r="AQ530" s="742" t="str">
        <f>IFERROR(INDEX('02_LIVING_WATERDEEP'!$L$2:$L$200,MATCH(Таблиця4[[#This Row],[BUILDING NAME]],'02_LIVING_WATERDEEP'!$A$2:$A$200,0),1),"")</f>
        <v/>
      </c>
      <c r="AR530" s="742" t="str">
        <f>IFERROR(INDEX('02_LIVING_WATERDEEP'!$M$2:$M$200,MATCH(Таблиця4[[#This Row],[BUILDING NAME]],'02_LIVING_WATERDEEP'!$A$2:$A$200,0),1),"")</f>
        <v/>
      </c>
      <c r="AS530" s="742"/>
      <c r="AT530" s="596"/>
      <c r="AU530" s="596"/>
      <c r="AV530" s="596"/>
      <c r="AW530" s="596"/>
      <c r="AX530" s="596"/>
      <c r="AY530" s="596"/>
      <c r="AZ530" s="596"/>
      <c r="BA530" s="596"/>
      <c r="BB530" s="596"/>
      <c r="BC530" s="596"/>
      <c r="BD530" s="596"/>
      <c r="BE530" s="596"/>
      <c r="BF530" s="596"/>
      <c r="BG530" s="596"/>
      <c r="BH530" s="596"/>
      <c r="BI530" s="596"/>
      <c r="BJ530" s="596" t="e">
        <f>MATCH(Таблиця4[[#This Row],[BUILDING NAME]],#REF!,0)</f>
        <v>#REF!</v>
      </c>
      <c r="BK530" s="596" t="e">
        <f>INDEX(#REF!,'02BUILD'!BJ530,1)</f>
        <v>#REF!</v>
      </c>
      <c r="BL530" s="596" t="s">
        <v>20640</v>
      </c>
      <c r="BM530" s="596"/>
      <c r="BN530" s="596" t="e">
        <f>MATCH(Таблиця4[[#This Row],[BUILDING NAME]],Таблиця5[NAME],0)</f>
        <v>#N/A</v>
      </c>
      <c r="BO530" s="596" t="e">
        <f>INDEX(Таблиця5[[C - COINS - COST]:[ADDRESS]],'02BUILD'!$BN530,1)</f>
        <v>#N/A</v>
      </c>
      <c r="BP530" s="596" t="e">
        <f>INDEX(Таблиця5[[C - COINS - COST]:[ADDRESS]],'02BUILD'!$BN530,2)</f>
        <v>#N/A</v>
      </c>
      <c r="BQ530" s="596" t="e">
        <f>INDEX(Таблиця5[[C - COINS - COST]:[ADDRESS]],'02BUILD'!$BN530,3)</f>
        <v>#N/A</v>
      </c>
      <c r="BR530" s="596" t="e">
        <f>INDEX(Таблиця5[[C - COINS - COST]:[ADDRESS]],'02BUILD'!$BN530,4)</f>
        <v>#N/A</v>
      </c>
      <c r="BS530" s="596" t="e">
        <f>INDEX(Таблиця5[[C - COINS - COST]:[ADDRESS]],'02BUILD'!$BN530,5)</f>
        <v>#N/A</v>
      </c>
      <c r="BT530" s="596" t="e">
        <f>INDEX(Таблиця5[[C - COINS - COST]:[ADDRESS]],'02BUILD'!$BN530,6)</f>
        <v>#N/A</v>
      </c>
      <c r="BU530" s="596" t="e">
        <f>INDEX(Таблиця5[[C - COINS - COST]:[ADDRESS]],'02BUILD'!$BN530,7)</f>
        <v>#N/A</v>
      </c>
      <c r="BV530" s="596" t="e">
        <f>INDEX(Таблиця5[[C - COINS - COST]:[ADDRESS]],'02BUILD'!$BN530,8)</f>
        <v>#N/A</v>
      </c>
      <c r="BW530" s="596" t="e">
        <f>INDEX(Таблиця5[[C - COINS - COST]:[ADDRESS]],'02BUILD'!$BN530,9)</f>
        <v>#N/A</v>
      </c>
      <c r="BX530" s="596" t="e">
        <f>INDEX(Таблиця5[[C - COINS - COST]:[ADDRESS]],'02BUILD'!$BN530,10)</f>
        <v>#N/A</v>
      </c>
    </row>
    <row r="531" spans="1:76" ht="16.5" thickTop="1" thickBot="1">
      <c r="A531" s="776"/>
      <c r="B531" s="777"/>
      <c r="C531" s="777"/>
      <c r="D531" s="776"/>
      <c r="E531" s="776"/>
      <c r="F531" s="777"/>
      <c r="G531" s="777"/>
      <c r="H531" s="743" t="s">
        <v>20966</v>
      </c>
      <c r="I531" s="743" t="s">
        <v>3967</v>
      </c>
      <c r="J531" s="743"/>
      <c r="K531" s="743" t="s">
        <v>2099</v>
      </c>
      <c r="L531" s="775" t="s">
        <v>20774</v>
      </c>
      <c r="M531" s="775" t="s">
        <v>20774</v>
      </c>
      <c r="N531" s="743"/>
      <c r="O531" s="743"/>
      <c r="P531" s="743"/>
      <c r="Q531" s="743"/>
      <c r="R531" s="743"/>
      <c r="S5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1" s="743"/>
      <c r="U531" s="743"/>
      <c r="V531" s="743"/>
      <c r="W531" s="743"/>
      <c r="X531" s="743"/>
      <c r="Y531" s="747" t="s">
        <v>21742</v>
      </c>
      <c r="Z531" s="743" t="s">
        <v>4311</v>
      </c>
      <c r="AA531" s="743"/>
      <c r="AB531" s="743" t="str">
        <f>Таблиця4[[#This Row],[Descriptions2]]</f>
        <v/>
      </c>
      <c r="AC531" s="743" t="str">
        <f>Таблиця4[[#This Row],[Owner/Specific NPCs3]]</f>
        <v/>
      </c>
      <c r="AD531" s="743"/>
      <c r="AE531" s="750" t="s">
        <v>17034</v>
      </c>
      <c r="AF531" s="751"/>
      <c r="AG531" s="752"/>
      <c r="AH531" s="743"/>
      <c r="AI531" s="752"/>
      <c r="AJ531" s="743"/>
      <c r="AK531" s="752"/>
      <c r="AL531" s="742" t="str">
        <f>IFERROR(INDEX('02_LIVING_WATERDEEP'!$C$2:$C$200,MATCH(Таблиця4[[#This Row],[BUILDING NAME]],'02_LIVING_WATERDEEP'!$A$2:$A$200,0),1),"")</f>
        <v/>
      </c>
      <c r="AM531" s="742" t="str">
        <f>IFERROR(INDEX('02_LIVING_WATERDEEP'!$F$2:$F$200,MATCH(Таблиця4[[#This Row],[BUILDING NAME]],'02_LIVING_WATERDEEP'!$A$2:$A$200,0),1),"")</f>
        <v/>
      </c>
      <c r="AN531" s="742" t="str">
        <f>IFERROR(INDEX('02_LIVING_WATERDEEP'!$I$2:$I$200,MATCH(Таблиця4[[#This Row],[BUILDING NAME]],'02_LIVING_WATERDEEP'!$A$2:$A$200,0),1),"")</f>
        <v/>
      </c>
      <c r="AO531" s="742" t="str">
        <f>IFERROR(INDEX('02_LIVING_WATERDEEP'!$J$2:$J$200,MATCH(Таблиця4[[#This Row],[BUILDING NAME]],'02_LIVING_WATERDEEP'!$A$2:$A$200,0),1),"")</f>
        <v/>
      </c>
      <c r="AP531" s="742" t="str">
        <f>IFERROR(INDEX('02_LIVING_WATERDEEP'!$K$2:$K$200,MATCH(Таблиця4[[#This Row],[BUILDING NAME]],'02_LIVING_WATERDEEP'!$A$2:$A$200,0),1),"")</f>
        <v/>
      </c>
      <c r="AQ531" s="742" t="str">
        <f>IFERROR(INDEX('02_LIVING_WATERDEEP'!$L$2:$L$200,MATCH(Таблиця4[[#This Row],[BUILDING NAME]],'02_LIVING_WATERDEEP'!$A$2:$A$200,0),1),"")</f>
        <v/>
      </c>
      <c r="AR531" s="742" t="str">
        <f>IFERROR(INDEX('02_LIVING_WATERDEEP'!$M$2:$M$200,MATCH(Таблиця4[[#This Row],[BUILDING NAME]],'02_LIVING_WATERDEEP'!$A$2:$A$200,0),1),"")</f>
        <v/>
      </c>
      <c r="AS531" s="742"/>
      <c r="AT531" s="596"/>
      <c r="AU531" s="596"/>
      <c r="AV531" s="596"/>
      <c r="AW531" s="596"/>
      <c r="AX531" s="596"/>
      <c r="AY531" s="596"/>
      <c r="AZ531" s="596"/>
      <c r="BA531" s="596"/>
      <c r="BB531" s="596"/>
      <c r="BC531" s="596"/>
      <c r="BD531" s="596"/>
      <c r="BE531" s="596"/>
      <c r="BF531" s="596"/>
      <c r="BG531" s="596"/>
      <c r="BH531" s="596"/>
      <c r="BI531" s="596"/>
      <c r="BJ531" s="596" t="e">
        <f>MATCH(Таблиця4[[#This Row],[BUILDING NAME]],#REF!,0)</f>
        <v>#REF!</v>
      </c>
      <c r="BK531" s="596" t="e">
        <f>INDEX(#REF!,'02BUILD'!BJ531,1)</f>
        <v>#REF!</v>
      </c>
      <c r="BL531" s="596" t="s">
        <v>20623</v>
      </c>
      <c r="BM531" s="596"/>
      <c r="BN531" s="596" t="e">
        <f>MATCH(Таблиця4[[#This Row],[BUILDING NAME]],Таблиця5[NAME],0)</f>
        <v>#N/A</v>
      </c>
      <c r="BO531" s="596" t="e">
        <f>INDEX(Таблиця5[[C - COINS - COST]:[ADDRESS]],'02BUILD'!$BN531,1)</f>
        <v>#N/A</v>
      </c>
      <c r="BP531" s="596" t="e">
        <f>INDEX(Таблиця5[[C - COINS - COST]:[ADDRESS]],'02BUILD'!$BN531,2)</f>
        <v>#N/A</v>
      </c>
      <c r="BQ531" s="596" t="e">
        <f>INDEX(Таблиця5[[C - COINS - COST]:[ADDRESS]],'02BUILD'!$BN531,3)</f>
        <v>#N/A</v>
      </c>
      <c r="BR531" s="596" t="e">
        <f>INDEX(Таблиця5[[C - COINS - COST]:[ADDRESS]],'02BUILD'!$BN531,4)</f>
        <v>#N/A</v>
      </c>
      <c r="BS531" s="596" t="e">
        <f>INDEX(Таблиця5[[C - COINS - COST]:[ADDRESS]],'02BUILD'!$BN531,5)</f>
        <v>#N/A</v>
      </c>
      <c r="BT531" s="596" t="e">
        <f>INDEX(Таблиця5[[C - COINS - COST]:[ADDRESS]],'02BUILD'!$BN531,6)</f>
        <v>#N/A</v>
      </c>
      <c r="BU531" s="596" t="e">
        <f>INDEX(Таблиця5[[C - COINS - COST]:[ADDRESS]],'02BUILD'!$BN531,7)</f>
        <v>#N/A</v>
      </c>
      <c r="BV531" s="596" t="e">
        <f>INDEX(Таблиця5[[C - COINS - COST]:[ADDRESS]],'02BUILD'!$BN531,8)</f>
        <v>#N/A</v>
      </c>
      <c r="BW531" s="596" t="e">
        <f>INDEX(Таблиця5[[C - COINS - COST]:[ADDRESS]],'02BUILD'!$BN531,9)</f>
        <v>#N/A</v>
      </c>
      <c r="BX531" s="596" t="e">
        <f>INDEX(Таблиця5[[C - COINS - COST]:[ADDRESS]],'02BUILD'!$BN531,10)</f>
        <v>#N/A</v>
      </c>
    </row>
    <row r="532" spans="1:76" ht="16.5" thickTop="1" thickBot="1">
      <c r="A532" s="776"/>
      <c r="B532" s="777"/>
      <c r="C532" s="777"/>
      <c r="D532" s="776"/>
      <c r="E532" s="776"/>
      <c r="F532" s="777"/>
      <c r="G532" s="777"/>
      <c r="H532" s="743" t="s">
        <v>5726</v>
      </c>
      <c r="I532" s="743" t="s">
        <v>3967</v>
      </c>
      <c r="J532" s="743"/>
      <c r="K532" s="743" t="s">
        <v>2094</v>
      </c>
      <c r="L532" s="775" t="s">
        <v>20774</v>
      </c>
      <c r="M532" s="775" t="s">
        <v>20774</v>
      </c>
      <c r="N532" s="743"/>
      <c r="O532" s="743"/>
      <c r="P532" s="743">
        <v>0</v>
      </c>
      <c r="Q532" s="743"/>
      <c r="R532" s="743"/>
      <c r="S5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0A • </v>
      </c>
      <c r="T532" s="743"/>
      <c r="U532" s="743"/>
      <c r="V532" s="743"/>
      <c r="W532" s="743"/>
      <c r="X532" s="743"/>
      <c r="Y532" s="747" t="s">
        <v>21743</v>
      </c>
      <c r="Z532" s="743" t="s">
        <v>4311</v>
      </c>
      <c r="AA532" s="743"/>
      <c r="AB532" s="743" t="str">
        <f>Таблиця4[[#This Row],[Descriptions2]]</f>
        <v/>
      </c>
      <c r="AC532" s="743" t="str">
        <f>Таблиця4[[#This Row],[Owner/Specific NPCs3]]</f>
        <v/>
      </c>
      <c r="AD532" s="743"/>
      <c r="AE532" s="750" t="s">
        <v>5856</v>
      </c>
      <c r="AF532" s="751"/>
      <c r="AG532" s="752"/>
      <c r="AH532" s="743"/>
      <c r="AI532" s="752"/>
      <c r="AJ532" s="743"/>
      <c r="AK532" s="752"/>
      <c r="AL532" s="742" t="str">
        <f>IFERROR(INDEX('02_LIVING_WATERDEEP'!$C$2:$C$200,MATCH(Таблиця4[[#This Row],[BUILDING NAME]],'02_LIVING_WATERDEEP'!$A$2:$A$200,0),1),"")</f>
        <v/>
      </c>
      <c r="AM532" s="742" t="str">
        <f>IFERROR(INDEX('02_LIVING_WATERDEEP'!$F$2:$F$200,MATCH(Таблиця4[[#This Row],[BUILDING NAME]],'02_LIVING_WATERDEEP'!$A$2:$A$200,0),1),"")</f>
        <v/>
      </c>
      <c r="AN532" s="742" t="str">
        <f>IFERROR(INDEX('02_LIVING_WATERDEEP'!$I$2:$I$200,MATCH(Таблиця4[[#This Row],[BUILDING NAME]],'02_LIVING_WATERDEEP'!$A$2:$A$200,0),1),"")</f>
        <v/>
      </c>
      <c r="AO532" s="742" t="str">
        <f>IFERROR(INDEX('02_LIVING_WATERDEEP'!$J$2:$J$200,MATCH(Таблиця4[[#This Row],[BUILDING NAME]],'02_LIVING_WATERDEEP'!$A$2:$A$200,0),1),"")</f>
        <v/>
      </c>
      <c r="AP532" s="742" t="str">
        <f>IFERROR(INDEX('02_LIVING_WATERDEEP'!$K$2:$K$200,MATCH(Таблиця4[[#This Row],[BUILDING NAME]],'02_LIVING_WATERDEEP'!$A$2:$A$200,0),1),"")</f>
        <v/>
      </c>
      <c r="AQ532" s="742" t="str">
        <f>IFERROR(INDEX('02_LIVING_WATERDEEP'!$L$2:$L$200,MATCH(Таблиця4[[#This Row],[BUILDING NAME]],'02_LIVING_WATERDEEP'!$A$2:$A$200,0),1),"")</f>
        <v/>
      </c>
      <c r="AR532" s="742" t="str">
        <f>IFERROR(INDEX('02_LIVING_WATERDEEP'!$M$2:$M$200,MATCH(Таблиця4[[#This Row],[BUILDING NAME]],'02_LIVING_WATERDEEP'!$A$2:$A$200,0),1),"")</f>
        <v/>
      </c>
      <c r="AS532" s="742"/>
      <c r="AT532" s="596"/>
      <c r="AU532" s="596"/>
      <c r="AV532" s="596"/>
      <c r="AW532" s="596"/>
      <c r="AX532" s="596"/>
      <c r="AY532" s="596"/>
      <c r="AZ532" s="596"/>
      <c r="BA532" s="596"/>
      <c r="BB532" s="596"/>
      <c r="BC532" s="596"/>
      <c r="BD532" s="596"/>
      <c r="BE532" s="596"/>
      <c r="BF532" s="596"/>
      <c r="BG532" s="596"/>
      <c r="BH532" s="596"/>
      <c r="BI532" s="596"/>
      <c r="BJ532" s="596" t="e">
        <f>MATCH(Таблиця4[[#This Row],[BUILDING NAME]],#REF!,0)</f>
        <v>#REF!</v>
      </c>
      <c r="BK532" s="596" t="e">
        <f>INDEX(#REF!,'02BUILD'!BJ532,1)</f>
        <v>#REF!</v>
      </c>
      <c r="BL532" s="596">
        <v>0</v>
      </c>
      <c r="BM532" s="596"/>
      <c r="BN532" s="596" t="e">
        <f>MATCH(Таблиця4[[#This Row],[BUILDING NAME]],Таблиця5[NAME],0)</f>
        <v>#N/A</v>
      </c>
      <c r="BO532" s="596" t="e">
        <f>INDEX(Таблиця5[[C - COINS - COST]:[ADDRESS]],'02BUILD'!$BN532,1)</f>
        <v>#N/A</v>
      </c>
      <c r="BP532" s="596" t="e">
        <f>INDEX(Таблиця5[[C - COINS - COST]:[ADDRESS]],'02BUILD'!$BN532,2)</f>
        <v>#N/A</v>
      </c>
      <c r="BQ532" s="596" t="e">
        <f>INDEX(Таблиця5[[C - COINS - COST]:[ADDRESS]],'02BUILD'!$BN532,3)</f>
        <v>#N/A</v>
      </c>
      <c r="BR532" s="596" t="e">
        <f>INDEX(Таблиця5[[C - COINS - COST]:[ADDRESS]],'02BUILD'!$BN532,4)</f>
        <v>#N/A</v>
      </c>
      <c r="BS532" s="596" t="e">
        <f>INDEX(Таблиця5[[C - COINS - COST]:[ADDRESS]],'02BUILD'!$BN532,5)</f>
        <v>#N/A</v>
      </c>
      <c r="BT532" s="596" t="e">
        <f>INDEX(Таблиця5[[C - COINS - COST]:[ADDRESS]],'02BUILD'!$BN532,6)</f>
        <v>#N/A</v>
      </c>
      <c r="BU532" s="596" t="e">
        <f>INDEX(Таблиця5[[C - COINS - COST]:[ADDRESS]],'02BUILD'!$BN532,7)</f>
        <v>#N/A</v>
      </c>
      <c r="BV532" s="596" t="e">
        <f>INDEX(Таблиця5[[C - COINS - COST]:[ADDRESS]],'02BUILD'!$BN532,8)</f>
        <v>#N/A</v>
      </c>
      <c r="BW532" s="596" t="e">
        <f>INDEX(Таблиця5[[C - COINS - COST]:[ADDRESS]],'02BUILD'!$BN532,9)</f>
        <v>#N/A</v>
      </c>
      <c r="BX532" s="596" t="e">
        <f>INDEX(Таблиця5[[C - COINS - COST]:[ADDRESS]],'02BUILD'!$BN532,10)</f>
        <v>#N/A</v>
      </c>
    </row>
    <row r="533" spans="1:76" ht="16.5" thickTop="1" thickBot="1">
      <c r="A533" s="776"/>
      <c r="B533" s="777"/>
      <c r="C533" s="777"/>
      <c r="D533" s="776"/>
      <c r="E533" s="776"/>
      <c r="F533" s="777"/>
      <c r="G533" s="777"/>
      <c r="H533" s="757" t="s">
        <v>5727</v>
      </c>
      <c r="I533" s="743" t="s">
        <v>3967</v>
      </c>
      <c r="J533" s="743"/>
      <c r="K533" s="743" t="s">
        <v>2099</v>
      </c>
      <c r="L533" s="775" t="s">
        <v>20774</v>
      </c>
      <c r="M533" s="775" t="s">
        <v>20774</v>
      </c>
      <c r="N533" s="743"/>
      <c r="O533" s="743"/>
      <c r="P533" s="743"/>
      <c r="Q533" s="743"/>
      <c r="R533" s="743"/>
      <c r="S5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3" s="743"/>
      <c r="U533" s="743"/>
      <c r="V533" s="743"/>
      <c r="W533" s="743"/>
      <c r="X533" s="743"/>
      <c r="Y533" s="747" t="s">
        <v>21744</v>
      </c>
      <c r="Z533" s="743" t="s">
        <v>4311</v>
      </c>
      <c r="AA533" s="743"/>
      <c r="AB533" s="743" t="str">
        <f>Таблиця4[[#This Row],[Descriptions2]]</f>
        <v/>
      </c>
      <c r="AC533" s="743" t="str">
        <f>Таблиця4[[#This Row],[Owner/Specific NPCs3]]</f>
        <v/>
      </c>
      <c r="AD533" s="743"/>
      <c r="AE533" s="750" t="s">
        <v>5857</v>
      </c>
      <c r="AF533" s="751"/>
      <c r="AG533" s="752"/>
      <c r="AH533" s="743"/>
      <c r="AI533" s="752"/>
      <c r="AJ533" s="743"/>
      <c r="AK533" s="752"/>
      <c r="AL533" s="742" t="str">
        <f>IFERROR(INDEX('02_LIVING_WATERDEEP'!$C$2:$C$200,MATCH(Таблиця4[[#This Row],[BUILDING NAME]],'02_LIVING_WATERDEEP'!$A$2:$A$200,0),1),"")</f>
        <v/>
      </c>
      <c r="AM533" s="742" t="str">
        <f>IFERROR(INDEX('02_LIVING_WATERDEEP'!$F$2:$F$200,MATCH(Таблиця4[[#This Row],[BUILDING NAME]],'02_LIVING_WATERDEEP'!$A$2:$A$200,0),1),"")</f>
        <v/>
      </c>
      <c r="AN533" s="742" t="str">
        <f>IFERROR(INDEX('02_LIVING_WATERDEEP'!$I$2:$I$200,MATCH(Таблиця4[[#This Row],[BUILDING NAME]],'02_LIVING_WATERDEEP'!$A$2:$A$200,0),1),"")</f>
        <v/>
      </c>
      <c r="AO533" s="742" t="str">
        <f>IFERROR(INDEX('02_LIVING_WATERDEEP'!$J$2:$J$200,MATCH(Таблиця4[[#This Row],[BUILDING NAME]],'02_LIVING_WATERDEEP'!$A$2:$A$200,0),1),"")</f>
        <v/>
      </c>
      <c r="AP533" s="742" t="str">
        <f>IFERROR(INDEX('02_LIVING_WATERDEEP'!$K$2:$K$200,MATCH(Таблиця4[[#This Row],[BUILDING NAME]],'02_LIVING_WATERDEEP'!$A$2:$A$200,0),1),"")</f>
        <v/>
      </c>
      <c r="AQ533" s="742" t="str">
        <f>IFERROR(INDEX('02_LIVING_WATERDEEP'!$L$2:$L$200,MATCH(Таблиця4[[#This Row],[BUILDING NAME]],'02_LIVING_WATERDEEP'!$A$2:$A$200,0),1),"")</f>
        <v/>
      </c>
      <c r="AR533" s="742" t="str">
        <f>IFERROR(INDEX('02_LIVING_WATERDEEP'!$M$2:$M$200,MATCH(Таблиця4[[#This Row],[BUILDING NAME]],'02_LIVING_WATERDEEP'!$A$2:$A$200,0),1),"")</f>
        <v/>
      </c>
      <c r="AS533" s="742"/>
      <c r="AT533" s="596"/>
      <c r="AU533" s="596"/>
      <c r="AV533" s="596"/>
      <c r="AW533" s="596"/>
      <c r="AX533" s="596"/>
      <c r="AY533" s="596"/>
      <c r="AZ533" s="596"/>
      <c r="BA533" s="596"/>
      <c r="BB533" s="596"/>
      <c r="BC533" s="596"/>
      <c r="BD533" s="596"/>
      <c r="BE533" s="596"/>
      <c r="BF533" s="596"/>
      <c r="BG533" s="596"/>
      <c r="BH533" s="596"/>
      <c r="BI533" s="596"/>
      <c r="BJ533" s="596" t="e">
        <f>MATCH(Таблиця4[[#This Row],[BUILDING NAME]],#REF!,0)</f>
        <v>#REF!</v>
      </c>
      <c r="BK533" s="596" t="e">
        <f>INDEX(#REF!,'02BUILD'!BJ533,1)</f>
        <v>#REF!</v>
      </c>
      <c r="BL533" s="596" t="s">
        <v>20634</v>
      </c>
      <c r="BM533" s="596"/>
      <c r="BN533" s="596" t="e">
        <f>MATCH(Таблиця4[[#This Row],[BUILDING NAME]],Таблиця5[NAME],0)</f>
        <v>#N/A</v>
      </c>
      <c r="BO533" s="596" t="e">
        <f>INDEX(Таблиця5[[C - COINS - COST]:[ADDRESS]],'02BUILD'!$BN533,1)</f>
        <v>#N/A</v>
      </c>
      <c r="BP533" s="596" t="e">
        <f>INDEX(Таблиця5[[C - COINS - COST]:[ADDRESS]],'02BUILD'!$BN533,2)</f>
        <v>#N/A</v>
      </c>
      <c r="BQ533" s="596" t="e">
        <f>INDEX(Таблиця5[[C - COINS - COST]:[ADDRESS]],'02BUILD'!$BN533,3)</f>
        <v>#N/A</v>
      </c>
      <c r="BR533" s="596" t="e">
        <f>INDEX(Таблиця5[[C - COINS - COST]:[ADDRESS]],'02BUILD'!$BN533,4)</f>
        <v>#N/A</v>
      </c>
      <c r="BS533" s="596" t="e">
        <f>INDEX(Таблиця5[[C - COINS - COST]:[ADDRESS]],'02BUILD'!$BN533,5)</f>
        <v>#N/A</v>
      </c>
      <c r="BT533" s="596" t="e">
        <f>INDEX(Таблиця5[[C - COINS - COST]:[ADDRESS]],'02BUILD'!$BN533,6)</f>
        <v>#N/A</v>
      </c>
      <c r="BU533" s="596" t="e">
        <f>INDEX(Таблиця5[[C - COINS - COST]:[ADDRESS]],'02BUILD'!$BN533,7)</f>
        <v>#N/A</v>
      </c>
      <c r="BV533" s="596" t="e">
        <f>INDEX(Таблиця5[[C - COINS - COST]:[ADDRESS]],'02BUILD'!$BN533,8)</f>
        <v>#N/A</v>
      </c>
      <c r="BW533" s="596" t="e">
        <f>INDEX(Таблиця5[[C - COINS - COST]:[ADDRESS]],'02BUILD'!$BN533,9)</f>
        <v>#N/A</v>
      </c>
      <c r="BX533" s="596" t="e">
        <f>INDEX(Таблиця5[[C - COINS - COST]:[ADDRESS]],'02BUILD'!$BN533,10)</f>
        <v>#N/A</v>
      </c>
    </row>
    <row r="534" spans="1:76" ht="16.5" thickTop="1" thickBot="1">
      <c r="A534" s="776"/>
      <c r="B534" s="777"/>
      <c r="C534" s="777"/>
      <c r="D534" s="776"/>
      <c r="E534" s="776"/>
      <c r="F534" s="777"/>
      <c r="G534" s="777"/>
      <c r="H534" s="769" t="s">
        <v>16284</v>
      </c>
      <c r="I534" s="743" t="s">
        <v>3967</v>
      </c>
      <c r="J534" s="743"/>
      <c r="K534" s="743" t="s">
        <v>2093</v>
      </c>
      <c r="L534" s="775" t="s">
        <v>20774</v>
      </c>
      <c r="M534" s="775" t="s">
        <v>20774</v>
      </c>
      <c r="N534" s="743"/>
      <c r="O534" s="743"/>
      <c r="P534" s="743"/>
      <c r="Q534" s="743"/>
      <c r="R534" s="743"/>
      <c r="S5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4" s="743"/>
      <c r="U534" s="743" t="s">
        <v>12911</v>
      </c>
      <c r="V534" s="743"/>
      <c r="W534" s="743"/>
      <c r="X534" s="743"/>
      <c r="Y534" s="747" t="s">
        <v>21745</v>
      </c>
      <c r="Z534" s="743" t="s">
        <v>16285</v>
      </c>
      <c r="AA534" s="743"/>
      <c r="AB534" s="743">
        <f>Таблиця4[[#This Row],[Descriptions2]]</f>
        <v>0</v>
      </c>
      <c r="AC534" s="743">
        <f>Таблиця4[[#This Row],[Owner/Specific NPCs3]]</f>
        <v>0</v>
      </c>
      <c r="AD534" s="743"/>
      <c r="AE534" s="750" t="s">
        <v>13764</v>
      </c>
      <c r="AF534" s="751"/>
      <c r="AG534" s="752"/>
      <c r="AH534" s="743"/>
      <c r="AI534" s="752"/>
      <c r="AJ534" s="743"/>
      <c r="AK534" s="752"/>
      <c r="AL534" s="742">
        <f>IFERROR(INDEX('02_LIVING_WATERDEEP'!$C$2:$C$200,MATCH(Таблиця4[[#This Row],[BUILDING NAME]],'02_LIVING_WATERDEEP'!$A$2:$A$200,0),1),"")</f>
        <v>0</v>
      </c>
      <c r="AM534" s="742" t="str">
        <f>IFERROR(INDEX('02_LIVING_WATERDEEP'!$F$2:$F$200,MATCH(Таблиця4[[#This Row],[BUILDING NAME]],'02_LIVING_WATERDEEP'!$A$2:$A$200,0),1),"")</f>
        <v>Ruin</v>
      </c>
      <c r="AN534" s="742" t="str">
        <f>IFERROR(INDEX('02_LIVING_WATERDEEP'!$I$2:$I$200,MATCH(Таблиця4[[#This Row],[BUILDING NAME]],'02_LIVING_WATERDEEP'!$A$2:$A$200,0),1),"")</f>
        <v>In 1480 DR, the Storm's Front Tavern was burned to the ground during a confrontation between the deva Jinnaoth Ir'Gadohn and the dark angel Sathariel (Sathariel was trying to summon Asmodeus, google First Flensing for more info).</v>
      </c>
      <c r="AO534" s="742">
        <f>IFERROR(INDEX('02_LIVING_WATERDEEP'!$J$2:$J$200,MATCH(Таблиця4[[#This Row],[BUILDING NAME]],'02_LIVING_WATERDEEP'!$A$2:$A$200,0),1),"")</f>
        <v>0</v>
      </c>
      <c r="AP534" s="742">
        <f>IFERROR(INDEX('02_LIVING_WATERDEEP'!$K$2:$K$200,MATCH(Таблиця4[[#This Row],[BUILDING NAME]],'02_LIVING_WATERDEEP'!$A$2:$A$200,0),1),"")</f>
        <v>0</v>
      </c>
      <c r="AQ534" s="742">
        <f>IFERROR(INDEX('02_LIVING_WATERDEEP'!$L$2:$L$200,MATCH(Таблиця4[[#This Row],[BUILDING NAME]],'02_LIVING_WATERDEEP'!$A$2:$A$200,0),1),"")</f>
        <v>0</v>
      </c>
      <c r="AR534" s="742">
        <f>IFERROR(INDEX('02_LIVING_WATERDEEP'!$M$2:$M$200,MATCH(Таблиця4[[#This Row],[BUILDING NAME]],'02_LIVING_WATERDEEP'!$A$2:$A$200,0),1),"")</f>
        <v>0</v>
      </c>
      <c r="AS534" s="742"/>
      <c r="AT534" s="596"/>
      <c r="AU534" s="596"/>
      <c r="AV534" s="596"/>
      <c r="AW534" s="596"/>
      <c r="AX534" s="596"/>
      <c r="AY534" s="596"/>
      <c r="AZ534" s="596"/>
      <c r="BA534" s="596"/>
      <c r="BB534" s="596"/>
      <c r="BC534" s="596"/>
      <c r="BD534" s="596"/>
      <c r="BE534" s="596"/>
      <c r="BF534" s="596"/>
      <c r="BG534" s="596"/>
      <c r="BH534" s="596"/>
      <c r="BI534" s="596"/>
      <c r="BJ534" s="596" t="e">
        <f>MATCH(Таблиця4[[#This Row],[BUILDING NAME]],#REF!,0)</f>
        <v>#REF!</v>
      </c>
      <c r="BK534" s="596" t="e">
        <f>INDEX(#REF!,'02BUILD'!BJ534,1)</f>
        <v>#REF!</v>
      </c>
      <c r="BL534" s="596" t="s">
        <v>20449</v>
      </c>
      <c r="BM534" s="596"/>
      <c r="BN534" s="596" t="e">
        <f>MATCH(Таблиця4[[#This Row],[BUILDING NAME]],Таблиця5[NAME],0)</f>
        <v>#N/A</v>
      </c>
      <c r="BO534" s="596" t="e">
        <f>INDEX(Таблиця5[[C - COINS - COST]:[ADDRESS]],'02BUILD'!$BN534,1)</f>
        <v>#N/A</v>
      </c>
      <c r="BP534" s="596" t="e">
        <f>INDEX(Таблиця5[[C - COINS - COST]:[ADDRESS]],'02BUILD'!$BN534,2)</f>
        <v>#N/A</v>
      </c>
      <c r="BQ534" s="596" t="e">
        <f>INDEX(Таблиця5[[C - COINS - COST]:[ADDRESS]],'02BUILD'!$BN534,3)</f>
        <v>#N/A</v>
      </c>
      <c r="BR534" s="596" t="e">
        <f>INDEX(Таблиця5[[C - COINS - COST]:[ADDRESS]],'02BUILD'!$BN534,4)</f>
        <v>#N/A</v>
      </c>
      <c r="BS534" s="596" t="e">
        <f>INDEX(Таблиця5[[C - COINS - COST]:[ADDRESS]],'02BUILD'!$BN534,5)</f>
        <v>#N/A</v>
      </c>
      <c r="BT534" s="596" t="e">
        <f>INDEX(Таблиця5[[C - COINS - COST]:[ADDRESS]],'02BUILD'!$BN534,6)</f>
        <v>#N/A</v>
      </c>
      <c r="BU534" s="596" t="e">
        <f>INDEX(Таблиця5[[C - COINS - COST]:[ADDRESS]],'02BUILD'!$BN534,7)</f>
        <v>#N/A</v>
      </c>
      <c r="BV534" s="596" t="e">
        <f>INDEX(Таблиця5[[C - COINS - COST]:[ADDRESS]],'02BUILD'!$BN534,8)</f>
        <v>#N/A</v>
      </c>
      <c r="BW534" s="596" t="e">
        <f>INDEX(Таблиця5[[C - COINS - COST]:[ADDRESS]],'02BUILD'!$BN534,9)</f>
        <v>#N/A</v>
      </c>
      <c r="BX534" s="596" t="e">
        <f>INDEX(Таблиця5[[C - COINS - COST]:[ADDRESS]],'02BUILD'!$BN534,10)</f>
        <v>#N/A</v>
      </c>
    </row>
    <row r="535" spans="1:76" ht="16.5" thickTop="1" thickBot="1">
      <c r="A535" s="776"/>
      <c r="B535" s="777"/>
      <c r="C535" s="777"/>
      <c r="D535" s="776"/>
      <c r="E535" s="776"/>
      <c r="F535" s="777"/>
      <c r="G535" s="777"/>
      <c r="H535" s="743" t="s">
        <v>5729</v>
      </c>
      <c r="I535" s="743" t="s">
        <v>3967</v>
      </c>
      <c r="J535" s="743"/>
      <c r="K535" s="743" t="s">
        <v>2089</v>
      </c>
      <c r="L535" s="775" t="s">
        <v>20774</v>
      </c>
      <c r="M535" s="775" t="s">
        <v>20774</v>
      </c>
      <c r="N535" s="743"/>
      <c r="O535" s="743"/>
      <c r="P535" s="743"/>
      <c r="Q535" s="743"/>
      <c r="R535" s="743"/>
      <c r="S5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5" s="743"/>
      <c r="U535" s="743"/>
      <c r="V535" s="743"/>
      <c r="W535" s="743"/>
      <c r="X535" s="743"/>
      <c r="Y535" s="747" t="s">
        <v>21746</v>
      </c>
      <c r="Z535" s="743" t="s">
        <v>4311</v>
      </c>
      <c r="AA535" s="743"/>
      <c r="AB535" s="743" t="str">
        <f>Таблиця4[[#This Row],[Descriptions2]]</f>
        <v/>
      </c>
      <c r="AC535" s="743" t="str">
        <f>Таблиця4[[#This Row],[Owner/Specific NPCs3]]</f>
        <v/>
      </c>
      <c r="AD535" s="743"/>
      <c r="AE535" s="750" t="s">
        <v>5858</v>
      </c>
      <c r="AF535" s="751"/>
      <c r="AG535" s="752"/>
      <c r="AH535" s="743"/>
      <c r="AI535" s="752"/>
      <c r="AJ535" s="743"/>
      <c r="AK535" s="752"/>
      <c r="AL535" s="742" t="str">
        <f>IFERROR(INDEX('02_LIVING_WATERDEEP'!$C$2:$C$200,MATCH(Таблиця4[[#This Row],[BUILDING NAME]],'02_LIVING_WATERDEEP'!$A$2:$A$200,0),1),"")</f>
        <v/>
      </c>
      <c r="AM535" s="742" t="str">
        <f>IFERROR(INDEX('02_LIVING_WATERDEEP'!$F$2:$F$200,MATCH(Таблиця4[[#This Row],[BUILDING NAME]],'02_LIVING_WATERDEEP'!$A$2:$A$200,0),1),"")</f>
        <v/>
      </c>
      <c r="AN535" s="742" t="str">
        <f>IFERROR(INDEX('02_LIVING_WATERDEEP'!$I$2:$I$200,MATCH(Таблиця4[[#This Row],[BUILDING NAME]],'02_LIVING_WATERDEEP'!$A$2:$A$200,0),1),"")</f>
        <v/>
      </c>
      <c r="AO535" s="742" t="str">
        <f>IFERROR(INDEX('02_LIVING_WATERDEEP'!$J$2:$J$200,MATCH(Таблиця4[[#This Row],[BUILDING NAME]],'02_LIVING_WATERDEEP'!$A$2:$A$200,0),1),"")</f>
        <v/>
      </c>
      <c r="AP535" s="742" t="str">
        <f>IFERROR(INDEX('02_LIVING_WATERDEEP'!$K$2:$K$200,MATCH(Таблиця4[[#This Row],[BUILDING NAME]],'02_LIVING_WATERDEEP'!$A$2:$A$200,0),1),"")</f>
        <v/>
      </c>
      <c r="AQ535" s="742" t="str">
        <f>IFERROR(INDEX('02_LIVING_WATERDEEP'!$L$2:$L$200,MATCH(Таблиця4[[#This Row],[BUILDING NAME]],'02_LIVING_WATERDEEP'!$A$2:$A$200,0),1),"")</f>
        <v/>
      </c>
      <c r="AR535" s="742" t="str">
        <f>IFERROR(INDEX('02_LIVING_WATERDEEP'!$M$2:$M$200,MATCH(Таблиця4[[#This Row],[BUILDING NAME]],'02_LIVING_WATERDEEP'!$A$2:$A$200,0),1),"")</f>
        <v/>
      </c>
      <c r="AS535" s="742"/>
      <c r="AT535" s="596"/>
      <c r="AU535" s="596"/>
      <c r="AV535" s="596"/>
      <c r="AW535" s="596"/>
      <c r="AX535" s="596"/>
      <c r="AY535" s="596"/>
      <c r="AZ535" s="596"/>
      <c r="BA535" s="596"/>
      <c r="BB535" s="596"/>
      <c r="BC535" s="596"/>
      <c r="BD535" s="596"/>
      <c r="BE535" s="596"/>
      <c r="BF535" s="596"/>
      <c r="BG535" s="596"/>
      <c r="BH535" s="596"/>
      <c r="BI535" s="596"/>
      <c r="BJ535" s="596" t="e">
        <f>MATCH(Таблиця4[[#This Row],[BUILDING NAME]],#REF!,0)</f>
        <v>#REF!</v>
      </c>
      <c r="BK535" s="596" t="e">
        <f>INDEX(#REF!,'02BUILD'!BJ535,1)</f>
        <v>#REF!</v>
      </c>
      <c r="BL535" s="596" t="s">
        <v>20645</v>
      </c>
      <c r="BM535" s="596"/>
      <c r="BN535" s="596" t="e">
        <f>MATCH(Таблиця4[[#This Row],[BUILDING NAME]],Таблиця5[NAME],0)</f>
        <v>#N/A</v>
      </c>
      <c r="BO535" s="596" t="e">
        <f>INDEX(Таблиця5[[C - COINS - COST]:[ADDRESS]],'02BUILD'!$BN535,1)</f>
        <v>#N/A</v>
      </c>
      <c r="BP535" s="596" t="e">
        <f>INDEX(Таблиця5[[C - COINS - COST]:[ADDRESS]],'02BUILD'!$BN535,2)</f>
        <v>#N/A</v>
      </c>
      <c r="BQ535" s="596" t="e">
        <f>INDEX(Таблиця5[[C - COINS - COST]:[ADDRESS]],'02BUILD'!$BN535,3)</f>
        <v>#N/A</v>
      </c>
      <c r="BR535" s="596" t="e">
        <f>INDEX(Таблиця5[[C - COINS - COST]:[ADDRESS]],'02BUILD'!$BN535,4)</f>
        <v>#N/A</v>
      </c>
      <c r="BS535" s="596" t="e">
        <f>INDEX(Таблиця5[[C - COINS - COST]:[ADDRESS]],'02BUILD'!$BN535,5)</f>
        <v>#N/A</v>
      </c>
      <c r="BT535" s="596" t="e">
        <f>INDEX(Таблиця5[[C - COINS - COST]:[ADDRESS]],'02BUILD'!$BN535,6)</f>
        <v>#N/A</v>
      </c>
      <c r="BU535" s="596" t="e">
        <f>INDEX(Таблиця5[[C - COINS - COST]:[ADDRESS]],'02BUILD'!$BN535,7)</f>
        <v>#N/A</v>
      </c>
      <c r="BV535" s="596" t="e">
        <f>INDEX(Таблиця5[[C - COINS - COST]:[ADDRESS]],'02BUILD'!$BN535,8)</f>
        <v>#N/A</v>
      </c>
      <c r="BW535" s="596" t="e">
        <f>INDEX(Таблиця5[[C - COINS - COST]:[ADDRESS]],'02BUILD'!$BN535,9)</f>
        <v>#N/A</v>
      </c>
      <c r="BX535" s="596" t="e">
        <f>INDEX(Таблиця5[[C - COINS - COST]:[ADDRESS]],'02BUILD'!$BN535,10)</f>
        <v>#N/A</v>
      </c>
    </row>
    <row r="536" spans="1:76" ht="16.5" thickTop="1" thickBot="1">
      <c r="A536" s="776"/>
      <c r="B536" s="777"/>
      <c r="C536" s="777"/>
      <c r="D536" s="776"/>
      <c r="E536" s="776"/>
      <c r="F536" s="777"/>
      <c r="G536" s="777"/>
      <c r="H536" s="743" t="s">
        <v>5730</v>
      </c>
      <c r="I536" s="743" t="s">
        <v>3967</v>
      </c>
      <c r="J536" s="743"/>
      <c r="K536" s="743" t="s">
        <v>2089</v>
      </c>
      <c r="L536" s="775" t="s">
        <v>20774</v>
      </c>
      <c r="M536" s="775" t="s">
        <v>20774</v>
      </c>
      <c r="N536" s="743"/>
      <c r="O536" s="743"/>
      <c r="P536" s="743"/>
      <c r="Q536" s="743"/>
      <c r="R536" s="743"/>
      <c r="S5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6" s="743"/>
      <c r="U536" s="743"/>
      <c r="V536" s="743"/>
      <c r="W536" s="743"/>
      <c r="X536" s="743"/>
      <c r="Y536" s="743" t="s">
        <v>21747</v>
      </c>
      <c r="Z536" s="743" t="s">
        <v>4311</v>
      </c>
      <c r="AA536" s="743"/>
      <c r="AB536" s="743" t="str">
        <f>Таблиця4[[#This Row],[Descriptions2]]</f>
        <v/>
      </c>
      <c r="AC536" s="743" t="str">
        <f>Таблиця4[[#This Row],[Owner/Specific NPCs3]]</f>
        <v/>
      </c>
      <c r="AD536" s="743"/>
      <c r="AE536" s="750" t="s">
        <v>5859</v>
      </c>
      <c r="AF536" s="751"/>
      <c r="AG536" s="752"/>
      <c r="AH536" s="743"/>
      <c r="AI536" s="752"/>
      <c r="AJ536" s="743"/>
      <c r="AK536" s="752"/>
      <c r="AL536" s="742" t="str">
        <f>IFERROR(INDEX('02_LIVING_WATERDEEP'!$C$2:$C$200,MATCH(Таблиця4[[#This Row],[BUILDING NAME]],'02_LIVING_WATERDEEP'!$A$2:$A$200,0),1),"")</f>
        <v/>
      </c>
      <c r="AM536" s="742" t="str">
        <f>IFERROR(INDEX('02_LIVING_WATERDEEP'!$F$2:$F$200,MATCH(Таблиця4[[#This Row],[BUILDING NAME]],'02_LIVING_WATERDEEP'!$A$2:$A$200,0),1),"")</f>
        <v/>
      </c>
      <c r="AN536" s="742" t="str">
        <f>IFERROR(INDEX('02_LIVING_WATERDEEP'!$I$2:$I$200,MATCH(Таблиця4[[#This Row],[BUILDING NAME]],'02_LIVING_WATERDEEP'!$A$2:$A$200,0),1),"")</f>
        <v/>
      </c>
      <c r="AO536" s="742" t="str">
        <f>IFERROR(INDEX('02_LIVING_WATERDEEP'!$J$2:$J$200,MATCH(Таблиця4[[#This Row],[BUILDING NAME]],'02_LIVING_WATERDEEP'!$A$2:$A$200,0),1),"")</f>
        <v/>
      </c>
      <c r="AP536" s="742" t="str">
        <f>IFERROR(INDEX('02_LIVING_WATERDEEP'!$K$2:$K$200,MATCH(Таблиця4[[#This Row],[BUILDING NAME]],'02_LIVING_WATERDEEP'!$A$2:$A$200,0),1),"")</f>
        <v/>
      </c>
      <c r="AQ536" s="742" t="str">
        <f>IFERROR(INDEX('02_LIVING_WATERDEEP'!$L$2:$L$200,MATCH(Таблиця4[[#This Row],[BUILDING NAME]],'02_LIVING_WATERDEEP'!$A$2:$A$200,0),1),"")</f>
        <v/>
      </c>
      <c r="AR536" s="742" t="str">
        <f>IFERROR(INDEX('02_LIVING_WATERDEEP'!$M$2:$M$200,MATCH(Таблиця4[[#This Row],[BUILDING NAME]],'02_LIVING_WATERDEEP'!$A$2:$A$200,0),1),"")</f>
        <v/>
      </c>
      <c r="AS536" s="742"/>
      <c r="AT536" s="596"/>
      <c r="AU536" s="596"/>
      <c r="AV536" s="596"/>
      <c r="AW536" s="596"/>
      <c r="AX536" s="596"/>
      <c r="AY536" s="596"/>
      <c r="AZ536" s="596"/>
      <c r="BA536" s="596"/>
      <c r="BB536" s="596"/>
      <c r="BC536" s="596"/>
      <c r="BD536" s="596"/>
      <c r="BE536" s="596"/>
      <c r="BF536" s="596"/>
      <c r="BG536" s="596"/>
      <c r="BH536" s="596"/>
      <c r="BI536" s="596"/>
      <c r="BJ536" s="596" t="e">
        <f>MATCH(Таблиця4[[#This Row],[BUILDING NAME]],#REF!,0)</f>
        <v>#REF!</v>
      </c>
      <c r="BK536" s="596" t="e">
        <f>INDEX(#REF!,'02BUILD'!BJ536,1)</f>
        <v>#REF!</v>
      </c>
      <c r="BL536" s="596" t="s">
        <v>20635</v>
      </c>
      <c r="BM536" s="596"/>
      <c r="BN536" s="596" t="e">
        <f>MATCH(Таблиця4[[#This Row],[BUILDING NAME]],Таблиця5[NAME],0)</f>
        <v>#N/A</v>
      </c>
      <c r="BO536" s="596" t="e">
        <f>INDEX(Таблиця5[[C - COINS - COST]:[ADDRESS]],'02BUILD'!$BN536,1)</f>
        <v>#N/A</v>
      </c>
      <c r="BP536" s="596" t="e">
        <f>INDEX(Таблиця5[[C - COINS - COST]:[ADDRESS]],'02BUILD'!$BN536,2)</f>
        <v>#N/A</v>
      </c>
      <c r="BQ536" s="596" t="e">
        <f>INDEX(Таблиця5[[C - COINS - COST]:[ADDRESS]],'02BUILD'!$BN536,3)</f>
        <v>#N/A</v>
      </c>
      <c r="BR536" s="596" t="e">
        <f>INDEX(Таблиця5[[C - COINS - COST]:[ADDRESS]],'02BUILD'!$BN536,4)</f>
        <v>#N/A</v>
      </c>
      <c r="BS536" s="596" t="e">
        <f>INDEX(Таблиця5[[C - COINS - COST]:[ADDRESS]],'02BUILD'!$BN536,5)</f>
        <v>#N/A</v>
      </c>
      <c r="BT536" s="596" t="e">
        <f>INDEX(Таблиця5[[C - COINS - COST]:[ADDRESS]],'02BUILD'!$BN536,6)</f>
        <v>#N/A</v>
      </c>
      <c r="BU536" s="596" t="e">
        <f>INDEX(Таблиця5[[C - COINS - COST]:[ADDRESS]],'02BUILD'!$BN536,7)</f>
        <v>#N/A</v>
      </c>
      <c r="BV536" s="596" t="e">
        <f>INDEX(Таблиця5[[C - COINS - COST]:[ADDRESS]],'02BUILD'!$BN536,8)</f>
        <v>#N/A</v>
      </c>
      <c r="BW536" s="596" t="e">
        <f>INDEX(Таблиця5[[C - COINS - COST]:[ADDRESS]],'02BUILD'!$BN536,9)</f>
        <v>#N/A</v>
      </c>
      <c r="BX536" s="596" t="e">
        <f>INDEX(Таблиця5[[C - COINS - COST]:[ADDRESS]],'02BUILD'!$BN536,10)</f>
        <v>#N/A</v>
      </c>
    </row>
    <row r="537" spans="1:76" ht="16.5" thickTop="1" thickBot="1">
      <c r="A537" s="776"/>
      <c r="B537" s="777"/>
      <c r="C537" s="777"/>
      <c r="D537" s="776"/>
      <c r="E537" s="776"/>
      <c r="F537" s="777"/>
      <c r="G537" s="777"/>
      <c r="H537" s="743" t="s">
        <v>5731</v>
      </c>
      <c r="I537" s="743" t="s">
        <v>3967</v>
      </c>
      <c r="J537" s="743"/>
      <c r="K537" s="743" t="s">
        <v>2089</v>
      </c>
      <c r="L537" s="775" t="s">
        <v>20774</v>
      </c>
      <c r="M537" s="775" t="s">
        <v>20774</v>
      </c>
      <c r="N537" s="743"/>
      <c r="O537" s="743"/>
      <c r="P537" s="743"/>
      <c r="Q537" s="743"/>
      <c r="R537" s="743"/>
      <c r="S5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7" s="743"/>
      <c r="U537" s="743"/>
      <c r="V537" s="743"/>
      <c r="W537" s="743"/>
      <c r="X537" s="743"/>
      <c r="Y537" s="743" t="s">
        <v>21748</v>
      </c>
      <c r="Z537" s="743" t="s">
        <v>4311</v>
      </c>
      <c r="AA537" s="743"/>
      <c r="AB537" s="743" t="str">
        <f>Таблиця4[[#This Row],[Descriptions2]]</f>
        <v/>
      </c>
      <c r="AC537" s="743" t="str">
        <f>Таблиця4[[#This Row],[Owner/Specific NPCs3]]</f>
        <v/>
      </c>
      <c r="AD537" s="743"/>
      <c r="AE537" s="750" t="s">
        <v>5860</v>
      </c>
      <c r="AF537" s="751"/>
      <c r="AG537" s="752"/>
      <c r="AH537" s="743"/>
      <c r="AI537" s="752"/>
      <c r="AJ537" s="743"/>
      <c r="AK537" s="752"/>
      <c r="AL537" s="742" t="str">
        <f>IFERROR(INDEX('02_LIVING_WATERDEEP'!$C$2:$C$200,MATCH(Таблиця4[[#This Row],[BUILDING NAME]],'02_LIVING_WATERDEEP'!$A$2:$A$200,0),1),"")</f>
        <v/>
      </c>
      <c r="AM537" s="742" t="str">
        <f>IFERROR(INDEX('02_LIVING_WATERDEEP'!$F$2:$F$200,MATCH(Таблиця4[[#This Row],[BUILDING NAME]],'02_LIVING_WATERDEEP'!$A$2:$A$200,0),1),"")</f>
        <v/>
      </c>
      <c r="AN537" s="742" t="str">
        <f>IFERROR(INDEX('02_LIVING_WATERDEEP'!$I$2:$I$200,MATCH(Таблиця4[[#This Row],[BUILDING NAME]],'02_LIVING_WATERDEEP'!$A$2:$A$200,0),1),"")</f>
        <v/>
      </c>
      <c r="AO537" s="742" t="str">
        <f>IFERROR(INDEX('02_LIVING_WATERDEEP'!$J$2:$J$200,MATCH(Таблиця4[[#This Row],[BUILDING NAME]],'02_LIVING_WATERDEEP'!$A$2:$A$200,0),1),"")</f>
        <v/>
      </c>
      <c r="AP537" s="742" t="str">
        <f>IFERROR(INDEX('02_LIVING_WATERDEEP'!$K$2:$K$200,MATCH(Таблиця4[[#This Row],[BUILDING NAME]],'02_LIVING_WATERDEEP'!$A$2:$A$200,0),1),"")</f>
        <v/>
      </c>
      <c r="AQ537" s="742" t="str">
        <f>IFERROR(INDEX('02_LIVING_WATERDEEP'!$L$2:$L$200,MATCH(Таблиця4[[#This Row],[BUILDING NAME]],'02_LIVING_WATERDEEP'!$A$2:$A$200,0),1),"")</f>
        <v/>
      </c>
      <c r="AR537" s="742" t="str">
        <f>IFERROR(INDEX('02_LIVING_WATERDEEP'!$M$2:$M$200,MATCH(Таблиця4[[#This Row],[BUILDING NAME]],'02_LIVING_WATERDEEP'!$A$2:$A$200,0),1),"")</f>
        <v/>
      </c>
      <c r="AS537" s="742"/>
      <c r="AT537" s="596"/>
      <c r="AU537" s="596"/>
      <c r="AV537" s="596"/>
      <c r="AW537" s="596"/>
      <c r="AX537" s="596"/>
      <c r="AY537" s="596"/>
      <c r="AZ537" s="596"/>
      <c r="BA537" s="596"/>
      <c r="BB537" s="596"/>
      <c r="BC537" s="596"/>
      <c r="BD537" s="596"/>
      <c r="BE537" s="596"/>
      <c r="BF537" s="596"/>
      <c r="BG537" s="596"/>
      <c r="BH537" s="596"/>
      <c r="BI537" s="596"/>
      <c r="BJ537" s="596" t="e">
        <f>MATCH(Таблиця4[[#This Row],[BUILDING NAME]],#REF!,0)</f>
        <v>#REF!</v>
      </c>
      <c r="BK537" s="596" t="e">
        <f>INDEX(#REF!,'02BUILD'!BJ537,1)</f>
        <v>#REF!</v>
      </c>
      <c r="BL537" s="596" t="s">
        <v>20625</v>
      </c>
      <c r="BM537" s="596"/>
      <c r="BN537" s="596" t="e">
        <f>MATCH(Таблиця4[[#This Row],[BUILDING NAME]],Таблиця5[NAME],0)</f>
        <v>#N/A</v>
      </c>
      <c r="BO537" s="596" t="e">
        <f>INDEX(Таблиця5[[C - COINS - COST]:[ADDRESS]],'02BUILD'!$BN537,1)</f>
        <v>#N/A</v>
      </c>
      <c r="BP537" s="596" t="e">
        <f>INDEX(Таблиця5[[C - COINS - COST]:[ADDRESS]],'02BUILD'!$BN537,2)</f>
        <v>#N/A</v>
      </c>
      <c r="BQ537" s="596" t="e">
        <f>INDEX(Таблиця5[[C - COINS - COST]:[ADDRESS]],'02BUILD'!$BN537,3)</f>
        <v>#N/A</v>
      </c>
      <c r="BR537" s="596" t="e">
        <f>INDEX(Таблиця5[[C - COINS - COST]:[ADDRESS]],'02BUILD'!$BN537,4)</f>
        <v>#N/A</v>
      </c>
      <c r="BS537" s="596" t="e">
        <f>INDEX(Таблиця5[[C - COINS - COST]:[ADDRESS]],'02BUILD'!$BN537,5)</f>
        <v>#N/A</v>
      </c>
      <c r="BT537" s="596" t="e">
        <f>INDEX(Таблиця5[[C - COINS - COST]:[ADDRESS]],'02BUILD'!$BN537,6)</f>
        <v>#N/A</v>
      </c>
      <c r="BU537" s="596" t="e">
        <f>INDEX(Таблиця5[[C - COINS - COST]:[ADDRESS]],'02BUILD'!$BN537,7)</f>
        <v>#N/A</v>
      </c>
      <c r="BV537" s="596" t="e">
        <f>INDEX(Таблиця5[[C - COINS - COST]:[ADDRESS]],'02BUILD'!$BN537,8)</f>
        <v>#N/A</v>
      </c>
      <c r="BW537" s="596" t="e">
        <f>INDEX(Таблиця5[[C - COINS - COST]:[ADDRESS]],'02BUILD'!$BN537,9)</f>
        <v>#N/A</v>
      </c>
      <c r="BX537" s="596" t="e">
        <f>INDEX(Таблиця5[[C - COINS - COST]:[ADDRESS]],'02BUILD'!$BN537,10)</f>
        <v>#N/A</v>
      </c>
    </row>
    <row r="538" spans="1:76" ht="16.5" thickTop="1" thickBot="1">
      <c r="A538" s="776"/>
      <c r="B538" s="777"/>
      <c r="C538" s="777"/>
      <c r="D538" s="776"/>
      <c r="E538" s="776"/>
      <c r="F538" s="777"/>
      <c r="G538" s="777"/>
      <c r="H538" s="743" t="s">
        <v>5733</v>
      </c>
      <c r="I538" s="743" t="s">
        <v>3967</v>
      </c>
      <c r="J538" s="743"/>
      <c r="K538" s="743" t="s">
        <v>2075</v>
      </c>
      <c r="L538" s="775" t="s">
        <v>20774</v>
      </c>
      <c r="M538" s="775" t="s">
        <v>20774</v>
      </c>
      <c r="N538" s="743" t="s">
        <v>143</v>
      </c>
      <c r="O538" s="743"/>
      <c r="P538" s="743"/>
      <c r="Q538" s="743"/>
      <c r="R538" s="743"/>
      <c r="S5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8" s="743"/>
      <c r="U538" s="743"/>
      <c r="V538" s="743"/>
      <c r="W538" s="743"/>
      <c r="X538" s="743"/>
      <c r="Y538" s="743"/>
      <c r="Z538" s="743" t="s">
        <v>4311</v>
      </c>
      <c r="AA538" s="743"/>
      <c r="AB538" s="743" t="str">
        <f>Таблиця4[[#This Row],[Descriptions2]]</f>
        <v/>
      </c>
      <c r="AC538" s="743" t="str">
        <f>Таблиця4[[#This Row],[Owner/Specific NPCs3]]</f>
        <v/>
      </c>
      <c r="AD538" s="743"/>
      <c r="AE538" s="750" t="s">
        <v>5861</v>
      </c>
      <c r="AF538" s="751"/>
      <c r="AG538" s="752"/>
      <c r="AH538" s="743"/>
      <c r="AI538" s="752"/>
      <c r="AJ538" s="743"/>
      <c r="AK538" s="752"/>
      <c r="AL538" s="742" t="str">
        <f>IFERROR(INDEX('02_LIVING_WATERDEEP'!$C$2:$C$200,MATCH(Таблиця4[[#This Row],[BUILDING NAME]],'02_LIVING_WATERDEEP'!$A$2:$A$200,0),1),"")</f>
        <v/>
      </c>
      <c r="AM538" s="742" t="str">
        <f>IFERROR(INDEX('02_LIVING_WATERDEEP'!$F$2:$F$200,MATCH(Таблиця4[[#This Row],[BUILDING NAME]],'02_LIVING_WATERDEEP'!$A$2:$A$200,0),1),"")</f>
        <v/>
      </c>
      <c r="AN538" s="742" t="str">
        <f>IFERROR(INDEX('02_LIVING_WATERDEEP'!$I$2:$I$200,MATCH(Таблиця4[[#This Row],[BUILDING NAME]],'02_LIVING_WATERDEEP'!$A$2:$A$200,0),1),"")</f>
        <v/>
      </c>
      <c r="AO538" s="742" t="str">
        <f>IFERROR(INDEX('02_LIVING_WATERDEEP'!$J$2:$J$200,MATCH(Таблиця4[[#This Row],[BUILDING NAME]],'02_LIVING_WATERDEEP'!$A$2:$A$200,0),1),"")</f>
        <v/>
      </c>
      <c r="AP538" s="742" t="str">
        <f>IFERROR(INDEX('02_LIVING_WATERDEEP'!$K$2:$K$200,MATCH(Таблиця4[[#This Row],[BUILDING NAME]],'02_LIVING_WATERDEEP'!$A$2:$A$200,0),1),"")</f>
        <v/>
      </c>
      <c r="AQ538" s="742" t="str">
        <f>IFERROR(INDEX('02_LIVING_WATERDEEP'!$L$2:$L$200,MATCH(Таблиця4[[#This Row],[BUILDING NAME]],'02_LIVING_WATERDEEP'!$A$2:$A$200,0),1),"")</f>
        <v/>
      </c>
      <c r="AR538" s="742" t="str">
        <f>IFERROR(INDEX('02_LIVING_WATERDEEP'!$M$2:$M$200,MATCH(Таблиця4[[#This Row],[BUILDING NAME]],'02_LIVING_WATERDEEP'!$A$2:$A$200,0),1),"")</f>
        <v/>
      </c>
      <c r="AS538" s="742"/>
      <c r="AT538" s="596"/>
      <c r="AU538" s="596"/>
      <c r="AV538" s="596"/>
      <c r="AW538" s="596"/>
      <c r="AX538" s="596"/>
      <c r="AY538" s="596"/>
      <c r="AZ538" s="596"/>
      <c r="BA538" s="596"/>
      <c r="BB538" s="596"/>
      <c r="BC538" s="596"/>
      <c r="BD538" s="596"/>
      <c r="BE538" s="596"/>
      <c r="BF538" s="596"/>
      <c r="BG538" s="596"/>
      <c r="BH538" s="596"/>
      <c r="BI538" s="596"/>
      <c r="BJ538" s="596" t="e">
        <f>MATCH(Таблиця4[[#This Row],[BUILDING NAME]],#REF!,0)</f>
        <v>#REF!</v>
      </c>
      <c r="BK538" s="596" t="e">
        <f>INDEX(#REF!,'02BUILD'!BJ538,1)</f>
        <v>#REF!</v>
      </c>
      <c r="BL538" s="596" t="s">
        <v>20547</v>
      </c>
      <c r="BM538" s="596"/>
      <c r="BN538" s="596" t="e">
        <f>MATCH(Таблиця4[[#This Row],[BUILDING NAME]],Таблиця5[NAME],0)</f>
        <v>#N/A</v>
      </c>
      <c r="BO538" s="596" t="e">
        <f>INDEX(Таблиця5[[C - COINS - COST]:[ADDRESS]],'02BUILD'!$BN538,1)</f>
        <v>#N/A</v>
      </c>
      <c r="BP538" s="596" t="e">
        <f>INDEX(Таблиця5[[C - COINS - COST]:[ADDRESS]],'02BUILD'!$BN538,2)</f>
        <v>#N/A</v>
      </c>
      <c r="BQ538" s="596" t="e">
        <f>INDEX(Таблиця5[[C - COINS - COST]:[ADDRESS]],'02BUILD'!$BN538,3)</f>
        <v>#N/A</v>
      </c>
      <c r="BR538" s="596" t="e">
        <f>INDEX(Таблиця5[[C - COINS - COST]:[ADDRESS]],'02BUILD'!$BN538,4)</f>
        <v>#N/A</v>
      </c>
      <c r="BS538" s="596" t="e">
        <f>INDEX(Таблиця5[[C - COINS - COST]:[ADDRESS]],'02BUILD'!$BN538,5)</f>
        <v>#N/A</v>
      </c>
      <c r="BT538" s="596" t="e">
        <f>INDEX(Таблиця5[[C - COINS - COST]:[ADDRESS]],'02BUILD'!$BN538,6)</f>
        <v>#N/A</v>
      </c>
      <c r="BU538" s="596" t="e">
        <f>INDEX(Таблиця5[[C - COINS - COST]:[ADDRESS]],'02BUILD'!$BN538,7)</f>
        <v>#N/A</v>
      </c>
      <c r="BV538" s="596" t="e">
        <f>INDEX(Таблиця5[[C - COINS - COST]:[ADDRESS]],'02BUILD'!$BN538,8)</f>
        <v>#N/A</v>
      </c>
      <c r="BW538" s="596" t="e">
        <f>INDEX(Таблиця5[[C - COINS - COST]:[ADDRESS]],'02BUILD'!$BN538,9)</f>
        <v>#N/A</v>
      </c>
      <c r="BX538" s="596" t="e">
        <f>INDEX(Таблиця5[[C - COINS - COST]:[ADDRESS]],'02BUILD'!$BN538,10)</f>
        <v>#N/A</v>
      </c>
    </row>
    <row r="539" spans="1:76" ht="16.5" thickTop="1" thickBot="1">
      <c r="A539" s="776"/>
      <c r="B539" s="777"/>
      <c r="C539" s="777"/>
      <c r="D539" s="776"/>
      <c r="E539" s="776"/>
      <c r="F539" s="777"/>
      <c r="G539" s="777"/>
      <c r="H539" s="742" t="s">
        <v>5734</v>
      </c>
      <c r="I539" s="743" t="s">
        <v>3967</v>
      </c>
      <c r="J539" s="743"/>
      <c r="K539" s="743" t="s">
        <v>2075</v>
      </c>
      <c r="L539" s="775" t="s">
        <v>20774</v>
      </c>
      <c r="M539" s="775" t="s">
        <v>20774</v>
      </c>
      <c r="N539" s="743" t="s">
        <v>19823</v>
      </c>
      <c r="O539" s="743"/>
      <c r="P539" s="743"/>
      <c r="Q539" s="743"/>
      <c r="R539" s="743"/>
      <c r="S5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39" s="743"/>
      <c r="U539" s="743"/>
      <c r="V539" s="743"/>
      <c r="W539" s="742"/>
      <c r="X539" s="742"/>
      <c r="Y539" s="742" t="s">
        <v>19790</v>
      </c>
      <c r="Z539" s="743" t="s">
        <v>4311</v>
      </c>
      <c r="AA539" s="743"/>
      <c r="AB539" s="743" t="str">
        <f>Таблиця4[[#This Row],[Descriptions2]]</f>
        <v/>
      </c>
      <c r="AC539" s="743" t="str">
        <f>Таблиця4[[#This Row],[Owner/Specific NPCs3]]</f>
        <v/>
      </c>
      <c r="AD539" s="743"/>
      <c r="AE539" s="750" t="s">
        <v>5862</v>
      </c>
      <c r="AF539" s="751"/>
      <c r="AG539" s="752"/>
      <c r="AH539" s="743"/>
      <c r="AI539" s="752"/>
      <c r="AJ539" s="743"/>
      <c r="AK539" s="752"/>
      <c r="AL539" s="742" t="str">
        <f>IFERROR(INDEX('02_LIVING_WATERDEEP'!$C$2:$C$200,MATCH(Таблиця4[[#This Row],[BUILDING NAME]],'02_LIVING_WATERDEEP'!$A$2:$A$200,0),1),"")</f>
        <v/>
      </c>
      <c r="AM539" s="742" t="str">
        <f>IFERROR(INDEX('02_LIVING_WATERDEEP'!$F$2:$F$200,MATCH(Таблиця4[[#This Row],[BUILDING NAME]],'02_LIVING_WATERDEEP'!$A$2:$A$200,0),1),"")</f>
        <v/>
      </c>
      <c r="AN539" s="742" t="str">
        <f>IFERROR(INDEX('02_LIVING_WATERDEEP'!$I$2:$I$200,MATCH(Таблиця4[[#This Row],[BUILDING NAME]],'02_LIVING_WATERDEEP'!$A$2:$A$200,0),1),"")</f>
        <v/>
      </c>
      <c r="AO539" s="742" t="str">
        <f>IFERROR(INDEX('02_LIVING_WATERDEEP'!$J$2:$J$200,MATCH(Таблиця4[[#This Row],[BUILDING NAME]],'02_LIVING_WATERDEEP'!$A$2:$A$200,0),1),"")</f>
        <v/>
      </c>
      <c r="AP539" s="742" t="str">
        <f>IFERROR(INDEX('02_LIVING_WATERDEEP'!$K$2:$K$200,MATCH(Таблиця4[[#This Row],[BUILDING NAME]],'02_LIVING_WATERDEEP'!$A$2:$A$200,0),1),"")</f>
        <v/>
      </c>
      <c r="AQ539" s="742" t="str">
        <f>IFERROR(INDEX('02_LIVING_WATERDEEP'!$L$2:$L$200,MATCH(Таблиця4[[#This Row],[BUILDING NAME]],'02_LIVING_WATERDEEP'!$A$2:$A$200,0),1),"")</f>
        <v/>
      </c>
      <c r="AR539" s="742" t="str">
        <f>IFERROR(INDEX('02_LIVING_WATERDEEP'!$M$2:$M$200,MATCH(Таблиця4[[#This Row],[BUILDING NAME]],'02_LIVING_WATERDEEP'!$A$2:$A$200,0),1),"")</f>
        <v/>
      </c>
      <c r="AS539" s="742"/>
      <c r="AT539" s="596"/>
      <c r="AU539" s="596"/>
      <c r="AV539" s="596"/>
      <c r="AW539" s="596"/>
      <c r="AX539" s="596"/>
      <c r="AY539" s="596"/>
      <c r="AZ539" s="596"/>
      <c r="BA539" s="596"/>
      <c r="BB539" s="596"/>
      <c r="BC539" s="596"/>
      <c r="BD539" s="596"/>
      <c r="BE539" s="596"/>
      <c r="BF539" s="596"/>
      <c r="BG539" s="596"/>
      <c r="BH539" s="596"/>
      <c r="BI539" s="596"/>
      <c r="BJ539" s="596" t="e">
        <f>MATCH(Таблиця4[[#This Row],[BUILDING NAME]],#REF!,0)</f>
        <v>#REF!</v>
      </c>
      <c r="BK539" s="596" t="e">
        <f>INDEX(#REF!,'02BUILD'!BJ539,1)</f>
        <v>#REF!</v>
      </c>
      <c r="BL539" s="596" t="s">
        <v>20623</v>
      </c>
      <c r="BM539" s="596"/>
      <c r="BN539" s="596" t="e">
        <f>MATCH(Таблиця4[[#This Row],[BUILDING NAME]],Таблиця5[NAME],0)</f>
        <v>#N/A</v>
      </c>
      <c r="BO539" s="596" t="e">
        <f>INDEX(Таблиця5[[C - COINS - COST]:[ADDRESS]],'02BUILD'!$BN539,1)</f>
        <v>#N/A</v>
      </c>
      <c r="BP539" s="596" t="e">
        <f>INDEX(Таблиця5[[C - COINS - COST]:[ADDRESS]],'02BUILD'!$BN539,2)</f>
        <v>#N/A</v>
      </c>
      <c r="BQ539" s="596" t="e">
        <f>INDEX(Таблиця5[[C - COINS - COST]:[ADDRESS]],'02BUILD'!$BN539,3)</f>
        <v>#N/A</v>
      </c>
      <c r="BR539" s="596" t="e">
        <f>INDEX(Таблиця5[[C - COINS - COST]:[ADDRESS]],'02BUILD'!$BN539,4)</f>
        <v>#N/A</v>
      </c>
      <c r="BS539" s="596" t="e">
        <f>INDEX(Таблиця5[[C - COINS - COST]:[ADDRESS]],'02BUILD'!$BN539,5)</f>
        <v>#N/A</v>
      </c>
      <c r="BT539" s="596" t="e">
        <f>INDEX(Таблиця5[[C - COINS - COST]:[ADDRESS]],'02BUILD'!$BN539,6)</f>
        <v>#N/A</v>
      </c>
      <c r="BU539" s="596" t="e">
        <f>INDEX(Таблиця5[[C - COINS - COST]:[ADDRESS]],'02BUILD'!$BN539,7)</f>
        <v>#N/A</v>
      </c>
      <c r="BV539" s="596" t="e">
        <f>INDEX(Таблиця5[[C - COINS - COST]:[ADDRESS]],'02BUILD'!$BN539,8)</f>
        <v>#N/A</v>
      </c>
      <c r="BW539" s="596" t="e">
        <f>INDEX(Таблиця5[[C - COINS - COST]:[ADDRESS]],'02BUILD'!$BN539,9)</f>
        <v>#N/A</v>
      </c>
      <c r="BX539" s="596" t="e">
        <f>INDEX(Таблиця5[[C - COINS - COST]:[ADDRESS]],'02BUILD'!$BN539,10)</f>
        <v>#N/A</v>
      </c>
    </row>
    <row r="540" spans="1:76" ht="16.5" thickTop="1" thickBot="1">
      <c r="A540" s="776"/>
      <c r="B540" s="777"/>
      <c r="C540" s="777"/>
      <c r="D540" s="776"/>
      <c r="E540" s="776"/>
      <c r="F540" s="777"/>
      <c r="G540" s="777"/>
      <c r="H540" s="743" t="s">
        <v>16387</v>
      </c>
      <c r="I540" s="743" t="s">
        <v>3967</v>
      </c>
      <c r="J540" s="743"/>
      <c r="K540" s="743" t="s">
        <v>2094</v>
      </c>
      <c r="L540" s="775" t="s">
        <v>20774</v>
      </c>
      <c r="M540" s="775" t="s">
        <v>20774</v>
      </c>
      <c r="N540" s="743"/>
      <c r="O540" s="743">
        <v>2</v>
      </c>
      <c r="P540" s="743"/>
      <c r="Q540" s="743">
        <v>3</v>
      </c>
      <c r="R540" s="743"/>
      <c r="S5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 P • </v>
      </c>
      <c r="T540" s="743"/>
      <c r="U540" s="743" t="s">
        <v>16389</v>
      </c>
      <c r="V540" s="743"/>
      <c r="W540" s="743"/>
      <c r="X540" s="743"/>
      <c r="Y540" s="743" t="s">
        <v>21074</v>
      </c>
      <c r="Z540" s="743" t="s">
        <v>230</v>
      </c>
      <c r="AA540" s="743"/>
      <c r="AB540" s="743">
        <f>Таблиця4[[#This Row],[Descriptions2]]</f>
        <v>0</v>
      </c>
      <c r="AC540" s="743">
        <f>Таблиця4[[#This Row],[Owner/Specific NPCs3]]</f>
        <v>0</v>
      </c>
      <c r="AD540" s="743"/>
      <c r="AE540" s="750"/>
      <c r="AF540" s="751"/>
      <c r="AG540" s="752"/>
      <c r="AH540" s="743"/>
      <c r="AI540" s="752"/>
      <c r="AJ540" s="743"/>
      <c r="AK540" s="752"/>
      <c r="AL540" s="742">
        <f>IFERROR(INDEX('02_LIVING_WATERDEEP'!$C$2:$C$200,MATCH(Таблиця4[[#This Row],[BUILDING NAME]],'02_LIVING_WATERDEEP'!$A$2:$A$200,0),1),"")</f>
        <v>0</v>
      </c>
      <c r="AM540" s="742" t="str">
        <f>IFERROR(INDEX('02_LIVING_WATERDEEP'!$F$2:$F$200,MATCH(Таблиця4[[#This Row],[BUILDING NAME]],'02_LIVING_WATERDEEP'!$A$2:$A$200,0),1),"")</f>
        <v>Comfortable</v>
      </c>
      <c r="AN540" s="742" t="str">
        <f>IFERROR(INDEX('02_LIVING_WATERDEEP'!$I$2:$I$200,MATCH(Таблиця4[[#This Row],[BUILDING NAME]],'02_LIVING_WATERDEEP'!$A$2:$A$200,0),1),"")</f>
        <v>A nightclub-style festhall. Masked club?</v>
      </c>
      <c r="AO540" s="742">
        <f>IFERROR(INDEX('02_LIVING_WATERDEEP'!$J$2:$J$200,MATCH(Таблиця4[[#This Row],[BUILDING NAME]],'02_LIVING_WATERDEEP'!$A$2:$A$200,0),1),"")</f>
        <v>0</v>
      </c>
      <c r="AP540" s="742">
        <f>IFERROR(INDEX('02_LIVING_WATERDEEP'!$K$2:$K$200,MATCH(Таблиця4[[#This Row],[BUILDING NAME]],'02_LIVING_WATERDEEP'!$A$2:$A$200,0),1),"")</f>
        <v>0</v>
      </c>
      <c r="AQ540" s="742">
        <f>IFERROR(INDEX('02_LIVING_WATERDEEP'!$L$2:$L$200,MATCH(Таблиця4[[#This Row],[BUILDING NAME]],'02_LIVING_WATERDEEP'!$A$2:$A$200,0),1),"")</f>
        <v>0</v>
      </c>
      <c r="AR540" s="742">
        <f>IFERROR(INDEX('02_LIVING_WATERDEEP'!$M$2:$M$200,MATCH(Таблиця4[[#This Row],[BUILDING NAME]],'02_LIVING_WATERDEEP'!$A$2:$A$200,0),1),"")</f>
        <v>0</v>
      </c>
      <c r="AS540" s="742"/>
      <c r="AT540" s="596"/>
      <c r="AU540" s="596"/>
      <c r="AV540" s="596"/>
      <c r="AW540" s="596"/>
      <c r="AX540" s="596"/>
      <c r="AY540" s="596"/>
      <c r="AZ540" s="596"/>
      <c r="BA540" s="596"/>
      <c r="BB540" s="596"/>
      <c r="BC540" s="596"/>
      <c r="BD540" s="596"/>
      <c r="BE540" s="596"/>
      <c r="BF540" s="596"/>
      <c r="BG540" s="596"/>
      <c r="BH540" s="596"/>
      <c r="BI540" s="596"/>
      <c r="BJ540" s="596" t="e">
        <f>MATCH(Таблиця4[[#This Row],[BUILDING NAME]],#REF!,0)</f>
        <v>#REF!</v>
      </c>
      <c r="BK540" s="596" t="e">
        <f>INDEX(#REF!,'02BUILD'!BJ540,1)</f>
        <v>#REF!</v>
      </c>
      <c r="BL540" s="596" t="s">
        <v>20629</v>
      </c>
      <c r="BM540" s="596"/>
      <c r="BN540" s="596" t="e">
        <f>MATCH(Таблиця4[[#This Row],[BUILDING NAME]],Таблиця5[NAME],0)</f>
        <v>#N/A</v>
      </c>
      <c r="BO540" s="596" t="e">
        <f>INDEX(Таблиця5[[C - COINS - COST]:[ADDRESS]],'02BUILD'!$BN540,1)</f>
        <v>#N/A</v>
      </c>
      <c r="BP540" s="596" t="e">
        <f>INDEX(Таблиця5[[C - COINS - COST]:[ADDRESS]],'02BUILD'!$BN540,2)</f>
        <v>#N/A</v>
      </c>
      <c r="BQ540" s="596" t="e">
        <f>INDEX(Таблиця5[[C - COINS - COST]:[ADDRESS]],'02BUILD'!$BN540,3)</f>
        <v>#N/A</v>
      </c>
      <c r="BR540" s="596" t="e">
        <f>INDEX(Таблиця5[[C - COINS - COST]:[ADDRESS]],'02BUILD'!$BN540,4)</f>
        <v>#N/A</v>
      </c>
      <c r="BS540" s="596" t="e">
        <f>INDEX(Таблиця5[[C - COINS - COST]:[ADDRESS]],'02BUILD'!$BN540,5)</f>
        <v>#N/A</v>
      </c>
      <c r="BT540" s="596" t="e">
        <f>INDEX(Таблиця5[[C - COINS - COST]:[ADDRESS]],'02BUILD'!$BN540,6)</f>
        <v>#N/A</v>
      </c>
      <c r="BU540" s="596" t="e">
        <f>INDEX(Таблиця5[[C - COINS - COST]:[ADDRESS]],'02BUILD'!$BN540,7)</f>
        <v>#N/A</v>
      </c>
      <c r="BV540" s="596" t="e">
        <f>INDEX(Таблиця5[[C - COINS - COST]:[ADDRESS]],'02BUILD'!$BN540,8)</f>
        <v>#N/A</v>
      </c>
      <c r="BW540" s="596" t="e">
        <f>INDEX(Таблиця5[[C - COINS - COST]:[ADDRESS]],'02BUILD'!$BN540,9)</f>
        <v>#N/A</v>
      </c>
      <c r="BX540" s="596" t="e">
        <f>INDEX(Таблиця5[[C - COINS - COST]:[ADDRESS]],'02BUILD'!$BN540,10)</f>
        <v>#N/A</v>
      </c>
    </row>
    <row r="541" spans="1:76" ht="16.5" thickTop="1" thickBot="1">
      <c r="A541" s="776"/>
      <c r="B541" s="777"/>
      <c r="C541" s="777"/>
      <c r="D541" s="776"/>
      <c r="E541" s="776"/>
      <c r="F541" s="777"/>
      <c r="G541" s="777"/>
      <c r="H541" s="743" t="s">
        <v>20967</v>
      </c>
      <c r="I541" s="743" t="s">
        <v>3967</v>
      </c>
      <c r="J541" s="743"/>
      <c r="K541" s="743" t="s">
        <v>2089</v>
      </c>
      <c r="L541" s="775" t="s">
        <v>20774</v>
      </c>
      <c r="M541" s="775" t="s">
        <v>20774</v>
      </c>
      <c r="N541" s="743"/>
      <c r="O541" s="743"/>
      <c r="P541" s="743"/>
      <c r="Q541" s="743"/>
      <c r="R541" s="743"/>
      <c r="S5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1" s="743"/>
      <c r="U541" s="743"/>
      <c r="V541" s="743"/>
      <c r="W541" s="743"/>
      <c r="X541" s="743"/>
      <c r="Y541" s="743" t="s">
        <v>21060</v>
      </c>
      <c r="Z541" s="743" t="s">
        <v>4311</v>
      </c>
      <c r="AA541" s="743"/>
      <c r="AB541" s="743" t="str">
        <f>Таблиця4[[#This Row],[Descriptions2]]</f>
        <v/>
      </c>
      <c r="AC541" s="743" t="str">
        <f>Таблиця4[[#This Row],[Owner/Specific NPCs3]]</f>
        <v/>
      </c>
      <c r="AD541" s="743"/>
      <c r="AE541" s="750" t="s">
        <v>5910</v>
      </c>
      <c r="AF541" s="751"/>
      <c r="AG541" s="752"/>
      <c r="AH541" s="743"/>
      <c r="AI541" s="752"/>
      <c r="AJ541" s="743"/>
      <c r="AK541" s="752"/>
      <c r="AL541" s="742" t="str">
        <f>IFERROR(INDEX('02_LIVING_WATERDEEP'!$C$2:$C$200,MATCH(Таблиця4[[#This Row],[BUILDING NAME]],'02_LIVING_WATERDEEP'!$A$2:$A$200,0),1),"")</f>
        <v/>
      </c>
      <c r="AM541" s="742" t="str">
        <f>IFERROR(INDEX('02_LIVING_WATERDEEP'!$F$2:$F$200,MATCH(Таблиця4[[#This Row],[BUILDING NAME]],'02_LIVING_WATERDEEP'!$A$2:$A$200,0),1),"")</f>
        <v/>
      </c>
      <c r="AN541" s="742" t="str">
        <f>IFERROR(INDEX('02_LIVING_WATERDEEP'!$I$2:$I$200,MATCH(Таблиця4[[#This Row],[BUILDING NAME]],'02_LIVING_WATERDEEP'!$A$2:$A$200,0),1),"")</f>
        <v/>
      </c>
      <c r="AO541" s="742" t="str">
        <f>IFERROR(INDEX('02_LIVING_WATERDEEP'!$J$2:$J$200,MATCH(Таблиця4[[#This Row],[BUILDING NAME]],'02_LIVING_WATERDEEP'!$A$2:$A$200,0),1),"")</f>
        <v/>
      </c>
      <c r="AP541" s="742" t="str">
        <f>IFERROR(INDEX('02_LIVING_WATERDEEP'!$K$2:$K$200,MATCH(Таблиця4[[#This Row],[BUILDING NAME]],'02_LIVING_WATERDEEP'!$A$2:$A$200,0),1),"")</f>
        <v/>
      </c>
      <c r="AQ541" s="742" t="str">
        <f>IFERROR(INDEX('02_LIVING_WATERDEEP'!$L$2:$L$200,MATCH(Таблиця4[[#This Row],[BUILDING NAME]],'02_LIVING_WATERDEEP'!$A$2:$A$200,0),1),"")</f>
        <v/>
      </c>
      <c r="AR541" s="742" t="str">
        <f>IFERROR(INDEX('02_LIVING_WATERDEEP'!$M$2:$M$200,MATCH(Таблиця4[[#This Row],[BUILDING NAME]],'02_LIVING_WATERDEEP'!$A$2:$A$200,0),1),"")</f>
        <v/>
      </c>
      <c r="AS541" s="742"/>
      <c r="AT541" s="596"/>
      <c r="AU541" s="596"/>
      <c r="AV541" s="596"/>
      <c r="AW541" s="596"/>
      <c r="AX541" s="596"/>
      <c r="AY541" s="596"/>
      <c r="AZ541" s="596"/>
      <c r="BA541" s="596"/>
      <c r="BB541" s="596"/>
      <c r="BC541" s="596"/>
      <c r="BD541" s="596"/>
      <c r="BE541" s="596"/>
      <c r="BF541" s="596"/>
      <c r="BG541" s="596"/>
      <c r="BH541" s="596"/>
      <c r="BI541" s="596"/>
      <c r="BJ541" s="596" t="e">
        <f>MATCH(Таблиця4[[#This Row],[BUILDING NAME]],#REF!,0)</f>
        <v>#REF!</v>
      </c>
      <c r="BK541" s="596" t="e">
        <f>INDEX(#REF!,'02BUILD'!BJ541,1)</f>
        <v>#REF!</v>
      </c>
      <c r="BL541" s="596" t="e">
        <v>#N/A</v>
      </c>
      <c r="BM541" s="596"/>
      <c r="BN541" s="596" t="e">
        <f>MATCH(Таблиця4[[#This Row],[BUILDING NAME]],Таблиця5[NAME],0)</f>
        <v>#N/A</v>
      </c>
      <c r="BO541" s="596" t="e">
        <f>INDEX(Таблиця5[[C - COINS - COST]:[ADDRESS]],'02BUILD'!$BN541,1)</f>
        <v>#N/A</v>
      </c>
      <c r="BP541" s="596" t="e">
        <f>INDEX(Таблиця5[[C - COINS - COST]:[ADDRESS]],'02BUILD'!$BN541,2)</f>
        <v>#N/A</v>
      </c>
      <c r="BQ541" s="596" t="e">
        <f>INDEX(Таблиця5[[C - COINS - COST]:[ADDRESS]],'02BUILD'!$BN541,3)</f>
        <v>#N/A</v>
      </c>
      <c r="BR541" s="596" t="e">
        <f>INDEX(Таблиця5[[C - COINS - COST]:[ADDRESS]],'02BUILD'!$BN541,4)</f>
        <v>#N/A</v>
      </c>
      <c r="BS541" s="596" t="e">
        <f>INDEX(Таблиця5[[C - COINS - COST]:[ADDRESS]],'02BUILD'!$BN541,5)</f>
        <v>#N/A</v>
      </c>
      <c r="BT541" s="596" t="e">
        <f>INDEX(Таблиця5[[C - COINS - COST]:[ADDRESS]],'02BUILD'!$BN541,6)</f>
        <v>#N/A</v>
      </c>
      <c r="BU541" s="596" t="e">
        <f>INDEX(Таблиця5[[C - COINS - COST]:[ADDRESS]],'02BUILD'!$BN541,7)</f>
        <v>#N/A</v>
      </c>
      <c r="BV541" s="596" t="e">
        <f>INDEX(Таблиця5[[C - COINS - COST]:[ADDRESS]],'02BUILD'!$BN541,8)</f>
        <v>#N/A</v>
      </c>
      <c r="BW541" s="596" t="e">
        <f>INDEX(Таблиця5[[C - COINS - COST]:[ADDRESS]],'02BUILD'!$BN541,9)</f>
        <v>#N/A</v>
      </c>
      <c r="BX541" s="596" t="e">
        <f>INDEX(Таблиця5[[C - COINS - COST]:[ADDRESS]],'02BUILD'!$BN541,10)</f>
        <v>#N/A</v>
      </c>
    </row>
    <row r="542" spans="1:76" ht="16.5" thickTop="1" thickBot="1">
      <c r="A542" s="776"/>
      <c r="B542" s="777"/>
      <c r="C542" s="777"/>
      <c r="D542" s="776"/>
      <c r="E542" s="776"/>
      <c r="F542" s="777"/>
      <c r="G542" s="777"/>
      <c r="H542" s="743" t="s">
        <v>21057</v>
      </c>
      <c r="I542" s="743" t="s">
        <v>3967</v>
      </c>
      <c r="J542" s="743"/>
      <c r="K542" s="743" t="s">
        <v>2094</v>
      </c>
      <c r="L542" s="775" t="s">
        <v>20774</v>
      </c>
      <c r="M542" s="775" t="s">
        <v>20774</v>
      </c>
      <c r="N542" s="743"/>
      <c r="O542" s="743"/>
      <c r="P542" s="743"/>
      <c r="Q542" s="743"/>
      <c r="R542" s="743"/>
      <c r="S5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2" s="743"/>
      <c r="U542" s="743"/>
      <c r="V542" s="743"/>
      <c r="W542" s="743"/>
      <c r="X542" s="743"/>
      <c r="Y542" s="743"/>
      <c r="Z542" s="743" t="s">
        <v>4311</v>
      </c>
      <c r="AA542" s="743"/>
      <c r="AB542" s="743" t="str">
        <f>Таблиця4[[#This Row],[Descriptions2]]</f>
        <v/>
      </c>
      <c r="AC542" s="743" t="str">
        <f>Таблиця4[[#This Row],[Owner/Specific NPCs3]]</f>
        <v/>
      </c>
      <c r="AD542" s="743"/>
      <c r="AE542" s="750"/>
      <c r="AF542" s="751"/>
      <c r="AG542" s="752"/>
      <c r="AH542" s="743"/>
      <c r="AI542" s="752"/>
      <c r="AJ542" s="743"/>
      <c r="AK542" s="752"/>
      <c r="AL542" s="742" t="str">
        <f>IFERROR(INDEX('02_LIVING_WATERDEEP'!$C$2:$C$200,MATCH(Таблиця4[[#This Row],[BUILDING NAME]],'02_LIVING_WATERDEEP'!$A$2:$A$200,0),1),"")</f>
        <v/>
      </c>
      <c r="AM542" s="742" t="str">
        <f>IFERROR(INDEX('02_LIVING_WATERDEEP'!$F$2:$F$200,MATCH(Таблиця4[[#This Row],[BUILDING NAME]],'02_LIVING_WATERDEEP'!$A$2:$A$200,0),1),"")</f>
        <v/>
      </c>
      <c r="AN542" s="742" t="str">
        <f>IFERROR(INDEX('02_LIVING_WATERDEEP'!$I$2:$I$200,MATCH(Таблиця4[[#This Row],[BUILDING NAME]],'02_LIVING_WATERDEEP'!$A$2:$A$200,0),1),"")</f>
        <v/>
      </c>
      <c r="AO542" s="742" t="str">
        <f>IFERROR(INDEX('02_LIVING_WATERDEEP'!$J$2:$J$200,MATCH(Таблиця4[[#This Row],[BUILDING NAME]],'02_LIVING_WATERDEEP'!$A$2:$A$200,0),1),"")</f>
        <v/>
      </c>
      <c r="AP542" s="742" t="str">
        <f>IFERROR(INDEX('02_LIVING_WATERDEEP'!$K$2:$K$200,MATCH(Таблиця4[[#This Row],[BUILDING NAME]],'02_LIVING_WATERDEEP'!$A$2:$A$200,0),1),"")</f>
        <v/>
      </c>
      <c r="AQ542" s="742" t="str">
        <f>IFERROR(INDEX('02_LIVING_WATERDEEP'!$L$2:$L$200,MATCH(Таблиця4[[#This Row],[BUILDING NAME]],'02_LIVING_WATERDEEP'!$A$2:$A$200,0),1),"")</f>
        <v/>
      </c>
      <c r="AR542" s="742" t="str">
        <f>IFERROR(INDEX('02_LIVING_WATERDEEP'!$M$2:$M$200,MATCH(Таблиця4[[#This Row],[BUILDING NAME]],'02_LIVING_WATERDEEP'!$A$2:$A$200,0),1),"")</f>
        <v/>
      </c>
      <c r="AS542" s="742"/>
      <c r="AT542" s="596"/>
      <c r="AU542" s="596"/>
      <c r="AV542" s="596"/>
      <c r="AW542" s="596"/>
      <c r="AX542" s="596"/>
      <c r="AY542" s="596"/>
      <c r="AZ542" s="596"/>
      <c r="BA542" s="596"/>
      <c r="BB542" s="596"/>
      <c r="BC542" s="596"/>
      <c r="BD542" s="596"/>
      <c r="BE542" s="596"/>
      <c r="BF542" s="596"/>
      <c r="BG542" s="596"/>
      <c r="BH542" s="596"/>
      <c r="BI542" s="596"/>
      <c r="BJ542" s="596" t="e">
        <f>MATCH(Таблиця4[[#This Row],[BUILDING NAME]],#REF!,0)</f>
        <v>#REF!</v>
      </c>
      <c r="BK542" s="596" t="e">
        <f>INDEX(#REF!,'02BUILD'!BJ542,1)</f>
        <v>#REF!</v>
      </c>
      <c r="BL542" s="596" t="e">
        <v>#N/A</v>
      </c>
      <c r="BM542" s="596"/>
      <c r="BN542" s="596" t="e">
        <f>MATCH(Таблиця4[[#This Row],[BUILDING NAME]],Таблиця5[NAME],0)</f>
        <v>#N/A</v>
      </c>
      <c r="BO542" s="596" t="e">
        <f>INDEX(Таблиця5[[C - COINS - COST]:[ADDRESS]],'02BUILD'!$BN542,1)</f>
        <v>#N/A</v>
      </c>
      <c r="BP542" s="596" t="e">
        <f>INDEX(Таблиця5[[C - COINS - COST]:[ADDRESS]],'02BUILD'!$BN542,2)</f>
        <v>#N/A</v>
      </c>
      <c r="BQ542" s="596" t="e">
        <f>INDEX(Таблиця5[[C - COINS - COST]:[ADDRESS]],'02BUILD'!$BN542,3)</f>
        <v>#N/A</v>
      </c>
      <c r="BR542" s="596" t="e">
        <f>INDEX(Таблиця5[[C - COINS - COST]:[ADDRESS]],'02BUILD'!$BN542,4)</f>
        <v>#N/A</v>
      </c>
      <c r="BS542" s="596" t="e">
        <f>INDEX(Таблиця5[[C - COINS - COST]:[ADDRESS]],'02BUILD'!$BN542,5)</f>
        <v>#N/A</v>
      </c>
      <c r="BT542" s="596" t="e">
        <f>INDEX(Таблиця5[[C - COINS - COST]:[ADDRESS]],'02BUILD'!$BN542,6)</f>
        <v>#N/A</v>
      </c>
      <c r="BU542" s="596" t="e">
        <f>INDEX(Таблиця5[[C - COINS - COST]:[ADDRESS]],'02BUILD'!$BN542,7)</f>
        <v>#N/A</v>
      </c>
      <c r="BV542" s="596" t="e">
        <f>INDEX(Таблиця5[[C - COINS - COST]:[ADDRESS]],'02BUILD'!$BN542,8)</f>
        <v>#N/A</v>
      </c>
      <c r="BW542" s="596" t="e">
        <f>INDEX(Таблиця5[[C - COINS - COST]:[ADDRESS]],'02BUILD'!$BN542,9)</f>
        <v>#N/A</v>
      </c>
      <c r="BX542" s="596" t="e">
        <f>INDEX(Таблиця5[[C - COINS - COST]:[ADDRESS]],'02BUILD'!$BN542,10)</f>
        <v>#N/A</v>
      </c>
    </row>
    <row r="543" spans="1:76" ht="16.5" thickTop="1" thickBot="1">
      <c r="A543" s="776"/>
      <c r="B543" s="777"/>
      <c r="C543" s="777"/>
      <c r="D543" s="776"/>
      <c r="E543" s="776"/>
      <c r="F543" s="777"/>
      <c r="G543" s="777"/>
      <c r="H543" s="757" t="s">
        <v>20968</v>
      </c>
      <c r="I543" s="743" t="s">
        <v>3967</v>
      </c>
      <c r="J543" s="743" t="s">
        <v>20772</v>
      </c>
      <c r="K543" s="743" t="s">
        <v>21070</v>
      </c>
      <c r="L543" s="775" t="s">
        <v>20774</v>
      </c>
      <c r="M543" s="775" t="s">
        <v>20774</v>
      </c>
      <c r="N543" s="743"/>
      <c r="O543" s="743"/>
      <c r="P543" s="743"/>
      <c r="Q543" s="743"/>
      <c r="R543" s="743"/>
      <c r="S5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3" s="743"/>
      <c r="U543" s="743"/>
      <c r="V543" s="743"/>
      <c r="W543" s="742"/>
      <c r="X543" s="742"/>
      <c r="Y543" s="742" t="s">
        <v>20773</v>
      </c>
      <c r="Z543" s="743" t="s">
        <v>4311</v>
      </c>
      <c r="AA543" s="743"/>
      <c r="AB543" s="743" t="str">
        <f>Таблиця4[[#This Row],[Descriptions2]]</f>
        <v/>
      </c>
      <c r="AC543" s="743" t="str">
        <f>Таблиця4[[#This Row],[Owner/Specific NPCs3]]</f>
        <v/>
      </c>
      <c r="AD543" s="743"/>
      <c r="AE543" s="750"/>
      <c r="AF543" s="751"/>
      <c r="AG543" s="752"/>
      <c r="AH543" s="743"/>
      <c r="AI543" s="752"/>
      <c r="AJ543" s="743"/>
      <c r="AK543" s="752"/>
      <c r="AL543" s="742" t="str">
        <f>IFERROR(INDEX('02_LIVING_WATERDEEP'!$C$2:$C$200,MATCH(Таблиця4[[#This Row],[BUILDING NAME]],'02_LIVING_WATERDEEP'!$A$2:$A$200,0),1),"")</f>
        <v/>
      </c>
      <c r="AM543" s="742" t="str">
        <f>IFERROR(INDEX('02_LIVING_WATERDEEP'!$F$2:$F$200,MATCH(Таблиця4[[#This Row],[BUILDING NAME]],'02_LIVING_WATERDEEP'!$A$2:$A$200,0),1),"")</f>
        <v/>
      </c>
      <c r="AN543" s="742" t="str">
        <f>IFERROR(INDEX('02_LIVING_WATERDEEP'!$I$2:$I$200,MATCH(Таблиця4[[#This Row],[BUILDING NAME]],'02_LIVING_WATERDEEP'!$A$2:$A$200,0),1),"")</f>
        <v/>
      </c>
      <c r="AO543" s="742" t="str">
        <f>IFERROR(INDEX('02_LIVING_WATERDEEP'!$J$2:$J$200,MATCH(Таблиця4[[#This Row],[BUILDING NAME]],'02_LIVING_WATERDEEP'!$A$2:$A$200,0),1),"")</f>
        <v/>
      </c>
      <c r="AP543" s="742" t="str">
        <f>IFERROR(INDEX('02_LIVING_WATERDEEP'!$K$2:$K$200,MATCH(Таблиця4[[#This Row],[BUILDING NAME]],'02_LIVING_WATERDEEP'!$A$2:$A$200,0),1),"")</f>
        <v/>
      </c>
      <c r="AQ543" s="742" t="str">
        <f>IFERROR(INDEX('02_LIVING_WATERDEEP'!$L$2:$L$200,MATCH(Таблиця4[[#This Row],[BUILDING NAME]],'02_LIVING_WATERDEEP'!$A$2:$A$200,0),1),"")</f>
        <v/>
      </c>
      <c r="AR543" s="742" t="str">
        <f>IFERROR(INDEX('02_LIVING_WATERDEEP'!$M$2:$M$200,MATCH(Таблиця4[[#This Row],[BUILDING NAME]],'02_LIVING_WATERDEEP'!$A$2:$A$200,0),1),"")</f>
        <v/>
      </c>
      <c r="AS543" s="742"/>
      <c r="AT543" s="596"/>
      <c r="AU543" s="596"/>
      <c r="AV543" s="596"/>
      <c r="AW543" s="596"/>
      <c r="AX543" s="596"/>
      <c r="AY543" s="596"/>
      <c r="AZ543" s="596"/>
      <c r="BA543" s="596"/>
      <c r="BB543" s="596"/>
      <c r="BC543" s="596"/>
      <c r="BD543" s="596"/>
      <c r="BE543" s="596"/>
      <c r="BF543" s="596"/>
      <c r="BG543" s="596"/>
      <c r="BH543" s="596"/>
      <c r="BI543" s="596"/>
      <c r="BJ543" s="596" t="e">
        <f>MATCH(Таблиця4[[#This Row],[BUILDING NAME]],#REF!,0)</f>
        <v>#REF!</v>
      </c>
      <c r="BK543" s="596" t="e">
        <f>INDEX(#REF!,'02BUILD'!BJ543,1)</f>
        <v>#REF!</v>
      </c>
      <c r="BL543" s="596" t="s">
        <v>20622</v>
      </c>
      <c r="BM543" s="596"/>
      <c r="BN543" s="596" t="e">
        <f>MATCH(Таблиця4[[#This Row],[BUILDING NAME]],Таблиця5[NAME],0)</f>
        <v>#N/A</v>
      </c>
      <c r="BO543" s="596" t="e">
        <f>INDEX(Таблиця5[[C - COINS - COST]:[ADDRESS]],'02BUILD'!$BN543,1)</f>
        <v>#N/A</v>
      </c>
      <c r="BP543" s="596" t="e">
        <f>INDEX(Таблиця5[[C - COINS - COST]:[ADDRESS]],'02BUILD'!$BN543,2)</f>
        <v>#N/A</v>
      </c>
      <c r="BQ543" s="596" t="e">
        <f>INDEX(Таблиця5[[C - COINS - COST]:[ADDRESS]],'02BUILD'!$BN543,3)</f>
        <v>#N/A</v>
      </c>
      <c r="BR543" s="596" t="e">
        <f>INDEX(Таблиця5[[C - COINS - COST]:[ADDRESS]],'02BUILD'!$BN543,4)</f>
        <v>#N/A</v>
      </c>
      <c r="BS543" s="596" t="e">
        <f>INDEX(Таблиця5[[C - COINS - COST]:[ADDRESS]],'02BUILD'!$BN543,5)</f>
        <v>#N/A</v>
      </c>
      <c r="BT543" s="596" t="e">
        <f>INDEX(Таблиця5[[C - COINS - COST]:[ADDRESS]],'02BUILD'!$BN543,6)</f>
        <v>#N/A</v>
      </c>
      <c r="BU543" s="596" t="e">
        <f>INDEX(Таблиця5[[C - COINS - COST]:[ADDRESS]],'02BUILD'!$BN543,7)</f>
        <v>#N/A</v>
      </c>
      <c r="BV543" s="596" t="e">
        <f>INDEX(Таблиця5[[C - COINS - COST]:[ADDRESS]],'02BUILD'!$BN543,8)</f>
        <v>#N/A</v>
      </c>
      <c r="BW543" s="596" t="e">
        <f>INDEX(Таблиця5[[C - COINS - COST]:[ADDRESS]],'02BUILD'!$BN543,9)</f>
        <v>#N/A</v>
      </c>
      <c r="BX543" s="596" t="e">
        <f>INDEX(Таблиця5[[C - COINS - COST]:[ADDRESS]],'02BUILD'!$BN543,10)</f>
        <v>#N/A</v>
      </c>
    </row>
    <row r="544" spans="1:76" ht="16.5" thickTop="1" thickBot="1">
      <c r="A544" s="776"/>
      <c r="B544" s="777"/>
      <c r="C544" s="777"/>
      <c r="D544" s="776"/>
      <c r="E544" s="776"/>
      <c r="F544" s="777"/>
      <c r="G544" s="777"/>
      <c r="H544" s="743" t="s">
        <v>21068</v>
      </c>
      <c r="I544" s="743" t="s">
        <v>3967</v>
      </c>
      <c r="J544" s="743"/>
      <c r="K544" s="743" t="s">
        <v>19821</v>
      </c>
      <c r="L544" s="775" t="s">
        <v>20774</v>
      </c>
      <c r="M544" s="775" t="s">
        <v>20774</v>
      </c>
      <c r="N544" s="743"/>
      <c r="O544" s="743"/>
      <c r="P544" s="743"/>
      <c r="Q544" s="743"/>
      <c r="R544" s="743"/>
      <c r="S5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4" s="743"/>
      <c r="U544" s="743"/>
      <c r="V544" s="743"/>
      <c r="W544" s="742"/>
      <c r="X544" s="742"/>
      <c r="Y544" s="742" t="s">
        <v>21069</v>
      </c>
      <c r="Z544" s="743" t="s">
        <v>4311</v>
      </c>
      <c r="AA544" s="743"/>
      <c r="AB544" s="743" t="str">
        <f>Таблиця4[[#This Row],[Descriptions2]]</f>
        <v/>
      </c>
      <c r="AC544" s="743" t="str">
        <f>Таблиця4[[#This Row],[Owner/Specific NPCs3]]</f>
        <v/>
      </c>
      <c r="AD544" s="743"/>
      <c r="AE544" s="750"/>
      <c r="AF544" s="751"/>
      <c r="AG544" s="752"/>
      <c r="AH544" s="743"/>
      <c r="AI544" s="752"/>
      <c r="AJ544" s="743"/>
      <c r="AK544" s="752"/>
      <c r="AL544" s="742" t="str">
        <f>IFERROR(INDEX('02_LIVING_WATERDEEP'!$C$2:$C$200,MATCH(Таблиця4[[#This Row],[BUILDING NAME]],'02_LIVING_WATERDEEP'!$A$2:$A$200,0),1),"")</f>
        <v/>
      </c>
      <c r="AM544" s="742" t="str">
        <f>IFERROR(INDEX('02_LIVING_WATERDEEP'!$F$2:$F$200,MATCH(Таблиця4[[#This Row],[BUILDING NAME]],'02_LIVING_WATERDEEP'!$A$2:$A$200,0),1),"")</f>
        <v/>
      </c>
      <c r="AN544" s="742" t="str">
        <f>IFERROR(INDEX('02_LIVING_WATERDEEP'!$I$2:$I$200,MATCH(Таблиця4[[#This Row],[BUILDING NAME]],'02_LIVING_WATERDEEP'!$A$2:$A$200,0),1),"")</f>
        <v/>
      </c>
      <c r="AO544" s="742" t="str">
        <f>IFERROR(INDEX('02_LIVING_WATERDEEP'!$J$2:$J$200,MATCH(Таблиця4[[#This Row],[BUILDING NAME]],'02_LIVING_WATERDEEP'!$A$2:$A$200,0),1),"")</f>
        <v/>
      </c>
      <c r="AP544" s="742" t="str">
        <f>IFERROR(INDEX('02_LIVING_WATERDEEP'!$K$2:$K$200,MATCH(Таблиця4[[#This Row],[BUILDING NAME]],'02_LIVING_WATERDEEP'!$A$2:$A$200,0),1),"")</f>
        <v/>
      </c>
      <c r="AQ544" s="742" t="str">
        <f>IFERROR(INDEX('02_LIVING_WATERDEEP'!$L$2:$L$200,MATCH(Таблиця4[[#This Row],[BUILDING NAME]],'02_LIVING_WATERDEEP'!$A$2:$A$200,0),1),"")</f>
        <v/>
      </c>
      <c r="AR544" s="742" t="str">
        <f>IFERROR(INDEX('02_LIVING_WATERDEEP'!$M$2:$M$200,MATCH(Таблиця4[[#This Row],[BUILDING NAME]],'02_LIVING_WATERDEEP'!$A$2:$A$200,0),1),"")</f>
        <v/>
      </c>
      <c r="AS544" s="742"/>
      <c r="AT544" s="596"/>
      <c r="AU544" s="596"/>
      <c r="AV544" s="596"/>
      <c r="AW544" s="596"/>
      <c r="AX544" s="596"/>
      <c r="AY544" s="596"/>
      <c r="AZ544" s="596"/>
      <c r="BA544" s="596"/>
      <c r="BB544" s="596"/>
      <c r="BC544" s="596"/>
      <c r="BD544" s="596"/>
      <c r="BE544" s="596"/>
      <c r="BF544" s="596"/>
      <c r="BG544" s="596"/>
      <c r="BH544" s="596"/>
      <c r="BI544" s="596"/>
      <c r="BJ544" s="596" t="e">
        <f>MATCH(Таблиця4[[#This Row],[BUILDING NAME]],#REF!,0)</f>
        <v>#REF!</v>
      </c>
      <c r="BK544" s="596" t="e">
        <f>INDEX(#REF!,'02BUILD'!BJ544,1)</f>
        <v>#REF!</v>
      </c>
      <c r="BL544" s="596" t="s">
        <v>20529</v>
      </c>
      <c r="BM544" s="596"/>
      <c r="BN544" s="596" t="e">
        <f>MATCH(Таблиця4[[#This Row],[BUILDING NAME]],Таблиця5[NAME],0)</f>
        <v>#N/A</v>
      </c>
      <c r="BO544" s="596" t="e">
        <f>INDEX(Таблиця5[[C - COINS - COST]:[ADDRESS]],'02BUILD'!$BN544,1)</f>
        <v>#N/A</v>
      </c>
      <c r="BP544" s="596" t="e">
        <f>INDEX(Таблиця5[[C - COINS - COST]:[ADDRESS]],'02BUILD'!$BN544,2)</f>
        <v>#N/A</v>
      </c>
      <c r="BQ544" s="596" t="e">
        <f>INDEX(Таблиця5[[C - COINS - COST]:[ADDRESS]],'02BUILD'!$BN544,3)</f>
        <v>#N/A</v>
      </c>
      <c r="BR544" s="596" t="e">
        <f>INDEX(Таблиця5[[C - COINS - COST]:[ADDRESS]],'02BUILD'!$BN544,4)</f>
        <v>#N/A</v>
      </c>
      <c r="BS544" s="596" t="e">
        <f>INDEX(Таблиця5[[C - COINS - COST]:[ADDRESS]],'02BUILD'!$BN544,5)</f>
        <v>#N/A</v>
      </c>
      <c r="BT544" s="596" t="e">
        <f>INDEX(Таблиця5[[C - COINS - COST]:[ADDRESS]],'02BUILD'!$BN544,6)</f>
        <v>#N/A</v>
      </c>
      <c r="BU544" s="596" t="e">
        <f>INDEX(Таблиця5[[C - COINS - COST]:[ADDRESS]],'02BUILD'!$BN544,7)</f>
        <v>#N/A</v>
      </c>
      <c r="BV544" s="596" t="e">
        <f>INDEX(Таблиця5[[C - COINS - COST]:[ADDRESS]],'02BUILD'!$BN544,8)</f>
        <v>#N/A</v>
      </c>
      <c r="BW544" s="596" t="e">
        <f>INDEX(Таблиця5[[C - COINS - COST]:[ADDRESS]],'02BUILD'!$BN544,9)</f>
        <v>#N/A</v>
      </c>
      <c r="BX544" s="596" t="e">
        <f>INDEX(Таблиця5[[C - COINS - COST]:[ADDRESS]],'02BUILD'!$BN544,10)</f>
        <v>#N/A</v>
      </c>
    </row>
    <row r="545" spans="1:76" ht="16.5" thickTop="1" thickBot="1">
      <c r="A545" s="776"/>
      <c r="B545" s="777"/>
      <c r="C545" s="777"/>
      <c r="D545" s="776"/>
      <c r="E545" s="776"/>
      <c r="F545" s="777"/>
      <c r="G545" s="777"/>
      <c r="H545" s="743" t="s">
        <v>5628</v>
      </c>
      <c r="I545" s="743" t="s">
        <v>3967</v>
      </c>
      <c r="J545" s="743"/>
      <c r="K545" s="743" t="s">
        <v>2093</v>
      </c>
      <c r="L545" s="775" t="s">
        <v>20774</v>
      </c>
      <c r="M545" s="775" t="s">
        <v>20774</v>
      </c>
      <c r="N545" s="747" t="s">
        <v>16323</v>
      </c>
      <c r="O545" s="743">
        <v>4</v>
      </c>
      <c r="P545" s="743"/>
      <c r="Q545" s="743">
        <v>3</v>
      </c>
      <c r="R545" s="743"/>
      <c r="S5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 P • </v>
      </c>
      <c r="T545" s="743"/>
      <c r="U545" s="757"/>
      <c r="V545" s="743"/>
      <c r="W545" s="742"/>
      <c r="X545" s="742"/>
      <c r="Y545" s="742" t="s">
        <v>21247</v>
      </c>
      <c r="Z545" s="743" t="s">
        <v>16235</v>
      </c>
      <c r="AA545" s="747" t="s">
        <v>16324</v>
      </c>
      <c r="AB545" s="743">
        <f>Таблиця4[[#This Row],[Descriptions2]]</f>
        <v>0</v>
      </c>
      <c r="AC545" s="743" t="str">
        <f>Таблиця4[[#This Row],[Owner/Specific NPCs3]]</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AD545" s="743"/>
      <c r="AE545" s="750"/>
      <c r="AF545" s="751"/>
      <c r="AG545" s="752"/>
      <c r="AH545" s="743"/>
      <c r="AI545" s="752"/>
      <c r="AJ545" s="743"/>
      <c r="AK545" s="752"/>
      <c r="AL545" s="742" t="str">
        <f>IFERROR(INDEX('02_LIVING_WATERDEEP'!$C$2:$C$200,MATCH(Таблиця4[[#This Row],[BUILDING NAME]],'02_LIVING_WATERDEEP'!$A$2:$A$200,0),1),"")</f>
        <v>JL</v>
      </c>
      <c r="AM545" s="742" t="str">
        <f>IFERROR(INDEX('02_LIVING_WATERDEEP'!$F$2:$F$200,MATCH(Таблиця4[[#This Row],[BUILDING NAME]],'02_LIVING_WATERDEEP'!$A$2:$A$200,0),1),"")</f>
        <v>Aristocrat</v>
      </c>
      <c r="AN545" s="742" t="str">
        <f>IFERROR(INDEX('02_LIVING_WATERDEEP'!$I$2:$I$200,MATCH(Таблиця4[[#This Row],[BUILDING NAME]],'02_LIVING_WATERDEEP'!$A$2:$A$200,0),1),"")</f>
        <v>The Crown &amp; Heron is a popular tavern for the upper class, a very "highnose" establishment that turns away those not dressed appropriately, and they believe the quality of their service is among the best in the city. While this may be true due to the high quality provender, some less fortunate folk don't appreciate being turned away due to the quality of their clothing. The establishment has a small stage in a corner, with minstrels performing at all reasonable hours, as this is a prime location to earn tips, and if they perform well enough the patronage of a noble.</v>
      </c>
      <c r="AO545" s="742">
        <f>IFERROR(INDEX('02_LIVING_WATERDEEP'!$J$2:$J$200,MATCH(Таблиця4[[#This Row],[BUILDING NAME]],'02_LIVING_WATERDEEP'!$A$2:$A$200,0),1),"")</f>
        <v>0</v>
      </c>
      <c r="AP545" s="742" t="str">
        <f>IFERROR(INDEX('02_LIVING_WATERDEEP'!$K$2:$K$200,MATCH(Таблиця4[[#This Row],[BUILDING NAME]],'02_LIVING_WATERDEEP'!$A$2:$A$200,0),1),"")</f>
        <v>Bard: Claws in the Wind, Tabaxi Male, 44 years old, black eyes, shiny gray fur, 6'1'', athletic build. Sharp attractive face, 2 tiny piercings on right eyebrow (is a spy, see Additional Notes). He plays the mandolin and has a strange accent which remains during his singing. Has a pet draco (flying lizard) named Jack that likes to sit on the mandolin while Claws performs, and uses Jack to communicate with Mirt when needed (Animal Messenger).</v>
      </c>
      <c r="AQ545" s="742" t="str">
        <f>IFERROR(INDEX('02_LIVING_WATERDEEP'!$L$2:$L$200,MATCH(Таблиця4[[#This Row],[BUILDING NAME]],'02_LIVING_WATERDEEP'!$A$2:$A$200,0),1),"")</f>
        <v>Claws in the Wind is originally from Chult, and wanted to get away from its jungles while the Order of the Gauntlet cleaned up the remaining undead in the jungle. He intended on travelling the world to gather stories to bring back to Chult, but never made it out of his port of landing, Waterdeep. There he quickly fell in love with the diversity and grandeur of the city, and has been performing at establishments to make a living. A few years later he was recruited by the Harpers, who secured him a steady gig at the Crown &amp; Heron in order to keep an eye on nobles there. He gathers information between songs, mingling with the crowd and keeping an ear out for information the Harpers might want to know about. Claws in the Wind is a BARD with Tabaxi traits, has the Animal Messenger spell, and knows Thieves' Cant. If approached by someone with a Harper pin, he is inclined to speak with them privately. He can also be spoken to out in the open via Thieves' Cant. As far as what he does with his own time, Claws follows up on any worrysome conversations he overhears, and reports back to the Harpers. If approached he may ask the characters to help him on such a job (see page 21 of DMG for examples of jobs he can give).</v>
      </c>
      <c r="AR545" s="742">
        <f>IFERROR(INDEX('02_LIVING_WATERDEEP'!$M$2:$M$200,MATCH(Таблиця4[[#This Row],[BUILDING NAME]],'02_LIVING_WATERDEEP'!$A$2:$A$200,0),1),"")</f>
        <v>0</v>
      </c>
      <c r="AS545" s="742"/>
      <c r="AT545" s="596"/>
      <c r="AU545" s="596"/>
      <c r="AV545" s="596"/>
      <c r="AW545" s="596"/>
      <c r="AX545" s="596"/>
      <c r="AY545" s="596"/>
      <c r="AZ545" s="596"/>
      <c r="BA545" s="596"/>
      <c r="BB545" s="596"/>
      <c r="BC545" s="596"/>
      <c r="BD545" s="596"/>
      <c r="BE545" s="596"/>
      <c r="BF545" s="596"/>
      <c r="BG545" s="596"/>
      <c r="BH545" s="596"/>
      <c r="BI545" s="596"/>
      <c r="BJ545" s="596" t="e">
        <f>MATCH(Таблиця4[[#This Row],[BUILDING NAME]],#REF!,0)</f>
        <v>#REF!</v>
      </c>
      <c r="BK545" s="596" t="e">
        <f>INDEX(#REF!,'02BUILD'!BJ545,1)</f>
        <v>#REF!</v>
      </c>
      <c r="BL545" s="596" t="e">
        <v>#N/A</v>
      </c>
      <c r="BM545" s="596"/>
      <c r="BN545" s="596" t="e">
        <f>MATCH(Таблиця4[[#This Row],[BUILDING NAME]],Таблиця5[NAME],0)</f>
        <v>#N/A</v>
      </c>
      <c r="BO545" s="596" t="e">
        <f>INDEX(Таблиця5[[C - COINS - COST]:[ADDRESS]],'02BUILD'!$BN545,1)</f>
        <v>#N/A</v>
      </c>
      <c r="BP545" s="596" t="e">
        <f>INDEX(Таблиця5[[C - COINS - COST]:[ADDRESS]],'02BUILD'!$BN545,2)</f>
        <v>#N/A</v>
      </c>
      <c r="BQ545" s="596" t="e">
        <f>INDEX(Таблиця5[[C - COINS - COST]:[ADDRESS]],'02BUILD'!$BN545,3)</f>
        <v>#N/A</v>
      </c>
      <c r="BR545" s="596" t="e">
        <f>INDEX(Таблиця5[[C - COINS - COST]:[ADDRESS]],'02BUILD'!$BN545,4)</f>
        <v>#N/A</v>
      </c>
      <c r="BS545" s="596" t="e">
        <f>INDEX(Таблиця5[[C - COINS - COST]:[ADDRESS]],'02BUILD'!$BN545,5)</f>
        <v>#N/A</v>
      </c>
      <c r="BT545" s="596" t="e">
        <f>INDEX(Таблиця5[[C - COINS - COST]:[ADDRESS]],'02BUILD'!$BN545,6)</f>
        <v>#N/A</v>
      </c>
      <c r="BU545" s="596" t="e">
        <f>INDEX(Таблиця5[[C - COINS - COST]:[ADDRESS]],'02BUILD'!$BN545,7)</f>
        <v>#N/A</v>
      </c>
      <c r="BV545" s="596" t="e">
        <f>INDEX(Таблиця5[[C - COINS - COST]:[ADDRESS]],'02BUILD'!$BN545,8)</f>
        <v>#N/A</v>
      </c>
      <c r="BW545" s="596" t="e">
        <f>INDEX(Таблиця5[[C - COINS - COST]:[ADDRESS]],'02BUILD'!$BN545,9)</f>
        <v>#N/A</v>
      </c>
      <c r="BX545" s="596" t="e">
        <f>INDEX(Таблиця5[[C - COINS - COST]:[ADDRESS]],'02BUILD'!$BN545,10)</f>
        <v>#N/A</v>
      </c>
    </row>
    <row r="546" spans="1:76" ht="16.5" thickTop="1" thickBot="1">
      <c r="A546" s="776"/>
      <c r="B546" s="777"/>
      <c r="C546" s="777"/>
      <c r="D546" s="776"/>
      <c r="E546" s="776"/>
      <c r="F546" s="777"/>
      <c r="G546" s="777"/>
      <c r="H546" s="743" t="s">
        <v>21059</v>
      </c>
      <c r="I546" s="743" t="s">
        <v>3967</v>
      </c>
      <c r="J546" s="743"/>
      <c r="K546" s="743" t="s">
        <v>19826</v>
      </c>
      <c r="L546" s="775" t="s">
        <v>20774</v>
      </c>
      <c r="M546" s="775" t="s">
        <v>20774</v>
      </c>
      <c r="N546" s="743"/>
      <c r="O546" s="743">
        <v>4</v>
      </c>
      <c r="P546" s="743"/>
      <c r="Q546" s="743"/>
      <c r="R546" s="743"/>
      <c r="S5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46" s="743"/>
      <c r="U546" s="743"/>
      <c r="V546" s="742" t="s">
        <v>21562</v>
      </c>
      <c r="W546" s="742"/>
      <c r="X546" s="742"/>
      <c r="Y546" s="742" t="s">
        <v>21561</v>
      </c>
      <c r="Z546" s="743" t="s">
        <v>4311</v>
      </c>
      <c r="AA546" s="743"/>
      <c r="AB546" s="743" t="str">
        <f>Таблиця4[[#This Row],[Descriptions2]]</f>
        <v/>
      </c>
      <c r="AC546" s="743" t="str">
        <f>Таблиця4[[#This Row],[Owner/Specific NPCs3]]</f>
        <v/>
      </c>
      <c r="AD546" s="743"/>
      <c r="AE546" s="750"/>
      <c r="AF546" s="751"/>
      <c r="AG546" s="752"/>
      <c r="AH546" s="743"/>
      <c r="AI546" s="752"/>
      <c r="AJ546" s="743"/>
      <c r="AK546" s="752"/>
      <c r="AL546" s="742" t="str">
        <f>IFERROR(INDEX('02_LIVING_WATERDEEP'!$C$2:$C$200,MATCH(Таблиця4[[#This Row],[BUILDING NAME]],'02_LIVING_WATERDEEP'!$A$2:$A$200,0),1),"")</f>
        <v/>
      </c>
      <c r="AM546" s="742" t="str">
        <f>IFERROR(INDEX('02_LIVING_WATERDEEP'!$F$2:$F$200,MATCH(Таблиця4[[#This Row],[BUILDING NAME]],'02_LIVING_WATERDEEP'!$A$2:$A$200,0),1),"")</f>
        <v/>
      </c>
      <c r="AN546" s="742" t="str">
        <f>IFERROR(INDEX('02_LIVING_WATERDEEP'!$I$2:$I$200,MATCH(Таблиця4[[#This Row],[BUILDING NAME]],'02_LIVING_WATERDEEP'!$A$2:$A$200,0),1),"")</f>
        <v/>
      </c>
      <c r="AO546" s="742" t="str">
        <f>IFERROR(INDEX('02_LIVING_WATERDEEP'!$J$2:$J$200,MATCH(Таблиця4[[#This Row],[BUILDING NAME]],'02_LIVING_WATERDEEP'!$A$2:$A$200,0),1),"")</f>
        <v/>
      </c>
      <c r="AP546" s="742" t="str">
        <f>IFERROR(INDEX('02_LIVING_WATERDEEP'!$K$2:$K$200,MATCH(Таблиця4[[#This Row],[BUILDING NAME]],'02_LIVING_WATERDEEP'!$A$2:$A$200,0),1),"")</f>
        <v/>
      </c>
      <c r="AQ546" s="742" t="str">
        <f>IFERROR(INDEX('02_LIVING_WATERDEEP'!$L$2:$L$200,MATCH(Таблиця4[[#This Row],[BUILDING NAME]],'02_LIVING_WATERDEEP'!$A$2:$A$200,0),1),"")</f>
        <v/>
      </c>
      <c r="AR546" s="742" t="str">
        <f>IFERROR(INDEX('02_LIVING_WATERDEEP'!$M$2:$M$200,MATCH(Таблиця4[[#This Row],[BUILDING NAME]],'02_LIVING_WATERDEEP'!$A$2:$A$200,0),1),"")</f>
        <v/>
      </c>
      <c r="AS546" s="742"/>
      <c r="AT546" s="596"/>
      <c r="AU546" s="596"/>
      <c r="AV546" s="596"/>
      <c r="AW546" s="596"/>
      <c r="AX546" s="596"/>
      <c r="AY546" s="596"/>
      <c r="AZ546" s="596"/>
      <c r="BA546" s="596"/>
      <c r="BB546" s="596"/>
      <c r="BC546" s="596"/>
      <c r="BD546" s="596"/>
      <c r="BE546" s="596"/>
      <c r="BF546" s="596"/>
      <c r="BG546" s="596"/>
      <c r="BH546" s="596"/>
      <c r="BI546" s="596"/>
      <c r="BJ546" s="596" t="e">
        <f>MATCH(Таблиця4[[#This Row],[BUILDING NAME]],#REF!,0)</f>
        <v>#REF!</v>
      </c>
      <c r="BK546" s="596" t="e">
        <f>INDEX(#REF!,'02BUILD'!BJ546,1)</f>
        <v>#REF!</v>
      </c>
      <c r="BL546" s="596" t="e">
        <v>#N/A</v>
      </c>
      <c r="BM546" s="596"/>
      <c r="BN546" s="596" t="e">
        <f>MATCH(Таблиця4[[#This Row],[BUILDING NAME]],Таблиця5[NAME],0)</f>
        <v>#N/A</v>
      </c>
      <c r="BO546" s="596" t="e">
        <f>INDEX(Таблиця5[[C - COINS - COST]:[ADDRESS]],'02BUILD'!$BN546,1)</f>
        <v>#N/A</v>
      </c>
      <c r="BP546" s="596" t="e">
        <f>INDEX(Таблиця5[[C - COINS - COST]:[ADDRESS]],'02BUILD'!$BN546,2)</f>
        <v>#N/A</v>
      </c>
      <c r="BQ546" s="596" t="e">
        <f>INDEX(Таблиця5[[C - COINS - COST]:[ADDRESS]],'02BUILD'!$BN546,3)</f>
        <v>#N/A</v>
      </c>
      <c r="BR546" s="596" t="e">
        <f>INDEX(Таблиця5[[C - COINS - COST]:[ADDRESS]],'02BUILD'!$BN546,4)</f>
        <v>#N/A</v>
      </c>
      <c r="BS546" s="596" t="e">
        <f>INDEX(Таблиця5[[C - COINS - COST]:[ADDRESS]],'02BUILD'!$BN546,5)</f>
        <v>#N/A</v>
      </c>
      <c r="BT546" s="596" t="e">
        <f>INDEX(Таблиця5[[C - COINS - COST]:[ADDRESS]],'02BUILD'!$BN546,6)</f>
        <v>#N/A</v>
      </c>
      <c r="BU546" s="596" t="e">
        <f>INDEX(Таблиця5[[C - COINS - COST]:[ADDRESS]],'02BUILD'!$BN546,7)</f>
        <v>#N/A</v>
      </c>
      <c r="BV546" s="596" t="e">
        <f>INDEX(Таблиця5[[C - COINS - COST]:[ADDRESS]],'02BUILD'!$BN546,8)</f>
        <v>#N/A</v>
      </c>
      <c r="BW546" s="596" t="e">
        <f>INDEX(Таблиця5[[C - COINS - COST]:[ADDRESS]],'02BUILD'!$BN546,9)</f>
        <v>#N/A</v>
      </c>
      <c r="BX546" s="596" t="e">
        <f>INDEX(Таблиця5[[C - COINS - COST]:[ADDRESS]],'02BUILD'!$BN546,10)</f>
        <v>#N/A</v>
      </c>
    </row>
    <row r="547" spans="1:76" ht="16.5" thickTop="1" thickBot="1">
      <c r="A547" s="776"/>
      <c r="B547" s="777"/>
      <c r="C547" s="777"/>
      <c r="D547" s="776"/>
      <c r="E547" s="776"/>
      <c r="F547" s="777"/>
      <c r="G547" s="777"/>
      <c r="H547" s="743" t="s">
        <v>21062</v>
      </c>
      <c r="I547" s="743" t="s">
        <v>3967</v>
      </c>
      <c r="J547" s="743"/>
      <c r="K547" s="743" t="s">
        <v>2089</v>
      </c>
      <c r="L547" s="775" t="s">
        <v>20774</v>
      </c>
      <c r="M547" s="775" t="s">
        <v>20774</v>
      </c>
      <c r="N547" s="743"/>
      <c r="O547" s="743"/>
      <c r="P547" s="743"/>
      <c r="Q547" s="743"/>
      <c r="R547" s="743"/>
      <c r="S5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7" s="743"/>
      <c r="U547" s="743"/>
      <c r="V547" s="742" t="s">
        <v>21063</v>
      </c>
      <c r="W547" s="742"/>
      <c r="X547" s="742"/>
      <c r="Y547" s="743"/>
      <c r="Z547" s="743" t="s">
        <v>4311</v>
      </c>
      <c r="AA547" s="743"/>
      <c r="AB547" s="743" t="str">
        <f>Таблиця4[[#This Row],[Descriptions2]]</f>
        <v/>
      </c>
      <c r="AC547" s="743" t="str">
        <f>Таблиця4[[#This Row],[Owner/Specific NPCs3]]</f>
        <v/>
      </c>
      <c r="AD547" s="743"/>
      <c r="AE547" s="750"/>
      <c r="AF547" s="751"/>
      <c r="AG547" s="752"/>
      <c r="AH547" s="743"/>
      <c r="AI547" s="752"/>
      <c r="AJ547" s="743"/>
      <c r="AK547" s="752"/>
      <c r="AL547" s="742" t="str">
        <f>IFERROR(INDEX('02_LIVING_WATERDEEP'!$C$2:$C$200,MATCH(Таблиця4[[#This Row],[BUILDING NAME]],'02_LIVING_WATERDEEP'!$A$2:$A$200,0),1),"")</f>
        <v/>
      </c>
      <c r="AM547" s="742" t="str">
        <f>IFERROR(INDEX('02_LIVING_WATERDEEP'!$F$2:$F$200,MATCH(Таблиця4[[#This Row],[BUILDING NAME]],'02_LIVING_WATERDEEP'!$A$2:$A$200,0),1),"")</f>
        <v/>
      </c>
      <c r="AN547" s="742" t="str">
        <f>IFERROR(INDEX('02_LIVING_WATERDEEP'!$I$2:$I$200,MATCH(Таблиця4[[#This Row],[BUILDING NAME]],'02_LIVING_WATERDEEP'!$A$2:$A$200,0),1),"")</f>
        <v/>
      </c>
      <c r="AO547" s="742" t="str">
        <f>IFERROR(INDEX('02_LIVING_WATERDEEP'!$J$2:$J$200,MATCH(Таблиця4[[#This Row],[BUILDING NAME]],'02_LIVING_WATERDEEP'!$A$2:$A$200,0),1),"")</f>
        <v/>
      </c>
      <c r="AP547" s="742" t="str">
        <f>IFERROR(INDEX('02_LIVING_WATERDEEP'!$K$2:$K$200,MATCH(Таблиця4[[#This Row],[BUILDING NAME]],'02_LIVING_WATERDEEP'!$A$2:$A$200,0),1),"")</f>
        <v/>
      </c>
      <c r="AQ547" s="742" t="str">
        <f>IFERROR(INDEX('02_LIVING_WATERDEEP'!$L$2:$L$200,MATCH(Таблиця4[[#This Row],[BUILDING NAME]],'02_LIVING_WATERDEEP'!$A$2:$A$200,0),1),"")</f>
        <v/>
      </c>
      <c r="AR547" s="742" t="str">
        <f>IFERROR(INDEX('02_LIVING_WATERDEEP'!$M$2:$M$200,MATCH(Таблиця4[[#This Row],[BUILDING NAME]],'02_LIVING_WATERDEEP'!$A$2:$A$200,0),1),"")</f>
        <v/>
      </c>
      <c r="AS547" s="742"/>
      <c r="AT547" s="596"/>
      <c r="AU547" s="596"/>
      <c r="AV547" s="596"/>
      <c r="AW547" s="596"/>
      <c r="AX547" s="596"/>
      <c r="AY547" s="596"/>
      <c r="AZ547" s="596"/>
      <c r="BA547" s="596"/>
      <c r="BB547" s="596"/>
      <c r="BC547" s="596"/>
      <c r="BD547" s="596"/>
      <c r="BE547" s="596"/>
      <c r="BF547" s="596"/>
      <c r="BG547" s="596"/>
      <c r="BH547" s="596"/>
      <c r="BI547" s="596"/>
      <c r="BJ547" s="596" t="e">
        <f>MATCH(Таблиця4[[#This Row],[BUILDING NAME]],#REF!,0)</f>
        <v>#REF!</v>
      </c>
      <c r="BK547" s="596" t="e">
        <f>INDEX(#REF!,'02BUILD'!BJ547,1)</f>
        <v>#REF!</v>
      </c>
      <c r="BL547" s="596" t="s">
        <v>20632</v>
      </c>
      <c r="BM547" s="596"/>
      <c r="BN547" s="596" t="e">
        <f>MATCH(Таблиця4[[#This Row],[BUILDING NAME]],Таблиця5[NAME],0)</f>
        <v>#N/A</v>
      </c>
      <c r="BO547" s="596" t="e">
        <f>INDEX(Таблиця5[[C - COINS - COST]:[ADDRESS]],'02BUILD'!$BN547,1)</f>
        <v>#N/A</v>
      </c>
      <c r="BP547" s="596" t="e">
        <f>INDEX(Таблиця5[[C - COINS - COST]:[ADDRESS]],'02BUILD'!$BN547,2)</f>
        <v>#N/A</v>
      </c>
      <c r="BQ547" s="596" t="e">
        <f>INDEX(Таблиця5[[C - COINS - COST]:[ADDRESS]],'02BUILD'!$BN547,3)</f>
        <v>#N/A</v>
      </c>
      <c r="BR547" s="596" t="e">
        <f>INDEX(Таблиця5[[C - COINS - COST]:[ADDRESS]],'02BUILD'!$BN547,4)</f>
        <v>#N/A</v>
      </c>
      <c r="BS547" s="596" t="e">
        <f>INDEX(Таблиця5[[C - COINS - COST]:[ADDRESS]],'02BUILD'!$BN547,5)</f>
        <v>#N/A</v>
      </c>
      <c r="BT547" s="596" t="e">
        <f>INDEX(Таблиця5[[C - COINS - COST]:[ADDRESS]],'02BUILD'!$BN547,6)</f>
        <v>#N/A</v>
      </c>
      <c r="BU547" s="596" t="e">
        <f>INDEX(Таблиця5[[C - COINS - COST]:[ADDRESS]],'02BUILD'!$BN547,7)</f>
        <v>#N/A</v>
      </c>
      <c r="BV547" s="596" t="e">
        <f>INDEX(Таблиця5[[C - COINS - COST]:[ADDRESS]],'02BUILD'!$BN547,8)</f>
        <v>#N/A</v>
      </c>
      <c r="BW547" s="596" t="e">
        <f>INDEX(Таблиця5[[C - COINS - COST]:[ADDRESS]],'02BUILD'!$BN547,9)</f>
        <v>#N/A</v>
      </c>
      <c r="BX547" s="596" t="e">
        <f>INDEX(Таблиця5[[C - COINS - COST]:[ADDRESS]],'02BUILD'!$BN547,10)</f>
        <v>#N/A</v>
      </c>
    </row>
    <row r="548" spans="1:76" ht="16.5" thickTop="1" thickBot="1">
      <c r="A548" s="776"/>
      <c r="B548" s="777"/>
      <c r="C548" s="777"/>
      <c r="D548" s="776"/>
      <c r="E548" s="776"/>
      <c r="F548" s="777"/>
      <c r="G548" s="777"/>
      <c r="H548" s="743" t="s">
        <v>21205</v>
      </c>
      <c r="I548" s="743" t="s">
        <v>3967</v>
      </c>
      <c r="J548" s="743" t="s">
        <v>20616</v>
      </c>
      <c r="K548" s="743" t="s">
        <v>2089</v>
      </c>
      <c r="L548" s="775" t="s">
        <v>20774</v>
      </c>
      <c r="M548" s="775" t="s">
        <v>20774</v>
      </c>
      <c r="N548" s="743"/>
      <c r="O548" s="743"/>
      <c r="P548" s="743"/>
      <c r="Q548" s="743"/>
      <c r="R548" s="743"/>
      <c r="S5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8" s="743"/>
      <c r="U548" s="743" t="s">
        <v>21206</v>
      </c>
      <c r="V548" s="743"/>
      <c r="W548" s="742"/>
      <c r="X548" s="742"/>
      <c r="Y548" s="742" t="s">
        <v>21749</v>
      </c>
      <c r="Z548" s="743" t="s">
        <v>4311</v>
      </c>
      <c r="AA548" s="743"/>
      <c r="AB548" s="743" t="str">
        <f>Таблиця4[[#This Row],[Descriptions2]]</f>
        <v/>
      </c>
      <c r="AC548" s="743" t="str">
        <f>Таблиця4[[#This Row],[Owner/Specific NPCs3]]</f>
        <v/>
      </c>
      <c r="AD548" s="743"/>
      <c r="AE548" s="750"/>
      <c r="AF548" s="751"/>
      <c r="AG548" s="752"/>
      <c r="AH548" s="743"/>
      <c r="AI548" s="752"/>
      <c r="AJ548" s="743"/>
      <c r="AK548" s="752"/>
      <c r="AL548" s="742" t="str">
        <f>IFERROR(INDEX('02_LIVING_WATERDEEP'!$C$2:$C$200,MATCH(Таблиця4[[#This Row],[BUILDING NAME]],'02_LIVING_WATERDEEP'!$A$2:$A$200,0),1),"")</f>
        <v/>
      </c>
      <c r="AM548" s="742" t="str">
        <f>IFERROR(INDEX('02_LIVING_WATERDEEP'!$F$2:$F$200,MATCH(Таблиця4[[#This Row],[BUILDING NAME]],'02_LIVING_WATERDEEP'!$A$2:$A$200,0),1),"")</f>
        <v/>
      </c>
      <c r="AN548" s="742" t="str">
        <f>IFERROR(INDEX('02_LIVING_WATERDEEP'!$I$2:$I$200,MATCH(Таблиця4[[#This Row],[BUILDING NAME]],'02_LIVING_WATERDEEP'!$A$2:$A$200,0),1),"")</f>
        <v/>
      </c>
      <c r="AO548" s="742" t="str">
        <f>IFERROR(INDEX('02_LIVING_WATERDEEP'!$J$2:$J$200,MATCH(Таблиця4[[#This Row],[BUILDING NAME]],'02_LIVING_WATERDEEP'!$A$2:$A$200,0),1),"")</f>
        <v/>
      </c>
      <c r="AP548" s="742" t="str">
        <f>IFERROR(INDEX('02_LIVING_WATERDEEP'!$K$2:$K$200,MATCH(Таблиця4[[#This Row],[BUILDING NAME]],'02_LIVING_WATERDEEP'!$A$2:$A$200,0),1),"")</f>
        <v/>
      </c>
      <c r="AQ548" s="742" t="str">
        <f>IFERROR(INDEX('02_LIVING_WATERDEEP'!$L$2:$L$200,MATCH(Таблиця4[[#This Row],[BUILDING NAME]],'02_LIVING_WATERDEEP'!$A$2:$A$200,0),1),"")</f>
        <v/>
      </c>
      <c r="AR548" s="742" t="str">
        <f>IFERROR(INDEX('02_LIVING_WATERDEEP'!$M$2:$M$200,MATCH(Таблиця4[[#This Row],[BUILDING NAME]],'02_LIVING_WATERDEEP'!$A$2:$A$200,0),1),"")</f>
        <v/>
      </c>
      <c r="AS548" s="742"/>
      <c r="AT548" s="596"/>
      <c r="AU548" s="596"/>
      <c r="AV548" s="596"/>
      <c r="AW548" s="596"/>
      <c r="AX548" s="596"/>
      <c r="AY548" s="596"/>
      <c r="AZ548" s="596"/>
      <c r="BA548" s="596"/>
      <c r="BB548" s="596"/>
      <c r="BC548" s="596"/>
      <c r="BD548" s="596"/>
      <c r="BE548" s="596"/>
      <c r="BF548" s="596"/>
      <c r="BG548" s="596"/>
      <c r="BH548" s="596"/>
      <c r="BI548" s="596"/>
      <c r="BJ548" s="596" t="e">
        <f>MATCH(Таблиця4[[#This Row],[BUILDING NAME]],#REF!,0)</f>
        <v>#REF!</v>
      </c>
      <c r="BK548" s="596" t="e">
        <f>INDEX(#REF!,'02BUILD'!BJ548,1)</f>
        <v>#REF!</v>
      </c>
      <c r="BL548" s="596" t="e">
        <v>#N/A</v>
      </c>
      <c r="BM548" s="596"/>
      <c r="BN548" s="596" t="e">
        <f>MATCH(Таблиця4[[#This Row],[BUILDING NAME]],Таблиця5[NAME],0)</f>
        <v>#N/A</v>
      </c>
      <c r="BO548" s="596" t="e">
        <f>INDEX(Таблиця5[[C - COINS - COST]:[ADDRESS]],'02BUILD'!$BN548,1)</f>
        <v>#N/A</v>
      </c>
      <c r="BP548" s="596" t="e">
        <f>INDEX(Таблиця5[[C - COINS - COST]:[ADDRESS]],'02BUILD'!$BN548,2)</f>
        <v>#N/A</v>
      </c>
      <c r="BQ548" s="596" t="e">
        <f>INDEX(Таблиця5[[C - COINS - COST]:[ADDRESS]],'02BUILD'!$BN548,3)</f>
        <v>#N/A</v>
      </c>
      <c r="BR548" s="596" t="e">
        <f>INDEX(Таблиця5[[C - COINS - COST]:[ADDRESS]],'02BUILD'!$BN548,4)</f>
        <v>#N/A</v>
      </c>
      <c r="BS548" s="596" t="e">
        <f>INDEX(Таблиця5[[C - COINS - COST]:[ADDRESS]],'02BUILD'!$BN548,5)</f>
        <v>#N/A</v>
      </c>
      <c r="BT548" s="596" t="e">
        <f>INDEX(Таблиця5[[C - COINS - COST]:[ADDRESS]],'02BUILD'!$BN548,6)</f>
        <v>#N/A</v>
      </c>
      <c r="BU548" s="596" t="e">
        <f>INDEX(Таблиця5[[C - COINS - COST]:[ADDRESS]],'02BUILD'!$BN548,7)</f>
        <v>#N/A</v>
      </c>
      <c r="BV548" s="596" t="e">
        <f>INDEX(Таблиця5[[C - COINS - COST]:[ADDRESS]],'02BUILD'!$BN548,8)</f>
        <v>#N/A</v>
      </c>
      <c r="BW548" s="596" t="e">
        <f>INDEX(Таблиця5[[C - COINS - COST]:[ADDRESS]],'02BUILD'!$BN548,9)</f>
        <v>#N/A</v>
      </c>
      <c r="BX548" s="596" t="e">
        <f>INDEX(Таблиця5[[C - COINS - COST]:[ADDRESS]],'02BUILD'!$BN548,10)</f>
        <v>#N/A</v>
      </c>
    </row>
    <row r="549" spans="1:76" ht="16.5" thickTop="1" thickBot="1">
      <c r="A549" s="776"/>
      <c r="B549" s="777"/>
      <c r="C549" s="777"/>
      <c r="D549" s="776"/>
      <c r="E549" s="776"/>
      <c r="F549" s="777"/>
      <c r="G549" s="777"/>
      <c r="H549" s="743" t="s">
        <v>21198</v>
      </c>
      <c r="I549" s="743" t="s">
        <v>21199</v>
      </c>
      <c r="J549" s="743"/>
      <c r="K549" s="743" t="s">
        <v>2089</v>
      </c>
      <c r="L549" s="775" t="s">
        <v>20774</v>
      </c>
      <c r="M549" s="775" t="s">
        <v>20774</v>
      </c>
      <c r="N549" s="743"/>
      <c r="O549" s="743"/>
      <c r="P549" s="743"/>
      <c r="Q549" s="743"/>
      <c r="R549" s="743"/>
      <c r="S5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49" s="743"/>
      <c r="U549" s="743"/>
      <c r="V549" s="743"/>
      <c r="W549" s="742"/>
      <c r="X549" s="742"/>
      <c r="Y549" s="767" t="s">
        <v>21200</v>
      </c>
      <c r="Z549" s="743" t="s">
        <v>4311</v>
      </c>
      <c r="AA549" s="743"/>
      <c r="AB549" s="743" t="str">
        <f>Таблиця4[[#This Row],[Descriptions2]]</f>
        <v/>
      </c>
      <c r="AC549" s="743" t="str">
        <f>Таблиця4[[#This Row],[Owner/Specific NPCs3]]</f>
        <v/>
      </c>
      <c r="AD549" s="743"/>
      <c r="AE549" s="750"/>
      <c r="AF549" s="751"/>
      <c r="AG549" s="752"/>
      <c r="AH549" s="743"/>
      <c r="AI549" s="752"/>
      <c r="AJ549" s="743"/>
      <c r="AK549" s="752"/>
      <c r="AL549" s="742" t="str">
        <f>IFERROR(INDEX('02_LIVING_WATERDEEP'!$C$2:$C$200,MATCH(Таблиця4[[#This Row],[BUILDING NAME]],'02_LIVING_WATERDEEP'!$A$2:$A$200,0),1),"")</f>
        <v/>
      </c>
      <c r="AM549" s="742" t="str">
        <f>IFERROR(INDEX('02_LIVING_WATERDEEP'!$F$2:$F$200,MATCH(Таблиця4[[#This Row],[BUILDING NAME]],'02_LIVING_WATERDEEP'!$A$2:$A$200,0),1),"")</f>
        <v/>
      </c>
      <c r="AN549" s="742" t="str">
        <f>IFERROR(INDEX('02_LIVING_WATERDEEP'!$I$2:$I$200,MATCH(Таблиця4[[#This Row],[BUILDING NAME]],'02_LIVING_WATERDEEP'!$A$2:$A$200,0),1),"")</f>
        <v/>
      </c>
      <c r="AO549" s="742" t="str">
        <f>IFERROR(INDEX('02_LIVING_WATERDEEP'!$J$2:$J$200,MATCH(Таблиця4[[#This Row],[BUILDING NAME]],'02_LIVING_WATERDEEP'!$A$2:$A$200,0),1),"")</f>
        <v/>
      </c>
      <c r="AP549" s="742" t="str">
        <f>IFERROR(INDEX('02_LIVING_WATERDEEP'!$K$2:$K$200,MATCH(Таблиця4[[#This Row],[BUILDING NAME]],'02_LIVING_WATERDEEP'!$A$2:$A$200,0),1),"")</f>
        <v/>
      </c>
      <c r="AQ549" s="742" t="str">
        <f>IFERROR(INDEX('02_LIVING_WATERDEEP'!$L$2:$L$200,MATCH(Таблиця4[[#This Row],[BUILDING NAME]],'02_LIVING_WATERDEEP'!$A$2:$A$200,0),1),"")</f>
        <v/>
      </c>
      <c r="AR549" s="742" t="str">
        <f>IFERROR(INDEX('02_LIVING_WATERDEEP'!$M$2:$M$200,MATCH(Таблиця4[[#This Row],[BUILDING NAME]],'02_LIVING_WATERDEEP'!$A$2:$A$200,0),1),"")</f>
        <v/>
      </c>
      <c r="AS549" s="742"/>
      <c r="AT549" s="596"/>
      <c r="AU549" s="596"/>
      <c r="AV549" s="596"/>
      <c r="AW549" s="596"/>
      <c r="AX549" s="596"/>
      <c r="AY549" s="596"/>
      <c r="AZ549" s="596"/>
      <c r="BA549" s="596"/>
      <c r="BB549" s="596"/>
      <c r="BC549" s="596"/>
      <c r="BD549" s="596"/>
      <c r="BE549" s="596"/>
      <c r="BF549" s="596"/>
      <c r="BG549" s="596"/>
      <c r="BH549" s="596"/>
      <c r="BI549" s="596"/>
      <c r="BJ549" s="596" t="e">
        <f>MATCH(Таблиця4[[#This Row],[BUILDING NAME]],#REF!,0)</f>
        <v>#REF!</v>
      </c>
      <c r="BK549" s="596" t="e">
        <f>INDEX(#REF!,'02BUILD'!BJ549,1)</f>
        <v>#REF!</v>
      </c>
      <c r="BL549" s="596" t="e">
        <v>#N/A</v>
      </c>
      <c r="BM549" s="596"/>
      <c r="BN549" s="596" t="e">
        <f>MATCH(Таблиця4[[#This Row],[BUILDING NAME]],Таблиця5[NAME],0)</f>
        <v>#N/A</v>
      </c>
      <c r="BO549" s="596" t="e">
        <f>INDEX(Таблиця5[[C - COINS - COST]:[ADDRESS]],'02BUILD'!$BN549,1)</f>
        <v>#N/A</v>
      </c>
      <c r="BP549" s="596" t="e">
        <f>INDEX(Таблиця5[[C - COINS - COST]:[ADDRESS]],'02BUILD'!$BN549,2)</f>
        <v>#N/A</v>
      </c>
      <c r="BQ549" s="596" t="e">
        <f>INDEX(Таблиця5[[C - COINS - COST]:[ADDRESS]],'02BUILD'!$BN549,3)</f>
        <v>#N/A</v>
      </c>
      <c r="BR549" s="596" t="e">
        <f>INDEX(Таблиця5[[C - COINS - COST]:[ADDRESS]],'02BUILD'!$BN549,4)</f>
        <v>#N/A</v>
      </c>
      <c r="BS549" s="596" t="e">
        <f>INDEX(Таблиця5[[C - COINS - COST]:[ADDRESS]],'02BUILD'!$BN549,5)</f>
        <v>#N/A</v>
      </c>
      <c r="BT549" s="596" t="e">
        <f>INDEX(Таблиця5[[C - COINS - COST]:[ADDRESS]],'02BUILD'!$BN549,6)</f>
        <v>#N/A</v>
      </c>
      <c r="BU549" s="596" t="e">
        <f>INDEX(Таблиця5[[C - COINS - COST]:[ADDRESS]],'02BUILD'!$BN549,7)</f>
        <v>#N/A</v>
      </c>
      <c r="BV549" s="596" t="e">
        <f>INDEX(Таблиця5[[C - COINS - COST]:[ADDRESS]],'02BUILD'!$BN549,8)</f>
        <v>#N/A</v>
      </c>
      <c r="BW549" s="596" t="e">
        <f>INDEX(Таблиця5[[C - COINS - COST]:[ADDRESS]],'02BUILD'!$BN549,9)</f>
        <v>#N/A</v>
      </c>
      <c r="BX549" s="596" t="e">
        <f>INDEX(Таблиця5[[C - COINS - COST]:[ADDRESS]],'02BUILD'!$BN549,10)</f>
        <v>#N/A</v>
      </c>
    </row>
    <row r="550" spans="1:76" ht="16.5" thickTop="1" thickBot="1">
      <c r="A550" s="742" t="s">
        <v>1162</v>
      </c>
      <c r="B550" s="743" t="str">
        <f t="shared" ref="B550:B581" si="28">LEFT(LEFT(A550,FIND(":",A550)),LEN(LEFT(A550,FIND(":",A550)))-1)</f>
        <v>S1</v>
      </c>
      <c r="C550" s="743" t="str">
        <f t="shared" ref="C550:C581" si="29">RIGHT(A550,LEN(A550)-FIND(":",A550)-1)</f>
        <v>The Swords' Rest (tavern, C, 1)</v>
      </c>
      <c r="D550" s="742"/>
      <c r="E550" s="742"/>
      <c r="F550" s="743" t="s">
        <v>1392</v>
      </c>
      <c r="G550" s="743" t="s">
        <v>1976</v>
      </c>
      <c r="H550" s="747" t="s">
        <v>2429</v>
      </c>
      <c r="I550" s="743" t="s">
        <v>3969</v>
      </c>
      <c r="J550" s="743"/>
      <c r="K550" s="743" t="s">
        <v>2093</v>
      </c>
      <c r="L550" s="743" t="s">
        <v>2069</v>
      </c>
      <c r="M550" s="743">
        <v>1</v>
      </c>
      <c r="N550" s="743"/>
      <c r="O550" s="743">
        <v>3</v>
      </c>
      <c r="P550" s="743"/>
      <c r="Q550" s="743">
        <v>4</v>
      </c>
      <c r="R550" s="743"/>
      <c r="S5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 P • </v>
      </c>
      <c r="T550" s="743"/>
      <c r="U550" s="743"/>
      <c r="V550" s="743" t="s">
        <v>20547</v>
      </c>
      <c r="W550" s="743"/>
      <c r="X550" s="743"/>
      <c r="Y550" s="749" t="s">
        <v>21515</v>
      </c>
      <c r="Z550" s="743" t="s">
        <v>230</v>
      </c>
      <c r="AA550" s="743"/>
      <c r="AB550" s="743">
        <f>Таблиця4[[#This Row],[Descriptions2]]</f>
        <v>0</v>
      </c>
      <c r="AC550" s="743">
        <f>Таблиця4[[#This Row],[Owner/Specific NPCs3]]</f>
        <v>0</v>
      </c>
      <c r="AD550" s="743"/>
      <c r="AE550" s="750" t="s">
        <v>5831</v>
      </c>
      <c r="AF550" s="751"/>
      <c r="AG550" s="752"/>
      <c r="AH550" s="743" t="s">
        <v>4311</v>
      </c>
      <c r="AI550" s="752"/>
      <c r="AJ550" s="743" t="s">
        <v>4311</v>
      </c>
      <c r="AK550" s="752"/>
      <c r="AL550" s="742">
        <f>IFERROR(INDEX('02_LIVING_WATERDEEP'!$C$2:$C$200,MATCH(Таблиця4[[#This Row],[BUILDING NAME]],'02_LIVING_WATERDEEP'!$A$2:$A$200,0),1),"")</f>
        <v>0</v>
      </c>
      <c r="AM550" s="742" t="str">
        <f>IFERROR(INDEX('02_LIVING_WATERDEEP'!$F$2:$F$200,MATCH(Таблиця4[[#This Row],[BUILDING NAME]],'02_LIVING_WATERDEEP'!$A$2:$A$200,0),1),"")</f>
        <v>Comfortable</v>
      </c>
      <c r="AN550" s="742" t="str">
        <f>IFERROR(INDEX('02_LIVING_WATERDEEP'!$I$2:$I$200,MATCH(Таблиця4[[#This Row],[BUILDING NAME]],'02_LIVING_WATERDEEP'!$A$2:$A$200,0),1),"")</f>
        <v>A tavern for strong drink, strong arms and thick skulls (for when that burly fighter cracks a mug over your head - which is often!).</v>
      </c>
      <c r="AO550" s="742">
        <f>IFERROR(INDEX('02_LIVING_WATERDEEP'!$J$2:$J$200,MATCH(Таблиця4[[#This Row],[BUILDING NAME]],'02_LIVING_WATERDEEP'!$A$2:$A$200,0),1),"")</f>
        <v>0</v>
      </c>
      <c r="AP550" s="742">
        <f>IFERROR(INDEX('02_LIVING_WATERDEEP'!$K$2:$K$200,MATCH(Таблиця4[[#This Row],[BUILDING NAME]],'02_LIVING_WATERDEEP'!$A$2:$A$200,0),1),"")</f>
        <v>0</v>
      </c>
      <c r="AQ550" s="742">
        <f>IFERROR(INDEX('02_LIVING_WATERDEEP'!$L$2:$L$200,MATCH(Таблиця4[[#This Row],[BUILDING NAME]],'02_LIVING_WATERDEEP'!$A$2:$A$200,0),1),"")</f>
        <v>0</v>
      </c>
      <c r="AR550" s="742">
        <f>IFERROR(INDEX('02_LIVING_WATERDEEP'!$M$2:$M$200,MATCH(Таблиця4[[#This Row],[BUILDING NAME]],'02_LIVING_WATERDEEP'!$A$2:$A$200,0),1),"")</f>
        <v>0</v>
      </c>
      <c r="AS550" s="742"/>
      <c r="AT550" s="596"/>
      <c r="AU550" s="596"/>
      <c r="AV550" s="596"/>
      <c r="AW550" s="596"/>
      <c r="AX550" s="596"/>
      <c r="AY550" s="596"/>
      <c r="AZ550" s="596"/>
      <c r="BA550" s="596"/>
      <c r="BB550" s="596"/>
      <c r="BC550" s="596"/>
      <c r="BD550" s="596"/>
      <c r="BE550" s="596"/>
      <c r="BF550" s="596"/>
      <c r="BG550" s="596"/>
      <c r="BH550" s="596"/>
      <c r="BI550" s="596"/>
      <c r="BJ550" s="596" t="e">
        <f>MATCH(Таблиця4[[#This Row],[BUILDING NAME]],#REF!,0)</f>
        <v>#REF!</v>
      </c>
      <c r="BK550" s="596" t="e">
        <f>INDEX(#REF!,'02BUILD'!BJ550,1)</f>
        <v>#REF!</v>
      </c>
      <c r="BL550" s="596">
        <v>0</v>
      </c>
      <c r="BM550" s="596"/>
      <c r="BN550" s="596" t="e">
        <f>MATCH(Таблиця4[[#This Row],[BUILDING NAME]],Таблиця5[NAME],0)</f>
        <v>#N/A</v>
      </c>
      <c r="BO550" s="596" t="e">
        <f>INDEX(Таблиця5[[C - COINS - COST]:[ADDRESS]],'02BUILD'!$BN550,1)</f>
        <v>#N/A</v>
      </c>
      <c r="BP550" s="596" t="e">
        <f>INDEX(Таблиця5[[C - COINS - COST]:[ADDRESS]],'02BUILD'!$BN550,2)</f>
        <v>#N/A</v>
      </c>
      <c r="BQ550" s="596" t="e">
        <f>INDEX(Таблиця5[[C - COINS - COST]:[ADDRESS]],'02BUILD'!$BN550,3)</f>
        <v>#N/A</v>
      </c>
      <c r="BR550" s="596" t="e">
        <f>INDEX(Таблиця5[[C - COINS - COST]:[ADDRESS]],'02BUILD'!$BN550,4)</f>
        <v>#N/A</v>
      </c>
      <c r="BS550" s="596" t="e">
        <f>INDEX(Таблиця5[[C - COINS - COST]:[ADDRESS]],'02BUILD'!$BN550,5)</f>
        <v>#N/A</v>
      </c>
      <c r="BT550" s="596" t="e">
        <f>INDEX(Таблиця5[[C - COINS - COST]:[ADDRESS]],'02BUILD'!$BN550,6)</f>
        <v>#N/A</v>
      </c>
      <c r="BU550" s="596" t="e">
        <f>INDEX(Таблиця5[[C - COINS - COST]:[ADDRESS]],'02BUILD'!$BN550,7)</f>
        <v>#N/A</v>
      </c>
      <c r="BV550" s="596" t="e">
        <f>INDEX(Таблиця5[[C - COINS - COST]:[ADDRESS]],'02BUILD'!$BN550,8)</f>
        <v>#N/A</v>
      </c>
      <c r="BW550" s="596" t="e">
        <f>INDEX(Таблиця5[[C - COINS - COST]:[ADDRESS]],'02BUILD'!$BN550,9)</f>
        <v>#N/A</v>
      </c>
      <c r="BX550" s="596" t="e">
        <f>INDEX(Таблиця5[[C - COINS - COST]:[ADDRESS]],'02BUILD'!$BN550,10)</f>
        <v>#N/A</v>
      </c>
    </row>
    <row r="551" spans="1:76" ht="16.5" thickTop="1" thickBot="1">
      <c r="A551" s="742" t="s">
        <v>1163</v>
      </c>
      <c r="B551" s="743" t="str">
        <f t="shared" si="28"/>
        <v>S2</v>
      </c>
      <c r="C551" s="743" t="str">
        <f t="shared" si="29"/>
        <v>The Stone House (guildhall, D, 1)</v>
      </c>
      <c r="D551" s="742"/>
      <c r="E551" s="742"/>
      <c r="F551" s="743" t="s">
        <v>1393</v>
      </c>
      <c r="G551" s="743" t="s">
        <v>1977</v>
      </c>
      <c r="H551" s="743" t="s">
        <v>20918</v>
      </c>
      <c r="I551" s="743" t="s">
        <v>3969</v>
      </c>
      <c r="J551" s="743"/>
      <c r="K551" s="743" t="s">
        <v>2096</v>
      </c>
      <c r="L551" s="743" t="s">
        <v>2083</v>
      </c>
      <c r="M551" s="743">
        <v>1</v>
      </c>
      <c r="N551" s="760" t="s">
        <v>3832</v>
      </c>
      <c r="O551" s="743"/>
      <c r="P551" s="743"/>
      <c r="Q551" s="743"/>
      <c r="R551" s="743"/>
      <c r="S5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51" s="743"/>
      <c r="U551" s="743"/>
      <c r="V551" s="743"/>
      <c r="W551" s="742"/>
      <c r="X551" s="742"/>
      <c r="Y551" s="770" t="s">
        <v>20647</v>
      </c>
      <c r="Z551" s="743" t="s">
        <v>4311</v>
      </c>
      <c r="AA551" s="743"/>
      <c r="AB551" s="743" t="str">
        <f>Таблиця4[[#This Row],[Descriptions2]]</f>
        <v/>
      </c>
      <c r="AC551" s="743" t="str">
        <f>Таблиця4[[#This Row],[Owner/Specific NPCs3]]</f>
        <v/>
      </c>
      <c r="AD551" s="743"/>
      <c r="AE551" s="750" t="s">
        <v>5831</v>
      </c>
      <c r="AF551" s="751"/>
      <c r="AG551" s="752"/>
      <c r="AH551" s="743" t="s">
        <v>3832</v>
      </c>
      <c r="AI551" s="752"/>
      <c r="AJ551" s="743" t="s">
        <v>4311</v>
      </c>
      <c r="AK551" s="752"/>
      <c r="AL551" s="742" t="str">
        <f>IFERROR(INDEX('02_LIVING_WATERDEEP'!$C$2:$C$200,MATCH(Таблиця4[[#This Row],[BUILDING NAME]],'02_LIVING_WATERDEEP'!$A$2:$A$200,0),1),"")</f>
        <v/>
      </c>
      <c r="AM551" s="742" t="str">
        <f>IFERROR(INDEX('02_LIVING_WATERDEEP'!$F$2:$F$200,MATCH(Таблиця4[[#This Row],[BUILDING NAME]],'02_LIVING_WATERDEEP'!$A$2:$A$200,0),1),"")</f>
        <v/>
      </c>
      <c r="AN551" s="742" t="str">
        <f>IFERROR(INDEX('02_LIVING_WATERDEEP'!$I$2:$I$200,MATCH(Таблиця4[[#This Row],[BUILDING NAME]],'02_LIVING_WATERDEEP'!$A$2:$A$200,0),1),"")</f>
        <v/>
      </c>
      <c r="AO551" s="742" t="str">
        <f>IFERROR(INDEX('02_LIVING_WATERDEEP'!$J$2:$J$200,MATCH(Таблиця4[[#This Row],[BUILDING NAME]],'02_LIVING_WATERDEEP'!$A$2:$A$200,0),1),"")</f>
        <v/>
      </c>
      <c r="AP551" s="742" t="str">
        <f>IFERROR(INDEX('02_LIVING_WATERDEEP'!$K$2:$K$200,MATCH(Таблиця4[[#This Row],[BUILDING NAME]],'02_LIVING_WATERDEEP'!$A$2:$A$200,0),1),"")</f>
        <v/>
      </c>
      <c r="AQ551" s="742" t="str">
        <f>IFERROR(INDEX('02_LIVING_WATERDEEP'!$L$2:$L$200,MATCH(Таблиця4[[#This Row],[BUILDING NAME]],'02_LIVING_WATERDEEP'!$A$2:$A$200,0),1),"")</f>
        <v/>
      </c>
      <c r="AR551" s="742" t="str">
        <f>IFERROR(INDEX('02_LIVING_WATERDEEP'!$M$2:$M$200,MATCH(Таблиця4[[#This Row],[BUILDING NAME]],'02_LIVING_WATERDEEP'!$A$2:$A$200,0),1),"")</f>
        <v/>
      </c>
      <c r="AS551" s="742"/>
      <c r="AT551" s="596"/>
      <c r="AU551" s="596"/>
      <c r="AV551" s="596"/>
      <c r="AW551" s="596"/>
      <c r="AX551" s="596"/>
      <c r="AY551" s="596"/>
      <c r="AZ551" s="596"/>
      <c r="BA551" s="596"/>
      <c r="BB551" s="596"/>
      <c r="BC551" s="596"/>
      <c r="BD551" s="596"/>
      <c r="BE551" s="596"/>
      <c r="BF551" s="596"/>
      <c r="BG551" s="596"/>
      <c r="BH551" s="596"/>
      <c r="BI551" s="596"/>
      <c r="BJ551" s="596" t="e">
        <f>MATCH(Таблиця4[[#This Row],[BUILDING NAME]],#REF!,0)</f>
        <v>#REF!</v>
      </c>
      <c r="BK551" s="596" t="e">
        <f>INDEX(#REF!,'02BUILD'!BJ551,1)</f>
        <v>#REF!</v>
      </c>
      <c r="BL551" s="596" t="e">
        <v>#N/A</v>
      </c>
      <c r="BM551" s="596"/>
      <c r="BN551" s="596" t="e">
        <f>MATCH(Таблиця4[[#This Row],[BUILDING NAME]],Таблиця5[NAME],0)</f>
        <v>#N/A</v>
      </c>
      <c r="BO551" s="596" t="e">
        <f>INDEX(Таблиця5[[C - COINS - COST]:[ADDRESS]],'02BUILD'!$BN551,1)</f>
        <v>#N/A</v>
      </c>
      <c r="BP551" s="596" t="e">
        <f>INDEX(Таблиця5[[C - COINS - COST]:[ADDRESS]],'02BUILD'!$BN551,2)</f>
        <v>#N/A</v>
      </c>
      <c r="BQ551" s="596" t="e">
        <f>INDEX(Таблиця5[[C - COINS - COST]:[ADDRESS]],'02BUILD'!$BN551,3)</f>
        <v>#N/A</v>
      </c>
      <c r="BR551" s="596" t="e">
        <f>INDEX(Таблиця5[[C - COINS - COST]:[ADDRESS]],'02BUILD'!$BN551,4)</f>
        <v>#N/A</v>
      </c>
      <c r="BS551" s="596" t="e">
        <f>INDEX(Таблиця5[[C - COINS - COST]:[ADDRESS]],'02BUILD'!$BN551,5)</f>
        <v>#N/A</v>
      </c>
      <c r="BT551" s="596" t="e">
        <f>INDEX(Таблиця5[[C - COINS - COST]:[ADDRESS]],'02BUILD'!$BN551,6)</f>
        <v>#N/A</v>
      </c>
      <c r="BU551" s="596" t="e">
        <f>INDEX(Таблиця5[[C - COINS - COST]:[ADDRESS]],'02BUILD'!$BN551,7)</f>
        <v>#N/A</v>
      </c>
      <c r="BV551" s="596" t="e">
        <f>INDEX(Таблиця5[[C - COINS - COST]:[ADDRESS]],'02BUILD'!$BN551,8)</f>
        <v>#N/A</v>
      </c>
      <c r="BW551" s="596" t="e">
        <f>INDEX(Таблиця5[[C - COINS - COST]:[ADDRESS]],'02BUILD'!$BN551,9)</f>
        <v>#N/A</v>
      </c>
      <c r="BX551" s="596" t="e">
        <f>INDEX(Таблиця5[[C - COINS - COST]:[ADDRESS]],'02BUILD'!$BN551,10)</f>
        <v>#N/A</v>
      </c>
    </row>
    <row r="552" spans="1:76" ht="16.5" thickTop="1" thickBot="1">
      <c r="A552" s="742" t="s">
        <v>1164</v>
      </c>
      <c r="B552" s="743" t="str">
        <f t="shared" si="28"/>
        <v>S3</v>
      </c>
      <c r="C552" s="743" t="str">
        <f t="shared" si="29"/>
        <v>The House of Good Spirits (guildhall, B, 3)</v>
      </c>
      <c r="D552" s="742"/>
      <c r="E552" s="742"/>
      <c r="F552" s="743" t="s">
        <v>1394</v>
      </c>
      <c r="G552" s="743" t="s">
        <v>1978</v>
      </c>
      <c r="H552" s="743" t="s">
        <v>5660</v>
      </c>
      <c r="I552" s="743" t="s">
        <v>3969</v>
      </c>
      <c r="J552" s="743"/>
      <c r="K552" s="743" t="s">
        <v>21134</v>
      </c>
      <c r="L552" s="743" t="s">
        <v>2081</v>
      </c>
      <c r="M552" s="743">
        <v>3</v>
      </c>
      <c r="N552" s="750" t="s">
        <v>3870</v>
      </c>
      <c r="O552" s="743">
        <v>2</v>
      </c>
      <c r="P552" s="743">
        <v>2</v>
      </c>
      <c r="Q552" s="743">
        <v>5</v>
      </c>
      <c r="R552" s="743"/>
      <c r="S5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2A • 5 P • </v>
      </c>
      <c r="T552" s="743"/>
      <c r="U552" s="766" t="s">
        <v>16242</v>
      </c>
      <c r="V552" s="743"/>
      <c r="W552" s="743"/>
      <c r="X552" s="743"/>
      <c r="Y552" s="749" t="s">
        <v>16241</v>
      </c>
      <c r="Z552" s="743">
        <v>0</v>
      </c>
      <c r="AA552" s="743"/>
      <c r="AB552" s="743">
        <f>Таблиця4[[#This Row],[Descriptions2]]</f>
        <v>0</v>
      </c>
      <c r="AC552" s="743">
        <f>Таблиця4[[#This Row],[Owner/Specific NPCs3]]</f>
        <v>0</v>
      </c>
      <c r="AD552" s="743"/>
      <c r="AE552" s="750" t="s">
        <v>5831</v>
      </c>
      <c r="AF552" s="751"/>
      <c r="AG552" s="752"/>
      <c r="AH552" s="743" t="s">
        <v>3870</v>
      </c>
      <c r="AI552" s="752"/>
      <c r="AJ552" s="743" t="s">
        <v>4311</v>
      </c>
      <c r="AK552" s="752"/>
      <c r="AL552" s="742">
        <f>IFERROR(INDEX('02_LIVING_WATERDEEP'!$C$2:$C$200,MATCH(Таблиця4[[#This Row],[BUILDING NAME]],'02_LIVING_WATERDEEP'!$A$2:$A$200,0),1),"")</f>
        <v>0</v>
      </c>
      <c r="AM552" s="742">
        <f>IFERROR(INDEX('02_LIVING_WATERDEEP'!$F$2:$F$200,MATCH(Таблиця4[[#This Row],[BUILDING NAME]],'02_LIVING_WATERDEEP'!$A$2:$A$200,0),1),"")</f>
        <v>0</v>
      </c>
      <c r="AN552" s="742">
        <f>IFERROR(INDEX('02_LIVING_WATERDEEP'!$I$2:$I$200,MATCH(Таблиця4[[#This Row],[BUILDING NAME]],'02_LIVING_WATERDEEP'!$A$2:$A$200,0),1),"")</f>
        <v>0</v>
      </c>
      <c r="AO552" s="742">
        <f>IFERROR(INDEX('02_LIVING_WATERDEEP'!$J$2:$J$200,MATCH(Таблиця4[[#This Row],[BUILDING NAME]],'02_LIVING_WATERDEEP'!$A$2:$A$200,0),1),"")</f>
        <v>0</v>
      </c>
      <c r="AP552" s="742">
        <f>IFERROR(INDEX('02_LIVING_WATERDEEP'!$K$2:$K$200,MATCH(Таблиця4[[#This Row],[BUILDING NAME]],'02_LIVING_WATERDEEP'!$A$2:$A$200,0),1),"")</f>
        <v>0</v>
      </c>
      <c r="AQ552" s="742">
        <f>IFERROR(INDEX('02_LIVING_WATERDEEP'!$L$2:$L$200,MATCH(Таблиця4[[#This Row],[BUILDING NAME]],'02_LIVING_WATERDEEP'!$A$2:$A$200,0),1),"")</f>
        <v>0</v>
      </c>
      <c r="AR552" s="742">
        <f>IFERROR(INDEX('02_LIVING_WATERDEEP'!$M$2:$M$200,MATCH(Таблиця4[[#This Row],[BUILDING NAME]],'02_LIVING_WATERDEEP'!$A$2:$A$200,0),1),"")</f>
        <v>0</v>
      </c>
      <c r="AS552" s="742"/>
      <c r="AT552" s="596"/>
      <c r="AU552" s="596"/>
      <c r="AV552" s="596"/>
      <c r="AW552" s="596"/>
      <c r="AX552" s="596"/>
      <c r="AY552" s="596"/>
      <c r="AZ552" s="596"/>
      <c r="BA552" s="596"/>
      <c r="BB552" s="596"/>
      <c r="BC552" s="596"/>
      <c r="BD552" s="596"/>
      <c r="BE552" s="596"/>
      <c r="BF552" s="596"/>
      <c r="BG552" s="596"/>
      <c r="BH552" s="596"/>
      <c r="BI552" s="596"/>
      <c r="BJ552" s="596" t="e">
        <f>MATCH(Таблиця4[[#This Row],[BUILDING NAME]],#REF!,0)</f>
        <v>#REF!</v>
      </c>
      <c r="BK552" s="596" t="e">
        <f>INDEX(#REF!,'02BUILD'!BJ552,1)</f>
        <v>#REF!</v>
      </c>
      <c r="BL552" s="596" t="s">
        <v>20648</v>
      </c>
      <c r="BM552" s="596"/>
      <c r="BN552" s="596">
        <f>MATCH(Таблиця4[[#This Row],[BUILDING NAME]],Таблиця5[NAME],0)</f>
        <v>184</v>
      </c>
      <c r="BO552" s="596">
        <f>INDEX(Таблиця5[[C - COINS - COST]:[ADDRESS]],'02BUILD'!$BN552,1)</f>
        <v>2</v>
      </c>
      <c r="BP552" s="596">
        <f>INDEX(Таблиця5[[C - COINS - COST]:[ADDRESS]],'02BUILD'!$BN552,2)</f>
        <v>5</v>
      </c>
      <c r="BQ552" s="596">
        <f>INDEX(Таблиця5[[C - COINS - COST]:[ADDRESS]],'02BUILD'!$BN552,3)</f>
        <v>2</v>
      </c>
      <c r="BR552" s="596">
        <f>INDEX(Таблиця5[[C - COINS - COST]:[ADDRESS]],'02BUILD'!$BN552,4)</f>
        <v>0</v>
      </c>
      <c r="BS552" s="596" t="str">
        <f>INDEX(Таблиця5[[C - COINS - COST]:[ADDRESS]],'02BUILD'!$BN552,5)</f>
        <v>2c5a2p</v>
      </c>
      <c r="BT552" s="596" t="str">
        <f>INDEX(Таблиця5[[C - COINS - COST]:[ADDRESS]],'02BUILD'!$BN552,6)</f>
        <v>Inn</v>
      </c>
      <c r="BU552" s="596">
        <f>INDEX(Таблиця5[[C - COINS - COST]:[ADDRESS]],'02BUILD'!$BN552,7)</f>
        <v>0</v>
      </c>
      <c r="BV552" s="596" t="str">
        <f>INDEX(Таблиця5[[C - COINS - COST]:[ADDRESS]],'02BUILD'!$BN552,8)</f>
        <v>A brewery, winery and inn noted for its wide variety of liquors and strong drink from across the Realms. Its specialty is Waterdhavian zzar, and it serves as the guildhouse for the Vintners' Guild as well.</v>
      </c>
      <c r="BW552" s="596" t="str">
        <f>INDEX(Таблиця5[[C - COINS - COST]:[ADDRESS]],'02BUILD'!$BN552,9)</f>
        <v>Vintners' Distillers' &amp; Brewers Guild, Inn, Tavern (2c•5p•2a)</v>
      </c>
      <c r="BX552" s="596">
        <f>INDEX(Таблиця5[[C - COINS - COST]:[ADDRESS]],'02BUILD'!$BN552,10)</f>
        <v>0</v>
      </c>
    </row>
    <row r="553" spans="1:76" ht="16.5" thickTop="1" thickBot="1">
      <c r="A553" s="742" t="s">
        <v>1165</v>
      </c>
      <c r="B553" s="743" t="str">
        <f t="shared" si="28"/>
        <v>S4</v>
      </c>
      <c r="C553" s="743" t="str">
        <f t="shared" si="29"/>
        <v>The Redbridle Stables (business, C, 2)</v>
      </c>
      <c r="D553" s="742"/>
      <c r="E553" s="742"/>
      <c r="F553" s="743" t="s">
        <v>1395</v>
      </c>
      <c r="G553" s="743" t="s">
        <v>1979</v>
      </c>
      <c r="H553" s="743" t="s">
        <v>20916</v>
      </c>
      <c r="I553" s="743" t="s">
        <v>3969</v>
      </c>
      <c r="J553" s="743"/>
      <c r="K553" s="743" t="s">
        <v>2089</v>
      </c>
      <c r="L553" s="743" t="s">
        <v>2069</v>
      </c>
      <c r="M553" s="743">
        <v>2</v>
      </c>
      <c r="N553" s="743"/>
      <c r="O553" s="743">
        <v>4</v>
      </c>
      <c r="P553" s="743"/>
      <c r="Q553" s="743"/>
      <c r="R553" s="743"/>
      <c r="S5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53" s="743"/>
      <c r="U553" s="743"/>
      <c r="V553" s="743" t="s">
        <v>21498</v>
      </c>
      <c r="W553" s="742"/>
      <c r="X553" s="742"/>
      <c r="Y553" s="742" t="s">
        <v>21136</v>
      </c>
      <c r="Z553" s="743" t="s">
        <v>4311</v>
      </c>
      <c r="AA553" s="743"/>
      <c r="AB553" s="743" t="str">
        <f>Таблиця4[[#This Row],[Descriptions2]]</f>
        <v/>
      </c>
      <c r="AC553" s="743" t="str">
        <f>Таблиця4[[#This Row],[Owner/Specific NPCs3]]</f>
        <v/>
      </c>
      <c r="AD553" s="743"/>
      <c r="AE553" s="750" t="s">
        <v>5831</v>
      </c>
      <c r="AF553" s="751"/>
      <c r="AG553" s="752"/>
      <c r="AH553" s="743" t="s">
        <v>4311</v>
      </c>
      <c r="AI553" s="752"/>
      <c r="AJ553" s="743" t="s">
        <v>4311</v>
      </c>
      <c r="AK553" s="752"/>
      <c r="AL553" s="742" t="str">
        <f>IFERROR(INDEX('02_LIVING_WATERDEEP'!$C$2:$C$200,MATCH(Таблиця4[[#This Row],[BUILDING NAME]],'02_LIVING_WATERDEEP'!$A$2:$A$200,0),1),"")</f>
        <v/>
      </c>
      <c r="AM553" s="742" t="str">
        <f>IFERROR(INDEX('02_LIVING_WATERDEEP'!$F$2:$F$200,MATCH(Таблиця4[[#This Row],[BUILDING NAME]],'02_LIVING_WATERDEEP'!$A$2:$A$200,0),1),"")</f>
        <v/>
      </c>
      <c r="AN553" s="742" t="str">
        <f>IFERROR(INDEX('02_LIVING_WATERDEEP'!$I$2:$I$200,MATCH(Таблиця4[[#This Row],[BUILDING NAME]],'02_LIVING_WATERDEEP'!$A$2:$A$200,0),1),"")</f>
        <v/>
      </c>
      <c r="AO553" s="742" t="str">
        <f>IFERROR(INDEX('02_LIVING_WATERDEEP'!$J$2:$J$200,MATCH(Таблиця4[[#This Row],[BUILDING NAME]],'02_LIVING_WATERDEEP'!$A$2:$A$200,0),1),"")</f>
        <v/>
      </c>
      <c r="AP553" s="742" t="str">
        <f>IFERROR(INDEX('02_LIVING_WATERDEEP'!$K$2:$K$200,MATCH(Таблиця4[[#This Row],[BUILDING NAME]],'02_LIVING_WATERDEEP'!$A$2:$A$200,0),1),"")</f>
        <v/>
      </c>
      <c r="AQ553" s="742" t="str">
        <f>IFERROR(INDEX('02_LIVING_WATERDEEP'!$L$2:$L$200,MATCH(Таблиця4[[#This Row],[BUILDING NAME]],'02_LIVING_WATERDEEP'!$A$2:$A$200,0),1),"")</f>
        <v/>
      </c>
      <c r="AR553" s="742" t="str">
        <f>IFERROR(INDEX('02_LIVING_WATERDEEP'!$M$2:$M$200,MATCH(Таблиця4[[#This Row],[BUILDING NAME]],'02_LIVING_WATERDEEP'!$A$2:$A$200,0),1),"")</f>
        <v/>
      </c>
      <c r="AS553" s="742"/>
      <c r="AT553" s="596"/>
      <c r="AU553" s="596"/>
      <c r="AV553" s="596"/>
      <c r="AW553" s="596"/>
      <c r="AX553" s="596"/>
      <c r="AY553" s="596"/>
      <c r="AZ553" s="596"/>
      <c r="BA553" s="596"/>
      <c r="BB553" s="596"/>
      <c r="BC553" s="596"/>
      <c r="BD553" s="596"/>
      <c r="BE553" s="596"/>
      <c r="BF553" s="596"/>
      <c r="BG553" s="596"/>
      <c r="BH553" s="596"/>
      <c r="BI553" s="596"/>
      <c r="BJ553" s="596" t="e">
        <f>MATCH(Таблиця4[[#This Row],[BUILDING NAME]],#REF!,0)</f>
        <v>#REF!</v>
      </c>
      <c r="BK553" s="596" t="e">
        <f>INDEX(#REF!,'02BUILD'!BJ553,1)</f>
        <v>#REF!</v>
      </c>
      <c r="BL553" s="596">
        <v>0</v>
      </c>
      <c r="BM553" s="596"/>
      <c r="BN553" s="596" t="e">
        <f>MATCH(Таблиця4[[#This Row],[BUILDING NAME]],Таблиця5[NAME],0)</f>
        <v>#N/A</v>
      </c>
      <c r="BO553" s="596" t="e">
        <f>INDEX(Таблиця5[[C - COINS - COST]:[ADDRESS]],'02BUILD'!$BN553,1)</f>
        <v>#N/A</v>
      </c>
      <c r="BP553" s="596" t="e">
        <f>INDEX(Таблиця5[[C - COINS - COST]:[ADDRESS]],'02BUILD'!$BN553,2)</f>
        <v>#N/A</v>
      </c>
      <c r="BQ553" s="596" t="e">
        <f>INDEX(Таблиця5[[C - COINS - COST]:[ADDRESS]],'02BUILD'!$BN553,3)</f>
        <v>#N/A</v>
      </c>
      <c r="BR553" s="596" t="e">
        <f>INDEX(Таблиця5[[C - COINS - COST]:[ADDRESS]],'02BUILD'!$BN553,4)</f>
        <v>#N/A</v>
      </c>
      <c r="BS553" s="596" t="e">
        <f>INDEX(Таблиця5[[C - COINS - COST]:[ADDRESS]],'02BUILD'!$BN553,5)</f>
        <v>#N/A</v>
      </c>
      <c r="BT553" s="596" t="e">
        <f>INDEX(Таблиця5[[C - COINS - COST]:[ADDRESS]],'02BUILD'!$BN553,6)</f>
        <v>#N/A</v>
      </c>
      <c r="BU553" s="596" t="e">
        <f>INDEX(Таблиця5[[C - COINS - COST]:[ADDRESS]],'02BUILD'!$BN553,7)</f>
        <v>#N/A</v>
      </c>
      <c r="BV553" s="596" t="e">
        <f>INDEX(Таблиця5[[C - COINS - COST]:[ADDRESS]],'02BUILD'!$BN553,8)</f>
        <v>#N/A</v>
      </c>
      <c r="BW553" s="596" t="e">
        <f>INDEX(Таблиця5[[C - COINS - COST]:[ADDRESS]],'02BUILD'!$BN553,9)</f>
        <v>#N/A</v>
      </c>
      <c r="BX553" s="596" t="e">
        <f>INDEX(Таблиця5[[C - COINS - COST]:[ADDRESS]],'02BUILD'!$BN553,10)</f>
        <v>#N/A</v>
      </c>
    </row>
    <row r="554" spans="1:76" ht="16.5" thickTop="1" thickBot="1">
      <c r="A554" s="742" t="s">
        <v>1166</v>
      </c>
      <c r="B554" s="743" t="str">
        <f t="shared" si="28"/>
        <v>S5</v>
      </c>
      <c r="C554" s="743" t="str">
        <f t="shared" si="29"/>
        <v>The Coach and Wagon Hall (guildhall, B, 3)</v>
      </c>
      <c r="D554" s="742"/>
      <c r="E554" s="742"/>
      <c r="F554" s="743" t="s">
        <v>1396</v>
      </c>
      <c r="G554" s="743" t="s">
        <v>1980</v>
      </c>
      <c r="H554" s="743" t="s">
        <v>20913</v>
      </c>
      <c r="I554" s="743" t="s">
        <v>3969</v>
      </c>
      <c r="J554" s="743"/>
      <c r="K554" s="743" t="s">
        <v>2096</v>
      </c>
      <c r="L554" s="743" t="s">
        <v>2081</v>
      </c>
      <c r="M554" s="743">
        <v>3</v>
      </c>
      <c r="N554" s="750" t="s">
        <v>3871</v>
      </c>
      <c r="O554" s="743"/>
      <c r="P554" s="743"/>
      <c r="Q554" s="743"/>
      <c r="R554" s="743"/>
      <c r="S5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54" s="743"/>
      <c r="U554" s="743"/>
      <c r="V554" s="743"/>
      <c r="W554" s="742"/>
      <c r="X554" s="742"/>
      <c r="Y554" s="748" t="s">
        <v>20641</v>
      </c>
      <c r="Z554" s="743" t="s">
        <v>4311</v>
      </c>
      <c r="AA554" s="743"/>
      <c r="AB554" s="743" t="str">
        <f>Таблиця4[[#This Row],[Descriptions2]]</f>
        <v/>
      </c>
      <c r="AC554" s="743" t="str">
        <f>Таблиця4[[#This Row],[Owner/Specific NPCs3]]</f>
        <v/>
      </c>
      <c r="AD554" s="743"/>
      <c r="AE554" s="750" t="s">
        <v>5831</v>
      </c>
      <c r="AF554" s="751"/>
      <c r="AG554" s="752"/>
      <c r="AH554" s="743" t="s">
        <v>3871</v>
      </c>
      <c r="AI554" s="752"/>
      <c r="AJ554" s="743" t="s">
        <v>4311</v>
      </c>
      <c r="AK554" s="752"/>
      <c r="AL554" s="742" t="str">
        <f>IFERROR(INDEX('02_LIVING_WATERDEEP'!$C$2:$C$200,MATCH(Таблиця4[[#This Row],[BUILDING NAME]],'02_LIVING_WATERDEEP'!$A$2:$A$200,0),1),"")</f>
        <v/>
      </c>
      <c r="AM554" s="742" t="str">
        <f>IFERROR(INDEX('02_LIVING_WATERDEEP'!$F$2:$F$200,MATCH(Таблиця4[[#This Row],[BUILDING NAME]],'02_LIVING_WATERDEEP'!$A$2:$A$200,0),1),"")</f>
        <v/>
      </c>
      <c r="AN554" s="742" t="str">
        <f>IFERROR(INDEX('02_LIVING_WATERDEEP'!$I$2:$I$200,MATCH(Таблиця4[[#This Row],[BUILDING NAME]],'02_LIVING_WATERDEEP'!$A$2:$A$200,0),1),"")</f>
        <v/>
      </c>
      <c r="AO554" s="742" t="str">
        <f>IFERROR(INDEX('02_LIVING_WATERDEEP'!$J$2:$J$200,MATCH(Таблиця4[[#This Row],[BUILDING NAME]],'02_LIVING_WATERDEEP'!$A$2:$A$200,0),1),"")</f>
        <v/>
      </c>
      <c r="AP554" s="742" t="str">
        <f>IFERROR(INDEX('02_LIVING_WATERDEEP'!$K$2:$K$200,MATCH(Таблиця4[[#This Row],[BUILDING NAME]],'02_LIVING_WATERDEEP'!$A$2:$A$200,0),1),"")</f>
        <v/>
      </c>
      <c r="AQ554" s="742" t="str">
        <f>IFERROR(INDEX('02_LIVING_WATERDEEP'!$L$2:$L$200,MATCH(Таблиця4[[#This Row],[BUILDING NAME]],'02_LIVING_WATERDEEP'!$A$2:$A$200,0),1),"")</f>
        <v/>
      </c>
      <c r="AR554" s="742" t="str">
        <f>IFERROR(INDEX('02_LIVING_WATERDEEP'!$M$2:$M$200,MATCH(Таблиця4[[#This Row],[BUILDING NAME]],'02_LIVING_WATERDEEP'!$A$2:$A$200,0),1),"")</f>
        <v/>
      </c>
      <c r="AS554" s="742"/>
      <c r="AT554" s="596"/>
      <c r="AU554" s="596"/>
      <c r="AV554" s="596"/>
      <c r="AW554" s="596"/>
      <c r="AX554" s="596"/>
      <c r="AY554" s="596"/>
      <c r="AZ554" s="596"/>
      <c r="BA554" s="596"/>
      <c r="BB554" s="596"/>
      <c r="BC554" s="596"/>
      <c r="BD554" s="596"/>
      <c r="BE554" s="596"/>
      <c r="BF554" s="596"/>
      <c r="BG554" s="596"/>
      <c r="BH554" s="596"/>
      <c r="BI554" s="596"/>
      <c r="BJ554" s="596" t="e">
        <f>MATCH(Таблиця4[[#This Row],[BUILDING NAME]],#REF!,0)</f>
        <v>#REF!</v>
      </c>
      <c r="BK554" s="596" t="e">
        <f>INDEX(#REF!,'02BUILD'!BJ554,1)</f>
        <v>#REF!</v>
      </c>
      <c r="BL554" s="596">
        <v>0</v>
      </c>
      <c r="BM554" s="596"/>
      <c r="BN554" s="596" t="e">
        <f>MATCH(Таблиця4[[#This Row],[BUILDING NAME]],Таблиця5[NAME],0)</f>
        <v>#N/A</v>
      </c>
      <c r="BO554" s="596" t="e">
        <f>INDEX(Таблиця5[[C - COINS - COST]:[ADDRESS]],'02BUILD'!$BN554,1)</f>
        <v>#N/A</v>
      </c>
      <c r="BP554" s="596" t="e">
        <f>INDEX(Таблиця5[[C - COINS - COST]:[ADDRESS]],'02BUILD'!$BN554,2)</f>
        <v>#N/A</v>
      </c>
      <c r="BQ554" s="596" t="e">
        <f>INDEX(Таблиця5[[C - COINS - COST]:[ADDRESS]],'02BUILD'!$BN554,3)</f>
        <v>#N/A</v>
      </c>
      <c r="BR554" s="596" t="e">
        <f>INDEX(Таблиця5[[C - COINS - COST]:[ADDRESS]],'02BUILD'!$BN554,4)</f>
        <v>#N/A</v>
      </c>
      <c r="BS554" s="596" t="e">
        <f>INDEX(Таблиця5[[C - COINS - COST]:[ADDRESS]],'02BUILD'!$BN554,5)</f>
        <v>#N/A</v>
      </c>
      <c r="BT554" s="596" t="e">
        <f>INDEX(Таблиця5[[C - COINS - COST]:[ADDRESS]],'02BUILD'!$BN554,6)</f>
        <v>#N/A</v>
      </c>
      <c r="BU554" s="596" t="e">
        <f>INDEX(Таблиця5[[C - COINS - COST]:[ADDRESS]],'02BUILD'!$BN554,7)</f>
        <v>#N/A</v>
      </c>
      <c r="BV554" s="596" t="e">
        <f>INDEX(Таблиця5[[C - COINS - COST]:[ADDRESS]],'02BUILD'!$BN554,8)</f>
        <v>#N/A</v>
      </c>
      <c r="BW554" s="596" t="e">
        <f>INDEX(Таблиця5[[C - COINS - COST]:[ADDRESS]],'02BUILD'!$BN554,9)</f>
        <v>#N/A</v>
      </c>
      <c r="BX554" s="596" t="e">
        <f>INDEX(Таблиця5[[C - COINS - COST]:[ADDRESS]],'02BUILD'!$BN554,10)</f>
        <v>#N/A</v>
      </c>
    </row>
    <row r="555" spans="1:76" ht="16.5" thickTop="1" thickBot="1">
      <c r="A555" s="742" t="s">
        <v>1167</v>
      </c>
      <c r="B555" s="743" t="str">
        <f t="shared" si="28"/>
        <v>S6</v>
      </c>
      <c r="C555" s="743" t="str">
        <f t="shared" si="29"/>
        <v>Saddlers' &amp; Harness-Makers' Hall (guildhall, B, 2)</v>
      </c>
      <c r="D555" s="742"/>
      <c r="E555" s="742"/>
      <c r="F555" s="743" t="s">
        <v>1397</v>
      </c>
      <c r="G555" s="743" t="s">
        <v>1981</v>
      </c>
      <c r="H555" s="743" t="s">
        <v>2430</v>
      </c>
      <c r="I555" s="743" t="s">
        <v>3969</v>
      </c>
      <c r="J555" s="743"/>
      <c r="K555" s="743" t="s">
        <v>2096</v>
      </c>
      <c r="L555" s="743" t="s">
        <v>2081</v>
      </c>
      <c r="M555" s="743">
        <v>2</v>
      </c>
      <c r="N555" s="750" t="s">
        <v>3863</v>
      </c>
      <c r="O555" s="743"/>
      <c r="P555" s="743"/>
      <c r="Q555" s="743"/>
      <c r="R555" s="743"/>
      <c r="S5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55" s="743"/>
      <c r="U555" s="743"/>
      <c r="V555" s="743"/>
      <c r="W555" s="742"/>
      <c r="X555" s="742"/>
      <c r="Y555" s="748" t="s">
        <v>20637</v>
      </c>
      <c r="Z555" s="743" t="s">
        <v>4311</v>
      </c>
      <c r="AA555" s="743"/>
      <c r="AB555" s="743" t="str">
        <f>Таблиця4[[#This Row],[Descriptions2]]</f>
        <v/>
      </c>
      <c r="AC555" s="743" t="str">
        <f>Таблиця4[[#This Row],[Owner/Specific NPCs3]]</f>
        <v/>
      </c>
      <c r="AD555" s="743"/>
      <c r="AE555" s="750" t="s">
        <v>5831</v>
      </c>
      <c r="AF555" s="751"/>
      <c r="AG555" s="752"/>
      <c r="AH555" s="743" t="s">
        <v>3863</v>
      </c>
      <c r="AI555" s="752"/>
      <c r="AJ555" s="743" t="s">
        <v>4311</v>
      </c>
      <c r="AK555" s="752"/>
      <c r="AL555" s="742" t="str">
        <f>IFERROR(INDEX('02_LIVING_WATERDEEP'!$C$2:$C$200,MATCH(Таблиця4[[#This Row],[BUILDING NAME]],'02_LIVING_WATERDEEP'!$A$2:$A$200,0),1),"")</f>
        <v/>
      </c>
      <c r="AM555" s="742" t="str">
        <f>IFERROR(INDEX('02_LIVING_WATERDEEP'!$F$2:$F$200,MATCH(Таблиця4[[#This Row],[BUILDING NAME]],'02_LIVING_WATERDEEP'!$A$2:$A$200,0),1),"")</f>
        <v/>
      </c>
      <c r="AN555" s="742" t="str">
        <f>IFERROR(INDEX('02_LIVING_WATERDEEP'!$I$2:$I$200,MATCH(Таблиця4[[#This Row],[BUILDING NAME]],'02_LIVING_WATERDEEP'!$A$2:$A$200,0),1),"")</f>
        <v/>
      </c>
      <c r="AO555" s="742" t="str">
        <f>IFERROR(INDEX('02_LIVING_WATERDEEP'!$J$2:$J$200,MATCH(Таблиця4[[#This Row],[BUILDING NAME]],'02_LIVING_WATERDEEP'!$A$2:$A$200,0),1),"")</f>
        <v/>
      </c>
      <c r="AP555" s="742" t="str">
        <f>IFERROR(INDEX('02_LIVING_WATERDEEP'!$K$2:$K$200,MATCH(Таблиця4[[#This Row],[BUILDING NAME]],'02_LIVING_WATERDEEP'!$A$2:$A$200,0),1),"")</f>
        <v/>
      </c>
      <c r="AQ555" s="742" t="str">
        <f>IFERROR(INDEX('02_LIVING_WATERDEEP'!$L$2:$L$200,MATCH(Таблиця4[[#This Row],[BUILDING NAME]],'02_LIVING_WATERDEEP'!$A$2:$A$200,0),1),"")</f>
        <v/>
      </c>
      <c r="AR555" s="742" t="str">
        <f>IFERROR(INDEX('02_LIVING_WATERDEEP'!$M$2:$M$200,MATCH(Таблиця4[[#This Row],[BUILDING NAME]],'02_LIVING_WATERDEEP'!$A$2:$A$200,0),1),"")</f>
        <v/>
      </c>
      <c r="AS555" s="742"/>
      <c r="AT555" s="596"/>
      <c r="AU555" s="596"/>
      <c r="AV555" s="596"/>
      <c r="AW555" s="596"/>
      <c r="AX555" s="596"/>
      <c r="AY555" s="596"/>
      <c r="AZ555" s="596"/>
      <c r="BA555" s="596"/>
      <c r="BB555" s="596"/>
      <c r="BC555" s="596"/>
      <c r="BD555" s="596"/>
      <c r="BE555" s="596"/>
      <c r="BF555" s="596"/>
      <c r="BG555" s="596"/>
      <c r="BH555" s="596"/>
      <c r="BI555" s="596"/>
      <c r="BJ555" s="596" t="e">
        <f>MATCH(Таблиця4[[#This Row],[BUILDING NAME]],#REF!,0)</f>
        <v>#REF!</v>
      </c>
      <c r="BK555" s="596" t="e">
        <f>INDEX(#REF!,'02BUILD'!BJ555,1)</f>
        <v>#REF!</v>
      </c>
      <c r="BL555" s="596">
        <v>0</v>
      </c>
      <c r="BM555" s="596"/>
      <c r="BN555" s="596" t="e">
        <f>MATCH(Таблиця4[[#This Row],[BUILDING NAME]],Таблиця5[NAME],0)</f>
        <v>#N/A</v>
      </c>
      <c r="BO555" s="596" t="e">
        <f>INDEX(Таблиця5[[C - COINS - COST]:[ADDRESS]],'02BUILD'!$BN555,1)</f>
        <v>#N/A</v>
      </c>
      <c r="BP555" s="596" t="e">
        <f>INDEX(Таблиця5[[C - COINS - COST]:[ADDRESS]],'02BUILD'!$BN555,2)</f>
        <v>#N/A</v>
      </c>
      <c r="BQ555" s="596" t="e">
        <f>INDEX(Таблиця5[[C - COINS - COST]:[ADDRESS]],'02BUILD'!$BN555,3)</f>
        <v>#N/A</v>
      </c>
      <c r="BR555" s="596" t="e">
        <f>INDEX(Таблиця5[[C - COINS - COST]:[ADDRESS]],'02BUILD'!$BN555,4)</f>
        <v>#N/A</v>
      </c>
      <c r="BS555" s="596" t="e">
        <f>INDEX(Таблиця5[[C - COINS - COST]:[ADDRESS]],'02BUILD'!$BN555,5)</f>
        <v>#N/A</v>
      </c>
      <c r="BT555" s="596" t="e">
        <f>INDEX(Таблиця5[[C - COINS - COST]:[ADDRESS]],'02BUILD'!$BN555,6)</f>
        <v>#N/A</v>
      </c>
      <c r="BU555" s="596" t="e">
        <f>INDEX(Таблиця5[[C - COINS - COST]:[ADDRESS]],'02BUILD'!$BN555,7)</f>
        <v>#N/A</v>
      </c>
      <c r="BV555" s="596" t="e">
        <f>INDEX(Таблиця5[[C - COINS - COST]:[ADDRESS]],'02BUILD'!$BN555,8)</f>
        <v>#N/A</v>
      </c>
      <c r="BW555" s="596" t="e">
        <f>INDEX(Таблиця5[[C - COINS - COST]:[ADDRESS]],'02BUILD'!$BN555,9)</f>
        <v>#N/A</v>
      </c>
      <c r="BX555" s="596" t="e">
        <f>INDEX(Таблиця5[[C - COINS - COST]:[ADDRESS]],'02BUILD'!$BN555,10)</f>
        <v>#N/A</v>
      </c>
    </row>
    <row r="556" spans="1:76" ht="16.5" thickTop="1" thickBot="1">
      <c r="A556" s="742" t="s">
        <v>1168</v>
      </c>
      <c r="B556" s="743" t="str">
        <f t="shared" si="28"/>
        <v>S7</v>
      </c>
      <c r="C556" s="743" t="str">
        <f t="shared" si="29"/>
        <v>Brian the Swordmaster's Smithy (business, C, 2)</v>
      </c>
      <c r="D556" s="742"/>
      <c r="E556" s="742"/>
      <c r="F556" s="743" t="s">
        <v>1398</v>
      </c>
      <c r="G556" s="743" t="s">
        <v>1982</v>
      </c>
      <c r="H556" s="743" t="s">
        <v>20910</v>
      </c>
      <c r="I556" s="743" t="s">
        <v>3969</v>
      </c>
      <c r="J556" s="743"/>
      <c r="K556" s="743" t="s">
        <v>2089</v>
      </c>
      <c r="L556" s="743" t="s">
        <v>2069</v>
      </c>
      <c r="M556" s="743">
        <v>2</v>
      </c>
      <c r="N556" s="743"/>
      <c r="O556" s="743">
        <v>3</v>
      </c>
      <c r="P556" s="743"/>
      <c r="Q556" s="743"/>
      <c r="R556" s="743"/>
      <c r="S5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556" s="743"/>
      <c r="U556" s="743"/>
      <c r="V556" s="742" t="s">
        <v>21517</v>
      </c>
      <c r="W556" s="742"/>
      <c r="X556" s="742"/>
      <c r="Y556" s="748" t="s">
        <v>21516</v>
      </c>
      <c r="Z556" s="743" t="s">
        <v>4311</v>
      </c>
      <c r="AA556" s="743"/>
      <c r="AB556" s="743" t="str">
        <f>Таблиця4[[#This Row],[Descriptions2]]</f>
        <v/>
      </c>
      <c r="AC556" s="743" t="str">
        <f>Таблиця4[[#This Row],[Owner/Specific NPCs3]]</f>
        <v/>
      </c>
      <c r="AD556" s="743"/>
      <c r="AE556" s="750" t="s">
        <v>5831</v>
      </c>
      <c r="AF556" s="751"/>
      <c r="AG556" s="752"/>
      <c r="AH556" s="743" t="s">
        <v>4311</v>
      </c>
      <c r="AI556" s="752"/>
      <c r="AJ556" s="743" t="s">
        <v>4311</v>
      </c>
      <c r="AK556" s="752"/>
      <c r="AL556" s="742" t="str">
        <f>IFERROR(INDEX('02_LIVING_WATERDEEP'!$C$2:$C$200,MATCH(Таблиця4[[#This Row],[BUILDING NAME]],'02_LIVING_WATERDEEP'!$A$2:$A$200,0),1),"")</f>
        <v/>
      </c>
      <c r="AM556" s="742" t="str">
        <f>IFERROR(INDEX('02_LIVING_WATERDEEP'!$F$2:$F$200,MATCH(Таблиця4[[#This Row],[BUILDING NAME]],'02_LIVING_WATERDEEP'!$A$2:$A$200,0),1),"")</f>
        <v/>
      </c>
      <c r="AN556" s="742" t="str">
        <f>IFERROR(INDEX('02_LIVING_WATERDEEP'!$I$2:$I$200,MATCH(Таблиця4[[#This Row],[BUILDING NAME]],'02_LIVING_WATERDEEP'!$A$2:$A$200,0),1),"")</f>
        <v/>
      </c>
      <c r="AO556" s="742" t="str">
        <f>IFERROR(INDEX('02_LIVING_WATERDEEP'!$J$2:$J$200,MATCH(Таблиця4[[#This Row],[BUILDING NAME]],'02_LIVING_WATERDEEP'!$A$2:$A$200,0),1),"")</f>
        <v/>
      </c>
      <c r="AP556" s="742" t="str">
        <f>IFERROR(INDEX('02_LIVING_WATERDEEP'!$K$2:$K$200,MATCH(Таблиця4[[#This Row],[BUILDING NAME]],'02_LIVING_WATERDEEP'!$A$2:$A$200,0),1),"")</f>
        <v/>
      </c>
      <c r="AQ556" s="742" t="str">
        <f>IFERROR(INDEX('02_LIVING_WATERDEEP'!$L$2:$L$200,MATCH(Таблиця4[[#This Row],[BUILDING NAME]],'02_LIVING_WATERDEEP'!$A$2:$A$200,0),1),"")</f>
        <v/>
      </c>
      <c r="AR556" s="742" t="str">
        <f>IFERROR(INDEX('02_LIVING_WATERDEEP'!$M$2:$M$200,MATCH(Таблиця4[[#This Row],[BUILDING NAME]],'02_LIVING_WATERDEEP'!$A$2:$A$200,0),1),"")</f>
        <v/>
      </c>
      <c r="AS556" s="742"/>
      <c r="AT556" s="596"/>
      <c r="AU556" s="596"/>
      <c r="AV556" s="596"/>
      <c r="AW556" s="596"/>
      <c r="AX556" s="596"/>
      <c r="AY556" s="596"/>
      <c r="AZ556" s="596"/>
      <c r="BA556" s="596"/>
      <c r="BB556" s="596"/>
      <c r="BC556" s="596"/>
      <c r="BD556" s="596"/>
      <c r="BE556" s="596"/>
      <c r="BF556" s="596"/>
      <c r="BG556" s="596"/>
      <c r="BH556" s="596"/>
      <c r="BI556" s="596"/>
      <c r="BJ556" s="596" t="e">
        <f>MATCH(Таблиця4[[#This Row],[BUILDING NAME]],#REF!,0)</f>
        <v>#REF!</v>
      </c>
      <c r="BK556" s="596" t="e">
        <f>INDEX(#REF!,'02BUILD'!BJ556,1)</f>
        <v>#REF!</v>
      </c>
      <c r="BL556" s="596" t="s">
        <v>20636</v>
      </c>
      <c r="BM556" s="596"/>
      <c r="BN556" s="596" t="e">
        <f>MATCH(Таблиця4[[#This Row],[BUILDING NAME]],Таблиця5[NAME],0)</f>
        <v>#N/A</v>
      </c>
      <c r="BO556" s="596" t="e">
        <f>INDEX(Таблиця5[[C - COINS - COST]:[ADDRESS]],'02BUILD'!$BN556,1)</f>
        <v>#N/A</v>
      </c>
      <c r="BP556" s="596" t="e">
        <f>INDEX(Таблиця5[[C - COINS - COST]:[ADDRESS]],'02BUILD'!$BN556,2)</f>
        <v>#N/A</v>
      </c>
      <c r="BQ556" s="596" t="e">
        <f>INDEX(Таблиця5[[C - COINS - COST]:[ADDRESS]],'02BUILD'!$BN556,3)</f>
        <v>#N/A</v>
      </c>
      <c r="BR556" s="596" t="e">
        <f>INDEX(Таблиця5[[C - COINS - COST]:[ADDRESS]],'02BUILD'!$BN556,4)</f>
        <v>#N/A</v>
      </c>
      <c r="BS556" s="596" t="e">
        <f>INDEX(Таблиця5[[C - COINS - COST]:[ADDRESS]],'02BUILD'!$BN556,5)</f>
        <v>#N/A</v>
      </c>
      <c r="BT556" s="596" t="e">
        <f>INDEX(Таблиця5[[C - COINS - COST]:[ADDRESS]],'02BUILD'!$BN556,6)</f>
        <v>#N/A</v>
      </c>
      <c r="BU556" s="596" t="e">
        <f>INDEX(Таблиця5[[C - COINS - COST]:[ADDRESS]],'02BUILD'!$BN556,7)</f>
        <v>#N/A</v>
      </c>
      <c r="BV556" s="596" t="e">
        <f>INDEX(Таблиця5[[C - COINS - COST]:[ADDRESS]],'02BUILD'!$BN556,8)</f>
        <v>#N/A</v>
      </c>
      <c r="BW556" s="596" t="e">
        <f>INDEX(Таблиця5[[C - COINS - COST]:[ADDRESS]],'02BUILD'!$BN556,9)</f>
        <v>#N/A</v>
      </c>
      <c r="BX556" s="596" t="e">
        <f>INDEX(Таблиця5[[C - COINS - COST]:[ADDRESS]],'02BUILD'!$BN556,10)</f>
        <v>#N/A</v>
      </c>
    </row>
    <row r="557" spans="1:76" ht="16.5" thickTop="1" thickBot="1">
      <c r="A557" s="742" t="s">
        <v>1169</v>
      </c>
      <c r="B557" s="743" t="str">
        <f t="shared" si="28"/>
        <v>S8</v>
      </c>
      <c r="C557" s="743" t="str">
        <f t="shared" si="29"/>
        <v>The Old Monster Shop (business, D, 4)</v>
      </c>
      <c r="D557" s="742"/>
      <c r="E557" s="742"/>
      <c r="F557" s="743" t="s">
        <v>1399</v>
      </c>
      <c r="G557" s="743" t="s">
        <v>1983</v>
      </c>
      <c r="H557" s="743" t="s">
        <v>21576</v>
      </c>
      <c r="I557" s="743" t="s">
        <v>3969</v>
      </c>
      <c r="J557" s="743"/>
      <c r="K557" s="743" t="s">
        <v>2089</v>
      </c>
      <c r="L557" s="743" t="s">
        <v>2083</v>
      </c>
      <c r="M557" s="743">
        <v>4</v>
      </c>
      <c r="N557" s="743"/>
      <c r="O557" s="743">
        <v>4</v>
      </c>
      <c r="P557" s="743"/>
      <c r="Q557" s="743"/>
      <c r="R557" s="743"/>
      <c r="S5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57" s="743"/>
      <c r="U557" s="757"/>
      <c r="V557" s="743" t="s">
        <v>12770</v>
      </c>
      <c r="W557" s="742"/>
      <c r="X557" s="742"/>
      <c r="Y557" s="742" t="s">
        <v>21750</v>
      </c>
      <c r="Z557" s="743" t="s">
        <v>4311</v>
      </c>
      <c r="AA557" s="743"/>
      <c r="AB557" s="743" t="str">
        <f>Таблиця4[[#This Row],[Descriptions2]]</f>
        <v/>
      </c>
      <c r="AC557" s="743" t="str">
        <f>Таблиця4[[#This Row],[Owner/Specific NPCs3]]</f>
        <v/>
      </c>
      <c r="AD557" s="743"/>
      <c r="AE557" s="750" t="s">
        <v>5831</v>
      </c>
      <c r="AF557" s="751"/>
      <c r="AG557" s="752"/>
      <c r="AH557" s="743" t="s">
        <v>4311</v>
      </c>
      <c r="AI557" s="752"/>
      <c r="AJ557" s="743" t="s">
        <v>4311</v>
      </c>
      <c r="AK557" s="752"/>
      <c r="AL557" s="742" t="str">
        <f>IFERROR(INDEX('02_LIVING_WATERDEEP'!$C$2:$C$200,MATCH(Таблиця4[[#This Row],[BUILDING NAME]],'02_LIVING_WATERDEEP'!$A$2:$A$200,0),1),"")</f>
        <v/>
      </c>
      <c r="AM557" s="742" t="str">
        <f>IFERROR(INDEX('02_LIVING_WATERDEEP'!$F$2:$F$200,MATCH(Таблиця4[[#This Row],[BUILDING NAME]],'02_LIVING_WATERDEEP'!$A$2:$A$200,0),1),"")</f>
        <v/>
      </c>
      <c r="AN557" s="742" t="str">
        <f>IFERROR(INDEX('02_LIVING_WATERDEEP'!$I$2:$I$200,MATCH(Таблиця4[[#This Row],[BUILDING NAME]],'02_LIVING_WATERDEEP'!$A$2:$A$200,0),1),"")</f>
        <v/>
      </c>
      <c r="AO557" s="742" t="str">
        <f>IFERROR(INDEX('02_LIVING_WATERDEEP'!$J$2:$J$200,MATCH(Таблиця4[[#This Row],[BUILDING NAME]],'02_LIVING_WATERDEEP'!$A$2:$A$200,0),1),"")</f>
        <v/>
      </c>
      <c r="AP557" s="742" t="str">
        <f>IFERROR(INDEX('02_LIVING_WATERDEEP'!$K$2:$K$200,MATCH(Таблиця4[[#This Row],[BUILDING NAME]],'02_LIVING_WATERDEEP'!$A$2:$A$200,0),1),"")</f>
        <v/>
      </c>
      <c r="AQ557" s="742" t="str">
        <f>IFERROR(INDEX('02_LIVING_WATERDEEP'!$L$2:$L$200,MATCH(Таблиця4[[#This Row],[BUILDING NAME]],'02_LIVING_WATERDEEP'!$A$2:$A$200,0),1),"")</f>
        <v/>
      </c>
      <c r="AR557" s="742" t="str">
        <f>IFERROR(INDEX('02_LIVING_WATERDEEP'!$M$2:$M$200,MATCH(Таблиця4[[#This Row],[BUILDING NAME]],'02_LIVING_WATERDEEP'!$A$2:$A$200,0),1),"")</f>
        <v/>
      </c>
      <c r="AS557" s="742"/>
      <c r="AT557" s="596"/>
      <c r="AU557" s="596"/>
      <c r="AV557" s="596"/>
      <c r="AW557" s="596"/>
      <c r="AX557" s="596"/>
      <c r="AY557" s="596"/>
      <c r="AZ557" s="596"/>
      <c r="BA557" s="596"/>
      <c r="BB557" s="596"/>
      <c r="BC557" s="596"/>
      <c r="BD557" s="596"/>
      <c r="BE557" s="596"/>
      <c r="BF557" s="596"/>
      <c r="BG557" s="596"/>
      <c r="BH557" s="596"/>
      <c r="BI557" s="596"/>
      <c r="BJ557" s="596" t="e">
        <f>MATCH(Таблиця4[[#This Row],[BUILDING NAME]],#REF!,0)</f>
        <v>#REF!</v>
      </c>
      <c r="BK557" s="596" t="e">
        <f>INDEX(#REF!,'02BUILD'!BJ557,1)</f>
        <v>#REF!</v>
      </c>
      <c r="BL557" s="596">
        <v>0</v>
      </c>
      <c r="BM557" s="596"/>
      <c r="BN557" s="596" t="e">
        <f>MATCH(Таблиця4[[#This Row],[BUILDING NAME]],Таблиця5[NAME],0)</f>
        <v>#N/A</v>
      </c>
      <c r="BO557" s="596" t="e">
        <f>INDEX(Таблиця5[[C - COINS - COST]:[ADDRESS]],'02BUILD'!$BN557,1)</f>
        <v>#N/A</v>
      </c>
      <c r="BP557" s="596" t="e">
        <f>INDEX(Таблиця5[[C - COINS - COST]:[ADDRESS]],'02BUILD'!$BN557,2)</f>
        <v>#N/A</v>
      </c>
      <c r="BQ557" s="596" t="e">
        <f>INDEX(Таблиця5[[C - COINS - COST]:[ADDRESS]],'02BUILD'!$BN557,3)</f>
        <v>#N/A</v>
      </c>
      <c r="BR557" s="596" t="e">
        <f>INDEX(Таблиця5[[C - COINS - COST]:[ADDRESS]],'02BUILD'!$BN557,4)</f>
        <v>#N/A</v>
      </c>
      <c r="BS557" s="596" t="e">
        <f>INDEX(Таблиця5[[C - COINS - COST]:[ADDRESS]],'02BUILD'!$BN557,5)</f>
        <v>#N/A</v>
      </c>
      <c r="BT557" s="596" t="e">
        <f>INDEX(Таблиця5[[C - COINS - COST]:[ADDRESS]],'02BUILD'!$BN557,6)</f>
        <v>#N/A</v>
      </c>
      <c r="BU557" s="596" t="e">
        <f>INDEX(Таблиця5[[C - COINS - COST]:[ADDRESS]],'02BUILD'!$BN557,7)</f>
        <v>#N/A</v>
      </c>
      <c r="BV557" s="596" t="e">
        <f>INDEX(Таблиця5[[C - COINS - COST]:[ADDRESS]],'02BUILD'!$BN557,8)</f>
        <v>#N/A</v>
      </c>
      <c r="BW557" s="596" t="e">
        <f>INDEX(Таблиця5[[C - COINS - COST]:[ADDRESS]],'02BUILD'!$BN557,9)</f>
        <v>#N/A</v>
      </c>
      <c r="BX557" s="596" t="e">
        <f>INDEX(Таблиця5[[C - COINS - COST]:[ADDRESS]],'02BUILD'!$BN557,10)</f>
        <v>#N/A</v>
      </c>
    </row>
    <row r="558" spans="1:76" ht="16.5" thickTop="1" thickBot="1">
      <c r="A558" s="742" t="s">
        <v>1170</v>
      </c>
      <c r="B558" s="743" t="str">
        <f t="shared" si="28"/>
        <v>S9</v>
      </c>
      <c r="C558" s="743" t="str">
        <f t="shared" si="29"/>
        <v>Midnight Sun (tavern, D, 1)</v>
      </c>
      <c r="D558" s="742"/>
      <c r="E558" s="742"/>
      <c r="F558" s="743" t="s">
        <v>1400</v>
      </c>
      <c r="G558" s="743" t="s">
        <v>1984</v>
      </c>
      <c r="H558" s="743" t="s">
        <v>2431</v>
      </c>
      <c r="I558" s="743" t="s">
        <v>3969</v>
      </c>
      <c r="J558" s="743"/>
      <c r="K558" s="743" t="s">
        <v>2093</v>
      </c>
      <c r="L558" s="743" t="s">
        <v>2083</v>
      </c>
      <c r="M558" s="743">
        <v>1</v>
      </c>
      <c r="N558" s="747" t="s">
        <v>16254</v>
      </c>
      <c r="O558" s="743"/>
      <c r="P558" s="743"/>
      <c r="Q558" s="743"/>
      <c r="R558" s="743"/>
      <c r="S5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58" s="743"/>
      <c r="U558" s="743"/>
      <c r="V558" s="743"/>
      <c r="W558" s="742"/>
      <c r="X558" s="742"/>
      <c r="Y558" s="745" t="s">
        <v>16252</v>
      </c>
      <c r="Z558" s="743" t="s">
        <v>223</v>
      </c>
      <c r="AA558" s="743"/>
      <c r="AB558" s="743" t="str">
        <f>Таблиця4[[#This Row],[Descriptions2]]</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AC558" s="743" t="str">
        <f>Таблиця4[[#This Row],[Owner/Specific NPCs3]]</f>
        <v>Draeli Hornieth, Male Wood Elf. Barkley, awakened mastiff. Tiger, awakened cat. Slyther, awakened snake. Barry, awakened shrub.</v>
      </c>
      <c r="AD558" s="743"/>
      <c r="AE558" s="750" t="s">
        <v>5831</v>
      </c>
      <c r="AF558" s="751"/>
      <c r="AG558" s="752"/>
      <c r="AH558" s="743" t="s">
        <v>4311</v>
      </c>
      <c r="AI558" s="752"/>
      <c r="AJ558" s="743" t="s">
        <v>4311</v>
      </c>
      <c r="AK558" s="752"/>
      <c r="AL558" s="742" t="str">
        <f>IFERROR(INDEX('02_LIVING_WATERDEEP'!$C$2:$C$200,MATCH(Таблиця4[[#This Row],[BUILDING NAME]],'02_LIVING_WATERDEEP'!$A$2:$A$200,0),1),"")</f>
        <v>CW3 Clare</v>
      </c>
      <c r="AM558" s="742" t="str">
        <f>IFERROR(INDEX('02_LIVING_WATERDEEP'!$F$2:$F$200,MATCH(Таблиця4[[#This Row],[BUILDING NAME]],'02_LIVING_WATERDEEP'!$A$2:$A$200,0),1),"")</f>
        <v>Modest</v>
      </c>
      <c r="AN558" s="742" t="str">
        <f>IFERROR(INDEX('02_LIVING_WATERDEEP'!$I$2:$I$200,MATCH(Таблиця4[[#This Row],[BUILDING NAME]],'02_LIVING_WATERDEEP'!$A$2:$A$200,0),1),"")</f>
        <v>This tavern is ran by a humble wood elf druid named Draeli Hornieth, who’s mission in life is to earn more and more gold to Awaken more animal companions. The tavern itself looks like a glimpse inside of a rich forest glade, with branches sprawled along the walls, the tables and chairs being made of tree trunks and roots, and the ceiling being the top of a large tree. The very air in this tavern is comforting, and outside noises are drowned out by the walls and faint music playing in the background. All the workers including the awoken animals are very friendly, but a rapport is usually needed with each animal to truly understand them. The specialty drinks here are mineral water and “Sticky Sap”, a very strong mead infused with sap, that clings to the throat for a long time.</v>
      </c>
      <c r="AO558" s="742" t="str">
        <f>IFERROR(INDEX('02_LIVING_WATERDEEP'!$J$2:$J$200,MATCH(Таблиця4[[#This Row],[BUILDING NAME]],'02_LIVING_WATERDEEP'!$A$2:$A$200,0),1),"")</f>
        <v xml:space="preserve">This rather unusual building is a three-story tall infusion of tree and building. The roof is covered by thick leaves and branches from the large tree growing in the center of this establishment. Many of the windows also have branches sticking out of them. Notably a window on the first floor has a branch that reaches out and creates a bench for passersby people. Once inside, a large tree sprouting many long branches wrap the walls of the building. The interior has a light wood theme, complete with magical fire that emanates no real flames. In addition to the off sight of nature in the middle of the city, several talking animals that converse with guests are scattered around the joint. </v>
      </c>
      <c r="AP558" s="742" t="str">
        <f>IFERROR(INDEX('02_LIVING_WATERDEEP'!$K$2:$K$200,MATCH(Таблиця4[[#This Row],[BUILDING NAME]],'02_LIVING_WATERDEEP'!$A$2:$A$200,0),1),"")</f>
        <v>Draeli Hornieth, Male Wood Elf. Barkley, awakened mastiff. Tiger, awakened cat. Slyther, awakened snake. Barry, awakened shrub.</v>
      </c>
      <c r="AQ558" s="742">
        <f>IFERROR(INDEX('02_LIVING_WATERDEEP'!$L$2:$L$200,MATCH(Таблиця4[[#This Row],[BUILDING NAME]],'02_LIVING_WATERDEEP'!$A$2:$A$200,0),1),"")</f>
        <v>0</v>
      </c>
      <c r="AR558" s="742">
        <f>IFERROR(INDEX('02_LIVING_WATERDEEP'!$M$2:$M$200,MATCH(Таблиця4[[#This Row],[BUILDING NAME]],'02_LIVING_WATERDEEP'!$A$2:$A$200,0),1),"")</f>
        <v>0</v>
      </c>
      <c r="AS558" s="742"/>
      <c r="AT558" s="596"/>
      <c r="AU558" s="596"/>
      <c r="AV558" s="596"/>
      <c r="AW558" s="596"/>
      <c r="AX558" s="596"/>
      <c r="AY558" s="596"/>
      <c r="AZ558" s="596"/>
      <c r="BA558" s="596"/>
      <c r="BB558" s="596"/>
      <c r="BC558" s="596"/>
      <c r="BD558" s="596"/>
      <c r="BE558" s="596"/>
      <c r="BF558" s="596"/>
      <c r="BG558" s="596"/>
      <c r="BH558" s="596"/>
      <c r="BI558" s="596"/>
      <c r="BJ558" s="596" t="e">
        <f>MATCH(Таблиця4[[#This Row],[BUILDING NAME]],#REF!,0)</f>
        <v>#REF!</v>
      </c>
      <c r="BK558" s="596" t="e">
        <f>INDEX(#REF!,'02BUILD'!BJ558,1)</f>
        <v>#REF!</v>
      </c>
      <c r="BL558" s="596" t="s">
        <v>20630</v>
      </c>
      <c r="BM558" s="596"/>
      <c r="BN558" s="596" t="e">
        <f>MATCH(Таблиця4[[#This Row],[BUILDING NAME]],Таблиця5[NAME],0)</f>
        <v>#N/A</v>
      </c>
      <c r="BO558" s="596" t="e">
        <f>INDEX(Таблиця5[[C - COINS - COST]:[ADDRESS]],'02BUILD'!$BN558,1)</f>
        <v>#N/A</v>
      </c>
      <c r="BP558" s="596" t="e">
        <f>INDEX(Таблиця5[[C - COINS - COST]:[ADDRESS]],'02BUILD'!$BN558,2)</f>
        <v>#N/A</v>
      </c>
      <c r="BQ558" s="596" t="e">
        <f>INDEX(Таблиця5[[C - COINS - COST]:[ADDRESS]],'02BUILD'!$BN558,3)</f>
        <v>#N/A</v>
      </c>
      <c r="BR558" s="596" t="e">
        <f>INDEX(Таблиця5[[C - COINS - COST]:[ADDRESS]],'02BUILD'!$BN558,4)</f>
        <v>#N/A</v>
      </c>
      <c r="BS558" s="596" t="e">
        <f>INDEX(Таблиця5[[C - COINS - COST]:[ADDRESS]],'02BUILD'!$BN558,5)</f>
        <v>#N/A</v>
      </c>
      <c r="BT558" s="596" t="e">
        <f>INDEX(Таблиця5[[C - COINS - COST]:[ADDRESS]],'02BUILD'!$BN558,6)</f>
        <v>#N/A</v>
      </c>
      <c r="BU558" s="596" t="e">
        <f>INDEX(Таблиця5[[C - COINS - COST]:[ADDRESS]],'02BUILD'!$BN558,7)</f>
        <v>#N/A</v>
      </c>
      <c r="BV558" s="596" t="e">
        <f>INDEX(Таблиця5[[C - COINS - COST]:[ADDRESS]],'02BUILD'!$BN558,8)</f>
        <v>#N/A</v>
      </c>
      <c r="BW558" s="596" t="e">
        <f>INDEX(Таблиця5[[C - COINS - COST]:[ADDRESS]],'02BUILD'!$BN558,9)</f>
        <v>#N/A</v>
      </c>
      <c r="BX558" s="596" t="e">
        <f>INDEX(Таблиця5[[C - COINS - COST]:[ADDRESS]],'02BUILD'!$BN558,10)</f>
        <v>#N/A</v>
      </c>
    </row>
    <row r="559" spans="1:76" ht="16.5" thickTop="1" thickBot="1">
      <c r="A559" s="742" t="s">
        <v>1171</v>
      </c>
      <c r="B559" s="743" t="str">
        <f t="shared" si="28"/>
        <v>S10</v>
      </c>
      <c r="C559" s="743" t="str">
        <f t="shared" si="29"/>
        <v>Flurmastyr residence (row house, C, 2)</v>
      </c>
      <c r="D559" s="742"/>
      <c r="E559" s="742"/>
      <c r="F559" s="743" t="s">
        <v>1401</v>
      </c>
      <c r="G559" s="743" t="s">
        <v>1985</v>
      </c>
      <c r="H559" s="743" t="s">
        <v>2432</v>
      </c>
      <c r="I559" s="743" t="s">
        <v>3969</v>
      </c>
      <c r="J559" s="743"/>
      <c r="K559" s="743" t="s">
        <v>2090</v>
      </c>
      <c r="L559" s="743" t="s">
        <v>2069</v>
      </c>
      <c r="M559" s="743">
        <v>2</v>
      </c>
      <c r="N559" s="743"/>
      <c r="O559" s="743"/>
      <c r="P559" s="743"/>
      <c r="Q559" s="743"/>
      <c r="R559" s="743"/>
      <c r="S5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59" s="743"/>
      <c r="U559" s="743"/>
      <c r="V559" s="743"/>
      <c r="W559" s="742"/>
      <c r="X559" s="742"/>
      <c r="Y559" s="742"/>
      <c r="Z559" s="743" t="s">
        <v>4311</v>
      </c>
      <c r="AA559" s="743"/>
      <c r="AB559" s="743" t="str">
        <f>Таблиця4[[#This Row],[Descriptions2]]</f>
        <v/>
      </c>
      <c r="AC559" s="743" t="str">
        <f>Таблиця4[[#This Row],[Owner/Specific NPCs3]]</f>
        <v/>
      </c>
      <c r="AD559" s="743"/>
      <c r="AE559" s="750" t="s">
        <v>5831</v>
      </c>
      <c r="AF559" s="751"/>
      <c r="AG559" s="752"/>
      <c r="AH559" s="743" t="s">
        <v>4311</v>
      </c>
      <c r="AI559" s="752"/>
      <c r="AJ559" s="743" t="s">
        <v>4311</v>
      </c>
      <c r="AK559" s="752"/>
      <c r="AL559" s="742" t="str">
        <f>IFERROR(INDEX('02_LIVING_WATERDEEP'!$C$2:$C$200,MATCH(Таблиця4[[#This Row],[BUILDING NAME]],'02_LIVING_WATERDEEP'!$A$2:$A$200,0),1),"")</f>
        <v/>
      </c>
      <c r="AM559" s="742" t="str">
        <f>IFERROR(INDEX('02_LIVING_WATERDEEP'!$F$2:$F$200,MATCH(Таблиця4[[#This Row],[BUILDING NAME]],'02_LIVING_WATERDEEP'!$A$2:$A$200,0),1),"")</f>
        <v/>
      </c>
      <c r="AN559" s="742" t="str">
        <f>IFERROR(INDEX('02_LIVING_WATERDEEP'!$I$2:$I$200,MATCH(Таблиця4[[#This Row],[BUILDING NAME]],'02_LIVING_WATERDEEP'!$A$2:$A$200,0),1),"")</f>
        <v/>
      </c>
      <c r="AO559" s="742" t="str">
        <f>IFERROR(INDEX('02_LIVING_WATERDEEP'!$J$2:$J$200,MATCH(Таблиця4[[#This Row],[BUILDING NAME]],'02_LIVING_WATERDEEP'!$A$2:$A$200,0),1),"")</f>
        <v/>
      </c>
      <c r="AP559" s="742" t="str">
        <f>IFERROR(INDEX('02_LIVING_WATERDEEP'!$K$2:$K$200,MATCH(Таблиця4[[#This Row],[BUILDING NAME]],'02_LIVING_WATERDEEP'!$A$2:$A$200,0),1),"")</f>
        <v/>
      </c>
      <c r="AQ559" s="742" t="str">
        <f>IFERROR(INDEX('02_LIVING_WATERDEEP'!$L$2:$L$200,MATCH(Таблиця4[[#This Row],[BUILDING NAME]],'02_LIVING_WATERDEEP'!$A$2:$A$200,0),1),"")</f>
        <v/>
      </c>
      <c r="AR559" s="742" t="str">
        <f>IFERROR(INDEX('02_LIVING_WATERDEEP'!$M$2:$M$200,MATCH(Таблиця4[[#This Row],[BUILDING NAME]],'02_LIVING_WATERDEEP'!$A$2:$A$200,0),1),"")</f>
        <v/>
      </c>
      <c r="AS559" s="742"/>
      <c r="AT559" s="596"/>
      <c r="AU559" s="596"/>
      <c r="AV559" s="596"/>
      <c r="AW559" s="596"/>
      <c r="AX559" s="596"/>
      <c r="AY559" s="596"/>
      <c r="AZ559" s="596"/>
      <c r="BA559" s="596"/>
      <c r="BB559" s="596"/>
      <c r="BC559" s="596"/>
      <c r="BD559" s="596"/>
      <c r="BE559" s="596"/>
      <c r="BF559" s="596"/>
      <c r="BG559" s="596"/>
      <c r="BH559" s="596"/>
      <c r="BI559" s="596"/>
      <c r="BJ559" s="596" t="e">
        <f>MATCH(Таблиця4[[#This Row],[BUILDING NAME]],#REF!,0)</f>
        <v>#REF!</v>
      </c>
      <c r="BK559" s="596" t="e">
        <f>INDEX(#REF!,'02BUILD'!BJ559,1)</f>
        <v>#REF!</v>
      </c>
      <c r="BL559" s="596" t="s">
        <v>20547</v>
      </c>
      <c r="BM559" s="596"/>
      <c r="BN559" s="596" t="e">
        <f>MATCH(Таблиця4[[#This Row],[BUILDING NAME]],Таблиця5[NAME],0)</f>
        <v>#N/A</v>
      </c>
      <c r="BO559" s="596" t="e">
        <f>INDEX(Таблиця5[[C - COINS - COST]:[ADDRESS]],'02BUILD'!$BN559,1)</f>
        <v>#N/A</v>
      </c>
      <c r="BP559" s="596" t="e">
        <f>INDEX(Таблиця5[[C - COINS - COST]:[ADDRESS]],'02BUILD'!$BN559,2)</f>
        <v>#N/A</v>
      </c>
      <c r="BQ559" s="596" t="e">
        <f>INDEX(Таблиця5[[C - COINS - COST]:[ADDRESS]],'02BUILD'!$BN559,3)</f>
        <v>#N/A</v>
      </c>
      <c r="BR559" s="596" t="e">
        <f>INDEX(Таблиця5[[C - COINS - COST]:[ADDRESS]],'02BUILD'!$BN559,4)</f>
        <v>#N/A</v>
      </c>
      <c r="BS559" s="596" t="e">
        <f>INDEX(Таблиця5[[C - COINS - COST]:[ADDRESS]],'02BUILD'!$BN559,5)</f>
        <v>#N/A</v>
      </c>
      <c r="BT559" s="596" t="e">
        <f>INDEX(Таблиця5[[C - COINS - COST]:[ADDRESS]],'02BUILD'!$BN559,6)</f>
        <v>#N/A</v>
      </c>
      <c r="BU559" s="596" t="e">
        <f>INDEX(Таблиця5[[C - COINS - COST]:[ADDRESS]],'02BUILD'!$BN559,7)</f>
        <v>#N/A</v>
      </c>
      <c r="BV559" s="596" t="e">
        <f>INDEX(Таблиця5[[C - COINS - COST]:[ADDRESS]],'02BUILD'!$BN559,8)</f>
        <v>#N/A</v>
      </c>
      <c r="BW559" s="596" t="e">
        <f>INDEX(Таблиця5[[C - COINS - COST]:[ADDRESS]],'02BUILD'!$BN559,9)</f>
        <v>#N/A</v>
      </c>
      <c r="BX559" s="596" t="e">
        <f>INDEX(Таблиця5[[C - COINS - COST]:[ADDRESS]],'02BUILD'!$BN559,10)</f>
        <v>#N/A</v>
      </c>
    </row>
    <row r="560" spans="1:76" ht="16.5" thickTop="1" thickBot="1">
      <c r="A560" s="742" t="s">
        <v>1172</v>
      </c>
      <c r="B560" s="743" t="str">
        <f t="shared" si="28"/>
        <v>S11</v>
      </c>
      <c r="C560" s="743" t="str">
        <f t="shared" si="29"/>
        <v>Builders' Hall (guildhall, B, 2)</v>
      </c>
      <c r="D560" s="742"/>
      <c r="E560" s="742"/>
      <c r="F560" s="743" t="s">
        <v>1402</v>
      </c>
      <c r="G560" s="743" t="s">
        <v>1986</v>
      </c>
      <c r="H560" s="743" t="s">
        <v>2433</v>
      </c>
      <c r="I560" s="743" t="s">
        <v>3969</v>
      </c>
      <c r="J560" s="743"/>
      <c r="K560" s="743" t="s">
        <v>2096</v>
      </c>
      <c r="L560" s="743" t="s">
        <v>2081</v>
      </c>
      <c r="M560" s="743">
        <v>2</v>
      </c>
      <c r="N560" s="750" t="s">
        <v>3848</v>
      </c>
      <c r="O560" s="743"/>
      <c r="P560" s="743"/>
      <c r="Q560" s="743"/>
      <c r="R560" s="743"/>
      <c r="S5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60" s="743"/>
      <c r="U560" s="743" t="s">
        <v>21201</v>
      </c>
      <c r="V560" s="743"/>
      <c r="W560" s="742"/>
      <c r="X560" s="742"/>
      <c r="Y560" s="748" t="s">
        <v>20628</v>
      </c>
      <c r="Z560" s="743" t="s">
        <v>4311</v>
      </c>
      <c r="AA560" s="743"/>
      <c r="AB560" s="743" t="str">
        <f>Таблиця4[[#This Row],[Descriptions2]]</f>
        <v/>
      </c>
      <c r="AC560" s="743" t="str">
        <f>Таблиця4[[#This Row],[Owner/Specific NPCs3]]</f>
        <v/>
      </c>
      <c r="AD560" s="743"/>
      <c r="AE560" s="750" t="s">
        <v>5831</v>
      </c>
      <c r="AF560" s="751"/>
      <c r="AG560" s="752"/>
      <c r="AH560" s="743" t="s">
        <v>3848</v>
      </c>
      <c r="AI560" s="752"/>
      <c r="AJ560" s="743" t="s">
        <v>4311</v>
      </c>
      <c r="AK560" s="752"/>
      <c r="AL560" s="742" t="str">
        <f>IFERROR(INDEX('02_LIVING_WATERDEEP'!$C$2:$C$200,MATCH(Таблиця4[[#This Row],[BUILDING NAME]],'02_LIVING_WATERDEEP'!$A$2:$A$200,0),1),"")</f>
        <v/>
      </c>
      <c r="AM560" s="742" t="str">
        <f>IFERROR(INDEX('02_LIVING_WATERDEEP'!$F$2:$F$200,MATCH(Таблиця4[[#This Row],[BUILDING NAME]],'02_LIVING_WATERDEEP'!$A$2:$A$200,0),1),"")</f>
        <v/>
      </c>
      <c r="AN560" s="742" t="str">
        <f>IFERROR(INDEX('02_LIVING_WATERDEEP'!$I$2:$I$200,MATCH(Таблиця4[[#This Row],[BUILDING NAME]],'02_LIVING_WATERDEEP'!$A$2:$A$200,0),1),"")</f>
        <v/>
      </c>
      <c r="AO560" s="742" t="str">
        <f>IFERROR(INDEX('02_LIVING_WATERDEEP'!$J$2:$J$200,MATCH(Таблиця4[[#This Row],[BUILDING NAME]],'02_LIVING_WATERDEEP'!$A$2:$A$200,0),1),"")</f>
        <v/>
      </c>
      <c r="AP560" s="742" t="str">
        <f>IFERROR(INDEX('02_LIVING_WATERDEEP'!$K$2:$K$200,MATCH(Таблиця4[[#This Row],[BUILDING NAME]],'02_LIVING_WATERDEEP'!$A$2:$A$200,0),1),"")</f>
        <v/>
      </c>
      <c r="AQ560" s="742" t="str">
        <f>IFERROR(INDEX('02_LIVING_WATERDEEP'!$L$2:$L$200,MATCH(Таблиця4[[#This Row],[BUILDING NAME]],'02_LIVING_WATERDEEP'!$A$2:$A$200,0),1),"")</f>
        <v/>
      </c>
      <c r="AR560" s="742" t="str">
        <f>IFERROR(INDEX('02_LIVING_WATERDEEP'!$M$2:$M$200,MATCH(Таблиця4[[#This Row],[BUILDING NAME]],'02_LIVING_WATERDEEP'!$A$2:$A$200,0),1),"")</f>
        <v/>
      </c>
      <c r="AS560" s="742"/>
      <c r="AT560" s="596"/>
      <c r="AU560" s="596"/>
      <c r="AV560" s="596"/>
      <c r="AW560" s="596"/>
      <c r="AX560" s="596"/>
      <c r="AY560" s="596"/>
      <c r="AZ560" s="596"/>
      <c r="BA560" s="596"/>
      <c r="BB560" s="596"/>
      <c r="BC560" s="596"/>
      <c r="BD560" s="596"/>
      <c r="BE560" s="596"/>
      <c r="BF560" s="596"/>
      <c r="BG560" s="596"/>
      <c r="BH560" s="596"/>
      <c r="BI560" s="596"/>
      <c r="BJ560" s="596" t="e">
        <f>MATCH(Таблиця4[[#This Row],[BUILDING NAME]],#REF!,0)</f>
        <v>#REF!</v>
      </c>
      <c r="BK560" s="596" t="e">
        <f>INDEX(#REF!,'02BUILD'!BJ560,1)</f>
        <v>#REF!</v>
      </c>
      <c r="BL560" s="596">
        <v>0</v>
      </c>
      <c r="BM560" s="596"/>
      <c r="BN560" s="596" t="e">
        <f>MATCH(Таблиця4[[#This Row],[BUILDING NAME]],Таблиця5[NAME],0)</f>
        <v>#N/A</v>
      </c>
      <c r="BO560" s="596" t="e">
        <f>INDEX(Таблиця5[[C - COINS - COST]:[ADDRESS]],'02BUILD'!$BN560,1)</f>
        <v>#N/A</v>
      </c>
      <c r="BP560" s="596" t="e">
        <f>INDEX(Таблиця5[[C - COINS - COST]:[ADDRESS]],'02BUILD'!$BN560,2)</f>
        <v>#N/A</v>
      </c>
      <c r="BQ560" s="596" t="e">
        <f>INDEX(Таблиця5[[C - COINS - COST]:[ADDRESS]],'02BUILD'!$BN560,3)</f>
        <v>#N/A</v>
      </c>
      <c r="BR560" s="596" t="e">
        <f>INDEX(Таблиця5[[C - COINS - COST]:[ADDRESS]],'02BUILD'!$BN560,4)</f>
        <v>#N/A</v>
      </c>
      <c r="BS560" s="596" t="e">
        <f>INDEX(Таблиця5[[C - COINS - COST]:[ADDRESS]],'02BUILD'!$BN560,5)</f>
        <v>#N/A</v>
      </c>
      <c r="BT560" s="596" t="e">
        <f>INDEX(Таблиця5[[C - COINS - COST]:[ADDRESS]],'02BUILD'!$BN560,6)</f>
        <v>#N/A</v>
      </c>
      <c r="BU560" s="596" t="e">
        <f>INDEX(Таблиця5[[C - COINS - COST]:[ADDRESS]],'02BUILD'!$BN560,7)</f>
        <v>#N/A</v>
      </c>
      <c r="BV560" s="596" t="e">
        <f>INDEX(Таблиця5[[C - COINS - COST]:[ADDRESS]],'02BUILD'!$BN560,8)</f>
        <v>#N/A</v>
      </c>
      <c r="BW560" s="596" t="e">
        <f>INDEX(Таблиця5[[C - COINS - COST]:[ADDRESS]],'02BUILD'!$BN560,9)</f>
        <v>#N/A</v>
      </c>
      <c r="BX560" s="596" t="e">
        <f>INDEX(Таблиця5[[C - COINS - COST]:[ADDRESS]],'02BUILD'!$BN560,10)</f>
        <v>#N/A</v>
      </c>
    </row>
    <row r="561" spans="1:76" ht="16.5" thickTop="1" thickBot="1">
      <c r="A561" s="742" t="s">
        <v>1173</v>
      </c>
      <c r="B561" s="743" t="str">
        <f t="shared" si="28"/>
        <v>S12</v>
      </c>
      <c r="C561" s="743" t="str">
        <f t="shared" si="29"/>
        <v>Nelkaush the Weaver (business, C, 1)</v>
      </c>
      <c r="D561" s="742"/>
      <c r="E561" s="742"/>
      <c r="F561" s="743" t="s">
        <v>1403</v>
      </c>
      <c r="G561" s="743" t="s">
        <v>1987</v>
      </c>
      <c r="H561" s="743" t="s">
        <v>20911</v>
      </c>
      <c r="I561" s="743" t="s">
        <v>3969</v>
      </c>
      <c r="J561" s="743"/>
      <c r="K561" s="743" t="s">
        <v>2089</v>
      </c>
      <c r="L561" s="743" t="s">
        <v>2069</v>
      </c>
      <c r="M561" s="743">
        <v>1</v>
      </c>
      <c r="N561" s="743"/>
      <c r="O561" s="743"/>
      <c r="P561" s="743"/>
      <c r="Q561" s="743"/>
      <c r="R561" s="743"/>
      <c r="S5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61" s="743"/>
      <c r="U561" s="743"/>
      <c r="V561" s="749" t="s">
        <v>20529</v>
      </c>
      <c r="W561" s="742"/>
      <c r="X561" s="742"/>
      <c r="Y561" s="748" t="s">
        <v>21495</v>
      </c>
      <c r="Z561" s="743" t="s">
        <v>4311</v>
      </c>
      <c r="AA561" s="743"/>
      <c r="AB561" s="743" t="str">
        <f>Таблиця4[[#This Row],[Descriptions2]]</f>
        <v/>
      </c>
      <c r="AC561" s="743" t="str">
        <f>Таблиця4[[#This Row],[Owner/Specific NPCs3]]</f>
        <v/>
      </c>
      <c r="AD561" s="743"/>
      <c r="AE561" s="750" t="s">
        <v>5831</v>
      </c>
      <c r="AF561" s="751"/>
      <c r="AG561" s="752"/>
      <c r="AH561" s="743" t="s">
        <v>4311</v>
      </c>
      <c r="AI561" s="752"/>
      <c r="AJ561" s="743" t="s">
        <v>4311</v>
      </c>
      <c r="AK561" s="752"/>
      <c r="AL561" s="742" t="str">
        <f>IFERROR(INDEX('02_LIVING_WATERDEEP'!$C$2:$C$200,MATCH(Таблиця4[[#This Row],[BUILDING NAME]],'02_LIVING_WATERDEEP'!$A$2:$A$200,0),1),"")</f>
        <v/>
      </c>
      <c r="AM561" s="742" t="str">
        <f>IFERROR(INDEX('02_LIVING_WATERDEEP'!$F$2:$F$200,MATCH(Таблиця4[[#This Row],[BUILDING NAME]],'02_LIVING_WATERDEEP'!$A$2:$A$200,0),1),"")</f>
        <v/>
      </c>
      <c r="AN561" s="742" t="str">
        <f>IFERROR(INDEX('02_LIVING_WATERDEEP'!$I$2:$I$200,MATCH(Таблиця4[[#This Row],[BUILDING NAME]],'02_LIVING_WATERDEEP'!$A$2:$A$200,0),1),"")</f>
        <v/>
      </c>
      <c r="AO561" s="742" t="str">
        <f>IFERROR(INDEX('02_LIVING_WATERDEEP'!$J$2:$J$200,MATCH(Таблиця4[[#This Row],[BUILDING NAME]],'02_LIVING_WATERDEEP'!$A$2:$A$200,0),1),"")</f>
        <v/>
      </c>
      <c r="AP561" s="742" t="str">
        <f>IFERROR(INDEX('02_LIVING_WATERDEEP'!$K$2:$K$200,MATCH(Таблиця4[[#This Row],[BUILDING NAME]],'02_LIVING_WATERDEEP'!$A$2:$A$200,0),1),"")</f>
        <v/>
      </c>
      <c r="AQ561" s="742" t="str">
        <f>IFERROR(INDEX('02_LIVING_WATERDEEP'!$L$2:$L$200,MATCH(Таблиця4[[#This Row],[BUILDING NAME]],'02_LIVING_WATERDEEP'!$A$2:$A$200,0),1),"")</f>
        <v/>
      </c>
      <c r="AR561" s="742" t="str">
        <f>IFERROR(INDEX('02_LIVING_WATERDEEP'!$M$2:$M$200,MATCH(Таблиця4[[#This Row],[BUILDING NAME]],'02_LIVING_WATERDEEP'!$A$2:$A$200,0),1),"")</f>
        <v/>
      </c>
      <c r="AS561" s="742"/>
      <c r="AT561" s="596"/>
      <c r="AU561" s="596"/>
      <c r="AV561" s="596"/>
      <c r="AW561" s="596"/>
      <c r="AX561" s="596"/>
      <c r="AY561" s="596"/>
      <c r="AZ561" s="596"/>
      <c r="BA561" s="596"/>
      <c r="BB561" s="596"/>
      <c r="BC561" s="596"/>
      <c r="BD561" s="596"/>
      <c r="BE561" s="596"/>
      <c r="BF561" s="596"/>
      <c r="BG561" s="596"/>
      <c r="BH561" s="596"/>
      <c r="BI561" s="596"/>
      <c r="BJ561" s="596" t="e">
        <f>MATCH(Таблиця4[[#This Row],[BUILDING NAME]],#REF!,0)</f>
        <v>#REF!</v>
      </c>
      <c r="BK561" s="596" t="e">
        <f>INDEX(#REF!,'02BUILD'!BJ561,1)</f>
        <v>#REF!</v>
      </c>
      <c r="BL561" s="596">
        <v>0</v>
      </c>
      <c r="BM561" s="596"/>
      <c r="BN561" s="596" t="e">
        <f>MATCH(Таблиця4[[#This Row],[BUILDING NAME]],Таблиця5[NAME],0)</f>
        <v>#N/A</v>
      </c>
      <c r="BO561" s="596" t="e">
        <f>INDEX(Таблиця5[[C - COINS - COST]:[ADDRESS]],'02BUILD'!$BN561,1)</f>
        <v>#N/A</v>
      </c>
      <c r="BP561" s="596" t="e">
        <f>INDEX(Таблиця5[[C - COINS - COST]:[ADDRESS]],'02BUILD'!$BN561,2)</f>
        <v>#N/A</v>
      </c>
      <c r="BQ561" s="596" t="e">
        <f>INDEX(Таблиця5[[C - COINS - COST]:[ADDRESS]],'02BUILD'!$BN561,3)</f>
        <v>#N/A</v>
      </c>
      <c r="BR561" s="596" t="e">
        <f>INDEX(Таблиця5[[C - COINS - COST]:[ADDRESS]],'02BUILD'!$BN561,4)</f>
        <v>#N/A</v>
      </c>
      <c r="BS561" s="596" t="e">
        <f>INDEX(Таблиця5[[C - COINS - COST]:[ADDRESS]],'02BUILD'!$BN561,5)</f>
        <v>#N/A</v>
      </c>
      <c r="BT561" s="596" t="e">
        <f>INDEX(Таблиця5[[C - COINS - COST]:[ADDRESS]],'02BUILD'!$BN561,6)</f>
        <v>#N/A</v>
      </c>
      <c r="BU561" s="596" t="e">
        <f>INDEX(Таблиця5[[C - COINS - COST]:[ADDRESS]],'02BUILD'!$BN561,7)</f>
        <v>#N/A</v>
      </c>
      <c r="BV561" s="596" t="e">
        <f>INDEX(Таблиця5[[C - COINS - COST]:[ADDRESS]],'02BUILD'!$BN561,8)</f>
        <v>#N/A</v>
      </c>
      <c r="BW561" s="596" t="e">
        <f>INDEX(Таблиця5[[C - COINS - COST]:[ADDRESS]],'02BUILD'!$BN561,9)</f>
        <v>#N/A</v>
      </c>
      <c r="BX561" s="596" t="e">
        <f>INDEX(Таблиця5[[C - COINS - COST]:[ADDRESS]],'02BUILD'!$BN561,10)</f>
        <v>#N/A</v>
      </c>
    </row>
    <row r="562" spans="1:76" ht="16.5" thickTop="1" thickBot="1">
      <c r="A562" s="742" t="s">
        <v>1174</v>
      </c>
      <c r="B562" s="743" t="str">
        <f t="shared" si="28"/>
        <v>S13</v>
      </c>
      <c r="C562" s="743" t="str">
        <f t="shared" si="29"/>
        <v>The Road House (guild house, B, 2)</v>
      </c>
      <c r="D562" s="742"/>
      <c r="E562" s="742"/>
      <c r="F562" s="743" t="s">
        <v>1404</v>
      </c>
      <c r="G562" s="743" t="s">
        <v>1988</v>
      </c>
      <c r="H562" s="743" t="s">
        <v>20917</v>
      </c>
      <c r="I562" s="743" t="s">
        <v>3969</v>
      </c>
      <c r="J562" s="743"/>
      <c r="K562" s="743" t="s">
        <v>2096</v>
      </c>
      <c r="L562" s="743" t="s">
        <v>2081</v>
      </c>
      <c r="M562" s="743">
        <v>2</v>
      </c>
      <c r="N562" s="750" t="s">
        <v>3839</v>
      </c>
      <c r="O562" s="743"/>
      <c r="P562" s="743"/>
      <c r="Q562" s="743"/>
      <c r="R562" s="743"/>
      <c r="S5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62" s="743"/>
      <c r="U562" s="743"/>
      <c r="V562" s="743"/>
      <c r="W562" s="742"/>
      <c r="X562" s="742"/>
      <c r="Y562" s="748" t="s">
        <v>20646</v>
      </c>
      <c r="Z562" s="743" t="s">
        <v>4311</v>
      </c>
      <c r="AA562" s="743"/>
      <c r="AB562" s="743" t="str">
        <f>Таблиця4[[#This Row],[Descriptions2]]</f>
        <v/>
      </c>
      <c r="AC562" s="743" t="str">
        <f>Таблиця4[[#This Row],[Owner/Specific NPCs3]]</f>
        <v/>
      </c>
      <c r="AD562" s="743"/>
      <c r="AE562" s="750" t="s">
        <v>5831</v>
      </c>
      <c r="AF562" s="751"/>
      <c r="AG562" s="752"/>
      <c r="AH562" s="743" t="s">
        <v>3839</v>
      </c>
      <c r="AI562" s="752"/>
      <c r="AJ562" s="743" t="s">
        <v>4311</v>
      </c>
      <c r="AK562" s="752"/>
      <c r="AL562" s="742" t="str">
        <f>IFERROR(INDEX('02_LIVING_WATERDEEP'!$C$2:$C$200,MATCH(Таблиця4[[#This Row],[BUILDING NAME]],'02_LIVING_WATERDEEP'!$A$2:$A$200,0),1),"")</f>
        <v/>
      </c>
      <c r="AM562" s="742" t="str">
        <f>IFERROR(INDEX('02_LIVING_WATERDEEP'!$F$2:$F$200,MATCH(Таблиця4[[#This Row],[BUILDING NAME]],'02_LIVING_WATERDEEP'!$A$2:$A$200,0),1),"")</f>
        <v/>
      </c>
      <c r="AN562" s="742" t="str">
        <f>IFERROR(INDEX('02_LIVING_WATERDEEP'!$I$2:$I$200,MATCH(Таблиця4[[#This Row],[BUILDING NAME]],'02_LIVING_WATERDEEP'!$A$2:$A$200,0),1),"")</f>
        <v/>
      </c>
      <c r="AO562" s="742" t="str">
        <f>IFERROR(INDEX('02_LIVING_WATERDEEP'!$J$2:$J$200,MATCH(Таблиця4[[#This Row],[BUILDING NAME]],'02_LIVING_WATERDEEP'!$A$2:$A$200,0),1),"")</f>
        <v/>
      </c>
      <c r="AP562" s="742" t="str">
        <f>IFERROR(INDEX('02_LIVING_WATERDEEP'!$K$2:$K$200,MATCH(Таблиця4[[#This Row],[BUILDING NAME]],'02_LIVING_WATERDEEP'!$A$2:$A$200,0),1),"")</f>
        <v/>
      </c>
      <c r="AQ562" s="742" t="str">
        <f>IFERROR(INDEX('02_LIVING_WATERDEEP'!$L$2:$L$200,MATCH(Таблиця4[[#This Row],[BUILDING NAME]],'02_LIVING_WATERDEEP'!$A$2:$A$200,0),1),"")</f>
        <v/>
      </c>
      <c r="AR562" s="742" t="str">
        <f>IFERROR(INDEX('02_LIVING_WATERDEEP'!$M$2:$M$200,MATCH(Таблиця4[[#This Row],[BUILDING NAME]],'02_LIVING_WATERDEEP'!$A$2:$A$200,0),1),"")</f>
        <v/>
      </c>
      <c r="AS562" s="742"/>
      <c r="AT562" s="596"/>
      <c r="AU562" s="596"/>
      <c r="AV562" s="596"/>
      <c r="AW562" s="596"/>
      <c r="AX562" s="596"/>
      <c r="AY562" s="596"/>
      <c r="AZ562" s="596"/>
      <c r="BA562" s="596"/>
      <c r="BB562" s="596"/>
      <c r="BC562" s="596"/>
      <c r="BD562" s="596"/>
      <c r="BE562" s="596"/>
      <c r="BF562" s="596"/>
      <c r="BG562" s="596"/>
      <c r="BH562" s="596"/>
      <c r="BI562" s="596"/>
      <c r="BJ562" s="596" t="e">
        <f>MATCH(Таблиця4[[#This Row],[BUILDING NAME]],#REF!,0)</f>
        <v>#REF!</v>
      </c>
      <c r="BK562" s="596" t="e">
        <f>INDEX(#REF!,'02BUILD'!BJ562,1)</f>
        <v>#REF!</v>
      </c>
      <c r="BL562" s="596" t="s">
        <v>20626</v>
      </c>
      <c r="BM562" s="596"/>
      <c r="BN562" s="596" t="e">
        <f>MATCH(Таблиця4[[#This Row],[BUILDING NAME]],Таблиця5[NAME],0)</f>
        <v>#N/A</v>
      </c>
      <c r="BO562" s="596" t="e">
        <f>INDEX(Таблиця5[[C - COINS - COST]:[ADDRESS]],'02BUILD'!$BN562,1)</f>
        <v>#N/A</v>
      </c>
      <c r="BP562" s="596" t="e">
        <f>INDEX(Таблиця5[[C - COINS - COST]:[ADDRESS]],'02BUILD'!$BN562,2)</f>
        <v>#N/A</v>
      </c>
      <c r="BQ562" s="596" t="e">
        <f>INDEX(Таблиця5[[C - COINS - COST]:[ADDRESS]],'02BUILD'!$BN562,3)</f>
        <v>#N/A</v>
      </c>
      <c r="BR562" s="596" t="e">
        <f>INDEX(Таблиця5[[C - COINS - COST]:[ADDRESS]],'02BUILD'!$BN562,4)</f>
        <v>#N/A</v>
      </c>
      <c r="BS562" s="596" t="e">
        <f>INDEX(Таблиця5[[C - COINS - COST]:[ADDRESS]],'02BUILD'!$BN562,5)</f>
        <v>#N/A</v>
      </c>
      <c r="BT562" s="596" t="e">
        <f>INDEX(Таблиця5[[C - COINS - COST]:[ADDRESS]],'02BUILD'!$BN562,6)</f>
        <v>#N/A</v>
      </c>
      <c r="BU562" s="596" t="e">
        <f>INDEX(Таблиця5[[C - COINS - COST]:[ADDRESS]],'02BUILD'!$BN562,7)</f>
        <v>#N/A</v>
      </c>
      <c r="BV562" s="596" t="e">
        <f>INDEX(Таблиця5[[C - COINS - COST]:[ADDRESS]],'02BUILD'!$BN562,8)</f>
        <v>#N/A</v>
      </c>
      <c r="BW562" s="596" t="e">
        <f>INDEX(Таблиця5[[C - COINS - COST]:[ADDRESS]],'02BUILD'!$BN562,9)</f>
        <v>#N/A</v>
      </c>
      <c r="BX562" s="596" t="e">
        <f>INDEX(Таблиця5[[C - COINS - COST]:[ADDRESS]],'02BUILD'!$BN562,10)</f>
        <v>#N/A</v>
      </c>
    </row>
    <row r="563" spans="1:76" ht="16.5" thickTop="1" thickBot="1">
      <c r="A563" s="742" t="s">
        <v>1175</v>
      </c>
      <c r="B563" s="743" t="str">
        <f t="shared" si="28"/>
        <v>S14</v>
      </c>
      <c r="C563" s="743" t="str">
        <f t="shared" si="29"/>
        <v>The Full Cup (tavern, D, 1)</v>
      </c>
      <c r="D563" s="742"/>
      <c r="E563" s="742"/>
      <c r="F563" s="743" t="s">
        <v>1405</v>
      </c>
      <c r="G563" s="743" t="s">
        <v>1989</v>
      </c>
      <c r="H563" s="743" t="s">
        <v>20809</v>
      </c>
      <c r="I563" s="743" t="s">
        <v>3969</v>
      </c>
      <c r="J563" s="743"/>
      <c r="K563" s="743" t="s">
        <v>2093</v>
      </c>
      <c r="L563" s="743" t="s">
        <v>2083</v>
      </c>
      <c r="M563" s="743">
        <v>1</v>
      </c>
      <c r="N563" s="743"/>
      <c r="O563" s="743">
        <v>2</v>
      </c>
      <c r="P563" s="775">
        <v>1</v>
      </c>
      <c r="Q563" s="743">
        <v>1</v>
      </c>
      <c r="R563" s="743"/>
      <c r="S5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1A • 1 P • </v>
      </c>
      <c r="T563" s="743"/>
      <c r="U563" s="743"/>
      <c r="V563" s="748" t="s">
        <v>20522</v>
      </c>
      <c r="W563" s="742"/>
      <c r="X563" s="742"/>
      <c r="Y563" s="748" t="s">
        <v>21599</v>
      </c>
      <c r="Z563" s="743" t="s">
        <v>4311</v>
      </c>
      <c r="AA563" s="743"/>
      <c r="AB563" s="743" t="str">
        <f>Таблиця4[[#This Row],[Descriptions2]]</f>
        <v/>
      </c>
      <c r="AC563" s="743" t="str">
        <f>Таблиця4[[#This Row],[Owner/Specific NPCs3]]</f>
        <v/>
      </c>
      <c r="AD563" s="743"/>
      <c r="AE563" s="750" t="s">
        <v>5831</v>
      </c>
      <c r="AF563" s="751"/>
      <c r="AG563" s="752"/>
      <c r="AH563" s="743" t="s">
        <v>4311</v>
      </c>
      <c r="AI563" s="752"/>
      <c r="AJ563" s="743" t="s">
        <v>4311</v>
      </c>
      <c r="AK563" s="752"/>
      <c r="AL563" s="742" t="str">
        <f>IFERROR(INDEX('02_LIVING_WATERDEEP'!$C$2:$C$200,MATCH(Таблиця4[[#This Row],[BUILDING NAME]],'02_LIVING_WATERDEEP'!$A$2:$A$200,0),1),"")</f>
        <v/>
      </c>
      <c r="AM563" s="742" t="str">
        <f>IFERROR(INDEX('02_LIVING_WATERDEEP'!$F$2:$F$200,MATCH(Таблиця4[[#This Row],[BUILDING NAME]],'02_LIVING_WATERDEEP'!$A$2:$A$200,0),1),"")</f>
        <v/>
      </c>
      <c r="AN563" s="742" t="str">
        <f>IFERROR(INDEX('02_LIVING_WATERDEEP'!$I$2:$I$200,MATCH(Таблиця4[[#This Row],[BUILDING NAME]],'02_LIVING_WATERDEEP'!$A$2:$A$200,0),1),"")</f>
        <v/>
      </c>
      <c r="AO563" s="742" t="str">
        <f>IFERROR(INDEX('02_LIVING_WATERDEEP'!$J$2:$J$200,MATCH(Таблиця4[[#This Row],[BUILDING NAME]],'02_LIVING_WATERDEEP'!$A$2:$A$200,0),1),"")</f>
        <v/>
      </c>
      <c r="AP563" s="742" t="str">
        <f>IFERROR(INDEX('02_LIVING_WATERDEEP'!$K$2:$K$200,MATCH(Таблиця4[[#This Row],[BUILDING NAME]],'02_LIVING_WATERDEEP'!$A$2:$A$200,0),1),"")</f>
        <v/>
      </c>
      <c r="AQ563" s="742" t="str">
        <f>IFERROR(INDEX('02_LIVING_WATERDEEP'!$L$2:$L$200,MATCH(Таблиця4[[#This Row],[BUILDING NAME]],'02_LIVING_WATERDEEP'!$A$2:$A$200,0),1),"")</f>
        <v/>
      </c>
      <c r="AR563" s="742" t="str">
        <f>IFERROR(INDEX('02_LIVING_WATERDEEP'!$M$2:$M$200,MATCH(Таблиця4[[#This Row],[BUILDING NAME]],'02_LIVING_WATERDEEP'!$A$2:$A$200,0),1),"")</f>
        <v/>
      </c>
      <c r="AS563" s="742"/>
      <c r="AT563" s="596"/>
      <c r="AU563" s="596"/>
      <c r="AV563" s="596"/>
      <c r="AW563" s="596"/>
      <c r="AX563" s="596"/>
      <c r="AY563" s="596"/>
      <c r="AZ563" s="596"/>
      <c r="BA563" s="596"/>
      <c r="BB563" s="596"/>
      <c r="BC563" s="596"/>
      <c r="BD563" s="596"/>
      <c r="BE563" s="596"/>
      <c r="BF563" s="596"/>
      <c r="BG563" s="596"/>
      <c r="BH563" s="596"/>
      <c r="BI563" s="596"/>
      <c r="BJ563" s="596" t="e">
        <f>MATCH(Таблиця4[[#This Row],[BUILDING NAME]],#REF!,0)</f>
        <v>#REF!</v>
      </c>
      <c r="BK563" s="596" t="e">
        <f>INDEX(#REF!,'02BUILD'!BJ563,1)</f>
        <v>#REF!</v>
      </c>
      <c r="BL563" s="596" t="s">
        <v>20631</v>
      </c>
      <c r="BM563" s="596"/>
      <c r="BN563" s="596">
        <f>MATCH(Таблиця4[[#This Row],[BUILDING NAME]],Таблиця5[NAME],0)</f>
        <v>61</v>
      </c>
      <c r="BO563" s="596">
        <f>INDEX(Таблиця5[[C - COINS - COST]:[ADDRESS]],'02BUILD'!$BN563,1)</f>
        <v>2</v>
      </c>
      <c r="BP563" s="596">
        <f>INDEX(Таблиця5[[C - COINS - COST]:[ADDRESS]],'02BUILD'!$BN563,2)</f>
        <v>1</v>
      </c>
      <c r="BQ563" s="596">
        <f>INDEX(Таблиця5[[C - COINS - COST]:[ADDRESS]],'02BUILD'!$BN563,3)</f>
        <v>0</v>
      </c>
      <c r="BR563" s="596">
        <f>INDEX(Таблиця5[[C - COINS - COST]:[ADDRESS]],'02BUILD'!$BN563,4)</f>
        <v>0</v>
      </c>
      <c r="BS563" s="596" t="str">
        <f>INDEX(Таблиця5[[C - COINS - COST]:[ADDRESS]],'02BUILD'!$BN563,5)</f>
        <v>2c1a</v>
      </c>
      <c r="BT563" s="596" t="str">
        <f>INDEX(Таблиця5[[C - COINS - COST]:[ADDRESS]],'02BUILD'!$BN563,6)</f>
        <v>Tavern</v>
      </c>
      <c r="BU563" s="596">
        <f>INDEX(Таблиця5[[C - COINS - COST]:[ADDRESS]],'02BUILD'!$BN563,7)</f>
        <v>0</v>
      </c>
      <c r="BV563" s="596">
        <f>INDEX(Таблиця5[[C - COINS - COST]:[ADDRESS]],'02BUILD'!$BN563,8)</f>
        <v>0</v>
      </c>
      <c r="BW563" s="596">
        <f>INDEX(Таблиця5[[C - COINS - COST]:[ADDRESS]],'02BUILD'!$BN563,9)</f>
        <v>0</v>
      </c>
      <c r="BX563" s="596">
        <f>INDEX(Таблиця5[[C - COINS - COST]:[ADDRESS]],'02BUILD'!$BN563,10)</f>
        <v>0</v>
      </c>
    </row>
    <row r="564" spans="1:76" ht="16.5" thickTop="1" thickBot="1">
      <c r="A564" s="742" t="s">
        <v>1176</v>
      </c>
      <c r="B564" s="743" t="str">
        <f t="shared" si="28"/>
        <v>S15</v>
      </c>
      <c r="C564" s="743" t="str">
        <f t="shared" si="29"/>
        <v>The Jade Dancer (festhall, B, 3)</v>
      </c>
      <c r="D564" s="742"/>
      <c r="E564" s="742"/>
      <c r="F564" s="743" t="s">
        <v>1406</v>
      </c>
      <c r="G564" s="743" t="s">
        <v>1990</v>
      </c>
      <c r="H564" s="743" t="s">
        <v>20805</v>
      </c>
      <c r="I564" s="743" t="s">
        <v>3969</v>
      </c>
      <c r="J564" s="743"/>
      <c r="K564" s="743" t="s">
        <v>2094</v>
      </c>
      <c r="L564" s="743" t="s">
        <v>2081</v>
      </c>
      <c r="M564" s="743">
        <v>3</v>
      </c>
      <c r="N564" s="743"/>
      <c r="O564" s="743">
        <v>4</v>
      </c>
      <c r="P564" s="775">
        <v>4</v>
      </c>
      <c r="Q564" s="743">
        <v>4</v>
      </c>
      <c r="R564" s="743"/>
      <c r="S5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4A • 4 P • </v>
      </c>
      <c r="T564" s="743"/>
      <c r="U564" s="766" t="s">
        <v>16341</v>
      </c>
      <c r="V564" s="743"/>
      <c r="W564" s="742"/>
      <c r="X564" s="742"/>
      <c r="Y564" s="748" t="s">
        <v>21254</v>
      </c>
      <c r="Z564" s="743" t="s">
        <v>4311</v>
      </c>
      <c r="AA564" s="743"/>
      <c r="AB564" s="743" t="str">
        <f>Таблиця4[[#This Row],[Descriptions2]]</f>
        <v/>
      </c>
      <c r="AC564" s="743" t="str">
        <f>Таблиця4[[#This Row],[Owner/Specific NPCs3]]</f>
        <v/>
      </c>
      <c r="AD564" s="743"/>
      <c r="AE564" s="750" t="s">
        <v>5831</v>
      </c>
      <c r="AF564" s="751"/>
      <c r="AG564" s="752"/>
      <c r="AH564" s="743" t="s">
        <v>4311</v>
      </c>
      <c r="AI564" s="752"/>
      <c r="AJ564" s="743" t="s">
        <v>4311</v>
      </c>
      <c r="AK564" s="752"/>
      <c r="AL564" s="742" t="str">
        <f>IFERROR(INDEX('02_LIVING_WATERDEEP'!$C$2:$C$200,MATCH(Таблиця4[[#This Row],[BUILDING NAME]],'02_LIVING_WATERDEEP'!$A$2:$A$200,0),1),"")</f>
        <v/>
      </c>
      <c r="AM564" s="742" t="str">
        <f>IFERROR(INDEX('02_LIVING_WATERDEEP'!$F$2:$F$200,MATCH(Таблиця4[[#This Row],[BUILDING NAME]],'02_LIVING_WATERDEEP'!$A$2:$A$200,0),1),"")</f>
        <v/>
      </c>
      <c r="AN564" s="742" t="str">
        <f>IFERROR(INDEX('02_LIVING_WATERDEEP'!$I$2:$I$200,MATCH(Таблиця4[[#This Row],[BUILDING NAME]],'02_LIVING_WATERDEEP'!$A$2:$A$200,0),1),"")</f>
        <v/>
      </c>
      <c r="AO564" s="742" t="str">
        <f>IFERROR(INDEX('02_LIVING_WATERDEEP'!$J$2:$J$200,MATCH(Таблиця4[[#This Row],[BUILDING NAME]],'02_LIVING_WATERDEEP'!$A$2:$A$200,0),1),"")</f>
        <v/>
      </c>
      <c r="AP564" s="742" t="str">
        <f>IFERROR(INDEX('02_LIVING_WATERDEEP'!$K$2:$K$200,MATCH(Таблиця4[[#This Row],[BUILDING NAME]],'02_LIVING_WATERDEEP'!$A$2:$A$200,0),1),"")</f>
        <v/>
      </c>
      <c r="AQ564" s="742" t="str">
        <f>IFERROR(INDEX('02_LIVING_WATERDEEP'!$L$2:$L$200,MATCH(Таблиця4[[#This Row],[BUILDING NAME]],'02_LIVING_WATERDEEP'!$A$2:$A$200,0),1),"")</f>
        <v/>
      </c>
      <c r="AR564" s="742" t="str">
        <f>IFERROR(INDEX('02_LIVING_WATERDEEP'!$M$2:$M$200,MATCH(Таблиця4[[#This Row],[BUILDING NAME]],'02_LIVING_WATERDEEP'!$A$2:$A$200,0),1),"")</f>
        <v/>
      </c>
      <c r="AS564" s="742"/>
      <c r="AT564" s="596"/>
      <c r="AU564" s="596"/>
      <c r="AV564" s="596"/>
      <c r="AW564" s="596"/>
      <c r="AX564" s="596"/>
      <c r="AY564" s="596"/>
      <c r="AZ564" s="596"/>
      <c r="BA564" s="596"/>
      <c r="BB564" s="596"/>
      <c r="BC564" s="596"/>
      <c r="BD564" s="596"/>
      <c r="BE564" s="596"/>
      <c r="BF564" s="596"/>
      <c r="BG564" s="596"/>
      <c r="BH564" s="596"/>
      <c r="BI564" s="596"/>
      <c r="BJ564" s="596" t="e">
        <f>MATCH(Таблиця4[[#This Row],[BUILDING NAME]],#REF!,0)</f>
        <v>#REF!</v>
      </c>
      <c r="BK564" s="596" t="e">
        <f>INDEX(#REF!,'02BUILD'!BJ564,1)</f>
        <v>#REF!</v>
      </c>
      <c r="BL564" s="596" t="e">
        <v>#N/A</v>
      </c>
      <c r="BM564" s="596"/>
      <c r="BN564" s="596">
        <f>MATCH(Таблиця4[[#This Row],[BUILDING NAME]],Таблиця5[NAME],0)</f>
        <v>55</v>
      </c>
      <c r="BO564" s="596">
        <f>INDEX(Таблиця5[[C - COINS - COST]:[ADDRESS]],'02BUILD'!$BN564,1)</f>
        <v>4</v>
      </c>
      <c r="BP564" s="596">
        <f>INDEX(Таблиця5[[C - COINS - COST]:[ADDRESS]],'02BUILD'!$BN564,2)</f>
        <v>4</v>
      </c>
      <c r="BQ564" s="596">
        <f>INDEX(Таблиця5[[C - COINS - COST]:[ADDRESS]],'02BUILD'!$BN564,3)</f>
        <v>0</v>
      </c>
      <c r="BR564" s="596">
        <f>INDEX(Таблиця5[[C - COINS - COST]:[ADDRESS]],'02BUILD'!$BN564,4)</f>
        <v>0</v>
      </c>
      <c r="BS564" s="596" t="str">
        <f>INDEX(Таблиця5[[C - COINS - COST]:[ADDRESS]],'02BUILD'!$BN564,5)</f>
        <v>4c4a</v>
      </c>
      <c r="BT564" s="596" t="str">
        <f>INDEX(Таблиця5[[C - COINS - COST]:[ADDRESS]],'02BUILD'!$BN564,6)</f>
        <v>Tavern &amp; Festhall</v>
      </c>
      <c r="BU564" s="596">
        <f>INDEX(Таблиця5[[C - COINS - COST]:[ADDRESS]],'02BUILD'!$BN564,7)</f>
        <v>0</v>
      </c>
      <c r="BV564" s="596">
        <f>INDEX(Таблиця5[[C - COINS - COST]:[ADDRESS]],'02BUILD'!$BN564,8)</f>
        <v>0</v>
      </c>
      <c r="BW564" s="596" t="str">
        <f>INDEX(Таблиця5[[C - COINS - COST]:[ADDRESS]],'02BUILD'!$BN564,9)</f>
        <v>Provender
• Thorl Deldarakul ("Old Trickster" dwarven ale: 5 sp/handglass or 1gp/tall flagon
• Shondath elven mint icewine: 5 sp/handglass or 1gp/tall flagon
• Al &amp; Tal's Slurp Syrup (spiked cherry syrup): 5 sp/handglass or 1gp/tall flagon
• Fool's Thirst Quencher (mix of six beers and winter wine): 5 sp/handglass or 1gp/tall flagon
• Zzar (double strength): 5 sp/handglass or 1gp/tall flagon
• Bowls of well-salted nuts: Free
• Hot garlic-buttered bread: 2 sp/roundloaf
• Skewered Roast Fowl: 3 sp/skewer
• Other "Fees": 2 cp per glass or flagon thrown or broken, 1 sp per plant eaten or destroyed, 1 gp per piece of furniture set afire or destroyed
Services
• Room Key: 1 gp per hour (max 10 gp)
• Escorts: 6 - 12 gp per half-hour (room included)
Staff
• Cathalishaera, proprietress (hf)
• Selcharoon Nrim, watch-wizard (hm)
• Khalou Mazestar, head bartender and chief gossip (hf)
• 20 female, 12 male escorts (half of whom are on-shift on any given night)
• 10 bar &amp; kitchen staff</v>
      </c>
      <c r="BX564" s="596">
        <f>INDEX(Таблиця5[[C - COINS - COST]:[ADDRESS]],'02BUILD'!$BN564,10)</f>
        <v>0</v>
      </c>
    </row>
    <row r="565" spans="1:76" ht="16.5" thickTop="1" thickBot="1">
      <c r="A565" s="742" t="s">
        <v>1177</v>
      </c>
      <c r="B565" s="743" t="str">
        <f t="shared" si="28"/>
        <v>S16</v>
      </c>
      <c r="C565" s="743" t="str">
        <f t="shared" si="29"/>
        <v>Tehmak's Coaches (business, B, 3)</v>
      </c>
      <c r="D565" s="742"/>
      <c r="E565" s="742"/>
      <c r="F565" s="743" t="s">
        <v>1407</v>
      </c>
      <c r="G565" s="743" t="s">
        <v>1991</v>
      </c>
      <c r="H565" s="743" t="s">
        <v>2436</v>
      </c>
      <c r="I565" s="743" t="s">
        <v>3969</v>
      </c>
      <c r="J565" s="743"/>
      <c r="K565" s="743" t="s">
        <v>2089</v>
      </c>
      <c r="L565" s="743" t="s">
        <v>2081</v>
      </c>
      <c r="M565" s="743">
        <v>3</v>
      </c>
      <c r="N565" s="743"/>
      <c r="O565" s="743"/>
      <c r="P565" s="743"/>
      <c r="Q565" s="743"/>
      <c r="R565" s="743"/>
      <c r="S5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65" s="743"/>
      <c r="U565" s="743"/>
      <c r="V565" s="743" t="s">
        <v>21560</v>
      </c>
      <c r="W565" s="742"/>
      <c r="X565" s="742"/>
      <c r="Y565" s="748" t="s">
        <v>21559</v>
      </c>
      <c r="Z565" s="743" t="s">
        <v>4311</v>
      </c>
      <c r="AA565" s="743"/>
      <c r="AB565" s="743" t="str">
        <f>Таблиця4[[#This Row],[Descriptions2]]</f>
        <v/>
      </c>
      <c r="AC565" s="743" t="str">
        <f>Таблиця4[[#This Row],[Owner/Specific NPCs3]]</f>
        <v/>
      </c>
      <c r="AD565" s="743"/>
      <c r="AE565" s="750" t="s">
        <v>5831</v>
      </c>
      <c r="AF565" s="751"/>
      <c r="AG565" s="752"/>
      <c r="AH565" s="743" t="s">
        <v>4311</v>
      </c>
      <c r="AI565" s="752"/>
      <c r="AJ565" s="743" t="s">
        <v>4311</v>
      </c>
      <c r="AK565" s="752"/>
      <c r="AL565" s="742" t="str">
        <f>IFERROR(INDEX('02_LIVING_WATERDEEP'!$C$2:$C$200,MATCH(Таблиця4[[#This Row],[BUILDING NAME]],'02_LIVING_WATERDEEP'!$A$2:$A$200,0),1),"")</f>
        <v/>
      </c>
      <c r="AM565" s="742" t="str">
        <f>IFERROR(INDEX('02_LIVING_WATERDEEP'!$F$2:$F$200,MATCH(Таблиця4[[#This Row],[BUILDING NAME]],'02_LIVING_WATERDEEP'!$A$2:$A$200,0),1),"")</f>
        <v/>
      </c>
      <c r="AN565" s="742" t="str">
        <f>IFERROR(INDEX('02_LIVING_WATERDEEP'!$I$2:$I$200,MATCH(Таблиця4[[#This Row],[BUILDING NAME]],'02_LIVING_WATERDEEP'!$A$2:$A$200,0),1),"")</f>
        <v/>
      </c>
      <c r="AO565" s="742" t="str">
        <f>IFERROR(INDEX('02_LIVING_WATERDEEP'!$J$2:$J$200,MATCH(Таблиця4[[#This Row],[BUILDING NAME]],'02_LIVING_WATERDEEP'!$A$2:$A$200,0),1),"")</f>
        <v/>
      </c>
      <c r="AP565" s="742" t="str">
        <f>IFERROR(INDEX('02_LIVING_WATERDEEP'!$K$2:$K$200,MATCH(Таблиця4[[#This Row],[BUILDING NAME]],'02_LIVING_WATERDEEP'!$A$2:$A$200,0),1),"")</f>
        <v/>
      </c>
      <c r="AQ565" s="742" t="str">
        <f>IFERROR(INDEX('02_LIVING_WATERDEEP'!$L$2:$L$200,MATCH(Таблиця4[[#This Row],[BUILDING NAME]],'02_LIVING_WATERDEEP'!$A$2:$A$200,0),1),"")</f>
        <v/>
      </c>
      <c r="AR565" s="742" t="str">
        <f>IFERROR(INDEX('02_LIVING_WATERDEEP'!$M$2:$M$200,MATCH(Таблиця4[[#This Row],[BUILDING NAME]],'02_LIVING_WATERDEEP'!$A$2:$A$200,0),1),"")</f>
        <v/>
      </c>
      <c r="AS565" s="742"/>
      <c r="AT565" s="596"/>
      <c r="AU565" s="596"/>
      <c r="AV565" s="596"/>
      <c r="AW565" s="596"/>
      <c r="AX565" s="596"/>
      <c r="AY565" s="596"/>
      <c r="AZ565" s="596"/>
      <c r="BA565" s="596"/>
      <c r="BB565" s="596"/>
      <c r="BC565" s="596"/>
      <c r="BD565" s="596"/>
      <c r="BE565" s="596"/>
      <c r="BF565" s="596"/>
      <c r="BG565" s="596"/>
      <c r="BH565" s="596"/>
      <c r="BI565" s="596"/>
      <c r="BJ565" s="596" t="e">
        <f>MATCH(Таблиця4[[#This Row],[BUILDING NAME]],#REF!,0)</f>
        <v>#REF!</v>
      </c>
      <c r="BK565" s="596" t="e">
        <f>INDEX(#REF!,'02BUILD'!BJ565,1)</f>
        <v>#REF!</v>
      </c>
      <c r="BL565" s="596" t="s">
        <v>20508</v>
      </c>
      <c r="BM565" s="596"/>
      <c r="BN565" s="596" t="e">
        <f>MATCH(Таблиця4[[#This Row],[BUILDING NAME]],Таблиця5[NAME],0)</f>
        <v>#N/A</v>
      </c>
      <c r="BO565" s="596" t="e">
        <f>INDEX(Таблиця5[[C - COINS - COST]:[ADDRESS]],'02BUILD'!$BN565,1)</f>
        <v>#N/A</v>
      </c>
      <c r="BP565" s="596" t="e">
        <f>INDEX(Таблиця5[[C - COINS - COST]:[ADDRESS]],'02BUILD'!$BN565,2)</f>
        <v>#N/A</v>
      </c>
      <c r="BQ565" s="596" t="e">
        <f>INDEX(Таблиця5[[C - COINS - COST]:[ADDRESS]],'02BUILD'!$BN565,3)</f>
        <v>#N/A</v>
      </c>
      <c r="BR565" s="596" t="e">
        <f>INDEX(Таблиця5[[C - COINS - COST]:[ADDRESS]],'02BUILD'!$BN565,4)</f>
        <v>#N/A</v>
      </c>
      <c r="BS565" s="596" t="e">
        <f>INDEX(Таблиця5[[C - COINS - COST]:[ADDRESS]],'02BUILD'!$BN565,5)</f>
        <v>#N/A</v>
      </c>
      <c r="BT565" s="596" t="e">
        <f>INDEX(Таблиця5[[C - COINS - COST]:[ADDRESS]],'02BUILD'!$BN565,6)</f>
        <v>#N/A</v>
      </c>
      <c r="BU565" s="596" t="e">
        <f>INDEX(Таблиця5[[C - COINS - COST]:[ADDRESS]],'02BUILD'!$BN565,7)</f>
        <v>#N/A</v>
      </c>
      <c r="BV565" s="596" t="e">
        <f>INDEX(Таблиця5[[C - COINS - COST]:[ADDRESS]],'02BUILD'!$BN565,8)</f>
        <v>#N/A</v>
      </c>
      <c r="BW565" s="596" t="e">
        <f>INDEX(Таблиця5[[C - COINS - COST]:[ADDRESS]],'02BUILD'!$BN565,9)</f>
        <v>#N/A</v>
      </c>
      <c r="BX565" s="596" t="e">
        <f>INDEX(Таблиця5[[C - COINS - COST]:[ADDRESS]],'02BUILD'!$BN565,10)</f>
        <v>#N/A</v>
      </c>
    </row>
    <row r="566" spans="1:76" ht="16.5" thickTop="1" thickBot="1">
      <c r="A566" s="742" t="s">
        <v>1178</v>
      </c>
      <c r="B566" s="743" t="str">
        <f t="shared" si="28"/>
        <v>S17</v>
      </c>
      <c r="C566" s="743" t="str">
        <f t="shared" si="29"/>
        <v>Hlakken Stables (business, C, 2)</v>
      </c>
      <c r="D566" s="742"/>
      <c r="E566" s="742"/>
      <c r="F566" s="743" t="s">
        <v>1408</v>
      </c>
      <c r="G566" s="743" t="s">
        <v>1992</v>
      </c>
      <c r="H566" s="743" t="s">
        <v>2437</v>
      </c>
      <c r="I566" s="743" t="s">
        <v>3969</v>
      </c>
      <c r="J566" s="743"/>
      <c r="K566" s="743" t="s">
        <v>2089</v>
      </c>
      <c r="L566" s="743" t="s">
        <v>2069</v>
      </c>
      <c r="M566" s="743">
        <v>2</v>
      </c>
      <c r="N566" s="743"/>
      <c r="O566" s="743">
        <v>2</v>
      </c>
      <c r="P566" s="743"/>
      <c r="Q566" s="743"/>
      <c r="R566" s="743"/>
      <c r="S5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T566" s="743"/>
      <c r="U566" s="743"/>
      <c r="V566" s="743" t="s">
        <v>21498</v>
      </c>
      <c r="W566" s="742"/>
      <c r="X566" s="742"/>
      <c r="Y566" s="748" t="s">
        <v>21497</v>
      </c>
      <c r="Z566" s="743" t="s">
        <v>4311</v>
      </c>
      <c r="AA566" s="743"/>
      <c r="AB566" s="743" t="str">
        <f>Таблиця4[[#This Row],[Descriptions2]]</f>
        <v/>
      </c>
      <c r="AC566" s="743" t="str">
        <f>Таблиця4[[#This Row],[Owner/Specific NPCs3]]</f>
        <v/>
      </c>
      <c r="AD566" s="743"/>
      <c r="AE566" s="750" t="s">
        <v>5831</v>
      </c>
      <c r="AF566" s="751"/>
      <c r="AG566" s="752"/>
      <c r="AH566" s="743" t="s">
        <v>4311</v>
      </c>
      <c r="AI566" s="752"/>
      <c r="AJ566" s="743" t="s">
        <v>4311</v>
      </c>
      <c r="AK566" s="752"/>
      <c r="AL566" s="742" t="str">
        <f>IFERROR(INDEX('02_LIVING_WATERDEEP'!$C$2:$C$200,MATCH(Таблиця4[[#This Row],[BUILDING NAME]],'02_LIVING_WATERDEEP'!$A$2:$A$200,0),1),"")</f>
        <v/>
      </c>
      <c r="AM566" s="742" t="str">
        <f>IFERROR(INDEX('02_LIVING_WATERDEEP'!$F$2:$F$200,MATCH(Таблиця4[[#This Row],[BUILDING NAME]],'02_LIVING_WATERDEEP'!$A$2:$A$200,0),1),"")</f>
        <v/>
      </c>
      <c r="AN566" s="742" t="str">
        <f>IFERROR(INDEX('02_LIVING_WATERDEEP'!$I$2:$I$200,MATCH(Таблиця4[[#This Row],[BUILDING NAME]],'02_LIVING_WATERDEEP'!$A$2:$A$200,0),1),"")</f>
        <v/>
      </c>
      <c r="AO566" s="742" t="str">
        <f>IFERROR(INDEX('02_LIVING_WATERDEEP'!$J$2:$J$200,MATCH(Таблиця4[[#This Row],[BUILDING NAME]],'02_LIVING_WATERDEEP'!$A$2:$A$200,0),1),"")</f>
        <v/>
      </c>
      <c r="AP566" s="742" t="str">
        <f>IFERROR(INDEX('02_LIVING_WATERDEEP'!$K$2:$K$200,MATCH(Таблиця4[[#This Row],[BUILDING NAME]],'02_LIVING_WATERDEEP'!$A$2:$A$200,0),1),"")</f>
        <v/>
      </c>
      <c r="AQ566" s="742" t="str">
        <f>IFERROR(INDEX('02_LIVING_WATERDEEP'!$L$2:$L$200,MATCH(Таблиця4[[#This Row],[BUILDING NAME]],'02_LIVING_WATERDEEP'!$A$2:$A$200,0),1),"")</f>
        <v/>
      </c>
      <c r="AR566" s="742" t="str">
        <f>IFERROR(INDEX('02_LIVING_WATERDEEP'!$M$2:$M$200,MATCH(Таблиця4[[#This Row],[BUILDING NAME]],'02_LIVING_WATERDEEP'!$A$2:$A$200,0),1),"")</f>
        <v/>
      </c>
      <c r="AS566" s="742"/>
      <c r="AT566" s="596"/>
      <c r="AU566" s="596"/>
      <c r="AV566" s="596"/>
      <c r="AW566" s="596"/>
      <c r="AX566" s="596"/>
      <c r="AY566" s="596"/>
      <c r="AZ566" s="596"/>
      <c r="BA566" s="596"/>
      <c r="BB566" s="596"/>
      <c r="BC566" s="596"/>
      <c r="BD566" s="596"/>
      <c r="BE566" s="596"/>
      <c r="BF566" s="596"/>
      <c r="BG566" s="596"/>
      <c r="BH566" s="596"/>
      <c r="BI566" s="596"/>
      <c r="BJ566" s="596" t="e">
        <f>MATCH(Таблиця4[[#This Row],[BUILDING NAME]],#REF!,0)</f>
        <v>#REF!</v>
      </c>
      <c r="BK566" s="596" t="e">
        <f>INDEX(#REF!,'02BUILD'!BJ566,1)</f>
        <v>#REF!</v>
      </c>
      <c r="BL566" s="596" t="e">
        <v>#N/A</v>
      </c>
      <c r="BM566" s="596"/>
      <c r="BN566" s="596" t="e">
        <f>MATCH(Таблиця4[[#This Row],[BUILDING NAME]],Таблиця5[NAME],0)</f>
        <v>#N/A</v>
      </c>
      <c r="BO566" s="596" t="e">
        <f>INDEX(Таблиця5[[C - COINS - COST]:[ADDRESS]],'02BUILD'!$BN566,1)</f>
        <v>#N/A</v>
      </c>
      <c r="BP566" s="596" t="e">
        <f>INDEX(Таблиця5[[C - COINS - COST]:[ADDRESS]],'02BUILD'!$BN566,2)</f>
        <v>#N/A</v>
      </c>
      <c r="BQ566" s="596" t="e">
        <f>INDEX(Таблиця5[[C - COINS - COST]:[ADDRESS]],'02BUILD'!$BN566,3)</f>
        <v>#N/A</v>
      </c>
      <c r="BR566" s="596" t="e">
        <f>INDEX(Таблиця5[[C - COINS - COST]:[ADDRESS]],'02BUILD'!$BN566,4)</f>
        <v>#N/A</v>
      </c>
      <c r="BS566" s="596" t="e">
        <f>INDEX(Таблиця5[[C - COINS - COST]:[ADDRESS]],'02BUILD'!$BN566,5)</f>
        <v>#N/A</v>
      </c>
      <c r="BT566" s="596" t="e">
        <f>INDEX(Таблиця5[[C - COINS - COST]:[ADDRESS]],'02BUILD'!$BN566,6)</f>
        <v>#N/A</v>
      </c>
      <c r="BU566" s="596" t="e">
        <f>INDEX(Таблиця5[[C - COINS - COST]:[ADDRESS]],'02BUILD'!$BN566,7)</f>
        <v>#N/A</v>
      </c>
      <c r="BV566" s="596" t="e">
        <f>INDEX(Таблиця5[[C - COINS - COST]:[ADDRESS]],'02BUILD'!$BN566,8)</f>
        <v>#N/A</v>
      </c>
      <c r="BW566" s="596" t="e">
        <f>INDEX(Таблиця5[[C - COINS - COST]:[ADDRESS]],'02BUILD'!$BN566,9)</f>
        <v>#N/A</v>
      </c>
      <c r="BX566" s="596" t="e">
        <f>INDEX(Таблиця5[[C - COINS - COST]:[ADDRESS]],'02BUILD'!$BN566,10)</f>
        <v>#N/A</v>
      </c>
    </row>
    <row r="567" spans="1:76" ht="16.5" thickTop="1" thickBot="1">
      <c r="A567" s="742" t="s">
        <v>1179</v>
      </c>
      <c r="B567" s="743" t="str">
        <f t="shared" si="28"/>
        <v>S18</v>
      </c>
      <c r="C567" s="743" t="str">
        <f t="shared" si="29"/>
        <v>The Spouting Fish (tavern, C, 4)</v>
      </c>
      <c r="D567" s="742"/>
      <c r="E567" s="742"/>
      <c r="F567" s="743" t="s">
        <v>1409</v>
      </c>
      <c r="G567" s="743" t="s">
        <v>1993</v>
      </c>
      <c r="H567" s="743" t="s">
        <v>20806</v>
      </c>
      <c r="I567" s="743" t="s">
        <v>3969</v>
      </c>
      <c r="J567" s="743"/>
      <c r="K567" s="743" t="s">
        <v>2093</v>
      </c>
      <c r="L567" s="743" t="s">
        <v>2069</v>
      </c>
      <c r="M567" s="743">
        <v>4</v>
      </c>
      <c r="N567" s="743"/>
      <c r="O567" s="743">
        <v>3</v>
      </c>
      <c r="P567" s="775">
        <v>2</v>
      </c>
      <c r="Q567" s="743">
        <v>2</v>
      </c>
      <c r="R567" s="743"/>
      <c r="S5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2A • 2 P • </v>
      </c>
      <c r="T567" s="743"/>
      <c r="U567" s="743"/>
      <c r="V567" s="743"/>
      <c r="W567" s="742"/>
      <c r="X567" s="742"/>
      <c r="Y567" s="742" t="s">
        <v>16386</v>
      </c>
      <c r="Z567" s="743" t="s">
        <v>4311</v>
      </c>
      <c r="AA567" s="743"/>
      <c r="AB567" s="743" t="s">
        <v>5663</v>
      </c>
      <c r="AC567" s="743" t="str">
        <f>Таблиця4[[#This Row],[Owner/Specific NPCs3]]</f>
        <v/>
      </c>
      <c r="AD567" s="743"/>
      <c r="AE567" s="750" t="s">
        <v>5831</v>
      </c>
      <c r="AF567" s="751"/>
      <c r="AG567" s="752"/>
      <c r="AH567" s="743" t="s">
        <v>4311</v>
      </c>
      <c r="AI567" s="752"/>
      <c r="AJ567" s="743" t="s">
        <v>4311</v>
      </c>
      <c r="AK567" s="752"/>
      <c r="AL567" s="742" t="str">
        <f>IFERROR(INDEX('02_LIVING_WATERDEEP'!$C$2:$C$200,MATCH(Таблиця4[[#This Row],[BUILDING NAME]],'02_LIVING_WATERDEEP'!$A$2:$A$200,0),1),"")</f>
        <v/>
      </c>
      <c r="AM567" s="742" t="str">
        <f>IFERROR(INDEX('02_LIVING_WATERDEEP'!$F$2:$F$200,MATCH(Таблиця4[[#This Row],[BUILDING NAME]],'02_LIVING_WATERDEEP'!$A$2:$A$200,0),1),"")</f>
        <v/>
      </c>
      <c r="AN567" s="742" t="str">
        <f>IFERROR(INDEX('02_LIVING_WATERDEEP'!$I$2:$I$200,MATCH(Таблиця4[[#This Row],[BUILDING NAME]],'02_LIVING_WATERDEEP'!$A$2:$A$200,0),1),"")</f>
        <v/>
      </c>
      <c r="AO567" s="742" t="str">
        <f>IFERROR(INDEX('02_LIVING_WATERDEEP'!$J$2:$J$200,MATCH(Таблиця4[[#This Row],[BUILDING NAME]],'02_LIVING_WATERDEEP'!$A$2:$A$200,0),1),"")</f>
        <v/>
      </c>
      <c r="AP567" s="742" t="str">
        <f>IFERROR(INDEX('02_LIVING_WATERDEEP'!$K$2:$K$200,MATCH(Таблиця4[[#This Row],[BUILDING NAME]],'02_LIVING_WATERDEEP'!$A$2:$A$200,0),1),"")</f>
        <v/>
      </c>
      <c r="AQ567" s="742" t="str">
        <f>IFERROR(INDEX('02_LIVING_WATERDEEP'!$L$2:$L$200,MATCH(Таблиця4[[#This Row],[BUILDING NAME]],'02_LIVING_WATERDEEP'!$A$2:$A$200,0),1),"")</f>
        <v/>
      </c>
      <c r="AR567" s="742" t="str">
        <f>IFERROR(INDEX('02_LIVING_WATERDEEP'!$M$2:$M$200,MATCH(Таблиця4[[#This Row],[BUILDING NAME]],'02_LIVING_WATERDEEP'!$A$2:$A$200,0),1),"")</f>
        <v/>
      </c>
      <c r="AS567" s="742"/>
      <c r="AT567" s="596"/>
      <c r="AU567" s="596"/>
      <c r="AV567" s="596"/>
      <c r="AW567" s="596"/>
      <c r="AX567" s="596"/>
      <c r="AY567" s="596"/>
      <c r="AZ567" s="596"/>
      <c r="BA567" s="596"/>
      <c r="BB567" s="596"/>
      <c r="BC567" s="596"/>
      <c r="BD567" s="596"/>
      <c r="BE567" s="596"/>
      <c r="BF567" s="596"/>
      <c r="BG567" s="596"/>
      <c r="BH567" s="596"/>
      <c r="BI567" s="596"/>
      <c r="BJ567" s="596" t="e">
        <f>MATCH(Таблиця4[[#This Row],[BUILDING NAME]],#REF!,0)</f>
        <v>#REF!</v>
      </c>
      <c r="BK567" s="596" t="e">
        <f>INDEX(#REF!,'02BUILD'!BJ567,1)</f>
        <v>#REF!</v>
      </c>
      <c r="BL567" s="596" t="e">
        <v>#N/A</v>
      </c>
      <c r="BM567" s="596"/>
      <c r="BN567" s="596">
        <f>MATCH(Таблиця4[[#This Row],[BUILDING NAME]],Таблиця5[NAME],0)</f>
        <v>58</v>
      </c>
      <c r="BO567" s="596">
        <f>INDEX(Таблиця5[[C - COINS - COST]:[ADDRESS]],'02BUILD'!$BN567,1)</f>
        <v>3</v>
      </c>
      <c r="BP567" s="596">
        <f>INDEX(Таблиця5[[C - COINS - COST]:[ADDRESS]],'02BUILD'!$BN567,2)</f>
        <v>2</v>
      </c>
      <c r="BQ567" s="596">
        <f>INDEX(Таблиця5[[C - COINS - COST]:[ADDRESS]],'02BUILD'!$BN567,3)</f>
        <v>0</v>
      </c>
      <c r="BR567" s="596">
        <f>INDEX(Таблиця5[[C - COINS - COST]:[ADDRESS]],'02BUILD'!$BN567,4)</f>
        <v>0</v>
      </c>
      <c r="BS567" s="596" t="str">
        <f>INDEX(Таблиця5[[C - COINS - COST]:[ADDRESS]],'02BUILD'!$BN567,5)</f>
        <v>3c2a</v>
      </c>
      <c r="BT567" s="596" t="str">
        <f>INDEX(Таблиця5[[C - COINS - COST]:[ADDRESS]],'02BUILD'!$BN567,6)</f>
        <v>Tavern</v>
      </c>
      <c r="BU567" s="596">
        <f>INDEX(Таблиця5[[C - COINS - COST]:[ADDRESS]],'02BUILD'!$BN567,7)</f>
        <v>0</v>
      </c>
      <c r="BV567" s="596" t="str">
        <f>INDEX(Таблиця5[[C - COINS - COST]:[ADDRESS]],'02BUILD'!$BN567,8)</f>
        <v xml:space="preserve"> A loud, rambunctious tavern that owes its success to its relentless street-cryer advertising and its location by South Gate.</v>
      </c>
      <c r="BW567" s="596">
        <f>INDEX(Таблиця5[[C - COINS - COST]:[ADDRESS]],'02BUILD'!$BN567,9)</f>
        <v>0</v>
      </c>
      <c r="BX567" s="596">
        <f>INDEX(Таблиця5[[C - COINS - COST]:[ADDRESS]],'02BUILD'!$BN567,10)</f>
        <v>0</v>
      </c>
    </row>
    <row r="568" spans="1:76" ht="16.5" thickTop="1" thickBot="1">
      <c r="A568" s="742" t="s">
        <v>1180</v>
      </c>
      <c r="B568" s="743" t="str">
        <f t="shared" si="28"/>
        <v>S19</v>
      </c>
      <c r="C568" s="743" t="str">
        <f t="shared" si="29"/>
        <v>Nueth's Fine Nets (business, C, 1)</v>
      </c>
      <c r="D568" s="742"/>
      <c r="E568" s="742"/>
      <c r="F568" s="743" t="s">
        <v>1410</v>
      </c>
      <c r="G568" s="743" t="s">
        <v>1994</v>
      </c>
      <c r="H568" s="743" t="s">
        <v>2439</v>
      </c>
      <c r="I568" s="743" t="s">
        <v>3969</v>
      </c>
      <c r="J568" s="743"/>
      <c r="K568" s="743" t="s">
        <v>2089</v>
      </c>
      <c r="L568" s="743" t="s">
        <v>2069</v>
      </c>
      <c r="M568" s="743">
        <v>1</v>
      </c>
      <c r="N568" s="743"/>
      <c r="O568" s="743">
        <v>4</v>
      </c>
      <c r="P568" s="743"/>
      <c r="Q568" s="743"/>
      <c r="R568" s="743"/>
      <c r="S5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68" s="743"/>
      <c r="U568" s="743"/>
      <c r="V568" s="743" t="s">
        <v>21558</v>
      </c>
      <c r="W568" s="742"/>
      <c r="X568" s="742"/>
      <c r="Y568" s="748" t="s">
        <v>21557</v>
      </c>
      <c r="Z568" s="743" t="s">
        <v>4311</v>
      </c>
      <c r="AA568" s="743"/>
      <c r="AB568" s="743" t="str">
        <f>Таблиця4[[#This Row],[Descriptions2]]</f>
        <v/>
      </c>
      <c r="AC568" s="743" t="str">
        <f>Таблиця4[[#This Row],[Owner/Specific NPCs3]]</f>
        <v/>
      </c>
      <c r="AD568" s="743"/>
      <c r="AE568" s="750" t="s">
        <v>5831</v>
      </c>
      <c r="AF568" s="751"/>
      <c r="AG568" s="752"/>
      <c r="AH568" s="743" t="s">
        <v>4311</v>
      </c>
      <c r="AI568" s="752"/>
      <c r="AJ568" s="743" t="s">
        <v>4311</v>
      </c>
      <c r="AK568" s="752"/>
      <c r="AL568" s="742" t="str">
        <f>IFERROR(INDEX('02_LIVING_WATERDEEP'!$C$2:$C$200,MATCH(Таблиця4[[#This Row],[BUILDING NAME]],'02_LIVING_WATERDEEP'!$A$2:$A$200,0),1),"")</f>
        <v/>
      </c>
      <c r="AM568" s="742" t="str">
        <f>IFERROR(INDEX('02_LIVING_WATERDEEP'!$F$2:$F$200,MATCH(Таблиця4[[#This Row],[BUILDING NAME]],'02_LIVING_WATERDEEP'!$A$2:$A$200,0),1),"")</f>
        <v/>
      </c>
      <c r="AN568" s="742" t="str">
        <f>IFERROR(INDEX('02_LIVING_WATERDEEP'!$I$2:$I$200,MATCH(Таблиця4[[#This Row],[BUILDING NAME]],'02_LIVING_WATERDEEP'!$A$2:$A$200,0),1),"")</f>
        <v/>
      </c>
      <c r="AO568" s="742" t="str">
        <f>IFERROR(INDEX('02_LIVING_WATERDEEP'!$J$2:$J$200,MATCH(Таблиця4[[#This Row],[BUILDING NAME]],'02_LIVING_WATERDEEP'!$A$2:$A$200,0),1),"")</f>
        <v/>
      </c>
      <c r="AP568" s="742" t="str">
        <f>IFERROR(INDEX('02_LIVING_WATERDEEP'!$K$2:$K$200,MATCH(Таблиця4[[#This Row],[BUILDING NAME]],'02_LIVING_WATERDEEP'!$A$2:$A$200,0),1),"")</f>
        <v/>
      </c>
      <c r="AQ568" s="742" t="str">
        <f>IFERROR(INDEX('02_LIVING_WATERDEEP'!$L$2:$L$200,MATCH(Таблиця4[[#This Row],[BUILDING NAME]],'02_LIVING_WATERDEEP'!$A$2:$A$200,0),1),"")</f>
        <v/>
      </c>
      <c r="AR568" s="742" t="str">
        <f>IFERROR(INDEX('02_LIVING_WATERDEEP'!$M$2:$M$200,MATCH(Таблиця4[[#This Row],[BUILDING NAME]],'02_LIVING_WATERDEEP'!$A$2:$A$200,0),1),"")</f>
        <v/>
      </c>
      <c r="AS568" s="742"/>
      <c r="AT568" s="596"/>
      <c r="AU568" s="596"/>
      <c r="AV568" s="596"/>
      <c r="AW568" s="596"/>
      <c r="AX568" s="596"/>
      <c r="AY568" s="596"/>
      <c r="AZ568" s="596"/>
      <c r="BA568" s="596"/>
      <c r="BB568" s="596"/>
      <c r="BC568" s="596"/>
      <c r="BD568" s="596"/>
      <c r="BE568" s="596"/>
      <c r="BF568" s="596"/>
      <c r="BG568" s="596"/>
      <c r="BH568" s="596"/>
      <c r="BI568" s="596"/>
      <c r="BJ568" s="596" t="e">
        <f>MATCH(Таблиця4[[#This Row],[BUILDING NAME]],#REF!,0)</f>
        <v>#REF!</v>
      </c>
      <c r="BK568" s="596" t="e">
        <f>INDEX(#REF!,'02BUILD'!BJ568,1)</f>
        <v>#REF!</v>
      </c>
      <c r="BL568" s="596" t="e">
        <v>#N/A</v>
      </c>
      <c r="BM568" s="596"/>
      <c r="BN568" s="596" t="e">
        <f>MATCH(Таблиця4[[#This Row],[BUILDING NAME]],Таблиця5[NAME],0)</f>
        <v>#N/A</v>
      </c>
      <c r="BO568" s="596" t="e">
        <f>INDEX(Таблиця5[[C - COINS - COST]:[ADDRESS]],'02BUILD'!$BN568,1)</f>
        <v>#N/A</v>
      </c>
      <c r="BP568" s="596" t="e">
        <f>INDEX(Таблиця5[[C - COINS - COST]:[ADDRESS]],'02BUILD'!$BN568,2)</f>
        <v>#N/A</v>
      </c>
      <c r="BQ568" s="596" t="e">
        <f>INDEX(Таблиця5[[C - COINS - COST]:[ADDRESS]],'02BUILD'!$BN568,3)</f>
        <v>#N/A</v>
      </c>
      <c r="BR568" s="596" t="e">
        <f>INDEX(Таблиця5[[C - COINS - COST]:[ADDRESS]],'02BUILD'!$BN568,4)</f>
        <v>#N/A</v>
      </c>
      <c r="BS568" s="596" t="e">
        <f>INDEX(Таблиця5[[C - COINS - COST]:[ADDRESS]],'02BUILD'!$BN568,5)</f>
        <v>#N/A</v>
      </c>
      <c r="BT568" s="596" t="e">
        <f>INDEX(Таблиця5[[C - COINS - COST]:[ADDRESS]],'02BUILD'!$BN568,6)</f>
        <v>#N/A</v>
      </c>
      <c r="BU568" s="596" t="e">
        <f>INDEX(Таблиця5[[C - COINS - COST]:[ADDRESS]],'02BUILD'!$BN568,7)</f>
        <v>#N/A</v>
      </c>
      <c r="BV568" s="596" t="e">
        <f>INDEX(Таблиця5[[C - COINS - COST]:[ADDRESS]],'02BUILD'!$BN568,8)</f>
        <v>#N/A</v>
      </c>
      <c r="BW568" s="596" t="e">
        <f>INDEX(Таблиця5[[C - COINS - COST]:[ADDRESS]],'02BUILD'!$BN568,9)</f>
        <v>#N/A</v>
      </c>
      <c r="BX568" s="596" t="e">
        <f>INDEX(Таблиця5[[C - COINS - COST]:[ADDRESS]],'02BUILD'!$BN568,10)</f>
        <v>#N/A</v>
      </c>
    </row>
    <row r="569" spans="1:76" ht="16.5" thickTop="1" thickBot="1">
      <c r="A569" s="742" t="s">
        <v>1181</v>
      </c>
      <c r="B569" s="743" t="str">
        <f t="shared" si="28"/>
        <v>S20</v>
      </c>
      <c r="C569" s="743" t="str">
        <f t="shared" si="29"/>
        <v>Metalmasters' Hall (guildhall, B, 3)</v>
      </c>
      <c r="D569" s="742"/>
      <c r="E569" s="742"/>
      <c r="F569" s="743" t="s">
        <v>1411</v>
      </c>
      <c r="G569" s="743" t="s">
        <v>1995</v>
      </c>
      <c r="H569" s="743" t="s">
        <v>2440</v>
      </c>
      <c r="I569" s="743" t="s">
        <v>3969</v>
      </c>
      <c r="J569" s="743"/>
      <c r="K569" s="743" t="s">
        <v>2096</v>
      </c>
      <c r="L569" s="743" t="s">
        <v>2081</v>
      </c>
      <c r="M569" s="743">
        <v>3</v>
      </c>
      <c r="N569" s="750" t="s">
        <v>3857</v>
      </c>
      <c r="O569" s="743"/>
      <c r="P569" s="743"/>
      <c r="Q569" s="743"/>
      <c r="R569" s="743"/>
      <c r="S5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69" s="743"/>
      <c r="U569" s="743"/>
      <c r="V569" s="743"/>
      <c r="W569" s="742"/>
      <c r="X569" s="742"/>
      <c r="Y569" s="748" t="s">
        <v>20633</v>
      </c>
      <c r="Z569" s="743" t="s">
        <v>4311</v>
      </c>
      <c r="AA569" s="743"/>
      <c r="AB569" s="743" t="str">
        <f>Таблиця4[[#This Row],[Descriptions2]]</f>
        <v/>
      </c>
      <c r="AC569" s="743" t="str">
        <f>Таблиця4[[#This Row],[Owner/Specific NPCs3]]</f>
        <v/>
      </c>
      <c r="AD569" s="743"/>
      <c r="AE569" s="750" t="s">
        <v>5831</v>
      </c>
      <c r="AF569" s="751"/>
      <c r="AG569" s="752"/>
      <c r="AH569" s="743" t="s">
        <v>3857</v>
      </c>
      <c r="AI569" s="752"/>
      <c r="AJ569" s="743" t="s">
        <v>4311</v>
      </c>
      <c r="AK569" s="752"/>
      <c r="AL569" s="742" t="str">
        <f>IFERROR(INDEX('02_LIVING_WATERDEEP'!$C$2:$C$200,MATCH(Таблиця4[[#This Row],[BUILDING NAME]],'02_LIVING_WATERDEEP'!$A$2:$A$200,0),1),"")</f>
        <v/>
      </c>
      <c r="AM569" s="742" t="str">
        <f>IFERROR(INDEX('02_LIVING_WATERDEEP'!$F$2:$F$200,MATCH(Таблиця4[[#This Row],[BUILDING NAME]],'02_LIVING_WATERDEEP'!$A$2:$A$200,0),1),"")</f>
        <v/>
      </c>
      <c r="AN569" s="742" t="str">
        <f>IFERROR(INDEX('02_LIVING_WATERDEEP'!$I$2:$I$200,MATCH(Таблиця4[[#This Row],[BUILDING NAME]],'02_LIVING_WATERDEEP'!$A$2:$A$200,0),1),"")</f>
        <v/>
      </c>
      <c r="AO569" s="742" t="str">
        <f>IFERROR(INDEX('02_LIVING_WATERDEEP'!$J$2:$J$200,MATCH(Таблиця4[[#This Row],[BUILDING NAME]],'02_LIVING_WATERDEEP'!$A$2:$A$200,0),1),"")</f>
        <v/>
      </c>
      <c r="AP569" s="742" t="str">
        <f>IFERROR(INDEX('02_LIVING_WATERDEEP'!$K$2:$K$200,MATCH(Таблиця4[[#This Row],[BUILDING NAME]],'02_LIVING_WATERDEEP'!$A$2:$A$200,0),1),"")</f>
        <v/>
      </c>
      <c r="AQ569" s="742" t="str">
        <f>IFERROR(INDEX('02_LIVING_WATERDEEP'!$L$2:$L$200,MATCH(Таблиця4[[#This Row],[BUILDING NAME]],'02_LIVING_WATERDEEP'!$A$2:$A$200,0),1),"")</f>
        <v/>
      </c>
      <c r="AR569" s="742" t="str">
        <f>IFERROR(INDEX('02_LIVING_WATERDEEP'!$M$2:$M$200,MATCH(Таблиця4[[#This Row],[BUILDING NAME]],'02_LIVING_WATERDEEP'!$A$2:$A$200,0),1),"")</f>
        <v/>
      </c>
      <c r="AS569" s="742"/>
      <c r="AT569" s="596"/>
      <c r="AU569" s="596"/>
      <c r="AV569" s="596"/>
      <c r="AW569" s="596"/>
      <c r="AX569" s="596"/>
      <c r="AY569" s="596"/>
      <c r="AZ569" s="596"/>
      <c r="BA569" s="596"/>
      <c r="BB569" s="596"/>
      <c r="BC569" s="596"/>
      <c r="BD569" s="596"/>
      <c r="BE569" s="596"/>
      <c r="BF569" s="596"/>
      <c r="BG569" s="596"/>
      <c r="BH569" s="596"/>
      <c r="BI569" s="596"/>
      <c r="BJ569" s="596" t="e">
        <f>MATCH(Таблиця4[[#This Row],[BUILDING NAME]],#REF!,0)</f>
        <v>#REF!</v>
      </c>
      <c r="BK569" s="596" t="e">
        <f>INDEX(#REF!,'02BUILD'!BJ569,1)</f>
        <v>#REF!</v>
      </c>
      <c r="BL569" s="596" t="e">
        <v>#N/A</v>
      </c>
      <c r="BM569" s="596"/>
      <c r="BN569" s="596" t="e">
        <f>MATCH(Таблиця4[[#This Row],[BUILDING NAME]],Таблиця5[NAME],0)</f>
        <v>#N/A</v>
      </c>
      <c r="BO569" s="596" t="e">
        <f>INDEX(Таблиця5[[C - COINS - COST]:[ADDRESS]],'02BUILD'!$BN569,1)</f>
        <v>#N/A</v>
      </c>
      <c r="BP569" s="596" t="e">
        <f>INDEX(Таблиця5[[C - COINS - COST]:[ADDRESS]],'02BUILD'!$BN569,2)</f>
        <v>#N/A</v>
      </c>
      <c r="BQ569" s="596" t="e">
        <f>INDEX(Таблиця5[[C - COINS - COST]:[ADDRESS]],'02BUILD'!$BN569,3)</f>
        <v>#N/A</v>
      </c>
      <c r="BR569" s="596" t="e">
        <f>INDEX(Таблиця5[[C - COINS - COST]:[ADDRESS]],'02BUILD'!$BN569,4)</f>
        <v>#N/A</v>
      </c>
      <c r="BS569" s="596" t="e">
        <f>INDEX(Таблиця5[[C - COINS - COST]:[ADDRESS]],'02BUILD'!$BN569,5)</f>
        <v>#N/A</v>
      </c>
      <c r="BT569" s="596" t="e">
        <f>INDEX(Таблиця5[[C - COINS - COST]:[ADDRESS]],'02BUILD'!$BN569,6)</f>
        <v>#N/A</v>
      </c>
      <c r="BU569" s="596" t="e">
        <f>INDEX(Таблиця5[[C - COINS - COST]:[ADDRESS]],'02BUILD'!$BN569,7)</f>
        <v>#N/A</v>
      </c>
      <c r="BV569" s="596" t="e">
        <f>INDEX(Таблиця5[[C - COINS - COST]:[ADDRESS]],'02BUILD'!$BN569,8)</f>
        <v>#N/A</v>
      </c>
      <c r="BW569" s="596" t="e">
        <f>INDEX(Таблиця5[[C - COINS - COST]:[ADDRESS]],'02BUILD'!$BN569,9)</f>
        <v>#N/A</v>
      </c>
      <c r="BX569" s="596" t="e">
        <f>INDEX(Таблиця5[[C - COINS - COST]:[ADDRESS]],'02BUILD'!$BN569,10)</f>
        <v>#N/A</v>
      </c>
    </row>
    <row r="570" spans="1:76" ht="16.5" thickTop="1" thickBot="1">
      <c r="A570" s="742" t="s">
        <v>1182</v>
      </c>
      <c r="B570" s="743" t="str">
        <f t="shared" si="28"/>
        <v>S21</v>
      </c>
      <c r="C570" s="743" t="str">
        <f t="shared" si="29"/>
        <v>Aurora's Realms Shop, South High Road Catalogue Counter (business, C, 4)</v>
      </c>
      <c r="D570" s="742"/>
      <c r="E570" s="742"/>
      <c r="F570" s="743" t="s">
        <v>1412</v>
      </c>
      <c r="G570" s="743" t="s">
        <v>1996</v>
      </c>
      <c r="H570" s="743" t="s">
        <v>2441</v>
      </c>
      <c r="I570" s="743" t="s">
        <v>3969</v>
      </c>
      <c r="J570" s="743"/>
      <c r="K570" s="743" t="s">
        <v>2089</v>
      </c>
      <c r="L570" s="743" t="s">
        <v>2069</v>
      </c>
      <c r="M570" s="743">
        <v>4</v>
      </c>
      <c r="N570" s="743"/>
      <c r="O570" s="743"/>
      <c r="P570" s="743"/>
      <c r="Q570" s="743"/>
      <c r="R570" s="743"/>
      <c r="S5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0" s="743"/>
      <c r="U570" s="743" t="s">
        <v>21197</v>
      </c>
      <c r="V570" s="743" t="s">
        <v>12756</v>
      </c>
      <c r="W570" s="742"/>
      <c r="X570" s="742"/>
      <c r="Y570" s="743" t="s">
        <v>21598</v>
      </c>
      <c r="Z570" s="743" t="s">
        <v>4311</v>
      </c>
      <c r="AA570" s="743"/>
      <c r="AB570" s="743" t="str">
        <f>Таблиця4[[#This Row],[Descriptions2]]</f>
        <v/>
      </c>
      <c r="AC570" s="743" t="str">
        <f>Таблиця4[[#This Row],[Owner/Specific NPCs3]]</f>
        <v/>
      </c>
      <c r="AD570" s="743"/>
      <c r="AE570" s="750" t="s">
        <v>5831</v>
      </c>
      <c r="AF570" s="751"/>
      <c r="AG570" s="752"/>
      <c r="AH570" s="743" t="s">
        <v>4311</v>
      </c>
      <c r="AI570" s="752"/>
      <c r="AJ570" s="743" t="s">
        <v>4311</v>
      </c>
      <c r="AK570" s="752"/>
      <c r="AL570" s="742" t="str">
        <f>IFERROR(INDEX('02_LIVING_WATERDEEP'!$C$2:$C$200,MATCH(Таблиця4[[#This Row],[BUILDING NAME]],'02_LIVING_WATERDEEP'!$A$2:$A$200,0),1),"")</f>
        <v/>
      </c>
      <c r="AM570" s="742" t="str">
        <f>IFERROR(INDEX('02_LIVING_WATERDEEP'!$F$2:$F$200,MATCH(Таблиця4[[#This Row],[BUILDING NAME]],'02_LIVING_WATERDEEP'!$A$2:$A$200,0),1),"")</f>
        <v/>
      </c>
      <c r="AN570" s="742" t="str">
        <f>IFERROR(INDEX('02_LIVING_WATERDEEP'!$I$2:$I$200,MATCH(Таблиця4[[#This Row],[BUILDING NAME]],'02_LIVING_WATERDEEP'!$A$2:$A$200,0),1),"")</f>
        <v/>
      </c>
      <c r="AO570" s="742" t="str">
        <f>IFERROR(INDEX('02_LIVING_WATERDEEP'!$J$2:$J$200,MATCH(Таблиця4[[#This Row],[BUILDING NAME]],'02_LIVING_WATERDEEP'!$A$2:$A$200,0),1),"")</f>
        <v/>
      </c>
      <c r="AP570" s="742" t="str">
        <f>IFERROR(INDEX('02_LIVING_WATERDEEP'!$K$2:$K$200,MATCH(Таблиця4[[#This Row],[BUILDING NAME]],'02_LIVING_WATERDEEP'!$A$2:$A$200,0),1),"")</f>
        <v/>
      </c>
      <c r="AQ570" s="742" t="str">
        <f>IFERROR(INDEX('02_LIVING_WATERDEEP'!$L$2:$L$200,MATCH(Таблиця4[[#This Row],[BUILDING NAME]],'02_LIVING_WATERDEEP'!$A$2:$A$200,0),1),"")</f>
        <v/>
      </c>
      <c r="AR570" s="742" t="str">
        <f>IFERROR(INDEX('02_LIVING_WATERDEEP'!$M$2:$M$200,MATCH(Таблиця4[[#This Row],[BUILDING NAME]],'02_LIVING_WATERDEEP'!$A$2:$A$200,0),1),"")</f>
        <v/>
      </c>
      <c r="AS570" s="742"/>
      <c r="AT570" s="596"/>
      <c r="AU570" s="596"/>
      <c r="AV570" s="596"/>
      <c r="AW570" s="596"/>
      <c r="AX570" s="596"/>
      <c r="AY570" s="596"/>
      <c r="AZ570" s="596"/>
      <c r="BA570" s="596"/>
      <c r="BB570" s="596"/>
      <c r="BC570" s="596"/>
      <c r="BD570" s="596"/>
      <c r="BE570" s="596"/>
      <c r="BF570" s="596"/>
      <c r="BG570" s="596"/>
      <c r="BH570" s="596"/>
      <c r="BI570" s="596"/>
      <c r="BJ570" s="596" t="e">
        <f>MATCH(Таблиця4[[#This Row],[BUILDING NAME]],#REF!,0)</f>
        <v>#REF!</v>
      </c>
      <c r="BK570" s="596" t="e">
        <f>INDEX(#REF!,'02BUILD'!BJ570,1)</f>
        <v>#REF!</v>
      </c>
      <c r="BL570" s="596" t="e">
        <v>#N/A</v>
      </c>
      <c r="BM570" s="596"/>
      <c r="BN570" s="596" t="e">
        <f>MATCH(Таблиця4[[#This Row],[BUILDING NAME]],Таблиця5[NAME],0)</f>
        <v>#N/A</v>
      </c>
      <c r="BO570" s="596" t="e">
        <f>INDEX(Таблиця5[[C - COINS - COST]:[ADDRESS]],'02BUILD'!$BN570,1)</f>
        <v>#N/A</v>
      </c>
      <c r="BP570" s="596" t="e">
        <f>INDEX(Таблиця5[[C - COINS - COST]:[ADDRESS]],'02BUILD'!$BN570,2)</f>
        <v>#N/A</v>
      </c>
      <c r="BQ570" s="596" t="e">
        <f>INDEX(Таблиця5[[C - COINS - COST]:[ADDRESS]],'02BUILD'!$BN570,3)</f>
        <v>#N/A</v>
      </c>
      <c r="BR570" s="596" t="e">
        <f>INDEX(Таблиця5[[C - COINS - COST]:[ADDRESS]],'02BUILD'!$BN570,4)</f>
        <v>#N/A</v>
      </c>
      <c r="BS570" s="596" t="e">
        <f>INDEX(Таблиця5[[C - COINS - COST]:[ADDRESS]],'02BUILD'!$BN570,5)</f>
        <v>#N/A</v>
      </c>
      <c r="BT570" s="596" t="e">
        <f>INDEX(Таблиця5[[C - COINS - COST]:[ADDRESS]],'02BUILD'!$BN570,6)</f>
        <v>#N/A</v>
      </c>
      <c r="BU570" s="596" t="e">
        <f>INDEX(Таблиця5[[C - COINS - COST]:[ADDRESS]],'02BUILD'!$BN570,7)</f>
        <v>#N/A</v>
      </c>
      <c r="BV570" s="596" t="e">
        <f>INDEX(Таблиця5[[C - COINS - COST]:[ADDRESS]],'02BUILD'!$BN570,8)</f>
        <v>#N/A</v>
      </c>
      <c r="BW570" s="596" t="e">
        <f>INDEX(Таблиця5[[C - COINS - COST]:[ADDRESS]],'02BUILD'!$BN570,9)</f>
        <v>#N/A</v>
      </c>
      <c r="BX570" s="596" t="e">
        <f>INDEX(Таблиця5[[C - COINS - COST]:[ADDRESS]],'02BUILD'!$BN570,10)</f>
        <v>#N/A</v>
      </c>
    </row>
    <row r="571" spans="1:76" ht="16.5" thickTop="1" thickBot="1">
      <c r="A571" s="742" t="s">
        <v>1183</v>
      </c>
      <c r="B571" s="743" t="str">
        <f t="shared" si="28"/>
        <v>S22</v>
      </c>
      <c r="C571" s="743" t="str">
        <f t="shared" si="29"/>
        <v>The Red Gauntlet (tavern, D, 2)</v>
      </c>
      <c r="D571" s="742"/>
      <c r="E571" s="742"/>
      <c r="F571" s="743" t="s">
        <v>1413</v>
      </c>
      <c r="G571" s="743" t="s">
        <v>1997</v>
      </c>
      <c r="H571" s="743" t="s">
        <v>20807</v>
      </c>
      <c r="I571" s="743" t="s">
        <v>3969</v>
      </c>
      <c r="J571" s="743"/>
      <c r="K571" s="743" t="s">
        <v>2093</v>
      </c>
      <c r="L571" s="743" t="s">
        <v>2083</v>
      </c>
      <c r="M571" s="743">
        <v>2</v>
      </c>
      <c r="N571" s="743"/>
      <c r="O571" s="743">
        <v>2</v>
      </c>
      <c r="P571" s="775">
        <v>3</v>
      </c>
      <c r="Q571" s="743">
        <v>3</v>
      </c>
      <c r="R571" s="743"/>
      <c r="S5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3A • 3 P • </v>
      </c>
      <c r="T571" s="743"/>
      <c r="U571" s="743"/>
      <c r="V571" s="743" t="s">
        <v>20547</v>
      </c>
      <c r="W571" s="743"/>
      <c r="X571" s="743"/>
      <c r="Y571" s="749" t="s">
        <v>20645</v>
      </c>
      <c r="Z571" s="743" t="s">
        <v>4311</v>
      </c>
      <c r="AA571" s="743"/>
      <c r="AB571" s="743" t="s">
        <v>5676</v>
      </c>
      <c r="AC571" s="743" t="str">
        <f>Таблиця4[[#This Row],[Owner/Specific NPCs3]]</f>
        <v/>
      </c>
      <c r="AD571" s="743"/>
      <c r="AE571" s="750" t="s">
        <v>5831</v>
      </c>
      <c r="AF571" s="751"/>
      <c r="AG571" s="752"/>
      <c r="AH571" s="743" t="s">
        <v>4311</v>
      </c>
      <c r="AI571" s="752"/>
      <c r="AJ571" s="743" t="s">
        <v>4311</v>
      </c>
      <c r="AK571" s="752"/>
      <c r="AL571" s="742" t="str">
        <f>IFERROR(INDEX('02_LIVING_WATERDEEP'!$C$2:$C$200,MATCH(Таблиця4[[#This Row],[BUILDING NAME]],'02_LIVING_WATERDEEP'!$A$2:$A$200,0),1),"")</f>
        <v/>
      </c>
      <c r="AM571" s="742" t="str">
        <f>IFERROR(INDEX('02_LIVING_WATERDEEP'!$F$2:$F$200,MATCH(Таблиця4[[#This Row],[BUILDING NAME]],'02_LIVING_WATERDEEP'!$A$2:$A$200,0),1),"")</f>
        <v/>
      </c>
      <c r="AN571" s="742" t="str">
        <f>IFERROR(INDEX('02_LIVING_WATERDEEP'!$I$2:$I$200,MATCH(Таблиця4[[#This Row],[BUILDING NAME]],'02_LIVING_WATERDEEP'!$A$2:$A$200,0),1),"")</f>
        <v/>
      </c>
      <c r="AO571" s="742" t="str">
        <f>IFERROR(INDEX('02_LIVING_WATERDEEP'!$J$2:$J$200,MATCH(Таблиця4[[#This Row],[BUILDING NAME]],'02_LIVING_WATERDEEP'!$A$2:$A$200,0),1),"")</f>
        <v/>
      </c>
      <c r="AP571" s="742" t="str">
        <f>IFERROR(INDEX('02_LIVING_WATERDEEP'!$K$2:$K$200,MATCH(Таблиця4[[#This Row],[BUILDING NAME]],'02_LIVING_WATERDEEP'!$A$2:$A$200,0),1),"")</f>
        <v/>
      </c>
      <c r="AQ571" s="742" t="str">
        <f>IFERROR(INDEX('02_LIVING_WATERDEEP'!$L$2:$L$200,MATCH(Таблиця4[[#This Row],[BUILDING NAME]],'02_LIVING_WATERDEEP'!$A$2:$A$200,0),1),"")</f>
        <v/>
      </c>
      <c r="AR571" s="742" t="str">
        <f>IFERROR(INDEX('02_LIVING_WATERDEEP'!$M$2:$M$200,MATCH(Таблиця4[[#This Row],[BUILDING NAME]],'02_LIVING_WATERDEEP'!$A$2:$A$200,0),1),"")</f>
        <v/>
      </c>
      <c r="AS571" s="742"/>
      <c r="AT571" s="596"/>
      <c r="AU571" s="596"/>
      <c r="AV571" s="596"/>
      <c r="AW571" s="596"/>
      <c r="AX571" s="596"/>
      <c r="AY571" s="596"/>
      <c r="AZ571" s="596"/>
      <c r="BA571" s="596"/>
      <c r="BB571" s="596"/>
      <c r="BC571" s="596"/>
      <c r="BD571" s="596"/>
      <c r="BE571" s="596"/>
      <c r="BF571" s="596"/>
      <c r="BG571" s="596"/>
      <c r="BH571" s="596"/>
      <c r="BI571" s="596"/>
      <c r="BJ571" s="596" t="e">
        <f>MATCH(Таблиця4[[#This Row],[BUILDING NAME]],#REF!,0)</f>
        <v>#REF!</v>
      </c>
      <c r="BK571" s="596" t="e">
        <f>INDEX(#REF!,'02BUILD'!BJ571,1)</f>
        <v>#REF!</v>
      </c>
      <c r="BL571" s="596" t="e">
        <v>#N/A</v>
      </c>
      <c r="BM571" s="596"/>
      <c r="BN571" s="596">
        <f>MATCH(Таблиця4[[#This Row],[BUILDING NAME]],Таблиця5[NAME],0)</f>
        <v>59</v>
      </c>
      <c r="BO571" s="596">
        <f>INDEX(Таблиця5[[C - COINS - COST]:[ADDRESS]],'02BUILD'!$BN571,1)</f>
        <v>2</v>
      </c>
      <c r="BP571" s="596">
        <f>INDEX(Таблиця5[[C - COINS - COST]:[ADDRESS]],'02BUILD'!$BN571,2)</f>
        <v>3</v>
      </c>
      <c r="BQ571" s="596">
        <f>INDEX(Таблиця5[[C - COINS - COST]:[ADDRESS]],'02BUILD'!$BN571,3)</f>
        <v>0</v>
      </c>
      <c r="BR571" s="596">
        <f>INDEX(Таблиця5[[C - COINS - COST]:[ADDRESS]],'02BUILD'!$BN571,4)</f>
        <v>0</v>
      </c>
      <c r="BS571" s="596" t="str">
        <f>INDEX(Таблиця5[[C - COINS - COST]:[ADDRESS]],'02BUILD'!$BN571,5)</f>
        <v>2c3a</v>
      </c>
      <c r="BT571" s="596" t="str">
        <f>INDEX(Таблиця5[[C - COINS - COST]:[ADDRESS]],'02BUILD'!$BN571,6)</f>
        <v>Tavern</v>
      </c>
      <c r="BU571" s="596">
        <f>INDEX(Таблиця5[[C - COINS - COST]:[ADDRESS]],'02BUILD'!$BN571,7)</f>
        <v>0</v>
      </c>
      <c r="BV571" s="596" t="str">
        <f>INDEX(Таблиця5[[C - COINS - COST]:[ADDRESS]],'02BUILD'!$BN571,8)</f>
        <v xml:space="preserve">Mercenary and caravan guard tavern. </v>
      </c>
      <c r="BW571" s="596">
        <f>INDEX(Таблиця5[[C - COINS - COST]:[ADDRESS]],'02BUILD'!$BN571,9)</f>
        <v>0</v>
      </c>
      <c r="BX571" s="596">
        <f>INDEX(Таблиця5[[C - COINS - COST]:[ADDRESS]],'02BUILD'!$BN571,10)</f>
        <v>0</v>
      </c>
    </row>
    <row r="572" spans="1:76" ht="16.5" thickTop="1" thickBot="1">
      <c r="A572" s="742" t="s">
        <v>1184</v>
      </c>
      <c r="B572" s="743" t="str">
        <f t="shared" si="28"/>
        <v>S23</v>
      </c>
      <c r="C572" s="743" t="str">
        <f t="shared" si="29"/>
        <v>Pelauvir's Counter (business, C, 5)</v>
      </c>
      <c r="D572" s="742"/>
      <c r="E572" s="742"/>
      <c r="F572" s="743" t="s">
        <v>1414</v>
      </c>
      <c r="G572" s="743" t="s">
        <v>1998</v>
      </c>
      <c r="H572" s="743" t="s">
        <v>2443</v>
      </c>
      <c r="I572" s="743" t="s">
        <v>3969</v>
      </c>
      <c r="J572" s="743"/>
      <c r="K572" s="743" t="s">
        <v>2089</v>
      </c>
      <c r="L572" s="743" t="s">
        <v>2069</v>
      </c>
      <c r="M572" s="743">
        <v>5</v>
      </c>
      <c r="N572" s="743"/>
      <c r="O572" s="743"/>
      <c r="P572" s="743"/>
      <c r="Q572" s="743"/>
      <c r="R572" s="743"/>
      <c r="S5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2" s="743"/>
      <c r="U572" s="743"/>
      <c r="V572" s="743"/>
      <c r="W572" s="743"/>
      <c r="X572" s="743"/>
      <c r="Y572" s="749" t="s">
        <v>20635</v>
      </c>
      <c r="Z572" s="743" t="s">
        <v>4311</v>
      </c>
      <c r="AA572" s="743"/>
      <c r="AB572" s="743" t="str">
        <f>Таблиця4[[#This Row],[Descriptions2]]</f>
        <v/>
      </c>
      <c r="AC572" s="743" t="str">
        <f>Таблиця4[[#This Row],[Owner/Specific NPCs3]]</f>
        <v/>
      </c>
      <c r="AD572" s="743"/>
      <c r="AE572" s="750" t="s">
        <v>5831</v>
      </c>
      <c r="AF572" s="751"/>
      <c r="AG572" s="752"/>
      <c r="AH572" s="743" t="s">
        <v>4311</v>
      </c>
      <c r="AI572" s="752"/>
      <c r="AJ572" s="743" t="s">
        <v>4311</v>
      </c>
      <c r="AK572" s="752"/>
      <c r="AL572" s="742" t="str">
        <f>IFERROR(INDEX('02_LIVING_WATERDEEP'!$C$2:$C$200,MATCH(Таблиця4[[#This Row],[BUILDING NAME]],'02_LIVING_WATERDEEP'!$A$2:$A$200,0),1),"")</f>
        <v/>
      </c>
      <c r="AM572" s="742" t="str">
        <f>IFERROR(INDEX('02_LIVING_WATERDEEP'!$F$2:$F$200,MATCH(Таблиця4[[#This Row],[BUILDING NAME]],'02_LIVING_WATERDEEP'!$A$2:$A$200,0),1),"")</f>
        <v/>
      </c>
      <c r="AN572" s="742" t="str">
        <f>IFERROR(INDEX('02_LIVING_WATERDEEP'!$I$2:$I$200,MATCH(Таблиця4[[#This Row],[BUILDING NAME]],'02_LIVING_WATERDEEP'!$A$2:$A$200,0),1),"")</f>
        <v/>
      </c>
      <c r="AO572" s="742" t="str">
        <f>IFERROR(INDEX('02_LIVING_WATERDEEP'!$J$2:$J$200,MATCH(Таблиця4[[#This Row],[BUILDING NAME]],'02_LIVING_WATERDEEP'!$A$2:$A$200,0),1),"")</f>
        <v/>
      </c>
      <c r="AP572" s="742" t="str">
        <f>IFERROR(INDEX('02_LIVING_WATERDEEP'!$K$2:$K$200,MATCH(Таблиця4[[#This Row],[BUILDING NAME]],'02_LIVING_WATERDEEP'!$A$2:$A$200,0),1),"")</f>
        <v/>
      </c>
      <c r="AQ572" s="742" t="str">
        <f>IFERROR(INDEX('02_LIVING_WATERDEEP'!$L$2:$L$200,MATCH(Таблиця4[[#This Row],[BUILDING NAME]],'02_LIVING_WATERDEEP'!$A$2:$A$200,0),1),"")</f>
        <v/>
      </c>
      <c r="AR572" s="742" t="str">
        <f>IFERROR(INDEX('02_LIVING_WATERDEEP'!$M$2:$M$200,MATCH(Таблиця4[[#This Row],[BUILDING NAME]],'02_LIVING_WATERDEEP'!$A$2:$A$200,0),1),"")</f>
        <v/>
      </c>
      <c r="AS572" s="742"/>
      <c r="AT572" s="596"/>
      <c r="AU572" s="596"/>
      <c r="AV572" s="596"/>
      <c r="AW572" s="596"/>
      <c r="AX572" s="596"/>
      <c r="AY572" s="596"/>
      <c r="AZ572" s="596"/>
      <c r="BA572" s="596"/>
      <c r="BB572" s="596"/>
      <c r="BC572" s="596"/>
      <c r="BD572" s="596"/>
      <c r="BE572" s="596"/>
      <c r="BF572" s="596"/>
      <c r="BG572" s="596"/>
      <c r="BH572" s="596"/>
      <c r="BI572" s="596"/>
      <c r="BJ572" s="596" t="e">
        <f>MATCH(Таблиця4[[#This Row],[BUILDING NAME]],#REF!,0)</f>
        <v>#REF!</v>
      </c>
      <c r="BK572" s="596" t="e">
        <f>INDEX(#REF!,'02BUILD'!BJ572,1)</f>
        <v>#REF!</v>
      </c>
      <c r="BL572" s="596" t="e">
        <v>#N/A</v>
      </c>
      <c r="BM572" s="596"/>
      <c r="BN572" s="596" t="e">
        <f>MATCH(Таблиця4[[#This Row],[BUILDING NAME]],Таблиця5[NAME],0)</f>
        <v>#N/A</v>
      </c>
      <c r="BO572" s="596" t="e">
        <f>INDEX(Таблиця5[[C - COINS - COST]:[ADDRESS]],'02BUILD'!$BN572,1)</f>
        <v>#N/A</v>
      </c>
      <c r="BP572" s="596" t="e">
        <f>INDEX(Таблиця5[[C - COINS - COST]:[ADDRESS]],'02BUILD'!$BN572,2)</f>
        <v>#N/A</v>
      </c>
      <c r="BQ572" s="596" t="e">
        <f>INDEX(Таблиця5[[C - COINS - COST]:[ADDRESS]],'02BUILD'!$BN572,3)</f>
        <v>#N/A</v>
      </c>
      <c r="BR572" s="596" t="e">
        <f>INDEX(Таблиця5[[C - COINS - COST]:[ADDRESS]],'02BUILD'!$BN572,4)</f>
        <v>#N/A</v>
      </c>
      <c r="BS572" s="596" t="e">
        <f>INDEX(Таблиця5[[C - COINS - COST]:[ADDRESS]],'02BUILD'!$BN572,5)</f>
        <v>#N/A</v>
      </c>
      <c r="BT572" s="596" t="e">
        <f>INDEX(Таблиця5[[C - COINS - COST]:[ADDRESS]],'02BUILD'!$BN572,6)</f>
        <v>#N/A</v>
      </c>
      <c r="BU572" s="596" t="e">
        <f>INDEX(Таблиця5[[C - COINS - COST]:[ADDRESS]],'02BUILD'!$BN572,7)</f>
        <v>#N/A</v>
      </c>
      <c r="BV572" s="596" t="e">
        <f>INDEX(Таблиця5[[C - COINS - COST]:[ADDRESS]],'02BUILD'!$BN572,8)</f>
        <v>#N/A</v>
      </c>
      <c r="BW572" s="596" t="e">
        <f>INDEX(Таблиця5[[C - COINS - COST]:[ADDRESS]],'02BUILD'!$BN572,9)</f>
        <v>#N/A</v>
      </c>
      <c r="BX572" s="596" t="e">
        <f>INDEX(Таблиця5[[C - COINS - COST]:[ADDRESS]],'02BUILD'!$BN572,10)</f>
        <v>#N/A</v>
      </c>
    </row>
    <row r="573" spans="1:76" ht="16.5" thickTop="1" thickBot="1">
      <c r="A573" s="742" t="s">
        <v>1185</v>
      </c>
      <c r="B573" s="743" t="str">
        <f t="shared" si="28"/>
        <v>S24</v>
      </c>
      <c r="C573" s="743" t="str">
        <f t="shared" si="29"/>
        <v>Bellister's Hand (business, C, 2)</v>
      </c>
      <c r="D573" s="742"/>
      <c r="E573" s="742"/>
      <c r="F573" s="743" t="s">
        <v>1415</v>
      </c>
      <c r="G573" s="743" t="s">
        <v>1999</v>
      </c>
      <c r="H573" s="743" t="s">
        <v>2444</v>
      </c>
      <c r="I573" s="743" t="s">
        <v>3969</v>
      </c>
      <c r="J573" s="743"/>
      <c r="K573" s="743" t="s">
        <v>2089</v>
      </c>
      <c r="L573" s="743" t="s">
        <v>2069</v>
      </c>
      <c r="M573" s="743">
        <v>2</v>
      </c>
      <c r="N573" s="743"/>
      <c r="O573" s="743"/>
      <c r="P573" s="743"/>
      <c r="Q573" s="743"/>
      <c r="R573" s="743"/>
      <c r="S5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3" s="743"/>
      <c r="U573" s="743"/>
      <c r="V573" s="743"/>
      <c r="W573" s="742"/>
      <c r="X573" s="742"/>
      <c r="Y573" s="748" t="s">
        <v>20624</v>
      </c>
      <c r="Z573" s="743" t="s">
        <v>4311</v>
      </c>
      <c r="AA573" s="743"/>
      <c r="AB573" s="743" t="str">
        <f>Таблиця4[[#This Row],[Descriptions2]]</f>
        <v/>
      </c>
      <c r="AC573" s="743" t="str">
        <f>Таблиця4[[#This Row],[Owner/Specific NPCs3]]</f>
        <v/>
      </c>
      <c r="AD573" s="743"/>
      <c r="AE573" s="750" t="s">
        <v>5831</v>
      </c>
      <c r="AF573" s="751"/>
      <c r="AG573" s="752"/>
      <c r="AH573" s="743" t="s">
        <v>4311</v>
      </c>
      <c r="AI573" s="752"/>
      <c r="AJ573" s="743" t="s">
        <v>4311</v>
      </c>
      <c r="AK573" s="752"/>
      <c r="AL573" s="742" t="str">
        <f>IFERROR(INDEX('02_LIVING_WATERDEEP'!$C$2:$C$200,MATCH(Таблиця4[[#This Row],[BUILDING NAME]],'02_LIVING_WATERDEEP'!$A$2:$A$200,0),1),"")</f>
        <v/>
      </c>
      <c r="AM573" s="742" t="str">
        <f>IFERROR(INDEX('02_LIVING_WATERDEEP'!$F$2:$F$200,MATCH(Таблиця4[[#This Row],[BUILDING NAME]],'02_LIVING_WATERDEEP'!$A$2:$A$200,0),1),"")</f>
        <v/>
      </c>
      <c r="AN573" s="742" t="str">
        <f>IFERROR(INDEX('02_LIVING_WATERDEEP'!$I$2:$I$200,MATCH(Таблиця4[[#This Row],[BUILDING NAME]],'02_LIVING_WATERDEEP'!$A$2:$A$200,0),1),"")</f>
        <v/>
      </c>
      <c r="AO573" s="742" t="str">
        <f>IFERROR(INDEX('02_LIVING_WATERDEEP'!$J$2:$J$200,MATCH(Таблиця4[[#This Row],[BUILDING NAME]],'02_LIVING_WATERDEEP'!$A$2:$A$200,0),1),"")</f>
        <v/>
      </c>
      <c r="AP573" s="742" t="str">
        <f>IFERROR(INDEX('02_LIVING_WATERDEEP'!$K$2:$K$200,MATCH(Таблиця4[[#This Row],[BUILDING NAME]],'02_LIVING_WATERDEEP'!$A$2:$A$200,0),1),"")</f>
        <v/>
      </c>
      <c r="AQ573" s="742" t="str">
        <f>IFERROR(INDEX('02_LIVING_WATERDEEP'!$L$2:$L$200,MATCH(Таблиця4[[#This Row],[BUILDING NAME]],'02_LIVING_WATERDEEP'!$A$2:$A$200,0),1),"")</f>
        <v/>
      </c>
      <c r="AR573" s="742" t="str">
        <f>IFERROR(INDEX('02_LIVING_WATERDEEP'!$M$2:$M$200,MATCH(Таблиця4[[#This Row],[BUILDING NAME]],'02_LIVING_WATERDEEP'!$A$2:$A$200,0),1),"")</f>
        <v/>
      </c>
      <c r="AS573" s="742"/>
      <c r="AT573" s="596"/>
      <c r="AU573" s="596"/>
      <c r="AV573" s="596"/>
      <c r="AW573" s="596"/>
      <c r="AX573" s="596"/>
      <c r="AY573" s="596"/>
      <c r="AZ573" s="596"/>
      <c r="BA573" s="596"/>
      <c r="BB573" s="596"/>
      <c r="BC573" s="596"/>
      <c r="BD573" s="596"/>
      <c r="BE573" s="596"/>
      <c r="BF573" s="596"/>
      <c r="BG573" s="596"/>
      <c r="BH573" s="596"/>
      <c r="BI573" s="596"/>
      <c r="BJ573" s="596" t="e">
        <f>MATCH(Таблиця4[[#This Row],[BUILDING NAME]],#REF!,0)</f>
        <v>#REF!</v>
      </c>
      <c r="BK573" s="596" t="e">
        <f>INDEX(#REF!,'02BUILD'!BJ573,1)</f>
        <v>#REF!</v>
      </c>
      <c r="BL573" s="596" t="e">
        <v>#N/A</v>
      </c>
      <c r="BM573" s="596"/>
      <c r="BN573" s="596" t="e">
        <f>MATCH(Таблиця4[[#This Row],[BUILDING NAME]],Таблиця5[NAME],0)</f>
        <v>#N/A</v>
      </c>
      <c r="BO573" s="596" t="e">
        <f>INDEX(Таблиця5[[C - COINS - COST]:[ADDRESS]],'02BUILD'!$BN573,1)</f>
        <v>#N/A</v>
      </c>
      <c r="BP573" s="596" t="e">
        <f>INDEX(Таблиця5[[C - COINS - COST]:[ADDRESS]],'02BUILD'!$BN573,2)</f>
        <v>#N/A</v>
      </c>
      <c r="BQ573" s="596" t="e">
        <f>INDEX(Таблиця5[[C - COINS - COST]:[ADDRESS]],'02BUILD'!$BN573,3)</f>
        <v>#N/A</v>
      </c>
      <c r="BR573" s="596" t="e">
        <f>INDEX(Таблиця5[[C - COINS - COST]:[ADDRESS]],'02BUILD'!$BN573,4)</f>
        <v>#N/A</v>
      </c>
      <c r="BS573" s="596" t="e">
        <f>INDEX(Таблиця5[[C - COINS - COST]:[ADDRESS]],'02BUILD'!$BN573,5)</f>
        <v>#N/A</v>
      </c>
      <c r="BT573" s="596" t="e">
        <f>INDEX(Таблиця5[[C - COINS - COST]:[ADDRESS]],'02BUILD'!$BN573,6)</f>
        <v>#N/A</v>
      </c>
      <c r="BU573" s="596" t="e">
        <f>INDEX(Таблиця5[[C - COINS - COST]:[ADDRESS]],'02BUILD'!$BN573,7)</f>
        <v>#N/A</v>
      </c>
      <c r="BV573" s="596" t="e">
        <f>INDEX(Таблиця5[[C - COINS - COST]:[ADDRESS]],'02BUILD'!$BN573,8)</f>
        <v>#N/A</v>
      </c>
      <c r="BW573" s="596" t="e">
        <f>INDEX(Таблиця5[[C - COINS - COST]:[ADDRESS]],'02BUILD'!$BN573,9)</f>
        <v>#N/A</v>
      </c>
      <c r="BX573" s="596" t="e">
        <f>INDEX(Таблиця5[[C - COINS - COST]:[ADDRESS]],'02BUILD'!$BN573,10)</f>
        <v>#N/A</v>
      </c>
    </row>
    <row r="574" spans="1:76" ht="16.5" thickTop="1" thickBot="1">
      <c r="A574" s="742" t="s">
        <v>1186</v>
      </c>
      <c r="B574" s="743" t="str">
        <f t="shared" si="28"/>
        <v>S25</v>
      </c>
      <c r="C574" s="743" t="str">
        <f t="shared" si="29"/>
        <v>Bellister's House (warehouse, C, 3)</v>
      </c>
      <c r="D574" s="742"/>
      <c r="E574" s="742"/>
      <c r="F574" s="743" t="s">
        <v>1416</v>
      </c>
      <c r="G574" s="743" t="s">
        <v>2000</v>
      </c>
      <c r="H574" s="743" t="s">
        <v>2445</v>
      </c>
      <c r="I574" s="743" t="s">
        <v>3969</v>
      </c>
      <c r="J574" s="743"/>
      <c r="K574" s="743" t="s">
        <v>2095</v>
      </c>
      <c r="L574" s="743" t="s">
        <v>2069</v>
      </c>
      <c r="M574" s="743">
        <v>3</v>
      </c>
      <c r="N574" s="743"/>
      <c r="O574" s="743"/>
      <c r="P574" s="743"/>
      <c r="Q574" s="743"/>
      <c r="R574" s="743"/>
      <c r="S5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4" s="743"/>
      <c r="U574" s="743"/>
      <c r="V574" s="743"/>
      <c r="W574" s="742"/>
      <c r="X574" s="742"/>
      <c r="Y574" s="748" t="s">
        <v>20625</v>
      </c>
      <c r="Z574" s="743" t="s">
        <v>4311</v>
      </c>
      <c r="AA574" s="743"/>
      <c r="AB574" s="743" t="str">
        <f>Таблиця4[[#This Row],[Descriptions2]]</f>
        <v/>
      </c>
      <c r="AC574" s="743" t="str">
        <f>Таблиця4[[#This Row],[Owner/Specific NPCs3]]</f>
        <v/>
      </c>
      <c r="AD574" s="743"/>
      <c r="AE574" s="750" t="s">
        <v>5831</v>
      </c>
      <c r="AF574" s="751"/>
      <c r="AG574" s="752"/>
      <c r="AH574" s="743" t="s">
        <v>4311</v>
      </c>
      <c r="AI574" s="752"/>
      <c r="AJ574" s="743" t="s">
        <v>4311</v>
      </c>
      <c r="AK574" s="752"/>
      <c r="AL574" s="742" t="str">
        <f>IFERROR(INDEX('02_LIVING_WATERDEEP'!$C$2:$C$200,MATCH(Таблиця4[[#This Row],[BUILDING NAME]],'02_LIVING_WATERDEEP'!$A$2:$A$200,0),1),"")</f>
        <v/>
      </c>
      <c r="AM574" s="742" t="str">
        <f>IFERROR(INDEX('02_LIVING_WATERDEEP'!$F$2:$F$200,MATCH(Таблиця4[[#This Row],[BUILDING NAME]],'02_LIVING_WATERDEEP'!$A$2:$A$200,0),1),"")</f>
        <v/>
      </c>
      <c r="AN574" s="742" t="str">
        <f>IFERROR(INDEX('02_LIVING_WATERDEEP'!$I$2:$I$200,MATCH(Таблиця4[[#This Row],[BUILDING NAME]],'02_LIVING_WATERDEEP'!$A$2:$A$200,0),1),"")</f>
        <v/>
      </c>
      <c r="AO574" s="742" t="str">
        <f>IFERROR(INDEX('02_LIVING_WATERDEEP'!$J$2:$J$200,MATCH(Таблиця4[[#This Row],[BUILDING NAME]],'02_LIVING_WATERDEEP'!$A$2:$A$200,0),1),"")</f>
        <v/>
      </c>
      <c r="AP574" s="742" t="str">
        <f>IFERROR(INDEX('02_LIVING_WATERDEEP'!$K$2:$K$200,MATCH(Таблиця4[[#This Row],[BUILDING NAME]],'02_LIVING_WATERDEEP'!$A$2:$A$200,0),1),"")</f>
        <v/>
      </c>
      <c r="AQ574" s="742" t="str">
        <f>IFERROR(INDEX('02_LIVING_WATERDEEP'!$L$2:$L$200,MATCH(Таблиця4[[#This Row],[BUILDING NAME]],'02_LIVING_WATERDEEP'!$A$2:$A$200,0),1),"")</f>
        <v/>
      </c>
      <c r="AR574" s="742" t="str">
        <f>IFERROR(INDEX('02_LIVING_WATERDEEP'!$M$2:$M$200,MATCH(Таблиця4[[#This Row],[BUILDING NAME]],'02_LIVING_WATERDEEP'!$A$2:$A$200,0),1),"")</f>
        <v/>
      </c>
      <c r="AS574" s="742"/>
      <c r="AT574" s="596"/>
      <c r="AU574" s="596"/>
      <c r="AV574" s="596"/>
      <c r="AW574" s="596"/>
      <c r="AX574" s="596"/>
      <c r="AY574" s="596"/>
      <c r="AZ574" s="596"/>
      <c r="BA574" s="596"/>
      <c r="BB574" s="596"/>
      <c r="BC574" s="596"/>
      <c r="BD574" s="596"/>
      <c r="BE574" s="596"/>
      <c r="BF574" s="596"/>
      <c r="BG574" s="596"/>
      <c r="BH574" s="596"/>
      <c r="BI574" s="596"/>
      <c r="BJ574" s="596" t="e">
        <f>MATCH(Таблиця4[[#This Row],[BUILDING NAME]],#REF!,0)</f>
        <v>#REF!</v>
      </c>
      <c r="BK574" s="596" t="e">
        <f>INDEX(#REF!,'02BUILD'!BJ574,1)</f>
        <v>#REF!</v>
      </c>
      <c r="BL574" s="596" t="e">
        <v>#N/A</v>
      </c>
      <c r="BM574" s="596"/>
      <c r="BN574" s="596" t="e">
        <f>MATCH(Таблиця4[[#This Row],[BUILDING NAME]],Таблиця5[NAME],0)</f>
        <v>#N/A</v>
      </c>
      <c r="BO574" s="596" t="e">
        <f>INDEX(Таблиця5[[C - COINS - COST]:[ADDRESS]],'02BUILD'!$BN574,1)</f>
        <v>#N/A</v>
      </c>
      <c r="BP574" s="596" t="e">
        <f>INDEX(Таблиця5[[C - COINS - COST]:[ADDRESS]],'02BUILD'!$BN574,2)</f>
        <v>#N/A</v>
      </c>
      <c r="BQ574" s="596" t="e">
        <f>INDEX(Таблиця5[[C - COINS - COST]:[ADDRESS]],'02BUILD'!$BN574,3)</f>
        <v>#N/A</v>
      </c>
      <c r="BR574" s="596" t="e">
        <f>INDEX(Таблиця5[[C - COINS - COST]:[ADDRESS]],'02BUILD'!$BN574,4)</f>
        <v>#N/A</v>
      </c>
      <c r="BS574" s="596" t="e">
        <f>INDEX(Таблиця5[[C - COINS - COST]:[ADDRESS]],'02BUILD'!$BN574,5)</f>
        <v>#N/A</v>
      </c>
      <c r="BT574" s="596" t="e">
        <f>INDEX(Таблиця5[[C - COINS - COST]:[ADDRESS]],'02BUILD'!$BN574,6)</f>
        <v>#N/A</v>
      </c>
      <c r="BU574" s="596" t="e">
        <f>INDEX(Таблиця5[[C - COINS - COST]:[ADDRESS]],'02BUILD'!$BN574,7)</f>
        <v>#N/A</v>
      </c>
      <c r="BV574" s="596" t="e">
        <f>INDEX(Таблиця5[[C - COINS - COST]:[ADDRESS]],'02BUILD'!$BN574,8)</f>
        <v>#N/A</v>
      </c>
      <c r="BW574" s="596" t="e">
        <f>INDEX(Таблиця5[[C - COINS - COST]:[ADDRESS]],'02BUILD'!$BN574,9)</f>
        <v>#N/A</v>
      </c>
      <c r="BX574" s="596" t="e">
        <f>INDEX(Таблиця5[[C - COINS - COST]:[ADDRESS]],'02BUILD'!$BN574,10)</f>
        <v>#N/A</v>
      </c>
    </row>
    <row r="575" spans="1:76" ht="16.5" thickTop="1" thickBot="1">
      <c r="A575" s="742" t="s">
        <v>1187</v>
      </c>
      <c r="B575" s="743" t="str">
        <f t="shared" si="28"/>
        <v>S26</v>
      </c>
      <c r="C575" s="743" t="str">
        <f t="shared" si="29"/>
        <v>Orm's Highbench (business, D, 4)</v>
      </c>
      <c r="D575" s="742"/>
      <c r="E575" s="742"/>
      <c r="F575" s="743" t="s">
        <v>1417</v>
      </c>
      <c r="G575" s="743" t="s">
        <v>2001</v>
      </c>
      <c r="H575" s="743" t="s">
        <v>2446</v>
      </c>
      <c r="I575" s="743" t="s">
        <v>3969</v>
      </c>
      <c r="J575" s="743"/>
      <c r="K575" s="743" t="s">
        <v>2089</v>
      </c>
      <c r="L575" s="743" t="s">
        <v>2083</v>
      </c>
      <c r="M575" s="743">
        <v>4</v>
      </c>
      <c r="N575" s="743"/>
      <c r="O575" s="743"/>
      <c r="P575" s="743"/>
      <c r="Q575" s="743"/>
      <c r="R575" s="743"/>
      <c r="S5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5" s="743"/>
      <c r="U575" s="743"/>
      <c r="V575" s="749" t="s">
        <v>20547</v>
      </c>
      <c r="W575" s="743"/>
      <c r="X575" s="743"/>
      <c r="Y575" s="743"/>
      <c r="Z575" s="743" t="s">
        <v>4311</v>
      </c>
      <c r="AA575" s="743"/>
      <c r="AB575" s="743" t="str">
        <f>Таблиця4[[#This Row],[Descriptions2]]</f>
        <v/>
      </c>
      <c r="AC575" s="743" t="str">
        <f>Таблиця4[[#This Row],[Owner/Specific NPCs3]]</f>
        <v/>
      </c>
      <c r="AD575" s="743"/>
      <c r="AE575" s="750" t="s">
        <v>5831</v>
      </c>
      <c r="AF575" s="751"/>
      <c r="AG575" s="752"/>
      <c r="AH575" s="743" t="s">
        <v>4311</v>
      </c>
      <c r="AI575" s="752"/>
      <c r="AJ575" s="743" t="s">
        <v>4311</v>
      </c>
      <c r="AK575" s="752"/>
      <c r="AL575" s="742" t="str">
        <f>IFERROR(INDEX('02_LIVING_WATERDEEP'!$C$2:$C$200,MATCH(Таблиця4[[#This Row],[BUILDING NAME]],'02_LIVING_WATERDEEP'!$A$2:$A$200,0),1),"")</f>
        <v/>
      </c>
      <c r="AM575" s="742" t="str">
        <f>IFERROR(INDEX('02_LIVING_WATERDEEP'!$F$2:$F$200,MATCH(Таблиця4[[#This Row],[BUILDING NAME]],'02_LIVING_WATERDEEP'!$A$2:$A$200,0),1),"")</f>
        <v/>
      </c>
      <c r="AN575" s="742" t="str">
        <f>IFERROR(INDEX('02_LIVING_WATERDEEP'!$I$2:$I$200,MATCH(Таблиця4[[#This Row],[BUILDING NAME]],'02_LIVING_WATERDEEP'!$A$2:$A$200,0),1),"")</f>
        <v/>
      </c>
      <c r="AO575" s="742" t="str">
        <f>IFERROR(INDEX('02_LIVING_WATERDEEP'!$J$2:$J$200,MATCH(Таблиця4[[#This Row],[BUILDING NAME]],'02_LIVING_WATERDEEP'!$A$2:$A$200,0),1),"")</f>
        <v/>
      </c>
      <c r="AP575" s="742" t="str">
        <f>IFERROR(INDEX('02_LIVING_WATERDEEP'!$K$2:$K$200,MATCH(Таблиця4[[#This Row],[BUILDING NAME]],'02_LIVING_WATERDEEP'!$A$2:$A$200,0),1),"")</f>
        <v/>
      </c>
      <c r="AQ575" s="742" t="str">
        <f>IFERROR(INDEX('02_LIVING_WATERDEEP'!$L$2:$L$200,MATCH(Таблиця4[[#This Row],[BUILDING NAME]],'02_LIVING_WATERDEEP'!$A$2:$A$200,0),1),"")</f>
        <v/>
      </c>
      <c r="AR575" s="742" t="str">
        <f>IFERROR(INDEX('02_LIVING_WATERDEEP'!$M$2:$M$200,MATCH(Таблиця4[[#This Row],[BUILDING NAME]],'02_LIVING_WATERDEEP'!$A$2:$A$200,0),1),"")</f>
        <v/>
      </c>
      <c r="AS575" s="742"/>
      <c r="AT575" s="596"/>
      <c r="AU575" s="596"/>
      <c r="AV575" s="596"/>
      <c r="AW575" s="596"/>
      <c r="AX575" s="596"/>
      <c r="AY575" s="596"/>
      <c r="AZ575" s="596"/>
      <c r="BA575" s="596"/>
      <c r="BB575" s="596"/>
      <c r="BC575" s="596"/>
      <c r="BD575" s="596"/>
      <c r="BE575" s="596"/>
      <c r="BF575" s="596"/>
      <c r="BG575" s="596"/>
      <c r="BH575" s="596"/>
      <c r="BI575" s="596"/>
      <c r="BJ575" s="596" t="e">
        <f>MATCH(Таблиця4[[#This Row],[BUILDING NAME]],#REF!,0)</f>
        <v>#REF!</v>
      </c>
      <c r="BK575" s="596" t="e">
        <f>INDEX(#REF!,'02BUILD'!BJ575,1)</f>
        <v>#REF!</v>
      </c>
      <c r="BL575" s="596" t="e">
        <v>#N/A</v>
      </c>
      <c r="BM575" s="596"/>
      <c r="BN575" s="596" t="e">
        <f>MATCH(Таблиця4[[#This Row],[BUILDING NAME]],Таблиця5[NAME],0)</f>
        <v>#N/A</v>
      </c>
      <c r="BO575" s="596" t="e">
        <f>INDEX(Таблиця5[[C - COINS - COST]:[ADDRESS]],'02BUILD'!$BN575,1)</f>
        <v>#N/A</v>
      </c>
      <c r="BP575" s="596" t="e">
        <f>INDEX(Таблиця5[[C - COINS - COST]:[ADDRESS]],'02BUILD'!$BN575,2)</f>
        <v>#N/A</v>
      </c>
      <c r="BQ575" s="596" t="e">
        <f>INDEX(Таблиця5[[C - COINS - COST]:[ADDRESS]],'02BUILD'!$BN575,3)</f>
        <v>#N/A</v>
      </c>
      <c r="BR575" s="596" t="e">
        <f>INDEX(Таблиця5[[C - COINS - COST]:[ADDRESS]],'02BUILD'!$BN575,4)</f>
        <v>#N/A</v>
      </c>
      <c r="BS575" s="596" t="e">
        <f>INDEX(Таблиця5[[C - COINS - COST]:[ADDRESS]],'02BUILD'!$BN575,5)</f>
        <v>#N/A</v>
      </c>
      <c r="BT575" s="596" t="e">
        <f>INDEX(Таблиця5[[C - COINS - COST]:[ADDRESS]],'02BUILD'!$BN575,6)</f>
        <v>#N/A</v>
      </c>
      <c r="BU575" s="596" t="e">
        <f>INDEX(Таблиця5[[C - COINS - COST]:[ADDRESS]],'02BUILD'!$BN575,7)</f>
        <v>#N/A</v>
      </c>
      <c r="BV575" s="596" t="e">
        <f>INDEX(Таблиця5[[C - COINS - COST]:[ADDRESS]],'02BUILD'!$BN575,8)</f>
        <v>#N/A</v>
      </c>
      <c r="BW575" s="596" t="e">
        <f>INDEX(Таблиця5[[C - COINS - COST]:[ADDRESS]],'02BUILD'!$BN575,9)</f>
        <v>#N/A</v>
      </c>
      <c r="BX575" s="596" t="e">
        <f>INDEX(Таблиця5[[C - COINS - COST]:[ADDRESS]],'02BUILD'!$BN575,10)</f>
        <v>#N/A</v>
      </c>
    </row>
    <row r="576" spans="1:76" ht="16.5" thickTop="1" thickBot="1">
      <c r="A576" s="742" t="s">
        <v>1188</v>
      </c>
      <c r="B576" s="743" t="str">
        <f t="shared" si="28"/>
        <v>S27</v>
      </c>
      <c r="C576" s="743" t="str">
        <f t="shared" si="29"/>
        <v>Athal's Stables (business, D, 2)</v>
      </c>
      <c r="D576" s="742"/>
      <c r="E576" s="742"/>
      <c r="F576" s="743" t="s">
        <v>1418</v>
      </c>
      <c r="G576" s="743" t="s">
        <v>2002</v>
      </c>
      <c r="H576" s="743" t="s">
        <v>2447</v>
      </c>
      <c r="I576" s="743" t="s">
        <v>3969</v>
      </c>
      <c r="J576" s="743"/>
      <c r="K576" s="743" t="s">
        <v>2089</v>
      </c>
      <c r="L576" s="743" t="s">
        <v>2083</v>
      </c>
      <c r="M576" s="743">
        <v>2</v>
      </c>
      <c r="N576" s="743"/>
      <c r="O576" s="743"/>
      <c r="P576" s="743"/>
      <c r="Q576" s="743"/>
      <c r="R576" s="743"/>
      <c r="S5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6" s="743"/>
      <c r="U576" s="743"/>
      <c r="V576" s="743"/>
      <c r="W576" s="742"/>
      <c r="X576" s="742"/>
      <c r="Y576" s="748" t="s">
        <v>20623</v>
      </c>
      <c r="Z576" s="743" t="s">
        <v>4311</v>
      </c>
      <c r="AA576" s="743"/>
      <c r="AB576" s="743" t="str">
        <f>Таблиця4[[#This Row],[Descriptions2]]</f>
        <v/>
      </c>
      <c r="AC576" s="743" t="str">
        <f>Таблиця4[[#This Row],[Owner/Specific NPCs3]]</f>
        <v/>
      </c>
      <c r="AD576" s="743"/>
      <c r="AE576" s="750" t="s">
        <v>5831</v>
      </c>
      <c r="AF576" s="751"/>
      <c r="AG576" s="752"/>
      <c r="AH576" s="743" t="s">
        <v>4311</v>
      </c>
      <c r="AI576" s="752"/>
      <c r="AJ576" s="743" t="s">
        <v>4311</v>
      </c>
      <c r="AK576" s="752"/>
      <c r="AL576" s="742" t="str">
        <f>IFERROR(INDEX('02_LIVING_WATERDEEP'!$C$2:$C$200,MATCH(Таблиця4[[#This Row],[BUILDING NAME]],'02_LIVING_WATERDEEP'!$A$2:$A$200,0),1),"")</f>
        <v/>
      </c>
      <c r="AM576" s="742" t="str">
        <f>IFERROR(INDEX('02_LIVING_WATERDEEP'!$F$2:$F$200,MATCH(Таблиця4[[#This Row],[BUILDING NAME]],'02_LIVING_WATERDEEP'!$A$2:$A$200,0),1),"")</f>
        <v/>
      </c>
      <c r="AN576" s="742" t="str">
        <f>IFERROR(INDEX('02_LIVING_WATERDEEP'!$I$2:$I$200,MATCH(Таблиця4[[#This Row],[BUILDING NAME]],'02_LIVING_WATERDEEP'!$A$2:$A$200,0),1),"")</f>
        <v/>
      </c>
      <c r="AO576" s="742" t="str">
        <f>IFERROR(INDEX('02_LIVING_WATERDEEP'!$J$2:$J$200,MATCH(Таблиця4[[#This Row],[BUILDING NAME]],'02_LIVING_WATERDEEP'!$A$2:$A$200,0),1),"")</f>
        <v/>
      </c>
      <c r="AP576" s="742" t="str">
        <f>IFERROR(INDEX('02_LIVING_WATERDEEP'!$K$2:$K$200,MATCH(Таблиця4[[#This Row],[BUILDING NAME]],'02_LIVING_WATERDEEP'!$A$2:$A$200,0),1),"")</f>
        <v/>
      </c>
      <c r="AQ576" s="742" t="str">
        <f>IFERROR(INDEX('02_LIVING_WATERDEEP'!$L$2:$L$200,MATCH(Таблиця4[[#This Row],[BUILDING NAME]],'02_LIVING_WATERDEEP'!$A$2:$A$200,0),1),"")</f>
        <v/>
      </c>
      <c r="AR576" s="742" t="str">
        <f>IFERROR(INDEX('02_LIVING_WATERDEEP'!$M$2:$M$200,MATCH(Таблиця4[[#This Row],[BUILDING NAME]],'02_LIVING_WATERDEEP'!$A$2:$A$200,0),1),"")</f>
        <v/>
      </c>
      <c r="AS576" s="742"/>
      <c r="AT576" s="596"/>
      <c r="AU576" s="596"/>
      <c r="AV576" s="596"/>
      <c r="AW576" s="596"/>
      <c r="AX576" s="596"/>
      <c r="AY576" s="596"/>
      <c r="AZ576" s="596"/>
      <c r="BA576" s="596"/>
      <c r="BB576" s="596"/>
      <c r="BC576" s="596"/>
      <c r="BD576" s="596"/>
      <c r="BE576" s="596"/>
      <c r="BF576" s="596"/>
      <c r="BG576" s="596"/>
      <c r="BH576" s="596"/>
      <c r="BI576" s="596"/>
      <c r="BJ576" s="596" t="e">
        <f>MATCH(Таблиця4[[#This Row],[BUILDING NAME]],#REF!,0)</f>
        <v>#REF!</v>
      </c>
      <c r="BK576" s="596" t="e">
        <f>INDEX(#REF!,'02BUILD'!BJ576,1)</f>
        <v>#REF!</v>
      </c>
      <c r="BL576" s="596" t="e">
        <v>#N/A</v>
      </c>
      <c r="BM576" s="596"/>
      <c r="BN576" s="596" t="e">
        <f>MATCH(Таблиця4[[#This Row],[BUILDING NAME]],Таблиця5[NAME],0)</f>
        <v>#N/A</v>
      </c>
      <c r="BO576" s="596" t="e">
        <f>INDEX(Таблиця5[[C - COINS - COST]:[ADDRESS]],'02BUILD'!$BN576,1)</f>
        <v>#N/A</v>
      </c>
      <c r="BP576" s="596" t="e">
        <f>INDEX(Таблиця5[[C - COINS - COST]:[ADDRESS]],'02BUILD'!$BN576,2)</f>
        <v>#N/A</v>
      </c>
      <c r="BQ576" s="596" t="e">
        <f>INDEX(Таблиця5[[C - COINS - COST]:[ADDRESS]],'02BUILD'!$BN576,3)</f>
        <v>#N/A</v>
      </c>
      <c r="BR576" s="596" t="e">
        <f>INDEX(Таблиця5[[C - COINS - COST]:[ADDRESS]],'02BUILD'!$BN576,4)</f>
        <v>#N/A</v>
      </c>
      <c r="BS576" s="596" t="e">
        <f>INDEX(Таблиця5[[C - COINS - COST]:[ADDRESS]],'02BUILD'!$BN576,5)</f>
        <v>#N/A</v>
      </c>
      <c r="BT576" s="596" t="e">
        <f>INDEX(Таблиця5[[C - COINS - COST]:[ADDRESS]],'02BUILD'!$BN576,6)</f>
        <v>#N/A</v>
      </c>
      <c r="BU576" s="596" t="e">
        <f>INDEX(Таблиця5[[C - COINS - COST]:[ADDRESS]],'02BUILD'!$BN576,7)</f>
        <v>#N/A</v>
      </c>
      <c r="BV576" s="596" t="e">
        <f>INDEX(Таблиця5[[C - COINS - COST]:[ADDRESS]],'02BUILD'!$BN576,8)</f>
        <v>#N/A</v>
      </c>
      <c r="BW576" s="596" t="e">
        <f>INDEX(Таблиця5[[C - COINS - COST]:[ADDRESS]],'02BUILD'!$BN576,9)</f>
        <v>#N/A</v>
      </c>
      <c r="BX576" s="596" t="e">
        <f>INDEX(Таблиця5[[C - COINS - COST]:[ADDRESS]],'02BUILD'!$BN576,10)</f>
        <v>#N/A</v>
      </c>
    </row>
    <row r="577" spans="1:76" ht="16.5" thickTop="1" thickBot="1">
      <c r="A577" s="742" t="s">
        <v>1189</v>
      </c>
      <c r="B577" s="743" t="str">
        <f t="shared" si="28"/>
        <v>S28</v>
      </c>
      <c r="C577" s="743" t="str">
        <f t="shared" si="29"/>
        <v>Essimuth's Equipment (business, C, 2)</v>
      </c>
      <c r="D577" s="742"/>
      <c r="E577" s="742"/>
      <c r="F577" s="743" t="s">
        <v>2003</v>
      </c>
      <c r="G577" s="743" t="s">
        <v>2004</v>
      </c>
      <c r="H577" s="743" t="s">
        <v>2448</v>
      </c>
      <c r="I577" s="743" t="s">
        <v>3969</v>
      </c>
      <c r="J577" s="743"/>
      <c r="K577" s="743" t="s">
        <v>2089</v>
      </c>
      <c r="L577" s="743" t="s">
        <v>2069</v>
      </c>
      <c r="M577" s="743">
        <v>2</v>
      </c>
      <c r="N577" s="743"/>
      <c r="O577" s="743"/>
      <c r="P577" s="743"/>
      <c r="Q577" s="743"/>
      <c r="R577" s="743"/>
      <c r="S5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7" s="743"/>
      <c r="U577" s="743"/>
      <c r="V577" s="743" t="s">
        <v>21144</v>
      </c>
      <c r="W577" s="743"/>
      <c r="X577" s="743"/>
      <c r="Y577" s="749" t="s">
        <v>21579</v>
      </c>
      <c r="Z577" s="743" t="s">
        <v>4311</v>
      </c>
      <c r="AA577" s="743"/>
      <c r="AB577" s="743" t="str">
        <f>Таблиця4[[#This Row],[Descriptions2]]</f>
        <v/>
      </c>
      <c r="AC577" s="743" t="str">
        <f>Таблиця4[[#This Row],[Owner/Specific NPCs3]]</f>
        <v/>
      </c>
      <c r="AD577" s="743"/>
      <c r="AE577" s="750" t="s">
        <v>5831</v>
      </c>
      <c r="AF577" s="751"/>
      <c r="AG577" s="752"/>
      <c r="AH577" s="743" t="s">
        <v>4311</v>
      </c>
      <c r="AI577" s="752"/>
      <c r="AJ577" s="743" t="s">
        <v>4311</v>
      </c>
      <c r="AK577" s="752"/>
      <c r="AL577" s="742" t="str">
        <f>IFERROR(INDEX('02_LIVING_WATERDEEP'!$C$2:$C$200,MATCH(Таблиця4[[#This Row],[BUILDING NAME]],'02_LIVING_WATERDEEP'!$A$2:$A$200,0),1),"")</f>
        <v/>
      </c>
      <c r="AM577" s="742" t="str">
        <f>IFERROR(INDEX('02_LIVING_WATERDEEP'!$F$2:$F$200,MATCH(Таблиця4[[#This Row],[BUILDING NAME]],'02_LIVING_WATERDEEP'!$A$2:$A$200,0),1),"")</f>
        <v/>
      </c>
      <c r="AN577" s="742" t="str">
        <f>IFERROR(INDEX('02_LIVING_WATERDEEP'!$I$2:$I$200,MATCH(Таблиця4[[#This Row],[BUILDING NAME]],'02_LIVING_WATERDEEP'!$A$2:$A$200,0),1),"")</f>
        <v/>
      </c>
      <c r="AO577" s="742" t="str">
        <f>IFERROR(INDEX('02_LIVING_WATERDEEP'!$J$2:$J$200,MATCH(Таблиця4[[#This Row],[BUILDING NAME]],'02_LIVING_WATERDEEP'!$A$2:$A$200,0),1),"")</f>
        <v/>
      </c>
      <c r="AP577" s="742" t="str">
        <f>IFERROR(INDEX('02_LIVING_WATERDEEP'!$K$2:$K$200,MATCH(Таблиця4[[#This Row],[BUILDING NAME]],'02_LIVING_WATERDEEP'!$A$2:$A$200,0),1),"")</f>
        <v/>
      </c>
      <c r="AQ577" s="742" t="str">
        <f>IFERROR(INDEX('02_LIVING_WATERDEEP'!$L$2:$L$200,MATCH(Таблиця4[[#This Row],[BUILDING NAME]],'02_LIVING_WATERDEEP'!$A$2:$A$200,0),1),"")</f>
        <v/>
      </c>
      <c r="AR577" s="742" t="str">
        <f>IFERROR(INDEX('02_LIVING_WATERDEEP'!$M$2:$M$200,MATCH(Таблиця4[[#This Row],[BUILDING NAME]],'02_LIVING_WATERDEEP'!$A$2:$A$200,0),1),"")</f>
        <v/>
      </c>
      <c r="AS577" s="742"/>
      <c r="AT577" s="596"/>
      <c r="AU577" s="596"/>
      <c r="AV577" s="596"/>
      <c r="AW577" s="596"/>
      <c r="AX577" s="596"/>
      <c r="AY577" s="596"/>
      <c r="AZ577" s="596"/>
      <c r="BA577" s="596"/>
      <c r="BB577" s="596"/>
      <c r="BC577" s="596"/>
      <c r="BD577" s="596"/>
      <c r="BE577" s="596"/>
      <c r="BF577" s="596"/>
      <c r="BG577" s="596"/>
      <c r="BH577" s="596"/>
      <c r="BI577" s="596"/>
      <c r="BJ577" s="596" t="e">
        <f>MATCH(Таблиця4[[#This Row],[BUILDING NAME]],#REF!,0)</f>
        <v>#REF!</v>
      </c>
      <c r="BK577" s="596" t="e">
        <f>INDEX(#REF!,'02BUILD'!BJ577,1)</f>
        <v>#REF!</v>
      </c>
      <c r="BL577" s="596" t="s">
        <v>20508</v>
      </c>
      <c r="BM577" s="596"/>
      <c r="BN577" s="596" t="e">
        <f>MATCH(Таблиця4[[#This Row],[BUILDING NAME]],Таблиця5[NAME],0)</f>
        <v>#N/A</v>
      </c>
      <c r="BO577" s="596" t="e">
        <f>INDEX(Таблиця5[[C - COINS - COST]:[ADDRESS]],'02BUILD'!$BN577,1)</f>
        <v>#N/A</v>
      </c>
      <c r="BP577" s="596" t="e">
        <f>INDEX(Таблиця5[[C - COINS - COST]:[ADDRESS]],'02BUILD'!$BN577,2)</f>
        <v>#N/A</v>
      </c>
      <c r="BQ577" s="596" t="e">
        <f>INDEX(Таблиця5[[C - COINS - COST]:[ADDRESS]],'02BUILD'!$BN577,3)</f>
        <v>#N/A</v>
      </c>
      <c r="BR577" s="596" t="e">
        <f>INDEX(Таблиця5[[C - COINS - COST]:[ADDRESS]],'02BUILD'!$BN577,4)</f>
        <v>#N/A</v>
      </c>
      <c r="BS577" s="596" t="e">
        <f>INDEX(Таблиця5[[C - COINS - COST]:[ADDRESS]],'02BUILD'!$BN577,5)</f>
        <v>#N/A</v>
      </c>
      <c r="BT577" s="596" t="e">
        <f>INDEX(Таблиця5[[C - COINS - COST]:[ADDRESS]],'02BUILD'!$BN577,6)</f>
        <v>#N/A</v>
      </c>
      <c r="BU577" s="596" t="e">
        <f>INDEX(Таблиця5[[C - COINS - COST]:[ADDRESS]],'02BUILD'!$BN577,7)</f>
        <v>#N/A</v>
      </c>
      <c r="BV577" s="596" t="e">
        <f>INDEX(Таблиця5[[C - COINS - COST]:[ADDRESS]],'02BUILD'!$BN577,8)</f>
        <v>#N/A</v>
      </c>
      <c r="BW577" s="596" t="e">
        <f>INDEX(Таблиця5[[C - COINS - COST]:[ADDRESS]],'02BUILD'!$BN577,9)</f>
        <v>#N/A</v>
      </c>
      <c r="BX577" s="596" t="e">
        <f>INDEX(Таблиця5[[C - COINS - COST]:[ADDRESS]],'02BUILD'!$BN577,10)</f>
        <v>#N/A</v>
      </c>
    </row>
    <row r="578" spans="1:76" ht="16.5" thickTop="1" thickBot="1">
      <c r="A578" s="742" t="s">
        <v>1190</v>
      </c>
      <c r="B578" s="743" t="str">
        <f t="shared" si="28"/>
        <v>S29</v>
      </c>
      <c r="C578" s="743" t="str">
        <f t="shared" si="29"/>
        <v>Temple of Good Cheer (row house, C, 3)</v>
      </c>
      <c r="D578" s="742"/>
      <c r="E578" s="742"/>
      <c r="F578" s="743" t="s">
        <v>2005</v>
      </c>
      <c r="G578" s="743" t="s">
        <v>2006</v>
      </c>
      <c r="H578" s="743" t="s">
        <v>2449</v>
      </c>
      <c r="I578" s="743" t="s">
        <v>3969</v>
      </c>
      <c r="J578" s="743"/>
      <c r="K578" s="743" t="s">
        <v>2090</v>
      </c>
      <c r="L578" s="743" t="s">
        <v>2069</v>
      </c>
      <c r="M578" s="743">
        <v>3</v>
      </c>
      <c r="N578" s="743"/>
      <c r="O578" s="743"/>
      <c r="P578" s="743"/>
      <c r="Q578" s="743"/>
      <c r="R578" s="743"/>
      <c r="S5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8" s="743"/>
      <c r="U578" s="743"/>
      <c r="V578" s="743"/>
      <c r="W578" s="743"/>
      <c r="X578" s="743"/>
      <c r="Y578" s="743" t="s">
        <v>21583</v>
      </c>
      <c r="Z578" s="743" t="s">
        <v>4311</v>
      </c>
      <c r="AA578" s="743"/>
      <c r="AB578" s="743" t="str">
        <f>Таблиця4[[#This Row],[Descriptions2]]</f>
        <v/>
      </c>
      <c r="AC578" s="743" t="str">
        <f>Таблиця4[[#This Row],[Owner/Specific NPCs3]]</f>
        <v/>
      </c>
      <c r="AD578" s="743"/>
      <c r="AE578" s="750" t="s">
        <v>5831</v>
      </c>
      <c r="AF578" s="751"/>
      <c r="AG578" s="752"/>
      <c r="AH578" s="743" t="s">
        <v>4311</v>
      </c>
      <c r="AI578" s="752"/>
      <c r="AJ578" s="743" t="s">
        <v>4311</v>
      </c>
      <c r="AK578" s="752"/>
      <c r="AL578" s="742" t="str">
        <f>IFERROR(INDEX('02_LIVING_WATERDEEP'!$C$2:$C$200,MATCH(Таблиця4[[#This Row],[BUILDING NAME]],'02_LIVING_WATERDEEP'!$A$2:$A$200,0),1),"")</f>
        <v/>
      </c>
      <c r="AM578" s="742" t="str">
        <f>IFERROR(INDEX('02_LIVING_WATERDEEP'!$F$2:$F$200,MATCH(Таблиця4[[#This Row],[BUILDING NAME]],'02_LIVING_WATERDEEP'!$A$2:$A$200,0),1),"")</f>
        <v/>
      </c>
      <c r="AN578" s="742" t="str">
        <f>IFERROR(INDEX('02_LIVING_WATERDEEP'!$I$2:$I$200,MATCH(Таблиця4[[#This Row],[BUILDING NAME]],'02_LIVING_WATERDEEP'!$A$2:$A$200,0),1),"")</f>
        <v/>
      </c>
      <c r="AO578" s="742" t="str">
        <f>IFERROR(INDEX('02_LIVING_WATERDEEP'!$J$2:$J$200,MATCH(Таблиця4[[#This Row],[BUILDING NAME]],'02_LIVING_WATERDEEP'!$A$2:$A$200,0),1),"")</f>
        <v/>
      </c>
      <c r="AP578" s="742" t="str">
        <f>IFERROR(INDEX('02_LIVING_WATERDEEP'!$K$2:$K$200,MATCH(Таблиця4[[#This Row],[BUILDING NAME]],'02_LIVING_WATERDEEP'!$A$2:$A$200,0),1),"")</f>
        <v/>
      </c>
      <c r="AQ578" s="742" t="str">
        <f>IFERROR(INDEX('02_LIVING_WATERDEEP'!$L$2:$L$200,MATCH(Таблиця4[[#This Row],[BUILDING NAME]],'02_LIVING_WATERDEEP'!$A$2:$A$200,0),1),"")</f>
        <v/>
      </c>
      <c r="AR578" s="742" t="str">
        <f>IFERROR(INDEX('02_LIVING_WATERDEEP'!$M$2:$M$200,MATCH(Таблиця4[[#This Row],[BUILDING NAME]],'02_LIVING_WATERDEEP'!$A$2:$A$200,0),1),"")</f>
        <v/>
      </c>
      <c r="AS578" s="742"/>
      <c r="AT578" s="596"/>
      <c r="AU578" s="596"/>
      <c r="AV578" s="596"/>
      <c r="AW578" s="596"/>
      <c r="AX578" s="596"/>
      <c r="AY578" s="596"/>
      <c r="AZ578" s="596"/>
      <c r="BA578" s="596"/>
      <c r="BB578" s="596"/>
      <c r="BC578" s="596"/>
      <c r="BD578" s="596"/>
      <c r="BE578" s="596"/>
      <c r="BF578" s="596"/>
      <c r="BG578" s="596"/>
      <c r="BH578" s="596"/>
      <c r="BI578" s="596"/>
      <c r="BJ578" s="596" t="e">
        <f>MATCH(Таблиця4[[#This Row],[BUILDING NAME]],#REF!,0)</f>
        <v>#REF!</v>
      </c>
      <c r="BK578" s="596" t="e">
        <f>INDEX(#REF!,'02BUILD'!BJ578,1)</f>
        <v>#REF!</v>
      </c>
      <c r="BL578" s="596" t="e">
        <v>#N/A</v>
      </c>
      <c r="BM578" s="596"/>
      <c r="BN578" s="596" t="e">
        <f>MATCH(Таблиця4[[#This Row],[BUILDING NAME]],Таблиця5[NAME],0)</f>
        <v>#N/A</v>
      </c>
      <c r="BO578" s="596" t="e">
        <f>INDEX(Таблиця5[[C - COINS - COST]:[ADDRESS]],'02BUILD'!$BN578,1)</f>
        <v>#N/A</v>
      </c>
      <c r="BP578" s="596" t="e">
        <f>INDEX(Таблиця5[[C - COINS - COST]:[ADDRESS]],'02BUILD'!$BN578,2)</f>
        <v>#N/A</v>
      </c>
      <c r="BQ578" s="596" t="e">
        <f>INDEX(Таблиця5[[C - COINS - COST]:[ADDRESS]],'02BUILD'!$BN578,3)</f>
        <v>#N/A</v>
      </c>
      <c r="BR578" s="596" t="e">
        <f>INDEX(Таблиця5[[C - COINS - COST]:[ADDRESS]],'02BUILD'!$BN578,4)</f>
        <v>#N/A</v>
      </c>
      <c r="BS578" s="596" t="e">
        <f>INDEX(Таблиця5[[C - COINS - COST]:[ADDRESS]],'02BUILD'!$BN578,5)</f>
        <v>#N/A</v>
      </c>
      <c r="BT578" s="596" t="e">
        <f>INDEX(Таблиця5[[C - COINS - COST]:[ADDRESS]],'02BUILD'!$BN578,6)</f>
        <v>#N/A</v>
      </c>
      <c r="BU578" s="596" t="e">
        <f>INDEX(Таблиця5[[C - COINS - COST]:[ADDRESS]],'02BUILD'!$BN578,7)</f>
        <v>#N/A</v>
      </c>
      <c r="BV578" s="596" t="e">
        <f>INDEX(Таблиця5[[C - COINS - COST]:[ADDRESS]],'02BUILD'!$BN578,8)</f>
        <v>#N/A</v>
      </c>
      <c r="BW578" s="596" t="e">
        <f>INDEX(Таблиця5[[C - COINS - COST]:[ADDRESS]],'02BUILD'!$BN578,9)</f>
        <v>#N/A</v>
      </c>
      <c r="BX578" s="596" t="e">
        <f>INDEX(Таблиця5[[C - COINS - COST]:[ADDRESS]],'02BUILD'!$BN578,10)</f>
        <v>#N/A</v>
      </c>
    </row>
    <row r="579" spans="1:76" ht="16.5" thickTop="1" thickBot="1">
      <c r="A579" s="742" t="s">
        <v>1191</v>
      </c>
      <c r="B579" s="743" t="str">
        <f t="shared" si="28"/>
        <v>S30</v>
      </c>
      <c r="C579" s="743" t="str">
        <f t="shared" si="29"/>
        <v>Madame Garah's Boarding House (row house, B, 2)</v>
      </c>
      <c r="D579" s="742"/>
      <c r="E579" s="742"/>
      <c r="F579" s="743" t="s">
        <v>2007</v>
      </c>
      <c r="G579" s="743" t="s">
        <v>2008</v>
      </c>
      <c r="H579" s="743" t="s">
        <v>2450</v>
      </c>
      <c r="I579" s="743" t="s">
        <v>3969</v>
      </c>
      <c r="J579" s="743"/>
      <c r="K579" s="743" t="s">
        <v>2090</v>
      </c>
      <c r="L579" s="743" t="s">
        <v>2081</v>
      </c>
      <c r="M579" s="743">
        <v>2</v>
      </c>
      <c r="N579" s="743"/>
      <c r="O579" s="743"/>
      <c r="P579" s="743"/>
      <c r="Q579" s="743"/>
      <c r="R579" s="743"/>
      <c r="S5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79" s="743"/>
      <c r="U579" s="743"/>
      <c r="V579" s="743"/>
      <c r="W579" s="743"/>
      <c r="X579" s="743"/>
      <c r="Y579" s="743" t="s">
        <v>21584</v>
      </c>
      <c r="Z579" s="743" t="s">
        <v>4311</v>
      </c>
      <c r="AA579" s="743"/>
      <c r="AB579" s="743" t="str">
        <f>Таблиця4[[#This Row],[Descriptions2]]</f>
        <v/>
      </c>
      <c r="AC579" s="743" t="str">
        <f>Таблиця4[[#This Row],[Owner/Specific NPCs3]]</f>
        <v/>
      </c>
      <c r="AD579" s="743"/>
      <c r="AE579" s="750" t="s">
        <v>5831</v>
      </c>
      <c r="AF579" s="751"/>
      <c r="AG579" s="752"/>
      <c r="AH579" s="743" t="s">
        <v>4311</v>
      </c>
      <c r="AI579" s="752"/>
      <c r="AJ579" s="743" t="s">
        <v>4311</v>
      </c>
      <c r="AK579" s="752"/>
      <c r="AL579" s="742" t="str">
        <f>IFERROR(INDEX('02_LIVING_WATERDEEP'!$C$2:$C$200,MATCH(Таблиця4[[#This Row],[BUILDING NAME]],'02_LIVING_WATERDEEP'!$A$2:$A$200,0),1),"")</f>
        <v/>
      </c>
      <c r="AM579" s="742" t="str">
        <f>IFERROR(INDEX('02_LIVING_WATERDEEP'!$F$2:$F$200,MATCH(Таблиця4[[#This Row],[BUILDING NAME]],'02_LIVING_WATERDEEP'!$A$2:$A$200,0),1),"")</f>
        <v/>
      </c>
      <c r="AN579" s="742" t="str">
        <f>IFERROR(INDEX('02_LIVING_WATERDEEP'!$I$2:$I$200,MATCH(Таблиця4[[#This Row],[BUILDING NAME]],'02_LIVING_WATERDEEP'!$A$2:$A$200,0),1),"")</f>
        <v/>
      </c>
      <c r="AO579" s="742" t="str">
        <f>IFERROR(INDEX('02_LIVING_WATERDEEP'!$J$2:$J$200,MATCH(Таблиця4[[#This Row],[BUILDING NAME]],'02_LIVING_WATERDEEP'!$A$2:$A$200,0),1),"")</f>
        <v/>
      </c>
      <c r="AP579" s="742" t="str">
        <f>IFERROR(INDEX('02_LIVING_WATERDEEP'!$K$2:$K$200,MATCH(Таблиця4[[#This Row],[BUILDING NAME]],'02_LIVING_WATERDEEP'!$A$2:$A$200,0),1),"")</f>
        <v/>
      </c>
      <c r="AQ579" s="742" t="str">
        <f>IFERROR(INDEX('02_LIVING_WATERDEEP'!$L$2:$L$200,MATCH(Таблиця4[[#This Row],[BUILDING NAME]],'02_LIVING_WATERDEEP'!$A$2:$A$200,0),1),"")</f>
        <v/>
      </c>
      <c r="AR579" s="742" t="str">
        <f>IFERROR(INDEX('02_LIVING_WATERDEEP'!$M$2:$M$200,MATCH(Таблиця4[[#This Row],[BUILDING NAME]],'02_LIVING_WATERDEEP'!$A$2:$A$200,0),1),"")</f>
        <v/>
      </c>
      <c r="AS579" s="742"/>
      <c r="AT579" s="596"/>
      <c r="AU579" s="596"/>
      <c r="AV579" s="596"/>
      <c r="AW579" s="596"/>
      <c r="AX579" s="596"/>
      <c r="AY579" s="596"/>
      <c r="AZ579" s="596"/>
      <c r="BA579" s="596"/>
      <c r="BB579" s="596"/>
      <c r="BC579" s="596"/>
      <c r="BD579" s="596"/>
      <c r="BE579" s="596"/>
      <c r="BF579" s="596"/>
      <c r="BG579" s="596"/>
      <c r="BH579" s="596"/>
      <c r="BI579" s="596"/>
      <c r="BJ579" s="596" t="e">
        <f>MATCH(Таблиця4[[#This Row],[BUILDING NAME]],#REF!,0)</f>
        <v>#REF!</v>
      </c>
      <c r="BK579" s="596" t="e">
        <f>INDEX(#REF!,'02BUILD'!BJ579,1)</f>
        <v>#REF!</v>
      </c>
      <c r="BL579" s="596" t="s">
        <v>20589</v>
      </c>
      <c r="BM579" s="596"/>
      <c r="BN579" s="596" t="e">
        <f>MATCH(Таблиця4[[#This Row],[BUILDING NAME]],Таблиця5[NAME],0)</f>
        <v>#N/A</v>
      </c>
      <c r="BO579" s="596" t="e">
        <f>INDEX(Таблиця5[[C - COINS - COST]:[ADDRESS]],'02BUILD'!$BN579,1)</f>
        <v>#N/A</v>
      </c>
      <c r="BP579" s="596" t="e">
        <f>INDEX(Таблиця5[[C - COINS - COST]:[ADDRESS]],'02BUILD'!$BN579,2)</f>
        <v>#N/A</v>
      </c>
      <c r="BQ579" s="596" t="e">
        <f>INDEX(Таблиця5[[C - COINS - COST]:[ADDRESS]],'02BUILD'!$BN579,3)</f>
        <v>#N/A</v>
      </c>
      <c r="BR579" s="596" t="e">
        <f>INDEX(Таблиця5[[C - COINS - COST]:[ADDRESS]],'02BUILD'!$BN579,4)</f>
        <v>#N/A</v>
      </c>
      <c r="BS579" s="596" t="e">
        <f>INDEX(Таблиця5[[C - COINS - COST]:[ADDRESS]],'02BUILD'!$BN579,5)</f>
        <v>#N/A</v>
      </c>
      <c r="BT579" s="596" t="e">
        <f>INDEX(Таблиця5[[C - COINS - COST]:[ADDRESS]],'02BUILD'!$BN579,6)</f>
        <v>#N/A</v>
      </c>
      <c r="BU579" s="596" t="e">
        <f>INDEX(Таблиця5[[C - COINS - COST]:[ADDRESS]],'02BUILD'!$BN579,7)</f>
        <v>#N/A</v>
      </c>
      <c r="BV579" s="596" t="e">
        <f>INDEX(Таблиця5[[C - COINS - COST]:[ADDRESS]],'02BUILD'!$BN579,8)</f>
        <v>#N/A</v>
      </c>
      <c r="BW579" s="596" t="e">
        <f>INDEX(Таблиця5[[C - COINS - COST]:[ADDRESS]],'02BUILD'!$BN579,9)</f>
        <v>#N/A</v>
      </c>
      <c r="BX579" s="596" t="e">
        <f>INDEX(Таблиця5[[C - COINS - COST]:[ADDRESS]],'02BUILD'!$BN579,10)</f>
        <v>#N/A</v>
      </c>
    </row>
    <row r="580" spans="1:76" ht="16.5" thickTop="1" thickBot="1">
      <c r="A580" s="742" t="s">
        <v>1192</v>
      </c>
      <c r="B580" s="743" t="str">
        <f t="shared" si="28"/>
        <v>S31</v>
      </c>
      <c r="C580" s="743" t="str">
        <f t="shared" si="29"/>
        <v>Amrani's Laundry (business, C, 1)</v>
      </c>
      <c r="D580" s="742"/>
      <c r="E580" s="742"/>
      <c r="F580" s="743" t="s">
        <v>2009</v>
      </c>
      <c r="G580" s="743" t="s">
        <v>2010</v>
      </c>
      <c r="H580" s="743" t="s">
        <v>2451</v>
      </c>
      <c r="I580" s="743" t="s">
        <v>3969</v>
      </c>
      <c r="J580" s="743"/>
      <c r="K580" s="743" t="s">
        <v>2089</v>
      </c>
      <c r="L580" s="743" t="s">
        <v>2069</v>
      </c>
      <c r="M580" s="743">
        <v>1</v>
      </c>
      <c r="N580" s="743"/>
      <c r="O580" s="743"/>
      <c r="P580" s="743"/>
      <c r="Q580" s="743"/>
      <c r="R580" s="743"/>
      <c r="S5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0" s="743"/>
      <c r="U580" s="743"/>
      <c r="V580" s="743"/>
      <c r="W580" s="742"/>
      <c r="X580" s="742"/>
      <c r="Y580" s="748" t="s">
        <v>21587</v>
      </c>
      <c r="Z580" s="743" t="s">
        <v>4311</v>
      </c>
      <c r="AA580" s="743"/>
      <c r="AB580" s="743" t="str">
        <f>Таблиця4[[#This Row],[Descriptions2]]</f>
        <v/>
      </c>
      <c r="AC580" s="743" t="str">
        <f>Таблиця4[[#This Row],[Owner/Specific NPCs3]]</f>
        <v/>
      </c>
      <c r="AD580" s="743"/>
      <c r="AE580" s="750" t="s">
        <v>5831</v>
      </c>
      <c r="AF580" s="751"/>
      <c r="AG580" s="752"/>
      <c r="AH580" s="743" t="s">
        <v>4311</v>
      </c>
      <c r="AI580" s="752"/>
      <c r="AJ580" s="743" t="s">
        <v>4311</v>
      </c>
      <c r="AK580" s="752"/>
      <c r="AL580" s="742" t="str">
        <f>IFERROR(INDEX('02_LIVING_WATERDEEP'!$C$2:$C$200,MATCH(Таблиця4[[#This Row],[BUILDING NAME]],'02_LIVING_WATERDEEP'!$A$2:$A$200,0),1),"")</f>
        <v/>
      </c>
      <c r="AM580" s="742" t="str">
        <f>IFERROR(INDEX('02_LIVING_WATERDEEP'!$F$2:$F$200,MATCH(Таблиця4[[#This Row],[BUILDING NAME]],'02_LIVING_WATERDEEP'!$A$2:$A$200,0),1),"")</f>
        <v/>
      </c>
      <c r="AN580" s="742" t="str">
        <f>IFERROR(INDEX('02_LIVING_WATERDEEP'!$I$2:$I$200,MATCH(Таблиця4[[#This Row],[BUILDING NAME]],'02_LIVING_WATERDEEP'!$A$2:$A$200,0),1),"")</f>
        <v/>
      </c>
      <c r="AO580" s="742" t="str">
        <f>IFERROR(INDEX('02_LIVING_WATERDEEP'!$J$2:$J$200,MATCH(Таблиця4[[#This Row],[BUILDING NAME]],'02_LIVING_WATERDEEP'!$A$2:$A$200,0),1),"")</f>
        <v/>
      </c>
      <c r="AP580" s="742" t="str">
        <f>IFERROR(INDEX('02_LIVING_WATERDEEP'!$K$2:$K$200,MATCH(Таблиця4[[#This Row],[BUILDING NAME]],'02_LIVING_WATERDEEP'!$A$2:$A$200,0),1),"")</f>
        <v/>
      </c>
      <c r="AQ580" s="742" t="str">
        <f>IFERROR(INDEX('02_LIVING_WATERDEEP'!$L$2:$L$200,MATCH(Таблиця4[[#This Row],[BUILDING NAME]],'02_LIVING_WATERDEEP'!$A$2:$A$200,0),1),"")</f>
        <v/>
      </c>
      <c r="AR580" s="742" t="str">
        <f>IFERROR(INDEX('02_LIVING_WATERDEEP'!$M$2:$M$200,MATCH(Таблиця4[[#This Row],[BUILDING NAME]],'02_LIVING_WATERDEEP'!$A$2:$A$200,0),1),"")</f>
        <v/>
      </c>
      <c r="AS580" s="742"/>
      <c r="AT580" s="596"/>
      <c r="AU580" s="596"/>
      <c r="AV580" s="596"/>
      <c r="AW580" s="596"/>
      <c r="AX580" s="596"/>
      <c r="AY580" s="596"/>
      <c r="AZ580" s="596"/>
      <c r="BA580" s="596"/>
      <c r="BB580" s="596"/>
      <c r="BC580" s="596"/>
      <c r="BD580" s="596"/>
      <c r="BE580" s="596"/>
      <c r="BF580" s="596"/>
      <c r="BG580" s="596"/>
      <c r="BH580" s="596"/>
      <c r="BI580" s="596"/>
      <c r="BJ580" s="596" t="e">
        <f>MATCH(Таблиця4[[#This Row],[BUILDING NAME]],#REF!,0)</f>
        <v>#REF!</v>
      </c>
      <c r="BK580" s="596" t="e">
        <f>INDEX(#REF!,'02BUILD'!BJ580,1)</f>
        <v>#REF!</v>
      </c>
      <c r="BL580" s="596" t="s">
        <v>20586</v>
      </c>
      <c r="BM580" s="596"/>
      <c r="BN580" s="596" t="e">
        <f>MATCH(Таблиця4[[#This Row],[BUILDING NAME]],Таблиця5[NAME],0)</f>
        <v>#N/A</v>
      </c>
      <c r="BO580" s="596" t="e">
        <f>INDEX(Таблиця5[[C - COINS - COST]:[ADDRESS]],'02BUILD'!$BN580,1)</f>
        <v>#N/A</v>
      </c>
      <c r="BP580" s="596" t="e">
        <f>INDEX(Таблиця5[[C - COINS - COST]:[ADDRESS]],'02BUILD'!$BN580,2)</f>
        <v>#N/A</v>
      </c>
      <c r="BQ580" s="596" t="e">
        <f>INDEX(Таблиця5[[C - COINS - COST]:[ADDRESS]],'02BUILD'!$BN580,3)</f>
        <v>#N/A</v>
      </c>
      <c r="BR580" s="596" t="e">
        <f>INDEX(Таблиця5[[C - COINS - COST]:[ADDRESS]],'02BUILD'!$BN580,4)</f>
        <v>#N/A</v>
      </c>
      <c r="BS580" s="596" t="e">
        <f>INDEX(Таблиця5[[C - COINS - COST]:[ADDRESS]],'02BUILD'!$BN580,5)</f>
        <v>#N/A</v>
      </c>
      <c r="BT580" s="596" t="e">
        <f>INDEX(Таблиця5[[C - COINS - COST]:[ADDRESS]],'02BUILD'!$BN580,6)</f>
        <v>#N/A</v>
      </c>
      <c r="BU580" s="596" t="e">
        <f>INDEX(Таблиця5[[C - COINS - COST]:[ADDRESS]],'02BUILD'!$BN580,7)</f>
        <v>#N/A</v>
      </c>
      <c r="BV580" s="596" t="e">
        <f>INDEX(Таблиця5[[C - COINS - COST]:[ADDRESS]],'02BUILD'!$BN580,8)</f>
        <v>#N/A</v>
      </c>
      <c r="BW580" s="596" t="e">
        <f>INDEX(Таблиця5[[C - COINS - COST]:[ADDRESS]],'02BUILD'!$BN580,9)</f>
        <v>#N/A</v>
      </c>
      <c r="BX580" s="596" t="e">
        <f>INDEX(Таблиця5[[C - COINS - COST]:[ADDRESS]],'02BUILD'!$BN580,10)</f>
        <v>#N/A</v>
      </c>
    </row>
    <row r="581" spans="1:76" ht="16.5" thickTop="1" thickBot="1">
      <c r="A581" s="742" t="s">
        <v>1193</v>
      </c>
      <c r="B581" s="743" t="str">
        <f t="shared" si="28"/>
        <v>S32</v>
      </c>
      <c r="C581" s="743" t="str">
        <f t="shared" si="29"/>
        <v>Piatran's Clothiers (business, C, 1)</v>
      </c>
      <c r="D581" s="742"/>
      <c r="E581" s="742"/>
      <c r="F581" s="743" t="s">
        <v>2011</v>
      </c>
      <c r="G581" s="743" t="s">
        <v>2012</v>
      </c>
      <c r="H581" s="743" t="s">
        <v>2452</v>
      </c>
      <c r="I581" s="743" t="s">
        <v>3969</v>
      </c>
      <c r="J581" s="743"/>
      <c r="K581" s="743" t="s">
        <v>2089</v>
      </c>
      <c r="L581" s="743" t="s">
        <v>2069</v>
      </c>
      <c r="M581" s="743">
        <v>1</v>
      </c>
      <c r="N581" s="743"/>
      <c r="O581" s="743"/>
      <c r="P581" s="743"/>
      <c r="Q581" s="743"/>
      <c r="R581" s="743"/>
      <c r="S5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1" s="743"/>
      <c r="U581" s="743"/>
      <c r="V581" s="749" t="s">
        <v>21145</v>
      </c>
      <c r="W581" s="742"/>
      <c r="X581" s="742"/>
      <c r="Y581" s="748"/>
      <c r="Z581" s="743" t="s">
        <v>4311</v>
      </c>
      <c r="AA581" s="743"/>
      <c r="AB581" s="743" t="str">
        <f>Таблиця4[[#This Row],[Descriptions2]]</f>
        <v/>
      </c>
      <c r="AC581" s="743" t="str">
        <f>Таблиця4[[#This Row],[Owner/Specific NPCs3]]</f>
        <v/>
      </c>
      <c r="AD581" s="743"/>
      <c r="AE581" s="750" t="s">
        <v>5831</v>
      </c>
      <c r="AF581" s="751"/>
      <c r="AG581" s="752"/>
      <c r="AH581" s="743" t="s">
        <v>4311</v>
      </c>
      <c r="AI581" s="752"/>
      <c r="AJ581" s="743" t="s">
        <v>4311</v>
      </c>
      <c r="AK581" s="752"/>
      <c r="AL581" s="742" t="str">
        <f>IFERROR(INDEX('02_LIVING_WATERDEEP'!$C$2:$C$200,MATCH(Таблиця4[[#This Row],[BUILDING NAME]],'02_LIVING_WATERDEEP'!$A$2:$A$200,0),1),"")</f>
        <v/>
      </c>
      <c r="AM581" s="742" t="str">
        <f>IFERROR(INDEX('02_LIVING_WATERDEEP'!$F$2:$F$200,MATCH(Таблиця4[[#This Row],[BUILDING NAME]],'02_LIVING_WATERDEEP'!$A$2:$A$200,0),1),"")</f>
        <v/>
      </c>
      <c r="AN581" s="742" t="str">
        <f>IFERROR(INDEX('02_LIVING_WATERDEEP'!$I$2:$I$200,MATCH(Таблиця4[[#This Row],[BUILDING NAME]],'02_LIVING_WATERDEEP'!$A$2:$A$200,0),1),"")</f>
        <v/>
      </c>
      <c r="AO581" s="742" t="str">
        <f>IFERROR(INDEX('02_LIVING_WATERDEEP'!$J$2:$J$200,MATCH(Таблиця4[[#This Row],[BUILDING NAME]],'02_LIVING_WATERDEEP'!$A$2:$A$200,0),1),"")</f>
        <v/>
      </c>
      <c r="AP581" s="742" t="str">
        <f>IFERROR(INDEX('02_LIVING_WATERDEEP'!$K$2:$K$200,MATCH(Таблиця4[[#This Row],[BUILDING NAME]],'02_LIVING_WATERDEEP'!$A$2:$A$200,0),1),"")</f>
        <v/>
      </c>
      <c r="AQ581" s="742" t="str">
        <f>IFERROR(INDEX('02_LIVING_WATERDEEP'!$L$2:$L$200,MATCH(Таблиця4[[#This Row],[BUILDING NAME]],'02_LIVING_WATERDEEP'!$A$2:$A$200,0),1),"")</f>
        <v/>
      </c>
      <c r="AR581" s="742" t="str">
        <f>IFERROR(INDEX('02_LIVING_WATERDEEP'!$M$2:$M$200,MATCH(Таблиця4[[#This Row],[BUILDING NAME]],'02_LIVING_WATERDEEP'!$A$2:$A$200,0),1),"")</f>
        <v/>
      </c>
      <c r="AS581" s="742"/>
      <c r="AT581" s="596"/>
      <c r="AU581" s="596"/>
      <c r="AV581" s="596"/>
      <c r="AW581" s="596"/>
      <c r="AX581" s="596"/>
      <c r="AY581" s="596"/>
      <c r="AZ581" s="596"/>
      <c r="BA581" s="596"/>
      <c r="BB581" s="596"/>
      <c r="BC581" s="596"/>
      <c r="BD581" s="596"/>
      <c r="BE581" s="596"/>
      <c r="BF581" s="596"/>
      <c r="BG581" s="596"/>
      <c r="BH581" s="596"/>
      <c r="BI581" s="596"/>
      <c r="BJ581" s="596" t="e">
        <f>MATCH(Таблиця4[[#This Row],[BUILDING NAME]],#REF!,0)</f>
        <v>#REF!</v>
      </c>
      <c r="BK581" s="596" t="e">
        <f>INDEX(#REF!,'02BUILD'!BJ581,1)</f>
        <v>#REF!</v>
      </c>
      <c r="BL581" s="596" t="s">
        <v>20601</v>
      </c>
      <c r="BM581" s="596"/>
      <c r="BN581" s="596" t="e">
        <f>MATCH(Таблиця4[[#This Row],[BUILDING NAME]],Таблиця5[NAME],0)</f>
        <v>#N/A</v>
      </c>
      <c r="BO581" s="596" t="e">
        <f>INDEX(Таблиця5[[C - COINS - COST]:[ADDRESS]],'02BUILD'!$BN581,1)</f>
        <v>#N/A</v>
      </c>
      <c r="BP581" s="596" t="e">
        <f>INDEX(Таблиця5[[C - COINS - COST]:[ADDRESS]],'02BUILD'!$BN581,2)</f>
        <v>#N/A</v>
      </c>
      <c r="BQ581" s="596" t="e">
        <f>INDEX(Таблиця5[[C - COINS - COST]:[ADDRESS]],'02BUILD'!$BN581,3)</f>
        <v>#N/A</v>
      </c>
      <c r="BR581" s="596" t="e">
        <f>INDEX(Таблиця5[[C - COINS - COST]:[ADDRESS]],'02BUILD'!$BN581,4)</f>
        <v>#N/A</v>
      </c>
      <c r="BS581" s="596" t="e">
        <f>INDEX(Таблиця5[[C - COINS - COST]:[ADDRESS]],'02BUILD'!$BN581,5)</f>
        <v>#N/A</v>
      </c>
      <c r="BT581" s="596" t="e">
        <f>INDEX(Таблиця5[[C - COINS - COST]:[ADDRESS]],'02BUILD'!$BN581,6)</f>
        <v>#N/A</v>
      </c>
      <c r="BU581" s="596" t="e">
        <f>INDEX(Таблиця5[[C - COINS - COST]:[ADDRESS]],'02BUILD'!$BN581,7)</f>
        <v>#N/A</v>
      </c>
      <c r="BV581" s="596" t="e">
        <f>INDEX(Таблиця5[[C - COINS - COST]:[ADDRESS]],'02BUILD'!$BN581,8)</f>
        <v>#N/A</v>
      </c>
      <c r="BW581" s="596" t="e">
        <f>INDEX(Таблиця5[[C - COINS - COST]:[ADDRESS]],'02BUILD'!$BN581,9)</f>
        <v>#N/A</v>
      </c>
      <c r="BX581" s="596" t="e">
        <f>INDEX(Таблиця5[[C - COINS - COST]:[ADDRESS]],'02BUILD'!$BN581,10)</f>
        <v>#N/A</v>
      </c>
    </row>
    <row r="582" spans="1:76" ht="16.5" thickTop="1" thickBot="1">
      <c r="A582" s="742" t="s">
        <v>1194</v>
      </c>
      <c r="B582" s="743" t="str">
        <f t="shared" ref="B582:B603" si="30">LEFT(LEFT(A582,FIND(":",A582)),LEN(LEFT(A582,FIND(":",A582)))-1)</f>
        <v>S33</v>
      </c>
      <c r="C582" s="743" t="str">
        <f t="shared" ref="C582:C603" si="31">RIGHT(A582,LEN(A582)-FIND(":",A582)-1)</f>
        <v>Rokkek Ingerr's residence (row house, B, 2)</v>
      </c>
      <c r="D582" s="742"/>
      <c r="E582" s="742"/>
      <c r="F582" s="743" t="s">
        <v>2013</v>
      </c>
      <c r="G582" s="743" t="s">
        <v>2014</v>
      </c>
      <c r="H582" s="743" t="s">
        <v>2453</v>
      </c>
      <c r="I582" s="743" t="s">
        <v>3969</v>
      </c>
      <c r="J582" s="743"/>
      <c r="K582" s="743" t="s">
        <v>2090</v>
      </c>
      <c r="L582" s="743" t="s">
        <v>2081</v>
      </c>
      <c r="M582" s="743">
        <v>2</v>
      </c>
      <c r="N582" s="743"/>
      <c r="O582" s="743"/>
      <c r="P582" s="743"/>
      <c r="Q582" s="743"/>
      <c r="R582" s="743"/>
      <c r="S5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2" s="743"/>
      <c r="U582" s="743"/>
      <c r="V582" s="743"/>
      <c r="W582" s="742"/>
      <c r="X582" s="742"/>
      <c r="Y582" s="742"/>
      <c r="Z582" s="743" t="s">
        <v>4311</v>
      </c>
      <c r="AA582" s="743"/>
      <c r="AB582" s="743" t="str">
        <f>Таблиця4[[#This Row],[Descriptions2]]</f>
        <v/>
      </c>
      <c r="AC582" s="743" t="str">
        <f>Таблиця4[[#This Row],[Owner/Specific NPCs3]]</f>
        <v/>
      </c>
      <c r="AD582" s="743"/>
      <c r="AE582" s="750" t="s">
        <v>5831</v>
      </c>
      <c r="AF582" s="751"/>
      <c r="AG582" s="752"/>
      <c r="AH582" s="743" t="s">
        <v>4311</v>
      </c>
      <c r="AI582" s="752"/>
      <c r="AJ582" s="743" t="s">
        <v>4311</v>
      </c>
      <c r="AK582" s="752"/>
      <c r="AL582" s="742" t="str">
        <f>IFERROR(INDEX('02_LIVING_WATERDEEP'!$C$2:$C$200,MATCH(Таблиця4[[#This Row],[BUILDING NAME]],'02_LIVING_WATERDEEP'!$A$2:$A$200,0),1),"")</f>
        <v/>
      </c>
      <c r="AM582" s="742" t="str">
        <f>IFERROR(INDEX('02_LIVING_WATERDEEP'!$F$2:$F$200,MATCH(Таблиця4[[#This Row],[BUILDING NAME]],'02_LIVING_WATERDEEP'!$A$2:$A$200,0),1),"")</f>
        <v/>
      </c>
      <c r="AN582" s="742" t="str">
        <f>IFERROR(INDEX('02_LIVING_WATERDEEP'!$I$2:$I$200,MATCH(Таблиця4[[#This Row],[BUILDING NAME]],'02_LIVING_WATERDEEP'!$A$2:$A$200,0),1),"")</f>
        <v/>
      </c>
      <c r="AO582" s="742" t="str">
        <f>IFERROR(INDEX('02_LIVING_WATERDEEP'!$J$2:$J$200,MATCH(Таблиця4[[#This Row],[BUILDING NAME]],'02_LIVING_WATERDEEP'!$A$2:$A$200,0),1),"")</f>
        <v/>
      </c>
      <c r="AP582" s="742" t="str">
        <f>IFERROR(INDEX('02_LIVING_WATERDEEP'!$K$2:$K$200,MATCH(Таблиця4[[#This Row],[BUILDING NAME]],'02_LIVING_WATERDEEP'!$A$2:$A$200,0),1),"")</f>
        <v/>
      </c>
      <c r="AQ582" s="742" t="str">
        <f>IFERROR(INDEX('02_LIVING_WATERDEEP'!$L$2:$L$200,MATCH(Таблиця4[[#This Row],[BUILDING NAME]],'02_LIVING_WATERDEEP'!$A$2:$A$200,0),1),"")</f>
        <v/>
      </c>
      <c r="AR582" s="742" t="str">
        <f>IFERROR(INDEX('02_LIVING_WATERDEEP'!$M$2:$M$200,MATCH(Таблиця4[[#This Row],[BUILDING NAME]],'02_LIVING_WATERDEEP'!$A$2:$A$200,0),1),"")</f>
        <v/>
      </c>
      <c r="AS582" s="742"/>
      <c r="AT582" s="596"/>
      <c r="AU582" s="596"/>
      <c r="AV582" s="596"/>
      <c r="AW582" s="596"/>
      <c r="AX582" s="596"/>
      <c r="AY582" s="596"/>
      <c r="AZ582" s="596"/>
      <c r="BA582" s="596"/>
      <c r="BB582" s="596"/>
      <c r="BC582" s="596"/>
      <c r="BD582" s="596"/>
      <c r="BE582" s="596"/>
      <c r="BF582" s="596"/>
      <c r="BG582" s="596"/>
      <c r="BH582" s="596"/>
      <c r="BI582" s="596"/>
      <c r="BJ582" s="596" t="e">
        <f>MATCH(Таблиця4[[#This Row],[BUILDING NAME]],#REF!,0)</f>
        <v>#REF!</v>
      </c>
      <c r="BK582" s="596" t="e">
        <f>INDEX(#REF!,'02BUILD'!BJ582,1)</f>
        <v>#REF!</v>
      </c>
      <c r="BL582" s="596" t="e">
        <v>#N/A</v>
      </c>
      <c r="BM582" s="596"/>
      <c r="BN582" s="596" t="e">
        <f>MATCH(Таблиця4[[#This Row],[BUILDING NAME]],Таблиця5[NAME],0)</f>
        <v>#N/A</v>
      </c>
      <c r="BO582" s="596" t="e">
        <f>INDEX(Таблиця5[[C - COINS - COST]:[ADDRESS]],'02BUILD'!$BN582,1)</f>
        <v>#N/A</v>
      </c>
      <c r="BP582" s="596" t="e">
        <f>INDEX(Таблиця5[[C - COINS - COST]:[ADDRESS]],'02BUILD'!$BN582,2)</f>
        <v>#N/A</v>
      </c>
      <c r="BQ582" s="596" t="e">
        <f>INDEX(Таблиця5[[C - COINS - COST]:[ADDRESS]],'02BUILD'!$BN582,3)</f>
        <v>#N/A</v>
      </c>
      <c r="BR582" s="596" t="e">
        <f>INDEX(Таблиця5[[C - COINS - COST]:[ADDRESS]],'02BUILD'!$BN582,4)</f>
        <v>#N/A</v>
      </c>
      <c r="BS582" s="596" t="e">
        <f>INDEX(Таблиця5[[C - COINS - COST]:[ADDRESS]],'02BUILD'!$BN582,5)</f>
        <v>#N/A</v>
      </c>
      <c r="BT582" s="596" t="e">
        <f>INDEX(Таблиця5[[C - COINS - COST]:[ADDRESS]],'02BUILD'!$BN582,6)</f>
        <v>#N/A</v>
      </c>
      <c r="BU582" s="596" t="e">
        <f>INDEX(Таблиця5[[C - COINS - COST]:[ADDRESS]],'02BUILD'!$BN582,7)</f>
        <v>#N/A</v>
      </c>
      <c r="BV582" s="596" t="e">
        <f>INDEX(Таблиця5[[C - COINS - COST]:[ADDRESS]],'02BUILD'!$BN582,8)</f>
        <v>#N/A</v>
      </c>
      <c r="BW582" s="596" t="e">
        <f>INDEX(Таблиця5[[C - COINS - COST]:[ADDRESS]],'02BUILD'!$BN582,9)</f>
        <v>#N/A</v>
      </c>
      <c r="BX582" s="596" t="e">
        <f>INDEX(Таблиця5[[C - COINS - COST]:[ADDRESS]],'02BUILD'!$BN582,10)</f>
        <v>#N/A</v>
      </c>
    </row>
    <row r="583" spans="1:76" ht="16.5" thickTop="1" thickBot="1">
      <c r="A583" s="742" t="s">
        <v>1195</v>
      </c>
      <c r="B583" s="743" t="str">
        <f t="shared" si="30"/>
        <v>S34</v>
      </c>
      <c r="C583" s="743" t="str">
        <f t="shared" si="31"/>
        <v>Hemmerem's Stables (business, B, Is &amp; 2s)</v>
      </c>
      <c r="D583" s="742"/>
      <c r="E583" s="742"/>
      <c r="F583" s="743" t="s">
        <v>2015</v>
      </c>
      <c r="G583" s="743" t="s">
        <v>2016</v>
      </c>
      <c r="H583" s="743" t="s">
        <v>21139</v>
      </c>
      <c r="I583" s="743" t="s">
        <v>3969</v>
      </c>
      <c r="J583" s="743"/>
      <c r="K583" s="743" t="s">
        <v>2089</v>
      </c>
      <c r="L583" s="743" t="s">
        <v>2081</v>
      </c>
      <c r="M583" s="743" t="s">
        <v>2072</v>
      </c>
      <c r="N583" s="757"/>
      <c r="O583" s="743">
        <v>3</v>
      </c>
      <c r="P583" s="743"/>
      <c r="Q583" s="743"/>
      <c r="R583" s="743"/>
      <c r="S5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583" s="743"/>
      <c r="U583" s="743"/>
      <c r="V583" s="743" t="s">
        <v>21590</v>
      </c>
      <c r="W583" s="742"/>
      <c r="X583" s="742"/>
      <c r="Y583" s="770" t="s">
        <v>21591</v>
      </c>
      <c r="Z583" s="743" t="s">
        <v>4311</v>
      </c>
      <c r="AA583" s="743"/>
      <c r="AB583" s="743" t="str">
        <f>Таблиця4[[#This Row],[Descriptions2]]</f>
        <v/>
      </c>
      <c r="AC583" s="743" t="str">
        <f>Таблиця4[[#This Row],[Owner/Specific NPCs3]]</f>
        <v/>
      </c>
      <c r="AD583" s="743"/>
      <c r="AE583" s="750" t="s">
        <v>5831</v>
      </c>
      <c r="AF583" s="751"/>
      <c r="AG583" s="752"/>
      <c r="AH583" s="743" t="s">
        <v>4311</v>
      </c>
      <c r="AI583" s="752"/>
      <c r="AJ583" s="743" t="s">
        <v>4311</v>
      </c>
      <c r="AK583" s="752"/>
      <c r="AL583" s="742" t="str">
        <f>IFERROR(INDEX('02_LIVING_WATERDEEP'!$C$2:$C$200,MATCH(Таблиця4[[#This Row],[BUILDING NAME]],'02_LIVING_WATERDEEP'!$A$2:$A$200,0),1),"")</f>
        <v/>
      </c>
      <c r="AM583" s="742" t="str">
        <f>IFERROR(INDEX('02_LIVING_WATERDEEP'!$F$2:$F$200,MATCH(Таблиця4[[#This Row],[BUILDING NAME]],'02_LIVING_WATERDEEP'!$A$2:$A$200,0),1),"")</f>
        <v/>
      </c>
      <c r="AN583" s="742" t="str">
        <f>IFERROR(INDEX('02_LIVING_WATERDEEP'!$I$2:$I$200,MATCH(Таблиця4[[#This Row],[BUILDING NAME]],'02_LIVING_WATERDEEP'!$A$2:$A$200,0),1),"")</f>
        <v/>
      </c>
      <c r="AO583" s="742" t="str">
        <f>IFERROR(INDEX('02_LIVING_WATERDEEP'!$J$2:$J$200,MATCH(Таблиця4[[#This Row],[BUILDING NAME]],'02_LIVING_WATERDEEP'!$A$2:$A$200,0),1),"")</f>
        <v/>
      </c>
      <c r="AP583" s="742" t="str">
        <f>IFERROR(INDEX('02_LIVING_WATERDEEP'!$K$2:$K$200,MATCH(Таблиця4[[#This Row],[BUILDING NAME]],'02_LIVING_WATERDEEP'!$A$2:$A$200,0),1),"")</f>
        <v/>
      </c>
      <c r="AQ583" s="742" t="str">
        <f>IFERROR(INDEX('02_LIVING_WATERDEEP'!$L$2:$L$200,MATCH(Таблиця4[[#This Row],[BUILDING NAME]],'02_LIVING_WATERDEEP'!$A$2:$A$200,0),1),"")</f>
        <v/>
      </c>
      <c r="AR583" s="742" t="str">
        <f>IFERROR(INDEX('02_LIVING_WATERDEEP'!$M$2:$M$200,MATCH(Таблиця4[[#This Row],[BUILDING NAME]],'02_LIVING_WATERDEEP'!$A$2:$A$200,0),1),"")</f>
        <v/>
      </c>
      <c r="AS583" s="742"/>
      <c r="AT583" s="596"/>
      <c r="AU583" s="596"/>
      <c r="AV583" s="596"/>
      <c r="AW583" s="596"/>
      <c r="AX583" s="596"/>
      <c r="AY583" s="596"/>
      <c r="AZ583" s="596"/>
      <c r="BA583" s="596"/>
      <c r="BB583" s="596"/>
      <c r="BC583" s="596"/>
      <c r="BD583" s="596"/>
      <c r="BE583" s="596"/>
      <c r="BF583" s="596"/>
      <c r="BG583" s="596"/>
      <c r="BH583" s="596"/>
      <c r="BI583" s="596"/>
      <c r="BJ583" s="596" t="e">
        <f>MATCH(Таблиця4[[#This Row],[BUILDING NAME]],#REF!,0)</f>
        <v>#REF!</v>
      </c>
      <c r="BK583" s="596" t="e">
        <f>INDEX(#REF!,'02BUILD'!BJ583,1)</f>
        <v>#REF!</v>
      </c>
      <c r="BL583" s="596" t="s">
        <v>20584</v>
      </c>
      <c r="BM583" s="596"/>
      <c r="BN583" s="596" t="e">
        <f>MATCH(Таблиця4[[#This Row],[BUILDING NAME]],Таблиця5[NAME],0)</f>
        <v>#N/A</v>
      </c>
      <c r="BO583" s="596" t="e">
        <f>INDEX(Таблиця5[[C - COINS - COST]:[ADDRESS]],'02BUILD'!$BN583,1)</f>
        <v>#N/A</v>
      </c>
      <c r="BP583" s="596" t="e">
        <f>INDEX(Таблиця5[[C - COINS - COST]:[ADDRESS]],'02BUILD'!$BN583,2)</f>
        <v>#N/A</v>
      </c>
      <c r="BQ583" s="596" t="e">
        <f>INDEX(Таблиця5[[C - COINS - COST]:[ADDRESS]],'02BUILD'!$BN583,3)</f>
        <v>#N/A</v>
      </c>
      <c r="BR583" s="596" t="e">
        <f>INDEX(Таблиця5[[C - COINS - COST]:[ADDRESS]],'02BUILD'!$BN583,4)</f>
        <v>#N/A</v>
      </c>
      <c r="BS583" s="596" t="e">
        <f>INDEX(Таблиця5[[C - COINS - COST]:[ADDRESS]],'02BUILD'!$BN583,5)</f>
        <v>#N/A</v>
      </c>
      <c r="BT583" s="596" t="e">
        <f>INDEX(Таблиця5[[C - COINS - COST]:[ADDRESS]],'02BUILD'!$BN583,6)</f>
        <v>#N/A</v>
      </c>
      <c r="BU583" s="596" t="e">
        <f>INDEX(Таблиця5[[C - COINS - COST]:[ADDRESS]],'02BUILD'!$BN583,7)</f>
        <v>#N/A</v>
      </c>
      <c r="BV583" s="596" t="e">
        <f>INDEX(Таблиця5[[C - COINS - COST]:[ADDRESS]],'02BUILD'!$BN583,8)</f>
        <v>#N/A</v>
      </c>
      <c r="BW583" s="596" t="e">
        <f>INDEX(Таблиця5[[C - COINS - COST]:[ADDRESS]],'02BUILD'!$BN583,9)</f>
        <v>#N/A</v>
      </c>
      <c r="BX583" s="596" t="e">
        <f>INDEX(Таблиця5[[C - COINS - COST]:[ADDRESS]],'02BUILD'!$BN583,10)</f>
        <v>#N/A</v>
      </c>
    </row>
    <row r="584" spans="1:76" ht="16.5" thickTop="1" thickBot="1">
      <c r="A584" s="742" t="s">
        <v>1196</v>
      </c>
      <c r="B584" s="742" t="str">
        <f t="shared" si="30"/>
        <v>S35</v>
      </c>
      <c r="C584" s="742" t="str">
        <f t="shared" si="31"/>
        <v>Kolat's Towers (wizards' domiciles, B, 4s)</v>
      </c>
      <c r="D584" s="742"/>
      <c r="E584" s="742"/>
      <c r="F584" s="743" t="s">
        <v>2017</v>
      </c>
      <c r="G584" s="743" t="s">
        <v>2018</v>
      </c>
      <c r="H584" s="743" t="s">
        <v>2454</v>
      </c>
      <c r="I584" s="743" t="s">
        <v>3969</v>
      </c>
      <c r="J584" s="743"/>
      <c r="K584" s="743" t="s">
        <v>2104</v>
      </c>
      <c r="L584" s="743" t="s">
        <v>2081</v>
      </c>
      <c r="M584" s="743" t="s">
        <v>2120</v>
      </c>
      <c r="N584" s="743"/>
      <c r="O584" s="743"/>
      <c r="P584" s="743"/>
      <c r="Q584" s="743"/>
      <c r="R584" s="743"/>
      <c r="S5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4" s="743"/>
      <c r="U584" s="743"/>
      <c r="V584" s="743"/>
      <c r="W584" s="742"/>
      <c r="X584" s="742"/>
      <c r="Y584" s="742"/>
      <c r="Z584" s="743" t="s">
        <v>4311</v>
      </c>
      <c r="AA584" s="743"/>
      <c r="AB584" s="743" t="str">
        <f>Таблиця4[[#This Row],[Descriptions2]]</f>
        <v/>
      </c>
      <c r="AC584" s="743" t="str">
        <f>Таблиця4[[#This Row],[Owner/Specific NPCs3]]</f>
        <v/>
      </c>
      <c r="AD584" s="743"/>
      <c r="AE584" s="750" t="s">
        <v>5831</v>
      </c>
      <c r="AF584" s="751"/>
      <c r="AG584" s="752"/>
      <c r="AH584" s="743" t="s">
        <v>4311</v>
      </c>
      <c r="AI584" s="752"/>
      <c r="AJ584" s="743" t="s">
        <v>4311</v>
      </c>
      <c r="AK584" s="752"/>
      <c r="AL584" s="742" t="str">
        <f>IFERROR(INDEX('02_LIVING_WATERDEEP'!$C$2:$C$200,MATCH(Таблиця4[[#This Row],[BUILDING NAME]],'02_LIVING_WATERDEEP'!$A$2:$A$200,0),1),"")</f>
        <v/>
      </c>
      <c r="AM584" s="742" t="str">
        <f>IFERROR(INDEX('02_LIVING_WATERDEEP'!$F$2:$F$200,MATCH(Таблиця4[[#This Row],[BUILDING NAME]],'02_LIVING_WATERDEEP'!$A$2:$A$200,0),1),"")</f>
        <v/>
      </c>
      <c r="AN584" s="742" t="str">
        <f>IFERROR(INDEX('02_LIVING_WATERDEEP'!$I$2:$I$200,MATCH(Таблиця4[[#This Row],[BUILDING NAME]],'02_LIVING_WATERDEEP'!$A$2:$A$200,0),1),"")</f>
        <v/>
      </c>
      <c r="AO584" s="742" t="str">
        <f>IFERROR(INDEX('02_LIVING_WATERDEEP'!$J$2:$J$200,MATCH(Таблиця4[[#This Row],[BUILDING NAME]],'02_LIVING_WATERDEEP'!$A$2:$A$200,0),1),"")</f>
        <v/>
      </c>
      <c r="AP584" s="742" t="str">
        <f>IFERROR(INDEX('02_LIVING_WATERDEEP'!$K$2:$K$200,MATCH(Таблиця4[[#This Row],[BUILDING NAME]],'02_LIVING_WATERDEEP'!$A$2:$A$200,0),1),"")</f>
        <v/>
      </c>
      <c r="AQ584" s="742" t="str">
        <f>IFERROR(INDEX('02_LIVING_WATERDEEP'!$L$2:$L$200,MATCH(Таблиця4[[#This Row],[BUILDING NAME]],'02_LIVING_WATERDEEP'!$A$2:$A$200,0),1),"")</f>
        <v/>
      </c>
      <c r="AR584" s="742" t="str">
        <f>IFERROR(INDEX('02_LIVING_WATERDEEP'!$M$2:$M$200,MATCH(Таблиця4[[#This Row],[BUILDING NAME]],'02_LIVING_WATERDEEP'!$A$2:$A$200,0),1),"")</f>
        <v/>
      </c>
      <c r="AS584" s="742"/>
      <c r="AT584" s="596"/>
      <c r="AU584" s="596"/>
      <c r="AV584" s="596"/>
      <c r="AW584" s="596"/>
      <c r="AX584" s="596"/>
      <c r="AY584" s="596"/>
      <c r="AZ584" s="596"/>
      <c r="BA584" s="596"/>
      <c r="BB584" s="596"/>
      <c r="BC584" s="596"/>
      <c r="BD584" s="596"/>
      <c r="BE584" s="596"/>
      <c r="BF584" s="596"/>
      <c r="BG584" s="596"/>
      <c r="BH584" s="596"/>
      <c r="BI584" s="596"/>
      <c r="BJ584" s="596" t="e">
        <f>MATCH(Таблиця4[[#This Row],[BUILDING NAME]],#REF!,0)</f>
        <v>#REF!</v>
      </c>
      <c r="BK584" s="596" t="e">
        <f>INDEX(#REF!,'02BUILD'!BJ584,1)</f>
        <v>#REF!</v>
      </c>
      <c r="BL584" s="596" t="e">
        <v>#N/A</v>
      </c>
      <c r="BM584" s="596"/>
      <c r="BN584" s="596" t="e">
        <f>MATCH(Таблиця4[[#This Row],[BUILDING NAME]],Таблиця5[NAME],0)</f>
        <v>#N/A</v>
      </c>
      <c r="BO584" s="596" t="e">
        <f>INDEX(Таблиця5[[C - COINS - COST]:[ADDRESS]],'02BUILD'!$BN584,1)</f>
        <v>#N/A</v>
      </c>
      <c r="BP584" s="596" t="e">
        <f>INDEX(Таблиця5[[C - COINS - COST]:[ADDRESS]],'02BUILD'!$BN584,2)</f>
        <v>#N/A</v>
      </c>
      <c r="BQ584" s="596" t="e">
        <f>INDEX(Таблиця5[[C - COINS - COST]:[ADDRESS]],'02BUILD'!$BN584,3)</f>
        <v>#N/A</v>
      </c>
      <c r="BR584" s="596" t="e">
        <f>INDEX(Таблиця5[[C - COINS - COST]:[ADDRESS]],'02BUILD'!$BN584,4)</f>
        <v>#N/A</v>
      </c>
      <c r="BS584" s="596" t="e">
        <f>INDEX(Таблиця5[[C - COINS - COST]:[ADDRESS]],'02BUILD'!$BN584,5)</f>
        <v>#N/A</v>
      </c>
      <c r="BT584" s="596" t="e">
        <f>INDEX(Таблиця5[[C - COINS - COST]:[ADDRESS]],'02BUILD'!$BN584,6)</f>
        <v>#N/A</v>
      </c>
      <c r="BU584" s="596" t="e">
        <f>INDEX(Таблиця5[[C - COINS - COST]:[ADDRESS]],'02BUILD'!$BN584,7)</f>
        <v>#N/A</v>
      </c>
      <c r="BV584" s="596" t="e">
        <f>INDEX(Таблиця5[[C - COINS - COST]:[ADDRESS]],'02BUILD'!$BN584,8)</f>
        <v>#N/A</v>
      </c>
      <c r="BW584" s="596" t="e">
        <f>INDEX(Таблиця5[[C - COINS - COST]:[ADDRESS]],'02BUILD'!$BN584,9)</f>
        <v>#N/A</v>
      </c>
      <c r="BX584" s="596" t="e">
        <f>INDEX(Таблиця5[[C - COINS - COST]:[ADDRESS]],'02BUILD'!$BN584,10)</f>
        <v>#N/A</v>
      </c>
    </row>
    <row r="585" spans="1:76" ht="16.5" thickTop="1" thickBot="1">
      <c r="A585" s="742" t="s">
        <v>1197</v>
      </c>
      <c r="B585" s="742" t="str">
        <f t="shared" si="30"/>
        <v>S36</v>
      </c>
      <c r="C585" s="742" t="str">
        <f t="shared" si="31"/>
        <v>Watch Guardpost (city building, B, 2)</v>
      </c>
      <c r="D585" s="742"/>
      <c r="E585" s="742"/>
      <c r="F585" s="743" t="s">
        <v>2019</v>
      </c>
      <c r="G585" s="743" t="s">
        <v>2020</v>
      </c>
      <c r="H585" s="743" t="s">
        <v>2455</v>
      </c>
      <c r="I585" s="743" t="s">
        <v>3969</v>
      </c>
      <c r="J585" s="743"/>
      <c r="K585" s="743" t="s">
        <v>2068</v>
      </c>
      <c r="L585" s="743" t="s">
        <v>2081</v>
      </c>
      <c r="M585" s="743">
        <v>2</v>
      </c>
      <c r="N585" s="757" t="s">
        <v>3524</v>
      </c>
      <c r="O585" s="743"/>
      <c r="P585" s="743"/>
      <c r="Q585" s="743"/>
      <c r="R585" s="743"/>
      <c r="S5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5" s="743"/>
      <c r="U585" s="743"/>
      <c r="V585" s="743"/>
      <c r="W585" s="742"/>
      <c r="X585" s="742"/>
      <c r="Y585" s="757" t="s">
        <v>21585</v>
      </c>
      <c r="Z585" s="743" t="s">
        <v>4311</v>
      </c>
      <c r="AA585" s="743"/>
      <c r="AB585" s="743" t="str">
        <f>Таблиця4[[#This Row],[Descriptions2]]</f>
        <v/>
      </c>
      <c r="AC585" s="743" t="str">
        <f>Таблиця4[[#This Row],[Owner/Specific NPCs3]]</f>
        <v/>
      </c>
      <c r="AD585" s="757"/>
      <c r="AE585" s="750" t="s">
        <v>5831</v>
      </c>
      <c r="AF585" s="751"/>
      <c r="AG585" s="752"/>
      <c r="AH585" s="743" t="s">
        <v>4311</v>
      </c>
      <c r="AI585" s="752"/>
      <c r="AJ585" s="743" t="s">
        <v>4311</v>
      </c>
      <c r="AK585" s="752"/>
      <c r="AL585" s="742" t="str">
        <f>IFERROR(INDEX('02_LIVING_WATERDEEP'!$C$2:$C$200,MATCH(Таблиця4[[#This Row],[BUILDING NAME]],'02_LIVING_WATERDEEP'!$A$2:$A$200,0),1),"")</f>
        <v/>
      </c>
      <c r="AM585" s="742" t="str">
        <f>IFERROR(INDEX('02_LIVING_WATERDEEP'!$F$2:$F$200,MATCH(Таблиця4[[#This Row],[BUILDING NAME]],'02_LIVING_WATERDEEP'!$A$2:$A$200,0),1),"")</f>
        <v/>
      </c>
      <c r="AN585" s="742" t="str">
        <f>IFERROR(INDEX('02_LIVING_WATERDEEP'!$I$2:$I$200,MATCH(Таблиця4[[#This Row],[BUILDING NAME]],'02_LIVING_WATERDEEP'!$A$2:$A$200,0),1),"")</f>
        <v/>
      </c>
      <c r="AO585" s="742" t="str">
        <f>IFERROR(INDEX('02_LIVING_WATERDEEP'!$J$2:$J$200,MATCH(Таблиця4[[#This Row],[BUILDING NAME]],'02_LIVING_WATERDEEP'!$A$2:$A$200,0),1),"")</f>
        <v/>
      </c>
      <c r="AP585" s="742" t="str">
        <f>IFERROR(INDEX('02_LIVING_WATERDEEP'!$K$2:$K$200,MATCH(Таблиця4[[#This Row],[BUILDING NAME]],'02_LIVING_WATERDEEP'!$A$2:$A$200,0),1),"")</f>
        <v/>
      </c>
      <c r="AQ585" s="742" t="str">
        <f>IFERROR(INDEX('02_LIVING_WATERDEEP'!$L$2:$L$200,MATCH(Таблиця4[[#This Row],[BUILDING NAME]],'02_LIVING_WATERDEEP'!$A$2:$A$200,0),1),"")</f>
        <v/>
      </c>
      <c r="AR585" s="742" t="str">
        <f>IFERROR(INDEX('02_LIVING_WATERDEEP'!$M$2:$M$200,MATCH(Таблиця4[[#This Row],[BUILDING NAME]],'02_LIVING_WATERDEEP'!$A$2:$A$200,0),1),"")</f>
        <v/>
      </c>
      <c r="AS585" s="742"/>
      <c r="AT585" s="596"/>
      <c r="AU585" s="596"/>
      <c r="AV585" s="596"/>
      <c r="AW585" s="596"/>
      <c r="AX585" s="596"/>
      <c r="AY585" s="596"/>
      <c r="AZ585" s="596"/>
      <c r="BA585" s="596"/>
      <c r="BB585" s="596"/>
      <c r="BC585" s="596"/>
      <c r="BD585" s="596"/>
      <c r="BE585" s="596"/>
      <c r="BF585" s="596"/>
      <c r="BG585" s="596"/>
      <c r="BH585" s="596"/>
      <c r="BI585" s="596"/>
      <c r="BJ585" s="596" t="e">
        <f>MATCH(Таблиця4[[#This Row],[BUILDING NAME]],#REF!,0)</f>
        <v>#REF!</v>
      </c>
      <c r="BK585" s="596" t="e">
        <f>INDEX(#REF!,'02BUILD'!BJ585,1)</f>
        <v>#REF!</v>
      </c>
      <c r="BL585" s="596" t="e">
        <v>#N/A</v>
      </c>
      <c r="BM585" s="596"/>
      <c r="BN585" s="596" t="e">
        <f>MATCH(Таблиця4[[#This Row],[BUILDING NAME]],Таблиця5[NAME],0)</f>
        <v>#N/A</v>
      </c>
      <c r="BO585" s="596" t="e">
        <f>INDEX(Таблиця5[[C - COINS - COST]:[ADDRESS]],'02BUILD'!$BN585,1)</f>
        <v>#N/A</v>
      </c>
      <c r="BP585" s="596" t="e">
        <f>INDEX(Таблиця5[[C - COINS - COST]:[ADDRESS]],'02BUILD'!$BN585,2)</f>
        <v>#N/A</v>
      </c>
      <c r="BQ585" s="596" t="e">
        <f>INDEX(Таблиця5[[C - COINS - COST]:[ADDRESS]],'02BUILD'!$BN585,3)</f>
        <v>#N/A</v>
      </c>
      <c r="BR585" s="596" t="e">
        <f>INDEX(Таблиця5[[C - COINS - COST]:[ADDRESS]],'02BUILD'!$BN585,4)</f>
        <v>#N/A</v>
      </c>
      <c r="BS585" s="596" t="e">
        <f>INDEX(Таблиця5[[C - COINS - COST]:[ADDRESS]],'02BUILD'!$BN585,5)</f>
        <v>#N/A</v>
      </c>
      <c r="BT585" s="596" t="e">
        <f>INDEX(Таблиця5[[C - COINS - COST]:[ADDRESS]],'02BUILD'!$BN585,6)</f>
        <v>#N/A</v>
      </c>
      <c r="BU585" s="596" t="e">
        <f>INDEX(Таблиця5[[C - COINS - COST]:[ADDRESS]],'02BUILD'!$BN585,7)</f>
        <v>#N/A</v>
      </c>
      <c r="BV585" s="596" t="e">
        <f>INDEX(Таблиця5[[C - COINS - COST]:[ADDRESS]],'02BUILD'!$BN585,8)</f>
        <v>#N/A</v>
      </c>
      <c r="BW585" s="596" t="e">
        <f>INDEX(Таблиця5[[C - COINS - COST]:[ADDRESS]],'02BUILD'!$BN585,9)</f>
        <v>#N/A</v>
      </c>
      <c r="BX585" s="596" t="e">
        <f>INDEX(Таблиця5[[C - COINS - COST]:[ADDRESS]],'02BUILD'!$BN585,10)</f>
        <v>#N/A</v>
      </c>
    </row>
    <row r="586" spans="1:76" ht="16.5" thickTop="1" thickBot="1">
      <c r="A586" s="742" t="s">
        <v>1198</v>
      </c>
      <c r="B586" s="742" t="str">
        <f t="shared" si="30"/>
        <v>S37</v>
      </c>
      <c r="C586" s="742" t="str">
        <f t="shared" si="31"/>
        <v>The Garrulous Grocer (home/business, B &amp; C, 1, 2, &amp; 3)</v>
      </c>
      <c r="D586" s="742"/>
      <c r="E586" s="742"/>
      <c r="F586" s="743" t="s">
        <v>2021</v>
      </c>
      <c r="G586" s="743" t="s">
        <v>2022</v>
      </c>
      <c r="H586" s="743" t="s">
        <v>21140</v>
      </c>
      <c r="I586" s="743" t="s">
        <v>3969</v>
      </c>
      <c r="J586" s="743"/>
      <c r="K586" s="743" t="s">
        <v>20686</v>
      </c>
      <c r="L586" s="743" t="s">
        <v>2086</v>
      </c>
      <c r="M586" s="743">
        <v>3</v>
      </c>
      <c r="N586" s="742"/>
      <c r="O586" s="743">
        <v>4</v>
      </c>
      <c r="P586" s="743"/>
      <c r="Q586" s="743"/>
      <c r="R586" s="743"/>
      <c r="S5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586" s="743"/>
      <c r="U586" s="743"/>
      <c r="V586" s="743" t="s">
        <v>21556</v>
      </c>
      <c r="W586" s="742"/>
      <c r="X586" s="742"/>
      <c r="Y586" s="742" t="s">
        <v>21577</v>
      </c>
      <c r="Z586" s="743" t="s">
        <v>4311</v>
      </c>
      <c r="AA586" s="743"/>
      <c r="AB586" s="743" t="str">
        <f>Таблиця4[[#This Row],[Descriptions2]]</f>
        <v/>
      </c>
      <c r="AC586" s="743" t="str">
        <f>Таблиця4[[#This Row],[Owner/Specific NPCs3]]</f>
        <v/>
      </c>
      <c r="AD586" s="742"/>
      <c r="AE586" s="750" t="s">
        <v>5831</v>
      </c>
      <c r="AF586" s="751"/>
      <c r="AG586" s="752"/>
      <c r="AH586" s="743" t="s">
        <v>4311</v>
      </c>
      <c r="AI586" s="752"/>
      <c r="AJ586" s="743" t="s">
        <v>4311</v>
      </c>
      <c r="AK586" s="752"/>
      <c r="AL586" s="742" t="str">
        <f>IFERROR(INDEX('02_LIVING_WATERDEEP'!$C$2:$C$200,MATCH(Таблиця4[[#This Row],[BUILDING NAME]],'02_LIVING_WATERDEEP'!$A$2:$A$200,0),1),"")</f>
        <v/>
      </c>
      <c r="AM586" s="742" t="str">
        <f>IFERROR(INDEX('02_LIVING_WATERDEEP'!$F$2:$F$200,MATCH(Таблиця4[[#This Row],[BUILDING NAME]],'02_LIVING_WATERDEEP'!$A$2:$A$200,0),1),"")</f>
        <v/>
      </c>
      <c r="AN586" s="742" t="str">
        <f>IFERROR(INDEX('02_LIVING_WATERDEEP'!$I$2:$I$200,MATCH(Таблиця4[[#This Row],[BUILDING NAME]],'02_LIVING_WATERDEEP'!$A$2:$A$200,0),1),"")</f>
        <v/>
      </c>
      <c r="AO586" s="742" t="str">
        <f>IFERROR(INDEX('02_LIVING_WATERDEEP'!$J$2:$J$200,MATCH(Таблиця4[[#This Row],[BUILDING NAME]],'02_LIVING_WATERDEEP'!$A$2:$A$200,0),1),"")</f>
        <v/>
      </c>
      <c r="AP586" s="742" t="str">
        <f>IFERROR(INDEX('02_LIVING_WATERDEEP'!$K$2:$K$200,MATCH(Таблиця4[[#This Row],[BUILDING NAME]],'02_LIVING_WATERDEEP'!$A$2:$A$200,0),1),"")</f>
        <v/>
      </c>
      <c r="AQ586" s="742" t="str">
        <f>IFERROR(INDEX('02_LIVING_WATERDEEP'!$L$2:$L$200,MATCH(Таблиця4[[#This Row],[BUILDING NAME]],'02_LIVING_WATERDEEP'!$A$2:$A$200,0),1),"")</f>
        <v/>
      </c>
      <c r="AR586" s="742" t="str">
        <f>IFERROR(INDEX('02_LIVING_WATERDEEP'!$M$2:$M$200,MATCH(Таблиця4[[#This Row],[BUILDING NAME]],'02_LIVING_WATERDEEP'!$A$2:$A$200,0),1),"")</f>
        <v/>
      </c>
      <c r="AS586" s="742"/>
      <c r="AT586" s="596"/>
      <c r="AU586" s="596"/>
      <c r="AV586" s="596"/>
      <c r="AW586" s="596"/>
      <c r="AX586" s="596"/>
      <c r="AY586" s="596"/>
      <c r="AZ586" s="596"/>
      <c r="BA586" s="596"/>
      <c r="BB586" s="596"/>
      <c r="BC586" s="596"/>
      <c r="BD586" s="596"/>
      <c r="BE586" s="596"/>
      <c r="BF586" s="596"/>
      <c r="BG586" s="596"/>
      <c r="BH586" s="596"/>
      <c r="BI586" s="596"/>
      <c r="BJ586" s="596"/>
      <c r="BK586" s="596"/>
      <c r="BL586" s="596"/>
      <c r="BM586" s="596"/>
      <c r="BN586" s="596"/>
      <c r="BO586" s="596"/>
      <c r="BP586" s="596"/>
      <c r="BQ586" s="596"/>
      <c r="BR586" s="596"/>
      <c r="BS586" s="596"/>
      <c r="BT586" s="596"/>
      <c r="BU586" s="596"/>
      <c r="BV586" s="596"/>
      <c r="BW586" s="596"/>
      <c r="BX586" s="596"/>
    </row>
    <row r="587" spans="1:76" ht="16.5" thickTop="1" thickBot="1">
      <c r="A587" s="742" t="s">
        <v>1199</v>
      </c>
      <c r="B587" s="742" t="str">
        <f t="shared" si="30"/>
        <v>S38</v>
      </c>
      <c r="C587" s="742" t="str">
        <f t="shared" si="31"/>
        <v>Krabbellor Silversmiths (business, C, 2)</v>
      </c>
      <c r="D587" s="742"/>
      <c r="E587" s="742"/>
      <c r="F587" s="743" t="s">
        <v>2023</v>
      </c>
      <c r="G587" s="743" t="s">
        <v>2024</v>
      </c>
      <c r="H587" s="753" t="s">
        <v>2456</v>
      </c>
      <c r="I587" s="743" t="s">
        <v>3969</v>
      </c>
      <c r="J587" s="743"/>
      <c r="K587" s="743" t="s">
        <v>2089</v>
      </c>
      <c r="L587" s="743" t="s">
        <v>2069</v>
      </c>
      <c r="M587" s="743">
        <v>2</v>
      </c>
      <c r="N587" s="742"/>
      <c r="O587" s="743"/>
      <c r="P587" s="743"/>
      <c r="Q587" s="743"/>
      <c r="R587" s="743"/>
      <c r="S5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7" s="743"/>
      <c r="U587" s="743"/>
      <c r="V587" s="743"/>
      <c r="W587" s="742"/>
      <c r="X587" s="742"/>
      <c r="Y587" s="756" t="s">
        <v>21142</v>
      </c>
      <c r="Z587" s="743" t="s">
        <v>4311</v>
      </c>
      <c r="AA587" s="743"/>
      <c r="AB587" s="743" t="str">
        <f>Таблиця4[[#This Row],[Descriptions2]]</f>
        <v/>
      </c>
      <c r="AC587" s="743" t="str">
        <f>Таблиця4[[#This Row],[Owner/Specific NPCs3]]</f>
        <v/>
      </c>
      <c r="AD587" s="742"/>
      <c r="AE587" s="750" t="s">
        <v>5831</v>
      </c>
      <c r="AF587" s="751"/>
      <c r="AG587" s="752"/>
      <c r="AH587" s="743" t="s">
        <v>4311</v>
      </c>
      <c r="AI587" s="752"/>
      <c r="AJ587" s="743" t="s">
        <v>4311</v>
      </c>
      <c r="AK587" s="752"/>
      <c r="AL587" s="742" t="str">
        <f>IFERROR(INDEX('02_LIVING_WATERDEEP'!$C$2:$C$200,MATCH(Таблиця4[[#This Row],[BUILDING NAME]],'02_LIVING_WATERDEEP'!$A$2:$A$200,0),1),"")</f>
        <v/>
      </c>
      <c r="AM587" s="742" t="str">
        <f>IFERROR(INDEX('02_LIVING_WATERDEEP'!$F$2:$F$200,MATCH(Таблиця4[[#This Row],[BUILDING NAME]],'02_LIVING_WATERDEEP'!$A$2:$A$200,0),1),"")</f>
        <v/>
      </c>
      <c r="AN587" s="742" t="str">
        <f>IFERROR(INDEX('02_LIVING_WATERDEEP'!$I$2:$I$200,MATCH(Таблиця4[[#This Row],[BUILDING NAME]],'02_LIVING_WATERDEEP'!$A$2:$A$200,0),1),"")</f>
        <v/>
      </c>
      <c r="AO587" s="742" t="str">
        <f>IFERROR(INDEX('02_LIVING_WATERDEEP'!$J$2:$J$200,MATCH(Таблиця4[[#This Row],[BUILDING NAME]],'02_LIVING_WATERDEEP'!$A$2:$A$200,0),1),"")</f>
        <v/>
      </c>
      <c r="AP587" s="742" t="str">
        <f>IFERROR(INDEX('02_LIVING_WATERDEEP'!$K$2:$K$200,MATCH(Таблиця4[[#This Row],[BUILDING NAME]],'02_LIVING_WATERDEEP'!$A$2:$A$200,0),1),"")</f>
        <v/>
      </c>
      <c r="AQ587" s="742" t="str">
        <f>IFERROR(INDEX('02_LIVING_WATERDEEP'!$L$2:$L$200,MATCH(Таблиця4[[#This Row],[BUILDING NAME]],'02_LIVING_WATERDEEP'!$A$2:$A$200,0),1),"")</f>
        <v/>
      </c>
      <c r="AR587" s="742" t="str">
        <f>IFERROR(INDEX('02_LIVING_WATERDEEP'!$M$2:$M$200,MATCH(Таблиця4[[#This Row],[BUILDING NAME]],'02_LIVING_WATERDEEP'!$A$2:$A$200,0),1),"")</f>
        <v/>
      </c>
      <c r="AS587" s="742"/>
      <c r="AT587" s="596"/>
      <c r="AU587" s="596"/>
      <c r="AV587" s="596"/>
      <c r="AW587" s="596"/>
      <c r="AX587" s="596"/>
      <c r="AY587" s="596"/>
      <c r="AZ587" s="596"/>
      <c r="BA587" s="596"/>
      <c r="BB587" s="596"/>
      <c r="BC587" s="596"/>
      <c r="BD587" s="596"/>
      <c r="BE587" s="596"/>
      <c r="BF587" s="596"/>
      <c r="BG587" s="596"/>
      <c r="BH587" s="596"/>
      <c r="BI587" s="596"/>
      <c r="BJ587" s="596"/>
      <c r="BK587" s="596"/>
      <c r="BL587" s="596"/>
      <c r="BM587" s="596"/>
      <c r="BN587" s="596"/>
      <c r="BO587" s="596"/>
      <c r="BP587" s="596"/>
      <c r="BQ587" s="596"/>
      <c r="BR587" s="596"/>
      <c r="BS587" s="596"/>
      <c r="BT587" s="596"/>
      <c r="BU587" s="596"/>
      <c r="BV587" s="596"/>
      <c r="BW587" s="596"/>
      <c r="BX587" s="596"/>
    </row>
    <row r="588" spans="1:76" ht="16.5" thickTop="1" thickBot="1">
      <c r="A588" s="742" t="s">
        <v>1200</v>
      </c>
      <c r="B588" s="742" t="str">
        <f t="shared" si="30"/>
        <v>S39</v>
      </c>
      <c r="C588" s="742" t="str">
        <f t="shared" si="31"/>
        <v>Laran's Cartographers (business^ B, 2)</v>
      </c>
      <c r="D588" s="742"/>
      <c r="E588" s="742"/>
      <c r="F588" s="743" t="s">
        <v>2025</v>
      </c>
      <c r="G588" s="743" t="s">
        <v>2087</v>
      </c>
      <c r="H588" s="743" t="s">
        <v>2457</v>
      </c>
      <c r="I588" s="743" t="s">
        <v>3969</v>
      </c>
      <c r="J588" s="743"/>
      <c r="K588" s="743" t="s">
        <v>2089</v>
      </c>
      <c r="L588" s="743" t="s">
        <v>2081</v>
      </c>
      <c r="M588" s="743">
        <v>2</v>
      </c>
      <c r="N588" s="743"/>
      <c r="O588" s="743"/>
      <c r="P588" s="743"/>
      <c r="Q588" s="743"/>
      <c r="R588" s="743"/>
      <c r="S5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88" s="743"/>
      <c r="U588" s="743"/>
      <c r="V588" s="743" t="s">
        <v>21143</v>
      </c>
      <c r="W588" s="742"/>
      <c r="X588" s="742"/>
      <c r="Y588" s="756" t="s">
        <v>21580</v>
      </c>
      <c r="Z588" s="743" t="s">
        <v>4311</v>
      </c>
      <c r="AA588" s="743"/>
      <c r="AB588" s="743" t="str">
        <f>Таблиця4[[#This Row],[Descriptions2]]</f>
        <v/>
      </c>
      <c r="AC588" s="743" t="str">
        <f>Таблиця4[[#This Row],[Owner/Specific NPCs3]]</f>
        <v/>
      </c>
      <c r="AD588" s="743"/>
      <c r="AE588" s="750" t="s">
        <v>5831</v>
      </c>
      <c r="AF588" s="751"/>
      <c r="AG588" s="752"/>
      <c r="AH588" s="743" t="s">
        <v>4311</v>
      </c>
      <c r="AI588" s="752"/>
      <c r="AJ588" s="743" t="s">
        <v>4311</v>
      </c>
      <c r="AK588" s="752"/>
      <c r="AL588" s="742" t="str">
        <f>IFERROR(INDEX('02_LIVING_WATERDEEP'!$C$2:$C$200,MATCH(Таблиця4[[#This Row],[BUILDING NAME]],'02_LIVING_WATERDEEP'!$A$2:$A$200,0),1),"")</f>
        <v/>
      </c>
      <c r="AM588" s="742" t="str">
        <f>IFERROR(INDEX('02_LIVING_WATERDEEP'!$F$2:$F$200,MATCH(Таблиця4[[#This Row],[BUILDING NAME]],'02_LIVING_WATERDEEP'!$A$2:$A$200,0),1),"")</f>
        <v/>
      </c>
      <c r="AN588" s="742" t="str">
        <f>IFERROR(INDEX('02_LIVING_WATERDEEP'!$I$2:$I$200,MATCH(Таблиця4[[#This Row],[BUILDING NAME]],'02_LIVING_WATERDEEP'!$A$2:$A$200,0),1),"")</f>
        <v/>
      </c>
      <c r="AO588" s="742" t="str">
        <f>IFERROR(INDEX('02_LIVING_WATERDEEP'!$J$2:$J$200,MATCH(Таблиця4[[#This Row],[BUILDING NAME]],'02_LIVING_WATERDEEP'!$A$2:$A$200,0),1),"")</f>
        <v/>
      </c>
      <c r="AP588" s="742" t="str">
        <f>IFERROR(INDEX('02_LIVING_WATERDEEP'!$K$2:$K$200,MATCH(Таблиця4[[#This Row],[BUILDING NAME]],'02_LIVING_WATERDEEP'!$A$2:$A$200,0),1),"")</f>
        <v/>
      </c>
      <c r="AQ588" s="742" t="str">
        <f>IFERROR(INDEX('02_LIVING_WATERDEEP'!$L$2:$L$200,MATCH(Таблиця4[[#This Row],[BUILDING NAME]],'02_LIVING_WATERDEEP'!$A$2:$A$200,0),1),"")</f>
        <v/>
      </c>
      <c r="AR588" s="742" t="str">
        <f>IFERROR(INDEX('02_LIVING_WATERDEEP'!$M$2:$M$200,MATCH(Таблиця4[[#This Row],[BUILDING NAME]],'02_LIVING_WATERDEEP'!$A$2:$A$200,0),1),"")</f>
        <v/>
      </c>
      <c r="AS588" s="742"/>
      <c r="AT588" s="596"/>
      <c r="AU588" s="596"/>
      <c r="AV588" s="596"/>
      <c r="AW588" s="596"/>
      <c r="AX588" s="596"/>
      <c r="AY588" s="596"/>
      <c r="AZ588" s="596"/>
      <c r="BA588" s="596"/>
      <c r="BB588" s="596"/>
      <c r="BC588" s="596"/>
      <c r="BD588" s="596"/>
      <c r="BE588" s="596"/>
      <c r="BF588" s="596"/>
      <c r="BG588" s="596"/>
      <c r="BH588" s="596"/>
      <c r="BI588" s="596"/>
      <c r="BJ588" s="596" t="e">
        <f>MATCH(Таблиця4[[#This Row],[BUILDING NAME]],#REF!,0)</f>
        <v>#REF!</v>
      </c>
      <c r="BK588" s="596" t="e">
        <f>INDEX(#REF!,'02BUILD'!BJ588,1)</f>
        <v>#REF!</v>
      </c>
      <c r="BL588" s="596" t="e">
        <v>#N/A</v>
      </c>
      <c r="BM588" s="596"/>
      <c r="BN588" s="596" t="e">
        <f>MATCH(Таблиця4[[#This Row],[BUILDING NAME]],Таблиця5[NAME],0)</f>
        <v>#N/A</v>
      </c>
      <c r="BO588" s="596" t="e">
        <f>INDEX(Таблиця5[[C - COINS - COST]:[ADDRESS]],'02BUILD'!$BN588,1)</f>
        <v>#N/A</v>
      </c>
      <c r="BP588" s="596" t="e">
        <f>INDEX(Таблиця5[[C - COINS - COST]:[ADDRESS]],'02BUILD'!$BN588,2)</f>
        <v>#N/A</v>
      </c>
      <c r="BQ588" s="596" t="e">
        <f>INDEX(Таблиця5[[C - COINS - COST]:[ADDRESS]],'02BUILD'!$BN588,3)</f>
        <v>#N/A</v>
      </c>
      <c r="BR588" s="596" t="e">
        <f>INDEX(Таблиця5[[C - COINS - COST]:[ADDRESS]],'02BUILD'!$BN588,4)</f>
        <v>#N/A</v>
      </c>
      <c r="BS588" s="596" t="e">
        <f>INDEX(Таблиця5[[C - COINS - COST]:[ADDRESS]],'02BUILD'!$BN588,5)</f>
        <v>#N/A</v>
      </c>
      <c r="BT588" s="596" t="e">
        <f>INDEX(Таблиця5[[C - COINS - COST]:[ADDRESS]],'02BUILD'!$BN588,6)</f>
        <v>#N/A</v>
      </c>
      <c r="BU588" s="596" t="e">
        <f>INDEX(Таблиця5[[C - COINS - COST]:[ADDRESS]],'02BUILD'!$BN588,7)</f>
        <v>#N/A</v>
      </c>
      <c r="BV588" s="596" t="e">
        <f>INDEX(Таблиця5[[C - COINS - COST]:[ADDRESS]],'02BUILD'!$BN588,8)</f>
        <v>#N/A</v>
      </c>
      <c r="BW588" s="596" t="e">
        <f>INDEX(Таблиця5[[C - COINS - COST]:[ADDRESS]],'02BUILD'!$BN588,9)</f>
        <v>#N/A</v>
      </c>
      <c r="BX588" s="596" t="e">
        <f>INDEX(Таблиця5[[C - COINS - COST]:[ADDRESS]],'02BUILD'!$BN588,10)</f>
        <v>#N/A</v>
      </c>
    </row>
    <row r="589" spans="1:76" ht="16.5" thickTop="1" thickBot="1">
      <c r="A589" s="742" t="s">
        <v>1201</v>
      </c>
      <c r="B589" s="742" t="str">
        <f t="shared" si="30"/>
        <v>S40</v>
      </c>
      <c r="C589" s="742" t="str">
        <f t="shared" si="31"/>
        <v>Waukeen's Wares (business, D, 2)</v>
      </c>
      <c r="D589" s="742"/>
      <c r="E589" s="742"/>
      <c r="F589" s="743" t="s">
        <v>2026</v>
      </c>
      <c r="G589" s="743" t="s">
        <v>2027</v>
      </c>
      <c r="H589" s="743" t="s">
        <v>2458</v>
      </c>
      <c r="I589" s="743" t="s">
        <v>3969</v>
      </c>
      <c r="J589" s="743"/>
      <c r="K589" s="743" t="s">
        <v>2089</v>
      </c>
      <c r="L589" s="743" t="s">
        <v>2083</v>
      </c>
      <c r="M589" s="743">
        <v>2</v>
      </c>
      <c r="N589" s="743"/>
      <c r="O589" s="743">
        <v>2</v>
      </c>
      <c r="P589" s="743"/>
      <c r="Q589" s="743"/>
      <c r="R589" s="743"/>
      <c r="S5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T589" s="743"/>
      <c r="U589" s="743"/>
      <c r="V589" s="743"/>
      <c r="W589" s="742"/>
      <c r="X589" s="742"/>
      <c r="Y589" s="748" t="s">
        <v>21578</v>
      </c>
      <c r="Z589" s="743" t="s">
        <v>4311</v>
      </c>
      <c r="AA589" s="743"/>
      <c r="AB589" s="743" t="str">
        <f>Таблиця4[[#This Row],[Descriptions2]]</f>
        <v/>
      </c>
      <c r="AC589" s="743" t="str">
        <f>Таблиця4[[#This Row],[Owner/Specific NPCs3]]</f>
        <v/>
      </c>
      <c r="AD589" s="743"/>
      <c r="AE589" s="750" t="s">
        <v>5831</v>
      </c>
      <c r="AF589" s="751"/>
      <c r="AG589" s="752"/>
      <c r="AH589" s="743" t="s">
        <v>4311</v>
      </c>
      <c r="AI589" s="752"/>
      <c r="AJ589" s="743" t="s">
        <v>4311</v>
      </c>
      <c r="AK589" s="752"/>
      <c r="AL589" s="742" t="str">
        <f>IFERROR(INDEX('02_LIVING_WATERDEEP'!$C$2:$C$200,MATCH(Таблиця4[[#This Row],[BUILDING NAME]],'02_LIVING_WATERDEEP'!$A$2:$A$200,0),1),"")</f>
        <v/>
      </c>
      <c r="AM589" s="742" t="str">
        <f>IFERROR(INDEX('02_LIVING_WATERDEEP'!$F$2:$F$200,MATCH(Таблиця4[[#This Row],[BUILDING NAME]],'02_LIVING_WATERDEEP'!$A$2:$A$200,0),1),"")</f>
        <v/>
      </c>
      <c r="AN589" s="742" t="str">
        <f>IFERROR(INDEX('02_LIVING_WATERDEEP'!$I$2:$I$200,MATCH(Таблиця4[[#This Row],[BUILDING NAME]],'02_LIVING_WATERDEEP'!$A$2:$A$200,0),1),"")</f>
        <v/>
      </c>
      <c r="AO589" s="742" t="str">
        <f>IFERROR(INDEX('02_LIVING_WATERDEEP'!$J$2:$J$200,MATCH(Таблиця4[[#This Row],[BUILDING NAME]],'02_LIVING_WATERDEEP'!$A$2:$A$200,0),1),"")</f>
        <v/>
      </c>
      <c r="AP589" s="742" t="str">
        <f>IFERROR(INDEX('02_LIVING_WATERDEEP'!$K$2:$K$200,MATCH(Таблиця4[[#This Row],[BUILDING NAME]],'02_LIVING_WATERDEEP'!$A$2:$A$200,0),1),"")</f>
        <v/>
      </c>
      <c r="AQ589" s="742" t="str">
        <f>IFERROR(INDEX('02_LIVING_WATERDEEP'!$L$2:$L$200,MATCH(Таблиця4[[#This Row],[BUILDING NAME]],'02_LIVING_WATERDEEP'!$A$2:$A$200,0),1),"")</f>
        <v/>
      </c>
      <c r="AR589" s="742" t="str">
        <f>IFERROR(INDEX('02_LIVING_WATERDEEP'!$M$2:$M$200,MATCH(Таблиця4[[#This Row],[BUILDING NAME]],'02_LIVING_WATERDEEP'!$A$2:$A$200,0),1),"")</f>
        <v/>
      </c>
      <c r="AS589" s="742"/>
      <c r="AT589" s="596"/>
      <c r="AU589" s="596"/>
      <c r="AV589" s="596"/>
      <c r="AW589" s="596"/>
      <c r="AX589" s="596"/>
      <c r="AY589" s="596"/>
      <c r="AZ589" s="596"/>
      <c r="BA589" s="596"/>
      <c r="BB589" s="596"/>
      <c r="BC589" s="596"/>
      <c r="BD589" s="596"/>
      <c r="BE589" s="596"/>
      <c r="BF589" s="596"/>
      <c r="BG589" s="596"/>
      <c r="BH589" s="596"/>
      <c r="BI589" s="596"/>
      <c r="BJ589" s="596" t="e">
        <f>MATCH(Таблиця4[[#This Row],[BUILDING NAME]],#REF!,0)</f>
        <v>#REF!</v>
      </c>
      <c r="BK589" s="596" t="e">
        <f>INDEX(#REF!,'02BUILD'!BJ589,1)</f>
        <v>#REF!</v>
      </c>
      <c r="BL589" s="596" t="e">
        <v>#N/A</v>
      </c>
      <c r="BM589" s="596"/>
      <c r="BN589" s="596" t="e">
        <f>MATCH(Таблиця4[[#This Row],[BUILDING NAME]],Таблиця5[NAME],0)</f>
        <v>#N/A</v>
      </c>
      <c r="BO589" s="596" t="e">
        <f>INDEX(Таблиця5[[C - COINS - COST]:[ADDRESS]],'02BUILD'!$BN589,1)</f>
        <v>#N/A</v>
      </c>
      <c r="BP589" s="596" t="e">
        <f>INDEX(Таблиця5[[C - COINS - COST]:[ADDRESS]],'02BUILD'!$BN589,2)</f>
        <v>#N/A</v>
      </c>
      <c r="BQ589" s="596" t="e">
        <f>INDEX(Таблиця5[[C - COINS - COST]:[ADDRESS]],'02BUILD'!$BN589,3)</f>
        <v>#N/A</v>
      </c>
      <c r="BR589" s="596" t="e">
        <f>INDEX(Таблиця5[[C - COINS - COST]:[ADDRESS]],'02BUILD'!$BN589,4)</f>
        <v>#N/A</v>
      </c>
      <c r="BS589" s="596" t="e">
        <f>INDEX(Таблиця5[[C - COINS - COST]:[ADDRESS]],'02BUILD'!$BN589,5)</f>
        <v>#N/A</v>
      </c>
      <c r="BT589" s="596" t="e">
        <f>INDEX(Таблиця5[[C - COINS - COST]:[ADDRESS]],'02BUILD'!$BN589,6)</f>
        <v>#N/A</v>
      </c>
      <c r="BU589" s="596" t="e">
        <f>INDEX(Таблиця5[[C - COINS - COST]:[ADDRESS]],'02BUILD'!$BN589,7)</f>
        <v>#N/A</v>
      </c>
      <c r="BV589" s="596" t="e">
        <f>INDEX(Таблиця5[[C - COINS - COST]:[ADDRESS]],'02BUILD'!$BN589,8)</f>
        <v>#N/A</v>
      </c>
      <c r="BW589" s="596" t="e">
        <f>INDEX(Таблиця5[[C - COINS - COST]:[ADDRESS]],'02BUILD'!$BN589,9)</f>
        <v>#N/A</v>
      </c>
      <c r="BX589" s="596" t="e">
        <f>INDEX(Таблиця5[[C - COINS - COST]:[ADDRESS]],'02BUILD'!$BN589,10)</f>
        <v>#N/A</v>
      </c>
    </row>
    <row r="590" spans="1:76" ht="16.5" thickTop="1" thickBot="1">
      <c r="A590" s="742" t="s">
        <v>1202</v>
      </c>
      <c r="B590" s="742" t="str">
        <f t="shared" si="30"/>
        <v>S41</v>
      </c>
      <c r="C590" s="742" t="str">
        <f t="shared" si="31"/>
        <v>The Safehaven Inn (inn, B, 3)</v>
      </c>
      <c r="D590" s="742"/>
      <c r="E590" s="742"/>
      <c r="F590" s="743" t="s">
        <v>2028</v>
      </c>
      <c r="G590" s="743" t="s">
        <v>2029</v>
      </c>
      <c r="H590" s="743" t="s">
        <v>16266</v>
      </c>
      <c r="I590" s="743" t="s">
        <v>3969</v>
      </c>
      <c r="J590" s="743"/>
      <c r="K590" s="743" t="s">
        <v>2092</v>
      </c>
      <c r="L590" s="743" t="s">
        <v>2081</v>
      </c>
      <c r="M590" s="743">
        <v>3</v>
      </c>
      <c r="N590" s="747" t="s">
        <v>16270</v>
      </c>
      <c r="O590" s="743"/>
      <c r="P590" s="743"/>
      <c r="Q590" s="743"/>
      <c r="R590" s="743"/>
      <c r="S5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0" s="743"/>
      <c r="U590" s="743"/>
      <c r="V590" s="743"/>
      <c r="W590" s="742"/>
      <c r="X590" s="742"/>
      <c r="Y590" s="745" t="s">
        <v>21589</v>
      </c>
      <c r="Z590" s="743" t="s">
        <v>16267</v>
      </c>
      <c r="AA590" s="743"/>
      <c r="AB590" s="743" t="str">
        <f>Таблиця4[[#This Row],[Descriptions2]]</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AC590" s="743" t="str">
        <f>Таблиця4[[#This Row],[Owner/Specific NPCs3]]</f>
        <v xml:space="preserve">Antonia Duvalla, Female Human. </v>
      </c>
      <c r="AD590" s="743"/>
      <c r="AE590" s="750" t="s">
        <v>5831</v>
      </c>
      <c r="AF590" s="751"/>
      <c r="AG590" s="752"/>
      <c r="AH590" s="743" t="s">
        <v>4311</v>
      </c>
      <c r="AI590" s="752"/>
      <c r="AJ590" s="743" t="s">
        <v>4311</v>
      </c>
      <c r="AK590" s="752"/>
      <c r="AL590" s="742" t="str">
        <f>IFERROR(INDEX('02_LIVING_WATERDEEP'!$C$2:$C$200,MATCH(Таблиця4[[#This Row],[BUILDING NAME]],'02_LIVING_WATERDEEP'!$A$2:$A$200,0),1),"")</f>
        <v>CW3 Clare</v>
      </c>
      <c r="AM590" s="742" t="str">
        <f>IFERROR(INDEX('02_LIVING_WATERDEEP'!$F$2:$F$200,MATCH(Таблиця4[[#This Row],[BUILDING NAME]],'02_LIVING_WATERDEEP'!$A$2:$A$200,0),1),"")</f>
        <v>Confortable</v>
      </c>
      <c r="AN590" s="742" t="str">
        <f>IFERROR(INDEX('02_LIVING_WATERDEEP'!$I$2:$I$200,MATCH(Таблиця4[[#This Row],[BUILDING NAME]],'02_LIVING_WATERDEEP'!$A$2:$A$200,0),1),"")</f>
        <v xml:space="preserve">The reality of the Safehaven Inn is that the entire building is under a permeant “Mirage Arcane” effect. While everything looks, smells, and feels regal and expensive, in reality the building is old and completely run down. The owners over the past few decades may have suspicion that the building never gets dirty and never needs repair, but none are ever the wiser. The reason why such an opulent experience is affordable is because there is almost no upkeep for this inn. There is one passerby with true vision who remarks that this place is “A house of lies and deception,” but no one takes they’re word to heart. This inn is definitely the place to take someone you want to impress but are on a budget. </v>
      </c>
      <c r="AO590" s="742" t="str">
        <f>IFERROR(INDEX('02_LIVING_WATERDEEP'!$J$2:$J$200,MATCH(Таблиця4[[#This Row],[BUILDING NAME]],'02_LIVING_WATERDEEP'!$A$2:$A$200,0),1),"")</f>
        <v>This inn offers an extremely pleasant experience, both in view and in smell. The aura of this establishment gives off extremely pleasant vibes. The older style of the building gives it a rustic vibe, with beautiful balcony’s overlooking in all directions. A red carpet sprawls out from inside the inn to outside of the front doors, giving the impression that entering this place is something out of moneys reach, but guests are pleasantly surprised by the cost to stay here. The interior walls are filled with regal paintings and wall mounts that weave a story about the original owner of the inn, a wealthy wizard that traveled the world, exploring exotic locales. The first floor is for social gatherings and entertainment on a small stage in the corner. The second and third floors are for the guests rooms, which are similarly decorated to give off the taste of opulent wealth.</v>
      </c>
      <c r="AP590" s="742" t="str">
        <f>IFERROR(INDEX('02_LIVING_WATERDEEP'!$K$2:$K$200,MATCH(Таблиця4[[#This Row],[BUILDING NAME]],'02_LIVING_WATERDEEP'!$A$2:$A$200,0),1),"")</f>
        <v xml:space="preserve">Antonia Duvalla, Female Human. </v>
      </c>
      <c r="AQ590" s="742">
        <f>IFERROR(INDEX('02_LIVING_WATERDEEP'!$L$2:$L$200,MATCH(Таблиця4[[#This Row],[BUILDING NAME]],'02_LIVING_WATERDEEP'!$A$2:$A$200,0),1),"")</f>
        <v>0</v>
      </c>
      <c r="AR590" s="742">
        <f>IFERROR(INDEX('02_LIVING_WATERDEEP'!$M$2:$M$200,MATCH(Таблиця4[[#This Row],[BUILDING NAME]],'02_LIVING_WATERDEEP'!$A$2:$A$200,0),1),"")</f>
        <v>0</v>
      </c>
      <c r="AS590" s="742"/>
      <c r="AT590" s="596"/>
      <c r="AU590" s="596"/>
      <c r="AV590" s="596"/>
      <c r="AW590" s="596"/>
      <c r="AX590" s="596"/>
      <c r="AY590" s="596"/>
      <c r="AZ590" s="596"/>
      <c r="BA590" s="596"/>
      <c r="BB590" s="596"/>
      <c r="BC590" s="596"/>
      <c r="BD590" s="596"/>
      <c r="BE590" s="596"/>
      <c r="BF590" s="596"/>
      <c r="BG590" s="596"/>
      <c r="BH590" s="596"/>
      <c r="BI590" s="596"/>
      <c r="BJ590" s="596" t="e">
        <f>MATCH(Таблиця4[[#This Row],[BUILDING NAME]],#REF!,0)</f>
        <v>#REF!</v>
      </c>
      <c r="BK590" s="596" t="e">
        <f>INDEX(#REF!,'02BUILD'!BJ590,1)</f>
        <v>#REF!</v>
      </c>
      <c r="BL590" s="596" t="e">
        <v>#N/A</v>
      </c>
      <c r="BM590" s="596"/>
      <c r="BN590" s="596" t="e">
        <f>MATCH(Таблиця4[[#This Row],[BUILDING NAME]],Таблиця5[NAME],0)</f>
        <v>#N/A</v>
      </c>
      <c r="BO590" s="596" t="e">
        <f>INDEX(Таблиця5[[C - COINS - COST]:[ADDRESS]],'02BUILD'!$BN590,1)</f>
        <v>#N/A</v>
      </c>
      <c r="BP590" s="596" t="e">
        <f>INDEX(Таблиця5[[C - COINS - COST]:[ADDRESS]],'02BUILD'!$BN590,2)</f>
        <v>#N/A</v>
      </c>
      <c r="BQ590" s="596" t="e">
        <f>INDEX(Таблиця5[[C - COINS - COST]:[ADDRESS]],'02BUILD'!$BN590,3)</f>
        <v>#N/A</v>
      </c>
      <c r="BR590" s="596" t="e">
        <f>INDEX(Таблиця5[[C - COINS - COST]:[ADDRESS]],'02BUILD'!$BN590,4)</f>
        <v>#N/A</v>
      </c>
      <c r="BS590" s="596" t="e">
        <f>INDEX(Таблиця5[[C - COINS - COST]:[ADDRESS]],'02BUILD'!$BN590,5)</f>
        <v>#N/A</v>
      </c>
      <c r="BT590" s="596" t="e">
        <f>INDEX(Таблиця5[[C - COINS - COST]:[ADDRESS]],'02BUILD'!$BN590,6)</f>
        <v>#N/A</v>
      </c>
      <c r="BU590" s="596" t="e">
        <f>INDEX(Таблиця5[[C - COINS - COST]:[ADDRESS]],'02BUILD'!$BN590,7)</f>
        <v>#N/A</v>
      </c>
      <c r="BV590" s="596" t="e">
        <f>INDEX(Таблиця5[[C - COINS - COST]:[ADDRESS]],'02BUILD'!$BN590,8)</f>
        <v>#N/A</v>
      </c>
      <c r="BW590" s="596" t="e">
        <f>INDEX(Таблиця5[[C - COINS - COST]:[ADDRESS]],'02BUILD'!$BN590,9)</f>
        <v>#N/A</v>
      </c>
      <c r="BX590" s="596" t="e">
        <f>INDEX(Таблиця5[[C - COINS - COST]:[ADDRESS]],'02BUILD'!$BN590,10)</f>
        <v>#N/A</v>
      </c>
    </row>
    <row r="591" spans="1:76" ht="16.5" thickTop="1" thickBot="1">
      <c r="A591" s="742" t="s">
        <v>1203</v>
      </c>
      <c r="B591" s="742" t="str">
        <f t="shared" si="30"/>
        <v>S42</v>
      </c>
      <c r="C591" s="742" t="str">
        <f t="shared" si="31"/>
        <v>Ingerr &amp; Ingerr Warehouses (warehouse, C, 2)</v>
      </c>
      <c r="D591" s="742"/>
      <c r="E591" s="742"/>
      <c r="F591" s="743" t="s">
        <v>2030</v>
      </c>
      <c r="G591" s="743" t="s">
        <v>2031</v>
      </c>
      <c r="H591" s="743" t="s">
        <v>2459</v>
      </c>
      <c r="I591" s="743" t="s">
        <v>3969</v>
      </c>
      <c r="J591" s="743"/>
      <c r="K591" s="743" t="s">
        <v>2095</v>
      </c>
      <c r="L591" s="743" t="s">
        <v>2069</v>
      </c>
      <c r="M591" s="743">
        <v>2</v>
      </c>
      <c r="N591" s="743"/>
      <c r="O591" s="743"/>
      <c r="P591" s="743"/>
      <c r="Q591" s="743"/>
      <c r="R591" s="743"/>
      <c r="S5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1" s="743"/>
      <c r="U591" s="743"/>
      <c r="V591" s="743"/>
      <c r="W591" s="742"/>
      <c r="X591" s="742"/>
      <c r="Y591" s="756" t="s">
        <v>21146</v>
      </c>
      <c r="Z591" s="743" t="s">
        <v>4311</v>
      </c>
      <c r="AA591" s="743"/>
      <c r="AB591" s="743" t="str">
        <f>Таблиця4[[#This Row],[Descriptions2]]</f>
        <v/>
      </c>
      <c r="AC591" s="743" t="str">
        <f>Таблиця4[[#This Row],[Owner/Specific NPCs3]]</f>
        <v/>
      </c>
      <c r="AD591" s="743"/>
      <c r="AE591" s="750" t="s">
        <v>5831</v>
      </c>
      <c r="AF591" s="751"/>
      <c r="AG591" s="752"/>
      <c r="AH591" s="743" t="s">
        <v>4311</v>
      </c>
      <c r="AI591" s="752"/>
      <c r="AJ591" s="743" t="s">
        <v>4311</v>
      </c>
      <c r="AK591" s="752"/>
      <c r="AL591" s="742" t="str">
        <f>IFERROR(INDEX('02_LIVING_WATERDEEP'!$C$2:$C$200,MATCH(Таблиця4[[#This Row],[BUILDING NAME]],'02_LIVING_WATERDEEP'!$A$2:$A$200,0),1),"")</f>
        <v/>
      </c>
      <c r="AM591" s="742" t="str">
        <f>IFERROR(INDEX('02_LIVING_WATERDEEP'!$F$2:$F$200,MATCH(Таблиця4[[#This Row],[BUILDING NAME]],'02_LIVING_WATERDEEP'!$A$2:$A$200,0),1),"")</f>
        <v/>
      </c>
      <c r="AN591" s="742" t="str">
        <f>IFERROR(INDEX('02_LIVING_WATERDEEP'!$I$2:$I$200,MATCH(Таблиця4[[#This Row],[BUILDING NAME]],'02_LIVING_WATERDEEP'!$A$2:$A$200,0),1),"")</f>
        <v/>
      </c>
      <c r="AO591" s="742" t="str">
        <f>IFERROR(INDEX('02_LIVING_WATERDEEP'!$J$2:$J$200,MATCH(Таблиця4[[#This Row],[BUILDING NAME]],'02_LIVING_WATERDEEP'!$A$2:$A$200,0),1),"")</f>
        <v/>
      </c>
      <c r="AP591" s="742" t="str">
        <f>IFERROR(INDEX('02_LIVING_WATERDEEP'!$K$2:$K$200,MATCH(Таблиця4[[#This Row],[BUILDING NAME]],'02_LIVING_WATERDEEP'!$A$2:$A$200,0),1),"")</f>
        <v/>
      </c>
      <c r="AQ591" s="742" t="str">
        <f>IFERROR(INDEX('02_LIVING_WATERDEEP'!$L$2:$L$200,MATCH(Таблиця4[[#This Row],[BUILDING NAME]],'02_LIVING_WATERDEEP'!$A$2:$A$200,0),1),"")</f>
        <v/>
      </c>
      <c r="AR591" s="742" t="str">
        <f>IFERROR(INDEX('02_LIVING_WATERDEEP'!$M$2:$M$200,MATCH(Таблиця4[[#This Row],[BUILDING NAME]],'02_LIVING_WATERDEEP'!$A$2:$A$200,0),1),"")</f>
        <v/>
      </c>
      <c r="AS591" s="742"/>
      <c r="AT591" s="596"/>
      <c r="AU591" s="596"/>
      <c r="AV591" s="596"/>
      <c r="AW591" s="596"/>
      <c r="AX591" s="596"/>
      <c r="AY591" s="596"/>
      <c r="AZ591" s="596"/>
      <c r="BA591" s="596"/>
      <c r="BB591" s="596"/>
      <c r="BC591" s="596"/>
      <c r="BD591" s="596"/>
      <c r="BE591" s="596"/>
      <c r="BF591" s="596"/>
      <c r="BG591" s="596"/>
      <c r="BH591" s="596"/>
      <c r="BI591" s="596"/>
      <c r="BJ591" s="596" t="e">
        <f>MATCH(Таблиця4[[#This Row],[BUILDING NAME]],#REF!,0)</f>
        <v>#REF!</v>
      </c>
      <c r="BK591" s="596" t="e">
        <f>INDEX(#REF!,'02BUILD'!BJ591,1)</f>
        <v>#REF!</v>
      </c>
      <c r="BL591" s="596" t="e">
        <v>#N/A</v>
      </c>
      <c r="BM591" s="596"/>
      <c r="BN591" s="596" t="e">
        <f>MATCH(Таблиця4[[#This Row],[BUILDING NAME]],Таблиця5[NAME],0)</f>
        <v>#N/A</v>
      </c>
      <c r="BO591" s="596" t="e">
        <f>INDEX(Таблиця5[[C - COINS - COST]:[ADDRESS]],'02BUILD'!$BN591,1)</f>
        <v>#N/A</v>
      </c>
      <c r="BP591" s="596" t="e">
        <f>INDEX(Таблиця5[[C - COINS - COST]:[ADDRESS]],'02BUILD'!$BN591,2)</f>
        <v>#N/A</v>
      </c>
      <c r="BQ591" s="596" t="e">
        <f>INDEX(Таблиця5[[C - COINS - COST]:[ADDRESS]],'02BUILD'!$BN591,3)</f>
        <v>#N/A</v>
      </c>
      <c r="BR591" s="596" t="e">
        <f>INDEX(Таблиця5[[C - COINS - COST]:[ADDRESS]],'02BUILD'!$BN591,4)</f>
        <v>#N/A</v>
      </c>
      <c r="BS591" s="596" t="e">
        <f>INDEX(Таблиця5[[C - COINS - COST]:[ADDRESS]],'02BUILD'!$BN591,5)</f>
        <v>#N/A</v>
      </c>
      <c r="BT591" s="596" t="e">
        <f>INDEX(Таблиця5[[C - COINS - COST]:[ADDRESS]],'02BUILD'!$BN591,6)</f>
        <v>#N/A</v>
      </c>
      <c r="BU591" s="596" t="e">
        <f>INDEX(Таблиця5[[C - COINS - COST]:[ADDRESS]],'02BUILD'!$BN591,7)</f>
        <v>#N/A</v>
      </c>
      <c r="BV591" s="596" t="e">
        <f>INDEX(Таблиця5[[C - COINS - COST]:[ADDRESS]],'02BUILD'!$BN591,8)</f>
        <v>#N/A</v>
      </c>
      <c r="BW591" s="596" t="e">
        <f>INDEX(Таблиця5[[C - COINS - COST]:[ADDRESS]],'02BUILD'!$BN591,9)</f>
        <v>#N/A</v>
      </c>
      <c r="BX591" s="596" t="e">
        <f>INDEX(Таблиця5[[C - COINS - COST]:[ADDRESS]],'02BUILD'!$BN591,10)</f>
        <v>#N/A</v>
      </c>
    </row>
    <row r="592" spans="1:76" ht="16.5" thickTop="1" thickBot="1">
      <c r="A592" s="742" t="s">
        <v>1204</v>
      </c>
      <c r="B592" s="742" t="str">
        <f t="shared" si="30"/>
        <v>S43</v>
      </c>
      <c r="C592" s="742" t="str">
        <f t="shared" si="31"/>
        <v>The Beer Golem (tavern, C, 2)</v>
      </c>
      <c r="D592" s="742"/>
      <c r="E592" s="742"/>
      <c r="F592" s="743" t="s">
        <v>2032</v>
      </c>
      <c r="G592" s="743" t="s">
        <v>2033</v>
      </c>
      <c r="H592" s="742" t="s">
        <v>20912</v>
      </c>
      <c r="I592" s="743" t="s">
        <v>3969</v>
      </c>
      <c r="J592" s="743"/>
      <c r="K592" s="743" t="s">
        <v>2093</v>
      </c>
      <c r="L592" s="743" t="s">
        <v>2069</v>
      </c>
      <c r="M592" s="743">
        <v>2</v>
      </c>
      <c r="N592" s="747" t="s">
        <v>16296</v>
      </c>
      <c r="O592" s="743"/>
      <c r="P592" s="743"/>
      <c r="Q592" s="743"/>
      <c r="R592" s="743"/>
      <c r="S5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2" s="743"/>
      <c r="U592" s="743"/>
      <c r="V592" s="743"/>
      <c r="W592" s="742"/>
      <c r="X592" s="742"/>
      <c r="Y592" s="745" t="s">
        <v>21588</v>
      </c>
      <c r="Z592" s="743" t="s">
        <v>4311</v>
      </c>
      <c r="AA592" s="743"/>
      <c r="AB592" s="743" t="str">
        <f>Таблиця4[[#This Row],[Descriptions2]]</f>
        <v/>
      </c>
      <c r="AC592" s="743" t="str">
        <f>Таблиця4[[#This Row],[Owner/Specific NPCs3]]</f>
        <v/>
      </c>
      <c r="AD592" s="743" t="s">
        <v>16297</v>
      </c>
      <c r="AE592" s="750" t="s">
        <v>5831</v>
      </c>
      <c r="AF592" s="751"/>
      <c r="AG592" s="752"/>
      <c r="AH592" s="743" t="s">
        <v>4311</v>
      </c>
      <c r="AI592" s="752"/>
      <c r="AJ592" s="743" t="s">
        <v>4311</v>
      </c>
      <c r="AK592" s="752"/>
      <c r="AL592" s="742" t="str">
        <f>IFERROR(INDEX('02_LIVING_WATERDEEP'!$C$2:$C$200,MATCH(Таблиця4[[#This Row],[BUILDING NAME]],'02_LIVING_WATERDEEP'!$A$2:$A$200,0),1),"")</f>
        <v/>
      </c>
      <c r="AM592" s="742" t="str">
        <f>IFERROR(INDEX('02_LIVING_WATERDEEP'!$F$2:$F$200,MATCH(Таблиця4[[#This Row],[BUILDING NAME]],'02_LIVING_WATERDEEP'!$A$2:$A$200,0),1),"")</f>
        <v/>
      </c>
      <c r="AN592" s="742" t="str">
        <f>IFERROR(INDEX('02_LIVING_WATERDEEP'!$I$2:$I$200,MATCH(Таблиця4[[#This Row],[BUILDING NAME]],'02_LIVING_WATERDEEP'!$A$2:$A$200,0),1),"")</f>
        <v/>
      </c>
      <c r="AO592" s="742" t="str">
        <f>IFERROR(INDEX('02_LIVING_WATERDEEP'!$J$2:$J$200,MATCH(Таблиця4[[#This Row],[BUILDING NAME]],'02_LIVING_WATERDEEP'!$A$2:$A$200,0),1),"")</f>
        <v/>
      </c>
      <c r="AP592" s="742" t="str">
        <f>IFERROR(INDEX('02_LIVING_WATERDEEP'!$K$2:$K$200,MATCH(Таблиця4[[#This Row],[BUILDING NAME]],'02_LIVING_WATERDEEP'!$A$2:$A$200,0),1),"")</f>
        <v/>
      </c>
      <c r="AQ592" s="742" t="str">
        <f>IFERROR(INDEX('02_LIVING_WATERDEEP'!$L$2:$L$200,MATCH(Таблиця4[[#This Row],[BUILDING NAME]],'02_LIVING_WATERDEEP'!$A$2:$A$200,0),1),"")</f>
        <v/>
      </c>
      <c r="AR592" s="742" t="str">
        <f>IFERROR(INDEX('02_LIVING_WATERDEEP'!$M$2:$M$200,MATCH(Таблиця4[[#This Row],[BUILDING NAME]],'02_LIVING_WATERDEEP'!$A$2:$A$200,0),1),"")</f>
        <v/>
      </c>
      <c r="AS592" s="742"/>
      <c r="AT592" s="596"/>
      <c r="AU592" s="596"/>
      <c r="AV592" s="596"/>
      <c r="AW592" s="596"/>
      <c r="AX592" s="596"/>
      <c r="AY592" s="596"/>
      <c r="AZ592" s="596"/>
      <c r="BA592" s="596"/>
      <c r="BB592" s="596"/>
      <c r="BC592" s="596"/>
      <c r="BD592" s="596"/>
      <c r="BE592" s="596"/>
      <c r="BF592" s="596"/>
      <c r="BG592" s="596"/>
      <c r="BH592" s="596"/>
      <c r="BI592" s="596"/>
      <c r="BJ592" s="596" t="e">
        <f>MATCH(Таблиця4[[#This Row],[BUILDING NAME]],#REF!,0)</f>
        <v>#REF!</v>
      </c>
      <c r="BK592" s="596" t="e">
        <f>INDEX(#REF!,'02BUILD'!BJ592,1)</f>
        <v>#REF!</v>
      </c>
      <c r="BL592" s="596" t="e">
        <v>#N/A</v>
      </c>
      <c r="BM592" s="596"/>
      <c r="BN592" s="596" t="e">
        <f>MATCH(Таблиця4[[#This Row],[BUILDING NAME]],Таблиця5[NAME],0)</f>
        <v>#N/A</v>
      </c>
      <c r="BO592" s="596" t="e">
        <f>INDEX(Таблиця5[[C - COINS - COST]:[ADDRESS]],'02BUILD'!$BN592,1)</f>
        <v>#N/A</v>
      </c>
      <c r="BP592" s="596" t="e">
        <f>INDEX(Таблиця5[[C - COINS - COST]:[ADDRESS]],'02BUILD'!$BN592,2)</f>
        <v>#N/A</v>
      </c>
      <c r="BQ592" s="596" t="e">
        <f>INDEX(Таблиця5[[C - COINS - COST]:[ADDRESS]],'02BUILD'!$BN592,3)</f>
        <v>#N/A</v>
      </c>
      <c r="BR592" s="596" t="e">
        <f>INDEX(Таблиця5[[C - COINS - COST]:[ADDRESS]],'02BUILD'!$BN592,4)</f>
        <v>#N/A</v>
      </c>
      <c r="BS592" s="596" t="e">
        <f>INDEX(Таблиця5[[C - COINS - COST]:[ADDRESS]],'02BUILD'!$BN592,5)</f>
        <v>#N/A</v>
      </c>
      <c r="BT592" s="596" t="e">
        <f>INDEX(Таблиця5[[C - COINS - COST]:[ADDRESS]],'02BUILD'!$BN592,6)</f>
        <v>#N/A</v>
      </c>
      <c r="BU592" s="596" t="e">
        <f>INDEX(Таблиця5[[C - COINS - COST]:[ADDRESS]],'02BUILD'!$BN592,7)</f>
        <v>#N/A</v>
      </c>
      <c r="BV592" s="596" t="e">
        <f>INDEX(Таблиця5[[C - COINS - COST]:[ADDRESS]],'02BUILD'!$BN592,8)</f>
        <v>#N/A</v>
      </c>
      <c r="BW592" s="596" t="e">
        <f>INDEX(Таблиця5[[C - COINS - COST]:[ADDRESS]],'02BUILD'!$BN592,9)</f>
        <v>#N/A</v>
      </c>
      <c r="BX592" s="596" t="e">
        <f>INDEX(Таблиця5[[C - COINS - COST]:[ADDRESS]],'02BUILD'!$BN592,10)</f>
        <v>#N/A</v>
      </c>
    </row>
    <row r="593" spans="1:76" ht="16.5" thickTop="1" thickBot="1">
      <c r="A593" s="742" t="s">
        <v>1205</v>
      </c>
      <c r="B593" s="742" t="str">
        <f t="shared" si="30"/>
        <v>S44</v>
      </c>
      <c r="C593" s="742" t="str">
        <f t="shared" si="31"/>
        <v>Phaulkonmere (noble villa, A, 2s &amp; 3s)</v>
      </c>
      <c r="D593" s="742"/>
      <c r="E593" s="742"/>
      <c r="F593" s="743" t="s">
        <v>2034</v>
      </c>
      <c r="G593" s="743" t="s">
        <v>2035</v>
      </c>
      <c r="H593" s="742" t="s">
        <v>2461</v>
      </c>
      <c r="I593" s="743" t="s">
        <v>3969</v>
      </c>
      <c r="J593" s="743"/>
      <c r="K593" s="743" t="s">
        <v>2075</v>
      </c>
      <c r="L593" s="743" t="s">
        <v>2076</v>
      </c>
      <c r="M593" s="743" t="s">
        <v>2070</v>
      </c>
      <c r="N593" s="743"/>
      <c r="O593" s="743"/>
      <c r="P593" s="743"/>
      <c r="Q593" s="743"/>
      <c r="R593" s="743"/>
      <c r="S5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3" s="743"/>
      <c r="U593" s="743"/>
      <c r="V593" s="743"/>
      <c r="W593" s="742"/>
      <c r="X593" s="742"/>
      <c r="Y593" s="767" t="s">
        <v>21147</v>
      </c>
      <c r="Z593" s="743" t="s">
        <v>4311</v>
      </c>
      <c r="AA593" s="743"/>
      <c r="AB593" s="743" t="str">
        <f>Таблиця4[[#This Row],[Descriptions2]]</f>
        <v/>
      </c>
      <c r="AC593" s="743" t="str">
        <f>Таблиця4[[#This Row],[Owner/Specific NPCs3]]</f>
        <v/>
      </c>
      <c r="AD593" s="743"/>
      <c r="AE593" s="750" t="s">
        <v>5831</v>
      </c>
      <c r="AF593" s="751"/>
      <c r="AG593" s="752"/>
      <c r="AH593" s="743" t="s">
        <v>4311</v>
      </c>
      <c r="AI593" s="752"/>
      <c r="AJ593" s="743" t="s">
        <v>4311</v>
      </c>
      <c r="AK593" s="752"/>
      <c r="AL593" s="742" t="str">
        <f>IFERROR(INDEX('02_LIVING_WATERDEEP'!$C$2:$C$200,MATCH(Таблиця4[[#This Row],[BUILDING NAME]],'02_LIVING_WATERDEEP'!$A$2:$A$200,0),1),"")</f>
        <v/>
      </c>
      <c r="AM593" s="742" t="str">
        <f>IFERROR(INDEX('02_LIVING_WATERDEEP'!$F$2:$F$200,MATCH(Таблиця4[[#This Row],[BUILDING NAME]],'02_LIVING_WATERDEEP'!$A$2:$A$200,0),1),"")</f>
        <v/>
      </c>
      <c r="AN593" s="742" t="str">
        <f>IFERROR(INDEX('02_LIVING_WATERDEEP'!$I$2:$I$200,MATCH(Таблиця4[[#This Row],[BUILDING NAME]],'02_LIVING_WATERDEEP'!$A$2:$A$200,0),1),"")</f>
        <v/>
      </c>
      <c r="AO593" s="742" t="str">
        <f>IFERROR(INDEX('02_LIVING_WATERDEEP'!$J$2:$J$200,MATCH(Таблиця4[[#This Row],[BUILDING NAME]],'02_LIVING_WATERDEEP'!$A$2:$A$200,0),1),"")</f>
        <v/>
      </c>
      <c r="AP593" s="742" t="str">
        <f>IFERROR(INDEX('02_LIVING_WATERDEEP'!$K$2:$K$200,MATCH(Таблиця4[[#This Row],[BUILDING NAME]],'02_LIVING_WATERDEEP'!$A$2:$A$200,0),1),"")</f>
        <v/>
      </c>
      <c r="AQ593" s="742" t="str">
        <f>IFERROR(INDEX('02_LIVING_WATERDEEP'!$L$2:$L$200,MATCH(Таблиця4[[#This Row],[BUILDING NAME]],'02_LIVING_WATERDEEP'!$A$2:$A$200,0),1),"")</f>
        <v/>
      </c>
      <c r="AR593" s="742" t="str">
        <f>IFERROR(INDEX('02_LIVING_WATERDEEP'!$M$2:$M$200,MATCH(Таблиця4[[#This Row],[BUILDING NAME]],'02_LIVING_WATERDEEP'!$A$2:$A$200,0),1),"")</f>
        <v/>
      </c>
      <c r="AS593" s="742"/>
      <c r="AT593" s="596"/>
      <c r="AU593" s="596"/>
      <c r="AV593" s="596"/>
      <c r="AW593" s="596"/>
      <c r="AX593" s="596"/>
      <c r="AY593" s="596"/>
      <c r="AZ593" s="596"/>
      <c r="BA593" s="596"/>
      <c r="BB593" s="596"/>
      <c r="BC593" s="596"/>
      <c r="BD593" s="596"/>
      <c r="BE593" s="596"/>
      <c r="BF593" s="596"/>
      <c r="BG593" s="596"/>
      <c r="BH593" s="596"/>
      <c r="BI593" s="596"/>
      <c r="BJ593" s="596" t="e">
        <f>MATCH(Таблиця4[[#This Row],[BUILDING NAME]],#REF!,0)</f>
        <v>#REF!</v>
      </c>
      <c r="BK593" s="596" t="e">
        <f>INDEX(#REF!,'02BUILD'!BJ593,1)</f>
        <v>#REF!</v>
      </c>
      <c r="BL593" s="596" t="e">
        <v>#N/A</v>
      </c>
      <c r="BM593" s="596"/>
      <c r="BN593" s="596" t="e">
        <f>MATCH(Таблиця4[[#This Row],[BUILDING NAME]],Таблиця5[NAME],0)</f>
        <v>#N/A</v>
      </c>
      <c r="BO593" s="596" t="e">
        <f>INDEX(Таблиця5[[C - COINS - COST]:[ADDRESS]],'02BUILD'!$BN593,1)</f>
        <v>#N/A</v>
      </c>
      <c r="BP593" s="596" t="e">
        <f>INDEX(Таблиця5[[C - COINS - COST]:[ADDRESS]],'02BUILD'!$BN593,2)</f>
        <v>#N/A</v>
      </c>
      <c r="BQ593" s="596" t="e">
        <f>INDEX(Таблиця5[[C - COINS - COST]:[ADDRESS]],'02BUILD'!$BN593,3)</f>
        <v>#N/A</v>
      </c>
      <c r="BR593" s="596" t="e">
        <f>INDEX(Таблиця5[[C - COINS - COST]:[ADDRESS]],'02BUILD'!$BN593,4)</f>
        <v>#N/A</v>
      </c>
      <c r="BS593" s="596" t="e">
        <f>INDEX(Таблиця5[[C - COINS - COST]:[ADDRESS]],'02BUILD'!$BN593,5)</f>
        <v>#N/A</v>
      </c>
      <c r="BT593" s="596" t="e">
        <f>INDEX(Таблиця5[[C - COINS - COST]:[ADDRESS]],'02BUILD'!$BN593,6)</f>
        <v>#N/A</v>
      </c>
      <c r="BU593" s="596" t="e">
        <f>INDEX(Таблиця5[[C - COINS - COST]:[ADDRESS]],'02BUILD'!$BN593,7)</f>
        <v>#N/A</v>
      </c>
      <c r="BV593" s="596" t="e">
        <f>INDEX(Таблиця5[[C - COINS - COST]:[ADDRESS]],'02BUILD'!$BN593,8)</f>
        <v>#N/A</v>
      </c>
      <c r="BW593" s="596" t="e">
        <f>INDEX(Таблиця5[[C - COINS - COST]:[ADDRESS]],'02BUILD'!$BN593,9)</f>
        <v>#N/A</v>
      </c>
      <c r="BX593" s="596" t="e">
        <f>INDEX(Таблиця5[[C - COINS - COST]:[ADDRESS]],'02BUILD'!$BN593,10)</f>
        <v>#N/A</v>
      </c>
    </row>
    <row r="594" spans="1:76" ht="16.5" thickTop="1" thickBot="1">
      <c r="A594" s="742" t="s">
        <v>1206</v>
      </c>
      <c r="B594" s="742" t="str">
        <f t="shared" si="30"/>
        <v>S45</v>
      </c>
      <c r="C594" s="742" t="str">
        <f t="shared" si="31"/>
        <v>The Daily Trumpet (business, C, 3)</v>
      </c>
      <c r="D594" s="742"/>
      <c r="E594" s="742"/>
      <c r="F594" s="743" t="s">
        <v>2036</v>
      </c>
      <c r="G594" s="743" t="s">
        <v>2037</v>
      </c>
      <c r="H594" s="742" t="s">
        <v>21484</v>
      </c>
      <c r="I594" s="743" t="s">
        <v>3969</v>
      </c>
      <c r="J594" s="743"/>
      <c r="K594" s="743" t="s">
        <v>2089</v>
      </c>
      <c r="L594" s="743" t="s">
        <v>2069</v>
      </c>
      <c r="M594" s="743">
        <v>3</v>
      </c>
      <c r="N594" s="743"/>
      <c r="O594" s="743">
        <v>2</v>
      </c>
      <c r="P594" s="743"/>
      <c r="Q594" s="743"/>
      <c r="R594" s="743"/>
      <c r="S5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2C • </v>
      </c>
      <c r="T594" s="743"/>
      <c r="U594" s="743"/>
      <c r="V594" s="743" t="s">
        <v>21592</v>
      </c>
      <c r="W594" s="742"/>
      <c r="X594" s="742"/>
      <c r="Y594" s="742" t="s">
        <v>21593</v>
      </c>
      <c r="Z594" s="743" t="s">
        <v>4311</v>
      </c>
      <c r="AA594" s="743"/>
      <c r="AB594" s="743" t="str">
        <f>Таблиця4[[#This Row],[Descriptions2]]</f>
        <v/>
      </c>
      <c r="AC594" s="743" t="str">
        <f>Таблиця4[[#This Row],[Owner/Specific NPCs3]]</f>
        <v/>
      </c>
      <c r="AD594" s="743"/>
      <c r="AE594" s="750" t="s">
        <v>5831</v>
      </c>
      <c r="AF594" s="751"/>
      <c r="AG594" s="752"/>
      <c r="AH594" s="743" t="s">
        <v>4311</v>
      </c>
      <c r="AI594" s="752"/>
      <c r="AJ594" s="743" t="s">
        <v>4311</v>
      </c>
      <c r="AK594" s="752"/>
      <c r="AL594" s="742" t="str">
        <f>IFERROR(INDEX('02_LIVING_WATERDEEP'!$C$2:$C$200,MATCH(Таблиця4[[#This Row],[BUILDING NAME]],'02_LIVING_WATERDEEP'!$A$2:$A$200,0),1),"")</f>
        <v/>
      </c>
      <c r="AM594" s="742" t="str">
        <f>IFERROR(INDEX('02_LIVING_WATERDEEP'!$F$2:$F$200,MATCH(Таблиця4[[#This Row],[BUILDING NAME]],'02_LIVING_WATERDEEP'!$A$2:$A$200,0),1),"")</f>
        <v/>
      </c>
      <c r="AN594" s="742" t="str">
        <f>IFERROR(INDEX('02_LIVING_WATERDEEP'!$I$2:$I$200,MATCH(Таблиця4[[#This Row],[BUILDING NAME]],'02_LIVING_WATERDEEP'!$A$2:$A$200,0),1),"")</f>
        <v/>
      </c>
      <c r="AO594" s="742" t="str">
        <f>IFERROR(INDEX('02_LIVING_WATERDEEP'!$J$2:$J$200,MATCH(Таблиця4[[#This Row],[BUILDING NAME]],'02_LIVING_WATERDEEP'!$A$2:$A$200,0),1),"")</f>
        <v/>
      </c>
      <c r="AP594" s="742" t="str">
        <f>IFERROR(INDEX('02_LIVING_WATERDEEP'!$K$2:$K$200,MATCH(Таблиця4[[#This Row],[BUILDING NAME]],'02_LIVING_WATERDEEP'!$A$2:$A$200,0),1),"")</f>
        <v/>
      </c>
      <c r="AQ594" s="742" t="str">
        <f>IFERROR(INDEX('02_LIVING_WATERDEEP'!$L$2:$L$200,MATCH(Таблиця4[[#This Row],[BUILDING NAME]],'02_LIVING_WATERDEEP'!$A$2:$A$200,0),1),"")</f>
        <v/>
      </c>
      <c r="AR594" s="742" t="str">
        <f>IFERROR(INDEX('02_LIVING_WATERDEEP'!$M$2:$M$200,MATCH(Таблиця4[[#This Row],[BUILDING NAME]],'02_LIVING_WATERDEEP'!$A$2:$A$200,0),1),"")</f>
        <v/>
      </c>
      <c r="AS594" s="742"/>
      <c r="AT594" s="596"/>
      <c r="AU594" s="596"/>
      <c r="AV594" s="596"/>
      <c r="AW594" s="596"/>
      <c r="AX594" s="596"/>
      <c r="AY594" s="596"/>
      <c r="AZ594" s="596"/>
      <c r="BA594" s="596"/>
      <c r="BB594" s="596"/>
      <c r="BC594" s="596"/>
      <c r="BD594" s="596"/>
      <c r="BE594" s="596"/>
      <c r="BF594" s="596"/>
      <c r="BG594" s="596"/>
      <c r="BH594" s="596"/>
      <c r="BI594" s="596"/>
      <c r="BJ594" s="596" t="e">
        <f>MATCH(Таблиця4[[#This Row],[BUILDING NAME]],#REF!,0)</f>
        <v>#REF!</v>
      </c>
      <c r="BK594" s="596" t="e">
        <f>INDEX(#REF!,'02BUILD'!BJ594,1)</f>
        <v>#REF!</v>
      </c>
      <c r="BL594" s="596" t="e">
        <v>#N/A</v>
      </c>
      <c r="BM594" s="596"/>
      <c r="BN594" s="596" t="e">
        <f>MATCH(Таблиця4[[#This Row],[BUILDING NAME]],Таблиця5[NAME],0)</f>
        <v>#N/A</v>
      </c>
      <c r="BO594" s="596" t="e">
        <f>INDEX(Таблиця5[[C - COINS - COST]:[ADDRESS]],'02BUILD'!$BN594,1)</f>
        <v>#N/A</v>
      </c>
      <c r="BP594" s="596" t="e">
        <f>INDEX(Таблиця5[[C - COINS - COST]:[ADDRESS]],'02BUILD'!$BN594,2)</f>
        <v>#N/A</v>
      </c>
      <c r="BQ594" s="596" t="e">
        <f>INDEX(Таблиця5[[C - COINS - COST]:[ADDRESS]],'02BUILD'!$BN594,3)</f>
        <v>#N/A</v>
      </c>
      <c r="BR594" s="596" t="e">
        <f>INDEX(Таблиця5[[C - COINS - COST]:[ADDRESS]],'02BUILD'!$BN594,4)</f>
        <v>#N/A</v>
      </c>
      <c r="BS594" s="596" t="e">
        <f>INDEX(Таблиця5[[C - COINS - COST]:[ADDRESS]],'02BUILD'!$BN594,5)</f>
        <v>#N/A</v>
      </c>
      <c r="BT594" s="596" t="e">
        <f>INDEX(Таблиця5[[C - COINS - COST]:[ADDRESS]],'02BUILD'!$BN594,6)</f>
        <v>#N/A</v>
      </c>
      <c r="BU594" s="596" t="e">
        <f>INDEX(Таблиця5[[C - COINS - COST]:[ADDRESS]],'02BUILD'!$BN594,7)</f>
        <v>#N/A</v>
      </c>
      <c r="BV594" s="596" t="e">
        <f>INDEX(Таблиця5[[C - COINS - COST]:[ADDRESS]],'02BUILD'!$BN594,8)</f>
        <v>#N/A</v>
      </c>
      <c r="BW594" s="596" t="e">
        <f>INDEX(Таблиця5[[C - COINS - COST]:[ADDRESS]],'02BUILD'!$BN594,9)</f>
        <v>#N/A</v>
      </c>
      <c r="BX594" s="596" t="e">
        <f>INDEX(Таблиця5[[C - COINS - COST]:[ADDRESS]],'02BUILD'!$BN594,10)</f>
        <v>#N/A</v>
      </c>
    </row>
    <row r="595" spans="1:76" ht="16.5" thickTop="1" thickBot="1">
      <c r="A595" s="742" t="s">
        <v>1207</v>
      </c>
      <c r="B595" s="742" t="str">
        <f t="shared" si="30"/>
        <v>S46</v>
      </c>
      <c r="C595" s="742" t="str">
        <f t="shared" si="31"/>
        <v>Helm's Hall (temple/house, C3</v>
      </c>
      <c r="D595" s="742"/>
      <c r="E595" s="742"/>
      <c r="F595" s="743" t="s">
        <v>2038</v>
      </c>
      <c r="G595" s="743" t="s">
        <v>2134</v>
      </c>
      <c r="H595" s="742" t="s">
        <v>2462</v>
      </c>
      <c r="I595" s="743" t="s">
        <v>3969</v>
      </c>
      <c r="J595" s="743"/>
      <c r="K595" s="743" t="s">
        <v>2116</v>
      </c>
      <c r="L595" s="743" t="s">
        <v>2069</v>
      </c>
      <c r="M595" s="743">
        <v>3</v>
      </c>
      <c r="N595" s="743"/>
      <c r="O595" s="743"/>
      <c r="P595" s="743"/>
      <c r="Q595" s="743"/>
      <c r="R595" s="743"/>
      <c r="S5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5" s="743"/>
      <c r="U595" s="743"/>
      <c r="V595" s="743"/>
      <c r="W595" s="742"/>
      <c r="X595" s="742"/>
      <c r="Y595" s="742" t="s">
        <v>21581</v>
      </c>
      <c r="Z595" s="743" t="s">
        <v>4311</v>
      </c>
      <c r="AA595" s="743"/>
      <c r="AB595" s="743" t="str">
        <f>Таблиця4[[#This Row],[Descriptions2]]</f>
        <v/>
      </c>
      <c r="AC595" s="743" t="str">
        <f>Таблиця4[[#This Row],[Owner/Specific NPCs3]]</f>
        <v/>
      </c>
      <c r="AD595" s="743"/>
      <c r="AE595" s="750" t="s">
        <v>5831</v>
      </c>
      <c r="AF595" s="751"/>
      <c r="AG595" s="752"/>
      <c r="AH595" s="743" t="s">
        <v>4311</v>
      </c>
      <c r="AI595" s="752"/>
      <c r="AJ595" s="743" t="s">
        <v>4311</v>
      </c>
      <c r="AK595" s="752"/>
      <c r="AL595" s="742" t="str">
        <f>IFERROR(INDEX('02_LIVING_WATERDEEP'!$C$2:$C$200,MATCH(Таблиця4[[#This Row],[BUILDING NAME]],'02_LIVING_WATERDEEP'!$A$2:$A$200,0),1),"")</f>
        <v/>
      </c>
      <c r="AM595" s="742" t="str">
        <f>IFERROR(INDEX('02_LIVING_WATERDEEP'!$F$2:$F$200,MATCH(Таблиця4[[#This Row],[BUILDING NAME]],'02_LIVING_WATERDEEP'!$A$2:$A$200,0),1),"")</f>
        <v/>
      </c>
      <c r="AN595" s="742" t="str">
        <f>IFERROR(INDEX('02_LIVING_WATERDEEP'!$I$2:$I$200,MATCH(Таблиця4[[#This Row],[BUILDING NAME]],'02_LIVING_WATERDEEP'!$A$2:$A$200,0),1),"")</f>
        <v/>
      </c>
      <c r="AO595" s="742" t="str">
        <f>IFERROR(INDEX('02_LIVING_WATERDEEP'!$J$2:$J$200,MATCH(Таблиця4[[#This Row],[BUILDING NAME]],'02_LIVING_WATERDEEP'!$A$2:$A$200,0),1),"")</f>
        <v/>
      </c>
      <c r="AP595" s="742" t="str">
        <f>IFERROR(INDEX('02_LIVING_WATERDEEP'!$K$2:$K$200,MATCH(Таблиця4[[#This Row],[BUILDING NAME]],'02_LIVING_WATERDEEP'!$A$2:$A$200,0),1),"")</f>
        <v/>
      </c>
      <c r="AQ595" s="742" t="str">
        <f>IFERROR(INDEX('02_LIVING_WATERDEEP'!$L$2:$L$200,MATCH(Таблиця4[[#This Row],[BUILDING NAME]],'02_LIVING_WATERDEEP'!$A$2:$A$200,0),1),"")</f>
        <v/>
      </c>
      <c r="AR595" s="742" t="str">
        <f>IFERROR(INDEX('02_LIVING_WATERDEEP'!$M$2:$M$200,MATCH(Таблиця4[[#This Row],[BUILDING NAME]],'02_LIVING_WATERDEEP'!$A$2:$A$200,0),1),"")</f>
        <v/>
      </c>
      <c r="AS595" s="742"/>
      <c r="AT595" s="596"/>
      <c r="AU595" s="596"/>
      <c r="AV595" s="596"/>
      <c r="AW595" s="596"/>
      <c r="AX595" s="596"/>
      <c r="AY595" s="596"/>
      <c r="AZ595" s="596"/>
      <c r="BA595" s="596"/>
      <c r="BB595" s="596"/>
      <c r="BC595" s="596"/>
      <c r="BD595" s="596"/>
      <c r="BE595" s="596"/>
      <c r="BF595" s="596"/>
      <c r="BG595" s="596"/>
      <c r="BH595" s="596"/>
      <c r="BI595" s="596"/>
      <c r="BJ595" s="596" t="e">
        <f>MATCH(Таблиця4[[#This Row],[BUILDING NAME]],#REF!,0)</f>
        <v>#REF!</v>
      </c>
      <c r="BK595" s="596" t="e">
        <f>INDEX(#REF!,'02BUILD'!BJ595,1)</f>
        <v>#REF!</v>
      </c>
      <c r="BL595" s="596" t="e">
        <v>#N/A</v>
      </c>
      <c r="BM595" s="596"/>
      <c r="BN595" s="596" t="e">
        <f>MATCH(Таблиця4[[#This Row],[BUILDING NAME]],Таблиця5[NAME],0)</f>
        <v>#N/A</v>
      </c>
      <c r="BO595" s="596" t="e">
        <f>INDEX(Таблиця5[[C - COINS - COST]:[ADDRESS]],'02BUILD'!$BN595,1)</f>
        <v>#N/A</v>
      </c>
      <c r="BP595" s="596" t="e">
        <f>INDEX(Таблиця5[[C - COINS - COST]:[ADDRESS]],'02BUILD'!$BN595,2)</f>
        <v>#N/A</v>
      </c>
      <c r="BQ595" s="596" t="e">
        <f>INDEX(Таблиця5[[C - COINS - COST]:[ADDRESS]],'02BUILD'!$BN595,3)</f>
        <v>#N/A</v>
      </c>
      <c r="BR595" s="596" t="e">
        <f>INDEX(Таблиця5[[C - COINS - COST]:[ADDRESS]],'02BUILD'!$BN595,4)</f>
        <v>#N/A</v>
      </c>
      <c r="BS595" s="596" t="e">
        <f>INDEX(Таблиця5[[C - COINS - COST]:[ADDRESS]],'02BUILD'!$BN595,5)</f>
        <v>#N/A</v>
      </c>
      <c r="BT595" s="596" t="e">
        <f>INDEX(Таблиця5[[C - COINS - COST]:[ADDRESS]],'02BUILD'!$BN595,6)</f>
        <v>#N/A</v>
      </c>
      <c r="BU595" s="596" t="e">
        <f>INDEX(Таблиця5[[C - COINS - COST]:[ADDRESS]],'02BUILD'!$BN595,7)</f>
        <v>#N/A</v>
      </c>
      <c r="BV595" s="596" t="e">
        <f>INDEX(Таблиця5[[C - COINS - COST]:[ADDRESS]],'02BUILD'!$BN595,8)</f>
        <v>#N/A</v>
      </c>
      <c r="BW595" s="596" t="e">
        <f>INDEX(Таблиця5[[C - COINS - COST]:[ADDRESS]],'02BUILD'!$BN595,9)</f>
        <v>#N/A</v>
      </c>
      <c r="BX595" s="596" t="e">
        <f>INDEX(Таблиця5[[C - COINS - COST]:[ADDRESS]],'02BUILD'!$BN595,10)</f>
        <v>#N/A</v>
      </c>
    </row>
    <row r="596" spans="1:76" ht="16.5" thickTop="1" thickBot="1">
      <c r="A596" s="742" t="s">
        <v>1208</v>
      </c>
      <c r="B596" s="742" t="str">
        <f t="shared" si="30"/>
        <v>S47</v>
      </c>
      <c r="C596" s="742" t="str">
        <f t="shared" si="31"/>
        <v>Tymora's Blessing (tavern, D, 1)</v>
      </c>
      <c r="D596" s="742"/>
      <c r="E596" s="742"/>
      <c r="F596" s="743" t="s">
        <v>2039</v>
      </c>
      <c r="G596" s="743" t="s">
        <v>2040</v>
      </c>
      <c r="H596" s="742" t="s">
        <v>2463</v>
      </c>
      <c r="I596" s="743" t="s">
        <v>3969</v>
      </c>
      <c r="J596" s="743"/>
      <c r="K596" s="743" t="s">
        <v>2093</v>
      </c>
      <c r="L596" s="743" t="s">
        <v>2083</v>
      </c>
      <c r="M596" s="743">
        <v>1</v>
      </c>
      <c r="N596" s="743"/>
      <c r="O596" s="743"/>
      <c r="P596" s="743"/>
      <c r="Q596" s="743"/>
      <c r="R596" s="743"/>
      <c r="S5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6" s="743"/>
      <c r="U596" s="743"/>
      <c r="V596" s="743" t="s">
        <v>20547</v>
      </c>
      <c r="W596" s="743"/>
      <c r="X596" s="743"/>
      <c r="Y596" s="749" t="s">
        <v>21582</v>
      </c>
      <c r="Z596" s="743">
        <v>0</v>
      </c>
      <c r="AA596" s="743"/>
      <c r="AB596" s="743">
        <f>Таблиця4[[#This Row],[Descriptions2]]</f>
        <v>0</v>
      </c>
      <c r="AC596" s="743">
        <f>Таблиця4[[#This Row],[Owner/Specific NPCs3]]</f>
        <v>0</v>
      </c>
      <c r="AD596" s="743"/>
      <c r="AE596" s="750" t="s">
        <v>5831</v>
      </c>
      <c r="AF596" s="751"/>
      <c r="AG596" s="752"/>
      <c r="AH596" s="743" t="s">
        <v>4311</v>
      </c>
      <c r="AI596" s="752"/>
      <c r="AJ596" s="743" t="s">
        <v>4311</v>
      </c>
      <c r="AK596" s="752"/>
      <c r="AL596" s="742">
        <f>IFERROR(INDEX('02_LIVING_WATERDEEP'!$C$2:$C$200,MATCH(Таблиця4[[#This Row],[BUILDING NAME]],'02_LIVING_WATERDEEP'!$A$2:$A$200,0),1),"")</f>
        <v>0</v>
      </c>
      <c r="AM596" s="742">
        <f>IFERROR(INDEX('02_LIVING_WATERDEEP'!$F$2:$F$200,MATCH(Таблиця4[[#This Row],[BUILDING NAME]],'02_LIVING_WATERDEEP'!$A$2:$A$200,0),1),"")</f>
        <v>0</v>
      </c>
      <c r="AN596" s="742" t="str">
        <f>IFERROR(INDEX('02_LIVING_WATERDEEP'!$I$2:$I$200,MATCH(Таблиця4[[#This Row],[BUILDING NAME]],'02_LIVING_WATERDEEP'!$A$2:$A$200,0),1),"")</f>
        <v>A seedy dive frequented by caravan drovers and noted for all-too-frequent brawls.</v>
      </c>
      <c r="AO596" s="742">
        <f>IFERROR(INDEX('02_LIVING_WATERDEEP'!$J$2:$J$200,MATCH(Таблиця4[[#This Row],[BUILDING NAME]],'02_LIVING_WATERDEEP'!$A$2:$A$200,0),1),"")</f>
        <v>0</v>
      </c>
      <c r="AP596" s="742">
        <f>IFERROR(INDEX('02_LIVING_WATERDEEP'!$K$2:$K$200,MATCH(Таблиця4[[#This Row],[BUILDING NAME]],'02_LIVING_WATERDEEP'!$A$2:$A$200,0),1),"")</f>
        <v>0</v>
      </c>
      <c r="AQ596" s="742">
        <f>IFERROR(INDEX('02_LIVING_WATERDEEP'!$L$2:$L$200,MATCH(Таблиця4[[#This Row],[BUILDING NAME]],'02_LIVING_WATERDEEP'!$A$2:$A$200,0),1),"")</f>
        <v>0</v>
      </c>
      <c r="AR596" s="742">
        <f>IFERROR(INDEX('02_LIVING_WATERDEEP'!$M$2:$M$200,MATCH(Таблиця4[[#This Row],[BUILDING NAME]],'02_LIVING_WATERDEEP'!$A$2:$A$200,0),1),"")</f>
        <v>0</v>
      </c>
      <c r="AS596" s="742"/>
      <c r="AT596" s="596"/>
      <c r="AU596" s="596"/>
      <c r="AV596" s="596"/>
      <c r="AW596" s="596"/>
      <c r="AX596" s="596"/>
      <c r="AY596" s="596"/>
      <c r="AZ596" s="596"/>
      <c r="BA596" s="596"/>
      <c r="BB596" s="596"/>
      <c r="BC596" s="596"/>
      <c r="BD596" s="596"/>
      <c r="BE596" s="596"/>
      <c r="BF596" s="596"/>
      <c r="BG596" s="596"/>
      <c r="BH596" s="596"/>
      <c r="BI596" s="596"/>
      <c r="BJ596" s="596" t="e">
        <f>MATCH(Таблиця4[[#This Row],[BUILDING NAME]],#REF!,0)</f>
        <v>#REF!</v>
      </c>
      <c r="BK596" s="596" t="e">
        <f>INDEX(#REF!,'02BUILD'!BJ596,1)</f>
        <v>#REF!</v>
      </c>
      <c r="BL596" s="596" t="e">
        <v>#N/A</v>
      </c>
      <c r="BM596" s="596"/>
      <c r="BN596" s="596">
        <f>MATCH(Таблиця4[[#This Row],[BUILDING NAME]],Таблиця5[NAME],0)</f>
        <v>191</v>
      </c>
      <c r="BO596" s="596">
        <f>INDEX(Таблиця5[[C - COINS - COST]:[ADDRESS]],'02BUILD'!$BN596,1)</f>
        <v>0</v>
      </c>
      <c r="BP596" s="596">
        <f>INDEX(Таблиця5[[C - COINS - COST]:[ADDRESS]],'02BUILD'!$BN596,2)</f>
        <v>0</v>
      </c>
      <c r="BQ596" s="596">
        <f>INDEX(Таблиця5[[C - COINS - COST]:[ADDRESS]],'02BUILD'!$BN596,3)</f>
        <v>0</v>
      </c>
      <c r="BR596" s="596">
        <f>INDEX(Таблиця5[[C - COINS - COST]:[ADDRESS]],'02BUILD'!$BN596,4)</f>
        <v>0</v>
      </c>
      <c r="BS596" s="596" t="str">
        <f>INDEX(Таблиця5[[C - COINS - COST]:[ADDRESS]],'02BUILD'!$BN596,5)</f>
        <v/>
      </c>
      <c r="BT596" s="596" t="str">
        <f>INDEX(Таблиця5[[C - COINS - COST]:[ADDRESS]],'02BUILD'!$BN596,6)</f>
        <v>Tavern</v>
      </c>
      <c r="BU596" s="596">
        <f>INDEX(Таблиця5[[C - COINS - COST]:[ADDRESS]],'02BUILD'!$BN596,7)</f>
        <v>0</v>
      </c>
      <c r="BV596" s="596" t="str">
        <f>INDEX(Таблиця5[[C - COINS - COST]:[ADDRESS]],'02BUILD'!$BN596,8)</f>
        <v>A seedy dive frequented by caravan drovers and noted for all-too-frequent brawls.</v>
      </c>
      <c r="BW596" s="596">
        <f>INDEX(Таблиця5[[C - COINS - COST]:[ADDRESS]],'02BUILD'!$BN596,9)</f>
        <v>0</v>
      </c>
      <c r="BX596" s="596">
        <f>INDEX(Таблиця5[[C - COINS - COST]:[ADDRESS]],'02BUILD'!$BN596,10)</f>
        <v>0</v>
      </c>
    </row>
    <row r="597" spans="1:76" ht="16.5" thickTop="1" thickBot="1">
      <c r="A597" s="742" t="s">
        <v>1209</v>
      </c>
      <c r="B597" s="742" t="str">
        <f t="shared" si="30"/>
        <v>S48</v>
      </c>
      <c r="C597" s="742" t="str">
        <f t="shared" si="31"/>
        <v>The Medusa's Glare (business, B, 2)</v>
      </c>
      <c r="D597" s="742"/>
      <c r="E597" s="742"/>
      <c r="F597" s="743" t="s">
        <v>2041</v>
      </c>
      <c r="G597" s="743" t="s">
        <v>2042</v>
      </c>
      <c r="H597" s="742" t="s">
        <v>20915</v>
      </c>
      <c r="I597" s="743" t="s">
        <v>3969</v>
      </c>
      <c r="J597" s="743"/>
      <c r="K597" s="743" t="s">
        <v>2089</v>
      </c>
      <c r="L597" s="743" t="s">
        <v>2081</v>
      </c>
      <c r="M597" s="743">
        <v>2</v>
      </c>
      <c r="N597" s="743"/>
      <c r="O597" s="743">
        <v>3</v>
      </c>
      <c r="P597" s="743"/>
      <c r="Q597" s="743"/>
      <c r="R597" s="743"/>
      <c r="S5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597" s="743"/>
      <c r="U597" s="743"/>
      <c r="V597" s="743"/>
      <c r="W597" s="742"/>
      <c r="X597" s="742"/>
      <c r="Y597" s="756" t="s">
        <v>21751</v>
      </c>
      <c r="Z597" s="743" t="s">
        <v>4311</v>
      </c>
      <c r="AA597" s="743"/>
      <c r="AB597" s="743" t="str">
        <f>Таблиця4[[#This Row],[Descriptions2]]</f>
        <v/>
      </c>
      <c r="AC597" s="743" t="str">
        <f>Таблиця4[[#This Row],[Owner/Specific NPCs3]]</f>
        <v/>
      </c>
      <c r="AD597" s="743"/>
      <c r="AE597" s="751" t="s">
        <v>5831</v>
      </c>
      <c r="AF597" s="751"/>
      <c r="AG597" s="752"/>
      <c r="AH597" s="743" t="s">
        <v>4311</v>
      </c>
      <c r="AI597" s="752"/>
      <c r="AJ597" s="743" t="s">
        <v>4311</v>
      </c>
      <c r="AK597" s="752"/>
      <c r="AL597" s="742" t="str">
        <f>IFERROR(INDEX('02_LIVING_WATERDEEP'!$C$2:$C$200,MATCH(Таблиця4[[#This Row],[BUILDING NAME]],'02_LIVING_WATERDEEP'!$A$2:$A$200,0),1),"")</f>
        <v/>
      </c>
      <c r="AM597" s="742" t="str">
        <f>IFERROR(INDEX('02_LIVING_WATERDEEP'!$F$2:$F$200,MATCH(Таблиця4[[#This Row],[BUILDING NAME]],'02_LIVING_WATERDEEP'!$A$2:$A$200,0),1),"")</f>
        <v/>
      </c>
      <c r="AN597" s="742" t="str">
        <f>IFERROR(INDEX('02_LIVING_WATERDEEP'!$I$2:$I$200,MATCH(Таблиця4[[#This Row],[BUILDING NAME]],'02_LIVING_WATERDEEP'!$A$2:$A$200,0),1),"")</f>
        <v/>
      </c>
      <c r="AO597" s="742" t="str">
        <f>IFERROR(INDEX('02_LIVING_WATERDEEP'!$J$2:$J$200,MATCH(Таблиця4[[#This Row],[BUILDING NAME]],'02_LIVING_WATERDEEP'!$A$2:$A$200,0),1),"")</f>
        <v/>
      </c>
      <c r="AP597" s="742" t="str">
        <f>IFERROR(INDEX('02_LIVING_WATERDEEP'!$K$2:$K$200,MATCH(Таблиця4[[#This Row],[BUILDING NAME]],'02_LIVING_WATERDEEP'!$A$2:$A$200,0),1),"")</f>
        <v/>
      </c>
      <c r="AQ597" s="742" t="str">
        <f>IFERROR(INDEX('02_LIVING_WATERDEEP'!$L$2:$L$200,MATCH(Таблиця4[[#This Row],[BUILDING NAME]],'02_LIVING_WATERDEEP'!$A$2:$A$200,0),1),"")</f>
        <v/>
      </c>
      <c r="AR597" s="742" t="str">
        <f>IFERROR(INDEX('02_LIVING_WATERDEEP'!$M$2:$M$200,MATCH(Таблиця4[[#This Row],[BUILDING NAME]],'02_LIVING_WATERDEEP'!$A$2:$A$200,0),1),"")</f>
        <v/>
      </c>
      <c r="AS597" s="742"/>
      <c r="AT597" s="596"/>
      <c r="AU597" s="596"/>
      <c r="AV597" s="596"/>
      <c r="AW597" s="596"/>
      <c r="AX597" s="596"/>
      <c r="AY597" s="596"/>
      <c r="AZ597" s="596"/>
      <c r="BA597" s="596"/>
      <c r="BB597" s="596"/>
      <c r="BC597" s="596"/>
      <c r="BD597" s="596"/>
      <c r="BE597" s="596"/>
      <c r="BF597" s="596"/>
      <c r="BG597" s="596"/>
      <c r="BH597" s="596"/>
      <c r="BI597" s="596"/>
      <c r="BJ597" s="596" t="e">
        <f>MATCH(Таблиця4[[#This Row],[BUILDING NAME]],#REF!,0)</f>
        <v>#REF!</v>
      </c>
      <c r="BK597" s="596" t="e">
        <f>INDEX(#REF!,'02BUILD'!BJ597,1)</f>
        <v>#REF!</v>
      </c>
      <c r="BL597" s="596" t="e">
        <v>#N/A</v>
      </c>
      <c r="BM597" s="596"/>
      <c r="BN597" s="596" t="e">
        <f>MATCH(Таблиця4[[#This Row],[BUILDING NAME]],Таблиця5[NAME],0)</f>
        <v>#N/A</v>
      </c>
      <c r="BO597" s="596" t="e">
        <f>INDEX(Таблиця5[[C - COINS - COST]:[ADDRESS]],'02BUILD'!$BN597,1)</f>
        <v>#N/A</v>
      </c>
      <c r="BP597" s="596" t="e">
        <f>INDEX(Таблиця5[[C - COINS - COST]:[ADDRESS]],'02BUILD'!$BN597,2)</f>
        <v>#N/A</v>
      </c>
      <c r="BQ597" s="596" t="e">
        <f>INDEX(Таблиця5[[C - COINS - COST]:[ADDRESS]],'02BUILD'!$BN597,3)</f>
        <v>#N/A</v>
      </c>
      <c r="BR597" s="596" t="e">
        <f>INDEX(Таблиця5[[C - COINS - COST]:[ADDRESS]],'02BUILD'!$BN597,4)</f>
        <v>#N/A</v>
      </c>
      <c r="BS597" s="596" t="e">
        <f>INDEX(Таблиця5[[C - COINS - COST]:[ADDRESS]],'02BUILD'!$BN597,5)</f>
        <v>#N/A</v>
      </c>
      <c r="BT597" s="596" t="e">
        <f>INDEX(Таблиця5[[C - COINS - COST]:[ADDRESS]],'02BUILD'!$BN597,6)</f>
        <v>#N/A</v>
      </c>
      <c r="BU597" s="596" t="e">
        <f>INDEX(Таблиця5[[C - COINS - COST]:[ADDRESS]],'02BUILD'!$BN597,7)</f>
        <v>#N/A</v>
      </c>
      <c r="BV597" s="596" t="e">
        <f>INDEX(Таблиця5[[C - COINS - COST]:[ADDRESS]],'02BUILD'!$BN597,8)</f>
        <v>#N/A</v>
      </c>
      <c r="BW597" s="596" t="e">
        <f>INDEX(Таблиця5[[C - COINS - COST]:[ADDRESS]],'02BUILD'!$BN597,9)</f>
        <v>#N/A</v>
      </c>
      <c r="BX597" s="596" t="e">
        <f>INDEX(Таблиця5[[C - COINS - COST]:[ADDRESS]],'02BUILD'!$BN597,10)</f>
        <v>#N/A</v>
      </c>
    </row>
    <row r="598" spans="1:76" ht="16.5" thickTop="1" thickBot="1">
      <c r="A598" s="742" t="s">
        <v>1210</v>
      </c>
      <c r="B598" s="742" t="str">
        <f t="shared" si="30"/>
        <v>S49</v>
      </c>
      <c r="C598" s="742" t="str">
        <f t="shared" si="31"/>
        <v>Flame of Hope (business, C, 2)</v>
      </c>
      <c r="D598" s="742"/>
      <c r="E598" s="742"/>
      <c r="F598" s="743" t="s">
        <v>2043</v>
      </c>
      <c r="G598" s="743" t="s">
        <v>2044</v>
      </c>
      <c r="H598" s="742" t="s">
        <v>2464</v>
      </c>
      <c r="I598" s="743" t="s">
        <v>3969</v>
      </c>
      <c r="J598" s="743"/>
      <c r="K598" s="743" t="s">
        <v>2089</v>
      </c>
      <c r="L598" s="743" t="s">
        <v>2069</v>
      </c>
      <c r="M598" s="743">
        <v>2</v>
      </c>
      <c r="N598" s="743"/>
      <c r="O598" s="743"/>
      <c r="P598" s="743"/>
      <c r="Q598" s="743"/>
      <c r="R598" s="743"/>
      <c r="S5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598" s="743"/>
      <c r="U598" s="743"/>
      <c r="V598" s="756" t="s">
        <v>21141</v>
      </c>
      <c r="W598" s="742"/>
      <c r="X598" s="742"/>
      <c r="Y598" s="743"/>
      <c r="Z598" s="743" t="s">
        <v>4311</v>
      </c>
      <c r="AA598" s="743"/>
      <c r="AB598" s="743" t="str">
        <f>Таблиця4[[#This Row],[Descriptions2]]</f>
        <v/>
      </c>
      <c r="AC598" s="743" t="str">
        <f>Таблиця4[[#This Row],[Owner/Specific NPCs3]]</f>
        <v/>
      </c>
      <c r="AD598" s="743"/>
      <c r="AE598" s="751" t="s">
        <v>5831</v>
      </c>
      <c r="AF598" s="751"/>
      <c r="AG598" s="752"/>
      <c r="AH598" s="743" t="s">
        <v>4311</v>
      </c>
      <c r="AI598" s="752"/>
      <c r="AJ598" s="743" t="s">
        <v>4311</v>
      </c>
      <c r="AK598" s="752"/>
      <c r="AL598" s="742" t="str">
        <f>IFERROR(INDEX('02_LIVING_WATERDEEP'!$C$2:$C$200,MATCH(Таблиця4[[#This Row],[BUILDING NAME]],'02_LIVING_WATERDEEP'!$A$2:$A$200,0),1),"")</f>
        <v/>
      </c>
      <c r="AM598" s="742" t="str">
        <f>IFERROR(INDEX('02_LIVING_WATERDEEP'!$F$2:$F$200,MATCH(Таблиця4[[#This Row],[BUILDING NAME]],'02_LIVING_WATERDEEP'!$A$2:$A$200,0),1),"")</f>
        <v/>
      </c>
      <c r="AN598" s="742" t="str">
        <f>IFERROR(INDEX('02_LIVING_WATERDEEP'!$I$2:$I$200,MATCH(Таблиця4[[#This Row],[BUILDING NAME]],'02_LIVING_WATERDEEP'!$A$2:$A$200,0),1),"")</f>
        <v/>
      </c>
      <c r="AO598" s="742" t="str">
        <f>IFERROR(INDEX('02_LIVING_WATERDEEP'!$J$2:$J$200,MATCH(Таблиця4[[#This Row],[BUILDING NAME]],'02_LIVING_WATERDEEP'!$A$2:$A$200,0),1),"")</f>
        <v/>
      </c>
      <c r="AP598" s="742" t="str">
        <f>IFERROR(INDEX('02_LIVING_WATERDEEP'!$K$2:$K$200,MATCH(Таблиця4[[#This Row],[BUILDING NAME]],'02_LIVING_WATERDEEP'!$A$2:$A$200,0),1),"")</f>
        <v/>
      </c>
      <c r="AQ598" s="742" t="str">
        <f>IFERROR(INDEX('02_LIVING_WATERDEEP'!$L$2:$L$200,MATCH(Таблиця4[[#This Row],[BUILDING NAME]],'02_LIVING_WATERDEEP'!$A$2:$A$200,0),1),"")</f>
        <v/>
      </c>
      <c r="AR598" s="742" t="str">
        <f>IFERROR(INDEX('02_LIVING_WATERDEEP'!$M$2:$M$200,MATCH(Таблиця4[[#This Row],[BUILDING NAME]],'02_LIVING_WATERDEEP'!$A$2:$A$200,0),1),"")</f>
        <v/>
      </c>
      <c r="AS598" s="742"/>
      <c r="AT598" s="596"/>
      <c r="AU598" s="596"/>
      <c r="AV598" s="596"/>
      <c r="AW598" s="596"/>
      <c r="AX598" s="596"/>
      <c r="AY598" s="596"/>
      <c r="AZ598" s="596"/>
      <c r="BA598" s="596"/>
      <c r="BB598" s="596"/>
      <c r="BC598" s="596"/>
      <c r="BD598" s="596"/>
      <c r="BE598" s="596"/>
      <c r="BF598" s="596"/>
      <c r="BG598" s="596"/>
      <c r="BH598" s="596"/>
      <c r="BI598" s="596"/>
      <c r="BJ598" s="596" t="e">
        <f>MATCH(Таблиця4[[#This Row],[BUILDING NAME]],#REF!,0)</f>
        <v>#REF!</v>
      </c>
      <c r="BK598" s="596" t="e">
        <f>INDEX(#REF!,'02BUILD'!BJ598,1)</f>
        <v>#REF!</v>
      </c>
      <c r="BL598" s="596" t="e">
        <v>#N/A</v>
      </c>
      <c r="BM598" s="596"/>
      <c r="BN598" s="596" t="e">
        <f>MATCH(Таблиця4[[#This Row],[BUILDING NAME]],Таблиця5[NAME],0)</f>
        <v>#N/A</v>
      </c>
      <c r="BO598" s="596" t="e">
        <f>INDEX(Таблиця5[[C - COINS - COST]:[ADDRESS]],'02BUILD'!$BN598,1)</f>
        <v>#N/A</v>
      </c>
      <c r="BP598" s="596" t="e">
        <f>INDEX(Таблиця5[[C - COINS - COST]:[ADDRESS]],'02BUILD'!$BN598,2)</f>
        <v>#N/A</v>
      </c>
      <c r="BQ598" s="596" t="e">
        <f>INDEX(Таблиця5[[C - COINS - COST]:[ADDRESS]],'02BUILD'!$BN598,3)</f>
        <v>#N/A</v>
      </c>
      <c r="BR598" s="596" t="e">
        <f>INDEX(Таблиця5[[C - COINS - COST]:[ADDRESS]],'02BUILD'!$BN598,4)</f>
        <v>#N/A</v>
      </c>
      <c r="BS598" s="596" t="e">
        <f>INDEX(Таблиця5[[C - COINS - COST]:[ADDRESS]],'02BUILD'!$BN598,5)</f>
        <v>#N/A</v>
      </c>
      <c r="BT598" s="596" t="e">
        <f>INDEX(Таблиця5[[C - COINS - COST]:[ADDRESS]],'02BUILD'!$BN598,6)</f>
        <v>#N/A</v>
      </c>
      <c r="BU598" s="596" t="e">
        <f>INDEX(Таблиця5[[C - COINS - COST]:[ADDRESS]],'02BUILD'!$BN598,7)</f>
        <v>#N/A</v>
      </c>
      <c r="BV598" s="596" t="e">
        <f>INDEX(Таблиця5[[C - COINS - COST]:[ADDRESS]],'02BUILD'!$BN598,8)</f>
        <v>#N/A</v>
      </c>
      <c r="BW598" s="596" t="e">
        <f>INDEX(Таблиця5[[C - COINS - COST]:[ADDRESS]],'02BUILD'!$BN598,9)</f>
        <v>#N/A</v>
      </c>
      <c r="BX598" s="596" t="e">
        <f>INDEX(Таблиця5[[C - COINS - COST]:[ADDRESS]],'02BUILD'!$BN598,10)</f>
        <v>#N/A</v>
      </c>
    </row>
    <row r="599" spans="1:76" ht="16.5" thickTop="1" thickBot="1">
      <c r="A599" s="742" t="s">
        <v>1211</v>
      </c>
      <c r="B599" s="742" t="str">
        <f t="shared" si="30"/>
        <v>S50</v>
      </c>
      <c r="C599" s="742" t="str">
        <f t="shared" si="31"/>
        <v>Berendarr's World of Words (business, D, 1)</v>
      </c>
      <c r="D599" s="742"/>
      <c r="E599" s="742"/>
      <c r="F599" s="743" t="s">
        <v>2045</v>
      </c>
      <c r="G599" s="743" t="s">
        <v>2046</v>
      </c>
      <c r="H599" s="742" t="s">
        <v>2465</v>
      </c>
      <c r="I599" s="743" t="s">
        <v>3969</v>
      </c>
      <c r="J599" s="743"/>
      <c r="K599" s="743" t="s">
        <v>2089</v>
      </c>
      <c r="L599" s="743" t="s">
        <v>2083</v>
      </c>
      <c r="M599" s="743">
        <v>1</v>
      </c>
      <c r="N599" s="743"/>
      <c r="O599" s="743">
        <v>3</v>
      </c>
      <c r="P599" s="743"/>
      <c r="Q599" s="743"/>
      <c r="R599" s="743"/>
      <c r="S5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599" s="743"/>
      <c r="U599" s="743"/>
      <c r="V599" s="743" t="s">
        <v>21555</v>
      </c>
      <c r="W599" s="742"/>
      <c r="X599" s="742"/>
      <c r="Y599" s="748" t="s">
        <v>21554</v>
      </c>
      <c r="Z599" s="743" t="s">
        <v>4311</v>
      </c>
      <c r="AA599" s="743"/>
      <c r="AB599" s="743" t="str">
        <f>Таблиця4[[#This Row],[Descriptions2]]</f>
        <v/>
      </c>
      <c r="AC599" s="743" t="str">
        <f>Таблиця4[[#This Row],[Owner/Specific NPCs3]]</f>
        <v/>
      </c>
      <c r="AD599" s="743"/>
      <c r="AE599" s="751" t="s">
        <v>5831</v>
      </c>
      <c r="AF599" s="751"/>
      <c r="AG599" s="752"/>
      <c r="AH599" s="743" t="s">
        <v>4311</v>
      </c>
      <c r="AI599" s="752"/>
      <c r="AJ599" s="743" t="s">
        <v>4311</v>
      </c>
      <c r="AK599" s="752"/>
      <c r="AL599" s="742" t="str">
        <f>IFERROR(INDEX('02_LIVING_WATERDEEP'!$C$2:$C$200,MATCH(Таблиця4[[#This Row],[BUILDING NAME]],'02_LIVING_WATERDEEP'!$A$2:$A$200,0),1),"")</f>
        <v/>
      </c>
      <c r="AM599" s="742" t="str">
        <f>IFERROR(INDEX('02_LIVING_WATERDEEP'!$F$2:$F$200,MATCH(Таблиця4[[#This Row],[BUILDING NAME]],'02_LIVING_WATERDEEP'!$A$2:$A$200,0),1),"")</f>
        <v/>
      </c>
      <c r="AN599" s="742" t="str">
        <f>IFERROR(INDEX('02_LIVING_WATERDEEP'!$I$2:$I$200,MATCH(Таблиця4[[#This Row],[BUILDING NAME]],'02_LIVING_WATERDEEP'!$A$2:$A$200,0),1),"")</f>
        <v/>
      </c>
      <c r="AO599" s="742" t="str">
        <f>IFERROR(INDEX('02_LIVING_WATERDEEP'!$J$2:$J$200,MATCH(Таблиця4[[#This Row],[BUILDING NAME]],'02_LIVING_WATERDEEP'!$A$2:$A$200,0),1),"")</f>
        <v/>
      </c>
      <c r="AP599" s="742" t="str">
        <f>IFERROR(INDEX('02_LIVING_WATERDEEP'!$K$2:$K$200,MATCH(Таблиця4[[#This Row],[BUILDING NAME]],'02_LIVING_WATERDEEP'!$A$2:$A$200,0),1),"")</f>
        <v/>
      </c>
      <c r="AQ599" s="742" t="str">
        <f>IFERROR(INDEX('02_LIVING_WATERDEEP'!$L$2:$L$200,MATCH(Таблиця4[[#This Row],[BUILDING NAME]],'02_LIVING_WATERDEEP'!$A$2:$A$200,0),1),"")</f>
        <v/>
      </c>
      <c r="AR599" s="742" t="str">
        <f>IFERROR(INDEX('02_LIVING_WATERDEEP'!$M$2:$M$200,MATCH(Таблиця4[[#This Row],[BUILDING NAME]],'02_LIVING_WATERDEEP'!$A$2:$A$200,0),1),"")</f>
        <v/>
      </c>
      <c r="AS599" s="742"/>
      <c r="AT599" s="596"/>
      <c r="AU599" s="596"/>
      <c r="AV599" s="596"/>
      <c r="AW599" s="596"/>
      <c r="AX599" s="596"/>
      <c r="AY599" s="596"/>
      <c r="AZ599" s="596"/>
      <c r="BA599" s="596"/>
      <c r="BB599" s="596"/>
      <c r="BC599" s="596"/>
      <c r="BD599" s="596"/>
      <c r="BE599" s="596"/>
      <c r="BF599" s="596"/>
      <c r="BG599" s="596"/>
      <c r="BH599" s="596"/>
      <c r="BI599" s="596"/>
      <c r="BJ599" s="596" t="e">
        <f>MATCH(Таблиця4[[#This Row],[BUILDING NAME]],#REF!,0)</f>
        <v>#REF!</v>
      </c>
      <c r="BK599" s="596" t="e">
        <f>INDEX(#REF!,'02BUILD'!BJ599,1)</f>
        <v>#REF!</v>
      </c>
      <c r="BL599" s="596" t="e">
        <v>#N/A</v>
      </c>
      <c r="BM599" s="596"/>
      <c r="BN599" s="596" t="e">
        <f>MATCH(Таблиця4[[#This Row],[BUILDING NAME]],Таблиця5[NAME],0)</f>
        <v>#N/A</v>
      </c>
      <c r="BO599" s="596" t="e">
        <f>INDEX(Таблиця5[[C - COINS - COST]:[ADDRESS]],'02BUILD'!$BN599,1)</f>
        <v>#N/A</v>
      </c>
      <c r="BP599" s="596" t="e">
        <f>INDEX(Таблиця5[[C - COINS - COST]:[ADDRESS]],'02BUILD'!$BN599,2)</f>
        <v>#N/A</v>
      </c>
      <c r="BQ599" s="596" t="e">
        <f>INDEX(Таблиця5[[C - COINS - COST]:[ADDRESS]],'02BUILD'!$BN599,3)</f>
        <v>#N/A</v>
      </c>
      <c r="BR599" s="596" t="e">
        <f>INDEX(Таблиця5[[C - COINS - COST]:[ADDRESS]],'02BUILD'!$BN599,4)</f>
        <v>#N/A</v>
      </c>
      <c r="BS599" s="596" t="e">
        <f>INDEX(Таблиця5[[C - COINS - COST]:[ADDRESS]],'02BUILD'!$BN599,5)</f>
        <v>#N/A</v>
      </c>
      <c r="BT599" s="596" t="e">
        <f>INDEX(Таблиця5[[C - COINS - COST]:[ADDRESS]],'02BUILD'!$BN599,6)</f>
        <v>#N/A</v>
      </c>
      <c r="BU599" s="596" t="e">
        <f>INDEX(Таблиця5[[C - COINS - COST]:[ADDRESS]],'02BUILD'!$BN599,7)</f>
        <v>#N/A</v>
      </c>
      <c r="BV599" s="596" t="e">
        <f>INDEX(Таблиця5[[C - COINS - COST]:[ADDRESS]],'02BUILD'!$BN599,8)</f>
        <v>#N/A</v>
      </c>
      <c r="BW599" s="596" t="e">
        <f>INDEX(Таблиця5[[C - COINS - COST]:[ADDRESS]],'02BUILD'!$BN599,9)</f>
        <v>#N/A</v>
      </c>
      <c r="BX599" s="596" t="e">
        <f>INDEX(Таблиця5[[C - COINS - COST]:[ADDRESS]],'02BUILD'!$BN599,10)</f>
        <v>#N/A</v>
      </c>
    </row>
    <row r="600" spans="1:76" ht="16.5" thickTop="1" thickBot="1">
      <c r="A600" s="742" t="s">
        <v>1212</v>
      </c>
      <c r="B600" s="742" t="str">
        <f t="shared" si="30"/>
        <v>S55</v>
      </c>
      <c r="C600" s="742" t="str">
        <f t="shared" si="31"/>
        <v>Hlethvagi's Coins (business, B, 2)</v>
      </c>
      <c r="D600" s="742"/>
      <c r="E600" s="742"/>
      <c r="F600" s="743" t="s">
        <v>2047</v>
      </c>
      <c r="G600" s="743" t="s">
        <v>2048</v>
      </c>
      <c r="H600" s="742" t="s">
        <v>2466</v>
      </c>
      <c r="I600" s="743" t="s">
        <v>3969</v>
      </c>
      <c r="J600" s="743"/>
      <c r="K600" s="743" t="s">
        <v>2089</v>
      </c>
      <c r="L600" s="743" t="s">
        <v>2081</v>
      </c>
      <c r="M600" s="743">
        <v>2</v>
      </c>
      <c r="N600" s="743"/>
      <c r="O600" s="743"/>
      <c r="P600" s="743"/>
      <c r="Q600" s="743"/>
      <c r="R600" s="743"/>
      <c r="S6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0" s="743"/>
      <c r="U600" s="743"/>
      <c r="V600" s="743"/>
      <c r="W600" s="742"/>
      <c r="X600" s="742"/>
      <c r="Y600" s="748" t="s">
        <v>20631</v>
      </c>
      <c r="Z600" s="743" t="s">
        <v>4311</v>
      </c>
      <c r="AA600" s="743"/>
      <c r="AB600" s="743" t="str">
        <f>Таблиця4[[#This Row],[Descriptions2]]</f>
        <v/>
      </c>
      <c r="AC600" s="743" t="str">
        <f>Таблиця4[[#This Row],[Owner/Specific NPCs3]]</f>
        <v/>
      </c>
      <c r="AD600" s="743"/>
      <c r="AE600" s="751" t="s">
        <v>5831</v>
      </c>
      <c r="AF600" s="751"/>
      <c r="AG600" s="752"/>
      <c r="AH600" s="743" t="s">
        <v>4311</v>
      </c>
      <c r="AI600" s="752"/>
      <c r="AJ600" s="743" t="s">
        <v>4311</v>
      </c>
      <c r="AK600" s="752"/>
      <c r="AL600" s="742" t="str">
        <f>IFERROR(INDEX('02_LIVING_WATERDEEP'!$C$2:$C$200,MATCH(Таблиця4[[#This Row],[BUILDING NAME]],'02_LIVING_WATERDEEP'!$A$2:$A$200,0),1),"")</f>
        <v/>
      </c>
      <c r="AM600" s="742" t="str">
        <f>IFERROR(INDEX('02_LIVING_WATERDEEP'!$F$2:$F$200,MATCH(Таблиця4[[#This Row],[BUILDING NAME]],'02_LIVING_WATERDEEP'!$A$2:$A$200,0),1),"")</f>
        <v/>
      </c>
      <c r="AN600" s="742" t="str">
        <f>IFERROR(INDEX('02_LIVING_WATERDEEP'!$I$2:$I$200,MATCH(Таблиця4[[#This Row],[BUILDING NAME]],'02_LIVING_WATERDEEP'!$A$2:$A$200,0),1),"")</f>
        <v/>
      </c>
      <c r="AO600" s="742" t="str">
        <f>IFERROR(INDEX('02_LIVING_WATERDEEP'!$J$2:$J$200,MATCH(Таблиця4[[#This Row],[BUILDING NAME]],'02_LIVING_WATERDEEP'!$A$2:$A$200,0),1),"")</f>
        <v/>
      </c>
      <c r="AP600" s="742" t="str">
        <f>IFERROR(INDEX('02_LIVING_WATERDEEP'!$K$2:$K$200,MATCH(Таблиця4[[#This Row],[BUILDING NAME]],'02_LIVING_WATERDEEP'!$A$2:$A$200,0),1),"")</f>
        <v/>
      </c>
      <c r="AQ600" s="742" t="str">
        <f>IFERROR(INDEX('02_LIVING_WATERDEEP'!$L$2:$L$200,MATCH(Таблиця4[[#This Row],[BUILDING NAME]],'02_LIVING_WATERDEEP'!$A$2:$A$200,0),1),"")</f>
        <v/>
      </c>
      <c r="AR600" s="742" t="str">
        <f>IFERROR(INDEX('02_LIVING_WATERDEEP'!$M$2:$M$200,MATCH(Таблиця4[[#This Row],[BUILDING NAME]],'02_LIVING_WATERDEEP'!$A$2:$A$200,0),1),"")</f>
        <v/>
      </c>
      <c r="AS600" s="742"/>
      <c r="AT600" s="596"/>
      <c r="AU600" s="596"/>
      <c r="AV600" s="596"/>
      <c r="AW600" s="596"/>
      <c r="AX600" s="596"/>
      <c r="AY600" s="596"/>
      <c r="AZ600" s="596"/>
      <c r="BA600" s="596"/>
      <c r="BB600" s="596"/>
      <c r="BC600" s="596"/>
      <c r="BD600" s="596"/>
      <c r="BE600" s="596"/>
      <c r="BF600" s="596"/>
      <c r="BG600" s="596"/>
      <c r="BH600" s="596"/>
      <c r="BI600" s="596"/>
      <c r="BJ600" s="596" t="e">
        <f>MATCH(Таблиця4[[#This Row],[BUILDING NAME]],#REF!,0)</f>
        <v>#REF!</v>
      </c>
      <c r="BK600" s="596" t="e">
        <f>INDEX(#REF!,'02BUILD'!BJ600,1)</f>
        <v>#REF!</v>
      </c>
      <c r="BL600" s="596" t="e">
        <v>#N/A</v>
      </c>
      <c r="BM600" s="596"/>
      <c r="BN600" s="596" t="e">
        <f>MATCH(Таблиця4[[#This Row],[BUILDING NAME]],Таблиця5[NAME],0)</f>
        <v>#N/A</v>
      </c>
      <c r="BO600" s="596" t="e">
        <f>INDEX(Таблиця5[[C - COINS - COST]:[ADDRESS]],'02BUILD'!$BN600,1)</f>
        <v>#N/A</v>
      </c>
      <c r="BP600" s="596" t="e">
        <f>INDEX(Таблиця5[[C - COINS - COST]:[ADDRESS]],'02BUILD'!$BN600,2)</f>
        <v>#N/A</v>
      </c>
      <c r="BQ600" s="596" t="e">
        <f>INDEX(Таблиця5[[C - COINS - COST]:[ADDRESS]],'02BUILD'!$BN600,3)</f>
        <v>#N/A</v>
      </c>
      <c r="BR600" s="596" t="e">
        <f>INDEX(Таблиця5[[C - COINS - COST]:[ADDRESS]],'02BUILD'!$BN600,4)</f>
        <v>#N/A</v>
      </c>
      <c r="BS600" s="596" t="e">
        <f>INDEX(Таблиця5[[C - COINS - COST]:[ADDRESS]],'02BUILD'!$BN600,5)</f>
        <v>#N/A</v>
      </c>
      <c r="BT600" s="596" t="e">
        <f>INDEX(Таблиця5[[C - COINS - COST]:[ADDRESS]],'02BUILD'!$BN600,6)</f>
        <v>#N/A</v>
      </c>
      <c r="BU600" s="596" t="e">
        <f>INDEX(Таблиця5[[C - COINS - COST]:[ADDRESS]],'02BUILD'!$BN600,7)</f>
        <v>#N/A</v>
      </c>
      <c r="BV600" s="596" t="e">
        <f>INDEX(Таблиця5[[C - COINS - COST]:[ADDRESS]],'02BUILD'!$BN600,8)</f>
        <v>#N/A</v>
      </c>
      <c r="BW600" s="596" t="e">
        <f>INDEX(Таблиця5[[C - COINS - COST]:[ADDRESS]],'02BUILD'!$BN600,9)</f>
        <v>#N/A</v>
      </c>
      <c r="BX600" s="596" t="e">
        <f>INDEX(Таблиця5[[C - COINS - COST]:[ADDRESS]],'02BUILD'!$BN600,10)</f>
        <v>#N/A</v>
      </c>
    </row>
    <row r="601" spans="1:76" ht="16.5" thickTop="1" thickBot="1">
      <c r="A601" s="742" t="s">
        <v>1213</v>
      </c>
      <c r="B601" s="742" t="str">
        <f t="shared" si="30"/>
        <v>S52</v>
      </c>
      <c r="C601" s="742" t="str">
        <f t="shared" si="31"/>
        <v>The South Gate (city building, A, 4)</v>
      </c>
      <c r="D601" s="742"/>
      <c r="E601" s="742"/>
      <c r="F601" s="743" t="s">
        <v>2049</v>
      </c>
      <c r="G601" s="743" t="s">
        <v>2050</v>
      </c>
      <c r="H601" s="742" t="s">
        <v>20539</v>
      </c>
      <c r="I601" s="743" t="s">
        <v>3969</v>
      </c>
      <c r="J601" s="743"/>
      <c r="K601" s="743" t="s">
        <v>2068</v>
      </c>
      <c r="L601" s="743" t="s">
        <v>2076</v>
      </c>
      <c r="M601" s="743">
        <v>4</v>
      </c>
      <c r="N601" s="743"/>
      <c r="O601" s="743"/>
      <c r="P601" s="743"/>
      <c r="Q601" s="743"/>
      <c r="R601" s="743"/>
      <c r="S6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1" s="743"/>
      <c r="U601" s="743"/>
      <c r="V601" s="743"/>
      <c r="W601" s="742"/>
      <c r="X601" s="742"/>
      <c r="Y601" s="742"/>
      <c r="Z601" s="743" t="s">
        <v>4311</v>
      </c>
      <c r="AA601" s="743"/>
      <c r="AB601" s="743" t="str">
        <f>Таблиця4[[#This Row],[Descriptions2]]</f>
        <v/>
      </c>
      <c r="AC601" s="743" t="str">
        <f>Таблиця4[[#This Row],[Owner/Specific NPCs3]]</f>
        <v/>
      </c>
      <c r="AD601" s="743"/>
      <c r="AE601" s="751" t="s">
        <v>5831</v>
      </c>
      <c r="AF601" s="751"/>
      <c r="AG601" s="752"/>
      <c r="AH601" s="743" t="s">
        <v>4311</v>
      </c>
      <c r="AI601" s="752"/>
      <c r="AJ601" s="743" t="s">
        <v>4311</v>
      </c>
      <c r="AK601" s="752"/>
      <c r="AL601" s="742" t="str">
        <f>IFERROR(INDEX('02_LIVING_WATERDEEP'!$C$2:$C$200,MATCH(Таблиця4[[#This Row],[BUILDING NAME]],'02_LIVING_WATERDEEP'!$A$2:$A$200,0),1),"")</f>
        <v/>
      </c>
      <c r="AM601" s="742" t="str">
        <f>IFERROR(INDEX('02_LIVING_WATERDEEP'!$F$2:$F$200,MATCH(Таблиця4[[#This Row],[BUILDING NAME]],'02_LIVING_WATERDEEP'!$A$2:$A$200,0),1),"")</f>
        <v/>
      </c>
      <c r="AN601" s="742" t="str">
        <f>IFERROR(INDEX('02_LIVING_WATERDEEP'!$I$2:$I$200,MATCH(Таблиця4[[#This Row],[BUILDING NAME]],'02_LIVING_WATERDEEP'!$A$2:$A$200,0),1),"")</f>
        <v/>
      </c>
      <c r="AO601" s="742" t="str">
        <f>IFERROR(INDEX('02_LIVING_WATERDEEP'!$J$2:$J$200,MATCH(Таблиця4[[#This Row],[BUILDING NAME]],'02_LIVING_WATERDEEP'!$A$2:$A$200,0),1),"")</f>
        <v/>
      </c>
      <c r="AP601" s="742" t="str">
        <f>IFERROR(INDEX('02_LIVING_WATERDEEP'!$K$2:$K$200,MATCH(Таблиця4[[#This Row],[BUILDING NAME]],'02_LIVING_WATERDEEP'!$A$2:$A$200,0),1),"")</f>
        <v/>
      </c>
      <c r="AQ601" s="742" t="str">
        <f>IFERROR(INDEX('02_LIVING_WATERDEEP'!$L$2:$L$200,MATCH(Таблиця4[[#This Row],[BUILDING NAME]],'02_LIVING_WATERDEEP'!$A$2:$A$200,0),1),"")</f>
        <v/>
      </c>
      <c r="AR601" s="742" t="str">
        <f>IFERROR(INDEX('02_LIVING_WATERDEEP'!$M$2:$M$200,MATCH(Таблиця4[[#This Row],[BUILDING NAME]],'02_LIVING_WATERDEEP'!$A$2:$A$200,0),1),"")</f>
        <v/>
      </c>
      <c r="AS601" s="742"/>
      <c r="AT601" s="596"/>
      <c r="AU601" s="596"/>
      <c r="AV601" s="596"/>
      <c r="AW601" s="596"/>
      <c r="AX601" s="596"/>
      <c r="AY601" s="596"/>
      <c r="AZ601" s="596"/>
      <c r="BA601" s="596"/>
      <c r="BB601" s="596"/>
      <c r="BC601" s="596"/>
      <c r="BD601" s="596"/>
      <c r="BE601" s="596"/>
      <c r="BF601" s="596"/>
      <c r="BG601" s="596"/>
      <c r="BH601" s="596"/>
      <c r="BI601" s="596"/>
      <c r="BJ601" s="596" t="e">
        <f>MATCH(Таблиця4[[#This Row],[BUILDING NAME]],#REF!,0)</f>
        <v>#REF!</v>
      </c>
      <c r="BK601" s="596" t="e">
        <f>INDEX(#REF!,'02BUILD'!BJ601,1)</f>
        <v>#REF!</v>
      </c>
      <c r="BL601" s="596" t="e">
        <v>#N/A</v>
      </c>
      <c r="BM601" s="596"/>
      <c r="BN601" s="596" t="e">
        <f>MATCH(Таблиця4[[#This Row],[BUILDING NAME]],Таблиця5[NAME],0)</f>
        <v>#N/A</v>
      </c>
      <c r="BO601" s="596" t="e">
        <f>INDEX(Таблиця5[[C - COINS - COST]:[ADDRESS]],'02BUILD'!$BN601,1)</f>
        <v>#N/A</v>
      </c>
      <c r="BP601" s="596" t="e">
        <f>INDEX(Таблиця5[[C - COINS - COST]:[ADDRESS]],'02BUILD'!$BN601,2)</f>
        <v>#N/A</v>
      </c>
      <c r="BQ601" s="596" t="e">
        <f>INDEX(Таблиця5[[C - COINS - COST]:[ADDRESS]],'02BUILD'!$BN601,3)</f>
        <v>#N/A</v>
      </c>
      <c r="BR601" s="596" t="e">
        <f>INDEX(Таблиця5[[C - COINS - COST]:[ADDRESS]],'02BUILD'!$BN601,4)</f>
        <v>#N/A</v>
      </c>
      <c r="BS601" s="596" t="e">
        <f>INDEX(Таблиця5[[C - COINS - COST]:[ADDRESS]],'02BUILD'!$BN601,5)</f>
        <v>#N/A</v>
      </c>
      <c r="BT601" s="596" t="e">
        <f>INDEX(Таблиця5[[C - COINS - COST]:[ADDRESS]],'02BUILD'!$BN601,6)</f>
        <v>#N/A</v>
      </c>
      <c r="BU601" s="596" t="e">
        <f>INDEX(Таблиця5[[C - COINS - COST]:[ADDRESS]],'02BUILD'!$BN601,7)</f>
        <v>#N/A</v>
      </c>
      <c r="BV601" s="596" t="e">
        <f>INDEX(Таблиця5[[C - COINS - COST]:[ADDRESS]],'02BUILD'!$BN601,8)</f>
        <v>#N/A</v>
      </c>
      <c r="BW601" s="596" t="e">
        <f>INDEX(Таблиця5[[C - COINS - COST]:[ADDRESS]],'02BUILD'!$BN601,9)</f>
        <v>#N/A</v>
      </c>
      <c r="BX601" s="596" t="e">
        <f>INDEX(Таблиця5[[C - COINS - COST]:[ADDRESS]],'02BUILD'!$BN601,10)</f>
        <v>#N/A</v>
      </c>
    </row>
    <row r="602" spans="1:76" ht="16.5" thickTop="1" thickBot="1">
      <c r="A602" s="742" t="s">
        <v>1214</v>
      </c>
      <c r="B602" s="742" t="str">
        <f t="shared" si="30"/>
        <v>S53</v>
      </c>
      <c r="C602" s="742" t="str">
        <f t="shared" si="31"/>
        <v>East Torch Tower (city building, A, 5)</v>
      </c>
      <c r="D602" s="742"/>
      <c r="E602" s="742"/>
      <c r="F602" s="743" t="s">
        <v>2051</v>
      </c>
      <c r="G602" s="743" t="s">
        <v>2052</v>
      </c>
      <c r="H602" s="742" t="s">
        <v>2467</v>
      </c>
      <c r="I602" s="743" t="s">
        <v>3969</v>
      </c>
      <c r="J602" s="743"/>
      <c r="K602" s="743" t="s">
        <v>2068</v>
      </c>
      <c r="L602" s="743" t="s">
        <v>2076</v>
      </c>
      <c r="M602" s="743">
        <v>5</v>
      </c>
      <c r="N602" s="743"/>
      <c r="O602" s="743"/>
      <c r="P602" s="743"/>
      <c r="Q602" s="743"/>
      <c r="R602" s="743"/>
      <c r="S6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2" s="743"/>
      <c r="U602" s="743"/>
      <c r="V602" s="743"/>
      <c r="W602" s="742"/>
      <c r="X602" s="742"/>
      <c r="Y602" s="748" t="s">
        <v>20508</v>
      </c>
      <c r="Z602" s="743" t="s">
        <v>4311</v>
      </c>
      <c r="AA602" s="743"/>
      <c r="AB602" s="743" t="str">
        <f>Таблиця4[[#This Row],[Descriptions2]]</f>
        <v/>
      </c>
      <c r="AC602" s="743" t="str">
        <f>Таблиця4[[#This Row],[Owner/Specific NPCs3]]</f>
        <v/>
      </c>
      <c r="AD602" s="743"/>
      <c r="AE602" s="751" t="s">
        <v>5831</v>
      </c>
      <c r="AF602" s="751"/>
      <c r="AG602" s="752"/>
      <c r="AH602" s="743" t="s">
        <v>4311</v>
      </c>
      <c r="AI602" s="752"/>
      <c r="AJ602" s="743" t="s">
        <v>4311</v>
      </c>
      <c r="AK602" s="752"/>
      <c r="AL602" s="742" t="str">
        <f>IFERROR(INDEX('02_LIVING_WATERDEEP'!$C$2:$C$200,MATCH(Таблиця4[[#This Row],[BUILDING NAME]],'02_LIVING_WATERDEEP'!$A$2:$A$200,0),1),"")</f>
        <v/>
      </c>
      <c r="AM602" s="742" t="str">
        <f>IFERROR(INDEX('02_LIVING_WATERDEEP'!$F$2:$F$200,MATCH(Таблиця4[[#This Row],[BUILDING NAME]],'02_LIVING_WATERDEEP'!$A$2:$A$200,0),1),"")</f>
        <v/>
      </c>
      <c r="AN602" s="742" t="str">
        <f>IFERROR(INDEX('02_LIVING_WATERDEEP'!$I$2:$I$200,MATCH(Таблиця4[[#This Row],[BUILDING NAME]],'02_LIVING_WATERDEEP'!$A$2:$A$200,0),1),"")</f>
        <v/>
      </c>
      <c r="AO602" s="742" t="str">
        <f>IFERROR(INDEX('02_LIVING_WATERDEEP'!$J$2:$J$200,MATCH(Таблиця4[[#This Row],[BUILDING NAME]],'02_LIVING_WATERDEEP'!$A$2:$A$200,0),1),"")</f>
        <v/>
      </c>
      <c r="AP602" s="742" t="str">
        <f>IFERROR(INDEX('02_LIVING_WATERDEEP'!$K$2:$K$200,MATCH(Таблиця4[[#This Row],[BUILDING NAME]],'02_LIVING_WATERDEEP'!$A$2:$A$200,0),1),"")</f>
        <v/>
      </c>
      <c r="AQ602" s="742" t="str">
        <f>IFERROR(INDEX('02_LIVING_WATERDEEP'!$L$2:$L$200,MATCH(Таблиця4[[#This Row],[BUILDING NAME]],'02_LIVING_WATERDEEP'!$A$2:$A$200,0),1),"")</f>
        <v/>
      </c>
      <c r="AR602" s="742" t="str">
        <f>IFERROR(INDEX('02_LIVING_WATERDEEP'!$M$2:$M$200,MATCH(Таблиця4[[#This Row],[BUILDING NAME]],'02_LIVING_WATERDEEP'!$A$2:$A$200,0),1),"")</f>
        <v/>
      </c>
      <c r="AS602" s="742"/>
      <c r="AT602" s="596"/>
      <c r="AU602" s="596"/>
      <c r="AV602" s="596"/>
      <c r="AW602" s="596"/>
      <c r="AX602" s="596"/>
      <c r="AY602" s="596"/>
      <c r="AZ602" s="596"/>
      <c r="BA602" s="596"/>
      <c r="BB602" s="596"/>
      <c r="BC602" s="596"/>
      <c r="BD602" s="596"/>
      <c r="BE602" s="596"/>
      <c r="BF602" s="596"/>
      <c r="BG602" s="596"/>
      <c r="BH602" s="596"/>
      <c r="BI602" s="596"/>
      <c r="BJ602" s="596" t="e">
        <f>MATCH(Таблиця4[[#This Row],[BUILDING NAME]],#REF!,0)</f>
        <v>#REF!</v>
      </c>
      <c r="BK602" s="596" t="e">
        <f>INDEX(#REF!,'02BUILD'!BJ602,1)</f>
        <v>#REF!</v>
      </c>
      <c r="BL602" s="596" t="e">
        <v>#N/A</v>
      </c>
      <c r="BM602" s="596"/>
      <c r="BN602" s="596" t="e">
        <f>MATCH(Таблиця4[[#This Row],[BUILDING NAME]],Таблиця5[NAME],0)</f>
        <v>#N/A</v>
      </c>
      <c r="BO602" s="596" t="e">
        <f>INDEX(Таблиця5[[C - COINS - COST]:[ADDRESS]],'02BUILD'!$BN602,1)</f>
        <v>#N/A</v>
      </c>
      <c r="BP602" s="596" t="e">
        <f>INDEX(Таблиця5[[C - COINS - COST]:[ADDRESS]],'02BUILD'!$BN602,2)</f>
        <v>#N/A</v>
      </c>
      <c r="BQ602" s="596" t="e">
        <f>INDEX(Таблиця5[[C - COINS - COST]:[ADDRESS]],'02BUILD'!$BN602,3)</f>
        <v>#N/A</v>
      </c>
      <c r="BR602" s="596" t="e">
        <f>INDEX(Таблиця5[[C - COINS - COST]:[ADDRESS]],'02BUILD'!$BN602,4)</f>
        <v>#N/A</v>
      </c>
      <c r="BS602" s="596" t="e">
        <f>INDEX(Таблиця5[[C - COINS - COST]:[ADDRESS]],'02BUILD'!$BN602,5)</f>
        <v>#N/A</v>
      </c>
      <c r="BT602" s="596" t="e">
        <f>INDEX(Таблиця5[[C - COINS - COST]:[ADDRESS]],'02BUILD'!$BN602,6)</f>
        <v>#N/A</v>
      </c>
      <c r="BU602" s="596" t="e">
        <f>INDEX(Таблиця5[[C - COINS - COST]:[ADDRESS]],'02BUILD'!$BN602,7)</f>
        <v>#N/A</v>
      </c>
      <c r="BV602" s="596" t="e">
        <f>INDEX(Таблиця5[[C - COINS - COST]:[ADDRESS]],'02BUILD'!$BN602,8)</f>
        <v>#N/A</v>
      </c>
      <c r="BW602" s="596" t="e">
        <f>INDEX(Таблиця5[[C - COINS - COST]:[ADDRESS]],'02BUILD'!$BN602,9)</f>
        <v>#N/A</v>
      </c>
      <c r="BX602" s="596" t="e">
        <f>INDEX(Таблиця5[[C - COINS - COST]:[ADDRESS]],'02BUILD'!$BN602,10)</f>
        <v>#N/A</v>
      </c>
    </row>
    <row r="603" spans="1:76" ht="16.5" thickTop="1" thickBot="1">
      <c r="A603" s="742" t="s">
        <v>1215</v>
      </c>
      <c r="B603" s="742" t="str">
        <f t="shared" si="30"/>
        <v>S54</v>
      </c>
      <c r="C603" s="742" t="str">
        <f t="shared" si="31"/>
        <v>Formerly Prestar's Furniture (ruined building, D, 1)</v>
      </c>
      <c r="D603" s="742"/>
      <c r="E603" s="742"/>
      <c r="F603" s="743" t="s">
        <v>2053</v>
      </c>
      <c r="G603" s="743" t="s">
        <v>2054</v>
      </c>
      <c r="H603" s="742" t="s">
        <v>2468</v>
      </c>
      <c r="I603" s="743" t="s">
        <v>3969</v>
      </c>
      <c r="J603" s="743"/>
      <c r="K603" s="743" t="s">
        <v>2117</v>
      </c>
      <c r="L603" s="743" t="s">
        <v>2083</v>
      </c>
      <c r="M603" s="743">
        <v>1</v>
      </c>
      <c r="N603" s="743"/>
      <c r="O603" s="743"/>
      <c r="P603" s="743"/>
      <c r="Q603" s="743"/>
      <c r="R603" s="743"/>
      <c r="S6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3" s="743"/>
      <c r="U603" s="743"/>
      <c r="V603" s="743"/>
      <c r="W603" s="742"/>
      <c r="X603" s="742"/>
      <c r="Y603" s="742"/>
      <c r="Z603" s="743" t="s">
        <v>4311</v>
      </c>
      <c r="AA603" s="743"/>
      <c r="AB603" s="743" t="str">
        <f>Таблиця4[[#This Row],[Descriptions2]]</f>
        <v/>
      </c>
      <c r="AC603" s="743" t="str">
        <f>Таблиця4[[#This Row],[Owner/Specific NPCs3]]</f>
        <v/>
      </c>
      <c r="AD603" s="743"/>
      <c r="AE603" s="751" t="s">
        <v>5831</v>
      </c>
      <c r="AF603" s="751"/>
      <c r="AG603" s="752"/>
      <c r="AH603" s="743" t="s">
        <v>4311</v>
      </c>
      <c r="AI603" s="752"/>
      <c r="AJ603" s="743" t="s">
        <v>4311</v>
      </c>
      <c r="AK603" s="752"/>
      <c r="AL603" s="742" t="str">
        <f>IFERROR(INDEX('02_LIVING_WATERDEEP'!$C$2:$C$200,MATCH(Таблиця4[[#This Row],[BUILDING NAME]],'02_LIVING_WATERDEEP'!$A$2:$A$200,0),1),"")</f>
        <v/>
      </c>
      <c r="AM603" s="742" t="str">
        <f>IFERROR(INDEX('02_LIVING_WATERDEEP'!$F$2:$F$200,MATCH(Таблиця4[[#This Row],[BUILDING NAME]],'02_LIVING_WATERDEEP'!$A$2:$A$200,0),1),"")</f>
        <v/>
      </c>
      <c r="AN603" s="742" t="str">
        <f>IFERROR(INDEX('02_LIVING_WATERDEEP'!$I$2:$I$200,MATCH(Таблиця4[[#This Row],[BUILDING NAME]],'02_LIVING_WATERDEEP'!$A$2:$A$200,0),1),"")</f>
        <v/>
      </c>
      <c r="AO603" s="742" t="str">
        <f>IFERROR(INDEX('02_LIVING_WATERDEEP'!$J$2:$J$200,MATCH(Таблиця4[[#This Row],[BUILDING NAME]],'02_LIVING_WATERDEEP'!$A$2:$A$200,0),1),"")</f>
        <v/>
      </c>
      <c r="AP603" s="742" t="str">
        <f>IFERROR(INDEX('02_LIVING_WATERDEEP'!$K$2:$K$200,MATCH(Таблиця4[[#This Row],[BUILDING NAME]],'02_LIVING_WATERDEEP'!$A$2:$A$200,0),1),"")</f>
        <v/>
      </c>
      <c r="AQ603" s="742" t="str">
        <f>IFERROR(INDEX('02_LIVING_WATERDEEP'!$L$2:$L$200,MATCH(Таблиця4[[#This Row],[BUILDING NAME]],'02_LIVING_WATERDEEP'!$A$2:$A$200,0),1),"")</f>
        <v/>
      </c>
      <c r="AR603" s="742" t="str">
        <f>IFERROR(INDEX('02_LIVING_WATERDEEP'!$M$2:$M$200,MATCH(Таблиця4[[#This Row],[BUILDING NAME]],'02_LIVING_WATERDEEP'!$A$2:$A$200,0),1),"")</f>
        <v/>
      </c>
      <c r="AS603" s="742"/>
      <c r="AT603" s="596"/>
      <c r="AU603" s="596"/>
      <c r="AV603" s="596"/>
      <c r="AW603" s="596"/>
      <c r="AX603" s="596"/>
      <c r="AY603" s="596"/>
      <c r="AZ603" s="596"/>
      <c r="BA603" s="596"/>
      <c r="BB603" s="596"/>
      <c r="BC603" s="596"/>
      <c r="BD603" s="596"/>
      <c r="BE603" s="596"/>
      <c r="BF603" s="596"/>
      <c r="BG603" s="596"/>
      <c r="BH603" s="596"/>
      <c r="BI603" s="596"/>
      <c r="BJ603" s="596" t="e">
        <f>MATCH(Таблиця4[[#This Row],[BUILDING NAME]],#REF!,0)</f>
        <v>#REF!</v>
      </c>
      <c r="BK603" s="596" t="e">
        <f>INDEX(#REF!,'02BUILD'!BJ603,1)</f>
        <v>#REF!</v>
      </c>
      <c r="BL603" s="596" t="e">
        <v>#N/A</v>
      </c>
      <c r="BM603" s="596"/>
      <c r="BN603" s="596" t="e">
        <f>MATCH(Таблиця4[[#This Row],[BUILDING NAME]],Таблиця5[NAME],0)</f>
        <v>#N/A</v>
      </c>
      <c r="BO603" s="596" t="e">
        <f>INDEX(Таблиця5[[C - COINS - COST]:[ADDRESS]],'02BUILD'!$BN603,1)</f>
        <v>#N/A</v>
      </c>
      <c r="BP603" s="596" t="e">
        <f>INDEX(Таблиця5[[C - COINS - COST]:[ADDRESS]],'02BUILD'!$BN603,2)</f>
        <v>#N/A</v>
      </c>
      <c r="BQ603" s="596" t="e">
        <f>INDEX(Таблиця5[[C - COINS - COST]:[ADDRESS]],'02BUILD'!$BN603,3)</f>
        <v>#N/A</v>
      </c>
      <c r="BR603" s="596" t="e">
        <f>INDEX(Таблиця5[[C - COINS - COST]:[ADDRESS]],'02BUILD'!$BN603,4)</f>
        <v>#N/A</v>
      </c>
      <c r="BS603" s="596" t="e">
        <f>INDEX(Таблиця5[[C - COINS - COST]:[ADDRESS]],'02BUILD'!$BN603,5)</f>
        <v>#N/A</v>
      </c>
      <c r="BT603" s="596" t="e">
        <f>INDEX(Таблиця5[[C - COINS - COST]:[ADDRESS]],'02BUILD'!$BN603,6)</f>
        <v>#N/A</v>
      </c>
      <c r="BU603" s="596" t="e">
        <f>INDEX(Таблиця5[[C - COINS - COST]:[ADDRESS]],'02BUILD'!$BN603,7)</f>
        <v>#N/A</v>
      </c>
      <c r="BV603" s="596" t="e">
        <f>INDEX(Таблиця5[[C - COINS - COST]:[ADDRESS]],'02BUILD'!$BN603,8)</f>
        <v>#N/A</v>
      </c>
      <c r="BW603" s="596" t="e">
        <f>INDEX(Таблиця5[[C - COINS - COST]:[ADDRESS]],'02BUILD'!$BN603,9)</f>
        <v>#N/A</v>
      </c>
      <c r="BX603" s="596" t="e">
        <f>INDEX(Таблиця5[[C - COINS - COST]:[ADDRESS]],'02BUILD'!$BN603,10)</f>
        <v>#N/A</v>
      </c>
    </row>
    <row r="604" spans="1:76" ht="16.5" thickTop="1" thickBot="1">
      <c r="A604" s="776"/>
      <c r="B604" s="776"/>
      <c r="C604" s="776"/>
      <c r="D604" s="776"/>
      <c r="E604" s="776"/>
      <c r="F604" s="777"/>
      <c r="G604" s="777"/>
      <c r="H604" s="742" t="s">
        <v>5764</v>
      </c>
      <c r="I604" s="743" t="s">
        <v>3969</v>
      </c>
      <c r="J604" s="742"/>
      <c r="K604" s="743" t="s">
        <v>2093</v>
      </c>
      <c r="L604" s="775" t="s">
        <v>20774</v>
      </c>
      <c r="M604" s="775" t="s">
        <v>20774</v>
      </c>
      <c r="N604" s="743"/>
      <c r="O604" s="743"/>
      <c r="P604" s="743"/>
      <c r="Q604" s="743"/>
      <c r="R604" s="743"/>
      <c r="S6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4" s="743"/>
      <c r="U604" s="743"/>
      <c r="V604" s="743"/>
      <c r="W604" s="742"/>
      <c r="X604" s="742"/>
      <c r="Y604" s="742" t="s">
        <v>19795</v>
      </c>
      <c r="Z604" s="743" t="s">
        <v>4311</v>
      </c>
      <c r="AA604" s="743"/>
      <c r="AB604" s="743" t="str">
        <f>Таблиця4[[#This Row],[Descriptions2]]</f>
        <v/>
      </c>
      <c r="AC604" s="743" t="str">
        <f>Таблиця4[[#This Row],[Owner/Specific NPCs3]]</f>
        <v/>
      </c>
      <c r="AD604" s="743"/>
      <c r="AE604" s="750" t="s">
        <v>5911</v>
      </c>
      <c r="AF604" s="751"/>
      <c r="AG604" s="752"/>
      <c r="AH604" s="743"/>
      <c r="AI604" s="752"/>
      <c r="AJ604" s="743"/>
      <c r="AK604" s="752"/>
      <c r="AL604" s="742" t="str">
        <f>IFERROR(INDEX('02_LIVING_WATERDEEP'!$C$2:$C$200,MATCH(Таблиця4[[#This Row],[BUILDING NAME]],'02_LIVING_WATERDEEP'!$A$2:$A$200,0),1),"")</f>
        <v/>
      </c>
      <c r="AM604" s="742" t="str">
        <f>IFERROR(INDEX('02_LIVING_WATERDEEP'!$F$2:$F$200,MATCH(Таблиця4[[#This Row],[BUILDING NAME]],'02_LIVING_WATERDEEP'!$A$2:$A$200,0),1),"")</f>
        <v/>
      </c>
      <c r="AN604" s="742" t="str">
        <f>IFERROR(INDEX('02_LIVING_WATERDEEP'!$I$2:$I$200,MATCH(Таблиця4[[#This Row],[BUILDING NAME]],'02_LIVING_WATERDEEP'!$A$2:$A$200,0),1),"")</f>
        <v/>
      </c>
      <c r="AO604" s="742" t="str">
        <f>IFERROR(INDEX('02_LIVING_WATERDEEP'!$J$2:$J$200,MATCH(Таблиця4[[#This Row],[BUILDING NAME]],'02_LIVING_WATERDEEP'!$A$2:$A$200,0),1),"")</f>
        <v/>
      </c>
      <c r="AP604" s="742" t="str">
        <f>IFERROR(INDEX('02_LIVING_WATERDEEP'!$K$2:$K$200,MATCH(Таблиця4[[#This Row],[BUILDING NAME]],'02_LIVING_WATERDEEP'!$A$2:$A$200,0),1),"")</f>
        <v/>
      </c>
      <c r="AQ604" s="742" t="str">
        <f>IFERROR(INDEX('02_LIVING_WATERDEEP'!$L$2:$L$200,MATCH(Таблиця4[[#This Row],[BUILDING NAME]],'02_LIVING_WATERDEEP'!$A$2:$A$200,0),1),"")</f>
        <v/>
      </c>
      <c r="AR604" s="742" t="str">
        <f>IFERROR(INDEX('02_LIVING_WATERDEEP'!$M$2:$M$200,MATCH(Таблиця4[[#This Row],[BUILDING NAME]],'02_LIVING_WATERDEEP'!$A$2:$A$200,0),1),"")</f>
        <v/>
      </c>
      <c r="AS604" s="742"/>
      <c r="AT604" s="596"/>
      <c r="AU604" s="596"/>
      <c r="AV604" s="596"/>
      <c r="AW604" s="596"/>
      <c r="AX604" s="596"/>
      <c r="AY604" s="596"/>
      <c r="AZ604" s="596"/>
      <c r="BA604" s="596"/>
      <c r="BB604" s="596"/>
      <c r="BC604" s="596"/>
      <c r="BD604" s="596"/>
      <c r="BE604" s="596"/>
      <c r="BF604" s="596"/>
      <c r="BG604" s="596"/>
      <c r="BH604" s="596"/>
      <c r="BI604" s="596"/>
      <c r="BJ604" s="596" t="e">
        <f>MATCH(Таблиця4[[#This Row],[BUILDING NAME]],#REF!,0)</f>
        <v>#REF!</v>
      </c>
      <c r="BK604" s="596" t="e">
        <f>INDEX(#REF!,'02BUILD'!BJ604,1)</f>
        <v>#REF!</v>
      </c>
      <c r="BL604" s="596" t="e">
        <v>#N/A</v>
      </c>
      <c r="BM604" s="596"/>
      <c r="BN604" s="596" t="e">
        <f>MATCH(Таблиця4[[#This Row],[BUILDING NAME]],Таблиця5[NAME],0)</f>
        <v>#N/A</v>
      </c>
      <c r="BO604" s="596" t="e">
        <f>INDEX(Таблиця5[[C - COINS - COST]:[ADDRESS]],'02BUILD'!$BN604,1)</f>
        <v>#N/A</v>
      </c>
      <c r="BP604" s="596" t="e">
        <f>INDEX(Таблиця5[[C - COINS - COST]:[ADDRESS]],'02BUILD'!$BN604,2)</f>
        <v>#N/A</v>
      </c>
      <c r="BQ604" s="596" t="e">
        <f>INDEX(Таблиця5[[C - COINS - COST]:[ADDRESS]],'02BUILD'!$BN604,3)</f>
        <v>#N/A</v>
      </c>
      <c r="BR604" s="596" t="e">
        <f>INDEX(Таблиця5[[C - COINS - COST]:[ADDRESS]],'02BUILD'!$BN604,4)</f>
        <v>#N/A</v>
      </c>
      <c r="BS604" s="596" t="e">
        <f>INDEX(Таблиця5[[C - COINS - COST]:[ADDRESS]],'02BUILD'!$BN604,5)</f>
        <v>#N/A</v>
      </c>
      <c r="BT604" s="596" t="e">
        <f>INDEX(Таблиця5[[C - COINS - COST]:[ADDRESS]],'02BUILD'!$BN604,6)</f>
        <v>#N/A</v>
      </c>
      <c r="BU604" s="596" t="e">
        <f>INDEX(Таблиця5[[C - COINS - COST]:[ADDRESS]],'02BUILD'!$BN604,7)</f>
        <v>#N/A</v>
      </c>
      <c r="BV604" s="596" t="e">
        <f>INDEX(Таблиця5[[C - COINS - COST]:[ADDRESS]],'02BUILD'!$BN604,8)</f>
        <v>#N/A</v>
      </c>
      <c r="BW604" s="596" t="e">
        <f>INDEX(Таблиця5[[C - COINS - COST]:[ADDRESS]],'02BUILD'!$BN604,9)</f>
        <v>#N/A</v>
      </c>
      <c r="BX604" s="596" t="e">
        <f>INDEX(Таблиця5[[C - COINS - COST]:[ADDRESS]],'02BUILD'!$BN604,10)</f>
        <v>#N/A</v>
      </c>
    </row>
    <row r="605" spans="1:76" ht="16.5" thickTop="1" thickBot="1">
      <c r="A605" s="776"/>
      <c r="B605" s="776"/>
      <c r="C605" s="776"/>
      <c r="D605" s="776"/>
      <c r="E605" s="776"/>
      <c r="F605" s="777"/>
      <c r="G605" s="777"/>
      <c r="H605" s="742" t="s">
        <v>5765</v>
      </c>
      <c r="I605" s="743" t="s">
        <v>3969</v>
      </c>
      <c r="J605" s="743"/>
      <c r="K605" s="743" t="s">
        <v>2089</v>
      </c>
      <c r="L605" s="775" t="s">
        <v>20774</v>
      </c>
      <c r="M605" s="775" t="s">
        <v>20774</v>
      </c>
      <c r="N605" s="743"/>
      <c r="O605" s="743"/>
      <c r="P605" s="743"/>
      <c r="Q605" s="743"/>
      <c r="R605" s="743"/>
      <c r="S6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5" s="743"/>
      <c r="U605" s="743"/>
      <c r="V605" s="743"/>
      <c r="W605" s="742"/>
      <c r="X605" s="742"/>
      <c r="Y605" s="742" t="s">
        <v>19796</v>
      </c>
      <c r="Z605" s="743" t="s">
        <v>4311</v>
      </c>
      <c r="AA605" s="743"/>
      <c r="AB605" s="743" t="str">
        <f>Таблиця4[[#This Row],[Descriptions2]]</f>
        <v/>
      </c>
      <c r="AC605" s="743" t="str">
        <f>Таблиця4[[#This Row],[Owner/Specific NPCs3]]</f>
        <v/>
      </c>
      <c r="AD605" s="743"/>
      <c r="AE605" s="750" t="s">
        <v>5912</v>
      </c>
      <c r="AF605" s="751"/>
      <c r="AG605" s="752"/>
      <c r="AH605" s="743"/>
      <c r="AI605" s="752"/>
      <c r="AJ605" s="743"/>
      <c r="AK605" s="752"/>
      <c r="AL605" s="742" t="str">
        <f>IFERROR(INDEX('02_LIVING_WATERDEEP'!$C$2:$C$200,MATCH(Таблиця4[[#This Row],[BUILDING NAME]],'02_LIVING_WATERDEEP'!$A$2:$A$200,0),1),"")</f>
        <v/>
      </c>
      <c r="AM605" s="742" t="str">
        <f>IFERROR(INDEX('02_LIVING_WATERDEEP'!$F$2:$F$200,MATCH(Таблиця4[[#This Row],[BUILDING NAME]],'02_LIVING_WATERDEEP'!$A$2:$A$200,0),1),"")</f>
        <v/>
      </c>
      <c r="AN605" s="742" t="str">
        <f>IFERROR(INDEX('02_LIVING_WATERDEEP'!$I$2:$I$200,MATCH(Таблиця4[[#This Row],[BUILDING NAME]],'02_LIVING_WATERDEEP'!$A$2:$A$200,0),1),"")</f>
        <v/>
      </c>
      <c r="AO605" s="742" t="str">
        <f>IFERROR(INDEX('02_LIVING_WATERDEEP'!$J$2:$J$200,MATCH(Таблиця4[[#This Row],[BUILDING NAME]],'02_LIVING_WATERDEEP'!$A$2:$A$200,0),1),"")</f>
        <v/>
      </c>
      <c r="AP605" s="742" t="str">
        <f>IFERROR(INDEX('02_LIVING_WATERDEEP'!$K$2:$K$200,MATCH(Таблиця4[[#This Row],[BUILDING NAME]],'02_LIVING_WATERDEEP'!$A$2:$A$200,0),1),"")</f>
        <v/>
      </c>
      <c r="AQ605" s="742" t="str">
        <f>IFERROR(INDEX('02_LIVING_WATERDEEP'!$L$2:$L$200,MATCH(Таблиця4[[#This Row],[BUILDING NAME]],'02_LIVING_WATERDEEP'!$A$2:$A$200,0),1),"")</f>
        <v/>
      </c>
      <c r="AR605" s="742" t="str">
        <f>IFERROR(INDEX('02_LIVING_WATERDEEP'!$M$2:$M$200,MATCH(Таблиця4[[#This Row],[BUILDING NAME]],'02_LIVING_WATERDEEP'!$A$2:$A$200,0),1),"")</f>
        <v/>
      </c>
      <c r="AS605" s="742"/>
      <c r="AT605" s="596"/>
      <c r="AU605" s="596"/>
      <c r="AV605" s="596"/>
      <c r="AW605" s="596"/>
      <c r="AX605" s="596"/>
      <c r="AY605" s="596"/>
      <c r="AZ605" s="596"/>
      <c r="BA605" s="596"/>
      <c r="BB605" s="596"/>
      <c r="BC605" s="596"/>
      <c r="BD605" s="596"/>
      <c r="BE605" s="596"/>
      <c r="BF605" s="596"/>
      <c r="BG605" s="596"/>
      <c r="BH605" s="596"/>
      <c r="BI605" s="596"/>
      <c r="BJ605" s="596" t="e">
        <f>MATCH(Таблиця4[[#This Row],[BUILDING NAME]],#REF!,0)</f>
        <v>#REF!</v>
      </c>
      <c r="BK605" s="596" t="e">
        <f>INDEX(#REF!,'02BUILD'!BJ605,1)</f>
        <v>#REF!</v>
      </c>
      <c r="BL605" s="596" t="e">
        <v>#N/A</v>
      </c>
      <c r="BM605" s="596"/>
      <c r="BN605" s="596" t="e">
        <f>MATCH(Таблиця4[[#This Row],[BUILDING NAME]],Таблиця5[NAME],0)</f>
        <v>#N/A</v>
      </c>
      <c r="BO605" s="596" t="e">
        <f>INDEX(Таблиця5[[C - COINS - COST]:[ADDRESS]],'02BUILD'!$BN605,1)</f>
        <v>#N/A</v>
      </c>
      <c r="BP605" s="596" t="e">
        <f>INDEX(Таблиця5[[C - COINS - COST]:[ADDRESS]],'02BUILD'!$BN605,2)</f>
        <v>#N/A</v>
      </c>
      <c r="BQ605" s="596" t="e">
        <f>INDEX(Таблиця5[[C - COINS - COST]:[ADDRESS]],'02BUILD'!$BN605,3)</f>
        <v>#N/A</v>
      </c>
      <c r="BR605" s="596" t="e">
        <f>INDEX(Таблиця5[[C - COINS - COST]:[ADDRESS]],'02BUILD'!$BN605,4)</f>
        <v>#N/A</v>
      </c>
      <c r="BS605" s="596" t="e">
        <f>INDEX(Таблиця5[[C - COINS - COST]:[ADDRESS]],'02BUILD'!$BN605,5)</f>
        <v>#N/A</v>
      </c>
      <c r="BT605" s="596" t="e">
        <f>INDEX(Таблиця5[[C - COINS - COST]:[ADDRESS]],'02BUILD'!$BN605,6)</f>
        <v>#N/A</v>
      </c>
      <c r="BU605" s="596" t="e">
        <f>INDEX(Таблиця5[[C - COINS - COST]:[ADDRESS]],'02BUILD'!$BN605,7)</f>
        <v>#N/A</v>
      </c>
      <c r="BV605" s="596" t="e">
        <f>INDEX(Таблиця5[[C - COINS - COST]:[ADDRESS]],'02BUILD'!$BN605,8)</f>
        <v>#N/A</v>
      </c>
      <c r="BW605" s="596" t="e">
        <f>INDEX(Таблиця5[[C - COINS - COST]:[ADDRESS]],'02BUILD'!$BN605,9)</f>
        <v>#N/A</v>
      </c>
      <c r="BX605" s="596" t="e">
        <f>INDEX(Таблиця5[[C - COINS - COST]:[ADDRESS]],'02BUILD'!$BN605,10)</f>
        <v>#N/A</v>
      </c>
    </row>
    <row r="606" spans="1:76" ht="16.5" thickTop="1" thickBot="1">
      <c r="A606" s="776"/>
      <c r="B606" s="776"/>
      <c r="C606" s="776"/>
      <c r="D606" s="776"/>
      <c r="E606" s="776"/>
      <c r="F606" s="777"/>
      <c r="G606" s="777"/>
      <c r="H606" s="743" t="s">
        <v>5766</v>
      </c>
      <c r="I606" s="743" t="s">
        <v>3969</v>
      </c>
      <c r="J606" s="743"/>
      <c r="K606" s="743" t="s">
        <v>2089</v>
      </c>
      <c r="L606" s="775" t="s">
        <v>20774</v>
      </c>
      <c r="M606" s="775" t="s">
        <v>20774</v>
      </c>
      <c r="N606" s="743"/>
      <c r="O606" s="743"/>
      <c r="P606" s="743"/>
      <c r="Q606" s="743"/>
      <c r="R606" s="743"/>
      <c r="S6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6" s="743"/>
      <c r="U606" s="743"/>
      <c r="V606" s="743"/>
      <c r="W606" s="743"/>
      <c r="X606" s="743"/>
      <c r="Y606" s="747" t="s">
        <v>21752</v>
      </c>
      <c r="Z606" s="743" t="s">
        <v>4311</v>
      </c>
      <c r="AA606" s="743"/>
      <c r="AB606" s="743" t="str">
        <f>Таблиця4[[#This Row],[Descriptions2]]</f>
        <v/>
      </c>
      <c r="AC606" s="743" t="str">
        <f>Таблиця4[[#This Row],[Owner/Specific NPCs3]]</f>
        <v/>
      </c>
      <c r="AD606" s="743"/>
      <c r="AE606" s="750" t="s">
        <v>5913</v>
      </c>
      <c r="AF606" s="751"/>
      <c r="AG606" s="752"/>
      <c r="AH606" s="743"/>
      <c r="AI606" s="752"/>
      <c r="AJ606" s="743"/>
      <c r="AK606" s="752"/>
      <c r="AL606" s="742" t="str">
        <f>IFERROR(INDEX('02_LIVING_WATERDEEP'!$C$2:$C$200,MATCH(Таблиця4[[#This Row],[BUILDING NAME]],'02_LIVING_WATERDEEP'!$A$2:$A$200,0),1),"")</f>
        <v/>
      </c>
      <c r="AM606" s="742" t="str">
        <f>IFERROR(INDEX('02_LIVING_WATERDEEP'!$F$2:$F$200,MATCH(Таблиця4[[#This Row],[BUILDING NAME]],'02_LIVING_WATERDEEP'!$A$2:$A$200,0),1),"")</f>
        <v/>
      </c>
      <c r="AN606" s="742" t="str">
        <f>IFERROR(INDEX('02_LIVING_WATERDEEP'!$I$2:$I$200,MATCH(Таблиця4[[#This Row],[BUILDING NAME]],'02_LIVING_WATERDEEP'!$A$2:$A$200,0),1),"")</f>
        <v/>
      </c>
      <c r="AO606" s="742" t="str">
        <f>IFERROR(INDEX('02_LIVING_WATERDEEP'!$J$2:$J$200,MATCH(Таблиця4[[#This Row],[BUILDING NAME]],'02_LIVING_WATERDEEP'!$A$2:$A$200,0),1),"")</f>
        <v/>
      </c>
      <c r="AP606" s="742" t="str">
        <f>IFERROR(INDEX('02_LIVING_WATERDEEP'!$K$2:$K$200,MATCH(Таблиця4[[#This Row],[BUILDING NAME]],'02_LIVING_WATERDEEP'!$A$2:$A$200,0),1),"")</f>
        <v/>
      </c>
      <c r="AQ606" s="742" t="str">
        <f>IFERROR(INDEX('02_LIVING_WATERDEEP'!$L$2:$L$200,MATCH(Таблиця4[[#This Row],[BUILDING NAME]],'02_LIVING_WATERDEEP'!$A$2:$A$200,0),1),"")</f>
        <v/>
      </c>
      <c r="AR606" s="742" t="str">
        <f>IFERROR(INDEX('02_LIVING_WATERDEEP'!$M$2:$M$200,MATCH(Таблиця4[[#This Row],[BUILDING NAME]],'02_LIVING_WATERDEEP'!$A$2:$A$200,0),1),"")</f>
        <v/>
      </c>
      <c r="AS606" s="742"/>
      <c r="AT606" s="596"/>
      <c r="AU606" s="596"/>
      <c r="AV606" s="596"/>
      <c r="AW606" s="596"/>
      <c r="AX606" s="596"/>
      <c r="AY606" s="596"/>
      <c r="AZ606" s="596"/>
      <c r="BA606" s="596"/>
      <c r="BB606" s="596"/>
      <c r="BC606" s="596"/>
      <c r="BD606" s="596"/>
      <c r="BE606" s="596"/>
      <c r="BF606" s="596"/>
      <c r="BG606" s="596"/>
      <c r="BH606" s="596"/>
      <c r="BI606" s="596"/>
      <c r="BJ606" s="596" t="e">
        <f>MATCH(Таблиця4[[#This Row],[BUILDING NAME]],#REF!,0)</f>
        <v>#REF!</v>
      </c>
      <c r="BK606" s="596" t="e">
        <f>INDEX(#REF!,'02BUILD'!BJ606,1)</f>
        <v>#REF!</v>
      </c>
      <c r="BL606" s="596" t="e">
        <v>#N/A</v>
      </c>
      <c r="BM606" s="596"/>
      <c r="BN606" s="596" t="e">
        <f>MATCH(Таблиця4[[#This Row],[BUILDING NAME]],Таблиця5[NAME],0)</f>
        <v>#N/A</v>
      </c>
      <c r="BO606" s="596" t="e">
        <f>INDEX(Таблиця5[[C - COINS - COST]:[ADDRESS]],'02BUILD'!$BN606,1)</f>
        <v>#N/A</v>
      </c>
      <c r="BP606" s="596" t="e">
        <f>INDEX(Таблиця5[[C - COINS - COST]:[ADDRESS]],'02BUILD'!$BN606,2)</f>
        <v>#N/A</v>
      </c>
      <c r="BQ606" s="596" t="e">
        <f>INDEX(Таблиця5[[C - COINS - COST]:[ADDRESS]],'02BUILD'!$BN606,3)</f>
        <v>#N/A</v>
      </c>
      <c r="BR606" s="596" t="e">
        <f>INDEX(Таблиця5[[C - COINS - COST]:[ADDRESS]],'02BUILD'!$BN606,4)</f>
        <v>#N/A</v>
      </c>
      <c r="BS606" s="596" t="e">
        <f>INDEX(Таблиця5[[C - COINS - COST]:[ADDRESS]],'02BUILD'!$BN606,5)</f>
        <v>#N/A</v>
      </c>
      <c r="BT606" s="596" t="e">
        <f>INDEX(Таблиця5[[C - COINS - COST]:[ADDRESS]],'02BUILD'!$BN606,6)</f>
        <v>#N/A</v>
      </c>
      <c r="BU606" s="596" t="e">
        <f>INDEX(Таблиця5[[C - COINS - COST]:[ADDRESS]],'02BUILD'!$BN606,7)</f>
        <v>#N/A</v>
      </c>
      <c r="BV606" s="596" t="e">
        <f>INDEX(Таблиця5[[C - COINS - COST]:[ADDRESS]],'02BUILD'!$BN606,8)</f>
        <v>#N/A</v>
      </c>
      <c r="BW606" s="596" t="e">
        <f>INDEX(Таблиця5[[C - COINS - COST]:[ADDRESS]],'02BUILD'!$BN606,9)</f>
        <v>#N/A</v>
      </c>
      <c r="BX606" s="596" t="e">
        <f>INDEX(Таблиця5[[C - COINS - COST]:[ADDRESS]],'02BUILD'!$BN606,10)</f>
        <v>#N/A</v>
      </c>
    </row>
    <row r="607" spans="1:76" ht="16.5" thickTop="1" thickBot="1">
      <c r="A607" s="776"/>
      <c r="B607" s="776"/>
      <c r="C607" s="776"/>
      <c r="D607" s="776"/>
      <c r="E607" s="776"/>
      <c r="F607" s="777"/>
      <c r="G607" s="777"/>
      <c r="H607" s="742" t="s">
        <v>20969</v>
      </c>
      <c r="I607" s="743" t="s">
        <v>3969</v>
      </c>
      <c r="J607" s="743"/>
      <c r="K607" s="743" t="s">
        <v>2089</v>
      </c>
      <c r="L607" s="775" t="s">
        <v>20774</v>
      </c>
      <c r="M607" s="775" t="s">
        <v>20774</v>
      </c>
      <c r="N607" s="743"/>
      <c r="O607" s="743"/>
      <c r="P607" s="743"/>
      <c r="Q607" s="743"/>
      <c r="R607" s="743"/>
      <c r="S6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7" s="743"/>
      <c r="U607" s="743"/>
      <c r="V607" s="743"/>
      <c r="W607" s="743"/>
      <c r="X607" s="743"/>
      <c r="Y607" s="743" t="s">
        <v>19797</v>
      </c>
      <c r="Z607" s="743" t="s">
        <v>4311</v>
      </c>
      <c r="AA607" s="743"/>
      <c r="AB607" s="743" t="str">
        <f>Таблиця4[[#This Row],[Descriptions2]]</f>
        <v/>
      </c>
      <c r="AC607" s="743" t="str">
        <f>Таблиця4[[#This Row],[Owner/Specific NPCs3]]</f>
        <v/>
      </c>
      <c r="AD607" s="743"/>
      <c r="AE607" s="750" t="s">
        <v>5914</v>
      </c>
      <c r="AF607" s="750"/>
      <c r="AG607" s="752"/>
      <c r="AH607" s="743"/>
      <c r="AI607" s="752"/>
      <c r="AJ607" s="743"/>
      <c r="AK607" s="752"/>
      <c r="AL607" s="742" t="str">
        <f>IFERROR(INDEX('02_LIVING_WATERDEEP'!$C$2:$C$200,MATCH(Таблиця4[[#This Row],[BUILDING NAME]],'02_LIVING_WATERDEEP'!$A$2:$A$200,0),1),"")</f>
        <v/>
      </c>
      <c r="AM607" s="742" t="str">
        <f>IFERROR(INDEX('02_LIVING_WATERDEEP'!$F$2:$F$200,MATCH(Таблиця4[[#This Row],[BUILDING NAME]],'02_LIVING_WATERDEEP'!$A$2:$A$200,0),1),"")</f>
        <v/>
      </c>
      <c r="AN607" s="742" t="str">
        <f>IFERROR(INDEX('02_LIVING_WATERDEEP'!$I$2:$I$200,MATCH(Таблиця4[[#This Row],[BUILDING NAME]],'02_LIVING_WATERDEEP'!$A$2:$A$200,0),1),"")</f>
        <v/>
      </c>
      <c r="AO607" s="742" t="str">
        <f>IFERROR(INDEX('02_LIVING_WATERDEEP'!$J$2:$J$200,MATCH(Таблиця4[[#This Row],[BUILDING NAME]],'02_LIVING_WATERDEEP'!$A$2:$A$200,0),1),"")</f>
        <v/>
      </c>
      <c r="AP607" s="742" t="str">
        <f>IFERROR(INDEX('02_LIVING_WATERDEEP'!$K$2:$K$200,MATCH(Таблиця4[[#This Row],[BUILDING NAME]],'02_LIVING_WATERDEEP'!$A$2:$A$200,0),1),"")</f>
        <v/>
      </c>
      <c r="AQ607" s="742" t="str">
        <f>IFERROR(INDEX('02_LIVING_WATERDEEP'!$L$2:$L$200,MATCH(Таблиця4[[#This Row],[BUILDING NAME]],'02_LIVING_WATERDEEP'!$A$2:$A$200,0),1),"")</f>
        <v/>
      </c>
      <c r="AR607" s="742" t="str">
        <f>IFERROR(INDEX('02_LIVING_WATERDEEP'!$M$2:$M$200,MATCH(Таблиця4[[#This Row],[BUILDING NAME]],'02_LIVING_WATERDEEP'!$A$2:$A$200,0),1),"")</f>
        <v/>
      </c>
      <c r="AS607" s="742"/>
      <c r="AT607" s="596"/>
      <c r="AU607" s="596"/>
      <c r="AV607" s="596"/>
      <c r="AW607" s="596"/>
      <c r="AX607" s="596"/>
      <c r="AY607" s="596"/>
      <c r="AZ607" s="596"/>
      <c r="BA607" s="596"/>
      <c r="BB607" s="596"/>
      <c r="BC607" s="596"/>
      <c r="BD607" s="596"/>
      <c r="BE607" s="596"/>
      <c r="BF607" s="596"/>
      <c r="BG607" s="596"/>
      <c r="BH607" s="596"/>
      <c r="BI607" s="596"/>
      <c r="BJ607" s="596" t="e">
        <f>MATCH(Таблиця4[[#This Row],[BUILDING NAME]],#REF!,0)</f>
        <v>#REF!</v>
      </c>
      <c r="BK607" s="596" t="e">
        <f>INDEX(#REF!,'02BUILD'!BJ607,1)</f>
        <v>#REF!</v>
      </c>
      <c r="BL607" s="596" t="e">
        <v>#N/A</v>
      </c>
      <c r="BM607" s="596"/>
      <c r="BN607" s="596" t="e">
        <f>MATCH(Таблиця4[[#This Row],[BUILDING NAME]],Таблиця5[NAME],0)</f>
        <v>#N/A</v>
      </c>
      <c r="BO607" s="596" t="e">
        <f>INDEX(Таблиця5[[C - COINS - COST]:[ADDRESS]],'02BUILD'!$BN607,1)</f>
        <v>#N/A</v>
      </c>
      <c r="BP607" s="596" t="e">
        <f>INDEX(Таблиця5[[C - COINS - COST]:[ADDRESS]],'02BUILD'!$BN607,2)</f>
        <v>#N/A</v>
      </c>
      <c r="BQ607" s="596" t="e">
        <f>INDEX(Таблиця5[[C - COINS - COST]:[ADDRESS]],'02BUILD'!$BN607,3)</f>
        <v>#N/A</v>
      </c>
      <c r="BR607" s="596" t="e">
        <f>INDEX(Таблиця5[[C - COINS - COST]:[ADDRESS]],'02BUILD'!$BN607,4)</f>
        <v>#N/A</v>
      </c>
      <c r="BS607" s="596" t="e">
        <f>INDEX(Таблиця5[[C - COINS - COST]:[ADDRESS]],'02BUILD'!$BN607,5)</f>
        <v>#N/A</v>
      </c>
      <c r="BT607" s="596" t="e">
        <f>INDEX(Таблиця5[[C - COINS - COST]:[ADDRESS]],'02BUILD'!$BN607,6)</f>
        <v>#N/A</v>
      </c>
      <c r="BU607" s="596" t="e">
        <f>INDEX(Таблиця5[[C - COINS - COST]:[ADDRESS]],'02BUILD'!$BN607,7)</f>
        <v>#N/A</v>
      </c>
      <c r="BV607" s="596" t="e">
        <f>INDEX(Таблиця5[[C - COINS - COST]:[ADDRESS]],'02BUILD'!$BN607,8)</f>
        <v>#N/A</v>
      </c>
      <c r="BW607" s="596" t="e">
        <f>INDEX(Таблиця5[[C - COINS - COST]:[ADDRESS]],'02BUILD'!$BN607,9)</f>
        <v>#N/A</v>
      </c>
      <c r="BX607" s="596" t="e">
        <f>INDEX(Таблиця5[[C - COINS - COST]:[ADDRESS]],'02BUILD'!$BN607,10)</f>
        <v>#N/A</v>
      </c>
    </row>
    <row r="608" spans="1:76" ht="16.5" thickTop="1" thickBot="1">
      <c r="A608" s="776"/>
      <c r="B608" s="776"/>
      <c r="C608" s="776"/>
      <c r="D608" s="776"/>
      <c r="E608" s="776"/>
      <c r="F608" s="777"/>
      <c r="G608" s="777"/>
      <c r="H608" s="743" t="s">
        <v>5767</v>
      </c>
      <c r="I608" s="743" t="s">
        <v>3969</v>
      </c>
      <c r="J608" s="743"/>
      <c r="K608" s="743" t="s">
        <v>2092</v>
      </c>
      <c r="L608" s="775" t="s">
        <v>20774</v>
      </c>
      <c r="M608" s="775" t="s">
        <v>20774</v>
      </c>
      <c r="N608" s="743"/>
      <c r="O608" s="743"/>
      <c r="P608" s="743"/>
      <c r="Q608" s="743"/>
      <c r="R608" s="743"/>
      <c r="S6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8" s="743"/>
      <c r="U608" s="743"/>
      <c r="V608" s="743"/>
      <c r="W608" s="743"/>
      <c r="X608" s="743"/>
      <c r="Y608" s="743" t="s">
        <v>19798</v>
      </c>
      <c r="Z608" s="743" t="s">
        <v>4311</v>
      </c>
      <c r="AA608" s="743"/>
      <c r="AB608" s="743" t="str">
        <f>Таблиця4[[#This Row],[Descriptions2]]</f>
        <v/>
      </c>
      <c r="AC608" s="743" t="str">
        <f>Таблиця4[[#This Row],[Owner/Specific NPCs3]]</f>
        <v/>
      </c>
      <c r="AD608" s="743"/>
      <c r="AE608" s="750" t="s">
        <v>5915</v>
      </c>
      <c r="AF608" s="751"/>
      <c r="AG608" s="752"/>
      <c r="AH608" s="743"/>
      <c r="AI608" s="752"/>
      <c r="AJ608" s="743"/>
      <c r="AK608" s="752"/>
      <c r="AL608" s="742" t="str">
        <f>IFERROR(INDEX('02_LIVING_WATERDEEP'!$C$2:$C$200,MATCH(Таблиця4[[#This Row],[BUILDING NAME]],'02_LIVING_WATERDEEP'!$A$2:$A$200,0),1),"")</f>
        <v/>
      </c>
      <c r="AM608" s="742" t="str">
        <f>IFERROR(INDEX('02_LIVING_WATERDEEP'!$F$2:$F$200,MATCH(Таблиця4[[#This Row],[BUILDING NAME]],'02_LIVING_WATERDEEP'!$A$2:$A$200,0),1),"")</f>
        <v/>
      </c>
      <c r="AN608" s="742" t="str">
        <f>IFERROR(INDEX('02_LIVING_WATERDEEP'!$I$2:$I$200,MATCH(Таблиця4[[#This Row],[BUILDING NAME]],'02_LIVING_WATERDEEP'!$A$2:$A$200,0),1),"")</f>
        <v/>
      </c>
      <c r="AO608" s="742" t="str">
        <f>IFERROR(INDEX('02_LIVING_WATERDEEP'!$J$2:$J$200,MATCH(Таблиця4[[#This Row],[BUILDING NAME]],'02_LIVING_WATERDEEP'!$A$2:$A$200,0),1),"")</f>
        <v/>
      </c>
      <c r="AP608" s="742" t="str">
        <f>IFERROR(INDEX('02_LIVING_WATERDEEP'!$K$2:$K$200,MATCH(Таблиця4[[#This Row],[BUILDING NAME]],'02_LIVING_WATERDEEP'!$A$2:$A$200,0),1),"")</f>
        <v/>
      </c>
      <c r="AQ608" s="742" t="str">
        <f>IFERROR(INDEX('02_LIVING_WATERDEEP'!$L$2:$L$200,MATCH(Таблиця4[[#This Row],[BUILDING NAME]],'02_LIVING_WATERDEEP'!$A$2:$A$200,0),1),"")</f>
        <v/>
      </c>
      <c r="AR608" s="742" t="str">
        <f>IFERROR(INDEX('02_LIVING_WATERDEEP'!$M$2:$M$200,MATCH(Таблиця4[[#This Row],[BUILDING NAME]],'02_LIVING_WATERDEEP'!$A$2:$A$200,0),1),"")</f>
        <v/>
      </c>
      <c r="AS608" s="742"/>
      <c r="AT608" s="596"/>
      <c r="AU608" s="596"/>
      <c r="AV608" s="596"/>
      <c r="AW608" s="596"/>
      <c r="AX608" s="596"/>
      <c r="AY608" s="596"/>
      <c r="AZ608" s="596"/>
      <c r="BA608" s="596"/>
      <c r="BB608" s="596"/>
      <c r="BC608" s="596"/>
      <c r="BD608" s="596"/>
      <c r="BE608" s="596"/>
      <c r="BF608" s="596"/>
      <c r="BG608" s="596"/>
      <c r="BH608" s="596"/>
      <c r="BI608" s="596"/>
      <c r="BJ608" s="596" t="e">
        <f>MATCH(Таблиця4[[#This Row],[BUILDING NAME]],#REF!,0)</f>
        <v>#REF!</v>
      </c>
      <c r="BK608" s="596" t="e">
        <f>INDEX(#REF!,'02BUILD'!BJ608,1)</f>
        <v>#REF!</v>
      </c>
      <c r="BL608" s="596" t="e">
        <v>#N/A</v>
      </c>
      <c r="BM608" s="596"/>
      <c r="BN608" s="596">
        <f>MATCH(Таблиця4[[#This Row],[BUILDING NAME]],Таблиця5[NAME],0)</f>
        <v>218</v>
      </c>
      <c r="BO608" s="596">
        <f>INDEX(Таблиця5[[C - COINS - COST]:[ADDRESS]],'02BUILD'!$BN608,1)</f>
        <v>0</v>
      </c>
      <c r="BP608" s="596">
        <f>INDEX(Таблиця5[[C - COINS - COST]:[ADDRESS]],'02BUILD'!$BN608,2)</f>
        <v>0</v>
      </c>
      <c r="BQ608" s="596">
        <f>INDEX(Таблиця5[[C - COINS - COST]:[ADDRESS]],'02BUILD'!$BN608,3)</f>
        <v>0</v>
      </c>
      <c r="BR608" s="596">
        <f>INDEX(Таблиця5[[C - COINS - COST]:[ADDRESS]],'02BUILD'!$BN608,4)</f>
        <v>0</v>
      </c>
      <c r="BS608" s="596" t="str">
        <f>INDEX(Таблиця5[[C - COINS - COST]:[ADDRESS]],'02BUILD'!$BN608,5)</f>
        <v/>
      </c>
      <c r="BT608" s="596">
        <f>INDEX(Таблиця5[[C - COINS - COST]:[ADDRESS]],'02BUILD'!$BN608,6)</f>
        <v>0</v>
      </c>
      <c r="BU608" s="596">
        <f>INDEX(Таблиця5[[C - COINS - COST]:[ADDRESS]],'02BUILD'!$BN608,7)</f>
        <v>0</v>
      </c>
      <c r="BV608" s="596">
        <f>INDEX(Таблиця5[[C - COINS - COST]:[ADDRESS]],'02BUILD'!$BN608,8)</f>
        <v>0</v>
      </c>
      <c r="BW608" s="596">
        <f>INDEX(Таблиця5[[C - COINS - COST]:[ADDRESS]],'02BUILD'!$BN608,9)</f>
        <v>0</v>
      </c>
      <c r="BX608" s="596">
        <f>INDEX(Таблиця5[[C - COINS - COST]:[ADDRESS]],'02BUILD'!$BN608,10)</f>
        <v>0</v>
      </c>
    </row>
    <row r="609" spans="1:76" ht="16.5" thickTop="1" thickBot="1">
      <c r="A609" s="776"/>
      <c r="B609" s="776"/>
      <c r="C609" s="776"/>
      <c r="D609" s="776"/>
      <c r="E609" s="776"/>
      <c r="F609" s="777"/>
      <c r="G609" s="777"/>
      <c r="H609" s="755" t="s">
        <v>5768</v>
      </c>
      <c r="I609" s="743" t="s">
        <v>3969</v>
      </c>
      <c r="J609" s="743"/>
      <c r="K609" s="743" t="s">
        <v>2089</v>
      </c>
      <c r="L609" s="775" t="s">
        <v>20774</v>
      </c>
      <c r="M609" s="775" t="s">
        <v>20774</v>
      </c>
      <c r="N609" s="743"/>
      <c r="O609" s="743"/>
      <c r="P609" s="743"/>
      <c r="Q609" s="743"/>
      <c r="R609" s="743"/>
      <c r="S6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09" s="743"/>
      <c r="U609" s="743"/>
      <c r="V609" s="743"/>
      <c r="W609" s="742"/>
      <c r="X609" s="742"/>
      <c r="Y609" s="742" t="s">
        <v>19799</v>
      </c>
      <c r="Z609" s="743" t="s">
        <v>4311</v>
      </c>
      <c r="AA609" s="743"/>
      <c r="AB609" s="743" t="str">
        <f>Таблиця4[[#This Row],[Descriptions2]]</f>
        <v/>
      </c>
      <c r="AC609" s="743" t="str">
        <f>Таблиця4[[#This Row],[Owner/Specific NPCs3]]</f>
        <v/>
      </c>
      <c r="AD609" s="743"/>
      <c r="AE609" s="750" t="s">
        <v>5916</v>
      </c>
      <c r="AF609" s="751"/>
      <c r="AG609" s="752"/>
      <c r="AH609" s="743"/>
      <c r="AI609" s="752"/>
      <c r="AJ609" s="743"/>
      <c r="AK609" s="752"/>
      <c r="AL609" s="742" t="str">
        <f>IFERROR(INDEX('02_LIVING_WATERDEEP'!$C$2:$C$200,MATCH(Таблиця4[[#This Row],[BUILDING NAME]],'02_LIVING_WATERDEEP'!$A$2:$A$200,0),1),"")</f>
        <v/>
      </c>
      <c r="AM609" s="742" t="str">
        <f>IFERROR(INDEX('02_LIVING_WATERDEEP'!$F$2:$F$200,MATCH(Таблиця4[[#This Row],[BUILDING NAME]],'02_LIVING_WATERDEEP'!$A$2:$A$200,0),1),"")</f>
        <v/>
      </c>
      <c r="AN609" s="742" t="str">
        <f>IFERROR(INDEX('02_LIVING_WATERDEEP'!$I$2:$I$200,MATCH(Таблиця4[[#This Row],[BUILDING NAME]],'02_LIVING_WATERDEEP'!$A$2:$A$200,0),1),"")</f>
        <v/>
      </c>
      <c r="AO609" s="742" t="str">
        <f>IFERROR(INDEX('02_LIVING_WATERDEEP'!$J$2:$J$200,MATCH(Таблиця4[[#This Row],[BUILDING NAME]],'02_LIVING_WATERDEEP'!$A$2:$A$200,0),1),"")</f>
        <v/>
      </c>
      <c r="AP609" s="742" t="str">
        <f>IFERROR(INDEX('02_LIVING_WATERDEEP'!$K$2:$K$200,MATCH(Таблиця4[[#This Row],[BUILDING NAME]],'02_LIVING_WATERDEEP'!$A$2:$A$200,0),1),"")</f>
        <v/>
      </c>
      <c r="AQ609" s="742" t="str">
        <f>IFERROR(INDEX('02_LIVING_WATERDEEP'!$L$2:$L$200,MATCH(Таблиця4[[#This Row],[BUILDING NAME]],'02_LIVING_WATERDEEP'!$A$2:$A$200,0),1),"")</f>
        <v/>
      </c>
      <c r="AR609" s="742" t="str">
        <f>IFERROR(INDEX('02_LIVING_WATERDEEP'!$M$2:$M$200,MATCH(Таблиця4[[#This Row],[BUILDING NAME]],'02_LIVING_WATERDEEP'!$A$2:$A$200,0),1),"")</f>
        <v/>
      </c>
      <c r="AS609" s="742"/>
      <c r="AT609" s="596"/>
      <c r="AU609" s="596"/>
      <c r="AV609" s="596"/>
      <c r="AW609" s="596"/>
      <c r="AX609" s="596"/>
      <c r="AY609" s="596"/>
      <c r="AZ609" s="596"/>
      <c r="BA609" s="596"/>
      <c r="BB609" s="596"/>
      <c r="BC609" s="596"/>
      <c r="BD609" s="596"/>
      <c r="BE609" s="596"/>
      <c r="BF609" s="596"/>
      <c r="BG609" s="596"/>
      <c r="BH609" s="596"/>
      <c r="BI609" s="596"/>
      <c r="BJ609" s="596" t="e">
        <f>MATCH(Таблиця4[[#This Row],[BUILDING NAME]],#REF!,0)</f>
        <v>#REF!</v>
      </c>
      <c r="BK609" s="596" t="e">
        <f>INDEX(#REF!,'02BUILD'!BJ609,1)</f>
        <v>#REF!</v>
      </c>
      <c r="BL609" s="596" t="e">
        <v>#N/A</v>
      </c>
      <c r="BM609" s="596"/>
      <c r="BN609" s="596" t="e">
        <f>MATCH(Таблиця4[[#This Row],[BUILDING NAME]],Таблиця5[NAME],0)</f>
        <v>#N/A</v>
      </c>
      <c r="BO609" s="596" t="e">
        <f>INDEX(Таблиця5[[C - COINS - COST]:[ADDRESS]],'02BUILD'!$BN609,1)</f>
        <v>#N/A</v>
      </c>
      <c r="BP609" s="596" t="e">
        <f>INDEX(Таблиця5[[C - COINS - COST]:[ADDRESS]],'02BUILD'!$BN609,2)</f>
        <v>#N/A</v>
      </c>
      <c r="BQ609" s="596" t="e">
        <f>INDEX(Таблиця5[[C - COINS - COST]:[ADDRESS]],'02BUILD'!$BN609,3)</f>
        <v>#N/A</v>
      </c>
      <c r="BR609" s="596" t="e">
        <f>INDEX(Таблиця5[[C - COINS - COST]:[ADDRESS]],'02BUILD'!$BN609,4)</f>
        <v>#N/A</v>
      </c>
      <c r="BS609" s="596" t="e">
        <f>INDEX(Таблиця5[[C - COINS - COST]:[ADDRESS]],'02BUILD'!$BN609,5)</f>
        <v>#N/A</v>
      </c>
      <c r="BT609" s="596" t="e">
        <f>INDEX(Таблиця5[[C - COINS - COST]:[ADDRESS]],'02BUILD'!$BN609,6)</f>
        <v>#N/A</v>
      </c>
      <c r="BU609" s="596" t="e">
        <f>INDEX(Таблиця5[[C - COINS - COST]:[ADDRESS]],'02BUILD'!$BN609,7)</f>
        <v>#N/A</v>
      </c>
      <c r="BV609" s="596" t="e">
        <f>INDEX(Таблиця5[[C - COINS - COST]:[ADDRESS]],'02BUILD'!$BN609,8)</f>
        <v>#N/A</v>
      </c>
      <c r="BW609" s="596" t="e">
        <f>INDEX(Таблиця5[[C - COINS - COST]:[ADDRESS]],'02BUILD'!$BN609,9)</f>
        <v>#N/A</v>
      </c>
      <c r="BX609" s="596" t="e">
        <f>INDEX(Таблиця5[[C - COINS - COST]:[ADDRESS]],'02BUILD'!$BN609,10)</f>
        <v>#N/A</v>
      </c>
    </row>
    <row r="610" spans="1:76" ht="16.5" thickTop="1" thickBot="1">
      <c r="A610" s="776"/>
      <c r="B610" s="776"/>
      <c r="C610" s="776"/>
      <c r="D610" s="776"/>
      <c r="E610" s="776"/>
      <c r="F610" s="777"/>
      <c r="G610" s="777"/>
      <c r="H610" s="743" t="s">
        <v>21450</v>
      </c>
      <c r="I610" s="743" t="s">
        <v>3969</v>
      </c>
      <c r="J610" s="743"/>
      <c r="K610" s="743" t="s">
        <v>2094</v>
      </c>
      <c r="L610" s="775" t="s">
        <v>20774</v>
      </c>
      <c r="M610" s="775" t="s">
        <v>20774</v>
      </c>
      <c r="N610" s="743"/>
      <c r="O610" s="743"/>
      <c r="P610" s="743"/>
      <c r="Q610" s="743"/>
      <c r="R610" s="743"/>
      <c r="S6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0" s="743"/>
      <c r="U610" s="743"/>
      <c r="V610" s="743"/>
      <c r="W610" s="742"/>
      <c r="X610" s="742"/>
      <c r="Y610" s="742" t="s">
        <v>19800</v>
      </c>
      <c r="Z610" s="743" t="s">
        <v>4311</v>
      </c>
      <c r="AA610" s="743"/>
      <c r="AB610" s="743" t="str">
        <f>Таблиця4[[#This Row],[Descriptions2]]</f>
        <v/>
      </c>
      <c r="AC610" s="743" t="str">
        <f>Таблиця4[[#This Row],[Owner/Specific NPCs3]]</f>
        <v/>
      </c>
      <c r="AD610" s="743"/>
      <c r="AE610" s="750" t="s">
        <v>6383</v>
      </c>
      <c r="AF610" s="751"/>
      <c r="AG610" s="752"/>
      <c r="AH610" s="743"/>
      <c r="AI610" s="752"/>
      <c r="AJ610" s="743"/>
      <c r="AK610" s="752"/>
      <c r="AL610" s="742" t="str">
        <f>IFERROR(INDEX('02_LIVING_WATERDEEP'!$C$2:$C$200,MATCH(Таблиця4[[#This Row],[BUILDING NAME]],'02_LIVING_WATERDEEP'!$A$2:$A$200,0),1),"")</f>
        <v/>
      </c>
      <c r="AM610" s="742" t="str">
        <f>IFERROR(INDEX('02_LIVING_WATERDEEP'!$F$2:$F$200,MATCH(Таблиця4[[#This Row],[BUILDING NAME]],'02_LIVING_WATERDEEP'!$A$2:$A$200,0),1),"")</f>
        <v/>
      </c>
      <c r="AN610" s="742" t="str">
        <f>IFERROR(INDEX('02_LIVING_WATERDEEP'!$I$2:$I$200,MATCH(Таблиця4[[#This Row],[BUILDING NAME]],'02_LIVING_WATERDEEP'!$A$2:$A$200,0),1),"")</f>
        <v/>
      </c>
      <c r="AO610" s="742" t="str">
        <f>IFERROR(INDEX('02_LIVING_WATERDEEP'!$J$2:$J$200,MATCH(Таблиця4[[#This Row],[BUILDING NAME]],'02_LIVING_WATERDEEP'!$A$2:$A$200,0),1),"")</f>
        <v/>
      </c>
      <c r="AP610" s="742" t="str">
        <f>IFERROR(INDEX('02_LIVING_WATERDEEP'!$K$2:$K$200,MATCH(Таблиця4[[#This Row],[BUILDING NAME]],'02_LIVING_WATERDEEP'!$A$2:$A$200,0),1),"")</f>
        <v/>
      </c>
      <c r="AQ610" s="742" t="str">
        <f>IFERROR(INDEX('02_LIVING_WATERDEEP'!$L$2:$L$200,MATCH(Таблиця4[[#This Row],[BUILDING NAME]],'02_LIVING_WATERDEEP'!$A$2:$A$200,0),1),"")</f>
        <v/>
      </c>
      <c r="AR610" s="742" t="str">
        <f>IFERROR(INDEX('02_LIVING_WATERDEEP'!$M$2:$M$200,MATCH(Таблиця4[[#This Row],[BUILDING NAME]],'02_LIVING_WATERDEEP'!$A$2:$A$200,0),1),"")</f>
        <v/>
      </c>
      <c r="AS610" s="742"/>
      <c r="AT610" s="596"/>
      <c r="AU610" s="596"/>
      <c r="AV610" s="596"/>
      <c r="AW610" s="596"/>
      <c r="AX610" s="596"/>
      <c r="AY610" s="596"/>
      <c r="AZ610" s="596"/>
      <c r="BA610" s="596"/>
      <c r="BB610" s="596"/>
      <c r="BC610" s="596"/>
      <c r="BD610" s="596"/>
      <c r="BE610" s="596"/>
      <c r="BF610" s="596"/>
      <c r="BG610" s="596"/>
      <c r="BH610" s="596"/>
      <c r="BI610" s="596"/>
      <c r="BJ610" s="596" t="e">
        <f>MATCH(Таблиця4[[#This Row],[BUILDING NAME]],#REF!,0)</f>
        <v>#REF!</v>
      </c>
      <c r="BK610" s="596" t="e">
        <f>INDEX(#REF!,'02BUILD'!BJ610,1)</f>
        <v>#REF!</v>
      </c>
      <c r="BL610" s="596" t="e">
        <v>#N/A</v>
      </c>
      <c r="BM610" s="596"/>
      <c r="BN610" s="596" t="e">
        <f>MATCH(Таблиця4[[#This Row],[BUILDING NAME]],Таблиця5[NAME],0)</f>
        <v>#N/A</v>
      </c>
      <c r="BO610" s="596" t="e">
        <f>INDEX(Таблиця5[[C - COINS - COST]:[ADDRESS]],'02BUILD'!$BN610,1)</f>
        <v>#N/A</v>
      </c>
      <c r="BP610" s="596" t="e">
        <f>INDEX(Таблиця5[[C - COINS - COST]:[ADDRESS]],'02BUILD'!$BN610,2)</f>
        <v>#N/A</v>
      </c>
      <c r="BQ610" s="596" t="e">
        <f>INDEX(Таблиця5[[C - COINS - COST]:[ADDRESS]],'02BUILD'!$BN610,3)</f>
        <v>#N/A</v>
      </c>
      <c r="BR610" s="596" t="e">
        <f>INDEX(Таблиця5[[C - COINS - COST]:[ADDRESS]],'02BUILD'!$BN610,4)</f>
        <v>#N/A</v>
      </c>
      <c r="BS610" s="596" t="e">
        <f>INDEX(Таблиця5[[C - COINS - COST]:[ADDRESS]],'02BUILD'!$BN610,5)</f>
        <v>#N/A</v>
      </c>
      <c r="BT610" s="596" t="e">
        <f>INDEX(Таблиця5[[C - COINS - COST]:[ADDRESS]],'02BUILD'!$BN610,6)</f>
        <v>#N/A</v>
      </c>
      <c r="BU610" s="596" t="e">
        <f>INDEX(Таблиця5[[C - COINS - COST]:[ADDRESS]],'02BUILD'!$BN610,7)</f>
        <v>#N/A</v>
      </c>
      <c r="BV610" s="596" t="e">
        <f>INDEX(Таблиця5[[C - COINS - COST]:[ADDRESS]],'02BUILD'!$BN610,8)</f>
        <v>#N/A</v>
      </c>
      <c r="BW610" s="596" t="e">
        <f>INDEX(Таблиця5[[C - COINS - COST]:[ADDRESS]],'02BUILD'!$BN610,9)</f>
        <v>#N/A</v>
      </c>
      <c r="BX610" s="596" t="e">
        <f>INDEX(Таблиця5[[C - COINS - COST]:[ADDRESS]],'02BUILD'!$BN610,10)</f>
        <v>#N/A</v>
      </c>
    </row>
    <row r="611" spans="1:76" ht="16.5" thickTop="1" thickBot="1">
      <c r="A611" s="776"/>
      <c r="B611" s="776"/>
      <c r="C611" s="776"/>
      <c r="D611" s="776"/>
      <c r="E611" s="776"/>
      <c r="F611" s="777"/>
      <c r="G611" s="777"/>
      <c r="H611" s="743" t="s">
        <v>5770</v>
      </c>
      <c r="I611" s="743" t="s">
        <v>3969</v>
      </c>
      <c r="J611" s="743"/>
      <c r="K611" s="743" t="s">
        <v>2089</v>
      </c>
      <c r="L611" s="775" t="s">
        <v>20774</v>
      </c>
      <c r="M611" s="775" t="s">
        <v>20774</v>
      </c>
      <c r="N611" s="743"/>
      <c r="O611" s="743"/>
      <c r="P611" s="743"/>
      <c r="Q611" s="743"/>
      <c r="R611" s="743"/>
      <c r="S6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1" s="743"/>
      <c r="U611" s="743"/>
      <c r="V611" s="743"/>
      <c r="W611" s="742"/>
      <c r="X611" s="742"/>
      <c r="Y611" s="742" t="s">
        <v>19801</v>
      </c>
      <c r="Z611" s="743" t="s">
        <v>4311</v>
      </c>
      <c r="AA611" s="743"/>
      <c r="AB611" s="743" t="str">
        <f>Таблиця4[[#This Row],[Descriptions2]]</f>
        <v/>
      </c>
      <c r="AC611" s="743" t="str">
        <f>Таблиця4[[#This Row],[Owner/Specific NPCs3]]</f>
        <v/>
      </c>
      <c r="AD611" s="743"/>
      <c r="AE611" s="750" t="s">
        <v>5917</v>
      </c>
      <c r="AF611" s="751"/>
      <c r="AG611" s="752"/>
      <c r="AH611" s="743"/>
      <c r="AI611" s="752"/>
      <c r="AJ611" s="743"/>
      <c r="AK611" s="752"/>
      <c r="AL611" s="742" t="str">
        <f>IFERROR(INDEX('02_LIVING_WATERDEEP'!$C$2:$C$200,MATCH(Таблиця4[[#This Row],[BUILDING NAME]],'02_LIVING_WATERDEEP'!$A$2:$A$200,0),1),"")</f>
        <v/>
      </c>
      <c r="AM611" s="742" t="str">
        <f>IFERROR(INDEX('02_LIVING_WATERDEEP'!$F$2:$F$200,MATCH(Таблиця4[[#This Row],[BUILDING NAME]],'02_LIVING_WATERDEEP'!$A$2:$A$200,0),1),"")</f>
        <v/>
      </c>
      <c r="AN611" s="742" t="str">
        <f>IFERROR(INDEX('02_LIVING_WATERDEEP'!$I$2:$I$200,MATCH(Таблиця4[[#This Row],[BUILDING NAME]],'02_LIVING_WATERDEEP'!$A$2:$A$200,0),1),"")</f>
        <v/>
      </c>
      <c r="AO611" s="742" t="str">
        <f>IFERROR(INDEX('02_LIVING_WATERDEEP'!$J$2:$J$200,MATCH(Таблиця4[[#This Row],[BUILDING NAME]],'02_LIVING_WATERDEEP'!$A$2:$A$200,0),1),"")</f>
        <v/>
      </c>
      <c r="AP611" s="742" t="str">
        <f>IFERROR(INDEX('02_LIVING_WATERDEEP'!$K$2:$K$200,MATCH(Таблиця4[[#This Row],[BUILDING NAME]],'02_LIVING_WATERDEEP'!$A$2:$A$200,0),1),"")</f>
        <v/>
      </c>
      <c r="AQ611" s="742" t="str">
        <f>IFERROR(INDEX('02_LIVING_WATERDEEP'!$L$2:$L$200,MATCH(Таблиця4[[#This Row],[BUILDING NAME]],'02_LIVING_WATERDEEP'!$A$2:$A$200,0),1),"")</f>
        <v/>
      </c>
      <c r="AR611" s="742" t="str">
        <f>IFERROR(INDEX('02_LIVING_WATERDEEP'!$M$2:$M$200,MATCH(Таблиця4[[#This Row],[BUILDING NAME]],'02_LIVING_WATERDEEP'!$A$2:$A$200,0),1),"")</f>
        <v/>
      </c>
      <c r="AS611" s="742"/>
      <c r="AT611" s="596"/>
      <c r="AU611" s="596"/>
      <c r="AV611" s="596"/>
      <c r="AW611" s="596"/>
      <c r="AX611" s="596"/>
      <c r="AY611" s="596"/>
      <c r="AZ611" s="596"/>
      <c r="BA611" s="596"/>
      <c r="BB611" s="596"/>
      <c r="BC611" s="596"/>
      <c r="BD611" s="596"/>
      <c r="BE611" s="596"/>
      <c r="BF611" s="596"/>
      <c r="BG611" s="596"/>
      <c r="BH611" s="596"/>
      <c r="BI611" s="596"/>
      <c r="BJ611" s="596" t="e">
        <f>MATCH(Таблиця4[[#This Row],[BUILDING NAME]],#REF!,0)</f>
        <v>#REF!</v>
      </c>
      <c r="BK611" s="596" t="e">
        <f>INDEX(#REF!,'02BUILD'!BJ611,1)</f>
        <v>#REF!</v>
      </c>
      <c r="BL611" s="596" t="e">
        <v>#N/A</v>
      </c>
      <c r="BM611" s="596"/>
      <c r="BN611" s="596" t="e">
        <f>MATCH(Таблиця4[[#This Row],[BUILDING NAME]],Таблиця5[NAME],0)</f>
        <v>#N/A</v>
      </c>
      <c r="BO611" s="596" t="e">
        <f>INDEX(Таблиця5[[C - COINS - COST]:[ADDRESS]],'02BUILD'!$BN611,1)</f>
        <v>#N/A</v>
      </c>
      <c r="BP611" s="596" t="e">
        <f>INDEX(Таблиця5[[C - COINS - COST]:[ADDRESS]],'02BUILD'!$BN611,2)</f>
        <v>#N/A</v>
      </c>
      <c r="BQ611" s="596" t="e">
        <f>INDEX(Таблиця5[[C - COINS - COST]:[ADDRESS]],'02BUILD'!$BN611,3)</f>
        <v>#N/A</v>
      </c>
      <c r="BR611" s="596" t="e">
        <f>INDEX(Таблиця5[[C - COINS - COST]:[ADDRESS]],'02BUILD'!$BN611,4)</f>
        <v>#N/A</v>
      </c>
      <c r="BS611" s="596" t="e">
        <f>INDEX(Таблиця5[[C - COINS - COST]:[ADDRESS]],'02BUILD'!$BN611,5)</f>
        <v>#N/A</v>
      </c>
      <c r="BT611" s="596" t="e">
        <f>INDEX(Таблиця5[[C - COINS - COST]:[ADDRESS]],'02BUILD'!$BN611,6)</f>
        <v>#N/A</v>
      </c>
      <c r="BU611" s="596" t="e">
        <f>INDEX(Таблиця5[[C - COINS - COST]:[ADDRESS]],'02BUILD'!$BN611,7)</f>
        <v>#N/A</v>
      </c>
      <c r="BV611" s="596" t="e">
        <f>INDEX(Таблиця5[[C - COINS - COST]:[ADDRESS]],'02BUILD'!$BN611,8)</f>
        <v>#N/A</v>
      </c>
      <c r="BW611" s="596" t="e">
        <f>INDEX(Таблиця5[[C - COINS - COST]:[ADDRESS]],'02BUILD'!$BN611,9)</f>
        <v>#N/A</v>
      </c>
      <c r="BX611" s="596" t="e">
        <f>INDEX(Таблиця5[[C - COINS - COST]:[ADDRESS]],'02BUILD'!$BN611,10)</f>
        <v>#N/A</v>
      </c>
    </row>
    <row r="612" spans="1:76" ht="16.5" thickTop="1" thickBot="1">
      <c r="A612" s="776"/>
      <c r="B612" s="776"/>
      <c r="C612" s="776"/>
      <c r="D612" s="776"/>
      <c r="E612" s="776"/>
      <c r="F612" s="777"/>
      <c r="G612" s="777"/>
      <c r="H612" s="743" t="s">
        <v>5771</v>
      </c>
      <c r="I612" s="743" t="s">
        <v>3969</v>
      </c>
      <c r="J612" s="743"/>
      <c r="K612" s="743" t="s">
        <v>2100</v>
      </c>
      <c r="L612" s="775" t="s">
        <v>20774</v>
      </c>
      <c r="M612" s="775" t="s">
        <v>20774</v>
      </c>
      <c r="N612" s="743"/>
      <c r="O612" s="743"/>
      <c r="P612" s="743"/>
      <c r="Q612" s="743"/>
      <c r="R612" s="743"/>
      <c r="S6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2" s="743"/>
      <c r="U612" s="743"/>
      <c r="V612" s="743"/>
      <c r="W612" s="742"/>
      <c r="X612" s="742"/>
      <c r="Y612" s="742" t="s">
        <v>19802</v>
      </c>
      <c r="Z612" s="743" t="s">
        <v>4311</v>
      </c>
      <c r="AA612" s="743"/>
      <c r="AB612" s="743" t="str">
        <f>Таблиця4[[#This Row],[Descriptions2]]</f>
        <v/>
      </c>
      <c r="AC612" s="743" t="str">
        <f>Таблиця4[[#This Row],[Owner/Specific NPCs3]]</f>
        <v/>
      </c>
      <c r="AD612" s="743"/>
      <c r="AE612" s="750" t="s">
        <v>5918</v>
      </c>
      <c r="AF612" s="751"/>
      <c r="AG612" s="752"/>
      <c r="AH612" s="743"/>
      <c r="AI612" s="752"/>
      <c r="AJ612" s="743"/>
      <c r="AK612" s="752"/>
      <c r="AL612" s="742" t="str">
        <f>IFERROR(INDEX('02_LIVING_WATERDEEP'!$C$2:$C$200,MATCH(Таблиця4[[#This Row],[BUILDING NAME]],'02_LIVING_WATERDEEP'!$A$2:$A$200,0),1),"")</f>
        <v/>
      </c>
      <c r="AM612" s="742" t="str">
        <f>IFERROR(INDEX('02_LIVING_WATERDEEP'!$F$2:$F$200,MATCH(Таблиця4[[#This Row],[BUILDING NAME]],'02_LIVING_WATERDEEP'!$A$2:$A$200,0),1),"")</f>
        <v/>
      </c>
      <c r="AN612" s="742" t="str">
        <f>IFERROR(INDEX('02_LIVING_WATERDEEP'!$I$2:$I$200,MATCH(Таблиця4[[#This Row],[BUILDING NAME]],'02_LIVING_WATERDEEP'!$A$2:$A$200,0),1),"")</f>
        <v/>
      </c>
      <c r="AO612" s="742" t="str">
        <f>IFERROR(INDEX('02_LIVING_WATERDEEP'!$J$2:$J$200,MATCH(Таблиця4[[#This Row],[BUILDING NAME]],'02_LIVING_WATERDEEP'!$A$2:$A$200,0),1),"")</f>
        <v/>
      </c>
      <c r="AP612" s="742" t="str">
        <f>IFERROR(INDEX('02_LIVING_WATERDEEP'!$K$2:$K$200,MATCH(Таблиця4[[#This Row],[BUILDING NAME]],'02_LIVING_WATERDEEP'!$A$2:$A$200,0),1),"")</f>
        <v/>
      </c>
      <c r="AQ612" s="742" t="str">
        <f>IFERROR(INDEX('02_LIVING_WATERDEEP'!$L$2:$L$200,MATCH(Таблиця4[[#This Row],[BUILDING NAME]],'02_LIVING_WATERDEEP'!$A$2:$A$200,0),1),"")</f>
        <v/>
      </c>
      <c r="AR612" s="742" t="str">
        <f>IFERROR(INDEX('02_LIVING_WATERDEEP'!$M$2:$M$200,MATCH(Таблиця4[[#This Row],[BUILDING NAME]],'02_LIVING_WATERDEEP'!$A$2:$A$200,0),1),"")</f>
        <v/>
      </c>
      <c r="AS612" s="742"/>
      <c r="AT612" s="596"/>
      <c r="AU612" s="596"/>
      <c r="AV612" s="596"/>
      <c r="AW612" s="596"/>
      <c r="AX612" s="596"/>
      <c r="AY612" s="596"/>
      <c r="AZ612" s="596"/>
      <c r="BA612" s="596"/>
      <c r="BB612" s="596"/>
      <c r="BC612" s="596"/>
      <c r="BD612" s="596"/>
      <c r="BE612" s="596"/>
      <c r="BF612" s="596"/>
      <c r="BG612" s="596"/>
      <c r="BH612" s="596"/>
      <c r="BI612" s="596"/>
      <c r="BJ612" s="596" t="e">
        <f>MATCH(Таблиця4[[#This Row],[BUILDING NAME]],#REF!,0)</f>
        <v>#REF!</v>
      </c>
      <c r="BK612" s="596" t="e">
        <f>INDEX(#REF!,'02BUILD'!BJ612,1)</f>
        <v>#REF!</v>
      </c>
      <c r="BL612" s="596" t="e">
        <v>#N/A</v>
      </c>
      <c r="BM612" s="596"/>
      <c r="BN612" s="596" t="e">
        <f>MATCH(Таблиця4[[#This Row],[BUILDING NAME]],Таблиця5[NAME],0)</f>
        <v>#N/A</v>
      </c>
      <c r="BO612" s="596" t="e">
        <f>INDEX(Таблиця5[[C - COINS - COST]:[ADDRESS]],'02BUILD'!$BN612,1)</f>
        <v>#N/A</v>
      </c>
      <c r="BP612" s="596" t="e">
        <f>INDEX(Таблиця5[[C - COINS - COST]:[ADDRESS]],'02BUILD'!$BN612,2)</f>
        <v>#N/A</v>
      </c>
      <c r="BQ612" s="596" t="e">
        <f>INDEX(Таблиця5[[C - COINS - COST]:[ADDRESS]],'02BUILD'!$BN612,3)</f>
        <v>#N/A</v>
      </c>
      <c r="BR612" s="596" t="e">
        <f>INDEX(Таблиця5[[C - COINS - COST]:[ADDRESS]],'02BUILD'!$BN612,4)</f>
        <v>#N/A</v>
      </c>
      <c r="BS612" s="596" t="e">
        <f>INDEX(Таблиця5[[C - COINS - COST]:[ADDRESS]],'02BUILD'!$BN612,5)</f>
        <v>#N/A</v>
      </c>
      <c r="BT612" s="596" t="e">
        <f>INDEX(Таблиця5[[C - COINS - COST]:[ADDRESS]],'02BUILD'!$BN612,6)</f>
        <v>#N/A</v>
      </c>
      <c r="BU612" s="596" t="e">
        <f>INDEX(Таблиця5[[C - COINS - COST]:[ADDRESS]],'02BUILD'!$BN612,7)</f>
        <v>#N/A</v>
      </c>
      <c r="BV612" s="596" t="e">
        <f>INDEX(Таблиця5[[C - COINS - COST]:[ADDRESS]],'02BUILD'!$BN612,8)</f>
        <v>#N/A</v>
      </c>
      <c r="BW612" s="596" t="e">
        <f>INDEX(Таблиця5[[C - COINS - COST]:[ADDRESS]],'02BUILD'!$BN612,9)</f>
        <v>#N/A</v>
      </c>
      <c r="BX612" s="596" t="e">
        <f>INDEX(Таблиця5[[C - COINS - COST]:[ADDRESS]],'02BUILD'!$BN612,10)</f>
        <v>#N/A</v>
      </c>
    </row>
    <row r="613" spans="1:76" ht="16.5" thickTop="1" thickBot="1">
      <c r="A613" s="776"/>
      <c r="B613" s="776"/>
      <c r="C613" s="776"/>
      <c r="D613" s="776"/>
      <c r="E613" s="776"/>
      <c r="F613" s="777"/>
      <c r="G613" s="777"/>
      <c r="H613" s="743" t="s">
        <v>20740</v>
      </c>
      <c r="I613" s="743" t="s">
        <v>3969</v>
      </c>
      <c r="J613" s="743" t="s">
        <v>20742</v>
      </c>
      <c r="K613" s="743" t="s">
        <v>19826</v>
      </c>
      <c r="L613" s="775" t="s">
        <v>20774</v>
      </c>
      <c r="M613" s="775" t="s">
        <v>20774</v>
      </c>
      <c r="N613" s="743"/>
      <c r="O613" s="743"/>
      <c r="P613" s="743"/>
      <c r="Q613" s="743"/>
      <c r="R613" s="743"/>
      <c r="S6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3" s="743"/>
      <c r="U613" s="743"/>
      <c r="V613" s="743"/>
      <c r="W613" s="742"/>
      <c r="X613" s="742"/>
      <c r="Y613" s="742" t="s">
        <v>20741</v>
      </c>
      <c r="Z613" s="743" t="s">
        <v>4311</v>
      </c>
      <c r="AA613" s="743"/>
      <c r="AB613" s="743" t="str">
        <f>Таблиця4[[#This Row],[Descriptions2]]</f>
        <v/>
      </c>
      <c r="AC613" s="743" t="str">
        <f>Таблиця4[[#This Row],[Owner/Specific NPCs3]]</f>
        <v/>
      </c>
      <c r="AD613" s="743"/>
      <c r="AE613" s="750"/>
      <c r="AF613" s="751"/>
      <c r="AG613" s="752"/>
      <c r="AH613" s="743"/>
      <c r="AI613" s="752"/>
      <c r="AJ613" s="743"/>
      <c r="AK613" s="752"/>
      <c r="AL613" s="742" t="str">
        <f>IFERROR(INDEX('02_LIVING_WATERDEEP'!$C$2:$C$200,MATCH(Таблиця4[[#This Row],[BUILDING NAME]],'02_LIVING_WATERDEEP'!$A$2:$A$200,0),1),"")</f>
        <v/>
      </c>
      <c r="AM613" s="742" t="str">
        <f>IFERROR(INDEX('02_LIVING_WATERDEEP'!$F$2:$F$200,MATCH(Таблиця4[[#This Row],[BUILDING NAME]],'02_LIVING_WATERDEEP'!$A$2:$A$200,0),1),"")</f>
        <v/>
      </c>
      <c r="AN613" s="742" t="str">
        <f>IFERROR(INDEX('02_LIVING_WATERDEEP'!$I$2:$I$200,MATCH(Таблиця4[[#This Row],[BUILDING NAME]],'02_LIVING_WATERDEEP'!$A$2:$A$200,0),1),"")</f>
        <v/>
      </c>
      <c r="AO613" s="742" t="str">
        <f>IFERROR(INDEX('02_LIVING_WATERDEEP'!$J$2:$J$200,MATCH(Таблиця4[[#This Row],[BUILDING NAME]],'02_LIVING_WATERDEEP'!$A$2:$A$200,0),1),"")</f>
        <v/>
      </c>
      <c r="AP613" s="742" t="str">
        <f>IFERROR(INDEX('02_LIVING_WATERDEEP'!$K$2:$K$200,MATCH(Таблиця4[[#This Row],[BUILDING NAME]],'02_LIVING_WATERDEEP'!$A$2:$A$200,0),1),"")</f>
        <v/>
      </c>
      <c r="AQ613" s="742" t="str">
        <f>IFERROR(INDEX('02_LIVING_WATERDEEP'!$L$2:$L$200,MATCH(Таблиця4[[#This Row],[BUILDING NAME]],'02_LIVING_WATERDEEP'!$A$2:$A$200,0),1),"")</f>
        <v/>
      </c>
      <c r="AR613" s="742" t="str">
        <f>IFERROR(INDEX('02_LIVING_WATERDEEP'!$M$2:$M$200,MATCH(Таблиця4[[#This Row],[BUILDING NAME]],'02_LIVING_WATERDEEP'!$A$2:$A$200,0),1),"")</f>
        <v/>
      </c>
      <c r="AS613" s="742"/>
      <c r="AT613" s="596"/>
      <c r="AU613" s="596"/>
      <c r="AV613" s="596"/>
      <c r="AW613" s="596"/>
      <c r="AX613" s="596"/>
      <c r="AY613" s="596"/>
      <c r="AZ613" s="596"/>
      <c r="BA613" s="596"/>
      <c r="BB613" s="596"/>
      <c r="BC613" s="596"/>
      <c r="BD613" s="596"/>
      <c r="BE613" s="596"/>
      <c r="BF613" s="596"/>
      <c r="BG613" s="596"/>
      <c r="BH613" s="596"/>
      <c r="BI613" s="596"/>
      <c r="BJ613" s="596" t="e">
        <f>MATCH(Таблиця4[[#This Row],[BUILDING NAME]],#REF!,0)</f>
        <v>#REF!</v>
      </c>
      <c r="BK613" s="596" t="e">
        <f>INDEX(#REF!,'02BUILD'!BJ613,1)</f>
        <v>#REF!</v>
      </c>
      <c r="BL613" s="596" t="e">
        <v>#N/A</v>
      </c>
      <c r="BM613" s="596"/>
      <c r="BN613" s="596" t="e">
        <f>MATCH(Таблиця4[[#This Row],[BUILDING NAME]],Таблиця5[NAME],0)</f>
        <v>#N/A</v>
      </c>
      <c r="BO613" s="596" t="e">
        <f>INDEX(Таблиця5[[C - COINS - COST]:[ADDRESS]],'02BUILD'!$BN613,1)</f>
        <v>#N/A</v>
      </c>
      <c r="BP613" s="596" t="e">
        <f>INDEX(Таблиця5[[C - COINS - COST]:[ADDRESS]],'02BUILD'!$BN613,2)</f>
        <v>#N/A</v>
      </c>
      <c r="BQ613" s="596" t="e">
        <f>INDEX(Таблиця5[[C - COINS - COST]:[ADDRESS]],'02BUILD'!$BN613,3)</f>
        <v>#N/A</v>
      </c>
      <c r="BR613" s="596" t="e">
        <f>INDEX(Таблиця5[[C - COINS - COST]:[ADDRESS]],'02BUILD'!$BN613,4)</f>
        <v>#N/A</v>
      </c>
      <c r="BS613" s="596" t="e">
        <f>INDEX(Таблиця5[[C - COINS - COST]:[ADDRESS]],'02BUILD'!$BN613,5)</f>
        <v>#N/A</v>
      </c>
      <c r="BT613" s="596" t="e">
        <f>INDEX(Таблиця5[[C - COINS - COST]:[ADDRESS]],'02BUILD'!$BN613,6)</f>
        <v>#N/A</v>
      </c>
      <c r="BU613" s="596" t="e">
        <f>INDEX(Таблиця5[[C - COINS - COST]:[ADDRESS]],'02BUILD'!$BN613,7)</f>
        <v>#N/A</v>
      </c>
      <c r="BV613" s="596" t="e">
        <f>INDEX(Таблиця5[[C - COINS - COST]:[ADDRESS]],'02BUILD'!$BN613,8)</f>
        <v>#N/A</v>
      </c>
      <c r="BW613" s="596" t="e">
        <f>INDEX(Таблиця5[[C - COINS - COST]:[ADDRESS]],'02BUILD'!$BN613,9)</f>
        <v>#N/A</v>
      </c>
      <c r="BX613" s="596" t="e">
        <f>INDEX(Таблиця5[[C - COINS - COST]:[ADDRESS]],'02BUILD'!$BN613,10)</f>
        <v>#N/A</v>
      </c>
    </row>
    <row r="614" spans="1:76" ht="16.5" thickTop="1" thickBot="1">
      <c r="A614" s="776"/>
      <c r="B614" s="776"/>
      <c r="C614" s="776"/>
      <c r="D614" s="776"/>
      <c r="E614" s="776"/>
      <c r="F614" s="777"/>
      <c r="G614" s="777"/>
      <c r="H614" s="743" t="s">
        <v>20767</v>
      </c>
      <c r="I614" s="743" t="s">
        <v>3969</v>
      </c>
      <c r="J614" s="743" t="s">
        <v>20769</v>
      </c>
      <c r="K614" s="743" t="s">
        <v>19826</v>
      </c>
      <c r="L614" s="775" t="s">
        <v>20774</v>
      </c>
      <c r="M614" s="775" t="s">
        <v>20774</v>
      </c>
      <c r="N614" s="742" t="s">
        <v>21753</v>
      </c>
      <c r="O614" s="743"/>
      <c r="P614" s="743"/>
      <c r="Q614" s="743"/>
      <c r="R614" s="743"/>
      <c r="S6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4" s="743"/>
      <c r="U614" s="743"/>
      <c r="V614" s="756" t="s">
        <v>3956</v>
      </c>
      <c r="W614" s="742"/>
      <c r="X614" s="742"/>
      <c r="Y614" s="742" t="s">
        <v>20768</v>
      </c>
      <c r="Z614" s="743" t="s">
        <v>4311</v>
      </c>
      <c r="AA614" s="743"/>
      <c r="AB614" s="743" t="str">
        <f>Таблиця4[[#This Row],[Descriptions2]]</f>
        <v/>
      </c>
      <c r="AC614" s="743" t="str">
        <f>Таблиця4[[#This Row],[Owner/Specific NPCs3]]</f>
        <v/>
      </c>
      <c r="AD614" s="743"/>
      <c r="AE614" s="750"/>
      <c r="AF614" s="751"/>
      <c r="AG614" s="752"/>
      <c r="AH614" s="743"/>
      <c r="AI614" s="752"/>
      <c r="AJ614" s="743"/>
      <c r="AK614" s="752"/>
      <c r="AL614" s="742" t="str">
        <f>IFERROR(INDEX('02_LIVING_WATERDEEP'!$C$2:$C$200,MATCH(Таблиця4[[#This Row],[BUILDING NAME]],'02_LIVING_WATERDEEP'!$A$2:$A$200,0),1),"")</f>
        <v/>
      </c>
      <c r="AM614" s="742" t="str">
        <f>IFERROR(INDEX('02_LIVING_WATERDEEP'!$F$2:$F$200,MATCH(Таблиця4[[#This Row],[BUILDING NAME]],'02_LIVING_WATERDEEP'!$A$2:$A$200,0),1),"")</f>
        <v/>
      </c>
      <c r="AN614" s="742" t="str">
        <f>IFERROR(INDEX('02_LIVING_WATERDEEP'!$I$2:$I$200,MATCH(Таблиця4[[#This Row],[BUILDING NAME]],'02_LIVING_WATERDEEP'!$A$2:$A$200,0),1),"")</f>
        <v/>
      </c>
      <c r="AO614" s="742" t="str">
        <f>IFERROR(INDEX('02_LIVING_WATERDEEP'!$J$2:$J$200,MATCH(Таблиця4[[#This Row],[BUILDING NAME]],'02_LIVING_WATERDEEP'!$A$2:$A$200,0),1),"")</f>
        <v/>
      </c>
      <c r="AP614" s="742" t="str">
        <f>IFERROR(INDEX('02_LIVING_WATERDEEP'!$K$2:$K$200,MATCH(Таблиця4[[#This Row],[BUILDING NAME]],'02_LIVING_WATERDEEP'!$A$2:$A$200,0),1),"")</f>
        <v/>
      </c>
      <c r="AQ614" s="742" t="str">
        <f>IFERROR(INDEX('02_LIVING_WATERDEEP'!$L$2:$L$200,MATCH(Таблиця4[[#This Row],[BUILDING NAME]],'02_LIVING_WATERDEEP'!$A$2:$A$200,0),1),"")</f>
        <v/>
      </c>
      <c r="AR614" s="742" t="str">
        <f>IFERROR(INDEX('02_LIVING_WATERDEEP'!$M$2:$M$200,MATCH(Таблиця4[[#This Row],[BUILDING NAME]],'02_LIVING_WATERDEEP'!$A$2:$A$200,0),1),"")</f>
        <v/>
      </c>
      <c r="AS614" s="742"/>
      <c r="AT614" s="596"/>
      <c r="AU614" s="596"/>
      <c r="AV614" s="596"/>
      <c r="AW614" s="596"/>
      <c r="AX614" s="596"/>
      <c r="AY614" s="596"/>
      <c r="AZ614" s="596"/>
      <c r="BA614" s="596"/>
      <c r="BB614" s="596"/>
      <c r="BC614" s="596"/>
      <c r="BD614" s="596"/>
      <c r="BE614" s="596"/>
      <c r="BF614" s="596"/>
      <c r="BG614" s="596"/>
      <c r="BH614" s="596"/>
      <c r="BI614" s="596"/>
      <c r="BJ614" s="596" t="e">
        <f>MATCH(Таблиця4[[#This Row],[BUILDING NAME]],#REF!,0)</f>
        <v>#REF!</v>
      </c>
      <c r="BK614" s="596" t="e">
        <f>INDEX(#REF!,'02BUILD'!BJ614,1)</f>
        <v>#REF!</v>
      </c>
      <c r="BL614" s="596" t="e">
        <v>#N/A</v>
      </c>
      <c r="BM614" s="596"/>
      <c r="BN614" s="596" t="e">
        <f>MATCH(Таблиця4[[#This Row],[BUILDING NAME]],Таблиця5[NAME],0)</f>
        <v>#N/A</v>
      </c>
      <c r="BO614" s="596" t="e">
        <f>INDEX(Таблиця5[[C - COINS - COST]:[ADDRESS]],'02BUILD'!$BN614,1)</f>
        <v>#N/A</v>
      </c>
      <c r="BP614" s="596" t="e">
        <f>INDEX(Таблиця5[[C - COINS - COST]:[ADDRESS]],'02BUILD'!$BN614,2)</f>
        <v>#N/A</v>
      </c>
      <c r="BQ614" s="596" t="e">
        <f>INDEX(Таблиця5[[C - COINS - COST]:[ADDRESS]],'02BUILD'!$BN614,3)</f>
        <v>#N/A</v>
      </c>
      <c r="BR614" s="596" t="e">
        <f>INDEX(Таблиця5[[C - COINS - COST]:[ADDRESS]],'02BUILD'!$BN614,4)</f>
        <v>#N/A</v>
      </c>
      <c r="BS614" s="596" t="e">
        <f>INDEX(Таблиця5[[C - COINS - COST]:[ADDRESS]],'02BUILD'!$BN614,5)</f>
        <v>#N/A</v>
      </c>
      <c r="BT614" s="596" t="e">
        <f>INDEX(Таблиця5[[C - COINS - COST]:[ADDRESS]],'02BUILD'!$BN614,6)</f>
        <v>#N/A</v>
      </c>
      <c r="BU614" s="596" t="e">
        <f>INDEX(Таблиця5[[C - COINS - COST]:[ADDRESS]],'02BUILD'!$BN614,7)</f>
        <v>#N/A</v>
      </c>
      <c r="BV614" s="596" t="e">
        <f>INDEX(Таблиця5[[C - COINS - COST]:[ADDRESS]],'02BUILD'!$BN614,8)</f>
        <v>#N/A</v>
      </c>
      <c r="BW614" s="596" t="e">
        <f>INDEX(Таблиця5[[C - COINS - COST]:[ADDRESS]],'02BUILD'!$BN614,9)</f>
        <v>#N/A</v>
      </c>
      <c r="BX614" s="596" t="e">
        <f>INDEX(Таблиця5[[C - COINS - COST]:[ADDRESS]],'02BUILD'!$BN614,10)</f>
        <v>#N/A</v>
      </c>
    </row>
    <row r="615" spans="1:76" ht="16.5" thickTop="1" thickBot="1">
      <c r="A615" s="776"/>
      <c r="B615" s="776"/>
      <c r="C615" s="776"/>
      <c r="D615" s="776"/>
      <c r="E615" s="776"/>
      <c r="F615" s="777"/>
      <c r="G615" s="777"/>
      <c r="H615" s="743" t="s">
        <v>21135</v>
      </c>
      <c r="I615" s="743" t="s">
        <v>3969</v>
      </c>
      <c r="J615" s="743"/>
      <c r="K615" s="743" t="s">
        <v>2100</v>
      </c>
      <c r="L615" s="775" t="s">
        <v>20774</v>
      </c>
      <c r="M615" s="775" t="s">
        <v>20774</v>
      </c>
      <c r="N615" s="743"/>
      <c r="O615" s="743"/>
      <c r="P615" s="743"/>
      <c r="Q615" s="743"/>
      <c r="R615" s="743"/>
      <c r="S6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5" s="743"/>
      <c r="U615" s="743"/>
      <c r="V615" s="743"/>
      <c r="W615" s="742"/>
      <c r="X615" s="742"/>
      <c r="Y615" s="756" t="s">
        <v>21754</v>
      </c>
      <c r="Z615" s="743" t="s">
        <v>4311</v>
      </c>
      <c r="AA615" s="743"/>
      <c r="AB615" s="743" t="str">
        <f>Таблиця4[[#This Row],[Descriptions2]]</f>
        <v/>
      </c>
      <c r="AC615" s="743" t="str">
        <f>Таблиця4[[#This Row],[Owner/Specific NPCs3]]</f>
        <v/>
      </c>
      <c r="AD615" s="743"/>
      <c r="AE615" s="750"/>
      <c r="AF615" s="751"/>
      <c r="AG615" s="752"/>
      <c r="AH615" s="743"/>
      <c r="AI615" s="752"/>
      <c r="AJ615" s="743"/>
      <c r="AK615" s="752"/>
      <c r="AL615" s="742" t="str">
        <f>IFERROR(INDEX('02_LIVING_WATERDEEP'!$C$2:$C$200,MATCH(Таблиця4[[#This Row],[BUILDING NAME]],'02_LIVING_WATERDEEP'!$A$2:$A$200,0),1),"")</f>
        <v/>
      </c>
      <c r="AM615" s="742" t="str">
        <f>IFERROR(INDEX('02_LIVING_WATERDEEP'!$F$2:$F$200,MATCH(Таблиця4[[#This Row],[BUILDING NAME]],'02_LIVING_WATERDEEP'!$A$2:$A$200,0),1),"")</f>
        <v/>
      </c>
      <c r="AN615" s="742" t="str">
        <f>IFERROR(INDEX('02_LIVING_WATERDEEP'!$I$2:$I$200,MATCH(Таблиця4[[#This Row],[BUILDING NAME]],'02_LIVING_WATERDEEP'!$A$2:$A$200,0),1),"")</f>
        <v/>
      </c>
      <c r="AO615" s="742" t="str">
        <f>IFERROR(INDEX('02_LIVING_WATERDEEP'!$J$2:$J$200,MATCH(Таблиця4[[#This Row],[BUILDING NAME]],'02_LIVING_WATERDEEP'!$A$2:$A$200,0),1),"")</f>
        <v/>
      </c>
      <c r="AP615" s="742" t="str">
        <f>IFERROR(INDEX('02_LIVING_WATERDEEP'!$K$2:$K$200,MATCH(Таблиця4[[#This Row],[BUILDING NAME]],'02_LIVING_WATERDEEP'!$A$2:$A$200,0),1),"")</f>
        <v/>
      </c>
      <c r="AQ615" s="742" t="str">
        <f>IFERROR(INDEX('02_LIVING_WATERDEEP'!$L$2:$L$200,MATCH(Таблиця4[[#This Row],[BUILDING NAME]],'02_LIVING_WATERDEEP'!$A$2:$A$200,0),1),"")</f>
        <v/>
      </c>
      <c r="AR615" s="742" t="str">
        <f>IFERROR(INDEX('02_LIVING_WATERDEEP'!$M$2:$M$200,MATCH(Таблиця4[[#This Row],[BUILDING NAME]],'02_LIVING_WATERDEEP'!$A$2:$A$200,0),1),"")</f>
        <v/>
      </c>
      <c r="AS615" s="742"/>
      <c r="AT615" s="596"/>
      <c r="AU615" s="596"/>
      <c r="AV615" s="596"/>
      <c r="AW615" s="596"/>
      <c r="AX615" s="596"/>
      <c r="AY615" s="596"/>
      <c r="AZ615" s="596"/>
      <c r="BA615" s="596"/>
      <c r="BB615" s="596"/>
      <c r="BC615" s="596"/>
      <c r="BD615" s="596"/>
      <c r="BE615" s="596"/>
      <c r="BF615" s="596"/>
      <c r="BG615" s="596"/>
      <c r="BH615" s="596"/>
      <c r="BI615" s="596"/>
      <c r="BJ615" s="596" t="e">
        <f>MATCH(Таблиця4[[#This Row],[BUILDING NAME]],#REF!,0)</f>
        <v>#REF!</v>
      </c>
      <c r="BK615" s="596" t="e">
        <f>INDEX(#REF!,'02BUILD'!BJ615,1)</f>
        <v>#REF!</v>
      </c>
      <c r="BL615" s="596" t="e">
        <v>#N/A</v>
      </c>
      <c r="BM615" s="596"/>
      <c r="BN615" s="596" t="e">
        <f>MATCH(Таблиця4[[#This Row],[BUILDING NAME]],Таблиця5[NAME],0)</f>
        <v>#N/A</v>
      </c>
      <c r="BO615" s="596" t="e">
        <f>INDEX(Таблиця5[[C - COINS - COST]:[ADDRESS]],'02BUILD'!$BN615,1)</f>
        <v>#N/A</v>
      </c>
      <c r="BP615" s="596" t="e">
        <f>INDEX(Таблиця5[[C - COINS - COST]:[ADDRESS]],'02BUILD'!$BN615,2)</f>
        <v>#N/A</v>
      </c>
      <c r="BQ615" s="596" t="e">
        <f>INDEX(Таблиця5[[C - COINS - COST]:[ADDRESS]],'02BUILD'!$BN615,3)</f>
        <v>#N/A</v>
      </c>
      <c r="BR615" s="596" t="e">
        <f>INDEX(Таблиця5[[C - COINS - COST]:[ADDRESS]],'02BUILD'!$BN615,4)</f>
        <v>#N/A</v>
      </c>
      <c r="BS615" s="596" t="e">
        <f>INDEX(Таблиця5[[C - COINS - COST]:[ADDRESS]],'02BUILD'!$BN615,5)</f>
        <v>#N/A</v>
      </c>
      <c r="BT615" s="596" t="e">
        <f>INDEX(Таблиця5[[C - COINS - COST]:[ADDRESS]],'02BUILD'!$BN615,6)</f>
        <v>#N/A</v>
      </c>
      <c r="BU615" s="596" t="e">
        <f>INDEX(Таблиця5[[C - COINS - COST]:[ADDRESS]],'02BUILD'!$BN615,7)</f>
        <v>#N/A</v>
      </c>
      <c r="BV615" s="596" t="e">
        <f>INDEX(Таблиця5[[C - COINS - COST]:[ADDRESS]],'02BUILD'!$BN615,8)</f>
        <v>#N/A</v>
      </c>
      <c r="BW615" s="596" t="e">
        <f>INDEX(Таблиця5[[C - COINS - COST]:[ADDRESS]],'02BUILD'!$BN615,9)</f>
        <v>#N/A</v>
      </c>
      <c r="BX615" s="596" t="e">
        <f>INDEX(Таблиця5[[C - COINS - COST]:[ADDRESS]],'02BUILD'!$BN615,10)</f>
        <v>#N/A</v>
      </c>
    </row>
    <row r="616" spans="1:76" ht="16.5" thickTop="1" thickBot="1">
      <c r="A616" s="776"/>
      <c r="B616" s="776"/>
      <c r="C616" s="776"/>
      <c r="D616" s="776"/>
      <c r="E616" s="776"/>
      <c r="F616" s="777"/>
      <c r="G616" s="777"/>
      <c r="H616" s="743" t="s">
        <v>21137</v>
      </c>
      <c r="I616" s="743" t="s">
        <v>3969</v>
      </c>
      <c r="J616" s="743"/>
      <c r="K616" s="743" t="s">
        <v>2089</v>
      </c>
      <c r="L616" s="775" t="s">
        <v>20774</v>
      </c>
      <c r="M616" s="775" t="s">
        <v>20774</v>
      </c>
      <c r="N616" s="743"/>
      <c r="O616" s="743">
        <v>3</v>
      </c>
      <c r="P616" s="743"/>
      <c r="Q616" s="743"/>
      <c r="R616" s="743"/>
      <c r="S6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616" s="743"/>
      <c r="U616" s="743"/>
      <c r="V616" s="743"/>
      <c r="W616" s="742"/>
      <c r="X616" s="742"/>
      <c r="Y616" s="742" t="s">
        <v>21138</v>
      </c>
      <c r="Z616" s="743" t="s">
        <v>4311</v>
      </c>
      <c r="AA616" s="743"/>
      <c r="AB616" s="743" t="str">
        <f>Таблиця4[[#This Row],[Descriptions2]]</f>
        <v/>
      </c>
      <c r="AC616" s="743" t="str">
        <f>Таблиця4[[#This Row],[Owner/Specific NPCs3]]</f>
        <v/>
      </c>
      <c r="AD616" s="743"/>
      <c r="AE616" s="750"/>
      <c r="AF616" s="751"/>
      <c r="AG616" s="752"/>
      <c r="AH616" s="743"/>
      <c r="AI616" s="752"/>
      <c r="AJ616" s="743"/>
      <c r="AK616" s="752"/>
      <c r="AL616" s="742" t="str">
        <f>IFERROR(INDEX('02_LIVING_WATERDEEP'!$C$2:$C$200,MATCH(Таблиця4[[#This Row],[BUILDING NAME]],'02_LIVING_WATERDEEP'!$A$2:$A$200,0),1),"")</f>
        <v/>
      </c>
      <c r="AM616" s="742" t="str">
        <f>IFERROR(INDEX('02_LIVING_WATERDEEP'!$F$2:$F$200,MATCH(Таблиця4[[#This Row],[BUILDING NAME]],'02_LIVING_WATERDEEP'!$A$2:$A$200,0),1),"")</f>
        <v/>
      </c>
      <c r="AN616" s="742" t="str">
        <f>IFERROR(INDEX('02_LIVING_WATERDEEP'!$I$2:$I$200,MATCH(Таблиця4[[#This Row],[BUILDING NAME]],'02_LIVING_WATERDEEP'!$A$2:$A$200,0),1),"")</f>
        <v/>
      </c>
      <c r="AO616" s="742" t="str">
        <f>IFERROR(INDEX('02_LIVING_WATERDEEP'!$J$2:$J$200,MATCH(Таблиця4[[#This Row],[BUILDING NAME]],'02_LIVING_WATERDEEP'!$A$2:$A$200,0),1),"")</f>
        <v/>
      </c>
      <c r="AP616" s="742" t="str">
        <f>IFERROR(INDEX('02_LIVING_WATERDEEP'!$K$2:$K$200,MATCH(Таблиця4[[#This Row],[BUILDING NAME]],'02_LIVING_WATERDEEP'!$A$2:$A$200,0),1),"")</f>
        <v/>
      </c>
      <c r="AQ616" s="742" t="str">
        <f>IFERROR(INDEX('02_LIVING_WATERDEEP'!$L$2:$L$200,MATCH(Таблиця4[[#This Row],[BUILDING NAME]],'02_LIVING_WATERDEEP'!$A$2:$A$200,0),1),"")</f>
        <v/>
      </c>
      <c r="AR616" s="742" t="str">
        <f>IFERROR(INDEX('02_LIVING_WATERDEEP'!$M$2:$M$200,MATCH(Таблиця4[[#This Row],[BUILDING NAME]],'02_LIVING_WATERDEEP'!$A$2:$A$200,0),1),"")</f>
        <v/>
      </c>
      <c r="AS616" s="742"/>
      <c r="AT616" s="596"/>
      <c r="AU616" s="596"/>
      <c r="AV616" s="596"/>
      <c r="AW616" s="596"/>
      <c r="AX616" s="596"/>
      <c r="AY616" s="596"/>
      <c r="AZ616" s="596"/>
      <c r="BA616" s="596"/>
      <c r="BB616" s="596"/>
      <c r="BC616" s="596"/>
      <c r="BD616" s="596"/>
      <c r="BE616" s="596"/>
      <c r="BF616" s="596"/>
      <c r="BG616" s="596"/>
      <c r="BH616" s="596"/>
      <c r="BI616" s="596"/>
      <c r="BJ616" s="596" t="e">
        <f>MATCH(Таблиця4[[#This Row],[BUILDING NAME]],#REF!,0)</f>
        <v>#REF!</v>
      </c>
      <c r="BK616" s="596" t="e">
        <f>INDEX(#REF!,'02BUILD'!BJ616,1)</f>
        <v>#REF!</v>
      </c>
      <c r="BL616" s="596" t="e">
        <v>#N/A</v>
      </c>
      <c r="BM616" s="596"/>
      <c r="BN616" s="596" t="e">
        <f>MATCH(Таблиця4[[#This Row],[BUILDING NAME]],Таблиця5[NAME],0)</f>
        <v>#N/A</v>
      </c>
      <c r="BO616" s="596" t="e">
        <f>INDEX(Таблиця5[[C - COINS - COST]:[ADDRESS]],'02BUILD'!$BN616,1)</f>
        <v>#N/A</v>
      </c>
      <c r="BP616" s="596" t="e">
        <f>INDEX(Таблиця5[[C - COINS - COST]:[ADDRESS]],'02BUILD'!$BN616,2)</f>
        <v>#N/A</v>
      </c>
      <c r="BQ616" s="596" t="e">
        <f>INDEX(Таблиця5[[C - COINS - COST]:[ADDRESS]],'02BUILD'!$BN616,3)</f>
        <v>#N/A</v>
      </c>
      <c r="BR616" s="596" t="e">
        <f>INDEX(Таблиця5[[C - COINS - COST]:[ADDRESS]],'02BUILD'!$BN616,4)</f>
        <v>#N/A</v>
      </c>
      <c r="BS616" s="596" t="e">
        <f>INDEX(Таблиця5[[C - COINS - COST]:[ADDRESS]],'02BUILD'!$BN616,5)</f>
        <v>#N/A</v>
      </c>
      <c r="BT616" s="596" t="e">
        <f>INDEX(Таблиця5[[C - COINS - COST]:[ADDRESS]],'02BUILD'!$BN616,6)</f>
        <v>#N/A</v>
      </c>
      <c r="BU616" s="596" t="e">
        <f>INDEX(Таблиця5[[C - COINS - COST]:[ADDRESS]],'02BUILD'!$BN616,7)</f>
        <v>#N/A</v>
      </c>
      <c r="BV616" s="596" t="e">
        <f>INDEX(Таблиця5[[C - COINS - COST]:[ADDRESS]],'02BUILD'!$BN616,8)</f>
        <v>#N/A</v>
      </c>
      <c r="BW616" s="596" t="e">
        <f>INDEX(Таблиця5[[C - COINS - COST]:[ADDRESS]],'02BUILD'!$BN616,9)</f>
        <v>#N/A</v>
      </c>
      <c r="BX616" s="596" t="e">
        <f>INDEX(Таблиця5[[C - COINS - COST]:[ADDRESS]],'02BUILD'!$BN616,10)</f>
        <v>#N/A</v>
      </c>
    </row>
    <row r="617" spans="1:76" ht="16.5" thickTop="1" thickBot="1">
      <c r="A617" s="776"/>
      <c r="B617" s="776"/>
      <c r="C617" s="776"/>
      <c r="D617" s="776"/>
      <c r="E617" s="776"/>
      <c r="F617" s="777"/>
      <c r="G617" s="777"/>
      <c r="H617" s="743" t="s">
        <v>2446</v>
      </c>
      <c r="I617" s="743" t="s">
        <v>3969</v>
      </c>
      <c r="J617" s="743"/>
      <c r="K617" s="743" t="s">
        <v>2089</v>
      </c>
      <c r="L617" s="775" t="s">
        <v>20774</v>
      </c>
      <c r="M617" s="775" t="s">
        <v>20774</v>
      </c>
      <c r="N617" s="743"/>
      <c r="O617" s="743"/>
      <c r="P617" s="743"/>
      <c r="Q617" s="743"/>
      <c r="R617" s="743"/>
      <c r="S6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7" s="743"/>
      <c r="U617" s="743"/>
      <c r="V617" s="743"/>
      <c r="W617" s="743"/>
      <c r="X617" s="743"/>
      <c r="Y617" s="759" t="s">
        <v>21755</v>
      </c>
      <c r="Z617" s="743" t="s">
        <v>4311</v>
      </c>
      <c r="AA617" s="743"/>
      <c r="AB617" s="743" t="str">
        <f>Таблиця4[[#This Row],[Descriptions2]]</f>
        <v/>
      </c>
      <c r="AC617" s="743" t="str">
        <f>Таблиця4[[#This Row],[Owner/Specific NPCs3]]</f>
        <v/>
      </c>
      <c r="AD617" s="743"/>
      <c r="AE617" s="750"/>
      <c r="AF617" s="751"/>
      <c r="AG617" s="752"/>
      <c r="AH617" s="743"/>
      <c r="AI617" s="752"/>
      <c r="AJ617" s="743"/>
      <c r="AK617" s="752"/>
      <c r="AL617" s="742" t="str">
        <f>IFERROR(INDEX('02_LIVING_WATERDEEP'!$C$2:$C$200,MATCH(Таблиця4[[#This Row],[BUILDING NAME]],'02_LIVING_WATERDEEP'!$A$2:$A$200,0),1),"")</f>
        <v/>
      </c>
      <c r="AM617" s="742" t="str">
        <f>IFERROR(INDEX('02_LIVING_WATERDEEP'!$F$2:$F$200,MATCH(Таблиця4[[#This Row],[BUILDING NAME]],'02_LIVING_WATERDEEP'!$A$2:$A$200,0),1),"")</f>
        <v/>
      </c>
      <c r="AN617" s="742" t="str">
        <f>IFERROR(INDEX('02_LIVING_WATERDEEP'!$I$2:$I$200,MATCH(Таблиця4[[#This Row],[BUILDING NAME]],'02_LIVING_WATERDEEP'!$A$2:$A$200,0),1),"")</f>
        <v/>
      </c>
      <c r="AO617" s="742" t="str">
        <f>IFERROR(INDEX('02_LIVING_WATERDEEP'!$J$2:$J$200,MATCH(Таблиця4[[#This Row],[BUILDING NAME]],'02_LIVING_WATERDEEP'!$A$2:$A$200,0),1),"")</f>
        <v/>
      </c>
      <c r="AP617" s="742" t="str">
        <f>IFERROR(INDEX('02_LIVING_WATERDEEP'!$K$2:$K$200,MATCH(Таблиця4[[#This Row],[BUILDING NAME]],'02_LIVING_WATERDEEP'!$A$2:$A$200,0),1),"")</f>
        <v/>
      </c>
      <c r="AQ617" s="742" t="str">
        <f>IFERROR(INDEX('02_LIVING_WATERDEEP'!$L$2:$L$200,MATCH(Таблиця4[[#This Row],[BUILDING NAME]],'02_LIVING_WATERDEEP'!$A$2:$A$200,0),1),"")</f>
        <v/>
      </c>
      <c r="AR617" s="742" t="str">
        <f>IFERROR(INDEX('02_LIVING_WATERDEEP'!$M$2:$M$200,MATCH(Таблиця4[[#This Row],[BUILDING NAME]],'02_LIVING_WATERDEEP'!$A$2:$A$200,0),1),"")</f>
        <v/>
      </c>
      <c r="AS617" s="742"/>
      <c r="AT617" s="596"/>
      <c r="AU617" s="596"/>
      <c r="AV617" s="596"/>
      <c r="AW617" s="596"/>
      <c r="AX617" s="596"/>
      <c r="AY617" s="596"/>
      <c r="AZ617" s="596"/>
      <c r="BA617" s="596"/>
      <c r="BB617" s="596"/>
      <c r="BC617" s="596"/>
      <c r="BD617" s="596"/>
      <c r="BE617" s="596"/>
      <c r="BF617" s="596"/>
      <c r="BG617" s="596"/>
      <c r="BH617" s="596"/>
      <c r="BI617" s="596"/>
      <c r="BJ617" s="596" t="e">
        <f>MATCH(Таблиця4[[#This Row],[BUILDING NAME]],#REF!,0)</f>
        <v>#REF!</v>
      </c>
      <c r="BK617" s="596" t="e">
        <f>INDEX(#REF!,'02BUILD'!BJ617,1)</f>
        <v>#REF!</v>
      </c>
      <c r="BL617" s="596" t="s">
        <v>20576</v>
      </c>
      <c r="BM617" s="596"/>
      <c r="BN617" s="596" t="e">
        <f>MATCH(Таблиця4[[#This Row],[BUILDING NAME]],Таблиця5[NAME],0)</f>
        <v>#N/A</v>
      </c>
      <c r="BO617" s="596" t="e">
        <f>INDEX(Таблиця5[[C - COINS - COST]:[ADDRESS]],'02BUILD'!$BN617,1)</f>
        <v>#N/A</v>
      </c>
      <c r="BP617" s="596" t="e">
        <f>INDEX(Таблиця5[[C - COINS - COST]:[ADDRESS]],'02BUILD'!$BN617,2)</f>
        <v>#N/A</v>
      </c>
      <c r="BQ617" s="596" t="e">
        <f>INDEX(Таблиця5[[C - COINS - COST]:[ADDRESS]],'02BUILD'!$BN617,3)</f>
        <v>#N/A</v>
      </c>
      <c r="BR617" s="596" t="e">
        <f>INDEX(Таблиця5[[C - COINS - COST]:[ADDRESS]],'02BUILD'!$BN617,4)</f>
        <v>#N/A</v>
      </c>
      <c r="BS617" s="596" t="e">
        <f>INDEX(Таблиця5[[C - COINS - COST]:[ADDRESS]],'02BUILD'!$BN617,5)</f>
        <v>#N/A</v>
      </c>
      <c r="BT617" s="596" t="e">
        <f>INDEX(Таблиця5[[C - COINS - COST]:[ADDRESS]],'02BUILD'!$BN617,6)</f>
        <v>#N/A</v>
      </c>
      <c r="BU617" s="596" t="e">
        <f>INDEX(Таблиця5[[C - COINS - COST]:[ADDRESS]],'02BUILD'!$BN617,7)</f>
        <v>#N/A</v>
      </c>
      <c r="BV617" s="596" t="e">
        <f>INDEX(Таблиця5[[C - COINS - COST]:[ADDRESS]],'02BUILD'!$BN617,8)</f>
        <v>#N/A</v>
      </c>
      <c r="BW617" s="596" t="e">
        <f>INDEX(Таблиця5[[C - COINS - COST]:[ADDRESS]],'02BUILD'!$BN617,9)</f>
        <v>#N/A</v>
      </c>
      <c r="BX617" s="596" t="e">
        <f>INDEX(Таблиця5[[C - COINS - COST]:[ADDRESS]],'02BUILD'!$BN617,10)</f>
        <v>#N/A</v>
      </c>
    </row>
    <row r="618" spans="1:76" ht="16.5" thickTop="1" thickBot="1">
      <c r="A618" s="776"/>
      <c r="B618" s="776"/>
      <c r="C618" s="776"/>
      <c r="D618" s="776"/>
      <c r="E618" s="776"/>
      <c r="F618" s="777"/>
      <c r="G618" s="777"/>
      <c r="H618" s="743" t="s">
        <v>21132</v>
      </c>
      <c r="I618" s="743" t="s">
        <v>3969</v>
      </c>
      <c r="J618" s="743"/>
      <c r="K618" s="743" t="s">
        <v>2104</v>
      </c>
      <c r="L618" s="775" t="s">
        <v>20774</v>
      </c>
      <c r="M618" s="775" t="s">
        <v>20774</v>
      </c>
      <c r="N618" s="743"/>
      <c r="O618" s="743"/>
      <c r="P618" s="743"/>
      <c r="Q618" s="743"/>
      <c r="R618" s="743"/>
      <c r="S6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8" s="743"/>
      <c r="U618" s="743"/>
      <c r="V618" s="743"/>
      <c r="W618" s="742"/>
      <c r="X618" s="742"/>
      <c r="Y618" s="742" t="s">
        <v>21133</v>
      </c>
      <c r="Z618" s="743" t="s">
        <v>4311</v>
      </c>
      <c r="AA618" s="743"/>
      <c r="AB618" s="743" t="str">
        <f>Таблиця4[[#This Row],[Descriptions2]]</f>
        <v/>
      </c>
      <c r="AC618" s="743" t="str">
        <f>Таблиця4[[#This Row],[Owner/Specific NPCs3]]</f>
        <v/>
      </c>
      <c r="AD618" s="743"/>
      <c r="AE618" s="750"/>
      <c r="AF618" s="751"/>
      <c r="AG618" s="752"/>
      <c r="AH618" s="743"/>
      <c r="AI618" s="752"/>
      <c r="AJ618" s="743"/>
      <c r="AK618" s="752"/>
      <c r="AL618" s="742" t="str">
        <f>IFERROR(INDEX('02_LIVING_WATERDEEP'!$C$2:$C$200,MATCH(Таблиця4[[#This Row],[BUILDING NAME]],'02_LIVING_WATERDEEP'!$A$2:$A$200,0),1),"")</f>
        <v/>
      </c>
      <c r="AM618" s="742" t="str">
        <f>IFERROR(INDEX('02_LIVING_WATERDEEP'!$F$2:$F$200,MATCH(Таблиця4[[#This Row],[BUILDING NAME]],'02_LIVING_WATERDEEP'!$A$2:$A$200,0),1),"")</f>
        <v/>
      </c>
      <c r="AN618" s="742" t="str">
        <f>IFERROR(INDEX('02_LIVING_WATERDEEP'!$I$2:$I$200,MATCH(Таблиця4[[#This Row],[BUILDING NAME]],'02_LIVING_WATERDEEP'!$A$2:$A$200,0),1),"")</f>
        <v/>
      </c>
      <c r="AO618" s="742" t="str">
        <f>IFERROR(INDEX('02_LIVING_WATERDEEP'!$J$2:$J$200,MATCH(Таблиця4[[#This Row],[BUILDING NAME]],'02_LIVING_WATERDEEP'!$A$2:$A$200,0),1),"")</f>
        <v/>
      </c>
      <c r="AP618" s="742" t="str">
        <f>IFERROR(INDEX('02_LIVING_WATERDEEP'!$K$2:$K$200,MATCH(Таблиця4[[#This Row],[BUILDING NAME]],'02_LIVING_WATERDEEP'!$A$2:$A$200,0),1),"")</f>
        <v/>
      </c>
      <c r="AQ618" s="742" t="str">
        <f>IFERROR(INDEX('02_LIVING_WATERDEEP'!$L$2:$L$200,MATCH(Таблиця4[[#This Row],[BUILDING NAME]],'02_LIVING_WATERDEEP'!$A$2:$A$200,0),1),"")</f>
        <v/>
      </c>
      <c r="AR618" s="742" t="str">
        <f>IFERROR(INDEX('02_LIVING_WATERDEEP'!$M$2:$M$200,MATCH(Таблиця4[[#This Row],[BUILDING NAME]],'02_LIVING_WATERDEEP'!$A$2:$A$200,0),1),"")</f>
        <v/>
      </c>
      <c r="AS618" s="742"/>
      <c r="AT618" s="596"/>
      <c r="AU618" s="596"/>
      <c r="AV618" s="596"/>
      <c r="AW618" s="596"/>
      <c r="AX618" s="596"/>
      <c r="AY618" s="596"/>
      <c r="AZ618" s="596"/>
      <c r="BA618" s="596"/>
      <c r="BB618" s="596"/>
      <c r="BC618" s="596"/>
      <c r="BD618" s="596"/>
      <c r="BE618" s="596"/>
      <c r="BF618" s="596"/>
      <c r="BG618" s="596"/>
      <c r="BH618" s="596"/>
      <c r="BI618" s="596"/>
      <c r="BJ618" s="596" t="e">
        <f>MATCH(Таблиця4[[#This Row],[BUILDING NAME]],#REF!,0)</f>
        <v>#REF!</v>
      </c>
      <c r="BK618" s="596" t="e">
        <f>INDEX(#REF!,'02BUILD'!BJ618,1)</f>
        <v>#REF!</v>
      </c>
      <c r="BL618" s="596" t="s">
        <v>20572</v>
      </c>
      <c r="BM618" s="596"/>
      <c r="BN618" s="596" t="e">
        <f>MATCH(Таблиця4[[#This Row],[BUILDING NAME]],Таблиця5[NAME],0)</f>
        <v>#N/A</v>
      </c>
      <c r="BO618" s="596" t="e">
        <f>INDEX(Таблиця5[[C - COINS - COST]:[ADDRESS]],'02BUILD'!$BN618,1)</f>
        <v>#N/A</v>
      </c>
      <c r="BP618" s="596" t="e">
        <f>INDEX(Таблиця5[[C - COINS - COST]:[ADDRESS]],'02BUILD'!$BN618,2)</f>
        <v>#N/A</v>
      </c>
      <c r="BQ618" s="596" t="e">
        <f>INDEX(Таблиця5[[C - COINS - COST]:[ADDRESS]],'02BUILD'!$BN618,3)</f>
        <v>#N/A</v>
      </c>
      <c r="BR618" s="596" t="e">
        <f>INDEX(Таблиця5[[C - COINS - COST]:[ADDRESS]],'02BUILD'!$BN618,4)</f>
        <v>#N/A</v>
      </c>
      <c r="BS618" s="596" t="e">
        <f>INDEX(Таблиця5[[C - COINS - COST]:[ADDRESS]],'02BUILD'!$BN618,5)</f>
        <v>#N/A</v>
      </c>
      <c r="BT618" s="596" t="e">
        <f>INDEX(Таблиця5[[C - COINS - COST]:[ADDRESS]],'02BUILD'!$BN618,6)</f>
        <v>#N/A</v>
      </c>
      <c r="BU618" s="596" t="e">
        <f>INDEX(Таблиця5[[C - COINS - COST]:[ADDRESS]],'02BUILD'!$BN618,7)</f>
        <v>#N/A</v>
      </c>
      <c r="BV618" s="596" t="e">
        <f>INDEX(Таблиця5[[C - COINS - COST]:[ADDRESS]],'02BUILD'!$BN618,8)</f>
        <v>#N/A</v>
      </c>
      <c r="BW618" s="596" t="e">
        <f>INDEX(Таблиця5[[C - COINS - COST]:[ADDRESS]],'02BUILD'!$BN618,9)</f>
        <v>#N/A</v>
      </c>
      <c r="BX618" s="596" t="e">
        <f>INDEX(Таблиця5[[C - COINS - COST]:[ADDRESS]],'02BUILD'!$BN618,10)</f>
        <v>#N/A</v>
      </c>
    </row>
    <row r="619" spans="1:76" ht="16.5" thickTop="1" thickBot="1">
      <c r="A619" s="776"/>
      <c r="B619" s="776"/>
      <c r="C619" s="776"/>
      <c r="D619" s="776"/>
      <c r="E619" s="776"/>
      <c r="F619" s="777"/>
      <c r="G619" s="777"/>
      <c r="H619" s="743" t="s">
        <v>21594</v>
      </c>
      <c r="I619" s="775"/>
      <c r="J619" s="743"/>
      <c r="K619" s="743" t="s">
        <v>2089</v>
      </c>
      <c r="L619" s="775" t="s">
        <v>20774</v>
      </c>
      <c r="M619" s="775" t="s">
        <v>20774</v>
      </c>
      <c r="N619" s="742"/>
      <c r="O619" s="743"/>
      <c r="P619" s="743"/>
      <c r="Q619" s="743"/>
      <c r="R619" s="743"/>
      <c r="S6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19" s="743"/>
      <c r="U619" s="743"/>
      <c r="V619" s="743"/>
      <c r="W619" s="742"/>
      <c r="X619" s="742"/>
      <c r="Y619" s="742" t="s">
        <v>21595</v>
      </c>
      <c r="Z619" s="743" t="s">
        <v>4311</v>
      </c>
      <c r="AA619" s="743"/>
      <c r="AB619" s="743" t="str">
        <f>Таблиця4[[#This Row],[Descriptions2]]</f>
        <v/>
      </c>
      <c r="AC619" s="743" t="str">
        <f>Таблиця4[[#This Row],[Owner/Specific NPCs3]]</f>
        <v/>
      </c>
      <c r="AD619" s="743"/>
      <c r="AE619" s="750"/>
      <c r="AF619" s="751"/>
      <c r="AG619" s="752"/>
      <c r="AH619" s="743"/>
      <c r="AI619" s="752"/>
      <c r="AJ619" s="743"/>
      <c r="AK619" s="752"/>
      <c r="AL619" s="742" t="str">
        <f>IFERROR(INDEX('02_LIVING_WATERDEEP'!$C$2:$C$200,MATCH(Таблиця4[[#This Row],[BUILDING NAME]],'02_LIVING_WATERDEEP'!$A$2:$A$200,0),1),"")</f>
        <v/>
      </c>
      <c r="AM619" s="742" t="str">
        <f>IFERROR(INDEX('02_LIVING_WATERDEEP'!$F$2:$F$200,MATCH(Таблиця4[[#This Row],[BUILDING NAME]],'02_LIVING_WATERDEEP'!$A$2:$A$200,0),1),"")</f>
        <v/>
      </c>
      <c r="AN619" s="742" t="str">
        <f>IFERROR(INDEX('02_LIVING_WATERDEEP'!$I$2:$I$200,MATCH(Таблиця4[[#This Row],[BUILDING NAME]],'02_LIVING_WATERDEEP'!$A$2:$A$200,0),1),"")</f>
        <v/>
      </c>
      <c r="AO619" s="742" t="str">
        <f>IFERROR(INDEX('02_LIVING_WATERDEEP'!$J$2:$J$200,MATCH(Таблиця4[[#This Row],[BUILDING NAME]],'02_LIVING_WATERDEEP'!$A$2:$A$200,0),1),"")</f>
        <v/>
      </c>
      <c r="AP619" s="742" t="str">
        <f>IFERROR(INDEX('02_LIVING_WATERDEEP'!$K$2:$K$200,MATCH(Таблиця4[[#This Row],[BUILDING NAME]],'02_LIVING_WATERDEEP'!$A$2:$A$200,0),1),"")</f>
        <v/>
      </c>
      <c r="AQ619" s="742" t="str">
        <f>IFERROR(INDEX('02_LIVING_WATERDEEP'!$L$2:$L$200,MATCH(Таблиця4[[#This Row],[BUILDING NAME]],'02_LIVING_WATERDEEP'!$A$2:$A$200,0),1),"")</f>
        <v/>
      </c>
      <c r="AR619" s="742" t="str">
        <f>IFERROR(INDEX('02_LIVING_WATERDEEP'!$M$2:$M$200,MATCH(Таблиця4[[#This Row],[BUILDING NAME]],'02_LIVING_WATERDEEP'!$A$2:$A$200,0),1),"")</f>
        <v/>
      </c>
      <c r="AS619" s="742"/>
      <c r="AT619" s="596"/>
      <c r="AU619" s="596"/>
      <c r="AV619" s="596"/>
      <c r="AW619" s="596"/>
      <c r="AX619" s="596"/>
      <c r="AY619" s="596"/>
      <c r="AZ619" s="596"/>
      <c r="BA619" s="596"/>
      <c r="BB619" s="596"/>
      <c r="BC619" s="596"/>
      <c r="BD619" s="596"/>
      <c r="BE619" s="596"/>
      <c r="BF619" s="596"/>
      <c r="BG619" s="596"/>
      <c r="BH619" s="596"/>
      <c r="BI619" s="596"/>
      <c r="BJ619" s="596" t="e">
        <f>MATCH(Таблиця4[[#This Row],[BUILDING NAME]],#REF!,0)</f>
        <v>#REF!</v>
      </c>
      <c r="BK619" s="596" t="e">
        <f>INDEX(#REF!,'02BUILD'!BJ619,1)</f>
        <v>#REF!</v>
      </c>
      <c r="BL619" s="596" t="e">
        <v>#N/A</v>
      </c>
      <c r="BM619" s="596"/>
      <c r="BN619" s="596" t="e">
        <f>MATCH(Таблиця4[[#This Row],[BUILDING NAME]],Таблиця5[NAME],0)</f>
        <v>#N/A</v>
      </c>
      <c r="BO619" s="596" t="e">
        <f>INDEX(Таблиця5[[C - COINS - COST]:[ADDRESS]],'02BUILD'!$BN619,1)</f>
        <v>#N/A</v>
      </c>
      <c r="BP619" s="596" t="e">
        <f>INDEX(Таблиця5[[C - COINS - COST]:[ADDRESS]],'02BUILD'!$BN619,2)</f>
        <v>#N/A</v>
      </c>
      <c r="BQ619" s="596" t="e">
        <f>INDEX(Таблиця5[[C - COINS - COST]:[ADDRESS]],'02BUILD'!$BN619,3)</f>
        <v>#N/A</v>
      </c>
      <c r="BR619" s="596" t="e">
        <f>INDEX(Таблиця5[[C - COINS - COST]:[ADDRESS]],'02BUILD'!$BN619,4)</f>
        <v>#N/A</v>
      </c>
      <c r="BS619" s="596" t="e">
        <f>INDEX(Таблиця5[[C - COINS - COST]:[ADDRESS]],'02BUILD'!$BN619,5)</f>
        <v>#N/A</v>
      </c>
      <c r="BT619" s="596" t="e">
        <f>INDEX(Таблиця5[[C - COINS - COST]:[ADDRESS]],'02BUILD'!$BN619,6)</f>
        <v>#N/A</v>
      </c>
      <c r="BU619" s="596" t="e">
        <f>INDEX(Таблиця5[[C - COINS - COST]:[ADDRESS]],'02BUILD'!$BN619,7)</f>
        <v>#N/A</v>
      </c>
      <c r="BV619" s="596" t="e">
        <f>INDEX(Таблиця5[[C - COINS - COST]:[ADDRESS]],'02BUILD'!$BN619,8)</f>
        <v>#N/A</v>
      </c>
      <c r="BW619" s="596" t="e">
        <f>INDEX(Таблиця5[[C - COINS - COST]:[ADDRESS]],'02BUILD'!$BN619,9)</f>
        <v>#N/A</v>
      </c>
      <c r="BX619" s="596" t="e">
        <f>INDEX(Таблиця5[[C - COINS - COST]:[ADDRESS]],'02BUILD'!$BN619,10)</f>
        <v>#N/A</v>
      </c>
    </row>
    <row r="620" spans="1:76" ht="16.5" thickTop="1" thickBot="1">
      <c r="A620" s="776"/>
      <c r="B620" s="776"/>
      <c r="C620" s="776"/>
      <c r="D620" s="776"/>
      <c r="E620" s="776"/>
      <c r="F620" s="777"/>
      <c r="G620" s="777"/>
      <c r="H620" s="743" t="s">
        <v>21603</v>
      </c>
      <c r="I620" s="775" t="s">
        <v>15411</v>
      </c>
      <c r="J620" s="743"/>
      <c r="K620" s="775" t="s">
        <v>20774</v>
      </c>
      <c r="L620" s="775" t="s">
        <v>20774</v>
      </c>
      <c r="M620" s="775" t="s">
        <v>20774</v>
      </c>
      <c r="N620" s="742"/>
      <c r="O620" s="743"/>
      <c r="P620" s="743"/>
      <c r="Q620" s="743"/>
      <c r="R620" s="743"/>
      <c r="S6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0" s="743"/>
      <c r="U620" s="743"/>
      <c r="V620" s="743"/>
      <c r="W620" s="742"/>
      <c r="X620" s="742"/>
      <c r="Y620" s="742"/>
      <c r="Z620" s="743" t="s">
        <v>4311</v>
      </c>
      <c r="AA620" s="743"/>
      <c r="AB620" s="743" t="str">
        <f>Таблиця4[[#This Row],[Descriptions2]]</f>
        <v/>
      </c>
      <c r="AC620" s="743" t="str">
        <f>Таблиця4[[#This Row],[Owner/Specific NPCs3]]</f>
        <v/>
      </c>
      <c r="AD620" s="743"/>
      <c r="AE620" s="750"/>
      <c r="AF620" s="751"/>
      <c r="AG620" s="752"/>
      <c r="AH620" s="743"/>
      <c r="AI620" s="752"/>
      <c r="AJ620" s="743"/>
      <c r="AK620" s="752"/>
      <c r="AL620" s="742" t="str">
        <f>IFERROR(INDEX('02_LIVING_WATERDEEP'!$C$2:$C$200,MATCH(Таблиця4[[#This Row],[BUILDING NAME]],'02_LIVING_WATERDEEP'!$A$2:$A$200,0),1),"")</f>
        <v/>
      </c>
      <c r="AM620" s="742" t="str">
        <f>IFERROR(INDEX('02_LIVING_WATERDEEP'!$F$2:$F$200,MATCH(Таблиця4[[#This Row],[BUILDING NAME]],'02_LIVING_WATERDEEP'!$A$2:$A$200,0),1),"")</f>
        <v/>
      </c>
      <c r="AN620" s="742" t="str">
        <f>IFERROR(INDEX('02_LIVING_WATERDEEP'!$I$2:$I$200,MATCH(Таблиця4[[#This Row],[BUILDING NAME]],'02_LIVING_WATERDEEP'!$A$2:$A$200,0),1),"")</f>
        <v/>
      </c>
      <c r="AO620" s="742" t="str">
        <f>IFERROR(INDEX('02_LIVING_WATERDEEP'!$J$2:$J$200,MATCH(Таблиця4[[#This Row],[BUILDING NAME]],'02_LIVING_WATERDEEP'!$A$2:$A$200,0),1),"")</f>
        <v/>
      </c>
      <c r="AP620" s="742" t="str">
        <f>IFERROR(INDEX('02_LIVING_WATERDEEP'!$K$2:$K$200,MATCH(Таблиця4[[#This Row],[BUILDING NAME]],'02_LIVING_WATERDEEP'!$A$2:$A$200,0),1),"")</f>
        <v/>
      </c>
      <c r="AQ620" s="742" t="str">
        <f>IFERROR(INDEX('02_LIVING_WATERDEEP'!$L$2:$L$200,MATCH(Таблиця4[[#This Row],[BUILDING NAME]],'02_LIVING_WATERDEEP'!$A$2:$A$200,0),1),"")</f>
        <v/>
      </c>
      <c r="AR620" s="742" t="str">
        <f>IFERROR(INDEX('02_LIVING_WATERDEEP'!$M$2:$M$200,MATCH(Таблиця4[[#This Row],[BUILDING NAME]],'02_LIVING_WATERDEEP'!$A$2:$A$200,0),1),"")</f>
        <v/>
      </c>
      <c r="AS620" s="742"/>
      <c r="AT620" s="596"/>
      <c r="AU620" s="596"/>
      <c r="AV620" s="596"/>
      <c r="AW620" s="596"/>
      <c r="AX620" s="596"/>
      <c r="AY620" s="596"/>
      <c r="AZ620" s="596"/>
      <c r="BA620" s="596"/>
      <c r="BB620" s="596"/>
      <c r="BC620" s="596"/>
      <c r="BD620" s="596"/>
      <c r="BE620" s="596"/>
      <c r="BF620" s="596"/>
      <c r="BG620" s="596"/>
      <c r="BH620" s="596"/>
      <c r="BI620" s="596"/>
      <c r="BJ620" s="596" t="e">
        <f>MATCH(Таблиця4[[#This Row],[BUILDING NAME]],#REF!,0)</f>
        <v>#REF!</v>
      </c>
      <c r="BK620" s="596" t="e">
        <f>INDEX(#REF!,'02BUILD'!BJ620,1)</f>
        <v>#REF!</v>
      </c>
      <c r="BL620" s="596" t="e">
        <v>#N/A</v>
      </c>
      <c r="BM620" s="596"/>
      <c r="BN620" s="596" t="e">
        <f>MATCH(Таблиця4[[#This Row],[BUILDING NAME]],Таблиця5[NAME],0)</f>
        <v>#N/A</v>
      </c>
      <c r="BO620" s="596" t="e">
        <f>INDEX(Таблиця5[[C - COINS - COST]:[ADDRESS]],'02BUILD'!$BN620,1)</f>
        <v>#N/A</v>
      </c>
      <c r="BP620" s="596" t="e">
        <f>INDEX(Таблиця5[[C - COINS - COST]:[ADDRESS]],'02BUILD'!$BN620,2)</f>
        <v>#N/A</v>
      </c>
      <c r="BQ620" s="596" t="e">
        <f>INDEX(Таблиця5[[C - COINS - COST]:[ADDRESS]],'02BUILD'!$BN620,3)</f>
        <v>#N/A</v>
      </c>
      <c r="BR620" s="596" t="e">
        <f>INDEX(Таблиця5[[C - COINS - COST]:[ADDRESS]],'02BUILD'!$BN620,4)</f>
        <v>#N/A</v>
      </c>
      <c r="BS620" s="596" t="e">
        <f>INDEX(Таблиця5[[C - COINS - COST]:[ADDRESS]],'02BUILD'!$BN620,5)</f>
        <v>#N/A</v>
      </c>
      <c r="BT620" s="596" t="e">
        <f>INDEX(Таблиця5[[C - COINS - COST]:[ADDRESS]],'02BUILD'!$BN620,6)</f>
        <v>#N/A</v>
      </c>
      <c r="BU620" s="596" t="e">
        <f>INDEX(Таблиця5[[C - COINS - COST]:[ADDRESS]],'02BUILD'!$BN620,7)</f>
        <v>#N/A</v>
      </c>
      <c r="BV620" s="596" t="e">
        <f>INDEX(Таблиця5[[C - COINS - COST]:[ADDRESS]],'02BUILD'!$BN620,8)</f>
        <v>#N/A</v>
      </c>
      <c r="BW620" s="596" t="e">
        <f>INDEX(Таблиця5[[C - COINS - COST]:[ADDRESS]],'02BUILD'!$BN620,9)</f>
        <v>#N/A</v>
      </c>
      <c r="BX620" s="596" t="e">
        <f>INDEX(Таблиця5[[C - COINS - COST]:[ADDRESS]],'02BUILD'!$BN620,10)</f>
        <v>#N/A</v>
      </c>
    </row>
    <row r="621" spans="1:76" ht="16.5" thickTop="1" thickBot="1">
      <c r="A621" s="776"/>
      <c r="B621" s="776"/>
      <c r="C621" s="776"/>
      <c r="D621" s="776"/>
      <c r="E621" s="776"/>
      <c r="F621" s="777"/>
      <c r="G621" s="777"/>
      <c r="H621" s="758" t="s">
        <v>5627</v>
      </c>
      <c r="I621" s="743" t="s">
        <v>3969</v>
      </c>
      <c r="J621" s="743"/>
      <c r="K621" s="743" t="s">
        <v>2090</v>
      </c>
      <c r="L621" s="775" t="s">
        <v>20774</v>
      </c>
      <c r="M621" s="775" t="s">
        <v>20774</v>
      </c>
      <c r="N621" s="743"/>
      <c r="O621" s="743"/>
      <c r="P621" s="743"/>
      <c r="Q621" s="743"/>
      <c r="R621" s="743"/>
      <c r="S6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1" s="743"/>
      <c r="U621" s="743"/>
      <c r="V621" s="743"/>
      <c r="W621" s="743"/>
      <c r="X621" s="743"/>
      <c r="Y621" s="743"/>
      <c r="Z621" s="743" t="s">
        <v>4311</v>
      </c>
      <c r="AA621" s="743"/>
      <c r="AB621" s="743" t="str">
        <f>Таблиця4[[#This Row],[Descriptions2]]</f>
        <v/>
      </c>
      <c r="AC621" s="743" t="str">
        <f>Таблиця4[[#This Row],[Owner/Specific NPCs3]]</f>
        <v/>
      </c>
      <c r="AD621" s="743"/>
      <c r="AE621" s="750"/>
      <c r="AF621" s="751"/>
      <c r="AG621" s="752"/>
      <c r="AH621" s="743"/>
      <c r="AI621" s="752"/>
      <c r="AJ621" s="743"/>
      <c r="AK621" s="752"/>
      <c r="AL621" s="742" t="str">
        <f>IFERROR(INDEX('02_LIVING_WATERDEEP'!$C$2:$C$200,MATCH(Таблиця4[[#This Row],[BUILDING NAME]],'02_LIVING_WATERDEEP'!$A$2:$A$200,0),1),"")</f>
        <v/>
      </c>
      <c r="AM621" s="742" t="str">
        <f>IFERROR(INDEX('02_LIVING_WATERDEEP'!$F$2:$F$200,MATCH(Таблиця4[[#This Row],[BUILDING NAME]],'02_LIVING_WATERDEEP'!$A$2:$A$200,0),1),"")</f>
        <v/>
      </c>
      <c r="AN621" s="742" t="str">
        <f>IFERROR(INDEX('02_LIVING_WATERDEEP'!$I$2:$I$200,MATCH(Таблиця4[[#This Row],[BUILDING NAME]],'02_LIVING_WATERDEEP'!$A$2:$A$200,0),1),"")</f>
        <v/>
      </c>
      <c r="AO621" s="742" t="str">
        <f>IFERROR(INDEX('02_LIVING_WATERDEEP'!$J$2:$J$200,MATCH(Таблиця4[[#This Row],[BUILDING NAME]],'02_LIVING_WATERDEEP'!$A$2:$A$200,0),1),"")</f>
        <v/>
      </c>
      <c r="AP621" s="742" t="str">
        <f>IFERROR(INDEX('02_LIVING_WATERDEEP'!$K$2:$K$200,MATCH(Таблиця4[[#This Row],[BUILDING NAME]],'02_LIVING_WATERDEEP'!$A$2:$A$200,0),1),"")</f>
        <v/>
      </c>
      <c r="AQ621" s="742" t="str">
        <f>IFERROR(INDEX('02_LIVING_WATERDEEP'!$L$2:$L$200,MATCH(Таблиця4[[#This Row],[BUILDING NAME]],'02_LIVING_WATERDEEP'!$A$2:$A$200,0),1),"")</f>
        <v/>
      </c>
      <c r="AR621" s="742" t="str">
        <f>IFERROR(INDEX('02_LIVING_WATERDEEP'!$M$2:$M$200,MATCH(Таблиця4[[#This Row],[BUILDING NAME]],'02_LIVING_WATERDEEP'!$A$2:$A$200,0),1),"")</f>
        <v/>
      </c>
      <c r="AS621" s="742"/>
      <c r="AT621" s="596"/>
      <c r="AU621" s="596"/>
      <c r="AV621" s="596"/>
      <c r="AW621" s="596"/>
      <c r="AX621" s="596"/>
      <c r="AY621" s="596"/>
      <c r="AZ621" s="596"/>
      <c r="BA621" s="596"/>
      <c r="BB621" s="596"/>
      <c r="BC621" s="596"/>
      <c r="BD621" s="596"/>
      <c r="BE621" s="596"/>
      <c r="BF621" s="596"/>
      <c r="BG621" s="596"/>
      <c r="BH621" s="596"/>
      <c r="BI621" s="596"/>
      <c r="BJ621" s="596" t="e">
        <f>MATCH(Таблиця4[[#This Row],[BUILDING NAME]],#REF!,0)</f>
        <v>#REF!</v>
      </c>
      <c r="BK621" s="596" t="e">
        <f>INDEX(#REF!,'02BUILD'!BJ621,1)</f>
        <v>#REF!</v>
      </c>
      <c r="BL621" s="596" t="e">
        <v>#N/A</v>
      </c>
      <c r="BM621" s="596"/>
      <c r="BN621" s="596">
        <f>MATCH(Таблиця4[[#This Row],[BUILDING NAME]],Таблиця5[NAME],0)</f>
        <v>170</v>
      </c>
      <c r="BO621" s="596">
        <f>INDEX(Таблиця5[[C - COINS - COST]:[ADDRESS]],'02BUILD'!$BN621,1)</f>
        <v>0</v>
      </c>
      <c r="BP621" s="596">
        <f>INDEX(Таблиця5[[C - COINS - COST]:[ADDRESS]],'02BUILD'!$BN621,2)</f>
        <v>0</v>
      </c>
      <c r="BQ621" s="596">
        <f>INDEX(Таблиця5[[C - COINS - COST]:[ADDRESS]],'02BUILD'!$BN621,3)</f>
        <v>0</v>
      </c>
      <c r="BR621" s="596">
        <f>INDEX(Таблиця5[[C - COINS - COST]:[ADDRESS]],'02BUILD'!$BN621,4)</f>
        <v>0</v>
      </c>
      <c r="BS621" s="596" t="str">
        <f>INDEX(Таблиця5[[C - COINS - COST]:[ADDRESS]],'02BUILD'!$BN621,5)</f>
        <v/>
      </c>
      <c r="BT621" s="596" t="str">
        <f>INDEX(Таблиця5[[C - COINS - COST]:[ADDRESS]],'02BUILD'!$BN621,6)</f>
        <v>Row house</v>
      </c>
      <c r="BU621" s="596">
        <f>INDEX(Таблиця5[[C - COINS - COST]:[ADDRESS]],'02BUILD'!$BN621,7)</f>
        <v>0</v>
      </c>
      <c r="BV621" s="596" t="str">
        <f>INDEX(Таблиця5[[C - COINS - COST]:[ADDRESS]],'02BUILD'!$BN621,8)</f>
        <v>Cathalishaera's Rooming House</v>
      </c>
      <c r="BW621" s="596">
        <f>INDEX(Таблиця5[[C - COINS - COST]:[ADDRESS]],'02BUILD'!$BN621,9)</f>
        <v>0</v>
      </c>
      <c r="BX621" s="596">
        <f>INDEX(Таблиця5[[C - COINS - COST]:[ADDRESS]],'02BUILD'!$BN621,10)</f>
        <v>0</v>
      </c>
    </row>
    <row r="622" spans="1:76" ht="16.5" thickTop="1" thickBot="1">
      <c r="A622" s="776"/>
      <c r="B622" s="776"/>
      <c r="C622" s="776"/>
      <c r="D622" s="776"/>
      <c r="E622" s="776"/>
      <c r="F622" s="777"/>
      <c r="G622" s="777"/>
      <c r="H622" s="749" t="s">
        <v>20638</v>
      </c>
      <c r="I622" s="743" t="s">
        <v>3969</v>
      </c>
      <c r="J622" s="743"/>
      <c r="K622" s="743" t="s">
        <v>2089</v>
      </c>
      <c r="L622" s="775" t="s">
        <v>20774</v>
      </c>
      <c r="M622" s="775" t="s">
        <v>20774</v>
      </c>
      <c r="N622" s="743"/>
      <c r="O622" s="743"/>
      <c r="P622" s="743"/>
      <c r="Q622" s="743"/>
      <c r="R622" s="743"/>
      <c r="S6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2" s="743"/>
      <c r="U622" s="743"/>
      <c r="V622" s="743"/>
      <c r="W622" s="743"/>
      <c r="X622" s="743"/>
      <c r="Y622" s="749" t="s">
        <v>20639</v>
      </c>
      <c r="Z622" s="743" t="s">
        <v>4311</v>
      </c>
      <c r="AA622" s="743"/>
      <c r="AB622" s="743" t="str">
        <f>Таблиця4[[#This Row],[Descriptions2]]</f>
        <v/>
      </c>
      <c r="AC622" s="743" t="str">
        <f>Таблиця4[[#This Row],[Owner/Specific NPCs3]]</f>
        <v/>
      </c>
      <c r="AD622" s="743"/>
      <c r="AE622" s="750"/>
      <c r="AF622" s="751"/>
      <c r="AG622" s="752"/>
      <c r="AH622" s="743"/>
      <c r="AI622" s="752"/>
      <c r="AJ622" s="743"/>
      <c r="AK622" s="752"/>
      <c r="AL622" s="742" t="str">
        <f>IFERROR(INDEX('02_LIVING_WATERDEEP'!$C$2:$C$200,MATCH(Таблиця4[[#This Row],[BUILDING NAME]],'02_LIVING_WATERDEEP'!$A$2:$A$200,0),1),"")</f>
        <v/>
      </c>
      <c r="AM622" s="742" t="str">
        <f>IFERROR(INDEX('02_LIVING_WATERDEEP'!$F$2:$F$200,MATCH(Таблиця4[[#This Row],[BUILDING NAME]],'02_LIVING_WATERDEEP'!$A$2:$A$200,0),1),"")</f>
        <v/>
      </c>
      <c r="AN622" s="742" t="str">
        <f>IFERROR(INDEX('02_LIVING_WATERDEEP'!$I$2:$I$200,MATCH(Таблиця4[[#This Row],[BUILDING NAME]],'02_LIVING_WATERDEEP'!$A$2:$A$200,0),1),"")</f>
        <v/>
      </c>
      <c r="AO622" s="742" t="str">
        <f>IFERROR(INDEX('02_LIVING_WATERDEEP'!$J$2:$J$200,MATCH(Таблиця4[[#This Row],[BUILDING NAME]],'02_LIVING_WATERDEEP'!$A$2:$A$200,0),1),"")</f>
        <v/>
      </c>
      <c r="AP622" s="742" t="str">
        <f>IFERROR(INDEX('02_LIVING_WATERDEEP'!$K$2:$K$200,MATCH(Таблиця4[[#This Row],[BUILDING NAME]],'02_LIVING_WATERDEEP'!$A$2:$A$200,0),1),"")</f>
        <v/>
      </c>
      <c r="AQ622" s="742" t="str">
        <f>IFERROR(INDEX('02_LIVING_WATERDEEP'!$L$2:$L$200,MATCH(Таблиця4[[#This Row],[BUILDING NAME]],'02_LIVING_WATERDEEP'!$A$2:$A$200,0),1),"")</f>
        <v/>
      </c>
      <c r="AR622" s="742" t="str">
        <f>IFERROR(INDEX('02_LIVING_WATERDEEP'!$M$2:$M$200,MATCH(Таблиця4[[#This Row],[BUILDING NAME]],'02_LIVING_WATERDEEP'!$A$2:$A$200,0),1),"")</f>
        <v/>
      </c>
      <c r="AS622" s="742"/>
      <c r="AT622" s="596"/>
      <c r="AU622" s="596"/>
      <c r="AV622" s="596"/>
      <c r="AW622" s="596"/>
      <c r="AX622" s="596"/>
      <c r="AY622" s="596"/>
      <c r="AZ622" s="596"/>
      <c r="BA622" s="596"/>
      <c r="BB622" s="596"/>
      <c r="BC622" s="596"/>
      <c r="BD622" s="596"/>
      <c r="BE622" s="596"/>
      <c r="BF622" s="596"/>
      <c r="BG622" s="596"/>
      <c r="BH622" s="596"/>
      <c r="BI622" s="596"/>
      <c r="BJ622" s="596" t="e">
        <f>MATCH(Таблиця4[[#This Row],[BUILDING NAME]],#REF!,0)</f>
        <v>#REF!</v>
      </c>
      <c r="BK622" s="596" t="e">
        <f>INDEX(#REF!,'02BUILD'!BJ622,1)</f>
        <v>#REF!</v>
      </c>
      <c r="BL622" s="596" t="s">
        <v>20581</v>
      </c>
      <c r="BM622" s="596"/>
      <c r="BN622" s="596" t="e">
        <f>MATCH(Таблиця4[[#This Row],[BUILDING NAME]],Таблиця5[NAME],0)</f>
        <v>#N/A</v>
      </c>
      <c r="BO622" s="596" t="e">
        <f>INDEX(Таблиця5[[C - COINS - COST]:[ADDRESS]],'02BUILD'!$BN622,1)</f>
        <v>#N/A</v>
      </c>
      <c r="BP622" s="596" t="e">
        <f>INDEX(Таблиця5[[C - COINS - COST]:[ADDRESS]],'02BUILD'!$BN622,2)</f>
        <v>#N/A</v>
      </c>
      <c r="BQ622" s="596" t="e">
        <f>INDEX(Таблиця5[[C - COINS - COST]:[ADDRESS]],'02BUILD'!$BN622,3)</f>
        <v>#N/A</v>
      </c>
      <c r="BR622" s="596" t="e">
        <f>INDEX(Таблиця5[[C - COINS - COST]:[ADDRESS]],'02BUILD'!$BN622,4)</f>
        <v>#N/A</v>
      </c>
      <c r="BS622" s="596" t="e">
        <f>INDEX(Таблиця5[[C - COINS - COST]:[ADDRESS]],'02BUILD'!$BN622,5)</f>
        <v>#N/A</v>
      </c>
      <c r="BT622" s="596" t="e">
        <f>INDEX(Таблиця5[[C - COINS - COST]:[ADDRESS]],'02BUILD'!$BN622,6)</f>
        <v>#N/A</v>
      </c>
      <c r="BU622" s="596" t="e">
        <f>INDEX(Таблиця5[[C - COINS - COST]:[ADDRESS]],'02BUILD'!$BN622,7)</f>
        <v>#N/A</v>
      </c>
      <c r="BV622" s="596" t="e">
        <f>INDEX(Таблиця5[[C - COINS - COST]:[ADDRESS]],'02BUILD'!$BN622,8)</f>
        <v>#N/A</v>
      </c>
      <c r="BW622" s="596" t="e">
        <f>INDEX(Таблиця5[[C - COINS - COST]:[ADDRESS]],'02BUILD'!$BN622,9)</f>
        <v>#N/A</v>
      </c>
      <c r="BX622" s="596" t="e">
        <f>INDEX(Таблиця5[[C - COINS - COST]:[ADDRESS]],'02BUILD'!$BN622,10)</f>
        <v>#N/A</v>
      </c>
    </row>
    <row r="623" spans="1:76" ht="16.5" customHeight="1" thickTop="1" thickBot="1">
      <c r="A623" s="776"/>
      <c r="B623" s="776"/>
      <c r="C623" s="776"/>
      <c r="D623" s="776"/>
      <c r="E623" s="776"/>
      <c r="F623" s="777"/>
      <c r="G623" s="777"/>
      <c r="H623" s="743" t="s">
        <v>21230</v>
      </c>
      <c r="I623" s="743" t="s">
        <v>3968</v>
      </c>
      <c r="J623" s="743"/>
      <c r="K623" s="743" t="s">
        <v>2105</v>
      </c>
      <c r="L623" s="775" t="s">
        <v>20774</v>
      </c>
      <c r="M623" s="775" t="s">
        <v>20774</v>
      </c>
      <c r="N623" s="743" t="s">
        <v>21231</v>
      </c>
      <c r="O623" s="743"/>
      <c r="P623" s="743"/>
      <c r="Q623" s="743"/>
      <c r="R623" s="743"/>
      <c r="S6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3" s="743"/>
      <c r="U623" s="743"/>
      <c r="V623" s="743"/>
      <c r="W623" s="742"/>
      <c r="X623" s="742"/>
      <c r="Y623" s="742"/>
      <c r="Z623" s="743" t="s">
        <v>4311</v>
      </c>
      <c r="AA623" s="743"/>
      <c r="AB623" s="743" t="str">
        <f>Таблиця4[[#This Row],[Descriptions2]]</f>
        <v/>
      </c>
      <c r="AC623" s="743" t="str">
        <f>Таблиця4[[#This Row],[Owner/Specific NPCs3]]</f>
        <v/>
      </c>
      <c r="AD623" s="743"/>
      <c r="AE623" s="743" t="s">
        <v>18312</v>
      </c>
      <c r="AF623" s="751"/>
      <c r="AG623" s="752"/>
      <c r="AH623" s="743"/>
      <c r="AI623" s="752"/>
      <c r="AJ623" s="743"/>
      <c r="AK623" s="752"/>
      <c r="AL623" s="742" t="str">
        <f>IFERROR(INDEX('02_LIVING_WATERDEEP'!$C$2:$C$200,MATCH(Таблиця4[[#This Row],[BUILDING NAME]],'02_LIVING_WATERDEEP'!$A$2:$A$200,0),1),"")</f>
        <v/>
      </c>
      <c r="AM623" s="742" t="str">
        <f>IFERROR(INDEX('02_LIVING_WATERDEEP'!$F$2:$F$200,MATCH(Таблиця4[[#This Row],[BUILDING NAME]],'02_LIVING_WATERDEEP'!$A$2:$A$200,0),1),"")</f>
        <v/>
      </c>
      <c r="AN623" s="742" t="str">
        <f>IFERROR(INDEX('02_LIVING_WATERDEEP'!$I$2:$I$200,MATCH(Таблиця4[[#This Row],[BUILDING NAME]],'02_LIVING_WATERDEEP'!$A$2:$A$200,0),1),"")</f>
        <v/>
      </c>
      <c r="AO623" s="742" t="str">
        <f>IFERROR(INDEX('02_LIVING_WATERDEEP'!$J$2:$J$200,MATCH(Таблиця4[[#This Row],[BUILDING NAME]],'02_LIVING_WATERDEEP'!$A$2:$A$200,0),1),"")</f>
        <v/>
      </c>
      <c r="AP623" s="742" t="str">
        <f>IFERROR(INDEX('02_LIVING_WATERDEEP'!$K$2:$K$200,MATCH(Таблиця4[[#This Row],[BUILDING NAME]],'02_LIVING_WATERDEEP'!$A$2:$A$200,0),1),"")</f>
        <v/>
      </c>
      <c r="AQ623" s="742" t="str">
        <f>IFERROR(INDEX('02_LIVING_WATERDEEP'!$L$2:$L$200,MATCH(Таблиця4[[#This Row],[BUILDING NAME]],'02_LIVING_WATERDEEP'!$A$2:$A$200,0),1),"")</f>
        <v/>
      </c>
      <c r="AR623" s="742" t="str">
        <f>IFERROR(INDEX('02_LIVING_WATERDEEP'!$M$2:$M$200,MATCH(Таблиця4[[#This Row],[BUILDING NAME]],'02_LIVING_WATERDEEP'!$A$2:$A$200,0),1),"")</f>
        <v/>
      </c>
      <c r="AS623" s="742"/>
      <c r="AT623" s="596"/>
      <c r="AU623" s="596"/>
      <c r="AV623" s="596"/>
      <c r="AW623" s="596"/>
      <c r="AX623" s="596"/>
      <c r="AY623" s="596"/>
      <c r="AZ623" s="596"/>
      <c r="BA623" s="596"/>
      <c r="BB623" s="596"/>
      <c r="BC623" s="596"/>
      <c r="BD623" s="596"/>
      <c r="BE623" s="596"/>
      <c r="BF623" s="596"/>
      <c r="BG623" s="596"/>
      <c r="BH623" s="596"/>
      <c r="BI623" s="596"/>
      <c r="BJ623" s="596" t="e">
        <f>MATCH(Таблиця4[[#This Row],[BUILDING NAME]],#REF!,0)</f>
        <v>#REF!</v>
      </c>
      <c r="BK623" s="596" t="e">
        <f>INDEX(#REF!,'02BUILD'!BJ623,1)</f>
        <v>#REF!</v>
      </c>
      <c r="BL623" s="596" t="e">
        <v>#N/A</v>
      </c>
      <c r="BM623" s="596"/>
      <c r="BN623" s="596" t="e">
        <f>MATCH(Таблиця4[[#This Row],[BUILDING NAME]],Таблиця5[NAME],0)</f>
        <v>#N/A</v>
      </c>
      <c r="BO623" s="596" t="e">
        <f>INDEX(Таблиця5[[C - COINS - COST]:[ADDRESS]],'02BUILD'!$BN623,1)</f>
        <v>#N/A</v>
      </c>
      <c r="BP623" s="596" t="e">
        <f>INDEX(Таблиця5[[C - COINS - COST]:[ADDRESS]],'02BUILD'!$BN623,2)</f>
        <v>#N/A</v>
      </c>
      <c r="BQ623" s="596" t="e">
        <f>INDEX(Таблиця5[[C - COINS - COST]:[ADDRESS]],'02BUILD'!$BN623,3)</f>
        <v>#N/A</v>
      </c>
      <c r="BR623" s="596" t="e">
        <f>INDEX(Таблиця5[[C - COINS - COST]:[ADDRESS]],'02BUILD'!$BN623,4)</f>
        <v>#N/A</v>
      </c>
      <c r="BS623" s="596" t="e">
        <f>INDEX(Таблиця5[[C - COINS - COST]:[ADDRESS]],'02BUILD'!$BN623,5)</f>
        <v>#N/A</v>
      </c>
      <c r="BT623" s="596" t="e">
        <f>INDEX(Таблиця5[[C - COINS - COST]:[ADDRESS]],'02BUILD'!$BN623,6)</f>
        <v>#N/A</v>
      </c>
      <c r="BU623" s="596" t="e">
        <f>INDEX(Таблиця5[[C - COINS - COST]:[ADDRESS]],'02BUILD'!$BN623,7)</f>
        <v>#N/A</v>
      </c>
      <c r="BV623" s="596" t="e">
        <f>INDEX(Таблиця5[[C - COINS - COST]:[ADDRESS]],'02BUILD'!$BN623,8)</f>
        <v>#N/A</v>
      </c>
      <c r="BW623" s="596" t="e">
        <f>INDEX(Таблиця5[[C - COINS - COST]:[ADDRESS]],'02BUILD'!$BN623,9)</f>
        <v>#N/A</v>
      </c>
      <c r="BX623" s="596" t="e">
        <f>INDEX(Таблиця5[[C - COINS - COST]:[ADDRESS]],'02BUILD'!$BN623,10)</f>
        <v>#N/A</v>
      </c>
    </row>
    <row r="624" spans="1:76" ht="16.5" thickTop="1" thickBot="1">
      <c r="A624" s="742" t="s">
        <v>1023</v>
      </c>
      <c r="B624" s="742" t="str">
        <f t="shared" ref="B624:B655" si="32">LEFT(LEFT(A624,FIND(":",A624)),LEN(LEFT(A624,FIND(":",A624)))-1)</f>
        <v>T1</v>
      </c>
      <c r="C624" s="742" t="str">
        <f t="shared" ref="C624:C655" si="33">RIGHT(A624,LEN(A624)-FIND(":",A624)-1)</f>
        <v>The Underdark (tavern, C, 2)</v>
      </c>
      <c r="D624" s="742"/>
      <c r="E624" s="742"/>
      <c r="F624" s="743" t="s">
        <v>1348</v>
      </c>
      <c r="G624" s="743" t="s">
        <v>1800</v>
      </c>
      <c r="H624" s="743" t="s">
        <v>20931</v>
      </c>
      <c r="I624" s="743" t="s">
        <v>3968</v>
      </c>
      <c r="J624" s="743"/>
      <c r="K624" s="743" t="s">
        <v>2093</v>
      </c>
      <c r="L624" s="743" t="s">
        <v>2069</v>
      </c>
      <c r="M624" s="743">
        <v>2</v>
      </c>
      <c r="N624" s="743"/>
      <c r="O624" s="743"/>
      <c r="P624" s="743"/>
      <c r="Q624" s="743"/>
      <c r="R624" s="743"/>
      <c r="S6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4" s="743"/>
      <c r="U624" s="743"/>
      <c r="V624" s="743"/>
      <c r="W624" s="743"/>
      <c r="X624" s="743"/>
      <c r="Y624" s="743" t="s">
        <v>21073</v>
      </c>
      <c r="Z624" s="743" t="s">
        <v>4311</v>
      </c>
      <c r="AA624" s="743"/>
      <c r="AB624" s="743" t="str">
        <f>Таблиця4[[#This Row],[Descriptions2]]</f>
        <v/>
      </c>
      <c r="AC624" s="743" t="str">
        <f>Таблиця4[[#This Row],[Owner/Specific NPCs3]]</f>
        <v/>
      </c>
      <c r="AD624" s="743"/>
      <c r="AE624" s="750" t="s">
        <v>5831</v>
      </c>
      <c r="AF624" s="751"/>
      <c r="AG624" s="752"/>
      <c r="AH624" s="743" t="s">
        <v>4311</v>
      </c>
      <c r="AI624" s="752"/>
      <c r="AJ624" s="743" t="s">
        <v>4311</v>
      </c>
      <c r="AK624" s="752"/>
      <c r="AL624" s="742" t="str">
        <f>IFERROR(INDEX('02_LIVING_WATERDEEP'!$C$2:$C$200,MATCH(Таблиця4[[#This Row],[BUILDING NAME]],'02_LIVING_WATERDEEP'!$A$2:$A$200,0),1),"")</f>
        <v/>
      </c>
      <c r="AM624" s="742" t="str">
        <f>IFERROR(INDEX('02_LIVING_WATERDEEP'!$F$2:$F$200,MATCH(Таблиця4[[#This Row],[BUILDING NAME]],'02_LIVING_WATERDEEP'!$A$2:$A$200,0),1),"")</f>
        <v/>
      </c>
      <c r="AN624" s="742" t="str">
        <f>IFERROR(INDEX('02_LIVING_WATERDEEP'!$I$2:$I$200,MATCH(Таблиця4[[#This Row],[BUILDING NAME]],'02_LIVING_WATERDEEP'!$A$2:$A$200,0),1),"")</f>
        <v/>
      </c>
      <c r="AO624" s="742" t="str">
        <f>IFERROR(INDEX('02_LIVING_WATERDEEP'!$J$2:$J$200,MATCH(Таблиця4[[#This Row],[BUILDING NAME]],'02_LIVING_WATERDEEP'!$A$2:$A$200,0),1),"")</f>
        <v/>
      </c>
      <c r="AP624" s="742" t="str">
        <f>IFERROR(INDEX('02_LIVING_WATERDEEP'!$K$2:$K$200,MATCH(Таблиця4[[#This Row],[BUILDING NAME]],'02_LIVING_WATERDEEP'!$A$2:$A$200,0),1),"")</f>
        <v/>
      </c>
      <c r="AQ624" s="742" t="str">
        <f>IFERROR(INDEX('02_LIVING_WATERDEEP'!$L$2:$L$200,MATCH(Таблиця4[[#This Row],[BUILDING NAME]],'02_LIVING_WATERDEEP'!$A$2:$A$200,0),1),"")</f>
        <v/>
      </c>
      <c r="AR624" s="742" t="str">
        <f>IFERROR(INDEX('02_LIVING_WATERDEEP'!$M$2:$M$200,MATCH(Таблиця4[[#This Row],[BUILDING NAME]],'02_LIVING_WATERDEEP'!$A$2:$A$200,0),1),"")</f>
        <v/>
      </c>
      <c r="AS624" s="742"/>
      <c r="AT624" s="596"/>
      <c r="AU624" s="596"/>
      <c r="AV624" s="596"/>
      <c r="AW624" s="596"/>
      <c r="AX624" s="596"/>
      <c r="AY624" s="596"/>
      <c r="AZ624" s="596"/>
      <c r="BA624" s="596"/>
      <c r="BB624" s="596"/>
      <c r="BC624" s="596"/>
      <c r="BD624" s="596"/>
      <c r="BE624" s="596"/>
      <c r="BF624" s="596"/>
      <c r="BG624" s="596"/>
      <c r="BH624" s="596"/>
      <c r="BI624" s="596"/>
      <c r="BJ624" s="596" t="e">
        <f>MATCH(Таблиця4[[#This Row],[BUILDING NAME]],#REF!,0)</f>
        <v>#REF!</v>
      </c>
      <c r="BK624" s="596" t="e">
        <f>INDEX(#REF!,'02BUILD'!BJ624,1)</f>
        <v>#REF!</v>
      </c>
      <c r="BL624" s="596" t="e">
        <v>#N/A</v>
      </c>
      <c r="BM624" s="596"/>
      <c r="BN624" s="596" t="e">
        <f>MATCH(Таблиця4[[#This Row],[BUILDING NAME]],Таблиця5[NAME],0)</f>
        <v>#N/A</v>
      </c>
      <c r="BO624" s="596" t="e">
        <f>INDEX(Таблиця5[[C - COINS - COST]:[ADDRESS]],'02BUILD'!$BN624,1)</f>
        <v>#N/A</v>
      </c>
      <c r="BP624" s="596" t="e">
        <f>INDEX(Таблиця5[[C - COINS - COST]:[ADDRESS]],'02BUILD'!$BN624,2)</f>
        <v>#N/A</v>
      </c>
      <c r="BQ624" s="596" t="e">
        <f>INDEX(Таблиця5[[C - COINS - COST]:[ADDRESS]],'02BUILD'!$BN624,3)</f>
        <v>#N/A</v>
      </c>
      <c r="BR624" s="596" t="e">
        <f>INDEX(Таблиця5[[C - COINS - COST]:[ADDRESS]],'02BUILD'!$BN624,4)</f>
        <v>#N/A</v>
      </c>
      <c r="BS624" s="596" t="e">
        <f>INDEX(Таблиця5[[C - COINS - COST]:[ADDRESS]],'02BUILD'!$BN624,5)</f>
        <v>#N/A</v>
      </c>
      <c r="BT624" s="596" t="e">
        <f>INDEX(Таблиця5[[C - COINS - COST]:[ADDRESS]],'02BUILD'!$BN624,6)</f>
        <v>#N/A</v>
      </c>
      <c r="BU624" s="596" t="e">
        <f>INDEX(Таблиця5[[C - COINS - COST]:[ADDRESS]],'02BUILD'!$BN624,7)</f>
        <v>#N/A</v>
      </c>
      <c r="BV624" s="596" t="e">
        <f>INDEX(Таблиця5[[C - COINS - COST]:[ADDRESS]],'02BUILD'!$BN624,8)</f>
        <v>#N/A</v>
      </c>
      <c r="BW624" s="596" t="e">
        <f>INDEX(Таблиця5[[C - COINS - COST]:[ADDRESS]],'02BUILD'!$BN624,9)</f>
        <v>#N/A</v>
      </c>
      <c r="BX624" s="596" t="e">
        <f>INDEX(Таблиця5[[C - COINS - COST]:[ADDRESS]],'02BUILD'!$BN624,10)</f>
        <v>#N/A</v>
      </c>
    </row>
    <row r="625" spans="1:76" ht="16.5" thickTop="1" thickBot="1">
      <c r="A625" s="742" t="s">
        <v>1024</v>
      </c>
      <c r="B625" s="742" t="str">
        <f t="shared" si="32"/>
        <v>T2</v>
      </c>
      <c r="C625" s="742" t="str">
        <f t="shared" si="33"/>
        <v>Khammeral's Coins (business, C, 1)</v>
      </c>
      <c r="D625" s="742"/>
      <c r="E625" s="742"/>
      <c r="F625" s="743" t="s">
        <v>1349</v>
      </c>
      <c r="G625" s="743" t="s">
        <v>1801</v>
      </c>
      <c r="H625" s="743" t="s">
        <v>2317</v>
      </c>
      <c r="I625" s="743" t="s">
        <v>3968</v>
      </c>
      <c r="J625" s="743"/>
      <c r="K625" s="743" t="s">
        <v>2089</v>
      </c>
      <c r="L625" s="743" t="s">
        <v>2069</v>
      </c>
      <c r="M625" s="743">
        <v>1</v>
      </c>
      <c r="N625" s="743"/>
      <c r="O625" s="743"/>
      <c r="P625" s="743"/>
      <c r="Q625" s="743"/>
      <c r="R625" s="743"/>
      <c r="S6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5" s="743"/>
      <c r="U625" s="743"/>
      <c r="V625" s="743" t="s">
        <v>21075</v>
      </c>
      <c r="W625" s="743"/>
      <c r="X625" s="743"/>
      <c r="Y625" s="743"/>
      <c r="Z625" s="743" t="s">
        <v>4311</v>
      </c>
      <c r="AA625" s="743"/>
      <c r="AB625" s="743" t="str">
        <f>Таблиця4[[#This Row],[Descriptions2]]</f>
        <v/>
      </c>
      <c r="AC625" s="743" t="str">
        <f>Таблиця4[[#This Row],[Owner/Specific NPCs3]]</f>
        <v/>
      </c>
      <c r="AD625" s="743"/>
      <c r="AE625" s="750" t="s">
        <v>5831</v>
      </c>
      <c r="AF625" s="751"/>
      <c r="AG625" s="752"/>
      <c r="AH625" s="743" t="s">
        <v>4311</v>
      </c>
      <c r="AI625" s="752"/>
      <c r="AJ625" s="743" t="s">
        <v>4311</v>
      </c>
      <c r="AK625" s="752"/>
      <c r="AL625" s="742" t="str">
        <f>IFERROR(INDEX('02_LIVING_WATERDEEP'!$C$2:$C$200,MATCH(Таблиця4[[#This Row],[BUILDING NAME]],'02_LIVING_WATERDEEP'!$A$2:$A$200,0),1),"")</f>
        <v/>
      </c>
      <c r="AM625" s="742" t="str">
        <f>IFERROR(INDEX('02_LIVING_WATERDEEP'!$F$2:$F$200,MATCH(Таблиця4[[#This Row],[BUILDING NAME]],'02_LIVING_WATERDEEP'!$A$2:$A$200,0),1),"")</f>
        <v/>
      </c>
      <c r="AN625" s="742" t="str">
        <f>IFERROR(INDEX('02_LIVING_WATERDEEP'!$I$2:$I$200,MATCH(Таблиця4[[#This Row],[BUILDING NAME]],'02_LIVING_WATERDEEP'!$A$2:$A$200,0),1),"")</f>
        <v/>
      </c>
      <c r="AO625" s="742" t="str">
        <f>IFERROR(INDEX('02_LIVING_WATERDEEP'!$J$2:$J$200,MATCH(Таблиця4[[#This Row],[BUILDING NAME]],'02_LIVING_WATERDEEP'!$A$2:$A$200,0),1),"")</f>
        <v/>
      </c>
      <c r="AP625" s="742" t="str">
        <f>IFERROR(INDEX('02_LIVING_WATERDEEP'!$K$2:$K$200,MATCH(Таблиця4[[#This Row],[BUILDING NAME]],'02_LIVING_WATERDEEP'!$A$2:$A$200,0),1),"")</f>
        <v/>
      </c>
      <c r="AQ625" s="742" t="str">
        <f>IFERROR(INDEX('02_LIVING_WATERDEEP'!$L$2:$L$200,MATCH(Таблиця4[[#This Row],[BUILDING NAME]],'02_LIVING_WATERDEEP'!$A$2:$A$200,0),1),"")</f>
        <v/>
      </c>
      <c r="AR625" s="742" t="str">
        <f>IFERROR(INDEX('02_LIVING_WATERDEEP'!$M$2:$M$200,MATCH(Таблиця4[[#This Row],[BUILDING NAME]],'02_LIVING_WATERDEEP'!$A$2:$A$200,0),1),"")</f>
        <v/>
      </c>
      <c r="AS625" s="742"/>
      <c r="AT625" s="596"/>
      <c r="AU625" s="596"/>
      <c r="AV625" s="596"/>
      <c r="AW625" s="596"/>
      <c r="AX625" s="596"/>
      <c r="AY625" s="596"/>
      <c r="AZ625" s="596"/>
      <c r="BA625" s="596"/>
      <c r="BB625" s="596"/>
      <c r="BC625" s="596"/>
      <c r="BD625" s="596"/>
      <c r="BE625" s="596"/>
      <c r="BF625" s="596"/>
      <c r="BG625" s="596"/>
      <c r="BH625" s="596"/>
      <c r="BI625" s="596"/>
      <c r="BJ625" s="596" t="e">
        <f>MATCH(Таблиця4[[#This Row],[BUILDING NAME]],#REF!,0)</f>
        <v>#REF!</v>
      </c>
      <c r="BK625" s="596" t="e">
        <f>INDEX(#REF!,'02BUILD'!BJ625,1)</f>
        <v>#REF!</v>
      </c>
      <c r="BL625" s="596" t="e">
        <v>#N/A</v>
      </c>
      <c r="BM625" s="596"/>
      <c r="BN625" s="596" t="e">
        <f>MATCH(Таблиця4[[#This Row],[BUILDING NAME]],Таблиця5[NAME],0)</f>
        <v>#N/A</v>
      </c>
      <c r="BO625" s="596" t="e">
        <f>INDEX(Таблиця5[[C - COINS - COST]:[ADDRESS]],'02BUILD'!$BN625,1)</f>
        <v>#N/A</v>
      </c>
      <c r="BP625" s="596" t="e">
        <f>INDEX(Таблиця5[[C - COINS - COST]:[ADDRESS]],'02BUILD'!$BN625,2)</f>
        <v>#N/A</v>
      </c>
      <c r="BQ625" s="596" t="e">
        <f>INDEX(Таблиця5[[C - COINS - COST]:[ADDRESS]],'02BUILD'!$BN625,3)</f>
        <v>#N/A</v>
      </c>
      <c r="BR625" s="596" t="e">
        <f>INDEX(Таблиця5[[C - COINS - COST]:[ADDRESS]],'02BUILD'!$BN625,4)</f>
        <v>#N/A</v>
      </c>
      <c r="BS625" s="596" t="e">
        <f>INDEX(Таблиця5[[C - COINS - COST]:[ADDRESS]],'02BUILD'!$BN625,5)</f>
        <v>#N/A</v>
      </c>
      <c r="BT625" s="596" t="e">
        <f>INDEX(Таблиця5[[C - COINS - COST]:[ADDRESS]],'02BUILD'!$BN625,6)</f>
        <v>#N/A</v>
      </c>
      <c r="BU625" s="596" t="e">
        <f>INDEX(Таблиця5[[C - COINS - COST]:[ADDRESS]],'02BUILD'!$BN625,7)</f>
        <v>#N/A</v>
      </c>
      <c r="BV625" s="596" t="e">
        <f>INDEX(Таблиця5[[C - COINS - COST]:[ADDRESS]],'02BUILD'!$BN625,8)</f>
        <v>#N/A</v>
      </c>
      <c r="BW625" s="596" t="e">
        <f>INDEX(Таблиця5[[C - COINS - COST]:[ADDRESS]],'02BUILD'!$BN625,9)</f>
        <v>#N/A</v>
      </c>
      <c r="BX625" s="596" t="e">
        <f>INDEX(Таблиця5[[C - COINS - COST]:[ADDRESS]],'02BUILD'!$BN625,10)</f>
        <v>#N/A</v>
      </c>
    </row>
    <row r="626" spans="1:76" ht="16.5" thickTop="1" thickBot="1">
      <c r="A626" s="742" t="s">
        <v>1025</v>
      </c>
      <c r="B626" s="742" t="str">
        <f t="shared" si="32"/>
        <v>T3</v>
      </c>
      <c r="C626" s="742" t="str">
        <f t="shared" si="33"/>
        <v>Inn of the Dripping Dagger (inn, B, 4)</v>
      </c>
      <c r="D626" s="742"/>
      <c r="E626" s="742"/>
      <c r="F626" s="743" t="s">
        <v>1350</v>
      </c>
      <c r="G626" s="743" t="s">
        <v>1802</v>
      </c>
      <c r="H626" s="743" t="s">
        <v>20970</v>
      </c>
      <c r="I626" s="743" t="s">
        <v>3968</v>
      </c>
      <c r="J626" s="743"/>
      <c r="K626" s="743" t="s">
        <v>2092</v>
      </c>
      <c r="L626" s="743" t="s">
        <v>2081</v>
      </c>
      <c r="M626" s="743">
        <v>4</v>
      </c>
      <c r="N626" s="743"/>
      <c r="O626" s="743">
        <v>3</v>
      </c>
      <c r="P626" s="743">
        <v>4</v>
      </c>
      <c r="Q626" s="743">
        <v>4</v>
      </c>
      <c r="R626" s="743"/>
      <c r="S6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4 P • </v>
      </c>
      <c r="T626" s="743"/>
      <c r="U626" s="743"/>
      <c r="V626" s="743"/>
      <c r="W626" s="742"/>
      <c r="X626" s="742"/>
      <c r="Y626" s="742" t="s">
        <v>16214</v>
      </c>
      <c r="Z626" s="743" t="s">
        <v>4311</v>
      </c>
      <c r="AA626" s="743"/>
      <c r="AB626" s="743" t="str">
        <f>Таблиця4[[#This Row],[Descriptions2]]</f>
        <v/>
      </c>
      <c r="AC626" s="743" t="str">
        <f>Таблиця4[[#This Row],[Owner/Specific NPCs3]]</f>
        <v/>
      </c>
      <c r="AD626" s="743"/>
      <c r="AE626" s="750" t="s">
        <v>6384</v>
      </c>
      <c r="AF626" s="751"/>
      <c r="AG626" s="752"/>
      <c r="AH626" s="743" t="s">
        <v>4311</v>
      </c>
      <c r="AI626" s="752"/>
      <c r="AJ626" s="743" t="s">
        <v>4311</v>
      </c>
      <c r="AK626" s="752"/>
      <c r="AL626" s="742" t="str">
        <f>IFERROR(INDEX('02_LIVING_WATERDEEP'!$C$2:$C$200,MATCH(Таблиця4[[#This Row],[BUILDING NAME]],'02_LIVING_WATERDEEP'!$A$2:$A$200,0),1),"")</f>
        <v/>
      </c>
      <c r="AM626" s="742" t="str">
        <f>IFERROR(INDEX('02_LIVING_WATERDEEP'!$F$2:$F$200,MATCH(Таблиця4[[#This Row],[BUILDING NAME]],'02_LIVING_WATERDEEP'!$A$2:$A$200,0),1),"")</f>
        <v/>
      </c>
      <c r="AN626" s="742" t="str">
        <f>IFERROR(INDEX('02_LIVING_WATERDEEP'!$I$2:$I$200,MATCH(Таблиця4[[#This Row],[BUILDING NAME]],'02_LIVING_WATERDEEP'!$A$2:$A$200,0),1),"")</f>
        <v/>
      </c>
      <c r="AO626" s="742" t="str">
        <f>IFERROR(INDEX('02_LIVING_WATERDEEP'!$J$2:$J$200,MATCH(Таблиця4[[#This Row],[BUILDING NAME]],'02_LIVING_WATERDEEP'!$A$2:$A$200,0),1),"")</f>
        <v/>
      </c>
      <c r="AP626" s="742" t="str">
        <f>IFERROR(INDEX('02_LIVING_WATERDEEP'!$K$2:$K$200,MATCH(Таблиця4[[#This Row],[BUILDING NAME]],'02_LIVING_WATERDEEP'!$A$2:$A$200,0),1),"")</f>
        <v/>
      </c>
      <c r="AQ626" s="742" t="str">
        <f>IFERROR(INDEX('02_LIVING_WATERDEEP'!$L$2:$L$200,MATCH(Таблиця4[[#This Row],[BUILDING NAME]],'02_LIVING_WATERDEEP'!$A$2:$A$200,0),1),"")</f>
        <v/>
      </c>
      <c r="AR626" s="742" t="str">
        <f>IFERROR(INDEX('02_LIVING_WATERDEEP'!$M$2:$M$200,MATCH(Таблиця4[[#This Row],[BUILDING NAME]],'02_LIVING_WATERDEEP'!$A$2:$A$200,0),1),"")</f>
        <v/>
      </c>
      <c r="AS626" s="742"/>
      <c r="AT626" s="596"/>
      <c r="AU626" s="596"/>
      <c r="AV626" s="596"/>
      <c r="AW626" s="596"/>
      <c r="AX626" s="596"/>
      <c r="AY626" s="596"/>
      <c r="AZ626" s="596"/>
      <c r="BA626" s="596"/>
      <c r="BB626" s="596"/>
      <c r="BC626" s="596"/>
      <c r="BD626" s="596"/>
      <c r="BE626" s="596"/>
      <c r="BF626" s="596"/>
      <c r="BG626" s="596"/>
      <c r="BH626" s="596"/>
      <c r="BI626" s="596"/>
      <c r="BJ626" s="596" t="e">
        <f>MATCH(Таблиця4[[#This Row],[BUILDING NAME]],#REF!,0)</f>
        <v>#REF!</v>
      </c>
      <c r="BK626" s="596" t="e">
        <f>INDEX(#REF!,'02BUILD'!BJ626,1)</f>
        <v>#REF!</v>
      </c>
      <c r="BL626" s="596" t="e">
        <v>#N/A</v>
      </c>
      <c r="BM626" s="596"/>
      <c r="BN626" s="596" t="e">
        <f>MATCH(Таблиця4[[#This Row],[BUILDING NAME]],Таблиця5[NAME],0)</f>
        <v>#N/A</v>
      </c>
      <c r="BO626" s="596" t="e">
        <f>INDEX(Таблиця5[[C - COINS - COST]:[ADDRESS]],'02BUILD'!$BN626,1)</f>
        <v>#N/A</v>
      </c>
      <c r="BP626" s="596" t="e">
        <f>INDEX(Таблиця5[[C - COINS - COST]:[ADDRESS]],'02BUILD'!$BN626,2)</f>
        <v>#N/A</v>
      </c>
      <c r="BQ626" s="596" t="e">
        <f>INDEX(Таблиця5[[C - COINS - COST]:[ADDRESS]],'02BUILD'!$BN626,3)</f>
        <v>#N/A</v>
      </c>
      <c r="BR626" s="596" t="e">
        <f>INDEX(Таблиця5[[C - COINS - COST]:[ADDRESS]],'02BUILD'!$BN626,4)</f>
        <v>#N/A</v>
      </c>
      <c r="BS626" s="596" t="e">
        <f>INDEX(Таблиця5[[C - COINS - COST]:[ADDRESS]],'02BUILD'!$BN626,5)</f>
        <v>#N/A</v>
      </c>
      <c r="BT626" s="596" t="e">
        <f>INDEX(Таблиця5[[C - COINS - COST]:[ADDRESS]],'02BUILD'!$BN626,6)</f>
        <v>#N/A</v>
      </c>
      <c r="BU626" s="596" t="e">
        <f>INDEX(Таблиця5[[C - COINS - COST]:[ADDRESS]],'02BUILD'!$BN626,7)</f>
        <v>#N/A</v>
      </c>
      <c r="BV626" s="596" t="e">
        <f>INDEX(Таблиця5[[C - COINS - COST]:[ADDRESS]],'02BUILD'!$BN626,8)</f>
        <v>#N/A</v>
      </c>
      <c r="BW626" s="596" t="e">
        <f>INDEX(Таблиця5[[C - COINS - COST]:[ADDRESS]],'02BUILD'!$BN626,9)</f>
        <v>#N/A</v>
      </c>
      <c r="BX626" s="596" t="e">
        <f>INDEX(Таблиця5[[C - COINS - COST]:[ADDRESS]],'02BUILD'!$BN626,10)</f>
        <v>#N/A</v>
      </c>
    </row>
    <row r="627" spans="1:76" ht="16.5" thickTop="1" thickBot="1">
      <c r="A627" s="742" t="s">
        <v>1026</v>
      </c>
      <c r="B627" s="742" t="str">
        <f t="shared" si="32"/>
        <v>T4</v>
      </c>
      <c r="C627" s="742" t="str">
        <f t="shared" si="33"/>
        <v>The Riven Shield Shop (business, B, 2)</v>
      </c>
      <c r="D627" s="742"/>
      <c r="E627" s="742"/>
      <c r="F627" s="743" t="s">
        <v>1351</v>
      </c>
      <c r="G627" s="743" t="s">
        <v>1803</v>
      </c>
      <c r="H627" s="743" t="s">
        <v>20798</v>
      </c>
      <c r="I627" s="743" t="s">
        <v>3968</v>
      </c>
      <c r="J627" s="743"/>
      <c r="K627" s="743" t="s">
        <v>2089</v>
      </c>
      <c r="L627" s="743" t="s">
        <v>2081</v>
      </c>
      <c r="M627" s="743">
        <v>2</v>
      </c>
      <c r="N627" s="743"/>
      <c r="O627" s="743">
        <v>3</v>
      </c>
      <c r="P627" s="743"/>
      <c r="Q627" s="743"/>
      <c r="R627" s="743"/>
      <c r="S6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627" s="743"/>
      <c r="U627" s="743"/>
      <c r="V627" s="742" t="s">
        <v>21553</v>
      </c>
      <c r="W627" s="742"/>
      <c r="X627" s="742"/>
      <c r="Y627" s="742" t="s">
        <v>21552</v>
      </c>
      <c r="Z627" s="743" t="s">
        <v>4311</v>
      </c>
      <c r="AA627" s="743"/>
      <c r="AB627" s="743" t="str">
        <f>Таблиця4[[#This Row],[Descriptions2]]</f>
        <v/>
      </c>
      <c r="AC627" s="743" t="str">
        <f>Таблиця4[[#This Row],[Owner/Specific NPCs3]]</f>
        <v/>
      </c>
      <c r="AD627" s="743"/>
      <c r="AE627" s="750" t="s">
        <v>5831</v>
      </c>
      <c r="AF627" s="751"/>
      <c r="AG627" s="752"/>
      <c r="AH627" s="743" t="s">
        <v>4311</v>
      </c>
      <c r="AI627" s="752"/>
      <c r="AJ627" s="743" t="s">
        <v>4311</v>
      </c>
      <c r="AK627" s="752"/>
      <c r="AL627" s="742" t="str">
        <f>IFERROR(INDEX('02_LIVING_WATERDEEP'!$C$2:$C$200,MATCH(Таблиця4[[#This Row],[BUILDING NAME]],'02_LIVING_WATERDEEP'!$A$2:$A$200,0),1),"")</f>
        <v/>
      </c>
      <c r="AM627" s="742" t="str">
        <f>IFERROR(INDEX('02_LIVING_WATERDEEP'!$F$2:$F$200,MATCH(Таблиця4[[#This Row],[BUILDING NAME]],'02_LIVING_WATERDEEP'!$A$2:$A$200,0),1),"")</f>
        <v/>
      </c>
      <c r="AN627" s="742" t="str">
        <f>IFERROR(INDEX('02_LIVING_WATERDEEP'!$I$2:$I$200,MATCH(Таблиця4[[#This Row],[BUILDING NAME]],'02_LIVING_WATERDEEP'!$A$2:$A$200,0),1),"")</f>
        <v/>
      </c>
      <c r="AO627" s="742" t="str">
        <f>IFERROR(INDEX('02_LIVING_WATERDEEP'!$J$2:$J$200,MATCH(Таблиця4[[#This Row],[BUILDING NAME]],'02_LIVING_WATERDEEP'!$A$2:$A$200,0),1),"")</f>
        <v/>
      </c>
      <c r="AP627" s="742" t="str">
        <f>IFERROR(INDEX('02_LIVING_WATERDEEP'!$K$2:$K$200,MATCH(Таблиця4[[#This Row],[BUILDING NAME]],'02_LIVING_WATERDEEP'!$A$2:$A$200,0),1),"")</f>
        <v/>
      </c>
      <c r="AQ627" s="742" t="str">
        <f>IFERROR(INDEX('02_LIVING_WATERDEEP'!$L$2:$L$200,MATCH(Таблиця4[[#This Row],[BUILDING NAME]],'02_LIVING_WATERDEEP'!$A$2:$A$200,0),1),"")</f>
        <v/>
      </c>
      <c r="AR627" s="742" t="str">
        <f>IFERROR(INDEX('02_LIVING_WATERDEEP'!$M$2:$M$200,MATCH(Таблиця4[[#This Row],[BUILDING NAME]],'02_LIVING_WATERDEEP'!$A$2:$A$200,0),1),"")</f>
        <v/>
      </c>
      <c r="AS627" s="742"/>
      <c r="AT627" s="596"/>
      <c r="AU627" s="596"/>
      <c r="AV627" s="596"/>
      <c r="AW627" s="596"/>
      <c r="AX627" s="596"/>
      <c r="AY627" s="596"/>
      <c r="AZ627" s="596"/>
      <c r="BA627" s="596"/>
      <c r="BB627" s="596"/>
      <c r="BC627" s="596"/>
      <c r="BD627" s="596"/>
      <c r="BE627" s="596"/>
      <c r="BF627" s="596"/>
      <c r="BG627" s="596"/>
      <c r="BH627" s="596"/>
      <c r="BI627" s="596"/>
      <c r="BJ627" s="596" t="e">
        <f>MATCH(Таблиця4[[#This Row],[BUILDING NAME]],#REF!,0)</f>
        <v>#REF!</v>
      </c>
      <c r="BK627" s="596" t="e">
        <f>INDEX(#REF!,'02BUILD'!BJ627,1)</f>
        <v>#REF!</v>
      </c>
      <c r="BL627" s="596">
        <v>0</v>
      </c>
      <c r="BM627" s="596"/>
      <c r="BN627" s="596">
        <f>MATCH(Таблиця4[[#This Row],[BUILDING NAME]],Таблиця5[NAME],0)</f>
        <v>46</v>
      </c>
      <c r="BO627" s="596">
        <f>INDEX(Таблиця5[[C - COINS - COST]:[ADDRESS]],'02BUILD'!$BN627,1)</f>
        <v>3</v>
      </c>
      <c r="BP627" s="596">
        <f>INDEX(Таблиця5[[C - COINS - COST]:[ADDRESS]],'02BUILD'!$BN627,2)</f>
        <v>0</v>
      </c>
      <c r="BQ627" s="596">
        <f>INDEX(Таблиця5[[C - COINS - COST]:[ADDRESS]],'02BUILD'!$BN627,3)</f>
        <v>0</v>
      </c>
      <c r="BR627" s="596">
        <f>INDEX(Таблиця5[[C - COINS - COST]:[ADDRESS]],'02BUILD'!$BN627,4)</f>
        <v>0</v>
      </c>
      <c r="BS627" s="596" t="str">
        <f>INDEX(Таблиця5[[C - COINS - COST]:[ADDRESS]],'02BUILD'!$BN627,5)</f>
        <v>3c</v>
      </c>
      <c r="BT627" s="596">
        <f>INDEX(Таблиця5[[C - COINS - COST]:[ADDRESS]],'02BUILD'!$BN627,6)</f>
        <v>0</v>
      </c>
      <c r="BU627" s="596">
        <f>INDEX(Таблиця5[[C - COINS - COST]:[ADDRESS]],'02BUILD'!$BN627,7)</f>
        <v>0</v>
      </c>
      <c r="BV627" s="596">
        <f>INDEX(Таблиця5[[C - COINS - COST]:[ADDRESS]],'02BUILD'!$BN627,8)</f>
        <v>0</v>
      </c>
      <c r="BW627" s="596">
        <f>INDEX(Таблиця5[[C - COINS - COST]:[ADDRESS]],'02BUILD'!$BN627,9)</f>
        <v>0</v>
      </c>
      <c r="BX627" s="596">
        <f>INDEX(Таблиця5[[C - COINS - COST]:[ADDRESS]],'02BUILD'!$BN627,10)</f>
        <v>0</v>
      </c>
    </row>
    <row r="628" spans="1:76" ht="16.5" customHeight="1" thickTop="1" thickBot="1">
      <c r="A628" s="742" t="s">
        <v>1027</v>
      </c>
      <c r="B628" s="742" t="str">
        <f t="shared" si="32"/>
        <v>T5</v>
      </c>
      <c r="C628" s="742" t="str">
        <f t="shared" si="33"/>
        <v>Myrmith Splendors' residence (row house, B, 2}</v>
      </c>
      <c r="D628" s="742"/>
      <c r="E628" s="742"/>
      <c r="F628" s="743" t="s">
        <v>1352</v>
      </c>
      <c r="G628" s="743" t="s">
        <v>1804</v>
      </c>
      <c r="H628" s="743" t="s">
        <v>2318</v>
      </c>
      <c r="I628" s="743" t="s">
        <v>3968</v>
      </c>
      <c r="J628" s="743"/>
      <c r="K628" s="743" t="s">
        <v>2090</v>
      </c>
      <c r="L628" s="743" t="s">
        <v>2081</v>
      </c>
      <c r="M628" s="743">
        <v>2</v>
      </c>
      <c r="N628" s="742"/>
      <c r="O628" s="743"/>
      <c r="P628" s="743"/>
      <c r="Q628" s="743"/>
      <c r="R628" s="743"/>
      <c r="S6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8" s="743"/>
      <c r="U628" s="743"/>
      <c r="V628" s="743"/>
      <c r="W628" s="743"/>
      <c r="X628" s="743"/>
      <c r="Y628" s="743"/>
      <c r="Z628" s="743" t="s">
        <v>4311</v>
      </c>
      <c r="AA628" s="743"/>
      <c r="AB628" s="743" t="str">
        <f>Таблиця4[[#This Row],[Descriptions2]]</f>
        <v/>
      </c>
      <c r="AC628" s="743" t="str">
        <f>Таблиця4[[#This Row],[Owner/Specific NPCs3]]</f>
        <v/>
      </c>
      <c r="AD628" s="743"/>
      <c r="AE628" s="750" t="s">
        <v>5831</v>
      </c>
      <c r="AF628" s="751"/>
      <c r="AG628" s="752"/>
      <c r="AH628" s="743" t="s">
        <v>4311</v>
      </c>
      <c r="AI628" s="752"/>
      <c r="AJ628" s="743" t="s">
        <v>4311</v>
      </c>
      <c r="AK628" s="752"/>
      <c r="AL628" s="742" t="str">
        <f>IFERROR(INDEX('02_LIVING_WATERDEEP'!$C$2:$C$200,MATCH(Таблиця4[[#This Row],[BUILDING NAME]],'02_LIVING_WATERDEEP'!$A$2:$A$200,0),1),"")</f>
        <v/>
      </c>
      <c r="AM628" s="742" t="str">
        <f>IFERROR(INDEX('02_LIVING_WATERDEEP'!$F$2:$F$200,MATCH(Таблиця4[[#This Row],[BUILDING NAME]],'02_LIVING_WATERDEEP'!$A$2:$A$200,0),1),"")</f>
        <v/>
      </c>
      <c r="AN628" s="742" t="str">
        <f>IFERROR(INDEX('02_LIVING_WATERDEEP'!$I$2:$I$200,MATCH(Таблиця4[[#This Row],[BUILDING NAME]],'02_LIVING_WATERDEEP'!$A$2:$A$200,0),1),"")</f>
        <v/>
      </c>
      <c r="AO628" s="742" t="str">
        <f>IFERROR(INDEX('02_LIVING_WATERDEEP'!$J$2:$J$200,MATCH(Таблиця4[[#This Row],[BUILDING NAME]],'02_LIVING_WATERDEEP'!$A$2:$A$200,0),1),"")</f>
        <v/>
      </c>
      <c r="AP628" s="742" t="str">
        <f>IFERROR(INDEX('02_LIVING_WATERDEEP'!$K$2:$K$200,MATCH(Таблиця4[[#This Row],[BUILDING NAME]],'02_LIVING_WATERDEEP'!$A$2:$A$200,0),1),"")</f>
        <v/>
      </c>
      <c r="AQ628" s="742" t="str">
        <f>IFERROR(INDEX('02_LIVING_WATERDEEP'!$L$2:$L$200,MATCH(Таблиця4[[#This Row],[BUILDING NAME]],'02_LIVING_WATERDEEP'!$A$2:$A$200,0),1),"")</f>
        <v/>
      </c>
      <c r="AR628" s="742" t="str">
        <f>IFERROR(INDEX('02_LIVING_WATERDEEP'!$M$2:$M$200,MATCH(Таблиця4[[#This Row],[BUILDING NAME]],'02_LIVING_WATERDEEP'!$A$2:$A$200,0),1),"")</f>
        <v/>
      </c>
      <c r="AS628" s="742"/>
      <c r="AT628" s="596"/>
      <c r="AU628" s="596"/>
      <c r="AV628" s="596"/>
      <c r="AW628" s="596"/>
      <c r="AX628" s="596"/>
      <c r="AY628" s="596"/>
      <c r="AZ628" s="596"/>
      <c r="BA628" s="596"/>
      <c r="BB628" s="596"/>
      <c r="BC628" s="596"/>
      <c r="BD628" s="596"/>
      <c r="BE628" s="596"/>
      <c r="BF628" s="596"/>
      <c r="BG628" s="596"/>
      <c r="BH628" s="596"/>
      <c r="BI628" s="596"/>
      <c r="BJ628" s="596" t="e">
        <f>MATCH(Таблиця4[[#This Row],[BUILDING NAME]],#REF!,0)</f>
        <v>#REF!</v>
      </c>
      <c r="BK628" s="596" t="e">
        <f>INDEX(#REF!,'02BUILD'!BJ628,1)</f>
        <v>#REF!</v>
      </c>
      <c r="BL628" s="596" t="e">
        <v>#N/A</v>
      </c>
      <c r="BM628" s="596"/>
      <c r="BN628" s="596" t="e">
        <f>MATCH(Таблиця4[[#This Row],[BUILDING NAME]],Таблиця5[NAME],0)</f>
        <v>#N/A</v>
      </c>
      <c r="BO628" s="596" t="e">
        <f>INDEX(Таблиця5[[C - COINS - COST]:[ADDRESS]],'02BUILD'!$BN628,1)</f>
        <v>#N/A</v>
      </c>
      <c r="BP628" s="596" t="e">
        <f>INDEX(Таблиця5[[C - COINS - COST]:[ADDRESS]],'02BUILD'!$BN628,2)</f>
        <v>#N/A</v>
      </c>
      <c r="BQ628" s="596" t="e">
        <f>INDEX(Таблиця5[[C - COINS - COST]:[ADDRESS]],'02BUILD'!$BN628,3)</f>
        <v>#N/A</v>
      </c>
      <c r="BR628" s="596" t="e">
        <f>INDEX(Таблиця5[[C - COINS - COST]:[ADDRESS]],'02BUILD'!$BN628,4)</f>
        <v>#N/A</v>
      </c>
      <c r="BS628" s="596" t="e">
        <f>INDEX(Таблиця5[[C - COINS - COST]:[ADDRESS]],'02BUILD'!$BN628,5)</f>
        <v>#N/A</v>
      </c>
      <c r="BT628" s="596" t="e">
        <f>INDEX(Таблиця5[[C - COINS - COST]:[ADDRESS]],'02BUILD'!$BN628,6)</f>
        <v>#N/A</v>
      </c>
      <c r="BU628" s="596" t="e">
        <f>INDEX(Таблиця5[[C - COINS - COST]:[ADDRESS]],'02BUILD'!$BN628,7)</f>
        <v>#N/A</v>
      </c>
      <c r="BV628" s="596" t="e">
        <f>INDEX(Таблиця5[[C - COINS - COST]:[ADDRESS]],'02BUILD'!$BN628,8)</f>
        <v>#N/A</v>
      </c>
      <c r="BW628" s="596" t="e">
        <f>INDEX(Таблиця5[[C - COINS - COST]:[ADDRESS]],'02BUILD'!$BN628,9)</f>
        <v>#N/A</v>
      </c>
      <c r="BX628" s="596" t="e">
        <f>INDEX(Таблиця5[[C - COINS - COST]:[ADDRESS]],'02BUILD'!$BN628,10)</f>
        <v>#N/A</v>
      </c>
    </row>
    <row r="629" spans="1:76" ht="16.5" thickTop="1" thickBot="1">
      <c r="A629" s="742" t="s">
        <v>1028</v>
      </c>
      <c r="B629" s="742" t="str">
        <f t="shared" si="32"/>
        <v>T6</v>
      </c>
      <c r="C629" s="742" t="str">
        <f t="shared" si="33"/>
        <v>Mhair's Tower (wizard's domicile, A, 5")</v>
      </c>
      <c r="D629" s="742"/>
      <c r="E629" s="742"/>
      <c r="F629" s="743" t="s">
        <v>1353</v>
      </c>
      <c r="G629" s="743" t="s">
        <v>1805</v>
      </c>
      <c r="H629" s="743" t="s">
        <v>2319</v>
      </c>
      <c r="I629" s="743" t="s">
        <v>3968</v>
      </c>
      <c r="J629" s="743"/>
      <c r="K629" s="743" t="s">
        <v>2104</v>
      </c>
      <c r="L629" s="743" t="s">
        <v>2076</v>
      </c>
      <c r="M629" s="743">
        <v>5</v>
      </c>
      <c r="N629" s="743"/>
      <c r="O629" s="743"/>
      <c r="P629" s="743"/>
      <c r="Q629" s="743"/>
      <c r="R629" s="743"/>
      <c r="S6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29" s="743"/>
      <c r="U629" s="743"/>
      <c r="V629" s="743"/>
      <c r="W629" s="742"/>
      <c r="X629" s="742"/>
      <c r="Y629" s="742" t="s">
        <v>21083</v>
      </c>
      <c r="Z629" s="743" t="s">
        <v>4311</v>
      </c>
      <c r="AA629" s="743"/>
      <c r="AB629" s="743" t="str">
        <f>Таблиця4[[#This Row],[Descriptions2]]</f>
        <v/>
      </c>
      <c r="AC629" s="743" t="str">
        <f>Таблиця4[[#This Row],[Owner/Specific NPCs3]]</f>
        <v/>
      </c>
      <c r="AD629" s="743"/>
      <c r="AE629" s="750" t="s">
        <v>5831</v>
      </c>
      <c r="AF629" s="751"/>
      <c r="AG629" s="752"/>
      <c r="AH629" s="743" t="s">
        <v>4311</v>
      </c>
      <c r="AI629" s="752"/>
      <c r="AJ629" s="743" t="s">
        <v>4311</v>
      </c>
      <c r="AK629" s="752"/>
      <c r="AL629" s="742" t="str">
        <f>IFERROR(INDEX('02_LIVING_WATERDEEP'!$C$2:$C$200,MATCH(Таблиця4[[#This Row],[BUILDING NAME]],'02_LIVING_WATERDEEP'!$A$2:$A$200,0),1),"")</f>
        <v/>
      </c>
      <c r="AM629" s="742" t="str">
        <f>IFERROR(INDEX('02_LIVING_WATERDEEP'!$F$2:$F$200,MATCH(Таблиця4[[#This Row],[BUILDING NAME]],'02_LIVING_WATERDEEP'!$A$2:$A$200,0),1),"")</f>
        <v/>
      </c>
      <c r="AN629" s="742" t="str">
        <f>IFERROR(INDEX('02_LIVING_WATERDEEP'!$I$2:$I$200,MATCH(Таблиця4[[#This Row],[BUILDING NAME]],'02_LIVING_WATERDEEP'!$A$2:$A$200,0),1),"")</f>
        <v/>
      </c>
      <c r="AO629" s="742" t="str">
        <f>IFERROR(INDEX('02_LIVING_WATERDEEP'!$J$2:$J$200,MATCH(Таблиця4[[#This Row],[BUILDING NAME]],'02_LIVING_WATERDEEP'!$A$2:$A$200,0),1),"")</f>
        <v/>
      </c>
      <c r="AP629" s="742" t="str">
        <f>IFERROR(INDEX('02_LIVING_WATERDEEP'!$K$2:$K$200,MATCH(Таблиця4[[#This Row],[BUILDING NAME]],'02_LIVING_WATERDEEP'!$A$2:$A$200,0),1),"")</f>
        <v/>
      </c>
      <c r="AQ629" s="742" t="str">
        <f>IFERROR(INDEX('02_LIVING_WATERDEEP'!$L$2:$L$200,MATCH(Таблиця4[[#This Row],[BUILDING NAME]],'02_LIVING_WATERDEEP'!$A$2:$A$200,0),1),"")</f>
        <v/>
      </c>
      <c r="AR629" s="742" t="str">
        <f>IFERROR(INDEX('02_LIVING_WATERDEEP'!$M$2:$M$200,MATCH(Таблиця4[[#This Row],[BUILDING NAME]],'02_LIVING_WATERDEEP'!$A$2:$A$200,0),1),"")</f>
        <v/>
      </c>
      <c r="AS629" s="742"/>
      <c r="AT629" s="596"/>
      <c r="AU629" s="596"/>
      <c r="AV629" s="596"/>
      <c r="AW629" s="596"/>
      <c r="AX629" s="596"/>
      <c r="AY629" s="596"/>
      <c r="AZ629" s="596"/>
      <c r="BA629" s="596"/>
      <c r="BB629" s="596"/>
      <c r="BC629" s="596"/>
      <c r="BD629" s="596"/>
      <c r="BE629" s="596"/>
      <c r="BF629" s="596"/>
      <c r="BG629" s="596"/>
      <c r="BH629" s="596"/>
      <c r="BI629" s="596"/>
      <c r="BJ629" s="596" t="e">
        <f>MATCH(Таблиця4[[#This Row],[BUILDING NAME]],#REF!,0)</f>
        <v>#REF!</v>
      </c>
      <c r="BK629" s="596" t="e">
        <f>INDEX(#REF!,'02BUILD'!BJ629,1)</f>
        <v>#REF!</v>
      </c>
      <c r="BL629" s="596" t="e">
        <v>#N/A</v>
      </c>
      <c r="BM629" s="596"/>
      <c r="BN629" s="596" t="e">
        <f>MATCH(Таблиця4[[#This Row],[BUILDING NAME]],Таблиця5[NAME],0)</f>
        <v>#N/A</v>
      </c>
      <c r="BO629" s="596" t="e">
        <f>INDEX(Таблиця5[[C - COINS - COST]:[ADDRESS]],'02BUILD'!$BN629,1)</f>
        <v>#N/A</v>
      </c>
      <c r="BP629" s="596" t="e">
        <f>INDEX(Таблиця5[[C - COINS - COST]:[ADDRESS]],'02BUILD'!$BN629,2)</f>
        <v>#N/A</v>
      </c>
      <c r="BQ629" s="596" t="e">
        <f>INDEX(Таблиця5[[C - COINS - COST]:[ADDRESS]],'02BUILD'!$BN629,3)</f>
        <v>#N/A</v>
      </c>
      <c r="BR629" s="596" t="e">
        <f>INDEX(Таблиця5[[C - COINS - COST]:[ADDRESS]],'02BUILD'!$BN629,4)</f>
        <v>#N/A</v>
      </c>
      <c r="BS629" s="596" t="e">
        <f>INDEX(Таблиця5[[C - COINS - COST]:[ADDRESS]],'02BUILD'!$BN629,5)</f>
        <v>#N/A</v>
      </c>
      <c r="BT629" s="596" t="e">
        <f>INDEX(Таблиця5[[C - COINS - COST]:[ADDRESS]],'02BUILD'!$BN629,6)</f>
        <v>#N/A</v>
      </c>
      <c r="BU629" s="596" t="e">
        <f>INDEX(Таблиця5[[C - COINS - COST]:[ADDRESS]],'02BUILD'!$BN629,7)</f>
        <v>#N/A</v>
      </c>
      <c r="BV629" s="596" t="e">
        <f>INDEX(Таблиця5[[C - COINS - COST]:[ADDRESS]],'02BUILD'!$BN629,8)</f>
        <v>#N/A</v>
      </c>
      <c r="BW629" s="596" t="e">
        <f>INDEX(Таблиця5[[C - COINS - COST]:[ADDRESS]],'02BUILD'!$BN629,9)</f>
        <v>#N/A</v>
      </c>
      <c r="BX629" s="596" t="e">
        <f>INDEX(Таблиця5[[C - COINS - COST]:[ADDRESS]],'02BUILD'!$BN629,10)</f>
        <v>#N/A</v>
      </c>
    </row>
    <row r="630" spans="1:76" ht="16.5" thickTop="1" thickBot="1">
      <c r="A630" s="742" t="s">
        <v>1029</v>
      </c>
      <c r="B630" s="742" t="str">
        <f t="shared" si="32"/>
        <v>T7</v>
      </c>
      <c r="C630" s="742" t="str">
        <f t="shared" si="33"/>
        <v>Saern's Fine Swords (business, B, 2)</v>
      </c>
      <c r="D630" s="742"/>
      <c r="E630" s="742"/>
      <c r="F630" s="743" t="s">
        <v>1354</v>
      </c>
      <c r="G630" s="743" t="s">
        <v>1806</v>
      </c>
      <c r="H630" s="743" t="s">
        <v>2320</v>
      </c>
      <c r="I630" s="743" t="s">
        <v>3968</v>
      </c>
      <c r="J630" s="743"/>
      <c r="K630" s="743" t="s">
        <v>2089</v>
      </c>
      <c r="L630" s="743" t="s">
        <v>2081</v>
      </c>
      <c r="M630" s="743">
        <v>2</v>
      </c>
      <c r="N630" s="743"/>
      <c r="O630" s="743">
        <v>4</v>
      </c>
      <c r="P630" s="743"/>
      <c r="Q630" s="743"/>
      <c r="R630" s="743"/>
      <c r="S6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630" s="743"/>
      <c r="U630" s="743"/>
      <c r="V630" s="742" t="s">
        <v>21550</v>
      </c>
      <c r="W630" s="742"/>
      <c r="X630" s="742"/>
      <c r="Y630" s="743" t="s">
        <v>21549</v>
      </c>
      <c r="Z630" s="743" t="s">
        <v>4311</v>
      </c>
      <c r="AA630" s="743"/>
      <c r="AB630" s="743" t="str">
        <f>Таблиця4[[#This Row],[Descriptions2]]</f>
        <v/>
      </c>
      <c r="AC630" s="743" t="str">
        <f>Таблиця4[[#This Row],[Owner/Specific NPCs3]]</f>
        <v/>
      </c>
      <c r="AD630" s="743"/>
      <c r="AE630" s="750" t="s">
        <v>5831</v>
      </c>
      <c r="AF630" s="751"/>
      <c r="AG630" s="752"/>
      <c r="AH630" s="743" t="s">
        <v>4311</v>
      </c>
      <c r="AI630" s="752"/>
      <c r="AJ630" s="743" t="s">
        <v>4311</v>
      </c>
      <c r="AK630" s="752"/>
      <c r="AL630" s="742" t="str">
        <f>IFERROR(INDEX('02_LIVING_WATERDEEP'!$C$2:$C$200,MATCH(Таблиця4[[#This Row],[BUILDING NAME]],'02_LIVING_WATERDEEP'!$A$2:$A$200,0),1),"")</f>
        <v/>
      </c>
      <c r="AM630" s="742" t="str">
        <f>IFERROR(INDEX('02_LIVING_WATERDEEP'!$F$2:$F$200,MATCH(Таблиця4[[#This Row],[BUILDING NAME]],'02_LIVING_WATERDEEP'!$A$2:$A$200,0),1),"")</f>
        <v/>
      </c>
      <c r="AN630" s="742" t="str">
        <f>IFERROR(INDEX('02_LIVING_WATERDEEP'!$I$2:$I$200,MATCH(Таблиця4[[#This Row],[BUILDING NAME]],'02_LIVING_WATERDEEP'!$A$2:$A$200,0),1),"")</f>
        <v/>
      </c>
      <c r="AO630" s="742" t="str">
        <f>IFERROR(INDEX('02_LIVING_WATERDEEP'!$J$2:$J$200,MATCH(Таблиця4[[#This Row],[BUILDING NAME]],'02_LIVING_WATERDEEP'!$A$2:$A$200,0),1),"")</f>
        <v/>
      </c>
      <c r="AP630" s="742" t="str">
        <f>IFERROR(INDEX('02_LIVING_WATERDEEP'!$K$2:$K$200,MATCH(Таблиця4[[#This Row],[BUILDING NAME]],'02_LIVING_WATERDEEP'!$A$2:$A$200,0),1),"")</f>
        <v/>
      </c>
      <c r="AQ630" s="742" t="str">
        <f>IFERROR(INDEX('02_LIVING_WATERDEEP'!$L$2:$L$200,MATCH(Таблиця4[[#This Row],[BUILDING NAME]],'02_LIVING_WATERDEEP'!$A$2:$A$200,0),1),"")</f>
        <v/>
      </c>
      <c r="AR630" s="742" t="str">
        <f>IFERROR(INDEX('02_LIVING_WATERDEEP'!$M$2:$M$200,MATCH(Таблиця4[[#This Row],[BUILDING NAME]],'02_LIVING_WATERDEEP'!$A$2:$A$200,0),1),"")</f>
        <v/>
      </c>
      <c r="AS630" s="742"/>
      <c r="AT630" s="596"/>
      <c r="AU630" s="596"/>
      <c r="AV630" s="596"/>
      <c r="AW630" s="596"/>
      <c r="AX630" s="596"/>
      <c r="AY630" s="596"/>
      <c r="AZ630" s="596"/>
      <c r="BA630" s="596"/>
      <c r="BB630" s="596"/>
      <c r="BC630" s="596"/>
      <c r="BD630" s="596"/>
      <c r="BE630" s="596"/>
      <c r="BF630" s="596"/>
      <c r="BG630" s="596"/>
      <c r="BH630" s="596"/>
      <c r="BI630" s="596"/>
      <c r="BJ630" s="596" t="e">
        <f>MATCH(Таблиця4[[#This Row],[BUILDING NAME]],#REF!,0)</f>
        <v>#REF!</v>
      </c>
      <c r="BK630" s="596" t="e">
        <f>INDEX(#REF!,'02BUILD'!BJ630,1)</f>
        <v>#REF!</v>
      </c>
      <c r="BL630" s="596" t="e">
        <v>#N/A</v>
      </c>
      <c r="BM630" s="596"/>
      <c r="BN630" s="596" t="e">
        <f>MATCH(Таблиця4[[#This Row],[BUILDING NAME]],Таблиця5[NAME],0)</f>
        <v>#N/A</v>
      </c>
      <c r="BO630" s="596" t="e">
        <f>INDEX(Таблиця5[[C - COINS - COST]:[ADDRESS]],'02BUILD'!$BN630,1)</f>
        <v>#N/A</v>
      </c>
      <c r="BP630" s="596" t="e">
        <f>INDEX(Таблиця5[[C - COINS - COST]:[ADDRESS]],'02BUILD'!$BN630,2)</f>
        <v>#N/A</v>
      </c>
      <c r="BQ630" s="596" t="e">
        <f>INDEX(Таблиця5[[C - COINS - COST]:[ADDRESS]],'02BUILD'!$BN630,3)</f>
        <v>#N/A</v>
      </c>
      <c r="BR630" s="596" t="e">
        <f>INDEX(Таблиця5[[C - COINS - COST]:[ADDRESS]],'02BUILD'!$BN630,4)</f>
        <v>#N/A</v>
      </c>
      <c r="BS630" s="596" t="e">
        <f>INDEX(Таблиця5[[C - COINS - COST]:[ADDRESS]],'02BUILD'!$BN630,5)</f>
        <v>#N/A</v>
      </c>
      <c r="BT630" s="596" t="e">
        <f>INDEX(Таблиця5[[C - COINS - COST]:[ADDRESS]],'02BUILD'!$BN630,6)</f>
        <v>#N/A</v>
      </c>
      <c r="BU630" s="596" t="e">
        <f>INDEX(Таблиця5[[C - COINS - COST]:[ADDRESS]],'02BUILD'!$BN630,7)</f>
        <v>#N/A</v>
      </c>
      <c r="BV630" s="596" t="e">
        <f>INDEX(Таблиця5[[C - COINS - COST]:[ADDRESS]],'02BUILD'!$BN630,8)</f>
        <v>#N/A</v>
      </c>
      <c r="BW630" s="596" t="e">
        <f>INDEX(Таблиця5[[C - COINS - COST]:[ADDRESS]],'02BUILD'!$BN630,9)</f>
        <v>#N/A</v>
      </c>
      <c r="BX630" s="596" t="e">
        <f>INDEX(Таблиця5[[C - COINS - COST]:[ADDRESS]],'02BUILD'!$BN630,10)</f>
        <v>#N/A</v>
      </c>
    </row>
    <row r="631" spans="1:76" ht="16.5" thickTop="1" thickBot="1">
      <c r="A631" s="742" t="s">
        <v>1030</v>
      </c>
      <c r="B631" s="742" t="str">
        <f t="shared" si="32"/>
        <v>T8</v>
      </c>
      <c r="C631" s="742" t="str">
        <f t="shared" si="33"/>
        <v>Gondalim's (inn, B, 3)</v>
      </c>
      <c r="D631" s="742"/>
      <c r="E631" s="742"/>
      <c r="F631" s="743" t="s">
        <v>1355</v>
      </c>
      <c r="G631" s="743" t="s">
        <v>1807</v>
      </c>
      <c r="H631" s="743" t="s">
        <v>21071</v>
      </c>
      <c r="I631" s="743" t="s">
        <v>3968</v>
      </c>
      <c r="J631" s="743"/>
      <c r="K631" s="743" t="s">
        <v>2092</v>
      </c>
      <c r="L631" s="743" t="s">
        <v>2081</v>
      </c>
      <c r="M631" s="743">
        <v>3</v>
      </c>
      <c r="N631" s="742"/>
      <c r="O631" s="743">
        <v>3</v>
      </c>
      <c r="P631" s="743">
        <v>5</v>
      </c>
      <c r="Q631" s="743"/>
      <c r="R631" s="743"/>
      <c r="S6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5A • </v>
      </c>
      <c r="T631" s="743"/>
      <c r="U631" s="743"/>
      <c r="V631" s="743"/>
      <c r="W631" s="742"/>
      <c r="X631" s="742"/>
      <c r="Y631" s="742" t="s">
        <v>21072</v>
      </c>
      <c r="Z631" s="743" t="s">
        <v>4311</v>
      </c>
      <c r="AA631" s="743"/>
      <c r="AB631" s="743" t="str">
        <f>Таблиця4[[#This Row],[Descriptions2]]</f>
        <v/>
      </c>
      <c r="AC631" s="743" t="str">
        <f>Таблиця4[[#This Row],[Owner/Specific NPCs3]]</f>
        <v/>
      </c>
      <c r="AD631" s="743"/>
      <c r="AE631" s="750" t="s">
        <v>5831</v>
      </c>
      <c r="AF631" s="751"/>
      <c r="AG631" s="752"/>
      <c r="AH631" s="743" t="s">
        <v>4311</v>
      </c>
      <c r="AI631" s="752"/>
      <c r="AJ631" s="743" t="s">
        <v>4311</v>
      </c>
      <c r="AK631" s="752"/>
      <c r="AL631" s="742" t="str">
        <f>IFERROR(INDEX('02_LIVING_WATERDEEP'!$C$2:$C$200,MATCH(Таблиця4[[#This Row],[BUILDING NAME]],'02_LIVING_WATERDEEP'!$A$2:$A$200,0),1),"")</f>
        <v/>
      </c>
      <c r="AM631" s="742" t="str">
        <f>IFERROR(INDEX('02_LIVING_WATERDEEP'!$F$2:$F$200,MATCH(Таблиця4[[#This Row],[BUILDING NAME]],'02_LIVING_WATERDEEP'!$A$2:$A$200,0),1),"")</f>
        <v/>
      </c>
      <c r="AN631" s="742" t="str">
        <f>IFERROR(INDEX('02_LIVING_WATERDEEP'!$I$2:$I$200,MATCH(Таблиця4[[#This Row],[BUILDING NAME]],'02_LIVING_WATERDEEP'!$A$2:$A$200,0),1),"")</f>
        <v/>
      </c>
      <c r="AO631" s="742" t="str">
        <f>IFERROR(INDEX('02_LIVING_WATERDEEP'!$J$2:$J$200,MATCH(Таблиця4[[#This Row],[BUILDING NAME]],'02_LIVING_WATERDEEP'!$A$2:$A$200,0),1),"")</f>
        <v/>
      </c>
      <c r="AP631" s="742" t="str">
        <f>IFERROR(INDEX('02_LIVING_WATERDEEP'!$K$2:$K$200,MATCH(Таблиця4[[#This Row],[BUILDING NAME]],'02_LIVING_WATERDEEP'!$A$2:$A$200,0),1),"")</f>
        <v/>
      </c>
      <c r="AQ631" s="742" t="str">
        <f>IFERROR(INDEX('02_LIVING_WATERDEEP'!$L$2:$L$200,MATCH(Таблиця4[[#This Row],[BUILDING NAME]],'02_LIVING_WATERDEEP'!$A$2:$A$200,0),1),"")</f>
        <v/>
      </c>
      <c r="AR631" s="742" t="str">
        <f>IFERROR(INDEX('02_LIVING_WATERDEEP'!$M$2:$M$200,MATCH(Таблиця4[[#This Row],[BUILDING NAME]],'02_LIVING_WATERDEEP'!$A$2:$A$200,0),1),"")</f>
        <v/>
      </c>
      <c r="AS631" s="742"/>
      <c r="AT631" s="596"/>
      <c r="AU631" s="596"/>
      <c r="AV631" s="596"/>
      <c r="AW631" s="596"/>
      <c r="AX631" s="596"/>
      <c r="AY631" s="596"/>
      <c r="AZ631" s="596"/>
      <c r="BA631" s="596"/>
      <c r="BB631" s="596"/>
      <c r="BC631" s="596"/>
      <c r="BD631" s="596"/>
      <c r="BE631" s="596"/>
      <c r="BF631" s="596"/>
      <c r="BG631" s="596"/>
      <c r="BH631" s="596"/>
      <c r="BI631" s="596"/>
      <c r="BJ631" s="596" t="e">
        <f>MATCH(Таблиця4[[#This Row],[BUILDING NAME]],#REF!,0)</f>
        <v>#REF!</v>
      </c>
      <c r="BK631" s="596" t="e">
        <f>INDEX(#REF!,'02BUILD'!BJ631,1)</f>
        <v>#REF!</v>
      </c>
      <c r="BL631" s="596" t="e">
        <v>#N/A</v>
      </c>
      <c r="BM631" s="596"/>
      <c r="BN631" s="596" t="e">
        <f>MATCH(Таблиця4[[#This Row],[BUILDING NAME]],Таблиця5[NAME],0)</f>
        <v>#N/A</v>
      </c>
      <c r="BO631" s="596" t="e">
        <f>INDEX(Таблиця5[[C - COINS - COST]:[ADDRESS]],'02BUILD'!$BN631,1)</f>
        <v>#N/A</v>
      </c>
      <c r="BP631" s="596" t="e">
        <f>INDEX(Таблиця5[[C - COINS - COST]:[ADDRESS]],'02BUILD'!$BN631,2)</f>
        <v>#N/A</v>
      </c>
      <c r="BQ631" s="596" t="e">
        <f>INDEX(Таблиця5[[C - COINS - COST]:[ADDRESS]],'02BUILD'!$BN631,3)</f>
        <v>#N/A</v>
      </c>
      <c r="BR631" s="596" t="e">
        <f>INDEX(Таблиця5[[C - COINS - COST]:[ADDRESS]],'02BUILD'!$BN631,4)</f>
        <v>#N/A</v>
      </c>
      <c r="BS631" s="596" t="e">
        <f>INDEX(Таблиця5[[C - COINS - COST]:[ADDRESS]],'02BUILD'!$BN631,5)</f>
        <v>#N/A</v>
      </c>
      <c r="BT631" s="596" t="e">
        <f>INDEX(Таблиця5[[C - COINS - COST]:[ADDRESS]],'02BUILD'!$BN631,6)</f>
        <v>#N/A</v>
      </c>
      <c r="BU631" s="596" t="e">
        <f>INDEX(Таблиця5[[C - COINS - COST]:[ADDRESS]],'02BUILD'!$BN631,7)</f>
        <v>#N/A</v>
      </c>
      <c r="BV631" s="596" t="e">
        <f>INDEX(Таблиця5[[C - COINS - COST]:[ADDRESS]],'02BUILD'!$BN631,8)</f>
        <v>#N/A</v>
      </c>
      <c r="BW631" s="596" t="e">
        <f>INDEX(Таблиця5[[C - COINS - COST]:[ADDRESS]],'02BUILD'!$BN631,9)</f>
        <v>#N/A</v>
      </c>
      <c r="BX631" s="596" t="e">
        <f>INDEX(Таблиця5[[C - COINS - COST]:[ADDRESS]],'02BUILD'!$BN631,10)</f>
        <v>#N/A</v>
      </c>
    </row>
    <row r="632" spans="1:76" ht="16.5" thickTop="1" thickBot="1">
      <c r="A632" s="742" t="s">
        <v>1031</v>
      </c>
      <c r="B632" s="742" t="str">
        <f t="shared" si="32"/>
        <v>T9</v>
      </c>
      <c r="C632" s="742" t="str">
        <f t="shared" si="33"/>
        <v>Dunblast Roofing Company (business, C, 2)</v>
      </c>
      <c r="D632" s="742"/>
      <c r="E632" s="742"/>
      <c r="F632" s="743" t="s">
        <v>1356</v>
      </c>
      <c r="G632" s="743" t="s">
        <v>1808</v>
      </c>
      <c r="H632" s="743" t="s">
        <v>2322</v>
      </c>
      <c r="I632" s="743" t="s">
        <v>3968</v>
      </c>
      <c r="J632" s="743"/>
      <c r="K632" s="743" t="s">
        <v>2089</v>
      </c>
      <c r="L632" s="743" t="s">
        <v>2069</v>
      </c>
      <c r="M632" s="743">
        <v>2</v>
      </c>
      <c r="N632" s="743"/>
      <c r="O632" s="743"/>
      <c r="P632" s="743"/>
      <c r="Q632" s="743"/>
      <c r="R632" s="743"/>
      <c r="S6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2" s="743"/>
      <c r="U632" s="743"/>
      <c r="V632" s="743"/>
      <c r="W632" s="742"/>
      <c r="X632" s="742"/>
      <c r="Y632" s="742" t="s">
        <v>21076</v>
      </c>
      <c r="Z632" s="743" t="s">
        <v>4311</v>
      </c>
      <c r="AA632" s="743"/>
      <c r="AB632" s="743" t="str">
        <f>Таблиця4[[#This Row],[Descriptions2]]</f>
        <v/>
      </c>
      <c r="AC632" s="743" t="str">
        <f>Таблиця4[[#This Row],[Owner/Specific NPCs3]]</f>
        <v/>
      </c>
      <c r="AD632" s="743"/>
      <c r="AE632" s="750" t="s">
        <v>5831</v>
      </c>
      <c r="AF632" s="751"/>
      <c r="AG632" s="752"/>
      <c r="AH632" s="743" t="s">
        <v>4311</v>
      </c>
      <c r="AI632" s="752"/>
      <c r="AJ632" s="743" t="s">
        <v>4311</v>
      </c>
      <c r="AK632" s="752"/>
      <c r="AL632" s="742" t="str">
        <f>IFERROR(INDEX('02_LIVING_WATERDEEP'!$C$2:$C$200,MATCH(Таблиця4[[#This Row],[BUILDING NAME]],'02_LIVING_WATERDEEP'!$A$2:$A$200,0),1),"")</f>
        <v/>
      </c>
      <c r="AM632" s="742" t="str">
        <f>IFERROR(INDEX('02_LIVING_WATERDEEP'!$F$2:$F$200,MATCH(Таблиця4[[#This Row],[BUILDING NAME]],'02_LIVING_WATERDEEP'!$A$2:$A$200,0),1),"")</f>
        <v/>
      </c>
      <c r="AN632" s="742" t="str">
        <f>IFERROR(INDEX('02_LIVING_WATERDEEP'!$I$2:$I$200,MATCH(Таблиця4[[#This Row],[BUILDING NAME]],'02_LIVING_WATERDEEP'!$A$2:$A$200,0),1),"")</f>
        <v/>
      </c>
      <c r="AO632" s="742" t="str">
        <f>IFERROR(INDEX('02_LIVING_WATERDEEP'!$J$2:$J$200,MATCH(Таблиця4[[#This Row],[BUILDING NAME]],'02_LIVING_WATERDEEP'!$A$2:$A$200,0),1),"")</f>
        <v/>
      </c>
      <c r="AP632" s="742" t="str">
        <f>IFERROR(INDEX('02_LIVING_WATERDEEP'!$K$2:$K$200,MATCH(Таблиця4[[#This Row],[BUILDING NAME]],'02_LIVING_WATERDEEP'!$A$2:$A$200,0),1),"")</f>
        <v/>
      </c>
      <c r="AQ632" s="742" t="str">
        <f>IFERROR(INDEX('02_LIVING_WATERDEEP'!$L$2:$L$200,MATCH(Таблиця4[[#This Row],[BUILDING NAME]],'02_LIVING_WATERDEEP'!$A$2:$A$200,0),1),"")</f>
        <v/>
      </c>
      <c r="AR632" s="742" t="str">
        <f>IFERROR(INDEX('02_LIVING_WATERDEEP'!$M$2:$M$200,MATCH(Таблиця4[[#This Row],[BUILDING NAME]],'02_LIVING_WATERDEEP'!$A$2:$A$200,0),1),"")</f>
        <v/>
      </c>
      <c r="AS632" s="742"/>
      <c r="AT632" s="596"/>
      <c r="AU632" s="596"/>
      <c r="AV632" s="596"/>
      <c r="AW632" s="596"/>
      <c r="AX632" s="596"/>
      <c r="AY632" s="596"/>
      <c r="AZ632" s="596"/>
      <c r="BA632" s="596"/>
      <c r="BB632" s="596"/>
      <c r="BC632" s="596"/>
      <c r="BD632" s="596"/>
      <c r="BE632" s="596"/>
      <c r="BF632" s="596"/>
      <c r="BG632" s="596"/>
      <c r="BH632" s="596"/>
      <c r="BI632" s="596"/>
      <c r="BJ632" s="596" t="e">
        <f>MATCH(Таблиця4[[#This Row],[BUILDING NAME]],#REF!,0)</f>
        <v>#REF!</v>
      </c>
      <c r="BK632" s="596" t="e">
        <f>INDEX(#REF!,'02BUILD'!BJ632,1)</f>
        <v>#REF!</v>
      </c>
      <c r="BL632" s="596">
        <v>0</v>
      </c>
      <c r="BM632" s="596"/>
      <c r="BN632" s="596" t="e">
        <f>MATCH(Таблиця4[[#This Row],[BUILDING NAME]],Таблиця5[NAME],0)</f>
        <v>#N/A</v>
      </c>
      <c r="BO632" s="596" t="e">
        <f>INDEX(Таблиця5[[C - COINS - COST]:[ADDRESS]],'02BUILD'!$BN632,1)</f>
        <v>#N/A</v>
      </c>
      <c r="BP632" s="596" t="e">
        <f>INDEX(Таблиця5[[C - COINS - COST]:[ADDRESS]],'02BUILD'!$BN632,2)</f>
        <v>#N/A</v>
      </c>
      <c r="BQ632" s="596" t="e">
        <f>INDEX(Таблиця5[[C - COINS - COST]:[ADDRESS]],'02BUILD'!$BN632,3)</f>
        <v>#N/A</v>
      </c>
      <c r="BR632" s="596" t="e">
        <f>INDEX(Таблиця5[[C - COINS - COST]:[ADDRESS]],'02BUILD'!$BN632,4)</f>
        <v>#N/A</v>
      </c>
      <c r="BS632" s="596" t="e">
        <f>INDEX(Таблиця5[[C - COINS - COST]:[ADDRESS]],'02BUILD'!$BN632,5)</f>
        <v>#N/A</v>
      </c>
      <c r="BT632" s="596" t="e">
        <f>INDEX(Таблиця5[[C - COINS - COST]:[ADDRESS]],'02BUILD'!$BN632,6)</f>
        <v>#N/A</v>
      </c>
      <c r="BU632" s="596" t="e">
        <f>INDEX(Таблиця5[[C - COINS - COST]:[ADDRESS]],'02BUILD'!$BN632,7)</f>
        <v>#N/A</v>
      </c>
      <c r="BV632" s="596" t="e">
        <f>INDEX(Таблиця5[[C - COINS - COST]:[ADDRESS]],'02BUILD'!$BN632,8)</f>
        <v>#N/A</v>
      </c>
      <c r="BW632" s="596" t="e">
        <f>INDEX(Таблиця5[[C - COINS - COST]:[ADDRESS]],'02BUILD'!$BN632,9)</f>
        <v>#N/A</v>
      </c>
      <c r="BX632" s="596" t="e">
        <f>INDEX(Таблиця5[[C - COINS - COST]:[ADDRESS]],'02BUILD'!$BN632,10)</f>
        <v>#N/A</v>
      </c>
    </row>
    <row r="633" spans="1:76" ht="16.5" thickTop="1" thickBot="1">
      <c r="A633" s="742" t="s">
        <v>1032</v>
      </c>
      <c r="B633" s="742" t="str">
        <f t="shared" si="32"/>
        <v>T10</v>
      </c>
      <c r="C633" s="742" t="str">
        <f t="shared" si="33"/>
        <v>Citadel of the Arrow (guildhall, B, 3)</v>
      </c>
      <c r="D633" s="742"/>
      <c r="E633" s="742"/>
      <c r="F633" s="743" t="s">
        <v>1357</v>
      </c>
      <c r="G633" s="743" t="s">
        <v>1809</v>
      </c>
      <c r="H633" s="743" t="s">
        <v>20919</v>
      </c>
      <c r="I633" s="743" t="s">
        <v>3968</v>
      </c>
      <c r="J633" s="743"/>
      <c r="K633" s="743" t="s">
        <v>2096</v>
      </c>
      <c r="L633" s="743" t="s">
        <v>2081</v>
      </c>
      <c r="M633" s="743">
        <v>3</v>
      </c>
      <c r="N633" s="759" t="s">
        <v>21184</v>
      </c>
      <c r="O633" s="743">
        <v>4</v>
      </c>
      <c r="P633" s="743">
        <v>5</v>
      </c>
      <c r="Q633" s="743"/>
      <c r="R633" s="743"/>
      <c r="S6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5A • </v>
      </c>
      <c r="T633" s="743"/>
      <c r="U633" s="743"/>
      <c r="V633" s="743"/>
      <c r="W633" s="743"/>
      <c r="X633" s="743"/>
      <c r="Y633" s="759" t="s">
        <v>21184</v>
      </c>
      <c r="Z633" s="743" t="s">
        <v>4311</v>
      </c>
      <c r="AA633" s="743"/>
      <c r="AB633" s="743" t="str">
        <f>Таблиця4[[#This Row],[Descriptions2]]</f>
        <v/>
      </c>
      <c r="AC633" s="743" t="str">
        <f>Таблиця4[[#This Row],[Owner/Specific NPCs3]]</f>
        <v/>
      </c>
      <c r="AD633" s="743"/>
      <c r="AE633" s="750" t="s">
        <v>5831</v>
      </c>
      <c r="AF633" s="751"/>
      <c r="AG633" s="752"/>
      <c r="AH633" s="743" t="s">
        <v>3838</v>
      </c>
      <c r="AI633" s="752"/>
      <c r="AJ633" s="743" t="s">
        <v>4311</v>
      </c>
      <c r="AK633" s="752"/>
      <c r="AL633" s="742" t="str">
        <f>IFERROR(INDEX('02_LIVING_WATERDEEP'!$C$2:$C$200,MATCH(Таблиця4[[#This Row],[BUILDING NAME]],'02_LIVING_WATERDEEP'!$A$2:$A$200,0),1),"")</f>
        <v/>
      </c>
      <c r="AM633" s="742" t="str">
        <f>IFERROR(INDEX('02_LIVING_WATERDEEP'!$F$2:$F$200,MATCH(Таблиця4[[#This Row],[BUILDING NAME]],'02_LIVING_WATERDEEP'!$A$2:$A$200,0),1),"")</f>
        <v/>
      </c>
      <c r="AN633" s="742" t="str">
        <f>IFERROR(INDEX('02_LIVING_WATERDEEP'!$I$2:$I$200,MATCH(Таблиця4[[#This Row],[BUILDING NAME]],'02_LIVING_WATERDEEP'!$A$2:$A$200,0),1),"")</f>
        <v/>
      </c>
      <c r="AO633" s="742" t="str">
        <f>IFERROR(INDEX('02_LIVING_WATERDEEP'!$J$2:$J$200,MATCH(Таблиця4[[#This Row],[BUILDING NAME]],'02_LIVING_WATERDEEP'!$A$2:$A$200,0),1),"")</f>
        <v/>
      </c>
      <c r="AP633" s="742" t="str">
        <f>IFERROR(INDEX('02_LIVING_WATERDEEP'!$K$2:$K$200,MATCH(Таблиця4[[#This Row],[BUILDING NAME]],'02_LIVING_WATERDEEP'!$A$2:$A$200,0),1),"")</f>
        <v/>
      </c>
      <c r="AQ633" s="742" t="str">
        <f>IFERROR(INDEX('02_LIVING_WATERDEEP'!$L$2:$L$200,MATCH(Таблиця4[[#This Row],[BUILDING NAME]],'02_LIVING_WATERDEEP'!$A$2:$A$200,0),1),"")</f>
        <v/>
      </c>
      <c r="AR633" s="742" t="str">
        <f>IFERROR(INDEX('02_LIVING_WATERDEEP'!$M$2:$M$200,MATCH(Таблиця4[[#This Row],[BUILDING NAME]],'02_LIVING_WATERDEEP'!$A$2:$A$200,0),1),"")</f>
        <v/>
      </c>
      <c r="AS633" s="742"/>
      <c r="AT633" s="596"/>
      <c r="AU633" s="596"/>
      <c r="AV633" s="596"/>
      <c r="AW633" s="596"/>
      <c r="AX633" s="596"/>
      <c r="AY633" s="596"/>
      <c r="AZ633" s="596"/>
      <c r="BA633" s="596"/>
      <c r="BB633" s="596"/>
      <c r="BC633" s="596"/>
      <c r="BD633" s="596"/>
      <c r="BE633" s="596"/>
      <c r="BF633" s="596"/>
      <c r="BG633" s="596"/>
      <c r="BH633" s="596"/>
      <c r="BI633" s="596"/>
      <c r="BJ633" s="596" t="e">
        <f>MATCH(Таблиця4[[#This Row],[BUILDING NAME]],#REF!,0)</f>
        <v>#REF!</v>
      </c>
      <c r="BK633" s="596" t="e">
        <f>INDEX(#REF!,'02BUILD'!BJ633,1)</f>
        <v>#REF!</v>
      </c>
      <c r="BL633" s="596" t="s">
        <v>20502</v>
      </c>
      <c r="BM633" s="596"/>
      <c r="BN633" s="596" t="e">
        <f>MATCH(Таблиця4[[#This Row],[BUILDING NAME]],Таблиця5[NAME],0)</f>
        <v>#N/A</v>
      </c>
      <c r="BO633" s="596" t="e">
        <f>INDEX(Таблиця5[[C - COINS - COST]:[ADDRESS]],'02BUILD'!$BN633,1)</f>
        <v>#N/A</v>
      </c>
      <c r="BP633" s="596" t="e">
        <f>INDEX(Таблиця5[[C - COINS - COST]:[ADDRESS]],'02BUILD'!$BN633,2)</f>
        <v>#N/A</v>
      </c>
      <c r="BQ633" s="596" t="e">
        <f>INDEX(Таблиця5[[C - COINS - COST]:[ADDRESS]],'02BUILD'!$BN633,3)</f>
        <v>#N/A</v>
      </c>
      <c r="BR633" s="596" t="e">
        <f>INDEX(Таблиця5[[C - COINS - COST]:[ADDRESS]],'02BUILD'!$BN633,4)</f>
        <v>#N/A</v>
      </c>
      <c r="BS633" s="596" t="e">
        <f>INDEX(Таблиця5[[C - COINS - COST]:[ADDRESS]],'02BUILD'!$BN633,5)</f>
        <v>#N/A</v>
      </c>
      <c r="BT633" s="596" t="e">
        <f>INDEX(Таблиця5[[C - COINS - COST]:[ADDRESS]],'02BUILD'!$BN633,6)</f>
        <v>#N/A</v>
      </c>
      <c r="BU633" s="596" t="e">
        <f>INDEX(Таблиця5[[C - COINS - COST]:[ADDRESS]],'02BUILD'!$BN633,7)</f>
        <v>#N/A</v>
      </c>
      <c r="BV633" s="596" t="e">
        <f>INDEX(Таблиця5[[C - COINS - COST]:[ADDRESS]],'02BUILD'!$BN633,8)</f>
        <v>#N/A</v>
      </c>
      <c r="BW633" s="596" t="e">
        <f>INDEX(Таблиця5[[C - COINS - COST]:[ADDRESS]],'02BUILD'!$BN633,9)</f>
        <v>#N/A</v>
      </c>
      <c r="BX633" s="596" t="e">
        <f>INDEX(Таблиця5[[C - COINS - COST]:[ADDRESS]],'02BUILD'!$BN633,10)</f>
        <v>#N/A</v>
      </c>
    </row>
    <row r="634" spans="1:76" ht="16.5" thickTop="1" thickBot="1">
      <c r="A634" s="742" t="s">
        <v>1033</v>
      </c>
      <c r="B634" s="742" t="str">
        <f t="shared" si="32"/>
        <v>T11</v>
      </c>
      <c r="C634" s="742" t="str">
        <f t="shared" si="33"/>
        <v>Costumers' Hall (guildhall, B, 2)</v>
      </c>
      <c r="D634" s="742"/>
      <c r="E634" s="742"/>
      <c r="F634" s="743" t="s">
        <v>1358</v>
      </c>
      <c r="G634" s="743" t="s">
        <v>1810</v>
      </c>
      <c r="H634" s="743" t="s">
        <v>2323</v>
      </c>
      <c r="I634" s="743" t="s">
        <v>3968</v>
      </c>
      <c r="J634" s="743"/>
      <c r="K634" s="743" t="s">
        <v>2096</v>
      </c>
      <c r="L634" s="743" t="s">
        <v>2081</v>
      </c>
      <c r="M634" s="743">
        <v>2</v>
      </c>
      <c r="N634" s="756" t="s">
        <v>21756</v>
      </c>
      <c r="O634" s="743"/>
      <c r="P634" s="743"/>
      <c r="Q634" s="743"/>
      <c r="R634" s="743"/>
      <c r="S6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4" s="743"/>
      <c r="U634" s="743"/>
      <c r="V634" s="743"/>
      <c r="W634" s="742"/>
      <c r="X634" s="742"/>
      <c r="Y634" s="756" t="s">
        <v>21189</v>
      </c>
      <c r="Z634" s="743" t="s">
        <v>4311</v>
      </c>
      <c r="AA634" s="743"/>
      <c r="AB634" s="743" t="str">
        <f>Таблиця4[[#This Row],[Descriptions2]]</f>
        <v/>
      </c>
      <c r="AC634" s="743" t="str">
        <f>Таблиця4[[#This Row],[Owner/Specific NPCs3]]</f>
        <v/>
      </c>
      <c r="AD634" s="743"/>
      <c r="AE634" s="750" t="s">
        <v>5831</v>
      </c>
      <c r="AF634" s="751"/>
      <c r="AG634" s="752"/>
      <c r="AH634" s="743" t="s">
        <v>3862</v>
      </c>
      <c r="AI634" s="752"/>
      <c r="AJ634" s="743" t="s">
        <v>4311</v>
      </c>
      <c r="AK634" s="752"/>
      <c r="AL634" s="742" t="str">
        <f>IFERROR(INDEX('02_LIVING_WATERDEEP'!$C$2:$C$200,MATCH(Таблиця4[[#This Row],[BUILDING NAME]],'02_LIVING_WATERDEEP'!$A$2:$A$200,0),1),"")</f>
        <v/>
      </c>
      <c r="AM634" s="742" t="str">
        <f>IFERROR(INDEX('02_LIVING_WATERDEEP'!$F$2:$F$200,MATCH(Таблиця4[[#This Row],[BUILDING NAME]],'02_LIVING_WATERDEEP'!$A$2:$A$200,0),1),"")</f>
        <v/>
      </c>
      <c r="AN634" s="742" t="str">
        <f>IFERROR(INDEX('02_LIVING_WATERDEEP'!$I$2:$I$200,MATCH(Таблиця4[[#This Row],[BUILDING NAME]],'02_LIVING_WATERDEEP'!$A$2:$A$200,0),1),"")</f>
        <v/>
      </c>
      <c r="AO634" s="742" t="str">
        <f>IFERROR(INDEX('02_LIVING_WATERDEEP'!$J$2:$J$200,MATCH(Таблиця4[[#This Row],[BUILDING NAME]],'02_LIVING_WATERDEEP'!$A$2:$A$200,0),1),"")</f>
        <v/>
      </c>
      <c r="AP634" s="742" t="str">
        <f>IFERROR(INDEX('02_LIVING_WATERDEEP'!$K$2:$K$200,MATCH(Таблиця4[[#This Row],[BUILDING NAME]],'02_LIVING_WATERDEEP'!$A$2:$A$200,0),1),"")</f>
        <v/>
      </c>
      <c r="AQ634" s="742" t="str">
        <f>IFERROR(INDEX('02_LIVING_WATERDEEP'!$L$2:$L$200,MATCH(Таблиця4[[#This Row],[BUILDING NAME]],'02_LIVING_WATERDEEP'!$A$2:$A$200,0),1),"")</f>
        <v/>
      </c>
      <c r="AR634" s="742" t="str">
        <f>IFERROR(INDEX('02_LIVING_WATERDEEP'!$M$2:$M$200,MATCH(Таблиця4[[#This Row],[BUILDING NAME]],'02_LIVING_WATERDEEP'!$A$2:$A$200,0),1),"")</f>
        <v/>
      </c>
      <c r="AS634" s="742"/>
      <c r="AT634" s="596"/>
      <c r="AU634" s="596"/>
      <c r="AV634" s="596"/>
      <c r="AW634" s="596"/>
      <c r="AX634" s="596"/>
      <c r="AY634" s="596"/>
      <c r="AZ634" s="596"/>
      <c r="BA634" s="596"/>
      <c r="BB634" s="596"/>
      <c r="BC634" s="596"/>
      <c r="BD634" s="596"/>
      <c r="BE634" s="596"/>
      <c r="BF634" s="596"/>
      <c r="BG634" s="596"/>
      <c r="BH634" s="596"/>
      <c r="BI634" s="596"/>
      <c r="BJ634" s="596" t="e">
        <f>MATCH(Таблиця4[[#This Row],[BUILDING NAME]],#REF!,0)</f>
        <v>#REF!</v>
      </c>
      <c r="BK634" s="596" t="e">
        <f>INDEX(#REF!,'02BUILD'!BJ634,1)</f>
        <v>#REF!</v>
      </c>
      <c r="BL634" s="596" t="s">
        <v>20482</v>
      </c>
      <c r="BM634" s="596"/>
      <c r="BN634" s="596" t="e">
        <f>MATCH(Таблиця4[[#This Row],[BUILDING NAME]],Таблиця5[NAME],0)</f>
        <v>#N/A</v>
      </c>
      <c r="BO634" s="596" t="e">
        <f>INDEX(Таблиця5[[C - COINS - COST]:[ADDRESS]],'02BUILD'!$BN634,1)</f>
        <v>#N/A</v>
      </c>
      <c r="BP634" s="596" t="e">
        <f>INDEX(Таблиця5[[C - COINS - COST]:[ADDRESS]],'02BUILD'!$BN634,2)</f>
        <v>#N/A</v>
      </c>
      <c r="BQ634" s="596" t="e">
        <f>INDEX(Таблиця5[[C - COINS - COST]:[ADDRESS]],'02BUILD'!$BN634,3)</f>
        <v>#N/A</v>
      </c>
      <c r="BR634" s="596" t="e">
        <f>INDEX(Таблиця5[[C - COINS - COST]:[ADDRESS]],'02BUILD'!$BN634,4)</f>
        <v>#N/A</v>
      </c>
      <c r="BS634" s="596" t="e">
        <f>INDEX(Таблиця5[[C - COINS - COST]:[ADDRESS]],'02BUILD'!$BN634,5)</f>
        <v>#N/A</v>
      </c>
      <c r="BT634" s="596" t="e">
        <f>INDEX(Таблиця5[[C - COINS - COST]:[ADDRESS]],'02BUILD'!$BN634,6)</f>
        <v>#N/A</v>
      </c>
      <c r="BU634" s="596" t="e">
        <f>INDEX(Таблиця5[[C - COINS - COST]:[ADDRESS]],'02BUILD'!$BN634,7)</f>
        <v>#N/A</v>
      </c>
      <c r="BV634" s="596" t="e">
        <f>INDEX(Таблиця5[[C - COINS - COST]:[ADDRESS]],'02BUILD'!$BN634,8)</f>
        <v>#N/A</v>
      </c>
      <c r="BW634" s="596" t="e">
        <f>INDEX(Таблиця5[[C - COINS - COST]:[ADDRESS]],'02BUILD'!$BN634,9)</f>
        <v>#N/A</v>
      </c>
      <c r="BX634" s="596" t="e">
        <f>INDEX(Таблиця5[[C - COINS - COST]:[ADDRESS]],'02BUILD'!$BN634,10)</f>
        <v>#N/A</v>
      </c>
    </row>
    <row r="635" spans="1:76" ht="16.5" thickTop="1" thickBot="1">
      <c r="A635" s="742" t="s">
        <v>1034</v>
      </c>
      <c r="B635" s="742" t="str">
        <f t="shared" si="32"/>
        <v>T12</v>
      </c>
      <c r="C635" s="742" t="str">
        <f t="shared" si="33"/>
        <v>Thentavva's Boots (business, C, 1)</v>
      </c>
      <c r="D635" s="742"/>
      <c r="E635" s="742"/>
      <c r="F635" s="743" t="s">
        <v>1359</v>
      </c>
      <c r="G635" s="743" t="s">
        <v>1811</v>
      </c>
      <c r="H635" s="743" t="s">
        <v>2324</v>
      </c>
      <c r="I635" s="743" t="s">
        <v>3968</v>
      </c>
      <c r="J635" s="743"/>
      <c r="K635" s="743" t="s">
        <v>2089</v>
      </c>
      <c r="L635" s="743" t="s">
        <v>2069</v>
      </c>
      <c r="M635" s="743">
        <v>1</v>
      </c>
      <c r="N635" s="742"/>
      <c r="O635" s="743"/>
      <c r="P635" s="743"/>
      <c r="Q635" s="743"/>
      <c r="R635" s="743"/>
      <c r="S6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5" s="743"/>
      <c r="U635" s="743"/>
      <c r="V635" s="743"/>
      <c r="W635" s="742"/>
      <c r="X635" s="742"/>
      <c r="Y635" s="742" t="s">
        <v>20679</v>
      </c>
      <c r="Z635" s="743" t="s">
        <v>4311</v>
      </c>
      <c r="AA635" s="743"/>
      <c r="AB635" s="743" t="str">
        <f>Таблиця4[[#This Row],[Descriptions2]]</f>
        <v/>
      </c>
      <c r="AC635" s="743" t="str">
        <f>Таблиця4[[#This Row],[Owner/Specific NPCs3]]</f>
        <v/>
      </c>
      <c r="AD635" s="743"/>
      <c r="AE635" s="750" t="s">
        <v>5831</v>
      </c>
      <c r="AF635" s="751"/>
      <c r="AG635" s="752"/>
      <c r="AH635" s="743" t="s">
        <v>4311</v>
      </c>
      <c r="AI635" s="752"/>
      <c r="AJ635" s="743" t="s">
        <v>4311</v>
      </c>
      <c r="AK635" s="752"/>
      <c r="AL635" s="742" t="str">
        <f>IFERROR(INDEX('02_LIVING_WATERDEEP'!$C$2:$C$200,MATCH(Таблиця4[[#This Row],[BUILDING NAME]],'02_LIVING_WATERDEEP'!$A$2:$A$200,0),1),"")</f>
        <v/>
      </c>
      <c r="AM635" s="742" t="str">
        <f>IFERROR(INDEX('02_LIVING_WATERDEEP'!$F$2:$F$200,MATCH(Таблиця4[[#This Row],[BUILDING NAME]],'02_LIVING_WATERDEEP'!$A$2:$A$200,0),1),"")</f>
        <v/>
      </c>
      <c r="AN635" s="742" t="str">
        <f>IFERROR(INDEX('02_LIVING_WATERDEEP'!$I$2:$I$200,MATCH(Таблиця4[[#This Row],[BUILDING NAME]],'02_LIVING_WATERDEEP'!$A$2:$A$200,0),1),"")</f>
        <v/>
      </c>
      <c r="AO635" s="742" t="str">
        <f>IFERROR(INDEX('02_LIVING_WATERDEEP'!$J$2:$J$200,MATCH(Таблиця4[[#This Row],[BUILDING NAME]],'02_LIVING_WATERDEEP'!$A$2:$A$200,0),1),"")</f>
        <v/>
      </c>
      <c r="AP635" s="742" t="str">
        <f>IFERROR(INDEX('02_LIVING_WATERDEEP'!$K$2:$K$200,MATCH(Таблиця4[[#This Row],[BUILDING NAME]],'02_LIVING_WATERDEEP'!$A$2:$A$200,0),1),"")</f>
        <v/>
      </c>
      <c r="AQ635" s="742" t="str">
        <f>IFERROR(INDEX('02_LIVING_WATERDEEP'!$L$2:$L$200,MATCH(Таблиця4[[#This Row],[BUILDING NAME]],'02_LIVING_WATERDEEP'!$A$2:$A$200,0),1),"")</f>
        <v/>
      </c>
      <c r="AR635" s="742" t="str">
        <f>IFERROR(INDEX('02_LIVING_WATERDEEP'!$M$2:$M$200,MATCH(Таблиця4[[#This Row],[BUILDING NAME]],'02_LIVING_WATERDEEP'!$A$2:$A$200,0),1),"")</f>
        <v/>
      </c>
      <c r="AS635" s="742"/>
      <c r="AT635" s="596"/>
      <c r="AU635" s="596"/>
      <c r="AV635" s="596"/>
      <c r="AW635" s="596"/>
      <c r="AX635" s="596"/>
      <c r="AY635" s="596"/>
      <c r="AZ635" s="596"/>
      <c r="BA635" s="596"/>
      <c r="BB635" s="596"/>
      <c r="BC635" s="596"/>
      <c r="BD635" s="596"/>
      <c r="BE635" s="596"/>
      <c r="BF635" s="596"/>
      <c r="BG635" s="596"/>
      <c r="BH635" s="596"/>
      <c r="BI635" s="596"/>
      <c r="BJ635" s="596" t="e">
        <f>MATCH(Таблиця4[[#This Row],[BUILDING NAME]],#REF!,0)</f>
        <v>#REF!</v>
      </c>
      <c r="BK635" s="596" t="e">
        <f>INDEX(#REF!,'02BUILD'!BJ635,1)</f>
        <v>#REF!</v>
      </c>
      <c r="BL635" s="596">
        <v>0</v>
      </c>
      <c r="BM635" s="596"/>
      <c r="BN635" s="596" t="e">
        <f>MATCH(Таблиця4[[#This Row],[BUILDING NAME]],Таблиця5[NAME],0)</f>
        <v>#N/A</v>
      </c>
      <c r="BO635" s="596" t="e">
        <f>INDEX(Таблиця5[[C - COINS - COST]:[ADDRESS]],'02BUILD'!$BN635,1)</f>
        <v>#N/A</v>
      </c>
      <c r="BP635" s="596" t="e">
        <f>INDEX(Таблиця5[[C - COINS - COST]:[ADDRESS]],'02BUILD'!$BN635,2)</f>
        <v>#N/A</v>
      </c>
      <c r="BQ635" s="596" t="e">
        <f>INDEX(Таблиця5[[C - COINS - COST]:[ADDRESS]],'02BUILD'!$BN635,3)</f>
        <v>#N/A</v>
      </c>
      <c r="BR635" s="596" t="e">
        <f>INDEX(Таблиця5[[C - COINS - COST]:[ADDRESS]],'02BUILD'!$BN635,4)</f>
        <v>#N/A</v>
      </c>
      <c r="BS635" s="596" t="e">
        <f>INDEX(Таблиця5[[C - COINS - COST]:[ADDRESS]],'02BUILD'!$BN635,5)</f>
        <v>#N/A</v>
      </c>
      <c r="BT635" s="596" t="e">
        <f>INDEX(Таблиця5[[C - COINS - COST]:[ADDRESS]],'02BUILD'!$BN635,6)</f>
        <v>#N/A</v>
      </c>
      <c r="BU635" s="596" t="e">
        <f>INDEX(Таблиця5[[C - COINS - COST]:[ADDRESS]],'02BUILD'!$BN635,7)</f>
        <v>#N/A</v>
      </c>
      <c r="BV635" s="596" t="e">
        <f>INDEX(Таблиця5[[C - COINS - COST]:[ADDRESS]],'02BUILD'!$BN635,8)</f>
        <v>#N/A</v>
      </c>
      <c r="BW635" s="596" t="e">
        <f>INDEX(Таблиця5[[C - COINS - COST]:[ADDRESS]],'02BUILD'!$BN635,9)</f>
        <v>#N/A</v>
      </c>
      <c r="BX635" s="596" t="e">
        <f>INDEX(Таблиця5[[C - COINS - COST]:[ADDRESS]],'02BUILD'!$BN635,10)</f>
        <v>#N/A</v>
      </c>
    </row>
    <row r="636" spans="1:76" ht="16.5" thickTop="1" thickBot="1">
      <c r="A636" s="742" t="s">
        <v>1035</v>
      </c>
      <c r="B636" s="742" t="str">
        <f t="shared" si="32"/>
        <v>T13</v>
      </c>
      <c r="C636" s="742" t="str">
        <f t="shared" si="33"/>
        <v>Maelstrom's Notch (inn, B, 2)</v>
      </c>
      <c r="D636" s="742"/>
      <c r="E636" s="742"/>
      <c r="F636" s="743" t="s">
        <v>1360</v>
      </c>
      <c r="G636" s="743" t="s">
        <v>1812</v>
      </c>
      <c r="H636" s="743" t="s">
        <v>2325</v>
      </c>
      <c r="I636" s="743" t="s">
        <v>3968</v>
      </c>
      <c r="J636" s="743"/>
      <c r="K636" s="743" t="s">
        <v>2092</v>
      </c>
      <c r="L636" s="743" t="s">
        <v>2081</v>
      </c>
      <c r="M636" s="743">
        <v>2</v>
      </c>
      <c r="N636" s="742"/>
      <c r="O636" s="743"/>
      <c r="P636" s="743"/>
      <c r="Q636" s="743"/>
      <c r="R636" s="743"/>
      <c r="S6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6" s="743"/>
      <c r="U636" s="743"/>
      <c r="V636" s="743"/>
      <c r="W636" s="742"/>
      <c r="X636" s="742"/>
      <c r="Y636" s="742" t="s">
        <v>16249</v>
      </c>
      <c r="Z636" s="743" t="s">
        <v>230</v>
      </c>
      <c r="AA636" s="743"/>
      <c r="AB636" s="743">
        <f>Таблиця4[[#This Row],[Descriptions2]]</f>
        <v>0</v>
      </c>
      <c r="AC636" s="743">
        <f>Таблиця4[[#This Row],[Owner/Specific NPCs3]]</f>
        <v>0</v>
      </c>
      <c r="AD636" s="743"/>
      <c r="AE636" s="750" t="s">
        <v>5831</v>
      </c>
      <c r="AF636" s="751"/>
      <c r="AG636" s="752"/>
      <c r="AH636" s="743" t="s">
        <v>4311</v>
      </c>
      <c r="AI636" s="752"/>
      <c r="AJ636" s="743" t="s">
        <v>4311</v>
      </c>
      <c r="AK636" s="752"/>
      <c r="AL636" s="742">
        <f>IFERROR(INDEX('02_LIVING_WATERDEEP'!$C$2:$C$200,MATCH(Таблиця4[[#This Row],[BUILDING NAME]],'02_LIVING_WATERDEEP'!$A$2:$A$200,0),1),"")</f>
        <v>0</v>
      </c>
      <c r="AM636" s="742" t="str">
        <f>IFERROR(INDEX('02_LIVING_WATERDEEP'!$F$2:$F$200,MATCH(Таблиця4[[#This Row],[BUILDING NAME]],'02_LIVING_WATERDEEP'!$A$2:$A$200,0),1),"")</f>
        <v>Comfortable</v>
      </c>
      <c r="AN636" s="742" t="str">
        <f>IFERROR(INDEX('02_LIVING_WATERDEEP'!$I$2:$I$200,MATCH(Таблиця4[[#This Row],[BUILDING NAME]],'02_LIVING_WATERDEEP'!$A$2:$A$200,0),1),"")</f>
        <v>A small inn known for its costly but topnotch seafood from all parts along the Sword Coast.</v>
      </c>
      <c r="AO636" s="742">
        <f>IFERROR(INDEX('02_LIVING_WATERDEEP'!$J$2:$J$200,MATCH(Таблиця4[[#This Row],[BUILDING NAME]],'02_LIVING_WATERDEEP'!$A$2:$A$200,0),1),"")</f>
        <v>0</v>
      </c>
      <c r="AP636" s="742">
        <f>IFERROR(INDEX('02_LIVING_WATERDEEP'!$K$2:$K$200,MATCH(Таблиця4[[#This Row],[BUILDING NAME]],'02_LIVING_WATERDEEP'!$A$2:$A$200,0),1),"")</f>
        <v>0</v>
      </c>
      <c r="AQ636" s="742">
        <f>IFERROR(INDEX('02_LIVING_WATERDEEP'!$L$2:$L$200,MATCH(Таблиця4[[#This Row],[BUILDING NAME]],'02_LIVING_WATERDEEP'!$A$2:$A$200,0),1),"")</f>
        <v>0</v>
      </c>
      <c r="AR636" s="742">
        <f>IFERROR(INDEX('02_LIVING_WATERDEEP'!$M$2:$M$200,MATCH(Таблиця4[[#This Row],[BUILDING NAME]],'02_LIVING_WATERDEEP'!$A$2:$A$200,0),1),"")</f>
        <v>0</v>
      </c>
      <c r="AS636" s="742"/>
      <c r="AT636" s="596"/>
      <c r="AU636" s="596"/>
      <c r="AV636" s="596"/>
      <c r="AW636" s="596"/>
      <c r="AX636" s="596"/>
      <c r="AY636" s="596"/>
      <c r="AZ636" s="596"/>
      <c r="BA636" s="596"/>
      <c r="BB636" s="596"/>
      <c r="BC636" s="596"/>
      <c r="BD636" s="596"/>
      <c r="BE636" s="596"/>
      <c r="BF636" s="596"/>
      <c r="BG636" s="596"/>
      <c r="BH636" s="596"/>
      <c r="BI636" s="596"/>
      <c r="BJ636" s="596" t="e">
        <f>MATCH(Таблиця4[[#This Row],[BUILDING NAME]],#REF!,0)</f>
        <v>#REF!</v>
      </c>
      <c r="BK636" s="596" t="e">
        <f>INDEX(#REF!,'02BUILD'!BJ636,1)</f>
        <v>#REF!</v>
      </c>
      <c r="BL636" s="596" t="s">
        <v>20506</v>
      </c>
      <c r="BM636" s="596"/>
      <c r="BN636" s="596" t="e">
        <f>MATCH(Таблиця4[[#This Row],[BUILDING NAME]],Таблиця5[NAME],0)</f>
        <v>#N/A</v>
      </c>
      <c r="BO636" s="596" t="e">
        <f>INDEX(Таблиця5[[C - COINS - COST]:[ADDRESS]],'02BUILD'!$BN636,1)</f>
        <v>#N/A</v>
      </c>
      <c r="BP636" s="596" t="e">
        <f>INDEX(Таблиця5[[C - COINS - COST]:[ADDRESS]],'02BUILD'!$BN636,2)</f>
        <v>#N/A</v>
      </c>
      <c r="BQ636" s="596" t="e">
        <f>INDEX(Таблиця5[[C - COINS - COST]:[ADDRESS]],'02BUILD'!$BN636,3)</f>
        <v>#N/A</v>
      </c>
      <c r="BR636" s="596" t="e">
        <f>INDEX(Таблиця5[[C - COINS - COST]:[ADDRESS]],'02BUILD'!$BN636,4)</f>
        <v>#N/A</v>
      </c>
      <c r="BS636" s="596" t="e">
        <f>INDEX(Таблиця5[[C - COINS - COST]:[ADDRESS]],'02BUILD'!$BN636,5)</f>
        <v>#N/A</v>
      </c>
      <c r="BT636" s="596" t="e">
        <f>INDEX(Таблиця5[[C - COINS - COST]:[ADDRESS]],'02BUILD'!$BN636,6)</f>
        <v>#N/A</v>
      </c>
      <c r="BU636" s="596" t="e">
        <f>INDEX(Таблиця5[[C - COINS - COST]:[ADDRESS]],'02BUILD'!$BN636,7)</f>
        <v>#N/A</v>
      </c>
      <c r="BV636" s="596" t="e">
        <f>INDEX(Таблиця5[[C - COINS - COST]:[ADDRESS]],'02BUILD'!$BN636,8)</f>
        <v>#N/A</v>
      </c>
      <c r="BW636" s="596" t="e">
        <f>INDEX(Таблиця5[[C - COINS - COST]:[ADDRESS]],'02BUILD'!$BN636,9)</f>
        <v>#N/A</v>
      </c>
      <c r="BX636" s="596" t="e">
        <f>INDEX(Таблиця5[[C - COINS - COST]:[ADDRESS]],'02BUILD'!$BN636,10)</f>
        <v>#N/A</v>
      </c>
    </row>
    <row r="637" spans="1:76" ht="16.5" thickTop="1" thickBot="1">
      <c r="A637" s="742" t="s">
        <v>1036</v>
      </c>
      <c r="B637" s="742" t="str">
        <f t="shared" si="32"/>
        <v>T14</v>
      </c>
      <c r="C637" s="742" t="str">
        <f t="shared" si="33"/>
        <v>The League Office (guildhall, C, 1)</v>
      </c>
      <c r="D637" s="742"/>
      <c r="E637" s="742"/>
      <c r="F637" s="743" t="s">
        <v>1361</v>
      </c>
      <c r="G637" s="743" t="s">
        <v>1813</v>
      </c>
      <c r="H637" s="743" t="s">
        <v>20928</v>
      </c>
      <c r="I637" s="743" t="s">
        <v>3968</v>
      </c>
      <c r="J637" s="743"/>
      <c r="K637" s="743" t="s">
        <v>2096</v>
      </c>
      <c r="L637" s="743" t="s">
        <v>2069</v>
      </c>
      <c r="M637" s="743">
        <v>1</v>
      </c>
      <c r="N637" s="743" t="s">
        <v>3853</v>
      </c>
      <c r="O637" s="743"/>
      <c r="P637" s="743"/>
      <c r="Q637" s="743"/>
      <c r="R637" s="743"/>
      <c r="S6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7" s="743"/>
      <c r="U637" s="743"/>
      <c r="V637" s="743"/>
      <c r="W637" s="742"/>
      <c r="X637" s="742"/>
      <c r="Y637" s="756" t="s">
        <v>3853</v>
      </c>
      <c r="Z637" s="743" t="s">
        <v>4311</v>
      </c>
      <c r="AA637" s="743"/>
      <c r="AB637" s="743" t="str">
        <f>Таблиця4[[#This Row],[Descriptions2]]</f>
        <v/>
      </c>
      <c r="AC637" s="743" t="str">
        <f>Таблиця4[[#This Row],[Owner/Specific NPCs3]]</f>
        <v/>
      </c>
      <c r="AD637" s="743"/>
      <c r="AE637" s="750" t="s">
        <v>5831</v>
      </c>
      <c r="AF637" s="751"/>
      <c r="AG637" s="752"/>
      <c r="AH637" s="743" t="s">
        <v>3853</v>
      </c>
      <c r="AI637" s="752"/>
      <c r="AJ637" s="743" t="s">
        <v>4311</v>
      </c>
      <c r="AK637" s="752"/>
      <c r="AL637" s="742" t="str">
        <f>IFERROR(INDEX('02_LIVING_WATERDEEP'!$C$2:$C$200,MATCH(Таблиця4[[#This Row],[BUILDING NAME]],'02_LIVING_WATERDEEP'!$A$2:$A$200,0),1),"")</f>
        <v/>
      </c>
      <c r="AM637" s="742" t="str">
        <f>IFERROR(INDEX('02_LIVING_WATERDEEP'!$F$2:$F$200,MATCH(Таблиця4[[#This Row],[BUILDING NAME]],'02_LIVING_WATERDEEP'!$A$2:$A$200,0),1),"")</f>
        <v/>
      </c>
      <c r="AN637" s="742" t="str">
        <f>IFERROR(INDEX('02_LIVING_WATERDEEP'!$I$2:$I$200,MATCH(Таблиця4[[#This Row],[BUILDING NAME]],'02_LIVING_WATERDEEP'!$A$2:$A$200,0),1),"")</f>
        <v/>
      </c>
      <c r="AO637" s="742" t="str">
        <f>IFERROR(INDEX('02_LIVING_WATERDEEP'!$J$2:$J$200,MATCH(Таблиця4[[#This Row],[BUILDING NAME]],'02_LIVING_WATERDEEP'!$A$2:$A$200,0),1),"")</f>
        <v/>
      </c>
      <c r="AP637" s="742" t="str">
        <f>IFERROR(INDEX('02_LIVING_WATERDEEP'!$K$2:$K$200,MATCH(Таблиця4[[#This Row],[BUILDING NAME]],'02_LIVING_WATERDEEP'!$A$2:$A$200,0),1),"")</f>
        <v/>
      </c>
      <c r="AQ637" s="742" t="str">
        <f>IFERROR(INDEX('02_LIVING_WATERDEEP'!$L$2:$L$200,MATCH(Таблиця4[[#This Row],[BUILDING NAME]],'02_LIVING_WATERDEEP'!$A$2:$A$200,0),1),"")</f>
        <v/>
      </c>
      <c r="AR637" s="742" t="str">
        <f>IFERROR(INDEX('02_LIVING_WATERDEEP'!$M$2:$M$200,MATCH(Таблиця4[[#This Row],[BUILDING NAME]],'02_LIVING_WATERDEEP'!$A$2:$A$200,0),1),"")</f>
        <v/>
      </c>
      <c r="AS637" s="742"/>
      <c r="AT637" s="596"/>
      <c r="AU637" s="596"/>
      <c r="AV637" s="596"/>
      <c r="AW637" s="596"/>
      <c r="AX637" s="596"/>
      <c r="AY637" s="596"/>
      <c r="AZ637" s="596"/>
      <c r="BA637" s="596"/>
      <c r="BB637" s="596"/>
      <c r="BC637" s="596"/>
      <c r="BD637" s="596"/>
      <c r="BE637" s="596"/>
      <c r="BF637" s="596"/>
      <c r="BG637" s="596"/>
      <c r="BH637" s="596"/>
      <c r="BI637" s="596"/>
      <c r="BJ637" s="596" t="e">
        <f>MATCH(Таблиця4[[#This Row],[BUILDING NAME]],#REF!,0)</f>
        <v>#REF!</v>
      </c>
      <c r="BK637" s="596" t="e">
        <f>INDEX(#REF!,'02BUILD'!BJ637,1)</f>
        <v>#REF!</v>
      </c>
      <c r="BL637" s="596">
        <v>0</v>
      </c>
      <c r="BM637" s="596"/>
      <c r="BN637" s="596" t="e">
        <f>MATCH(Таблиця4[[#This Row],[BUILDING NAME]],Таблиця5[NAME],0)</f>
        <v>#N/A</v>
      </c>
      <c r="BO637" s="596" t="e">
        <f>INDEX(Таблиця5[[C - COINS - COST]:[ADDRESS]],'02BUILD'!$BN637,1)</f>
        <v>#N/A</v>
      </c>
      <c r="BP637" s="596" t="e">
        <f>INDEX(Таблиця5[[C - COINS - COST]:[ADDRESS]],'02BUILD'!$BN637,2)</f>
        <v>#N/A</v>
      </c>
      <c r="BQ637" s="596" t="e">
        <f>INDEX(Таблиця5[[C - COINS - COST]:[ADDRESS]],'02BUILD'!$BN637,3)</f>
        <v>#N/A</v>
      </c>
      <c r="BR637" s="596" t="e">
        <f>INDEX(Таблиця5[[C - COINS - COST]:[ADDRESS]],'02BUILD'!$BN637,4)</f>
        <v>#N/A</v>
      </c>
      <c r="BS637" s="596" t="e">
        <f>INDEX(Таблиця5[[C - COINS - COST]:[ADDRESS]],'02BUILD'!$BN637,5)</f>
        <v>#N/A</v>
      </c>
      <c r="BT637" s="596" t="e">
        <f>INDEX(Таблиця5[[C - COINS - COST]:[ADDRESS]],'02BUILD'!$BN637,6)</f>
        <v>#N/A</v>
      </c>
      <c r="BU637" s="596" t="e">
        <f>INDEX(Таблиця5[[C - COINS - COST]:[ADDRESS]],'02BUILD'!$BN637,7)</f>
        <v>#N/A</v>
      </c>
      <c r="BV637" s="596" t="e">
        <f>INDEX(Таблиця5[[C - COINS - COST]:[ADDRESS]],'02BUILD'!$BN637,8)</f>
        <v>#N/A</v>
      </c>
      <c r="BW637" s="596" t="e">
        <f>INDEX(Таблиця5[[C - COINS - COST]:[ADDRESS]],'02BUILD'!$BN637,9)</f>
        <v>#N/A</v>
      </c>
      <c r="BX637" s="596" t="e">
        <f>INDEX(Таблиця5[[C - COINS - COST]:[ADDRESS]],'02BUILD'!$BN637,10)</f>
        <v>#N/A</v>
      </c>
    </row>
    <row r="638" spans="1:76" ht="16.5" thickTop="1" thickBot="1">
      <c r="A638" s="742" t="s">
        <v>1037</v>
      </c>
      <c r="B638" s="742" t="str">
        <f t="shared" si="32"/>
        <v>T15</v>
      </c>
      <c r="C638" s="742" t="str">
        <f t="shared" si="33"/>
        <v>The Unicorn's Horn (inn, B, 6)</v>
      </c>
      <c r="D638" s="742"/>
      <c r="E638" s="742"/>
      <c r="F638" s="743" t="s">
        <v>1362</v>
      </c>
      <c r="G638" s="743" t="s">
        <v>1814</v>
      </c>
      <c r="H638" s="743" t="s">
        <v>20932</v>
      </c>
      <c r="I638" s="743" t="s">
        <v>3968</v>
      </c>
      <c r="J638" s="742"/>
      <c r="K638" s="743" t="s">
        <v>2092</v>
      </c>
      <c r="L638" s="743" t="s">
        <v>2081</v>
      </c>
      <c r="M638" s="743">
        <v>6</v>
      </c>
      <c r="N638" s="743"/>
      <c r="O638" s="743">
        <v>5</v>
      </c>
      <c r="P638" s="743">
        <v>4</v>
      </c>
      <c r="Q638" s="743"/>
      <c r="R638" s="743"/>
      <c r="S6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5C • 4A • </v>
      </c>
      <c r="T638" s="743"/>
      <c r="U638" s="743"/>
      <c r="V638" s="743"/>
      <c r="W638" s="742"/>
      <c r="X638" s="742"/>
      <c r="Y638" s="742" t="s">
        <v>16398</v>
      </c>
      <c r="Z638" s="743" t="s">
        <v>4311</v>
      </c>
      <c r="AA638" s="743"/>
      <c r="AB638" s="743" t="str">
        <f>Таблиця4[[#This Row],[Descriptions2]]</f>
        <v/>
      </c>
      <c r="AC638" s="743" t="str">
        <f>Таблиця4[[#This Row],[Owner/Specific NPCs3]]</f>
        <v/>
      </c>
      <c r="AD638" s="743"/>
      <c r="AE638" s="750" t="s">
        <v>5831</v>
      </c>
      <c r="AF638" s="751"/>
      <c r="AG638" s="752"/>
      <c r="AH638" s="743" t="s">
        <v>4311</v>
      </c>
      <c r="AI638" s="752"/>
      <c r="AJ638" s="743" t="s">
        <v>4311</v>
      </c>
      <c r="AK638" s="752"/>
      <c r="AL638" s="742" t="str">
        <f>IFERROR(INDEX('02_LIVING_WATERDEEP'!$C$2:$C$200,MATCH(Таблиця4[[#This Row],[BUILDING NAME]],'02_LIVING_WATERDEEP'!$A$2:$A$200,0),1),"")</f>
        <v/>
      </c>
      <c r="AM638" s="742" t="str">
        <f>IFERROR(INDEX('02_LIVING_WATERDEEP'!$F$2:$F$200,MATCH(Таблиця4[[#This Row],[BUILDING NAME]],'02_LIVING_WATERDEEP'!$A$2:$A$200,0),1),"")</f>
        <v/>
      </c>
      <c r="AN638" s="742" t="str">
        <f>IFERROR(INDEX('02_LIVING_WATERDEEP'!$I$2:$I$200,MATCH(Таблиця4[[#This Row],[BUILDING NAME]],'02_LIVING_WATERDEEP'!$A$2:$A$200,0),1),"")</f>
        <v/>
      </c>
      <c r="AO638" s="742" t="str">
        <f>IFERROR(INDEX('02_LIVING_WATERDEEP'!$J$2:$J$200,MATCH(Таблиця4[[#This Row],[BUILDING NAME]],'02_LIVING_WATERDEEP'!$A$2:$A$200,0),1),"")</f>
        <v/>
      </c>
      <c r="AP638" s="742" t="str">
        <f>IFERROR(INDEX('02_LIVING_WATERDEEP'!$K$2:$K$200,MATCH(Таблиця4[[#This Row],[BUILDING NAME]],'02_LIVING_WATERDEEP'!$A$2:$A$200,0),1),"")</f>
        <v/>
      </c>
      <c r="AQ638" s="742" t="str">
        <f>IFERROR(INDEX('02_LIVING_WATERDEEP'!$L$2:$L$200,MATCH(Таблиця4[[#This Row],[BUILDING NAME]],'02_LIVING_WATERDEEP'!$A$2:$A$200,0),1),"")</f>
        <v/>
      </c>
      <c r="AR638" s="742" t="str">
        <f>IFERROR(INDEX('02_LIVING_WATERDEEP'!$M$2:$M$200,MATCH(Таблиця4[[#This Row],[BUILDING NAME]],'02_LIVING_WATERDEEP'!$A$2:$A$200,0),1),"")</f>
        <v/>
      </c>
      <c r="AS638" s="742"/>
      <c r="AT638" s="596"/>
      <c r="AU638" s="596"/>
      <c r="AV638" s="596"/>
      <c r="AW638" s="596"/>
      <c r="AX638" s="596"/>
      <c r="AY638" s="596"/>
      <c r="AZ638" s="596"/>
      <c r="BA638" s="596"/>
      <c r="BB638" s="596"/>
      <c r="BC638" s="596"/>
      <c r="BD638" s="596"/>
      <c r="BE638" s="596"/>
      <c r="BF638" s="596"/>
      <c r="BG638" s="596"/>
      <c r="BH638" s="596"/>
      <c r="BI638" s="596"/>
      <c r="BJ638" s="596" t="e">
        <f>MATCH(Таблиця4[[#This Row],[BUILDING NAME]],#REF!,0)</f>
        <v>#REF!</v>
      </c>
      <c r="BK638" s="596" t="e">
        <f>INDEX(#REF!,'02BUILD'!BJ638,1)</f>
        <v>#REF!</v>
      </c>
      <c r="BL638" s="596">
        <v>0</v>
      </c>
      <c r="BM638" s="596"/>
      <c r="BN638" s="596" t="e">
        <f>MATCH(Таблиця4[[#This Row],[BUILDING NAME]],Таблиця5[NAME],0)</f>
        <v>#N/A</v>
      </c>
      <c r="BO638" s="596" t="e">
        <f>INDEX(Таблиця5[[C - COINS - COST]:[ADDRESS]],'02BUILD'!$BN638,1)</f>
        <v>#N/A</v>
      </c>
      <c r="BP638" s="596" t="e">
        <f>INDEX(Таблиця5[[C - COINS - COST]:[ADDRESS]],'02BUILD'!$BN638,2)</f>
        <v>#N/A</v>
      </c>
      <c r="BQ638" s="596" t="e">
        <f>INDEX(Таблиця5[[C - COINS - COST]:[ADDRESS]],'02BUILD'!$BN638,3)</f>
        <v>#N/A</v>
      </c>
      <c r="BR638" s="596" t="e">
        <f>INDEX(Таблиця5[[C - COINS - COST]:[ADDRESS]],'02BUILD'!$BN638,4)</f>
        <v>#N/A</v>
      </c>
      <c r="BS638" s="596" t="e">
        <f>INDEX(Таблиця5[[C - COINS - COST]:[ADDRESS]],'02BUILD'!$BN638,5)</f>
        <v>#N/A</v>
      </c>
      <c r="BT638" s="596" t="e">
        <f>INDEX(Таблиця5[[C - COINS - COST]:[ADDRESS]],'02BUILD'!$BN638,6)</f>
        <v>#N/A</v>
      </c>
      <c r="BU638" s="596" t="e">
        <f>INDEX(Таблиця5[[C - COINS - COST]:[ADDRESS]],'02BUILD'!$BN638,7)</f>
        <v>#N/A</v>
      </c>
      <c r="BV638" s="596" t="e">
        <f>INDEX(Таблиця5[[C - COINS - COST]:[ADDRESS]],'02BUILD'!$BN638,8)</f>
        <v>#N/A</v>
      </c>
      <c r="BW638" s="596" t="e">
        <f>INDEX(Таблиця5[[C - COINS - COST]:[ADDRESS]],'02BUILD'!$BN638,9)</f>
        <v>#N/A</v>
      </c>
      <c r="BX638" s="596" t="e">
        <f>INDEX(Таблиця5[[C - COINS - COST]:[ADDRESS]],'02BUILD'!$BN638,10)</f>
        <v>#N/A</v>
      </c>
    </row>
    <row r="639" spans="1:76" ht="16.5" thickTop="1" thickBot="1">
      <c r="A639" s="742" t="s">
        <v>1038</v>
      </c>
      <c r="B639" s="742" t="str">
        <f t="shared" si="32"/>
        <v>T16</v>
      </c>
      <c r="C639" s="742" t="str">
        <f t="shared" si="33"/>
        <v>Aurora's Realms Shop, Street of Tusks Catalogue Counter (business, B, 4)</v>
      </c>
      <c r="D639" s="742"/>
      <c r="E639" s="742"/>
      <c r="F639" s="743" t="s">
        <v>1363</v>
      </c>
      <c r="G639" s="743" t="s">
        <v>1815</v>
      </c>
      <c r="H639" s="743" t="s">
        <v>2327</v>
      </c>
      <c r="I639" s="743" t="s">
        <v>3968</v>
      </c>
      <c r="J639" s="743"/>
      <c r="K639" s="743" t="s">
        <v>2089</v>
      </c>
      <c r="L639" s="743" t="s">
        <v>2081</v>
      </c>
      <c r="M639" s="743">
        <v>4</v>
      </c>
      <c r="N639" s="743"/>
      <c r="O639" s="743"/>
      <c r="P639" s="743"/>
      <c r="Q639" s="743"/>
      <c r="R639" s="743"/>
      <c r="S6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39" s="743"/>
      <c r="U639" s="743" t="s">
        <v>21197</v>
      </c>
      <c r="V639" s="743" t="s">
        <v>12756</v>
      </c>
      <c r="W639" s="743"/>
      <c r="X639" s="743"/>
      <c r="Y639" s="743" t="s">
        <v>21598</v>
      </c>
      <c r="Z639" s="743" t="s">
        <v>4311</v>
      </c>
      <c r="AA639" s="743"/>
      <c r="AB639" s="743" t="str">
        <f>Таблиця4[[#This Row],[Descriptions2]]</f>
        <v/>
      </c>
      <c r="AC639" s="743" t="str">
        <f>Таблиця4[[#This Row],[Owner/Specific NPCs3]]</f>
        <v/>
      </c>
      <c r="AD639" s="743"/>
      <c r="AE639" s="750" t="s">
        <v>5831</v>
      </c>
      <c r="AF639" s="751"/>
      <c r="AG639" s="752"/>
      <c r="AH639" s="743" t="s">
        <v>4311</v>
      </c>
      <c r="AI639" s="752"/>
      <c r="AJ639" s="743" t="s">
        <v>4311</v>
      </c>
      <c r="AK639" s="752"/>
      <c r="AL639" s="742" t="str">
        <f>IFERROR(INDEX('02_LIVING_WATERDEEP'!$C$2:$C$200,MATCH(Таблиця4[[#This Row],[BUILDING NAME]],'02_LIVING_WATERDEEP'!$A$2:$A$200,0),1),"")</f>
        <v/>
      </c>
      <c r="AM639" s="742" t="str">
        <f>IFERROR(INDEX('02_LIVING_WATERDEEP'!$F$2:$F$200,MATCH(Таблиця4[[#This Row],[BUILDING NAME]],'02_LIVING_WATERDEEP'!$A$2:$A$200,0),1),"")</f>
        <v/>
      </c>
      <c r="AN639" s="742" t="str">
        <f>IFERROR(INDEX('02_LIVING_WATERDEEP'!$I$2:$I$200,MATCH(Таблиця4[[#This Row],[BUILDING NAME]],'02_LIVING_WATERDEEP'!$A$2:$A$200,0),1),"")</f>
        <v/>
      </c>
      <c r="AO639" s="742" t="str">
        <f>IFERROR(INDEX('02_LIVING_WATERDEEP'!$J$2:$J$200,MATCH(Таблиця4[[#This Row],[BUILDING NAME]],'02_LIVING_WATERDEEP'!$A$2:$A$200,0),1),"")</f>
        <v/>
      </c>
      <c r="AP639" s="742" t="str">
        <f>IFERROR(INDEX('02_LIVING_WATERDEEP'!$K$2:$K$200,MATCH(Таблиця4[[#This Row],[BUILDING NAME]],'02_LIVING_WATERDEEP'!$A$2:$A$200,0),1),"")</f>
        <v/>
      </c>
      <c r="AQ639" s="742" t="str">
        <f>IFERROR(INDEX('02_LIVING_WATERDEEP'!$L$2:$L$200,MATCH(Таблиця4[[#This Row],[BUILDING NAME]],'02_LIVING_WATERDEEP'!$A$2:$A$200,0),1),"")</f>
        <v/>
      </c>
      <c r="AR639" s="742" t="str">
        <f>IFERROR(INDEX('02_LIVING_WATERDEEP'!$M$2:$M$200,MATCH(Таблиця4[[#This Row],[BUILDING NAME]],'02_LIVING_WATERDEEP'!$A$2:$A$200,0),1),"")</f>
        <v/>
      </c>
      <c r="AS639" s="742"/>
      <c r="AT639" s="596"/>
      <c r="AU639" s="596"/>
      <c r="AV639" s="596"/>
      <c r="AW639" s="596"/>
      <c r="AX639" s="596"/>
      <c r="AY639" s="596"/>
      <c r="AZ639" s="596"/>
      <c r="BA639" s="596"/>
      <c r="BB639" s="596"/>
      <c r="BC639" s="596"/>
      <c r="BD639" s="596"/>
      <c r="BE639" s="596"/>
      <c r="BF639" s="596"/>
      <c r="BG639" s="596"/>
      <c r="BH639" s="596"/>
      <c r="BI639" s="596"/>
      <c r="BJ639" s="596" t="e">
        <f>MATCH(Таблиця4[[#This Row],[BUILDING NAME]],#REF!,0)</f>
        <v>#REF!</v>
      </c>
      <c r="BK639" s="596" t="e">
        <f>INDEX(#REF!,'02BUILD'!BJ639,1)</f>
        <v>#REF!</v>
      </c>
      <c r="BL639" s="596" t="e">
        <v>#N/A</v>
      </c>
      <c r="BM639" s="596"/>
      <c r="BN639" s="596" t="e">
        <f>MATCH(Таблиця4[[#This Row],[BUILDING NAME]],Таблиця5[NAME],0)</f>
        <v>#N/A</v>
      </c>
      <c r="BO639" s="596" t="e">
        <f>INDEX(Таблиця5[[C - COINS - COST]:[ADDRESS]],'02BUILD'!$BN639,1)</f>
        <v>#N/A</v>
      </c>
      <c r="BP639" s="596" t="e">
        <f>INDEX(Таблиця5[[C - COINS - COST]:[ADDRESS]],'02BUILD'!$BN639,2)</f>
        <v>#N/A</v>
      </c>
      <c r="BQ639" s="596" t="e">
        <f>INDEX(Таблиця5[[C - COINS - COST]:[ADDRESS]],'02BUILD'!$BN639,3)</f>
        <v>#N/A</v>
      </c>
      <c r="BR639" s="596" t="e">
        <f>INDEX(Таблиця5[[C - COINS - COST]:[ADDRESS]],'02BUILD'!$BN639,4)</f>
        <v>#N/A</v>
      </c>
      <c r="BS639" s="596" t="e">
        <f>INDEX(Таблиця5[[C - COINS - COST]:[ADDRESS]],'02BUILD'!$BN639,5)</f>
        <v>#N/A</v>
      </c>
      <c r="BT639" s="596" t="e">
        <f>INDEX(Таблиця5[[C - COINS - COST]:[ADDRESS]],'02BUILD'!$BN639,6)</f>
        <v>#N/A</v>
      </c>
      <c r="BU639" s="596" t="e">
        <f>INDEX(Таблиця5[[C - COINS - COST]:[ADDRESS]],'02BUILD'!$BN639,7)</f>
        <v>#N/A</v>
      </c>
      <c r="BV639" s="596" t="e">
        <f>INDEX(Таблиця5[[C - COINS - COST]:[ADDRESS]],'02BUILD'!$BN639,8)</f>
        <v>#N/A</v>
      </c>
      <c r="BW639" s="596" t="e">
        <f>INDEX(Таблиця5[[C - COINS - COST]:[ADDRESS]],'02BUILD'!$BN639,9)</f>
        <v>#N/A</v>
      </c>
      <c r="BX639" s="596" t="e">
        <f>INDEX(Таблиця5[[C - COINS - COST]:[ADDRESS]],'02BUILD'!$BN639,10)</f>
        <v>#N/A</v>
      </c>
    </row>
    <row r="640" spans="1:76" ht="16.5" thickTop="1" thickBot="1">
      <c r="A640" s="742" t="s">
        <v>1039</v>
      </c>
      <c r="B640" s="742" t="str">
        <f t="shared" si="32"/>
        <v>T17</v>
      </c>
      <c r="C640" s="742" t="str">
        <f t="shared" si="33"/>
        <v>Orsabbas's Fine Imports (business, C, 3)</v>
      </c>
      <c r="D640" s="742"/>
      <c r="E640" s="742"/>
      <c r="F640" s="743" t="s">
        <v>1364</v>
      </c>
      <c r="G640" s="743" t="s">
        <v>1816</v>
      </c>
      <c r="H640" s="743" t="s">
        <v>2328</v>
      </c>
      <c r="I640" s="743" t="s">
        <v>3968</v>
      </c>
      <c r="J640" s="743"/>
      <c r="K640" s="743" t="s">
        <v>2089</v>
      </c>
      <c r="L640" s="743" t="s">
        <v>2069</v>
      </c>
      <c r="M640" s="743">
        <v>3</v>
      </c>
      <c r="N640" s="742"/>
      <c r="O640" s="743">
        <v>4</v>
      </c>
      <c r="P640" s="743"/>
      <c r="Q640" s="743"/>
      <c r="R640" s="743"/>
      <c r="S6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640" s="743"/>
      <c r="U640" s="743"/>
      <c r="V640" s="743" t="s">
        <v>21596</v>
      </c>
      <c r="W640" s="742"/>
      <c r="X640" s="742"/>
      <c r="Y640" s="742" t="s">
        <v>21597</v>
      </c>
      <c r="Z640" s="743" t="s">
        <v>4311</v>
      </c>
      <c r="AA640" s="743"/>
      <c r="AB640" s="743" t="str">
        <f>Таблиця4[[#This Row],[Descriptions2]]</f>
        <v/>
      </c>
      <c r="AC640" s="743" t="str">
        <f>Таблиця4[[#This Row],[Owner/Specific NPCs3]]</f>
        <v/>
      </c>
      <c r="AD640" s="743"/>
      <c r="AE640" s="750" t="s">
        <v>5831</v>
      </c>
      <c r="AF640" s="751"/>
      <c r="AG640" s="752"/>
      <c r="AH640" s="743" t="s">
        <v>4311</v>
      </c>
      <c r="AI640" s="752"/>
      <c r="AJ640" s="743" t="s">
        <v>4311</v>
      </c>
      <c r="AK640" s="752"/>
      <c r="AL640" s="742" t="str">
        <f>IFERROR(INDEX('02_LIVING_WATERDEEP'!$C$2:$C$200,MATCH(Таблиця4[[#This Row],[BUILDING NAME]],'02_LIVING_WATERDEEP'!$A$2:$A$200,0),1),"")</f>
        <v/>
      </c>
      <c r="AM640" s="742" t="str">
        <f>IFERROR(INDEX('02_LIVING_WATERDEEP'!$F$2:$F$200,MATCH(Таблиця4[[#This Row],[BUILDING NAME]],'02_LIVING_WATERDEEP'!$A$2:$A$200,0),1),"")</f>
        <v/>
      </c>
      <c r="AN640" s="742" t="str">
        <f>IFERROR(INDEX('02_LIVING_WATERDEEP'!$I$2:$I$200,MATCH(Таблиця4[[#This Row],[BUILDING NAME]],'02_LIVING_WATERDEEP'!$A$2:$A$200,0),1),"")</f>
        <v/>
      </c>
      <c r="AO640" s="742" t="str">
        <f>IFERROR(INDEX('02_LIVING_WATERDEEP'!$J$2:$J$200,MATCH(Таблиця4[[#This Row],[BUILDING NAME]],'02_LIVING_WATERDEEP'!$A$2:$A$200,0),1),"")</f>
        <v/>
      </c>
      <c r="AP640" s="742" t="str">
        <f>IFERROR(INDEX('02_LIVING_WATERDEEP'!$K$2:$K$200,MATCH(Таблиця4[[#This Row],[BUILDING NAME]],'02_LIVING_WATERDEEP'!$A$2:$A$200,0),1),"")</f>
        <v/>
      </c>
      <c r="AQ640" s="742" t="str">
        <f>IFERROR(INDEX('02_LIVING_WATERDEEP'!$L$2:$L$200,MATCH(Таблиця4[[#This Row],[BUILDING NAME]],'02_LIVING_WATERDEEP'!$A$2:$A$200,0),1),"")</f>
        <v/>
      </c>
      <c r="AR640" s="742" t="str">
        <f>IFERROR(INDEX('02_LIVING_WATERDEEP'!$M$2:$M$200,MATCH(Таблиця4[[#This Row],[BUILDING NAME]],'02_LIVING_WATERDEEP'!$A$2:$A$200,0),1),"")</f>
        <v/>
      </c>
      <c r="AS640" s="742"/>
      <c r="AT640" s="596"/>
      <c r="AU640" s="596"/>
      <c r="AV640" s="596"/>
      <c r="AW640" s="596"/>
      <c r="AX640" s="596"/>
      <c r="AY640" s="596"/>
      <c r="AZ640" s="596"/>
      <c r="BA640" s="596"/>
      <c r="BB640" s="596"/>
      <c r="BC640" s="596"/>
      <c r="BD640" s="596"/>
      <c r="BE640" s="596"/>
      <c r="BF640" s="596"/>
      <c r="BG640" s="596"/>
      <c r="BH640" s="596"/>
      <c r="BI640" s="596"/>
      <c r="BJ640" s="596" t="e">
        <f>MATCH(Таблиця4[[#This Row],[BUILDING NAME]],#REF!,0)</f>
        <v>#REF!</v>
      </c>
      <c r="BK640" s="596" t="e">
        <f>INDEX(#REF!,'02BUILD'!BJ640,1)</f>
        <v>#REF!</v>
      </c>
      <c r="BL640" s="596" t="e">
        <v>#N/A</v>
      </c>
      <c r="BM640" s="596"/>
      <c r="BN640" s="596" t="e">
        <f>MATCH(Таблиця4[[#This Row],[BUILDING NAME]],Таблиця5[NAME],0)</f>
        <v>#N/A</v>
      </c>
      <c r="BO640" s="596" t="e">
        <f>INDEX(Таблиця5[[C - COINS - COST]:[ADDRESS]],'02BUILD'!$BN640,1)</f>
        <v>#N/A</v>
      </c>
      <c r="BP640" s="596" t="e">
        <f>INDEX(Таблиця5[[C - COINS - COST]:[ADDRESS]],'02BUILD'!$BN640,2)</f>
        <v>#N/A</v>
      </c>
      <c r="BQ640" s="596" t="e">
        <f>INDEX(Таблиця5[[C - COINS - COST]:[ADDRESS]],'02BUILD'!$BN640,3)</f>
        <v>#N/A</v>
      </c>
      <c r="BR640" s="596" t="e">
        <f>INDEX(Таблиця5[[C - COINS - COST]:[ADDRESS]],'02BUILD'!$BN640,4)</f>
        <v>#N/A</v>
      </c>
      <c r="BS640" s="596" t="e">
        <f>INDEX(Таблиця5[[C - COINS - COST]:[ADDRESS]],'02BUILD'!$BN640,5)</f>
        <v>#N/A</v>
      </c>
      <c r="BT640" s="596" t="e">
        <f>INDEX(Таблиця5[[C - COINS - COST]:[ADDRESS]],'02BUILD'!$BN640,6)</f>
        <v>#N/A</v>
      </c>
      <c r="BU640" s="596" t="e">
        <f>INDEX(Таблиця5[[C - COINS - COST]:[ADDRESS]],'02BUILD'!$BN640,7)</f>
        <v>#N/A</v>
      </c>
      <c r="BV640" s="596" t="e">
        <f>INDEX(Таблиця5[[C - COINS - COST]:[ADDRESS]],'02BUILD'!$BN640,8)</f>
        <v>#N/A</v>
      </c>
      <c r="BW640" s="596" t="e">
        <f>INDEX(Таблиця5[[C - COINS - COST]:[ADDRESS]],'02BUILD'!$BN640,9)</f>
        <v>#N/A</v>
      </c>
      <c r="BX640" s="596" t="e">
        <f>INDEX(Таблиця5[[C - COINS - COST]:[ADDRESS]],'02BUILD'!$BN640,10)</f>
        <v>#N/A</v>
      </c>
    </row>
    <row r="641" spans="1:76" ht="16.5" thickTop="1" thickBot="1">
      <c r="A641" s="742" t="s">
        <v>1040</v>
      </c>
      <c r="B641" s="742" t="str">
        <f t="shared" si="32"/>
        <v>T18</v>
      </c>
      <c r="C641" s="742" t="str">
        <f t="shared" si="33"/>
        <v>Riautar's Weaponry (business, C, 2)</v>
      </c>
      <c r="D641" s="742"/>
      <c r="E641" s="742"/>
      <c r="F641" s="743" t="s">
        <v>1365</v>
      </c>
      <c r="G641" s="743" t="s">
        <v>1817</v>
      </c>
      <c r="H641" s="743" t="s">
        <v>2329</v>
      </c>
      <c r="I641" s="743" t="s">
        <v>3968</v>
      </c>
      <c r="J641" s="743"/>
      <c r="K641" s="743" t="s">
        <v>2089</v>
      </c>
      <c r="L641" s="743" t="s">
        <v>2069</v>
      </c>
      <c r="M641" s="743">
        <v>2</v>
      </c>
      <c r="N641" s="743"/>
      <c r="O641" s="743"/>
      <c r="P641" s="743"/>
      <c r="Q641" s="743"/>
      <c r="R641" s="743"/>
      <c r="S6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1" s="743"/>
      <c r="U641" s="743"/>
      <c r="V641" s="742" t="s">
        <v>21550</v>
      </c>
      <c r="W641" s="742"/>
      <c r="X641" s="742"/>
      <c r="Y641" s="743" t="s">
        <v>21551</v>
      </c>
      <c r="Z641" s="743" t="s">
        <v>4311</v>
      </c>
      <c r="AA641" s="743"/>
      <c r="AB641" s="743" t="str">
        <f>Таблиця4[[#This Row],[Descriptions2]]</f>
        <v/>
      </c>
      <c r="AC641" s="743" t="str">
        <f>Таблиця4[[#This Row],[Owner/Specific NPCs3]]</f>
        <v/>
      </c>
      <c r="AD641" s="743"/>
      <c r="AE641" s="750" t="s">
        <v>5831</v>
      </c>
      <c r="AF641" s="751"/>
      <c r="AG641" s="752"/>
      <c r="AH641" s="743" t="s">
        <v>4311</v>
      </c>
      <c r="AI641" s="752"/>
      <c r="AJ641" s="743" t="s">
        <v>4311</v>
      </c>
      <c r="AK641" s="752"/>
      <c r="AL641" s="742" t="str">
        <f>IFERROR(INDEX('02_LIVING_WATERDEEP'!$C$2:$C$200,MATCH(Таблиця4[[#This Row],[BUILDING NAME]],'02_LIVING_WATERDEEP'!$A$2:$A$200,0),1),"")</f>
        <v/>
      </c>
      <c r="AM641" s="742" t="str">
        <f>IFERROR(INDEX('02_LIVING_WATERDEEP'!$F$2:$F$200,MATCH(Таблиця4[[#This Row],[BUILDING NAME]],'02_LIVING_WATERDEEP'!$A$2:$A$200,0),1),"")</f>
        <v/>
      </c>
      <c r="AN641" s="742" t="str">
        <f>IFERROR(INDEX('02_LIVING_WATERDEEP'!$I$2:$I$200,MATCH(Таблиця4[[#This Row],[BUILDING NAME]],'02_LIVING_WATERDEEP'!$A$2:$A$200,0),1),"")</f>
        <v/>
      </c>
      <c r="AO641" s="742" t="str">
        <f>IFERROR(INDEX('02_LIVING_WATERDEEP'!$J$2:$J$200,MATCH(Таблиця4[[#This Row],[BUILDING NAME]],'02_LIVING_WATERDEEP'!$A$2:$A$200,0),1),"")</f>
        <v/>
      </c>
      <c r="AP641" s="742" t="str">
        <f>IFERROR(INDEX('02_LIVING_WATERDEEP'!$K$2:$K$200,MATCH(Таблиця4[[#This Row],[BUILDING NAME]],'02_LIVING_WATERDEEP'!$A$2:$A$200,0),1),"")</f>
        <v/>
      </c>
      <c r="AQ641" s="742" t="str">
        <f>IFERROR(INDEX('02_LIVING_WATERDEEP'!$L$2:$L$200,MATCH(Таблиця4[[#This Row],[BUILDING NAME]],'02_LIVING_WATERDEEP'!$A$2:$A$200,0),1),"")</f>
        <v/>
      </c>
      <c r="AR641" s="742" t="str">
        <f>IFERROR(INDEX('02_LIVING_WATERDEEP'!$M$2:$M$200,MATCH(Таблиця4[[#This Row],[BUILDING NAME]],'02_LIVING_WATERDEEP'!$A$2:$A$200,0),1),"")</f>
        <v/>
      </c>
      <c r="AS641" s="742"/>
      <c r="AT641" s="596"/>
      <c r="AU641" s="596"/>
      <c r="AV641" s="596"/>
      <c r="AW641" s="596"/>
      <c r="AX641" s="596"/>
      <c r="AY641" s="596"/>
      <c r="AZ641" s="596"/>
      <c r="BA641" s="596"/>
      <c r="BB641" s="596"/>
      <c r="BC641" s="596"/>
      <c r="BD641" s="596"/>
      <c r="BE641" s="596"/>
      <c r="BF641" s="596"/>
      <c r="BG641" s="596"/>
      <c r="BH641" s="596"/>
      <c r="BI641" s="596"/>
      <c r="BJ641" s="596" t="e">
        <f>MATCH(Таблиця4[[#This Row],[BUILDING NAME]],#REF!,0)</f>
        <v>#REF!</v>
      </c>
      <c r="BK641" s="596" t="e">
        <f>INDEX(#REF!,'02BUILD'!BJ641,1)</f>
        <v>#REF!</v>
      </c>
      <c r="BL641" s="596" t="e">
        <v>#N/A</v>
      </c>
      <c r="BM641" s="596"/>
      <c r="BN641" s="596" t="e">
        <f>MATCH(Таблиця4[[#This Row],[BUILDING NAME]],Таблиця5[NAME],0)</f>
        <v>#N/A</v>
      </c>
      <c r="BO641" s="596" t="e">
        <f>INDEX(Таблиця5[[C - COINS - COST]:[ADDRESS]],'02BUILD'!$BN641,1)</f>
        <v>#N/A</v>
      </c>
      <c r="BP641" s="596" t="e">
        <f>INDEX(Таблиця5[[C - COINS - COST]:[ADDRESS]],'02BUILD'!$BN641,2)</f>
        <v>#N/A</v>
      </c>
      <c r="BQ641" s="596" t="e">
        <f>INDEX(Таблиця5[[C - COINS - COST]:[ADDRESS]],'02BUILD'!$BN641,3)</f>
        <v>#N/A</v>
      </c>
      <c r="BR641" s="596" t="e">
        <f>INDEX(Таблиця5[[C - COINS - COST]:[ADDRESS]],'02BUILD'!$BN641,4)</f>
        <v>#N/A</v>
      </c>
      <c r="BS641" s="596" t="e">
        <f>INDEX(Таблиця5[[C - COINS - COST]:[ADDRESS]],'02BUILD'!$BN641,5)</f>
        <v>#N/A</v>
      </c>
      <c r="BT641" s="596" t="e">
        <f>INDEX(Таблиця5[[C - COINS - COST]:[ADDRESS]],'02BUILD'!$BN641,6)</f>
        <v>#N/A</v>
      </c>
      <c r="BU641" s="596" t="e">
        <f>INDEX(Таблиця5[[C - COINS - COST]:[ADDRESS]],'02BUILD'!$BN641,7)</f>
        <v>#N/A</v>
      </c>
      <c r="BV641" s="596" t="e">
        <f>INDEX(Таблиця5[[C - COINS - COST]:[ADDRESS]],'02BUILD'!$BN641,8)</f>
        <v>#N/A</v>
      </c>
      <c r="BW641" s="596" t="e">
        <f>INDEX(Таблиця5[[C - COINS - COST]:[ADDRESS]],'02BUILD'!$BN641,9)</f>
        <v>#N/A</v>
      </c>
      <c r="BX641" s="596" t="e">
        <f>INDEX(Таблиця5[[C - COINS - COST]:[ADDRESS]],'02BUILD'!$BN641,10)</f>
        <v>#N/A</v>
      </c>
    </row>
    <row r="642" spans="1:76" ht="16.5" thickTop="1" thickBot="1">
      <c r="A642" s="742" t="s">
        <v>1041</v>
      </c>
      <c r="B642" s="742" t="str">
        <f t="shared" si="32"/>
        <v>T19</v>
      </c>
      <c r="C642" s="742" t="str">
        <f t="shared" si="33"/>
        <v>The House of Song (guildhall, B, 2)</v>
      </c>
      <c r="D642" s="742"/>
      <c r="E642" s="742"/>
      <c r="F642" s="743" t="s">
        <v>1366</v>
      </c>
      <c r="G642" s="743" t="s">
        <v>1818</v>
      </c>
      <c r="H642" s="743" t="s">
        <v>20926</v>
      </c>
      <c r="I642" s="743" t="s">
        <v>3968</v>
      </c>
      <c r="J642" s="743"/>
      <c r="K642" s="743" t="s">
        <v>2096</v>
      </c>
      <c r="L642" s="743" t="s">
        <v>2081</v>
      </c>
      <c r="M642" s="743">
        <v>2</v>
      </c>
      <c r="N642" s="759" t="s">
        <v>21757</v>
      </c>
      <c r="O642" s="743">
        <v>3</v>
      </c>
      <c r="P642" s="743">
        <v>4</v>
      </c>
      <c r="Q642" s="743"/>
      <c r="R642" s="743"/>
      <c r="S6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4A • </v>
      </c>
      <c r="T642" s="743"/>
      <c r="U642" s="743"/>
      <c r="V642" s="743"/>
      <c r="W642" s="743"/>
      <c r="X642" s="743"/>
      <c r="Y642" s="743" t="s">
        <v>21185</v>
      </c>
      <c r="Z642" s="743" t="s">
        <v>4311</v>
      </c>
      <c r="AA642" s="743"/>
      <c r="AB642" s="743" t="str">
        <f>Таблиця4[[#This Row],[Descriptions2]]</f>
        <v/>
      </c>
      <c r="AC642" s="743" t="str">
        <f>Таблиця4[[#This Row],[Owner/Specific NPCs3]]</f>
        <v/>
      </c>
      <c r="AD642" s="743"/>
      <c r="AE642" s="750" t="s">
        <v>5831</v>
      </c>
      <c r="AF642" s="751"/>
      <c r="AG642" s="752"/>
      <c r="AH642" s="743" t="s">
        <v>3836</v>
      </c>
      <c r="AI642" s="752"/>
      <c r="AJ642" s="743" t="s">
        <v>4311</v>
      </c>
      <c r="AK642" s="752"/>
      <c r="AL642" s="742" t="str">
        <f>IFERROR(INDEX('02_LIVING_WATERDEEP'!$C$2:$C$200,MATCH(Таблиця4[[#This Row],[BUILDING NAME]],'02_LIVING_WATERDEEP'!$A$2:$A$200,0),1),"")</f>
        <v/>
      </c>
      <c r="AM642" s="742" t="str">
        <f>IFERROR(INDEX('02_LIVING_WATERDEEP'!$F$2:$F$200,MATCH(Таблиця4[[#This Row],[BUILDING NAME]],'02_LIVING_WATERDEEP'!$A$2:$A$200,0),1),"")</f>
        <v/>
      </c>
      <c r="AN642" s="742" t="str">
        <f>IFERROR(INDEX('02_LIVING_WATERDEEP'!$I$2:$I$200,MATCH(Таблиця4[[#This Row],[BUILDING NAME]],'02_LIVING_WATERDEEP'!$A$2:$A$200,0),1),"")</f>
        <v/>
      </c>
      <c r="AO642" s="742" t="str">
        <f>IFERROR(INDEX('02_LIVING_WATERDEEP'!$J$2:$J$200,MATCH(Таблиця4[[#This Row],[BUILDING NAME]],'02_LIVING_WATERDEEP'!$A$2:$A$200,0),1),"")</f>
        <v/>
      </c>
      <c r="AP642" s="742" t="str">
        <f>IFERROR(INDEX('02_LIVING_WATERDEEP'!$K$2:$K$200,MATCH(Таблиця4[[#This Row],[BUILDING NAME]],'02_LIVING_WATERDEEP'!$A$2:$A$200,0),1),"")</f>
        <v/>
      </c>
      <c r="AQ642" s="742" t="str">
        <f>IFERROR(INDEX('02_LIVING_WATERDEEP'!$L$2:$L$200,MATCH(Таблиця4[[#This Row],[BUILDING NAME]],'02_LIVING_WATERDEEP'!$A$2:$A$200,0),1),"")</f>
        <v/>
      </c>
      <c r="AR642" s="742" t="str">
        <f>IFERROR(INDEX('02_LIVING_WATERDEEP'!$M$2:$M$200,MATCH(Таблиця4[[#This Row],[BUILDING NAME]],'02_LIVING_WATERDEEP'!$A$2:$A$200,0),1),"")</f>
        <v/>
      </c>
      <c r="AS642" s="742"/>
      <c r="AT642" s="596"/>
      <c r="AU642" s="596"/>
      <c r="AV642" s="596"/>
      <c r="AW642" s="596"/>
      <c r="AX642" s="596"/>
      <c r="AY642" s="596"/>
      <c r="AZ642" s="596"/>
      <c r="BA642" s="596"/>
      <c r="BB642" s="596"/>
      <c r="BC642" s="596"/>
      <c r="BD642" s="596"/>
      <c r="BE642" s="596"/>
      <c r="BF642" s="596"/>
      <c r="BG642" s="596"/>
      <c r="BH642" s="596"/>
      <c r="BI642" s="596"/>
      <c r="BJ642" s="596" t="e">
        <f>MATCH(Таблиця4[[#This Row],[BUILDING NAME]],#REF!,0)</f>
        <v>#REF!</v>
      </c>
      <c r="BK642" s="596" t="e">
        <f>INDEX(#REF!,'02BUILD'!BJ642,1)</f>
        <v>#REF!</v>
      </c>
      <c r="BL642" s="596" t="e">
        <v>#N/A</v>
      </c>
      <c r="BM642" s="596"/>
      <c r="BN642" s="596" t="e">
        <f>MATCH(Таблиця4[[#This Row],[BUILDING NAME]],Таблиця5[NAME],0)</f>
        <v>#N/A</v>
      </c>
      <c r="BO642" s="596" t="e">
        <f>INDEX(Таблиця5[[C - COINS - COST]:[ADDRESS]],'02BUILD'!$BN642,1)</f>
        <v>#N/A</v>
      </c>
      <c r="BP642" s="596" t="e">
        <f>INDEX(Таблиця5[[C - COINS - COST]:[ADDRESS]],'02BUILD'!$BN642,2)</f>
        <v>#N/A</v>
      </c>
      <c r="BQ642" s="596" t="e">
        <f>INDEX(Таблиця5[[C - COINS - COST]:[ADDRESS]],'02BUILD'!$BN642,3)</f>
        <v>#N/A</v>
      </c>
      <c r="BR642" s="596" t="e">
        <f>INDEX(Таблиця5[[C - COINS - COST]:[ADDRESS]],'02BUILD'!$BN642,4)</f>
        <v>#N/A</v>
      </c>
      <c r="BS642" s="596" t="e">
        <f>INDEX(Таблиця5[[C - COINS - COST]:[ADDRESS]],'02BUILD'!$BN642,5)</f>
        <v>#N/A</v>
      </c>
      <c r="BT642" s="596" t="e">
        <f>INDEX(Таблиця5[[C - COINS - COST]:[ADDRESS]],'02BUILD'!$BN642,6)</f>
        <v>#N/A</v>
      </c>
      <c r="BU642" s="596" t="e">
        <f>INDEX(Таблиця5[[C - COINS - COST]:[ADDRESS]],'02BUILD'!$BN642,7)</f>
        <v>#N/A</v>
      </c>
      <c r="BV642" s="596" t="e">
        <f>INDEX(Таблиця5[[C - COINS - COST]:[ADDRESS]],'02BUILD'!$BN642,8)</f>
        <v>#N/A</v>
      </c>
      <c r="BW642" s="596" t="e">
        <f>INDEX(Таблиця5[[C - COINS - COST]:[ADDRESS]],'02BUILD'!$BN642,9)</f>
        <v>#N/A</v>
      </c>
      <c r="BX642" s="596" t="e">
        <f>INDEX(Таблиця5[[C - COINS - COST]:[ADDRESS]],'02BUILD'!$BN642,10)</f>
        <v>#N/A</v>
      </c>
    </row>
    <row r="643" spans="1:76" ht="16.5" thickTop="1" thickBot="1">
      <c r="A643" s="742" t="s">
        <v>1042</v>
      </c>
      <c r="B643" s="742" t="str">
        <f t="shared" si="32"/>
        <v>T20</v>
      </c>
      <c r="C643" s="742" t="str">
        <f t="shared" si="33"/>
        <v>Patient Fingers Fine work (business, C, 2)</v>
      </c>
      <c r="D643" s="742"/>
      <c r="E643" s="742"/>
      <c r="F643" s="743" t="s">
        <v>1367</v>
      </c>
      <c r="G643" s="743" t="s">
        <v>1819</v>
      </c>
      <c r="H643" s="743" t="s">
        <v>2330</v>
      </c>
      <c r="I643" s="743" t="s">
        <v>3968</v>
      </c>
      <c r="J643" s="743"/>
      <c r="K643" s="743" t="s">
        <v>2089</v>
      </c>
      <c r="L643" s="743" t="s">
        <v>2069</v>
      </c>
      <c r="M643" s="743">
        <v>2</v>
      </c>
      <c r="N643" s="742"/>
      <c r="O643" s="743"/>
      <c r="P643" s="743"/>
      <c r="Q643" s="743"/>
      <c r="R643" s="743"/>
      <c r="S6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3" s="743"/>
      <c r="U643" s="743"/>
      <c r="V643" s="742" t="s">
        <v>21077</v>
      </c>
      <c r="W643" s="742"/>
      <c r="X643" s="742"/>
      <c r="Y643" s="743"/>
      <c r="Z643" s="743" t="s">
        <v>4311</v>
      </c>
      <c r="AA643" s="743"/>
      <c r="AB643" s="743" t="str">
        <f>Таблиця4[[#This Row],[Descriptions2]]</f>
        <v/>
      </c>
      <c r="AC643" s="743" t="str">
        <f>Таблиця4[[#This Row],[Owner/Specific NPCs3]]</f>
        <v/>
      </c>
      <c r="AD643" s="743"/>
      <c r="AE643" s="750" t="s">
        <v>5831</v>
      </c>
      <c r="AF643" s="751"/>
      <c r="AG643" s="752"/>
      <c r="AH643" s="743" t="s">
        <v>4311</v>
      </c>
      <c r="AI643" s="752"/>
      <c r="AJ643" s="743" t="s">
        <v>4311</v>
      </c>
      <c r="AK643" s="752"/>
      <c r="AL643" s="742" t="str">
        <f>IFERROR(INDEX('02_LIVING_WATERDEEP'!$C$2:$C$200,MATCH(Таблиця4[[#This Row],[BUILDING NAME]],'02_LIVING_WATERDEEP'!$A$2:$A$200,0),1),"")</f>
        <v/>
      </c>
      <c r="AM643" s="742" t="str">
        <f>IFERROR(INDEX('02_LIVING_WATERDEEP'!$F$2:$F$200,MATCH(Таблиця4[[#This Row],[BUILDING NAME]],'02_LIVING_WATERDEEP'!$A$2:$A$200,0),1),"")</f>
        <v/>
      </c>
      <c r="AN643" s="742" t="str">
        <f>IFERROR(INDEX('02_LIVING_WATERDEEP'!$I$2:$I$200,MATCH(Таблиця4[[#This Row],[BUILDING NAME]],'02_LIVING_WATERDEEP'!$A$2:$A$200,0),1),"")</f>
        <v/>
      </c>
      <c r="AO643" s="742" t="str">
        <f>IFERROR(INDEX('02_LIVING_WATERDEEP'!$J$2:$J$200,MATCH(Таблиця4[[#This Row],[BUILDING NAME]],'02_LIVING_WATERDEEP'!$A$2:$A$200,0),1),"")</f>
        <v/>
      </c>
      <c r="AP643" s="742" t="str">
        <f>IFERROR(INDEX('02_LIVING_WATERDEEP'!$K$2:$K$200,MATCH(Таблиця4[[#This Row],[BUILDING NAME]],'02_LIVING_WATERDEEP'!$A$2:$A$200,0),1),"")</f>
        <v/>
      </c>
      <c r="AQ643" s="742" t="str">
        <f>IFERROR(INDEX('02_LIVING_WATERDEEP'!$L$2:$L$200,MATCH(Таблиця4[[#This Row],[BUILDING NAME]],'02_LIVING_WATERDEEP'!$A$2:$A$200,0),1),"")</f>
        <v/>
      </c>
      <c r="AR643" s="742" t="str">
        <f>IFERROR(INDEX('02_LIVING_WATERDEEP'!$M$2:$M$200,MATCH(Таблиця4[[#This Row],[BUILDING NAME]],'02_LIVING_WATERDEEP'!$A$2:$A$200,0),1),"")</f>
        <v/>
      </c>
      <c r="AS643" s="742"/>
      <c r="AT643" s="596"/>
      <c r="AU643" s="596"/>
      <c r="AV643" s="596"/>
      <c r="AW643" s="596"/>
      <c r="AX643" s="596"/>
      <c r="AY643" s="596"/>
      <c r="AZ643" s="596"/>
      <c r="BA643" s="596"/>
      <c r="BB643" s="596"/>
      <c r="BC643" s="596"/>
      <c r="BD643" s="596"/>
      <c r="BE643" s="596"/>
      <c r="BF643" s="596"/>
      <c r="BG643" s="596"/>
      <c r="BH643" s="596"/>
      <c r="BI643" s="596"/>
      <c r="BJ643" s="596" t="e">
        <f>MATCH(Таблиця4[[#This Row],[BUILDING NAME]],#REF!,0)</f>
        <v>#REF!</v>
      </c>
      <c r="BK643" s="596" t="e">
        <f>INDEX(#REF!,'02BUILD'!BJ643,1)</f>
        <v>#REF!</v>
      </c>
      <c r="BL643" s="596" t="e">
        <v>#N/A</v>
      </c>
      <c r="BM643" s="596"/>
      <c r="BN643" s="596" t="e">
        <f>MATCH(Таблиця4[[#This Row],[BUILDING NAME]],Таблиця5[NAME],0)</f>
        <v>#N/A</v>
      </c>
      <c r="BO643" s="596" t="e">
        <f>INDEX(Таблиця5[[C - COINS - COST]:[ADDRESS]],'02BUILD'!$BN643,1)</f>
        <v>#N/A</v>
      </c>
      <c r="BP643" s="596" t="e">
        <f>INDEX(Таблиця5[[C - COINS - COST]:[ADDRESS]],'02BUILD'!$BN643,2)</f>
        <v>#N/A</v>
      </c>
      <c r="BQ643" s="596" t="e">
        <f>INDEX(Таблиця5[[C - COINS - COST]:[ADDRESS]],'02BUILD'!$BN643,3)</f>
        <v>#N/A</v>
      </c>
      <c r="BR643" s="596" t="e">
        <f>INDEX(Таблиця5[[C - COINS - COST]:[ADDRESS]],'02BUILD'!$BN643,4)</f>
        <v>#N/A</v>
      </c>
      <c r="BS643" s="596" t="e">
        <f>INDEX(Таблиця5[[C - COINS - COST]:[ADDRESS]],'02BUILD'!$BN643,5)</f>
        <v>#N/A</v>
      </c>
      <c r="BT643" s="596" t="e">
        <f>INDEX(Таблиця5[[C - COINS - COST]:[ADDRESS]],'02BUILD'!$BN643,6)</f>
        <v>#N/A</v>
      </c>
      <c r="BU643" s="596" t="e">
        <f>INDEX(Таблиця5[[C - COINS - COST]:[ADDRESS]],'02BUILD'!$BN643,7)</f>
        <v>#N/A</v>
      </c>
      <c r="BV643" s="596" t="e">
        <f>INDEX(Таблиця5[[C - COINS - COST]:[ADDRESS]],'02BUILD'!$BN643,8)</f>
        <v>#N/A</v>
      </c>
      <c r="BW643" s="596" t="e">
        <f>INDEX(Таблиця5[[C - COINS - COST]:[ADDRESS]],'02BUILD'!$BN643,9)</f>
        <v>#N/A</v>
      </c>
      <c r="BX643" s="596" t="e">
        <f>INDEX(Таблиця5[[C - COINS - COST]:[ADDRESS]],'02BUILD'!$BN643,10)</f>
        <v>#N/A</v>
      </c>
    </row>
    <row r="644" spans="1:76" ht="16.5" thickTop="1" thickBot="1">
      <c r="A644" s="742" t="s">
        <v>1043</v>
      </c>
      <c r="B644" s="742" t="str">
        <f t="shared" si="32"/>
        <v>T21</v>
      </c>
      <c r="C644" s="742" t="str">
        <f t="shared" si="33"/>
        <v>League of Basketmakers &amp; Wickerworkers Storage (warehouse, C)</v>
      </c>
      <c r="D644" s="742"/>
      <c r="E644" s="742"/>
      <c r="F644" s="743" t="s">
        <v>1368</v>
      </c>
      <c r="G644" s="743" t="s">
        <v>1820</v>
      </c>
      <c r="H644" s="743" t="s">
        <v>2331</v>
      </c>
      <c r="I644" s="743" t="s">
        <v>3968</v>
      </c>
      <c r="J644" s="743"/>
      <c r="K644" s="743" t="s">
        <v>2095</v>
      </c>
      <c r="L644" s="743" t="s">
        <v>2069</v>
      </c>
      <c r="M644" s="743">
        <v>1</v>
      </c>
      <c r="N644" s="743"/>
      <c r="O644" s="743"/>
      <c r="P644" s="743"/>
      <c r="Q644" s="743"/>
      <c r="R644" s="743"/>
      <c r="S6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4" s="743"/>
      <c r="U644" s="743"/>
      <c r="V644" s="743"/>
      <c r="W644" s="742"/>
      <c r="X644" s="742"/>
      <c r="Y644" s="742"/>
      <c r="Z644" s="743" t="s">
        <v>4311</v>
      </c>
      <c r="AA644" s="743"/>
      <c r="AB644" s="743" t="str">
        <f>Таблиця4[[#This Row],[Descriptions2]]</f>
        <v/>
      </c>
      <c r="AC644" s="743" t="str">
        <f>Таблиця4[[#This Row],[Owner/Specific NPCs3]]</f>
        <v/>
      </c>
      <c r="AD644" s="743"/>
      <c r="AE644" s="750" t="s">
        <v>5831</v>
      </c>
      <c r="AF644" s="751"/>
      <c r="AG644" s="752"/>
      <c r="AH644" s="743" t="s">
        <v>4311</v>
      </c>
      <c r="AI644" s="752"/>
      <c r="AJ644" s="743" t="s">
        <v>4311</v>
      </c>
      <c r="AK644" s="752"/>
      <c r="AL644" s="742" t="str">
        <f>IFERROR(INDEX('02_LIVING_WATERDEEP'!$C$2:$C$200,MATCH(Таблиця4[[#This Row],[BUILDING NAME]],'02_LIVING_WATERDEEP'!$A$2:$A$200,0),1),"")</f>
        <v/>
      </c>
      <c r="AM644" s="742" t="str">
        <f>IFERROR(INDEX('02_LIVING_WATERDEEP'!$F$2:$F$200,MATCH(Таблиця4[[#This Row],[BUILDING NAME]],'02_LIVING_WATERDEEP'!$A$2:$A$200,0),1),"")</f>
        <v/>
      </c>
      <c r="AN644" s="742" t="str">
        <f>IFERROR(INDEX('02_LIVING_WATERDEEP'!$I$2:$I$200,MATCH(Таблиця4[[#This Row],[BUILDING NAME]],'02_LIVING_WATERDEEP'!$A$2:$A$200,0),1),"")</f>
        <v/>
      </c>
      <c r="AO644" s="742" t="str">
        <f>IFERROR(INDEX('02_LIVING_WATERDEEP'!$J$2:$J$200,MATCH(Таблиця4[[#This Row],[BUILDING NAME]],'02_LIVING_WATERDEEP'!$A$2:$A$200,0),1),"")</f>
        <v/>
      </c>
      <c r="AP644" s="742" t="str">
        <f>IFERROR(INDEX('02_LIVING_WATERDEEP'!$K$2:$K$200,MATCH(Таблиця4[[#This Row],[BUILDING NAME]],'02_LIVING_WATERDEEP'!$A$2:$A$200,0),1),"")</f>
        <v/>
      </c>
      <c r="AQ644" s="742" t="str">
        <f>IFERROR(INDEX('02_LIVING_WATERDEEP'!$L$2:$L$200,MATCH(Таблиця4[[#This Row],[BUILDING NAME]],'02_LIVING_WATERDEEP'!$A$2:$A$200,0),1),"")</f>
        <v/>
      </c>
      <c r="AR644" s="742" t="str">
        <f>IFERROR(INDEX('02_LIVING_WATERDEEP'!$M$2:$M$200,MATCH(Таблиця4[[#This Row],[BUILDING NAME]],'02_LIVING_WATERDEEP'!$A$2:$A$200,0),1),"")</f>
        <v/>
      </c>
      <c r="AS644" s="742"/>
      <c r="AT644" s="596"/>
      <c r="AU644" s="596"/>
      <c r="AV644" s="596"/>
      <c r="AW644" s="596"/>
      <c r="AX644" s="596"/>
      <c r="AY644" s="596"/>
      <c r="AZ644" s="596"/>
      <c r="BA644" s="596"/>
      <c r="BB644" s="596"/>
      <c r="BC644" s="596"/>
      <c r="BD644" s="596"/>
      <c r="BE644" s="596"/>
      <c r="BF644" s="596"/>
      <c r="BG644" s="596"/>
      <c r="BH644" s="596"/>
      <c r="BI644" s="596"/>
      <c r="BJ644" s="596" t="e">
        <f>MATCH(Таблиця4[[#This Row],[BUILDING NAME]],#REF!,0)</f>
        <v>#REF!</v>
      </c>
      <c r="BK644" s="596" t="e">
        <f>INDEX(#REF!,'02BUILD'!BJ644,1)</f>
        <v>#REF!</v>
      </c>
      <c r="BL644" s="596">
        <v>0</v>
      </c>
      <c r="BM644" s="596"/>
      <c r="BN644" s="596" t="e">
        <f>MATCH(Таблиця4[[#This Row],[BUILDING NAME]],Таблиця5[NAME],0)</f>
        <v>#N/A</v>
      </c>
      <c r="BO644" s="596" t="e">
        <f>INDEX(Таблиця5[[C - COINS - COST]:[ADDRESS]],'02BUILD'!$BN644,1)</f>
        <v>#N/A</v>
      </c>
      <c r="BP644" s="596" t="e">
        <f>INDEX(Таблиця5[[C - COINS - COST]:[ADDRESS]],'02BUILD'!$BN644,2)</f>
        <v>#N/A</v>
      </c>
      <c r="BQ644" s="596" t="e">
        <f>INDEX(Таблиця5[[C - COINS - COST]:[ADDRESS]],'02BUILD'!$BN644,3)</f>
        <v>#N/A</v>
      </c>
      <c r="BR644" s="596" t="e">
        <f>INDEX(Таблиця5[[C - COINS - COST]:[ADDRESS]],'02BUILD'!$BN644,4)</f>
        <v>#N/A</v>
      </c>
      <c r="BS644" s="596" t="e">
        <f>INDEX(Таблиця5[[C - COINS - COST]:[ADDRESS]],'02BUILD'!$BN644,5)</f>
        <v>#N/A</v>
      </c>
      <c r="BT644" s="596" t="e">
        <f>INDEX(Таблиця5[[C - COINS - COST]:[ADDRESS]],'02BUILD'!$BN644,6)</f>
        <v>#N/A</v>
      </c>
      <c r="BU644" s="596" t="e">
        <f>INDEX(Таблиця5[[C - COINS - COST]:[ADDRESS]],'02BUILD'!$BN644,7)</f>
        <v>#N/A</v>
      </c>
      <c r="BV644" s="596" t="e">
        <f>INDEX(Таблиця5[[C - COINS - COST]:[ADDRESS]],'02BUILD'!$BN644,8)</f>
        <v>#N/A</v>
      </c>
      <c r="BW644" s="596" t="e">
        <f>INDEX(Таблиця5[[C - COINS - COST]:[ADDRESS]],'02BUILD'!$BN644,9)</f>
        <v>#N/A</v>
      </c>
      <c r="BX644" s="596" t="e">
        <f>INDEX(Таблиця5[[C - COINS - COST]:[ADDRESS]],'02BUILD'!$BN644,10)</f>
        <v>#N/A</v>
      </c>
    </row>
    <row r="645" spans="1:76" ht="16.5" thickTop="1" thickBot="1">
      <c r="A645" s="742" t="s">
        <v>1044</v>
      </c>
      <c r="B645" s="742" t="str">
        <f t="shared" si="32"/>
        <v>T22</v>
      </c>
      <c r="C645" s="742" t="str">
        <f t="shared" si="33"/>
        <v>The House of Cleanliness (guildhall, C, 1)</v>
      </c>
      <c r="D645" s="742"/>
      <c r="E645" s="742"/>
      <c r="F645" s="743" t="s">
        <v>1369</v>
      </c>
      <c r="G645" s="743" t="s">
        <v>1821</v>
      </c>
      <c r="H645" s="757" t="s">
        <v>20924</v>
      </c>
      <c r="I645" s="743" t="s">
        <v>3968</v>
      </c>
      <c r="J645" s="743"/>
      <c r="K645" s="743" t="s">
        <v>2096</v>
      </c>
      <c r="L645" s="743" t="s">
        <v>2069</v>
      </c>
      <c r="M645" s="743">
        <v>1</v>
      </c>
      <c r="N645" s="771" t="s">
        <v>20672</v>
      </c>
      <c r="O645" s="743"/>
      <c r="P645" s="743"/>
      <c r="Q645" s="743"/>
      <c r="R645" s="743"/>
      <c r="S6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5" s="743"/>
      <c r="U645" s="743"/>
      <c r="V645" s="743"/>
      <c r="W645" s="742"/>
      <c r="X645" s="742"/>
      <c r="Y645" s="756" t="s">
        <v>20672</v>
      </c>
      <c r="Z645" s="743" t="s">
        <v>4311</v>
      </c>
      <c r="AA645" s="743"/>
      <c r="AB645" s="743" t="str">
        <f>Таблиця4[[#This Row],[Descriptions2]]</f>
        <v/>
      </c>
      <c r="AC645" s="743" t="str">
        <f>Таблиця4[[#This Row],[Owner/Specific NPCs3]]</f>
        <v/>
      </c>
      <c r="AD645" s="743"/>
      <c r="AE645" s="750" t="s">
        <v>5831</v>
      </c>
      <c r="AF645" s="751"/>
      <c r="AG645" s="752"/>
      <c r="AH645" s="743" t="s">
        <v>3852</v>
      </c>
      <c r="AI645" s="752"/>
      <c r="AJ645" s="743" t="s">
        <v>4311</v>
      </c>
      <c r="AK645" s="752"/>
      <c r="AL645" s="742" t="str">
        <f>IFERROR(INDEX('02_LIVING_WATERDEEP'!$C$2:$C$200,MATCH(Таблиця4[[#This Row],[BUILDING NAME]],'02_LIVING_WATERDEEP'!$A$2:$A$200,0),1),"")</f>
        <v/>
      </c>
      <c r="AM645" s="742" t="str">
        <f>IFERROR(INDEX('02_LIVING_WATERDEEP'!$F$2:$F$200,MATCH(Таблиця4[[#This Row],[BUILDING NAME]],'02_LIVING_WATERDEEP'!$A$2:$A$200,0),1),"")</f>
        <v/>
      </c>
      <c r="AN645" s="742" t="str">
        <f>IFERROR(INDEX('02_LIVING_WATERDEEP'!$I$2:$I$200,MATCH(Таблиця4[[#This Row],[BUILDING NAME]],'02_LIVING_WATERDEEP'!$A$2:$A$200,0),1),"")</f>
        <v/>
      </c>
      <c r="AO645" s="742" t="str">
        <f>IFERROR(INDEX('02_LIVING_WATERDEEP'!$J$2:$J$200,MATCH(Таблиця4[[#This Row],[BUILDING NAME]],'02_LIVING_WATERDEEP'!$A$2:$A$200,0),1),"")</f>
        <v/>
      </c>
      <c r="AP645" s="742" t="str">
        <f>IFERROR(INDEX('02_LIVING_WATERDEEP'!$K$2:$K$200,MATCH(Таблиця4[[#This Row],[BUILDING NAME]],'02_LIVING_WATERDEEP'!$A$2:$A$200,0),1),"")</f>
        <v/>
      </c>
      <c r="AQ645" s="742" t="str">
        <f>IFERROR(INDEX('02_LIVING_WATERDEEP'!$L$2:$L$200,MATCH(Таблиця4[[#This Row],[BUILDING NAME]],'02_LIVING_WATERDEEP'!$A$2:$A$200,0),1),"")</f>
        <v/>
      </c>
      <c r="AR645" s="742" t="str">
        <f>IFERROR(INDEX('02_LIVING_WATERDEEP'!$M$2:$M$200,MATCH(Таблиця4[[#This Row],[BUILDING NAME]],'02_LIVING_WATERDEEP'!$A$2:$A$200,0),1),"")</f>
        <v/>
      </c>
      <c r="AS645" s="742"/>
      <c r="AT645" s="596"/>
      <c r="AU645" s="596"/>
      <c r="AV645" s="596"/>
      <c r="AW645" s="596"/>
      <c r="AX645" s="596"/>
      <c r="AY645" s="596"/>
      <c r="AZ645" s="596"/>
      <c r="BA645" s="596"/>
      <c r="BB645" s="596"/>
      <c r="BC645" s="596"/>
      <c r="BD645" s="596"/>
      <c r="BE645" s="596"/>
      <c r="BF645" s="596"/>
      <c r="BG645" s="596"/>
      <c r="BH645" s="596"/>
      <c r="BI645" s="596"/>
      <c r="BJ645" s="596" t="e">
        <f>MATCH(Таблиця4[[#This Row],[BUILDING NAME]],#REF!,0)</f>
        <v>#REF!</v>
      </c>
      <c r="BK645" s="596" t="e">
        <f>INDEX(#REF!,'02BUILD'!BJ645,1)</f>
        <v>#REF!</v>
      </c>
      <c r="BL645" s="596" t="e">
        <v>#N/A</v>
      </c>
      <c r="BM645" s="596"/>
      <c r="BN645" s="596" t="e">
        <f>MATCH(Таблиця4[[#This Row],[BUILDING NAME]],Таблиця5[NAME],0)</f>
        <v>#N/A</v>
      </c>
      <c r="BO645" s="596" t="e">
        <f>INDEX(Таблиця5[[C - COINS - COST]:[ADDRESS]],'02BUILD'!$BN645,1)</f>
        <v>#N/A</v>
      </c>
      <c r="BP645" s="596" t="e">
        <f>INDEX(Таблиця5[[C - COINS - COST]:[ADDRESS]],'02BUILD'!$BN645,2)</f>
        <v>#N/A</v>
      </c>
      <c r="BQ645" s="596" t="e">
        <f>INDEX(Таблиця5[[C - COINS - COST]:[ADDRESS]],'02BUILD'!$BN645,3)</f>
        <v>#N/A</v>
      </c>
      <c r="BR645" s="596" t="e">
        <f>INDEX(Таблиця5[[C - COINS - COST]:[ADDRESS]],'02BUILD'!$BN645,4)</f>
        <v>#N/A</v>
      </c>
      <c r="BS645" s="596" t="e">
        <f>INDEX(Таблиця5[[C - COINS - COST]:[ADDRESS]],'02BUILD'!$BN645,5)</f>
        <v>#N/A</v>
      </c>
      <c r="BT645" s="596" t="e">
        <f>INDEX(Таблиця5[[C - COINS - COST]:[ADDRESS]],'02BUILD'!$BN645,6)</f>
        <v>#N/A</v>
      </c>
      <c r="BU645" s="596" t="e">
        <f>INDEX(Таблиця5[[C - COINS - COST]:[ADDRESS]],'02BUILD'!$BN645,7)</f>
        <v>#N/A</v>
      </c>
      <c r="BV645" s="596" t="e">
        <f>INDEX(Таблиця5[[C - COINS - COST]:[ADDRESS]],'02BUILD'!$BN645,8)</f>
        <v>#N/A</v>
      </c>
      <c r="BW645" s="596" t="e">
        <f>INDEX(Таблиця5[[C - COINS - COST]:[ADDRESS]],'02BUILD'!$BN645,9)</f>
        <v>#N/A</v>
      </c>
      <c r="BX645" s="596" t="e">
        <f>INDEX(Таблиця5[[C - COINS - COST]:[ADDRESS]],'02BUILD'!$BN645,10)</f>
        <v>#N/A</v>
      </c>
    </row>
    <row r="646" spans="1:76" ht="16.5" thickTop="1" thickBot="1">
      <c r="A646" s="742" t="s">
        <v>1045</v>
      </c>
      <c r="B646" s="742" t="str">
        <f t="shared" si="32"/>
        <v>T23</v>
      </c>
      <c r="C646" s="742" t="str">
        <f t="shared" si="33"/>
        <v>Belmonder's Meats (business, C, 1)</v>
      </c>
      <c r="D646" s="742"/>
      <c r="E646" s="742"/>
      <c r="F646" s="743" t="s">
        <v>1370</v>
      </c>
      <c r="G646" s="743" t="s">
        <v>1822</v>
      </c>
      <c r="H646" s="743" t="s">
        <v>2332</v>
      </c>
      <c r="I646" s="743" t="s">
        <v>3968</v>
      </c>
      <c r="J646" s="743"/>
      <c r="K646" s="743" t="s">
        <v>2089</v>
      </c>
      <c r="L646" s="743" t="s">
        <v>2069</v>
      </c>
      <c r="M646" s="743">
        <v>1</v>
      </c>
      <c r="N646" s="742"/>
      <c r="O646" s="743">
        <v>3</v>
      </c>
      <c r="P646" s="743"/>
      <c r="Q646" s="743"/>
      <c r="R646" s="743"/>
      <c r="S6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v>
      </c>
      <c r="T646" s="743"/>
      <c r="U646" s="743"/>
      <c r="V646" s="743" t="s">
        <v>21548</v>
      </c>
      <c r="W646" s="742"/>
      <c r="X646" s="742"/>
      <c r="Y646" s="742" t="s">
        <v>21547</v>
      </c>
      <c r="Z646" s="743" t="s">
        <v>4311</v>
      </c>
      <c r="AA646" s="743"/>
      <c r="AB646" s="743" t="str">
        <f>Таблиця4[[#This Row],[Descriptions2]]</f>
        <v/>
      </c>
      <c r="AC646" s="743" t="str">
        <f>Таблиця4[[#This Row],[Owner/Specific NPCs3]]</f>
        <v/>
      </c>
      <c r="AD646" s="743"/>
      <c r="AE646" s="750" t="s">
        <v>5831</v>
      </c>
      <c r="AF646" s="751"/>
      <c r="AG646" s="752"/>
      <c r="AH646" s="743" t="s">
        <v>4311</v>
      </c>
      <c r="AI646" s="752"/>
      <c r="AJ646" s="743" t="s">
        <v>4311</v>
      </c>
      <c r="AK646" s="752"/>
      <c r="AL646" s="742" t="str">
        <f>IFERROR(INDEX('02_LIVING_WATERDEEP'!$C$2:$C$200,MATCH(Таблиця4[[#This Row],[BUILDING NAME]],'02_LIVING_WATERDEEP'!$A$2:$A$200,0),1),"")</f>
        <v/>
      </c>
      <c r="AM646" s="742" t="str">
        <f>IFERROR(INDEX('02_LIVING_WATERDEEP'!$F$2:$F$200,MATCH(Таблиця4[[#This Row],[BUILDING NAME]],'02_LIVING_WATERDEEP'!$A$2:$A$200,0),1),"")</f>
        <v/>
      </c>
      <c r="AN646" s="742" t="str">
        <f>IFERROR(INDEX('02_LIVING_WATERDEEP'!$I$2:$I$200,MATCH(Таблиця4[[#This Row],[BUILDING NAME]],'02_LIVING_WATERDEEP'!$A$2:$A$200,0),1),"")</f>
        <v/>
      </c>
      <c r="AO646" s="742" t="str">
        <f>IFERROR(INDEX('02_LIVING_WATERDEEP'!$J$2:$J$200,MATCH(Таблиця4[[#This Row],[BUILDING NAME]],'02_LIVING_WATERDEEP'!$A$2:$A$200,0),1),"")</f>
        <v/>
      </c>
      <c r="AP646" s="742" t="str">
        <f>IFERROR(INDEX('02_LIVING_WATERDEEP'!$K$2:$K$200,MATCH(Таблиця4[[#This Row],[BUILDING NAME]],'02_LIVING_WATERDEEP'!$A$2:$A$200,0),1),"")</f>
        <v/>
      </c>
      <c r="AQ646" s="742" t="str">
        <f>IFERROR(INDEX('02_LIVING_WATERDEEP'!$L$2:$L$200,MATCH(Таблиця4[[#This Row],[BUILDING NAME]],'02_LIVING_WATERDEEP'!$A$2:$A$200,0),1),"")</f>
        <v/>
      </c>
      <c r="AR646" s="742" t="str">
        <f>IFERROR(INDEX('02_LIVING_WATERDEEP'!$M$2:$M$200,MATCH(Таблиця4[[#This Row],[BUILDING NAME]],'02_LIVING_WATERDEEP'!$A$2:$A$200,0),1),"")</f>
        <v/>
      </c>
      <c r="AS646" s="742"/>
      <c r="AT646" s="596"/>
      <c r="AU646" s="596"/>
      <c r="AV646" s="596"/>
      <c r="AW646" s="596"/>
      <c r="AX646" s="596"/>
      <c r="AY646" s="596"/>
      <c r="AZ646" s="596"/>
      <c r="BA646" s="596"/>
      <c r="BB646" s="596"/>
      <c r="BC646" s="596"/>
      <c r="BD646" s="596"/>
      <c r="BE646" s="596"/>
      <c r="BF646" s="596"/>
      <c r="BG646" s="596"/>
      <c r="BH646" s="596"/>
      <c r="BI646" s="596"/>
      <c r="BJ646" s="596" t="e">
        <f>MATCH(Таблиця4[[#This Row],[BUILDING NAME]],#REF!,0)</f>
        <v>#REF!</v>
      </c>
      <c r="BK646" s="596" t="e">
        <f>INDEX(#REF!,'02BUILD'!BJ646,1)</f>
        <v>#REF!</v>
      </c>
      <c r="BL646" s="596">
        <v>0</v>
      </c>
      <c r="BM646" s="596"/>
      <c r="BN646" s="596" t="e">
        <f>MATCH(Таблиця4[[#This Row],[BUILDING NAME]],Таблиця5[NAME],0)</f>
        <v>#N/A</v>
      </c>
      <c r="BO646" s="596" t="e">
        <f>INDEX(Таблиця5[[C - COINS - COST]:[ADDRESS]],'02BUILD'!$BN646,1)</f>
        <v>#N/A</v>
      </c>
      <c r="BP646" s="596" t="e">
        <f>INDEX(Таблиця5[[C - COINS - COST]:[ADDRESS]],'02BUILD'!$BN646,2)</f>
        <v>#N/A</v>
      </c>
      <c r="BQ646" s="596" t="e">
        <f>INDEX(Таблиця5[[C - COINS - COST]:[ADDRESS]],'02BUILD'!$BN646,3)</f>
        <v>#N/A</v>
      </c>
      <c r="BR646" s="596" t="e">
        <f>INDEX(Таблиця5[[C - COINS - COST]:[ADDRESS]],'02BUILD'!$BN646,4)</f>
        <v>#N/A</v>
      </c>
      <c r="BS646" s="596" t="e">
        <f>INDEX(Таблиця5[[C - COINS - COST]:[ADDRESS]],'02BUILD'!$BN646,5)</f>
        <v>#N/A</v>
      </c>
      <c r="BT646" s="596" t="e">
        <f>INDEX(Таблиця5[[C - COINS - COST]:[ADDRESS]],'02BUILD'!$BN646,6)</f>
        <v>#N/A</v>
      </c>
      <c r="BU646" s="596" t="e">
        <f>INDEX(Таблиця5[[C - COINS - COST]:[ADDRESS]],'02BUILD'!$BN646,7)</f>
        <v>#N/A</v>
      </c>
      <c r="BV646" s="596" t="e">
        <f>INDEX(Таблиця5[[C - COINS - COST]:[ADDRESS]],'02BUILD'!$BN646,8)</f>
        <v>#N/A</v>
      </c>
      <c r="BW646" s="596" t="e">
        <f>INDEX(Таблиця5[[C - COINS - COST]:[ADDRESS]],'02BUILD'!$BN646,9)</f>
        <v>#N/A</v>
      </c>
      <c r="BX646" s="596" t="e">
        <f>INDEX(Таблиця5[[C - COINS - COST]:[ADDRESS]],'02BUILD'!$BN646,10)</f>
        <v>#N/A</v>
      </c>
    </row>
    <row r="647" spans="1:76" ht="16.5" thickTop="1" thickBot="1">
      <c r="A647" s="742" t="s">
        <v>1046</v>
      </c>
      <c r="B647" s="742" t="str">
        <f t="shared" si="32"/>
        <v>T24</v>
      </c>
      <c r="C647" s="742" t="str">
        <f t="shared" si="33"/>
        <v>Thond Glass and Glazing Shop (business, C, 2)</v>
      </c>
      <c r="D647" s="742"/>
      <c r="E647" s="742"/>
      <c r="F647" s="743" t="s">
        <v>1371</v>
      </c>
      <c r="G647" s="743" t="s">
        <v>1823</v>
      </c>
      <c r="H647" s="743" t="s">
        <v>2333</v>
      </c>
      <c r="I647" s="743" t="s">
        <v>3968</v>
      </c>
      <c r="J647" s="743"/>
      <c r="K647" s="743" t="s">
        <v>2089</v>
      </c>
      <c r="L647" s="743" t="s">
        <v>2069</v>
      </c>
      <c r="M647" s="743">
        <v>2</v>
      </c>
      <c r="N647" s="743"/>
      <c r="O647" s="743"/>
      <c r="P647" s="743"/>
      <c r="Q647" s="743"/>
      <c r="R647" s="743"/>
      <c r="S6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7" s="743"/>
      <c r="U647" s="743"/>
      <c r="V647" s="743"/>
      <c r="W647" s="742"/>
      <c r="X647" s="742"/>
      <c r="Y647" s="742" t="s">
        <v>21226</v>
      </c>
      <c r="Z647" s="743" t="s">
        <v>4311</v>
      </c>
      <c r="AA647" s="743"/>
      <c r="AB647" s="743" t="str">
        <f>Таблиця4[[#This Row],[Descriptions2]]</f>
        <v/>
      </c>
      <c r="AC647" s="743" t="str">
        <f>Таблиця4[[#This Row],[Owner/Specific NPCs3]]</f>
        <v/>
      </c>
      <c r="AD647" s="743"/>
      <c r="AE647" s="750" t="s">
        <v>5831</v>
      </c>
      <c r="AF647" s="751"/>
      <c r="AG647" s="752"/>
      <c r="AH647" s="743" t="s">
        <v>4311</v>
      </c>
      <c r="AI647" s="752"/>
      <c r="AJ647" s="743" t="s">
        <v>4311</v>
      </c>
      <c r="AK647" s="752"/>
      <c r="AL647" s="742" t="str">
        <f>IFERROR(INDEX('02_LIVING_WATERDEEP'!$C$2:$C$200,MATCH(Таблиця4[[#This Row],[BUILDING NAME]],'02_LIVING_WATERDEEP'!$A$2:$A$200,0),1),"")</f>
        <v/>
      </c>
      <c r="AM647" s="742" t="str">
        <f>IFERROR(INDEX('02_LIVING_WATERDEEP'!$F$2:$F$200,MATCH(Таблиця4[[#This Row],[BUILDING NAME]],'02_LIVING_WATERDEEP'!$A$2:$A$200,0),1),"")</f>
        <v/>
      </c>
      <c r="AN647" s="742" t="str">
        <f>IFERROR(INDEX('02_LIVING_WATERDEEP'!$I$2:$I$200,MATCH(Таблиця4[[#This Row],[BUILDING NAME]],'02_LIVING_WATERDEEP'!$A$2:$A$200,0),1),"")</f>
        <v/>
      </c>
      <c r="AO647" s="742" t="str">
        <f>IFERROR(INDEX('02_LIVING_WATERDEEP'!$J$2:$J$200,MATCH(Таблиця4[[#This Row],[BUILDING NAME]],'02_LIVING_WATERDEEP'!$A$2:$A$200,0),1),"")</f>
        <v/>
      </c>
      <c r="AP647" s="742" t="str">
        <f>IFERROR(INDEX('02_LIVING_WATERDEEP'!$K$2:$K$200,MATCH(Таблиця4[[#This Row],[BUILDING NAME]],'02_LIVING_WATERDEEP'!$A$2:$A$200,0),1),"")</f>
        <v/>
      </c>
      <c r="AQ647" s="742" t="str">
        <f>IFERROR(INDEX('02_LIVING_WATERDEEP'!$L$2:$L$200,MATCH(Таблиця4[[#This Row],[BUILDING NAME]],'02_LIVING_WATERDEEP'!$A$2:$A$200,0),1),"")</f>
        <v/>
      </c>
      <c r="AR647" s="742" t="str">
        <f>IFERROR(INDEX('02_LIVING_WATERDEEP'!$M$2:$M$200,MATCH(Таблиця4[[#This Row],[BUILDING NAME]],'02_LIVING_WATERDEEP'!$A$2:$A$200,0),1),"")</f>
        <v/>
      </c>
      <c r="AS647" s="742"/>
      <c r="AT647" s="596"/>
      <c r="AU647" s="596"/>
      <c r="AV647" s="596"/>
      <c r="AW647" s="596"/>
      <c r="AX647" s="596"/>
      <c r="AY647" s="596"/>
      <c r="AZ647" s="596"/>
      <c r="BA647" s="596"/>
      <c r="BB647" s="596"/>
      <c r="BC647" s="596"/>
      <c r="BD647" s="596"/>
      <c r="BE647" s="596"/>
      <c r="BF647" s="596"/>
      <c r="BG647" s="596"/>
      <c r="BH647" s="596"/>
      <c r="BI647" s="596"/>
      <c r="BJ647" s="596" t="e">
        <f>MATCH(Таблиця4[[#This Row],[BUILDING NAME]],#REF!,0)</f>
        <v>#REF!</v>
      </c>
      <c r="BK647" s="596" t="e">
        <f>INDEX(#REF!,'02BUILD'!BJ647,1)</f>
        <v>#REF!</v>
      </c>
      <c r="BL647" s="596" t="e">
        <v>#N/A</v>
      </c>
      <c r="BM647" s="596"/>
      <c r="BN647" s="596" t="e">
        <f>MATCH(Таблиця4[[#This Row],[BUILDING NAME]],Таблиця5[NAME],0)</f>
        <v>#N/A</v>
      </c>
      <c r="BO647" s="596" t="e">
        <f>INDEX(Таблиця5[[C - COINS - COST]:[ADDRESS]],'02BUILD'!$BN647,1)</f>
        <v>#N/A</v>
      </c>
      <c r="BP647" s="596" t="e">
        <f>INDEX(Таблиця5[[C - COINS - COST]:[ADDRESS]],'02BUILD'!$BN647,2)</f>
        <v>#N/A</v>
      </c>
      <c r="BQ647" s="596" t="e">
        <f>INDEX(Таблиця5[[C - COINS - COST]:[ADDRESS]],'02BUILD'!$BN647,3)</f>
        <v>#N/A</v>
      </c>
      <c r="BR647" s="596" t="e">
        <f>INDEX(Таблиця5[[C - COINS - COST]:[ADDRESS]],'02BUILD'!$BN647,4)</f>
        <v>#N/A</v>
      </c>
      <c r="BS647" s="596" t="e">
        <f>INDEX(Таблиця5[[C - COINS - COST]:[ADDRESS]],'02BUILD'!$BN647,5)</f>
        <v>#N/A</v>
      </c>
      <c r="BT647" s="596" t="e">
        <f>INDEX(Таблиця5[[C - COINS - COST]:[ADDRESS]],'02BUILD'!$BN647,6)</f>
        <v>#N/A</v>
      </c>
      <c r="BU647" s="596" t="e">
        <f>INDEX(Таблиця5[[C - COINS - COST]:[ADDRESS]],'02BUILD'!$BN647,7)</f>
        <v>#N/A</v>
      </c>
      <c r="BV647" s="596" t="e">
        <f>INDEX(Таблиця5[[C - COINS - COST]:[ADDRESS]],'02BUILD'!$BN647,8)</f>
        <v>#N/A</v>
      </c>
      <c r="BW647" s="596" t="e">
        <f>INDEX(Таблиця5[[C - COINS - COST]:[ADDRESS]],'02BUILD'!$BN647,9)</f>
        <v>#N/A</v>
      </c>
      <c r="BX647" s="596" t="e">
        <f>INDEX(Таблиця5[[C - COINS - COST]:[ADDRESS]],'02BUILD'!$BN647,10)</f>
        <v>#N/A</v>
      </c>
    </row>
    <row r="648" spans="1:76" ht="16.5" thickTop="1" thickBot="1">
      <c r="A648" s="742" t="s">
        <v>1047</v>
      </c>
      <c r="B648" s="742" t="str">
        <f t="shared" si="32"/>
        <v>T25</v>
      </c>
      <c r="C648" s="742" t="str">
        <f t="shared" si="33"/>
        <v>The Zoarstar (guildhall, temple, B, 3)</v>
      </c>
      <c r="D648" s="742"/>
      <c r="E648" s="742"/>
      <c r="F648" s="743" t="s">
        <v>1372</v>
      </c>
      <c r="G648" s="743" t="s">
        <v>1824</v>
      </c>
      <c r="H648" s="743" t="s">
        <v>20971</v>
      </c>
      <c r="I648" s="743" t="s">
        <v>3968</v>
      </c>
      <c r="J648" s="743"/>
      <c r="K648" s="743" t="s">
        <v>2096</v>
      </c>
      <c r="L648" s="743" t="s">
        <v>2081</v>
      </c>
      <c r="M648" s="743">
        <v>3</v>
      </c>
      <c r="N648" s="759" t="s">
        <v>21758</v>
      </c>
      <c r="O648" s="743"/>
      <c r="P648" s="743"/>
      <c r="Q648" s="743"/>
      <c r="R648" s="743"/>
      <c r="S6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8" s="743"/>
      <c r="U648" s="743"/>
      <c r="V648" s="743"/>
      <c r="W648" s="743"/>
      <c r="X648" s="743"/>
      <c r="Y648" s="759" t="s">
        <v>21759</v>
      </c>
      <c r="Z648" s="743" t="s">
        <v>4311</v>
      </c>
      <c r="AA648" s="743"/>
      <c r="AB648" s="743" t="str">
        <f>Таблиця4[[#This Row],[Descriptions2]]</f>
        <v/>
      </c>
      <c r="AC648" s="743" t="str">
        <f>Таблиця4[[#This Row],[Owner/Specific NPCs3]]</f>
        <v/>
      </c>
      <c r="AD648" s="743"/>
      <c r="AE648" s="750" t="s">
        <v>5831</v>
      </c>
      <c r="AF648" s="751"/>
      <c r="AG648" s="752"/>
      <c r="AH648" s="743" t="s">
        <v>3864</v>
      </c>
      <c r="AI648" s="752"/>
      <c r="AJ648" s="743" t="s">
        <v>4311</v>
      </c>
      <c r="AK648" s="752"/>
      <c r="AL648" s="742" t="str">
        <f>IFERROR(INDEX('02_LIVING_WATERDEEP'!$C$2:$C$200,MATCH(Таблиця4[[#This Row],[BUILDING NAME]],'02_LIVING_WATERDEEP'!$A$2:$A$200,0),1),"")</f>
        <v/>
      </c>
      <c r="AM648" s="742" t="str">
        <f>IFERROR(INDEX('02_LIVING_WATERDEEP'!$F$2:$F$200,MATCH(Таблиця4[[#This Row],[BUILDING NAME]],'02_LIVING_WATERDEEP'!$A$2:$A$200,0),1),"")</f>
        <v/>
      </c>
      <c r="AN648" s="742" t="str">
        <f>IFERROR(INDEX('02_LIVING_WATERDEEP'!$I$2:$I$200,MATCH(Таблиця4[[#This Row],[BUILDING NAME]],'02_LIVING_WATERDEEP'!$A$2:$A$200,0),1),"")</f>
        <v/>
      </c>
      <c r="AO648" s="742" t="str">
        <f>IFERROR(INDEX('02_LIVING_WATERDEEP'!$J$2:$J$200,MATCH(Таблиця4[[#This Row],[BUILDING NAME]],'02_LIVING_WATERDEEP'!$A$2:$A$200,0),1),"")</f>
        <v/>
      </c>
      <c r="AP648" s="742" t="str">
        <f>IFERROR(INDEX('02_LIVING_WATERDEEP'!$K$2:$K$200,MATCH(Таблиця4[[#This Row],[BUILDING NAME]],'02_LIVING_WATERDEEP'!$A$2:$A$200,0),1),"")</f>
        <v/>
      </c>
      <c r="AQ648" s="742" t="str">
        <f>IFERROR(INDEX('02_LIVING_WATERDEEP'!$L$2:$L$200,MATCH(Таблиця4[[#This Row],[BUILDING NAME]],'02_LIVING_WATERDEEP'!$A$2:$A$200,0),1),"")</f>
        <v/>
      </c>
      <c r="AR648" s="742" t="str">
        <f>IFERROR(INDEX('02_LIVING_WATERDEEP'!$M$2:$M$200,MATCH(Таблиця4[[#This Row],[BUILDING NAME]],'02_LIVING_WATERDEEP'!$A$2:$A$200,0),1),"")</f>
        <v/>
      </c>
      <c r="AS648" s="742"/>
      <c r="AT648" s="596"/>
      <c r="AU648" s="596"/>
      <c r="AV648" s="596"/>
      <c r="AW648" s="596"/>
      <c r="AX648" s="596"/>
      <c r="AY648" s="596"/>
      <c r="AZ648" s="596"/>
      <c r="BA648" s="596"/>
      <c r="BB648" s="596"/>
      <c r="BC648" s="596"/>
      <c r="BD648" s="596"/>
      <c r="BE648" s="596"/>
      <c r="BF648" s="596"/>
      <c r="BG648" s="596"/>
      <c r="BH648" s="596"/>
      <c r="BI648" s="596"/>
      <c r="BJ648" s="596" t="e">
        <f>MATCH(Таблиця4[[#This Row],[BUILDING NAME]],#REF!,0)</f>
        <v>#REF!</v>
      </c>
      <c r="BK648" s="596" t="e">
        <f>INDEX(#REF!,'02BUILD'!BJ648,1)</f>
        <v>#REF!</v>
      </c>
      <c r="BL648" s="596">
        <v>0</v>
      </c>
      <c r="BM648" s="596"/>
      <c r="BN648" s="596" t="e">
        <f>MATCH(Таблиця4[[#This Row],[BUILDING NAME]],Таблиця5[NAME],0)</f>
        <v>#N/A</v>
      </c>
      <c r="BO648" s="596" t="e">
        <f>INDEX(Таблиця5[[C - COINS - COST]:[ADDRESS]],'02BUILD'!$BN648,1)</f>
        <v>#N/A</v>
      </c>
      <c r="BP648" s="596" t="e">
        <f>INDEX(Таблиця5[[C - COINS - COST]:[ADDRESS]],'02BUILD'!$BN648,2)</f>
        <v>#N/A</v>
      </c>
      <c r="BQ648" s="596" t="e">
        <f>INDEX(Таблиця5[[C - COINS - COST]:[ADDRESS]],'02BUILD'!$BN648,3)</f>
        <v>#N/A</v>
      </c>
      <c r="BR648" s="596" t="e">
        <f>INDEX(Таблиця5[[C - COINS - COST]:[ADDRESS]],'02BUILD'!$BN648,4)</f>
        <v>#N/A</v>
      </c>
      <c r="BS648" s="596" t="e">
        <f>INDEX(Таблиця5[[C - COINS - COST]:[ADDRESS]],'02BUILD'!$BN648,5)</f>
        <v>#N/A</v>
      </c>
      <c r="BT648" s="596" t="e">
        <f>INDEX(Таблиця5[[C - COINS - COST]:[ADDRESS]],'02BUILD'!$BN648,6)</f>
        <v>#N/A</v>
      </c>
      <c r="BU648" s="596" t="e">
        <f>INDEX(Таблиця5[[C - COINS - COST]:[ADDRESS]],'02BUILD'!$BN648,7)</f>
        <v>#N/A</v>
      </c>
      <c r="BV648" s="596" t="e">
        <f>INDEX(Таблиця5[[C - COINS - COST]:[ADDRESS]],'02BUILD'!$BN648,8)</f>
        <v>#N/A</v>
      </c>
      <c r="BW648" s="596" t="e">
        <f>INDEX(Таблиця5[[C - COINS - COST]:[ADDRESS]],'02BUILD'!$BN648,9)</f>
        <v>#N/A</v>
      </c>
      <c r="BX648" s="596" t="e">
        <f>INDEX(Таблиця5[[C - COINS - COST]:[ADDRESS]],'02BUILD'!$BN648,10)</f>
        <v>#N/A</v>
      </c>
    </row>
    <row r="649" spans="1:76" ht="16.5" thickTop="1" thickBot="1">
      <c r="A649" s="742" t="s">
        <v>1048</v>
      </c>
      <c r="B649" s="742" t="str">
        <f t="shared" si="32"/>
        <v>T26</v>
      </c>
      <c r="C649" s="742" t="str">
        <f t="shared" si="33"/>
        <v>The Old Guildhall (guildhall, C, 3)</v>
      </c>
      <c r="D649" s="742"/>
      <c r="E649" s="742"/>
      <c r="F649" s="743" t="s">
        <v>1373</v>
      </c>
      <c r="G649" s="743" t="s">
        <v>1825</v>
      </c>
      <c r="H649" s="743" t="s">
        <v>20929</v>
      </c>
      <c r="I649" s="743" t="s">
        <v>3968</v>
      </c>
      <c r="J649" s="743"/>
      <c r="K649" s="743" t="s">
        <v>2096</v>
      </c>
      <c r="L649" s="743" t="s">
        <v>2069</v>
      </c>
      <c r="M649" s="743">
        <v>3</v>
      </c>
      <c r="N649" s="759" t="s">
        <v>21186</v>
      </c>
      <c r="O649" s="743"/>
      <c r="P649" s="743"/>
      <c r="Q649" s="743"/>
      <c r="R649" s="743"/>
      <c r="S6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49" s="743"/>
      <c r="U649" s="743"/>
      <c r="V649" s="743"/>
      <c r="W649" s="742"/>
      <c r="X649" s="742"/>
      <c r="Y649" s="756" t="s">
        <v>21186</v>
      </c>
      <c r="Z649" s="743" t="s">
        <v>4311</v>
      </c>
      <c r="AA649" s="743"/>
      <c r="AB649" s="743" t="str">
        <f>Таблиця4[[#This Row],[Descriptions2]]</f>
        <v/>
      </c>
      <c r="AC649" s="743" t="str">
        <f>Таблиця4[[#This Row],[Owner/Specific NPCs3]]</f>
        <v/>
      </c>
      <c r="AD649" s="743"/>
      <c r="AE649" s="750" t="s">
        <v>5831</v>
      </c>
      <c r="AF649" s="751"/>
      <c r="AG649" s="752"/>
      <c r="AH649" s="743" t="s">
        <v>3833</v>
      </c>
      <c r="AI649" s="752"/>
      <c r="AJ649" s="743" t="s">
        <v>4311</v>
      </c>
      <c r="AK649" s="752"/>
      <c r="AL649" s="742" t="str">
        <f>IFERROR(INDEX('02_LIVING_WATERDEEP'!$C$2:$C$200,MATCH(Таблиця4[[#This Row],[BUILDING NAME]],'02_LIVING_WATERDEEP'!$A$2:$A$200,0),1),"")</f>
        <v/>
      </c>
      <c r="AM649" s="742" t="str">
        <f>IFERROR(INDEX('02_LIVING_WATERDEEP'!$F$2:$F$200,MATCH(Таблиця4[[#This Row],[BUILDING NAME]],'02_LIVING_WATERDEEP'!$A$2:$A$200,0),1),"")</f>
        <v/>
      </c>
      <c r="AN649" s="742" t="str">
        <f>IFERROR(INDEX('02_LIVING_WATERDEEP'!$I$2:$I$200,MATCH(Таблиця4[[#This Row],[BUILDING NAME]],'02_LIVING_WATERDEEP'!$A$2:$A$200,0),1),"")</f>
        <v/>
      </c>
      <c r="AO649" s="742" t="str">
        <f>IFERROR(INDEX('02_LIVING_WATERDEEP'!$J$2:$J$200,MATCH(Таблиця4[[#This Row],[BUILDING NAME]],'02_LIVING_WATERDEEP'!$A$2:$A$200,0),1),"")</f>
        <v/>
      </c>
      <c r="AP649" s="742" t="str">
        <f>IFERROR(INDEX('02_LIVING_WATERDEEP'!$K$2:$K$200,MATCH(Таблиця4[[#This Row],[BUILDING NAME]],'02_LIVING_WATERDEEP'!$A$2:$A$200,0),1),"")</f>
        <v/>
      </c>
      <c r="AQ649" s="742" t="str">
        <f>IFERROR(INDEX('02_LIVING_WATERDEEP'!$L$2:$L$200,MATCH(Таблиця4[[#This Row],[BUILDING NAME]],'02_LIVING_WATERDEEP'!$A$2:$A$200,0),1),"")</f>
        <v/>
      </c>
      <c r="AR649" s="742" t="str">
        <f>IFERROR(INDEX('02_LIVING_WATERDEEP'!$M$2:$M$200,MATCH(Таблиця4[[#This Row],[BUILDING NAME]],'02_LIVING_WATERDEEP'!$A$2:$A$200,0),1),"")</f>
        <v/>
      </c>
      <c r="AS649" s="742"/>
      <c r="AT649" s="596"/>
      <c r="AU649" s="596"/>
      <c r="AV649" s="596"/>
      <c r="AW649" s="596"/>
      <c r="AX649" s="596"/>
      <c r="AY649" s="596"/>
      <c r="AZ649" s="596"/>
      <c r="BA649" s="596"/>
      <c r="BB649" s="596"/>
      <c r="BC649" s="596"/>
      <c r="BD649" s="596"/>
      <c r="BE649" s="596"/>
      <c r="BF649" s="596"/>
      <c r="BG649" s="596"/>
      <c r="BH649" s="596"/>
      <c r="BI649" s="596"/>
      <c r="BJ649" s="596" t="e">
        <f>MATCH(Таблиця4[[#This Row],[BUILDING NAME]],#REF!,0)</f>
        <v>#REF!</v>
      </c>
      <c r="BK649" s="596" t="e">
        <f>INDEX(#REF!,'02BUILD'!BJ649,1)</f>
        <v>#REF!</v>
      </c>
      <c r="BL649" s="596" t="e">
        <v>#N/A</v>
      </c>
      <c r="BM649" s="596"/>
      <c r="BN649" s="596" t="e">
        <f>MATCH(Таблиця4[[#This Row],[BUILDING NAME]],Таблиця5[NAME],0)</f>
        <v>#N/A</v>
      </c>
      <c r="BO649" s="596" t="e">
        <f>INDEX(Таблиця5[[C - COINS - COST]:[ADDRESS]],'02BUILD'!$BN649,1)</f>
        <v>#N/A</v>
      </c>
      <c r="BP649" s="596" t="e">
        <f>INDEX(Таблиця5[[C - COINS - COST]:[ADDRESS]],'02BUILD'!$BN649,2)</f>
        <v>#N/A</v>
      </c>
      <c r="BQ649" s="596" t="e">
        <f>INDEX(Таблиця5[[C - COINS - COST]:[ADDRESS]],'02BUILD'!$BN649,3)</f>
        <v>#N/A</v>
      </c>
      <c r="BR649" s="596" t="e">
        <f>INDEX(Таблиця5[[C - COINS - COST]:[ADDRESS]],'02BUILD'!$BN649,4)</f>
        <v>#N/A</v>
      </c>
      <c r="BS649" s="596" t="e">
        <f>INDEX(Таблиця5[[C - COINS - COST]:[ADDRESS]],'02BUILD'!$BN649,5)</f>
        <v>#N/A</v>
      </c>
      <c r="BT649" s="596" t="e">
        <f>INDEX(Таблиця5[[C - COINS - COST]:[ADDRESS]],'02BUILD'!$BN649,6)</f>
        <v>#N/A</v>
      </c>
      <c r="BU649" s="596" t="e">
        <f>INDEX(Таблиця5[[C - COINS - COST]:[ADDRESS]],'02BUILD'!$BN649,7)</f>
        <v>#N/A</v>
      </c>
      <c r="BV649" s="596" t="e">
        <f>INDEX(Таблиця5[[C - COINS - COST]:[ADDRESS]],'02BUILD'!$BN649,8)</f>
        <v>#N/A</v>
      </c>
      <c r="BW649" s="596" t="e">
        <f>INDEX(Таблиця5[[C - COINS - COST]:[ADDRESS]],'02BUILD'!$BN649,9)</f>
        <v>#N/A</v>
      </c>
      <c r="BX649" s="596" t="e">
        <f>INDEX(Таблиця5[[C - COINS - COST]:[ADDRESS]],'02BUILD'!$BN649,10)</f>
        <v>#N/A</v>
      </c>
    </row>
    <row r="650" spans="1:76" ht="16.5" thickTop="1" thickBot="1">
      <c r="A650" s="742" t="s">
        <v>1049</v>
      </c>
      <c r="B650" s="742" t="str">
        <f t="shared" si="32"/>
        <v>T27</v>
      </c>
      <c r="C650" s="742" t="str">
        <f t="shared" si="33"/>
        <v>The House of Textiles (guildhall, B, 2)</v>
      </c>
      <c r="D650" s="742"/>
      <c r="E650" s="742"/>
      <c r="F650" s="743" t="s">
        <v>1374</v>
      </c>
      <c r="G650" s="743" t="s">
        <v>1826</v>
      </c>
      <c r="H650" s="743" t="s">
        <v>20927</v>
      </c>
      <c r="I650" s="743" t="s">
        <v>3968</v>
      </c>
      <c r="J650" s="743"/>
      <c r="K650" s="743" t="s">
        <v>2096</v>
      </c>
      <c r="L650" s="743" t="s">
        <v>2081</v>
      </c>
      <c r="M650" s="743">
        <v>2</v>
      </c>
      <c r="N650" s="759" t="s">
        <v>3859</v>
      </c>
      <c r="O650" s="743"/>
      <c r="P650" s="743"/>
      <c r="Q650" s="743"/>
      <c r="R650" s="743"/>
      <c r="S6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0" s="743"/>
      <c r="U650" s="743"/>
      <c r="V650" s="743"/>
      <c r="W650" s="743"/>
      <c r="X650" s="743"/>
      <c r="Y650" s="759" t="s">
        <v>3859</v>
      </c>
      <c r="Z650" s="743" t="s">
        <v>4311</v>
      </c>
      <c r="AA650" s="743"/>
      <c r="AB650" s="743" t="str">
        <f>Таблиця4[[#This Row],[Descriptions2]]</f>
        <v/>
      </c>
      <c r="AC650" s="743" t="str">
        <f>Таблиця4[[#This Row],[Owner/Specific NPCs3]]</f>
        <v/>
      </c>
      <c r="AD650" s="743"/>
      <c r="AE650" s="750" t="s">
        <v>5831</v>
      </c>
      <c r="AF650" s="751"/>
      <c r="AG650" s="752"/>
      <c r="AH650" s="743" t="s">
        <v>3859</v>
      </c>
      <c r="AI650" s="752"/>
      <c r="AJ650" s="743" t="s">
        <v>4311</v>
      </c>
      <c r="AK650" s="752"/>
      <c r="AL650" s="742" t="str">
        <f>IFERROR(INDEX('02_LIVING_WATERDEEP'!$C$2:$C$200,MATCH(Таблиця4[[#This Row],[BUILDING NAME]],'02_LIVING_WATERDEEP'!$A$2:$A$200,0),1),"")</f>
        <v/>
      </c>
      <c r="AM650" s="742" t="str">
        <f>IFERROR(INDEX('02_LIVING_WATERDEEP'!$F$2:$F$200,MATCH(Таблиця4[[#This Row],[BUILDING NAME]],'02_LIVING_WATERDEEP'!$A$2:$A$200,0),1),"")</f>
        <v/>
      </c>
      <c r="AN650" s="742" t="str">
        <f>IFERROR(INDEX('02_LIVING_WATERDEEP'!$I$2:$I$200,MATCH(Таблиця4[[#This Row],[BUILDING NAME]],'02_LIVING_WATERDEEP'!$A$2:$A$200,0),1),"")</f>
        <v/>
      </c>
      <c r="AO650" s="742" t="str">
        <f>IFERROR(INDEX('02_LIVING_WATERDEEP'!$J$2:$J$200,MATCH(Таблиця4[[#This Row],[BUILDING NAME]],'02_LIVING_WATERDEEP'!$A$2:$A$200,0),1),"")</f>
        <v/>
      </c>
      <c r="AP650" s="742" t="str">
        <f>IFERROR(INDEX('02_LIVING_WATERDEEP'!$K$2:$K$200,MATCH(Таблиця4[[#This Row],[BUILDING NAME]],'02_LIVING_WATERDEEP'!$A$2:$A$200,0),1),"")</f>
        <v/>
      </c>
      <c r="AQ650" s="742" t="str">
        <f>IFERROR(INDEX('02_LIVING_WATERDEEP'!$L$2:$L$200,MATCH(Таблиця4[[#This Row],[BUILDING NAME]],'02_LIVING_WATERDEEP'!$A$2:$A$200,0),1),"")</f>
        <v/>
      </c>
      <c r="AR650" s="742" t="str">
        <f>IFERROR(INDEX('02_LIVING_WATERDEEP'!$M$2:$M$200,MATCH(Таблиця4[[#This Row],[BUILDING NAME]],'02_LIVING_WATERDEEP'!$A$2:$A$200,0),1),"")</f>
        <v/>
      </c>
      <c r="AS650" s="742"/>
      <c r="AT650" s="596"/>
      <c r="AU650" s="596"/>
      <c r="AV650" s="596"/>
      <c r="AW650" s="596"/>
      <c r="AX650" s="596"/>
      <c r="AY650" s="596"/>
      <c r="AZ650" s="596"/>
      <c r="BA650" s="596"/>
      <c r="BB650" s="596"/>
      <c r="BC650" s="596"/>
      <c r="BD650" s="596"/>
      <c r="BE650" s="596"/>
      <c r="BF650" s="596"/>
      <c r="BG650" s="596"/>
      <c r="BH650" s="596"/>
      <c r="BI650" s="596"/>
      <c r="BJ650" s="596" t="e">
        <f>MATCH(Таблиця4[[#This Row],[BUILDING NAME]],#REF!,0)</f>
        <v>#REF!</v>
      </c>
      <c r="BK650" s="596" t="e">
        <f>INDEX(#REF!,'02BUILD'!BJ650,1)</f>
        <v>#REF!</v>
      </c>
      <c r="BL650" s="596" t="e">
        <v>#N/A</v>
      </c>
      <c r="BM650" s="596"/>
      <c r="BN650" s="596" t="e">
        <f>MATCH(Таблиця4[[#This Row],[BUILDING NAME]],Таблиця5[NAME],0)</f>
        <v>#N/A</v>
      </c>
      <c r="BO650" s="596" t="e">
        <f>INDEX(Таблиця5[[C - COINS - COST]:[ADDRESS]],'02BUILD'!$BN650,1)</f>
        <v>#N/A</v>
      </c>
      <c r="BP650" s="596" t="e">
        <f>INDEX(Таблиця5[[C - COINS - COST]:[ADDRESS]],'02BUILD'!$BN650,2)</f>
        <v>#N/A</v>
      </c>
      <c r="BQ650" s="596" t="e">
        <f>INDEX(Таблиця5[[C - COINS - COST]:[ADDRESS]],'02BUILD'!$BN650,3)</f>
        <v>#N/A</v>
      </c>
      <c r="BR650" s="596" t="e">
        <f>INDEX(Таблиця5[[C - COINS - COST]:[ADDRESS]],'02BUILD'!$BN650,4)</f>
        <v>#N/A</v>
      </c>
      <c r="BS650" s="596" t="e">
        <f>INDEX(Таблиця5[[C - COINS - COST]:[ADDRESS]],'02BUILD'!$BN650,5)</f>
        <v>#N/A</v>
      </c>
      <c r="BT650" s="596" t="e">
        <f>INDEX(Таблиця5[[C - COINS - COST]:[ADDRESS]],'02BUILD'!$BN650,6)</f>
        <v>#N/A</v>
      </c>
      <c r="BU650" s="596" t="e">
        <f>INDEX(Таблиця5[[C - COINS - COST]:[ADDRESS]],'02BUILD'!$BN650,7)</f>
        <v>#N/A</v>
      </c>
      <c r="BV650" s="596" t="e">
        <f>INDEX(Таблиця5[[C - COINS - COST]:[ADDRESS]],'02BUILD'!$BN650,8)</f>
        <v>#N/A</v>
      </c>
      <c r="BW650" s="596" t="e">
        <f>INDEX(Таблиця5[[C - COINS - COST]:[ADDRESS]],'02BUILD'!$BN650,9)</f>
        <v>#N/A</v>
      </c>
      <c r="BX650" s="596" t="e">
        <f>INDEX(Таблиця5[[C - COINS - COST]:[ADDRESS]],'02BUILD'!$BN650,10)</f>
        <v>#N/A</v>
      </c>
    </row>
    <row r="651" spans="1:76" ht="16.5" thickTop="1" thickBot="1">
      <c r="A651" s="742" t="s">
        <v>1050</v>
      </c>
      <c r="B651" s="742" t="str">
        <f t="shared" si="32"/>
        <v>T28</v>
      </c>
      <c r="C651" s="742" t="str">
        <f t="shared" si="33"/>
        <v>Golden Horn Gambling House (festhall, B, 3)</v>
      </c>
      <c r="D651" s="742"/>
      <c r="E651" s="742"/>
      <c r="F651" s="743" t="s">
        <v>1375</v>
      </c>
      <c r="G651" s="743" t="s">
        <v>1827</v>
      </c>
      <c r="H651" s="743" t="s">
        <v>2334</v>
      </c>
      <c r="I651" s="743" t="s">
        <v>3968</v>
      </c>
      <c r="J651" s="743"/>
      <c r="K651" s="743" t="s">
        <v>2094</v>
      </c>
      <c r="L651" s="743" t="s">
        <v>2081</v>
      </c>
      <c r="M651" s="743">
        <v>3</v>
      </c>
      <c r="N651" s="742"/>
      <c r="O651" s="743">
        <v>4</v>
      </c>
      <c r="P651" s="743"/>
      <c r="Q651" s="743"/>
      <c r="R651" s="743"/>
      <c r="S6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651" s="743"/>
      <c r="U651" s="743"/>
      <c r="V651" s="743"/>
      <c r="W651" s="742"/>
      <c r="X651" s="742"/>
      <c r="Y651" s="742" t="s">
        <v>21082</v>
      </c>
      <c r="Z651" s="743">
        <v>0</v>
      </c>
      <c r="AA651" s="743"/>
      <c r="AB651" s="743">
        <f>Таблиця4[[#This Row],[Descriptions2]]</f>
        <v>0</v>
      </c>
      <c r="AC651" s="743">
        <f>Таблиця4[[#This Row],[Owner/Specific NPCs3]]</f>
        <v>0</v>
      </c>
      <c r="AD651" s="743"/>
      <c r="AE651" s="750" t="s">
        <v>5831</v>
      </c>
      <c r="AF651" s="751"/>
      <c r="AG651" s="752"/>
      <c r="AH651" s="743" t="s">
        <v>4311</v>
      </c>
      <c r="AI651" s="752"/>
      <c r="AJ651" s="743" t="s">
        <v>4311</v>
      </c>
      <c r="AK651" s="752"/>
      <c r="AL651" s="742">
        <f>IFERROR(INDEX('02_LIVING_WATERDEEP'!$C$2:$C$200,MATCH(Таблиця4[[#This Row],[BUILDING NAME]],'02_LIVING_WATERDEEP'!$A$2:$A$200,0),1),"")</f>
        <v>0</v>
      </c>
      <c r="AM651" s="742">
        <f>IFERROR(INDEX('02_LIVING_WATERDEEP'!$F$2:$F$200,MATCH(Таблиця4[[#This Row],[BUILDING NAME]],'02_LIVING_WATERDEEP'!$A$2:$A$200,0),1),"")</f>
        <v>0</v>
      </c>
      <c r="AN651" s="742">
        <f>IFERROR(INDEX('02_LIVING_WATERDEEP'!$I$2:$I$200,MATCH(Таблиця4[[#This Row],[BUILDING NAME]],'02_LIVING_WATERDEEP'!$A$2:$A$200,0),1),"")</f>
        <v>0</v>
      </c>
      <c r="AO651" s="742">
        <f>IFERROR(INDEX('02_LIVING_WATERDEEP'!$J$2:$J$200,MATCH(Таблиця4[[#This Row],[BUILDING NAME]],'02_LIVING_WATERDEEP'!$A$2:$A$200,0),1),"")</f>
        <v>0</v>
      </c>
      <c r="AP651" s="742">
        <f>IFERROR(INDEX('02_LIVING_WATERDEEP'!$K$2:$K$200,MATCH(Таблиця4[[#This Row],[BUILDING NAME]],'02_LIVING_WATERDEEP'!$A$2:$A$200,0),1),"")</f>
        <v>0</v>
      </c>
      <c r="AQ651" s="742">
        <f>IFERROR(INDEX('02_LIVING_WATERDEEP'!$L$2:$L$200,MATCH(Таблиця4[[#This Row],[BUILDING NAME]],'02_LIVING_WATERDEEP'!$A$2:$A$200,0),1),"")</f>
        <v>0</v>
      </c>
      <c r="AR651" s="742">
        <f>IFERROR(INDEX('02_LIVING_WATERDEEP'!$M$2:$M$200,MATCH(Таблиця4[[#This Row],[BUILDING NAME]],'02_LIVING_WATERDEEP'!$A$2:$A$200,0),1),"")</f>
        <v>0</v>
      </c>
      <c r="AS651" s="742"/>
      <c r="AT651" s="596"/>
      <c r="AU651" s="596"/>
      <c r="AV651" s="596"/>
      <c r="AW651" s="596"/>
      <c r="AX651" s="596"/>
      <c r="AY651" s="596"/>
      <c r="AZ651" s="596"/>
      <c r="BA651" s="596"/>
      <c r="BB651" s="596"/>
      <c r="BC651" s="596"/>
      <c r="BD651" s="596"/>
      <c r="BE651" s="596"/>
      <c r="BF651" s="596"/>
      <c r="BG651" s="596"/>
      <c r="BH651" s="596"/>
      <c r="BI651" s="596"/>
      <c r="BJ651" s="596" t="e">
        <f>MATCH(Таблиця4[[#This Row],[BUILDING NAME]],#REF!,0)</f>
        <v>#REF!</v>
      </c>
      <c r="BK651" s="596" t="e">
        <f>INDEX(#REF!,'02BUILD'!BJ651,1)</f>
        <v>#REF!</v>
      </c>
      <c r="BL651" s="596">
        <v>0</v>
      </c>
      <c r="BM651" s="596"/>
      <c r="BN651" s="596">
        <f>MATCH(Таблиця4[[#This Row],[BUILDING NAME]],Таблиця5[NAME],0)</f>
        <v>42</v>
      </c>
      <c r="BO651" s="596">
        <f>INDEX(Таблиця5[[C - COINS - COST]:[ADDRESS]],'02BUILD'!$BN651,1)</f>
        <v>4</v>
      </c>
      <c r="BP651" s="596">
        <f>INDEX(Таблиця5[[C - COINS - COST]:[ADDRESS]],'02BUILD'!$BN651,2)</f>
        <v>0</v>
      </c>
      <c r="BQ651" s="596">
        <f>INDEX(Таблиця5[[C - COINS - COST]:[ADDRESS]],'02BUILD'!$BN651,3)</f>
        <v>0</v>
      </c>
      <c r="BR651" s="596">
        <f>INDEX(Таблиця5[[C - COINS - COST]:[ADDRESS]],'02BUILD'!$BN651,4)</f>
        <v>0</v>
      </c>
      <c r="BS651" s="596" t="str">
        <f>INDEX(Таблиця5[[C - COINS - COST]:[ADDRESS]],'02BUILD'!$BN651,5)</f>
        <v>4c</v>
      </c>
      <c r="BT651" s="596">
        <f>INDEX(Таблиця5[[C - COINS - COST]:[ADDRESS]],'02BUILD'!$BN651,6)</f>
        <v>0</v>
      </c>
      <c r="BU651" s="596">
        <f>INDEX(Таблиця5[[C - COINS - COST]:[ADDRESS]],'02BUILD'!$BN651,7)</f>
        <v>0</v>
      </c>
      <c r="BV651" s="596">
        <f>INDEX(Таблиця5[[C - COINS - COST]:[ADDRESS]],'02BUILD'!$BN651,8)</f>
        <v>0</v>
      </c>
      <c r="BW651" s="596">
        <f>INDEX(Таблиця5[[C - COINS - COST]:[ADDRESS]],'02BUILD'!$BN651,9)</f>
        <v>0</v>
      </c>
      <c r="BX651" s="596">
        <f>INDEX(Таблиця5[[C - COINS - COST]:[ADDRESS]],'02BUILD'!$BN651,10)</f>
        <v>0</v>
      </c>
    </row>
    <row r="652" spans="1:76" ht="16.5" thickTop="1" thickBot="1">
      <c r="A652" s="742" t="s">
        <v>1051</v>
      </c>
      <c r="B652" s="742" t="str">
        <f t="shared" si="32"/>
        <v>T29</v>
      </c>
      <c r="C652" s="742" t="str">
        <f t="shared" si="33"/>
        <v>The House of Light (guildhall, B, 3)</v>
      </c>
      <c r="D652" s="742"/>
      <c r="E652" s="742"/>
      <c r="F652" s="743" t="s">
        <v>1376</v>
      </c>
      <c r="G652" s="743" t="s">
        <v>1828</v>
      </c>
      <c r="H652" s="743" t="s">
        <v>20925</v>
      </c>
      <c r="I652" s="743" t="s">
        <v>3968</v>
      </c>
      <c r="J652" s="743" t="s">
        <v>21227</v>
      </c>
      <c r="K652" s="743" t="s">
        <v>2096</v>
      </c>
      <c r="L652" s="743" t="s">
        <v>2081</v>
      </c>
      <c r="M652" s="743">
        <v>3</v>
      </c>
      <c r="N652" s="743" t="s">
        <v>21187</v>
      </c>
      <c r="O652" s="743"/>
      <c r="P652" s="743"/>
      <c r="Q652" s="743"/>
      <c r="R652" s="743"/>
      <c r="S6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2" s="743"/>
      <c r="U652" s="743"/>
      <c r="V652" s="743"/>
      <c r="W652" s="743"/>
      <c r="X652" s="743"/>
      <c r="Y652" s="759" t="s">
        <v>21760</v>
      </c>
      <c r="Z652" s="743" t="s">
        <v>4311</v>
      </c>
      <c r="AA652" s="743"/>
      <c r="AB652" s="743" t="str">
        <f>Таблиця4[[#This Row],[Descriptions2]]</f>
        <v/>
      </c>
      <c r="AC652" s="743" t="str">
        <f>Таблиця4[[#This Row],[Owner/Specific NPCs3]]</f>
        <v/>
      </c>
      <c r="AD652" s="743"/>
      <c r="AE652" s="750" t="s">
        <v>5831</v>
      </c>
      <c r="AF652" s="751"/>
      <c r="AG652" s="752"/>
      <c r="AH652" s="743" t="s">
        <v>3845</v>
      </c>
      <c r="AI652" s="752"/>
      <c r="AJ652" s="743" t="s">
        <v>4311</v>
      </c>
      <c r="AK652" s="752"/>
      <c r="AL652" s="742" t="str">
        <f>IFERROR(INDEX('02_LIVING_WATERDEEP'!$C$2:$C$200,MATCH(Таблиця4[[#This Row],[BUILDING NAME]],'02_LIVING_WATERDEEP'!$A$2:$A$200,0),1),"")</f>
        <v/>
      </c>
      <c r="AM652" s="742" t="str">
        <f>IFERROR(INDEX('02_LIVING_WATERDEEP'!$F$2:$F$200,MATCH(Таблиця4[[#This Row],[BUILDING NAME]],'02_LIVING_WATERDEEP'!$A$2:$A$200,0),1),"")</f>
        <v/>
      </c>
      <c r="AN652" s="742" t="str">
        <f>IFERROR(INDEX('02_LIVING_WATERDEEP'!$I$2:$I$200,MATCH(Таблиця4[[#This Row],[BUILDING NAME]],'02_LIVING_WATERDEEP'!$A$2:$A$200,0),1),"")</f>
        <v/>
      </c>
      <c r="AO652" s="742" t="str">
        <f>IFERROR(INDEX('02_LIVING_WATERDEEP'!$J$2:$J$200,MATCH(Таблиця4[[#This Row],[BUILDING NAME]],'02_LIVING_WATERDEEP'!$A$2:$A$200,0),1),"")</f>
        <v/>
      </c>
      <c r="AP652" s="742" t="str">
        <f>IFERROR(INDEX('02_LIVING_WATERDEEP'!$K$2:$K$200,MATCH(Таблиця4[[#This Row],[BUILDING NAME]],'02_LIVING_WATERDEEP'!$A$2:$A$200,0),1),"")</f>
        <v/>
      </c>
      <c r="AQ652" s="742" t="str">
        <f>IFERROR(INDEX('02_LIVING_WATERDEEP'!$L$2:$L$200,MATCH(Таблиця4[[#This Row],[BUILDING NAME]],'02_LIVING_WATERDEEP'!$A$2:$A$200,0),1),"")</f>
        <v/>
      </c>
      <c r="AR652" s="742" t="str">
        <f>IFERROR(INDEX('02_LIVING_WATERDEEP'!$M$2:$M$200,MATCH(Таблиця4[[#This Row],[BUILDING NAME]],'02_LIVING_WATERDEEP'!$A$2:$A$200,0),1),"")</f>
        <v/>
      </c>
      <c r="AS652" s="742"/>
      <c r="AT652" s="596"/>
      <c r="AU652" s="596"/>
      <c r="AV652" s="596"/>
      <c r="AW652" s="596"/>
      <c r="AX652" s="596"/>
      <c r="AY652" s="596"/>
      <c r="AZ652" s="596"/>
      <c r="BA652" s="596"/>
      <c r="BB652" s="596"/>
      <c r="BC652" s="596"/>
      <c r="BD652" s="596"/>
      <c r="BE652" s="596"/>
      <c r="BF652" s="596"/>
      <c r="BG652" s="596"/>
      <c r="BH652" s="596"/>
      <c r="BI652" s="596"/>
      <c r="BJ652" s="596" t="e">
        <f>MATCH(Таблиця4[[#This Row],[BUILDING NAME]],#REF!,0)</f>
        <v>#REF!</v>
      </c>
      <c r="BK652" s="596" t="e">
        <f>INDEX(#REF!,'02BUILD'!BJ652,1)</f>
        <v>#REF!</v>
      </c>
      <c r="BL652" s="596" t="e">
        <v>#N/A</v>
      </c>
      <c r="BM652" s="596"/>
      <c r="BN652" s="596" t="e">
        <f>MATCH(Таблиця4[[#This Row],[BUILDING NAME]],Таблиця5[NAME],0)</f>
        <v>#N/A</v>
      </c>
      <c r="BO652" s="596" t="e">
        <f>INDEX(Таблиця5[[C - COINS - COST]:[ADDRESS]],'02BUILD'!$BN652,1)</f>
        <v>#N/A</v>
      </c>
      <c r="BP652" s="596" t="e">
        <f>INDEX(Таблиця5[[C - COINS - COST]:[ADDRESS]],'02BUILD'!$BN652,2)</f>
        <v>#N/A</v>
      </c>
      <c r="BQ652" s="596" t="e">
        <f>INDEX(Таблиця5[[C - COINS - COST]:[ADDRESS]],'02BUILD'!$BN652,3)</f>
        <v>#N/A</v>
      </c>
      <c r="BR652" s="596" t="e">
        <f>INDEX(Таблиця5[[C - COINS - COST]:[ADDRESS]],'02BUILD'!$BN652,4)</f>
        <v>#N/A</v>
      </c>
      <c r="BS652" s="596" t="e">
        <f>INDEX(Таблиця5[[C - COINS - COST]:[ADDRESS]],'02BUILD'!$BN652,5)</f>
        <v>#N/A</v>
      </c>
      <c r="BT652" s="596" t="e">
        <f>INDEX(Таблиця5[[C - COINS - COST]:[ADDRESS]],'02BUILD'!$BN652,6)</f>
        <v>#N/A</v>
      </c>
      <c r="BU652" s="596" t="e">
        <f>INDEX(Таблиця5[[C - COINS - COST]:[ADDRESS]],'02BUILD'!$BN652,7)</f>
        <v>#N/A</v>
      </c>
      <c r="BV652" s="596" t="e">
        <f>INDEX(Таблиця5[[C - COINS - COST]:[ADDRESS]],'02BUILD'!$BN652,8)</f>
        <v>#N/A</v>
      </c>
      <c r="BW652" s="596" t="e">
        <f>INDEX(Таблиця5[[C - COINS - COST]:[ADDRESS]],'02BUILD'!$BN652,9)</f>
        <v>#N/A</v>
      </c>
      <c r="BX652" s="596" t="e">
        <f>INDEX(Таблиця5[[C - COINS - COST]:[ADDRESS]],'02BUILD'!$BN652,10)</f>
        <v>#N/A</v>
      </c>
    </row>
    <row r="653" spans="1:76" ht="16.5" thickTop="1" thickBot="1">
      <c r="A653" s="742" t="s">
        <v>1052</v>
      </c>
      <c r="B653" s="742" t="str">
        <f t="shared" si="32"/>
        <v>T30</v>
      </c>
      <c r="C653" s="742" t="str">
        <f t="shared" si="33"/>
        <v>House of Light Storage (warehouse, C, 2)</v>
      </c>
      <c r="D653" s="742"/>
      <c r="E653" s="742"/>
      <c r="F653" s="743" t="s">
        <v>1377</v>
      </c>
      <c r="G653" s="743" t="s">
        <v>1829</v>
      </c>
      <c r="H653" s="743" t="s">
        <v>2335</v>
      </c>
      <c r="I653" s="743" t="s">
        <v>3968</v>
      </c>
      <c r="J653" s="743"/>
      <c r="K653" s="743" t="s">
        <v>2095</v>
      </c>
      <c r="L653" s="743" t="s">
        <v>2069</v>
      </c>
      <c r="M653" s="743">
        <v>2</v>
      </c>
      <c r="N653" s="743"/>
      <c r="O653" s="743"/>
      <c r="P653" s="743"/>
      <c r="Q653" s="743"/>
      <c r="R653" s="743"/>
      <c r="S6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3" s="743"/>
      <c r="U653" s="743"/>
      <c r="V653" s="743"/>
      <c r="W653" s="743"/>
      <c r="X653" s="743"/>
      <c r="Y653" s="743"/>
      <c r="Z653" s="743" t="s">
        <v>4311</v>
      </c>
      <c r="AA653" s="743"/>
      <c r="AB653" s="743" t="str">
        <f>Таблиця4[[#This Row],[Descriptions2]]</f>
        <v/>
      </c>
      <c r="AC653" s="743" t="str">
        <f>Таблиця4[[#This Row],[Owner/Specific NPCs3]]</f>
        <v/>
      </c>
      <c r="AD653" s="743"/>
      <c r="AE653" s="750" t="s">
        <v>5831</v>
      </c>
      <c r="AF653" s="751"/>
      <c r="AG653" s="752"/>
      <c r="AH653" s="743" t="s">
        <v>4311</v>
      </c>
      <c r="AI653" s="752"/>
      <c r="AJ653" s="743" t="s">
        <v>4311</v>
      </c>
      <c r="AK653" s="752"/>
      <c r="AL653" s="742" t="str">
        <f>IFERROR(INDEX('02_LIVING_WATERDEEP'!$C$2:$C$200,MATCH(Таблиця4[[#This Row],[BUILDING NAME]],'02_LIVING_WATERDEEP'!$A$2:$A$200,0),1),"")</f>
        <v/>
      </c>
      <c r="AM653" s="742" t="str">
        <f>IFERROR(INDEX('02_LIVING_WATERDEEP'!$F$2:$F$200,MATCH(Таблиця4[[#This Row],[BUILDING NAME]],'02_LIVING_WATERDEEP'!$A$2:$A$200,0),1),"")</f>
        <v/>
      </c>
      <c r="AN653" s="742" t="str">
        <f>IFERROR(INDEX('02_LIVING_WATERDEEP'!$I$2:$I$200,MATCH(Таблиця4[[#This Row],[BUILDING NAME]],'02_LIVING_WATERDEEP'!$A$2:$A$200,0),1),"")</f>
        <v/>
      </c>
      <c r="AO653" s="742" t="str">
        <f>IFERROR(INDEX('02_LIVING_WATERDEEP'!$J$2:$J$200,MATCH(Таблиця4[[#This Row],[BUILDING NAME]],'02_LIVING_WATERDEEP'!$A$2:$A$200,0),1),"")</f>
        <v/>
      </c>
      <c r="AP653" s="742" t="str">
        <f>IFERROR(INDEX('02_LIVING_WATERDEEP'!$K$2:$K$200,MATCH(Таблиця4[[#This Row],[BUILDING NAME]],'02_LIVING_WATERDEEP'!$A$2:$A$200,0),1),"")</f>
        <v/>
      </c>
      <c r="AQ653" s="742" t="str">
        <f>IFERROR(INDEX('02_LIVING_WATERDEEP'!$L$2:$L$200,MATCH(Таблиця4[[#This Row],[BUILDING NAME]],'02_LIVING_WATERDEEP'!$A$2:$A$200,0),1),"")</f>
        <v/>
      </c>
      <c r="AR653" s="742" t="str">
        <f>IFERROR(INDEX('02_LIVING_WATERDEEP'!$M$2:$M$200,MATCH(Таблиця4[[#This Row],[BUILDING NAME]],'02_LIVING_WATERDEEP'!$A$2:$A$200,0),1),"")</f>
        <v/>
      </c>
      <c r="AS653" s="742"/>
      <c r="AT653" s="596"/>
      <c r="AU653" s="596"/>
      <c r="AV653" s="596"/>
      <c r="AW653" s="596"/>
      <c r="AX653" s="596"/>
      <c r="AY653" s="596"/>
      <c r="AZ653" s="596"/>
      <c r="BA653" s="596"/>
      <c r="BB653" s="596"/>
      <c r="BC653" s="596"/>
      <c r="BD653" s="596"/>
      <c r="BE653" s="596"/>
      <c r="BF653" s="596"/>
      <c r="BG653" s="596"/>
      <c r="BH653" s="596"/>
      <c r="BI653" s="596"/>
      <c r="BJ653" s="596" t="e">
        <f>MATCH(Таблиця4[[#This Row],[BUILDING NAME]],#REF!,0)</f>
        <v>#REF!</v>
      </c>
      <c r="BK653" s="596" t="e">
        <f>INDEX(#REF!,'02BUILD'!BJ653,1)</f>
        <v>#REF!</v>
      </c>
      <c r="BL653" s="596" t="e">
        <v>#N/A</v>
      </c>
      <c r="BM653" s="596"/>
      <c r="BN653" s="596" t="e">
        <f>MATCH(Таблиця4[[#This Row],[BUILDING NAME]],Таблиця5[NAME],0)</f>
        <v>#N/A</v>
      </c>
      <c r="BO653" s="596" t="e">
        <f>INDEX(Таблиця5[[C - COINS - COST]:[ADDRESS]],'02BUILD'!$BN653,1)</f>
        <v>#N/A</v>
      </c>
      <c r="BP653" s="596" t="e">
        <f>INDEX(Таблиця5[[C - COINS - COST]:[ADDRESS]],'02BUILD'!$BN653,2)</f>
        <v>#N/A</v>
      </c>
      <c r="BQ653" s="596" t="e">
        <f>INDEX(Таблиця5[[C - COINS - COST]:[ADDRESS]],'02BUILD'!$BN653,3)</f>
        <v>#N/A</v>
      </c>
      <c r="BR653" s="596" t="e">
        <f>INDEX(Таблиця5[[C - COINS - COST]:[ADDRESS]],'02BUILD'!$BN653,4)</f>
        <v>#N/A</v>
      </c>
      <c r="BS653" s="596" t="e">
        <f>INDEX(Таблиця5[[C - COINS - COST]:[ADDRESS]],'02BUILD'!$BN653,5)</f>
        <v>#N/A</v>
      </c>
      <c r="BT653" s="596" t="e">
        <f>INDEX(Таблиця5[[C - COINS - COST]:[ADDRESS]],'02BUILD'!$BN653,6)</f>
        <v>#N/A</v>
      </c>
      <c r="BU653" s="596" t="e">
        <f>INDEX(Таблиця5[[C - COINS - COST]:[ADDRESS]],'02BUILD'!$BN653,7)</f>
        <v>#N/A</v>
      </c>
      <c r="BV653" s="596" t="e">
        <f>INDEX(Таблиця5[[C - COINS - COST]:[ADDRESS]],'02BUILD'!$BN653,8)</f>
        <v>#N/A</v>
      </c>
      <c r="BW653" s="596" t="e">
        <f>INDEX(Таблиця5[[C - COINS - COST]:[ADDRESS]],'02BUILD'!$BN653,9)</f>
        <v>#N/A</v>
      </c>
      <c r="BX653" s="596" t="e">
        <f>INDEX(Таблиця5[[C - COINS - COST]:[ADDRESS]],'02BUILD'!$BN653,10)</f>
        <v>#N/A</v>
      </c>
    </row>
    <row r="654" spans="1:76" ht="16.5" thickTop="1" thickBot="1">
      <c r="A654" s="742" t="s">
        <v>1053</v>
      </c>
      <c r="B654" s="742" t="str">
        <f t="shared" si="32"/>
        <v>T31</v>
      </c>
      <c r="C654" s="742" t="str">
        <f t="shared" si="33"/>
        <v>Stationers'Hall (guildhall, C, 2)</v>
      </c>
      <c r="D654" s="742"/>
      <c r="E654" s="742"/>
      <c r="F654" s="743" t="s">
        <v>1378</v>
      </c>
      <c r="G654" s="743" t="s">
        <v>1830</v>
      </c>
      <c r="H654" s="742" t="s">
        <v>2336</v>
      </c>
      <c r="I654" s="743" t="s">
        <v>3968</v>
      </c>
      <c r="J654" s="743"/>
      <c r="K654" s="743" t="s">
        <v>2096</v>
      </c>
      <c r="L654" s="743" t="s">
        <v>2069</v>
      </c>
      <c r="M654" s="743">
        <v>2</v>
      </c>
      <c r="N654" s="759" t="s">
        <v>3868</v>
      </c>
      <c r="O654" s="743"/>
      <c r="P654" s="743"/>
      <c r="Q654" s="743"/>
      <c r="R654" s="743"/>
      <c r="S6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4" s="743"/>
      <c r="U654" s="743"/>
      <c r="V654" s="743"/>
      <c r="W654" s="742"/>
      <c r="X654" s="742"/>
      <c r="Y654" s="756" t="s">
        <v>3868</v>
      </c>
      <c r="Z654" s="743" t="s">
        <v>4311</v>
      </c>
      <c r="AA654" s="743"/>
      <c r="AB654" s="743" t="str">
        <f>Таблиця4[[#This Row],[Descriptions2]]</f>
        <v/>
      </c>
      <c r="AC654" s="743" t="str">
        <f>Таблиця4[[#This Row],[Owner/Specific NPCs3]]</f>
        <v/>
      </c>
      <c r="AD654" s="743"/>
      <c r="AE654" s="750" t="s">
        <v>5831</v>
      </c>
      <c r="AF654" s="751"/>
      <c r="AG654" s="752"/>
      <c r="AH654" s="743" t="s">
        <v>3868</v>
      </c>
      <c r="AI654" s="752"/>
      <c r="AJ654" s="743" t="s">
        <v>4311</v>
      </c>
      <c r="AK654" s="752"/>
      <c r="AL654" s="742" t="str">
        <f>IFERROR(INDEX('02_LIVING_WATERDEEP'!$C$2:$C$200,MATCH(Таблиця4[[#This Row],[BUILDING NAME]],'02_LIVING_WATERDEEP'!$A$2:$A$200,0),1),"")</f>
        <v/>
      </c>
      <c r="AM654" s="742" t="str">
        <f>IFERROR(INDEX('02_LIVING_WATERDEEP'!$F$2:$F$200,MATCH(Таблиця4[[#This Row],[BUILDING NAME]],'02_LIVING_WATERDEEP'!$A$2:$A$200,0),1),"")</f>
        <v/>
      </c>
      <c r="AN654" s="742" t="str">
        <f>IFERROR(INDEX('02_LIVING_WATERDEEP'!$I$2:$I$200,MATCH(Таблиця4[[#This Row],[BUILDING NAME]],'02_LIVING_WATERDEEP'!$A$2:$A$200,0),1),"")</f>
        <v/>
      </c>
      <c r="AO654" s="742" t="str">
        <f>IFERROR(INDEX('02_LIVING_WATERDEEP'!$J$2:$J$200,MATCH(Таблиця4[[#This Row],[BUILDING NAME]],'02_LIVING_WATERDEEP'!$A$2:$A$200,0),1),"")</f>
        <v/>
      </c>
      <c r="AP654" s="742" t="str">
        <f>IFERROR(INDEX('02_LIVING_WATERDEEP'!$K$2:$K$200,MATCH(Таблиця4[[#This Row],[BUILDING NAME]],'02_LIVING_WATERDEEP'!$A$2:$A$200,0),1),"")</f>
        <v/>
      </c>
      <c r="AQ654" s="742" t="str">
        <f>IFERROR(INDEX('02_LIVING_WATERDEEP'!$L$2:$L$200,MATCH(Таблиця4[[#This Row],[BUILDING NAME]],'02_LIVING_WATERDEEP'!$A$2:$A$200,0),1),"")</f>
        <v/>
      </c>
      <c r="AR654" s="742" t="str">
        <f>IFERROR(INDEX('02_LIVING_WATERDEEP'!$M$2:$M$200,MATCH(Таблиця4[[#This Row],[BUILDING NAME]],'02_LIVING_WATERDEEP'!$A$2:$A$200,0),1),"")</f>
        <v/>
      </c>
      <c r="AS654" s="742"/>
      <c r="AT654" s="596"/>
      <c r="AU654" s="596"/>
      <c r="AV654" s="596"/>
      <c r="AW654" s="596"/>
      <c r="AX654" s="596"/>
      <c r="AY654" s="596"/>
      <c r="AZ654" s="596"/>
      <c r="BA654" s="596"/>
      <c r="BB654" s="596"/>
      <c r="BC654" s="596"/>
      <c r="BD654" s="596"/>
      <c r="BE654" s="596"/>
      <c r="BF654" s="596"/>
      <c r="BG654" s="596"/>
      <c r="BH654" s="596"/>
      <c r="BI654" s="596"/>
      <c r="BJ654" s="596" t="e">
        <f>MATCH(Таблиця4[[#This Row],[BUILDING NAME]],#REF!,0)</f>
        <v>#REF!</v>
      </c>
      <c r="BK654" s="596" t="e">
        <f>INDEX(#REF!,'02BUILD'!BJ654,1)</f>
        <v>#REF!</v>
      </c>
      <c r="BL654" s="596" t="e">
        <v>#N/A</v>
      </c>
      <c r="BM654" s="596"/>
      <c r="BN654" s="596" t="e">
        <f>MATCH(Таблиця4[[#This Row],[BUILDING NAME]],Таблиця5[NAME],0)</f>
        <v>#N/A</v>
      </c>
      <c r="BO654" s="596" t="e">
        <f>INDEX(Таблиця5[[C - COINS - COST]:[ADDRESS]],'02BUILD'!$BN654,1)</f>
        <v>#N/A</v>
      </c>
      <c r="BP654" s="596" t="e">
        <f>INDEX(Таблиця5[[C - COINS - COST]:[ADDRESS]],'02BUILD'!$BN654,2)</f>
        <v>#N/A</v>
      </c>
      <c r="BQ654" s="596" t="e">
        <f>INDEX(Таблиця5[[C - COINS - COST]:[ADDRESS]],'02BUILD'!$BN654,3)</f>
        <v>#N/A</v>
      </c>
      <c r="BR654" s="596" t="e">
        <f>INDEX(Таблиця5[[C - COINS - COST]:[ADDRESS]],'02BUILD'!$BN654,4)</f>
        <v>#N/A</v>
      </c>
      <c r="BS654" s="596" t="e">
        <f>INDEX(Таблиця5[[C - COINS - COST]:[ADDRESS]],'02BUILD'!$BN654,5)</f>
        <v>#N/A</v>
      </c>
      <c r="BT654" s="596" t="e">
        <f>INDEX(Таблиця5[[C - COINS - COST]:[ADDRESS]],'02BUILD'!$BN654,6)</f>
        <v>#N/A</v>
      </c>
      <c r="BU654" s="596" t="e">
        <f>INDEX(Таблиця5[[C - COINS - COST]:[ADDRESS]],'02BUILD'!$BN654,7)</f>
        <v>#N/A</v>
      </c>
      <c r="BV654" s="596" t="e">
        <f>INDEX(Таблиця5[[C - COINS - COST]:[ADDRESS]],'02BUILD'!$BN654,8)</f>
        <v>#N/A</v>
      </c>
      <c r="BW654" s="596" t="e">
        <f>INDEX(Таблиця5[[C - COINS - COST]:[ADDRESS]],'02BUILD'!$BN654,9)</f>
        <v>#N/A</v>
      </c>
      <c r="BX654" s="596" t="e">
        <f>INDEX(Таблиця5[[C - COINS - COST]:[ADDRESS]],'02BUILD'!$BN654,10)</f>
        <v>#N/A</v>
      </c>
    </row>
    <row r="655" spans="1:76" ht="16.5" thickTop="1" thickBot="1">
      <c r="A655" s="742" t="s">
        <v>1054</v>
      </c>
      <c r="B655" s="742" t="str">
        <f t="shared" si="32"/>
        <v>T32</v>
      </c>
      <c r="C655" s="742" t="str">
        <f t="shared" si="33"/>
        <v>The Gentle Rest (inn, B, 5)</v>
      </c>
      <c r="D655" s="742"/>
      <c r="E655" s="742"/>
      <c r="F655" s="743" t="s">
        <v>1379</v>
      </c>
      <c r="G655" s="743" t="s">
        <v>1831</v>
      </c>
      <c r="H655" s="742" t="s">
        <v>20799</v>
      </c>
      <c r="I655" s="743" t="s">
        <v>3968</v>
      </c>
      <c r="J655" s="743"/>
      <c r="K655" s="743" t="s">
        <v>2092</v>
      </c>
      <c r="L655" s="743" t="s">
        <v>2081</v>
      </c>
      <c r="M655" s="743">
        <v>5</v>
      </c>
      <c r="N655" s="743"/>
      <c r="O655" s="775">
        <v>4</v>
      </c>
      <c r="P655" s="775">
        <v>0</v>
      </c>
      <c r="Q655" s="743">
        <v>2</v>
      </c>
      <c r="R655" s="743"/>
      <c r="S6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0A • 2 P • </v>
      </c>
      <c r="T655" s="743"/>
      <c r="U655" s="743"/>
      <c r="V655" s="743"/>
      <c r="W655" s="742"/>
      <c r="X655" s="742"/>
      <c r="Y655" s="742" t="s">
        <v>21229</v>
      </c>
      <c r="Z655" s="743" t="s">
        <v>4311</v>
      </c>
      <c r="AA655" s="743"/>
      <c r="AB655" s="743" t="s">
        <v>5779</v>
      </c>
      <c r="AC655" s="743" t="str">
        <f>Таблиця4[[#This Row],[Owner/Specific NPCs3]]</f>
        <v/>
      </c>
      <c r="AD655" s="743"/>
      <c r="AE655" s="750" t="s">
        <v>5882</v>
      </c>
      <c r="AF655" s="742" t="s">
        <v>18317</v>
      </c>
      <c r="AG655" s="752"/>
      <c r="AH655" s="743" t="s">
        <v>4311</v>
      </c>
      <c r="AI655" s="752"/>
      <c r="AJ655" s="743" t="s">
        <v>4311</v>
      </c>
      <c r="AK655" s="752"/>
      <c r="AL655" s="742" t="str">
        <f>IFERROR(INDEX('02_LIVING_WATERDEEP'!$C$2:$C$200,MATCH(Таблиця4[[#This Row],[BUILDING NAME]],'02_LIVING_WATERDEEP'!$A$2:$A$200,0),1),"")</f>
        <v/>
      </c>
      <c r="AM655" s="742" t="str">
        <f>IFERROR(INDEX('02_LIVING_WATERDEEP'!$F$2:$F$200,MATCH(Таблиця4[[#This Row],[BUILDING NAME]],'02_LIVING_WATERDEEP'!$A$2:$A$200,0),1),"")</f>
        <v/>
      </c>
      <c r="AN655" s="742" t="str">
        <f>IFERROR(INDEX('02_LIVING_WATERDEEP'!$I$2:$I$200,MATCH(Таблиця4[[#This Row],[BUILDING NAME]],'02_LIVING_WATERDEEP'!$A$2:$A$200,0),1),"")</f>
        <v/>
      </c>
      <c r="AO655" s="742" t="str">
        <f>IFERROR(INDEX('02_LIVING_WATERDEEP'!$J$2:$J$200,MATCH(Таблиця4[[#This Row],[BUILDING NAME]],'02_LIVING_WATERDEEP'!$A$2:$A$200,0),1),"")</f>
        <v/>
      </c>
      <c r="AP655" s="742" t="str">
        <f>IFERROR(INDEX('02_LIVING_WATERDEEP'!$K$2:$K$200,MATCH(Таблиця4[[#This Row],[BUILDING NAME]],'02_LIVING_WATERDEEP'!$A$2:$A$200,0),1),"")</f>
        <v/>
      </c>
      <c r="AQ655" s="742" t="str">
        <f>IFERROR(INDEX('02_LIVING_WATERDEEP'!$L$2:$L$200,MATCH(Таблиця4[[#This Row],[BUILDING NAME]],'02_LIVING_WATERDEEP'!$A$2:$A$200,0),1),"")</f>
        <v/>
      </c>
      <c r="AR655" s="742" t="str">
        <f>IFERROR(INDEX('02_LIVING_WATERDEEP'!$M$2:$M$200,MATCH(Таблиця4[[#This Row],[BUILDING NAME]],'02_LIVING_WATERDEEP'!$A$2:$A$200,0),1),"")</f>
        <v/>
      </c>
      <c r="AS655" s="742"/>
      <c r="AT655" s="596"/>
      <c r="AU655" s="596"/>
      <c r="AV655" s="596"/>
      <c r="AW655" s="596"/>
      <c r="AX655" s="596"/>
      <c r="AY655" s="596"/>
      <c r="AZ655" s="596"/>
      <c r="BA655" s="596"/>
      <c r="BB655" s="596"/>
      <c r="BC655" s="596"/>
      <c r="BD655" s="596"/>
      <c r="BE655" s="596"/>
      <c r="BF655" s="596"/>
      <c r="BG655" s="596"/>
      <c r="BH655" s="596"/>
      <c r="BI655" s="596"/>
      <c r="BJ655" s="596" t="e">
        <f>MATCH(Таблиця4[[#This Row],[BUILDING NAME]],#REF!,0)</f>
        <v>#REF!</v>
      </c>
      <c r="BK655" s="596" t="e">
        <f>INDEX(#REF!,'02BUILD'!BJ655,1)</f>
        <v>#REF!</v>
      </c>
      <c r="BL655" s="596" t="e">
        <v>#N/A</v>
      </c>
      <c r="BM655" s="596"/>
      <c r="BN655" s="596">
        <f>MATCH(Таблиця4[[#This Row],[BUILDING NAME]],Таблиця5[NAME],0)</f>
        <v>48</v>
      </c>
      <c r="BO655" s="596">
        <f>INDEX(Таблиця5[[C - COINS - COST]:[ADDRESS]],'02BUILD'!$BN655,1)</f>
        <v>4</v>
      </c>
      <c r="BP655" s="596">
        <f>INDEX(Таблиця5[[C - COINS - COST]:[ADDRESS]],'02BUILD'!$BN655,2)</f>
        <v>0</v>
      </c>
      <c r="BQ655" s="596">
        <f>INDEX(Таблиця5[[C - COINS - COST]:[ADDRESS]],'02BUILD'!$BN655,3)</f>
        <v>4</v>
      </c>
      <c r="BR655" s="596">
        <f>INDEX(Таблиця5[[C - COINS - COST]:[ADDRESS]],'02BUILD'!$BN655,4)</f>
        <v>0</v>
      </c>
      <c r="BS655" s="596" t="str">
        <f>INDEX(Таблиця5[[C - COINS - COST]:[ADDRESS]],'02BUILD'!$BN655,5)</f>
        <v>4c4p</v>
      </c>
      <c r="BT655" s="596" t="str">
        <f>INDEX(Таблиця5[[C - COINS - COST]:[ADDRESS]],'02BUILD'!$BN655,6)</f>
        <v>Inn</v>
      </c>
      <c r="BU655" s="596">
        <f>INDEX(Таблиця5[[C - COINS - COST]:[ADDRESS]],'02BUILD'!$BN655,7)</f>
        <v>0</v>
      </c>
      <c r="BV655" s="596" t="str">
        <f>INDEX(Таблиця5[[C - COINS - COST]:[ADDRESS]],'02BUILD'!$BN655,8)</f>
        <v>The Gentle Rest is an old, large, comfortable inn on High Road, where it bends to meet Waterdeep Way. The inn has five floors and a stable located on an alley behind the inn. The current proprietor is Marlak Buckman, a jovial, stout, middle-aged man of average height. Sports stables that can house wagons. WATE1-1</v>
      </c>
      <c r="BW655" s="596">
        <f>INDEX(Таблиця5[[C - COINS - COST]:[ADDRESS]],'02BUILD'!$BN655,9)</f>
        <v>0</v>
      </c>
      <c r="BX655" s="596">
        <f>INDEX(Таблиця5[[C - COINS - COST]:[ADDRESS]],'02BUILD'!$BN655,10)</f>
        <v>0</v>
      </c>
    </row>
    <row r="656" spans="1:76" ht="16.5" thickTop="1" thickBot="1">
      <c r="A656" s="742" t="s">
        <v>1055</v>
      </c>
      <c r="B656" s="742" t="str">
        <f t="shared" ref="B656:B674" si="34">LEFT(LEFT(A656,FIND(":",A656)),LEN(LEFT(A656,FIND(":",A656)))-1)</f>
        <v>T33</v>
      </c>
      <c r="C656" s="742" t="str">
        <f t="shared" ref="C656:C674" si="35">RIGHT(A656,LEN(A656)-FIND(":",A656)-1)</f>
        <v>The Gentle Rest Stables (business, C, 2)</v>
      </c>
      <c r="D656" s="742"/>
      <c r="E656" s="742"/>
      <c r="F656" s="743" t="s">
        <v>1380</v>
      </c>
      <c r="G656" s="743" t="s">
        <v>1832</v>
      </c>
      <c r="H656" s="743" t="s">
        <v>20921</v>
      </c>
      <c r="I656" s="743" t="s">
        <v>3968</v>
      </c>
      <c r="J656" s="743"/>
      <c r="K656" s="743" t="s">
        <v>2089</v>
      </c>
      <c r="L656" s="743" t="s">
        <v>2069</v>
      </c>
      <c r="M656" s="743">
        <v>2</v>
      </c>
      <c r="N656" s="743"/>
      <c r="O656" s="743"/>
      <c r="P656" s="743"/>
      <c r="Q656" s="743"/>
      <c r="R656" s="743"/>
      <c r="S6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6" s="743"/>
      <c r="U656" s="743"/>
      <c r="V656" s="743"/>
      <c r="W656" s="743"/>
      <c r="X656" s="743"/>
      <c r="Y656" s="743"/>
      <c r="Z656" s="743" t="s">
        <v>4311</v>
      </c>
      <c r="AA656" s="743"/>
      <c r="AB656" s="743" t="str">
        <f>Таблиця4[[#This Row],[Descriptions2]]</f>
        <v/>
      </c>
      <c r="AC656" s="743" t="str">
        <f>Таблиця4[[#This Row],[Owner/Specific NPCs3]]</f>
        <v/>
      </c>
      <c r="AD656" s="743"/>
      <c r="AE656" s="750" t="s">
        <v>5831</v>
      </c>
      <c r="AF656" s="751"/>
      <c r="AG656" s="752"/>
      <c r="AH656" s="743" t="s">
        <v>4311</v>
      </c>
      <c r="AI656" s="752"/>
      <c r="AJ656" s="743" t="s">
        <v>4311</v>
      </c>
      <c r="AK656" s="752"/>
      <c r="AL656" s="742" t="str">
        <f>IFERROR(INDEX('02_LIVING_WATERDEEP'!$C$2:$C$200,MATCH(Таблиця4[[#This Row],[BUILDING NAME]],'02_LIVING_WATERDEEP'!$A$2:$A$200,0),1),"")</f>
        <v/>
      </c>
      <c r="AM656" s="742" t="str">
        <f>IFERROR(INDEX('02_LIVING_WATERDEEP'!$F$2:$F$200,MATCH(Таблиця4[[#This Row],[BUILDING NAME]],'02_LIVING_WATERDEEP'!$A$2:$A$200,0),1),"")</f>
        <v/>
      </c>
      <c r="AN656" s="742" t="str">
        <f>IFERROR(INDEX('02_LIVING_WATERDEEP'!$I$2:$I$200,MATCH(Таблиця4[[#This Row],[BUILDING NAME]],'02_LIVING_WATERDEEP'!$A$2:$A$200,0),1),"")</f>
        <v/>
      </c>
      <c r="AO656" s="742" t="str">
        <f>IFERROR(INDEX('02_LIVING_WATERDEEP'!$J$2:$J$200,MATCH(Таблиця4[[#This Row],[BUILDING NAME]],'02_LIVING_WATERDEEP'!$A$2:$A$200,0),1),"")</f>
        <v/>
      </c>
      <c r="AP656" s="742" t="str">
        <f>IFERROR(INDEX('02_LIVING_WATERDEEP'!$K$2:$K$200,MATCH(Таблиця4[[#This Row],[BUILDING NAME]],'02_LIVING_WATERDEEP'!$A$2:$A$200,0),1),"")</f>
        <v/>
      </c>
      <c r="AQ656" s="742" t="str">
        <f>IFERROR(INDEX('02_LIVING_WATERDEEP'!$L$2:$L$200,MATCH(Таблиця4[[#This Row],[BUILDING NAME]],'02_LIVING_WATERDEEP'!$A$2:$A$200,0),1),"")</f>
        <v/>
      </c>
      <c r="AR656" s="742" t="str">
        <f>IFERROR(INDEX('02_LIVING_WATERDEEP'!$M$2:$M$200,MATCH(Таблиця4[[#This Row],[BUILDING NAME]],'02_LIVING_WATERDEEP'!$A$2:$A$200,0),1),"")</f>
        <v/>
      </c>
      <c r="AS656" s="742"/>
      <c r="AT656" s="596"/>
      <c r="AU656" s="596"/>
      <c r="AV656" s="596"/>
      <c r="AW656" s="596"/>
      <c r="AX656" s="596"/>
      <c r="AY656" s="596"/>
      <c r="AZ656" s="596"/>
      <c r="BA656" s="596"/>
      <c r="BB656" s="596"/>
      <c r="BC656" s="596"/>
      <c r="BD656" s="596"/>
      <c r="BE656" s="596"/>
      <c r="BF656" s="596"/>
      <c r="BG656" s="596"/>
      <c r="BH656" s="596"/>
      <c r="BI656" s="596"/>
      <c r="BJ656" s="596" t="e">
        <f>MATCH(Таблиця4[[#This Row],[BUILDING NAME]],#REF!,0)</f>
        <v>#REF!</v>
      </c>
      <c r="BK656" s="596" t="e">
        <f>INDEX(#REF!,'02BUILD'!BJ656,1)</f>
        <v>#REF!</v>
      </c>
      <c r="BL656" s="596" t="e">
        <v>#N/A</v>
      </c>
      <c r="BM656" s="596"/>
      <c r="BN656" s="596" t="e">
        <f>MATCH(Таблиця4[[#This Row],[BUILDING NAME]],Таблиця5[NAME],0)</f>
        <v>#N/A</v>
      </c>
      <c r="BO656" s="596" t="e">
        <f>INDEX(Таблиця5[[C - COINS - COST]:[ADDRESS]],'02BUILD'!$BN656,1)</f>
        <v>#N/A</v>
      </c>
      <c r="BP656" s="596" t="e">
        <f>INDEX(Таблиця5[[C - COINS - COST]:[ADDRESS]],'02BUILD'!$BN656,2)</f>
        <v>#N/A</v>
      </c>
      <c r="BQ656" s="596" t="e">
        <f>INDEX(Таблиця5[[C - COINS - COST]:[ADDRESS]],'02BUILD'!$BN656,3)</f>
        <v>#N/A</v>
      </c>
      <c r="BR656" s="596" t="e">
        <f>INDEX(Таблиця5[[C - COINS - COST]:[ADDRESS]],'02BUILD'!$BN656,4)</f>
        <v>#N/A</v>
      </c>
      <c r="BS656" s="596" t="e">
        <f>INDEX(Таблиця5[[C - COINS - COST]:[ADDRESS]],'02BUILD'!$BN656,5)</f>
        <v>#N/A</v>
      </c>
      <c r="BT656" s="596" t="e">
        <f>INDEX(Таблиця5[[C - COINS - COST]:[ADDRESS]],'02BUILD'!$BN656,6)</f>
        <v>#N/A</v>
      </c>
      <c r="BU656" s="596" t="e">
        <f>INDEX(Таблиця5[[C - COINS - COST]:[ADDRESS]],'02BUILD'!$BN656,7)</f>
        <v>#N/A</v>
      </c>
      <c r="BV656" s="596" t="e">
        <f>INDEX(Таблиця5[[C - COINS - COST]:[ADDRESS]],'02BUILD'!$BN656,8)</f>
        <v>#N/A</v>
      </c>
      <c r="BW656" s="596" t="e">
        <f>INDEX(Таблиця5[[C - COINS - COST]:[ADDRESS]],'02BUILD'!$BN656,9)</f>
        <v>#N/A</v>
      </c>
      <c r="BX656" s="596" t="e">
        <f>INDEX(Таблиця5[[C - COINS - COST]:[ADDRESS]],'02BUILD'!$BN656,10)</f>
        <v>#N/A</v>
      </c>
    </row>
    <row r="657" spans="1:76" ht="16.5" thickTop="1" thickBot="1">
      <c r="A657" s="742" t="s">
        <v>1056</v>
      </c>
      <c r="B657" s="742" t="str">
        <f t="shared" si="34"/>
        <v>T34</v>
      </c>
      <c r="C657" s="742" t="str">
        <f t="shared" si="35"/>
        <v>The Guild Paddock (guildhall, G, 2)</v>
      </c>
      <c r="D657" s="742"/>
      <c r="E657" s="742"/>
      <c r="F657" s="743" t="s">
        <v>1381</v>
      </c>
      <c r="G657" s="743" t="s">
        <v>1833</v>
      </c>
      <c r="H657" s="743" t="s">
        <v>20923</v>
      </c>
      <c r="I657" s="743" t="s">
        <v>3968</v>
      </c>
      <c r="J657" s="743"/>
      <c r="K657" s="743" t="s">
        <v>2096</v>
      </c>
      <c r="L657" s="743" t="s">
        <v>2084</v>
      </c>
      <c r="M657" s="743">
        <v>2</v>
      </c>
      <c r="N657" s="759" t="s">
        <v>3867</v>
      </c>
      <c r="O657" s="743"/>
      <c r="P657" s="743"/>
      <c r="Q657" s="743"/>
      <c r="R657" s="743"/>
      <c r="S6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7" s="743"/>
      <c r="U657" s="743"/>
      <c r="V657" s="743"/>
      <c r="W657" s="743"/>
      <c r="X657" s="743"/>
      <c r="Y657" s="759" t="s">
        <v>3867</v>
      </c>
      <c r="Z657" s="743" t="s">
        <v>4311</v>
      </c>
      <c r="AA657" s="743"/>
      <c r="AB657" s="743" t="str">
        <f>Таблиця4[[#This Row],[Descriptions2]]</f>
        <v/>
      </c>
      <c r="AC657" s="743" t="str">
        <f>Таблиця4[[#This Row],[Owner/Specific NPCs3]]</f>
        <v/>
      </c>
      <c r="AD657" s="743"/>
      <c r="AE657" s="750" t="s">
        <v>5831</v>
      </c>
      <c r="AF657" s="751"/>
      <c r="AG657" s="752"/>
      <c r="AH657" s="743" t="s">
        <v>3867</v>
      </c>
      <c r="AI657" s="752"/>
      <c r="AJ657" s="743" t="s">
        <v>4311</v>
      </c>
      <c r="AK657" s="752"/>
      <c r="AL657" s="742" t="str">
        <f>IFERROR(INDEX('02_LIVING_WATERDEEP'!$C$2:$C$200,MATCH(Таблиця4[[#This Row],[BUILDING NAME]],'02_LIVING_WATERDEEP'!$A$2:$A$200,0),1),"")</f>
        <v/>
      </c>
      <c r="AM657" s="742" t="str">
        <f>IFERROR(INDEX('02_LIVING_WATERDEEP'!$F$2:$F$200,MATCH(Таблиця4[[#This Row],[BUILDING NAME]],'02_LIVING_WATERDEEP'!$A$2:$A$200,0),1),"")</f>
        <v/>
      </c>
      <c r="AN657" s="742" t="str">
        <f>IFERROR(INDEX('02_LIVING_WATERDEEP'!$I$2:$I$200,MATCH(Таблиця4[[#This Row],[BUILDING NAME]],'02_LIVING_WATERDEEP'!$A$2:$A$200,0),1),"")</f>
        <v/>
      </c>
      <c r="AO657" s="742" t="str">
        <f>IFERROR(INDEX('02_LIVING_WATERDEEP'!$J$2:$J$200,MATCH(Таблиця4[[#This Row],[BUILDING NAME]],'02_LIVING_WATERDEEP'!$A$2:$A$200,0),1),"")</f>
        <v/>
      </c>
      <c r="AP657" s="742" t="str">
        <f>IFERROR(INDEX('02_LIVING_WATERDEEP'!$K$2:$K$200,MATCH(Таблиця4[[#This Row],[BUILDING NAME]],'02_LIVING_WATERDEEP'!$A$2:$A$200,0),1),"")</f>
        <v/>
      </c>
      <c r="AQ657" s="742" t="str">
        <f>IFERROR(INDEX('02_LIVING_WATERDEEP'!$L$2:$L$200,MATCH(Таблиця4[[#This Row],[BUILDING NAME]],'02_LIVING_WATERDEEP'!$A$2:$A$200,0),1),"")</f>
        <v/>
      </c>
      <c r="AR657" s="742" t="str">
        <f>IFERROR(INDEX('02_LIVING_WATERDEEP'!$M$2:$M$200,MATCH(Таблиця4[[#This Row],[BUILDING NAME]],'02_LIVING_WATERDEEP'!$A$2:$A$200,0),1),"")</f>
        <v/>
      </c>
      <c r="AS657" s="742"/>
      <c r="AT657" s="596"/>
      <c r="AU657" s="596"/>
      <c r="AV657" s="596"/>
      <c r="AW657" s="596"/>
      <c r="AX657" s="596"/>
      <c r="AY657" s="596"/>
      <c r="AZ657" s="596"/>
      <c r="BA657" s="596"/>
      <c r="BB657" s="596"/>
      <c r="BC657" s="596"/>
      <c r="BD657" s="596"/>
      <c r="BE657" s="596"/>
      <c r="BF657" s="596"/>
      <c r="BG657" s="596"/>
      <c r="BH657" s="596"/>
      <c r="BI657" s="596"/>
      <c r="BJ657" s="596" t="e">
        <f>MATCH(Таблиця4[[#This Row],[BUILDING NAME]],#REF!,0)</f>
        <v>#REF!</v>
      </c>
      <c r="BK657" s="596" t="e">
        <f>INDEX(#REF!,'02BUILD'!BJ657,1)</f>
        <v>#REF!</v>
      </c>
      <c r="BL657" s="596" t="e">
        <v>#N/A</v>
      </c>
      <c r="BM657" s="596"/>
      <c r="BN657" s="596" t="e">
        <f>MATCH(Таблиця4[[#This Row],[BUILDING NAME]],Таблиця5[NAME],0)</f>
        <v>#N/A</v>
      </c>
      <c r="BO657" s="596" t="e">
        <f>INDEX(Таблиця5[[C - COINS - COST]:[ADDRESS]],'02BUILD'!$BN657,1)</f>
        <v>#N/A</v>
      </c>
      <c r="BP657" s="596" t="e">
        <f>INDEX(Таблиця5[[C - COINS - COST]:[ADDRESS]],'02BUILD'!$BN657,2)</f>
        <v>#N/A</v>
      </c>
      <c r="BQ657" s="596" t="e">
        <f>INDEX(Таблиця5[[C - COINS - COST]:[ADDRESS]],'02BUILD'!$BN657,3)</f>
        <v>#N/A</v>
      </c>
      <c r="BR657" s="596" t="e">
        <f>INDEX(Таблиця5[[C - COINS - COST]:[ADDRESS]],'02BUILD'!$BN657,4)</f>
        <v>#N/A</v>
      </c>
      <c r="BS657" s="596" t="e">
        <f>INDEX(Таблиця5[[C - COINS - COST]:[ADDRESS]],'02BUILD'!$BN657,5)</f>
        <v>#N/A</v>
      </c>
      <c r="BT657" s="596" t="e">
        <f>INDEX(Таблиця5[[C - COINS - COST]:[ADDRESS]],'02BUILD'!$BN657,6)</f>
        <v>#N/A</v>
      </c>
      <c r="BU657" s="596" t="e">
        <f>INDEX(Таблиця5[[C - COINS - COST]:[ADDRESS]],'02BUILD'!$BN657,7)</f>
        <v>#N/A</v>
      </c>
      <c r="BV657" s="596" t="e">
        <f>INDEX(Таблиця5[[C - COINS - COST]:[ADDRESS]],'02BUILD'!$BN657,8)</f>
        <v>#N/A</v>
      </c>
      <c r="BW657" s="596" t="e">
        <f>INDEX(Таблиця5[[C - COINS - COST]:[ADDRESS]],'02BUILD'!$BN657,9)</f>
        <v>#N/A</v>
      </c>
      <c r="BX657" s="596" t="e">
        <f>INDEX(Таблиця5[[C - COINS - COST]:[ADDRESS]],'02BUILD'!$BN657,10)</f>
        <v>#N/A</v>
      </c>
    </row>
    <row r="658" spans="1:76" ht="16.5" thickTop="1" thickBot="1">
      <c r="A658" s="742" t="s">
        <v>1057</v>
      </c>
      <c r="B658" s="742" t="str">
        <f t="shared" si="34"/>
        <v>T35</v>
      </c>
      <c r="C658" s="742" t="str">
        <f t="shared" si="35"/>
        <v>Meiroth's Fine Silks (business, B, 3)</v>
      </c>
      <c r="D658" s="742"/>
      <c r="E658" s="742"/>
      <c r="F658" s="743" t="s">
        <v>1382</v>
      </c>
      <c r="G658" s="743" t="s">
        <v>1834</v>
      </c>
      <c r="H658" s="742" t="s">
        <v>2338</v>
      </c>
      <c r="I658" s="743" t="s">
        <v>3968</v>
      </c>
      <c r="J658" s="743"/>
      <c r="K658" s="743" t="s">
        <v>2089</v>
      </c>
      <c r="L658" s="743" t="s">
        <v>2081</v>
      </c>
      <c r="M658" s="743">
        <v>3</v>
      </c>
      <c r="N658" s="757"/>
      <c r="O658" s="743"/>
      <c r="P658" s="743"/>
      <c r="Q658" s="743"/>
      <c r="R658" s="743"/>
      <c r="S65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58" s="743"/>
      <c r="U658" s="743"/>
      <c r="V658" s="743" t="s">
        <v>21079</v>
      </c>
      <c r="W658" s="743"/>
      <c r="X658" s="743"/>
      <c r="Y658" s="743"/>
      <c r="Z658" s="743" t="s">
        <v>4311</v>
      </c>
      <c r="AA658" s="743"/>
      <c r="AB658" s="743" t="str">
        <f>Таблиця4[[#This Row],[Descriptions2]]</f>
        <v/>
      </c>
      <c r="AC658" s="743" t="str">
        <f>Таблиця4[[#This Row],[Owner/Specific NPCs3]]</f>
        <v/>
      </c>
      <c r="AD658" s="743"/>
      <c r="AE658" s="750" t="s">
        <v>5831</v>
      </c>
      <c r="AF658" s="751"/>
      <c r="AG658" s="752"/>
      <c r="AH658" s="743" t="s">
        <v>4311</v>
      </c>
      <c r="AI658" s="752"/>
      <c r="AJ658" s="743" t="s">
        <v>4311</v>
      </c>
      <c r="AK658" s="752"/>
      <c r="AL658" s="742" t="str">
        <f>IFERROR(INDEX('02_LIVING_WATERDEEP'!$C$2:$C$200,MATCH(Таблиця4[[#This Row],[BUILDING NAME]],'02_LIVING_WATERDEEP'!$A$2:$A$200,0),1),"")</f>
        <v/>
      </c>
      <c r="AM658" s="742" t="str">
        <f>IFERROR(INDEX('02_LIVING_WATERDEEP'!$F$2:$F$200,MATCH(Таблиця4[[#This Row],[BUILDING NAME]],'02_LIVING_WATERDEEP'!$A$2:$A$200,0),1),"")</f>
        <v/>
      </c>
      <c r="AN658" s="742" t="str">
        <f>IFERROR(INDEX('02_LIVING_WATERDEEP'!$I$2:$I$200,MATCH(Таблиця4[[#This Row],[BUILDING NAME]],'02_LIVING_WATERDEEP'!$A$2:$A$200,0),1),"")</f>
        <v/>
      </c>
      <c r="AO658" s="742" t="str">
        <f>IFERROR(INDEX('02_LIVING_WATERDEEP'!$J$2:$J$200,MATCH(Таблиця4[[#This Row],[BUILDING NAME]],'02_LIVING_WATERDEEP'!$A$2:$A$200,0),1),"")</f>
        <v/>
      </c>
      <c r="AP658" s="742" t="str">
        <f>IFERROR(INDEX('02_LIVING_WATERDEEP'!$K$2:$K$200,MATCH(Таблиця4[[#This Row],[BUILDING NAME]],'02_LIVING_WATERDEEP'!$A$2:$A$200,0),1),"")</f>
        <v/>
      </c>
      <c r="AQ658" s="742" t="str">
        <f>IFERROR(INDEX('02_LIVING_WATERDEEP'!$L$2:$L$200,MATCH(Таблиця4[[#This Row],[BUILDING NAME]],'02_LIVING_WATERDEEP'!$A$2:$A$200,0),1),"")</f>
        <v/>
      </c>
      <c r="AR658" s="742" t="str">
        <f>IFERROR(INDEX('02_LIVING_WATERDEEP'!$M$2:$M$200,MATCH(Таблиця4[[#This Row],[BUILDING NAME]],'02_LIVING_WATERDEEP'!$A$2:$A$200,0),1),"")</f>
        <v/>
      </c>
      <c r="AS658" s="742"/>
      <c r="AT658" s="596"/>
      <c r="AU658" s="596"/>
      <c r="AV658" s="596"/>
      <c r="AW658" s="596"/>
      <c r="AX658" s="596"/>
      <c r="AY658" s="596"/>
      <c r="AZ658" s="596"/>
      <c r="BA658" s="596"/>
      <c r="BB658" s="596"/>
      <c r="BC658" s="596"/>
      <c r="BD658" s="596"/>
      <c r="BE658" s="596"/>
      <c r="BF658" s="596"/>
      <c r="BG658" s="596"/>
      <c r="BH658" s="596"/>
      <c r="BI658" s="596"/>
      <c r="BJ658" s="596" t="e">
        <f>MATCH(Таблиця4[[#This Row],[BUILDING NAME]],#REF!,0)</f>
        <v>#REF!</v>
      </c>
      <c r="BK658" s="596" t="e">
        <f>INDEX(#REF!,'02BUILD'!BJ658,1)</f>
        <v>#REF!</v>
      </c>
      <c r="BL658" s="596" t="e">
        <v>#N/A</v>
      </c>
      <c r="BM658" s="596"/>
      <c r="BN658" s="596" t="e">
        <f>MATCH(Таблиця4[[#This Row],[BUILDING NAME]],Таблиця5[NAME],0)</f>
        <v>#N/A</v>
      </c>
      <c r="BO658" s="596" t="e">
        <f>INDEX(Таблиця5[[C - COINS - COST]:[ADDRESS]],'02BUILD'!$BN658,1)</f>
        <v>#N/A</v>
      </c>
      <c r="BP658" s="596" t="e">
        <f>INDEX(Таблиця5[[C - COINS - COST]:[ADDRESS]],'02BUILD'!$BN658,2)</f>
        <v>#N/A</v>
      </c>
      <c r="BQ658" s="596" t="e">
        <f>INDEX(Таблиця5[[C - COINS - COST]:[ADDRESS]],'02BUILD'!$BN658,3)</f>
        <v>#N/A</v>
      </c>
      <c r="BR658" s="596" t="e">
        <f>INDEX(Таблиця5[[C - COINS - COST]:[ADDRESS]],'02BUILD'!$BN658,4)</f>
        <v>#N/A</v>
      </c>
      <c r="BS658" s="596" t="e">
        <f>INDEX(Таблиця5[[C - COINS - COST]:[ADDRESS]],'02BUILD'!$BN658,5)</f>
        <v>#N/A</v>
      </c>
      <c r="BT658" s="596" t="e">
        <f>INDEX(Таблиця5[[C - COINS - COST]:[ADDRESS]],'02BUILD'!$BN658,6)</f>
        <v>#N/A</v>
      </c>
      <c r="BU658" s="596" t="e">
        <f>INDEX(Таблиця5[[C - COINS - COST]:[ADDRESS]],'02BUILD'!$BN658,7)</f>
        <v>#N/A</v>
      </c>
      <c r="BV658" s="596" t="e">
        <f>INDEX(Таблиця5[[C - COINS - COST]:[ADDRESS]],'02BUILD'!$BN658,8)</f>
        <v>#N/A</v>
      </c>
      <c r="BW658" s="596" t="e">
        <f>INDEX(Таблиця5[[C - COINS - COST]:[ADDRESS]],'02BUILD'!$BN658,9)</f>
        <v>#N/A</v>
      </c>
      <c r="BX658" s="596" t="e">
        <f>INDEX(Таблиця5[[C - COINS - COST]:[ADDRESS]],'02BUILD'!$BN658,10)</f>
        <v>#N/A</v>
      </c>
    </row>
    <row r="659" spans="1:76" ht="16.5" thickTop="1" thickBot="1">
      <c r="A659" s="742" t="s">
        <v>1058</v>
      </c>
      <c r="B659" s="742" t="str">
        <f t="shared" si="34"/>
        <v>T36</v>
      </c>
      <c r="C659" s="742" t="str">
        <f t="shared" si="35"/>
        <v>The Bowels of the Earth (tavern, C, 2)</v>
      </c>
      <c r="D659" s="742"/>
      <c r="E659" s="742"/>
      <c r="F659" s="743" t="s">
        <v>1383</v>
      </c>
      <c r="G659" s="743" t="s">
        <v>1835</v>
      </c>
      <c r="H659" s="747" t="s">
        <v>2339</v>
      </c>
      <c r="I659" s="743" t="s">
        <v>3968</v>
      </c>
      <c r="J659" s="743"/>
      <c r="K659" s="743" t="s">
        <v>2093</v>
      </c>
      <c r="L659" s="743" t="s">
        <v>2069</v>
      </c>
      <c r="M659" s="743">
        <v>2</v>
      </c>
      <c r="N659" s="747" t="s">
        <v>16304</v>
      </c>
      <c r="O659" s="743">
        <v>4</v>
      </c>
      <c r="P659" s="743"/>
      <c r="Q659" s="743">
        <v>2</v>
      </c>
      <c r="R659" s="743"/>
      <c r="S65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2 P • </v>
      </c>
      <c r="T659" s="743"/>
      <c r="U659" s="743"/>
      <c r="V659" s="743" t="s">
        <v>20547</v>
      </c>
      <c r="W659" s="743"/>
      <c r="X659" s="743"/>
      <c r="Y659" s="743" t="s">
        <v>21258</v>
      </c>
      <c r="Z659" s="743" t="s">
        <v>223</v>
      </c>
      <c r="AA659" s="743"/>
      <c r="AB659" s="743" t="str">
        <f>Таблиця4[[#This Row],[Descriptions2]]</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AC659" s="743" t="str">
        <f>Таблиця4[[#This Row],[Owner/Specific NPCs3]]</f>
        <v>The owner, a female human named Esvele Amblestag, is as rough as the exterior, with little-to-no tolerance for fools</v>
      </c>
      <c r="AD659" s="743"/>
      <c r="AE659" s="750" t="s">
        <v>5831</v>
      </c>
      <c r="AF659" s="751"/>
      <c r="AG659" s="752"/>
      <c r="AH659" s="743" t="s">
        <v>4311</v>
      </c>
      <c r="AI659" s="752"/>
      <c r="AJ659" s="743" t="s">
        <v>4311</v>
      </c>
      <c r="AK659" s="752"/>
      <c r="AL659" s="742" t="str">
        <f>IFERROR(INDEX('02_LIVING_WATERDEEP'!$C$2:$C$200,MATCH(Таблиця4[[#This Row],[BUILDING NAME]],'02_LIVING_WATERDEEP'!$A$2:$A$200,0),1),"")</f>
        <v>Skuzz</v>
      </c>
      <c r="AM659" s="742" t="str">
        <f>IFERROR(INDEX('02_LIVING_WATERDEEP'!$F$2:$F$200,MATCH(Таблиця4[[#This Row],[BUILDING NAME]],'02_LIVING_WATERDEEP'!$A$2:$A$200,0),1),"")</f>
        <v>Modest</v>
      </c>
      <c r="AN659" s="742">
        <f>IFERROR(INDEX('02_LIVING_WATERDEEP'!$I$2:$I$200,MATCH(Таблиця4[[#This Row],[BUILDING NAME]],'02_LIVING_WATERDEEP'!$A$2:$A$200,0),1),"")</f>
        <v>0</v>
      </c>
      <c r="AO659" s="742" t="str">
        <f>IFERROR(INDEX('02_LIVING_WATERDEEP'!$J$2:$J$200,MATCH(Таблиця4[[#This Row],[BUILDING NAME]],'02_LIVING_WATERDEEP'!$A$2:$A$200,0),1),"")</f>
        <v xml:space="preserve">Outside: Single story, wooden exterior, with a door that is perpetually off its hinges, however seemingly always new. A wooden signboard hangs askew from a single chain, depicting a pile of manure impaled with a broken spade. 
Inside: A poorly lit interior contributes to the unsavory atmosphere of the tavern. One is usually greeted with a closed fist to the face when they step thru the door. A well used bar sells overpriced drinks to those willing to pay.   </v>
      </c>
      <c r="AP659" s="742" t="str">
        <f>IFERROR(INDEX('02_LIVING_WATERDEEP'!$K$2:$K$200,MATCH(Таблиця4[[#This Row],[BUILDING NAME]],'02_LIVING_WATERDEEP'!$A$2:$A$200,0),1),"")</f>
        <v>The owner, a female human named Esvele Amblestag, is as rough as the exterior, with little-to-no tolerance for fools</v>
      </c>
      <c r="AQ659" s="742" t="str">
        <f>IFERROR(INDEX('02_LIVING_WATERDEEP'!$L$2:$L$200,MATCH(Таблиця4[[#This Row],[BUILDING NAME]],'02_LIVING_WATERDEEP'!$A$2:$A$200,0),1),"")</f>
        <v>Newcomers are immediately sized-up by patrons, most of which engage in minor betting wars related to how quickly the newbie will be knocked unconscious</v>
      </c>
      <c r="AR659" s="742">
        <f>IFERROR(INDEX('02_LIVING_WATERDEEP'!$M$2:$M$200,MATCH(Таблиця4[[#This Row],[BUILDING NAME]],'02_LIVING_WATERDEEP'!$A$2:$A$200,0),1),"")</f>
        <v>0</v>
      </c>
      <c r="AS659" s="742"/>
      <c r="AT659" s="596"/>
      <c r="AU659" s="596"/>
      <c r="AV659" s="596"/>
      <c r="AW659" s="596"/>
      <c r="AX659" s="596"/>
      <c r="AY659" s="596"/>
      <c r="AZ659" s="596"/>
      <c r="BA659" s="596"/>
      <c r="BB659" s="596"/>
      <c r="BC659" s="596"/>
      <c r="BD659" s="596"/>
      <c r="BE659" s="596"/>
      <c r="BF659" s="596"/>
      <c r="BG659" s="596"/>
      <c r="BH659" s="596"/>
      <c r="BI659" s="596"/>
      <c r="BJ659" s="596" t="e">
        <f>MATCH(Таблиця4[[#This Row],[BUILDING NAME]],#REF!,0)</f>
        <v>#REF!</v>
      </c>
      <c r="BK659" s="596" t="e">
        <f>INDEX(#REF!,'02BUILD'!BJ659,1)</f>
        <v>#REF!</v>
      </c>
      <c r="BL659" s="596" t="e">
        <v>#N/A</v>
      </c>
      <c r="BM659" s="596"/>
      <c r="BN659" s="596" t="e">
        <f>MATCH(Таблиця4[[#This Row],[BUILDING NAME]],Таблиця5[NAME],0)</f>
        <v>#N/A</v>
      </c>
      <c r="BO659" s="596" t="e">
        <f>INDEX(Таблиця5[[C - COINS - COST]:[ADDRESS]],'02BUILD'!$BN659,1)</f>
        <v>#N/A</v>
      </c>
      <c r="BP659" s="596" t="e">
        <f>INDEX(Таблиця5[[C - COINS - COST]:[ADDRESS]],'02BUILD'!$BN659,2)</f>
        <v>#N/A</v>
      </c>
      <c r="BQ659" s="596" t="e">
        <f>INDEX(Таблиця5[[C - COINS - COST]:[ADDRESS]],'02BUILD'!$BN659,3)</f>
        <v>#N/A</v>
      </c>
      <c r="BR659" s="596" t="e">
        <f>INDEX(Таблиця5[[C - COINS - COST]:[ADDRESS]],'02BUILD'!$BN659,4)</f>
        <v>#N/A</v>
      </c>
      <c r="BS659" s="596" t="e">
        <f>INDEX(Таблиця5[[C - COINS - COST]:[ADDRESS]],'02BUILD'!$BN659,5)</f>
        <v>#N/A</v>
      </c>
      <c r="BT659" s="596" t="e">
        <f>INDEX(Таблиця5[[C - COINS - COST]:[ADDRESS]],'02BUILD'!$BN659,6)</f>
        <v>#N/A</v>
      </c>
      <c r="BU659" s="596" t="e">
        <f>INDEX(Таблиця5[[C - COINS - COST]:[ADDRESS]],'02BUILD'!$BN659,7)</f>
        <v>#N/A</v>
      </c>
      <c r="BV659" s="596" t="e">
        <f>INDEX(Таблиця5[[C - COINS - COST]:[ADDRESS]],'02BUILD'!$BN659,8)</f>
        <v>#N/A</v>
      </c>
      <c r="BW659" s="596" t="e">
        <f>INDEX(Таблиця5[[C - COINS - COST]:[ADDRESS]],'02BUILD'!$BN659,9)</f>
        <v>#N/A</v>
      </c>
      <c r="BX659" s="596" t="e">
        <f>INDEX(Таблиця5[[C - COINS - COST]:[ADDRESS]],'02BUILD'!$BN659,10)</f>
        <v>#N/A</v>
      </c>
    </row>
    <row r="660" spans="1:76" ht="16.5" thickTop="1" thickBot="1">
      <c r="A660" s="742" t="s">
        <v>1059</v>
      </c>
      <c r="B660" s="742" t="str">
        <f t="shared" si="34"/>
        <v>T37</v>
      </c>
      <c r="C660" s="742" t="str">
        <f t="shared" si="35"/>
        <v>Cobblers' and Corvisers' House (guildhall, C, 2)</v>
      </c>
      <c r="D660" s="742"/>
      <c r="E660" s="742"/>
      <c r="F660" s="743" t="s">
        <v>1384</v>
      </c>
      <c r="G660" s="743" t="s">
        <v>1836</v>
      </c>
      <c r="H660" s="743" t="s">
        <v>2340</v>
      </c>
      <c r="I660" s="743" t="s">
        <v>3968</v>
      </c>
      <c r="J660" s="743"/>
      <c r="K660" s="743" t="s">
        <v>2096</v>
      </c>
      <c r="L660" s="743" t="s">
        <v>2069</v>
      </c>
      <c r="M660" s="743">
        <v>2</v>
      </c>
      <c r="N660" s="759" t="s">
        <v>21188</v>
      </c>
      <c r="O660" s="743"/>
      <c r="P660" s="743"/>
      <c r="Q660" s="743"/>
      <c r="R660" s="743"/>
      <c r="S66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0" s="743"/>
      <c r="U660" s="743"/>
      <c r="V660" s="743"/>
      <c r="W660" s="742"/>
      <c r="X660" s="742"/>
      <c r="Y660" s="756" t="s">
        <v>21188</v>
      </c>
      <c r="Z660" s="743" t="s">
        <v>4311</v>
      </c>
      <c r="AA660" s="743"/>
      <c r="AB660" s="743" t="str">
        <f>Таблиця4[[#This Row],[Descriptions2]]</f>
        <v/>
      </c>
      <c r="AC660" s="743" t="str">
        <f>Таблиця4[[#This Row],[Owner/Specific NPCs3]]</f>
        <v/>
      </c>
      <c r="AD660" s="743"/>
      <c r="AE660" s="750" t="s">
        <v>5831</v>
      </c>
      <c r="AF660" s="751"/>
      <c r="AG660" s="752"/>
      <c r="AH660" s="743" t="s">
        <v>3860</v>
      </c>
      <c r="AI660" s="752"/>
      <c r="AJ660" s="743" t="s">
        <v>4311</v>
      </c>
      <c r="AK660" s="752"/>
      <c r="AL660" s="742" t="str">
        <f>IFERROR(INDEX('02_LIVING_WATERDEEP'!$C$2:$C$200,MATCH(Таблиця4[[#This Row],[BUILDING NAME]],'02_LIVING_WATERDEEP'!$A$2:$A$200,0),1),"")</f>
        <v/>
      </c>
      <c r="AM660" s="742" t="str">
        <f>IFERROR(INDEX('02_LIVING_WATERDEEP'!$F$2:$F$200,MATCH(Таблиця4[[#This Row],[BUILDING NAME]],'02_LIVING_WATERDEEP'!$A$2:$A$200,0),1),"")</f>
        <v/>
      </c>
      <c r="AN660" s="742" t="str">
        <f>IFERROR(INDEX('02_LIVING_WATERDEEP'!$I$2:$I$200,MATCH(Таблиця4[[#This Row],[BUILDING NAME]],'02_LIVING_WATERDEEP'!$A$2:$A$200,0),1),"")</f>
        <v/>
      </c>
      <c r="AO660" s="742" t="str">
        <f>IFERROR(INDEX('02_LIVING_WATERDEEP'!$J$2:$J$200,MATCH(Таблиця4[[#This Row],[BUILDING NAME]],'02_LIVING_WATERDEEP'!$A$2:$A$200,0),1),"")</f>
        <v/>
      </c>
      <c r="AP660" s="742" t="str">
        <f>IFERROR(INDEX('02_LIVING_WATERDEEP'!$K$2:$K$200,MATCH(Таблиця4[[#This Row],[BUILDING NAME]],'02_LIVING_WATERDEEP'!$A$2:$A$200,0),1),"")</f>
        <v/>
      </c>
      <c r="AQ660" s="742" t="str">
        <f>IFERROR(INDEX('02_LIVING_WATERDEEP'!$L$2:$L$200,MATCH(Таблиця4[[#This Row],[BUILDING NAME]],'02_LIVING_WATERDEEP'!$A$2:$A$200,0),1),"")</f>
        <v/>
      </c>
      <c r="AR660" s="742" t="str">
        <f>IFERROR(INDEX('02_LIVING_WATERDEEP'!$M$2:$M$200,MATCH(Таблиця4[[#This Row],[BUILDING NAME]],'02_LIVING_WATERDEEP'!$A$2:$A$200,0),1),"")</f>
        <v/>
      </c>
      <c r="AS660" s="742"/>
      <c r="AT660" s="596"/>
      <c r="AU660" s="596"/>
      <c r="AV660" s="596"/>
      <c r="AW660" s="596"/>
      <c r="AX660" s="596"/>
      <c r="AY660" s="596"/>
      <c r="AZ660" s="596"/>
      <c r="BA660" s="596"/>
      <c r="BB660" s="596"/>
      <c r="BC660" s="596"/>
      <c r="BD660" s="596"/>
      <c r="BE660" s="596"/>
      <c r="BF660" s="596"/>
      <c r="BG660" s="596"/>
      <c r="BH660" s="596"/>
      <c r="BI660" s="596"/>
      <c r="BJ660" s="596" t="e">
        <f>MATCH(Таблиця4[[#This Row],[BUILDING NAME]],#REF!,0)</f>
        <v>#REF!</v>
      </c>
      <c r="BK660" s="596" t="e">
        <f>INDEX(#REF!,'02BUILD'!BJ660,1)</f>
        <v>#REF!</v>
      </c>
      <c r="BL660" s="596" t="e">
        <v>#N/A</v>
      </c>
      <c r="BM660" s="596"/>
      <c r="BN660" s="596" t="e">
        <f>MATCH(Таблиця4[[#This Row],[BUILDING NAME]],Таблиця5[NAME],0)</f>
        <v>#N/A</v>
      </c>
      <c r="BO660" s="596" t="e">
        <f>INDEX(Таблиця5[[C - COINS - COST]:[ADDRESS]],'02BUILD'!$BN660,1)</f>
        <v>#N/A</v>
      </c>
      <c r="BP660" s="596" t="e">
        <f>INDEX(Таблиця5[[C - COINS - COST]:[ADDRESS]],'02BUILD'!$BN660,2)</f>
        <v>#N/A</v>
      </c>
      <c r="BQ660" s="596" t="e">
        <f>INDEX(Таблиця5[[C - COINS - COST]:[ADDRESS]],'02BUILD'!$BN660,3)</f>
        <v>#N/A</v>
      </c>
      <c r="BR660" s="596" t="e">
        <f>INDEX(Таблиця5[[C - COINS - COST]:[ADDRESS]],'02BUILD'!$BN660,4)</f>
        <v>#N/A</v>
      </c>
      <c r="BS660" s="596" t="e">
        <f>INDEX(Таблиця5[[C - COINS - COST]:[ADDRESS]],'02BUILD'!$BN660,5)</f>
        <v>#N/A</v>
      </c>
      <c r="BT660" s="596" t="e">
        <f>INDEX(Таблиця5[[C - COINS - COST]:[ADDRESS]],'02BUILD'!$BN660,6)</f>
        <v>#N/A</v>
      </c>
      <c r="BU660" s="596" t="e">
        <f>INDEX(Таблиця5[[C - COINS - COST]:[ADDRESS]],'02BUILD'!$BN660,7)</f>
        <v>#N/A</v>
      </c>
      <c r="BV660" s="596" t="e">
        <f>INDEX(Таблиця5[[C - COINS - COST]:[ADDRESS]],'02BUILD'!$BN660,8)</f>
        <v>#N/A</v>
      </c>
      <c r="BW660" s="596" t="e">
        <f>INDEX(Таблиця5[[C - COINS - COST]:[ADDRESS]],'02BUILD'!$BN660,9)</f>
        <v>#N/A</v>
      </c>
      <c r="BX660" s="596" t="e">
        <f>INDEX(Таблиця5[[C - COINS - COST]:[ADDRESS]],'02BUILD'!$BN660,10)</f>
        <v>#N/A</v>
      </c>
    </row>
    <row r="661" spans="1:76" ht="16.5" thickTop="1" thickBot="1">
      <c r="A661" s="742" t="s">
        <v>1060</v>
      </c>
      <c r="B661" s="742" t="str">
        <f t="shared" si="34"/>
        <v>T38</v>
      </c>
      <c r="C661" s="742" t="str">
        <f t="shared" si="35"/>
        <v>The Plinth (city building/temple, A, 6)</v>
      </c>
      <c r="D661" s="742"/>
      <c r="E661" s="742"/>
      <c r="F661" s="743" t="s">
        <v>1385</v>
      </c>
      <c r="G661" s="743" t="s">
        <v>1837</v>
      </c>
      <c r="H661" s="743" t="s">
        <v>20930</v>
      </c>
      <c r="I661" s="743" t="s">
        <v>3968</v>
      </c>
      <c r="J661" s="743"/>
      <c r="K661" s="743" t="s">
        <v>2068</v>
      </c>
      <c r="L661" s="743" t="s">
        <v>2076</v>
      </c>
      <c r="M661" s="743">
        <v>6</v>
      </c>
      <c r="N661" s="743" t="s">
        <v>18619</v>
      </c>
      <c r="O661" s="743"/>
      <c r="P661" s="743"/>
      <c r="Q661" s="743"/>
      <c r="R661" s="743"/>
      <c r="S66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1" s="743"/>
      <c r="U661" s="743"/>
      <c r="V661" s="743"/>
      <c r="W661" s="743"/>
      <c r="X661" s="743"/>
      <c r="Y661" s="743" t="s">
        <v>21084</v>
      </c>
      <c r="Z661" s="743" t="s">
        <v>4311</v>
      </c>
      <c r="AA661" s="743"/>
      <c r="AB661" s="743" t="str">
        <f>Таблиця4[[#This Row],[Descriptions2]]</f>
        <v/>
      </c>
      <c r="AC661" s="743" t="str">
        <f>Таблиця4[[#This Row],[Owner/Specific NPCs3]]</f>
        <v/>
      </c>
      <c r="AD661" s="743"/>
      <c r="AE661" s="750" t="s">
        <v>5883</v>
      </c>
      <c r="AF661" s="751"/>
      <c r="AG661" s="752"/>
      <c r="AH661" s="743" t="s">
        <v>4311</v>
      </c>
      <c r="AI661" s="752"/>
      <c r="AJ661" s="743" t="s">
        <v>4311</v>
      </c>
      <c r="AK661" s="752"/>
      <c r="AL661" s="742" t="str">
        <f>IFERROR(INDEX('02_LIVING_WATERDEEP'!$C$2:$C$200,MATCH(Таблиця4[[#This Row],[BUILDING NAME]],'02_LIVING_WATERDEEP'!$A$2:$A$200,0),1),"")</f>
        <v/>
      </c>
      <c r="AM661" s="742" t="str">
        <f>IFERROR(INDEX('02_LIVING_WATERDEEP'!$F$2:$F$200,MATCH(Таблиця4[[#This Row],[BUILDING NAME]],'02_LIVING_WATERDEEP'!$A$2:$A$200,0),1),"")</f>
        <v/>
      </c>
      <c r="AN661" s="742" t="str">
        <f>IFERROR(INDEX('02_LIVING_WATERDEEP'!$I$2:$I$200,MATCH(Таблиця4[[#This Row],[BUILDING NAME]],'02_LIVING_WATERDEEP'!$A$2:$A$200,0),1),"")</f>
        <v/>
      </c>
      <c r="AO661" s="742" t="str">
        <f>IFERROR(INDEX('02_LIVING_WATERDEEP'!$J$2:$J$200,MATCH(Таблиця4[[#This Row],[BUILDING NAME]],'02_LIVING_WATERDEEP'!$A$2:$A$200,0),1),"")</f>
        <v/>
      </c>
      <c r="AP661" s="742" t="str">
        <f>IFERROR(INDEX('02_LIVING_WATERDEEP'!$K$2:$K$200,MATCH(Таблиця4[[#This Row],[BUILDING NAME]],'02_LIVING_WATERDEEP'!$A$2:$A$200,0),1),"")</f>
        <v/>
      </c>
      <c r="AQ661" s="742" t="str">
        <f>IFERROR(INDEX('02_LIVING_WATERDEEP'!$L$2:$L$200,MATCH(Таблиця4[[#This Row],[BUILDING NAME]],'02_LIVING_WATERDEEP'!$A$2:$A$200,0),1),"")</f>
        <v/>
      </c>
      <c r="AR661" s="742" t="str">
        <f>IFERROR(INDEX('02_LIVING_WATERDEEP'!$M$2:$M$200,MATCH(Таблиця4[[#This Row],[BUILDING NAME]],'02_LIVING_WATERDEEP'!$A$2:$A$200,0),1),"")</f>
        <v/>
      </c>
      <c r="AS661" s="742"/>
      <c r="AT661" s="596"/>
      <c r="AU661" s="596"/>
      <c r="AV661" s="596"/>
      <c r="AW661" s="596"/>
      <c r="AX661" s="596"/>
      <c r="AY661" s="596"/>
      <c r="AZ661" s="596"/>
      <c r="BA661" s="596"/>
      <c r="BB661" s="596"/>
      <c r="BC661" s="596"/>
      <c r="BD661" s="596"/>
      <c r="BE661" s="596"/>
      <c r="BF661" s="596"/>
      <c r="BG661" s="596"/>
      <c r="BH661" s="596"/>
      <c r="BI661" s="596"/>
      <c r="BJ661" s="596" t="e">
        <f>MATCH(Таблиця4[[#This Row],[BUILDING NAME]],#REF!,0)</f>
        <v>#REF!</v>
      </c>
      <c r="BK661" s="596" t="e">
        <f>INDEX(#REF!,'02BUILD'!BJ661,1)</f>
        <v>#REF!</v>
      </c>
      <c r="BL661" s="596" t="e">
        <v>#N/A</v>
      </c>
      <c r="BM661" s="596"/>
      <c r="BN661" s="596" t="e">
        <f>MATCH(Таблиця4[[#This Row],[BUILDING NAME]],Таблиця5[NAME],0)</f>
        <v>#N/A</v>
      </c>
      <c r="BO661" s="596" t="e">
        <f>INDEX(Таблиця5[[C - COINS - COST]:[ADDRESS]],'02BUILD'!$BN661,1)</f>
        <v>#N/A</v>
      </c>
      <c r="BP661" s="596" t="e">
        <f>INDEX(Таблиця5[[C - COINS - COST]:[ADDRESS]],'02BUILD'!$BN661,2)</f>
        <v>#N/A</v>
      </c>
      <c r="BQ661" s="596" t="e">
        <f>INDEX(Таблиця5[[C - COINS - COST]:[ADDRESS]],'02BUILD'!$BN661,3)</f>
        <v>#N/A</v>
      </c>
      <c r="BR661" s="596" t="e">
        <f>INDEX(Таблиця5[[C - COINS - COST]:[ADDRESS]],'02BUILD'!$BN661,4)</f>
        <v>#N/A</v>
      </c>
      <c r="BS661" s="596" t="e">
        <f>INDEX(Таблиця5[[C - COINS - COST]:[ADDRESS]],'02BUILD'!$BN661,5)</f>
        <v>#N/A</v>
      </c>
      <c r="BT661" s="596" t="e">
        <f>INDEX(Таблиця5[[C - COINS - COST]:[ADDRESS]],'02BUILD'!$BN661,6)</f>
        <v>#N/A</v>
      </c>
      <c r="BU661" s="596" t="e">
        <f>INDEX(Таблиця5[[C - COINS - COST]:[ADDRESS]],'02BUILD'!$BN661,7)</f>
        <v>#N/A</v>
      </c>
      <c r="BV661" s="596" t="e">
        <f>INDEX(Таблиця5[[C - COINS - COST]:[ADDRESS]],'02BUILD'!$BN661,8)</f>
        <v>#N/A</v>
      </c>
      <c r="BW661" s="596" t="e">
        <f>INDEX(Таблиця5[[C - COINS - COST]:[ADDRESS]],'02BUILD'!$BN661,9)</f>
        <v>#N/A</v>
      </c>
      <c r="BX661" s="596" t="e">
        <f>INDEX(Таблиця5[[C - COINS - COST]:[ADDRESS]],'02BUILD'!$BN661,10)</f>
        <v>#N/A</v>
      </c>
    </row>
    <row r="662" spans="1:76" ht="16.5" thickTop="1" thickBot="1">
      <c r="A662" s="742" t="s">
        <v>1061</v>
      </c>
      <c r="B662" s="742" t="str">
        <f t="shared" si="34"/>
        <v>T39</v>
      </c>
      <c r="C662" s="742" t="str">
        <f t="shared" si="35"/>
        <v>Felzoun's Folly (tavern, C, 3)</v>
      </c>
      <c r="D662" s="742"/>
      <c r="E662" s="742"/>
      <c r="F662" s="743" t="s">
        <v>1386</v>
      </c>
      <c r="G662" s="743" t="s">
        <v>1838</v>
      </c>
      <c r="H662" s="743" t="s">
        <v>2341</v>
      </c>
      <c r="I662" s="743" t="s">
        <v>3968</v>
      </c>
      <c r="J662" s="743" t="s">
        <v>17109</v>
      </c>
      <c r="K662" s="743" t="s">
        <v>2093</v>
      </c>
      <c r="L662" s="743" t="s">
        <v>2069</v>
      </c>
      <c r="M662" s="743">
        <v>3</v>
      </c>
      <c r="N662" s="743"/>
      <c r="O662" s="743">
        <v>3</v>
      </c>
      <c r="P662" s="743"/>
      <c r="Q662" s="743">
        <v>3</v>
      </c>
      <c r="R662" s="743"/>
      <c r="S66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3C • 3 P • </v>
      </c>
      <c r="T662" s="743"/>
      <c r="U662" s="743"/>
      <c r="V662" s="743" t="s">
        <v>20547</v>
      </c>
      <c r="W662" s="743"/>
      <c r="X662" s="743"/>
      <c r="Y662" s="743" t="s">
        <v>19804</v>
      </c>
      <c r="Z662" s="743" t="s">
        <v>4311</v>
      </c>
      <c r="AA662" s="743"/>
      <c r="AB662" s="743" t="str">
        <f>Таблиця4[[#This Row],[Descriptions2]]</f>
        <v/>
      </c>
      <c r="AC662" s="743" t="str">
        <f>Таблиця4[[#This Row],[Owner/Specific NPCs3]]</f>
        <v/>
      </c>
      <c r="AD662" s="743"/>
      <c r="AE662" s="750" t="s">
        <v>5884</v>
      </c>
      <c r="AF662" s="751"/>
      <c r="AG662" s="752"/>
      <c r="AH662" s="743" t="s">
        <v>4311</v>
      </c>
      <c r="AI662" s="752"/>
      <c r="AJ662" s="743" t="s">
        <v>4311</v>
      </c>
      <c r="AK662" s="752"/>
      <c r="AL662" s="742" t="str">
        <f>IFERROR(INDEX('02_LIVING_WATERDEEP'!$C$2:$C$200,MATCH(Таблиця4[[#This Row],[BUILDING NAME]],'02_LIVING_WATERDEEP'!$A$2:$A$200,0),1),"")</f>
        <v/>
      </c>
      <c r="AM662" s="742" t="str">
        <f>IFERROR(INDEX('02_LIVING_WATERDEEP'!$F$2:$F$200,MATCH(Таблиця4[[#This Row],[BUILDING NAME]],'02_LIVING_WATERDEEP'!$A$2:$A$200,0),1),"")</f>
        <v/>
      </c>
      <c r="AN662" s="742" t="str">
        <f>IFERROR(INDEX('02_LIVING_WATERDEEP'!$I$2:$I$200,MATCH(Таблиця4[[#This Row],[BUILDING NAME]],'02_LIVING_WATERDEEP'!$A$2:$A$200,0),1),"")</f>
        <v/>
      </c>
      <c r="AO662" s="742" t="str">
        <f>IFERROR(INDEX('02_LIVING_WATERDEEP'!$J$2:$J$200,MATCH(Таблиця4[[#This Row],[BUILDING NAME]],'02_LIVING_WATERDEEP'!$A$2:$A$200,0),1),"")</f>
        <v/>
      </c>
      <c r="AP662" s="742" t="str">
        <f>IFERROR(INDEX('02_LIVING_WATERDEEP'!$K$2:$K$200,MATCH(Таблиця4[[#This Row],[BUILDING NAME]],'02_LIVING_WATERDEEP'!$A$2:$A$200,0),1),"")</f>
        <v/>
      </c>
      <c r="AQ662" s="742" t="str">
        <f>IFERROR(INDEX('02_LIVING_WATERDEEP'!$L$2:$L$200,MATCH(Таблиця4[[#This Row],[BUILDING NAME]],'02_LIVING_WATERDEEP'!$A$2:$A$200,0),1),"")</f>
        <v/>
      </c>
      <c r="AR662" s="742" t="str">
        <f>IFERROR(INDEX('02_LIVING_WATERDEEP'!$M$2:$M$200,MATCH(Таблиця4[[#This Row],[BUILDING NAME]],'02_LIVING_WATERDEEP'!$A$2:$A$200,0),1),"")</f>
        <v/>
      </c>
      <c r="AS662" s="742"/>
      <c r="AT662" s="596"/>
      <c r="AU662" s="596"/>
      <c r="AV662" s="596"/>
      <c r="AW662" s="596"/>
      <c r="AX662" s="596"/>
      <c r="AY662" s="596"/>
      <c r="AZ662" s="596"/>
      <c r="BA662" s="596"/>
      <c r="BB662" s="596"/>
      <c r="BC662" s="596"/>
      <c r="BD662" s="596"/>
      <c r="BE662" s="596"/>
      <c r="BF662" s="596"/>
      <c r="BG662" s="596"/>
      <c r="BH662" s="596"/>
      <c r="BI662" s="596"/>
      <c r="BJ662" s="596" t="e">
        <f>MATCH(Таблиця4[[#This Row],[BUILDING NAME]],#REF!,0)</f>
        <v>#REF!</v>
      </c>
      <c r="BK662" s="596" t="e">
        <f>INDEX(#REF!,'02BUILD'!BJ662,1)</f>
        <v>#REF!</v>
      </c>
      <c r="BL662" s="596" t="s">
        <v>20538</v>
      </c>
      <c r="BM662" s="596"/>
      <c r="BN662" s="596" t="e">
        <f>MATCH(Таблиця4[[#This Row],[BUILDING NAME]],Таблиця5[NAME],0)</f>
        <v>#N/A</v>
      </c>
      <c r="BO662" s="596" t="e">
        <f>INDEX(Таблиця5[[C - COINS - COST]:[ADDRESS]],'02BUILD'!$BN662,1)</f>
        <v>#N/A</v>
      </c>
      <c r="BP662" s="596" t="e">
        <f>INDEX(Таблиця5[[C - COINS - COST]:[ADDRESS]],'02BUILD'!$BN662,2)</f>
        <v>#N/A</v>
      </c>
      <c r="BQ662" s="596" t="e">
        <f>INDEX(Таблиця5[[C - COINS - COST]:[ADDRESS]],'02BUILD'!$BN662,3)</f>
        <v>#N/A</v>
      </c>
      <c r="BR662" s="596" t="e">
        <f>INDEX(Таблиця5[[C - COINS - COST]:[ADDRESS]],'02BUILD'!$BN662,4)</f>
        <v>#N/A</v>
      </c>
      <c r="BS662" s="596" t="e">
        <f>INDEX(Таблиця5[[C - COINS - COST]:[ADDRESS]],'02BUILD'!$BN662,5)</f>
        <v>#N/A</v>
      </c>
      <c r="BT662" s="596" t="e">
        <f>INDEX(Таблиця5[[C - COINS - COST]:[ADDRESS]],'02BUILD'!$BN662,6)</f>
        <v>#N/A</v>
      </c>
      <c r="BU662" s="596" t="e">
        <f>INDEX(Таблиця5[[C - COINS - COST]:[ADDRESS]],'02BUILD'!$BN662,7)</f>
        <v>#N/A</v>
      </c>
      <c r="BV662" s="596" t="e">
        <f>INDEX(Таблиця5[[C - COINS - COST]:[ADDRESS]],'02BUILD'!$BN662,8)</f>
        <v>#N/A</v>
      </c>
      <c r="BW662" s="596" t="e">
        <f>INDEX(Таблиця5[[C - COINS - COST]:[ADDRESS]],'02BUILD'!$BN662,9)</f>
        <v>#N/A</v>
      </c>
      <c r="BX662" s="596" t="e">
        <f>INDEX(Таблиця5[[C - COINS - COST]:[ADDRESS]],'02BUILD'!$BN662,10)</f>
        <v>#N/A</v>
      </c>
    </row>
    <row r="663" spans="1:76" ht="16.5" thickTop="1" thickBot="1">
      <c r="A663" s="742" t="s">
        <v>1062</v>
      </c>
      <c r="B663" s="742" t="str">
        <f t="shared" si="34"/>
        <v>T40</v>
      </c>
      <c r="C663" s="742" t="str">
        <f t="shared" si="35"/>
        <v>Surtlan's Metalwares (business, C, 1)</v>
      </c>
      <c r="D663" s="742"/>
      <c r="E663" s="742"/>
      <c r="F663" s="743" t="s">
        <v>1387</v>
      </c>
      <c r="G663" s="743" t="s">
        <v>1839</v>
      </c>
      <c r="H663" s="743" t="s">
        <v>2342</v>
      </c>
      <c r="I663" s="743" t="s">
        <v>3968</v>
      </c>
      <c r="J663" s="743"/>
      <c r="K663" s="743" t="s">
        <v>2089</v>
      </c>
      <c r="L663" s="743" t="s">
        <v>2069</v>
      </c>
      <c r="M663" s="743">
        <v>1</v>
      </c>
      <c r="N663" s="743"/>
      <c r="O663" s="743"/>
      <c r="P663" s="743"/>
      <c r="Q663" s="743"/>
      <c r="R663" s="743"/>
      <c r="S66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3" s="743"/>
      <c r="U663" s="743"/>
      <c r="V663" s="743" t="s">
        <v>21078</v>
      </c>
      <c r="W663" s="743"/>
      <c r="X663" s="743"/>
      <c r="Y663" s="743"/>
      <c r="Z663" s="743" t="s">
        <v>4311</v>
      </c>
      <c r="AA663" s="743"/>
      <c r="AB663" s="743" t="str">
        <f>Таблиця4[[#This Row],[Descriptions2]]</f>
        <v/>
      </c>
      <c r="AC663" s="743" t="str">
        <f>Таблиця4[[#This Row],[Owner/Specific NPCs3]]</f>
        <v/>
      </c>
      <c r="AD663" s="743"/>
      <c r="AE663" s="750" t="s">
        <v>5831</v>
      </c>
      <c r="AF663" s="751"/>
      <c r="AG663" s="752"/>
      <c r="AH663" s="743" t="s">
        <v>4311</v>
      </c>
      <c r="AI663" s="752"/>
      <c r="AJ663" s="743" t="s">
        <v>4311</v>
      </c>
      <c r="AK663" s="752"/>
      <c r="AL663" s="742" t="str">
        <f>IFERROR(INDEX('02_LIVING_WATERDEEP'!$C$2:$C$200,MATCH(Таблиця4[[#This Row],[BUILDING NAME]],'02_LIVING_WATERDEEP'!$A$2:$A$200,0),1),"")</f>
        <v/>
      </c>
      <c r="AM663" s="742" t="str">
        <f>IFERROR(INDEX('02_LIVING_WATERDEEP'!$F$2:$F$200,MATCH(Таблиця4[[#This Row],[BUILDING NAME]],'02_LIVING_WATERDEEP'!$A$2:$A$200,0),1),"")</f>
        <v/>
      </c>
      <c r="AN663" s="742" t="str">
        <f>IFERROR(INDEX('02_LIVING_WATERDEEP'!$I$2:$I$200,MATCH(Таблиця4[[#This Row],[BUILDING NAME]],'02_LIVING_WATERDEEP'!$A$2:$A$200,0),1),"")</f>
        <v/>
      </c>
      <c r="AO663" s="742" t="str">
        <f>IFERROR(INDEX('02_LIVING_WATERDEEP'!$J$2:$J$200,MATCH(Таблиця4[[#This Row],[BUILDING NAME]],'02_LIVING_WATERDEEP'!$A$2:$A$200,0),1),"")</f>
        <v/>
      </c>
      <c r="AP663" s="742" t="str">
        <f>IFERROR(INDEX('02_LIVING_WATERDEEP'!$K$2:$K$200,MATCH(Таблиця4[[#This Row],[BUILDING NAME]],'02_LIVING_WATERDEEP'!$A$2:$A$200,0),1),"")</f>
        <v/>
      </c>
      <c r="AQ663" s="742" t="str">
        <f>IFERROR(INDEX('02_LIVING_WATERDEEP'!$L$2:$L$200,MATCH(Таблиця4[[#This Row],[BUILDING NAME]],'02_LIVING_WATERDEEP'!$A$2:$A$200,0),1),"")</f>
        <v/>
      </c>
      <c r="AR663" s="742" t="str">
        <f>IFERROR(INDEX('02_LIVING_WATERDEEP'!$M$2:$M$200,MATCH(Таблиця4[[#This Row],[BUILDING NAME]],'02_LIVING_WATERDEEP'!$A$2:$A$200,0),1),"")</f>
        <v/>
      </c>
      <c r="AS663" s="742"/>
      <c r="AT663" s="596"/>
      <c r="AU663" s="596"/>
      <c r="AV663" s="596"/>
      <c r="AW663" s="596"/>
      <c r="AX663" s="596"/>
      <c r="AY663" s="596"/>
      <c r="AZ663" s="596"/>
      <c r="BA663" s="596"/>
      <c r="BB663" s="596"/>
      <c r="BC663" s="596"/>
      <c r="BD663" s="596"/>
      <c r="BE663" s="596"/>
      <c r="BF663" s="596"/>
      <c r="BG663" s="596"/>
      <c r="BH663" s="596"/>
      <c r="BI663" s="596"/>
      <c r="BJ663" s="596" t="e">
        <f>MATCH(Таблиця4[[#This Row],[BUILDING NAME]],#REF!,0)</f>
        <v>#REF!</v>
      </c>
      <c r="BK663" s="596" t="e">
        <f>INDEX(#REF!,'02BUILD'!BJ663,1)</f>
        <v>#REF!</v>
      </c>
      <c r="BL663" s="596" t="e">
        <v>#N/A</v>
      </c>
      <c r="BM663" s="596"/>
      <c r="BN663" s="596" t="e">
        <f>MATCH(Таблиця4[[#This Row],[BUILDING NAME]],Таблиця5[NAME],0)</f>
        <v>#N/A</v>
      </c>
      <c r="BO663" s="596" t="e">
        <f>INDEX(Таблиця5[[C - COINS - COST]:[ADDRESS]],'02BUILD'!$BN663,1)</f>
        <v>#N/A</v>
      </c>
      <c r="BP663" s="596" t="e">
        <f>INDEX(Таблиця5[[C - COINS - COST]:[ADDRESS]],'02BUILD'!$BN663,2)</f>
        <v>#N/A</v>
      </c>
      <c r="BQ663" s="596" t="e">
        <f>INDEX(Таблиця5[[C - COINS - COST]:[ADDRESS]],'02BUILD'!$BN663,3)</f>
        <v>#N/A</v>
      </c>
      <c r="BR663" s="596" t="e">
        <f>INDEX(Таблиця5[[C - COINS - COST]:[ADDRESS]],'02BUILD'!$BN663,4)</f>
        <v>#N/A</v>
      </c>
      <c r="BS663" s="596" t="e">
        <f>INDEX(Таблиця5[[C - COINS - COST]:[ADDRESS]],'02BUILD'!$BN663,5)</f>
        <v>#N/A</v>
      </c>
      <c r="BT663" s="596" t="e">
        <f>INDEX(Таблиця5[[C - COINS - COST]:[ADDRESS]],'02BUILD'!$BN663,6)</f>
        <v>#N/A</v>
      </c>
      <c r="BU663" s="596" t="e">
        <f>INDEX(Таблиця5[[C - COINS - COST]:[ADDRESS]],'02BUILD'!$BN663,7)</f>
        <v>#N/A</v>
      </c>
      <c r="BV663" s="596" t="e">
        <f>INDEX(Таблиця5[[C - COINS - COST]:[ADDRESS]],'02BUILD'!$BN663,8)</f>
        <v>#N/A</v>
      </c>
      <c r="BW663" s="596" t="e">
        <f>INDEX(Таблиця5[[C - COINS - COST]:[ADDRESS]],'02BUILD'!$BN663,9)</f>
        <v>#N/A</v>
      </c>
      <c r="BX663" s="596" t="e">
        <f>INDEX(Таблиця5[[C - COINS - COST]:[ADDRESS]],'02BUILD'!$BN663,10)</f>
        <v>#N/A</v>
      </c>
    </row>
    <row r="664" spans="1:76" ht="16.5" thickTop="1" thickBot="1">
      <c r="A664" s="742" t="s">
        <v>1063</v>
      </c>
      <c r="B664" s="742" t="str">
        <f t="shared" si="34"/>
        <v>T41</v>
      </c>
      <c r="C664" s="742" t="str">
        <f t="shared" si="35"/>
        <v>Scirkhel Wands' residence (row house, B, 3)</v>
      </c>
      <c r="D664" s="742"/>
      <c r="E664" s="742"/>
      <c r="F664" s="743" t="s">
        <v>1388</v>
      </c>
      <c r="G664" s="743" t="s">
        <v>1840</v>
      </c>
      <c r="H664" s="743" t="s">
        <v>2343</v>
      </c>
      <c r="I664" s="743" t="s">
        <v>3968</v>
      </c>
      <c r="J664" s="743"/>
      <c r="K664" s="743" t="s">
        <v>2090</v>
      </c>
      <c r="L664" s="743" t="s">
        <v>2081</v>
      </c>
      <c r="M664" s="743">
        <v>3</v>
      </c>
      <c r="N664" s="743" t="s">
        <v>191</v>
      </c>
      <c r="O664" s="743"/>
      <c r="P664" s="743"/>
      <c r="Q664" s="743"/>
      <c r="R664" s="743"/>
      <c r="S66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4" s="743"/>
      <c r="U664" s="743"/>
      <c r="V664" s="743"/>
      <c r="W664" s="743"/>
      <c r="X664" s="743"/>
      <c r="Y664" s="743"/>
      <c r="Z664" s="743" t="s">
        <v>4311</v>
      </c>
      <c r="AA664" s="743"/>
      <c r="AB664" s="743" t="str">
        <f>Таблиця4[[#This Row],[Descriptions2]]</f>
        <v/>
      </c>
      <c r="AC664" s="743" t="str">
        <f>Таблиця4[[#This Row],[Owner/Specific NPCs3]]</f>
        <v/>
      </c>
      <c r="AD664" s="743"/>
      <c r="AE664" s="750" t="s">
        <v>5831</v>
      </c>
      <c r="AF664" s="751"/>
      <c r="AG664" s="752"/>
      <c r="AH664" s="743" t="s">
        <v>4311</v>
      </c>
      <c r="AI664" s="752"/>
      <c r="AJ664" s="743" t="s">
        <v>4311</v>
      </c>
      <c r="AK664" s="752"/>
      <c r="AL664" s="742" t="str">
        <f>IFERROR(INDEX('02_LIVING_WATERDEEP'!$C$2:$C$200,MATCH(Таблиця4[[#This Row],[BUILDING NAME]],'02_LIVING_WATERDEEP'!$A$2:$A$200,0),1),"")</f>
        <v/>
      </c>
      <c r="AM664" s="742" t="str">
        <f>IFERROR(INDEX('02_LIVING_WATERDEEP'!$F$2:$F$200,MATCH(Таблиця4[[#This Row],[BUILDING NAME]],'02_LIVING_WATERDEEP'!$A$2:$A$200,0),1),"")</f>
        <v/>
      </c>
      <c r="AN664" s="742" t="str">
        <f>IFERROR(INDEX('02_LIVING_WATERDEEP'!$I$2:$I$200,MATCH(Таблиця4[[#This Row],[BUILDING NAME]],'02_LIVING_WATERDEEP'!$A$2:$A$200,0),1),"")</f>
        <v/>
      </c>
      <c r="AO664" s="742" t="str">
        <f>IFERROR(INDEX('02_LIVING_WATERDEEP'!$J$2:$J$200,MATCH(Таблиця4[[#This Row],[BUILDING NAME]],'02_LIVING_WATERDEEP'!$A$2:$A$200,0),1),"")</f>
        <v/>
      </c>
      <c r="AP664" s="742" t="str">
        <f>IFERROR(INDEX('02_LIVING_WATERDEEP'!$K$2:$K$200,MATCH(Таблиця4[[#This Row],[BUILDING NAME]],'02_LIVING_WATERDEEP'!$A$2:$A$200,0),1),"")</f>
        <v/>
      </c>
      <c r="AQ664" s="742" t="str">
        <f>IFERROR(INDEX('02_LIVING_WATERDEEP'!$L$2:$L$200,MATCH(Таблиця4[[#This Row],[BUILDING NAME]],'02_LIVING_WATERDEEP'!$A$2:$A$200,0),1),"")</f>
        <v/>
      </c>
      <c r="AR664" s="742" t="str">
        <f>IFERROR(INDEX('02_LIVING_WATERDEEP'!$M$2:$M$200,MATCH(Таблиця4[[#This Row],[BUILDING NAME]],'02_LIVING_WATERDEEP'!$A$2:$A$200,0),1),"")</f>
        <v/>
      </c>
      <c r="AS664" s="742"/>
      <c r="AT664" s="596"/>
      <c r="AU664" s="596"/>
      <c r="AV664" s="596"/>
      <c r="AW664" s="596"/>
      <c r="AX664" s="596"/>
      <c r="AY664" s="596"/>
      <c r="AZ664" s="596"/>
      <c r="BA664" s="596"/>
      <c r="BB664" s="596"/>
      <c r="BC664" s="596"/>
      <c r="BD664" s="596"/>
      <c r="BE664" s="596"/>
      <c r="BF664" s="596"/>
      <c r="BG664" s="596"/>
      <c r="BH664" s="596"/>
      <c r="BI664" s="596"/>
      <c r="BJ664" s="596" t="e">
        <f>MATCH(Таблиця4[[#This Row],[BUILDING NAME]],#REF!,0)</f>
        <v>#REF!</v>
      </c>
      <c r="BK664" s="596" t="e">
        <f>INDEX(#REF!,'02BUILD'!BJ664,1)</f>
        <v>#REF!</v>
      </c>
      <c r="BL664" s="596" t="e">
        <v>#N/A</v>
      </c>
      <c r="BM664" s="596"/>
      <c r="BN664" s="596" t="e">
        <f>MATCH(Таблиця4[[#This Row],[BUILDING NAME]],Таблиця5[NAME],0)</f>
        <v>#N/A</v>
      </c>
      <c r="BO664" s="596" t="e">
        <f>INDEX(Таблиця5[[C - COINS - COST]:[ADDRESS]],'02BUILD'!$BN664,1)</f>
        <v>#N/A</v>
      </c>
      <c r="BP664" s="596" t="e">
        <f>INDEX(Таблиця5[[C - COINS - COST]:[ADDRESS]],'02BUILD'!$BN664,2)</f>
        <v>#N/A</v>
      </c>
      <c r="BQ664" s="596" t="e">
        <f>INDEX(Таблиця5[[C - COINS - COST]:[ADDRESS]],'02BUILD'!$BN664,3)</f>
        <v>#N/A</v>
      </c>
      <c r="BR664" s="596" t="e">
        <f>INDEX(Таблиця5[[C - COINS - COST]:[ADDRESS]],'02BUILD'!$BN664,4)</f>
        <v>#N/A</v>
      </c>
      <c r="BS664" s="596" t="e">
        <f>INDEX(Таблиця5[[C - COINS - COST]:[ADDRESS]],'02BUILD'!$BN664,5)</f>
        <v>#N/A</v>
      </c>
      <c r="BT664" s="596" t="e">
        <f>INDEX(Таблиця5[[C - COINS - COST]:[ADDRESS]],'02BUILD'!$BN664,6)</f>
        <v>#N/A</v>
      </c>
      <c r="BU664" s="596" t="e">
        <f>INDEX(Таблиця5[[C - COINS - COST]:[ADDRESS]],'02BUILD'!$BN664,7)</f>
        <v>#N/A</v>
      </c>
      <c r="BV664" s="596" t="e">
        <f>INDEX(Таблиця5[[C - COINS - COST]:[ADDRESS]],'02BUILD'!$BN664,8)</f>
        <v>#N/A</v>
      </c>
      <c r="BW664" s="596" t="e">
        <f>INDEX(Таблиця5[[C - COINS - COST]:[ADDRESS]],'02BUILD'!$BN664,9)</f>
        <v>#N/A</v>
      </c>
      <c r="BX664" s="596" t="e">
        <f>INDEX(Таблиця5[[C - COINS - COST]:[ADDRESS]],'02BUILD'!$BN664,10)</f>
        <v>#N/A</v>
      </c>
    </row>
    <row r="665" spans="1:76" ht="16.5" thickTop="1" thickBot="1">
      <c r="A665" s="742" t="s">
        <v>1064</v>
      </c>
      <c r="B665" s="742" t="str">
        <f t="shared" si="34"/>
        <v>T42</v>
      </c>
      <c r="C665" s="742" t="str">
        <f t="shared" si="35"/>
        <v>Wheel Hall (guildhall, C, 2)</v>
      </c>
      <c r="D665" s="742"/>
      <c r="E665" s="742"/>
      <c r="F665" s="743" t="s">
        <v>1389</v>
      </c>
      <c r="G665" s="743" t="s">
        <v>1841</v>
      </c>
      <c r="H665" s="743" t="s">
        <v>2344</v>
      </c>
      <c r="I665" s="743" t="s">
        <v>3968</v>
      </c>
      <c r="J665" s="743"/>
      <c r="K665" s="743" t="s">
        <v>2096</v>
      </c>
      <c r="L665" s="743" t="s">
        <v>2069</v>
      </c>
      <c r="M665" s="743">
        <v>2</v>
      </c>
      <c r="N665" s="759" t="s">
        <v>20680</v>
      </c>
      <c r="O665" s="743"/>
      <c r="P665" s="743"/>
      <c r="Q665" s="743"/>
      <c r="R665" s="743"/>
      <c r="S66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5" s="743"/>
      <c r="U665" s="743"/>
      <c r="V665" s="743"/>
      <c r="W665" s="743"/>
      <c r="X665" s="743"/>
      <c r="Y665" s="759" t="s">
        <v>20680</v>
      </c>
      <c r="Z665" s="743" t="s">
        <v>4311</v>
      </c>
      <c r="AA665" s="743"/>
      <c r="AB665" s="743" t="str">
        <f>Таблиця4[[#This Row],[Descriptions2]]</f>
        <v/>
      </c>
      <c r="AC665" s="743" t="str">
        <f>Таблиця4[[#This Row],[Owner/Specific NPCs3]]</f>
        <v/>
      </c>
      <c r="AD665" s="743"/>
      <c r="AE665" s="750" t="s">
        <v>5831</v>
      </c>
      <c r="AF665" s="751"/>
      <c r="AG665" s="752"/>
      <c r="AH665" s="743" t="s">
        <v>4311</v>
      </c>
      <c r="AI665" s="752"/>
      <c r="AJ665" s="743" t="s">
        <v>4311</v>
      </c>
      <c r="AK665" s="752"/>
      <c r="AL665" s="742" t="str">
        <f>IFERROR(INDEX('02_LIVING_WATERDEEP'!$C$2:$C$200,MATCH(Таблиця4[[#This Row],[BUILDING NAME]],'02_LIVING_WATERDEEP'!$A$2:$A$200,0),1),"")</f>
        <v/>
      </c>
      <c r="AM665" s="742" t="str">
        <f>IFERROR(INDEX('02_LIVING_WATERDEEP'!$F$2:$F$200,MATCH(Таблиця4[[#This Row],[BUILDING NAME]],'02_LIVING_WATERDEEP'!$A$2:$A$200,0),1),"")</f>
        <v/>
      </c>
      <c r="AN665" s="742" t="str">
        <f>IFERROR(INDEX('02_LIVING_WATERDEEP'!$I$2:$I$200,MATCH(Таблиця4[[#This Row],[BUILDING NAME]],'02_LIVING_WATERDEEP'!$A$2:$A$200,0),1),"")</f>
        <v/>
      </c>
      <c r="AO665" s="742" t="str">
        <f>IFERROR(INDEX('02_LIVING_WATERDEEP'!$J$2:$J$200,MATCH(Таблиця4[[#This Row],[BUILDING NAME]],'02_LIVING_WATERDEEP'!$A$2:$A$200,0),1),"")</f>
        <v/>
      </c>
      <c r="AP665" s="742" t="str">
        <f>IFERROR(INDEX('02_LIVING_WATERDEEP'!$K$2:$K$200,MATCH(Таблиця4[[#This Row],[BUILDING NAME]],'02_LIVING_WATERDEEP'!$A$2:$A$200,0),1),"")</f>
        <v/>
      </c>
      <c r="AQ665" s="742" t="str">
        <f>IFERROR(INDEX('02_LIVING_WATERDEEP'!$L$2:$L$200,MATCH(Таблиця4[[#This Row],[BUILDING NAME]],'02_LIVING_WATERDEEP'!$A$2:$A$200,0),1),"")</f>
        <v/>
      </c>
      <c r="AR665" s="742" t="str">
        <f>IFERROR(INDEX('02_LIVING_WATERDEEP'!$M$2:$M$200,MATCH(Таблиця4[[#This Row],[BUILDING NAME]],'02_LIVING_WATERDEEP'!$A$2:$A$200,0),1),"")</f>
        <v/>
      </c>
      <c r="AS665" s="742"/>
      <c r="AT665" s="596"/>
      <c r="AU665" s="596"/>
      <c r="AV665" s="596"/>
      <c r="AW665" s="596"/>
      <c r="AX665" s="596"/>
      <c r="AY665" s="596"/>
      <c r="AZ665" s="596"/>
      <c r="BA665" s="596"/>
      <c r="BB665" s="596"/>
      <c r="BC665" s="596"/>
      <c r="BD665" s="596"/>
      <c r="BE665" s="596"/>
      <c r="BF665" s="596"/>
      <c r="BG665" s="596"/>
      <c r="BH665" s="596"/>
      <c r="BI665" s="596"/>
      <c r="BJ665" s="596" t="e">
        <f>MATCH(Таблиця4[[#This Row],[BUILDING NAME]],#REF!,0)</f>
        <v>#REF!</v>
      </c>
      <c r="BK665" s="596" t="e">
        <f>INDEX(#REF!,'02BUILD'!BJ665,1)</f>
        <v>#REF!</v>
      </c>
      <c r="BL665" s="596" t="s">
        <v>20526</v>
      </c>
      <c r="BM665" s="596"/>
      <c r="BN665" s="596" t="e">
        <f>MATCH(Таблиця4[[#This Row],[BUILDING NAME]],Таблиця5[NAME],0)</f>
        <v>#N/A</v>
      </c>
      <c r="BO665" s="596" t="e">
        <f>INDEX(Таблиця5[[C - COINS - COST]:[ADDRESS]],'02BUILD'!$BN665,1)</f>
        <v>#N/A</v>
      </c>
      <c r="BP665" s="596" t="e">
        <f>INDEX(Таблиця5[[C - COINS - COST]:[ADDRESS]],'02BUILD'!$BN665,2)</f>
        <v>#N/A</v>
      </c>
      <c r="BQ665" s="596" t="e">
        <f>INDEX(Таблиця5[[C - COINS - COST]:[ADDRESS]],'02BUILD'!$BN665,3)</f>
        <v>#N/A</v>
      </c>
      <c r="BR665" s="596" t="e">
        <f>INDEX(Таблиця5[[C - COINS - COST]:[ADDRESS]],'02BUILD'!$BN665,4)</f>
        <v>#N/A</v>
      </c>
      <c r="BS665" s="596" t="e">
        <f>INDEX(Таблиця5[[C - COINS - COST]:[ADDRESS]],'02BUILD'!$BN665,5)</f>
        <v>#N/A</v>
      </c>
      <c r="BT665" s="596" t="e">
        <f>INDEX(Таблиця5[[C - COINS - COST]:[ADDRESS]],'02BUILD'!$BN665,6)</f>
        <v>#N/A</v>
      </c>
      <c r="BU665" s="596" t="e">
        <f>INDEX(Таблиця5[[C - COINS - COST]:[ADDRESS]],'02BUILD'!$BN665,7)</f>
        <v>#N/A</v>
      </c>
      <c r="BV665" s="596" t="e">
        <f>INDEX(Таблиця5[[C - COINS - COST]:[ADDRESS]],'02BUILD'!$BN665,8)</f>
        <v>#N/A</v>
      </c>
      <c r="BW665" s="596" t="e">
        <f>INDEX(Таблиця5[[C - COINS - COST]:[ADDRESS]],'02BUILD'!$BN665,9)</f>
        <v>#N/A</v>
      </c>
      <c r="BX665" s="596" t="e">
        <f>INDEX(Таблиця5[[C - COINS - COST]:[ADDRESS]],'02BUILD'!$BN665,10)</f>
        <v>#N/A</v>
      </c>
    </row>
    <row r="666" spans="1:76" ht="16.5" thickTop="1" thickBot="1">
      <c r="A666" s="742" t="s">
        <v>1065</v>
      </c>
      <c r="B666" s="742" t="str">
        <f t="shared" si="34"/>
        <v>T43</v>
      </c>
      <c r="C666" s="742" t="str">
        <f t="shared" si="35"/>
        <v>The Gray Serpent (inn, C, 3)</v>
      </c>
      <c r="D666" s="742"/>
      <c r="E666" s="742"/>
      <c r="F666" s="743" t="s">
        <v>1390</v>
      </c>
      <c r="G666" s="743" t="s">
        <v>1842</v>
      </c>
      <c r="H666" s="743" t="s">
        <v>20922</v>
      </c>
      <c r="I666" s="743" t="s">
        <v>3968</v>
      </c>
      <c r="J666" s="743"/>
      <c r="K666" s="743" t="s">
        <v>2092</v>
      </c>
      <c r="L666" s="743" t="s">
        <v>2069</v>
      </c>
      <c r="M666" s="743">
        <v>3</v>
      </c>
      <c r="N666" s="743"/>
      <c r="O666" s="743">
        <v>4</v>
      </c>
      <c r="P666" s="743">
        <v>5</v>
      </c>
      <c r="Q666" s="743"/>
      <c r="R666" s="743"/>
      <c r="S66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5A • </v>
      </c>
      <c r="T666" s="743"/>
      <c r="U666" s="743"/>
      <c r="V666" s="743"/>
      <c r="W666" s="743"/>
      <c r="X666" s="743"/>
      <c r="Y666" s="743"/>
      <c r="Z666" s="743" t="s">
        <v>4311</v>
      </c>
      <c r="AA666" s="743"/>
      <c r="AB666" s="743" t="str">
        <f>Таблиця4[[#This Row],[Descriptions2]]</f>
        <v/>
      </c>
      <c r="AC666" s="743" t="str">
        <f>Таблиця4[[#This Row],[Owner/Specific NPCs3]]</f>
        <v/>
      </c>
      <c r="AD666" s="743"/>
      <c r="AE666" s="750" t="s">
        <v>5831</v>
      </c>
      <c r="AF666" s="751"/>
      <c r="AG666" s="752"/>
      <c r="AH666" s="743" t="s">
        <v>4311</v>
      </c>
      <c r="AI666" s="752"/>
      <c r="AJ666" s="743" t="s">
        <v>4311</v>
      </c>
      <c r="AK666" s="752"/>
      <c r="AL666" s="742" t="str">
        <f>IFERROR(INDEX('02_LIVING_WATERDEEP'!$C$2:$C$200,MATCH(Таблиця4[[#This Row],[BUILDING NAME]],'02_LIVING_WATERDEEP'!$A$2:$A$200,0),1),"")</f>
        <v/>
      </c>
      <c r="AM666" s="742" t="str">
        <f>IFERROR(INDEX('02_LIVING_WATERDEEP'!$F$2:$F$200,MATCH(Таблиця4[[#This Row],[BUILDING NAME]],'02_LIVING_WATERDEEP'!$A$2:$A$200,0),1),"")</f>
        <v/>
      </c>
      <c r="AN666" s="742" t="str">
        <f>IFERROR(INDEX('02_LIVING_WATERDEEP'!$I$2:$I$200,MATCH(Таблиця4[[#This Row],[BUILDING NAME]],'02_LIVING_WATERDEEP'!$A$2:$A$200,0),1),"")</f>
        <v/>
      </c>
      <c r="AO666" s="742" t="str">
        <f>IFERROR(INDEX('02_LIVING_WATERDEEP'!$J$2:$J$200,MATCH(Таблиця4[[#This Row],[BUILDING NAME]],'02_LIVING_WATERDEEP'!$A$2:$A$200,0),1),"")</f>
        <v/>
      </c>
      <c r="AP666" s="742" t="str">
        <f>IFERROR(INDEX('02_LIVING_WATERDEEP'!$K$2:$K$200,MATCH(Таблиця4[[#This Row],[BUILDING NAME]],'02_LIVING_WATERDEEP'!$A$2:$A$200,0),1),"")</f>
        <v/>
      </c>
      <c r="AQ666" s="742" t="str">
        <f>IFERROR(INDEX('02_LIVING_WATERDEEP'!$L$2:$L$200,MATCH(Таблиця4[[#This Row],[BUILDING NAME]],'02_LIVING_WATERDEEP'!$A$2:$A$200,0),1),"")</f>
        <v/>
      </c>
      <c r="AR666" s="742" t="str">
        <f>IFERROR(INDEX('02_LIVING_WATERDEEP'!$M$2:$M$200,MATCH(Таблиця4[[#This Row],[BUILDING NAME]],'02_LIVING_WATERDEEP'!$A$2:$A$200,0),1),"")</f>
        <v/>
      </c>
      <c r="AS666" s="742"/>
      <c r="AT666" s="596"/>
      <c r="AU666" s="596"/>
      <c r="AV666" s="596"/>
      <c r="AW666" s="596"/>
      <c r="AX666" s="596"/>
      <c r="AY666" s="596"/>
      <c r="AZ666" s="596"/>
      <c r="BA666" s="596"/>
      <c r="BB666" s="596"/>
      <c r="BC666" s="596"/>
      <c r="BD666" s="596"/>
      <c r="BE666" s="596"/>
      <c r="BF666" s="596"/>
      <c r="BG666" s="596"/>
      <c r="BH666" s="596"/>
      <c r="BI666" s="596"/>
      <c r="BJ666" s="596" t="e">
        <f>MATCH(Таблиця4[[#This Row],[BUILDING NAME]],#REF!,0)</f>
        <v>#REF!</v>
      </c>
      <c r="BK666" s="596" t="e">
        <f>INDEX(#REF!,'02BUILD'!BJ666,1)</f>
        <v>#REF!</v>
      </c>
      <c r="BL666" s="596" t="e">
        <v>#N/A</v>
      </c>
      <c r="BM666" s="596"/>
      <c r="BN666" s="596" t="e">
        <f>MATCH(Таблиця4[[#This Row],[BUILDING NAME]],Таблиця5[NAME],0)</f>
        <v>#N/A</v>
      </c>
      <c r="BO666" s="596" t="e">
        <f>INDEX(Таблиця5[[C - COINS - COST]:[ADDRESS]],'02BUILD'!$BN666,1)</f>
        <v>#N/A</v>
      </c>
      <c r="BP666" s="596" t="e">
        <f>INDEX(Таблиця5[[C - COINS - COST]:[ADDRESS]],'02BUILD'!$BN666,2)</f>
        <v>#N/A</v>
      </c>
      <c r="BQ666" s="596" t="e">
        <f>INDEX(Таблиця5[[C - COINS - COST]:[ADDRESS]],'02BUILD'!$BN666,3)</f>
        <v>#N/A</v>
      </c>
      <c r="BR666" s="596" t="e">
        <f>INDEX(Таблиця5[[C - COINS - COST]:[ADDRESS]],'02BUILD'!$BN666,4)</f>
        <v>#N/A</v>
      </c>
      <c r="BS666" s="596" t="e">
        <f>INDEX(Таблиця5[[C - COINS - COST]:[ADDRESS]],'02BUILD'!$BN666,5)</f>
        <v>#N/A</v>
      </c>
      <c r="BT666" s="596" t="e">
        <f>INDEX(Таблиця5[[C - COINS - COST]:[ADDRESS]],'02BUILD'!$BN666,6)</f>
        <v>#N/A</v>
      </c>
      <c r="BU666" s="596" t="e">
        <f>INDEX(Таблиця5[[C - COINS - COST]:[ADDRESS]],'02BUILD'!$BN666,7)</f>
        <v>#N/A</v>
      </c>
      <c r="BV666" s="596" t="e">
        <f>INDEX(Таблиця5[[C - COINS - COST]:[ADDRESS]],'02BUILD'!$BN666,8)</f>
        <v>#N/A</v>
      </c>
      <c r="BW666" s="596" t="e">
        <f>INDEX(Таблиця5[[C - COINS - COST]:[ADDRESS]],'02BUILD'!$BN666,9)</f>
        <v>#N/A</v>
      </c>
      <c r="BX666" s="596" t="e">
        <f>INDEX(Таблиця5[[C - COINS - COST]:[ADDRESS]],'02BUILD'!$BN666,10)</f>
        <v>#N/A</v>
      </c>
    </row>
    <row r="667" spans="1:76" ht="16.5" thickTop="1" thickBot="1">
      <c r="A667" s="742" t="s">
        <v>1066</v>
      </c>
      <c r="B667" s="742" t="str">
        <f t="shared" si="34"/>
        <v>T44</v>
      </c>
      <c r="C667" s="742" t="str">
        <f t="shared" si="35"/>
        <v>Blackstone House (row house, B, 4)</v>
      </c>
      <c r="D667" s="742"/>
      <c r="E667" s="742"/>
      <c r="F667" s="743" t="s">
        <v>1391</v>
      </c>
      <c r="G667" s="743" t="s">
        <v>1843</v>
      </c>
      <c r="H667" s="743" t="s">
        <v>2346</v>
      </c>
      <c r="I667" s="743" t="s">
        <v>3968</v>
      </c>
      <c r="J667" s="743"/>
      <c r="K667" s="743" t="s">
        <v>2090</v>
      </c>
      <c r="L667" s="743" t="s">
        <v>2081</v>
      </c>
      <c r="M667" s="743">
        <v>4</v>
      </c>
      <c r="N667" s="743"/>
      <c r="O667" s="743"/>
      <c r="P667" s="743"/>
      <c r="Q667" s="743"/>
      <c r="R667" s="743"/>
      <c r="S66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7" s="743"/>
      <c r="U667" s="743"/>
      <c r="V667" s="743"/>
      <c r="W667" s="743"/>
      <c r="X667" s="743"/>
      <c r="Y667" s="743"/>
      <c r="Z667" s="743" t="s">
        <v>4311</v>
      </c>
      <c r="AA667" s="743"/>
      <c r="AB667" s="743" t="str">
        <f>Таблиця4[[#This Row],[Descriptions2]]</f>
        <v/>
      </c>
      <c r="AC667" s="743" t="str">
        <f>Таблиця4[[#This Row],[Owner/Specific NPCs3]]</f>
        <v/>
      </c>
      <c r="AD667" s="743"/>
      <c r="AE667" s="750" t="s">
        <v>5831</v>
      </c>
      <c r="AF667" s="751"/>
      <c r="AG667" s="752"/>
      <c r="AH667" s="743" t="s">
        <v>4311</v>
      </c>
      <c r="AI667" s="752"/>
      <c r="AJ667" s="743" t="s">
        <v>4311</v>
      </c>
      <c r="AK667" s="752"/>
      <c r="AL667" s="742" t="str">
        <f>IFERROR(INDEX('02_LIVING_WATERDEEP'!$C$2:$C$200,MATCH(Таблиця4[[#This Row],[BUILDING NAME]],'02_LIVING_WATERDEEP'!$A$2:$A$200,0),1),"")</f>
        <v/>
      </c>
      <c r="AM667" s="742" t="str">
        <f>IFERROR(INDEX('02_LIVING_WATERDEEP'!$F$2:$F$200,MATCH(Таблиця4[[#This Row],[BUILDING NAME]],'02_LIVING_WATERDEEP'!$A$2:$A$200,0),1),"")</f>
        <v/>
      </c>
      <c r="AN667" s="742" t="str">
        <f>IFERROR(INDEX('02_LIVING_WATERDEEP'!$I$2:$I$200,MATCH(Таблиця4[[#This Row],[BUILDING NAME]],'02_LIVING_WATERDEEP'!$A$2:$A$200,0),1),"")</f>
        <v/>
      </c>
      <c r="AO667" s="742" t="str">
        <f>IFERROR(INDEX('02_LIVING_WATERDEEP'!$J$2:$J$200,MATCH(Таблиця4[[#This Row],[BUILDING NAME]],'02_LIVING_WATERDEEP'!$A$2:$A$200,0),1),"")</f>
        <v/>
      </c>
      <c r="AP667" s="742" t="str">
        <f>IFERROR(INDEX('02_LIVING_WATERDEEP'!$K$2:$K$200,MATCH(Таблиця4[[#This Row],[BUILDING NAME]],'02_LIVING_WATERDEEP'!$A$2:$A$200,0),1),"")</f>
        <v/>
      </c>
      <c r="AQ667" s="742" t="str">
        <f>IFERROR(INDEX('02_LIVING_WATERDEEP'!$L$2:$L$200,MATCH(Таблиця4[[#This Row],[BUILDING NAME]],'02_LIVING_WATERDEEP'!$A$2:$A$200,0),1),"")</f>
        <v/>
      </c>
      <c r="AR667" s="742" t="str">
        <f>IFERROR(INDEX('02_LIVING_WATERDEEP'!$M$2:$M$200,MATCH(Таблиця4[[#This Row],[BUILDING NAME]],'02_LIVING_WATERDEEP'!$A$2:$A$200,0),1),"")</f>
        <v/>
      </c>
      <c r="AS667" s="742"/>
      <c r="AT667" s="596"/>
      <c r="AU667" s="596"/>
      <c r="AV667" s="596"/>
      <c r="AW667" s="596"/>
      <c r="AX667" s="596"/>
      <c r="AY667" s="596"/>
      <c r="AZ667" s="596"/>
      <c r="BA667" s="596"/>
      <c r="BB667" s="596"/>
      <c r="BC667" s="596"/>
      <c r="BD667" s="596"/>
      <c r="BE667" s="596"/>
      <c r="BF667" s="596"/>
      <c r="BG667" s="596"/>
      <c r="BH667" s="596"/>
      <c r="BI667" s="596"/>
      <c r="BJ667" s="596" t="e">
        <f>MATCH(Таблиця4[[#This Row],[BUILDING NAME]],#REF!,0)</f>
        <v>#REF!</v>
      </c>
      <c r="BK667" s="596" t="e">
        <f>INDEX(#REF!,'02BUILD'!BJ667,1)</f>
        <v>#REF!</v>
      </c>
      <c r="BL667" s="596" t="s">
        <v>20685</v>
      </c>
      <c r="BM667" s="596"/>
      <c r="BN667" s="596" t="e">
        <f>MATCH(Таблиця4[[#This Row],[BUILDING NAME]],Таблиця5[NAME],0)</f>
        <v>#N/A</v>
      </c>
      <c r="BO667" s="596" t="e">
        <f>INDEX(Таблиця5[[C - COINS - COST]:[ADDRESS]],'02BUILD'!$BN667,1)</f>
        <v>#N/A</v>
      </c>
      <c r="BP667" s="596" t="e">
        <f>INDEX(Таблиця5[[C - COINS - COST]:[ADDRESS]],'02BUILD'!$BN667,2)</f>
        <v>#N/A</v>
      </c>
      <c r="BQ667" s="596" t="e">
        <f>INDEX(Таблиця5[[C - COINS - COST]:[ADDRESS]],'02BUILD'!$BN667,3)</f>
        <v>#N/A</v>
      </c>
      <c r="BR667" s="596" t="e">
        <f>INDEX(Таблиця5[[C - COINS - COST]:[ADDRESS]],'02BUILD'!$BN667,4)</f>
        <v>#N/A</v>
      </c>
      <c r="BS667" s="596" t="e">
        <f>INDEX(Таблиця5[[C - COINS - COST]:[ADDRESS]],'02BUILD'!$BN667,5)</f>
        <v>#N/A</v>
      </c>
      <c r="BT667" s="596" t="e">
        <f>INDEX(Таблиця5[[C - COINS - COST]:[ADDRESS]],'02BUILD'!$BN667,6)</f>
        <v>#N/A</v>
      </c>
      <c r="BU667" s="596" t="e">
        <f>INDEX(Таблиця5[[C - COINS - COST]:[ADDRESS]],'02BUILD'!$BN667,7)</f>
        <v>#N/A</v>
      </c>
      <c r="BV667" s="596" t="e">
        <f>INDEX(Таблиця5[[C - COINS - COST]:[ADDRESS]],'02BUILD'!$BN667,8)</f>
        <v>#N/A</v>
      </c>
      <c r="BW667" s="596" t="e">
        <f>INDEX(Таблиця5[[C - COINS - COST]:[ADDRESS]],'02BUILD'!$BN667,9)</f>
        <v>#N/A</v>
      </c>
      <c r="BX667" s="596" t="e">
        <f>INDEX(Таблиця5[[C - COINS - COST]:[ADDRESS]],'02BUILD'!$BN667,10)</f>
        <v>#N/A</v>
      </c>
    </row>
    <row r="668" spans="1:76" ht="16.5" thickTop="1" thickBot="1">
      <c r="A668" s="742" t="s">
        <v>1067</v>
      </c>
      <c r="B668" s="742" t="str">
        <f t="shared" si="34"/>
        <v>T45</v>
      </c>
      <c r="C668" s="742" t="str">
        <f t="shared" si="35"/>
        <v>Rejviik's Mortuary (business, A, 3)</v>
      </c>
      <c r="D668" s="742"/>
      <c r="E668" s="742"/>
      <c r="F668" s="743" t="s">
        <v>1844</v>
      </c>
      <c r="G668" s="743" t="s">
        <v>1845</v>
      </c>
      <c r="H668" s="743" t="s">
        <v>2347</v>
      </c>
      <c r="I668" s="743" t="s">
        <v>3968</v>
      </c>
      <c r="J668" s="743"/>
      <c r="K668" s="743" t="s">
        <v>2089</v>
      </c>
      <c r="L668" s="743" t="s">
        <v>2076</v>
      </c>
      <c r="M668" s="743">
        <v>3</v>
      </c>
      <c r="N668" s="743"/>
      <c r="O668" s="743"/>
      <c r="P668" s="743"/>
      <c r="Q668" s="743"/>
      <c r="R668" s="743"/>
      <c r="S66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8" s="743"/>
      <c r="U668" s="743"/>
      <c r="V668" s="743"/>
      <c r="W668" s="743"/>
      <c r="X668" s="743"/>
      <c r="Y668" s="743" t="s">
        <v>21080</v>
      </c>
      <c r="Z668" s="743" t="s">
        <v>4311</v>
      </c>
      <c r="AA668" s="743"/>
      <c r="AB668" s="743" t="str">
        <f>Таблиця4[[#This Row],[Descriptions2]]</f>
        <v/>
      </c>
      <c r="AC668" s="743" t="str">
        <f>Таблиця4[[#This Row],[Owner/Specific NPCs3]]</f>
        <v/>
      </c>
      <c r="AD668" s="743"/>
      <c r="AE668" s="750" t="s">
        <v>5831</v>
      </c>
      <c r="AF668" s="751"/>
      <c r="AG668" s="752"/>
      <c r="AH668" s="743" t="s">
        <v>4311</v>
      </c>
      <c r="AI668" s="752"/>
      <c r="AJ668" s="743" t="s">
        <v>4311</v>
      </c>
      <c r="AK668" s="752"/>
      <c r="AL668" s="742" t="str">
        <f>IFERROR(INDEX('02_LIVING_WATERDEEP'!$C$2:$C$200,MATCH(Таблиця4[[#This Row],[BUILDING NAME]],'02_LIVING_WATERDEEP'!$A$2:$A$200,0),1),"")</f>
        <v/>
      </c>
      <c r="AM668" s="742" t="str">
        <f>IFERROR(INDEX('02_LIVING_WATERDEEP'!$F$2:$F$200,MATCH(Таблиця4[[#This Row],[BUILDING NAME]],'02_LIVING_WATERDEEP'!$A$2:$A$200,0),1),"")</f>
        <v/>
      </c>
      <c r="AN668" s="742" t="str">
        <f>IFERROR(INDEX('02_LIVING_WATERDEEP'!$I$2:$I$200,MATCH(Таблиця4[[#This Row],[BUILDING NAME]],'02_LIVING_WATERDEEP'!$A$2:$A$200,0),1),"")</f>
        <v/>
      </c>
      <c r="AO668" s="742" t="str">
        <f>IFERROR(INDEX('02_LIVING_WATERDEEP'!$J$2:$J$200,MATCH(Таблиця4[[#This Row],[BUILDING NAME]],'02_LIVING_WATERDEEP'!$A$2:$A$200,0),1),"")</f>
        <v/>
      </c>
      <c r="AP668" s="742" t="str">
        <f>IFERROR(INDEX('02_LIVING_WATERDEEP'!$K$2:$K$200,MATCH(Таблиця4[[#This Row],[BUILDING NAME]],'02_LIVING_WATERDEEP'!$A$2:$A$200,0),1),"")</f>
        <v/>
      </c>
      <c r="AQ668" s="742" t="str">
        <f>IFERROR(INDEX('02_LIVING_WATERDEEP'!$L$2:$L$200,MATCH(Таблиця4[[#This Row],[BUILDING NAME]],'02_LIVING_WATERDEEP'!$A$2:$A$200,0),1),"")</f>
        <v/>
      </c>
      <c r="AR668" s="742" t="str">
        <f>IFERROR(INDEX('02_LIVING_WATERDEEP'!$M$2:$M$200,MATCH(Таблиця4[[#This Row],[BUILDING NAME]],'02_LIVING_WATERDEEP'!$A$2:$A$200,0),1),"")</f>
        <v/>
      </c>
      <c r="AS668" s="742"/>
      <c r="AT668" s="596"/>
      <c r="AU668" s="596"/>
      <c r="AV668" s="596"/>
      <c r="AW668" s="596"/>
      <c r="AX668" s="596"/>
      <c r="AY668" s="596"/>
      <c r="AZ668" s="596"/>
      <c r="BA668" s="596"/>
      <c r="BB668" s="596"/>
      <c r="BC668" s="596"/>
      <c r="BD668" s="596"/>
      <c r="BE668" s="596"/>
      <c r="BF668" s="596"/>
      <c r="BG668" s="596"/>
      <c r="BH668" s="596"/>
      <c r="BI668" s="596"/>
      <c r="BJ668" s="596" t="e">
        <f>MATCH(Таблиця4[[#This Row],[BUILDING NAME]],#REF!,0)</f>
        <v>#REF!</v>
      </c>
      <c r="BK668" s="596" t="e">
        <f>INDEX(#REF!,'02BUILD'!BJ668,1)</f>
        <v>#REF!</v>
      </c>
      <c r="BL668" s="596" t="s">
        <v>12707</v>
      </c>
      <c r="BM668" s="596"/>
      <c r="BN668" s="596" t="e">
        <f>MATCH(Таблиця4[[#This Row],[BUILDING NAME]],Таблиця5[NAME],0)</f>
        <v>#N/A</v>
      </c>
      <c r="BO668" s="596" t="e">
        <f>INDEX(Таблиця5[[C - COINS - COST]:[ADDRESS]],'02BUILD'!$BN668,1)</f>
        <v>#N/A</v>
      </c>
      <c r="BP668" s="596" t="e">
        <f>INDEX(Таблиця5[[C - COINS - COST]:[ADDRESS]],'02BUILD'!$BN668,2)</f>
        <v>#N/A</v>
      </c>
      <c r="BQ668" s="596" t="e">
        <f>INDEX(Таблиця5[[C - COINS - COST]:[ADDRESS]],'02BUILD'!$BN668,3)</f>
        <v>#N/A</v>
      </c>
      <c r="BR668" s="596" t="e">
        <f>INDEX(Таблиця5[[C - COINS - COST]:[ADDRESS]],'02BUILD'!$BN668,4)</f>
        <v>#N/A</v>
      </c>
      <c r="BS668" s="596" t="e">
        <f>INDEX(Таблиця5[[C - COINS - COST]:[ADDRESS]],'02BUILD'!$BN668,5)</f>
        <v>#N/A</v>
      </c>
      <c r="BT668" s="596" t="e">
        <f>INDEX(Таблиця5[[C - COINS - COST]:[ADDRESS]],'02BUILD'!$BN668,6)</f>
        <v>#N/A</v>
      </c>
      <c r="BU668" s="596" t="e">
        <f>INDEX(Таблиця5[[C - COINS - COST]:[ADDRESS]],'02BUILD'!$BN668,7)</f>
        <v>#N/A</v>
      </c>
      <c r="BV668" s="596" t="e">
        <f>INDEX(Таблиця5[[C - COINS - COST]:[ADDRESS]],'02BUILD'!$BN668,8)</f>
        <v>#N/A</v>
      </c>
      <c r="BW668" s="596" t="e">
        <f>INDEX(Таблиця5[[C - COINS - COST]:[ADDRESS]],'02BUILD'!$BN668,9)</f>
        <v>#N/A</v>
      </c>
      <c r="BX668" s="596" t="e">
        <f>INDEX(Таблиця5[[C - COINS - COST]:[ADDRESS]],'02BUILD'!$BN668,10)</f>
        <v>#N/A</v>
      </c>
    </row>
    <row r="669" spans="1:76" ht="16.5" thickTop="1" thickBot="1">
      <c r="A669" s="742" t="s">
        <v>1068</v>
      </c>
      <c r="B669" s="742" t="str">
        <f t="shared" si="34"/>
        <v>T46</v>
      </c>
      <c r="C669" s="742" t="str">
        <f t="shared" si="35"/>
        <v>Monastery of the Sun (temple, A, 4)</v>
      </c>
      <c r="D669" s="742"/>
      <c r="E669" s="742"/>
      <c r="F669" s="743" t="s">
        <v>1846</v>
      </c>
      <c r="G669" s="743" t="s">
        <v>1847</v>
      </c>
      <c r="H669" s="753" t="s">
        <v>20920</v>
      </c>
      <c r="I669" s="743" t="s">
        <v>3968</v>
      </c>
      <c r="J669" s="743"/>
      <c r="K669" s="743" t="s">
        <v>2100</v>
      </c>
      <c r="L669" s="743" t="s">
        <v>2076</v>
      </c>
      <c r="M669" s="743">
        <v>4</v>
      </c>
      <c r="N669" s="743"/>
      <c r="O669" s="743"/>
      <c r="P669" s="743"/>
      <c r="Q669" s="743"/>
      <c r="R669" s="743"/>
      <c r="S66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69" s="743"/>
      <c r="U669" s="743"/>
      <c r="V669" s="743"/>
      <c r="W669" s="743"/>
      <c r="X669" s="743"/>
      <c r="Y669" s="743"/>
      <c r="Z669" s="743" t="s">
        <v>4311</v>
      </c>
      <c r="AA669" s="743"/>
      <c r="AB669" s="743" t="str">
        <f>Таблиця4[[#This Row],[Descriptions2]]</f>
        <v/>
      </c>
      <c r="AC669" s="743" t="str">
        <f>Таблиця4[[#This Row],[Owner/Specific NPCs3]]</f>
        <v/>
      </c>
      <c r="AD669" s="743"/>
      <c r="AE669" s="750" t="s">
        <v>5831</v>
      </c>
      <c r="AF669" s="751"/>
      <c r="AG669" s="752"/>
      <c r="AH669" s="743" t="s">
        <v>4311</v>
      </c>
      <c r="AI669" s="752"/>
      <c r="AJ669" s="743" t="s">
        <v>4311</v>
      </c>
      <c r="AK669" s="752"/>
      <c r="AL669" s="742" t="str">
        <f>IFERROR(INDEX('02_LIVING_WATERDEEP'!$C$2:$C$200,MATCH(Таблиця4[[#This Row],[BUILDING NAME]],'02_LIVING_WATERDEEP'!$A$2:$A$200,0),1),"")</f>
        <v/>
      </c>
      <c r="AM669" s="742" t="str">
        <f>IFERROR(INDEX('02_LIVING_WATERDEEP'!$F$2:$F$200,MATCH(Таблиця4[[#This Row],[BUILDING NAME]],'02_LIVING_WATERDEEP'!$A$2:$A$200,0),1),"")</f>
        <v/>
      </c>
      <c r="AN669" s="742" t="str">
        <f>IFERROR(INDEX('02_LIVING_WATERDEEP'!$I$2:$I$200,MATCH(Таблиця4[[#This Row],[BUILDING NAME]],'02_LIVING_WATERDEEP'!$A$2:$A$200,0),1),"")</f>
        <v/>
      </c>
      <c r="AO669" s="742" t="str">
        <f>IFERROR(INDEX('02_LIVING_WATERDEEP'!$J$2:$J$200,MATCH(Таблиця4[[#This Row],[BUILDING NAME]],'02_LIVING_WATERDEEP'!$A$2:$A$200,0),1),"")</f>
        <v/>
      </c>
      <c r="AP669" s="742" t="str">
        <f>IFERROR(INDEX('02_LIVING_WATERDEEP'!$K$2:$K$200,MATCH(Таблиця4[[#This Row],[BUILDING NAME]],'02_LIVING_WATERDEEP'!$A$2:$A$200,0),1),"")</f>
        <v/>
      </c>
      <c r="AQ669" s="742" t="str">
        <f>IFERROR(INDEX('02_LIVING_WATERDEEP'!$L$2:$L$200,MATCH(Таблиця4[[#This Row],[BUILDING NAME]],'02_LIVING_WATERDEEP'!$A$2:$A$200,0),1),"")</f>
        <v/>
      </c>
      <c r="AR669" s="742" t="str">
        <f>IFERROR(INDEX('02_LIVING_WATERDEEP'!$M$2:$M$200,MATCH(Таблиця4[[#This Row],[BUILDING NAME]],'02_LIVING_WATERDEEP'!$A$2:$A$200,0),1),"")</f>
        <v/>
      </c>
      <c r="AS669" s="742"/>
      <c r="AT669" s="596"/>
      <c r="AU669" s="596"/>
      <c r="AV669" s="596"/>
      <c r="AW669" s="596"/>
      <c r="AX669" s="596"/>
      <c r="AY669" s="596"/>
      <c r="AZ669" s="596"/>
      <c r="BA669" s="596"/>
      <c r="BB669" s="596"/>
      <c r="BC669" s="596"/>
      <c r="BD669" s="596"/>
      <c r="BE669" s="596"/>
      <c r="BF669" s="596"/>
      <c r="BG669" s="596"/>
      <c r="BH669" s="596"/>
      <c r="BI669" s="596"/>
      <c r="BJ669" s="596" t="e">
        <f>MATCH(Таблиця4[[#This Row],[BUILDING NAME]],#REF!,0)</f>
        <v>#REF!</v>
      </c>
      <c r="BK669" s="596" t="e">
        <f>INDEX(#REF!,'02BUILD'!BJ669,1)</f>
        <v>#REF!</v>
      </c>
      <c r="BL669" s="596" t="e">
        <v>#N/A</v>
      </c>
      <c r="BM669" s="596"/>
      <c r="BN669" s="596" t="e">
        <f>MATCH(Таблиця4[[#This Row],[BUILDING NAME]],Таблиця5[NAME],0)</f>
        <v>#N/A</v>
      </c>
      <c r="BO669" s="596" t="e">
        <f>INDEX(Таблиця5[[C - COINS - COST]:[ADDRESS]],'02BUILD'!$BN669,1)</f>
        <v>#N/A</v>
      </c>
      <c r="BP669" s="596" t="e">
        <f>INDEX(Таблиця5[[C - COINS - COST]:[ADDRESS]],'02BUILD'!$BN669,2)</f>
        <v>#N/A</v>
      </c>
      <c r="BQ669" s="596" t="e">
        <f>INDEX(Таблиця5[[C - COINS - COST]:[ADDRESS]],'02BUILD'!$BN669,3)</f>
        <v>#N/A</v>
      </c>
      <c r="BR669" s="596" t="e">
        <f>INDEX(Таблиця5[[C - COINS - COST]:[ADDRESS]],'02BUILD'!$BN669,4)</f>
        <v>#N/A</v>
      </c>
      <c r="BS669" s="596" t="e">
        <f>INDEX(Таблиця5[[C - COINS - COST]:[ADDRESS]],'02BUILD'!$BN669,5)</f>
        <v>#N/A</v>
      </c>
      <c r="BT669" s="596" t="e">
        <f>INDEX(Таблиця5[[C - COINS - COST]:[ADDRESS]],'02BUILD'!$BN669,6)</f>
        <v>#N/A</v>
      </c>
      <c r="BU669" s="596" t="e">
        <f>INDEX(Таблиця5[[C - COINS - COST]:[ADDRESS]],'02BUILD'!$BN669,7)</f>
        <v>#N/A</v>
      </c>
      <c r="BV669" s="596" t="e">
        <f>INDEX(Таблиця5[[C - COINS - COST]:[ADDRESS]],'02BUILD'!$BN669,8)</f>
        <v>#N/A</v>
      </c>
      <c r="BW669" s="596" t="e">
        <f>INDEX(Таблиця5[[C - COINS - COST]:[ADDRESS]],'02BUILD'!$BN669,9)</f>
        <v>#N/A</v>
      </c>
      <c r="BX669" s="596" t="e">
        <f>INDEX(Таблиця5[[C - COINS - COST]:[ADDRESS]],'02BUILD'!$BN669,10)</f>
        <v>#N/A</v>
      </c>
    </row>
    <row r="670" spans="1:76" ht="16.5" thickTop="1" thickBot="1">
      <c r="A670" s="742" t="s">
        <v>1069</v>
      </c>
      <c r="B670" s="742" t="str">
        <f t="shared" si="34"/>
        <v>T47</v>
      </c>
      <c r="C670" s="742" t="str">
        <f t="shared" si="35"/>
        <v>Huulfor Manor (business, A, 3)</v>
      </c>
      <c r="D670" s="742"/>
      <c r="E670" s="742"/>
      <c r="F670" s="743" t="s">
        <v>1848</v>
      </c>
      <c r="G670" s="743" t="s">
        <v>1849</v>
      </c>
      <c r="H670" s="757" t="s">
        <v>2349</v>
      </c>
      <c r="I670" s="743" t="s">
        <v>3968</v>
      </c>
      <c r="J670" s="743"/>
      <c r="K670" s="743" t="s">
        <v>21056</v>
      </c>
      <c r="L670" s="743" t="s">
        <v>2076</v>
      </c>
      <c r="M670" s="743">
        <v>3</v>
      </c>
      <c r="N670" s="743"/>
      <c r="O670" s="743"/>
      <c r="P670" s="743"/>
      <c r="Q670" s="743"/>
      <c r="R670" s="743"/>
      <c r="S67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0" s="743"/>
      <c r="U670" s="743"/>
      <c r="V670" s="743"/>
      <c r="W670" s="743"/>
      <c r="X670" s="743"/>
      <c r="Y670" s="743"/>
      <c r="Z670" s="743" t="s">
        <v>4311</v>
      </c>
      <c r="AA670" s="743"/>
      <c r="AB670" s="743" t="str">
        <f>Таблиця4[[#This Row],[Descriptions2]]</f>
        <v/>
      </c>
      <c r="AC670" s="743" t="str">
        <f>Таблиця4[[#This Row],[Owner/Specific NPCs3]]</f>
        <v/>
      </c>
      <c r="AD670" s="743"/>
      <c r="AE670" s="750" t="s">
        <v>5831</v>
      </c>
      <c r="AF670" s="751"/>
      <c r="AG670" s="752"/>
      <c r="AH670" s="743" t="s">
        <v>4311</v>
      </c>
      <c r="AI670" s="752"/>
      <c r="AJ670" s="743" t="s">
        <v>4311</v>
      </c>
      <c r="AK670" s="752"/>
      <c r="AL670" s="742" t="str">
        <f>IFERROR(INDEX('02_LIVING_WATERDEEP'!$C$2:$C$200,MATCH(Таблиця4[[#This Row],[BUILDING NAME]],'02_LIVING_WATERDEEP'!$A$2:$A$200,0),1),"")</f>
        <v/>
      </c>
      <c r="AM670" s="742" t="str">
        <f>IFERROR(INDEX('02_LIVING_WATERDEEP'!$F$2:$F$200,MATCH(Таблиця4[[#This Row],[BUILDING NAME]],'02_LIVING_WATERDEEP'!$A$2:$A$200,0),1),"")</f>
        <v/>
      </c>
      <c r="AN670" s="742" t="str">
        <f>IFERROR(INDEX('02_LIVING_WATERDEEP'!$I$2:$I$200,MATCH(Таблиця4[[#This Row],[BUILDING NAME]],'02_LIVING_WATERDEEP'!$A$2:$A$200,0),1),"")</f>
        <v/>
      </c>
      <c r="AO670" s="742" t="str">
        <f>IFERROR(INDEX('02_LIVING_WATERDEEP'!$J$2:$J$200,MATCH(Таблиця4[[#This Row],[BUILDING NAME]],'02_LIVING_WATERDEEP'!$A$2:$A$200,0),1),"")</f>
        <v/>
      </c>
      <c r="AP670" s="742" t="str">
        <f>IFERROR(INDEX('02_LIVING_WATERDEEP'!$K$2:$K$200,MATCH(Таблиця4[[#This Row],[BUILDING NAME]],'02_LIVING_WATERDEEP'!$A$2:$A$200,0),1),"")</f>
        <v/>
      </c>
      <c r="AQ670" s="742" t="str">
        <f>IFERROR(INDEX('02_LIVING_WATERDEEP'!$L$2:$L$200,MATCH(Таблиця4[[#This Row],[BUILDING NAME]],'02_LIVING_WATERDEEP'!$A$2:$A$200,0),1),"")</f>
        <v/>
      </c>
      <c r="AR670" s="742" t="str">
        <f>IFERROR(INDEX('02_LIVING_WATERDEEP'!$M$2:$M$200,MATCH(Таблиця4[[#This Row],[BUILDING NAME]],'02_LIVING_WATERDEEP'!$A$2:$A$200,0),1),"")</f>
        <v/>
      </c>
      <c r="AS670" s="742"/>
      <c r="AT670" s="596"/>
      <c r="AU670" s="596"/>
      <c r="AV670" s="596"/>
      <c r="AW670" s="596"/>
      <c r="AX670" s="596"/>
      <c r="AY670" s="596"/>
      <c r="AZ670" s="596"/>
      <c r="BA670" s="596"/>
      <c r="BB670" s="596"/>
      <c r="BC670" s="596"/>
      <c r="BD670" s="596"/>
      <c r="BE670" s="596"/>
      <c r="BF670" s="596"/>
      <c r="BG670" s="596"/>
      <c r="BH670" s="596"/>
      <c r="BI670" s="596"/>
      <c r="BJ670" s="596" t="e">
        <f>MATCH(Таблиця4[[#This Row],[BUILDING NAME]],#REF!,0)</f>
        <v>#REF!</v>
      </c>
      <c r="BK670" s="596" t="e">
        <f>INDEX(#REF!,'02BUILD'!BJ670,1)</f>
        <v>#REF!</v>
      </c>
      <c r="BL670" s="596">
        <v>0</v>
      </c>
      <c r="BM670" s="596"/>
      <c r="BN670" s="596" t="e">
        <f>MATCH(Таблиця4[[#This Row],[BUILDING NAME]],Таблиця5[NAME],0)</f>
        <v>#N/A</v>
      </c>
      <c r="BO670" s="596" t="e">
        <f>INDEX(Таблиця5[[C - COINS - COST]:[ADDRESS]],'02BUILD'!$BN670,1)</f>
        <v>#N/A</v>
      </c>
      <c r="BP670" s="596" t="e">
        <f>INDEX(Таблиця5[[C - COINS - COST]:[ADDRESS]],'02BUILD'!$BN670,2)</f>
        <v>#N/A</v>
      </c>
      <c r="BQ670" s="596" t="e">
        <f>INDEX(Таблиця5[[C - COINS - COST]:[ADDRESS]],'02BUILD'!$BN670,3)</f>
        <v>#N/A</v>
      </c>
      <c r="BR670" s="596" t="e">
        <f>INDEX(Таблиця5[[C - COINS - COST]:[ADDRESS]],'02BUILD'!$BN670,4)</f>
        <v>#N/A</v>
      </c>
      <c r="BS670" s="596" t="e">
        <f>INDEX(Таблиця5[[C - COINS - COST]:[ADDRESS]],'02BUILD'!$BN670,5)</f>
        <v>#N/A</v>
      </c>
      <c r="BT670" s="596" t="e">
        <f>INDEX(Таблиця5[[C - COINS - COST]:[ADDRESS]],'02BUILD'!$BN670,6)</f>
        <v>#N/A</v>
      </c>
      <c r="BU670" s="596" t="e">
        <f>INDEX(Таблиця5[[C - COINS - COST]:[ADDRESS]],'02BUILD'!$BN670,7)</f>
        <v>#N/A</v>
      </c>
      <c r="BV670" s="596" t="e">
        <f>INDEX(Таблиця5[[C - COINS - COST]:[ADDRESS]],'02BUILD'!$BN670,8)</f>
        <v>#N/A</v>
      </c>
      <c r="BW670" s="596" t="e">
        <f>INDEX(Таблиця5[[C - COINS - COST]:[ADDRESS]],'02BUILD'!$BN670,9)</f>
        <v>#N/A</v>
      </c>
      <c r="BX670" s="596" t="e">
        <f>INDEX(Таблиця5[[C - COINS - COST]:[ADDRESS]],'02BUILD'!$BN670,10)</f>
        <v>#N/A</v>
      </c>
    </row>
    <row r="671" spans="1:76" ht="16.5" thickTop="1" thickBot="1">
      <c r="A671" s="742" t="s">
        <v>1070</v>
      </c>
      <c r="B671" s="742" t="str">
        <f t="shared" si="34"/>
        <v>T48</v>
      </c>
      <c r="C671" s="742" t="str">
        <f t="shared" si="35"/>
        <v>River Gate (city building, A, 4)</v>
      </c>
      <c r="D671" s="742"/>
      <c r="E671" s="742"/>
      <c r="F671" s="743" t="s">
        <v>1850</v>
      </c>
      <c r="G671" s="743" t="s">
        <v>1851</v>
      </c>
      <c r="H671" s="743" t="s">
        <v>2350</v>
      </c>
      <c r="I671" s="743" t="s">
        <v>3968</v>
      </c>
      <c r="J671" s="743"/>
      <c r="K671" s="743" t="s">
        <v>2068</v>
      </c>
      <c r="L671" s="743" t="s">
        <v>2076</v>
      </c>
      <c r="M671" s="743">
        <v>4</v>
      </c>
      <c r="N671" s="743"/>
      <c r="O671" s="743"/>
      <c r="P671" s="743"/>
      <c r="Q671" s="743"/>
      <c r="R671" s="743"/>
      <c r="S67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1" s="743"/>
      <c r="U671" s="743"/>
      <c r="V671" s="743"/>
      <c r="W671" s="743"/>
      <c r="X671" s="743"/>
      <c r="Y671" s="743"/>
      <c r="Z671" s="743" t="s">
        <v>4311</v>
      </c>
      <c r="AA671" s="743"/>
      <c r="AB671" s="743" t="str">
        <f>Таблиця4[[#This Row],[Descriptions2]]</f>
        <v/>
      </c>
      <c r="AC671" s="743" t="str">
        <f>Таблиця4[[#This Row],[Owner/Specific NPCs3]]</f>
        <v/>
      </c>
      <c r="AD671" s="743"/>
      <c r="AE671" s="750" t="s">
        <v>5831</v>
      </c>
      <c r="AF671" s="751"/>
      <c r="AG671" s="752"/>
      <c r="AH671" s="743" t="s">
        <v>4311</v>
      </c>
      <c r="AI671" s="752"/>
      <c r="AJ671" s="743" t="s">
        <v>4311</v>
      </c>
      <c r="AK671" s="752"/>
      <c r="AL671" s="742" t="str">
        <f>IFERROR(INDEX('02_LIVING_WATERDEEP'!$C$2:$C$200,MATCH(Таблиця4[[#This Row],[BUILDING NAME]],'02_LIVING_WATERDEEP'!$A$2:$A$200,0),1),"")</f>
        <v/>
      </c>
      <c r="AM671" s="742" t="str">
        <f>IFERROR(INDEX('02_LIVING_WATERDEEP'!$F$2:$F$200,MATCH(Таблиця4[[#This Row],[BUILDING NAME]],'02_LIVING_WATERDEEP'!$A$2:$A$200,0),1),"")</f>
        <v/>
      </c>
      <c r="AN671" s="742" t="str">
        <f>IFERROR(INDEX('02_LIVING_WATERDEEP'!$I$2:$I$200,MATCH(Таблиця4[[#This Row],[BUILDING NAME]],'02_LIVING_WATERDEEP'!$A$2:$A$200,0),1),"")</f>
        <v/>
      </c>
      <c r="AO671" s="742" t="str">
        <f>IFERROR(INDEX('02_LIVING_WATERDEEP'!$J$2:$J$200,MATCH(Таблиця4[[#This Row],[BUILDING NAME]],'02_LIVING_WATERDEEP'!$A$2:$A$200,0),1),"")</f>
        <v/>
      </c>
      <c r="AP671" s="742" t="str">
        <f>IFERROR(INDEX('02_LIVING_WATERDEEP'!$K$2:$K$200,MATCH(Таблиця4[[#This Row],[BUILDING NAME]],'02_LIVING_WATERDEEP'!$A$2:$A$200,0),1),"")</f>
        <v/>
      </c>
      <c r="AQ671" s="742" t="str">
        <f>IFERROR(INDEX('02_LIVING_WATERDEEP'!$L$2:$L$200,MATCH(Таблиця4[[#This Row],[BUILDING NAME]],'02_LIVING_WATERDEEP'!$A$2:$A$200,0),1),"")</f>
        <v/>
      </c>
      <c r="AR671" s="742" t="str">
        <f>IFERROR(INDEX('02_LIVING_WATERDEEP'!$M$2:$M$200,MATCH(Таблиця4[[#This Row],[BUILDING NAME]],'02_LIVING_WATERDEEP'!$A$2:$A$200,0),1),"")</f>
        <v/>
      </c>
      <c r="AS671" s="742"/>
      <c r="AT671" s="596"/>
      <c r="AU671" s="596"/>
      <c r="AV671" s="596"/>
      <c r="AW671" s="596"/>
      <c r="AX671" s="596"/>
      <c r="AY671" s="596"/>
      <c r="AZ671" s="596"/>
      <c r="BA671" s="596"/>
      <c r="BB671" s="596"/>
      <c r="BC671" s="596"/>
      <c r="BD671" s="596"/>
      <c r="BE671" s="596"/>
      <c r="BF671" s="596"/>
      <c r="BG671" s="596"/>
      <c r="BH671" s="596"/>
      <c r="BI671" s="596"/>
      <c r="BJ671" s="596" t="e">
        <f>MATCH(Таблиця4[[#This Row],[BUILDING NAME]],#REF!,0)</f>
        <v>#REF!</v>
      </c>
      <c r="BK671" s="596" t="e">
        <f>INDEX(#REF!,'02BUILD'!BJ671,1)</f>
        <v>#REF!</v>
      </c>
      <c r="BL671" s="596" t="e">
        <v>#N/A</v>
      </c>
      <c r="BM671" s="596"/>
      <c r="BN671" s="596" t="e">
        <f>MATCH(Таблиця4[[#This Row],[BUILDING NAME]],Таблиця5[NAME],0)</f>
        <v>#N/A</v>
      </c>
      <c r="BO671" s="596" t="e">
        <f>INDEX(Таблиця5[[C - COINS - COST]:[ADDRESS]],'02BUILD'!$BN671,1)</f>
        <v>#N/A</v>
      </c>
      <c r="BP671" s="596" t="e">
        <f>INDEX(Таблиця5[[C - COINS - COST]:[ADDRESS]],'02BUILD'!$BN671,2)</f>
        <v>#N/A</v>
      </c>
      <c r="BQ671" s="596" t="e">
        <f>INDEX(Таблиця5[[C - COINS - COST]:[ADDRESS]],'02BUILD'!$BN671,3)</f>
        <v>#N/A</v>
      </c>
      <c r="BR671" s="596" t="e">
        <f>INDEX(Таблиця5[[C - COINS - COST]:[ADDRESS]],'02BUILD'!$BN671,4)</f>
        <v>#N/A</v>
      </c>
      <c r="BS671" s="596" t="e">
        <f>INDEX(Таблиця5[[C - COINS - COST]:[ADDRESS]],'02BUILD'!$BN671,5)</f>
        <v>#N/A</v>
      </c>
      <c r="BT671" s="596" t="e">
        <f>INDEX(Таблиця5[[C - COINS - COST]:[ADDRESS]],'02BUILD'!$BN671,6)</f>
        <v>#N/A</v>
      </c>
      <c r="BU671" s="596" t="e">
        <f>INDEX(Таблиця5[[C - COINS - COST]:[ADDRESS]],'02BUILD'!$BN671,7)</f>
        <v>#N/A</v>
      </c>
      <c r="BV671" s="596" t="e">
        <f>INDEX(Таблиця5[[C - COINS - COST]:[ADDRESS]],'02BUILD'!$BN671,8)</f>
        <v>#N/A</v>
      </c>
      <c r="BW671" s="596" t="e">
        <f>INDEX(Таблиця5[[C - COINS - COST]:[ADDRESS]],'02BUILD'!$BN671,9)</f>
        <v>#N/A</v>
      </c>
      <c r="BX671" s="596" t="e">
        <f>INDEX(Таблиця5[[C - COINS - COST]:[ADDRESS]],'02BUILD'!$BN671,10)</f>
        <v>#N/A</v>
      </c>
    </row>
    <row r="672" spans="1:76" ht="16.5" thickTop="1" thickBot="1">
      <c r="A672" s="742" t="s">
        <v>1071</v>
      </c>
      <c r="B672" s="742" t="str">
        <f t="shared" si="34"/>
        <v>T49</v>
      </c>
      <c r="C672" s="742" t="str">
        <f t="shared" si="35"/>
        <v>The Singed Bolt (tavern, C, 2)</v>
      </c>
      <c r="D672" s="742"/>
      <c r="E672" s="742"/>
      <c r="F672" s="743" t="s">
        <v>1852</v>
      </c>
      <c r="G672" s="743" t="s">
        <v>1853</v>
      </c>
      <c r="H672" s="743" t="s">
        <v>2351</v>
      </c>
      <c r="I672" s="743" t="s">
        <v>3968</v>
      </c>
      <c r="J672" s="743"/>
      <c r="K672" s="743" t="s">
        <v>2093</v>
      </c>
      <c r="L672" s="743" t="s">
        <v>2069</v>
      </c>
      <c r="M672" s="743">
        <v>2</v>
      </c>
      <c r="N672" s="747" t="s">
        <v>16372</v>
      </c>
      <c r="O672" s="743"/>
      <c r="P672" s="743"/>
      <c r="Q672" s="743"/>
      <c r="R672" s="743"/>
      <c r="S67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2" s="743"/>
      <c r="U672" s="743"/>
      <c r="V672" s="743"/>
      <c r="W672" s="743"/>
      <c r="X672" s="743"/>
      <c r="Y672" s="743" t="s">
        <v>19803</v>
      </c>
      <c r="Z672" s="743" t="s">
        <v>237</v>
      </c>
      <c r="AA672" s="743" t="s">
        <v>16370</v>
      </c>
      <c r="AB672" s="743" t="str">
        <f>Таблиця4[[#This Row],[Descriptions2]]</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AC672" s="743" t="str">
        <f>Таблиця4[[#This Row],[Owner/Specific NPCs3]]</f>
        <v>Guy Robinet, Male Human</v>
      </c>
      <c r="AD672" s="743"/>
      <c r="AE672" s="743" t="s">
        <v>5890</v>
      </c>
      <c r="AF672" s="751"/>
      <c r="AG672" s="752"/>
      <c r="AH672" s="743" t="s">
        <v>4311</v>
      </c>
      <c r="AI672" s="752"/>
      <c r="AJ672" s="743" t="s">
        <v>4311</v>
      </c>
      <c r="AK672" s="752"/>
      <c r="AL672" s="742" t="str">
        <f>IFERROR(INDEX('02_LIVING_WATERDEEP'!$C$2:$C$200,MATCH(Таблиця4[[#This Row],[BUILDING NAME]],'02_LIVING_WATERDEEP'!$A$2:$A$200,0),1),"")</f>
        <v>CW3 Clare</v>
      </c>
      <c r="AM672" s="742" t="str">
        <f>IFERROR(INDEX('02_LIVING_WATERDEEP'!$F$2:$F$200,MATCH(Таблиця4[[#This Row],[BUILDING NAME]],'02_LIVING_WATERDEEP'!$A$2:$A$200,0),1),"")</f>
        <v>Wealthy</v>
      </c>
      <c r="AN672" s="742" t="str">
        <f>IFERROR(INDEX('02_LIVING_WATERDEEP'!$I$2:$I$200,MATCH(Таблиця4[[#This Row],[BUILDING NAME]],'02_LIVING_WATERDEEP'!$A$2:$A$200,0),1),"")</f>
        <v xml:space="preserve">In truth, this building has a permanent darkness cast in the cellar. The people that work here are given magical cufflinks that let them see through the darkness. This particular tavern attracts a crowd of people who like fine dining with a twist. Upstart rogues occasionally try and pickpocket others in the dark, but the waiters will throw them out. On the tables, there are magical flames that help illuminate the room for the staff. Most of the tables are set for party of two to four but are easily changeable to accommodate others. </v>
      </c>
      <c r="AO672" s="742" t="str">
        <f>IFERROR(INDEX('02_LIVING_WATERDEEP'!$J$2:$J$200,MATCH(Таблиця4[[#This Row],[BUILDING NAME]],'02_LIVING_WATERDEEP'!$A$2:$A$200,0),1),"")</f>
        <v xml:space="preserve">This Tavern is almost a hole in the wall, but more accurately, it is a cellar to a basement. Standing outside of the cellar, a uniformed waiter will hold your hand and guide you in to this pitch black. No light from the outside seems to pierce this blanket of darkness. Once enveloped in the endless void, your senses start attuning themselves to being blind. Your senses are become aware to the environment around you, which appears to be a lovely sit-down tavern, where quieted whispers and faint sounds of shuffling are heard throughout. Simply raising your hand will provoke one of the waiters to see what you need, and there is many fine food and drink to choose from. The rumor goes that this house was struck by magic ages ago, and the mark left those who don’t work here unable to see past the “Singed Bolt” mark. </v>
      </c>
      <c r="AP672" s="742" t="str">
        <f>IFERROR(INDEX('02_LIVING_WATERDEEP'!$K$2:$K$200,MATCH(Таблиця4[[#This Row],[BUILDING NAME]],'02_LIVING_WATERDEEP'!$A$2:$A$200,0),1),"")</f>
        <v>Guy Robinet, Male Human</v>
      </c>
      <c r="AQ672" s="742">
        <f>IFERROR(INDEX('02_LIVING_WATERDEEP'!$L$2:$L$200,MATCH(Таблиця4[[#This Row],[BUILDING NAME]],'02_LIVING_WATERDEEP'!$A$2:$A$200,0),1),"")</f>
        <v>0</v>
      </c>
      <c r="AR672" s="742">
        <f>IFERROR(INDEX('02_LIVING_WATERDEEP'!$M$2:$M$200,MATCH(Таблиця4[[#This Row],[BUILDING NAME]],'02_LIVING_WATERDEEP'!$A$2:$A$200,0),1),"")</f>
        <v>0</v>
      </c>
      <c r="AS672" s="742"/>
      <c r="AT672" s="596"/>
      <c r="AU672" s="596"/>
      <c r="AV672" s="596"/>
      <c r="AW672" s="596"/>
      <c r="AX672" s="596"/>
      <c r="AY672" s="596"/>
      <c r="AZ672" s="596"/>
      <c r="BA672" s="596"/>
      <c r="BB672" s="596"/>
      <c r="BC672" s="596"/>
      <c r="BD672" s="596"/>
      <c r="BE672" s="596"/>
      <c r="BF672" s="596"/>
      <c r="BG672" s="596"/>
      <c r="BH672" s="596"/>
      <c r="BI672" s="596"/>
      <c r="BJ672" s="596" t="e">
        <f>MATCH(Таблиця4[[#This Row],[BUILDING NAME]],#REF!,0)</f>
        <v>#REF!</v>
      </c>
      <c r="BK672" s="596" t="e">
        <f>INDEX(#REF!,'02BUILD'!BJ672,1)</f>
        <v>#REF!</v>
      </c>
      <c r="BL672" s="596" t="s">
        <v>20524</v>
      </c>
      <c r="BM672" s="596"/>
      <c r="BN672" s="596" t="e">
        <f>MATCH(Таблиця4[[#This Row],[BUILDING NAME]],Таблиця5[NAME],0)</f>
        <v>#N/A</v>
      </c>
      <c r="BO672" s="596" t="e">
        <f>INDEX(Таблиця5[[C - COINS - COST]:[ADDRESS]],'02BUILD'!$BN672,1)</f>
        <v>#N/A</v>
      </c>
      <c r="BP672" s="596" t="e">
        <f>INDEX(Таблиця5[[C - COINS - COST]:[ADDRESS]],'02BUILD'!$BN672,2)</f>
        <v>#N/A</v>
      </c>
      <c r="BQ672" s="596" t="e">
        <f>INDEX(Таблиця5[[C - COINS - COST]:[ADDRESS]],'02BUILD'!$BN672,3)</f>
        <v>#N/A</v>
      </c>
      <c r="BR672" s="596" t="e">
        <f>INDEX(Таблиця5[[C - COINS - COST]:[ADDRESS]],'02BUILD'!$BN672,4)</f>
        <v>#N/A</v>
      </c>
      <c r="BS672" s="596" t="e">
        <f>INDEX(Таблиця5[[C - COINS - COST]:[ADDRESS]],'02BUILD'!$BN672,5)</f>
        <v>#N/A</v>
      </c>
      <c r="BT672" s="596" t="e">
        <f>INDEX(Таблиця5[[C - COINS - COST]:[ADDRESS]],'02BUILD'!$BN672,6)</f>
        <v>#N/A</v>
      </c>
      <c r="BU672" s="596" t="e">
        <f>INDEX(Таблиця5[[C - COINS - COST]:[ADDRESS]],'02BUILD'!$BN672,7)</f>
        <v>#N/A</v>
      </c>
      <c r="BV672" s="596" t="e">
        <f>INDEX(Таблиця5[[C - COINS - COST]:[ADDRESS]],'02BUILD'!$BN672,8)</f>
        <v>#N/A</v>
      </c>
      <c r="BW672" s="596" t="e">
        <f>INDEX(Таблиця5[[C - COINS - COST]:[ADDRESS]],'02BUILD'!$BN672,9)</f>
        <v>#N/A</v>
      </c>
      <c r="BX672" s="596" t="e">
        <f>INDEX(Таблиця5[[C - COINS - COST]:[ADDRESS]],'02BUILD'!$BN672,10)</f>
        <v>#N/A</v>
      </c>
    </row>
    <row r="673" spans="1:76" ht="16.5" thickTop="1" thickBot="1">
      <c r="A673" s="742" t="s">
        <v>1072</v>
      </c>
      <c r="B673" s="742" t="str">
        <f t="shared" si="34"/>
        <v>T50</v>
      </c>
      <c r="C673" s="742" t="str">
        <f t="shared" si="35"/>
        <v>Zeltabbar Iliphar's residence (row house, B, 3)</v>
      </c>
      <c r="D673" s="742"/>
      <c r="E673" s="742"/>
      <c r="F673" s="743" t="s">
        <v>1854</v>
      </c>
      <c r="G673" s="743" t="s">
        <v>1855</v>
      </c>
      <c r="H673" s="743" t="s">
        <v>2352</v>
      </c>
      <c r="I673" s="743" t="s">
        <v>3968</v>
      </c>
      <c r="J673" s="743"/>
      <c r="K673" s="743" t="s">
        <v>2090</v>
      </c>
      <c r="L673" s="743" t="s">
        <v>2081</v>
      </c>
      <c r="M673" s="743">
        <v>3</v>
      </c>
      <c r="N673" s="743"/>
      <c r="O673" s="743"/>
      <c r="P673" s="743"/>
      <c r="Q673" s="743"/>
      <c r="R673" s="743"/>
      <c r="S67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3" s="743"/>
      <c r="U673" s="743"/>
      <c r="V673" s="743"/>
      <c r="W673" s="743"/>
      <c r="X673" s="743"/>
      <c r="Y673" s="743"/>
      <c r="Z673" s="743" t="s">
        <v>4311</v>
      </c>
      <c r="AA673" s="743"/>
      <c r="AB673" s="743" t="str">
        <f>Таблиця4[[#This Row],[Descriptions2]]</f>
        <v/>
      </c>
      <c r="AC673" s="743" t="str">
        <f>Таблиця4[[#This Row],[Owner/Specific NPCs3]]</f>
        <v/>
      </c>
      <c r="AD673" s="743"/>
      <c r="AE673" s="750" t="s">
        <v>5831</v>
      </c>
      <c r="AF673" s="751"/>
      <c r="AG673" s="752"/>
      <c r="AH673" s="743" t="s">
        <v>4311</v>
      </c>
      <c r="AI673" s="752"/>
      <c r="AJ673" s="743" t="s">
        <v>3930</v>
      </c>
      <c r="AK673" s="752"/>
      <c r="AL673" s="742" t="str">
        <f>IFERROR(INDEX('02_LIVING_WATERDEEP'!$C$2:$C$200,MATCH(Таблиця4[[#This Row],[BUILDING NAME]],'02_LIVING_WATERDEEP'!$A$2:$A$200,0),1),"")</f>
        <v/>
      </c>
      <c r="AM673" s="742" t="str">
        <f>IFERROR(INDEX('02_LIVING_WATERDEEP'!$F$2:$F$200,MATCH(Таблиця4[[#This Row],[BUILDING NAME]],'02_LIVING_WATERDEEP'!$A$2:$A$200,0),1),"")</f>
        <v/>
      </c>
      <c r="AN673" s="742" t="str">
        <f>IFERROR(INDEX('02_LIVING_WATERDEEP'!$I$2:$I$200,MATCH(Таблиця4[[#This Row],[BUILDING NAME]],'02_LIVING_WATERDEEP'!$A$2:$A$200,0),1),"")</f>
        <v/>
      </c>
      <c r="AO673" s="742" t="str">
        <f>IFERROR(INDEX('02_LIVING_WATERDEEP'!$J$2:$J$200,MATCH(Таблиця4[[#This Row],[BUILDING NAME]],'02_LIVING_WATERDEEP'!$A$2:$A$200,0),1),"")</f>
        <v/>
      </c>
      <c r="AP673" s="742" t="str">
        <f>IFERROR(INDEX('02_LIVING_WATERDEEP'!$K$2:$K$200,MATCH(Таблиця4[[#This Row],[BUILDING NAME]],'02_LIVING_WATERDEEP'!$A$2:$A$200,0),1),"")</f>
        <v/>
      </c>
      <c r="AQ673" s="742" t="str">
        <f>IFERROR(INDEX('02_LIVING_WATERDEEP'!$L$2:$L$200,MATCH(Таблиця4[[#This Row],[BUILDING NAME]],'02_LIVING_WATERDEEP'!$A$2:$A$200,0),1),"")</f>
        <v/>
      </c>
      <c r="AR673" s="742" t="str">
        <f>IFERROR(INDEX('02_LIVING_WATERDEEP'!$M$2:$M$200,MATCH(Таблиця4[[#This Row],[BUILDING NAME]],'02_LIVING_WATERDEEP'!$A$2:$A$200,0),1),"")</f>
        <v/>
      </c>
      <c r="AS673" s="742"/>
      <c r="AT673" s="596"/>
      <c r="AU673" s="596"/>
      <c r="AV673" s="596"/>
      <c r="AW673" s="596"/>
      <c r="AX673" s="596"/>
      <c r="AY673" s="596"/>
      <c r="AZ673" s="596"/>
      <c r="BA673" s="596"/>
      <c r="BB673" s="596"/>
      <c r="BC673" s="596"/>
      <c r="BD673" s="596"/>
      <c r="BE673" s="596"/>
      <c r="BF673" s="596"/>
      <c r="BG673" s="596"/>
      <c r="BH673" s="596"/>
      <c r="BI673" s="596"/>
      <c r="BJ673" s="596" t="e">
        <f>MATCH(Таблиця4[[#This Row],[BUILDING NAME]],#REF!,0)</f>
        <v>#REF!</v>
      </c>
      <c r="BK673" s="596" t="e">
        <f>INDEX(#REF!,'02BUILD'!BJ673,1)</f>
        <v>#REF!</v>
      </c>
      <c r="BL673" s="596" t="e">
        <v>#N/A</v>
      </c>
      <c r="BM673" s="596"/>
      <c r="BN673" s="596" t="e">
        <f>MATCH(Таблиця4[[#This Row],[BUILDING NAME]],Таблиця5[NAME],0)</f>
        <v>#N/A</v>
      </c>
      <c r="BO673" s="596" t="e">
        <f>INDEX(Таблиця5[[C - COINS - COST]:[ADDRESS]],'02BUILD'!$BN673,1)</f>
        <v>#N/A</v>
      </c>
      <c r="BP673" s="596" t="e">
        <f>INDEX(Таблиця5[[C - COINS - COST]:[ADDRESS]],'02BUILD'!$BN673,2)</f>
        <v>#N/A</v>
      </c>
      <c r="BQ673" s="596" t="e">
        <f>INDEX(Таблиця5[[C - COINS - COST]:[ADDRESS]],'02BUILD'!$BN673,3)</f>
        <v>#N/A</v>
      </c>
      <c r="BR673" s="596" t="e">
        <f>INDEX(Таблиця5[[C - COINS - COST]:[ADDRESS]],'02BUILD'!$BN673,4)</f>
        <v>#N/A</v>
      </c>
      <c r="BS673" s="596" t="e">
        <f>INDEX(Таблиця5[[C - COINS - COST]:[ADDRESS]],'02BUILD'!$BN673,5)</f>
        <v>#N/A</v>
      </c>
      <c r="BT673" s="596" t="e">
        <f>INDEX(Таблиця5[[C - COINS - COST]:[ADDRESS]],'02BUILD'!$BN673,6)</f>
        <v>#N/A</v>
      </c>
      <c r="BU673" s="596" t="e">
        <f>INDEX(Таблиця5[[C - COINS - COST]:[ADDRESS]],'02BUILD'!$BN673,7)</f>
        <v>#N/A</v>
      </c>
      <c r="BV673" s="596" t="e">
        <f>INDEX(Таблиця5[[C - COINS - COST]:[ADDRESS]],'02BUILD'!$BN673,8)</f>
        <v>#N/A</v>
      </c>
      <c r="BW673" s="596" t="e">
        <f>INDEX(Таблиця5[[C - COINS - COST]:[ADDRESS]],'02BUILD'!$BN673,9)</f>
        <v>#N/A</v>
      </c>
      <c r="BX673" s="596" t="e">
        <f>INDEX(Таблиця5[[C - COINS - COST]:[ADDRESS]],'02BUILD'!$BN673,10)</f>
        <v>#N/A</v>
      </c>
    </row>
    <row r="674" spans="1:76" ht="16.5" thickTop="1" thickBot="1">
      <c r="A674" s="742" t="s">
        <v>1073</v>
      </c>
      <c r="B674" s="742" t="str">
        <f t="shared" si="34"/>
        <v>T51</v>
      </c>
      <c r="C674" s="742" t="str">
        <f t="shared" si="35"/>
        <v>Henndever's Coffins and Coffers (business, B, 2)</v>
      </c>
      <c r="D674" s="742"/>
      <c r="E674" s="742"/>
      <c r="F674" s="743" t="s">
        <v>1856</v>
      </c>
      <c r="G674" s="743" t="s">
        <v>1857</v>
      </c>
      <c r="H674" s="743" t="s">
        <v>2353</v>
      </c>
      <c r="I674" s="743" t="s">
        <v>3968</v>
      </c>
      <c r="J674" s="743"/>
      <c r="K674" s="743" t="s">
        <v>2089</v>
      </c>
      <c r="L674" s="743" t="s">
        <v>2081</v>
      </c>
      <c r="M674" s="743">
        <v>2</v>
      </c>
      <c r="N674" s="743"/>
      <c r="O674" s="743"/>
      <c r="P674" s="743"/>
      <c r="Q674" s="743"/>
      <c r="R674" s="743"/>
      <c r="S67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4" s="743"/>
      <c r="U674" s="743"/>
      <c r="V674" s="743" t="s">
        <v>21081</v>
      </c>
      <c r="W674" s="743"/>
      <c r="X674" s="743"/>
      <c r="Y674" s="743"/>
      <c r="Z674" s="743" t="s">
        <v>4311</v>
      </c>
      <c r="AA674" s="743"/>
      <c r="AB674" s="743" t="str">
        <f>Таблиця4[[#This Row],[Descriptions2]]</f>
        <v/>
      </c>
      <c r="AC674" s="743" t="str">
        <f>Таблиця4[[#This Row],[Owner/Specific NPCs3]]</f>
        <v/>
      </c>
      <c r="AD674" s="743"/>
      <c r="AE674" s="750" t="s">
        <v>5831</v>
      </c>
      <c r="AF674" s="751"/>
      <c r="AG674" s="752"/>
      <c r="AH674" s="743" t="s">
        <v>4311</v>
      </c>
      <c r="AI674" s="752"/>
      <c r="AJ674" s="743" t="s">
        <v>4311</v>
      </c>
      <c r="AK674" s="752"/>
      <c r="AL674" s="742" t="str">
        <f>IFERROR(INDEX('02_LIVING_WATERDEEP'!$C$2:$C$200,MATCH(Таблиця4[[#This Row],[BUILDING NAME]],'02_LIVING_WATERDEEP'!$A$2:$A$200,0),1),"")</f>
        <v/>
      </c>
      <c r="AM674" s="742" t="str">
        <f>IFERROR(INDEX('02_LIVING_WATERDEEP'!$F$2:$F$200,MATCH(Таблиця4[[#This Row],[BUILDING NAME]],'02_LIVING_WATERDEEP'!$A$2:$A$200,0),1),"")</f>
        <v/>
      </c>
      <c r="AN674" s="742" t="str">
        <f>IFERROR(INDEX('02_LIVING_WATERDEEP'!$I$2:$I$200,MATCH(Таблиця4[[#This Row],[BUILDING NAME]],'02_LIVING_WATERDEEP'!$A$2:$A$200,0),1),"")</f>
        <v/>
      </c>
      <c r="AO674" s="742" t="str">
        <f>IFERROR(INDEX('02_LIVING_WATERDEEP'!$J$2:$J$200,MATCH(Таблиця4[[#This Row],[BUILDING NAME]],'02_LIVING_WATERDEEP'!$A$2:$A$200,0),1),"")</f>
        <v/>
      </c>
      <c r="AP674" s="742" t="str">
        <f>IFERROR(INDEX('02_LIVING_WATERDEEP'!$K$2:$K$200,MATCH(Таблиця4[[#This Row],[BUILDING NAME]],'02_LIVING_WATERDEEP'!$A$2:$A$200,0),1),"")</f>
        <v/>
      </c>
      <c r="AQ674" s="742" t="str">
        <f>IFERROR(INDEX('02_LIVING_WATERDEEP'!$L$2:$L$200,MATCH(Таблиця4[[#This Row],[BUILDING NAME]],'02_LIVING_WATERDEEP'!$A$2:$A$200,0),1),"")</f>
        <v/>
      </c>
      <c r="AR674" s="742" t="str">
        <f>IFERROR(INDEX('02_LIVING_WATERDEEP'!$M$2:$M$200,MATCH(Таблиця4[[#This Row],[BUILDING NAME]],'02_LIVING_WATERDEEP'!$A$2:$A$200,0),1),"")</f>
        <v/>
      </c>
      <c r="AS674" s="742"/>
      <c r="AT674" s="596"/>
      <c r="AU674" s="596"/>
      <c r="AV674" s="596"/>
      <c r="AW674" s="596"/>
      <c r="AX674" s="596"/>
      <c r="AY674" s="596"/>
      <c r="AZ674" s="596"/>
      <c r="BA674" s="596"/>
      <c r="BB674" s="596"/>
      <c r="BC674" s="596"/>
      <c r="BD674" s="596"/>
      <c r="BE674" s="596"/>
      <c r="BF674" s="596"/>
      <c r="BG674" s="596"/>
      <c r="BH674" s="596"/>
      <c r="BI674" s="596"/>
      <c r="BJ674" s="596" t="e">
        <f>MATCH(Таблиця4[[#This Row],[BUILDING NAME]],#REF!,0)</f>
        <v>#REF!</v>
      </c>
      <c r="BK674" s="596" t="e">
        <f>INDEX(#REF!,'02BUILD'!BJ674,1)</f>
        <v>#REF!</v>
      </c>
      <c r="BL674" s="596" t="e">
        <v>#N/A</v>
      </c>
      <c r="BM674" s="596"/>
      <c r="BN674" s="596" t="e">
        <f>MATCH(Таблиця4[[#This Row],[BUILDING NAME]],Таблиця5[NAME],0)</f>
        <v>#N/A</v>
      </c>
      <c r="BO674" s="596" t="e">
        <f>INDEX(Таблиця5[[C - COINS - COST]:[ADDRESS]],'02BUILD'!$BN674,1)</f>
        <v>#N/A</v>
      </c>
      <c r="BP674" s="596" t="e">
        <f>INDEX(Таблиця5[[C - COINS - COST]:[ADDRESS]],'02BUILD'!$BN674,2)</f>
        <v>#N/A</v>
      </c>
      <c r="BQ674" s="596" t="e">
        <f>INDEX(Таблиця5[[C - COINS - COST]:[ADDRESS]],'02BUILD'!$BN674,3)</f>
        <v>#N/A</v>
      </c>
      <c r="BR674" s="596" t="e">
        <f>INDEX(Таблиця5[[C - COINS - COST]:[ADDRESS]],'02BUILD'!$BN674,4)</f>
        <v>#N/A</v>
      </c>
      <c r="BS674" s="596" t="e">
        <f>INDEX(Таблиця5[[C - COINS - COST]:[ADDRESS]],'02BUILD'!$BN674,5)</f>
        <v>#N/A</v>
      </c>
      <c r="BT674" s="596" t="e">
        <f>INDEX(Таблиця5[[C - COINS - COST]:[ADDRESS]],'02BUILD'!$BN674,6)</f>
        <v>#N/A</v>
      </c>
      <c r="BU674" s="596" t="e">
        <f>INDEX(Таблиця5[[C - COINS - COST]:[ADDRESS]],'02BUILD'!$BN674,7)</f>
        <v>#N/A</v>
      </c>
      <c r="BV674" s="596" t="e">
        <f>INDEX(Таблиця5[[C - COINS - COST]:[ADDRESS]],'02BUILD'!$BN674,8)</f>
        <v>#N/A</v>
      </c>
      <c r="BW674" s="596" t="e">
        <f>INDEX(Таблиця5[[C - COINS - COST]:[ADDRESS]],'02BUILD'!$BN674,9)</f>
        <v>#N/A</v>
      </c>
      <c r="BX674" s="596" t="e">
        <f>INDEX(Таблиця5[[C - COINS - COST]:[ADDRESS]],'02BUILD'!$BN674,10)</f>
        <v>#N/A</v>
      </c>
    </row>
    <row r="675" spans="1:76" ht="16.5" thickTop="1" thickBot="1">
      <c r="A675" s="776"/>
      <c r="B675" s="776"/>
      <c r="C675" s="776"/>
      <c r="D675" s="776"/>
      <c r="E675" s="776"/>
      <c r="F675" s="777"/>
      <c r="G675" s="777"/>
      <c r="H675" s="743" t="s">
        <v>5772</v>
      </c>
      <c r="I675" s="743" t="s">
        <v>3968</v>
      </c>
      <c r="J675" s="743"/>
      <c r="K675" s="743" t="s">
        <v>2100</v>
      </c>
      <c r="L675" s="775" t="s">
        <v>20774</v>
      </c>
      <c r="M675" s="775" t="s">
        <v>20774</v>
      </c>
      <c r="N675" s="743"/>
      <c r="O675" s="743"/>
      <c r="P675" s="743"/>
      <c r="Q675" s="743"/>
      <c r="R675" s="743"/>
      <c r="S67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5" s="743"/>
      <c r="U675" s="743"/>
      <c r="V675" s="743"/>
      <c r="W675" s="743"/>
      <c r="X675" s="743"/>
      <c r="Y675" s="747" t="s">
        <v>21761</v>
      </c>
      <c r="Z675" s="743" t="s">
        <v>4311</v>
      </c>
      <c r="AA675" s="743"/>
      <c r="AB675" s="743" t="str">
        <f>Таблиця4[[#This Row],[Descriptions2]]</f>
        <v/>
      </c>
      <c r="AC675" s="743" t="str">
        <f>Таблиця4[[#This Row],[Owner/Specific NPCs3]]</f>
        <v/>
      </c>
      <c r="AD675" s="743"/>
      <c r="AE675" s="750" t="s">
        <v>5885</v>
      </c>
      <c r="AF675" s="751"/>
      <c r="AG675" s="752"/>
      <c r="AH675" s="743"/>
      <c r="AI675" s="752"/>
      <c r="AJ675" s="743"/>
      <c r="AK675" s="752"/>
      <c r="AL675" s="742" t="str">
        <f>IFERROR(INDEX('02_LIVING_WATERDEEP'!$C$2:$C$200,MATCH(Таблиця4[[#This Row],[BUILDING NAME]],'02_LIVING_WATERDEEP'!$A$2:$A$200,0),1),"")</f>
        <v/>
      </c>
      <c r="AM675" s="742" t="str">
        <f>IFERROR(INDEX('02_LIVING_WATERDEEP'!$F$2:$F$200,MATCH(Таблиця4[[#This Row],[BUILDING NAME]],'02_LIVING_WATERDEEP'!$A$2:$A$200,0),1),"")</f>
        <v/>
      </c>
      <c r="AN675" s="742" t="str">
        <f>IFERROR(INDEX('02_LIVING_WATERDEEP'!$I$2:$I$200,MATCH(Таблиця4[[#This Row],[BUILDING NAME]],'02_LIVING_WATERDEEP'!$A$2:$A$200,0),1),"")</f>
        <v/>
      </c>
      <c r="AO675" s="742" t="str">
        <f>IFERROR(INDEX('02_LIVING_WATERDEEP'!$J$2:$J$200,MATCH(Таблиця4[[#This Row],[BUILDING NAME]],'02_LIVING_WATERDEEP'!$A$2:$A$200,0),1),"")</f>
        <v/>
      </c>
      <c r="AP675" s="742" t="str">
        <f>IFERROR(INDEX('02_LIVING_WATERDEEP'!$K$2:$K$200,MATCH(Таблиця4[[#This Row],[BUILDING NAME]],'02_LIVING_WATERDEEP'!$A$2:$A$200,0),1),"")</f>
        <v/>
      </c>
      <c r="AQ675" s="742" t="str">
        <f>IFERROR(INDEX('02_LIVING_WATERDEEP'!$L$2:$L$200,MATCH(Таблиця4[[#This Row],[BUILDING NAME]],'02_LIVING_WATERDEEP'!$A$2:$A$200,0),1),"")</f>
        <v/>
      </c>
      <c r="AR675" s="742" t="str">
        <f>IFERROR(INDEX('02_LIVING_WATERDEEP'!$M$2:$M$200,MATCH(Таблиця4[[#This Row],[BUILDING NAME]],'02_LIVING_WATERDEEP'!$A$2:$A$200,0),1),"")</f>
        <v/>
      </c>
      <c r="AS675" s="742"/>
      <c r="AT675" s="596"/>
      <c r="AU675" s="596"/>
      <c r="AV675" s="596"/>
      <c r="AW675" s="596"/>
      <c r="AX675" s="596"/>
      <c r="AY675" s="596"/>
      <c r="AZ675" s="596"/>
      <c r="BA675" s="596"/>
      <c r="BB675" s="596"/>
      <c r="BC675" s="596"/>
      <c r="BD675" s="596"/>
      <c r="BE675" s="596"/>
      <c r="BF675" s="596"/>
      <c r="BG675" s="596"/>
      <c r="BH675" s="596"/>
      <c r="BI675" s="596"/>
      <c r="BJ675" s="596" t="e">
        <f>MATCH(Таблиця4[[#This Row],[BUILDING NAME]],#REF!,0)</f>
        <v>#REF!</v>
      </c>
      <c r="BK675" s="596" t="e">
        <f>INDEX(#REF!,'02BUILD'!BJ675,1)</f>
        <v>#REF!</v>
      </c>
      <c r="BL675" s="596" t="e">
        <v>#N/A</v>
      </c>
      <c r="BM675" s="596"/>
      <c r="BN675" s="596" t="e">
        <f>MATCH(Таблиця4[[#This Row],[BUILDING NAME]],Таблиця5[NAME],0)</f>
        <v>#N/A</v>
      </c>
      <c r="BO675" s="596" t="e">
        <f>INDEX(Таблиця5[[C - COINS - COST]:[ADDRESS]],'02BUILD'!$BN675,1)</f>
        <v>#N/A</v>
      </c>
      <c r="BP675" s="596" t="e">
        <f>INDEX(Таблиця5[[C - COINS - COST]:[ADDRESS]],'02BUILD'!$BN675,2)</f>
        <v>#N/A</v>
      </c>
      <c r="BQ675" s="596" t="e">
        <f>INDEX(Таблиця5[[C - COINS - COST]:[ADDRESS]],'02BUILD'!$BN675,3)</f>
        <v>#N/A</v>
      </c>
      <c r="BR675" s="596" t="e">
        <f>INDEX(Таблиця5[[C - COINS - COST]:[ADDRESS]],'02BUILD'!$BN675,4)</f>
        <v>#N/A</v>
      </c>
      <c r="BS675" s="596" t="e">
        <f>INDEX(Таблиця5[[C - COINS - COST]:[ADDRESS]],'02BUILD'!$BN675,5)</f>
        <v>#N/A</v>
      </c>
      <c r="BT675" s="596" t="e">
        <f>INDEX(Таблиця5[[C - COINS - COST]:[ADDRESS]],'02BUILD'!$BN675,6)</f>
        <v>#N/A</v>
      </c>
      <c r="BU675" s="596" t="e">
        <f>INDEX(Таблиця5[[C - COINS - COST]:[ADDRESS]],'02BUILD'!$BN675,7)</f>
        <v>#N/A</v>
      </c>
      <c r="BV675" s="596" t="e">
        <f>INDEX(Таблиця5[[C - COINS - COST]:[ADDRESS]],'02BUILD'!$BN675,8)</f>
        <v>#N/A</v>
      </c>
      <c r="BW675" s="596" t="e">
        <f>INDEX(Таблиця5[[C - COINS - COST]:[ADDRESS]],'02BUILD'!$BN675,9)</f>
        <v>#N/A</v>
      </c>
      <c r="BX675" s="596" t="e">
        <f>INDEX(Таблиця5[[C - COINS - COST]:[ADDRESS]],'02BUILD'!$BN675,10)</f>
        <v>#N/A</v>
      </c>
    </row>
    <row r="676" spans="1:76" ht="16.5" thickTop="1" thickBot="1">
      <c r="A676" s="776"/>
      <c r="B676" s="776"/>
      <c r="C676" s="776"/>
      <c r="D676" s="776"/>
      <c r="E676" s="776"/>
      <c r="F676" s="777"/>
      <c r="G676" s="777"/>
      <c r="H676" s="743" t="s">
        <v>5773</v>
      </c>
      <c r="I676" s="743" t="s">
        <v>3968</v>
      </c>
      <c r="J676" s="743"/>
      <c r="K676" s="743" t="s">
        <v>2089</v>
      </c>
      <c r="L676" s="775" t="s">
        <v>20774</v>
      </c>
      <c r="M676" s="775" t="s">
        <v>20774</v>
      </c>
      <c r="N676" s="743"/>
      <c r="O676" s="743"/>
      <c r="P676" s="743"/>
      <c r="Q676" s="743"/>
      <c r="R676" s="743"/>
      <c r="S67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6" s="743"/>
      <c r="U676" s="743"/>
      <c r="V676" s="743"/>
      <c r="W676" s="743"/>
      <c r="X676" s="743"/>
      <c r="Y676" s="743" t="s">
        <v>21762</v>
      </c>
      <c r="Z676" s="743" t="s">
        <v>4311</v>
      </c>
      <c r="AA676" s="743"/>
      <c r="AB676" s="743" t="str">
        <f>Таблиця4[[#This Row],[Descriptions2]]</f>
        <v/>
      </c>
      <c r="AC676" s="743" t="str">
        <f>Таблиця4[[#This Row],[Owner/Specific NPCs3]]</f>
        <v/>
      </c>
      <c r="AD676" s="743"/>
      <c r="AE676" s="750" t="s">
        <v>5886</v>
      </c>
      <c r="AF676" s="751"/>
      <c r="AG676" s="752"/>
      <c r="AH676" s="743"/>
      <c r="AI676" s="752"/>
      <c r="AJ676" s="743"/>
      <c r="AK676" s="752"/>
      <c r="AL676" s="742" t="str">
        <f>IFERROR(INDEX('02_LIVING_WATERDEEP'!$C$2:$C$200,MATCH(Таблиця4[[#This Row],[BUILDING NAME]],'02_LIVING_WATERDEEP'!$A$2:$A$200,0),1),"")</f>
        <v/>
      </c>
      <c r="AM676" s="742" t="str">
        <f>IFERROR(INDEX('02_LIVING_WATERDEEP'!$F$2:$F$200,MATCH(Таблиця4[[#This Row],[BUILDING NAME]],'02_LIVING_WATERDEEP'!$A$2:$A$200,0),1),"")</f>
        <v/>
      </c>
      <c r="AN676" s="742" t="str">
        <f>IFERROR(INDEX('02_LIVING_WATERDEEP'!$I$2:$I$200,MATCH(Таблиця4[[#This Row],[BUILDING NAME]],'02_LIVING_WATERDEEP'!$A$2:$A$200,0),1),"")</f>
        <v/>
      </c>
      <c r="AO676" s="742" t="str">
        <f>IFERROR(INDEX('02_LIVING_WATERDEEP'!$J$2:$J$200,MATCH(Таблиця4[[#This Row],[BUILDING NAME]],'02_LIVING_WATERDEEP'!$A$2:$A$200,0),1),"")</f>
        <v/>
      </c>
      <c r="AP676" s="742" t="str">
        <f>IFERROR(INDEX('02_LIVING_WATERDEEP'!$K$2:$K$200,MATCH(Таблиця4[[#This Row],[BUILDING NAME]],'02_LIVING_WATERDEEP'!$A$2:$A$200,0),1),"")</f>
        <v/>
      </c>
      <c r="AQ676" s="742" t="str">
        <f>IFERROR(INDEX('02_LIVING_WATERDEEP'!$L$2:$L$200,MATCH(Таблиця4[[#This Row],[BUILDING NAME]],'02_LIVING_WATERDEEP'!$A$2:$A$200,0),1),"")</f>
        <v/>
      </c>
      <c r="AR676" s="742" t="str">
        <f>IFERROR(INDEX('02_LIVING_WATERDEEP'!$M$2:$M$200,MATCH(Таблиця4[[#This Row],[BUILDING NAME]],'02_LIVING_WATERDEEP'!$A$2:$A$200,0),1),"")</f>
        <v/>
      </c>
      <c r="AS676" s="742"/>
      <c r="AT676" s="596"/>
      <c r="AU676" s="596"/>
      <c r="AV676" s="596"/>
      <c r="AW676" s="596"/>
      <c r="AX676" s="596"/>
      <c r="AY676" s="596"/>
      <c r="AZ676" s="596"/>
      <c r="BA676" s="596"/>
      <c r="BB676" s="596"/>
      <c r="BC676" s="596"/>
      <c r="BD676" s="596"/>
      <c r="BE676" s="596"/>
      <c r="BF676" s="596"/>
      <c r="BG676" s="596"/>
      <c r="BH676" s="596"/>
      <c r="BI676" s="596"/>
      <c r="BJ676" s="596" t="e">
        <f>MATCH(Таблиця4[[#This Row],[BUILDING NAME]],#REF!,0)</f>
        <v>#REF!</v>
      </c>
      <c r="BK676" s="596" t="e">
        <f>INDEX(#REF!,'02BUILD'!BJ676,1)</f>
        <v>#REF!</v>
      </c>
      <c r="BL676" s="596" t="e">
        <v>#N/A</v>
      </c>
      <c r="BM676" s="596"/>
      <c r="BN676" s="596">
        <f>MATCH(Таблиця4[[#This Row],[BUILDING NAME]],Таблиця5[NAME],0)</f>
        <v>220</v>
      </c>
      <c r="BO676" s="596">
        <f>INDEX(Таблиця5[[C - COINS - COST]:[ADDRESS]],'02BUILD'!$BN676,1)</f>
        <v>0</v>
      </c>
      <c r="BP676" s="596">
        <f>INDEX(Таблиця5[[C - COINS - COST]:[ADDRESS]],'02BUILD'!$BN676,2)</f>
        <v>0</v>
      </c>
      <c r="BQ676" s="596">
        <f>INDEX(Таблиця5[[C - COINS - COST]:[ADDRESS]],'02BUILD'!$BN676,3)</f>
        <v>0</v>
      </c>
      <c r="BR676" s="596">
        <f>INDEX(Таблиця5[[C - COINS - COST]:[ADDRESS]],'02BUILD'!$BN676,4)</f>
        <v>0</v>
      </c>
      <c r="BS676" s="596" t="str">
        <f>INDEX(Таблиця5[[C - COINS - COST]:[ADDRESS]],'02BUILD'!$BN676,5)</f>
        <v/>
      </c>
      <c r="BT676" s="596">
        <f>INDEX(Таблиця5[[C - COINS - COST]:[ADDRESS]],'02BUILD'!$BN676,6)</f>
        <v>0</v>
      </c>
      <c r="BU676" s="596">
        <f>INDEX(Таблиця5[[C - COINS - COST]:[ADDRESS]],'02BUILD'!$BN676,7)</f>
        <v>0</v>
      </c>
      <c r="BV676" s="596">
        <f>INDEX(Таблиця5[[C - COINS - COST]:[ADDRESS]],'02BUILD'!$BN676,8)</f>
        <v>0</v>
      </c>
      <c r="BW676" s="596">
        <f>INDEX(Таблиця5[[C - COINS - COST]:[ADDRESS]],'02BUILD'!$BN676,9)</f>
        <v>0</v>
      </c>
      <c r="BX676" s="596">
        <f>INDEX(Таблиця5[[C - COINS - COST]:[ADDRESS]],'02BUILD'!$BN676,10)</f>
        <v>0</v>
      </c>
    </row>
    <row r="677" spans="1:76" ht="16.5" thickTop="1" thickBot="1">
      <c r="A677" s="776"/>
      <c r="B677" s="776"/>
      <c r="C677" s="776"/>
      <c r="D677" s="776"/>
      <c r="E677" s="776"/>
      <c r="F677" s="777"/>
      <c r="G677" s="777"/>
      <c r="H677" s="743" t="s">
        <v>20849</v>
      </c>
      <c r="I677" s="743" t="s">
        <v>3968</v>
      </c>
      <c r="J677" s="743"/>
      <c r="K677" s="743" t="s">
        <v>2701</v>
      </c>
      <c r="L677" s="775" t="s">
        <v>20774</v>
      </c>
      <c r="M677" s="775" t="s">
        <v>20774</v>
      </c>
      <c r="N677" s="743"/>
      <c r="O677" s="743"/>
      <c r="P677" s="743"/>
      <c r="Q677" s="743"/>
      <c r="R677" s="743"/>
      <c r="S67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7" s="743"/>
      <c r="U677" s="743"/>
      <c r="V677" s="743"/>
      <c r="W677" s="743"/>
      <c r="X677" s="743"/>
      <c r="Y677" s="747" t="s">
        <v>21763</v>
      </c>
      <c r="Z677" s="743" t="s">
        <v>4311</v>
      </c>
      <c r="AA677" s="743"/>
      <c r="AB677" s="743" t="str">
        <f>Таблиця4[[#This Row],[Descriptions2]]</f>
        <v/>
      </c>
      <c r="AC677" s="743" t="str">
        <f>Таблиця4[[#This Row],[Owner/Specific NPCs3]]</f>
        <v/>
      </c>
      <c r="AD677" s="743"/>
      <c r="AE677" s="750" t="s">
        <v>5831</v>
      </c>
      <c r="AF677" s="751"/>
      <c r="AG677" s="752"/>
      <c r="AH677" s="743"/>
      <c r="AI677" s="752"/>
      <c r="AJ677" s="743"/>
      <c r="AK677" s="752"/>
      <c r="AL677" s="742" t="str">
        <f>IFERROR(INDEX('02_LIVING_WATERDEEP'!$C$2:$C$200,MATCH(Таблиця4[[#This Row],[BUILDING NAME]],'02_LIVING_WATERDEEP'!$A$2:$A$200,0),1),"")</f>
        <v/>
      </c>
      <c r="AM677" s="742" t="str">
        <f>IFERROR(INDEX('02_LIVING_WATERDEEP'!$F$2:$F$200,MATCH(Таблиця4[[#This Row],[BUILDING NAME]],'02_LIVING_WATERDEEP'!$A$2:$A$200,0),1),"")</f>
        <v/>
      </c>
      <c r="AN677" s="742" t="str">
        <f>IFERROR(INDEX('02_LIVING_WATERDEEP'!$I$2:$I$200,MATCH(Таблиця4[[#This Row],[BUILDING NAME]],'02_LIVING_WATERDEEP'!$A$2:$A$200,0),1),"")</f>
        <v/>
      </c>
      <c r="AO677" s="742" t="str">
        <f>IFERROR(INDEX('02_LIVING_WATERDEEP'!$J$2:$J$200,MATCH(Таблиця4[[#This Row],[BUILDING NAME]],'02_LIVING_WATERDEEP'!$A$2:$A$200,0),1),"")</f>
        <v/>
      </c>
      <c r="AP677" s="742" t="str">
        <f>IFERROR(INDEX('02_LIVING_WATERDEEP'!$K$2:$K$200,MATCH(Таблиця4[[#This Row],[BUILDING NAME]],'02_LIVING_WATERDEEP'!$A$2:$A$200,0),1),"")</f>
        <v/>
      </c>
      <c r="AQ677" s="742" t="str">
        <f>IFERROR(INDEX('02_LIVING_WATERDEEP'!$L$2:$L$200,MATCH(Таблиця4[[#This Row],[BUILDING NAME]],'02_LIVING_WATERDEEP'!$A$2:$A$200,0),1),"")</f>
        <v/>
      </c>
      <c r="AR677" s="742" t="str">
        <f>IFERROR(INDEX('02_LIVING_WATERDEEP'!$M$2:$M$200,MATCH(Таблиця4[[#This Row],[BUILDING NAME]],'02_LIVING_WATERDEEP'!$A$2:$A$200,0),1),"")</f>
        <v/>
      </c>
      <c r="AS677" s="742"/>
      <c r="AT677" s="596"/>
      <c r="AU677" s="596"/>
      <c r="AV677" s="596"/>
      <c r="AW677" s="596"/>
      <c r="AX677" s="596"/>
      <c r="AY677" s="596"/>
      <c r="AZ677" s="596"/>
      <c r="BA677" s="596"/>
      <c r="BB677" s="596"/>
      <c r="BC677" s="596"/>
      <c r="BD677" s="596"/>
      <c r="BE677" s="596"/>
      <c r="BF677" s="596"/>
      <c r="BG677" s="596"/>
      <c r="BH677" s="596"/>
      <c r="BI677" s="596"/>
      <c r="BJ677" s="596" t="e">
        <f>MATCH(Таблиця4[[#This Row],[BUILDING NAME]],#REF!,0)</f>
        <v>#REF!</v>
      </c>
      <c r="BK677" s="596" t="e">
        <f>INDEX(#REF!,'02BUILD'!BJ677,1)</f>
        <v>#REF!</v>
      </c>
      <c r="BL677" s="596" t="e">
        <v>#N/A</v>
      </c>
      <c r="BM677" s="596"/>
      <c r="BN677" s="596">
        <f>MATCH(Таблиця4[[#This Row],[BUILDING NAME]],Таблиця5[NAME],0)</f>
        <v>221</v>
      </c>
      <c r="BO677" s="596">
        <f>INDEX(Таблиця5[[C - COINS - COST]:[ADDRESS]],'02BUILD'!$BN677,1)</f>
        <v>0</v>
      </c>
      <c r="BP677" s="596">
        <f>INDEX(Таблиця5[[C - COINS - COST]:[ADDRESS]],'02BUILD'!$BN677,2)</f>
        <v>0</v>
      </c>
      <c r="BQ677" s="596">
        <f>INDEX(Таблиця5[[C - COINS - COST]:[ADDRESS]],'02BUILD'!$BN677,3)</f>
        <v>0</v>
      </c>
      <c r="BR677" s="596">
        <f>INDEX(Таблиця5[[C - COINS - COST]:[ADDRESS]],'02BUILD'!$BN677,4)</f>
        <v>0</v>
      </c>
      <c r="BS677" s="596" t="str">
        <f>INDEX(Таблиця5[[C - COINS - COST]:[ADDRESS]],'02BUILD'!$BN677,5)</f>
        <v/>
      </c>
      <c r="BT677" s="596" t="str">
        <f>INDEX(Таблиця5[[C - COINS - COST]:[ADDRESS]],'02BUILD'!$BN677,6)</f>
        <v>Tavern</v>
      </c>
      <c r="BU677" s="596">
        <f>INDEX(Таблиця5[[C - COINS - COST]:[ADDRESS]],'02BUILD'!$BN677,7)</f>
        <v>0</v>
      </c>
      <c r="BV677" s="596" t="str">
        <f>INDEX(Таблиця5[[C - COINS - COST]:[ADDRESS]],'02BUILD'!$BN677,8)</f>
        <v>Tavern, somewhere midway of north front Ironpost Street (E:DM pg. 308) </v>
      </c>
      <c r="BW677" s="596">
        <f>INDEX(Таблиця5[[C - COINS - COST]:[ADDRESS]],'02BUILD'!$BN677,9)</f>
        <v>0</v>
      </c>
      <c r="BX677" s="596">
        <f>INDEX(Таблиця5[[C - COINS - COST]:[ADDRESS]],'02BUILD'!$BN677,10)</f>
        <v>0</v>
      </c>
    </row>
    <row r="678" spans="1:76" ht="16.5" thickTop="1" thickBot="1">
      <c r="A678" s="776"/>
      <c r="B678" s="776"/>
      <c r="C678" s="776"/>
      <c r="D678" s="776"/>
      <c r="E678" s="776"/>
      <c r="F678" s="777"/>
      <c r="G678" s="777"/>
      <c r="H678" s="743" t="s">
        <v>20972</v>
      </c>
      <c r="I678" s="775" t="s">
        <v>3968</v>
      </c>
      <c r="J678" s="743"/>
      <c r="K678" s="775" t="s">
        <v>20774</v>
      </c>
      <c r="L678" s="775" t="s">
        <v>20774</v>
      </c>
      <c r="M678" s="775" t="s">
        <v>20774</v>
      </c>
      <c r="N678" s="743"/>
      <c r="O678" s="743"/>
      <c r="P678" s="743"/>
      <c r="Q678" s="743"/>
      <c r="R678" s="743"/>
      <c r="S67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8" s="743"/>
      <c r="U678" s="743"/>
      <c r="V678" s="743"/>
      <c r="W678" s="743"/>
      <c r="X678" s="743"/>
      <c r="Y678" s="743" t="s">
        <v>21764</v>
      </c>
      <c r="Z678" s="743" t="s">
        <v>4311</v>
      </c>
      <c r="AA678" s="743"/>
      <c r="AB678" s="743" t="str">
        <f>Таблиця4[[#This Row],[Descriptions2]]</f>
        <v/>
      </c>
      <c r="AC678" s="743" t="str">
        <f>Таблиця4[[#This Row],[Owner/Specific NPCs3]]</f>
        <v/>
      </c>
      <c r="AD678" s="743"/>
      <c r="AE678" s="750" t="s">
        <v>5831</v>
      </c>
      <c r="AF678" s="751"/>
      <c r="AG678" s="752"/>
      <c r="AH678" s="743"/>
      <c r="AI678" s="752"/>
      <c r="AJ678" s="743"/>
      <c r="AK678" s="752"/>
      <c r="AL678" s="742" t="str">
        <f>IFERROR(INDEX('02_LIVING_WATERDEEP'!$C$2:$C$200,MATCH(Таблиця4[[#This Row],[BUILDING NAME]],'02_LIVING_WATERDEEP'!$A$2:$A$200,0),1),"")</f>
        <v/>
      </c>
      <c r="AM678" s="742" t="str">
        <f>IFERROR(INDEX('02_LIVING_WATERDEEP'!$F$2:$F$200,MATCH(Таблиця4[[#This Row],[BUILDING NAME]],'02_LIVING_WATERDEEP'!$A$2:$A$200,0),1),"")</f>
        <v/>
      </c>
      <c r="AN678" s="742" t="str">
        <f>IFERROR(INDEX('02_LIVING_WATERDEEP'!$I$2:$I$200,MATCH(Таблиця4[[#This Row],[BUILDING NAME]],'02_LIVING_WATERDEEP'!$A$2:$A$200,0),1),"")</f>
        <v/>
      </c>
      <c r="AO678" s="742" t="str">
        <f>IFERROR(INDEX('02_LIVING_WATERDEEP'!$J$2:$J$200,MATCH(Таблиця4[[#This Row],[BUILDING NAME]],'02_LIVING_WATERDEEP'!$A$2:$A$200,0),1),"")</f>
        <v/>
      </c>
      <c r="AP678" s="742" t="str">
        <f>IFERROR(INDEX('02_LIVING_WATERDEEP'!$K$2:$K$200,MATCH(Таблиця4[[#This Row],[BUILDING NAME]],'02_LIVING_WATERDEEP'!$A$2:$A$200,0),1),"")</f>
        <v/>
      </c>
      <c r="AQ678" s="742" t="str">
        <f>IFERROR(INDEX('02_LIVING_WATERDEEP'!$L$2:$L$200,MATCH(Таблиця4[[#This Row],[BUILDING NAME]],'02_LIVING_WATERDEEP'!$A$2:$A$200,0),1),"")</f>
        <v/>
      </c>
      <c r="AR678" s="742" t="str">
        <f>IFERROR(INDEX('02_LIVING_WATERDEEP'!$M$2:$M$200,MATCH(Таблиця4[[#This Row],[BUILDING NAME]],'02_LIVING_WATERDEEP'!$A$2:$A$200,0),1),"")</f>
        <v/>
      </c>
      <c r="AS678" s="742"/>
      <c r="AT678" s="596"/>
      <c r="AU678" s="596"/>
      <c r="AV678" s="596"/>
      <c r="AW678" s="596"/>
      <c r="AX678" s="596"/>
      <c r="AY678" s="596"/>
      <c r="AZ678" s="596"/>
      <c r="BA678" s="596"/>
      <c r="BB678" s="596"/>
      <c r="BC678" s="596"/>
      <c r="BD678" s="596"/>
      <c r="BE678" s="596"/>
      <c r="BF678" s="596"/>
      <c r="BG678" s="596"/>
      <c r="BH678" s="596"/>
      <c r="BI678" s="596"/>
      <c r="BJ678" s="596" t="e">
        <f>MATCH(Таблиця4[[#This Row],[BUILDING NAME]],#REF!,0)</f>
        <v>#REF!</v>
      </c>
      <c r="BK678" s="596" t="e">
        <f>INDEX(#REF!,'02BUILD'!BJ678,1)</f>
        <v>#REF!</v>
      </c>
      <c r="BL678" s="596" t="e">
        <v>#N/A</v>
      </c>
      <c r="BM678" s="596"/>
      <c r="BN678" s="596" t="e">
        <f>MATCH(Таблиця4[[#This Row],[BUILDING NAME]],Таблиця5[NAME],0)</f>
        <v>#N/A</v>
      </c>
      <c r="BO678" s="596" t="e">
        <f>INDEX(Таблиця5[[C - COINS - COST]:[ADDRESS]],'02BUILD'!$BN678,1)</f>
        <v>#N/A</v>
      </c>
      <c r="BP678" s="596" t="e">
        <f>INDEX(Таблиця5[[C - COINS - COST]:[ADDRESS]],'02BUILD'!$BN678,2)</f>
        <v>#N/A</v>
      </c>
      <c r="BQ678" s="596" t="e">
        <f>INDEX(Таблиця5[[C - COINS - COST]:[ADDRESS]],'02BUILD'!$BN678,3)</f>
        <v>#N/A</v>
      </c>
      <c r="BR678" s="596" t="e">
        <f>INDEX(Таблиця5[[C - COINS - COST]:[ADDRESS]],'02BUILD'!$BN678,4)</f>
        <v>#N/A</v>
      </c>
      <c r="BS678" s="596" t="e">
        <f>INDEX(Таблиця5[[C - COINS - COST]:[ADDRESS]],'02BUILD'!$BN678,5)</f>
        <v>#N/A</v>
      </c>
      <c r="BT678" s="596" t="e">
        <f>INDEX(Таблиця5[[C - COINS - COST]:[ADDRESS]],'02BUILD'!$BN678,6)</f>
        <v>#N/A</v>
      </c>
      <c r="BU678" s="596" t="e">
        <f>INDEX(Таблиця5[[C - COINS - COST]:[ADDRESS]],'02BUILD'!$BN678,7)</f>
        <v>#N/A</v>
      </c>
      <c r="BV678" s="596" t="e">
        <f>INDEX(Таблиця5[[C - COINS - COST]:[ADDRESS]],'02BUILD'!$BN678,8)</f>
        <v>#N/A</v>
      </c>
      <c r="BW678" s="596" t="e">
        <f>INDEX(Таблиця5[[C - COINS - COST]:[ADDRESS]],'02BUILD'!$BN678,9)</f>
        <v>#N/A</v>
      </c>
      <c r="BX678" s="596" t="e">
        <f>INDEX(Таблиця5[[C - COINS - COST]:[ADDRESS]],'02BUILD'!$BN678,10)</f>
        <v>#N/A</v>
      </c>
    </row>
    <row r="679" spans="1:76" ht="16.5" thickTop="1" thickBot="1">
      <c r="A679" s="776"/>
      <c r="B679" s="776"/>
      <c r="C679" s="776"/>
      <c r="D679" s="776"/>
      <c r="E679" s="776"/>
      <c r="F679" s="777"/>
      <c r="G679" s="777"/>
      <c r="H679" s="742" t="s">
        <v>5775</v>
      </c>
      <c r="I679" s="775" t="s">
        <v>3968</v>
      </c>
      <c r="J679" s="743"/>
      <c r="K679" s="775" t="s">
        <v>20774</v>
      </c>
      <c r="L679" s="775" t="s">
        <v>20774</v>
      </c>
      <c r="M679" s="775" t="s">
        <v>20774</v>
      </c>
      <c r="N679" s="743"/>
      <c r="O679" s="743"/>
      <c r="P679" s="743"/>
      <c r="Q679" s="743"/>
      <c r="R679" s="743"/>
      <c r="S67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79" s="743"/>
      <c r="U679" s="743"/>
      <c r="V679" s="743"/>
      <c r="W679" s="742"/>
      <c r="X679" s="742"/>
      <c r="Y679" s="745" t="s">
        <v>21765</v>
      </c>
      <c r="Z679" s="743" t="s">
        <v>4311</v>
      </c>
      <c r="AA679" s="743"/>
      <c r="AB679" s="743" t="str">
        <f>Таблиця4[[#This Row],[Descriptions2]]</f>
        <v/>
      </c>
      <c r="AC679" s="743" t="str">
        <f>Таблиця4[[#This Row],[Owner/Specific NPCs3]]</f>
        <v/>
      </c>
      <c r="AD679" s="743"/>
      <c r="AE679" s="750" t="s">
        <v>5887</v>
      </c>
      <c r="AF679" s="751"/>
      <c r="AG679" s="752"/>
      <c r="AH679" s="743"/>
      <c r="AI679" s="752"/>
      <c r="AJ679" s="743"/>
      <c r="AK679" s="752"/>
      <c r="AL679" s="742" t="str">
        <f>IFERROR(INDEX('02_LIVING_WATERDEEP'!$C$2:$C$200,MATCH(Таблиця4[[#This Row],[BUILDING NAME]],'02_LIVING_WATERDEEP'!$A$2:$A$200,0),1),"")</f>
        <v/>
      </c>
      <c r="AM679" s="742" t="str">
        <f>IFERROR(INDEX('02_LIVING_WATERDEEP'!$F$2:$F$200,MATCH(Таблиця4[[#This Row],[BUILDING NAME]],'02_LIVING_WATERDEEP'!$A$2:$A$200,0),1),"")</f>
        <v/>
      </c>
      <c r="AN679" s="742" t="str">
        <f>IFERROR(INDEX('02_LIVING_WATERDEEP'!$I$2:$I$200,MATCH(Таблиця4[[#This Row],[BUILDING NAME]],'02_LIVING_WATERDEEP'!$A$2:$A$200,0),1),"")</f>
        <v/>
      </c>
      <c r="AO679" s="742" t="str">
        <f>IFERROR(INDEX('02_LIVING_WATERDEEP'!$J$2:$J$200,MATCH(Таблиця4[[#This Row],[BUILDING NAME]],'02_LIVING_WATERDEEP'!$A$2:$A$200,0),1),"")</f>
        <v/>
      </c>
      <c r="AP679" s="742" t="str">
        <f>IFERROR(INDEX('02_LIVING_WATERDEEP'!$K$2:$K$200,MATCH(Таблиця4[[#This Row],[BUILDING NAME]],'02_LIVING_WATERDEEP'!$A$2:$A$200,0),1),"")</f>
        <v/>
      </c>
      <c r="AQ679" s="742" t="str">
        <f>IFERROR(INDEX('02_LIVING_WATERDEEP'!$L$2:$L$200,MATCH(Таблиця4[[#This Row],[BUILDING NAME]],'02_LIVING_WATERDEEP'!$A$2:$A$200,0),1),"")</f>
        <v/>
      </c>
      <c r="AR679" s="742" t="str">
        <f>IFERROR(INDEX('02_LIVING_WATERDEEP'!$M$2:$M$200,MATCH(Таблиця4[[#This Row],[BUILDING NAME]],'02_LIVING_WATERDEEP'!$A$2:$A$200,0),1),"")</f>
        <v/>
      </c>
      <c r="AS679" s="742"/>
      <c r="AT679" s="596"/>
      <c r="AU679" s="596"/>
      <c r="AV679" s="596"/>
      <c r="AW679" s="596"/>
      <c r="AX679" s="596"/>
      <c r="AY679" s="596"/>
      <c r="AZ679" s="596"/>
      <c r="BA679" s="596"/>
      <c r="BB679" s="596"/>
      <c r="BC679" s="596"/>
      <c r="BD679" s="596"/>
      <c r="BE679" s="596"/>
      <c r="BF679" s="596"/>
      <c r="BG679" s="596"/>
      <c r="BH679" s="596"/>
      <c r="BI679" s="596"/>
      <c r="BJ679" s="596" t="e">
        <f>MATCH(Таблиця4[[#This Row],[BUILDING NAME]],#REF!,0)</f>
        <v>#REF!</v>
      </c>
      <c r="BK679" s="596" t="e">
        <f>INDEX(#REF!,'02BUILD'!BJ679,1)</f>
        <v>#REF!</v>
      </c>
      <c r="BL679" s="596" t="e">
        <v>#N/A</v>
      </c>
      <c r="BM679" s="596"/>
      <c r="BN679" s="596" t="e">
        <f>MATCH(Таблиця4[[#This Row],[BUILDING NAME]],Таблиця5[NAME],0)</f>
        <v>#N/A</v>
      </c>
      <c r="BO679" s="596" t="e">
        <f>INDEX(Таблиця5[[C - COINS - COST]:[ADDRESS]],'02BUILD'!$BN679,1)</f>
        <v>#N/A</v>
      </c>
      <c r="BP679" s="596" t="e">
        <f>INDEX(Таблиця5[[C - COINS - COST]:[ADDRESS]],'02BUILD'!$BN679,2)</f>
        <v>#N/A</v>
      </c>
      <c r="BQ679" s="596" t="e">
        <f>INDEX(Таблиця5[[C - COINS - COST]:[ADDRESS]],'02BUILD'!$BN679,3)</f>
        <v>#N/A</v>
      </c>
      <c r="BR679" s="596" t="e">
        <f>INDEX(Таблиця5[[C - COINS - COST]:[ADDRESS]],'02BUILD'!$BN679,4)</f>
        <v>#N/A</v>
      </c>
      <c r="BS679" s="596" t="e">
        <f>INDEX(Таблиця5[[C - COINS - COST]:[ADDRESS]],'02BUILD'!$BN679,5)</f>
        <v>#N/A</v>
      </c>
      <c r="BT679" s="596" t="e">
        <f>INDEX(Таблиця5[[C - COINS - COST]:[ADDRESS]],'02BUILD'!$BN679,6)</f>
        <v>#N/A</v>
      </c>
      <c r="BU679" s="596" t="e">
        <f>INDEX(Таблиця5[[C - COINS - COST]:[ADDRESS]],'02BUILD'!$BN679,7)</f>
        <v>#N/A</v>
      </c>
      <c r="BV679" s="596" t="e">
        <f>INDEX(Таблиця5[[C - COINS - COST]:[ADDRESS]],'02BUILD'!$BN679,8)</f>
        <v>#N/A</v>
      </c>
      <c r="BW679" s="596" t="e">
        <f>INDEX(Таблиця5[[C - COINS - COST]:[ADDRESS]],'02BUILD'!$BN679,9)</f>
        <v>#N/A</v>
      </c>
      <c r="BX679" s="596" t="e">
        <f>INDEX(Таблиця5[[C - COINS - COST]:[ADDRESS]],'02BUILD'!$BN679,10)</f>
        <v>#N/A</v>
      </c>
    </row>
    <row r="680" spans="1:76" ht="16.5" thickTop="1" thickBot="1">
      <c r="A680" s="776"/>
      <c r="B680" s="776"/>
      <c r="C680" s="776"/>
      <c r="D680" s="776"/>
      <c r="E680" s="776"/>
      <c r="F680" s="777"/>
      <c r="G680" s="777"/>
      <c r="H680" s="743" t="s">
        <v>20973</v>
      </c>
      <c r="I680" s="743" t="s">
        <v>3968</v>
      </c>
      <c r="J680" s="743"/>
      <c r="K680" s="743" t="s">
        <v>2093</v>
      </c>
      <c r="L680" s="775" t="s">
        <v>20774</v>
      </c>
      <c r="M680" s="775" t="s">
        <v>20774</v>
      </c>
      <c r="N680" s="743"/>
      <c r="O680" s="743"/>
      <c r="P680" s="743"/>
      <c r="Q680" s="743"/>
      <c r="R680" s="743"/>
      <c r="S68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0" s="743"/>
      <c r="U680" s="743"/>
      <c r="V680" s="743"/>
      <c r="W680" s="743"/>
      <c r="X680" s="743"/>
      <c r="Y680" s="743" t="s">
        <v>21766</v>
      </c>
      <c r="Z680" s="743" t="s">
        <v>4311</v>
      </c>
      <c r="AA680" s="743"/>
      <c r="AB680" s="743" t="str">
        <f>Таблиця4[[#This Row],[Descriptions2]]</f>
        <v/>
      </c>
      <c r="AC680" s="743" t="str">
        <f>Таблиця4[[#This Row],[Owner/Specific NPCs3]]</f>
        <v/>
      </c>
      <c r="AD680" s="743"/>
      <c r="AE680" s="750" t="s">
        <v>5831</v>
      </c>
      <c r="AF680" s="751"/>
      <c r="AG680" s="752"/>
      <c r="AH680" s="743"/>
      <c r="AI680" s="752"/>
      <c r="AJ680" s="743"/>
      <c r="AK680" s="752"/>
      <c r="AL680" s="742" t="str">
        <f>IFERROR(INDEX('02_LIVING_WATERDEEP'!$C$2:$C$200,MATCH(Таблиця4[[#This Row],[BUILDING NAME]],'02_LIVING_WATERDEEP'!$A$2:$A$200,0),1),"")</f>
        <v/>
      </c>
      <c r="AM680" s="742" t="str">
        <f>IFERROR(INDEX('02_LIVING_WATERDEEP'!$F$2:$F$200,MATCH(Таблиця4[[#This Row],[BUILDING NAME]],'02_LIVING_WATERDEEP'!$A$2:$A$200,0),1),"")</f>
        <v/>
      </c>
      <c r="AN680" s="742" t="str">
        <f>IFERROR(INDEX('02_LIVING_WATERDEEP'!$I$2:$I$200,MATCH(Таблиця4[[#This Row],[BUILDING NAME]],'02_LIVING_WATERDEEP'!$A$2:$A$200,0),1),"")</f>
        <v/>
      </c>
      <c r="AO680" s="742" t="str">
        <f>IFERROR(INDEX('02_LIVING_WATERDEEP'!$J$2:$J$200,MATCH(Таблиця4[[#This Row],[BUILDING NAME]],'02_LIVING_WATERDEEP'!$A$2:$A$200,0),1),"")</f>
        <v/>
      </c>
      <c r="AP680" s="742" t="str">
        <f>IFERROR(INDEX('02_LIVING_WATERDEEP'!$K$2:$K$200,MATCH(Таблиця4[[#This Row],[BUILDING NAME]],'02_LIVING_WATERDEEP'!$A$2:$A$200,0),1),"")</f>
        <v/>
      </c>
      <c r="AQ680" s="742" t="str">
        <f>IFERROR(INDEX('02_LIVING_WATERDEEP'!$L$2:$L$200,MATCH(Таблиця4[[#This Row],[BUILDING NAME]],'02_LIVING_WATERDEEP'!$A$2:$A$200,0),1),"")</f>
        <v/>
      </c>
      <c r="AR680" s="742" t="str">
        <f>IFERROR(INDEX('02_LIVING_WATERDEEP'!$M$2:$M$200,MATCH(Таблиця4[[#This Row],[BUILDING NAME]],'02_LIVING_WATERDEEP'!$A$2:$A$200,0),1),"")</f>
        <v/>
      </c>
      <c r="AS680" s="742"/>
      <c r="AT680" s="596"/>
      <c r="AU680" s="596"/>
      <c r="AV680" s="596"/>
      <c r="AW680" s="596"/>
      <c r="AX680" s="596"/>
      <c r="AY680" s="596"/>
      <c r="AZ680" s="596"/>
      <c r="BA680" s="596"/>
      <c r="BB680" s="596"/>
      <c r="BC680" s="596"/>
      <c r="BD680" s="596"/>
      <c r="BE680" s="596"/>
      <c r="BF680" s="596"/>
      <c r="BG680" s="596"/>
      <c r="BH680" s="596"/>
      <c r="BI680" s="596"/>
      <c r="BJ680" s="596" t="e">
        <f>MATCH(Таблиця4[[#This Row],[BUILDING NAME]],#REF!,0)</f>
        <v>#REF!</v>
      </c>
      <c r="BK680" s="596" t="e">
        <f>INDEX(#REF!,'02BUILD'!BJ680,1)</f>
        <v>#REF!</v>
      </c>
      <c r="BL680" s="596" t="e">
        <v>#N/A</v>
      </c>
      <c r="BM680" s="596"/>
      <c r="BN680" s="596" t="e">
        <f>MATCH(Таблиця4[[#This Row],[BUILDING NAME]],Таблиця5[NAME],0)</f>
        <v>#N/A</v>
      </c>
      <c r="BO680" s="596" t="e">
        <f>INDEX(Таблиця5[[C - COINS - COST]:[ADDRESS]],'02BUILD'!$BN680,1)</f>
        <v>#N/A</v>
      </c>
      <c r="BP680" s="596" t="e">
        <f>INDEX(Таблиця5[[C - COINS - COST]:[ADDRESS]],'02BUILD'!$BN680,2)</f>
        <v>#N/A</v>
      </c>
      <c r="BQ680" s="596" t="e">
        <f>INDEX(Таблиця5[[C - COINS - COST]:[ADDRESS]],'02BUILD'!$BN680,3)</f>
        <v>#N/A</v>
      </c>
      <c r="BR680" s="596" t="e">
        <f>INDEX(Таблиця5[[C - COINS - COST]:[ADDRESS]],'02BUILD'!$BN680,4)</f>
        <v>#N/A</v>
      </c>
      <c r="BS680" s="596" t="e">
        <f>INDEX(Таблиця5[[C - COINS - COST]:[ADDRESS]],'02BUILD'!$BN680,5)</f>
        <v>#N/A</v>
      </c>
      <c r="BT680" s="596" t="e">
        <f>INDEX(Таблиця5[[C - COINS - COST]:[ADDRESS]],'02BUILD'!$BN680,6)</f>
        <v>#N/A</v>
      </c>
      <c r="BU680" s="596" t="e">
        <f>INDEX(Таблиця5[[C - COINS - COST]:[ADDRESS]],'02BUILD'!$BN680,7)</f>
        <v>#N/A</v>
      </c>
      <c r="BV680" s="596" t="e">
        <f>INDEX(Таблиця5[[C - COINS - COST]:[ADDRESS]],'02BUILD'!$BN680,8)</f>
        <v>#N/A</v>
      </c>
      <c r="BW680" s="596" t="e">
        <f>INDEX(Таблиця5[[C - COINS - COST]:[ADDRESS]],'02BUILD'!$BN680,9)</f>
        <v>#N/A</v>
      </c>
      <c r="BX680" s="596" t="e">
        <f>INDEX(Таблиця5[[C - COINS - COST]:[ADDRESS]],'02BUILD'!$BN680,10)</f>
        <v>#N/A</v>
      </c>
    </row>
    <row r="681" spans="1:76" ht="16.5" thickTop="1" thickBot="1">
      <c r="A681" s="776"/>
      <c r="B681" s="776"/>
      <c r="C681" s="776"/>
      <c r="D681" s="776"/>
      <c r="E681" s="776"/>
      <c r="F681" s="777"/>
      <c r="G681" s="777"/>
      <c r="H681" s="743" t="s">
        <v>5777</v>
      </c>
      <c r="I681" s="743" t="s">
        <v>3968</v>
      </c>
      <c r="J681" s="743"/>
      <c r="K681" s="743" t="s">
        <v>2093</v>
      </c>
      <c r="L681" s="775" t="s">
        <v>20774</v>
      </c>
      <c r="M681" s="775" t="s">
        <v>20774</v>
      </c>
      <c r="N681" s="743"/>
      <c r="O681" s="743"/>
      <c r="P681" s="743"/>
      <c r="Q681" s="743"/>
      <c r="R681" s="743"/>
      <c r="S68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1" s="743"/>
      <c r="U681" s="743"/>
      <c r="V681" s="743"/>
      <c r="W681" s="743"/>
      <c r="X681" s="743"/>
      <c r="Y681" s="747" t="s">
        <v>21767</v>
      </c>
      <c r="Z681" s="743" t="s">
        <v>4311</v>
      </c>
      <c r="AA681" s="743"/>
      <c r="AB681" s="743" t="str">
        <f>Таблиця4[[#This Row],[Descriptions2]]</f>
        <v/>
      </c>
      <c r="AC681" s="743" t="str">
        <f>Таблиця4[[#This Row],[Owner/Specific NPCs3]]</f>
        <v/>
      </c>
      <c r="AD681" s="743"/>
      <c r="AE681" s="750" t="s">
        <v>5888</v>
      </c>
      <c r="AF681" s="751"/>
      <c r="AG681" s="752"/>
      <c r="AH681" s="743"/>
      <c r="AI681" s="752"/>
      <c r="AJ681" s="743"/>
      <c r="AK681" s="752"/>
      <c r="AL681" s="742" t="str">
        <f>IFERROR(INDEX('02_LIVING_WATERDEEP'!$C$2:$C$200,MATCH(Таблиця4[[#This Row],[BUILDING NAME]],'02_LIVING_WATERDEEP'!$A$2:$A$200,0),1),"")</f>
        <v/>
      </c>
      <c r="AM681" s="742" t="str">
        <f>IFERROR(INDEX('02_LIVING_WATERDEEP'!$F$2:$F$200,MATCH(Таблиця4[[#This Row],[BUILDING NAME]],'02_LIVING_WATERDEEP'!$A$2:$A$200,0),1),"")</f>
        <v/>
      </c>
      <c r="AN681" s="742" t="str">
        <f>IFERROR(INDEX('02_LIVING_WATERDEEP'!$I$2:$I$200,MATCH(Таблиця4[[#This Row],[BUILDING NAME]],'02_LIVING_WATERDEEP'!$A$2:$A$200,0),1),"")</f>
        <v/>
      </c>
      <c r="AO681" s="742" t="str">
        <f>IFERROR(INDEX('02_LIVING_WATERDEEP'!$J$2:$J$200,MATCH(Таблиця4[[#This Row],[BUILDING NAME]],'02_LIVING_WATERDEEP'!$A$2:$A$200,0),1),"")</f>
        <v/>
      </c>
      <c r="AP681" s="742" t="str">
        <f>IFERROR(INDEX('02_LIVING_WATERDEEP'!$K$2:$K$200,MATCH(Таблиця4[[#This Row],[BUILDING NAME]],'02_LIVING_WATERDEEP'!$A$2:$A$200,0),1),"")</f>
        <v/>
      </c>
      <c r="AQ681" s="742" t="str">
        <f>IFERROR(INDEX('02_LIVING_WATERDEEP'!$L$2:$L$200,MATCH(Таблиця4[[#This Row],[BUILDING NAME]],'02_LIVING_WATERDEEP'!$A$2:$A$200,0),1),"")</f>
        <v/>
      </c>
      <c r="AR681" s="742" t="str">
        <f>IFERROR(INDEX('02_LIVING_WATERDEEP'!$M$2:$M$200,MATCH(Таблиця4[[#This Row],[BUILDING NAME]],'02_LIVING_WATERDEEP'!$A$2:$A$200,0),1),"")</f>
        <v/>
      </c>
      <c r="AS681" s="742"/>
      <c r="AT681" s="596"/>
      <c r="AU681" s="596"/>
      <c r="AV681" s="596"/>
      <c r="AW681" s="596"/>
      <c r="AX681" s="596"/>
      <c r="AY681" s="596"/>
      <c r="AZ681" s="596"/>
      <c r="BA681" s="596"/>
      <c r="BB681" s="596"/>
      <c r="BC681" s="596"/>
      <c r="BD681" s="596"/>
      <c r="BE681" s="596"/>
      <c r="BF681" s="596"/>
      <c r="BG681" s="596"/>
      <c r="BH681" s="596"/>
      <c r="BI681" s="596"/>
      <c r="BJ681" s="596" t="e">
        <f>MATCH(Таблиця4[[#This Row],[BUILDING NAME]],#REF!,0)</f>
        <v>#REF!</v>
      </c>
      <c r="BK681" s="596" t="e">
        <f>INDEX(#REF!,'02BUILD'!BJ681,1)</f>
        <v>#REF!</v>
      </c>
      <c r="BL681" s="596" t="e">
        <v>#N/A</v>
      </c>
      <c r="BM681" s="596"/>
      <c r="BN681" s="596" t="e">
        <f>MATCH(Таблиця4[[#This Row],[BUILDING NAME]],Таблиця5[NAME],0)</f>
        <v>#N/A</v>
      </c>
      <c r="BO681" s="596" t="e">
        <f>INDEX(Таблиця5[[C - COINS - COST]:[ADDRESS]],'02BUILD'!$BN681,1)</f>
        <v>#N/A</v>
      </c>
      <c r="BP681" s="596" t="e">
        <f>INDEX(Таблиця5[[C - COINS - COST]:[ADDRESS]],'02BUILD'!$BN681,2)</f>
        <v>#N/A</v>
      </c>
      <c r="BQ681" s="596" t="e">
        <f>INDEX(Таблиця5[[C - COINS - COST]:[ADDRESS]],'02BUILD'!$BN681,3)</f>
        <v>#N/A</v>
      </c>
      <c r="BR681" s="596" t="e">
        <f>INDEX(Таблиця5[[C - COINS - COST]:[ADDRESS]],'02BUILD'!$BN681,4)</f>
        <v>#N/A</v>
      </c>
      <c r="BS681" s="596" t="e">
        <f>INDEX(Таблиця5[[C - COINS - COST]:[ADDRESS]],'02BUILD'!$BN681,5)</f>
        <v>#N/A</v>
      </c>
      <c r="BT681" s="596" t="e">
        <f>INDEX(Таблиця5[[C - COINS - COST]:[ADDRESS]],'02BUILD'!$BN681,6)</f>
        <v>#N/A</v>
      </c>
      <c r="BU681" s="596" t="e">
        <f>INDEX(Таблиця5[[C - COINS - COST]:[ADDRESS]],'02BUILD'!$BN681,7)</f>
        <v>#N/A</v>
      </c>
      <c r="BV681" s="596" t="e">
        <f>INDEX(Таблиця5[[C - COINS - COST]:[ADDRESS]],'02BUILD'!$BN681,8)</f>
        <v>#N/A</v>
      </c>
      <c r="BW681" s="596" t="e">
        <f>INDEX(Таблиця5[[C - COINS - COST]:[ADDRESS]],'02BUILD'!$BN681,9)</f>
        <v>#N/A</v>
      </c>
      <c r="BX681" s="596" t="e">
        <f>INDEX(Таблиця5[[C - COINS - COST]:[ADDRESS]],'02BUILD'!$BN681,10)</f>
        <v>#N/A</v>
      </c>
    </row>
    <row r="682" spans="1:76" ht="16.5" thickTop="1" thickBot="1">
      <c r="A682" s="776"/>
      <c r="B682" s="776"/>
      <c r="C682" s="776"/>
      <c r="D682" s="776"/>
      <c r="E682" s="776"/>
      <c r="F682" s="777"/>
      <c r="G682" s="777"/>
      <c r="H682" s="743" t="s">
        <v>5778</v>
      </c>
      <c r="I682" s="775" t="s">
        <v>3968</v>
      </c>
      <c r="J682" s="743"/>
      <c r="K682" s="775" t="s">
        <v>20774</v>
      </c>
      <c r="L682" s="775" t="s">
        <v>20774</v>
      </c>
      <c r="M682" s="775" t="s">
        <v>20774</v>
      </c>
      <c r="N682" s="743"/>
      <c r="O682" s="743"/>
      <c r="P682" s="743"/>
      <c r="Q682" s="743"/>
      <c r="R682" s="743"/>
      <c r="S68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2" s="743"/>
      <c r="U682" s="743"/>
      <c r="V682" s="743"/>
      <c r="W682" s="743"/>
      <c r="X682" s="743"/>
      <c r="Y682" s="747" t="s">
        <v>21768</v>
      </c>
      <c r="Z682" s="743" t="s">
        <v>4311</v>
      </c>
      <c r="AA682" s="743"/>
      <c r="AB682" s="743" t="str">
        <f>Таблиця4[[#This Row],[Descriptions2]]</f>
        <v/>
      </c>
      <c r="AC682" s="743" t="str">
        <f>Таблиця4[[#This Row],[Owner/Specific NPCs3]]</f>
        <v/>
      </c>
      <c r="AD682" s="743"/>
      <c r="AE682" s="750" t="s">
        <v>5889</v>
      </c>
      <c r="AF682" s="751"/>
      <c r="AG682" s="752"/>
      <c r="AH682" s="743"/>
      <c r="AI682" s="752"/>
      <c r="AJ682" s="743"/>
      <c r="AK682" s="752"/>
      <c r="AL682" s="742" t="str">
        <f>IFERROR(INDEX('02_LIVING_WATERDEEP'!$C$2:$C$200,MATCH(Таблиця4[[#This Row],[BUILDING NAME]],'02_LIVING_WATERDEEP'!$A$2:$A$200,0),1),"")</f>
        <v/>
      </c>
      <c r="AM682" s="742" t="str">
        <f>IFERROR(INDEX('02_LIVING_WATERDEEP'!$F$2:$F$200,MATCH(Таблиця4[[#This Row],[BUILDING NAME]],'02_LIVING_WATERDEEP'!$A$2:$A$200,0),1),"")</f>
        <v/>
      </c>
      <c r="AN682" s="742" t="str">
        <f>IFERROR(INDEX('02_LIVING_WATERDEEP'!$I$2:$I$200,MATCH(Таблиця4[[#This Row],[BUILDING NAME]],'02_LIVING_WATERDEEP'!$A$2:$A$200,0),1),"")</f>
        <v/>
      </c>
      <c r="AO682" s="742" t="str">
        <f>IFERROR(INDEX('02_LIVING_WATERDEEP'!$J$2:$J$200,MATCH(Таблиця4[[#This Row],[BUILDING NAME]],'02_LIVING_WATERDEEP'!$A$2:$A$200,0),1),"")</f>
        <v/>
      </c>
      <c r="AP682" s="742" t="str">
        <f>IFERROR(INDEX('02_LIVING_WATERDEEP'!$K$2:$K$200,MATCH(Таблиця4[[#This Row],[BUILDING NAME]],'02_LIVING_WATERDEEP'!$A$2:$A$200,0),1),"")</f>
        <v/>
      </c>
      <c r="AQ682" s="742" t="str">
        <f>IFERROR(INDEX('02_LIVING_WATERDEEP'!$L$2:$L$200,MATCH(Таблиця4[[#This Row],[BUILDING NAME]],'02_LIVING_WATERDEEP'!$A$2:$A$200,0),1),"")</f>
        <v/>
      </c>
      <c r="AR682" s="742" t="str">
        <f>IFERROR(INDEX('02_LIVING_WATERDEEP'!$M$2:$M$200,MATCH(Таблиця4[[#This Row],[BUILDING NAME]],'02_LIVING_WATERDEEP'!$A$2:$A$200,0),1),"")</f>
        <v/>
      </c>
      <c r="AS682" s="742"/>
      <c r="AT682" s="596"/>
      <c r="AU682" s="596"/>
      <c r="AV682" s="596"/>
      <c r="AW682" s="596"/>
      <c r="AX682" s="596"/>
      <c r="AY682" s="596"/>
      <c r="AZ682" s="596"/>
      <c r="BA682" s="596"/>
      <c r="BB682" s="596"/>
      <c r="BC682" s="596"/>
      <c r="BD682" s="596"/>
      <c r="BE682" s="596"/>
      <c r="BF682" s="596"/>
      <c r="BG682" s="596"/>
      <c r="BH682" s="596"/>
      <c r="BI682" s="596"/>
      <c r="BJ682" s="596" t="e">
        <f>MATCH(Таблиця4[[#This Row],[BUILDING NAME]],#REF!,0)</f>
        <v>#REF!</v>
      </c>
      <c r="BK682" s="596" t="e">
        <f>INDEX(#REF!,'02BUILD'!BJ682,1)</f>
        <v>#REF!</v>
      </c>
      <c r="BL682" s="596" t="e">
        <v>#N/A</v>
      </c>
      <c r="BM682" s="596"/>
      <c r="BN682" s="596" t="e">
        <f>MATCH(Таблиця4[[#This Row],[BUILDING NAME]],Таблиця5[NAME],0)</f>
        <v>#N/A</v>
      </c>
      <c r="BO682" s="596" t="e">
        <f>INDEX(Таблиця5[[C - COINS - COST]:[ADDRESS]],'02BUILD'!$BN682,1)</f>
        <v>#N/A</v>
      </c>
      <c r="BP682" s="596" t="e">
        <f>INDEX(Таблиця5[[C - COINS - COST]:[ADDRESS]],'02BUILD'!$BN682,2)</f>
        <v>#N/A</v>
      </c>
      <c r="BQ682" s="596" t="e">
        <f>INDEX(Таблиця5[[C - COINS - COST]:[ADDRESS]],'02BUILD'!$BN682,3)</f>
        <v>#N/A</v>
      </c>
      <c r="BR682" s="596" t="e">
        <f>INDEX(Таблиця5[[C - COINS - COST]:[ADDRESS]],'02BUILD'!$BN682,4)</f>
        <v>#N/A</v>
      </c>
      <c r="BS682" s="596" t="e">
        <f>INDEX(Таблиця5[[C - COINS - COST]:[ADDRESS]],'02BUILD'!$BN682,5)</f>
        <v>#N/A</v>
      </c>
      <c r="BT682" s="596" t="e">
        <f>INDEX(Таблиця5[[C - COINS - COST]:[ADDRESS]],'02BUILD'!$BN682,6)</f>
        <v>#N/A</v>
      </c>
      <c r="BU682" s="596" t="e">
        <f>INDEX(Таблиця5[[C - COINS - COST]:[ADDRESS]],'02BUILD'!$BN682,7)</f>
        <v>#N/A</v>
      </c>
      <c r="BV682" s="596" t="e">
        <f>INDEX(Таблиця5[[C - COINS - COST]:[ADDRESS]],'02BUILD'!$BN682,8)</f>
        <v>#N/A</v>
      </c>
      <c r="BW682" s="596" t="e">
        <f>INDEX(Таблиця5[[C - COINS - COST]:[ADDRESS]],'02BUILD'!$BN682,9)</f>
        <v>#N/A</v>
      </c>
      <c r="BX682" s="596" t="e">
        <f>INDEX(Таблиця5[[C - COINS - COST]:[ADDRESS]],'02BUILD'!$BN682,10)</f>
        <v>#N/A</v>
      </c>
    </row>
    <row r="683" spans="1:76" ht="16.5" thickTop="1" thickBot="1">
      <c r="A683" s="776"/>
      <c r="B683" s="776"/>
      <c r="C683" s="776"/>
      <c r="D683" s="776"/>
      <c r="E683" s="776"/>
      <c r="F683" s="777"/>
      <c r="G683" s="777"/>
      <c r="H683" s="757" t="s">
        <v>13592</v>
      </c>
      <c r="I683" s="743" t="s">
        <v>3968</v>
      </c>
      <c r="J683" s="743"/>
      <c r="K683" s="743" t="s">
        <v>2089</v>
      </c>
      <c r="L683" s="775" t="s">
        <v>20774</v>
      </c>
      <c r="M683" s="775" t="s">
        <v>20774</v>
      </c>
      <c r="N683" s="743"/>
      <c r="O683" s="743"/>
      <c r="P683" s="743"/>
      <c r="Q683" s="743"/>
      <c r="R683" s="743"/>
      <c r="S68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3" s="743"/>
      <c r="U683" s="743"/>
      <c r="V683" s="743"/>
      <c r="W683" s="742"/>
      <c r="X683" s="742"/>
      <c r="Y683" s="742"/>
      <c r="Z683" s="743" t="s">
        <v>4311</v>
      </c>
      <c r="AA683" s="743"/>
      <c r="AB683" s="743" t="str">
        <f>Таблиця4[[#This Row],[Descriptions2]]</f>
        <v/>
      </c>
      <c r="AC683" s="743" t="str">
        <f>Таблиця4[[#This Row],[Owner/Specific NPCs3]]</f>
        <v/>
      </c>
      <c r="AD683" s="743"/>
      <c r="AE683" s="750"/>
      <c r="AF683" s="751"/>
      <c r="AG683" s="752"/>
      <c r="AH683" s="743"/>
      <c r="AI683" s="752"/>
      <c r="AJ683" s="743"/>
      <c r="AK683" s="752"/>
      <c r="AL683" s="742" t="str">
        <f>IFERROR(INDEX('02_LIVING_WATERDEEP'!$C$2:$C$200,MATCH(Таблиця4[[#This Row],[BUILDING NAME]],'02_LIVING_WATERDEEP'!$A$2:$A$200,0),1),"")</f>
        <v/>
      </c>
      <c r="AM683" s="742" t="str">
        <f>IFERROR(INDEX('02_LIVING_WATERDEEP'!$F$2:$F$200,MATCH(Таблиця4[[#This Row],[BUILDING NAME]],'02_LIVING_WATERDEEP'!$A$2:$A$200,0),1),"")</f>
        <v/>
      </c>
      <c r="AN683" s="742" t="str">
        <f>IFERROR(INDEX('02_LIVING_WATERDEEP'!$I$2:$I$200,MATCH(Таблиця4[[#This Row],[BUILDING NAME]],'02_LIVING_WATERDEEP'!$A$2:$A$200,0),1),"")</f>
        <v/>
      </c>
      <c r="AO683" s="742" t="str">
        <f>IFERROR(INDEX('02_LIVING_WATERDEEP'!$J$2:$J$200,MATCH(Таблиця4[[#This Row],[BUILDING NAME]],'02_LIVING_WATERDEEP'!$A$2:$A$200,0),1),"")</f>
        <v/>
      </c>
      <c r="AP683" s="742" t="str">
        <f>IFERROR(INDEX('02_LIVING_WATERDEEP'!$K$2:$K$200,MATCH(Таблиця4[[#This Row],[BUILDING NAME]],'02_LIVING_WATERDEEP'!$A$2:$A$200,0),1),"")</f>
        <v/>
      </c>
      <c r="AQ683" s="742" t="str">
        <f>IFERROR(INDEX('02_LIVING_WATERDEEP'!$L$2:$L$200,MATCH(Таблиця4[[#This Row],[BUILDING NAME]],'02_LIVING_WATERDEEP'!$A$2:$A$200,0),1),"")</f>
        <v/>
      </c>
      <c r="AR683" s="742" t="str">
        <f>IFERROR(INDEX('02_LIVING_WATERDEEP'!$M$2:$M$200,MATCH(Таблиця4[[#This Row],[BUILDING NAME]],'02_LIVING_WATERDEEP'!$A$2:$A$200,0),1),"")</f>
        <v/>
      </c>
      <c r="AS683" s="742"/>
      <c r="AT683" s="596"/>
      <c r="AU683" s="596"/>
      <c r="AV683" s="596"/>
      <c r="AW683" s="596"/>
      <c r="AX683" s="596"/>
      <c r="AY683" s="596"/>
      <c r="AZ683" s="596"/>
      <c r="BA683" s="596"/>
      <c r="BB683" s="596"/>
      <c r="BC683" s="596"/>
      <c r="BD683" s="596"/>
      <c r="BE683" s="596"/>
      <c r="BF683" s="596"/>
      <c r="BG683" s="596"/>
      <c r="BH683" s="596"/>
      <c r="BI683" s="596"/>
      <c r="BJ683" s="596" t="e">
        <f>MATCH(Таблиця4[[#This Row],[BUILDING NAME]],#REF!,0)</f>
        <v>#REF!</v>
      </c>
      <c r="BK683" s="596" t="e">
        <f>INDEX(#REF!,'02BUILD'!BJ683,1)</f>
        <v>#REF!</v>
      </c>
      <c r="BL683" s="596" t="e">
        <v>#N/A</v>
      </c>
      <c r="BM683" s="596"/>
      <c r="BN683" s="596" t="e">
        <f>MATCH(Таблиця4[[#This Row],[BUILDING NAME]],Таблиця5[NAME],0)</f>
        <v>#N/A</v>
      </c>
      <c r="BO683" s="596" t="e">
        <f>INDEX(Таблиця5[[C - COINS - COST]:[ADDRESS]],'02BUILD'!$BN683,1)</f>
        <v>#N/A</v>
      </c>
      <c r="BP683" s="596" t="e">
        <f>INDEX(Таблиця5[[C - COINS - COST]:[ADDRESS]],'02BUILD'!$BN683,2)</f>
        <v>#N/A</v>
      </c>
      <c r="BQ683" s="596" t="e">
        <f>INDEX(Таблиця5[[C - COINS - COST]:[ADDRESS]],'02BUILD'!$BN683,3)</f>
        <v>#N/A</v>
      </c>
      <c r="BR683" s="596" t="e">
        <f>INDEX(Таблиця5[[C - COINS - COST]:[ADDRESS]],'02BUILD'!$BN683,4)</f>
        <v>#N/A</v>
      </c>
      <c r="BS683" s="596" t="e">
        <f>INDEX(Таблиця5[[C - COINS - COST]:[ADDRESS]],'02BUILD'!$BN683,5)</f>
        <v>#N/A</v>
      </c>
      <c r="BT683" s="596" t="e">
        <f>INDEX(Таблиця5[[C - COINS - COST]:[ADDRESS]],'02BUILD'!$BN683,6)</f>
        <v>#N/A</v>
      </c>
      <c r="BU683" s="596" t="e">
        <f>INDEX(Таблиця5[[C - COINS - COST]:[ADDRESS]],'02BUILD'!$BN683,7)</f>
        <v>#N/A</v>
      </c>
      <c r="BV683" s="596" t="e">
        <f>INDEX(Таблиця5[[C - COINS - COST]:[ADDRESS]],'02BUILD'!$BN683,8)</f>
        <v>#N/A</v>
      </c>
      <c r="BW683" s="596" t="e">
        <f>INDEX(Таблиця5[[C - COINS - COST]:[ADDRESS]],'02BUILD'!$BN683,9)</f>
        <v>#N/A</v>
      </c>
      <c r="BX683" s="596" t="e">
        <f>INDEX(Таблиця5[[C - COINS - COST]:[ADDRESS]],'02BUILD'!$BN683,10)</f>
        <v>#N/A</v>
      </c>
    </row>
    <row r="684" spans="1:76" ht="16.5" thickTop="1" thickBot="1">
      <c r="A684" s="776"/>
      <c r="B684" s="776"/>
      <c r="C684" s="776"/>
      <c r="D684" s="776"/>
      <c r="E684" s="776"/>
      <c r="F684" s="777"/>
      <c r="G684" s="777"/>
      <c r="H684" s="742" t="s">
        <v>20748</v>
      </c>
      <c r="I684" s="743" t="s">
        <v>3968</v>
      </c>
      <c r="J684" s="743" t="s">
        <v>20749</v>
      </c>
      <c r="K684" s="743" t="s">
        <v>17191</v>
      </c>
      <c r="L684" s="775" t="s">
        <v>20774</v>
      </c>
      <c r="M684" s="775" t="s">
        <v>20774</v>
      </c>
      <c r="N684" s="743"/>
      <c r="O684" s="743"/>
      <c r="P684" s="743"/>
      <c r="Q684" s="743"/>
      <c r="R684" s="743"/>
      <c r="S68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4" s="743"/>
      <c r="U684" s="743"/>
      <c r="V684" s="743"/>
      <c r="W684" s="742"/>
      <c r="X684" s="742"/>
      <c r="Y684" s="742" t="s">
        <v>20750</v>
      </c>
      <c r="Z684" s="743" t="s">
        <v>4311</v>
      </c>
      <c r="AA684" s="743"/>
      <c r="AB684" s="743" t="str">
        <f>Таблиця4[[#This Row],[Descriptions2]]</f>
        <v/>
      </c>
      <c r="AC684" s="743" t="str">
        <f>Таблиця4[[#This Row],[Owner/Specific NPCs3]]</f>
        <v/>
      </c>
      <c r="AD684" s="743"/>
      <c r="AE684" s="750"/>
      <c r="AF684" s="751"/>
      <c r="AG684" s="752"/>
      <c r="AH684" s="743"/>
      <c r="AI684" s="752"/>
      <c r="AJ684" s="743"/>
      <c r="AK684" s="752"/>
      <c r="AL684" s="742" t="str">
        <f>IFERROR(INDEX('02_LIVING_WATERDEEP'!$C$2:$C$200,MATCH(Таблиця4[[#This Row],[BUILDING NAME]],'02_LIVING_WATERDEEP'!$A$2:$A$200,0),1),"")</f>
        <v/>
      </c>
      <c r="AM684" s="742" t="str">
        <f>IFERROR(INDEX('02_LIVING_WATERDEEP'!$F$2:$F$200,MATCH(Таблиця4[[#This Row],[BUILDING NAME]],'02_LIVING_WATERDEEP'!$A$2:$A$200,0),1),"")</f>
        <v/>
      </c>
      <c r="AN684" s="742" t="str">
        <f>IFERROR(INDEX('02_LIVING_WATERDEEP'!$I$2:$I$200,MATCH(Таблиця4[[#This Row],[BUILDING NAME]],'02_LIVING_WATERDEEP'!$A$2:$A$200,0),1),"")</f>
        <v/>
      </c>
      <c r="AO684" s="742" t="str">
        <f>IFERROR(INDEX('02_LIVING_WATERDEEP'!$J$2:$J$200,MATCH(Таблиця4[[#This Row],[BUILDING NAME]],'02_LIVING_WATERDEEP'!$A$2:$A$200,0),1),"")</f>
        <v/>
      </c>
      <c r="AP684" s="742" t="str">
        <f>IFERROR(INDEX('02_LIVING_WATERDEEP'!$K$2:$K$200,MATCH(Таблиця4[[#This Row],[BUILDING NAME]],'02_LIVING_WATERDEEP'!$A$2:$A$200,0),1),"")</f>
        <v/>
      </c>
      <c r="AQ684" s="742" t="str">
        <f>IFERROR(INDEX('02_LIVING_WATERDEEP'!$L$2:$L$200,MATCH(Таблиця4[[#This Row],[BUILDING NAME]],'02_LIVING_WATERDEEP'!$A$2:$A$200,0),1),"")</f>
        <v/>
      </c>
      <c r="AR684" s="742" t="str">
        <f>IFERROR(INDEX('02_LIVING_WATERDEEP'!$M$2:$M$200,MATCH(Таблиця4[[#This Row],[BUILDING NAME]],'02_LIVING_WATERDEEP'!$A$2:$A$200,0),1),"")</f>
        <v/>
      </c>
      <c r="AS684" s="742"/>
      <c r="AT684" s="596"/>
      <c r="AU684" s="596"/>
      <c r="AV684" s="596"/>
      <c r="AW684" s="596"/>
      <c r="AX684" s="596"/>
      <c r="AY684" s="596"/>
      <c r="AZ684" s="596"/>
      <c r="BA684" s="596"/>
      <c r="BB684" s="596"/>
      <c r="BC684" s="596"/>
      <c r="BD684" s="596"/>
      <c r="BE684" s="596"/>
      <c r="BF684" s="596"/>
      <c r="BG684" s="596"/>
      <c r="BH684" s="596"/>
      <c r="BI684" s="596"/>
      <c r="BJ684" s="596" t="e">
        <f>MATCH(Таблиця4[[#This Row],[BUILDING NAME]],#REF!,0)</f>
        <v>#REF!</v>
      </c>
      <c r="BK684" s="596" t="e">
        <f>INDEX(#REF!,'02BUILD'!BJ684,1)</f>
        <v>#REF!</v>
      </c>
      <c r="BL684" s="596" t="e">
        <v>#N/A</v>
      </c>
      <c r="BM684" s="596"/>
      <c r="BN684" s="596" t="e">
        <f>MATCH(Таблиця4[[#This Row],[BUILDING NAME]],Таблиця5[NAME],0)</f>
        <v>#N/A</v>
      </c>
      <c r="BO684" s="596" t="e">
        <f>INDEX(Таблиця5[[C - COINS - COST]:[ADDRESS]],'02BUILD'!$BN684,1)</f>
        <v>#N/A</v>
      </c>
      <c r="BP684" s="596" t="e">
        <f>INDEX(Таблиця5[[C - COINS - COST]:[ADDRESS]],'02BUILD'!$BN684,2)</f>
        <v>#N/A</v>
      </c>
      <c r="BQ684" s="596" t="e">
        <f>INDEX(Таблиця5[[C - COINS - COST]:[ADDRESS]],'02BUILD'!$BN684,3)</f>
        <v>#N/A</v>
      </c>
      <c r="BR684" s="596" t="e">
        <f>INDEX(Таблиця5[[C - COINS - COST]:[ADDRESS]],'02BUILD'!$BN684,4)</f>
        <v>#N/A</v>
      </c>
      <c r="BS684" s="596" t="e">
        <f>INDEX(Таблиця5[[C - COINS - COST]:[ADDRESS]],'02BUILD'!$BN684,5)</f>
        <v>#N/A</v>
      </c>
      <c r="BT684" s="596" t="e">
        <f>INDEX(Таблиця5[[C - COINS - COST]:[ADDRESS]],'02BUILD'!$BN684,6)</f>
        <v>#N/A</v>
      </c>
      <c r="BU684" s="596" t="e">
        <f>INDEX(Таблиця5[[C - COINS - COST]:[ADDRESS]],'02BUILD'!$BN684,7)</f>
        <v>#N/A</v>
      </c>
      <c r="BV684" s="596" t="e">
        <f>INDEX(Таблиця5[[C - COINS - COST]:[ADDRESS]],'02BUILD'!$BN684,8)</f>
        <v>#N/A</v>
      </c>
      <c r="BW684" s="596" t="e">
        <f>INDEX(Таблиця5[[C - COINS - COST]:[ADDRESS]],'02BUILD'!$BN684,9)</f>
        <v>#N/A</v>
      </c>
      <c r="BX684" s="596" t="e">
        <f>INDEX(Таблиця5[[C - COINS - COST]:[ADDRESS]],'02BUILD'!$BN684,10)</f>
        <v>#N/A</v>
      </c>
    </row>
    <row r="685" spans="1:76" ht="16.5" thickTop="1" thickBot="1">
      <c r="A685" s="776"/>
      <c r="B685" s="776"/>
      <c r="C685" s="776"/>
      <c r="D685" s="776"/>
      <c r="E685" s="776"/>
      <c r="F685" s="777"/>
      <c r="G685" s="777"/>
      <c r="H685" s="748" t="s">
        <v>20657</v>
      </c>
      <c r="I685" s="743" t="s">
        <v>3968</v>
      </c>
      <c r="J685" s="749" t="s">
        <v>20658</v>
      </c>
      <c r="K685" s="743" t="s">
        <v>2089</v>
      </c>
      <c r="L685" s="775" t="s">
        <v>20774</v>
      </c>
      <c r="M685" s="775" t="s">
        <v>20774</v>
      </c>
      <c r="N685" s="743"/>
      <c r="O685" s="743"/>
      <c r="P685" s="743"/>
      <c r="Q685" s="743"/>
      <c r="R685" s="743"/>
      <c r="S68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5" s="743"/>
      <c r="U685" s="743"/>
      <c r="V685" s="743"/>
      <c r="W685" s="742"/>
      <c r="X685" s="742"/>
      <c r="Y685" s="742"/>
      <c r="Z685" s="743" t="s">
        <v>4311</v>
      </c>
      <c r="AA685" s="743"/>
      <c r="AB685" s="743" t="str">
        <f>Таблиця4[[#This Row],[Descriptions2]]</f>
        <v/>
      </c>
      <c r="AC685" s="743" t="str">
        <f>Таблиця4[[#This Row],[Owner/Specific NPCs3]]</f>
        <v/>
      </c>
      <c r="AD685" s="743"/>
      <c r="AE685" s="750"/>
      <c r="AF685" s="751"/>
      <c r="AG685" s="752"/>
      <c r="AH685" s="743"/>
      <c r="AI685" s="752"/>
      <c r="AJ685" s="743"/>
      <c r="AK685" s="752"/>
      <c r="AL685" s="742" t="str">
        <f>IFERROR(INDEX('02_LIVING_WATERDEEP'!$C$2:$C$200,MATCH(Таблиця4[[#This Row],[BUILDING NAME]],'02_LIVING_WATERDEEP'!$A$2:$A$200,0),1),"")</f>
        <v/>
      </c>
      <c r="AM685" s="742" t="str">
        <f>IFERROR(INDEX('02_LIVING_WATERDEEP'!$F$2:$F$200,MATCH(Таблиця4[[#This Row],[BUILDING NAME]],'02_LIVING_WATERDEEP'!$A$2:$A$200,0),1),"")</f>
        <v/>
      </c>
      <c r="AN685" s="742" t="str">
        <f>IFERROR(INDEX('02_LIVING_WATERDEEP'!$I$2:$I$200,MATCH(Таблиця4[[#This Row],[BUILDING NAME]],'02_LIVING_WATERDEEP'!$A$2:$A$200,0),1),"")</f>
        <v/>
      </c>
      <c r="AO685" s="742" t="str">
        <f>IFERROR(INDEX('02_LIVING_WATERDEEP'!$J$2:$J$200,MATCH(Таблиця4[[#This Row],[BUILDING NAME]],'02_LIVING_WATERDEEP'!$A$2:$A$200,0),1),"")</f>
        <v/>
      </c>
      <c r="AP685" s="742" t="str">
        <f>IFERROR(INDEX('02_LIVING_WATERDEEP'!$K$2:$K$200,MATCH(Таблиця4[[#This Row],[BUILDING NAME]],'02_LIVING_WATERDEEP'!$A$2:$A$200,0),1),"")</f>
        <v/>
      </c>
      <c r="AQ685" s="742" t="str">
        <f>IFERROR(INDEX('02_LIVING_WATERDEEP'!$L$2:$L$200,MATCH(Таблиця4[[#This Row],[BUILDING NAME]],'02_LIVING_WATERDEEP'!$A$2:$A$200,0),1),"")</f>
        <v/>
      </c>
      <c r="AR685" s="742" t="str">
        <f>IFERROR(INDEX('02_LIVING_WATERDEEP'!$M$2:$M$200,MATCH(Таблиця4[[#This Row],[BUILDING NAME]],'02_LIVING_WATERDEEP'!$A$2:$A$200,0),1),"")</f>
        <v/>
      </c>
      <c r="AS685" s="742"/>
      <c r="AT685" s="596"/>
      <c r="AU685" s="596"/>
      <c r="AV685" s="596"/>
      <c r="AW685" s="596"/>
      <c r="AX685" s="596"/>
      <c r="AY685" s="596"/>
      <c r="AZ685" s="596"/>
      <c r="BA685" s="596"/>
      <c r="BB685" s="596"/>
      <c r="BC685" s="596"/>
      <c r="BD685" s="596"/>
      <c r="BE685" s="596"/>
      <c r="BF685" s="596"/>
      <c r="BG685" s="596"/>
      <c r="BH685" s="596"/>
      <c r="BI685" s="596"/>
      <c r="BJ685" s="596" t="e">
        <f>MATCH(Таблиця4[[#This Row],[BUILDING NAME]],#REF!,0)</f>
        <v>#REF!</v>
      </c>
      <c r="BK685" s="596" t="e">
        <f>INDEX(#REF!,'02BUILD'!BJ685,1)</f>
        <v>#REF!</v>
      </c>
      <c r="BL685" s="596" t="e">
        <v>#N/A</v>
      </c>
      <c r="BM685" s="596"/>
      <c r="BN685" s="596" t="e">
        <f>MATCH(Таблиця4[[#This Row],[BUILDING NAME]],Таблиця5[NAME],0)</f>
        <v>#N/A</v>
      </c>
      <c r="BO685" s="596" t="e">
        <f>INDEX(Таблиця5[[C - COINS - COST]:[ADDRESS]],'02BUILD'!$BN685,1)</f>
        <v>#N/A</v>
      </c>
      <c r="BP685" s="596" t="e">
        <f>INDEX(Таблиця5[[C - COINS - COST]:[ADDRESS]],'02BUILD'!$BN685,2)</f>
        <v>#N/A</v>
      </c>
      <c r="BQ685" s="596" t="e">
        <f>INDEX(Таблиця5[[C - COINS - COST]:[ADDRESS]],'02BUILD'!$BN685,3)</f>
        <v>#N/A</v>
      </c>
      <c r="BR685" s="596" t="e">
        <f>INDEX(Таблиця5[[C - COINS - COST]:[ADDRESS]],'02BUILD'!$BN685,4)</f>
        <v>#N/A</v>
      </c>
      <c r="BS685" s="596" t="e">
        <f>INDEX(Таблиця5[[C - COINS - COST]:[ADDRESS]],'02BUILD'!$BN685,5)</f>
        <v>#N/A</v>
      </c>
      <c r="BT685" s="596" t="e">
        <f>INDEX(Таблиця5[[C - COINS - COST]:[ADDRESS]],'02BUILD'!$BN685,6)</f>
        <v>#N/A</v>
      </c>
      <c r="BU685" s="596" t="e">
        <f>INDEX(Таблиця5[[C - COINS - COST]:[ADDRESS]],'02BUILD'!$BN685,7)</f>
        <v>#N/A</v>
      </c>
      <c r="BV685" s="596" t="e">
        <f>INDEX(Таблиця5[[C - COINS - COST]:[ADDRESS]],'02BUILD'!$BN685,8)</f>
        <v>#N/A</v>
      </c>
      <c r="BW685" s="596" t="e">
        <f>INDEX(Таблиця5[[C - COINS - COST]:[ADDRESS]],'02BUILD'!$BN685,9)</f>
        <v>#N/A</v>
      </c>
      <c r="BX685" s="596" t="e">
        <f>INDEX(Таблиця5[[C - COINS - COST]:[ADDRESS]],'02BUILD'!$BN685,10)</f>
        <v>#N/A</v>
      </c>
    </row>
    <row r="686" spans="1:76" ht="16.5" thickTop="1" thickBot="1">
      <c r="A686" s="776"/>
      <c r="B686" s="776"/>
      <c r="C686" s="776"/>
      <c r="D686" s="776"/>
      <c r="E686" s="776"/>
      <c r="F686" s="777"/>
      <c r="G686" s="777"/>
      <c r="H686" s="749" t="s">
        <v>20650</v>
      </c>
      <c r="I686" s="743" t="s">
        <v>3968</v>
      </c>
      <c r="J686" s="743" t="s">
        <v>20658</v>
      </c>
      <c r="K686" s="743" t="s">
        <v>2089</v>
      </c>
      <c r="L686" s="775" t="s">
        <v>20774</v>
      </c>
      <c r="M686" s="775" t="s">
        <v>20774</v>
      </c>
      <c r="N686" s="743"/>
      <c r="O686" s="743"/>
      <c r="P686" s="743"/>
      <c r="Q686" s="743"/>
      <c r="R686" s="743"/>
      <c r="S68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6" s="743"/>
      <c r="U686" s="743"/>
      <c r="V686" s="743"/>
      <c r="W686" s="743"/>
      <c r="X686" s="743"/>
      <c r="Y686" s="749" t="s">
        <v>20651</v>
      </c>
      <c r="Z686" s="743" t="s">
        <v>4311</v>
      </c>
      <c r="AA686" s="743"/>
      <c r="AB686" s="743" t="str">
        <f>Таблиця4[[#This Row],[Descriptions2]]</f>
        <v/>
      </c>
      <c r="AC686" s="743" t="str">
        <f>Таблиця4[[#This Row],[Owner/Specific NPCs3]]</f>
        <v/>
      </c>
      <c r="AD686" s="743"/>
      <c r="AE686" s="750"/>
      <c r="AF686" s="751"/>
      <c r="AG686" s="752"/>
      <c r="AH686" s="743"/>
      <c r="AI686" s="752"/>
      <c r="AJ686" s="743"/>
      <c r="AK686" s="752"/>
      <c r="AL686" s="742" t="str">
        <f>IFERROR(INDEX('02_LIVING_WATERDEEP'!$C$2:$C$200,MATCH(Таблиця4[[#This Row],[BUILDING NAME]],'02_LIVING_WATERDEEP'!$A$2:$A$200,0),1),"")</f>
        <v/>
      </c>
      <c r="AM686" s="742" t="str">
        <f>IFERROR(INDEX('02_LIVING_WATERDEEP'!$F$2:$F$200,MATCH(Таблиця4[[#This Row],[BUILDING NAME]],'02_LIVING_WATERDEEP'!$A$2:$A$200,0),1),"")</f>
        <v/>
      </c>
      <c r="AN686" s="742" t="str">
        <f>IFERROR(INDEX('02_LIVING_WATERDEEP'!$I$2:$I$200,MATCH(Таблиця4[[#This Row],[BUILDING NAME]],'02_LIVING_WATERDEEP'!$A$2:$A$200,0),1),"")</f>
        <v/>
      </c>
      <c r="AO686" s="742" t="str">
        <f>IFERROR(INDEX('02_LIVING_WATERDEEP'!$J$2:$J$200,MATCH(Таблиця4[[#This Row],[BUILDING NAME]],'02_LIVING_WATERDEEP'!$A$2:$A$200,0),1),"")</f>
        <v/>
      </c>
      <c r="AP686" s="742" t="str">
        <f>IFERROR(INDEX('02_LIVING_WATERDEEP'!$K$2:$K$200,MATCH(Таблиця4[[#This Row],[BUILDING NAME]],'02_LIVING_WATERDEEP'!$A$2:$A$200,0),1),"")</f>
        <v/>
      </c>
      <c r="AQ686" s="742" t="str">
        <f>IFERROR(INDEX('02_LIVING_WATERDEEP'!$L$2:$L$200,MATCH(Таблиця4[[#This Row],[BUILDING NAME]],'02_LIVING_WATERDEEP'!$A$2:$A$200,0),1),"")</f>
        <v/>
      </c>
      <c r="AR686" s="742" t="str">
        <f>IFERROR(INDEX('02_LIVING_WATERDEEP'!$M$2:$M$200,MATCH(Таблиця4[[#This Row],[BUILDING NAME]],'02_LIVING_WATERDEEP'!$A$2:$A$200,0),1),"")</f>
        <v/>
      </c>
      <c r="AS686" s="742"/>
      <c r="AT686" s="596"/>
      <c r="AU686" s="596"/>
      <c r="AV686" s="596"/>
      <c r="AW686" s="596"/>
      <c r="AX686" s="596"/>
      <c r="AY686" s="596"/>
      <c r="AZ686" s="596"/>
      <c r="BA686" s="596"/>
      <c r="BB686" s="596"/>
      <c r="BC686" s="596"/>
      <c r="BD686" s="596"/>
      <c r="BE686" s="596"/>
      <c r="BF686" s="596"/>
      <c r="BG686" s="596"/>
      <c r="BH686" s="596"/>
      <c r="BI686" s="596"/>
      <c r="BJ686" s="596" t="e">
        <f>MATCH(Таблиця4[[#This Row],[BUILDING NAME]],#REF!,0)</f>
        <v>#REF!</v>
      </c>
      <c r="BK686" s="596" t="e">
        <f>INDEX(#REF!,'02BUILD'!BJ686,1)</f>
        <v>#REF!</v>
      </c>
      <c r="BL686" s="596" t="e">
        <v>#N/A</v>
      </c>
      <c r="BM686" s="596"/>
      <c r="BN686" s="596" t="e">
        <f>MATCH(Таблиця4[[#This Row],[BUILDING NAME]],Таблиця5[NAME],0)</f>
        <v>#N/A</v>
      </c>
      <c r="BO686" s="596" t="e">
        <f>INDEX(Таблиця5[[C - COINS - COST]:[ADDRESS]],'02BUILD'!$BN686,1)</f>
        <v>#N/A</v>
      </c>
      <c r="BP686" s="596" t="e">
        <f>INDEX(Таблиця5[[C - COINS - COST]:[ADDRESS]],'02BUILD'!$BN686,2)</f>
        <v>#N/A</v>
      </c>
      <c r="BQ686" s="596" t="e">
        <f>INDEX(Таблиця5[[C - COINS - COST]:[ADDRESS]],'02BUILD'!$BN686,3)</f>
        <v>#N/A</v>
      </c>
      <c r="BR686" s="596" t="e">
        <f>INDEX(Таблиця5[[C - COINS - COST]:[ADDRESS]],'02BUILD'!$BN686,4)</f>
        <v>#N/A</v>
      </c>
      <c r="BS686" s="596" t="e">
        <f>INDEX(Таблиця5[[C - COINS - COST]:[ADDRESS]],'02BUILD'!$BN686,5)</f>
        <v>#N/A</v>
      </c>
      <c r="BT686" s="596" t="e">
        <f>INDEX(Таблиця5[[C - COINS - COST]:[ADDRESS]],'02BUILD'!$BN686,6)</f>
        <v>#N/A</v>
      </c>
      <c r="BU686" s="596" t="e">
        <f>INDEX(Таблиця5[[C - COINS - COST]:[ADDRESS]],'02BUILD'!$BN686,7)</f>
        <v>#N/A</v>
      </c>
      <c r="BV686" s="596" t="e">
        <f>INDEX(Таблиця5[[C - COINS - COST]:[ADDRESS]],'02BUILD'!$BN686,8)</f>
        <v>#N/A</v>
      </c>
      <c r="BW686" s="596" t="e">
        <f>INDEX(Таблиця5[[C - COINS - COST]:[ADDRESS]],'02BUILD'!$BN686,9)</f>
        <v>#N/A</v>
      </c>
      <c r="BX686" s="596" t="e">
        <f>INDEX(Таблиця5[[C - COINS - COST]:[ADDRESS]],'02BUILD'!$BN686,10)</f>
        <v>#N/A</v>
      </c>
    </row>
    <row r="687" spans="1:76" ht="16.5" thickTop="1" thickBot="1">
      <c r="A687" s="776"/>
      <c r="B687" s="776"/>
      <c r="C687" s="776"/>
      <c r="D687" s="776"/>
      <c r="E687" s="776"/>
      <c r="F687" s="777"/>
      <c r="G687" s="777"/>
      <c r="H687" s="748" t="s">
        <v>20652</v>
      </c>
      <c r="I687" s="743" t="s">
        <v>3968</v>
      </c>
      <c r="J687" s="749" t="s">
        <v>20653</v>
      </c>
      <c r="K687" s="743" t="s">
        <v>2089</v>
      </c>
      <c r="L687" s="775" t="s">
        <v>20774</v>
      </c>
      <c r="M687" s="775" t="s">
        <v>20774</v>
      </c>
      <c r="N687" s="743"/>
      <c r="O687" s="743"/>
      <c r="P687" s="743"/>
      <c r="Q687" s="743"/>
      <c r="R687" s="743"/>
      <c r="S68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7" s="743"/>
      <c r="U687" s="743"/>
      <c r="V687" s="743"/>
      <c r="W687" s="742"/>
      <c r="X687" s="742"/>
      <c r="Y687" s="742"/>
      <c r="Z687" s="743" t="s">
        <v>4311</v>
      </c>
      <c r="AA687" s="743"/>
      <c r="AB687" s="743" t="str">
        <f>Таблиця4[[#This Row],[Descriptions2]]</f>
        <v/>
      </c>
      <c r="AC687" s="743" t="str">
        <f>Таблиця4[[#This Row],[Owner/Specific NPCs3]]</f>
        <v/>
      </c>
      <c r="AD687" s="743"/>
      <c r="AE687" s="750"/>
      <c r="AF687" s="751"/>
      <c r="AG687" s="752"/>
      <c r="AH687" s="743"/>
      <c r="AI687" s="752"/>
      <c r="AJ687" s="743"/>
      <c r="AK687" s="752"/>
      <c r="AL687" s="742" t="str">
        <f>IFERROR(INDEX('02_LIVING_WATERDEEP'!$C$2:$C$200,MATCH(Таблиця4[[#This Row],[BUILDING NAME]],'02_LIVING_WATERDEEP'!$A$2:$A$200,0),1),"")</f>
        <v/>
      </c>
      <c r="AM687" s="742" t="str">
        <f>IFERROR(INDEX('02_LIVING_WATERDEEP'!$F$2:$F$200,MATCH(Таблиця4[[#This Row],[BUILDING NAME]],'02_LIVING_WATERDEEP'!$A$2:$A$200,0),1),"")</f>
        <v/>
      </c>
      <c r="AN687" s="742" t="str">
        <f>IFERROR(INDEX('02_LIVING_WATERDEEP'!$I$2:$I$200,MATCH(Таблиця4[[#This Row],[BUILDING NAME]],'02_LIVING_WATERDEEP'!$A$2:$A$200,0),1),"")</f>
        <v/>
      </c>
      <c r="AO687" s="742" t="str">
        <f>IFERROR(INDEX('02_LIVING_WATERDEEP'!$J$2:$J$200,MATCH(Таблиця4[[#This Row],[BUILDING NAME]],'02_LIVING_WATERDEEP'!$A$2:$A$200,0),1),"")</f>
        <v/>
      </c>
      <c r="AP687" s="742" t="str">
        <f>IFERROR(INDEX('02_LIVING_WATERDEEP'!$K$2:$K$200,MATCH(Таблиця4[[#This Row],[BUILDING NAME]],'02_LIVING_WATERDEEP'!$A$2:$A$200,0),1),"")</f>
        <v/>
      </c>
      <c r="AQ687" s="742" t="str">
        <f>IFERROR(INDEX('02_LIVING_WATERDEEP'!$L$2:$L$200,MATCH(Таблиця4[[#This Row],[BUILDING NAME]],'02_LIVING_WATERDEEP'!$A$2:$A$200,0),1),"")</f>
        <v/>
      </c>
      <c r="AR687" s="742" t="str">
        <f>IFERROR(INDEX('02_LIVING_WATERDEEP'!$M$2:$M$200,MATCH(Таблиця4[[#This Row],[BUILDING NAME]],'02_LIVING_WATERDEEP'!$A$2:$A$200,0),1),"")</f>
        <v/>
      </c>
      <c r="AS687" s="742"/>
      <c r="AT687" s="596"/>
      <c r="AU687" s="596"/>
      <c r="AV687" s="596"/>
      <c r="AW687" s="596"/>
      <c r="AX687" s="596"/>
      <c r="AY687" s="596"/>
      <c r="AZ687" s="596"/>
      <c r="BA687" s="596"/>
      <c r="BB687" s="596"/>
      <c r="BC687" s="596"/>
      <c r="BD687" s="596"/>
      <c r="BE687" s="596"/>
      <c r="BF687" s="596"/>
      <c r="BG687" s="596"/>
      <c r="BH687" s="596"/>
      <c r="BI687" s="596"/>
      <c r="BJ687" s="596" t="e">
        <f>MATCH(Таблиця4[[#This Row],[BUILDING NAME]],#REF!,0)</f>
        <v>#REF!</v>
      </c>
      <c r="BK687" s="596" t="e">
        <f>INDEX(#REF!,'02BUILD'!BJ687,1)</f>
        <v>#REF!</v>
      </c>
      <c r="BL687" s="596" t="e">
        <v>#N/A</v>
      </c>
      <c r="BM687" s="596"/>
      <c r="BN687" s="596" t="e">
        <f>MATCH(Таблиця4[[#This Row],[BUILDING NAME]],Таблиця5[NAME],0)</f>
        <v>#N/A</v>
      </c>
      <c r="BO687" s="596" t="e">
        <f>INDEX(Таблиця5[[C - COINS - COST]:[ADDRESS]],'02BUILD'!$BN687,1)</f>
        <v>#N/A</v>
      </c>
      <c r="BP687" s="596" t="e">
        <f>INDEX(Таблиця5[[C - COINS - COST]:[ADDRESS]],'02BUILD'!$BN687,2)</f>
        <v>#N/A</v>
      </c>
      <c r="BQ687" s="596" t="e">
        <f>INDEX(Таблиця5[[C - COINS - COST]:[ADDRESS]],'02BUILD'!$BN687,3)</f>
        <v>#N/A</v>
      </c>
      <c r="BR687" s="596" t="e">
        <f>INDEX(Таблиця5[[C - COINS - COST]:[ADDRESS]],'02BUILD'!$BN687,4)</f>
        <v>#N/A</v>
      </c>
      <c r="BS687" s="596" t="e">
        <f>INDEX(Таблиця5[[C - COINS - COST]:[ADDRESS]],'02BUILD'!$BN687,5)</f>
        <v>#N/A</v>
      </c>
      <c r="BT687" s="596" t="e">
        <f>INDEX(Таблиця5[[C - COINS - COST]:[ADDRESS]],'02BUILD'!$BN687,6)</f>
        <v>#N/A</v>
      </c>
      <c r="BU687" s="596" t="e">
        <f>INDEX(Таблиця5[[C - COINS - COST]:[ADDRESS]],'02BUILD'!$BN687,7)</f>
        <v>#N/A</v>
      </c>
      <c r="BV687" s="596" t="e">
        <f>INDEX(Таблиця5[[C - COINS - COST]:[ADDRESS]],'02BUILD'!$BN687,8)</f>
        <v>#N/A</v>
      </c>
      <c r="BW687" s="596" t="e">
        <f>INDEX(Таблиця5[[C - COINS - COST]:[ADDRESS]],'02BUILD'!$BN687,9)</f>
        <v>#N/A</v>
      </c>
      <c r="BX687" s="596" t="e">
        <f>INDEX(Таблиця5[[C - COINS - COST]:[ADDRESS]],'02BUILD'!$BN687,10)</f>
        <v>#N/A</v>
      </c>
    </row>
    <row r="688" spans="1:76" ht="16.5" thickTop="1" thickBot="1">
      <c r="A688" s="776"/>
      <c r="B688" s="776"/>
      <c r="C688" s="776"/>
      <c r="D688" s="776"/>
      <c r="E688" s="776"/>
      <c r="F688" s="777"/>
      <c r="G688" s="777"/>
      <c r="H688" s="742" t="s">
        <v>21085</v>
      </c>
      <c r="I688" s="743" t="s">
        <v>3968</v>
      </c>
      <c r="J688" s="743"/>
      <c r="K688" s="743" t="s">
        <v>2089</v>
      </c>
      <c r="L688" s="775" t="s">
        <v>20774</v>
      </c>
      <c r="M688" s="775" t="s">
        <v>20774</v>
      </c>
      <c r="N688" s="743"/>
      <c r="O688" s="743">
        <v>4</v>
      </c>
      <c r="P688" s="743"/>
      <c r="Q688" s="743"/>
      <c r="R688" s="743"/>
      <c r="S68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v>
      </c>
      <c r="T688" s="743"/>
      <c r="U688" s="743"/>
      <c r="V688" s="742" t="s">
        <v>21517</v>
      </c>
      <c r="W688" s="742"/>
      <c r="X688" s="742"/>
      <c r="Y688" s="743" t="s">
        <v>21086</v>
      </c>
      <c r="Z688" s="743" t="s">
        <v>4311</v>
      </c>
      <c r="AA688" s="743"/>
      <c r="AB688" s="743" t="str">
        <f>Таблиця4[[#This Row],[Descriptions2]]</f>
        <v/>
      </c>
      <c r="AC688" s="743" t="str">
        <f>Таблиця4[[#This Row],[Owner/Specific NPCs3]]</f>
        <v/>
      </c>
      <c r="AD688" s="743"/>
      <c r="AE688" s="750"/>
      <c r="AF688" s="751"/>
      <c r="AG688" s="752"/>
      <c r="AH688" s="743"/>
      <c r="AI688" s="752"/>
      <c r="AJ688" s="743"/>
      <c r="AK688" s="752"/>
      <c r="AL688" s="742" t="str">
        <f>IFERROR(INDEX('02_LIVING_WATERDEEP'!$C$2:$C$200,MATCH(Таблиця4[[#This Row],[BUILDING NAME]],'02_LIVING_WATERDEEP'!$A$2:$A$200,0),1),"")</f>
        <v/>
      </c>
      <c r="AM688" s="742" t="str">
        <f>IFERROR(INDEX('02_LIVING_WATERDEEP'!$F$2:$F$200,MATCH(Таблиця4[[#This Row],[BUILDING NAME]],'02_LIVING_WATERDEEP'!$A$2:$A$200,0),1),"")</f>
        <v/>
      </c>
      <c r="AN688" s="742" t="str">
        <f>IFERROR(INDEX('02_LIVING_WATERDEEP'!$I$2:$I$200,MATCH(Таблиця4[[#This Row],[BUILDING NAME]],'02_LIVING_WATERDEEP'!$A$2:$A$200,0),1),"")</f>
        <v/>
      </c>
      <c r="AO688" s="742" t="str">
        <f>IFERROR(INDEX('02_LIVING_WATERDEEP'!$J$2:$J$200,MATCH(Таблиця4[[#This Row],[BUILDING NAME]],'02_LIVING_WATERDEEP'!$A$2:$A$200,0),1),"")</f>
        <v/>
      </c>
      <c r="AP688" s="742" t="str">
        <f>IFERROR(INDEX('02_LIVING_WATERDEEP'!$K$2:$K$200,MATCH(Таблиця4[[#This Row],[BUILDING NAME]],'02_LIVING_WATERDEEP'!$A$2:$A$200,0),1),"")</f>
        <v/>
      </c>
      <c r="AQ688" s="742" t="str">
        <f>IFERROR(INDEX('02_LIVING_WATERDEEP'!$L$2:$L$200,MATCH(Таблиця4[[#This Row],[BUILDING NAME]],'02_LIVING_WATERDEEP'!$A$2:$A$200,0),1),"")</f>
        <v/>
      </c>
      <c r="AR688" s="742" t="str">
        <f>IFERROR(INDEX('02_LIVING_WATERDEEP'!$M$2:$M$200,MATCH(Таблиця4[[#This Row],[BUILDING NAME]],'02_LIVING_WATERDEEP'!$A$2:$A$200,0),1),"")</f>
        <v/>
      </c>
      <c r="AS688" s="742"/>
      <c r="AT688" s="596"/>
      <c r="AU688" s="596"/>
      <c r="AV688" s="596"/>
      <c r="AW688" s="596"/>
      <c r="AX688" s="596"/>
      <c r="AY688" s="596"/>
      <c r="AZ688" s="596"/>
      <c r="BA688" s="596"/>
      <c r="BB688" s="596"/>
      <c r="BC688" s="596"/>
      <c r="BD688" s="596"/>
      <c r="BE688" s="596"/>
      <c r="BF688" s="596"/>
      <c r="BG688" s="596"/>
      <c r="BH688" s="596"/>
      <c r="BI688" s="596"/>
      <c r="BJ688" s="596" t="e">
        <f>MATCH(Таблиця4[[#This Row],[BUILDING NAME]],#REF!,0)</f>
        <v>#REF!</v>
      </c>
      <c r="BK688" s="596" t="e">
        <f>INDEX(#REF!,'02BUILD'!BJ688,1)</f>
        <v>#REF!</v>
      </c>
      <c r="BL688" s="596" t="e">
        <v>#N/A</v>
      </c>
      <c r="BM688" s="596"/>
      <c r="BN688" s="596" t="e">
        <f>MATCH(Таблиця4[[#This Row],[BUILDING NAME]],Таблиця5[NAME],0)</f>
        <v>#N/A</v>
      </c>
      <c r="BO688" s="596" t="e">
        <f>INDEX(Таблиця5[[C - COINS - COST]:[ADDRESS]],'02BUILD'!$BN688,1)</f>
        <v>#N/A</v>
      </c>
      <c r="BP688" s="596" t="e">
        <f>INDEX(Таблиця5[[C - COINS - COST]:[ADDRESS]],'02BUILD'!$BN688,2)</f>
        <v>#N/A</v>
      </c>
      <c r="BQ688" s="596" t="e">
        <f>INDEX(Таблиця5[[C - COINS - COST]:[ADDRESS]],'02BUILD'!$BN688,3)</f>
        <v>#N/A</v>
      </c>
      <c r="BR688" s="596" t="e">
        <f>INDEX(Таблиця5[[C - COINS - COST]:[ADDRESS]],'02BUILD'!$BN688,4)</f>
        <v>#N/A</v>
      </c>
      <c r="BS688" s="596" t="e">
        <f>INDEX(Таблиця5[[C - COINS - COST]:[ADDRESS]],'02BUILD'!$BN688,5)</f>
        <v>#N/A</v>
      </c>
      <c r="BT688" s="596" t="e">
        <f>INDEX(Таблиця5[[C - COINS - COST]:[ADDRESS]],'02BUILD'!$BN688,6)</f>
        <v>#N/A</v>
      </c>
      <c r="BU688" s="596" t="e">
        <f>INDEX(Таблиця5[[C - COINS - COST]:[ADDRESS]],'02BUILD'!$BN688,7)</f>
        <v>#N/A</v>
      </c>
      <c r="BV688" s="596" t="e">
        <f>INDEX(Таблиця5[[C - COINS - COST]:[ADDRESS]],'02BUILD'!$BN688,8)</f>
        <v>#N/A</v>
      </c>
      <c r="BW688" s="596" t="e">
        <f>INDEX(Таблиця5[[C - COINS - COST]:[ADDRESS]],'02BUILD'!$BN688,9)</f>
        <v>#N/A</v>
      </c>
      <c r="BX688" s="596" t="e">
        <f>INDEX(Таблиця5[[C - COINS - COST]:[ADDRESS]],'02BUILD'!$BN688,10)</f>
        <v>#N/A</v>
      </c>
    </row>
    <row r="689" spans="1:76" ht="16.5" thickTop="1" thickBot="1">
      <c r="A689" s="776"/>
      <c r="B689" s="776"/>
      <c r="C689" s="776"/>
      <c r="D689" s="776"/>
      <c r="E689" s="776"/>
      <c r="F689" s="777"/>
      <c r="G689" s="777"/>
      <c r="H689" s="748" t="s">
        <v>20660</v>
      </c>
      <c r="I689" s="775" t="s">
        <v>3968</v>
      </c>
      <c r="J689" s="742" t="s">
        <v>20658</v>
      </c>
      <c r="K689" s="775" t="s">
        <v>20774</v>
      </c>
      <c r="L689" s="775" t="s">
        <v>20774</v>
      </c>
      <c r="M689" s="775" t="s">
        <v>20774</v>
      </c>
      <c r="N689" s="743"/>
      <c r="O689" s="743"/>
      <c r="P689" s="743"/>
      <c r="Q689" s="743"/>
      <c r="R689" s="743"/>
      <c r="S68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89" s="743"/>
      <c r="U689" s="743"/>
      <c r="V689" s="743"/>
      <c r="W689" s="743"/>
      <c r="X689" s="743"/>
      <c r="Y689" s="749" t="s">
        <v>20661</v>
      </c>
      <c r="Z689" s="743" t="s">
        <v>4311</v>
      </c>
      <c r="AA689" s="743"/>
      <c r="AB689" s="743" t="str">
        <f>Таблиця4[[#This Row],[Descriptions2]]</f>
        <v/>
      </c>
      <c r="AC689" s="743" t="str">
        <f>Таблиця4[[#This Row],[Owner/Specific NPCs3]]</f>
        <v/>
      </c>
      <c r="AD689" s="743"/>
      <c r="AE689" s="750"/>
      <c r="AF689" s="751"/>
      <c r="AG689" s="752"/>
      <c r="AH689" s="743"/>
      <c r="AI689" s="752"/>
      <c r="AJ689" s="743"/>
      <c r="AK689" s="752"/>
      <c r="AL689" s="742" t="str">
        <f>IFERROR(INDEX('02_LIVING_WATERDEEP'!$C$2:$C$200,MATCH(Таблиця4[[#This Row],[BUILDING NAME]],'02_LIVING_WATERDEEP'!$A$2:$A$200,0),1),"")</f>
        <v/>
      </c>
      <c r="AM689" s="742" t="str">
        <f>IFERROR(INDEX('02_LIVING_WATERDEEP'!$F$2:$F$200,MATCH(Таблиця4[[#This Row],[BUILDING NAME]],'02_LIVING_WATERDEEP'!$A$2:$A$200,0),1),"")</f>
        <v/>
      </c>
      <c r="AN689" s="742" t="str">
        <f>IFERROR(INDEX('02_LIVING_WATERDEEP'!$I$2:$I$200,MATCH(Таблиця4[[#This Row],[BUILDING NAME]],'02_LIVING_WATERDEEP'!$A$2:$A$200,0),1),"")</f>
        <v/>
      </c>
      <c r="AO689" s="742" t="str">
        <f>IFERROR(INDEX('02_LIVING_WATERDEEP'!$J$2:$J$200,MATCH(Таблиця4[[#This Row],[BUILDING NAME]],'02_LIVING_WATERDEEP'!$A$2:$A$200,0),1),"")</f>
        <v/>
      </c>
      <c r="AP689" s="742" t="str">
        <f>IFERROR(INDEX('02_LIVING_WATERDEEP'!$K$2:$K$200,MATCH(Таблиця4[[#This Row],[BUILDING NAME]],'02_LIVING_WATERDEEP'!$A$2:$A$200,0),1),"")</f>
        <v/>
      </c>
      <c r="AQ689" s="742" t="str">
        <f>IFERROR(INDEX('02_LIVING_WATERDEEP'!$L$2:$L$200,MATCH(Таблиця4[[#This Row],[BUILDING NAME]],'02_LIVING_WATERDEEP'!$A$2:$A$200,0),1),"")</f>
        <v/>
      </c>
      <c r="AR689" s="742" t="str">
        <f>IFERROR(INDEX('02_LIVING_WATERDEEP'!$M$2:$M$200,MATCH(Таблиця4[[#This Row],[BUILDING NAME]],'02_LIVING_WATERDEEP'!$A$2:$A$200,0),1),"")</f>
        <v/>
      </c>
      <c r="AS689" s="742"/>
      <c r="AT689" s="596"/>
      <c r="AU689" s="596"/>
      <c r="AV689" s="596"/>
      <c r="AW689" s="596"/>
      <c r="AX689" s="596"/>
      <c r="AY689" s="596"/>
      <c r="AZ689" s="596"/>
      <c r="BA689" s="596"/>
      <c r="BB689" s="596"/>
      <c r="BC689" s="596"/>
      <c r="BD689" s="596"/>
      <c r="BE689" s="596"/>
      <c r="BF689" s="596"/>
      <c r="BG689" s="596"/>
      <c r="BH689" s="596"/>
      <c r="BI689" s="596"/>
      <c r="BJ689" s="596" t="e">
        <f>MATCH(Таблиця4[[#This Row],[BUILDING NAME]],#REF!,0)</f>
        <v>#REF!</v>
      </c>
      <c r="BK689" s="596" t="e">
        <f>INDEX(#REF!,'02BUILD'!BJ689,1)</f>
        <v>#REF!</v>
      </c>
      <c r="BL689" s="596" t="e">
        <v>#N/A</v>
      </c>
      <c r="BM689" s="596"/>
      <c r="BN689" s="596" t="e">
        <f>MATCH(Таблиця4[[#This Row],[BUILDING NAME]],Таблиця5[NAME],0)</f>
        <v>#N/A</v>
      </c>
      <c r="BO689" s="596" t="e">
        <f>INDEX(Таблиця5[[C - COINS - COST]:[ADDRESS]],'02BUILD'!$BN689,1)</f>
        <v>#N/A</v>
      </c>
      <c r="BP689" s="596" t="e">
        <f>INDEX(Таблиця5[[C - COINS - COST]:[ADDRESS]],'02BUILD'!$BN689,2)</f>
        <v>#N/A</v>
      </c>
      <c r="BQ689" s="596" t="e">
        <f>INDEX(Таблиця5[[C - COINS - COST]:[ADDRESS]],'02BUILD'!$BN689,3)</f>
        <v>#N/A</v>
      </c>
      <c r="BR689" s="596" t="e">
        <f>INDEX(Таблиця5[[C - COINS - COST]:[ADDRESS]],'02BUILD'!$BN689,4)</f>
        <v>#N/A</v>
      </c>
      <c r="BS689" s="596" t="e">
        <f>INDEX(Таблиця5[[C - COINS - COST]:[ADDRESS]],'02BUILD'!$BN689,5)</f>
        <v>#N/A</v>
      </c>
      <c r="BT689" s="596" t="e">
        <f>INDEX(Таблиця5[[C - COINS - COST]:[ADDRESS]],'02BUILD'!$BN689,6)</f>
        <v>#N/A</v>
      </c>
      <c r="BU689" s="596" t="e">
        <f>INDEX(Таблиця5[[C - COINS - COST]:[ADDRESS]],'02BUILD'!$BN689,7)</f>
        <v>#N/A</v>
      </c>
      <c r="BV689" s="596" t="e">
        <f>INDEX(Таблиця5[[C - COINS - COST]:[ADDRESS]],'02BUILD'!$BN689,8)</f>
        <v>#N/A</v>
      </c>
      <c r="BW689" s="596" t="e">
        <f>INDEX(Таблиця5[[C - COINS - COST]:[ADDRESS]],'02BUILD'!$BN689,9)</f>
        <v>#N/A</v>
      </c>
      <c r="BX689" s="596" t="e">
        <f>INDEX(Таблиця5[[C - COINS - COST]:[ADDRESS]],'02BUILD'!$BN689,10)</f>
        <v>#N/A</v>
      </c>
    </row>
    <row r="690" spans="1:76" ht="16.5" thickTop="1" thickBot="1">
      <c r="A690" s="776"/>
      <c r="B690" s="776"/>
      <c r="C690" s="776"/>
      <c r="D690" s="776"/>
      <c r="E690" s="776"/>
      <c r="F690" s="777"/>
      <c r="G690" s="777"/>
      <c r="H690" s="748" t="s">
        <v>20662</v>
      </c>
      <c r="I690" s="743" t="s">
        <v>3968</v>
      </c>
      <c r="J690" s="748" t="s">
        <v>20658</v>
      </c>
      <c r="K690" s="743" t="s">
        <v>2089</v>
      </c>
      <c r="L690" s="775" t="s">
        <v>20774</v>
      </c>
      <c r="M690" s="775" t="s">
        <v>20774</v>
      </c>
      <c r="N690" s="743"/>
      <c r="O690" s="743"/>
      <c r="P690" s="743"/>
      <c r="Q690" s="743"/>
      <c r="R690" s="743"/>
      <c r="S69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0" s="743"/>
      <c r="U690" s="743"/>
      <c r="V690" s="743"/>
      <c r="W690" s="743"/>
      <c r="X690" s="743"/>
      <c r="Y690" s="743"/>
      <c r="Z690" s="743" t="s">
        <v>4311</v>
      </c>
      <c r="AA690" s="743"/>
      <c r="AB690" s="743" t="str">
        <f>Таблиця4[[#This Row],[Descriptions2]]</f>
        <v/>
      </c>
      <c r="AC690" s="743" t="str">
        <f>Таблиця4[[#This Row],[Owner/Specific NPCs3]]</f>
        <v/>
      </c>
      <c r="AD690" s="743"/>
      <c r="AE690" s="750"/>
      <c r="AF690" s="751"/>
      <c r="AG690" s="752"/>
      <c r="AH690" s="743"/>
      <c r="AI690" s="752"/>
      <c r="AJ690" s="743"/>
      <c r="AK690" s="752"/>
      <c r="AL690" s="742" t="str">
        <f>IFERROR(INDEX('02_LIVING_WATERDEEP'!$C$2:$C$200,MATCH(Таблиця4[[#This Row],[BUILDING NAME]],'02_LIVING_WATERDEEP'!$A$2:$A$200,0),1),"")</f>
        <v/>
      </c>
      <c r="AM690" s="742" t="str">
        <f>IFERROR(INDEX('02_LIVING_WATERDEEP'!$F$2:$F$200,MATCH(Таблиця4[[#This Row],[BUILDING NAME]],'02_LIVING_WATERDEEP'!$A$2:$A$200,0),1),"")</f>
        <v/>
      </c>
      <c r="AN690" s="742" t="str">
        <f>IFERROR(INDEX('02_LIVING_WATERDEEP'!$I$2:$I$200,MATCH(Таблиця4[[#This Row],[BUILDING NAME]],'02_LIVING_WATERDEEP'!$A$2:$A$200,0),1),"")</f>
        <v/>
      </c>
      <c r="AO690" s="742" t="str">
        <f>IFERROR(INDEX('02_LIVING_WATERDEEP'!$J$2:$J$200,MATCH(Таблиця4[[#This Row],[BUILDING NAME]],'02_LIVING_WATERDEEP'!$A$2:$A$200,0),1),"")</f>
        <v/>
      </c>
      <c r="AP690" s="742" t="str">
        <f>IFERROR(INDEX('02_LIVING_WATERDEEP'!$K$2:$K$200,MATCH(Таблиця4[[#This Row],[BUILDING NAME]],'02_LIVING_WATERDEEP'!$A$2:$A$200,0),1),"")</f>
        <v/>
      </c>
      <c r="AQ690" s="742" t="str">
        <f>IFERROR(INDEX('02_LIVING_WATERDEEP'!$L$2:$L$200,MATCH(Таблиця4[[#This Row],[BUILDING NAME]],'02_LIVING_WATERDEEP'!$A$2:$A$200,0),1),"")</f>
        <v/>
      </c>
      <c r="AR690" s="742" t="str">
        <f>IFERROR(INDEX('02_LIVING_WATERDEEP'!$M$2:$M$200,MATCH(Таблиця4[[#This Row],[BUILDING NAME]],'02_LIVING_WATERDEEP'!$A$2:$A$200,0),1),"")</f>
        <v/>
      </c>
      <c r="AS690" s="742"/>
      <c r="AT690" s="596"/>
      <c r="AU690" s="596"/>
      <c r="AV690" s="596"/>
      <c r="AW690" s="596"/>
      <c r="AX690" s="596"/>
      <c r="AY690" s="596"/>
      <c r="AZ690" s="596"/>
      <c r="BA690" s="596"/>
      <c r="BB690" s="596"/>
      <c r="BC690" s="596"/>
      <c r="BD690" s="596"/>
      <c r="BE690" s="596"/>
      <c r="BF690" s="596"/>
      <c r="BG690" s="596"/>
      <c r="BH690" s="596"/>
      <c r="BI690" s="596"/>
      <c r="BJ690" s="596" t="e">
        <f>MATCH(Таблиця4[[#This Row],[BUILDING NAME]],#REF!,0)</f>
        <v>#REF!</v>
      </c>
      <c r="BK690" s="596" t="e">
        <f>INDEX(#REF!,'02BUILD'!BJ690,1)</f>
        <v>#REF!</v>
      </c>
      <c r="BL690" s="596" t="e">
        <v>#N/A</v>
      </c>
      <c r="BM690" s="596"/>
      <c r="BN690" s="596" t="e">
        <f>MATCH(Таблиця4[[#This Row],[BUILDING NAME]],Таблиця5[NAME],0)</f>
        <v>#N/A</v>
      </c>
      <c r="BO690" s="596" t="e">
        <f>INDEX(Таблиця5[[C - COINS - COST]:[ADDRESS]],'02BUILD'!$BN690,1)</f>
        <v>#N/A</v>
      </c>
      <c r="BP690" s="596" t="e">
        <f>INDEX(Таблиця5[[C - COINS - COST]:[ADDRESS]],'02BUILD'!$BN690,2)</f>
        <v>#N/A</v>
      </c>
      <c r="BQ690" s="596" t="e">
        <f>INDEX(Таблиця5[[C - COINS - COST]:[ADDRESS]],'02BUILD'!$BN690,3)</f>
        <v>#N/A</v>
      </c>
      <c r="BR690" s="596" t="e">
        <f>INDEX(Таблиця5[[C - COINS - COST]:[ADDRESS]],'02BUILD'!$BN690,4)</f>
        <v>#N/A</v>
      </c>
      <c r="BS690" s="596" t="e">
        <f>INDEX(Таблиця5[[C - COINS - COST]:[ADDRESS]],'02BUILD'!$BN690,5)</f>
        <v>#N/A</v>
      </c>
      <c r="BT690" s="596" t="e">
        <f>INDEX(Таблиця5[[C - COINS - COST]:[ADDRESS]],'02BUILD'!$BN690,6)</f>
        <v>#N/A</v>
      </c>
      <c r="BU690" s="596" t="e">
        <f>INDEX(Таблиця5[[C - COINS - COST]:[ADDRESS]],'02BUILD'!$BN690,7)</f>
        <v>#N/A</v>
      </c>
      <c r="BV690" s="596" t="e">
        <f>INDEX(Таблиця5[[C - COINS - COST]:[ADDRESS]],'02BUILD'!$BN690,8)</f>
        <v>#N/A</v>
      </c>
      <c r="BW690" s="596" t="e">
        <f>INDEX(Таблиця5[[C - COINS - COST]:[ADDRESS]],'02BUILD'!$BN690,9)</f>
        <v>#N/A</v>
      </c>
      <c r="BX690" s="596" t="e">
        <f>INDEX(Таблиця5[[C - COINS - COST]:[ADDRESS]],'02BUILD'!$BN690,10)</f>
        <v>#N/A</v>
      </c>
    </row>
    <row r="691" spans="1:76" ht="16.5" thickTop="1" thickBot="1">
      <c r="A691" s="776"/>
      <c r="B691" s="776"/>
      <c r="C691" s="776"/>
      <c r="D691" s="776"/>
      <c r="E691" s="776"/>
      <c r="F691" s="777"/>
      <c r="G691" s="777"/>
      <c r="H691" s="748" t="s">
        <v>20670</v>
      </c>
      <c r="I691" s="743" t="s">
        <v>3968</v>
      </c>
      <c r="J691" s="742"/>
      <c r="K691" s="743" t="s">
        <v>21070</v>
      </c>
      <c r="L691" s="775" t="s">
        <v>20774</v>
      </c>
      <c r="M691" s="775" t="s">
        <v>20774</v>
      </c>
      <c r="N691" s="743"/>
      <c r="O691" s="743"/>
      <c r="P691" s="743"/>
      <c r="Q691" s="743"/>
      <c r="R691" s="743"/>
      <c r="S69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1" s="743"/>
      <c r="U691" s="743"/>
      <c r="V691" s="743"/>
      <c r="W691" s="743"/>
      <c r="X691" s="743"/>
      <c r="Y691" s="749" t="s">
        <v>20671</v>
      </c>
      <c r="Z691" s="743" t="s">
        <v>4311</v>
      </c>
      <c r="AA691" s="743"/>
      <c r="AB691" s="743" t="str">
        <f>Таблиця4[[#This Row],[Descriptions2]]</f>
        <v/>
      </c>
      <c r="AC691" s="743" t="str">
        <f>Таблиця4[[#This Row],[Owner/Specific NPCs3]]</f>
        <v/>
      </c>
      <c r="AD691" s="743"/>
      <c r="AE691" s="750"/>
      <c r="AF691" s="751"/>
      <c r="AG691" s="752"/>
      <c r="AH691" s="743"/>
      <c r="AI691" s="752"/>
      <c r="AJ691" s="743"/>
      <c r="AK691" s="752"/>
      <c r="AL691" s="742" t="str">
        <f>IFERROR(INDEX('02_LIVING_WATERDEEP'!$C$2:$C$200,MATCH(Таблиця4[[#This Row],[BUILDING NAME]],'02_LIVING_WATERDEEP'!$A$2:$A$200,0),1),"")</f>
        <v/>
      </c>
      <c r="AM691" s="742" t="str">
        <f>IFERROR(INDEX('02_LIVING_WATERDEEP'!$F$2:$F$200,MATCH(Таблиця4[[#This Row],[BUILDING NAME]],'02_LIVING_WATERDEEP'!$A$2:$A$200,0),1),"")</f>
        <v/>
      </c>
      <c r="AN691" s="742" t="str">
        <f>IFERROR(INDEX('02_LIVING_WATERDEEP'!$I$2:$I$200,MATCH(Таблиця4[[#This Row],[BUILDING NAME]],'02_LIVING_WATERDEEP'!$A$2:$A$200,0),1),"")</f>
        <v/>
      </c>
      <c r="AO691" s="742" t="str">
        <f>IFERROR(INDEX('02_LIVING_WATERDEEP'!$J$2:$J$200,MATCH(Таблиця4[[#This Row],[BUILDING NAME]],'02_LIVING_WATERDEEP'!$A$2:$A$200,0),1),"")</f>
        <v/>
      </c>
      <c r="AP691" s="742" t="str">
        <f>IFERROR(INDEX('02_LIVING_WATERDEEP'!$K$2:$K$200,MATCH(Таблиця4[[#This Row],[BUILDING NAME]],'02_LIVING_WATERDEEP'!$A$2:$A$200,0),1),"")</f>
        <v/>
      </c>
      <c r="AQ691" s="742" t="str">
        <f>IFERROR(INDEX('02_LIVING_WATERDEEP'!$L$2:$L$200,MATCH(Таблиця4[[#This Row],[BUILDING NAME]],'02_LIVING_WATERDEEP'!$A$2:$A$200,0),1),"")</f>
        <v/>
      </c>
      <c r="AR691" s="742" t="str">
        <f>IFERROR(INDEX('02_LIVING_WATERDEEP'!$M$2:$M$200,MATCH(Таблиця4[[#This Row],[BUILDING NAME]],'02_LIVING_WATERDEEP'!$A$2:$A$200,0),1),"")</f>
        <v/>
      </c>
      <c r="AS691" s="742"/>
      <c r="AT691" s="596"/>
      <c r="AU691" s="596"/>
      <c r="AV691" s="596"/>
      <c r="AW691" s="596"/>
      <c r="AX691" s="596"/>
      <c r="AY691" s="596"/>
      <c r="AZ691" s="596"/>
      <c r="BA691" s="596"/>
      <c r="BB691" s="596"/>
      <c r="BC691" s="596"/>
      <c r="BD691" s="596"/>
      <c r="BE691" s="596"/>
      <c r="BF691" s="596"/>
      <c r="BG691" s="596"/>
      <c r="BH691" s="596"/>
      <c r="BI691" s="596"/>
      <c r="BJ691" s="596" t="e">
        <f>MATCH(Таблиця4[[#This Row],[BUILDING NAME]],#REF!,0)</f>
        <v>#REF!</v>
      </c>
      <c r="BK691" s="596" t="e">
        <f>INDEX(#REF!,'02BUILD'!BJ691,1)</f>
        <v>#REF!</v>
      </c>
      <c r="BL691" s="596" t="e">
        <v>#N/A</v>
      </c>
      <c r="BM691" s="596"/>
      <c r="BN691" s="596" t="e">
        <f>MATCH(Таблиця4[[#This Row],[BUILDING NAME]],Таблиця5[NAME],0)</f>
        <v>#N/A</v>
      </c>
      <c r="BO691" s="596" t="e">
        <f>INDEX(Таблиця5[[C - COINS - COST]:[ADDRESS]],'02BUILD'!$BN691,1)</f>
        <v>#N/A</v>
      </c>
      <c r="BP691" s="596" t="e">
        <f>INDEX(Таблиця5[[C - COINS - COST]:[ADDRESS]],'02BUILD'!$BN691,2)</f>
        <v>#N/A</v>
      </c>
      <c r="BQ691" s="596" t="e">
        <f>INDEX(Таблиця5[[C - COINS - COST]:[ADDRESS]],'02BUILD'!$BN691,3)</f>
        <v>#N/A</v>
      </c>
      <c r="BR691" s="596" t="e">
        <f>INDEX(Таблиця5[[C - COINS - COST]:[ADDRESS]],'02BUILD'!$BN691,4)</f>
        <v>#N/A</v>
      </c>
      <c r="BS691" s="596" t="e">
        <f>INDEX(Таблиця5[[C - COINS - COST]:[ADDRESS]],'02BUILD'!$BN691,5)</f>
        <v>#N/A</v>
      </c>
      <c r="BT691" s="596" t="e">
        <f>INDEX(Таблиця5[[C - COINS - COST]:[ADDRESS]],'02BUILD'!$BN691,6)</f>
        <v>#N/A</v>
      </c>
      <c r="BU691" s="596" t="e">
        <f>INDEX(Таблиця5[[C - COINS - COST]:[ADDRESS]],'02BUILD'!$BN691,7)</f>
        <v>#N/A</v>
      </c>
      <c r="BV691" s="596" t="e">
        <f>INDEX(Таблиця5[[C - COINS - COST]:[ADDRESS]],'02BUILD'!$BN691,8)</f>
        <v>#N/A</v>
      </c>
      <c r="BW691" s="596" t="e">
        <f>INDEX(Таблиця5[[C - COINS - COST]:[ADDRESS]],'02BUILD'!$BN691,9)</f>
        <v>#N/A</v>
      </c>
      <c r="BX691" s="596" t="e">
        <f>INDEX(Таблиця5[[C - COINS - COST]:[ADDRESS]],'02BUILD'!$BN691,10)</f>
        <v>#N/A</v>
      </c>
    </row>
    <row r="692" spans="1:76" ht="16.5" thickTop="1" thickBot="1">
      <c r="A692" s="776"/>
      <c r="B692" s="776"/>
      <c r="C692" s="776"/>
      <c r="D692" s="776"/>
      <c r="E692" s="776"/>
      <c r="F692" s="777"/>
      <c r="G692" s="777"/>
      <c r="H692" s="742" t="s">
        <v>20974</v>
      </c>
      <c r="I692" s="775"/>
      <c r="J692" s="742" t="s">
        <v>20535</v>
      </c>
      <c r="K692" s="742" t="s">
        <v>2701</v>
      </c>
      <c r="L692" s="775" t="s">
        <v>20774</v>
      </c>
      <c r="M692" s="775" t="s">
        <v>20774</v>
      </c>
      <c r="N692" s="742" t="s">
        <v>21642</v>
      </c>
      <c r="O692" s="743"/>
      <c r="P692" s="743"/>
      <c r="Q692" s="743"/>
      <c r="R692" s="743"/>
      <c r="S69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2" s="743"/>
      <c r="U692" s="743"/>
      <c r="V692" s="743"/>
      <c r="W692" s="743"/>
      <c r="X692" s="743"/>
      <c r="Y692" s="743" t="s">
        <v>21643</v>
      </c>
      <c r="Z692" s="743" t="s">
        <v>4311</v>
      </c>
      <c r="AA692" s="743"/>
      <c r="AB692" s="743" t="str">
        <f>Таблиця4[[#This Row],[Descriptions2]]</f>
        <v/>
      </c>
      <c r="AC692" s="743" t="str">
        <f>Таблиця4[[#This Row],[Owner/Specific NPCs3]]</f>
        <v/>
      </c>
      <c r="AD692" s="743"/>
      <c r="AE692" s="750"/>
      <c r="AF692" s="751"/>
      <c r="AG692" s="752"/>
      <c r="AH692" s="743"/>
      <c r="AI692" s="752"/>
      <c r="AJ692" s="743"/>
      <c r="AK692" s="752"/>
      <c r="AL692" s="742" t="str">
        <f>IFERROR(INDEX('02_LIVING_WATERDEEP'!$C$2:$C$200,MATCH(Таблиця4[[#This Row],[BUILDING NAME]],'02_LIVING_WATERDEEP'!$A$2:$A$200,0),1),"")</f>
        <v/>
      </c>
      <c r="AM692" s="742" t="str">
        <f>IFERROR(INDEX('02_LIVING_WATERDEEP'!$F$2:$F$200,MATCH(Таблиця4[[#This Row],[BUILDING NAME]],'02_LIVING_WATERDEEP'!$A$2:$A$200,0),1),"")</f>
        <v/>
      </c>
      <c r="AN692" s="742" t="str">
        <f>IFERROR(INDEX('02_LIVING_WATERDEEP'!$I$2:$I$200,MATCH(Таблиця4[[#This Row],[BUILDING NAME]],'02_LIVING_WATERDEEP'!$A$2:$A$200,0),1),"")</f>
        <v/>
      </c>
      <c r="AO692" s="742" t="str">
        <f>IFERROR(INDEX('02_LIVING_WATERDEEP'!$J$2:$J$200,MATCH(Таблиця4[[#This Row],[BUILDING NAME]],'02_LIVING_WATERDEEP'!$A$2:$A$200,0),1),"")</f>
        <v/>
      </c>
      <c r="AP692" s="742" t="str">
        <f>IFERROR(INDEX('02_LIVING_WATERDEEP'!$K$2:$K$200,MATCH(Таблиця4[[#This Row],[BUILDING NAME]],'02_LIVING_WATERDEEP'!$A$2:$A$200,0),1),"")</f>
        <v/>
      </c>
      <c r="AQ692" s="742" t="str">
        <f>IFERROR(INDEX('02_LIVING_WATERDEEP'!$L$2:$L$200,MATCH(Таблиця4[[#This Row],[BUILDING NAME]],'02_LIVING_WATERDEEP'!$A$2:$A$200,0),1),"")</f>
        <v/>
      </c>
      <c r="AR692" s="742" t="str">
        <f>IFERROR(INDEX('02_LIVING_WATERDEEP'!$M$2:$M$200,MATCH(Таблиця4[[#This Row],[BUILDING NAME]],'02_LIVING_WATERDEEP'!$A$2:$A$200,0),1),"")</f>
        <v/>
      </c>
      <c r="AS692" s="742"/>
      <c r="AT692" s="596"/>
      <c r="AU692" s="596"/>
      <c r="AV692" s="596"/>
      <c r="AW692" s="596"/>
      <c r="AX692" s="596"/>
      <c r="AY692" s="596"/>
      <c r="AZ692" s="596"/>
      <c r="BA692" s="596"/>
      <c r="BB692" s="596"/>
      <c r="BC692" s="596"/>
      <c r="BD692" s="596"/>
      <c r="BE692" s="596"/>
      <c r="BF692" s="596"/>
      <c r="BG692" s="596"/>
      <c r="BH692" s="596"/>
      <c r="BI692" s="596"/>
      <c r="BJ692" s="596" t="e">
        <f>MATCH(Таблиця4[[#This Row],[BUILDING NAME]],#REF!,0)</f>
        <v>#REF!</v>
      </c>
      <c r="BK692" s="596" t="e">
        <f>INDEX(#REF!,'02BUILD'!BJ692,1)</f>
        <v>#REF!</v>
      </c>
      <c r="BL692" s="596" t="e">
        <v>#N/A</v>
      </c>
      <c r="BM692" s="596"/>
      <c r="BN692" s="596" t="e">
        <f>MATCH(Таблиця4[[#This Row],[BUILDING NAME]],Таблиця5[NAME],0)</f>
        <v>#N/A</v>
      </c>
      <c r="BO692" s="596" t="e">
        <f>INDEX(Таблиця5[[C - COINS - COST]:[ADDRESS]],'02BUILD'!$BN692,1)</f>
        <v>#N/A</v>
      </c>
      <c r="BP692" s="596" t="e">
        <f>INDEX(Таблиця5[[C - COINS - COST]:[ADDRESS]],'02BUILD'!$BN692,2)</f>
        <v>#N/A</v>
      </c>
      <c r="BQ692" s="596" t="e">
        <f>INDEX(Таблиця5[[C - COINS - COST]:[ADDRESS]],'02BUILD'!$BN692,3)</f>
        <v>#N/A</v>
      </c>
      <c r="BR692" s="596" t="e">
        <f>INDEX(Таблиця5[[C - COINS - COST]:[ADDRESS]],'02BUILD'!$BN692,4)</f>
        <v>#N/A</v>
      </c>
      <c r="BS692" s="596" t="e">
        <f>INDEX(Таблиця5[[C - COINS - COST]:[ADDRESS]],'02BUILD'!$BN692,5)</f>
        <v>#N/A</v>
      </c>
      <c r="BT692" s="596" t="e">
        <f>INDEX(Таблиця5[[C - COINS - COST]:[ADDRESS]],'02BUILD'!$BN692,6)</f>
        <v>#N/A</v>
      </c>
      <c r="BU692" s="596" t="e">
        <f>INDEX(Таблиця5[[C - COINS - COST]:[ADDRESS]],'02BUILD'!$BN692,7)</f>
        <v>#N/A</v>
      </c>
      <c r="BV692" s="596" t="e">
        <f>INDEX(Таблиця5[[C - COINS - COST]:[ADDRESS]],'02BUILD'!$BN692,8)</f>
        <v>#N/A</v>
      </c>
      <c r="BW692" s="596" t="e">
        <f>INDEX(Таблиця5[[C - COINS - COST]:[ADDRESS]],'02BUILD'!$BN692,9)</f>
        <v>#N/A</v>
      </c>
      <c r="BX692" s="596" t="e">
        <f>INDEX(Таблиця5[[C - COINS - COST]:[ADDRESS]],'02BUILD'!$BN692,10)</f>
        <v>#N/A</v>
      </c>
    </row>
    <row r="693" spans="1:76" ht="16.5" thickTop="1" thickBot="1">
      <c r="A693" s="776"/>
      <c r="B693" s="776"/>
      <c r="C693" s="776"/>
      <c r="D693" s="776"/>
      <c r="E693" s="776"/>
      <c r="F693" s="777"/>
      <c r="G693" s="777"/>
      <c r="H693" s="742" t="s">
        <v>20882</v>
      </c>
      <c r="I693" s="775"/>
      <c r="J693" s="742"/>
      <c r="K693" s="743" t="s">
        <v>21070</v>
      </c>
      <c r="L693" s="775" t="s">
        <v>20774</v>
      </c>
      <c r="M693" s="775" t="s">
        <v>20774</v>
      </c>
      <c r="N693" s="743"/>
      <c r="O693" s="743"/>
      <c r="P693" s="743"/>
      <c r="Q693" s="743"/>
      <c r="R693" s="743"/>
      <c r="S69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3" s="743"/>
      <c r="U693" s="743"/>
      <c r="V693" s="743"/>
      <c r="W693" s="743"/>
      <c r="X693" s="743"/>
      <c r="Y693" s="743" t="s">
        <v>21110</v>
      </c>
      <c r="Z693" s="743" t="s">
        <v>4311</v>
      </c>
      <c r="AA693" s="743"/>
      <c r="AB693" s="743" t="str">
        <f>Таблиця4[[#This Row],[Descriptions2]]</f>
        <v/>
      </c>
      <c r="AC693" s="743" t="str">
        <f>Таблиця4[[#This Row],[Owner/Specific NPCs3]]</f>
        <v/>
      </c>
      <c r="AD693" s="743"/>
      <c r="AE693" s="750"/>
      <c r="AF693" s="751"/>
      <c r="AG693" s="752"/>
      <c r="AH693" s="743"/>
      <c r="AI693" s="752"/>
      <c r="AJ693" s="743"/>
      <c r="AK693" s="752"/>
      <c r="AL693" s="742" t="str">
        <f>IFERROR(INDEX('02_LIVING_WATERDEEP'!$C$2:$C$200,MATCH(Таблиця4[[#This Row],[BUILDING NAME]],'02_LIVING_WATERDEEP'!$A$2:$A$200,0),1),"")</f>
        <v/>
      </c>
      <c r="AM693" s="742" t="str">
        <f>IFERROR(INDEX('02_LIVING_WATERDEEP'!$F$2:$F$200,MATCH(Таблиця4[[#This Row],[BUILDING NAME]],'02_LIVING_WATERDEEP'!$A$2:$A$200,0),1),"")</f>
        <v/>
      </c>
      <c r="AN693" s="742" t="str">
        <f>IFERROR(INDEX('02_LIVING_WATERDEEP'!$I$2:$I$200,MATCH(Таблиця4[[#This Row],[BUILDING NAME]],'02_LIVING_WATERDEEP'!$A$2:$A$200,0),1),"")</f>
        <v/>
      </c>
      <c r="AO693" s="742" t="str">
        <f>IFERROR(INDEX('02_LIVING_WATERDEEP'!$J$2:$J$200,MATCH(Таблиця4[[#This Row],[BUILDING NAME]],'02_LIVING_WATERDEEP'!$A$2:$A$200,0),1),"")</f>
        <v/>
      </c>
      <c r="AP693" s="742" t="str">
        <f>IFERROR(INDEX('02_LIVING_WATERDEEP'!$K$2:$K$200,MATCH(Таблиця4[[#This Row],[BUILDING NAME]],'02_LIVING_WATERDEEP'!$A$2:$A$200,0),1),"")</f>
        <v/>
      </c>
      <c r="AQ693" s="742" t="str">
        <f>IFERROR(INDEX('02_LIVING_WATERDEEP'!$L$2:$L$200,MATCH(Таблиця4[[#This Row],[BUILDING NAME]],'02_LIVING_WATERDEEP'!$A$2:$A$200,0),1),"")</f>
        <v/>
      </c>
      <c r="AR693" s="742" t="str">
        <f>IFERROR(INDEX('02_LIVING_WATERDEEP'!$M$2:$M$200,MATCH(Таблиця4[[#This Row],[BUILDING NAME]],'02_LIVING_WATERDEEP'!$A$2:$A$200,0),1),"")</f>
        <v/>
      </c>
      <c r="AS693" s="742"/>
      <c r="AT693" s="596"/>
      <c r="AU693" s="596"/>
      <c r="AV693" s="596"/>
      <c r="AW693" s="596"/>
      <c r="AX693" s="596"/>
      <c r="AY693" s="596"/>
      <c r="AZ693" s="596"/>
      <c r="BA693" s="596"/>
      <c r="BB693" s="596"/>
      <c r="BC693" s="596"/>
      <c r="BD693" s="596"/>
      <c r="BE693" s="596"/>
      <c r="BF693" s="596"/>
      <c r="BG693" s="596"/>
      <c r="BH693" s="596"/>
      <c r="BI693" s="596"/>
      <c r="BJ693" s="596" t="e">
        <f>MATCH(Таблиця4[[#This Row],[BUILDING NAME]],#REF!,0)</f>
        <v>#REF!</v>
      </c>
      <c r="BK693" s="596" t="e">
        <f>INDEX(#REF!,'02BUILD'!BJ693,1)</f>
        <v>#REF!</v>
      </c>
      <c r="BL693" s="596" t="e">
        <v>#N/A</v>
      </c>
      <c r="BM693" s="596"/>
      <c r="BN693" s="596" t="e">
        <f>MATCH(Таблиця4[[#This Row],[BUILDING NAME]],Таблиця5[NAME],0)</f>
        <v>#N/A</v>
      </c>
      <c r="BO693" s="596" t="e">
        <f>INDEX(Таблиця5[[C - COINS - COST]:[ADDRESS]],'02BUILD'!$BN693,1)</f>
        <v>#N/A</v>
      </c>
      <c r="BP693" s="596" t="e">
        <f>INDEX(Таблиця5[[C - COINS - COST]:[ADDRESS]],'02BUILD'!$BN693,2)</f>
        <v>#N/A</v>
      </c>
      <c r="BQ693" s="596" t="e">
        <f>INDEX(Таблиця5[[C - COINS - COST]:[ADDRESS]],'02BUILD'!$BN693,3)</f>
        <v>#N/A</v>
      </c>
      <c r="BR693" s="596" t="e">
        <f>INDEX(Таблиця5[[C - COINS - COST]:[ADDRESS]],'02BUILD'!$BN693,4)</f>
        <v>#N/A</v>
      </c>
      <c r="BS693" s="596" t="e">
        <f>INDEX(Таблиця5[[C - COINS - COST]:[ADDRESS]],'02BUILD'!$BN693,5)</f>
        <v>#N/A</v>
      </c>
      <c r="BT693" s="596" t="e">
        <f>INDEX(Таблиця5[[C - COINS - COST]:[ADDRESS]],'02BUILD'!$BN693,6)</f>
        <v>#N/A</v>
      </c>
      <c r="BU693" s="596" t="e">
        <f>INDEX(Таблиця5[[C - COINS - COST]:[ADDRESS]],'02BUILD'!$BN693,7)</f>
        <v>#N/A</v>
      </c>
      <c r="BV693" s="596" t="e">
        <f>INDEX(Таблиця5[[C - COINS - COST]:[ADDRESS]],'02BUILD'!$BN693,8)</f>
        <v>#N/A</v>
      </c>
      <c r="BW693" s="596" t="e">
        <f>INDEX(Таблиця5[[C - COINS - COST]:[ADDRESS]],'02BUILD'!$BN693,9)</f>
        <v>#N/A</v>
      </c>
      <c r="BX693" s="596" t="e">
        <f>INDEX(Таблиця5[[C - COINS - COST]:[ADDRESS]],'02BUILD'!$BN693,10)</f>
        <v>#N/A</v>
      </c>
    </row>
    <row r="694" spans="1:76" ht="16.5" thickTop="1" thickBot="1">
      <c r="A694" s="776"/>
      <c r="B694" s="776"/>
      <c r="C694" s="776"/>
      <c r="D694" s="776"/>
      <c r="E694" s="776"/>
      <c r="F694" s="777"/>
      <c r="G694" s="777"/>
      <c r="H694" s="1044" t="s">
        <v>21431</v>
      </c>
      <c r="I694" s="775"/>
      <c r="J694" s="742"/>
      <c r="K694" s="775" t="s">
        <v>20774</v>
      </c>
      <c r="L694" s="775" t="s">
        <v>20774</v>
      </c>
      <c r="M694" s="775" t="s">
        <v>20774</v>
      </c>
      <c r="N694" s="743"/>
      <c r="O694" s="743"/>
      <c r="P694" s="743"/>
      <c r="Q694" s="743"/>
      <c r="R694" s="743"/>
      <c r="S69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4" s="743"/>
      <c r="U694" s="743"/>
      <c r="V694" s="743"/>
      <c r="W694" s="743"/>
      <c r="X694" s="743"/>
      <c r="Y694" s="743"/>
      <c r="Z694" s="743" t="s">
        <v>4311</v>
      </c>
      <c r="AA694" s="743"/>
      <c r="AB694" s="743" t="str">
        <f>Таблиця4[[#This Row],[Descriptions2]]</f>
        <v/>
      </c>
      <c r="AC694" s="743" t="str">
        <f>Таблиця4[[#This Row],[Owner/Specific NPCs3]]</f>
        <v/>
      </c>
      <c r="AD694" s="743"/>
      <c r="AE694" s="750"/>
      <c r="AF694" s="751"/>
      <c r="AG694" s="752"/>
      <c r="AH694" s="743"/>
      <c r="AI694" s="752"/>
      <c r="AJ694" s="743"/>
      <c r="AK694" s="752"/>
      <c r="AL694" s="742" t="str">
        <f>IFERROR(INDEX('02_LIVING_WATERDEEP'!$C$2:$C$200,MATCH(Таблиця4[[#This Row],[BUILDING NAME]],'02_LIVING_WATERDEEP'!$A$2:$A$200,0),1),"")</f>
        <v/>
      </c>
      <c r="AM694" s="742" t="str">
        <f>IFERROR(INDEX('02_LIVING_WATERDEEP'!$F$2:$F$200,MATCH(Таблиця4[[#This Row],[BUILDING NAME]],'02_LIVING_WATERDEEP'!$A$2:$A$200,0),1),"")</f>
        <v/>
      </c>
      <c r="AN694" s="742" t="str">
        <f>IFERROR(INDEX('02_LIVING_WATERDEEP'!$I$2:$I$200,MATCH(Таблиця4[[#This Row],[BUILDING NAME]],'02_LIVING_WATERDEEP'!$A$2:$A$200,0),1),"")</f>
        <v/>
      </c>
      <c r="AO694" s="742" t="str">
        <f>IFERROR(INDEX('02_LIVING_WATERDEEP'!$J$2:$J$200,MATCH(Таблиця4[[#This Row],[BUILDING NAME]],'02_LIVING_WATERDEEP'!$A$2:$A$200,0),1),"")</f>
        <v/>
      </c>
      <c r="AP694" s="742" t="str">
        <f>IFERROR(INDEX('02_LIVING_WATERDEEP'!$K$2:$K$200,MATCH(Таблиця4[[#This Row],[BUILDING NAME]],'02_LIVING_WATERDEEP'!$A$2:$A$200,0),1),"")</f>
        <v/>
      </c>
      <c r="AQ694" s="742" t="str">
        <f>IFERROR(INDEX('02_LIVING_WATERDEEP'!$L$2:$L$200,MATCH(Таблиця4[[#This Row],[BUILDING NAME]],'02_LIVING_WATERDEEP'!$A$2:$A$200,0),1),"")</f>
        <v/>
      </c>
      <c r="AR694" s="742" t="str">
        <f>IFERROR(INDEX('02_LIVING_WATERDEEP'!$M$2:$M$200,MATCH(Таблиця4[[#This Row],[BUILDING NAME]],'02_LIVING_WATERDEEP'!$A$2:$A$200,0),1),"")</f>
        <v/>
      </c>
      <c r="AS694" s="742"/>
      <c r="AT694" s="596"/>
      <c r="AU694" s="596"/>
      <c r="AV694" s="596"/>
      <c r="AW694" s="596"/>
      <c r="AX694" s="596"/>
      <c r="AY694" s="596"/>
      <c r="AZ694" s="596"/>
      <c r="BA694" s="596"/>
      <c r="BB694" s="596"/>
      <c r="BC694" s="596"/>
      <c r="BD694" s="596"/>
      <c r="BE694" s="596"/>
      <c r="BF694" s="596"/>
      <c r="BG694" s="596"/>
      <c r="BH694" s="596"/>
      <c r="BI694" s="596"/>
      <c r="BJ694" s="596" t="e">
        <f>MATCH(Таблиця4[[#This Row],[BUILDING NAME]],#REF!,0)</f>
        <v>#REF!</v>
      </c>
      <c r="BK694" s="596" t="e">
        <f>INDEX(#REF!,'02BUILD'!BJ694,1)</f>
        <v>#REF!</v>
      </c>
      <c r="BL694" s="596" t="e">
        <v>#N/A</v>
      </c>
      <c r="BM694" s="596"/>
      <c r="BN694" s="596" t="e">
        <f>MATCH(Таблиця4[[#This Row],[BUILDING NAME]],Таблиця5[NAME],0)</f>
        <v>#N/A</v>
      </c>
      <c r="BO694" s="596" t="e">
        <f>INDEX(Таблиця5[[C - COINS - COST]:[ADDRESS]],'02BUILD'!$BN694,1)</f>
        <v>#N/A</v>
      </c>
      <c r="BP694" s="596" t="e">
        <f>INDEX(Таблиця5[[C - COINS - COST]:[ADDRESS]],'02BUILD'!$BN694,2)</f>
        <v>#N/A</v>
      </c>
      <c r="BQ694" s="596" t="e">
        <f>INDEX(Таблиця5[[C - COINS - COST]:[ADDRESS]],'02BUILD'!$BN694,3)</f>
        <v>#N/A</v>
      </c>
      <c r="BR694" s="596" t="e">
        <f>INDEX(Таблиця5[[C - COINS - COST]:[ADDRESS]],'02BUILD'!$BN694,4)</f>
        <v>#N/A</v>
      </c>
      <c r="BS694" s="596" t="e">
        <f>INDEX(Таблиця5[[C - COINS - COST]:[ADDRESS]],'02BUILD'!$BN694,5)</f>
        <v>#N/A</v>
      </c>
      <c r="BT694" s="596" t="e">
        <f>INDEX(Таблиця5[[C - COINS - COST]:[ADDRESS]],'02BUILD'!$BN694,6)</f>
        <v>#N/A</v>
      </c>
      <c r="BU694" s="596" t="e">
        <f>INDEX(Таблиця5[[C - COINS - COST]:[ADDRESS]],'02BUILD'!$BN694,7)</f>
        <v>#N/A</v>
      </c>
      <c r="BV694" s="596" t="e">
        <f>INDEX(Таблиця5[[C - COINS - COST]:[ADDRESS]],'02BUILD'!$BN694,8)</f>
        <v>#N/A</v>
      </c>
      <c r="BW694" s="596" t="e">
        <f>INDEX(Таблиця5[[C - COINS - COST]:[ADDRESS]],'02BUILD'!$BN694,9)</f>
        <v>#N/A</v>
      </c>
      <c r="BX694" s="596" t="e">
        <f>INDEX(Таблиця5[[C - COINS - COST]:[ADDRESS]],'02BUILD'!$BN694,10)</f>
        <v>#N/A</v>
      </c>
    </row>
    <row r="695" spans="1:76" ht="16.5" thickTop="1" thickBot="1">
      <c r="A695" s="776"/>
      <c r="B695" s="776"/>
      <c r="C695" s="776"/>
      <c r="D695" s="776"/>
      <c r="E695" s="776"/>
      <c r="F695" s="777"/>
      <c r="G695" s="777"/>
      <c r="H695" s="742" t="s">
        <v>21244</v>
      </c>
      <c r="I695" s="775"/>
      <c r="J695" s="742"/>
      <c r="K695" s="743" t="s">
        <v>2089</v>
      </c>
      <c r="L695" s="775" t="s">
        <v>20774</v>
      </c>
      <c r="M695" s="775" t="s">
        <v>20774</v>
      </c>
      <c r="N695" s="743"/>
      <c r="O695" s="743"/>
      <c r="P695" s="743"/>
      <c r="Q695" s="743"/>
      <c r="R695" s="743"/>
      <c r="S69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5" s="743"/>
      <c r="U695" s="743"/>
      <c r="V695" s="742" t="s">
        <v>21488</v>
      </c>
      <c r="W695" s="742"/>
      <c r="X695" s="742"/>
      <c r="Y695" s="742" t="s">
        <v>20290</v>
      </c>
      <c r="Z695" s="743" t="s">
        <v>4311</v>
      </c>
      <c r="AA695" s="743"/>
      <c r="AB695" s="743" t="str">
        <f>Таблиця4[[#This Row],[Descriptions2]]</f>
        <v/>
      </c>
      <c r="AC695" s="743" t="str">
        <f>Таблиця4[[#This Row],[Owner/Specific NPCs3]]</f>
        <v/>
      </c>
      <c r="AD695" s="743"/>
      <c r="AE695" s="750" t="s">
        <v>5881</v>
      </c>
      <c r="AF695" s="751"/>
      <c r="AG695" s="752"/>
      <c r="AH695" s="743"/>
      <c r="AI695" s="752"/>
      <c r="AJ695" s="743"/>
      <c r="AK695" s="752"/>
      <c r="AL695" s="742" t="str">
        <f>IFERROR(INDEX('02_LIVING_WATERDEEP'!$C$2:$C$200,MATCH(Таблиця4[[#This Row],[BUILDING NAME]],'02_LIVING_WATERDEEP'!$A$2:$A$200,0),1),"")</f>
        <v/>
      </c>
      <c r="AM695" s="742" t="str">
        <f>IFERROR(INDEX('02_LIVING_WATERDEEP'!$F$2:$F$200,MATCH(Таблиця4[[#This Row],[BUILDING NAME]],'02_LIVING_WATERDEEP'!$A$2:$A$200,0),1),"")</f>
        <v/>
      </c>
      <c r="AN695" s="742" t="str">
        <f>IFERROR(INDEX('02_LIVING_WATERDEEP'!$I$2:$I$200,MATCH(Таблиця4[[#This Row],[BUILDING NAME]],'02_LIVING_WATERDEEP'!$A$2:$A$200,0),1),"")</f>
        <v/>
      </c>
      <c r="AO695" s="742" t="str">
        <f>IFERROR(INDEX('02_LIVING_WATERDEEP'!$J$2:$J$200,MATCH(Таблиця4[[#This Row],[BUILDING NAME]],'02_LIVING_WATERDEEP'!$A$2:$A$200,0),1),"")</f>
        <v/>
      </c>
      <c r="AP695" s="742" t="str">
        <f>IFERROR(INDEX('02_LIVING_WATERDEEP'!$K$2:$K$200,MATCH(Таблиця4[[#This Row],[BUILDING NAME]],'02_LIVING_WATERDEEP'!$A$2:$A$200,0),1),"")</f>
        <v/>
      </c>
      <c r="AQ695" s="742" t="str">
        <f>IFERROR(INDEX('02_LIVING_WATERDEEP'!$L$2:$L$200,MATCH(Таблиця4[[#This Row],[BUILDING NAME]],'02_LIVING_WATERDEEP'!$A$2:$A$200,0),1),"")</f>
        <v/>
      </c>
      <c r="AR695" s="742" t="str">
        <f>IFERROR(INDEX('02_LIVING_WATERDEEP'!$M$2:$M$200,MATCH(Таблиця4[[#This Row],[BUILDING NAME]],'02_LIVING_WATERDEEP'!$A$2:$A$200,0),1),"")</f>
        <v/>
      </c>
      <c r="AS695" s="742"/>
      <c r="AT695" s="596"/>
      <c r="AU695" s="596"/>
      <c r="AV695" s="596"/>
      <c r="AW695" s="596"/>
      <c r="AX695" s="596"/>
      <c r="AY695" s="596"/>
      <c r="AZ695" s="596"/>
      <c r="BA695" s="596"/>
      <c r="BB695" s="596"/>
      <c r="BC695" s="596"/>
      <c r="BD695" s="596"/>
      <c r="BE695" s="596"/>
      <c r="BF695" s="596"/>
      <c r="BG695" s="596"/>
      <c r="BH695" s="596"/>
      <c r="BI695" s="596"/>
      <c r="BJ695" s="596" t="e">
        <f>MATCH(Таблиця4[[#This Row],[BUILDING NAME]],#REF!,0)</f>
        <v>#REF!</v>
      </c>
      <c r="BK695" s="596" t="e">
        <f>INDEX(#REF!,'02BUILD'!BJ695,1)</f>
        <v>#REF!</v>
      </c>
      <c r="BL695" s="596" t="s">
        <v>12707</v>
      </c>
      <c r="BM695" s="596"/>
      <c r="BN695" s="596" t="e">
        <f>MATCH(Таблиця4[[#This Row],[BUILDING NAME]],Таблиця5[NAME],0)</f>
        <v>#N/A</v>
      </c>
      <c r="BO695" s="596" t="e">
        <f>INDEX(Таблиця5[[C - COINS - COST]:[ADDRESS]],'02BUILD'!$BN695,1)</f>
        <v>#N/A</v>
      </c>
      <c r="BP695" s="596" t="e">
        <f>INDEX(Таблиця5[[C - COINS - COST]:[ADDRESS]],'02BUILD'!$BN695,2)</f>
        <v>#N/A</v>
      </c>
      <c r="BQ695" s="596" t="e">
        <f>INDEX(Таблиця5[[C - COINS - COST]:[ADDRESS]],'02BUILD'!$BN695,3)</f>
        <v>#N/A</v>
      </c>
      <c r="BR695" s="596" t="e">
        <f>INDEX(Таблиця5[[C - COINS - COST]:[ADDRESS]],'02BUILD'!$BN695,4)</f>
        <v>#N/A</v>
      </c>
      <c r="BS695" s="596" t="e">
        <f>INDEX(Таблиця5[[C - COINS - COST]:[ADDRESS]],'02BUILD'!$BN695,5)</f>
        <v>#N/A</v>
      </c>
      <c r="BT695" s="596" t="e">
        <f>INDEX(Таблиця5[[C - COINS - COST]:[ADDRESS]],'02BUILD'!$BN695,6)</f>
        <v>#N/A</v>
      </c>
      <c r="BU695" s="596" t="e">
        <f>INDEX(Таблиця5[[C - COINS - COST]:[ADDRESS]],'02BUILD'!$BN695,7)</f>
        <v>#N/A</v>
      </c>
      <c r="BV695" s="596" t="e">
        <f>INDEX(Таблиця5[[C - COINS - COST]:[ADDRESS]],'02BUILD'!$BN695,8)</f>
        <v>#N/A</v>
      </c>
      <c r="BW695" s="596" t="e">
        <f>INDEX(Таблиця5[[C - COINS - COST]:[ADDRESS]],'02BUILD'!$BN695,9)</f>
        <v>#N/A</v>
      </c>
      <c r="BX695" s="596" t="e">
        <f>INDEX(Таблиця5[[C - COINS - COST]:[ADDRESS]],'02BUILD'!$BN695,10)</f>
        <v>#N/A</v>
      </c>
    </row>
    <row r="696" spans="1:76" ht="16.5" thickTop="1" thickBot="1">
      <c r="A696" s="776"/>
      <c r="B696" s="776"/>
      <c r="C696" s="776"/>
      <c r="D696" s="776"/>
      <c r="E696" s="776"/>
      <c r="F696" s="777"/>
      <c r="G696" s="777"/>
      <c r="H696" s="742" t="s">
        <v>21250</v>
      </c>
      <c r="I696" s="775"/>
      <c r="J696" s="742" t="s">
        <v>21251</v>
      </c>
      <c r="K696" s="775" t="s">
        <v>20774</v>
      </c>
      <c r="L696" s="775" t="s">
        <v>20774</v>
      </c>
      <c r="M696" s="775" t="s">
        <v>20774</v>
      </c>
      <c r="N696" s="743"/>
      <c r="O696" s="743"/>
      <c r="P696" s="743"/>
      <c r="Q696" s="743"/>
      <c r="R696" s="743"/>
      <c r="S69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6" s="743"/>
      <c r="U696" s="743"/>
      <c r="V696" s="743"/>
      <c r="W696" s="743"/>
      <c r="X696" s="743"/>
      <c r="Y696" s="747"/>
      <c r="Z696" s="743" t="s">
        <v>4311</v>
      </c>
      <c r="AA696" s="743"/>
      <c r="AB696" s="743" t="str">
        <f>Таблиця4[[#This Row],[Descriptions2]]</f>
        <v/>
      </c>
      <c r="AC696" s="743" t="str">
        <f>Таблиця4[[#This Row],[Owner/Specific NPCs3]]</f>
        <v/>
      </c>
      <c r="AD696" s="743"/>
      <c r="AE696" s="750"/>
      <c r="AF696" s="751"/>
      <c r="AG696" s="752"/>
      <c r="AH696" s="743"/>
      <c r="AI696" s="752"/>
      <c r="AJ696" s="743"/>
      <c r="AK696" s="752"/>
      <c r="AL696" s="742" t="str">
        <f>IFERROR(INDEX('02_LIVING_WATERDEEP'!$C$2:$C$200,MATCH(Таблиця4[[#This Row],[BUILDING NAME]],'02_LIVING_WATERDEEP'!$A$2:$A$200,0),1),"")</f>
        <v/>
      </c>
      <c r="AM696" s="742" t="str">
        <f>IFERROR(INDEX('02_LIVING_WATERDEEP'!$F$2:$F$200,MATCH(Таблиця4[[#This Row],[BUILDING NAME]],'02_LIVING_WATERDEEP'!$A$2:$A$200,0),1),"")</f>
        <v/>
      </c>
      <c r="AN696" s="742" t="str">
        <f>IFERROR(INDEX('02_LIVING_WATERDEEP'!$I$2:$I$200,MATCH(Таблиця4[[#This Row],[BUILDING NAME]],'02_LIVING_WATERDEEP'!$A$2:$A$200,0),1),"")</f>
        <v/>
      </c>
      <c r="AO696" s="742" t="str">
        <f>IFERROR(INDEX('02_LIVING_WATERDEEP'!$J$2:$J$200,MATCH(Таблиця4[[#This Row],[BUILDING NAME]],'02_LIVING_WATERDEEP'!$A$2:$A$200,0),1),"")</f>
        <v/>
      </c>
      <c r="AP696" s="742" t="str">
        <f>IFERROR(INDEX('02_LIVING_WATERDEEP'!$K$2:$K$200,MATCH(Таблиця4[[#This Row],[BUILDING NAME]],'02_LIVING_WATERDEEP'!$A$2:$A$200,0),1),"")</f>
        <v/>
      </c>
      <c r="AQ696" s="742" t="str">
        <f>IFERROR(INDEX('02_LIVING_WATERDEEP'!$L$2:$L$200,MATCH(Таблиця4[[#This Row],[BUILDING NAME]],'02_LIVING_WATERDEEP'!$A$2:$A$200,0),1),"")</f>
        <v/>
      </c>
      <c r="AR696" s="742" t="str">
        <f>IFERROR(INDEX('02_LIVING_WATERDEEP'!$M$2:$M$200,MATCH(Таблиця4[[#This Row],[BUILDING NAME]],'02_LIVING_WATERDEEP'!$A$2:$A$200,0),1),"")</f>
        <v/>
      </c>
      <c r="AS696" s="742"/>
      <c r="AT696" s="596"/>
      <c r="AU696" s="596"/>
      <c r="AV696" s="596"/>
      <c r="AW696" s="596"/>
      <c r="AX696" s="596"/>
      <c r="AY696" s="596"/>
      <c r="AZ696" s="596"/>
      <c r="BA696" s="596"/>
      <c r="BB696" s="596"/>
      <c r="BC696" s="596"/>
      <c r="BD696" s="596"/>
      <c r="BE696" s="596"/>
      <c r="BF696" s="596"/>
      <c r="BG696" s="596"/>
      <c r="BH696" s="596"/>
      <c r="BI696" s="596"/>
      <c r="BJ696" s="596" t="e">
        <f>MATCH(Таблиця4[[#This Row],[BUILDING NAME]],#REF!,0)</f>
        <v>#REF!</v>
      </c>
      <c r="BK696" s="596" t="e">
        <f>INDEX(#REF!,'02BUILD'!BJ696,1)</f>
        <v>#REF!</v>
      </c>
      <c r="BL696" s="596" t="e">
        <v>#N/A</v>
      </c>
      <c r="BM696" s="596"/>
      <c r="BN696" s="596" t="e">
        <f>MATCH(Таблиця4[[#This Row],[BUILDING NAME]],Таблиця5[NAME],0)</f>
        <v>#N/A</v>
      </c>
      <c r="BO696" s="596" t="e">
        <f>INDEX(Таблиця5[[C - COINS - COST]:[ADDRESS]],'02BUILD'!$BN696,1)</f>
        <v>#N/A</v>
      </c>
      <c r="BP696" s="596" t="e">
        <f>INDEX(Таблиця5[[C - COINS - COST]:[ADDRESS]],'02BUILD'!$BN696,2)</f>
        <v>#N/A</v>
      </c>
      <c r="BQ696" s="596" t="e">
        <f>INDEX(Таблиця5[[C - COINS - COST]:[ADDRESS]],'02BUILD'!$BN696,3)</f>
        <v>#N/A</v>
      </c>
      <c r="BR696" s="596" t="e">
        <f>INDEX(Таблиця5[[C - COINS - COST]:[ADDRESS]],'02BUILD'!$BN696,4)</f>
        <v>#N/A</v>
      </c>
      <c r="BS696" s="596" t="e">
        <f>INDEX(Таблиця5[[C - COINS - COST]:[ADDRESS]],'02BUILD'!$BN696,5)</f>
        <v>#N/A</v>
      </c>
      <c r="BT696" s="596" t="e">
        <f>INDEX(Таблиця5[[C - COINS - COST]:[ADDRESS]],'02BUILD'!$BN696,6)</f>
        <v>#N/A</v>
      </c>
      <c r="BU696" s="596" t="e">
        <f>INDEX(Таблиця5[[C - COINS - COST]:[ADDRESS]],'02BUILD'!$BN696,7)</f>
        <v>#N/A</v>
      </c>
      <c r="BV696" s="596" t="e">
        <f>INDEX(Таблиця5[[C - COINS - COST]:[ADDRESS]],'02BUILD'!$BN696,8)</f>
        <v>#N/A</v>
      </c>
      <c r="BW696" s="596" t="e">
        <f>INDEX(Таблиця5[[C - COINS - COST]:[ADDRESS]],'02BUILD'!$BN696,9)</f>
        <v>#N/A</v>
      </c>
      <c r="BX696" s="596" t="e">
        <f>INDEX(Таблиця5[[C - COINS - COST]:[ADDRESS]],'02BUILD'!$BN696,10)</f>
        <v>#N/A</v>
      </c>
    </row>
    <row r="697" spans="1:76" ht="16.5" thickTop="1" thickBot="1">
      <c r="A697" s="776"/>
      <c r="B697" s="776"/>
      <c r="C697" s="776"/>
      <c r="D697" s="776"/>
      <c r="E697" s="776"/>
      <c r="F697" s="777"/>
      <c r="G697" s="777"/>
      <c r="H697" s="742" t="s">
        <v>12557</v>
      </c>
      <c r="I697" s="775"/>
      <c r="J697" s="742"/>
      <c r="K697" s="742" t="s">
        <v>21070</v>
      </c>
      <c r="L697" s="775" t="s">
        <v>20774</v>
      </c>
      <c r="M697" s="775" t="s">
        <v>20774</v>
      </c>
      <c r="N697" s="743"/>
      <c r="O697" s="743"/>
      <c r="P697" s="743"/>
      <c r="Q697" s="743"/>
      <c r="R697" s="743"/>
      <c r="S69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7" s="743"/>
      <c r="U697" s="743"/>
      <c r="V697" s="743"/>
      <c r="W697" s="743"/>
      <c r="X697" s="743"/>
      <c r="Y697" s="743" t="s">
        <v>20585</v>
      </c>
      <c r="Z697" s="743" t="s">
        <v>4311</v>
      </c>
      <c r="AA697" s="743"/>
      <c r="AB697" s="743" t="str">
        <f>Таблиця4[[#This Row],[Descriptions2]]</f>
        <v/>
      </c>
      <c r="AC697" s="743" t="str">
        <f>Таблиця4[[#This Row],[Owner/Specific NPCs3]]</f>
        <v/>
      </c>
      <c r="AD697" s="743"/>
      <c r="AE697" s="750"/>
      <c r="AF697" s="751"/>
      <c r="AG697" s="752"/>
      <c r="AH697" s="743"/>
      <c r="AI697" s="752"/>
      <c r="AJ697" s="743"/>
      <c r="AK697" s="752"/>
      <c r="AL697" s="742" t="str">
        <f>IFERROR(INDEX('02_LIVING_WATERDEEP'!$C$2:$C$200,MATCH(Таблиця4[[#This Row],[BUILDING NAME]],'02_LIVING_WATERDEEP'!$A$2:$A$200,0),1),"")</f>
        <v/>
      </c>
      <c r="AM697" s="742" t="str">
        <f>IFERROR(INDEX('02_LIVING_WATERDEEP'!$F$2:$F$200,MATCH(Таблиця4[[#This Row],[BUILDING NAME]],'02_LIVING_WATERDEEP'!$A$2:$A$200,0),1),"")</f>
        <v/>
      </c>
      <c r="AN697" s="742" t="str">
        <f>IFERROR(INDEX('02_LIVING_WATERDEEP'!$I$2:$I$200,MATCH(Таблиця4[[#This Row],[BUILDING NAME]],'02_LIVING_WATERDEEP'!$A$2:$A$200,0),1),"")</f>
        <v/>
      </c>
      <c r="AO697" s="742" t="str">
        <f>IFERROR(INDEX('02_LIVING_WATERDEEP'!$J$2:$J$200,MATCH(Таблиця4[[#This Row],[BUILDING NAME]],'02_LIVING_WATERDEEP'!$A$2:$A$200,0),1),"")</f>
        <v/>
      </c>
      <c r="AP697" s="742" t="str">
        <f>IFERROR(INDEX('02_LIVING_WATERDEEP'!$K$2:$K$200,MATCH(Таблиця4[[#This Row],[BUILDING NAME]],'02_LIVING_WATERDEEP'!$A$2:$A$200,0),1),"")</f>
        <v/>
      </c>
      <c r="AQ697" s="742" t="str">
        <f>IFERROR(INDEX('02_LIVING_WATERDEEP'!$L$2:$L$200,MATCH(Таблиця4[[#This Row],[BUILDING NAME]],'02_LIVING_WATERDEEP'!$A$2:$A$200,0),1),"")</f>
        <v/>
      </c>
      <c r="AR697" s="742" t="str">
        <f>IFERROR(INDEX('02_LIVING_WATERDEEP'!$M$2:$M$200,MATCH(Таблиця4[[#This Row],[BUILDING NAME]],'02_LIVING_WATERDEEP'!$A$2:$A$200,0),1),"")</f>
        <v/>
      </c>
      <c r="AS697" s="742"/>
      <c r="AT697" s="596"/>
      <c r="AU697" s="596"/>
      <c r="AV697" s="596"/>
      <c r="AW697" s="596"/>
      <c r="AX697" s="596"/>
      <c r="AY697" s="596"/>
      <c r="AZ697" s="596"/>
      <c r="BA697" s="596"/>
      <c r="BB697" s="596"/>
      <c r="BC697" s="596"/>
      <c r="BD697" s="596"/>
      <c r="BE697" s="596"/>
      <c r="BF697" s="596"/>
      <c r="BG697" s="596"/>
      <c r="BH697" s="596"/>
      <c r="BI697" s="596"/>
      <c r="BJ697" s="596" t="e">
        <f>MATCH(Таблиця4[[#This Row],[BUILDING NAME]],#REF!,0)</f>
        <v>#REF!</v>
      </c>
      <c r="BK697" s="596" t="e">
        <f>INDEX(#REF!,'02BUILD'!BJ697,1)</f>
        <v>#REF!</v>
      </c>
      <c r="BL697" s="596" t="s">
        <v>20474</v>
      </c>
      <c r="BM697" s="596"/>
      <c r="BN697" s="596" t="e">
        <f>MATCH(Таблиця4[[#This Row],[BUILDING NAME]],Таблиця5[NAME],0)</f>
        <v>#N/A</v>
      </c>
      <c r="BO697" s="596" t="e">
        <f>INDEX(Таблиця5[[C - COINS - COST]:[ADDRESS]],'02BUILD'!$BN697,1)</f>
        <v>#N/A</v>
      </c>
      <c r="BP697" s="596" t="e">
        <f>INDEX(Таблиця5[[C - COINS - COST]:[ADDRESS]],'02BUILD'!$BN697,2)</f>
        <v>#N/A</v>
      </c>
      <c r="BQ697" s="596" t="e">
        <f>INDEX(Таблиця5[[C - COINS - COST]:[ADDRESS]],'02BUILD'!$BN697,3)</f>
        <v>#N/A</v>
      </c>
      <c r="BR697" s="596" t="e">
        <f>INDEX(Таблиця5[[C - COINS - COST]:[ADDRESS]],'02BUILD'!$BN697,4)</f>
        <v>#N/A</v>
      </c>
      <c r="BS697" s="596" t="e">
        <f>INDEX(Таблиця5[[C - COINS - COST]:[ADDRESS]],'02BUILD'!$BN697,5)</f>
        <v>#N/A</v>
      </c>
      <c r="BT697" s="596" t="e">
        <f>INDEX(Таблиця5[[C - COINS - COST]:[ADDRESS]],'02BUILD'!$BN697,6)</f>
        <v>#N/A</v>
      </c>
      <c r="BU697" s="596" t="e">
        <f>INDEX(Таблиця5[[C - COINS - COST]:[ADDRESS]],'02BUILD'!$BN697,7)</f>
        <v>#N/A</v>
      </c>
      <c r="BV697" s="596" t="e">
        <f>INDEX(Таблиця5[[C - COINS - COST]:[ADDRESS]],'02BUILD'!$BN697,8)</f>
        <v>#N/A</v>
      </c>
      <c r="BW697" s="596" t="e">
        <f>INDEX(Таблиця5[[C - COINS - COST]:[ADDRESS]],'02BUILD'!$BN697,9)</f>
        <v>#N/A</v>
      </c>
      <c r="BX697" s="596" t="e">
        <f>INDEX(Таблиця5[[C - COINS - COST]:[ADDRESS]],'02BUILD'!$BN697,10)</f>
        <v>#N/A</v>
      </c>
    </row>
    <row r="698" spans="1:76" ht="16.5" thickTop="1" thickBot="1">
      <c r="A698" s="776"/>
      <c r="B698" s="776"/>
      <c r="C698" s="776"/>
      <c r="D698" s="776"/>
      <c r="E698" s="776"/>
      <c r="F698" s="777"/>
      <c r="G698" s="777"/>
      <c r="H698" s="742" t="s">
        <v>21432</v>
      </c>
      <c r="I698" s="775"/>
      <c r="J698" s="742"/>
      <c r="K698" s="775" t="s">
        <v>20774</v>
      </c>
      <c r="L698" s="775" t="s">
        <v>20774</v>
      </c>
      <c r="M698" s="775" t="s">
        <v>20774</v>
      </c>
      <c r="N698" s="743"/>
      <c r="O698" s="743"/>
      <c r="P698" s="743"/>
      <c r="Q698" s="743"/>
      <c r="R698" s="743"/>
      <c r="S69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8" s="743"/>
      <c r="U698" s="743"/>
      <c r="V698" s="743"/>
      <c r="W698" s="743"/>
      <c r="X698" s="743"/>
      <c r="Y698" s="743"/>
      <c r="Z698" s="743" t="s">
        <v>4311</v>
      </c>
      <c r="AA698" s="743"/>
      <c r="AB698" s="743" t="str">
        <f>Таблиця4[[#This Row],[Descriptions2]]</f>
        <v/>
      </c>
      <c r="AC698" s="743" t="str">
        <f>Таблиця4[[#This Row],[Owner/Specific NPCs3]]</f>
        <v/>
      </c>
      <c r="AD698" s="743"/>
      <c r="AE698" s="750"/>
      <c r="AF698" s="751"/>
      <c r="AG698" s="752"/>
      <c r="AH698" s="743"/>
      <c r="AI698" s="752"/>
      <c r="AJ698" s="743"/>
      <c r="AK698" s="752"/>
      <c r="AL698" s="742" t="str">
        <f>IFERROR(INDEX('02_LIVING_WATERDEEP'!$C$2:$C$200,MATCH(Таблиця4[[#This Row],[BUILDING NAME]],'02_LIVING_WATERDEEP'!$A$2:$A$200,0),1),"")</f>
        <v/>
      </c>
      <c r="AM698" s="742" t="str">
        <f>IFERROR(INDEX('02_LIVING_WATERDEEP'!$F$2:$F$200,MATCH(Таблиця4[[#This Row],[BUILDING NAME]],'02_LIVING_WATERDEEP'!$A$2:$A$200,0),1),"")</f>
        <v/>
      </c>
      <c r="AN698" s="742" t="str">
        <f>IFERROR(INDEX('02_LIVING_WATERDEEP'!$I$2:$I$200,MATCH(Таблиця4[[#This Row],[BUILDING NAME]],'02_LIVING_WATERDEEP'!$A$2:$A$200,0),1),"")</f>
        <v/>
      </c>
      <c r="AO698" s="742" t="str">
        <f>IFERROR(INDEX('02_LIVING_WATERDEEP'!$J$2:$J$200,MATCH(Таблиця4[[#This Row],[BUILDING NAME]],'02_LIVING_WATERDEEP'!$A$2:$A$200,0),1),"")</f>
        <v/>
      </c>
      <c r="AP698" s="742" t="str">
        <f>IFERROR(INDEX('02_LIVING_WATERDEEP'!$K$2:$K$200,MATCH(Таблиця4[[#This Row],[BUILDING NAME]],'02_LIVING_WATERDEEP'!$A$2:$A$200,0),1),"")</f>
        <v/>
      </c>
      <c r="AQ698" s="742" t="str">
        <f>IFERROR(INDEX('02_LIVING_WATERDEEP'!$L$2:$L$200,MATCH(Таблиця4[[#This Row],[BUILDING NAME]],'02_LIVING_WATERDEEP'!$A$2:$A$200,0),1),"")</f>
        <v/>
      </c>
      <c r="AR698" s="742" t="str">
        <f>IFERROR(INDEX('02_LIVING_WATERDEEP'!$M$2:$M$200,MATCH(Таблиця4[[#This Row],[BUILDING NAME]],'02_LIVING_WATERDEEP'!$A$2:$A$200,0),1),"")</f>
        <v/>
      </c>
      <c r="AS698" s="742"/>
      <c r="AT698" s="596"/>
      <c r="AU698" s="596"/>
      <c r="AV698" s="596"/>
      <c r="AW698" s="596"/>
      <c r="AX698" s="596"/>
      <c r="AY698" s="596"/>
      <c r="AZ698" s="596"/>
      <c r="BA698" s="596"/>
      <c r="BB698" s="596"/>
      <c r="BC698" s="596"/>
      <c r="BD698" s="596"/>
      <c r="BE698" s="596"/>
      <c r="BF698" s="596"/>
      <c r="BG698" s="596"/>
      <c r="BH698" s="596"/>
      <c r="BI698" s="596"/>
      <c r="BJ698" s="596" t="e">
        <f>MATCH(Таблиця4[[#This Row],[BUILDING NAME]],#REF!,0)</f>
        <v>#REF!</v>
      </c>
      <c r="BK698" s="596" t="e">
        <f>INDEX(#REF!,'02BUILD'!BJ698,1)</f>
        <v>#REF!</v>
      </c>
      <c r="BL698" s="596" t="e">
        <v>#N/A</v>
      </c>
      <c r="BM698" s="596"/>
      <c r="BN698" s="596" t="e">
        <f>MATCH(Таблиця4[[#This Row],[BUILDING NAME]],Таблиця5[NAME],0)</f>
        <v>#N/A</v>
      </c>
      <c r="BO698" s="596" t="e">
        <f>INDEX(Таблиця5[[C - COINS - COST]:[ADDRESS]],'02BUILD'!$BN698,1)</f>
        <v>#N/A</v>
      </c>
      <c r="BP698" s="596" t="e">
        <f>INDEX(Таблиця5[[C - COINS - COST]:[ADDRESS]],'02BUILD'!$BN698,2)</f>
        <v>#N/A</v>
      </c>
      <c r="BQ698" s="596" t="e">
        <f>INDEX(Таблиця5[[C - COINS - COST]:[ADDRESS]],'02BUILD'!$BN698,3)</f>
        <v>#N/A</v>
      </c>
      <c r="BR698" s="596" t="e">
        <f>INDEX(Таблиця5[[C - COINS - COST]:[ADDRESS]],'02BUILD'!$BN698,4)</f>
        <v>#N/A</v>
      </c>
      <c r="BS698" s="596" t="e">
        <f>INDEX(Таблиця5[[C - COINS - COST]:[ADDRESS]],'02BUILD'!$BN698,5)</f>
        <v>#N/A</v>
      </c>
      <c r="BT698" s="596" t="e">
        <f>INDEX(Таблиця5[[C - COINS - COST]:[ADDRESS]],'02BUILD'!$BN698,6)</f>
        <v>#N/A</v>
      </c>
      <c r="BU698" s="596" t="e">
        <f>INDEX(Таблиця5[[C - COINS - COST]:[ADDRESS]],'02BUILD'!$BN698,7)</f>
        <v>#N/A</v>
      </c>
      <c r="BV698" s="596" t="e">
        <f>INDEX(Таблиця5[[C - COINS - COST]:[ADDRESS]],'02BUILD'!$BN698,8)</f>
        <v>#N/A</v>
      </c>
      <c r="BW698" s="596" t="e">
        <f>INDEX(Таблиця5[[C - COINS - COST]:[ADDRESS]],'02BUILD'!$BN698,9)</f>
        <v>#N/A</v>
      </c>
      <c r="BX698" s="596" t="e">
        <f>INDEX(Таблиця5[[C - COINS - COST]:[ADDRESS]],'02BUILD'!$BN698,10)</f>
        <v>#N/A</v>
      </c>
    </row>
    <row r="699" spans="1:76" ht="16.5" thickTop="1" thickBot="1">
      <c r="A699" s="776"/>
      <c r="B699" s="776"/>
      <c r="C699" s="776"/>
      <c r="D699" s="776"/>
      <c r="E699" s="776"/>
      <c r="F699" s="777"/>
      <c r="G699" s="777"/>
      <c r="H699" s="742" t="s">
        <v>20587</v>
      </c>
      <c r="I699" s="775"/>
      <c r="J699" s="742"/>
      <c r="K699" s="775" t="s">
        <v>20774</v>
      </c>
      <c r="L699" s="775" t="s">
        <v>20774</v>
      </c>
      <c r="M699" s="775" t="s">
        <v>20774</v>
      </c>
      <c r="N699" s="743"/>
      <c r="O699" s="743"/>
      <c r="P699" s="743"/>
      <c r="Q699" s="743"/>
      <c r="R699" s="743"/>
      <c r="S69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699" s="743"/>
      <c r="U699" s="743"/>
      <c r="V699" s="743"/>
      <c r="W699" s="743"/>
      <c r="X699" s="743"/>
      <c r="Y699" s="743" t="s">
        <v>21122</v>
      </c>
      <c r="Z699" s="743" t="s">
        <v>4311</v>
      </c>
      <c r="AA699" s="743"/>
      <c r="AB699" s="743" t="str">
        <f>Таблиця4[[#This Row],[Descriptions2]]</f>
        <v/>
      </c>
      <c r="AC699" s="743" t="str">
        <f>Таблиця4[[#This Row],[Owner/Specific NPCs3]]</f>
        <v/>
      </c>
      <c r="AD699" s="743"/>
      <c r="AE699" s="750"/>
      <c r="AF699" s="751"/>
      <c r="AG699" s="752"/>
      <c r="AH699" s="743"/>
      <c r="AI699" s="752"/>
      <c r="AJ699" s="743"/>
      <c r="AK699" s="752"/>
      <c r="AL699" s="742" t="str">
        <f>IFERROR(INDEX('02_LIVING_WATERDEEP'!$C$2:$C$200,MATCH(Таблиця4[[#This Row],[BUILDING NAME]],'02_LIVING_WATERDEEP'!$A$2:$A$200,0),1),"")</f>
        <v/>
      </c>
      <c r="AM699" s="742" t="str">
        <f>IFERROR(INDEX('02_LIVING_WATERDEEP'!$F$2:$F$200,MATCH(Таблиця4[[#This Row],[BUILDING NAME]],'02_LIVING_WATERDEEP'!$A$2:$A$200,0),1),"")</f>
        <v/>
      </c>
      <c r="AN699" s="742" t="str">
        <f>IFERROR(INDEX('02_LIVING_WATERDEEP'!$I$2:$I$200,MATCH(Таблиця4[[#This Row],[BUILDING NAME]],'02_LIVING_WATERDEEP'!$A$2:$A$200,0),1),"")</f>
        <v/>
      </c>
      <c r="AO699" s="742" t="str">
        <f>IFERROR(INDEX('02_LIVING_WATERDEEP'!$J$2:$J$200,MATCH(Таблиця4[[#This Row],[BUILDING NAME]],'02_LIVING_WATERDEEP'!$A$2:$A$200,0),1),"")</f>
        <v/>
      </c>
      <c r="AP699" s="742" t="str">
        <f>IFERROR(INDEX('02_LIVING_WATERDEEP'!$K$2:$K$200,MATCH(Таблиця4[[#This Row],[BUILDING NAME]],'02_LIVING_WATERDEEP'!$A$2:$A$200,0),1),"")</f>
        <v/>
      </c>
      <c r="AQ699" s="742" t="str">
        <f>IFERROR(INDEX('02_LIVING_WATERDEEP'!$L$2:$L$200,MATCH(Таблиця4[[#This Row],[BUILDING NAME]],'02_LIVING_WATERDEEP'!$A$2:$A$200,0),1),"")</f>
        <v/>
      </c>
      <c r="AR699" s="742" t="str">
        <f>IFERROR(INDEX('02_LIVING_WATERDEEP'!$M$2:$M$200,MATCH(Таблиця4[[#This Row],[BUILDING NAME]],'02_LIVING_WATERDEEP'!$A$2:$A$200,0),1),"")</f>
        <v/>
      </c>
      <c r="AS699" s="742"/>
      <c r="AT699" s="596"/>
      <c r="AU699" s="596"/>
      <c r="AV699" s="596"/>
      <c r="AW699" s="596"/>
      <c r="AX699" s="596"/>
      <c r="AY699" s="596"/>
      <c r="AZ699" s="596"/>
      <c r="BA699" s="596"/>
      <c r="BB699" s="596"/>
      <c r="BC699" s="596"/>
      <c r="BD699" s="596"/>
      <c r="BE699" s="596"/>
      <c r="BF699" s="596"/>
      <c r="BG699" s="596"/>
      <c r="BH699" s="596"/>
      <c r="BI699" s="596"/>
      <c r="BJ699" s="596" t="e">
        <f>MATCH(Таблиця4[[#This Row],[BUILDING NAME]],#REF!,0)</f>
        <v>#REF!</v>
      </c>
      <c r="BK699" s="596" t="e">
        <f>INDEX(#REF!,'02BUILD'!BJ699,1)</f>
        <v>#REF!</v>
      </c>
      <c r="BL699" s="596" t="e">
        <v>#N/A</v>
      </c>
      <c r="BM699" s="596"/>
      <c r="BN699" s="596" t="e">
        <f>MATCH(Таблиця4[[#This Row],[BUILDING NAME]],Таблиця5[NAME],0)</f>
        <v>#N/A</v>
      </c>
      <c r="BO699" s="596" t="e">
        <f>INDEX(Таблиця5[[C - COINS - COST]:[ADDRESS]],'02BUILD'!$BN699,1)</f>
        <v>#N/A</v>
      </c>
      <c r="BP699" s="596" t="e">
        <f>INDEX(Таблиця5[[C - COINS - COST]:[ADDRESS]],'02BUILD'!$BN699,2)</f>
        <v>#N/A</v>
      </c>
      <c r="BQ699" s="596" t="e">
        <f>INDEX(Таблиця5[[C - COINS - COST]:[ADDRESS]],'02BUILD'!$BN699,3)</f>
        <v>#N/A</v>
      </c>
      <c r="BR699" s="596" t="e">
        <f>INDEX(Таблиця5[[C - COINS - COST]:[ADDRESS]],'02BUILD'!$BN699,4)</f>
        <v>#N/A</v>
      </c>
      <c r="BS699" s="596" t="e">
        <f>INDEX(Таблиця5[[C - COINS - COST]:[ADDRESS]],'02BUILD'!$BN699,5)</f>
        <v>#N/A</v>
      </c>
      <c r="BT699" s="596" t="e">
        <f>INDEX(Таблиця5[[C - COINS - COST]:[ADDRESS]],'02BUILD'!$BN699,6)</f>
        <v>#N/A</v>
      </c>
      <c r="BU699" s="596" t="e">
        <f>INDEX(Таблиця5[[C - COINS - COST]:[ADDRESS]],'02BUILD'!$BN699,7)</f>
        <v>#N/A</v>
      </c>
      <c r="BV699" s="596" t="e">
        <f>INDEX(Таблиця5[[C - COINS - COST]:[ADDRESS]],'02BUILD'!$BN699,8)</f>
        <v>#N/A</v>
      </c>
      <c r="BW699" s="596" t="e">
        <f>INDEX(Таблиця5[[C - COINS - COST]:[ADDRESS]],'02BUILD'!$BN699,9)</f>
        <v>#N/A</v>
      </c>
      <c r="BX699" s="596" t="e">
        <f>INDEX(Таблиця5[[C - COINS - COST]:[ADDRESS]],'02BUILD'!$BN699,10)</f>
        <v>#N/A</v>
      </c>
    </row>
    <row r="700" spans="1:76" ht="16.5" thickTop="1" thickBot="1">
      <c r="A700" s="776"/>
      <c r="B700" s="776"/>
      <c r="C700" s="776"/>
      <c r="D700" s="776"/>
      <c r="E700" s="776"/>
      <c r="F700" s="777"/>
      <c r="G700" s="777"/>
      <c r="H700" s="748" t="s">
        <v>20593</v>
      </c>
      <c r="I700" s="775"/>
      <c r="J700" s="742"/>
      <c r="K700" s="742" t="s">
        <v>21634</v>
      </c>
      <c r="L700" s="775" t="s">
        <v>20774</v>
      </c>
      <c r="M700" s="775" t="s">
        <v>20774</v>
      </c>
      <c r="N700" s="743"/>
      <c r="O700" s="743"/>
      <c r="P700" s="743"/>
      <c r="Q700" s="743"/>
      <c r="R700" s="743"/>
      <c r="S70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0" s="743"/>
      <c r="U700" s="743"/>
      <c r="V700" s="743"/>
      <c r="W700" s="743"/>
      <c r="X700" s="743"/>
      <c r="Y700" s="743" t="s">
        <v>20594</v>
      </c>
      <c r="Z700" s="743" t="s">
        <v>4311</v>
      </c>
      <c r="AA700" s="743"/>
      <c r="AB700" s="743" t="str">
        <f>Таблиця4[[#This Row],[Descriptions2]]</f>
        <v/>
      </c>
      <c r="AC700" s="743" t="str">
        <f>Таблиця4[[#This Row],[Owner/Specific NPCs3]]</f>
        <v/>
      </c>
      <c r="AD700" s="743"/>
      <c r="AE700" s="750"/>
      <c r="AF700" s="751"/>
      <c r="AG700" s="752"/>
      <c r="AH700" s="743"/>
      <c r="AI700" s="752"/>
      <c r="AJ700" s="743"/>
      <c r="AK700" s="752"/>
      <c r="AL700" s="742" t="str">
        <f>IFERROR(INDEX('02_LIVING_WATERDEEP'!$C$2:$C$200,MATCH(Таблиця4[[#This Row],[BUILDING NAME]],'02_LIVING_WATERDEEP'!$A$2:$A$200,0),1),"")</f>
        <v/>
      </c>
      <c r="AM700" s="742" t="str">
        <f>IFERROR(INDEX('02_LIVING_WATERDEEP'!$F$2:$F$200,MATCH(Таблиця4[[#This Row],[BUILDING NAME]],'02_LIVING_WATERDEEP'!$A$2:$A$200,0),1),"")</f>
        <v/>
      </c>
      <c r="AN700" s="742" t="str">
        <f>IFERROR(INDEX('02_LIVING_WATERDEEP'!$I$2:$I$200,MATCH(Таблиця4[[#This Row],[BUILDING NAME]],'02_LIVING_WATERDEEP'!$A$2:$A$200,0),1),"")</f>
        <v/>
      </c>
      <c r="AO700" s="742" t="str">
        <f>IFERROR(INDEX('02_LIVING_WATERDEEP'!$J$2:$J$200,MATCH(Таблиця4[[#This Row],[BUILDING NAME]],'02_LIVING_WATERDEEP'!$A$2:$A$200,0),1),"")</f>
        <v/>
      </c>
      <c r="AP700" s="742" t="str">
        <f>IFERROR(INDEX('02_LIVING_WATERDEEP'!$K$2:$K$200,MATCH(Таблиця4[[#This Row],[BUILDING NAME]],'02_LIVING_WATERDEEP'!$A$2:$A$200,0),1),"")</f>
        <v/>
      </c>
      <c r="AQ700" s="742" t="str">
        <f>IFERROR(INDEX('02_LIVING_WATERDEEP'!$L$2:$L$200,MATCH(Таблиця4[[#This Row],[BUILDING NAME]],'02_LIVING_WATERDEEP'!$A$2:$A$200,0),1),"")</f>
        <v/>
      </c>
      <c r="AR700" s="742" t="str">
        <f>IFERROR(INDEX('02_LIVING_WATERDEEP'!$M$2:$M$200,MATCH(Таблиця4[[#This Row],[BUILDING NAME]],'02_LIVING_WATERDEEP'!$A$2:$A$200,0),1),"")</f>
        <v/>
      </c>
      <c r="AS700" s="742"/>
      <c r="AT700" s="596"/>
      <c r="AU700" s="596"/>
      <c r="AV700" s="596"/>
      <c r="AW700" s="596"/>
      <c r="AX700" s="596"/>
      <c r="AY700" s="596"/>
      <c r="AZ700" s="596"/>
      <c r="BA700" s="596"/>
      <c r="BB700" s="596"/>
      <c r="BC700" s="596"/>
      <c r="BD700" s="596"/>
      <c r="BE700" s="596"/>
      <c r="BF700" s="596"/>
      <c r="BG700" s="596"/>
      <c r="BH700" s="596"/>
      <c r="BI700" s="596"/>
      <c r="BJ700" s="596" t="e">
        <f>MATCH(Таблиця4[[#This Row],[BUILDING NAME]],#REF!,0)</f>
        <v>#REF!</v>
      </c>
      <c r="BK700" s="596" t="e">
        <f>INDEX(#REF!,'02BUILD'!BJ700,1)</f>
        <v>#REF!</v>
      </c>
      <c r="BL700" s="596" t="e">
        <v>#N/A</v>
      </c>
      <c r="BM700" s="596"/>
      <c r="BN700" s="596" t="e">
        <f>MATCH(Таблиця4[[#This Row],[BUILDING NAME]],Таблиця5[NAME],0)</f>
        <v>#N/A</v>
      </c>
      <c r="BO700" s="596" t="e">
        <f>INDEX(Таблиця5[[C - COINS - COST]:[ADDRESS]],'02BUILD'!$BN700,1)</f>
        <v>#N/A</v>
      </c>
      <c r="BP700" s="596" t="e">
        <f>INDEX(Таблиця5[[C - COINS - COST]:[ADDRESS]],'02BUILD'!$BN700,2)</f>
        <v>#N/A</v>
      </c>
      <c r="BQ700" s="596" t="e">
        <f>INDEX(Таблиця5[[C - COINS - COST]:[ADDRESS]],'02BUILD'!$BN700,3)</f>
        <v>#N/A</v>
      </c>
      <c r="BR700" s="596" t="e">
        <f>INDEX(Таблиця5[[C - COINS - COST]:[ADDRESS]],'02BUILD'!$BN700,4)</f>
        <v>#N/A</v>
      </c>
      <c r="BS700" s="596" t="e">
        <f>INDEX(Таблиця5[[C - COINS - COST]:[ADDRESS]],'02BUILD'!$BN700,5)</f>
        <v>#N/A</v>
      </c>
      <c r="BT700" s="596" t="e">
        <f>INDEX(Таблиця5[[C - COINS - COST]:[ADDRESS]],'02BUILD'!$BN700,6)</f>
        <v>#N/A</v>
      </c>
      <c r="BU700" s="596" t="e">
        <f>INDEX(Таблиця5[[C - COINS - COST]:[ADDRESS]],'02BUILD'!$BN700,7)</f>
        <v>#N/A</v>
      </c>
      <c r="BV700" s="596" t="e">
        <f>INDEX(Таблиця5[[C - COINS - COST]:[ADDRESS]],'02BUILD'!$BN700,8)</f>
        <v>#N/A</v>
      </c>
      <c r="BW700" s="596" t="e">
        <f>INDEX(Таблиця5[[C - COINS - COST]:[ADDRESS]],'02BUILD'!$BN700,9)</f>
        <v>#N/A</v>
      </c>
      <c r="BX700" s="596" t="e">
        <f>INDEX(Таблиця5[[C - COINS - COST]:[ADDRESS]],'02BUILD'!$BN700,10)</f>
        <v>#N/A</v>
      </c>
    </row>
    <row r="701" spans="1:76" ht="16.5" thickTop="1" thickBot="1">
      <c r="A701" s="776"/>
      <c r="B701" s="776"/>
      <c r="C701" s="776"/>
      <c r="D701" s="776"/>
      <c r="E701" s="776"/>
      <c r="F701" s="777"/>
      <c r="G701" s="777"/>
      <c r="H701" s="748" t="s">
        <v>20595</v>
      </c>
      <c r="I701" s="775"/>
      <c r="J701" s="742"/>
      <c r="K701" s="743" t="s">
        <v>21634</v>
      </c>
      <c r="L701" s="775" t="s">
        <v>20774</v>
      </c>
      <c r="M701" s="775" t="s">
        <v>20774</v>
      </c>
      <c r="N701" s="743"/>
      <c r="O701" s="743"/>
      <c r="P701" s="743"/>
      <c r="Q701" s="743"/>
      <c r="R701" s="743"/>
      <c r="S70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1" s="743"/>
      <c r="U701" s="743"/>
      <c r="V701" s="743"/>
      <c r="W701" s="742"/>
      <c r="X701" s="742"/>
      <c r="Y701" s="742" t="s">
        <v>20596</v>
      </c>
      <c r="Z701" s="743" t="s">
        <v>4311</v>
      </c>
      <c r="AA701" s="743"/>
      <c r="AB701" s="743" t="str">
        <f>Таблиця4[[#This Row],[Descriptions2]]</f>
        <v/>
      </c>
      <c r="AC701" s="743" t="str">
        <f>Таблиця4[[#This Row],[Owner/Specific NPCs3]]</f>
        <v/>
      </c>
      <c r="AD701" s="743"/>
      <c r="AE701" s="750"/>
      <c r="AF701" s="751"/>
      <c r="AG701" s="752"/>
      <c r="AH701" s="743"/>
      <c r="AI701" s="752"/>
      <c r="AJ701" s="743"/>
      <c r="AK701" s="752"/>
      <c r="AL701" s="742" t="str">
        <f>IFERROR(INDEX('02_LIVING_WATERDEEP'!$C$2:$C$200,MATCH(Таблиця4[[#This Row],[BUILDING NAME]],'02_LIVING_WATERDEEP'!$A$2:$A$200,0),1),"")</f>
        <v/>
      </c>
      <c r="AM701" s="742" t="str">
        <f>IFERROR(INDEX('02_LIVING_WATERDEEP'!$F$2:$F$200,MATCH(Таблиця4[[#This Row],[BUILDING NAME]],'02_LIVING_WATERDEEP'!$A$2:$A$200,0),1),"")</f>
        <v/>
      </c>
      <c r="AN701" s="742" t="str">
        <f>IFERROR(INDEX('02_LIVING_WATERDEEP'!$I$2:$I$200,MATCH(Таблиця4[[#This Row],[BUILDING NAME]],'02_LIVING_WATERDEEP'!$A$2:$A$200,0),1),"")</f>
        <v/>
      </c>
      <c r="AO701" s="742" t="str">
        <f>IFERROR(INDEX('02_LIVING_WATERDEEP'!$J$2:$J$200,MATCH(Таблиця4[[#This Row],[BUILDING NAME]],'02_LIVING_WATERDEEP'!$A$2:$A$200,0),1),"")</f>
        <v/>
      </c>
      <c r="AP701" s="742" t="str">
        <f>IFERROR(INDEX('02_LIVING_WATERDEEP'!$K$2:$K$200,MATCH(Таблиця4[[#This Row],[BUILDING NAME]],'02_LIVING_WATERDEEP'!$A$2:$A$200,0),1),"")</f>
        <v/>
      </c>
      <c r="AQ701" s="742" t="str">
        <f>IFERROR(INDEX('02_LIVING_WATERDEEP'!$L$2:$L$200,MATCH(Таблиця4[[#This Row],[BUILDING NAME]],'02_LIVING_WATERDEEP'!$A$2:$A$200,0),1),"")</f>
        <v/>
      </c>
      <c r="AR701" s="742" t="str">
        <f>IFERROR(INDEX('02_LIVING_WATERDEEP'!$M$2:$M$200,MATCH(Таблиця4[[#This Row],[BUILDING NAME]],'02_LIVING_WATERDEEP'!$A$2:$A$200,0),1),"")</f>
        <v/>
      </c>
      <c r="AS701" s="742"/>
      <c r="AT701" s="596"/>
      <c r="AU701" s="596"/>
      <c r="AV701" s="596"/>
      <c r="AW701" s="596"/>
      <c r="AX701" s="596"/>
      <c r="AY701" s="596"/>
      <c r="AZ701" s="596"/>
      <c r="BA701" s="596"/>
      <c r="BB701" s="596"/>
      <c r="BC701" s="596"/>
      <c r="BD701" s="596"/>
      <c r="BE701" s="596"/>
      <c r="BF701" s="596"/>
      <c r="BG701" s="596"/>
      <c r="BH701" s="596"/>
      <c r="BI701" s="596"/>
      <c r="BJ701" s="596" t="e">
        <f>MATCH(Таблиця4[[#This Row],[BUILDING NAME]],#REF!,0)</f>
        <v>#REF!</v>
      </c>
      <c r="BK701" s="596" t="e">
        <f>INDEX(#REF!,'02BUILD'!BJ701,1)</f>
        <v>#REF!</v>
      </c>
      <c r="BL701" s="596" t="e">
        <v>#N/A</v>
      </c>
      <c r="BM701" s="596"/>
      <c r="BN701" s="596" t="e">
        <f>MATCH(Таблиця4[[#This Row],[BUILDING NAME]],Таблиця5[NAME],0)</f>
        <v>#N/A</v>
      </c>
      <c r="BO701" s="596" t="e">
        <f>INDEX(Таблиця5[[C - COINS - COST]:[ADDRESS]],'02BUILD'!$BN701,1)</f>
        <v>#N/A</v>
      </c>
      <c r="BP701" s="596" t="e">
        <f>INDEX(Таблиця5[[C - COINS - COST]:[ADDRESS]],'02BUILD'!$BN701,2)</f>
        <v>#N/A</v>
      </c>
      <c r="BQ701" s="596" t="e">
        <f>INDEX(Таблиця5[[C - COINS - COST]:[ADDRESS]],'02BUILD'!$BN701,3)</f>
        <v>#N/A</v>
      </c>
      <c r="BR701" s="596" t="e">
        <f>INDEX(Таблиця5[[C - COINS - COST]:[ADDRESS]],'02BUILD'!$BN701,4)</f>
        <v>#N/A</v>
      </c>
      <c r="BS701" s="596" t="e">
        <f>INDEX(Таблиця5[[C - COINS - COST]:[ADDRESS]],'02BUILD'!$BN701,5)</f>
        <v>#N/A</v>
      </c>
      <c r="BT701" s="596" t="e">
        <f>INDEX(Таблиця5[[C - COINS - COST]:[ADDRESS]],'02BUILD'!$BN701,6)</f>
        <v>#N/A</v>
      </c>
      <c r="BU701" s="596" t="e">
        <f>INDEX(Таблиця5[[C - COINS - COST]:[ADDRESS]],'02BUILD'!$BN701,7)</f>
        <v>#N/A</v>
      </c>
      <c r="BV701" s="596" t="e">
        <f>INDEX(Таблиця5[[C - COINS - COST]:[ADDRESS]],'02BUILD'!$BN701,8)</f>
        <v>#N/A</v>
      </c>
      <c r="BW701" s="596" t="e">
        <f>INDEX(Таблиця5[[C - COINS - COST]:[ADDRESS]],'02BUILD'!$BN701,9)</f>
        <v>#N/A</v>
      </c>
      <c r="BX701" s="596" t="e">
        <f>INDEX(Таблиця5[[C - COINS - COST]:[ADDRESS]],'02BUILD'!$BN701,10)</f>
        <v>#N/A</v>
      </c>
    </row>
    <row r="702" spans="1:76" ht="16.5" thickTop="1" thickBot="1">
      <c r="A702" s="776"/>
      <c r="B702" s="776"/>
      <c r="C702" s="776"/>
      <c r="D702" s="776"/>
      <c r="E702" s="776"/>
      <c r="F702" s="777"/>
      <c r="G702" s="777"/>
      <c r="H702" s="742" t="s">
        <v>20599</v>
      </c>
      <c r="I702" s="775"/>
      <c r="J702" s="742"/>
      <c r="K702" s="743" t="s">
        <v>21070</v>
      </c>
      <c r="L702" s="775" t="s">
        <v>20774</v>
      </c>
      <c r="M702" s="775" t="s">
        <v>20774</v>
      </c>
      <c r="N702" s="743"/>
      <c r="O702" s="743"/>
      <c r="P702" s="743"/>
      <c r="Q702" s="743"/>
      <c r="R702" s="743"/>
      <c r="S70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2" s="743"/>
      <c r="U702" s="743"/>
      <c r="V702" s="743"/>
      <c r="W702" s="742"/>
      <c r="X702" s="742"/>
      <c r="Y702" s="742" t="s">
        <v>20600</v>
      </c>
      <c r="Z702" s="743" t="s">
        <v>4311</v>
      </c>
      <c r="AA702" s="743"/>
      <c r="AB702" s="743" t="str">
        <f>Таблиця4[[#This Row],[Descriptions2]]</f>
        <v/>
      </c>
      <c r="AC702" s="743" t="str">
        <f>Таблиця4[[#This Row],[Owner/Specific NPCs3]]</f>
        <v/>
      </c>
      <c r="AD702" s="743"/>
      <c r="AE702" s="750" t="s">
        <v>17011</v>
      </c>
      <c r="AF702" s="751"/>
      <c r="AG702" s="752"/>
      <c r="AH702" s="743"/>
      <c r="AI702" s="752"/>
      <c r="AJ702" s="743"/>
      <c r="AK702" s="752"/>
      <c r="AL702" s="742" t="str">
        <f>IFERROR(INDEX('02_LIVING_WATERDEEP'!$C$2:$C$200,MATCH(Таблиця4[[#This Row],[BUILDING NAME]],'02_LIVING_WATERDEEP'!$A$2:$A$200,0),1),"")</f>
        <v/>
      </c>
      <c r="AM702" s="742" t="str">
        <f>IFERROR(INDEX('02_LIVING_WATERDEEP'!$F$2:$F$200,MATCH(Таблиця4[[#This Row],[BUILDING NAME]],'02_LIVING_WATERDEEP'!$A$2:$A$200,0),1),"")</f>
        <v/>
      </c>
      <c r="AN702" s="742" t="str">
        <f>IFERROR(INDEX('02_LIVING_WATERDEEP'!$I$2:$I$200,MATCH(Таблиця4[[#This Row],[BUILDING NAME]],'02_LIVING_WATERDEEP'!$A$2:$A$200,0),1),"")</f>
        <v/>
      </c>
      <c r="AO702" s="742" t="str">
        <f>IFERROR(INDEX('02_LIVING_WATERDEEP'!$J$2:$J$200,MATCH(Таблиця4[[#This Row],[BUILDING NAME]],'02_LIVING_WATERDEEP'!$A$2:$A$200,0),1),"")</f>
        <v/>
      </c>
      <c r="AP702" s="742" t="str">
        <f>IFERROR(INDEX('02_LIVING_WATERDEEP'!$K$2:$K$200,MATCH(Таблиця4[[#This Row],[BUILDING NAME]],'02_LIVING_WATERDEEP'!$A$2:$A$200,0),1),"")</f>
        <v/>
      </c>
      <c r="AQ702" s="742" t="str">
        <f>IFERROR(INDEX('02_LIVING_WATERDEEP'!$L$2:$L$200,MATCH(Таблиця4[[#This Row],[BUILDING NAME]],'02_LIVING_WATERDEEP'!$A$2:$A$200,0),1),"")</f>
        <v/>
      </c>
      <c r="AR702" s="742" t="str">
        <f>IFERROR(INDEX('02_LIVING_WATERDEEP'!$M$2:$M$200,MATCH(Таблиця4[[#This Row],[BUILDING NAME]],'02_LIVING_WATERDEEP'!$A$2:$A$200,0),1),"")</f>
        <v/>
      </c>
      <c r="AS702" s="742"/>
      <c r="AT702" s="596"/>
      <c r="AU702" s="596"/>
      <c r="AV702" s="596"/>
      <c r="AW702" s="596"/>
      <c r="AX702" s="596"/>
      <c r="AY702" s="596"/>
      <c r="AZ702" s="596"/>
      <c r="BA702" s="596"/>
      <c r="BB702" s="596"/>
      <c r="BC702" s="596"/>
      <c r="BD702" s="596"/>
      <c r="BE702" s="596"/>
      <c r="BF702" s="596"/>
      <c r="BG702" s="596"/>
      <c r="BH702" s="596"/>
      <c r="BI702" s="596"/>
      <c r="BJ702" s="596" t="e">
        <f>MATCH(Таблиця4[[#This Row],[BUILDING NAME]],#REF!,0)</f>
        <v>#REF!</v>
      </c>
      <c r="BK702" s="596" t="e">
        <f>INDEX(#REF!,'02BUILD'!BJ702,1)</f>
        <v>#REF!</v>
      </c>
      <c r="BL702" s="596" t="e">
        <v>#N/A</v>
      </c>
      <c r="BM702" s="596"/>
      <c r="BN702" s="596" t="e">
        <f>MATCH(Таблиця4[[#This Row],[BUILDING NAME]],Таблиця5[NAME],0)</f>
        <v>#N/A</v>
      </c>
      <c r="BO702" s="596" t="e">
        <f>INDEX(Таблиця5[[C - COINS - COST]:[ADDRESS]],'02BUILD'!$BN702,1)</f>
        <v>#N/A</v>
      </c>
      <c r="BP702" s="596" t="e">
        <f>INDEX(Таблиця5[[C - COINS - COST]:[ADDRESS]],'02BUILD'!$BN702,2)</f>
        <v>#N/A</v>
      </c>
      <c r="BQ702" s="596" t="e">
        <f>INDEX(Таблиця5[[C - COINS - COST]:[ADDRESS]],'02BUILD'!$BN702,3)</f>
        <v>#N/A</v>
      </c>
      <c r="BR702" s="596" t="e">
        <f>INDEX(Таблиця5[[C - COINS - COST]:[ADDRESS]],'02BUILD'!$BN702,4)</f>
        <v>#N/A</v>
      </c>
      <c r="BS702" s="596" t="e">
        <f>INDEX(Таблиця5[[C - COINS - COST]:[ADDRESS]],'02BUILD'!$BN702,5)</f>
        <v>#N/A</v>
      </c>
      <c r="BT702" s="596" t="e">
        <f>INDEX(Таблиця5[[C - COINS - COST]:[ADDRESS]],'02BUILD'!$BN702,6)</f>
        <v>#N/A</v>
      </c>
      <c r="BU702" s="596" t="e">
        <f>INDEX(Таблиця5[[C - COINS - COST]:[ADDRESS]],'02BUILD'!$BN702,7)</f>
        <v>#N/A</v>
      </c>
      <c r="BV702" s="596" t="e">
        <f>INDEX(Таблиця5[[C - COINS - COST]:[ADDRESS]],'02BUILD'!$BN702,8)</f>
        <v>#N/A</v>
      </c>
      <c r="BW702" s="596" t="e">
        <f>INDEX(Таблиця5[[C - COINS - COST]:[ADDRESS]],'02BUILD'!$BN702,9)</f>
        <v>#N/A</v>
      </c>
      <c r="BX702" s="596" t="e">
        <f>INDEX(Таблиця5[[C - COINS - COST]:[ADDRESS]],'02BUILD'!$BN702,10)</f>
        <v>#N/A</v>
      </c>
    </row>
    <row r="703" spans="1:76" ht="16.5" thickTop="1" thickBot="1">
      <c r="A703" s="776"/>
      <c r="B703" s="776"/>
      <c r="C703" s="776"/>
      <c r="D703" s="776"/>
      <c r="E703" s="776"/>
      <c r="F703" s="777"/>
      <c r="G703" s="777"/>
      <c r="H703" s="742" t="s">
        <v>21252</v>
      </c>
      <c r="I703" s="775"/>
      <c r="J703" s="742" t="s">
        <v>21253</v>
      </c>
      <c r="K703" s="743" t="s">
        <v>2093</v>
      </c>
      <c r="L703" s="775" t="s">
        <v>20774</v>
      </c>
      <c r="M703" s="775" t="s">
        <v>20774</v>
      </c>
      <c r="N703" s="743"/>
      <c r="O703" s="743"/>
      <c r="P703" s="743"/>
      <c r="Q703" s="743"/>
      <c r="R703" s="743"/>
      <c r="S70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3" s="743"/>
      <c r="U703" s="743"/>
      <c r="V703" s="743"/>
      <c r="W703" s="742"/>
      <c r="X703" s="742"/>
      <c r="Y703" s="742"/>
      <c r="Z703" s="743" t="s">
        <v>4311</v>
      </c>
      <c r="AA703" s="743"/>
      <c r="AB703" s="743" t="str">
        <f>Таблиця4[[#This Row],[Descriptions2]]</f>
        <v/>
      </c>
      <c r="AC703" s="743" t="str">
        <f>Таблиця4[[#This Row],[Owner/Specific NPCs3]]</f>
        <v/>
      </c>
      <c r="AD703" s="743"/>
      <c r="AE703" s="750"/>
      <c r="AF703" s="751"/>
      <c r="AG703" s="752"/>
      <c r="AH703" s="743"/>
      <c r="AI703" s="752"/>
      <c r="AJ703" s="743"/>
      <c r="AK703" s="752"/>
      <c r="AL703" s="742" t="str">
        <f>IFERROR(INDEX('02_LIVING_WATERDEEP'!$C$2:$C$200,MATCH(Таблиця4[[#This Row],[BUILDING NAME]],'02_LIVING_WATERDEEP'!$A$2:$A$200,0),1),"")</f>
        <v/>
      </c>
      <c r="AM703" s="742" t="str">
        <f>IFERROR(INDEX('02_LIVING_WATERDEEP'!$F$2:$F$200,MATCH(Таблиця4[[#This Row],[BUILDING NAME]],'02_LIVING_WATERDEEP'!$A$2:$A$200,0),1),"")</f>
        <v/>
      </c>
      <c r="AN703" s="742" t="str">
        <f>IFERROR(INDEX('02_LIVING_WATERDEEP'!$I$2:$I$200,MATCH(Таблиця4[[#This Row],[BUILDING NAME]],'02_LIVING_WATERDEEP'!$A$2:$A$200,0),1),"")</f>
        <v/>
      </c>
      <c r="AO703" s="742" t="str">
        <f>IFERROR(INDEX('02_LIVING_WATERDEEP'!$J$2:$J$200,MATCH(Таблиця4[[#This Row],[BUILDING NAME]],'02_LIVING_WATERDEEP'!$A$2:$A$200,0),1),"")</f>
        <v/>
      </c>
      <c r="AP703" s="742" t="str">
        <f>IFERROR(INDEX('02_LIVING_WATERDEEP'!$K$2:$K$200,MATCH(Таблиця4[[#This Row],[BUILDING NAME]],'02_LIVING_WATERDEEP'!$A$2:$A$200,0),1),"")</f>
        <v/>
      </c>
      <c r="AQ703" s="742" t="str">
        <f>IFERROR(INDEX('02_LIVING_WATERDEEP'!$L$2:$L$200,MATCH(Таблиця4[[#This Row],[BUILDING NAME]],'02_LIVING_WATERDEEP'!$A$2:$A$200,0),1),"")</f>
        <v/>
      </c>
      <c r="AR703" s="742" t="str">
        <f>IFERROR(INDEX('02_LIVING_WATERDEEP'!$M$2:$M$200,MATCH(Таблиця4[[#This Row],[BUILDING NAME]],'02_LIVING_WATERDEEP'!$A$2:$A$200,0),1),"")</f>
        <v/>
      </c>
      <c r="AS703" s="742"/>
      <c r="AT703" s="596"/>
      <c r="AU703" s="596"/>
      <c r="AV703" s="596"/>
      <c r="AW703" s="596"/>
      <c r="AX703" s="596"/>
      <c r="AY703" s="596"/>
      <c r="AZ703" s="596"/>
      <c r="BA703" s="596"/>
      <c r="BB703" s="596"/>
      <c r="BC703" s="596"/>
      <c r="BD703" s="596"/>
      <c r="BE703" s="596"/>
      <c r="BF703" s="596"/>
      <c r="BG703" s="596"/>
      <c r="BH703" s="596"/>
      <c r="BI703" s="596"/>
      <c r="BJ703" s="596" t="e">
        <f>MATCH(Таблиця4[[#This Row],[BUILDING NAME]],#REF!,0)</f>
        <v>#REF!</v>
      </c>
      <c r="BK703" s="596" t="e">
        <f>INDEX(#REF!,'02BUILD'!BJ703,1)</f>
        <v>#REF!</v>
      </c>
      <c r="BL703" s="596" t="e">
        <v>#N/A</v>
      </c>
      <c r="BM703" s="596"/>
      <c r="BN703" s="596" t="e">
        <f>MATCH(Таблиця4[[#This Row],[BUILDING NAME]],Таблиця5[NAME],0)</f>
        <v>#N/A</v>
      </c>
      <c r="BO703" s="596" t="e">
        <f>INDEX(Таблиця5[[C - COINS - COST]:[ADDRESS]],'02BUILD'!$BN703,1)</f>
        <v>#N/A</v>
      </c>
      <c r="BP703" s="596" t="e">
        <f>INDEX(Таблиця5[[C - COINS - COST]:[ADDRESS]],'02BUILD'!$BN703,2)</f>
        <v>#N/A</v>
      </c>
      <c r="BQ703" s="596" t="e">
        <f>INDEX(Таблиця5[[C - COINS - COST]:[ADDRESS]],'02BUILD'!$BN703,3)</f>
        <v>#N/A</v>
      </c>
      <c r="BR703" s="596" t="e">
        <f>INDEX(Таблиця5[[C - COINS - COST]:[ADDRESS]],'02BUILD'!$BN703,4)</f>
        <v>#N/A</v>
      </c>
      <c r="BS703" s="596" t="e">
        <f>INDEX(Таблиця5[[C - COINS - COST]:[ADDRESS]],'02BUILD'!$BN703,5)</f>
        <v>#N/A</v>
      </c>
      <c r="BT703" s="596" t="e">
        <f>INDEX(Таблиця5[[C - COINS - COST]:[ADDRESS]],'02BUILD'!$BN703,6)</f>
        <v>#N/A</v>
      </c>
      <c r="BU703" s="596" t="e">
        <f>INDEX(Таблиця5[[C - COINS - COST]:[ADDRESS]],'02BUILD'!$BN703,7)</f>
        <v>#N/A</v>
      </c>
      <c r="BV703" s="596" t="e">
        <f>INDEX(Таблиця5[[C - COINS - COST]:[ADDRESS]],'02BUILD'!$BN703,8)</f>
        <v>#N/A</v>
      </c>
      <c r="BW703" s="596" t="e">
        <f>INDEX(Таблиця5[[C - COINS - COST]:[ADDRESS]],'02BUILD'!$BN703,9)</f>
        <v>#N/A</v>
      </c>
      <c r="BX703" s="596" t="e">
        <f>INDEX(Таблиця5[[C - COINS - COST]:[ADDRESS]],'02BUILD'!$BN703,10)</f>
        <v>#N/A</v>
      </c>
    </row>
    <row r="704" spans="1:76" ht="16.5" thickTop="1" thickBot="1">
      <c r="A704" s="776"/>
      <c r="B704" s="776"/>
      <c r="C704" s="776"/>
      <c r="D704" s="776"/>
      <c r="E704" s="776"/>
      <c r="F704" s="777"/>
      <c r="G704" s="777"/>
      <c r="H704" s="742" t="s">
        <v>21282</v>
      </c>
      <c r="I704" s="775"/>
      <c r="J704" s="742"/>
      <c r="K704" s="743" t="s">
        <v>2075</v>
      </c>
      <c r="L704" s="775" t="s">
        <v>20774</v>
      </c>
      <c r="M704" s="775" t="s">
        <v>20774</v>
      </c>
      <c r="N704" s="747"/>
      <c r="O704" s="743"/>
      <c r="P704" s="743"/>
      <c r="Q704" s="743"/>
      <c r="R704" s="743"/>
      <c r="S70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4" s="743"/>
      <c r="U704" s="743"/>
      <c r="V704" s="743"/>
      <c r="W704" s="742"/>
      <c r="X704" s="742"/>
      <c r="Y704" s="745"/>
      <c r="Z704" s="743" t="str">
        <f>Таблиця4[[#This Row],[WEALTH]]</f>
        <v/>
      </c>
      <c r="AA704" s="743"/>
      <c r="AB704" s="743" t="str">
        <f>Таблиця4[[#This Row],[Descriptions2]]</f>
        <v/>
      </c>
      <c r="AC704" s="743" t="str">
        <f>Таблиця4[[#This Row],[Owner/Specific NPCs3]]</f>
        <v/>
      </c>
      <c r="AD704" s="743"/>
      <c r="AE704" s="750"/>
      <c r="AF704" s="751"/>
      <c r="AG704" s="752"/>
      <c r="AH704" s="743"/>
      <c r="AI704" s="752"/>
      <c r="AJ704" s="743"/>
      <c r="AK704" s="752"/>
      <c r="AL704" s="742" t="str">
        <f>IFERROR(INDEX('02_LIVING_WATERDEEP'!$C$2:$C$200,MATCH(Таблиця4[[#This Row],[BUILDING NAME]],'02_LIVING_WATERDEEP'!$A$2:$A$200,0),1),"")</f>
        <v/>
      </c>
      <c r="AM704" s="742" t="str">
        <f>IFERROR(INDEX('02_LIVING_WATERDEEP'!$F$2:$F$200,MATCH(Таблиця4[[#This Row],[BUILDING NAME]],'02_LIVING_WATERDEEP'!$A$2:$A$200,0),1),"")</f>
        <v/>
      </c>
      <c r="AN704" s="742" t="str">
        <f>IFERROR(INDEX('02_LIVING_WATERDEEP'!$I$2:$I$200,MATCH(Таблиця4[[#This Row],[BUILDING NAME]],'02_LIVING_WATERDEEP'!$A$2:$A$200,0),1),"")</f>
        <v/>
      </c>
      <c r="AO704" s="742" t="str">
        <f>IFERROR(INDEX('02_LIVING_WATERDEEP'!$J$2:$J$200,MATCH(Таблиця4[[#This Row],[BUILDING NAME]],'02_LIVING_WATERDEEP'!$A$2:$A$200,0),1),"")</f>
        <v/>
      </c>
      <c r="AP704" s="742" t="str">
        <f>IFERROR(INDEX('02_LIVING_WATERDEEP'!$K$2:$K$200,MATCH(Таблиця4[[#This Row],[BUILDING NAME]],'02_LIVING_WATERDEEP'!$A$2:$A$200,0),1),"")</f>
        <v/>
      </c>
      <c r="AQ704" s="742" t="str">
        <f>IFERROR(INDEX('02_LIVING_WATERDEEP'!$L$2:$L$200,MATCH(Таблиця4[[#This Row],[BUILDING NAME]],'02_LIVING_WATERDEEP'!$A$2:$A$200,0),1),"")</f>
        <v/>
      </c>
      <c r="AR704" s="742" t="str">
        <f>IFERROR(INDEX('02_LIVING_WATERDEEP'!$M$2:$M$200,MATCH(Таблиця4[[#This Row],[BUILDING NAME]],'02_LIVING_WATERDEEP'!$A$2:$A$200,0),1),"")</f>
        <v/>
      </c>
      <c r="AS704" s="742"/>
      <c r="AT704" s="596"/>
      <c r="AU704" s="596"/>
      <c r="AV704" s="596"/>
      <c r="AW704" s="596"/>
      <c r="AX704" s="596"/>
      <c r="AY704" s="596"/>
      <c r="AZ704" s="596"/>
      <c r="BA704" s="596"/>
      <c r="BB704" s="596"/>
      <c r="BC704" s="596"/>
      <c r="BD704" s="596"/>
      <c r="BE704" s="596"/>
      <c r="BF704" s="596"/>
      <c r="BG704" s="596"/>
      <c r="BH704" s="596"/>
      <c r="BI704" s="596"/>
      <c r="BJ704" s="596" t="e">
        <f>MATCH(Таблиця4[[#This Row],[BUILDING NAME]],#REF!,0)</f>
        <v>#REF!</v>
      </c>
      <c r="BK704" s="596" t="e">
        <f>INDEX(#REF!,'02BUILD'!BJ704,1)</f>
        <v>#REF!</v>
      </c>
      <c r="BL704" s="596" t="e">
        <v>#N/A</v>
      </c>
      <c r="BM704" s="596"/>
      <c r="BN704" s="596" t="e">
        <f>MATCH(Таблиця4[[#This Row],[BUILDING NAME]],Таблиця5[NAME],0)</f>
        <v>#N/A</v>
      </c>
      <c r="BO704" s="596" t="e">
        <f>INDEX(Таблиця5[[C - COINS - COST]:[ADDRESS]],'02BUILD'!$BN704,1)</f>
        <v>#N/A</v>
      </c>
      <c r="BP704" s="596" t="e">
        <f>INDEX(Таблиця5[[C - COINS - COST]:[ADDRESS]],'02BUILD'!$BN704,2)</f>
        <v>#N/A</v>
      </c>
      <c r="BQ704" s="596" t="e">
        <f>INDEX(Таблиця5[[C - COINS - COST]:[ADDRESS]],'02BUILD'!$BN704,3)</f>
        <v>#N/A</v>
      </c>
      <c r="BR704" s="596" t="e">
        <f>INDEX(Таблиця5[[C - COINS - COST]:[ADDRESS]],'02BUILD'!$BN704,4)</f>
        <v>#N/A</v>
      </c>
      <c r="BS704" s="596" t="e">
        <f>INDEX(Таблиця5[[C - COINS - COST]:[ADDRESS]],'02BUILD'!$BN704,5)</f>
        <v>#N/A</v>
      </c>
      <c r="BT704" s="596" t="e">
        <f>INDEX(Таблиця5[[C - COINS - COST]:[ADDRESS]],'02BUILD'!$BN704,6)</f>
        <v>#N/A</v>
      </c>
      <c r="BU704" s="596" t="e">
        <f>INDEX(Таблиця5[[C - COINS - COST]:[ADDRESS]],'02BUILD'!$BN704,7)</f>
        <v>#N/A</v>
      </c>
      <c r="BV704" s="596" t="e">
        <f>INDEX(Таблиця5[[C - COINS - COST]:[ADDRESS]],'02BUILD'!$BN704,8)</f>
        <v>#N/A</v>
      </c>
      <c r="BW704" s="596" t="e">
        <f>INDEX(Таблиця5[[C - COINS - COST]:[ADDRESS]],'02BUILD'!$BN704,9)</f>
        <v>#N/A</v>
      </c>
      <c r="BX704" s="596" t="e">
        <f>INDEX(Таблиця5[[C - COINS - COST]:[ADDRESS]],'02BUILD'!$BN704,10)</f>
        <v>#N/A</v>
      </c>
    </row>
    <row r="705" spans="1:76" ht="16.5" thickTop="1" thickBot="1">
      <c r="A705" s="776"/>
      <c r="B705" s="776"/>
      <c r="C705" s="776"/>
      <c r="D705" s="776"/>
      <c r="E705" s="776"/>
      <c r="F705" s="777"/>
      <c r="G705" s="777"/>
      <c r="H705" s="751" t="s">
        <v>21283</v>
      </c>
      <c r="I705" s="778"/>
      <c r="J705" s="742"/>
      <c r="K705" s="742" t="s">
        <v>2075</v>
      </c>
      <c r="L705" s="775" t="s">
        <v>20774</v>
      </c>
      <c r="M705" s="775" t="s">
        <v>20774</v>
      </c>
      <c r="N705" s="747"/>
      <c r="O705" s="743"/>
      <c r="P705" s="743"/>
      <c r="Q705" s="743"/>
      <c r="R705" s="743"/>
      <c r="S70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5" s="743"/>
      <c r="U705" s="743"/>
      <c r="V705" s="743"/>
      <c r="W705" s="742"/>
      <c r="X705" s="742"/>
      <c r="Y705" s="745"/>
      <c r="Z705" s="743" t="str">
        <f>Таблиця4[[#This Row],[WEALTH]]</f>
        <v/>
      </c>
      <c r="AA705" s="743"/>
      <c r="AB705" s="743" t="str">
        <f>Таблиця4[[#This Row],[Descriptions2]]</f>
        <v/>
      </c>
      <c r="AC705" s="743" t="str">
        <f>Таблиця4[[#This Row],[Owner/Specific NPCs3]]</f>
        <v/>
      </c>
      <c r="AD705" s="743"/>
      <c r="AE705" s="750"/>
      <c r="AF705" s="751"/>
      <c r="AG705" s="752"/>
      <c r="AH705" s="743"/>
      <c r="AI705" s="752"/>
      <c r="AJ705" s="743"/>
      <c r="AK705" s="752"/>
      <c r="AL705" s="742" t="str">
        <f>IFERROR(INDEX('02_LIVING_WATERDEEP'!$C$2:$C$200,MATCH(Таблиця4[[#This Row],[BUILDING NAME]],'02_LIVING_WATERDEEP'!$A$2:$A$200,0),1),"")</f>
        <v/>
      </c>
      <c r="AM705" s="742" t="str">
        <f>IFERROR(INDEX('02_LIVING_WATERDEEP'!$F$2:$F$200,MATCH(Таблиця4[[#This Row],[BUILDING NAME]],'02_LIVING_WATERDEEP'!$A$2:$A$200,0),1),"")</f>
        <v/>
      </c>
      <c r="AN705" s="742" t="str">
        <f>IFERROR(INDEX('02_LIVING_WATERDEEP'!$I$2:$I$200,MATCH(Таблиця4[[#This Row],[BUILDING NAME]],'02_LIVING_WATERDEEP'!$A$2:$A$200,0),1),"")</f>
        <v/>
      </c>
      <c r="AO705" s="742" t="str">
        <f>IFERROR(INDEX('02_LIVING_WATERDEEP'!$J$2:$J$200,MATCH(Таблиця4[[#This Row],[BUILDING NAME]],'02_LIVING_WATERDEEP'!$A$2:$A$200,0),1),"")</f>
        <v/>
      </c>
      <c r="AP705" s="742" t="str">
        <f>IFERROR(INDEX('02_LIVING_WATERDEEP'!$K$2:$K$200,MATCH(Таблиця4[[#This Row],[BUILDING NAME]],'02_LIVING_WATERDEEP'!$A$2:$A$200,0),1),"")</f>
        <v/>
      </c>
      <c r="AQ705" s="742" t="str">
        <f>IFERROR(INDEX('02_LIVING_WATERDEEP'!$L$2:$L$200,MATCH(Таблиця4[[#This Row],[BUILDING NAME]],'02_LIVING_WATERDEEP'!$A$2:$A$200,0),1),"")</f>
        <v/>
      </c>
      <c r="AR705" s="742" t="str">
        <f>IFERROR(INDEX('02_LIVING_WATERDEEP'!$M$2:$M$200,MATCH(Таблиця4[[#This Row],[BUILDING NAME]],'02_LIVING_WATERDEEP'!$A$2:$A$200,0),1),"")</f>
        <v/>
      </c>
      <c r="AS705" s="742"/>
      <c r="AT705" s="596"/>
      <c r="AU705" s="596"/>
      <c r="AV705" s="596"/>
      <c r="AW705" s="596"/>
      <c r="AX705" s="596"/>
      <c r="AY705" s="596"/>
      <c r="AZ705" s="596"/>
      <c r="BA705" s="596"/>
      <c r="BB705" s="596"/>
      <c r="BC705" s="596"/>
      <c r="BD705" s="596"/>
      <c r="BE705" s="596"/>
      <c r="BF705" s="596"/>
      <c r="BG705" s="596"/>
      <c r="BH705" s="596"/>
      <c r="BI705" s="596"/>
      <c r="BJ705" s="596" t="e">
        <f>MATCH(Таблиця4[[#This Row],[BUILDING NAME]],#REF!,0)</f>
        <v>#REF!</v>
      </c>
      <c r="BK705" s="596" t="e">
        <f>INDEX(#REF!,'02BUILD'!BJ705,1)</f>
        <v>#REF!</v>
      </c>
      <c r="BL705" s="596" t="e">
        <v>#N/A</v>
      </c>
      <c r="BM705" s="596"/>
      <c r="BN705" s="596" t="e">
        <f>MATCH(Таблиця4[[#This Row],[BUILDING NAME]],Таблиця5[NAME],0)</f>
        <v>#N/A</v>
      </c>
      <c r="BO705" s="596" t="e">
        <f>INDEX(Таблиця5[[C - COINS - COST]:[ADDRESS]],'02BUILD'!$BN705,1)</f>
        <v>#N/A</v>
      </c>
      <c r="BP705" s="596" t="e">
        <f>INDEX(Таблиця5[[C - COINS - COST]:[ADDRESS]],'02BUILD'!$BN705,2)</f>
        <v>#N/A</v>
      </c>
      <c r="BQ705" s="596" t="e">
        <f>INDEX(Таблиця5[[C - COINS - COST]:[ADDRESS]],'02BUILD'!$BN705,3)</f>
        <v>#N/A</v>
      </c>
      <c r="BR705" s="596" t="e">
        <f>INDEX(Таблиця5[[C - COINS - COST]:[ADDRESS]],'02BUILD'!$BN705,4)</f>
        <v>#N/A</v>
      </c>
      <c r="BS705" s="596" t="e">
        <f>INDEX(Таблиця5[[C - COINS - COST]:[ADDRESS]],'02BUILD'!$BN705,5)</f>
        <v>#N/A</v>
      </c>
      <c r="BT705" s="596" t="e">
        <f>INDEX(Таблиця5[[C - COINS - COST]:[ADDRESS]],'02BUILD'!$BN705,6)</f>
        <v>#N/A</v>
      </c>
      <c r="BU705" s="596" t="e">
        <f>INDEX(Таблиця5[[C - COINS - COST]:[ADDRESS]],'02BUILD'!$BN705,7)</f>
        <v>#N/A</v>
      </c>
      <c r="BV705" s="596" t="e">
        <f>INDEX(Таблиця5[[C - COINS - COST]:[ADDRESS]],'02BUILD'!$BN705,8)</f>
        <v>#N/A</v>
      </c>
      <c r="BW705" s="596" t="e">
        <f>INDEX(Таблиця5[[C - COINS - COST]:[ADDRESS]],'02BUILD'!$BN705,9)</f>
        <v>#N/A</v>
      </c>
      <c r="BX705" s="596" t="e">
        <f>INDEX(Таблиця5[[C - COINS - COST]:[ADDRESS]],'02BUILD'!$BN705,10)</f>
        <v>#N/A</v>
      </c>
    </row>
    <row r="706" spans="1:76" ht="16.5" thickTop="1" thickBot="1">
      <c r="A706" s="776"/>
      <c r="B706" s="776"/>
      <c r="C706" s="776"/>
      <c r="D706" s="776"/>
      <c r="E706" s="776"/>
      <c r="F706" s="777"/>
      <c r="G706" s="777"/>
      <c r="H706" s="751" t="s">
        <v>21290</v>
      </c>
      <c r="I706" s="778"/>
      <c r="J706" s="742" t="s">
        <v>20583</v>
      </c>
      <c r="K706" s="742" t="s">
        <v>2075</v>
      </c>
      <c r="L706" s="775" t="s">
        <v>20774</v>
      </c>
      <c r="M706" s="775" t="s">
        <v>20774</v>
      </c>
      <c r="N706" s="743"/>
      <c r="O706" s="743"/>
      <c r="P706" s="743"/>
      <c r="Q706" s="743"/>
      <c r="R706" s="743"/>
      <c r="S70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6" s="743"/>
      <c r="U706" s="743"/>
      <c r="V706" s="743"/>
      <c r="W706" s="742"/>
      <c r="X706" s="742"/>
      <c r="Y706" s="742"/>
      <c r="Z706" s="743" t="s">
        <v>4311</v>
      </c>
      <c r="AA706" s="743"/>
      <c r="AB706" s="743" t="str">
        <f>Таблиця4[[#This Row],[Descriptions2]]</f>
        <v/>
      </c>
      <c r="AC706" s="743" t="str">
        <f>Таблиця4[[#This Row],[Owner/Specific NPCs3]]</f>
        <v/>
      </c>
      <c r="AD706" s="743"/>
      <c r="AE706" s="743"/>
      <c r="AF706" s="742"/>
      <c r="AG706" s="752"/>
      <c r="AH706" s="743"/>
      <c r="AI706" s="752"/>
      <c r="AJ706" s="743"/>
      <c r="AK706" s="752"/>
      <c r="AL706" s="742" t="str">
        <f>IFERROR(INDEX('02_LIVING_WATERDEEP'!$C$2:$C$200,MATCH(Таблиця4[[#This Row],[BUILDING NAME]],'02_LIVING_WATERDEEP'!$A$2:$A$200,0),1),"")</f>
        <v/>
      </c>
      <c r="AM706" s="742" t="str">
        <f>IFERROR(INDEX('02_LIVING_WATERDEEP'!$F$2:$F$200,MATCH(Таблиця4[[#This Row],[BUILDING NAME]],'02_LIVING_WATERDEEP'!$A$2:$A$200,0),1),"")</f>
        <v/>
      </c>
      <c r="AN706" s="742" t="str">
        <f>IFERROR(INDEX('02_LIVING_WATERDEEP'!$I$2:$I$200,MATCH(Таблиця4[[#This Row],[BUILDING NAME]],'02_LIVING_WATERDEEP'!$A$2:$A$200,0),1),"")</f>
        <v/>
      </c>
      <c r="AO706" s="742" t="str">
        <f>IFERROR(INDEX('02_LIVING_WATERDEEP'!$J$2:$J$200,MATCH(Таблиця4[[#This Row],[BUILDING NAME]],'02_LIVING_WATERDEEP'!$A$2:$A$200,0),1),"")</f>
        <v/>
      </c>
      <c r="AP706" s="742" t="str">
        <f>IFERROR(INDEX('02_LIVING_WATERDEEP'!$K$2:$K$200,MATCH(Таблиця4[[#This Row],[BUILDING NAME]],'02_LIVING_WATERDEEP'!$A$2:$A$200,0),1),"")</f>
        <v/>
      </c>
      <c r="AQ706" s="742" t="str">
        <f>IFERROR(INDEX('02_LIVING_WATERDEEP'!$L$2:$L$200,MATCH(Таблиця4[[#This Row],[BUILDING NAME]],'02_LIVING_WATERDEEP'!$A$2:$A$200,0),1),"")</f>
        <v/>
      </c>
      <c r="AR706" s="742" t="str">
        <f>IFERROR(INDEX('02_LIVING_WATERDEEP'!$M$2:$M$200,MATCH(Таблиця4[[#This Row],[BUILDING NAME]],'02_LIVING_WATERDEEP'!$A$2:$A$200,0),1),"")</f>
        <v/>
      </c>
      <c r="AS706" s="742"/>
      <c r="AT706" s="596"/>
      <c r="AU706" s="596"/>
      <c r="AV706" s="596"/>
      <c r="AW706" s="596"/>
      <c r="AX706" s="596"/>
      <c r="AY706" s="596"/>
      <c r="AZ706" s="596"/>
      <c r="BA706" s="596"/>
      <c r="BB706" s="596"/>
      <c r="BC706" s="596"/>
      <c r="BD706" s="596"/>
      <c r="BE706" s="596"/>
      <c r="BF706" s="596"/>
      <c r="BG706" s="596"/>
      <c r="BH706" s="596"/>
      <c r="BI706" s="596"/>
      <c r="BJ706" s="596" t="e">
        <f>MATCH(Таблиця4[[#This Row],[BUILDING NAME]],#REF!,0)</f>
        <v>#REF!</v>
      </c>
      <c r="BK706" s="596" t="e">
        <f>INDEX(#REF!,'02BUILD'!BJ706,1)</f>
        <v>#REF!</v>
      </c>
      <c r="BL706" s="596" t="e">
        <v>#N/A</v>
      </c>
      <c r="BM706" s="596"/>
      <c r="BN706" s="596" t="e">
        <f>MATCH(Таблиця4[[#This Row],[BUILDING NAME]],Таблиця5[NAME],0)</f>
        <v>#N/A</v>
      </c>
      <c r="BO706" s="596" t="e">
        <f>INDEX(Таблиця5[[C - COINS - COST]:[ADDRESS]],'02BUILD'!$BN706,1)</f>
        <v>#N/A</v>
      </c>
      <c r="BP706" s="596" t="e">
        <f>INDEX(Таблиця5[[C - COINS - COST]:[ADDRESS]],'02BUILD'!$BN706,2)</f>
        <v>#N/A</v>
      </c>
      <c r="BQ706" s="596" t="e">
        <f>INDEX(Таблиця5[[C - COINS - COST]:[ADDRESS]],'02BUILD'!$BN706,3)</f>
        <v>#N/A</v>
      </c>
      <c r="BR706" s="596" t="e">
        <f>INDEX(Таблиця5[[C - COINS - COST]:[ADDRESS]],'02BUILD'!$BN706,4)</f>
        <v>#N/A</v>
      </c>
      <c r="BS706" s="596" t="e">
        <f>INDEX(Таблиця5[[C - COINS - COST]:[ADDRESS]],'02BUILD'!$BN706,5)</f>
        <v>#N/A</v>
      </c>
      <c r="BT706" s="596" t="e">
        <f>INDEX(Таблиця5[[C - COINS - COST]:[ADDRESS]],'02BUILD'!$BN706,6)</f>
        <v>#N/A</v>
      </c>
      <c r="BU706" s="596" t="e">
        <f>INDEX(Таблиця5[[C - COINS - COST]:[ADDRESS]],'02BUILD'!$BN706,7)</f>
        <v>#N/A</v>
      </c>
      <c r="BV706" s="596" t="e">
        <f>INDEX(Таблиця5[[C - COINS - COST]:[ADDRESS]],'02BUILD'!$BN706,8)</f>
        <v>#N/A</v>
      </c>
      <c r="BW706" s="596" t="e">
        <f>INDEX(Таблиця5[[C - COINS - COST]:[ADDRESS]],'02BUILD'!$BN706,9)</f>
        <v>#N/A</v>
      </c>
      <c r="BX706" s="596" t="e">
        <f>INDEX(Таблиця5[[C - COINS - COST]:[ADDRESS]],'02BUILD'!$BN706,10)</f>
        <v>#N/A</v>
      </c>
    </row>
    <row r="707" spans="1:76" ht="16.5" thickTop="1" thickBot="1">
      <c r="A707" s="776"/>
      <c r="B707" s="776"/>
      <c r="C707" s="776"/>
      <c r="D707" s="776"/>
      <c r="E707" s="776"/>
      <c r="F707" s="777"/>
      <c r="G707" s="777"/>
      <c r="H707" s="745" t="s">
        <v>19818</v>
      </c>
      <c r="I707" s="775"/>
      <c r="J707" s="742"/>
      <c r="K707" s="775" t="s">
        <v>20774</v>
      </c>
      <c r="L707" s="775" t="s">
        <v>20774</v>
      </c>
      <c r="M707" s="775" t="s">
        <v>20774</v>
      </c>
      <c r="N707" s="743"/>
      <c r="O707" s="743"/>
      <c r="P707" s="743"/>
      <c r="Q707" s="743"/>
      <c r="R707" s="743"/>
      <c r="S70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7" s="743"/>
      <c r="U707" s="743"/>
      <c r="V707" s="743"/>
      <c r="W707" s="742"/>
      <c r="X707" s="742"/>
      <c r="Y707" s="742" t="s">
        <v>19819</v>
      </c>
      <c r="Z707" s="743" t="s">
        <v>4311</v>
      </c>
      <c r="AA707" s="743"/>
      <c r="AB707" s="743" t="str">
        <f>Таблиця4[[#This Row],[Descriptions2]]</f>
        <v/>
      </c>
      <c r="AC707" s="743" t="str">
        <f>Таблиця4[[#This Row],[Owner/Specific NPCs3]]</f>
        <v/>
      </c>
      <c r="AD707" s="743"/>
      <c r="AE707" s="750"/>
      <c r="AF707" s="751"/>
      <c r="AG707" s="752"/>
      <c r="AH707" s="743"/>
      <c r="AI707" s="752"/>
      <c r="AJ707" s="743"/>
      <c r="AK707" s="752"/>
      <c r="AL707" s="742" t="str">
        <f>IFERROR(INDEX('02_LIVING_WATERDEEP'!$C$2:$C$200,MATCH(Таблиця4[[#This Row],[BUILDING NAME]],'02_LIVING_WATERDEEP'!$A$2:$A$200,0),1),"")</f>
        <v/>
      </c>
      <c r="AM707" s="742" t="str">
        <f>IFERROR(INDEX('02_LIVING_WATERDEEP'!$F$2:$F$200,MATCH(Таблиця4[[#This Row],[BUILDING NAME]],'02_LIVING_WATERDEEP'!$A$2:$A$200,0),1),"")</f>
        <v/>
      </c>
      <c r="AN707" s="742" t="str">
        <f>IFERROR(INDEX('02_LIVING_WATERDEEP'!$I$2:$I$200,MATCH(Таблиця4[[#This Row],[BUILDING NAME]],'02_LIVING_WATERDEEP'!$A$2:$A$200,0),1),"")</f>
        <v/>
      </c>
      <c r="AO707" s="742" t="str">
        <f>IFERROR(INDEX('02_LIVING_WATERDEEP'!$J$2:$J$200,MATCH(Таблиця4[[#This Row],[BUILDING NAME]],'02_LIVING_WATERDEEP'!$A$2:$A$200,0),1),"")</f>
        <v/>
      </c>
      <c r="AP707" s="742" t="str">
        <f>IFERROR(INDEX('02_LIVING_WATERDEEP'!$K$2:$K$200,MATCH(Таблиця4[[#This Row],[BUILDING NAME]],'02_LIVING_WATERDEEP'!$A$2:$A$200,0),1),"")</f>
        <v/>
      </c>
      <c r="AQ707" s="742" t="str">
        <f>IFERROR(INDEX('02_LIVING_WATERDEEP'!$L$2:$L$200,MATCH(Таблиця4[[#This Row],[BUILDING NAME]],'02_LIVING_WATERDEEP'!$A$2:$A$200,0),1),"")</f>
        <v/>
      </c>
      <c r="AR707" s="742" t="str">
        <f>IFERROR(INDEX('02_LIVING_WATERDEEP'!$M$2:$M$200,MATCH(Таблиця4[[#This Row],[BUILDING NAME]],'02_LIVING_WATERDEEP'!$A$2:$A$200,0),1),"")</f>
        <v/>
      </c>
      <c r="AS707" s="742"/>
      <c r="AT707" s="596"/>
      <c r="AU707" s="596"/>
      <c r="AV707" s="596"/>
      <c r="AW707" s="596"/>
      <c r="AX707" s="596"/>
      <c r="AY707" s="596"/>
      <c r="AZ707" s="596"/>
      <c r="BA707" s="596"/>
      <c r="BB707" s="596"/>
      <c r="BC707" s="596"/>
      <c r="BD707" s="596"/>
      <c r="BE707" s="596"/>
      <c r="BF707" s="596"/>
      <c r="BG707" s="596"/>
      <c r="BH707" s="596"/>
      <c r="BI707" s="596"/>
      <c r="BJ707" s="596"/>
      <c r="BK707" s="596"/>
      <c r="BL707" s="596"/>
      <c r="BM707" s="596"/>
      <c r="BN707" s="596"/>
      <c r="BO707" s="596"/>
      <c r="BP707" s="596"/>
      <c r="BQ707" s="596"/>
      <c r="BR707" s="596"/>
      <c r="BS707" s="596"/>
      <c r="BT707" s="596"/>
      <c r="BU707" s="596"/>
      <c r="BV707" s="596"/>
      <c r="BW707" s="596"/>
      <c r="BX707" s="596"/>
    </row>
    <row r="708" spans="1:76" ht="16.5" thickTop="1" thickBot="1">
      <c r="A708" s="776"/>
      <c r="B708" s="776"/>
      <c r="C708" s="776"/>
      <c r="D708" s="776"/>
      <c r="E708" s="776"/>
      <c r="F708" s="777"/>
      <c r="G708" s="777"/>
      <c r="H708" s="745" t="s">
        <v>20975</v>
      </c>
      <c r="I708" s="775"/>
      <c r="J708" s="742"/>
      <c r="K708" s="775" t="s">
        <v>20774</v>
      </c>
      <c r="L708" s="775" t="s">
        <v>20774</v>
      </c>
      <c r="M708" s="775" t="s">
        <v>20774</v>
      </c>
      <c r="N708" s="743"/>
      <c r="O708" s="743"/>
      <c r="P708" s="743"/>
      <c r="Q708" s="743"/>
      <c r="R708" s="743"/>
      <c r="S70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8" s="743"/>
      <c r="U708" s="743"/>
      <c r="V708" s="743"/>
      <c r="W708" s="742"/>
      <c r="X708" s="742"/>
      <c r="Y708" s="745" t="s">
        <v>21710</v>
      </c>
      <c r="Z708" s="743" t="s">
        <v>4311</v>
      </c>
      <c r="AA708" s="743"/>
      <c r="AB708" s="743" t="str">
        <f>Таблиця4[[#This Row],[Descriptions2]]</f>
        <v/>
      </c>
      <c r="AC708" s="743" t="str">
        <f>Таблиця4[[#This Row],[Owner/Specific NPCs3]]</f>
        <v/>
      </c>
      <c r="AD708" s="743"/>
      <c r="AE708" s="750"/>
      <c r="AF708" s="751"/>
      <c r="AG708" s="752"/>
      <c r="AH708" s="743"/>
      <c r="AI708" s="752"/>
      <c r="AJ708" s="743"/>
      <c r="AK708" s="752"/>
      <c r="AL708" s="742" t="str">
        <f>IFERROR(INDEX('02_LIVING_WATERDEEP'!$C$2:$C$200,MATCH(Таблиця4[[#This Row],[BUILDING NAME]],'02_LIVING_WATERDEEP'!$A$2:$A$200,0),1),"")</f>
        <v/>
      </c>
      <c r="AM708" s="742" t="str">
        <f>IFERROR(INDEX('02_LIVING_WATERDEEP'!$F$2:$F$200,MATCH(Таблиця4[[#This Row],[BUILDING NAME]],'02_LIVING_WATERDEEP'!$A$2:$A$200,0),1),"")</f>
        <v/>
      </c>
      <c r="AN708" s="742" t="str">
        <f>IFERROR(INDEX('02_LIVING_WATERDEEP'!$I$2:$I$200,MATCH(Таблиця4[[#This Row],[BUILDING NAME]],'02_LIVING_WATERDEEP'!$A$2:$A$200,0),1),"")</f>
        <v/>
      </c>
      <c r="AO708" s="742" t="str">
        <f>IFERROR(INDEX('02_LIVING_WATERDEEP'!$J$2:$J$200,MATCH(Таблиця4[[#This Row],[BUILDING NAME]],'02_LIVING_WATERDEEP'!$A$2:$A$200,0),1),"")</f>
        <v/>
      </c>
      <c r="AP708" s="742" t="str">
        <f>IFERROR(INDEX('02_LIVING_WATERDEEP'!$K$2:$K$200,MATCH(Таблиця4[[#This Row],[BUILDING NAME]],'02_LIVING_WATERDEEP'!$A$2:$A$200,0),1),"")</f>
        <v/>
      </c>
      <c r="AQ708" s="742" t="str">
        <f>IFERROR(INDEX('02_LIVING_WATERDEEP'!$L$2:$L$200,MATCH(Таблиця4[[#This Row],[BUILDING NAME]],'02_LIVING_WATERDEEP'!$A$2:$A$200,0),1),"")</f>
        <v/>
      </c>
      <c r="AR708" s="742" t="str">
        <f>IFERROR(INDEX('02_LIVING_WATERDEEP'!$M$2:$M$200,MATCH(Таблиця4[[#This Row],[BUILDING NAME]],'02_LIVING_WATERDEEP'!$A$2:$A$200,0),1),"")</f>
        <v/>
      </c>
      <c r="AS708" s="742"/>
      <c r="AT708" s="596"/>
      <c r="AU708" s="596"/>
      <c r="AV708" s="596"/>
      <c r="AW708" s="596"/>
      <c r="AX708" s="596"/>
      <c r="AY708" s="596"/>
      <c r="AZ708" s="596"/>
      <c r="BA708" s="596"/>
      <c r="BB708" s="596"/>
      <c r="BC708" s="596"/>
      <c r="BD708" s="596"/>
      <c r="BE708" s="596"/>
      <c r="BF708" s="596"/>
      <c r="BG708" s="596"/>
      <c r="BH708" s="596"/>
      <c r="BI708" s="596"/>
      <c r="BJ708" s="596" t="e">
        <f>MATCH(Таблиця4[[#This Row],[BUILDING NAME]],#REF!,0)</f>
        <v>#REF!</v>
      </c>
      <c r="BK708" s="596" t="e">
        <f>INDEX(#REF!,'02BUILD'!BJ708,1)</f>
        <v>#REF!</v>
      </c>
      <c r="BL708" s="596" t="e">
        <v>#N/A</v>
      </c>
      <c r="BM708" s="596"/>
      <c r="BN708" s="596" t="e">
        <f>MATCH(Таблиця4[[#This Row],[BUILDING NAME]],Таблиця5[NAME],0)</f>
        <v>#N/A</v>
      </c>
      <c r="BO708" s="596" t="e">
        <f>INDEX(Таблиця5[[C - COINS - COST]:[ADDRESS]],'02BUILD'!$BN708,1)</f>
        <v>#N/A</v>
      </c>
      <c r="BP708" s="596" t="e">
        <f>INDEX(Таблиця5[[C - COINS - COST]:[ADDRESS]],'02BUILD'!$BN708,2)</f>
        <v>#N/A</v>
      </c>
      <c r="BQ708" s="596" t="e">
        <f>INDEX(Таблиця5[[C - COINS - COST]:[ADDRESS]],'02BUILD'!$BN708,3)</f>
        <v>#N/A</v>
      </c>
      <c r="BR708" s="596" t="e">
        <f>INDEX(Таблиця5[[C - COINS - COST]:[ADDRESS]],'02BUILD'!$BN708,4)</f>
        <v>#N/A</v>
      </c>
      <c r="BS708" s="596" t="e">
        <f>INDEX(Таблиця5[[C - COINS - COST]:[ADDRESS]],'02BUILD'!$BN708,5)</f>
        <v>#N/A</v>
      </c>
      <c r="BT708" s="596" t="e">
        <f>INDEX(Таблиця5[[C - COINS - COST]:[ADDRESS]],'02BUILD'!$BN708,6)</f>
        <v>#N/A</v>
      </c>
      <c r="BU708" s="596" t="e">
        <f>INDEX(Таблиця5[[C - COINS - COST]:[ADDRESS]],'02BUILD'!$BN708,7)</f>
        <v>#N/A</v>
      </c>
      <c r="BV708" s="596" t="e">
        <f>INDEX(Таблиця5[[C - COINS - COST]:[ADDRESS]],'02BUILD'!$BN708,8)</f>
        <v>#N/A</v>
      </c>
      <c r="BW708" s="596" t="e">
        <f>INDEX(Таблиця5[[C - COINS - COST]:[ADDRESS]],'02BUILD'!$BN708,9)</f>
        <v>#N/A</v>
      </c>
      <c r="BX708" s="596" t="e">
        <f>INDEX(Таблиця5[[C - COINS - COST]:[ADDRESS]],'02BUILD'!$BN708,10)</f>
        <v>#N/A</v>
      </c>
    </row>
    <row r="709" spans="1:76" ht="16.5" thickTop="1" thickBot="1">
      <c r="A709" s="776"/>
      <c r="B709" s="776"/>
      <c r="C709" s="776"/>
      <c r="D709" s="776"/>
      <c r="E709" s="776"/>
      <c r="F709" s="777"/>
      <c r="G709" s="777"/>
      <c r="H709" s="742" t="s">
        <v>13525</v>
      </c>
      <c r="I709" s="775"/>
      <c r="J709" s="742"/>
      <c r="K709" s="775" t="s">
        <v>20774</v>
      </c>
      <c r="L709" s="775" t="s">
        <v>20774</v>
      </c>
      <c r="M709" s="775" t="s">
        <v>20774</v>
      </c>
      <c r="N709" s="757"/>
      <c r="O709" s="743"/>
      <c r="P709" s="743"/>
      <c r="Q709" s="743"/>
      <c r="R709" s="743"/>
      <c r="S70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09" s="743"/>
      <c r="U709" s="743"/>
      <c r="V709" s="743"/>
      <c r="W709" s="742"/>
      <c r="X709" s="742"/>
      <c r="Y709" s="742" t="s">
        <v>13526</v>
      </c>
      <c r="Z709" s="743" t="s">
        <v>4311</v>
      </c>
      <c r="AA709" s="757"/>
      <c r="AB709" s="743" t="str">
        <f>Таблиця4[[#This Row],[Descriptions2]]</f>
        <v/>
      </c>
      <c r="AC709" s="743" t="str">
        <f>Таблиця4[[#This Row],[Owner/Specific NPCs3]]</f>
        <v/>
      </c>
      <c r="AD709" s="743"/>
      <c r="AE709" s="750"/>
      <c r="AF709" s="751"/>
      <c r="AG709" s="752"/>
      <c r="AH709" s="743"/>
      <c r="AI709" s="752"/>
      <c r="AJ709" s="743"/>
      <c r="AK709" s="752"/>
      <c r="AL709" s="742" t="str">
        <f>IFERROR(INDEX('02_LIVING_WATERDEEP'!$C$2:$C$200,MATCH(Таблиця4[[#This Row],[BUILDING NAME]],'02_LIVING_WATERDEEP'!$A$2:$A$200,0),1),"")</f>
        <v/>
      </c>
      <c r="AM709" s="742" t="str">
        <f>IFERROR(INDEX('02_LIVING_WATERDEEP'!$F$2:$F$200,MATCH(Таблиця4[[#This Row],[BUILDING NAME]],'02_LIVING_WATERDEEP'!$A$2:$A$200,0),1),"")</f>
        <v/>
      </c>
      <c r="AN709" s="742" t="str">
        <f>IFERROR(INDEX('02_LIVING_WATERDEEP'!$I$2:$I$200,MATCH(Таблиця4[[#This Row],[BUILDING NAME]],'02_LIVING_WATERDEEP'!$A$2:$A$200,0),1),"")</f>
        <v/>
      </c>
      <c r="AO709" s="742" t="str">
        <f>IFERROR(INDEX('02_LIVING_WATERDEEP'!$J$2:$J$200,MATCH(Таблиця4[[#This Row],[BUILDING NAME]],'02_LIVING_WATERDEEP'!$A$2:$A$200,0),1),"")</f>
        <v/>
      </c>
      <c r="AP709" s="742" t="str">
        <f>IFERROR(INDEX('02_LIVING_WATERDEEP'!$K$2:$K$200,MATCH(Таблиця4[[#This Row],[BUILDING NAME]],'02_LIVING_WATERDEEP'!$A$2:$A$200,0),1),"")</f>
        <v/>
      </c>
      <c r="AQ709" s="742" t="str">
        <f>IFERROR(INDEX('02_LIVING_WATERDEEP'!$L$2:$L$200,MATCH(Таблиця4[[#This Row],[BUILDING NAME]],'02_LIVING_WATERDEEP'!$A$2:$A$200,0),1),"")</f>
        <v/>
      </c>
      <c r="AR709" s="742" t="str">
        <f>IFERROR(INDEX('02_LIVING_WATERDEEP'!$M$2:$M$200,MATCH(Таблиця4[[#This Row],[BUILDING NAME]],'02_LIVING_WATERDEEP'!$A$2:$A$200,0),1),"")</f>
        <v/>
      </c>
      <c r="AS709" s="742"/>
      <c r="AT709" s="596"/>
      <c r="AU709" s="596"/>
      <c r="AV709" s="596"/>
      <c r="AW709" s="596"/>
      <c r="AX709" s="596"/>
      <c r="AY709" s="596"/>
      <c r="AZ709" s="596"/>
      <c r="BA709" s="596"/>
      <c r="BB709" s="596"/>
      <c r="BC709" s="596"/>
      <c r="BD709" s="596"/>
      <c r="BE709" s="596"/>
      <c r="BF709" s="596"/>
      <c r="BG709" s="596"/>
      <c r="BH709" s="596"/>
      <c r="BI709" s="596"/>
      <c r="BJ709" s="596"/>
      <c r="BK709" s="596"/>
      <c r="BL709" s="596"/>
      <c r="BM709" s="596"/>
      <c r="BN709" s="596"/>
      <c r="BO709" s="596"/>
      <c r="BP709" s="596"/>
      <c r="BQ709" s="596"/>
      <c r="BR709" s="596"/>
      <c r="BS709" s="596"/>
      <c r="BT709" s="596"/>
      <c r="BU709" s="596"/>
      <c r="BV709" s="596"/>
      <c r="BW709" s="596"/>
      <c r="BX709" s="596"/>
    </row>
    <row r="710" spans="1:76" ht="16.5" thickTop="1" thickBot="1">
      <c r="A710" s="776"/>
      <c r="B710" s="776"/>
      <c r="C710" s="776"/>
      <c r="D710" s="776"/>
      <c r="E710" s="776"/>
      <c r="F710" s="777"/>
      <c r="G710" s="777"/>
      <c r="H710" s="742" t="s">
        <v>20922</v>
      </c>
      <c r="I710" s="775"/>
      <c r="J710" s="742"/>
      <c r="K710" s="775" t="s">
        <v>20774</v>
      </c>
      <c r="L710" s="775" t="s">
        <v>20774</v>
      </c>
      <c r="M710" s="775" t="s">
        <v>20774</v>
      </c>
      <c r="N710" s="743"/>
      <c r="O710" s="743"/>
      <c r="P710" s="743"/>
      <c r="Q710" s="743"/>
      <c r="R710" s="743"/>
      <c r="S71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0" s="743"/>
      <c r="U710" s="743"/>
      <c r="V710" s="743"/>
      <c r="W710" s="742"/>
      <c r="X710" s="742"/>
      <c r="Y710" s="742"/>
      <c r="Z710" s="743" t="s">
        <v>4311</v>
      </c>
      <c r="AA710" s="743"/>
      <c r="AB710" s="743" t="str">
        <f>Таблиця4[[#This Row],[Descriptions2]]</f>
        <v/>
      </c>
      <c r="AC710" s="743" t="str">
        <f>Таблиця4[[#This Row],[Owner/Specific NPCs3]]</f>
        <v/>
      </c>
      <c r="AD710" s="743"/>
      <c r="AE710" s="750"/>
      <c r="AF710" s="751"/>
      <c r="AG710" s="752"/>
      <c r="AH710" s="743"/>
      <c r="AI710" s="752"/>
      <c r="AJ710" s="743"/>
      <c r="AK710" s="752"/>
      <c r="AL710" s="742" t="str">
        <f>IFERROR(INDEX('02_LIVING_WATERDEEP'!$C$2:$C$200,MATCH(Таблиця4[[#This Row],[BUILDING NAME]],'02_LIVING_WATERDEEP'!$A$2:$A$200,0),1),"")</f>
        <v/>
      </c>
      <c r="AM710" s="742" t="str">
        <f>IFERROR(INDEX('02_LIVING_WATERDEEP'!$F$2:$F$200,MATCH(Таблиця4[[#This Row],[BUILDING NAME]],'02_LIVING_WATERDEEP'!$A$2:$A$200,0),1),"")</f>
        <v/>
      </c>
      <c r="AN710" s="742" t="str">
        <f>IFERROR(INDEX('02_LIVING_WATERDEEP'!$I$2:$I$200,MATCH(Таблиця4[[#This Row],[BUILDING NAME]],'02_LIVING_WATERDEEP'!$A$2:$A$200,0),1),"")</f>
        <v/>
      </c>
      <c r="AO710" s="742" t="str">
        <f>IFERROR(INDEX('02_LIVING_WATERDEEP'!$J$2:$J$200,MATCH(Таблиця4[[#This Row],[BUILDING NAME]],'02_LIVING_WATERDEEP'!$A$2:$A$200,0),1),"")</f>
        <v/>
      </c>
      <c r="AP710" s="742" t="str">
        <f>IFERROR(INDEX('02_LIVING_WATERDEEP'!$K$2:$K$200,MATCH(Таблиця4[[#This Row],[BUILDING NAME]],'02_LIVING_WATERDEEP'!$A$2:$A$200,0),1),"")</f>
        <v/>
      </c>
      <c r="AQ710" s="742" t="str">
        <f>IFERROR(INDEX('02_LIVING_WATERDEEP'!$L$2:$L$200,MATCH(Таблиця4[[#This Row],[BUILDING NAME]],'02_LIVING_WATERDEEP'!$A$2:$A$200,0),1),"")</f>
        <v/>
      </c>
      <c r="AR710" s="742" t="str">
        <f>IFERROR(INDEX('02_LIVING_WATERDEEP'!$M$2:$M$200,MATCH(Таблиця4[[#This Row],[BUILDING NAME]],'02_LIVING_WATERDEEP'!$A$2:$A$200,0),1),"")</f>
        <v/>
      </c>
      <c r="AS710" s="742"/>
      <c r="AT710" s="596"/>
      <c r="AU710" s="596"/>
      <c r="AV710" s="596"/>
      <c r="AW710" s="596"/>
      <c r="AX710" s="596"/>
      <c r="AY710" s="596"/>
      <c r="AZ710" s="596"/>
      <c r="BA710" s="596"/>
      <c r="BB710" s="596"/>
      <c r="BC710" s="596"/>
      <c r="BD710" s="596"/>
      <c r="BE710" s="596"/>
      <c r="BF710" s="596"/>
      <c r="BG710" s="596"/>
      <c r="BH710" s="596"/>
      <c r="BI710" s="596"/>
      <c r="BJ710" s="596"/>
      <c r="BK710" s="596"/>
      <c r="BL710" s="596"/>
      <c r="BM710" s="596"/>
      <c r="BN710" s="596"/>
      <c r="BO710" s="596"/>
      <c r="BP710" s="596"/>
      <c r="BQ710" s="596"/>
      <c r="BR710" s="596"/>
      <c r="BS710" s="596"/>
      <c r="BT710" s="596"/>
      <c r="BU710" s="596"/>
      <c r="BV710" s="596"/>
      <c r="BW710" s="596"/>
      <c r="BX710" s="596"/>
    </row>
    <row r="711" spans="1:76" ht="16.5" thickTop="1" thickBot="1">
      <c r="A711" s="776"/>
      <c r="B711" s="776"/>
      <c r="C711" s="776"/>
      <c r="D711" s="776"/>
      <c r="E711" s="776"/>
      <c r="F711" s="777"/>
      <c r="G711" s="777"/>
      <c r="H711" s="742" t="s">
        <v>20976</v>
      </c>
      <c r="I711" s="775"/>
      <c r="J711" s="742"/>
      <c r="K711" s="775" t="s">
        <v>20774</v>
      </c>
      <c r="L711" s="775" t="s">
        <v>20774</v>
      </c>
      <c r="M711" s="775" t="s">
        <v>20774</v>
      </c>
      <c r="N711" s="743"/>
      <c r="O711" s="743"/>
      <c r="P711" s="743"/>
      <c r="Q711" s="743"/>
      <c r="R711" s="743"/>
      <c r="S71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1" s="743"/>
      <c r="U711" s="743"/>
      <c r="V711" s="743"/>
      <c r="W711" s="742"/>
      <c r="X711" s="742"/>
      <c r="Y711" s="742"/>
      <c r="Z711" s="743" t="s">
        <v>4311</v>
      </c>
      <c r="AA711" s="743"/>
      <c r="AB711" s="743" t="str">
        <f>Таблиця4[[#This Row],[Descriptions2]]</f>
        <v/>
      </c>
      <c r="AC711" s="743" t="str">
        <f>Таблиця4[[#This Row],[Owner/Specific NPCs3]]</f>
        <v/>
      </c>
      <c r="AD711" s="743"/>
      <c r="AE711" s="750"/>
      <c r="AF711" s="751"/>
      <c r="AG711" s="752"/>
      <c r="AH711" s="743"/>
      <c r="AI711" s="752"/>
      <c r="AJ711" s="743"/>
      <c r="AK711" s="752"/>
      <c r="AL711" s="742" t="str">
        <f>IFERROR(INDEX('02_LIVING_WATERDEEP'!$C$2:$C$200,MATCH(Таблиця4[[#This Row],[BUILDING NAME]],'02_LIVING_WATERDEEP'!$A$2:$A$200,0),1),"")</f>
        <v/>
      </c>
      <c r="AM711" s="742" t="str">
        <f>IFERROR(INDEX('02_LIVING_WATERDEEP'!$F$2:$F$200,MATCH(Таблиця4[[#This Row],[BUILDING NAME]],'02_LIVING_WATERDEEP'!$A$2:$A$200,0),1),"")</f>
        <v/>
      </c>
      <c r="AN711" s="742" t="str">
        <f>IFERROR(INDEX('02_LIVING_WATERDEEP'!$I$2:$I$200,MATCH(Таблиця4[[#This Row],[BUILDING NAME]],'02_LIVING_WATERDEEP'!$A$2:$A$200,0),1),"")</f>
        <v/>
      </c>
      <c r="AO711" s="742" t="str">
        <f>IFERROR(INDEX('02_LIVING_WATERDEEP'!$J$2:$J$200,MATCH(Таблиця4[[#This Row],[BUILDING NAME]],'02_LIVING_WATERDEEP'!$A$2:$A$200,0),1),"")</f>
        <v/>
      </c>
      <c r="AP711" s="742" t="str">
        <f>IFERROR(INDEX('02_LIVING_WATERDEEP'!$K$2:$K$200,MATCH(Таблиця4[[#This Row],[BUILDING NAME]],'02_LIVING_WATERDEEP'!$A$2:$A$200,0),1),"")</f>
        <v/>
      </c>
      <c r="AQ711" s="742" t="str">
        <f>IFERROR(INDEX('02_LIVING_WATERDEEP'!$L$2:$L$200,MATCH(Таблиця4[[#This Row],[BUILDING NAME]],'02_LIVING_WATERDEEP'!$A$2:$A$200,0),1),"")</f>
        <v/>
      </c>
      <c r="AR711" s="742" t="str">
        <f>IFERROR(INDEX('02_LIVING_WATERDEEP'!$M$2:$M$200,MATCH(Таблиця4[[#This Row],[BUILDING NAME]],'02_LIVING_WATERDEEP'!$A$2:$A$200,0),1),"")</f>
        <v/>
      </c>
      <c r="AS711" s="742"/>
      <c r="AT711" s="596"/>
      <c r="AU711" s="596"/>
      <c r="AV711" s="596"/>
      <c r="AW711" s="596"/>
      <c r="AX711" s="596"/>
      <c r="AY711" s="596"/>
      <c r="AZ711" s="596"/>
      <c r="BA711" s="596"/>
      <c r="BB711" s="596"/>
      <c r="BC711" s="596"/>
      <c r="BD711" s="596"/>
      <c r="BE711" s="596"/>
      <c r="BF711" s="596"/>
      <c r="BG711" s="596"/>
      <c r="BH711" s="596"/>
      <c r="BI711" s="596"/>
      <c r="BJ711" s="596"/>
      <c r="BK711" s="596"/>
      <c r="BL711" s="596"/>
      <c r="BM711" s="596"/>
      <c r="BN711" s="596"/>
      <c r="BO711" s="596"/>
      <c r="BP711" s="596"/>
      <c r="BQ711" s="596"/>
      <c r="BR711" s="596"/>
      <c r="BS711" s="596"/>
      <c r="BT711" s="596"/>
      <c r="BU711" s="596"/>
      <c r="BV711" s="596"/>
      <c r="BW711" s="596"/>
      <c r="BX711" s="596"/>
    </row>
    <row r="712" spans="1:76" ht="16.5" thickTop="1" thickBot="1">
      <c r="A712" s="776"/>
      <c r="B712" s="776"/>
      <c r="C712" s="776"/>
      <c r="D712" s="776"/>
      <c r="E712" s="776"/>
      <c r="F712" s="777"/>
      <c r="G712" s="777"/>
      <c r="H712" s="742" t="s">
        <v>20977</v>
      </c>
      <c r="I712" s="775"/>
      <c r="J712" s="742"/>
      <c r="K712" s="775" t="s">
        <v>20774</v>
      </c>
      <c r="L712" s="775" t="s">
        <v>20774</v>
      </c>
      <c r="M712" s="775" t="s">
        <v>20774</v>
      </c>
      <c r="N712" s="743"/>
      <c r="O712" s="743"/>
      <c r="P712" s="743"/>
      <c r="Q712" s="743"/>
      <c r="R712" s="743"/>
      <c r="S71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2" s="743"/>
      <c r="U712" s="743"/>
      <c r="V712" s="743"/>
      <c r="W712" s="742"/>
      <c r="X712" s="742"/>
      <c r="Y712" s="742"/>
      <c r="Z712" s="743" t="s">
        <v>4311</v>
      </c>
      <c r="AA712" s="743"/>
      <c r="AB712" s="743" t="str">
        <f>Таблиця4[[#This Row],[Descriptions2]]</f>
        <v/>
      </c>
      <c r="AC712" s="743" t="str">
        <f>Таблиця4[[#This Row],[Owner/Specific NPCs3]]</f>
        <v/>
      </c>
      <c r="AD712" s="743"/>
      <c r="AE712" s="750"/>
      <c r="AF712" s="751"/>
      <c r="AG712" s="752"/>
      <c r="AH712" s="743"/>
      <c r="AI712" s="752"/>
      <c r="AJ712" s="743"/>
      <c r="AK712" s="752"/>
      <c r="AL712" s="742" t="str">
        <f>IFERROR(INDEX('02_LIVING_WATERDEEP'!$C$2:$C$200,MATCH(Таблиця4[[#This Row],[BUILDING NAME]],'02_LIVING_WATERDEEP'!$A$2:$A$200,0),1),"")</f>
        <v/>
      </c>
      <c r="AM712" s="742" t="str">
        <f>IFERROR(INDEX('02_LIVING_WATERDEEP'!$F$2:$F$200,MATCH(Таблиця4[[#This Row],[BUILDING NAME]],'02_LIVING_WATERDEEP'!$A$2:$A$200,0),1),"")</f>
        <v/>
      </c>
      <c r="AN712" s="742" t="str">
        <f>IFERROR(INDEX('02_LIVING_WATERDEEP'!$I$2:$I$200,MATCH(Таблиця4[[#This Row],[BUILDING NAME]],'02_LIVING_WATERDEEP'!$A$2:$A$200,0),1),"")</f>
        <v/>
      </c>
      <c r="AO712" s="742" t="str">
        <f>IFERROR(INDEX('02_LIVING_WATERDEEP'!$J$2:$J$200,MATCH(Таблиця4[[#This Row],[BUILDING NAME]],'02_LIVING_WATERDEEP'!$A$2:$A$200,0),1),"")</f>
        <v/>
      </c>
      <c r="AP712" s="742" t="str">
        <f>IFERROR(INDEX('02_LIVING_WATERDEEP'!$K$2:$K$200,MATCH(Таблиця4[[#This Row],[BUILDING NAME]],'02_LIVING_WATERDEEP'!$A$2:$A$200,0),1),"")</f>
        <v/>
      </c>
      <c r="AQ712" s="742" t="str">
        <f>IFERROR(INDEX('02_LIVING_WATERDEEP'!$L$2:$L$200,MATCH(Таблиця4[[#This Row],[BUILDING NAME]],'02_LIVING_WATERDEEP'!$A$2:$A$200,0),1),"")</f>
        <v/>
      </c>
      <c r="AR712" s="742" t="str">
        <f>IFERROR(INDEX('02_LIVING_WATERDEEP'!$M$2:$M$200,MATCH(Таблиця4[[#This Row],[BUILDING NAME]],'02_LIVING_WATERDEEP'!$A$2:$A$200,0),1),"")</f>
        <v/>
      </c>
      <c r="AS712" s="742"/>
      <c r="AT712" s="596"/>
      <c r="AU712" s="596"/>
      <c r="AV712" s="596"/>
      <c r="AW712" s="596"/>
      <c r="AX712" s="596"/>
      <c r="AY712" s="596"/>
      <c r="AZ712" s="596"/>
      <c r="BA712" s="596"/>
      <c r="BB712" s="596"/>
      <c r="BC712" s="596"/>
      <c r="BD712" s="596"/>
      <c r="BE712" s="596"/>
      <c r="BF712" s="596"/>
      <c r="BG712" s="596"/>
      <c r="BH712" s="596"/>
      <c r="BI712" s="596"/>
      <c r="BJ712" s="596"/>
      <c r="BK712" s="596"/>
      <c r="BL712" s="596"/>
      <c r="BM712" s="596"/>
      <c r="BN712" s="596"/>
      <c r="BO712" s="596"/>
      <c r="BP712" s="596"/>
      <c r="BQ712" s="596"/>
      <c r="BR712" s="596"/>
      <c r="BS712" s="596"/>
      <c r="BT712" s="596"/>
      <c r="BU712" s="596"/>
      <c r="BV712" s="596"/>
      <c r="BW712" s="596"/>
      <c r="BX712" s="596"/>
    </row>
    <row r="713" spans="1:76" ht="16.5" thickTop="1" thickBot="1">
      <c r="A713" s="776"/>
      <c r="B713" s="776"/>
      <c r="C713" s="776"/>
      <c r="D713" s="776"/>
      <c r="E713" s="776"/>
      <c r="F713" s="777"/>
      <c r="G713" s="777"/>
      <c r="H713" s="742" t="s">
        <v>17205</v>
      </c>
      <c r="I713" s="775"/>
      <c r="J713" s="742"/>
      <c r="K713" s="775" t="s">
        <v>20774</v>
      </c>
      <c r="L713" s="775" t="s">
        <v>20774</v>
      </c>
      <c r="M713" s="775" t="s">
        <v>20774</v>
      </c>
      <c r="N713" s="743"/>
      <c r="O713" s="743"/>
      <c r="P713" s="743"/>
      <c r="Q713" s="743"/>
      <c r="R713" s="743"/>
      <c r="S71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3" s="743"/>
      <c r="U713" s="743"/>
      <c r="V713" s="743"/>
      <c r="W713" s="742"/>
      <c r="X713" s="742"/>
      <c r="Y713" s="775" t="s">
        <v>20774</v>
      </c>
      <c r="Z713" s="743" t="s">
        <v>4311</v>
      </c>
      <c r="AA713" s="743"/>
      <c r="AB713" s="743" t="str">
        <f>Таблиця4[[#This Row],[Descriptions2]]</f>
        <v/>
      </c>
      <c r="AC713" s="743" t="str">
        <f>Таблиця4[[#This Row],[Owner/Specific NPCs3]]</f>
        <v/>
      </c>
      <c r="AD713" s="743"/>
      <c r="AE713" s="750"/>
      <c r="AF713" s="751"/>
      <c r="AG713" s="752"/>
      <c r="AH713" s="743"/>
      <c r="AI713" s="752"/>
      <c r="AJ713" s="743"/>
      <c r="AK713" s="752"/>
      <c r="AL713" s="742" t="str">
        <f>IFERROR(INDEX('02_LIVING_WATERDEEP'!$C$2:$C$200,MATCH(Таблиця4[[#This Row],[BUILDING NAME]],'02_LIVING_WATERDEEP'!$A$2:$A$200,0),1),"")</f>
        <v/>
      </c>
      <c r="AM713" s="742" t="str">
        <f>IFERROR(INDEX('02_LIVING_WATERDEEP'!$F$2:$F$200,MATCH(Таблиця4[[#This Row],[BUILDING NAME]],'02_LIVING_WATERDEEP'!$A$2:$A$200,0),1),"")</f>
        <v/>
      </c>
      <c r="AN713" s="742" t="str">
        <f>IFERROR(INDEX('02_LIVING_WATERDEEP'!$I$2:$I$200,MATCH(Таблиця4[[#This Row],[BUILDING NAME]],'02_LIVING_WATERDEEP'!$A$2:$A$200,0),1),"")</f>
        <v/>
      </c>
      <c r="AO713" s="742" t="str">
        <f>IFERROR(INDEX('02_LIVING_WATERDEEP'!$J$2:$J$200,MATCH(Таблиця4[[#This Row],[BUILDING NAME]],'02_LIVING_WATERDEEP'!$A$2:$A$200,0),1),"")</f>
        <v/>
      </c>
      <c r="AP713" s="742" t="str">
        <f>IFERROR(INDEX('02_LIVING_WATERDEEP'!$K$2:$K$200,MATCH(Таблиця4[[#This Row],[BUILDING NAME]],'02_LIVING_WATERDEEP'!$A$2:$A$200,0),1),"")</f>
        <v/>
      </c>
      <c r="AQ713" s="742" t="str">
        <f>IFERROR(INDEX('02_LIVING_WATERDEEP'!$L$2:$L$200,MATCH(Таблиця4[[#This Row],[BUILDING NAME]],'02_LIVING_WATERDEEP'!$A$2:$A$200,0),1),"")</f>
        <v/>
      </c>
      <c r="AR713" s="742" t="str">
        <f>IFERROR(INDEX('02_LIVING_WATERDEEP'!$M$2:$M$200,MATCH(Таблиця4[[#This Row],[BUILDING NAME]],'02_LIVING_WATERDEEP'!$A$2:$A$200,0),1),"")</f>
        <v/>
      </c>
      <c r="AS713" s="742"/>
      <c r="AT713" s="596"/>
      <c r="AU713" s="596"/>
      <c r="AV713" s="596"/>
      <c r="AW713" s="596"/>
      <c r="AX713" s="596"/>
      <c r="AY713" s="596"/>
      <c r="AZ713" s="596"/>
      <c r="BA713" s="596"/>
      <c r="BB713" s="596"/>
      <c r="BC713" s="596"/>
      <c r="BD713" s="596"/>
      <c r="BE713" s="596"/>
      <c r="BF713" s="596"/>
      <c r="BG713" s="596"/>
      <c r="BH713" s="596"/>
      <c r="BI713" s="596"/>
      <c r="BJ713" s="596"/>
      <c r="BK713" s="596"/>
      <c r="BL713" s="596"/>
      <c r="BM713" s="596"/>
      <c r="BN713" s="596"/>
      <c r="BO713" s="596"/>
      <c r="BP713" s="596"/>
      <c r="BQ713" s="596"/>
      <c r="BR713" s="596"/>
      <c r="BS713" s="596"/>
      <c r="BT713" s="596"/>
      <c r="BU713" s="596"/>
      <c r="BV713" s="596"/>
      <c r="BW713" s="596"/>
      <c r="BX713" s="596"/>
    </row>
    <row r="714" spans="1:76" ht="16.5" thickTop="1" thickBot="1">
      <c r="A714" s="776"/>
      <c r="B714" s="776"/>
      <c r="C714" s="776"/>
      <c r="D714" s="776"/>
      <c r="E714" s="776"/>
      <c r="F714" s="777"/>
      <c r="G714" s="777"/>
      <c r="H714" s="751" t="s">
        <v>21289</v>
      </c>
      <c r="I714" s="775"/>
      <c r="J714" s="742"/>
      <c r="K714" s="743" t="s">
        <v>2075</v>
      </c>
      <c r="L714" s="775" t="s">
        <v>20774</v>
      </c>
      <c r="M714" s="775" t="s">
        <v>20774</v>
      </c>
      <c r="N714" s="743"/>
      <c r="O714" s="743"/>
      <c r="P714" s="743"/>
      <c r="Q714" s="743"/>
      <c r="R714" s="743"/>
      <c r="S71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4" s="743"/>
      <c r="U714" s="743"/>
      <c r="V714" s="743"/>
      <c r="W714" s="742"/>
      <c r="X714" s="742"/>
      <c r="Y714" s="775" t="s">
        <v>20774</v>
      </c>
      <c r="Z714" s="743" t="s">
        <v>4311</v>
      </c>
      <c r="AA714" s="743"/>
      <c r="AB714" s="743" t="str">
        <f>Таблиця4[[#This Row],[Descriptions2]]</f>
        <v/>
      </c>
      <c r="AC714" s="743" t="str">
        <f>Таблиця4[[#This Row],[Owner/Specific NPCs3]]</f>
        <v/>
      </c>
      <c r="AD714" s="743"/>
      <c r="AE714" s="750"/>
      <c r="AF714" s="751"/>
      <c r="AG714" s="752"/>
      <c r="AH714" s="743"/>
      <c r="AI714" s="752"/>
      <c r="AJ714" s="743"/>
      <c r="AK714" s="752"/>
      <c r="AL714" s="742" t="str">
        <f>IFERROR(INDEX('02_LIVING_WATERDEEP'!$C$2:$C$200,MATCH(Таблиця4[[#This Row],[BUILDING NAME]],'02_LIVING_WATERDEEP'!$A$2:$A$200,0),1),"")</f>
        <v/>
      </c>
      <c r="AM714" s="742" t="str">
        <f>IFERROR(INDEX('02_LIVING_WATERDEEP'!$F$2:$F$200,MATCH(Таблиця4[[#This Row],[BUILDING NAME]],'02_LIVING_WATERDEEP'!$A$2:$A$200,0),1),"")</f>
        <v/>
      </c>
      <c r="AN714" s="742" t="str">
        <f>IFERROR(INDEX('02_LIVING_WATERDEEP'!$I$2:$I$200,MATCH(Таблиця4[[#This Row],[BUILDING NAME]],'02_LIVING_WATERDEEP'!$A$2:$A$200,0),1),"")</f>
        <v/>
      </c>
      <c r="AO714" s="742" t="str">
        <f>IFERROR(INDEX('02_LIVING_WATERDEEP'!$J$2:$J$200,MATCH(Таблиця4[[#This Row],[BUILDING NAME]],'02_LIVING_WATERDEEP'!$A$2:$A$200,0),1),"")</f>
        <v/>
      </c>
      <c r="AP714" s="742" t="str">
        <f>IFERROR(INDEX('02_LIVING_WATERDEEP'!$K$2:$K$200,MATCH(Таблиця4[[#This Row],[BUILDING NAME]],'02_LIVING_WATERDEEP'!$A$2:$A$200,0),1),"")</f>
        <v/>
      </c>
      <c r="AQ714" s="742" t="str">
        <f>IFERROR(INDEX('02_LIVING_WATERDEEP'!$L$2:$L$200,MATCH(Таблиця4[[#This Row],[BUILDING NAME]],'02_LIVING_WATERDEEP'!$A$2:$A$200,0),1),"")</f>
        <v/>
      </c>
      <c r="AR714" s="742" t="str">
        <f>IFERROR(INDEX('02_LIVING_WATERDEEP'!$M$2:$M$200,MATCH(Таблиця4[[#This Row],[BUILDING NAME]],'02_LIVING_WATERDEEP'!$A$2:$A$200,0),1),"")</f>
        <v/>
      </c>
      <c r="AS714" s="742"/>
      <c r="AT714" s="596"/>
      <c r="AU714" s="596"/>
      <c r="AV714" s="596"/>
      <c r="AW714" s="596"/>
      <c r="AX714" s="596"/>
      <c r="AY714" s="596"/>
      <c r="AZ714" s="596"/>
      <c r="BA714" s="596"/>
      <c r="BB714" s="596"/>
      <c r="BC714" s="596"/>
      <c r="BD714" s="596"/>
      <c r="BE714" s="596"/>
      <c r="BF714" s="596"/>
      <c r="BG714" s="596"/>
      <c r="BH714" s="596"/>
      <c r="BI714" s="596"/>
      <c r="BJ714" s="596"/>
      <c r="BK714" s="596"/>
      <c r="BL714" s="596"/>
      <c r="BM714" s="596"/>
      <c r="BN714" s="596"/>
      <c r="BO714" s="596"/>
      <c r="BP714" s="596"/>
      <c r="BQ714" s="596"/>
      <c r="BR714" s="596"/>
      <c r="BS714" s="596"/>
      <c r="BT714" s="596"/>
      <c r="BU714" s="596"/>
      <c r="BV714" s="596"/>
      <c r="BW714" s="596"/>
      <c r="BX714" s="596"/>
    </row>
    <row r="715" spans="1:76" ht="16.5" thickTop="1" thickBot="1">
      <c r="A715" s="776"/>
      <c r="B715" s="776"/>
      <c r="C715" s="776"/>
      <c r="D715" s="776"/>
      <c r="E715" s="776"/>
      <c r="F715" s="777"/>
      <c r="G715" s="777"/>
      <c r="H715" s="742" t="s">
        <v>20978</v>
      </c>
      <c r="I715" s="775"/>
      <c r="J715" s="742"/>
      <c r="K715" s="775" t="s">
        <v>20774</v>
      </c>
      <c r="L715" s="775" t="s">
        <v>20774</v>
      </c>
      <c r="M715" s="775" t="s">
        <v>20774</v>
      </c>
      <c r="N715" s="743"/>
      <c r="O715" s="743"/>
      <c r="P715" s="743"/>
      <c r="Q715" s="743"/>
      <c r="R715" s="743"/>
      <c r="S71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5" s="743"/>
      <c r="U715" s="743"/>
      <c r="V715" s="743"/>
      <c r="W715" s="742"/>
      <c r="X715" s="742"/>
      <c r="Y715" s="775" t="s">
        <v>20774</v>
      </c>
      <c r="Z715" s="743" t="s">
        <v>4311</v>
      </c>
      <c r="AA715" s="743"/>
      <c r="AB715" s="743" t="str">
        <f>Таблиця4[[#This Row],[Descriptions2]]</f>
        <v/>
      </c>
      <c r="AC715" s="743" t="str">
        <f>Таблиця4[[#This Row],[Owner/Specific NPCs3]]</f>
        <v/>
      </c>
      <c r="AD715" s="743"/>
      <c r="AE715" s="750"/>
      <c r="AF715" s="751"/>
      <c r="AG715" s="752"/>
      <c r="AH715" s="743"/>
      <c r="AI715" s="752"/>
      <c r="AJ715" s="743"/>
      <c r="AK715" s="752"/>
      <c r="AL715" s="742" t="str">
        <f>IFERROR(INDEX('02_LIVING_WATERDEEP'!$C$2:$C$200,MATCH(Таблиця4[[#This Row],[BUILDING NAME]],'02_LIVING_WATERDEEP'!$A$2:$A$200,0),1),"")</f>
        <v/>
      </c>
      <c r="AM715" s="742" t="str">
        <f>IFERROR(INDEX('02_LIVING_WATERDEEP'!$F$2:$F$200,MATCH(Таблиця4[[#This Row],[BUILDING NAME]],'02_LIVING_WATERDEEP'!$A$2:$A$200,0),1),"")</f>
        <v/>
      </c>
      <c r="AN715" s="742" t="str">
        <f>IFERROR(INDEX('02_LIVING_WATERDEEP'!$I$2:$I$200,MATCH(Таблиця4[[#This Row],[BUILDING NAME]],'02_LIVING_WATERDEEP'!$A$2:$A$200,0),1),"")</f>
        <v/>
      </c>
      <c r="AO715" s="742" t="str">
        <f>IFERROR(INDEX('02_LIVING_WATERDEEP'!$J$2:$J$200,MATCH(Таблиця4[[#This Row],[BUILDING NAME]],'02_LIVING_WATERDEEP'!$A$2:$A$200,0),1),"")</f>
        <v/>
      </c>
      <c r="AP715" s="742" t="str">
        <f>IFERROR(INDEX('02_LIVING_WATERDEEP'!$K$2:$K$200,MATCH(Таблиця4[[#This Row],[BUILDING NAME]],'02_LIVING_WATERDEEP'!$A$2:$A$200,0),1),"")</f>
        <v/>
      </c>
      <c r="AQ715" s="742" t="str">
        <f>IFERROR(INDEX('02_LIVING_WATERDEEP'!$L$2:$L$200,MATCH(Таблиця4[[#This Row],[BUILDING NAME]],'02_LIVING_WATERDEEP'!$A$2:$A$200,0),1),"")</f>
        <v/>
      </c>
      <c r="AR715" s="742" t="str">
        <f>IFERROR(INDEX('02_LIVING_WATERDEEP'!$M$2:$M$200,MATCH(Таблиця4[[#This Row],[BUILDING NAME]],'02_LIVING_WATERDEEP'!$A$2:$A$200,0),1),"")</f>
        <v/>
      </c>
      <c r="AS715" s="742"/>
      <c r="AT715" s="596"/>
      <c r="AU715" s="596"/>
      <c r="AV715" s="596"/>
      <c r="AW715" s="596"/>
      <c r="AX715" s="596"/>
      <c r="AY715" s="596"/>
      <c r="AZ715" s="596"/>
      <c r="BA715" s="596"/>
      <c r="BB715" s="596"/>
      <c r="BC715" s="596"/>
      <c r="BD715" s="596"/>
      <c r="BE715" s="596"/>
      <c r="BF715" s="596"/>
      <c r="BG715" s="596"/>
      <c r="BH715" s="596"/>
      <c r="BI715" s="596"/>
      <c r="BJ715" s="596"/>
      <c r="BK715" s="596"/>
      <c r="BL715" s="596"/>
      <c r="BM715" s="596"/>
      <c r="BN715" s="596"/>
      <c r="BO715" s="596"/>
      <c r="BP715" s="596"/>
      <c r="BQ715" s="596"/>
      <c r="BR715" s="596"/>
      <c r="BS715" s="596"/>
      <c r="BT715" s="596"/>
      <c r="BU715" s="596"/>
      <c r="BV715" s="596"/>
      <c r="BW715" s="596"/>
      <c r="BX715" s="596"/>
    </row>
    <row r="716" spans="1:76" ht="16.5" thickTop="1" thickBot="1">
      <c r="A716" s="776"/>
      <c r="B716" s="776"/>
      <c r="C716" s="776"/>
      <c r="D716" s="776"/>
      <c r="E716" s="776"/>
      <c r="F716" s="777"/>
      <c r="G716" s="777"/>
      <c r="H716" s="742" t="s">
        <v>20979</v>
      </c>
      <c r="I716" s="775"/>
      <c r="J716" s="742"/>
      <c r="K716" s="775" t="s">
        <v>20774</v>
      </c>
      <c r="L716" s="775" t="s">
        <v>20774</v>
      </c>
      <c r="M716" s="775" t="s">
        <v>20774</v>
      </c>
      <c r="N716" s="743"/>
      <c r="O716" s="743"/>
      <c r="P716" s="743"/>
      <c r="Q716" s="743"/>
      <c r="R716" s="743"/>
      <c r="S71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6" s="743"/>
      <c r="U716" s="743"/>
      <c r="V716" s="743"/>
      <c r="W716" s="742"/>
      <c r="X716" s="742"/>
      <c r="Y716" s="775" t="s">
        <v>20774</v>
      </c>
      <c r="Z716" s="743" t="s">
        <v>4311</v>
      </c>
      <c r="AA716" s="743"/>
      <c r="AB716" s="743" t="str">
        <f>Таблиця4[[#This Row],[Descriptions2]]</f>
        <v/>
      </c>
      <c r="AC716" s="743" t="str">
        <f>Таблиця4[[#This Row],[Owner/Specific NPCs3]]</f>
        <v/>
      </c>
      <c r="AD716" s="743"/>
      <c r="AE716" s="750"/>
      <c r="AF716" s="751"/>
      <c r="AG716" s="752"/>
      <c r="AH716" s="743"/>
      <c r="AI716" s="752"/>
      <c r="AJ716" s="743"/>
      <c r="AK716" s="752"/>
      <c r="AL716" s="742" t="str">
        <f>IFERROR(INDEX('02_LIVING_WATERDEEP'!$C$2:$C$200,MATCH(Таблиця4[[#This Row],[BUILDING NAME]],'02_LIVING_WATERDEEP'!$A$2:$A$200,0),1),"")</f>
        <v/>
      </c>
      <c r="AM716" s="742" t="str">
        <f>IFERROR(INDEX('02_LIVING_WATERDEEP'!$F$2:$F$200,MATCH(Таблиця4[[#This Row],[BUILDING NAME]],'02_LIVING_WATERDEEP'!$A$2:$A$200,0),1),"")</f>
        <v/>
      </c>
      <c r="AN716" s="742" t="str">
        <f>IFERROR(INDEX('02_LIVING_WATERDEEP'!$I$2:$I$200,MATCH(Таблиця4[[#This Row],[BUILDING NAME]],'02_LIVING_WATERDEEP'!$A$2:$A$200,0),1),"")</f>
        <v/>
      </c>
      <c r="AO716" s="742" t="str">
        <f>IFERROR(INDEX('02_LIVING_WATERDEEP'!$J$2:$J$200,MATCH(Таблиця4[[#This Row],[BUILDING NAME]],'02_LIVING_WATERDEEP'!$A$2:$A$200,0),1),"")</f>
        <v/>
      </c>
      <c r="AP716" s="742" t="str">
        <f>IFERROR(INDEX('02_LIVING_WATERDEEP'!$K$2:$K$200,MATCH(Таблиця4[[#This Row],[BUILDING NAME]],'02_LIVING_WATERDEEP'!$A$2:$A$200,0),1),"")</f>
        <v/>
      </c>
      <c r="AQ716" s="742" t="str">
        <f>IFERROR(INDEX('02_LIVING_WATERDEEP'!$L$2:$L$200,MATCH(Таблиця4[[#This Row],[BUILDING NAME]],'02_LIVING_WATERDEEP'!$A$2:$A$200,0),1),"")</f>
        <v/>
      </c>
      <c r="AR716" s="742" t="str">
        <f>IFERROR(INDEX('02_LIVING_WATERDEEP'!$M$2:$M$200,MATCH(Таблиця4[[#This Row],[BUILDING NAME]],'02_LIVING_WATERDEEP'!$A$2:$A$200,0),1),"")</f>
        <v/>
      </c>
      <c r="AS716" s="742"/>
      <c r="AT716" s="596"/>
      <c r="AU716" s="596"/>
      <c r="AV716" s="596"/>
      <c r="AW716" s="596"/>
      <c r="AX716" s="596"/>
      <c r="AY716" s="596"/>
      <c r="AZ716" s="596"/>
      <c r="BA716" s="596"/>
      <c r="BB716" s="596"/>
      <c r="BC716" s="596"/>
      <c r="BD716" s="596"/>
      <c r="BE716" s="596"/>
      <c r="BF716" s="596"/>
      <c r="BG716" s="596"/>
      <c r="BH716" s="596"/>
      <c r="BI716" s="596"/>
      <c r="BJ716" s="596"/>
      <c r="BK716" s="596"/>
      <c r="BL716" s="596"/>
      <c r="BM716" s="596"/>
      <c r="BN716" s="596"/>
      <c r="BO716" s="596"/>
      <c r="BP716" s="596"/>
      <c r="BQ716" s="596"/>
      <c r="BR716" s="596"/>
      <c r="BS716" s="596"/>
      <c r="BT716" s="596"/>
      <c r="BU716" s="596"/>
      <c r="BV716" s="596"/>
      <c r="BW716" s="596"/>
      <c r="BX716" s="596"/>
    </row>
    <row r="717" spans="1:76" ht="16.5" thickTop="1" thickBot="1">
      <c r="A717" s="776"/>
      <c r="B717" s="776"/>
      <c r="C717" s="776"/>
      <c r="D717" s="776"/>
      <c r="E717" s="776"/>
      <c r="F717" s="777"/>
      <c r="G717" s="777"/>
      <c r="H717" s="742" t="s">
        <v>2171</v>
      </c>
      <c r="I717" s="775"/>
      <c r="J717" s="742"/>
      <c r="K717" s="743" t="s">
        <v>2092</v>
      </c>
      <c r="L717" s="775" t="s">
        <v>20774</v>
      </c>
      <c r="M717" s="775" t="s">
        <v>20774</v>
      </c>
      <c r="N717" s="743"/>
      <c r="O717" s="743">
        <v>4</v>
      </c>
      <c r="P717" s="743">
        <v>3</v>
      </c>
      <c r="Q717" s="743"/>
      <c r="R717" s="743"/>
      <c r="S71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xml:space="preserve">4C • 3A • </v>
      </c>
      <c r="T717" s="743"/>
      <c r="U717" s="743"/>
      <c r="V717" s="743"/>
      <c r="W717" s="742"/>
      <c r="X717" s="742"/>
      <c r="Y717" s="742" t="s">
        <v>5655</v>
      </c>
      <c r="Z717" s="743" t="s">
        <v>237</v>
      </c>
      <c r="AA717" s="743"/>
      <c r="AB717" s="743" t="s">
        <v>5655</v>
      </c>
      <c r="AC717" s="743">
        <f>Таблиця4[[#This Row],[Owner/Specific NPCs3]]</f>
        <v>0</v>
      </c>
      <c r="AD717" s="743"/>
      <c r="AE717" s="750"/>
      <c r="AF717" s="751"/>
      <c r="AG717" s="752"/>
      <c r="AH717" s="743"/>
      <c r="AI717" s="752"/>
      <c r="AJ717" s="743"/>
      <c r="AK717" s="752"/>
      <c r="AL717" s="742">
        <f>IFERROR(INDEX('02_LIVING_WATERDEEP'!$C$2:$C$200,MATCH(Таблиця4[[#This Row],[BUILDING NAME]],'02_LIVING_WATERDEEP'!$A$2:$A$200,0),1),"")</f>
        <v>0</v>
      </c>
      <c r="AM717" s="742" t="str">
        <f>IFERROR(INDEX('02_LIVING_WATERDEEP'!$F$2:$F$200,MATCH(Таблиця4[[#This Row],[BUILDING NAME]],'02_LIVING_WATERDEEP'!$A$2:$A$200,0),1),"")</f>
        <v>Wealthy</v>
      </c>
      <c r="AN717" s="742" t="str">
        <f>IFERROR(INDEX('02_LIVING_WATERDEEP'!$I$2:$I$200,MATCH(Таблиця4[[#This Row],[BUILDING NAME]],'02_LIVING_WATERDEEP'!$A$2:$A$200,0),1),"")</f>
        <v>An inn well-favored among visiting merchants that has had to expand its operations to two other buildings and implement Waterdeep's first advance bookings system. Known as a busy place with lots of overstuffed merchants, bustling messengers, and secret passages by which the servants get around.</v>
      </c>
      <c r="AO717" s="742">
        <f>IFERROR(INDEX('02_LIVING_WATERDEEP'!$J$2:$J$200,MATCH(Таблиця4[[#This Row],[BUILDING NAME]],'02_LIVING_WATERDEEP'!$A$2:$A$200,0),1),"")</f>
        <v>0</v>
      </c>
      <c r="AP717" s="742">
        <f>IFERROR(INDEX('02_LIVING_WATERDEEP'!$K$2:$K$200,MATCH(Таблиця4[[#This Row],[BUILDING NAME]],'02_LIVING_WATERDEEP'!$A$2:$A$200,0),1),"")</f>
        <v>0</v>
      </c>
      <c r="AQ717" s="742">
        <f>IFERROR(INDEX('02_LIVING_WATERDEEP'!$L$2:$L$200,MATCH(Таблиця4[[#This Row],[BUILDING NAME]],'02_LIVING_WATERDEEP'!$A$2:$A$200,0),1),"")</f>
        <v>0</v>
      </c>
      <c r="AR717" s="742">
        <f>IFERROR(INDEX('02_LIVING_WATERDEEP'!$M$2:$M$200,MATCH(Таблиця4[[#This Row],[BUILDING NAME]],'02_LIVING_WATERDEEP'!$A$2:$A$200,0),1),"")</f>
        <v>0</v>
      </c>
      <c r="AS717" s="742"/>
      <c r="AT717" s="596"/>
      <c r="AU717" s="596"/>
      <c r="AV717" s="596"/>
      <c r="AW717" s="596"/>
      <c r="AX717" s="596"/>
      <c r="AY717" s="596"/>
      <c r="AZ717" s="596"/>
      <c r="BA717" s="596"/>
      <c r="BB717" s="596"/>
      <c r="BC717" s="596"/>
      <c r="BD717" s="596"/>
      <c r="BE717" s="596"/>
      <c r="BF717" s="596"/>
      <c r="BG717" s="596"/>
      <c r="BH717" s="596"/>
      <c r="BI717" s="596"/>
      <c r="BJ717" s="596"/>
      <c r="BK717" s="596"/>
      <c r="BL717" s="596"/>
      <c r="BM717" s="596"/>
      <c r="BN717" s="596"/>
      <c r="BO717" s="596"/>
      <c r="BP717" s="596"/>
      <c r="BQ717" s="596"/>
      <c r="BR717" s="596"/>
      <c r="BS717" s="596"/>
      <c r="BT717" s="596"/>
      <c r="BU717" s="596"/>
      <c r="BV717" s="596"/>
      <c r="BW717" s="596"/>
      <c r="BX717" s="596"/>
    </row>
    <row r="718" spans="1:76" ht="16.5" thickTop="1" thickBot="1">
      <c r="A718" s="776"/>
      <c r="B718" s="776"/>
      <c r="C718" s="776"/>
      <c r="D718" s="776"/>
      <c r="E718" s="776"/>
      <c r="F718" s="777"/>
      <c r="G718" s="777"/>
      <c r="H718" s="742" t="s">
        <v>20591</v>
      </c>
      <c r="I718" s="775"/>
      <c r="J718" s="742"/>
      <c r="K718" s="743" t="s">
        <v>3008</v>
      </c>
      <c r="L718" s="775" t="s">
        <v>20774</v>
      </c>
      <c r="M718" s="775" t="s">
        <v>20774</v>
      </c>
      <c r="N718" s="743"/>
      <c r="O718" s="743"/>
      <c r="P718" s="743"/>
      <c r="Q718" s="743"/>
      <c r="R718" s="743"/>
      <c r="S71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8" s="743"/>
      <c r="U718" s="743"/>
      <c r="V718" s="743"/>
      <c r="W718" s="742"/>
      <c r="X718" s="742"/>
      <c r="Y718" s="742" t="s">
        <v>20592</v>
      </c>
      <c r="Z718" s="743" t="s">
        <v>4311</v>
      </c>
      <c r="AA718" s="743"/>
      <c r="AB718" s="743" t="str">
        <f>Таблиця4[[#This Row],[Descriptions2]]</f>
        <v/>
      </c>
      <c r="AC718" s="743" t="str">
        <f>Таблиця4[[#This Row],[Owner/Specific NPCs3]]</f>
        <v/>
      </c>
      <c r="AD718" s="743"/>
      <c r="AE718" s="750"/>
      <c r="AF718" s="751"/>
      <c r="AG718" s="752"/>
      <c r="AH718" s="743"/>
      <c r="AI718" s="752"/>
      <c r="AJ718" s="743"/>
      <c r="AK718" s="752"/>
      <c r="AL718" s="742" t="str">
        <f>IFERROR(INDEX('02_LIVING_WATERDEEP'!$C$2:$C$200,MATCH(Таблиця4[[#This Row],[BUILDING NAME]],'02_LIVING_WATERDEEP'!$A$2:$A$200,0),1),"")</f>
        <v/>
      </c>
      <c r="AM718" s="742" t="str">
        <f>IFERROR(INDEX('02_LIVING_WATERDEEP'!$F$2:$F$200,MATCH(Таблиця4[[#This Row],[BUILDING NAME]],'02_LIVING_WATERDEEP'!$A$2:$A$200,0),1),"")</f>
        <v/>
      </c>
      <c r="AN718" s="742" t="str">
        <f>IFERROR(INDEX('02_LIVING_WATERDEEP'!$I$2:$I$200,MATCH(Таблиця4[[#This Row],[BUILDING NAME]],'02_LIVING_WATERDEEP'!$A$2:$A$200,0),1),"")</f>
        <v/>
      </c>
      <c r="AO718" s="742" t="str">
        <f>IFERROR(INDEX('02_LIVING_WATERDEEP'!$J$2:$J$200,MATCH(Таблиця4[[#This Row],[BUILDING NAME]],'02_LIVING_WATERDEEP'!$A$2:$A$200,0),1),"")</f>
        <v/>
      </c>
      <c r="AP718" s="742" t="str">
        <f>IFERROR(INDEX('02_LIVING_WATERDEEP'!$K$2:$K$200,MATCH(Таблиця4[[#This Row],[BUILDING NAME]],'02_LIVING_WATERDEEP'!$A$2:$A$200,0),1),"")</f>
        <v/>
      </c>
      <c r="AQ718" s="742" t="str">
        <f>IFERROR(INDEX('02_LIVING_WATERDEEP'!$L$2:$L$200,MATCH(Таблиця4[[#This Row],[BUILDING NAME]],'02_LIVING_WATERDEEP'!$A$2:$A$200,0),1),"")</f>
        <v/>
      </c>
      <c r="AR718" s="742" t="str">
        <f>IFERROR(INDEX('02_LIVING_WATERDEEP'!$M$2:$M$200,MATCH(Таблиця4[[#This Row],[BUILDING NAME]],'02_LIVING_WATERDEEP'!$A$2:$A$200,0),1),"")</f>
        <v/>
      </c>
      <c r="AS718" s="742"/>
      <c r="AT718" s="596"/>
      <c r="AU718" s="596"/>
      <c r="AV718" s="596"/>
      <c r="AW718" s="596"/>
      <c r="AX718" s="596"/>
      <c r="AY718" s="596"/>
      <c r="AZ718" s="596"/>
      <c r="BA718" s="596"/>
      <c r="BB718" s="596"/>
      <c r="BC718" s="596"/>
      <c r="BD718" s="596"/>
      <c r="BE718" s="596"/>
      <c r="BF718" s="596"/>
      <c r="BG718" s="596"/>
      <c r="BH718" s="596"/>
      <c r="BI718" s="596"/>
      <c r="BJ718" s="596"/>
      <c r="BK718" s="596"/>
      <c r="BL718" s="596"/>
      <c r="BM718" s="596"/>
      <c r="BN718" s="596"/>
      <c r="BO718" s="596"/>
      <c r="BP718" s="596"/>
      <c r="BQ718" s="596"/>
      <c r="BR718" s="596"/>
      <c r="BS718" s="596"/>
      <c r="BT718" s="596"/>
      <c r="BU718" s="596"/>
      <c r="BV718" s="596"/>
      <c r="BW718" s="596"/>
      <c r="BX718" s="596"/>
    </row>
    <row r="719" spans="1:76" ht="16.5" thickTop="1" thickBot="1">
      <c r="A719" s="776"/>
      <c r="B719" s="776"/>
      <c r="C719" s="776"/>
      <c r="D719" s="776"/>
      <c r="E719" s="776"/>
      <c r="F719" s="777"/>
      <c r="G719" s="777"/>
      <c r="H719" s="742" t="s">
        <v>21769</v>
      </c>
      <c r="I719" s="775"/>
      <c r="J719" s="742"/>
      <c r="K719" s="743" t="s">
        <v>2089</v>
      </c>
      <c r="L719" s="775" t="s">
        <v>20774</v>
      </c>
      <c r="M719" s="775" t="s">
        <v>20774</v>
      </c>
      <c r="N719" s="743"/>
      <c r="O719" s="743"/>
      <c r="P719" s="743"/>
      <c r="Q719" s="743"/>
      <c r="R719" s="743"/>
      <c r="S71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19" s="743"/>
      <c r="U719" s="743"/>
      <c r="V719" s="743"/>
      <c r="W719" s="742"/>
      <c r="X719" s="742"/>
      <c r="Y719" s="775" t="s">
        <v>20774</v>
      </c>
      <c r="Z719" s="743" t="s">
        <v>4311</v>
      </c>
      <c r="AA719" s="743"/>
      <c r="AB719" s="743" t="str">
        <f>Таблиця4[[#This Row],[Descriptions2]]</f>
        <v/>
      </c>
      <c r="AC719" s="743" t="str">
        <f>Таблиця4[[#This Row],[Owner/Specific NPCs3]]</f>
        <v/>
      </c>
      <c r="AD719" s="743"/>
      <c r="AE719" s="750"/>
      <c r="AF719" s="751"/>
      <c r="AG719" s="752"/>
      <c r="AH719" s="743"/>
      <c r="AI719" s="752"/>
      <c r="AJ719" s="743"/>
      <c r="AK719" s="752"/>
      <c r="AL719" s="742" t="str">
        <f>IFERROR(INDEX('02_LIVING_WATERDEEP'!$C$2:$C$200,MATCH(Таблиця4[[#This Row],[BUILDING NAME]],'02_LIVING_WATERDEEP'!$A$2:$A$200,0),1),"")</f>
        <v/>
      </c>
      <c r="AM719" s="742" t="str">
        <f>IFERROR(INDEX('02_LIVING_WATERDEEP'!$F$2:$F$200,MATCH(Таблиця4[[#This Row],[BUILDING NAME]],'02_LIVING_WATERDEEP'!$A$2:$A$200,0),1),"")</f>
        <v/>
      </c>
      <c r="AN719" s="742" t="str">
        <f>IFERROR(INDEX('02_LIVING_WATERDEEP'!$I$2:$I$200,MATCH(Таблиця4[[#This Row],[BUILDING NAME]],'02_LIVING_WATERDEEP'!$A$2:$A$200,0),1),"")</f>
        <v/>
      </c>
      <c r="AO719" s="742" t="str">
        <f>IFERROR(INDEX('02_LIVING_WATERDEEP'!$J$2:$J$200,MATCH(Таблиця4[[#This Row],[BUILDING NAME]],'02_LIVING_WATERDEEP'!$A$2:$A$200,0),1),"")</f>
        <v/>
      </c>
      <c r="AP719" s="742" t="str">
        <f>IFERROR(INDEX('02_LIVING_WATERDEEP'!$K$2:$K$200,MATCH(Таблиця4[[#This Row],[BUILDING NAME]],'02_LIVING_WATERDEEP'!$A$2:$A$200,0),1),"")</f>
        <v/>
      </c>
      <c r="AQ719" s="742" t="str">
        <f>IFERROR(INDEX('02_LIVING_WATERDEEP'!$L$2:$L$200,MATCH(Таблиця4[[#This Row],[BUILDING NAME]],'02_LIVING_WATERDEEP'!$A$2:$A$200,0),1),"")</f>
        <v/>
      </c>
      <c r="AR719" s="742" t="str">
        <f>IFERROR(INDEX('02_LIVING_WATERDEEP'!$M$2:$M$200,MATCH(Таблиця4[[#This Row],[BUILDING NAME]],'02_LIVING_WATERDEEP'!$A$2:$A$200,0),1),"")</f>
        <v/>
      </c>
      <c r="AS719" s="742"/>
      <c r="AT719" s="596"/>
      <c r="AU719" s="596"/>
      <c r="AV719" s="596"/>
      <c r="AW719" s="596"/>
      <c r="AX719" s="596"/>
      <c r="AY719" s="596"/>
      <c r="AZ719" s="596"/>
      <c r="BA719" s="596"/>
      <c r="BB719" s="596"/>
      <c r="BC719" s="596"/>
      <c r="BD719" s="596"/>
      <c r="BE719" s="596"/>
      <c r="BF719" s="596"/>
      <c r="BG719" s="596"/>
      <c r="BH719" s="596"/>
      <c r="BI719" s="596"/>
      <c r="BJ719" s="596"/>
      <c r="BK719" s="596"/>
      <c r="BL719" s="596"/>
      <c r="BM719" s="596"/>
      <c r="BN719" s="596"/>
      <c r="BO719" s="596"/>
      <c r="BP719" s="596"/>
      <c r="BQ719" s="596"/>
      <c r="BR719" s="596"/>
      <c r="BS719" s="596"/>
      <c r="BT719" s="596"/>
      <c r="BU719" s="596"/>
      <c r="BV719" s="596"/>
      <c r="BW719" s="596"/>
      <c r="BX719" s="596"/>
    </row>
    <row r="720" spans="1:76" ht="16.5" thickTop="1" thickBot="1">
      <c r="A720" s="776"/>
      <c r="B720" s="776"/>
      <c r="C720" s="776"/>
      <c r="D720" s="776"/>
      <c r="E720" s="776"/>
      <c r="F720" s="777"/>
      <c r="G720" s="777"/>
      <c r="H720" s="742" t="s">
        <v>20294</v>
      </c>
      <c r="I720" s="775"/>
      <c r="J720" s="742"/>
      <c r="K720" s="743" t="s">
        <v>2701</v>
      </c>
      <c r="L720" s="775" t="s">
        <v>20774</v>
      </c>
      <c r="M720" s="775" t="s">
        <v>20774</v>
      </c>
      <c r="N720" s="743"/>
      <c r="O720" s="743"/>
      <c r="P720" s="743"/>
      <c r="Q720" s="743"/>
      <c r="R720" s="743"/>
      <c r="S72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0" s="743"/>
      <c r="U720" s="743"/>
      <c r="V720" s="743"/>
      <c r="W720" s="742"/>
      <c r="X720" s="742"/>
      <c r="Y720" s="775" t="s">
        <v>20774</v>
      </c>
      <c r="Z720" s="743" t="s">
        <v>4311</v>
      </c>
      <c r="AA720" s="743"/>
      <c r="AB720" s="743" t="str">
        <f>Таблиця4[[#This Row],[Descriptions2]]</f>
        <v/>
      </c>
      <c r="AC720" s="743" t="str">
        <f>Таблиця4[[#This Row],[Owner/Specific NPCs3]]</f>
        <v/>
      </c>
      <c r="AD720" s="743"/>
      <c r="AE720" s="750"/>
      <c r="AF720" s="751"/>
      <c r="AG720" s="752"/>
      <c r="AH720" s="743"/>
      <c r="AI720" s="752"/>
      <c r="AJ720" s="743"/>
      <c r="AK720" s="752"/>
      <c r="AL720" s="742" t="str">
        <f>IFERROR(INDEX('02_LIVING_WATERDEEP'!$C$2:$C$200,MATCH(Таблиця4[[#This Row],[BUILDING NAME]],'02_LIVING_WATERDEEP'!$A$2:$A$200,0),1),"")</f>
        <v/>
      </c>
      <c r="AM720" s="742" t="str">
        <f>IFERROR(INDEX('02_LIVING_WATERDEEP'!$F$2:$F$200,MATCH(Таблиця4[[#This Row],[BUILDING NAME]],'02_LIVING_WATERDEEP'!$A$2:$A$200,0),1),"")</f>
        <v/>
      </c>
      <c r="AN720" s="742" t="str">
        <f>IFERROR(INDEX('02_LIVING_WATERDEEP'!$I$2:$I$200,MATCH(Таблиця4[[#This Row],[BUILDING NAME]],'02_LIVING_WATERDEEP'!$A$2:$A$200,0),1),"")</f>
        <v/>
      </c>
      <c r="AO720" s="742" t="str">
        <f>IFERROR(INDEX('02_LIVING_WATERDEEP'!$J$2:$J$200,MATCH(Таблиця4[[#This Row],[BUILDING NAME]],'02_LIVING_WATERDEEP'!$A$2:$A$200,0),1),"")</f>
        <v/>
      </c>
      <c r="AP720" s="742" t="str">
        <f>IFERROR(INDEX('02_LIVING_WATERDEEP'!$K$2:$K$200,MATCH(Таблиця4[[#This Row],[BUILDING NAME]],'02_LIVING_WATERDEEP'!$A$2:$A$200,0),1),"")</f>
        <v/>
      </c>
      <c r="AQ720" s="742" t="str">
        <f>IFERROR(INDEX('02_LIVING_WATERDEEP'!$L$2:$L$200,MATCH(Таблиця4[[#This Row],[BUILDING NAME]],'02_LIVING_WATERDEEP'!$A$2:$A$200,0),1),"")</f>
        <v/>
      </c>
      <c r="AR720" s="742" t="str">
        <f>IFERROR(INDEX('02_LIVING_WATERDEEP'!$M$2:$M$200,MATCH(Таблиця4[[#This Row],[BUILDING NAME]],'02_LIVING_WATERDEEP'!$A$2:$A$200,0),1),"")</f>
        <v/>
      </c>
      <c r="AS720" s="742"/>
      <c r="AT720" s="596"/>
      <c r="AU720" s="596"/>
      <c r="AV720" s="596"/>
      <c r="AW720" s="596"/>
      <c r="AX720" s="596"/>
      <c r="AY720" s="596"/>
      <c r="AZ720" s="596"/>
      <c r="BA720" s="596"/>
      <c r="BB720" s="596"/>
      <c r="BC720" s="596"/>
      <c r="BD720" s="596"/>
      <c r="BE720" s="596"/>
      <c r="BF720" s="596"/>
      <c r="BG720" s="596"/>
      <c r="BH720" s="596"/>
      <c r="BI720" s="596"/>
      <c r="BJ720" s="596"/>
      <c r="BK720" s="596"/>
      <c r="BL720" s="596"/>
      <c r="BM720" s="596"/>
      <c r="BN720" s="596"/>
      <c r="BO720" s="596"/>
      <c r="BP720" s="596"/>
      <c r="BQ720" s="596"/>
      <c r="BR720" s="596"/>
      <c r="BS720" s="596"/>
      <c r="BT720" s="596"/>
      <c r="BU720" s="596"/>
      <c r="BV720" s="596"/>
      <c r="BW720" s="596"/>
      <c r="BX720" s="596"/>
    </row>
    <row r="721" spans="1:76" ht="16.5" thickTop="1" thickBot="1">
      <c r="A721" s="776"/>
      <c r="B721" s="776"/>
      <c r="C721" s="776"/>
      <c r="D721" s="776"/>
      <c r="E721" s="776"/>
      <c r="F721" s="777"/>
      <c r="G721" s="777"/>
      <c r="H721" s="742" t="s">
        <v>20295</v>
      </c>
      <c r="I721" s="775"/>
      <c r="J721" s="742"/>
      <c r="K721" s="775" t="s">
        <v>20774</v>
      </c>
      <c r="L721" s="775" t="s">
        <v>20774</v>
      </c>
      <c r="M721" s="775" t="s">
        <v>20774</v>
      </c>
      <c r="N721" s="743"/>
      <c r="O721" s="743"/>
      <c r="P721" s="743"/>
      <c r="Q721" s="743"/>
      <c r="R721" s="743"/>
      <c r="S72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1" s="743"/>
      <c r="U721" s="743"/>
      <c r="V721" s="743"/>
      <c r="W721" s="742"/>
      <c r="X721" s="742"/>
      <c r="Y721" s="742" t="s">
        <v>20296</v>
      </c>
      <c r="Z721" s="743" t="s">
        <v>4311</v>
      </c>
      <c r="AA721" s="743"/>
      <c r="AB721" s="743" t="str">
        <f>Таблиця4[[#This Row],[Descriptions2]]</f>
        <v/>
      </c>
      <c r="AC721" s="743" t="str">
        <f>Таблиця4[[#This Row],[Owner/Specific NPCs3]]</f>
        <v/>
      </c>
      <c r="AD721" s="743"/>
      <c r="AE721" s="750"/>
      <c r="AF721" s="751"/>
      <c r="AG721" s="752"/>
      <c r="AH721" s="743"/>
      <c r="AI721" s="752"/>
      <c r="AJ721" s="743"/>
      <c r="AK721" s="752"/>
      <c r="AL721" s="742" t="str">
        <f>IFERROR(INDEX('02_LIVING_WATERDEEP'!$C$2:$C$200,MATCH(Таблиця4[[#This Row],[BUILDING NAME]],'02_LIVING_WATERDEEP'!$A$2:$A$200,0),1),"")</f>
        <v/>
      </c>
      <c r="AM721" s="742" t="str">
        <f>IFERROR(INDEX('02_LIVING_WATERDEEP'!$F$2:$F$200,MATCH(Таблиця4[[#This Row],[BUILDING NAME]],'02_LIVING_WATERDEEP'!$A$2:$A$200,0),1),"")</f>
        <v/>
      </c>
      <c r="AN721" s="742" t="str">
        <f>IFERROR(INDEX('02_LIVING_WATERDEEP'!$I$2:$I$200,MATCH(Таблиця4[[#This Row],[BUILDING NAME]],'02_LIVING_WATERDEEP'!$A$2:$A$200,0),1),"")</f>
        <v/>
      </c>
      <c r="AO721" s="742" t="str">
        <f>IFERROR(INDEX('02_LIVING_WATERDEEP'!$J$2:$J$200,MATCH(Таблиця4[[#This Row],[BUILDING NAME]],'02_LIVING_WATERDEEP'!$A$2:$A$200,0),1),"")</f>
        <v/>
      </c>
      <c r="AP721" s="742" t="str">
        <f>IFERROR(INDEX('02_LIVING_WATERDEEP'!$K$2:$K$200,MATCH(Таблиця4[[#This Row],[BUILDING NAME]],'02_LIVING_WATERDEEP'!$A$2:$A$200,0),1),"")</f>
        <v/>
      </c>
      <c r="AQ721" s="742" t="str">
        <f>IFERROR(INDEX('02_LIVING_WATERDEEP'!$L$2:$L$200,MATCH(Таблиця4[[#This Row],[BUILDING NAME]],'02_LIVING_WATERDEEP'!$A$2:$A$200,0),1),"")</f>
        <v/>
      </c>
      <c r="AR721" s="742" t="str">
        <f>IFERROR(INDEX('02_LIVING_WATERDEEP'!$M$2:$M$200,MATCH(Таблиця4[[#This Row],[BUILDING NAME]],'02_LIVING_WATERDEEP'!$A$2:$A$200,0),1),"")</f>
        <v/>
      </c>
      <c r="AS721" s="742"/>
      <c r="AT721" s="596"/>
      <c r="AU721" s="596"/>
      <c r="AV721" s="596"/>
      <c r="AW721" s="596"/>
      <c r="AX721" s="596"/>
      <c r="AY721" s="596"/>
      <c r="AZ721" s="596"/>
      <c r="BA721" s="596"/>
      <c r="BB721" s="596"/>
      <c r="BC721" s="596"/>
      <c r="BD721" s="596"/>
      <c r="BE721" s="596"/>
      <c r="BF721" s="596"/>
      <c r="BG721" s="596"/>
      <c r="BH721" s="596"/>
      <c r="BI721" s="596"/>
      <c r="BJ721" s="596"/>
      <c r="BK721" s="596"/>
      <c r="BL721" s="596"/>
      <c r="BM721" s="596"/>
      <c r="BN721" s="596"/>
      <c r="BO721" s="596"/>
      <c r="BP721" s="596"/>
      <c r="BQ721" s="596"/>
      <c r="BR721" s="596"/>
      <c r="BS721" s="596"/>
      <c r="BT721" s="596"/>
      <c r="BU721" s="596"/>
      <c r="BV721" s="596"/>
      <c r="BW721" s="596"/>
      <c r="BX721" s="596"/>
    </row>
    <row r="722" spans="1:76" ht="16.5" thickTop="1" thickBot="1">
      <c r="A722" s="776"/>
      <c r="B722" s="776"/>
      <c r="C722" s="776"/>
      <c r="D722" s="776"/>
      <c r="E722" s="776"/>
      <c r="F722" s="777"/>
      <c r="G722" s="777"/>
      <c r="H722" s="743" t="s">
        <v>20751</v>
      </c>
      <c r="I722" s="775"/>
      <c r="J722" s="742"/>
      <c r="K722" s="743" t="s">
        <v>19826</v>
      </c>
      <c r="L722" s="775" t="s">
        <v>20774</v>
      </c>
      <c r="M722" s="775" t="s">
        <v>20774</v>
      </c>
      <c r="N722" s="743"/>
      <c r="O722" s="743"/>
      <c r="P722" s="743"/>
      <c r="Q722" s="743"/>
      <c r="R722" s="743"/>
      <c r="S72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2" s="743"/>
      <c r="U722" s="743"/>
      <c r="V722" s="743" t="s">
        <v>4457</v>
      </c>
      <c r="W722" s="742"/>
      <c r="X722" s="742"/>
      <c r="Y722" s="742" t="s">
        <v>20752</v>
      </c>
      <c r="Z722" s="743" t="s">
        <v>4311</v>
      </c>
      <c r="AA722" s="743"/>
      <c r="AB722" s="743" t="str">
        <f>Таблиця4[[#This Row],[Descriptions2]]</f>
        <v/>
      </c>
      <c r="AC722" s="743" t="str">
        <f>Таблиця4[[#This Row],[Owner/Specific NPCs3]]</f>
        <v/>
      </c>
      <c r="AD722" s="743"/>
      <c r="AE722" s="750"/>
      <c r="AF722" s="751"/>
      <c r="AG722" s="752"/>
      <c r="AH722" s="743"/>
      <c r="AI722" s="752"/>
      <c r="AJ722" s="743"/>
      <c r="AK722" s="752"/>
      <c r="AL722" s="742" t="str">
        <f>IFERROR(INDEX('02_LIVING_WATERDEEP'!$C$2:$C$200,MATCH(Таблиця4[[#This Row],[BUILDING NAME]],'02_LIVING_WATERDEEP'!$A$2:$A$200,0),1),"")</f>
        <v/>
      </c>
      <c r="AM722" s="742" t="str">
        <f>IFERROR(INDEX('02_LIVING_WATERDEEP'!$F$2:$F$200,MATCH(Таблиця4[[#This Row],[BUILDING NAME]],'02_LIVING_WATERDEEP'!$A$2:$A$200,0),1),"")</f>
        <v/>
      </c>
      <c r="AN722" s="742" t="str">
        <f>IFERROR(INDEX('02_LIVING_WATERDEEP'!$I$2:$I$200,MATCH(Таблиця4[[#This Row],[BUILDING NAME]],'02_LIVING_WATERDEEP'!$A$2:$A$200,0),1),"")</f>
        <v/>
      </c>
      <c r="AO722" s="742" t="str">
        <f>IFERROR(INDEX('02_LIVING_WATERDEEP'!$J$2:$J$200,MATCH(Таблиця4[[#This Row],[BUILDING NAME]],'02_LIVING_WATERDEEP'!$A$2:$A$200,0),1),"")</f>
        <v/>
      </c>
      <c r="AP722" s="742" t="str">
        <f>IFERROR(INDEX('02_LIVING_WATERDEEP'!$K$2:$K$200,MATCH(Таблиця4[[#This Row],[BUILDING NAME]],'02_LIVING_WATERDEEP'!$A$2:$A$200,0),1),"")</f>
        <v/>
      </c>
      <c r="AQ722" s="742" t="str">
        <f>IFERROR(INDEX('02_LIVING_WATERDEEP'!$L$2:$L$200,MATCH(Таблиця4[[#This Row],[BUILDING NAME]],'02_LIVING_WATERDEEP'!$A$2:$A$200,0),1),"")</f>
        <v/>
      </c>
      <c r="AR722" s="742" t="str">
        <f>IFERROR(INDEX('02_LIVING_WATERDEEP'!$M$2:$M$200,MATCH(Таблиця4[[#This Row],[BUILDING NAME]],'02_LIVING_WATERDEEP'!$A$2:$A$200,0),1),"")</f>
        <v/>
      </c>
      <c r="AS722" s="742"/>
      <c r="AT722" s="596"/>
      <c r="AU722" s="596"/>
      <c r="AV722" s="596"/>
      <c r="AW722" s="596"/>
      <c r="AX722" s="596"/>
      <c r="AY722" s="596"/>
      <c r="AZ722" s="596"/>
      <c r="BA722" s="596"/>
      <c r="BB722" s="596"/>
      <c r="BC722" s="596"/>
      <c r="BD722" s="596"/>
      <c r="BE722" s="596"/>
      <c r="BF722" s="596"/>
      <c r="BG722" s="596"/>
      <c r="BH722" s="596"/>
      <c r="BI722" s="596"/>
      <c r="BJ722" s="596"/>
      <c r="BK722" s="596"/>
      <c r="BL722" s="596"/>
      <c r="BM722" s="596"/>
      <c r="BN722" s="596"/>
      <c r="BO722" s="596"/>
      <c r="BP722" s="596"/>
      <c r="BQ722" s="596"/>
      <c r="BR722" s="596"/>
      <c r="BS722" s="596"/>
      <c r="BT722" s="596"/>
      <c r="BU722" s="596"/>
      <c r="BV722" s="596"/>
      <c r="BW722" s="596"/>
      <c r="BX722" s="596"/>
    </row>
    <row r="723" spans="1:76" ht="16.5" thickTop="1" thickBot="1">
      <c r="A723" s="776"/>
      <c r="B723" s="776"/>
      <c r="C723" s="776"/>
      <c r="D723" s="776"/>
      <c r="E723" s="776"/>
      <c r="F723" s="777"/>
      <c r="G723" s="777"/>
      <c r="H723" s="742" t="s">
        <v>20758</v>
      </c>
      <c r="I723" s="775"/>
      <c r="J723" s="742"/>
      <c r="K723" s="743" t="s">
        <v>17191</v>
      </c>
      <c r="L723" s="775" t="s">
        <v>20774</v>
      </c>
      <c r="M723" s="775" t="s">
        <v>20774</v>
      </c>
      <c r="N723" s="743"/>
      <c r="O723" s="743"/>
      <c r="P723" s="743"/>
      <c r="Q723" s="743"/>
      <c r="R723" s="743"/>
      <c r="S72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3" s="743"/>
      <c r="U723" s="743"/>
      <c r="V723" s="743"/>
      <c r="W723" s="742"/>
      <c r="X723" s="742"/>
      <c r="Y723" s="742" t="s">
        <v>20759</v>
      </c>
      <c r="Z723" s="743" t="s">
        <v>4311</v>
      </c>
      <c r="AA723" s="743"/>
      <c r="AB723" s="743" t="str">
        <f>Таблиця4[[#This Row],[Descriptions2]]</f>
        <v/>
      </c>
      <c r="AC723" s="743" t="str">
        <f>Таблиця4[[#This Row],[Owner/Specific NPCs3]]</f>
        <v/>
      </c>
      <c r="AD723" s="743"/>
      <c r="AE723" s="750"/>
      <c r="AF723" s="751"/>
      <c r="AG723" s="752"/>
      <c r="AH723" s="743"/>
      <c r="AI723" s="752"/>
      <c r="AJ723" s="743"/>
      <c r="AK723" s="752"/>
      <c r="AL723" s="742" t="str">
        <f>IFERROR(INDEX('02_LIVING_WATERDEEP'!$C$2:$C$200,MATCH(Таблиця4[[#This Row],[BUILDING NAME]],'02_LIVING_WATERDEEP'!$A$2:$A$200,0),1),"")</f>
        <v/>
      </c>
      <c r="AM723" s="742" t="str">
        <f>IFERROR(INDEX('02_LIVING_WATERDEEP'!$F$2:$F$200,MATCH(Таблиця4[[#This Row],[BUILDING NAME]],'02_LIVING_WATERDEEP'!$A$2:$A$200,0),1),"")</f>
        <v/>
      </c>
      <c r="AN723" s="742" t="str">
        <f>IFERROR(INDEX('02_LIVING_WATERDEEP'!$I$2:$I$200,MATCH(Таблиця4[[#This Row],[BUILDING NAME]],'02_LIVING_WATERDEEP'!$A$2:$A$200,0),1),"")</f>
        <v/>
      </c>
      <c r="AO723" s="742" t="str">
        <f>IFERROR(INDEX('02_LIVING_WATERDEEP'!$J$2:$J$200,MATCH(Таблиця4[[#This Row],[BUILDING NAME]],'02_LIVING_WATERDEEP'!$A$2:$A$200,0),1),"")</f>
        <v/>
      </c>
      <c r="AP723" s="742" t="str">
        <f>IFERROR(INDEX('02_LIVING_WATERDEEP'!$K$2:$K$200,MATCH(Таблиця4[[#This Row],[BUILDING NAME]],'02_LIVING_WATERDEEP'!$A$2:$A$200,0),1),"")</f>
        <v/>
      </c>
      <c r="AQ723" s="742" t="str">
        <f>IFERROR(INDEX('02_LIVING_WATERDEEP'!$L$2:$L$200,MATCH(Таблиця4[[#This Row],[BUILDING NAME]],'02_LIVING_WATERDEEP'!$A$2:$A$200,0),1),"")</f>
        <v/>
      </c>
      <c r="AR723" s="742" t="str">
        <f>IFERROR(INDEX('02_LIVING_WATERDEEP'!$M$2:$M$200,MATCH(Таблиця4[[#This Row],[BUILDING NAME]],'02_LIVING_WATERDEEP'!$A$2:$A$200,0),1),"")</f>
        <v/>
      </c>
      <c r="AS723" s="742"/>
      <c r="AT723" s="596"/>
      <c r="AU723" s="596"/>
      <c r="AV723" s="596"/>
      <c r="AW723" s="596"/>
      <c r="AX723" s="596"/>
      <c r="AY723" s="596"/>
      <c r="AZ723" s="596"/>
      <c r="BA723" s="596"/>
      <c r="BB723" s="596"/>
      <c r="BC723" s="596"/>
      <c r="BD723" s="596"/>
      <c r="BE723" s="596"/>
      <c r="BF723" s="596"/>
      <c r="BG723" s="596"/>
      <c r="BH723" s="596"/>
      <c r="BI723" s="596"/>
      <c r="BJ723" s="596"/>
      <c r="BK723" s="596"/>
      <c r="BL723" s="596"/>
      <c r="BM723" s="596"/>
      <c r="BN723" s="596"/>
      <c r="BO723" s="596"/>
      <c r="BP723" s="596"/>
      <c r="BQ723" s="596"/>
      <c r="BR723" s="596"/>
      <c r="BS723" s="596"/>
      <c r="BT723" s="596"/>
      <c r="BU723" s="596"/>
      <c r="BV723" s="596"/>
      <c r="BW723" s="596"/>
      <c r="BX723" s="596"/>
    </row>
    <row r="724" spans="1:76" ht="16.5" thickTop="1" thickBot="1">
      <c r="A724" s="776"/>
      <c r="B724" s="776"/>
      <c r="C724" s="776"/>
      <c r="D724" s="776"/>
      <c r="E724" s="776"/>
      <c r="F724" s="777"/>
      <c r="G724" s="777"/>
      <c r="H724" s="742" t="s">
        <v>20761</v>
      </c>
      <c r="I724" s="775"/>
      <c r="J724" s="742" t="s">
        <v>20762</v>
      </c>
      <c r="K724" s="775" t="s">
        <v>20774</v>
      </c>
      <c r="L724" s="775" t="s">
        <v>20774</v>
      </c>
      <c r="M724" s="775" t="s">
        <v>20774</v>
      </c>
      <c r="N724" s="743"/>
      <c r="O724" s="743"/>
      <c r="P724" s="743"/>
      <c r="Q724" s="743"/>
      <c r="R724" s="743"/>
      <c r="S72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4" s="743"/>
      <c r="U724" s="743"/>
      <c r="V724" s="743"/>
      <c r="W724" s="742"/>
      <c r="X724" s="742"/>
      <c r="Y724" s="742" t="s">
        <v>20763</v>
      </c>
      <c r="Z724" s="743" t="s">
        <v>4311</v>
      </c>
      <c r="AA724" s="743"/>
      <c r="AB724" s="743" t="str">
        <f>Таблиця4[[#This Row],[Descriptions2]]</f>
        <v/>
      </c>
      <c r="AC724" s="743" t="str">
        <f>Таблиця4[[#This Row],[Owner/Specific NPCs3]]</f>
        <v/>
      </c>
      <c r="AD724" s="743"/>
      <c r="AE724" s="750"/>
      <c r="AF724" s="751"/>
      <c r="AG724" s="752"/>
      <c r="AH724" s="743"/>
      <c r="AI724" s="752"/>
      <c r="AJ724" s="743"/>
      <c r="AK724" s="752"/>
      <c r="AL724" s="742" t="str">
        <f>IFERROR(INDEX('02_LIVING_WATERDEEP'!$C$2:$C$200,MATCH(Таблиця4[[#This Row],[BUILDING NAME]],'02_LIVING_WATERDEEP'!$A$2:$A$200,0),1),"")</f>
        <v/>
      </c>
      <c r="AM724" s="742" t="str">
        <f>IFERROR(INDEX('02_LIVING_WATERDEEP'!$F$2:$F$200,MATCH(Таблиця4[[#This Row],[BUILDING NAME]],'02_LIVING_WATERDEEP'!$A$2:$A$200,0),1),"")</f>
        <v/>
      </c>
      <c r="AN724" s="742" t="str">
        <f>IFERROR(INDEX('02_LIVING_WATERDEEP'!$I$2:$I$200,MATCH(Таблиця4[[#This Row],[BUILDING NAME]],'02_LIVING_WATERDEEP'!$A$2:$A$200,0),1),"")</f>
        <v/>
      </c>
      <c r="AO724" s="742" t="str">
        <f>IFERROR(INDEX('02_LIVING_WATERDEEP'!$J$2:$J$200,MATCH(Таблиця4[[#This Row],[BUILDING NAME]],'02_LIVING_WATERDEEP'!$A$2:$A$200,0),1),"")</f>
        <v/>
      </c>
      <c r="AP724" s="742" t="str">
        <f>IFERROR(INDEX('02_LIVING_WATERDEEP'!$K$2:$K$200,MATCH(Таблиця4[[#This Row],[BUILDING NAME]],'02_LIVING_WATERDEEP'!$A$2:$A$200,0),1),"")</f>
        <v/>
      </c>
      <c r="AQ724" s="742" t="str">
        <f>IFERROR(INDEX('02_LIVING_WATERDEEP'!$L$2:$L$200,MATCH(Таблиця4[[#This Row],[BUILDING NAME]],'02_LIVING_WATERDEEP'!$A$2:$A$200,0),1),"")</f>
        <v/>
      </c>
      <c r="AR724" s="742" t="str">
        <f>IFERROR(INDEX('02_LIVING_WATERDEEP'!$M$2:$M$200,MATCH(Таблиця4[[#This Row],[BUILDING NAME]],'02_LIVING_WATERDEEP'!$A$2:$A$200,0),1),"")</f>
        <v/>
      </c>
      <c r="AS724" s="742"/>
      <c r="AT724" s="596"/>
      <c r="AU724" s="596"/>
      <c r="AV724" s="596"/>
      <c r="AW724" s="596"/>
      <c r="AX724" s="596"/>
      <c r="AY724" s="596"/>
      <c r="AZ724" s="596"/>
      <c r="BA724" s="596"/>
      <c r="BB724" s="596"/>
      <c r="BC724" s="596"/>
      <c r="BD724" s="596"/>
      <c r="BE724" s="596"/>
      <c r="BF724" s="596"/>
      <c r="BG724" s="596"/>
      <c r="BH724" s="596"/>
      <c r="BI724" s="596"/>
      <c r="BJ724" s="596"/>
      <c r="BK724" s="596"/>
      <c r="BL724" s="596"/>
      <c r="BM724" s="596"/>
      <c r="BN724" s="596"/>
      <c r="BO724" s="596"/>
      <c r="BP724" s="596"/>
      <c r="BQ724" s="596"/>
      <c r="BR724" s="596"/>
      <c r="BS724" s="596"/>
      <c r="BT724" s="596"/>
      <c r="BU724" s="596"/>
      <c r="BV724" s="596"/>
      <c r="BW724" s="596"/>
      <c r="BX724" s="596"/>
    </row>
    <row r="725" spans="1:76" ht="16.5" thickTop="1" thickBot="1">
      <c r="A725" s="776"/>
      <c r="B725" s="776"/>
      <c r="C725" s="776"/>
      <c r="D725" s="776"/>
      <c r="E725" s="776"/>
      <c r="F725" s="777"/>
      <c r="G725" s="777"/>
      <c r="H725" s="742" t="s">
        <v>21626</v>
      </c>
      <c r="I725" s="775"/>
      <c r="J725" s="742"/>
      <c r="K725" s="775" t="s">
        <v>20774</v>
      </c>
      <c r="L725" s="775" t="s">
        <v>20774</v>
      </c>
      <c r="M725" s="775" t="s">
        <v>20774</v>
      </c>
      <c r="N725" s="743"/>
      <c r="O725" s="743"/>
      <c r="P725" s="743"/>
      <c r="Q725" s="743"/>
      <c r="R725" s="743"/>
      <c r="S72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5" s="743"/>
      <c r="U725" s="743"/>
      <c r="V725" s="743"/>
      <c r="W725" s="742"/>
      <c r="X725" s="742"/>
      <c r="Y725" s="742" t="s">
        <v>21627</v>
      </c>
      <c r="Z725" s="743" t="s">
        <v>4311</v>
      </c>
      <c r="AA725" s="743"/>
      <c r="AB725" s="743" t="str">
        <f>Таблиця4[[#This Row],[Descriptions2]]</f>
        <v/>
      </c>
      <c r="AC725" s="743" t="str">
        <f>Таблиця4[[#This Row],[Owner/Specific NPCs3]]</f>
        <v/>
      </c>
      <c r="AD725" s="743"/>
      <c r="AE725" s="750"/>
      <c r="AF725" s="751"/>
      <c r="AG725" s="752"/>
      <c r="AH725" s="743"/>
      <c r="AI725" s="752"/>
      <c r="AJ725" s="743"/>
      <c r="AK725" s="752"/>
      <c r="AL725" s="742" t="str">
        <f>IFERROR(INDEX('02_LIVING_WATERDEEP'!$C$2:$C$200,MATCH(Таблиця4[[#This Row],[BUILDING NAME]],'02_LIVING_WATERDEEP'!$A$2:$A$200,0),1),"")</f>
        <v/>
      </c>
      <c r="AM725" s="742" t="str">
        <f>IFERROR(INDEX('02_LIVING_WATERDEEP'!$F$2:$F$200,MATCH(Таблиця4[[#This Row],[BUILDING NAME]],'02_LIVING_WATERDEEP'!$A$2:$A$200,0),1),"")</f>
        <v/>
      </c>
      <c r="AN725" s="742" t="str">
        <f>IFERROR(INDEX('02_LIVING_WATERDEEP'!$I$2:$I$200,MATCH(Таблиця4[[#This Row],[BUILDING NAME]],'02_LIVING_WATERDEEP'!$A$2:$A$200,0),1),"")</f>
        <v/>
      </c>
      <c r="AO725" s="742" t="str">
        <f>IFERROR(INDEX('02_LIVING_WATERDEEP'!$J$2:$J$200,MATCH(Таблиця4[[#This Row],[BUILDING NAME]],'02_LIVING_WATERDEEP'!$A$2:$A$200,0),1),"")</f>
        <v/>
      </c>
      <c r="AP725" s="742" t="str">
        <f>IFERROR(INDEX('02_LIVING_WATERDEEP'!$K$2:$K$200,MATCH(Таблиця4[[#This Row],[BUILDING NAME]],'02_LIVING_WATERDEEP'!$A$2:$A$200,0),1),"")</f>
        <v/>
      </c>
      <c r="AQ725" s="742" t="str">
        <f>IFERROR(INDEX('02_LIVING_WATERDEEP'!$L$2:$L$200,MATCH(Таблиця4[[#This Row],[BUILDING NAME]],'02_LIVING_WATERDEEP'!$A$2:$A$200,0),1),"")</f>
        <v/>
      </c>
      <c r="AR725" s="742" t="str">
        <f>IFERROR(INDEX('02_LIVING_WATERDEEP'!$M$2:$M$200,MATCH(Таблиця4[[#This Row],[BUILDING NAME]],'02_LIVING_WATERDEEP'!$A$2:$A$200,0),1),"")</f>
        <v/>
      </c>
      <c r="AS725" s="742"/>
      <c r="AT725" s="596"/>
      <c r="AU725" s="596"/>
      <c r="AV725" s="596"/>
      <c r="AW725" s="596"/>
      <c r="AX725" s="596"/>
      <c r="AY725" s="596"/>
      <c r="AZ725" s="596"/>
      <c r="BA725" s="596"/>
      <c r="BB725" s="596"/>
      <c r="BC725" s="596"/>
      <c r="BD725" s="596"/>
      <c r="BE725" s="596"/>
      <c r="BF725" s="596"/>
      <c r="BG725" s="596"/>
      <c r="BH725" s="596"/>
      <c r="BI725" s="596"/>
      <c r="BJ725" s="596"/>
      <c r="BK725" s="596"/>
      <c r="BL725" s="596"/>
      <c r="BM725" s="596"/>
      <c r="BN725" s="596"/>
      <c r="BO725" s="596"/>
      <c r="BP725" s="596"/>
      <c r="BQ725" s="596"/>
      <c r="BR725" s="596"/>
      <c r="BS725" s="596"/>
      <c r="BT725" s="596"/>
      <c r="BU725" s="596"/>
      <c r="BV725" s="596"/>
      <c r="BW725" s="596"/>
      <c r="BX725" s="596"/>
    </row>
    <row r="726" spans="1:76" ht="16.5" thickTop="1" thickBot="1">
      <c r="A726" s="776"/>
      <c r="B726" s="776"/>
      <c r="C726" s="776"/>
      <c r="D726" s="776"/>
      <c r="E726" s="776"/>
      <c r="F726" s="777"/>
      <c r="G726" s="777"/>
      <c r="H726" s="748" t="s">
        <v>20602</v>
      </c>
      <c r="I726" s="775"/>
      <c r="J726" s="742"/>
      <c r="K726" s="743" t="s">
        <v>2068</v>
      </c>
      <c r="L726" s="775" t="s">
        <v>20774</v>
      </c>
      <c r="M726" s="775" t="s">
        <v>20774</v>
      </c>
      <c r="N726" s="743"/>
      <c r="O726" s="743"/>
      <c r="P726" s="743"/>
      <c r="Q726" s="743"/>
      <c r="R726" s="743"/>
      <c r="S72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6" s="743"/>
      <c r="U726" s="743"/>
      <c r="V726" s="743"/>
      <c r="W726" s="742"/>
      <c r="X726" s="742"/>
      <c r="Y726" s="742" t="s">
        <v>21128</v>
      </c>
      <c r="Z726" s="743" t="s">
        <v>4311</v>
      </c>
      <c r="AA726" s="743"/>
      <c r="AB726" s="743" t="str">
        <f>Таблиця4[[#This Row],[Descriptions2]]</f>
        <v/>
      </c>
      <c r="AC726" s="743" t="str">
        <f>Таблиця4[[#This Row],[Owner/Specific NPCs3]]</f>
        <v/>
      </c>
      <c r="AD726" s="743"/>
      <c r="AE726" s="750"/>
      <c r="AF726" s="751"/>
      <c r="AG726" s="752"/>
      <c r="AH726" s="743"/>
      <c r="AI726" s="752"/>
      <c r="AJ726" s="743"/>
      <c r="AK726" s="752"/>
      <c r="AL726" s="742" t="str">
        <f>IFERROR(INDEX('02_LIVING_WATERDEEP'!$C$2:$C$200,MATCH(Таблиця4[[#This Row],[BUILDING NAME]],'02_LIVING_WATERDEEP'!$A$2:$A$200,0),1),"")</f>
        <v/>
      </c>
      <c r="AM726" s="742" t="str">
        <f>IFERROR(INDEX('02_LIVING_WATERDEEP'!$F$2:$F$200,MATCH(Таблиця4[[#This Row],[BUILDING NAME]],'02_LIVING_WATERDEEP'!$A$2:$A$200,0),1),"")</f>
        <v/>
      </c>
      <c r="AN726" s="742" t="str">
        <f>IFERROR(INDEX('02_LIVING_WATERDEEP'!$I$2:$I$200,MATCH(Таблиця4[[#This Row],[BUILDING NAME]],'02_LIVING_WATERDEEP'!$A$2:$A$200,0),1),"")</f>
        <v/>
      </c>
      <c r="AO726" s="742" t="str">
        <f>IFERROR(INDEX('02_LIVING_WATERDEEP'!$J$2:$J$200,MATCH(Таблиця4[[#This Row],[BUILDING NAME]],'02_LIVING_WATERDEEP'!$A$2:$A$200,0),1),"")</f>
        <v/>
      </c>
      <c r="AP726" s="742" t="str">
        <f>IFERROR(INDEX('02_LIVING_WATERDEEP'!$K$2:$K$200,MATCH(Таблиця4[[#This Row],[BUILDING NAME]],'02_LIVING_WATERDEEP'!$A$2:$A$200,0),1),"")</f>
        <v/>
      </c>
      <c r="AQ726" s="742" t="str">
        <f>IFERROR(INDEX('02_LIVING_WATERDEEP'!$L$2:$L$200,MATCH(Таблиця4[[#This Row],[BUILDING NAME]],'02_LIVING_WATERDEEP'!$A$2:$A$200,0),1),"")</f>
        <v/>
      </c>
      <c r="AR726" s="742" t="str">
        <f>IFERROR(INDEX('02_LIVING_WATERDEEP'!$M$2:$M$200,MATCH(Таблиця4[[#This Row],[BUILDING NAME]],'02_LIVING_WATERDEEP'!$A$2:$A$200,0),1),"")</f>
        <v/>
      </c>
      <c r="AS726" s="742"/>
      <c r="AT726" s="596"/>
      <c r="AU726" s="596"/>
      <c r="AV726" s="596"/>
      <c r="AW726" s="596"/>
      <c r="AX726" s="596"/>
      <c r="AY726" s="596"/>
      <c r="AZ726" s="596"/>
      <c r="BA726" s="596"/>
      <c r="BB726" s="596"/>
      <c r="BC726" s="596"/>
      <c r="BD726" s="596"/>
      <c r="BE726" s="596"/>
      <c r="BF726" s="596"/>
      <c r="BG726" s="596"/>
      <c r="BH726" s="596"/>
      <c r="BI726" s="596"/>
      <c r="BJ726" s="596"/>
      <c r="BK726" s="596"/>
      <c r="BL726" s="596"/>
      <c r="BM726" s="596"/>
      <c r="BN726" s="596"/>
      <c r="BO726" s="596"/>
      <c r="BP726" s="596"/>
      <c r="BQ726" s="596"/>
      <c r="BR726" s="596"/>
      <c r="BS726" s="596"/>
      <c r="BT726" s="596"/>
      <c r="BU726" s="596"/>
      <c r="BV726" s="596"/>
      <c r="BW726" s="596"/>
      <c r="BX726" s="596"/>
    </row>
    <row r="727" spans="1:76" ht="16.5" thickTop="1" thickBot="1">
      <c r="A727" s="776"/>
      <c r="B727" s="776"/>
      <c r="C727" s="776"/>
      <c r="D727" s="776"/>
      <c r="E727" s="776"/>
      <c r="F727" s="777"/>
      <c r="G727" s="777"/>
      <c r="H727" s="742" t="s">
        <v>20603</v>
      </c>
      <c r="I727" s="775"/>
      <c r="J727" s="742"/>
      <c r="K727" s="775" t="s">
        <v>20774</v>
      </c>
      <c r="L727" s="775" t="s">
        <v>20774</v>
      </c>
      <c r="M727" s="775" t="s">
        <v>20774</v>
      </c>
      <c r="N727" s="743"/>
      <c r="O727" s="743"/>
      <c r="P727" s="743"/>
      <c r="Q727" s="743"/>
      <c r="R727" s="743"/>
      <c r="S72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7" s="743"/>
      <c r="U727" s="743"/>
      <c r="V727" s="743"/>
      <c r="W727" s="742"/>
      <c r="X727" s="742"/>
      <c r="Y727" s="775" t="s">
        <v>20774</v>
      </c>
      <c r="Z727" s="743" t="s">
        <v>4311</v>
      </c>
      <c r="AA727" s="743"/>
      <c r="AB727" s="743" t="str">
        <f>Таблиця4[[#This Row],[Descriptions2]]</f>
        <v/>
      </c>
      <c r="AC727" s="743" t="str">
        <f>Таблиця4[[#This Row],[Owner/Specific NPCs3]]</f>
        <v/>
      </c>
      <c r="AD727" s="743"/>
      <c r="AE727" s="750"/>
      <c r="AF727" s="751"/>
      <c r="AG727" s="752"/>
      <c r="AH727" s="743"/>
      <c r="AI727" s="752"/>
      <c r="AJ727" s="743"/>
      <c r="AK727" s="752"/>
      <c r="AL727" s="742" t="str">
        <f>IFERROR(INDEX('02_LIVING_WATERDEEP'!$C$2:$C$200,MATCH(Таблиця4[[#This Row],[BUILDING NAME]],'02_LIVING_WATERDEEP'!$A$2:$A$200,0),1),"")</f>
        <v/>
      </c>
      <c r="AM727" s="742" t="str">
        <f>IFERROR(INDEX('02_LIVING_WATERDEEP'!$F$2:$F$200,MATCH(Таблиця4[[#This Row],[BUILDING NAME]],'02_LIVING_WATERDEEP'!$A$2:$A$200,0),1),"")</f>
        <v/>
      </c>
      <c r="AN727" s="742" t="str">
        <f>IFERROR(INDEX('02_LIVING_WATERDEEP'!$I$2:$I$200,MATCH(Таблиця4[[#This Row],[BUILDING NAME]],'02_LIVING_WATERDEEP'!$A$2:$A$200,0),1),"")</f>
        <v/>
      </c>
      <c r="AO727" s="742" t="str">
        <f>IFERROR(INDEX('02_LIVING_WATERDEEP'!$J$2:$J$200,MATCH(Таблиця4[[#This Row],[BUILDING NAME]],'02_LIVING_WATERDEEP'!$A$2:$A$200,0),1),"")</f>
        <v/>
      </c>
      <c r="AP727" s="742" t="str">
        <f>IFERROR(INDEX('02_LIVING_WATERDEEP'!$K$2:$K$200,MATCH(Таблиця4[[#This Row],[BUILDING NAME]],'02_LIVING_WATERDEEP'!$A$2:$A$200,0),1),"")</f>
        <v/>
      </c>
      <c r="AQ727" s="742" t="str">
        <f>IFERROR(INDEX('02_LIVING_WATERDEEP'!$L$2:$L$200,MATCH(Таблиця4[[#This Row],[BUILDING NAME]],'02_LIVING_WATERDEEP'!$A$2:$A$200,0),1),"")</f>
        <v/>
      </c>
      <c r="AR727" s="742" t="str">
        <f>IFERROR(INDEX('02_LIVING_WATERDEEP'!$M$2:$M$200,MATCH(Таблиця4[[#This Row],[BUILDING NAME]],'02_LIVING_WATERDEEP'!$A$2:$A$200,0),1),"")</f>
        <v/>
      </c>
      <c r="AS727" s="742"/>
      <c r="AT727" s="596"/>
      <c r="AU727" s="596"/>
      <c r="AV727" s="596"/>
      <c r="AW727" s="596"/>
      <c r="AX727" s="596"/>
      <c r="AY727" s="596"/>
      <c r="AZ727" s="596"/>
      <c r="BA727" s="596"/>
      <c r="BB727" s="596"/>
      <c r="BC727" s="596"/>
      <c r="BD727" s="596"/>
      <c r="BE727" s="596"/>
      <c r="BF727" s="596"/>
      <c r="BG727" s="596"/>
      <c r="BH727" s="596"/>
      <c r="BI727" s="596"/>
      <c r="BJ727" s="596"/>
      <c r="BK727" s="596"/>
      <c r="BL727" s="596"/>
      <c r="BM727" s="596"/>
      <c r="BN727" s="596"/>
      <c r="BO727" s="596"/>
      <c r="BP727" s="596"/>
      <c r="BQ727" s="596"/>
      <c r="BR727" s="596"/>
      <c r="BS727" s="596"/>
      <c r="BT727" s="596"/>
      <c r="BU727" s="596"/>
      <c r="BV727" s="596"/>
      <c r="BW727" s="596"/>
      <c r="BX727" s="596"/>
    </row>
    <row r="728" spans="1:76" ht="16.5" thickTop="1" thickBot="1">
      <c r="A728" s="776"/>
      <c r="B728" s="776"/>
      <c r="C728" s="776"/>
      <c r="D728" s="776"/>
      <c r="E728" s="776"/>
      <c r="F728" s="777"/>
      <c r="G728" s="777"/>
      <c r="H728" s="748" t="s">
        <v>20604</v>
      </c>
      <c r="I728" s="775"/>
      <c r="J728" s="742"/>
      <c r="K728" s="743" t="s">
        <v>21070</v>
      </c>
      <c r="L728" s="775" t="s">
        <v>20774</v>
      </c>
      <c r="M728" s="775" t="s">
        <v>20774</v>
      </c>
      <c r="N728" s="743"/>
      <c r="O728" s="743"/>
      <c r="P728" s="743"/>
      <c r="Q728" s="743"/>
      <c r="R728" s="743"/>
      <c r="S72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8" s="743"/>
      <c r="U728" s="743"/>
      <c r="V728" s="743"/>
      <c r="W728" s="742"/>
      <c r="X728" s="742"/>
      <c r="Y728" s="772" t="s">
        <v>20605</v>
      </c>
      <c r="Z728" s="743" t="s">
        <v>4311</v>
      </c>
      <c r="AA728" s="743"/>
      <c r="AB728" s="743" t="str">
        <f>Таблиця4[[#This Row],[Descriptions2]]</f>
        <v/>
      </c>
      <c r="AC728" s="743" t="str">
        <f>Таблиця4[[#This Row],[Owner/Specific NPCs3]]</f>
        <v/>
      </c>
      <c r="AD728" s="743"/>
      <c r="AE728" s="750"/>
      <c r="AF728" s="751"/>
      <c r="AG728" s="752"/>
      <c r="AH728" s="743"/>
      <c r="AI728" s="752"/>
      <c r="AJ728" s="743"/>
      <c r="AK728" s="752"/>
      <c r="AL728" s="742" t="str">
        <f>IFERROR(INDEX('02_LIVING_WATERDEEP'!$C$2:$C$200,MATCH(Таблиця4[[#This Row],[BUILDING NAME]],'02_LIVING_WATERDEEP'!$A$2:$A$200,0),1),"")</f>
        <v/>
      </c>
      <c r="AM728" s="742" t="str">
        <f>IFERROR(INDEX('02_LIVING_WATERDEEP'!$F$2:$F$200,MATCH(Таблиця4[[#This Row],[BUILDING NAME]],'02_LIVING_WATERDEEP'!$A$2:$A$200,0),1),"")</f>
        <v/>
      </c>
      <c r="AN728" s="742" t="str">
        <f>IFERROR(INDEX('02_LIVING_WATERDEEP'!$I$2:$I$200,MATCH(Таблиця4[[#This Row],[BUILDING NAME]],'02_LIVING_WATERDEEP'!$A$2:$A$200,0),1),"")</f>
        <v/>
      </c>
      <c r="AO728" s="742" t="str">
        <f>IFERROR(INDEX('02_LIVING_WATERDEEP'!$J$2:$J$200,MATCH(Таблиця4[[#This Row],[BUILDING NAME]],'02_LIVING_WATERDEEP'!$A$2:$A$200,0),1),"")</f>
        <v/>
      </c>
      <c r="AP728" s="742" t="str">
        <f>IFERROR(INDEX('02_LIVING_WATERDEEP'!$K$2:$K$200,MATCH(Таблиця4[[#This Row],[BUILDING NAME]],'02_LIVING_WATERDEEP'!$A$2:$A$200,0),1),"")</f>
        <v/>
      </c>
      <c r="AQ728" s="742" t="str">
        <f>IFERROR(INDEX('02_LIVING_WATERDEEP'!$L$2:$L$200,MATCH(Таблиця4[[#This Row],[BUILDING NAME]],'02_LIVING_WATERDEEP'!$A$2:$A$200,0),1),"")</f>
        <v/>
      </c>
      <c r="AR728" s="742" t="str">
        <f>IFERROR(INDEX('02_LIVING_WATERDEEP'!$M$2:$M$200,MATCH(Таблиця4[[#This Row],[BUILDING NAME]],'02_LIVING_WATERDEEP'!$A$2:$A$200,0),1),"")</f>
        <v/>
      </c>
      <c r="AS728" s="742"/>
      <c r="AT728" s="596"/>
      <c r="AU728" s="596"/>
      <c r="AV728" s="596"/>
      <c r="AW728" s="596"/>
      <c r="AX728" s="596"/>
      <c r="AY728" s="596"/>
      <c r="AZ728" s="596"/>
      <c r="BA728" s="596"/>
      <c r="BB728" s="596"/>
      <c r="BC728" s="596"/>
      <c r="BD728" s="596"/>
      <c r="BE728" s="596"/>
      <c r="BF728" s="596"/>
      <c r="BG728" s="596"/>
      <c r="BH728" s="596"/>
      <c r="BI728" s="596"/>
      <c r="BJ728" s="596"/>
      <c r="BK728" s="596"/>
      <c r="BL728" s="596"/>
      <c r="BM728" s="596"/>
      <c r="BN728" s="596"/>
      <c r="BO728" s="596"/>
      <c r="BP728" s="596"/>
      <c r="BQ728" s="596"/>
      <c r="BR728" s="596"/>
      <c r="BS728" s="596"/>
      <c r="BT728" s="596"/>
      <c r="BU728" s="596"/>
      <c r="BV728" s="596"/>
      <c r="BW728" s="596"/>
      <c r="BX728" s="596"/>
    </row>
    <row r="729" spans="1:76" ht="16.5" thickTop="1" thickBot="1">
      <c r="A729" s="776"/>
      <c r="B729" s="776"/>
      <c r="C729" s="776"/>
      <c r="D729" s="776"/>
      <c r="E729" s="776"/>
      <c r="F729" s="777"/>
      <c r="G729" s="777"/>
      <c r="H729" s="748" t="s">
        <v>20606</v>
      </c>
      <c r="I729" s="775"/>
      <c r="J729" s="742"/>
      <c r="K729" s="743" t="s">
        <v>21070</v>
      </c>
      <c r="L729" s="775" t="s">
        <v>20774</v>
      </c>
      <c r="M729" s="775" t="s">
        <v>20774</v>
      </c>
      <c r="N729" s="743"/>
      <c r="O729" s="743"/>
      <c r="P729" s="743"/>
      <c r="Q729" s="743"/>
      <c r="R729" s="743"/>
      <c r="S72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29" s="743"/>
      <c r="U729" s="743"/>
      <c r="V729" s="743"/>
      <c r="W729" s="742"/>
      <c r="X729" s="742"/>
      <c r="Y729" s="772" t="s">
        <v>20607</v>
      </c>
      <c r="Z729" s="743" t="s">
        <v>4311</v>
      </c>
      <c r="AA729" s="743"/>
      <c r="AB729" s="743" t="str">
        <f>Таблиця4[[#This Row],[Descriptions2]]</f>
        <v/>
      </c>
      <c r="AC729" s="743" t="str">
        <f>Таблиця4[[#This Row],[Owner/Specific NPCs3]]</f>
        <v/>
      </c>
      <c r="AD729" s="743"/>
      <c r="AE729" s="750"/>
      <c r="AF729" s="751"/>
      <c r="AG729" s="752"/>
      <c r="AH729" s="743"/>
      <c r="AI729" s="752"/>
      <c r="AJ729" s="743"/>
      <c r="AK729" s="752"/>
      <c r="AL729" s="742" t="str">
        <f>IFERROR(INDEX('02_LIVING_WATERDEEP'!$C$2:$C$200,MATCH(Таблиця4[[#This Row],[BUILDING NAME]],'02_LIVING_WATERDEEP'!$A$2:$A$200,0),1),"")</f>
        <v/>
      </c>
      <c r="AM729" s="742" t="str">
        <f>IFERROR(INDEX('02_LIVING_WATERDEEP'!$F$2:$F$200,MATCH(Таблиця4[[#This Row],[BUILDING NAME]],'02_LIVING_WATERDEEP'!$A$2:$A$200,0),1),"")</f>
        <v/>
      </c>
      <c r="AN729" s="742" t="str">
        <f>IFERROR(INDEX('02_LIVING_WATERDEEP'!$I$2:$I$200,MATCH(Таблиця4[[#This Row],[BUILDING NAME]],'02_LIVING_WATERDEEP'!$A$2:$A$200,0),1),"")</f>
        <v/>
      </c>
      <c r="AO729" s="742" t="str">
        <f>IFERROR(INDEX('02_LIVING_WATERDEEP'!$J$2:$J$200,MATCH(Таблиця4[[#This Row],[BUILDING NAME]],'02_LIVING_WATERDEEP'!$A$2:$A$200,0),1),"")</f>
        <v/>
      </c>
      <c r="AP729" s="742" t="str">
        <f>IFERROR(INDEX('02_LIVING_WATERDEEP'!$K$2:$K$200,MATCH(Таблиця4[[#This Row],[BUILDING NAME]],'02_LIVING_WATERDEEP'!$A$2:$A$200,0),1),"")</f>
        <v/>
      </c>
      <c r="AQ729" s="742" t="str">
        <f>IFERROR(INDEX('02_LIVING_WATERDEEP'!$L$2:$L$200,MATCH(Таблиця4[[#This Row],[BUILDING NAME]],'02_LIVING_WATERDEEP'!$A$2:$A$200,0),1),"")</f>
        <v/>
      </c>
      <c r="AR729" s="742" t="str">
        <f>IFERROR(INDEX('02_LIVING_WATERDEEP'!$M$2:$M$200,MATCH(Таблиця4[[#This Row],[BUILDING NAME]],'02_LIVING_WATERDEEP'!$A$2:$A$200,0),1),"")</f>
        <v/>
      </c>
      <c r="AS729" s="742"/>
      <c r="AT729" s="596"/>
      <c r="AU729" s="596"/>
      <c r="AV729" s="596"/>
      <c r="AW729" s="596"/>
      <c r="AX729" s="596"/>
      <c r="AY729" s="596"/>
      <c r="AZ729" s="596"/>
      <c r="BA729" s="596"/>
      <c r="BB729" s="596"/>
      <c r="BC729" s="596"/>
      <c r="BD729" s="596"/>
      <c r="BE729" s="596"/>
      <c r="BF729" s="596"/>
      <c r="BG729" s="596"/>
      <c r="BH729" s="596"/>
      <c r="BI729" s="596"/>
      <c r="BJ729" s="596"/>
      <c r="BK729" s="596"/>
      <c r="BL729" s="596"/>
      <c r="BM729" s="596"/>
      <c r="BN729" s="596"/>
      <c r="BO729" s="596"/>
      <c r="BP729" s="596"/>
      <c r="BQ729" s="596"/>
      <c r="BR729" s="596"/>
      <c r="BS729" s="596"/>
      <c r="BT729" s="596"/>
      <c r="BU729" s="596"/>
      <c r="BV729" s="596"/>
      <c r="BW729" s="596"/>
      <c r="BX729" s="596"/>
    </row>
    <row r="730" spans="1:76" ht="16.5" thickTop="1" thickBot="1">
      <c r="A730" s="776"/>
      <c r="B730" s="776"/>
      <c r="C730" s="776"/>
      <c r="D730" s="776"/>
      <c r="E730" s="776"/>
      <c r="F730" s="777"/>
      <c r="G730" s="777"/>
      <c r="H730" s="751" t="s">
        <v>21288</v>
      </c>
      <c r="I730" s="775"/>
      <c r="J730" s="742"/>
      <c r="K730" s="743" t="s">
        <v>2075</v>
      </c>
      <c r="L730" s="775" t="s">
        <v>20774</v>
      </c>
      <c r="M730" s="775" t="s">
        <v>20774</v>
      </c>
      <c r="N730" s="743"/>
      <c r="O730" s="743"/>
      <c r="P730" s="743"/>
      <c r="Q730" s="743"/>
      <c r="R730" s="743"/>
      <c r="S73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0" s="743"/>
      <c r="U730" s="743"/>
      <c r="V730" s="743"/>
      <c r="W730" s="742"/>
      <c r="X730" s="742"/>
      <c r="Y730" s="775" t="s">
        <v>20774</v>
      </c>
      <c r="Z730" s="743" t="s">
        <v>4311</v>
      </c>
      <c r="AA730" s="743"/>
      <c r="AB730" s="743" t="str">
        <f>Таблиця4[[#This Row],[Descriptions2]]</f>
        <v/>
      </c>
      <c r="AC730" s="743" t="str">
        <f>Таблиця4[[#This Row],[Owner/Specific NPCs3]]</f>
        <v/>
      </c>
      <c r="AD730" s="743"/>
      <c r="AE730" s="750"/>
      <c r="AF730" s="751"/>
      <c r="AG730" s="752"/>
      <c r="AH730" s="743"/>
      <c r="AI730" s="752"/>
      <c r="AJ730" s="743"/>
      <c r="AK730" s="752"/>
      <c r="AL730" s="742" t="str">
        <f>IFERROR(INDEX('02_LIVING_WATERDEEP'!$C$2:$C$200,MATCH(Таблиця4[[#This Row],[BUILDING NAME]],'02_LIVING_WATERDEEP'!$A$2:$A$200,0),1),"")</f>
        <v/>
      </c>
      <c r="AM730" s="742" t="str">
        <f>IFERROR(INDEX('02_LIVING_WATERDEEP'!$F$2:$F$200,MATCH(Таблиця4[[#This Row],[BUILDING NAME]],'02_LIVING_WATERDEEP'!$A$2:$A$200,0),1),"")</f>
        <v/>
      </c>
      <c r="AN730" s="742" t="str">
        <f>IFERROR(INDEX('02_LIVING_WATERDEEP'!$I$2:$I$200,MATCH(Таблиця4[[#This Row],[BUILDING NAME]],'02_LIVING_WATERDEEP'!$A$2:$A$200,0),1),"")</f>
        <v/>
      </c>
      <c r="AO730" s="742" t="str">
        <f>IFERROR(INDEX('02_LIVING_WATERDEEP'!$J$2:$J$200,MATCH(Таблиця4[[#This Row],[BUILDING NAME]],'02_LIVING_WATERDEEP'!$A$2:$A$200,0),1),"")</f>
        <v/>
      </c>
      <c r="AP730" s="742" t="str">
        <f>IFERROR(INDEX('02_LIVING_WATERDEEP'!$K$2:$K$200,MATCH(Таблиця4[[#This Row],[BUILDING NAME]],'02_LIVING_WATERDEEP'!$A$2:$A$200,0),1),"")</f>
        <v/>
      </c>
      <c r="AQ730" s="742" t="str">
        <f>IFERROR(INDEX('02_LIVING_WATERDEEP'!$L$2:$L$200,MATCH(Таблиця4[[#This Row],[BUILDING NAME]],'02_LIVING_WATERDEEP'!$A$2:$A$200,0),1),"")</f>
        <v/>
      </c>
      <c r="AR730" s="742" t="str">
        <f>IFERROR(INDEX('02_LIVING_WATERDEEP'!$M$2:$M$200,MATCH(Таблиця4[[#This Row],[BUILDING NAME]],'02_LIVING_WATERDEEP'!$A$2:$A$200,0),1),"")</f>
        <v/>
      </c>
      <c r="AS730" s="742"/>
      <c r="AT730" s="596"/>
      <c r="AU730" s="596"/>
      <c r="AV730" s="596"/>
      <c r="AW730" s="596"/>
      <c r="AX730" s="596"/>
      <c r="AY730" s="596"/>
      <c r="AZ730" s="596"/>
      <c r="BA730" s="596"/>
      <c r="BB730" s="596"/>
      <c r="BC730" s="596"/>
      <c r="BD730" s="596"/>
      <c r="BE730" s="596"/>
      <c r="BF730" s="596"/>
      <c r="BG730" s="596"/>
      <c r="BH730" s="596"/>
      <c r="BI730" s="596"/>
      <c r="BJ730" s="596"/>
      <c r="BK730" s="596"/>
      <c r="BL730" s="596"/>
      <c r="BM730" s="596"/>
      <c r="BN730" s="596"/>
      <c r="BO730" s="596"/>
      <c r="BP730" s="596"/>
      <c r="BQ730" s="596"/>
      <c r="BR730" s="596"/>
      <c r="BS730" s="596"/>
      <c r="BT730" s="596"/>
      <c r="BU730" s="596"/>
      <c r="BV730" s="596"/>
      <c r="BW730" s="596"/>
      <c r="BX730" s="596"/>
    </row>
    <row r="731" spans="1:76" ht="16.5" thickTop="1" thickBot="1">
      <c r="A731" s="776"/>
      <c r="B731" s="776"/>
      <c r="C731" s="776"/>
      <c r="D731" s="776"/>
      <c r="E731" s="776"/>
      <c r="F731" s="777"/>
      <c r="G731" s="777"/>
      <c r="H731" s="742" t="s">
        <v>21212</v>
      </c>
      <c r="I731" s="775"/>
      <c r="J731" s="742"/>
      <c r="K731" s="775" t="s">
        <v>20774</v>
      </c>
      <c r="L731" s="775" t="s">
        <v>20774</v>
      </c>
      <c r="M731" s="775" t="s">
        <v>20774</v>
      </c>
      <c r="N731" s="743"/>
      <c r="O731" s="743"/>
      <c r="P731" s="743"/>
      <c r="Q731" s="743"/>
      <c r="R731" s="743"/>
      <c r="S73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1" s="743"/>
      <c r="U731" s="743" t="s">
        <v>21214</v>
      </c>
      <c r="V731" s="743"/>
      <c r="W731" s="742"/>
      <c r="X731" s="742"/>
      <c r="Y731" s="775" t="s">
        <v>20774</v>
      </c>
      <c r="Z731" s="743" t="s">
        <v>4311</v>
      </c>
      <c r="AA731" s="743"/>
      <c r="AB731" s="743" t="str">
        <f>Таблиця4[[#This Row],[Descriptions2]]</f>
        <v/>
      </c>
      <c r="AC731" s="743" t="str">
        <f>Таблиця4[[#This Row],[Owner/Specific NPCs3]]</f>
        <v/>
      </c>
      <c r="AD731" s="743"/>
      <c r="AE731" s="750"/>
      <c r="AF731" s="751"/>
      <c r="AG731" s="752"/>
      <c r="AH731" s="743"/>
      <c r="AI731" s="752"/>
      <c r="AJ731" s="743"/>
      <c r="AK731" s="752"/>
      <c r="AL731" s="742" t="str">
        <f>IFERROR(INDEX('02_LIVING_WATERDEEP'!$C$2:$C$200,MATCH(Таблиця4[[#This Row],[BUILDING NAME]],'02_LIVING_WATERDEEP'!$A$2:$A$200,0),1),"")</f>
        <v/>
      </c>
      <c r="AM731" s="742" t="str">
        <f>IFERROR(INDEX('02_LIVING_WATERDEEP'!$F$2:$F$200,MATCH(Таблиця4[[#This Row],[BUILDING NAME]],'02_LIVING_WATERDEEP'!$A$2:$A$200,0),1),"")</f>
        <v/>
      </c>
      <c r="AN731" s="742" t="str">
        <f>IFERROR(INDEX('02_LIVING_WATERDEEP'!$I$2:$I$200,MATCH(Таблиця4[[#This Row],[BUILDING NAME]],'02_LIVING_WATERDEEP'!$A$2:$A$200,0),1),"")</f>
        <v/>
      </c>
      <c r="AO731" s="742" t="str">
        <f>IFERROR(INDEX('02_LIVING_WATERDEEP'!$J$2:$J$200,MATCH(Таблиця4[[#This Row],[BUILDING NAME]],'02_LIVING_WATERDEEP'!$A$2:$A$200,0),1),"")</f>
        <v/>
      </c>
      <c r="AP731" s="742" t="str">
        <f>IFERROR(INDEX('02_LIVING_WATERDEEP'!$K$2:$K$200,MATCH(Таблиця4[[#This Row],[BUILDING NAME]],'02_LIVING_WATERDEEP'!$A$2:$A$200,0),1),"")</f>
        <v/>
      </c>
      <c r="AQ731" s="742" t="str">
        <f>IFERROR(INDEX('02_LIVING_WATERDEEP'!$L$2:$L$200,MATCH(Таблиця4[[#This Row],[BUILDING NAME]],'02_LIVING_WATERDEEP'!$A$2:$A$200,0),1),"")</f>
        <v/>
      </c>
      <c r="AR731" s="742" t="str">
        <f>IFERROR(INDEX('02_LIVING_WATERDEEP'!$M$2:$M$200,MATCH(Таблиця4[[#This Row],[BUILDING NAME]],'02_LIVING_WATERDEEP'!$A$2:$A$200,0),1),"")</f>
        <v/>
      </c>
      <c r="AS731" s="742"/>
      <c r="AT731" s="596"/>
      <c r="AU731" s="596"/>
      <c r="AV731" s="596"/>
      <c r="AW731" s="596"/>
      <c r="AX731" s="596"/>
      <c r="AY731" s="596"/>
      <c r="AZ731" s="596"/>
      <c r="BA731" s="596"/>
      <c r="BB731" s="596"/>
      <c r="BC731" s="596"/>
      <c r="BD731" s="596"/>
      <c r="BE731" s="596"/>
      <c r="BF731" s="596"/>
      <c r="BG731" s="596"/>
      <c r="BH731" s="596"/>
      <c r="BI731" s="596"/>
      <c r="BJ731" s="596"/>
      <c r="BK731" s="596"/>
      <c r="BL731" s="596"/>
      <c r="BM731" s="596"/>
      <c r="BN731" s="596"/>
      <c r="BO731" s="596"/>
      <c r="BP731" s="596"/>
      <c r="BQ731" s="596"/>
      <c r="BR731" s="596"/>
      <c r="BS731" s="596"/>
      <c r="BT731" s="596"/>
      <c r="BU731" s="596"/>
      <c r="BV731" s="596"/>
      <c r="BW731" s="596"/>
      <c r="BX731" s="596"/>
    </row>
    <row r="732" spans="1:76" ht="16.5" thickTop="1" thickBot="1">
      <c r="A732" s="776"/>
      <c r="B732" s="776"/>
      <c r="C732" s="776"/>
      <c r="D732" s="776"/>
      <c r="E732" s="776"/>
      <c r="F732" s="777"/>
      <c r="G732" s="777"/>
      <c r="H732" s="742" t="s">
        <v>21213</v>
      </c>
      <c r="I732" s="775"/>
      <c r="J732" s="742"/>
      <c r="K732" s="775" t="s">
        <v>20774</v>
      </c>
      <c r="L732" s="775" t="s">
        <v>20774</v>
      </c>
      <c r="M732" s="775" t="s">
        <v>20774</v>
      </c>
      <c r="N732" s="743"/>
      <c r="O732" s="743"/>
      <c r="P732" s="743"/>
      <c r="Q732" s="743"/>
      <c r="R732" s="743"/>
      <c r="S73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2" s="743"/>
      <c r="U732" s="743" t="s">
        <v>21215</v>
      </c>
      <c r="V732" s="743"/>
      <c r="W732" s="742"/>
      <c r="X732" s="742"/>
      <c r="Y732" s="775" t="s">
        <v>20774</v>
      </c>
      <c r="Z732" s="743" t="s">
        <v>4311</v>
      </c>
      <c r="AA732" s="743"/>
      <c r="AB732" s="743" t="str">
        <f>Таблиця4[[#This Row],[Descriptions2]]</f>
        <v/>
      </c>
      <c r="AC732" s="743" t="str">
        <f>Таблиця4[[#This Row],[Owner/Specific NPCs3]]</f>
        <v/>
      </c>
      <c r="AD732" s="743"/>
      <c r="AE732" s="750"/>
      <c r="AF732" s="751"/>
      <c r="AG732" s="752"/>
      <c r="AH732" s="743"/>
      <c r="AI732" s="752"/>
      <c r="AJ732" s="743"/>
      <c r="AK732" s="752"/>
      <c r="AL732" s="742" t="str">
        <f>IFERROR(INDEX('02_LIVING_WATERDEEP'!$C$2:$C$200,MATCH(Таблиця4[[#This Row],[BUILDING NAME]],'02_LIVING_WATERDEEP'!$A$2:$A$200,0),1),"")</f>
        <v/>
      </c>
      <c r="AM732" s="742" t="str">
        <f>IFERROR(INDEX('02_LIVING_WATERDEEP'!$F$2:$F$200,MATCH(Таблиця4[[#This Row],[BUILDING NAME]],'02_LIVING_WATERDEEP'!$A$2:$A$200,0),1),"")</f>
        <v/>
      </c>
      <c r="AN732" s="742" t="str">
        <f>IFERROR(INDEX('02_LIVING_WATERDEEP'!$I$2:$I$200,MATCH(Таблиця4[[#This Row],[BUILDING NAME]],'02_LIVING_WATERDEEP'!$A$2:$A$200,0),1),"")</f>
        <v/>
      </c>
      <c r="AO732" s="742" t="str">
        <f>IFERROR(INDEX('02_LIVING_WATERDEEP'!$J$2:$J$200,MATCH(Таблиця4[[#This Row],[BUILDING NAME]],'02_LIVING_WATERDEEP'!$A$2:$A$200,0),1),"")</f>
        <v/>
      </c>
      <c r="AP732" s="742" t="str">
        <f>IFERROR(INDEX('02_LIVING_WATERDEEP'!$K$2:$K$200,MATCH(Таблиця4[[#This Row],[BUILDING NAME]],'02_LIVING_WATERDEEP'!$A$2:$A$200,0),1),"")</f>
        <v/>
      </c>
      <c r="AQ732" s="742" t="str">
        <f>IFERROR(INDEX('02_LIVING_WATERDEEP'!$L$2:$L$200,MATCH(Таблиця4[[#This Row],[BUILDING NAME]],'02_LIVING_WATERDEEP'!$A$2:$A$200,0),1),"")</f>
        <v/>
      </c>
      <c r="AR732" s="742" t="str">
        <f>IFERROR(INDEX('02_LIVING_WATERDEEP'!$M$2:$M$200,MATCH(Таблиця4[[#This Row],[BUILDING NAME]],'02_LIVING_WATERDEEP'!$A$2:$A$200,0),1),"")</f>
        <v/>
      </c>
      <c r="AS732" s="742"/>
      <c r="AT732" s="596"/>
      <c r="AU732" s="596"/>
      <c r="AV732" s="596"/>
      <c r="AW732" s="596"/>
      <c r="AX732" s="596"/>
      <c r="AY732" s="596"/>
      <c r="AZ732" s="596"/>
      <c r="BA732" s="596"/>
      <c r="BB732" s="596"/>
      <c r="BC732" s="596"/>
      <c r="BD732" s="596"/>
      <c r="BE732" s="596"/>
      <c r="BF732" s="596"/>
      <c r="BG732" s="596"/>
      <c r="BH732" s="596"/>
      <c r="BI732" s="596"/>
      <c r="BJ732" s="596"/>
      <c r="BK732" s="596"/>
      <c r="BL732" s="596"/>
      <c r="BM732" s="596"/>
      <c r="BN732" s="596"/>
      <c r="BO732" s="596"/>
      <c r="BP732" s="596"/>
      <c r="BQ732" s="596"/>
      <c r="BR732" s="596"/>
      <c r="BS732" s="596"/>
      <c r="BT732" s="596"/>
      <c r="BU732" s="596"/>
      <c r="BV732" s="596"/>
      <c r="BW732" s="596"/>
      <c r="BX732" s="596"/>
    </row>
    <row r="733" spans="1:76" ht="16.5" thickTop="1" thickBot="1">
      <c r="A733" s="776"/>
      <c r="B733" s="776"/>
      <c r="C733" s="776"/>
      <c r="D733" s="776"/>
      <c r="E733" s="776"/>
      <c r="F733" s="777"/>
      <c r="G733" s="777"/>
      <c r="H733" s="742" t="s">
        <v>21217</v>
      </c>
      <c r="I733" s="775"/>
      <c r="J733" s="742"/>
      <c r="K733" s="743" t="s">
        <v>2089</v>
      </c>
      <c r="L733" s="775" t="s">
        <v>20774</v>
      </c>
      <c r="M733" s="775" t="s">
        <v>20774</v>
      </c>
      <c r="N733" s="743"/>
      <c r="O733" s="743"/>
      <c r="P733" s="743"/>
      <c r="Q733" s="743"/>
      <c r="R733" s="743"/>
      <c r="S73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3" s="743"/>
      <c r="U733" s="743" t="s">
        <v>21216</v>
      </c>
      <c r="V733" s="743"/>
      <c r="W733" s="742"/>
      <c r="X733" s="742"/>
      <c r="Y733" s="767" t="s">
        <v>21218</v>
      </c>
      <c r="Z733" s="743" t="s">
        <v>4311</v>
      </c>
      <c r="AA733" s="743"/>
      <c r="AB733" s="743" t="str">
        <f>Таблиця4[[#This Row],[Descriptions2]]</f>
        <v/>
      </c>
      <c r="AC733" s="743" t="str">
        <f>Таблиця4[[#This Row],[Owner/Specific NPCs3]]</f>
        <v/>
      </c>
      <c r="AD733" s="743"/>
      <c r="AE733" s="750"/>
      <c r="AF733" s="751"/>
      <c r="AG733" s="752"/>
      <c r="AH733" s="743"/>
      <c r="AI733" s="752"/>
      <c r="AJ733" s="743"/>
      <c r="AK733" s="752"/>
      <c r="AL733" s="742" t="str">
        <f>IFERROR(INDEX('02_LIVING_WATERDEEP'!$C$2:$C$200,MATCH(Таблиця4[[#This Row],[BUILDING NAME]],'02_LIVING_WATERDEEP'!$A$2:$A$200,0),1),"")</f>
        <v/>
      </c>
      <c r="AM733" s="742" t="str">
        <f>IFERROR(INDEX('02_LIVING_WATERDEEP'!$F$2:$F$200,MATCH(Таблиця4[[#This Row],[BUILDING NAME]],'02_LIVING_WATERDEEP'!$A$2:$A$200,0),1),"")</f>
        <v/>
      </c>
      <c r="AN733" s="742" t="str">
        <f>IFERROR(INDEX('02_LIVING_WATERDEEP'!$I$2:$I$200,MATCH(Таблиця4[[#This Row],[BUILDING NAME]],'02_LIVING_WATERDEEP'!$A$2:$A$200,0),1),"")</f>
        <v/>
      </c>
      <c r="AO733" s="742" t="str">
        <f>IFERROR(INDEX('02_LIVING_WATERDEEP'!$J$2:$J$200,MATCH(Таблиця4[[#This Row],[BUILDING NAME]],'02_LIVING_WATERDEEP'!$A$2:$A$200,0),1),"")</f>
        <v/>
      </c>
      <c r="AP733" s="742" t="str">
        <f>IFERROR(INDEX('02_LIVING_WATERDEEP'!$K$2:$K$200,MATCH(Таблиця4[[#This Row],[BUILDING NAME]],'02_LIVING_WATERDEEP'!$A$2:$A$200,0),1),"")</f>
        <v/>
      </c>
      <c r="AQ733" s="742" t="str">
        <f>IFERROR(INDEX('02_LIVING_WATERDEEP'!$L$2:$L$200,MATCH(Таблиця4[[#This Row],[BUILDING NAME]],'02_LIVING_WATERDEEP'!$A$2:$A$200,0),1),"")</f>
        <v/>
      </c>
      <c r="AR733" s="742" t="str">
        <f>IFERROR(INDEX('02_LIVING_WATERDEEP'!$M$2:$M$200,MATCH(Таблиця4[[#This Row],[BUILDING NAME]],'02_LIVING_WATERDEEP'!$A$2:$A$200,0),1),"")</f>
        <v/>
      </c>
      <c r="AS733" s="742"/>
      <c r="AT733" s="596"/>
      <c r="AU733" s="596"/>
      <c r="AV733" s="596"/>
      <c r="AW733" s="596"/>
      <c r="AX733" s="596"/>
      <c r="AY733" s="596"/>
      <c r="AZ733" s="596"/>
      <c r="BA733" s="596"/>
      <c r="BB733" s="596"/>
      <c r="BC733" s="596"/>
      <c r="BD733" s="596"/>
      <c r="BE733" s="596"/>
      <c r="BF733" s="596"/>
      <c r="BG733" s="596"/>
      <c r="BH733" s="596"/>
      <c r="BI733" s="596"/>
      <c r="BJ733" s="596"/>
      <c r="BK733" s="596"/>
      <c r="BL733" s="596"/>
      <c r="BM733" s="596"/>
      <c r="BN733" s="596"/>
      <c r="BO733" s="596"/>
      <c r="BP733" s="596"/>
      <c r="BQ733" s="596"/>
      <c r="BR733" s="596"/>
      <c r="BS733" s="596"/>
      <c r="BT733" s="596"/>
      <c r="BU733" s="596"/>
      <c r="BV733" s="596"/>
      <c r="BW733" s="596"/>
      <c r="BX733" s="596"/>
    </row>
    <row r="734" spans="1:76" ht="16.5" thickTop="1" thickBot="1">
      <c r="A734" s="776"/>
      <c r="B734" s="776"/>
      <c r="C734" s="776"/>
      <c r="D734" s="776"/>
      <c r="E734" s="776"/>
      <c r="F734" s="777"/>
      <c r="G734" s="777"/>
      <c r="H734" s="750" t="s">
        <v>21285</v>
      </c>
      <c r="I734" s="775"/>
      <c r="J734" s="742"/>
      <c r="K734" s="743" t="s">
        <v>2075</v>
      </c>
      <c r="L734" s="775" t="s">
        <v>20774</v>
      </c>
      <c r="M734" s="775" t="s">
        <v>20774</v>
      </c>
      <c r="N734" s="743"/>
      <c r="O734" s="743"/>
      <c r="P734" s="743"/>
      <c r="Q734" s="743"/>
      <c r="R734" s="743"/>
      <c r="S73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4" s="743"/>
      <c r="U734" s="743"/>
      <c r="V734" s="743"/>
      <c r="W734" s="742"/>
      <c r="X734" s="742"/>
      <c r="Y734" s="775" t="s">
        <v>20774</v>
      </c>
      <c r="Z734" s="743" t="s">
        <v>4311</v>
      </c>
      <c r="AA734" s="743"/>
      <c r="AB734" s="743" t="str">
        <f>Таблиця4[[#This Row],[Descriptions2]]</f>
        <v/>
      </c>
      <c r="AC734" s="743" t="str">
        <f>Таблиця4[[#This Row],[Owner/Specific NPCs3]]</f>
        <v/>
      </c>
      <c r="AD734" s="743"/>
      <c r="AE734" s="750"/>
      <c r="AF734" s="751"/>
      <c r="AG734" s="752"/>
      <c r="AH734" s="743"/>
      <c r="AI734" s="752"/>
      <c r="AJ734" s="743"/>
      <c r="AK734" s="752"/>
      <c r="AL734" s="742" t="str">
        <f>IFERROR(INDEX('02_LIVING_WATERDEEP'!$C$2:$C$200,MATCH(Таблиця4[[#This Row],[BUILDING NAME]],'02_LIVING_WATERDEEP'!$A$2:$A$200,0),1),"")</f>
        <v/>
      </c>
      <c r="AM734" s="742" t="str">
        <f>IFERROR(INDEX('02_LIVING_WATERDEEP'!$F$2:$F$200,MATCH(Таблиця4[[#This Row],[BUILDING NAME]],'02_LIVING_WATERDEEP'!$A$2:$A$200,0),1),"")</f>
        <v/>
      </c>
      <c r="AN734" s="742" t="str">
        <f>IFERROR(INDEX('02_LIVING_WATERDEEP'!$I$2:$I$200,MATCH(Таблиця4[[#This Row],[BUILDING NAME]],'02_LIVING_WATERDEEP'!$A$2:$A$200,0),1),"")</f>
        <v/>
      </c>
      <c r="AO734" s="742" t="str">
        <f>IFERROR(INDEX('02_LIVING_WATERDEEP'!$J$2:$J$200,MATCH(Таблиця4[[#This Row],[BUILDING NAME]],'02_LIVING_WATERDEEP'!$A$2:$A$200,0),1),"")</f>
        <v/>
      </c>
      <c r="AP734" s="742" t="str">
        <f>IFERROR(INDEX('02_LIVING_WATERDEEP'!$K$2:$K$200,MATCH(Таблиця4[[#This Row],[BUILDING NAME]],'02_LIVING_WATERDEEP'!$A$2:$A$200,0),1),"")</f>
        <v/>
      </c>
      <c r="AQ734" s="742" t="str">
        <f>IFERROR(INDEX('02_LIVING_WATERDEEP'!$L$2:$L$200,MATCH(Таблиця4[[#This Row],[BUILDING NAME]],'02_LIVING_WATERDEEP'!$A$2:$A$200,0),1),"")</f>
        <v/>
      </c>
      <c r="AR734" s="742" t="str">
        <f>IFERROR(INDEX('02_LIVING_WATERDEEP'!$M$2:$M$200,MATCH(Таблиця4[[#This Row],[BUILDING NAME]],'02_LIVING_WATERDEEP'!$A$2:$A$200,0),1),"")</f>
        <v/>
      </c>
      <c r="AS734" s="742"/>
      <c r="AT734" s="596"/>
      <c r="AU734" s="596"/>
      <c r="AV734" s="596"/>
      <c r="AW734" s="596"/>
      <c r="AX734" s="596"/>
      <c r="AY734" s="596"/>
      <c r="AZ734" s="596"/>
      <c r="BA734" s="596"/>
      <c r="BB734" s="596"/>
      <c r="BC734" s="596"/>
      <c r="BD734" s="596"/>
      <c r="BE734" s="596"/>
      <c r="BF734" s="596"/>
      <c r="BG734" s="596"/>
      <c r="BH734" s="596"/>
      <c r="BI734" s="596"/>
      <c r="BJ734" s="596"/>
      <c r="BK734" s="596"/>
      <c r="BL734" s="596"/>
      <c r="BM734" s="596"/>
      <c r="BN734" s="596"/>
      <c r="BO734" s="596"/>
      <c r="BP734" s="596"/>
      <c r="BQ734" s="596"/>
      <c r="BR734" s="596"/>
      <c r="BS734" s="596"/>
      <c r="BT734" s="596"/>
      <c r="BU734" s="596"/>
      <c r="BV734" s="596"/>
      <c r="BW734" s="596"/>
      <c r="BX734" s="596"/>
    </row>
    <row r="735" spans="1:76" ht="16.5" thickTop="1" thickBot="1">
      <c r="A735" s="776"/>
      <c r="B735" s="776"/>
      <c r="C735" s="776"/>
      <c r="D735" s="776"/>
      <c r="E735" s="776"/>
      <c r="F735" s="777"/>
      <c r="G735" s="777"/>
      <c r="H735" s="750" t="s">
        <v>21451</v>
      </c>
      <c r="I735" s="775" t="s">
        <v>4858</v>
      </c>
      <c r="J735" s="742"/>
      <c r="K735" s="775" t="s">
        <v>20774</v>
      </c>
      <c r="L735" s="775" t="s">
        <v>20774</v>
      </c>
      <c r="M735" s="775" t="s">
        <v>20774</v>
      </c>
      <c r="N735" s="743"/>
      <c r="O735" s="743"/>
      <c r="P735" s="743"/>
      <c r="Q735" s="743"/>
      <c r="R735" s="743"/>
      <c r="S73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5" s="743"/>
      <c r="U735" s="743"/>
      <c r="V735" s="743"/>
      <c r="W735" s="742"/>
      <c r="X735" s="742"/>
      <c r="Y735" s="775" t="s">
        <v>20774</v>
      </c>
      <c r="Z735" s="743" t="s">
        <v>4311</v>
      </c>
      <c r="AA735" s="743"/>
      <c r="AB735" s="743" t="str">
        <f>Таблиця4[[#This Row],[Descriptions2]]</f>
        <v/>
      </c>
      <c r="AC735" s="743" t="str">
        <f>Таблиця4[[#This Row],[Owner/Specific NPCs3]]</f>
        <v/>
      </c>
      <c r="AD735" s="743"/>
      <c r="AE735" s="750"/>
      <c r="AF735" s="751"/>
      <c r="AG735" s="752"/>
      <c r="AH735" s="743"/>
      <c r="AI735" s="752"/>
      <c r="AJ735" s="743"/>
      <c r="AK735" s="752"/>
      <c r="AL735" s="742" t="str">
        <f>IFERROR(INDEX('02_LIVING_WATERDEEP'!$C$2:$C$200,MATCH(Таблиця4[[#This Row],[BUILDING NAME]],'02_LIVING_WATERDEEP'!$A$2:$A$200,0),1),"")</f>
        <v/>
      </c>
      <c r="AM735" s="742" t="str">
        <f>IFERROR(INDEX('02_LIVING_WATERDEEP'!$F$2:$F$200,MATCH(Таблиця4[[#This Row],[BUILDING NAME]],'02_LIVING_WATERDEEP'!$A$2:$A$200,0),1),"")</f>
        <v/>
      </c>
      <c r="AN735" s="742" t="str">
        <f>IFERROR(INDEX('02_LIVING_WATERDEEP'!$I$2:$I$200,MATCH(Таблиця4[[#This Row],[BUILDING NAME]],'02_LIVING_WATERDEEP'!$A$2:$A$200,0),1),"")</f>
        <v/>
      </c>
      <c r="AO735" s="742" t="str">
        <f>IFERROR(INDEX('02_LIVING_WATERDEEP'!$J$2:$J$200,MATCH(Таблиця4[[#This Row],[BUILDING NAME]],'02_LIVING_WATERDEEP'!$A$2:$A$200,0),1),"")</f>
        <v/>
      </c>
      <c r="AP735" s="742" t="str">
        <f>IFERROR(INDEX('02_LIVING_WATERDEEP'!$K$2:$K$200,MATCH(Таблиця4[[#This Row],[BUILDING NAME]],'02_LIVING_WATERDEEP'!$A$2:$A$200,0),1),"")</f>
        <v/>
      </c>
      <c r="AQ735" s="742" t="str">
        <f>IFERROR(INDEX('02_LIVING_WATERDEEP'!$L$2:$L$200,MATCH(Таблиця4[[#This Row],[BUILDING NAME]],'02_LIVING_WATERDEEP'!$A$2:$A$200,0),1),"")</f>
        <v/>
      </c>
      <c r="AR735" s="742" t="str">
        <f>IFERROR(INDEX('02_LIVING_WATERDEEP'!$M$2:$M$200,MATCH(Таблиця4[[#This Row],[BUILDING NAME]],'02_LIVING_WATERDEEP'!$A$2:$A$200,0),1),"")</f>
        <v/>
      </c>
      <c r="AS735" s="742"/>
      <c r="AT735" s="596"/>
      <c r="AU735" s="596"/>
      <c r="AV735" s="596"/>
      <c r="AW735" s="596"/>
      <c r="AX735" s="596"/>
      <c r="AY735" s="596"/>
      <c r="AZ735" s="596"/>
      <c r="BA735" s="596"/>
      <c r="BB735" s="596"/>
      <c r="BC735" s="596"/>
      <c r="BD735" s="596"/>
      <c r="BE735" s="596"/>
      <c r="BF735" s="596"/>
      <c r="BG735" s="596"/>
      <c r="BH735" s="596"/>
      <c r="BI735" s="596"/>
      <c r="BJ735" s="596"/>
      <c r="BK735" s="596"/>
      <c r="BL735" s="596"/>
      <c r="BM735" s="596"/>
      <c r="BN735" s="596"/>
      <c r="BO735" s="596"/>
      <c r="BP735" s="596"/>
      <c r="BQ735" s="596"/>
      <c r="BR735" s="596"/>
      <c r="BS735" s="596"/>
      <c r="BT735" s="596"/>
      <c r="BU735" s="596"/>
      <c r="BV735" s="596"/>
      <c r="BW735" s="596"/>
      <c r="BX735" s="596"/>
    </row>
    <row r="736" spans="1:76" ht="16.5" thickTop="1" thickBot="1">
      <c r="A736" s="776"/>
      <c r="B736" s="776"/>
      <c r="C736" s="776"/>
      <c r="D736" s="776"/>
      <c r="E736" s="776"/>
      <c r="F736" s="777"/>
      <c r="G736" s="777"/>
      <c r="H736" s="750" t="s">
        <v>21287</v>
      </c>
      <c r="I736" s="775"/>
      <c r="J736" s="742"/>
      <c r="K736" s="743" t="s">
        <v>2075</v>
      </c>
      <c r="L736" s="775" t="s">
        <v>20774</v>
      </c>
      <c r="M736" s="775" t="s">
        <v>20774</v>
      </c>
      <c r="N736" s="743"/>
      <c r="O736" s="743"/>
      <c r="P736" s="743"/>
      <c r="Q736" s="743"/>
      <c r="R736" s="743"/>
      <c r="S73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6" s="743"/>
      <c r="U736" s="743"/>
      <c r="V736" s="743"/>
      <c r="W736" s="742"/>
      <c r="X736" s="742"/>
      <c r="Y736" s="775" t="s">
        <v>20774</v>
      </c>
      <c r="Z736" s="743" t="s">
        <v>4311</v>
      </c>
      <c r="AA736" s="743"/>
      <c r="AB736" s="743" t="str">
        <f>Таблиця4[[#This Row],[Descriptions2]]</f>
        <v/>
      </c>
      <c r="AC736" s="743" t="str">
        <f>Таблиця4[[#This Row],[Owner/Specific NPCs3]]</f>
        <v/>
      </c>
      <c r="AD736" s="743"/>
      <c r="AE736" s="750"/>
      <c r="AF736" s="751"/>
      <c r="AG736" s="752"/>
      <c r="AH736" s="743"/>
      <c r="AI736" s="752"/>
      <c r="AJ736" s="743"/>
      <c r="AK736" s="752"/>
      <c r="AL736" s="742" t="str">
        <f>IFERROR(INDEX('02_LIVING_WATERDEEP'!$C$2:$C$200,MATCH(Таблиця4[[#This Row],[BUILDING NAME]],'02_LIVING_WATERDEEP'!$A$2:$A$200,0),1),"")</f>
        <v/>
      </c>
      <c r="AM736" s="742" t="str">
        <f>IFERROR(INDEX('02_LIVING_WATERDEEP'!$F$2:$F$200,MATCH(Таблиця4[[#This Row],[BUILDING NAME]],'02_LIVING_WATERDEEP'!$A$2:$A$200,0),1),"")</f>
        <v/>
      </c>
      <c r="AN736" s="742" t="str">
        <f>IFERROR(INDEX('02_LIVING_WATERDEEP'!$I$2:$I$200,MATCH(Таблиця4[[#This Row],[BUILDING NAME]],'02_LIVING_WATERDEEP'!$A$2:$A$200,0),1),"")</f>
        <v/>
      </c>
      <c r="AO736" s="742" t="str">
        <f>IFERROR(INDEX('02_LIVING_WATERDEEP'!$J$2:$J$200,MATCH(Таблиця4[[#This Row],[BUILDING NAME]],'02_LIVING_WATERDEEP'!$A$2:$A$200,0),1),"")</f>
        <v/>
      </c>
      <c r="AP736" s="742" t="str">
        <f>IFERROR(INDEX('02_LIVING_WATERDEEP'!$K$2:$K$200,MATCH(Таблиця4[[#This Row],[BUILDING NAME]],'02_LIVING_WATERDEEP'!$A$2:$A$200,0),1),"")</f>
        <v/>
      </c>
      <c r="AQ736" s="742" t="str">
        <f>IFERROR(INDEX('02_LIVING_WATERDEEP'!$L$2:$L$200,MATCH(Таблиця4[[#This Row],[BUILDING NAME]],'02_LIVING_WATERDEEP'!$A$2:$A$200,0),1),"")</f>
        <v/>
      </c>
      <c r="AR736" s="742" t="str">
        <f>IFERROR(INDEX('02_LIVING_WATERDEEP'!$M$2:$M$200,MATCH(Таблиця4[[#This Row],[BUILDING NAME]],'02_LIVING_WATERDEEP'!$A$2:$A$200,0),1),"")</f>
        <v/>
      </c>
      <c r="AS736" s="742"/>
      <c r="AT736" s="596"/>
      <c r="AU736" s="596"/>
      <c r="AV736" s="596"/>
      <c r="AW736" s="596"/>
      <c r="AX736" s="596"/>
      <c r="AY736" s="596"/>
      <c r="AZ736" s="596"/>
      <c r="BA736" s="596"/>
      <c r="BB736" s="596"/>
      <c r="BC736" s="596"/>
      <c r="BD736" s="596"/>
      <c r="BE736" s="596"/>
      <c r="BF736" s="596"/>
      <c r="BG736" s="596"/>
      <c r="BH736" s="596"/>
      <c r="BI736" s="596"/>
      <c r="BJ736" s="596"/>
      <c r="BK736" s="596"/>
      <c r="BL736" s="596"/>
      <c r="BM736" s="596"/>
      <c r="BN736" s="596"/>
      <c r="BO736" s="596"/>
      <c r="BP736" s="596"/>
      <c r="BQ736" s="596"/>
      <c r="BR736" s="596"/>
      <c r="BS736" s="596"/>
      <c r="BT736" s="596"/>
      <c r="BU736" s="596"/>
      <c r="BV736" s="596"/>
      <c r="BW736" s="596"/>
      <c r="BX736" s="596"/>
    </row>
    <row r="737" spans="1:76" ht="16.5" thickTop="1" thickBot="1">
      <c r="A737" s="776"/>
      <c r="B737" s="776"/>
      <c r="C737" s="776"/>
      <c r="D737" s="776"/>
      <c r="E737" s="776"/>
      <c r="F737" s="777"/>
      <c r="G737" s="777"/>
      <c r="H737" s="1045" t="s">
        <v>21291</v>
      </c>
      <c r="I737" s="775"/>
      <c r="J737" s="742"/>
      <c r="K737" s="743" t="s">
        <v>2075</v>
      </c>
      <c r="L737" s="775" t="s">
        <v>20774</v>
      </c>
      <c r="M737" s="775" t="s">
        <v>20774</v>
      </c>
      <c r="N737" s="743"/>
      <c r="O737" s="743"/>
      <c r="P737" s="743"/>
      <c r="Q737" s="743"/>
      <c r="R737" s="743"/>
      <c r="S73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7" s="743"/>
      <c r="U737" s="743"/>
      <c r="V737" s="743"/>
      <c r="W737" s="742"/>
      <c r="X737" s="742"/>
      <c r="Y737" s="775" t="s">
        <v>20774</v>
      </c>
      <c r="Z737" s="743" t="str">
        <f>Таблиця4[[#This Row],[WEALTH]]</f>
        <v/>
      </c>
      <c r="AA737" s="743"/>
      <c r="AB737" s="743" t="str">
        <f>Таблиця4[[#This Row],[Descriptions2]]</f>
        <v/>
      </c>
      <c r="AC737" s="743" t="str">
        <f>Таблиця4[[#This Row],[Owner/Specific NPCs3]]</f>
        <v/>
      </c>
      <c r="AD737" s="743"/>
      <c r="AE737" s="750"/>
      <c r="AF737" s="751"/>
      <c r="AG737" s="752"/>
      <c r="AH737" s="743"/>
      <c r="AI737" s="752"/>
      <c r="AJ737" s="743"/>
      <c r="AK737" s="752"/>
      <c r="AL737" s="742" t="str">
        <f>IFERROR(INDEX('02_LIVING_WATERDEEP'!$C$2:$C$200,MATCH(Таблиця4[[#This Row],[BUILDING NAME]],'02_LIVING_WATERDEEP'!$A$2:$A$200,0),1),"")</f>
        <v/>
      </c>
      <c r="AM737" s="742" t="str">
        <f>IFERROR(INDEX('02_LIVING_WATERDEEP'!$F$2:$F$200,MATCH(Таблиця4[[#This Row],[BUILDING NAME]],'02_LIVING_WATERDEEP'!$A$2:$A$200,0),1),"")</f>
        <v/>
      </c>
      <c r="AN737" s="742" t="str">
        <f>IFERROR(INDEX('02_LIVING_WATERDEEP'!$I$2:$I$200,MATCH(Таблиця4[[#This Row],[BUILDING NAME]],'02_LIVING_WATERDEEP'!$A$2:$A$200,0),1),"")</f>
        <v/>
      </c>
      <c r="AO737" s="742" t="str">
        <f>IFERROR(INDEX('02_LIVING_WATERDEEP'!$J$2:$J$200,MATCH(Таблиця4[[#This Row],[BUILDING NAME]],'02_LIVING_WATERDEEP'!$A$2:$A$200,0),1),"")</f>
        <v/>
      </c>
      <c r="AP737" s="742" t="str">
        <f>IFERROR(INDEX('02_LIVING_WATERDEEP'!$K$2:$K$200,MATCH(Таблиця4[[#This Row],[BUILDING NAME]],'02_LIVING_WATERDEEP'!$A$2:$A$200,0),1),"")</f>
        <v/>
      </c>
      <c r="AQ737" s="742" t="str">
        <f>IFERROR(INDEX('02_LIVING_WATERDEEP'!$L$2:$L$200,MATCH(Таблиця4[[#This Row],[BUILDING NAME]],'02_LIVING_WATERDEEP'!$A$2:$A$200,0),1),"")</f>
        <v/>
      </c>
      <c r="AR737" s="742" t="str">
        <f>IFERROR(INDEX('02_LIVING_WATERDEEP'!$M$2:$M$200,MATCH(Таблиця4[[#This Row],[BUILDING NAME]],'02_LIVING_WATERDEEP'!$A$2:$A$200,0),1),"")</f>
        <v/>
      </c>
      <c r="AS737" s="742"/>
      <c r="AT737" s="596"/>
      <c r="AU737" s="596"/>
      <c r="AV737" s="596"/>
      <c r="AW737" s="596"/>
      <c r="AX737" s="596"/>
      <c r="AY737" s="596"/>
      <c r="AZ737" s="596"/>
      <c r="BA737" s="596"/>
      <c r="BB737" s="596"/>
      <c r="BC737" s="596"/>
      <c r="BD737" s="596"/>
      <c r="BE737" s="596"/>
      <c r="BF737" s="596"/>
      <c r="BG737" s="596"/>
      <c r="BH737" s="596"/>
      <c r="BI737" s="596"/>
      <c r="BJ737" s="596"/>
      <c r="BK737" s="596"/>
      <c r="BL737" s="596"/>
      <c r="BM737" s="596"/>
      <c r="BN737" s="596"/>
      <c r="BO737" s="596"/>
      <c r="BP737" s="596"/>
      <c r="BQ737" s="596"/>
      <c r="BR737" s="596"/>
      <c r="BS737" s="596"/>
      <c r="BT737" s="596"/>
      <c r="BU737" s="596"/>
      <c r="BV737" s="596"/>
      <c r="BW737" s="596"/>
      <c r="BX737" s="596"/>
    </row>
    <row r="738" spans="1:76" ht="16.5" thickTop="1" thickBot="1">
      <c r="A738" s="776"/>
      <c r="B738" s="776"/>
      <c r="C738" s="776"/>
      <c r="D738" s="776"/>
      <c r="E738" s="776"/>
      <c r="F738" s="777"/>
      <c r="G738" s="777"/>
      <c r="H738" s="750" t="s">
        <v>21292</v>
      </c>
      <c r="I738" s="775"/>
      <c r="J738" s="742"/>
      <c r="K738" s="743" t="s">
        <v>2101</v>
      </c>
      <c r="L738" s="775" t="s">
        <v>20774</v>
      </c>
      <c r="M738" s="775" t="s">
        <v>20774</v>
      </c>
      <c r="N738" s="743"/>
      <c r="O738" s="743"/>
      <c r="P738" s="743"/>
      <c r="Q738" s="743"/>
      <c r="R738" s="743"/>
      <c r="S73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8" s="743"/>
      <c r="U738" s="743"/>
      <c r="V738" s="743"/>
      <c r="W738" s="742"/>
      <c r="X738" s="742"/>
      <c r="Y738" s="775" t="s">
        <v>20774</v>
      </c>
      <c r="Z738" s="743" t="str">
        <f>Таблиця4[[#This Row],[WEALTH]]</f>
        <v/>
      </c>
      <c r="AA738" s="743"/>
      <c r="AB738" s="743" t="str">
        <f>Таблиця4[[#This Row],[Descriptions2]]</f>
        <v/>
      </c>
      <c r="AC738" s="743" t="str">
        <f>Таблиця4[[#This Row],[Owner/Specific NPCs3]]</f>
        <v/>
      </c>
      <c r="AD738" s="743"/>
      <c r="AE738" s="750"/>
      <c r="AF738" s="751"/>
      <c r="AG738" s="752"/>
      <c r="AH738" s="743"/>
      <c r="AI738" s="752"/>
      <c r="AJ738" s="743"/>
      <c r="AK738" s="752"/>
      <c r="AL738" s="742" t="str">
        <f>IFERROR(INDEX('02_LIVING_WATERDEEP'!$C$2:$C$200,MATCH(Таблиця4[[#This Row],[BUILDING NAME]],'02_LIVING_WATERDEEP'!$A$2:$A$200,0),1),"")</f>
        <v/>
      </c>
      <c r="AM738" s="742" t="str">
        <f>IFERROR(INDEX('02_LIVING_WATERDEEP'!$F$2:$F$200,MATCH(Таблиця4[[#This Row],[BUILDING NAME]],'02_LIVING_WATERDEEP'!$A$2:$A$200,0),1),"")</f>
        <v/>
      </c>
      <c r="AN738" s="742" t="str">
        <f>IFERROR(INDEX('02_LIVING_WATERDEEP'!$I$2:$I$200,MATCH(Таблиця4[[#This Row],[BUILDING NAME]],'02_LIVING_WATERDEEP'!$A$2:$A$200,0),1),"")</f>
        <v/>
      </c>
      <c r="AO738" s="742" t="str">
        <f>IFERROR(INDEX('02_LIVING_WATERDEEP'!$J$2:$J$200,MATCH(Таблиця4[[#This Row],[BUILDING NAME]],'02_LIVING_WATERDEEP'!$A$2:$A$200,0),1),"")</f>
        <v/>
      </c>
      <c r="AP738" s="742" t="str">
        <f>IFERROR(INDEX('02_LIVING_WATERDEEP'!$K$2:$K$200,MATCH(Таблиця4[[#This Row],[BUILDING NAME]],'02_LIVING_WATERDEEP'!$A$2:$A$200,0),1),"")</f>
        <v/>
      </c>
      <c r="AQ738" s="742" t="str">
        <f>IFERROR(INDEX('02_LIVING_WATERDEEP'!$L$2:$L$200,MATCH(Таблиця4[[#This Row],[BUILDING NAME]],'02_LIVING_WATERDEEP'!$A$2:$A$200,0),1),"")</f>
        <v/>
      </c>
      <c r="AR738" s="742" t="str">
        <f>IFERROR(INDEX('02_LIVING_WATERDEEP'!$M$2:$M$200,MATCH(Таблиця4[[#This Row],[BUILDING NAME]],'02_LIVING_WATERDEEP'!$A$2:$A$200,0),1),"")</f>
        <v/>
      </c>
      <c r="AS738" s="742"/>
      <c r="AT738" s="596"/>
      <c r="AU738" s="596"/>
      <c r="AV738" s="596"/>
      <c r="AW738" s="596"/>
      <c r="AX738" s="596"/>
      <c r="AY738" s="596"/>
      <c r="AZ738" s="596"/>
      <c r="BA738" s="596"/>
      <c r="BB738" s="596"/>
      <c r="BC738" s="596"/>
      <c r="BD738" s="596"/>
      <c r="BE738" s="596"/>
      <c r="BF738" s="596"/>
      <c r="BG738" s="596"/>
      <c r="BH738" s="596"/>
      <c r="BI738" s="596"/>
      <c r="BJ738" s="596"/>
      <c r="BK738" s="596"/>
      <c r="BL738" s="596"/>
      <c r="BM738" s="596"/>
      <c r="BN738" s="596"/>
      <c r="BO738" s="596"/>
      <c r="BP738" s="596"/>
      <c r="BQ738" s="596"/>
      <c r="BR738" s="596"/>
      <c r="BS738" s="596"/>
      <c r="BT738" s="596"/>
      <c r="BU738" s="596"/>
      <c r="BV738" s="596"/>
      <c r="BW738" s="596"/>
      <c r="BX738" s="596"/>
    </row>
    <row r="739" spans="1:76" ht="16.5" thickTop="1" thickBot="1">
      <c r="A739" s="776"/>
      <c r="B739" s="776"/>
      <c r="C739" s="776"/>
      <c r="D739" s="776"/>
      <c r="E739" s="776"/>
      <c r="F739" s="777"/>
      <c r="G739" s="777"/>
      <c r="H739" s="750" t="s">
        <v>21293</v>
      </c>
      <c r="I739" s="775"/>
      <c r="J739" s="742"/>
      <c r="K739" s="743" t="s">
        <v>2101</v>
      </c>
      <c r="L739" s="775" t="s">
        <v>20774</v>
      </c>
      <c r="M739" s="775" t="s">
        <v>20774</v>
      </c>
      <c r="N739" s="743"/>
      <c r="O739" s="743"/>
      <c r="P739" s="743"/>
      <c r="Q739" s="743"/>
      <c r="R739" s="743"/>
      <c r="S73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39" s="743"/>
      <c r="U739" s="743"/>
      <c r="V739" s="743"/>
      <c r="W739" s="742"/>
      <c r="X739" s="742"/>
      <c r="Y739" s="775" t="s">
        <v>20774</v>
      </c>
      <c r="Z739" s="743" t="str">
        <f>Таблиця4[[#This Row],[WEALTH]]</f>
        <v/>
      </c>
      <c r="AA739" s="743"/>
      <c r="AB739" s="743" t="str">
        <f>Таблиця4[[#This Row],[Descriptions2]]</f>
        <v/>
      </c>
      <c r="AC739" s="743" t="str">
        <f>Таблиця4[[#This Row],[Owner/Specific NPCs3]]</f>
        <v/>
      </c>
      <c r="AD739" s="743"/>
      <c r="AE739" s="750"/>
      <c r="AF739" s="751"/>
      <c r="AG739" s="752"/>
      <c r="AH739" s="743"/>
      <c r="AI739" s="752"/>
      <c r="AJ739" s="743"/>
      <c r="AK739" s="752"/>
      <c r="AL739" s="742" t="str">
        <f>IFERROR(INDEX('02_LIVING_WATERDEEP'!$C$2:$C$200,MATCH(Таблиця4[[#This Row],[BUILDING NAME]],'02_LIVING_WATERDEEP'!$A$2:$A$200,0),1),"")</f>
        <v/>
      </c>
      <c r="AM739" s="742" t="str">
        <f>IFERROR(INDEX('02_LIVING_WATERDEEP'!$F$2:$F$200,MATCH(Таблиця4[[#This Row],[BUILDING NAME]],'02_LIVING_WATERDEEP'!$A$2:$A$200,0),1),"")</f>
        <v/>
      </c>
      <c r="AN739" s="742" t="str">
        <f>IFERROR(INDEX('02_LIVING_WATERDEEP'!$I$2:$I$200,MATCH(Таблиця4[[#This Row],[BUILDING NAME]],'02_LIVING_WATERDEEP'!$A$2:$A$200,0),1),"")</f>
        <v/>
      </c>
      <c r="AO739" s="742" t="str">
        <f>IFERROR(INDEX('02_LIVING_WATERDEEP'!$J$2:$J$200,MATCH(Таблиця4[[#This Row],[BUILDING NAME]],'02_LIVING_WATERDEEP'!$A$2:$A$200,0),1),"")</f>
        <v/>
      </c>
      <c r="AP739" s="742" t="str">
        <f>IFERROR(INDEX('02_LIVING_WATERDEEP'!$K$2:$K$200,MATCH(Таблиця4[[#This Row],[BUILDING NAME]],'02_LIVING_WATERDEEP'!$A$2:$A$200,0),1),"")</f>
        <v/>
      </c>
      <c r="AQ739" s="742" t="str">
        <f>IFERROR(INDEX('02_LIVING_WATERDEEP'!$L$2:$L$200,MATCH(Таблиця4[[#This Row],[BUILDING NAME]],'02_LIVING_WATERDEEP'!$A$2:$A$200,0),1),"")</f>
        <v/>
      </c>
      <c r="AR739" s="742" t="str">
        <f>IFERROR(INDEX('02_LIVING_WATERDEEP'!$M$2:$M$200,MATCH(Таблиця4[[#This Row],[BUILDING NAME]],'02_LIVING_WATERDEEP'!$A$2:$A$200,0),1),"")</f>
        <v/>
      </c>
      <c r="AS739" s="742"/>
      <c r="AT739" s="596"/>
      <c r="AU739" s="596"/>
      <c r="AV739" s="596"/>
      <c r="AW739" s="596"/>
      <c r="AX739" s="596"/>
      <c r="AY739" s="596"/>
      <c r="AZ739" s="596"/>
      <c r="BA739" s="596"/>
      <c r="BB739" s="596"/>
      <c r="BC739" s="596"/>
      <c r="BD739" s="596"/>
      <c r="BE739" s="596"/>
      <c r="BF739" s="596"/>
      <c r="BG739" s="596"/>
      <c r="BH739" s="596"/>
      <c r="BI739" s="596"/>
      <c r="BJ739" s="596"/>
      <c r="BK739" s="596"/>
      <c r="BL739" s="596"/>
      <c r="BM739" s="596"/>
      <c r="BN739" s="596"/>
      <c r="BO739" s="596"/>
      <c r="BP739" s="596"/>
      <c r="BQ739" s="596"/>
      <c r="BR739" s="596"/>
      <c r="BS739" s="596"/>
      <c r="BT739" s="596"/>
      <c r="BU739" s="596"/>
      <c r="BV739" s="596"/>
      <c r="BW739" s="596"/>
      <c r="BX739" s="596"/>
    </row>
    <row r="740" spans="1:76" ht="16.5" thickTop="1" thickBot="1">
      <c r="A740" s="776"/>
      <c r="B740" s="776"/>
      <c r="C740" s="776"/>
      <c r="D740" s="776"/>
      <c r="E740" s="776"/>
      <c r="F740" s="777"/>
      <c r="G740" s="777"/>
      <c r="H740" s="750" t="s">
        <v>21294</v>
      </c>
      <c r="I740" s="775"/>
      <c r="J740" s="742"/>
      <c r="K740" s="743" t="s">
        <v>2101</v>
      </c>
      <c r="L740" s="775" t="s">
        <v>20774</v>
      </c>
      <c r="M740" s="775" t="s">
        <v>20774</v>
      </c>
      <c r="N740" s="743"/>
      <c r="O740" s="743"/>
      <c r="P740" s="743"/>
      <c r="Q740" s="743"/>
      <c r="R740" s="743"/>
      <c r="S74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0" s="743"/>
      <c r="U740" s="743"/>
      <c r="V740" s="743"/>
      <c r="W740" s="742"/>
      <c r="X740" s="742"/>
      <c r="Y740" s="775" t="s">
        <v>20774</v>
      </c>
      <c r="Z740" s="743" t="str">
        <f>Таблиця4[[#This Row],[WEALTH]]</f>
        <v/>
      </c>
      <c r="AA740" s="743"/>
      <c r="AB740" s="743" t="str">
        <f>Таблиця4[[#This Row],[Descriptions2]]</f>
        <v/>
      </c>
      <c r="AC740" s="743" t="str">
        <f>Таблиця4[[#This Row],[Owner/Specific NPCs3]]</f>
        <v/>
      </c>
      <c r="AD740" s="743"/>
      <c r="AE740" s="750"/>
      <c r="AF740" s="751"/>
      <c r="AG740" s="752"/>
      <c r="AH740" s="743"/>
      <c r="AI740" s="752"/>
      <c r="AJ740" s="743"/>
      <c r="AK740" s="752"/>
      <c r="AL740" s="742" t="str">
        <f>IFERROR(INDEX('02_LIVING_WATERDEEP'!$C$2:$C$200,MATCH(Таблиця4[[#This Row],[BUILDING NAME]],'02_LIVING_WATERDEEP'!$A$2:$A$200,0),1),"")</f>
        <v/>
      </c>
      <c r="AM740" s="742" t="str">
        <f>IFERROR(INDEX('02_LIVING_WATERDEEP'!$F$2:$F$200,MATCH(Таблиця4[[#This Row],[BUILDING NAME]],'02_LIVING_WATERDEEP'!$A$2:$A$200,0),1),"")</f>
        <v/>
      </c>
      <c r="AN740" s="742" t="str">
        <f>IFERROR(INDEX('02_LIVING_WATERDEEP'!$I$2:$I$200,MATCH(Таблиця4[[#This Row],[BUILDING NAME]],'02_LIVING_WATERDEEP'!$A$2:$A$200,0),1),"")</f>
        <v/>
      </c>
      <c r="AO740" s="742" t="str">
        <f>IFERROR(INDEX('02_LIVING_WATERDEEP'!$J$2:$J$200,MATCH(Таблиця4[[#This Row],[BUILDING NAME]],'02_LIVING_WATERDEEP'!$A$2:$A$200,0),1),"")</f>
        <v/>
      </c>
      <c r="AP740" s="742" t="str">
        <f>IFERROR(INDEX('02_LIVING_WATERDEEP'!$K$2:$K$200,MATCH(Таблиця4[[#This Row],[BUILDING NAME]],'02_LIVING_WATERDEEP'!$A$2:$A$200,0),1),"")</f>
        <v/>
      </c>
      <c r="AQ740" s="742" t="str">
        <f>IFERROR(INDEX('02_LIVING_WATERDEEP'!$L$2:$L$200,MATCH(Таблиця4[[#This Row],[BUILDING NAME]],'02_LIVING_WATERDEEP'!$A$2:$A$200,0),1),"")</f>
        <v/>
      </c>
      <c r="AR740" s="742" t="str">
        <f>IFERROR(INDEX('02_LIVING_WATERDEEP'!$M$2:$M$200,MATCH(Таблиця4[[#This Row],[BUILDING NAME]],'02_LIVING_WATERDEEP'!$A$2:$A$200,0),1),"")</f>
        <v/>
      </c>
      <c r="AS740" s="742"/>
      <c r="AT740" s="596"/>
      <c r="AU740" s="596"/>
      <c r="AV740" s="596"/>
      <c r="AW740" s="596"/>
      <c r="AX740" s="596"/>
      <c r="AY740" s="596"/>
      <c r="AZ740" s="596"/>
      <c r="BA740" s="596"/>
      <c r="BB740" s="596"/>
      <c r="BC740" s="596"/>
      <c r="BD740" s="596"/>
      <c r="BE740" s="596"/>
      <c r="BF740" s="596"/>
      <c r="BG740" s="596"/>
      <c r="BH740" s="596"/>
      <c r="BI740" s="596"/>
      <c r="BJ740" s="596"/>
      <c r="BK740" s="596"/>
      <c r="BL740" s="596"/>
      <c r="BM740" s="596"/>
      <c r="BN740" s="596"/>
      <c r="BO740" s="596"/>
      <c r="BP740" s="596"/>
      <c r="BQ740" s="596"/>
      <c r="BR740" s="596"/>
      <c r="BS740" s="596"/>
      <c r="BT740" s="596"/>
      <c r="BU740" s="596"/>
      <c r="BV740" s="596"/>
      <c r="BW740" s="596"/>
      <c r="BX740" s="596"/>
    </row>
    <row r="741" spans="1:76" ht="16.5" thickTop="1" thickBot="1">
      <c r="A741" s="776"/>
      <c r="B741" s="776"/>
      <c r="C741" s="776"/>
      <c r="D741" s="776"/>
      <c r="E741" s="776"/>
      <c r="F741" s="777"/>
      <c r="G741" s="777"/>
      <c r="H741" s="750" t="s">
        <v>21295</v>
      </c>
      <c r="I741" s="775"/>
      <c r="J741" s="742"/>
      <c r="K741" s="743" t="s">
        <v>2101</v>
      </c>
      <c r="L741" s="775" t="s">
        <v>20774</v>
      </c>
      <c r="M741" s="775" t="s">
        <v>20774</v>
      </c>
      <c r="N741" s="743"/>
      <c r="O741" s="743"/>
      <c r="P741" s="743"/>
      <c r="Q741" s="743"/>
      <c r="R741" s="743"/>
      <c r="S74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1" s="743"/>
      <c r="U741" s="743"/>
      <c r="V741" s="743"/>
      <c r="W741" s="742"/>
      <c r="X741" s="742"/>
      <c r="Y741" s="775" t="s">
        <v>20774</v>
      </c>
      <c r="Z741" s="743" t="str">
        <f>Таблиця4[[#This Row],[WEALTH]]</f>
        <v/>
      </c>
      <c r="AA741" s="743"/>
      <c r="AB741" s="743" t="str">
        <f>Таблиця4[[#This Row],[Descriptions2]]</f>
        <v/>
      </c>
      <c r="AC741" s="743" t="str">
        <f>Таблиця4[[#This Row],[Owner/Specific NPCs3]]</f>
        <v/>
      </c>
      <c r="AD741" s="743"/>
      <c r="AE741" s="750"/>
      <c r="AF741" s="751"/>
      <c r="AG741" s="752"/>
      <c r="AH741" s="743"/>
      <c r="AI741" s="752"/>
      <c r="AJ741" s="743"/>
      <c r="AK741" s="752"/>
      <c r="AL741" s="742" t="str">
        <f>IFERROR(INDEX('02_LIVING_WATERDEEP'!$C$2:$C$200,MATCH(Таблиця4[[#This Row],[BUILDING NAME]],'02_LIVING_WATERDEEP'!$A$2:$A$200,0),1),"")</f>
        <v/>
      </c>
      <c r="AM741" s="742" t="str">
        <f>IFERROR(INDEX('02_LIVING_WATERDEEP'!$F$2:$F$200,MATCH(Таблиця4[[#This Row],[BUILDING NAME]],'02_LIVING_WATERDEEP'!$A$2:$A$200,0),1),"")</f>
        <v/>
      </c>
      <c r="AN741" s="742" t="str">
        <f>IFERROR(INDEX('02_LIVING_WATERDEEP'!$I$2:$I$200,MATCH(Таблиця4[[#This Row],[BUILDING NAME]],'02_LIVING_WATERDEEP'!$A$2:$A$200,0),1),"")</f>
        <v/>
      </c>
      <c r="AO741" s="742" t="str">
        <f>IFERROR(INDEX('02_LIVING_WATERDEEP'!$J$2:$J$200,MATCH(Таблиця4[[#This Row],[BUILDING NAME]],'02_LIVING_WATERDEEP'!$A$2:$A$200,0),1),"")</f>
        <v/>
      </c>
      <c r="AP741" s="742" t="str">
        <f>IFERROR(INDEX('02_LIVING_WATERDEEP'!$K$2:$K$200,MATCH(Таблиця4[[#This Row],[BUILDING NAME]],'02_LIVING_WATERDEEP'!$A$2:$A$200,0),1),"")</f>
        <v/>
      </c>
      <c r="AQ741" s="742" t="str">
        <f>IFERROR(INDEX('02_LIVING_WATERDEEP'!$L$2:$L$200,MATCH(Таблиця4[[#This Row],[BUILDING NAME]],'02_LIVING_WATERDEEP'!$A$2:$A$200,0),1),"")</f>
        <v/>
      </c>
      <c r="AR741" s="742" t="str">
        <f>IFERROR(INDEX('02_LIVING_WATERDEEP'!$M$2:$M$200,MATCH(Таблиця4[[#This Row],[BUILDING NAME]],'02_LIVING_WATERDEEP'!$A$2:$A$200,0),1),"")</f>
        <v/>
      </c>
      <c r="AS741" s="742"/>
      <c r="AT741" s="596"/>
      <c r="AU741" s="596"/>
      <c r="AV741" s="596"/>
      <c r="AW741" s="596"/>
      <c r="AX741" s="596"/>
      <c r="AY741" s="596"/>
      <c r="AZ741" s="596"/>
      <c r="BA741" s="596"/>
      <c r="BB741" s="596"/>
      <c r="BC741" s="596"/>
      <c r="BD741" s="596"/>
      <c r="BE741" s="596"/>
      <c r="BF741" s="596"/>
      <c r="BG741" s="596"/>
      <c r="BH741" s="596"/>
      <c r="BI741" s="596"/>
      <c r="BJ741" s="596"/>
      <c r="BK741" s="596"/>
      <c r="BL741" s="596"/>
      <c r="BM741" s="596"/>
      <c r="BN741" s="596"/>
      <c r="BO741" s="596"/>
      <c r="BP741" s="596"/>
      <c r="BQ741" s="596"/>
      <c r="BR741" s="596"/>
      <c r="BS741" s="596"/>
      <c r="BT741" s="596"/>
      <c r="BU741" s="596"/>
      <c r="BV741" s="596"/>
      <c r="BW741" s="596"/>
      <c r="BX741" s="596"/>
    </row>
    <row r="742" spans="1:76" ht="16.5" thickTop="1" thickBot="1">
      <c r="A742" s="776"/>
      <c r="B742" s="776"/>
      <c r="C742" s="776"/>
      <c r="D742" s="776"/>
      <c r="E742" s="776"/>
      <c r="F742" s="777"/>
      <c r="G742" s="777"/>
      <c r="H742" s="750" t="s">
        <v>21296</v>
      </c>
      <c r="I742" s="775"/>
      <c r="J742" s="742"/>
      <c r="K742" s="743" t="s">
        <v>2101</v>
      </c>
      <c r="L742" s="775" t="s">
        <v>20774</v>
      </c>
      <c r="M742" s="775" t="s">
        <v>20774</v>
      </c>
      <c r="N742" s="743"/>
      <c r="O742" s="743"/>
      <c r="P742" s="743"/>
      <c r="Q742" s="743"/>
      <c r="R742" s="743"/>
      <c r="S74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2" s="743"/>
      <c r="U742" s="743"/>
      <c r="V742" s="743"/>
      <c r="W742" s="742"/>
      <c r="X742" s="742"/>
      <c r="Y742" s="775" t="s">
        <v>20774</v>
      </c>
      <c r="Z742" s="743" t="str">
        <f>Таблиця4[[#This Row],[WEALTH]]</f>
        <v/>
      </c>
      <c r="AA742" s="743"/>
      <c r="AB742" s="743" t="str">
        <f>Таблиця4[[#This Row],[Descriptions2]]</f>
        <v/>
      </c>
      <c r="AC742" s="743" t="str">
        <f>Таблиця4[[#This Row],[Owner/Specific NPCs3]]</f>
        <v/>
      </c>
      <c r="AD742" s="743"/>
      <c r="AE742" s="750"/>
      <c r="AF742" s="751"/>
      <c r="AG742" s="752"/>
      <c r="AH742" s="743"/>
      <c r="AI742" s="752"/>
      <c r="AJ742" s="743"/>
      <c r="AK742" s="752"/>
      <c r="AL742" s="742" t="str">
        <f>IFERROR(INDEX('02_LIVING_WATERDEEP'!$C$2:$C$200,MATCH(Таблиця4[[#This Row],[BUILDING NAME]],'02_LIVING_WATERDEEP'!$A$2:$A$200,0),1),"")</f>
        <v/>
      </c>
      <c r="AM742" s="742" t="str">
        <f>IFERROR(INDEX('02_LIVING_WATERDEEP'!$F$2:$F$200,MATCH(Таблиця4[[#This Row],[BUILDING NAME]],'02_LIVING_WATERDEEP'!$A$2:$A$200,0),1),"")</f>
        <v/>
      </c>
      <c r="AN742" s="742" t="str">
        <f>IFERROR(INDEX('02_LIVING_WATERDEEP'!$I$2:$I$200,MATCH(Таблиця4[[#This Row],[BUILDING NAME]],'02_LIVING_WATERDEEP'!$A$2:$A$200,0),1),"")</f>
        <v/>
      </c>
      <c r="AO742" s="742" t="str">
        <f>IFERROR(INDEX('02_LIVING_WATERDEEP'!$J$2:$J$200,MATCH(Таблиця4[[#This Row],[BUILDING NAME]],'02_LIVING_WATERDEEP'!$A$2:$A$200,0),1),"")</f>
        <v/>
      </c>
      <c r="AP742" s="742" t="str">
        <f>IFERROR(INDEX('02_LIVING_WATERDEEP'!$K$2:$K$200,MATCH(Таблиця4[[#This Row],[BUILDING NAME]],'02_LIVING_WATERDEEP'!$A$2:$A$200,0),1),"")</f>
        <v/>
      </c>
      <c r="AQ742" s="742" t="str">
        <f>IFERROR(INDEX('02_LIVING_WATERDEEP'!$L$2:$L$200,MATCH(Таблиця4[[#This Row],[BUILDING NAME]],'02_LIVING_WATERDEEP'!$A$2:$A$200,0),1),"")</f>
        <v/>
      </c>
      <c r="AR742" s="742" t="str">
        <f>IFERROR(INDEX('02_LIVING_WATERDEEP'!$M$2:$M$200,MATCH(Таблиця4[[#This Row],[BUILDING NAME]],'02_LIVING_WATERDEEP'!$A$2:$A$200,0),1),"")</f>
        <v/>
      </c>
      <c r="AS742" s="742"/>
      <c r="AT742" s="596"/>
      <c r="AU742" s="596"/>
      <c r="AV742" s="596"/>
      <c r="AW742" s="596"/>
      <c r="AX742" s="596"/>
      <c r="AY742" s="596"/>
      <c r="AZ742" s="596"/>
      <c r="BA742" s="596"/>
      <c r="BB742" s="596"/>
      <c r="BC742" s="596"/>
      <c r="BD742" s="596"/>
      <c r="BE742" s="596"/>
      <c r="BF742" s="596"/>
      <c r="BG742" s="596"/>
      <c r="BH742" s="596"/>
      <c r="BI742" s="596"/>
      <c r="BJ742" s="596"/>
      <c r="BK742" s="596"/>
      <c r="BL742" s="596"/>
      <c r="BM742" s="596"/>
      <c r="BN742" s="596"/>
      <c r="BO742" s="596"/>
      <c r="BP742" s="596"/>
      <c r="BQ742" s="596"/>
      <c r="BR742" s="596"/>
      <c r="BS742" s="596"/>
      <c r="BT742" s="596"/>
      <c r="BU742" s="596"/>
      <c r="BV742" s="596"/>
      <c r="BW742" s="596"/>
      <c r="BX742" s="596"/>
    </row>
    <row r="743" spans="1:76" ht="16.5" thickTop="1" thickBot="1">
      <c r="A743" s="776"/>
      <c r="B743" s="776"/>
      <c r="C743" s="776"/>
      <c r="D743" s="776"/>
      <c r="E743" s="776"/>
      <c r="F743" s="777"/>
      <c r="G743" s="777"/>
      <c r="H743" s="1045" t="s">
        <v>21297</v>
      </c>
      <c r="I743" s="775"/>
      <c r="J743" s="742"/>
      <c r="K743" s="743" t="s">
        <v>2075</v>
      </c>
      <c r="L743" s="775" t="s">
        <v>20774</v>
      </c>
      <c r="M743" s="775" t="s">
        <v>20774</v>
      </c>
      <c r="N743" s="743"/>
      <c r="O743" s="743"/>
      <c r="P743" s="743"/>
      <c r="Q743" s="743"/>
      <c r="R743" s="743"/>
      <c r="S74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3" s="743"/>
      <c r="U743" s="743"/>
      <c r="V743" s="743"/>
      <c r="W743" s="742"/>
      <c r="X743" s="742"/>
      <c r="Y743" s="775" t="s">
        <v>20774</v>
      </c>
      <c r="Z743" s="743" t="str">
        <f>Таблиця4[[#This Row],[WEALTH]]</f>
        <v/>
      </c>
      <c r="AA743" s="743"/>
      <c r="AB743" s="743" t="str">
        <f>Таблиця4[[#This Row],[Descriptions2]]</f>
        <v/>
      </c>
      <c r="AC743" s="743" t="str">
        <f>Таблиця4[[#This Row],[Owner/Specific NPCs3]]</f>
        <v/>
      </c>
      <c r="AD743" s="743"/>
      <c r="AE743" s="750"/>
      <c r="AF743" s="751"/>
      <c r="AG743" s="752"/>
      <c r="AH743" s="743"/>
      <c r="AI743" s="752"/>
      <c r="AJ743" s="743"/>
      <c r="AK743" s="752"/>
      <c r="AL743" s="742" t="str">
        <f>IFERROR(INDEX('02_LIVING_WATERDEEP'!$C$2:$C$200,MATCH(Таблиця4[[#This Row],[BUILDING NAME]],'02_LIVING_WATERDEEP'!$A$2:$A$200,0),1),"")</f>
        <v/>
      </c>
      <c r="AM743" s="742" t="str">
        <f>IFERROR(INDEX('02_LIVING_WATERDEEP'!$F$2:$F$200,MATCH(Таблиця4[[#This Row],[BUILDING NAME]],'02_LIVING_WATERDEEP'!$A$2:$A$200,0),1),"")</f>
        <v/>
      </c>
      <c r="AN743" s="742" t="str">
        <f>IFERROR(INDEX('02_LIVING_WATERDEEP'!$I$2:$I$200,MATCH(Таблиця4[[#This Row],[BUILDING NAME]],'02_LIVING_WATERDEEP'!$A$2:$A$200,0),1),"")</f>
        <v/>
      </c>
      <c r="AO743" s="742" t="str">
        <f>IFERROR(INDEX('02_LIVING_WATERDEEP'!$J$2:$J$200,MATCH(Таблиця4[[#This Row],[BUILDING NAME]],'02_LIVING_WATERDEEP'!$A$2:$A$200,0),1),"")</f>
        <v/>
      </c>
      <c r="AP743" s="742" t="str">
        <f>IFERROR(INDEX('02_LIVING_WATERDEEP'!$K$2:$K$200,MATCH(Таблиця4[[#This Row],[BUILDING NAME]],'02_LIVING_WATERDEEP'!$A$2:$A$200,0),1),"")</f>
        <v/>
      </c>
      <c r="AQ743" s="742" t="str">
        <f>IFERROR(INDEX('02_LIVING_WATERDEEP'!$L$2:$L$200,MATCH(Таблиця4[[#This Row],[BUILDING NAME]],'02_LIVING_WATERDEEP'!$A$2:$A$200,0),1),"")</f>
        <v/>
      </c>
      <c r="AR743" s="742" t="str">
        <f>IFERROR(INDEX('02_LIVING_WATERDEEP'!$M$2:$M$200,MATCH(Таблиця4[[#This Row],[BUILDING NAME]],'02_LIVING_WATERDEEP'!$A$2:$A$200,0),1),"")</f>
        <v/>
      </c>
      <c r="AS743" s="742"/>
      <c r="AT743" s="596"/>
      <c r="AU743" s="596"/>
      <c r="AV743" s="596"/>
      <c r="AW743" s="596"/>
      <c r="AX743" s="596"/>
      <c r="AY743" s="596"/>
      <c r="AZ743" s="596"/>
      <c r="BA743" s="596"/>
      <c r="BB743" s="596"/>
      <c r="BC743" s="596"/>
      <c r="BD743" s="596"/>
      <c r="BE743" s="596"/>
      <c r="BF743" s="596"/>
      <c r="BG743" s="596"/>
      <c r="BH743" s="596"/>
      <c r="BI743" s="596"/>
      <c r="BJ743" s="596"/>
      <c r="BK743" s="596"/>
      <c r="BL743" s="596"/>
      <c r="BM743" s="596"/>
      <c r="BN743" s="596"/>
      <c r="BO743" s="596"/>
      <c r="BP743" s="596"/>
      <c r="BQ743" s="596"/>
      <c r="BR743" s="596"/>
      <c r="BS743" s="596"/>
      <c r="BT743" s="596"/>
      <c r="BU743" s="596"/>
      <c r="BV743" s="596"/>
      <c r="BW743" s="596"/>
      <c r="BX743" s="596"/>
    </row>
    <row r="744" spans="1:76" ht="16.5" thickTop="1" thickBot="1">
      <c r="A744" s="776"/>
      <c r="B744" s="776"/>
      <c r="C744" s="776"/>
      <c r="D744" s="776"/>
      <c r="E744" s="776"/>
      <c r="F744" s="777"/>
      <c r="G744" s="777"/>
      <c r="H744" s="1045" t="s">
        <v>21298</v>
      </c>
      <c r="I744" s="775"/>
      <c r="J744" s="742"/>
      <c r="K744" s="743" t="s">
        <v>2075</v>
      </c>
      <c r="L744" s="775" t="s">
        <v>20774</v>
      </c>
      <c r="M744" s="775" t="s">
        <v>20774</v>
      </c>
      <c r="N744" s="743"/>
      <c r="O744" s="743"/>
      <c r="P744" s="743"/>
      <c r="Q744" s="743"/>
      <c r="R744" s="743"/>
      <c r="S74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4" s="743"/>
      <c r="U744" s="743"/>
      <c r="V744" s="743"/>
      <c r="W744" s="742"/>
      <c r="X744" s="742"/>
      <c r="Y744" s="775" t="s">
        <v>20774</v>
      </c>
      <c r="Z744" s="743" t="str">
        <f>Таблиця4[[#This Row],[WEALTH]]</f>
        <v/>
      </c>
      <c r="AA744" s="743"/>
      <c r="AB744" s="743" t="str">
        <f>Таблиця4[[#This Row],[Descriptions2]]</f>
        <v/>
      </c>
      <c r="AC744" s="743" t="str">
        <f>Таблиця4[[#This Row],[Owner/Specific NPCs3]]</f>
        <v/>
      </c>
      <c r="AD744" s="743"/>
      <c r="AE744" s="750"/>
      <c r="AF744" s="751"/>
      <c r="AG744" s="752"/>
      <c r="AH744" s="743"/>
      <c r="AI744" s="752"/>
      <c r="AJ744" s="743"/>
      <c r="AK744" s="752"/>
      <c r="AL744" s="742" t="str">
        <f>IFERROR(INDEX('02_LIVING_WATERDEEP'!$C$2:$C$200,MATCH(Таблиця4[[#This Row],[BUILDING NAME]],'02_LIVING_WATERDEEP'!$A$2:$A$200,0),1),"")</f>
        <v/>
      </c>
      <c r="AM744" s="742" t="str">
        <f>IFERROR(INDEX('02_LIVING_WATERDEEP'!$F$2:$F$200,MATCH(Таблиця4[[#This Row],[BUILDING NAME]],'02_LIVING_WATERDEEP'!$A$2:$A$200,0),1),"")</f>
        <v/>
      </c>
      <c r="AN744" s="742" t="str">
        <f>IFERROR(INDEX('02_LIVING_WATERDEEP'!$I$2:$I$200,MATCH(Таблиця4[[#This Row],[BUILDING NAME]],'02_LIVING_WATERDEEP'!$A$2:$A$200,0),1),"")</f>
        <v/>
      </c>
      <c r="AO744" s="742" t="str">
        <f>IFERROR(INDEX('02_LIVING_WATERDEEP'!$J$2:$J$200,MATCH(Таблиця4[[#This Row],[BUILDING NAME]],'02_LIVING_WATERDEEP'!$A$2:$A$200,0),1),"")</f>
        <v/>
      </c>
      <c r="AP744" s="742" t="str">
        <f>IFERROR(INDEX('02_LIVING_WATERDEEP'!$K$2:$K$200,MATCH(Таблиця4[[#This Row],[BUILDING NAME]],'02_LIVING_WATERDEEP'!$A$2:$A$200,0),1),"")</f>
        <v/>
      </c>
      <c r="AQ744" s="742" t="str">
        <f>IFERROR(INDEX('02_LIVING_WATERDEEP'!$L$2:$L$200,MATCH(Таблиця4[[#This Row],[BUILDING NAME]],'02_LIVING_WATERDEEP'!$A$2:$A$200,0),1),"")</f>
        <v/>
      </c>
      <c r="AR744" s="742" t="str">
        <f>IFERROR(INDEX('02_LIVING_WATERDEEP'!$M$2:$M$200,MATCH(Таблиця4[[#This Row],[BUILDING NAME]],'02_LIVING_WATERDEEP'!$A$2:$A$200,0),1),"")</f>
        <v/>
      </c>
      <c r="AS744" s="742"/>
      <c r="AT744" s="596"/>
      <c r="AU744" s="596"/>
      <c r="AV744" s="596"/>
      <c r="AW744" s="596"/>
      <c r="AX744" s="596"/>
      <c r="AY744" s="596"/>
      <c r="AZ744" s="596"/>
      <c r="BA744" s="596"/>
      <c r="BB744" s="596"/>
      <c r="BC744" s="596"/>
      <c r="BD744" s="596"/>
      <c r="BE744" s="596"/>
      <c r="BF744" s="596"/>
      <c r="BG744" s="596"/>
      <c r="BH744" s="596"/>
      <c r="BI744" s="596"/>
      <c r="BJ744" s="596"/>
      <c r="BK744" s="596"/>
      <c r="BL744" s="596"/>
      <c r="BM744" s="596"/>
      <c r="BN744" s="596"/>
      <c r="BO744" s="596"/>
      <c r="BP744" s="596"/>
      <c r="BQ744" s="596"/>
      <c r="BR744" s="596"/>
      <c r="BS744" s="596"/>
      <c r="BT744" s="596"/>
      <c r="BU744" s="596"/>
      <c r="BV744" s="596"/>
      <c r="BW744" s="596"/>
      <c r="BX744" s="596"/>
    </row>
    <row r="745" spans="1:76" ht="16.5" thickTop="1" thickBot="1">
      <c r="A745" s="776"/>
      <c r="B745" s="776"/>
      <c r="C745" s="776"/>
      <c r="D745" s="776"/>
      <c r="E745" s="776"/>
      <c r="F745" s="777"/>
      <c r="G745" s="777"/>
      <c r="H745" s="744" t="s">
        <v>18520</v>
      </c>
      <c r="I745" s="775"/>
      <c r="J745" s="742" t="s">
        <v>21306</v>
      </c>
      <c r="K745" s="743" t="s">
        <v>2101</v>
      </c>
      <c r="L745" s="775" t="s">
        <v>20774</v>
      </c>
      <c r="M745" s="775" t="s">
        <v>20774</v>
      </c>
      <c r="N745" s="743"/>
      <c r="O745" s="743"/>
      <c r="P745" s="743"/>
      <c r="Q745" s="743"/>
      <c r="R745" s="743"/>
      <c r="S74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5" s="743"/>
      <c r="U745" s="743"/>
      <c r="V745" s="743"/>
      <c r="W745" s="742"/>
      <c r="X745" s="742"/>
      <c r="Y745" s="775" t="s">
        <v>20774</v>
      </c>
      <c r="Z745" s="743" t="str">
        <f>Таблиця4[[#This Row],[WEALTH]]</f>
        <v/>
      </c>
      <c r="AA745" s="743"/>
      <c r="AB745" s="743" t="s">
        <v>9228</v>
      </c>
      <c r="AC745" s="743" t="str">
        <f>Таблиця4[[#This Row],[Owner/Specific NPCs3]]</f>
        <v/>
      </c>
      <c r="AD745" s="743"/>
      <c r="AE745" s="750"/>
      <c r="AF745" s="751"/>
      <c r="AG745" s="752"/>
      <c r="AH745" s="743"/>
      <c r="AI745" s="752"/>
      <c r="AJ745" s="743"/>
      <c r="AK745" s="752"/>
      <c r="AL745" s="742" t="str">
        <f>IFERROR(INDEX('02_LIVING_WATERDEEP'!$C$2:$C$200,MATCH(Таблиця4[[#This Row],[BUILDING NAME]],'02_LIVING_WATERDEEP'!$A$2:$A$200,0),1),"")</f>
        <v/>
      </c>
      <c r="AM745" s="742" t="str">
        <f>IFERROR(INDEX('02_LIVING_WATERDEEP'!$F$2:$F$200,MATCH(Таблиця4[[#This Row],[BUILDING NAME]],'02_LIVING_WATERDEEP'!$A$2:$A$200,0),1),"")</f>
        <v/>
      </c>
      <c r="AN745" s="742" t="str">
        <f>IFERROR(INDEX('02_LIVING_WATERDEEP'!$I$2:$I$200,MATCH(Таблиця4[[#This Row],[BUILDING NAME]],'02_LIVING_WATERDEEP'!$A$2:$A$200,0),1),"")</f>
        <v/>
      </c>
      <c r="AO745" s="742" t="str">
        <f>IFERROR(INDEX('02_LIVING_WATERDEEP'!$J$2:$J$200,MATCH(Таблиця4[[#This Row],[BUILDING NAME]],'02_LIVING_WATERDEEP'!$A$2:$A$200,0),1),"")</f>
        <v/>
      </c>
      <c r="AP745" s="742" t="str">
        <f>IFERROR(INDEX('02_LIVING_WATERDEEP'!$K$2:$K$200,MATCH(Таблиця4[[#This Row],[BUILDING NAME]],'02_LIVING_WATERDEEP'!$A$2:$A$200,0),1),"")</f>
        <v/>
      </c>
      <c r="AQ745" s="742" t="str">
        <f>IFERROR(INDEX('02_LIVING_WATERDEEP'!$L$2:$L$200,MATCH(Таблиця4[[#This Row],[BUILDING NAME]],'02_LIVING_WATERDEEP'!$A$2:$A$200,0),1),"")</f>
        <v/>
      </c>
      <c r="AR745" s="742" t="str">
        <f>IFERROR(INDEX('02_LIVING_WATERDEEP'!$M$2:$M$200,MATCH(Таблиця4[[#This Row],[BUILDING NAME]],'02_LIVING_WATERDEEP'!$A$2:$A$200,0),1),"")</f>
        <v/>
      </c>
      <c r="AS745" s="742"/>
      <c r="AT745" s="596"/>
      <c r="AU745" s="596"/>
      <c r="AV745" s="596"/>
      <c r="AW745" s="596"/>
      <c r="AX745" s="596"/>
      <c r="AY745" s="596"/>
      <c r="AZ745" s="596"/>
      <c r="BA745" s="596"/>
      <c r="BB745" s="596"/>
      <c r="BC745" s="596"/>
      <c r="BD745" s="596"/>
      <c r="BE745" s="596"/>
      <c r="BF745" s="596"/>
      <c r="BG745" s="596"/>
      <c r="BH745" s="596"/>
      <c r="BI745" s="596"/>
      <c r="BJ745" s="596"/>
      <c r="BK745" s="596"/>
      <c r="BL745" s="596"/>
      <c r="BM745" s="596"/>
      <c r="BN745" s="596"/>
      <c r="BO745" s="596"/>
      <c r="BP745" s="596"/>
      <c r="BQ745" s="596"/>
      <c r="BR745" s="596"/>
      <c r="BS745" s="596"/>
      <c r="BT745" s="596"/>
      <c r="BU745" s="596"/>
      <c r="BV745" s="596"/>
      <c r="BW745" s="596"/>
      <c r="BX745" s="596"/>
    </row>
    <row r="746" spans="1:76" ht="16.5" thickTop="1" thickBot="1">
      <c r="A746" s="776"/>
      <c r="B746" s="776"/>
      <c r="C746" s="776"/>
      <c r="D746" s="776"/>
      <c r="E746" s="776"/>
      <c r="F746" s="777"/>
      <c r="G746" s="777"/>
      <c r="H746" s="742" t="s">
        <v>21604</v>
      </c>
      <c r="I746" s="743" t="s">
        <v>15411</v>
      </c>
      <c r="J746" s="742"/>
      <c r="K746" s="743" t="s">
        <v>21632</v>
      </c>
      <c r="L746" s="775" t="s">
        <v>20774</v>
      </c>
      <c r="M746" s="775" t="s">
        <v>20774</v>
      </c>
      <c r="N746" s="743"/>
      <c r="O746" s="743"/>
      <c r="P746" s="743"/>
      <c r="Q746" s="743"/>
      <c r="R746" s="743"/>
      <c r="S74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6" s="743"/>
      <c r="U746" s="743"/>
      <c r="V746" s="743"/>
      <c r="W746" s="742"/>
      <c r="X746" s="742"/>
      <c r="Y746" s="775" t="s">
        <v>20774</v>
      </c>
      <c r="Z746" s="743" t="str">
        <f>Таблиця4[[#This Row],[WEALTH]]</f>
        <v/>
      </c>
      <c r="AA746" s="743"/>
      <c r="AB746" s="743" t="str">
        <f>Таблиця4[[#This Row],[Descriptions2]]</f>
        <v/>
      </c>
      <c r="AC746" s="743" t="str">
        <f>Таблиця4[[#This Row],[Owner/Specific NPCs3]]</f>
        <v/>
      </c>
      <c r="AD746" s="743"/>
      <c r="AE746" s="750"/>
      <c r="AF746" s="751"/>
      <c r="AG746" s="752"/>
      <c r="AH746" s="743"/>
      <c r="AI746" s="752"/>
      <c r="AJ746" s="743"/>
      <c r="AK746" s="752"/>
      <c r="AL746" s="742" t="str">
        <f>IFERROR(INDEX('02_LIVING_WATERDEEP'!$C$2:$C$200,MATCH(Таблиця4[[#This Row],[BUILDING NAME]],'02_LIVING_WATERDEEP'!$A$2:$A$200,0),1),"")</f>
        <v/>
      </c>
      <c r="AM746" s="742" t="str">
        <f>IFERROR(INDEX('02_LIVING_WATERDEEP'!$F$2:$F$200,MATCH(Таблиця4[[#This Row],[BUILDING NAME]],'02_LIVING_WATERDEEP'!$A$2:$A$200,0),1),"")</f>
        <v/>
      </c>
      <c r="AN746" s="742" t="str">
        <f>IFERROR(INDEX('02_LIVING_WATERDEEP'!$I$2:$I$200,MATCH(Таблиця4[[#This Row],[BUILDING NAME]],'02_LIVING_WATERDEEP'!$A$2:$A$200,0),1),"")</f>
        <v/>
      </c>
      <c r="AO746" s="742" t="str">
        <f>IFERROR(INDEX('02_LIVING_WATERDEEP'!$J$2:$J$200,MATCH(Таблиця4[[#This Row],[BUILDING NAME]],'02_LIVING_WATERDEEP'!$A$2:$A$200,0),1),"")</f>
        <v/>
      </c>
      <c r="AP746" s="742" t="str">
        <f>IFERROR(INDEX('02_LIVING_WATERDEEP'!$K$2:$K$200,MATCH(Таблиця4[[#This Row],[BUILDING NAME]],'02_LIVING_WATERDEEP'!$A$2:$A$200,0),1),"")</f>
        <v/>
      </c>
      <c r="AQ746" s="742" t="str">
        <f>IFERROR(INDEX('02_LIVING_WATERDEEP'!$L$2:$L$200,MATCH(Таблиця4[[#This Row],[BUILDING NAME]],'02_LIVING_WATERDEEP'!$A$2:$A$200,0),1),"")</f>
        <v/>
      </c>
      <c r="AR746" s="742" t="str">
        <f>IFERROR(INDEX('02_LIVING_WATERDEEP'!$M$2:$M$200,MATCH(Таблиця4[[#This Row],[BUILDING NAME]],'02_LIVING_WATERDEEP'!$A$2:$A$200,0),1),"")</f>
        <v/>
      </c>
      <c r="AS746" s="742"/>
      <c r="AT746" s="596"/>
      <c r="AU746" s="596"/>
      <c r="AV746" s="596"/>
      <c r="AW746" s="596"/>
      <c r="AX746" s="596"/>
      <c r="AY746" s="596"/>
      <c r="AZ746" s="596"/>
      <c r="BA746" s="596"/>
      <c r="BB746" s="596"/>
      <c r="BC746" s="596"/>
      <c r="BD746" s="596"/>
      <c r="BE746" s="596"/>
      <c r="BF746" s="596"/>
      <c r="BG746" s="596"/>
      <c r="BH746" s="596"/>
      <c r="BI746" s="596"/>
      <c r="BJ746" s="596"/>
      <c r="BK746" s="596"/>
      <c r="BL746" s="596"/>
      <c r="BM746" s="596"/>
      <c r="BN746" s="596"/>
      <c r="BO746" s="596"/>
      <c r="BP746" s="596"/>
      <c r="BQ746" s="596"/>
      <c r="BR746" s="596"/>
      <c r="BS746" s="596"/>
      <c r="BT746" s="596"/>
      <c r="BU746" s="596"/>
      <c r="BV746" s="596"/>
      <c r="BW746" s="596"/>
      <c r="BX746" s="596"/>
    </row>
    <row r="747" spans="1:76" ht="16.5" thickTop="1" thickBot="1">
      <c r="A747" s="776"/>
      <c r="B747" s="776"/>
      <c r="C747" s="776"/>
      <c r="D747" s="776"/>
      <c r="E747" s="776"/>
      <c r="F747" s="777"/>
      <c r="G747" s="777"/>
      <c r="H747" s="742" t="s">
        <v>21605</v>
      </c>
      <c r="I747" s="743" t="s">
        <v>15411</v>
      </c>
      <c r="J747" s="742"/>
      <c r="K747" s="743" t="s">
        <v>21632</v>
      </c>
      <c r="L747" s="775" t="s">
        <v>20774</v>
      </c>
      <c r="M747" s="775" t="s">
        <v>20774</v>
      </c>
      <c r="N747" s="743"/>
      <c r="O747" s="743"/>
      <c r="P747" s="743"/>
      <c r="Q747" s="743"/>
      <c r="R747" s="743"/>
      <c r="S74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7" s="743"/>
      <c r="U747" s="743"/>
      <c r="V747" s="743"/>
      <c r="W747" s="742"/>
      <c r="X747" s="742"/>
      <c r="Y747" s="742" t="s">
        <v>21606</v>
      </c>
      <c r="Z747" s="743" t="str">
        <f>Таблиця4[[#This Row],[WEALTH]]</f>
        <v/>
      </c>
      <c r="AA747" s="743"/>
      <c r="AB747" s="743" t="str">
        <f>Таблиця4[[#This Row],[Descriptions2]]</f>
        <v/>
      </c>
      <c r="AC747" s="743" t="str">
        <f>Таблиця4[[#This Row],[Owner/Specific NPCs3]]</f>
        <v/>
      </c>
      <c r="AD747" s="743"/>
      <c r="AE747" s="750"/>
      <c r="AF747" s="751"/>
      <c r="AG747" s="752"/>
      <c r="AH747" s="743"/>
      <c r="AI747" s="752"/>
      <c r="AJ747" s="743"/>
      <c r="AK747" s="752"/>
      <c r="AL747" s="742" t="str">
        <f>IFERROR(INDEX('02_LIVING_WATERDEEP'!$C$2:$C$200,MATCH(Таблиця4[[#This Row],[BUILDING NAME]],'02_LIVING_WATERDEEP'!$A$2:$A$200,0),1),"")</f>
        <v/>
      </c>
      <c r="AM747" s="742" t="str">
        <f>IFERROR(INDEX('02_LIVING_WATERDEEP'!$F$2:$F$200,MATCH(Таблиця4[[#This Row],[BUILDING NAME]],'02_LIVING_WATERDEEP'!$A$2:$A$200,0),1),"")</f>
        <v/>
      </c>
      <c r="AN747" s="742" t="str">
        <f>IFERROR(INDEX('02_LIVING_WATERDEEP'!$I$2:$I$200,MATCH(Таблиця4[[#This Row],[BUILDING NAME]],'02_LIVING_WATERDEEP'!$A$2:$A$200,0),1),"")</f>
        <v/>
      </c>
      <c r="AO747" s="742" t="str">
        <f>IFERROR(INDEX('02_LIVING_WATERDEEP'!$J$2:$J$200,MATCH(Таблиця4[[#This Row],[BUILDING NAME]],'02_LIVING_WATERDEEP'!$A$2:$A$200,0),1),"")</f>
        <v/>
      </c>
      <c r="AP747" s="742" t="str">
        <f>IFERROR(INDEX('02_LIVING_WATERDEEP'!$K$2:$K$200,MATCH(Таблиця4[[#This Row],[BUILDING NAME]],'02_LIVING_WATERDEEP'!$A$2:$A$200,0),1),"")</f>
        <v/>
      </c>
      <c r="AQ747" s="742" t="str">
        <f>IFERROR(INDEX('02_LIVING_WATERDEEP'!$L$2:$L$200,MATCH(Таблиця4[[#This Row],[BUILDING NAME]],'02_LIVING_WATERDEEP'!$A$2:$A$200,0),1),"")</f>
        <v/>
      </c>
      <c r="AR747" s="742" t="str">
        <f>IFERROR(INDEX('02_LIVING_WATERDEEP'!$M$2:$M$200,MATCH(Таблиця4[[#This Row],[BUILDING NAME]],'02_LIVING_WATERDEEP'!$A$2:$A$200,0),1),"")</f>
        <v/>
      </c>
      <c r="AS747" s="742"/>
      <c r="AT747" s="596"/>
      <c r="AU747" s="596"/>
      <c r="AV747" s="596"/>
      <c r="AW747" s="596"/>
      <c r="AX747" s="596"/>
      <c r="AY747" s="596"/>
      <c r="AZ747" s="596"/>
      <c r="BA747" s="596"/>
      <c r="BB747" s="596"/>
      <c r="BC747" s="596"/>
      <c r="BD747" s="596"/>
      <c r="BE747" s="596"/>
      <c r="BF747" s="596"/>
      <c r="BG747" s="596"/>
      <c r="BH747" s="596"/>
      <c r="BI747" s="596"/>
      <c r="BJ747" s="596"/>
      <c r="BK747" s="596"/>
      <c r="BL747" s="596"/>
      <c r="BM747" s="596"/>
      <c r="BN747" s="596"/>
      <c r="BO747" s="596"/>
      <c r="BP747" s="596"/>
      <c r="BQ747" s="596"/>
      <c r="BR747" s="596"/>
      <c r="BS747" s="596"/>
      <c r="BT747" s="596"/>
      <c r="BU747" s="596"/>
      <c r="BV747" s="596"/>
      <c r="BW747" s="596"/>
      <c r="BX747" s="596"/>
    </row>
    <row r="748" spans="1:76" ht="16.5" thickTop="1" thickBot="1">
      <c r="A748" s="776"/>
      <c r="B748" s="776"/>
      <c r="C748" s="776"/>
      <c r="D748" s="776"/>
      <c r="E748" s="776"/>
      <c r="F748" s="777"/>
      <c r="G748" s="777"/>
      <c r="H748" s="742" t="s">
        <v>21607</v>
      </c>
      <c r="I748" s="743" t="s">
        <v>15411</v>
      </c>
      <c r="J748" s="742"/>
      <c r="K748" s="743" t="s">
        <v>21632</v>
      </c>
      <c r="L748" s="775" t="s">
        <v>20774</v>
      </c>
      <c r="M748" s="775" t="s">
        <v>20774</v>
      </c>
      <c r="N748" s="743"/>
      <c r="O748" s="743"/>
      <c r="P748" s="743"/>
      <c r="Q748" s="743"/>
      <c r="R748" s="743"/>
      <c r="S748"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8" s="743"/>
      <c r="U748" s="743"/>
      <c r="V748" s="743"/>
      <c r="W748" s="742"/>
      <c r="X748" s="742"/>
      <c r="Y748" s="775" t="s">
        <v>20774</v>
      </c>
      <c r="Z748" s="743" t="str">
        <f>Таблиця4[[#This Row],[WEALTH]]</f>
        <v/>
      </c>
      <c r="AA748" s="743"/>
      <c r="AB748" s="743" t="str">
        <f>Таблиця4[[#This Row],[Descriptions2]]</f>
        <v/>
      </c>
      <c r="AC748" s="743" t="str">
        <f>Таблиця4[[#This Row],[Owner/Specific NPCs3]]</f>
        <v/>
      </c>
      <c r="AD748" s="743"/>
      <c r="AE748" s="750"/>
      <c r="AF748" s="751"/>
      <c r="AG748" s="752"/>
      <c r="AH748" s="743"/>
      <c r="AI748" s="752"/>
      <c r="AJ748" s="743"/>
      <c r="AK748" s="752"/>
      <c r="AL748" s="742" t="str">
        <f>IFERROR(INDEX('02_LIVING_WATERDEEP'!$C$2:$C$200,MATCH(Таблиця4[[#This Row],[BUILDING NAME]],'02_LIVING_WATERDEEP'!$A$2:$A$200,0),1),"")</f>
        <v/>
      </c>
      <c r="AM748" s="742" t="str">
        <f>IFERROR(INDEX('02_LIVING_WATERDEEP'!$F$2:$F$200,MATCH(Таблиця4[[#This Row],[BUILDING NAME]],'02_LIVING_WATERDEEP'!$A$2:$A$200,0),1),"")</f>
        <v/>
      </c>
      <c r="AN748" s="742" t="str">
        <f>IFERROR(INDEX('02_LIVING_WATERDEEP'!$I$2:$I$200,MATCH(Таблиця4[[#This Row],[BUILDING NAME]],'02_LIVING_WATERDEEP'!$A$2:$A$200,0),1),"")</f>
        <v/>
      </c>
      <c r="AO748" s="742" t="str">
        <f>IFERROR(INDEX('02_LIVING_WATERDEEP'!$J$2:$J$200,MATCH(Таблиця4[[#This Row],[BUILDING NAME]],'02_LIVING_WATERDEEP'!$A$2:$A$200,0),1),"")</f>
        <v/>
      </c>
      <c r="AP748" s="742" t="str">
        <f>IFERROR(INDEX('02_LIVING_WATERDEEP'!$K$2:$K$200,MATCH(Таблиця4[[#This Row],[BUILDING NAME]],'02_LIVING_WATERDEEP'!$A$2:$A$200,0),1),"")</f>
        <v/>
      </c>
      <c r="AQ748" s="742" t="str">
        <f>IFERROR(INDEX('02_LIVING_WATERDEEP'!$L$2:$L$200,MATCH(Таблиця4[[#This Row],[BUILDING NAME]],'02_LIVING_WATERDEEP'!$A$2:$A$200,0),1),"")</f>
        <v/>
      </c>
      <c r="AR748" s="742" t="str">
        <f>IFERROR(INDEX('02_LIVING_WATERDEEP'!$M$2:$M$200,MATCH(Таблиця4[[#This Row],[BUILDING NAME]],'02_LIVING_WATERDEEP'!$A$2:$A$200,0),1),"")</f>
        <v/>
      </c>
      <c r="AS748" s="742"/>
      <c r="AT748" s="596"/>
      <c r="AU748" s="596"/>
      <c r="AV748" s="596"/>
      <c r="AW748" s="596"/>
      <c r="AX748" s="596"/>
      <c r="AY748" s="596"/>
      <c r="AZ748" s="596"/>
      <c r="BA748" s="596"/>
      <c r="BB748" s="596"/>
      <c r="BC748" s="596"/>
      <c r="BD748" s="596"/>
      <c r="BE748" s="596"/>
      <c r="BF748" s="596"/>
      <c r="BG748" s="596"/>
      <c r="BH748" s="596"/>
      <c r="BI748" s="596"/>
      <c r="BJ748" s="596"/>
      <c r="BK748" s="596"/>
      <c r="BL748" s="596"/>
      <c r="BM748" s="596"/>
      <c r="BN748" s="596"/>
      <c r="BO748" s="596"/>
      <c r="BP748" s="596"/>
      <c r="BQ748" s="596"/>
      <c r="BR748" s="596"/>
      <c r="BS748" s="596"/>
      <c r="BT748" s="596"/>
      <c r="BU748" s="596"/>
      <c r="BV748" s="596"/>
      <c r="BW748" s="596"/>
      <c r="BX748" s="596"/>
    </row>
    <row r="749" spans="1:76" ht="16.5" thickTop="1" thickBot="1">
      <c r="A749" s="776"/>
      <c r="B749" s="776"/>
      <c r="C749" s="776"/>
      <c r="D749" s="776"/>
      <c r="E749" s="776"/>
      <c r="F749" s="777"/>
      <c r="G749" s="777"/>
      <c r="H749" s="742" t="s">
        <v>21608</v>
      </c>
      <c r="I749" s="743" t="s">
        <v>15411</v>
      </c>
      <c r="J749" s="742"/>
      <c r="K749" s="743" t="s">
        <v>21632</v>
      </c>
      <c r="L749" s="775" t="s">
        <v>20774</v>
      </c>
      <c r="M749" s="775" t="s">
        <v>20774</v>
      </c>
      <c r="N749" s="743"/>
      <c r="O749" s="743"/>
      <c r="P749" s="743"/>
      <c r="Q749" s="743"/>
      <c r="R749" s="743"/>
      <c r="S749"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49" s="743"/>
      <c r="U749" s="743"/>
      <c r="V749" s="743"/>
      <c r="W749" s="742"/>
      <c r="X749" s="742"/>
      <c r="Y749" s="775" t="s">
        <v>20774</v>
      </c>
      <c r="Z749" s="743" t="str">
        <f>Таблиця4[[#This Row],[WEALTH]]</f>
        <v/>
      </c>
      <c r="AA749" s="743"/>
      <c r="AB749" s="743" t="str">
        <f>Таблиця4[[#This Row],[Descriptions2]]</f>
        <v/>
      </c>
      <c r="AC749" s="743" t="str">
        <f>Таблиця4[[#This Row],[Owner/Specific NPCs3]]</f>
        <v/>
      </c>
      <c r="AD749" s="743"/>
      <c r="AE749" s="750"/>
      <c r="AF749" s="751"/>
      <c r="AG749" s="752"/>
      <c r="AH749" s="743"/>
      <c r="AI749" s="752"/>
      <c r="AJ749" s="743"/>
      <c r="AK749" s="752"/>
      <c r="AL749" s="742" t="str">
        <f>IFERROR(INDEX('02_LIVING_WATERDEEP'!$C$2:$C$200,MATCH(Таблиця4[[#This Row],[BUILDING NAME]],'02_LIVING_WATERDEEP'!$A$2:$A$200,0),1),"")</f>
        <v/>
      </c>
      <c r="AM749" s="742" t="str">
        <f>IFERROR(INDEX('02_LIVING_WATERDEEP'!$F$2:$F$200,MATCH(Таблиця4[[#This Row],[BUILDING NAME]],'02_LIVING_WATERDEEP'!$A$2:$A$200,0),1),"")</f>
        <v/>
      </c>
      <c r="AN749" s="742" t="str">
        <f>IFERROR(INDEX('02_LIVING_WATERDEEP'!$I$2:$I$200,MATCH(Таблиця4[[#This Row],[BUILDING NAME]],'02_LIVING_WATERDEEP'!$A$2:$A$200,0),1),"")</f>
        <v/>
      </c>
      <c r="AO749" s="742" t="str">
        <f>IFERROR(INDEX('02_LIVING_WATERDEEP'!$J$2:$J$200,MATCH(Таблиця4[[#This Row],[BUILDING NAME]],'02_LIVING_WATERDEEP'!$A$2:$A$200,0),1),"")</f>
        <v/>
      </c>
      <c r="AP749" s="742" t="str">
        <f>IFERROR(INDEX('02_LIVING_WATERDEEP'!$K$2:$K$200,MATCH(Таблиця4[[#This Row],[BUILDING NAME]],'02_LIVING_WATERDEEP'!$A$2:$A$200,0),1),"")</f>
        <v/>
      </c>
      <c r="AQ749" s="742" t="str">
        <f>IFERROR(INDEX('02_LIVING_WATERDEEP'!$L$2:$L$200,MATCH(Таблиця4[[#This Row],[BUILDING NAME]],'02_LIVING_WATERDEEP'!$A$2:$A$200,0),1),"")</f>
        <v/>
      </c>
      <c r="AR749" s="742" t="str">
        <f>IFERROR(INDEX('02_LIVING_WATERDEEP'!$M$2:$M$200,MATCH(Таблиця4[[#This Row],[BUILDING NAME]],'02_LIVING_WATERDEEP'!$A$2:$A$200,0),1),"")</f>
        <v/>
      </c>
      <c r="AS749" s="742"/>
      <c r="AT749" s="596"/>
      <c r="AU749" s="596"/>
      <c r="AV749" s="596"/>
      <c r="AW749" s="596"/>
      <c r="AX749" s="596"/>
      <c r="AY749" s="596"/>
      <c r="AZ749" s="596"/>
      <c r="BA749" s="596"/>
      <c r="BB749" s="596"/>
      <c r="BC749" s="596"/>
      <c r="BD749" s="596"/>
      <c r="BE749" s="596"/>
      <c r="BF749" s="596"/>
      <c r="BG749" s="596"/>
      <c r="BH749" s="596"/>
      <c r="BI749" s="596"/>
      <c r="BJ749" s="596"/>
      <c r="BK749" s="596"/>
      <c r="BL749" s="596"/>
      <c r="BM749" s="596"/>
      <c r="BN749" s="596"/>
      <c r="BO749" s="596"/>
      <c r="BP749" s="596"/>
      <c r="BQ749" s="596"/>
      <c r="BR749" s="596"/>
      <c r="BS749" s="596"/>
      <c r="BT749" s="596"/>
      <c r="BU749" s="596"/>
      <c r="BV749" s="596"/>
      <c r="BW749" s="596"/>
      <c r="BX749" s="596"/>
    </row>
    <row r="750" spans="1:76" ht="16.5" thickTop="1" thickBot="1">
      <c r="A750" s="776"/>
      <c r="B750" s="776"/>
      <c r="C750" s="776"/>
      <c r="D750" s="776"/>
      <c r="E750" s="776"/>
      <c r="F750" s="777"/>
      <c r="G750" s="777"/>
      <c r="H750" s="742" t="s">
        <v>21466</v>
      </c>
      <c r="I750" s="775"/>
      <c r="J750" s="742" t="s">
        <v>21467</v>
      </c>
      <c r="K750" s="775" t="s">
        <v>20774</v>
      </c>
      <c r="L750" s="775" t="s">
        <v>20774</v>
      </c>
      <c r="M750" s="775" t="s">
        <v>20774</v>
      </c>
      <c r="N750" s="743"/>
      <c r="O750" s="743"/>
      <c r="P750" s="743"/>
      <c r="Q750" s="743"/>
      <c r="R750" s="743"/>
      <c r="S750"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0" s="743"/>
      <c r="U750" s="743">
        <v>0</v>
      </c>
      <c r="V750" s="743"/>
      <c r="W750" s="742"/>
      <c r="X750" s="742"/>
      <c r="Y750" s="742" t="s">
        <v>21468</v>
      </c>
      <c r="Z750" s="743" t="str">
        <f>Таблиця4[[#This Row],[WEALTH]]</f>
        <v/>
      </c>
      <c r="AA750" s="743"/>
      <c r="AB750" s="743" t="str">
        <f>Таблиця4[[#This Row],[Descriptions2]]</f>
        <v/>
      </c>
      <c r="AC750" s="743" t="str">
        <f>Таблиця4[[#This Row],[Owner/Specific NPCs3]]</f>
        <v/>
      </c>
      <c r="AD750" s="743"/>
      <c r="AE750" s="750"/>
      <c r="AF750" s="751"/>
      <c r="AG750" s="752"/>
      <c r="AH750" s="743"/>
      <c r="AI750" s="752"/>
      <c r="AJ750" s="743"/>
      <c r="AK750" s="752"/>
      <c r="AL750" s="742" t="str">
        <f>IFERROR(INDEX('02_LIVING_WATERDEEP'!$C$2:$C$200,MATCH(Таблиця4[[#This Row],[BUILDING NAME]],'02_LIVING_WATERDEEP'!$A$2:$A$200,0),1),"")</f>
        <v/>
      </c>
      <c r="AM750" s="742" t="str">
        <f>IFERROR(INDEX('02_LIVING_WATERDEEP'!$F$2:$F$200,MATCH(Таблиця4[[#This Row],[BUILDING NAME]],'02_LIVING_WATERDEEP'!$A$2:$A$200,0),1),"")</f>
        <v/>
      </c>
      <c r="AN750" s="742" t="str">
        <f>IFERROR(INDEX('02_LIVING_WATERDEEP'!$I$2:$I$200,MATCH(Таблиця4[[#This Row],[BUILDING NAME]],'02_LIVING_WATERDEEP'!$A$2:$A$200,0),1),"")</f>
        <v/>
      </c>
      <c r="AO750" s="742" t="str">
        <f>IFERROR(INDEX('02_LIVING_WATERDEEP'!$J$2:$J$200,MATCH(Таблиця4[[#This Row],[BUILDING NAME]],'02_LIVING_WATERDEEP'!$A$2:$A$200,0),1),"")</f>
        <v/>
      </c>
      <c r="AP750" s="742" t="str">
        <f>IFERROR(INDEX('02_LIVING_WATERDEEP'!$K$2:$K$200,MATCH(Таблиця4[[#This Row],[BUILDING NAME]],'02_LIVING_WATERDEEP'!$A$2:$A$200,0),1),"")</f>
        <v/>
      </c>
      <c r="AQ750" s="742" t="str">
        <f>IFERROR(INDEX('02_LIVING_WATERDEEP'!$L$2:$L$200,MATCH(Таблиця4[[#This Row],[BUILDING NAME]],'02_LIVING_WATERDEEP'!$A$2:$A$200,0),1),"")</f>
        <v/>
      </c>
      <c r="AR750" s="742" t="str">
        <f>IFERROR(INDEX('02_LIVING_WATERDEEP'!$M$2:$M$200,MATCH(Таблиця4[[#This Row],[BUILDING NAME]],'02_LIVING_WATERDEEP'!$A$2:$A$200,0),1),"")</f>
        <v/>
      </c>
      <c r="AS750" s="742"/>
      <c r="AT750" s="596"/>
      <c r="AU750" s="596"/>
      <c r="AV750" s="596"/>
      <c r="AW750" s="596"/>
      <c r="AX750" s="596"/>
      <c r="AY750" s="596"/>
      <c r="AZ750" s="596"/>
      <c r="BA750" s="596"/>
      <c r="BB750" s="596"/>
      <c r="BC750" s="596"/>
      <c r="BD750" s="596"/>
      <c r="BE750" s="596"/>
      <c r="BF750" s="596"/>
      <c r="BG750" s="596"/>
      <c r="BH750" s="596"/>
      <c r="BI750" s="596"/>
      <c r="BJ750" s="596"/>
      <c r="BK750" s="596"/>
      <c r="BL750" s="596"/>
      <c r="BM750" s="596"/>
      <c r="BN750" s="596"/>
      <c r="BO750" s="596"/>
      <c r="BP750" s="596"/>
      <c r="BQ750" s="596"/>
      <c r="BR750" s="596"/>
      <c r="BS750" s="596"/>
      <c r="BT750" s="596"/>
      <c r="BU750" s="596"/>
      <c r="BV750" s="596"/>
      <c r="BW750" s="596"/>
      <c r="BX750" s="596"/>
    </row>
    <row r="751" spans="1:76" ht="16.5" thickTop="1" thickBot="1">
      <c r="A751" s="776"/>
      <c r="B751" s="776"/>
      <c r="C751" s="776"/>
      <c r="D751" s="776"/>
      <c r="E751" s="776"/>
      <c r="F751" s="777"/>
      <c r="G751" s="777"/>
      <c r="H751" s="742" t="s">
        <v>21483</v>
      </c>
      <c r="I751" s="775"/>
      <c r="J751" s="742"/>
      <c r="K751" s="743" t="s">
        <v>21633</v>
      </c>
      <c r="L751" s="775" t="s">
        <v>20774</v>
      </c>
      <c r="M751" s="775" t="s">
        <v>20774</v>
      </c>
      <c r="N751" s="743"/>
      <c r="O751" s="743"/>
      <c r="P751" s="743"/>
      <c r="Q751" s="743"/>
      <c r="R751" s="743"/>
      <c r="S751"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1" s="743"/>
      <c r="U751" s="743"/>
      <c r="V751" s="743"/>
      <c r="W751" s="742"/>
      <c r="X751" s="742"/>
      <c r="Y751" s="775" t="s">
        <v>20774</v>
      </c>
      <c r="Z751" s="743" t="str">
        <f>Таблиця4[[#This Row],[WEALTH]]</f>
        <v/>
      </c>
      <c r="AA751" s="743"/>
      <c r="AB751" s="743" t="str">
        <f>Таблиця4[[#This Row],[Descriptions2]]</f>
        <v/>
      </c>
      <c r="AC751" s="743" t="str">
        <f>Таблиця4[[#This Row],[Owner/Specific NPCs3]]</f>
        <v/>
      </c>
      <c r="AD751" s="743"/>
      <c r="AE751" s="750"/>
      <c r="AF751" s="751"/>
      <c r="AG751" s="752"/>
      <c r="AH751" s="743"/>
      <c r="AI751" s="752"/>
      <c r="AJ751" s="743"/>
      <c r="AK751" s="752"/>
      <c r="AL751" s="742" t="str">
        <f>IFERROR(INDEX('02_LIVING_WATERDEEP'!$C$2:$C$200,MATCH(Таблиця4[[#This Row],[BUILDING NAME]],'02_LIVING_WATERDEEP'!$A$2:$A$200,0),1),"")</f>
        <v/>
      </c>
      <c r="AM751" s="742" t="str">
        <f>IFERROR(INDEX('02_LIVING_WATERDEEP'!$F$2:$F$200,MATCH(Таблиця4[[#This Row],[BUILDING NAME]],'02_LIVING_WATERDEEP'!$A$2:$A$200,0),1),"")</f>
        <v/>
      </c>
      <c r="AN751" s="742" t="str">
        <f>IFERROR(INDEX('02_LIVING_WATERDEEP'!$I$2:$I$200,MATCH(Таблиця4[[#This Row],[BUILDING NAME]],'02_LIVING_WATERDEEP'!$A$2:$A$200,0),1),"")</f>
        <v/>
      </c>
      <c r="AO751" s="742" t="str">
        <f>IFERROR(INDEX('02_LIVING_WATERDEEP'!$J$2:$J$200,MATCH(Таблиця4[[#This Row],[BUILDING NAME]],'02_LIVING_WATERDEEP'!$A$2:$A$200,0),1),"")</f>
        <v/>
      </c>
      <c r="AP751" s="742" t="str">
        <f>IFERROR(INDEX('02_LIVING_WATERDEEP'!$K$2:$K$200,MATCH(Таблиця4[[#This Row],[BUILDING NAME]],'02_LIVING_WATERDEEP'!$A$2:$A$200,0),1),"")</f>
        <v/>
      </c>
      <c r="AQ751" s="742" t="str">
        <f>IFERROR(INDEX('02_LIVING_WATERDEEP'!$L$2:$L$200,MATCH(Таблиця4[[#This Row],[BUILDING NAME]],'02_LIVING_WATERDEEP'!$A$2:$A$200,0),1),"")</f>
        <v/>
      </c>
      <c r="AR751" s="742" t="str">
        <f>IFERROR(INDEX('02_LIVING_WATERDEEP'!$M$2:$M$200,MATCH(Таблиця4[[#This Row],[BUILDING NAME]],'02_LIVING_WATERDEEP'!$A$2:$A$200,0),1),"")</f>
        <v/>
      </c>
      <c r="AS751" s="742"/>
      <c r="AT751" s="596"/>
      <c r="AU751" s="596"/>
      <c r="AV751" s="596"/>
      <c r="AW751" s="596"/>
      <c r="AX751" s="596"/>
      <c r="AY751" s="596"/>
      <c r="AZ751" s="596"/>
      <c r="BA751" s="596"/>
      <c r="BB751" s="596"/>
      <c r="BC751" s="596"/>
      <c r="BD751" s="596"/>
      <c r="BE751" s="596"/>
      <c r="BF751" s="596"/>
      <c r="BG751" s="596"/>
      <c r="BH751" s="596"/>
      <c r="BI751" s="596"/>
      <c r="BJ751" s="596"/>
      <c r="BK751" s="596"/>
      <c r="BL751" s="596"/>
      <c r="BM751" s="596"/>
      <c r="BN751" s="596"/>
      <c r="BO751" s="596"/>
      <c r="BP751" s="596"/>
      <c r="BQ751" s="596"/>
      <c r="BR751" s="596"/>
      <c r="BS751" s="596"/>
      <c r="BT751" s="596"/>
      <c r="BU751" s="596"/>
      <c r="BV751" s="596"/>
      <c r="BW751" s="596"/>
      <c r="BX751" s="596"/>
    </row>
    <row r="752" spans="1:76" ht="16.5" thickTop="1" thickBot="1">
      <c r="A752" s="776"/>
      <c r="B752" s="776"/>
      <c r="C752" s="776"/>
      <c r="D752" s="776"/>
      <c r="E752" s="776"/>
      <c r="F752" s="777"/>
      <c r="G752" s="777"/>
      <c r="H752" s="742" t="s">
        <v>21628</v>
      </c>
      <c r="I752" s="775"/>
      <c r="J752" s="742"/>
      <c r="K752" s="743" t="s">
        <v>2075</v>
      </c>
      <c r="L752" s="775" t="s">
        <v>20774</v>
      </c>
      <c r="M752" s="775" t="s">
        <v>20774</v>
      </c>
      <c r="N752" s="743"/>
      <c r="O752" s="743"/>
      <c r="P752" s="743"/>
      <c r="Q752" s="743"/>
      <c r="R752" s="743"/>
      <c r="S752"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2" s="743"/>
      <c r="U752" s="743"/>
      <c r="V752" s="743"/>
      <c r="W752" s="742"/>
      <c r="X752" s="742"/>
      <c r="Y752" s="742" t="s">
        <v>21629</v>
      </c>
      <c r="Z752" s="743" t="str">
        <f>Таблиця4[[#This Row],[WEALTH]]</f>
        <v/>
      </c>
      <c r="AA752" s="743"/>
      <c r="AB752" s="743" t="str">
        <f>Таблиця4[[#This Row],[Descriptions2]]</f>
        <v/>
      </c>
      <c r="AC752" s="743" t="str">
        <f>Таблиця4[[#This Row],[Owner/Specific NPCs3]]</f>
        <v/>
      </c>
      <c r="AD752" s="743"/>
      <c r="AE752" s="750"/>
      <c r="AF752" s="751"/>
      <c r="AG752" s="752"/>
      <c r="AH752" s="743"/>
      <c r="AI752" s="752"/>
      <c r="AJ752" s="743"/>
      <c r="AK752" s="752"/>
      <c r="AL752" s="742" t="str">
        <f>IFERROR(INDEX('02_LIVING_WATERDEEP'!$C$2:$C$200,MATCH(Таблиця4[[#This Row],[BUILDING NAME]],'02_LIVING_WATERDEEP'!$A$2:$A$200,0),1),"")</f>
        <v/>
      </c>
      <c r="AM752" s="742" t="str">
        <f>IFERROR(INDEX('02_LIVING_WATERDEEP'!$F$2:$F$200,MATCH(Таблиця4[[#This Row],[BUILDING NAME]],'02_LIVING_WATERDEEP'!$A$2:$A$200,0),1),"")</f>
        <v/>
      </c>
      <c r="AN752" s="742" t="str">
        <f>IFERROR(INDEX('02_LIVING_WATERDEEP'!$I$2:$I$200,MATCH(Таблиця4[[#This Row],[BUILDING NAME]],'02_LIVING_WATERDEEP'!$A$2:$A$200,0),1),"")</f>
        <v/>
      </c>
      <c r="AO752" s="742" t="str">
        <f>IFERROR(INDEX('02_LIVING_WATERDEEP'!$J$2:$J$200,MATCH(Таблиця4[[#This Row],[BUILDING NAME]],'02_LIVING_WATERDEEP'!$A$2:$A$200,0),1),"")</f>
        <v/>
      </c>
      <c r="AP752" s="742" t="str">
        <f>IFERROR(INDEX('02_LIVING_WATERDEEP'!$K$2:$K$200,MATCH(Таблиця4[[#This Row],[BUILDING NAME]],'02_LIVING_WATERDEEP'!$A$2:$A$200,0),1),"")</f>
        <v/>
      </c>
      <c r="AQ752" s="742" t="str">
        <f>IFERROR(INDEX('02_LIVING_WATERDEEP'!$L$2:$L$200,MATCH(Таблиця4[[#This Row],[BUILDING NAME]],'02_LIVING_WATERDEEP'!$A$2:$A$200,0),1),"")</f>
        <v/>
      </c>
      <c r="AR752" s="742" t="str">
        <f>IFERROR(INDEX('02_LIVING_WATERDEEP'!$M$2:$M$200,MATCH(Таблиця4[[#This Row],[BUILDING NAME]],'02_LIVING_WATERDEEP'!$A$2:$A$200,0),1),"")</f>
        <v/>
      </c>
      <c r="AS752" s="742"/>
      <c r="AT752" s="596"/>
      <c r="AU752" s="596"/>
      <c r="AV752" s="596"/>
      <c r="AW752" s="596"/>
      <c r="AX752" s="596"/>
      <c r="AY752" s="596"/>
      <c r="AZ752" s="596"/>
      <c r="BA752" s="596"/>
      <c r="BB752" s="596"/>
      <c r="BC752" s="596"/>
      <c r="BD752" s="596"/>
      <c r="BE752" s="596"/>
      <c r="BF752" s="596"/>
      <c r="BG752" s="596"/>
      <c r="BH752" s="596"/>
      <c r="BI752" s="596"/>
      <c r="BJ752" s="596"/>
      <c r="BK752" s="596"/>
      <c r="BL752" s="596"/>
      <c r="BM752" s="596"/>
      <c r="BN752" s="596"/>
      <c r="BO752" s="596"/>
      <c r="BP752" s="596"/>
      <c r="BQ752" s="596"/>
      <c r="BR752" s="596"/>
      <c r="BS752" s="596"/>
      <c r="BT752" s="596"/>
      <c r="BU752" s="596"/>
      <c r="BV752" s="596"/>
      <c r="BW752" s="596"/>
      <c r="BX752" s="596"/>
    </row>
    <row r="753" spans="1:76" ht="16.5" thickTop="1" thickBot="1">
      <c r="A753" s="776"/>
      <c r="B753" s="776"/>
      <c r="C753" s="776"/>
      <c r="D753" s="776"/>
      <c r="E753" s="776"/>
      <c r="F753" s="777"/>
      <c r="G753" s="777"/>
      <c r="H753" s="742" t="s">
        <v>21630</v>
      </c>
      <c r="I753" s="743" t="s">
        <v>3968</v>
      </c>
      <c r="J753" s="742"/>
      <c r="K753" s="743" t="s">
        <v>2089</v>
      </c>
      <c r="L753" s="775" t="s">
        <v>20774</v>
      </c>
      <c r="M753" s="775" t="s">
        <v>20774</v>
      </c>
      <c r="N753" s="743"/>
      <c r="O753" s="743"/>
      <c r="P753" s="743"/>
      <c r="Q753" s="743"/>
      <c r="R753" s="743"/>
      <c r="S753"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3" s="743"/>
      <c r="U753" s="743"/>
      <c r="V753" s="743"/>
      <c r="W753" s="742"/>
      <c r="X753" s="742"/>
      <c r="Y753" s="742" t="s">
        <v>21631</v>
      </c>
      <c r="Z753" s="743" t="str">
        <f>Таблиця4[[#This Row],[WEALTH]]</f>
        <v/>
      </c>
      <c r="AA753" s="743"/>
      <c r="AB753" s="743" t="str">
        <f>Таблиця4[[#This Row],[Descriptions2]]</f>
        <v/>
      </c>
      <c r="AC753" s="743" t="str">
        <f>Таблиця4[[#This Row],[Owner/Specific NPCs3]]</f>
        <v/>
      </c>
      <c r="AD753" s="743"/>
      <c r="AE753" s="750"/>
      <c r="AF753" s="751"/>
      <c r="AG753" s="752"/>
      <c r="AH753" s="743"/>
      <c r="AI753" s="752"/>
      <c r="AJ753" s="743"/>
      <c r="AK753" s="752"/>
      <c r="AL753" s="742" t="str">
        <f>IFERROR(INDEX('02_LIVING_WATERDEEP'!$C$2:$C$200,MATCH(Таблиця4[[#This Row],[BUILDING NAME]],'02_LIVING_WATERDEEP'!$A$2:$A$200,0),1),"")</f>
        <v/>
      </c>
      <c r="AM753" s="742" t="str">
        <f>IFERROR(INDEX('02_LIVING_WATERDEEP'!$F$2:$F$200,MATCH(Таблиця4[[#This Row],[BUILDING NAME]],'02_LIVING_WATERDEEP'!$A$2:$A$200,0),1),"")</f>
        <v/>
      </c>
      <c r="AN753" s="742" t="str">
        <f>IFERROR(INDEX('02_LIVING_WATERDEEP'!$I$2:$I$200,MATCH(Таблиця4[[#This Row],[BUILDING NAME]],'02_LIVING_WATERDEEP'!$A$2:$A$200,0),1),"")</f>
        <v/>
      </c>
      <c r="AO753" s="742" t="str">
        <f>IFERROR(INDEX('02_LIVING_WATERDEEP'!$J$2:$J$200,MATCH(Таблиця4[[#This Row],[BUILDING NAME]],'02_LIVING_WATERDEEP'!$A$2:$A$200,0),1),"")</f>
        <v/>
      </c>
      <c r="AP753" s="742" t="str">
        <f>IFERROR(INDEX('02_LIVING_WATERDEEP'!$K$2:$K$200,MATCH(Таблиця4[[#This Row],[BUILDING NAME]],'02_LIVING_WATERDEEP'!$A$2:$A$200,0),1),"")</f>
        <v/>
      </c>
      <c r="AQ753" s="742" t="str">
        <f>IFERROR(INDEX('02_LIVING_WATERDEEP'!$L$2:$L$200,MATCH(Таблиця4[[#This Row],[BUILDING NAME]],'02_LIVING_WATERDEEP'!$A$2:$A$200,0),1),"")</f>
        <v/>
      </c>
      <c r="AR753" s="742" t="str">
        <f>IFERROR(INDEX('02_LIVING_WATERDEEP'!$M$2:$M$200,MATCH(Таблиця4[[#This Row],[BUILDING NAME]],'02_LIVING_WATERDEEP'!$A$2:$A$200,0),1),"")</f>
        <v/>
      </c>
      <c r="AS753" s="742"/>
      <c r="AT753" s="596"/>
      <c r="AU753" s="596"/>
      <c r="AV753" s="596"/>
      <c r="AW753" s="596"/>
      <c r="AX753" s="596"/>
      <c r="AY753" s="596"/>
      <c r="AZ753" s="596"/>
      <c r="BA753" s="596"/>
      <c r="BB753" s="596"/>
      <c r="BC753" s="596"/>
      <c r="BD753" s="596"/>
      <c r="BE753" s="596"/>
      <c r="BF753" s="596"/>
      <c r="BG753" s="596"/>
      <c r="BH753" s="596"/>
      <c r="BI753" s="596"/>
      <c r="BJ753" s="596"/>
      <c r="BK753" s="596"/>
      <c r="BL753" s="596"/>
      <c r="BM753" s="596"/>
      <c r="BN753" s="596"/>
      <c r="BO753" s="596"/>
      <c r="BP753" s="596"/>
      <c r="BQ753" s="596"/>
      <c r="BR753" s="596"/>
      <c r="BS753" s="596"/>
      <c r="BT753" s="596"/>
      <c r="BU753" s="596"/>
      <c r="BV753" s="596"/>
      <c r="BW753" s="596"/>
      <c r="BX753" s="596"/>
    </row>
    <row r="754" spans="1:76" ht="16.5" thickTop="1" thickBot="1">
      <c r="A754" s="776"/>
      <c r="B754" s="776"/>
      <c r="C754" s="776"/>
      <c r="D754" s="776"/>
      <c r="E754" s="776"/>
      <c r="F754" s="777"/>
      <c r="G754" s="777"/>
      <c r="H754" s="744" t="s">
        <v>21648</v>
      </c>
      <c r="I754" s="743" t="s">
        <v>3969</v>
      </c>
      <c r="J754" s="742"/>
      <c r="K754" s="743" t="s">
        <v>2094</v>
      </c>
      <c r="L754" s="775" t="s">
        <v>20774</v>
      </c>
      <c r="M754" s="775" t="s">
        <v>20774</v>
      </c>
      <c r="N754" s="743"/>
      <c r="O754" s="743"/>
      <c r="P754" s="743"/>
      <c r="Q754" s="743"/>
      <c r="R754" s="743"/>
      <c r="S754"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4" s="743"/>
      <c r="U754" s="743"/>
      <c r="V754" s="743"/>
      <c r="W754" s="742"/>
      <c r="X754" s="742"/>
      <c r="Y754" s="742" t="s">
        <v>21649</v>
      </c>
      <c r="Z754" s="743" t="str">
        <f>Таблиця4[[#This Row],[WEALTH]]</f>
        <v/>
      </c>
      <c r="AA754" s="743"/>
      <c r="AB754" s="743" t="str">
        <f>Таблиця4[[#This Row],[Descriptions2]]</f>
        <v/>
      </c>
      <c r="AC754" s="743" t="str">
        <f>Таблиця4[[#This Row],[Owner/Specific NPCs3]]</f>
        <v/>
      </c>
      <c r="AD754" s="743"/>
      <c r="AE754" s="750"/>
      <c r="AF754" s="751"/>
      <c r="AG754" s="752"/>
      <c r="AH754" s="743"/>
      <c r="AI754" s="752"/>
      <c r="AJ754" s="743"/>
      <c r="AK754" s="752"/>
      <c r="AL754" s="742" t="str">
        <f>IFERROR(INDEX('02_LIVING_WATERDEEP'!$C$2:$C$200,MATCH(Таблиця4[[#This Row],[BUILDING NAME]],'02_LIVING_WATERDEEP'!$A$2:$A$200,0),1),"")</f>
        <v/>
      </c>
      <c r="AM754" s="742" t="str">
        <f>IFERROR(INDEX('02_LIVING_WATERDEEP'!$F$2:$F$200,MATCH(Таблиця4[[#This Row],[BUILDING NAME]],'02_LIVING_WATERDEEP'!$A$2:$A$200,0),1),"")</f>
        <v/>
      </c>
      <c r="AN754" s="742" t="str">
        <f>IFERROR(INDEX('02_LIVING_WATERDEEP'!$I$2:$I$200,MATCH(Таблиця4[[#This Row],[BUILDING NAME]],'02_LIVING_WATERDEEP'!$A$2:$A$200,0),1),"")</f>
        <v/>
      </c>
      <c r="AO754" s="742" t="str">
        <f>IFERROR(INDEX('02_LIVING_WATERDEEP'!$J$2:$J$200,MATCH(Таблиця4[[#This Row],[BUILDING NAME]],'02_LIVING_WATERDEEP'!$A$2:$A$200,0),1),"")</f>
        <v/>
      </c>
      <c r="AP754" s="742" t="str">
        <f>IFERROR(INDEX('02_LIVING_WATERDEEP'!$K$2:$K$200,MATCH(Таблиця4[[#This Row],[BUILDING NAME]],'02_LIVING_WATERDEEP'!$A$2:$A$200,0),1),"")</f>
        <v/>
      </c>
      <c r="AQ754" s="742" t="str">
        <f>IFERROR(INDEX('02_LIVING_WATERDEEP'!$L$2:$L$200,MATCH(Таблиця4[[#This Row],[BUILDING NAME]],'02_LIVING_WATERDEEP'!$A$2:$A$200,0),1),"")</f>
        <v/>
      </c>
      <c r="AR754" s="742" t="str">
        <f>IFERROR(INDEX('02_LIVING_WATERDEEP'!$M$2:$M$200,MATCH(Таблиця4[[#This Row],[BUILDING NAME]],'02_LIVING_WATERDEEP'!$A$2:$A$200,0),1),"")</f>
        <v/>
      </c>
      <c r="AS754" s="742"/>
      <c r="AT754" s="596"/>
      <c r="AU754" s="596"/>
      <c r="AV754" s="596"/>
      <c r="AW754" s="596"/>
      <c r="AX754" s="596"/>
      <c r="AY754" s="596"/>
      <c r="AZ754" s="596"/>
      <c r="BA754" s="596"/>
      <c r="BB754" s="596"/>
      <c r="BC754" s="596"/>
      <c r="BD754" s="596"/>
      <c r="BE754" s="596"/>
      <c r="BF754" s="596"/>
      <c r="BG754" s="596"/>
      <c r="BH754" s="596"/>
      <c r="BI754" s="596"/>
      <c r="BJ754" s="596"/>
      <c r="BK754" s="596"/>
      <c r="BL754" s="596"/>
      <c r="BM754" s="596"/>
      <c r="BN754" s="596"/>
      <c r="BO754" s="596"/>
      <c r="BP754" s="596"/>
      <c r="BQ754" s="596"/>
      <c r="BR754" s="596"/>
      <c r="BS754" s="596"/>
      <c r="BT754" s="596"/>
      <c r="BU754" s="596"/>
      <c r="BV754" s="596"/>
      <c r="BW754" s="596"/>
      <c r="BX754" s="596"/>
    </row>
    <row r="755" spans="1:76" ht="16.5" thickTop="1" thickBot="1">
      <c r="A755" s="776"/>
      <c r="B755" s="776"/>
      <c r="C755" s="776"/>
      <c r="D755" s="776"/>
      <c r="E755" s="776"/>
      <c r="F755" s="777"/>
      <c r="G755" s="777"/>
      <c r="H755" s="744" t="s">
        <v>21650</v>
      </c>
      <c r="I755" s="775" t="s">
        <v>3968</v>
      </c>
      <c r="J755" s="742" t="s">
        <v>21651</v>
      </c>
      <c r="K755" s="775" t="s">
        <v>20774</v>
      </c>
      <c r="L755" s="775" t="s">
        <v>20774</v>
      </c>
      <c r="M755" s="775" t="s">
        <v>20774</v>
      </c>
      <c r="N755" s="743"/>
      <c r="O755" s="743"/>
      <c r="P755" s="743"/>
      <c r="Q755" s="743"/>
      <c r="R755" s="743"/>
      <c r="S755"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5" s="743"/>
      <c r="U755" s="743"/>
      <c r="V755" s="743"/>
      <c r="W755" s="742"/>
      <c r="X755" s="742"/>
      <c r="Y755" s="742" t="s">
        <v>21652</v>
      </c>
      <c r="Z755" s="743" t="str">
        <f>Таблиця4[[#This Row],[WEALTH]]</f>
        <v/>
      </c>
      <c r="AA755" s="743"/>
      <c r="AB755" s="743" t="str">
        <f>Таблиця4[[#This Row],[Descriptions2]]</f>
        <v/>
      </c>
      <c r="AC755" s="743" t="str">
        <f>Таблиця4[[#This Row],[Owner/Specific NPCs3]]</f>
        <v/>
      </c>
      <c r="AD755" s="743"/>
      <c r="AE755" s="750"/>
      <c r="AF755" s="751"/>
      <c r="AG755" s="752"/>
      <c r="AH755" s="743"/>
      <c r="AI755" s="752"/>
      <c r="AJ755" s="743"/>
      <c r="AK755" s="752"/>
      <c r="AL755" s="742" t="str">
        <f>IFERROR(INDEX('02_LIVING_WATERDEEP'!$C$2:$C$200,MATCH(Таблиця4[[#This Row],[BUILDING NAME]],'02_LIVING_WATERDEEP'!$A$2:$A$200,0),1),"")</f>
        <v/>
      </c>
      <c r="AM755" s="742" t="str">
        <f>IFERROR(INDEX('02_LIVING_WATERDEEP'!$F$2:$F$200,MATCH(Таблиця4[[#This Row],[BUILDING NAME]],'02_LIVING_WATERDEEP'!$A$2:$A$200,0),1),"")</f>
        <v/>
      </c>
      <c r="AN755" s="742" t="str">
        <f>IFERROR(INDEX('02_LIVING_WATERDEEP'!$I$2:$I$200,MATCH(Таблиця4[[#This Row],[BUILDING NAME]],'02_LIVING_WATERDEEP'!$A$2:$A$200,0),1),"")</f>
        <v/>
      </c>
      <c r="AO755" s="742" t="str">
        <f>IFERROR(INDEX('02_LIVING_WATERDEEP'!$J$2:$J$200,MATCH(Таблиця4[[#This Row],[BUILDING NAME]],'02_LIVING_WATERDEEP'!$A$2:$A$200,0),1),"")</f>
        <v/>
      </c>
      <c r="AP755" s="742" t="str">
        <f>IFERROR(INDEX('02_LIVING_WATERDEEP'!$K$2:$K$200,MATCH(Таблиця4[[#This Row],[BUILDING NAME]],'02_LIVING_WATERDEEP'!$A$2:$A$200,0),1),"")</f>
        <v/>
      </c>
      <c r="AQ755" s="742" t="str">
        <f>IFERROR(INDEX('02_LIVING_WATERDEEP'!$L$2:$L$200,MATCH(Таблиця4[[#This Row],[BUILDING NAME]],'02_LIVING_WATERDEEP'!$A$2:$A$200,0),1),"")</f>
        <v/>
      </c>
      <c r="AR755" s="742" t="str">
        <f>IFERROR(INDEX('02_LIVING_WATERDEEP'!$M$2:$M$200,MATCH(Таблиця4[[#This Row],[BUILDING NAME]],'02_LIVING_WATERDEEP'!$A$2:$A$200,0),1),"")</f>
        <v/>
      </c>
      <c r="AS755" s="742"/>
      <c r="AT755" s="596"/>
      <c r="AU755" s="596"/>
      <c r="AV755" s="596"/>
      <c r="AW755" s="596"/>
      <c r="AX755" s="596"/>
      <c r="AY755" s="596"/>
      <c r="AZ755" s="596"/>
      <c r="BA755" s="596"/>
      <c r="BB755" s="596"/>
      <c r="BC755" s="596"/>
      <c r="BD755" s="596"/>
      <c r="BE755" s="596"/>
      <c r="BF755" s="596"/>
      <c r="BG755" s="596"/>
      <c r="BH755" s="596"/>
      <c r="BI755" s="596"/>
      <c r="BJ755" s="596"/>
      <c r="BK755" s="596"/>
      <c r="BL755" s="596"/>
      <c r="BM755" s="596"/>
      <c r="BN755" s="596"/>
      <c r="BO755" s="596"/>
      <c r="BP755" s="596"/>
      <c r="BQ755" s="596"/>
      <c r="BR755" s="596"/>
      <c r="BS755" s="596"/>
      <c r="BT755" s="596"/>
      <c r="BU755" s="596"/>
      <c r="BV755" s="596"/>
      <c r="BW755" s="596"/>
      <c r="BX755" s="596"/>
    </row>
    <row r="756" spans="1:76" ht="16.5" thickTop="1" thickBot="1">
      <c r="A756" s="776"/>
      <c r="B756" s="776"/>
      <c r="C756" s="776"/>
      <c r="D756" s="776"/>
      <c r="E756" s="776"/>
      <c r="F756" s="777"/>
      <c r="G756" s="777"/>
      <c r="H756" s="745" t="s">
        <v>21654</v>
      </c>
      <c r="I756" s="743" t="s">
        <v>3966</v>
      </c>
      <c r="J756" s="742" t="s">
        <v>21655</v>
      </c>
      <c r="K756" s="743" t="s">
        <v>21656</v>
      </c>
      <c r="L756" s="775" t="s">
        <v>20774</v>
      </c>
      <c r="M756" s="775" t="s">
        <v>20774</v>
      </c>
      <c r="N756" s="743"/>
      <c r="O756" s="743"/>
      <c r="P756" s="743"/>
      <c r="Q756" s="743"/>
      <c r="R756" s="743"/>
      <c r="S756"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6" s="743"/>
      <c r="U756" s="743"/>
      <c r="V756" s="743"/>
      <c r="W756" s="742"/>
      <c r="X756" s="742"/>
      <c r="Y756" s="745" t="s">
        <v>21657</v>
      </c>
      <c r="Z756" s="743" t="str">
        <f>Таблиця4[[#This Row],[WEALTH]]</f>
        <v/>
      </c>
      <c r="AA756" s="743"/>
      <c r="AB756" s="743" t="str">
        <f>Таблиця4[[#This Row],[Descriptions2]]</f>
        <v/>
      </c>
      <c r="AC756" s="743" t="str">
        <f>Таблиця4[[#This Row],[Owner/Specific NPCs3]]</f>
        <v/>
      </c>
      <c r="AD756" s="743"/>
      <c r="AE756" s="750"/>
      <c r="AF756" s="751"/>
      <c r="AG756" s="752"/>
      <c r="AH756" s="743"/>
      <c r="AI756" s="752"/>
      <c r="AJ756" s="743"/>
      <c r="AK756" s="752"/>
      <c r="AL756" s="742" t="str">
        <f>IFERROR(INDEX('02_LIVING_WATERDEEP'!$C$2:$C$200,MATCH(Таблиця4[[#This Row],[BUILDING NAME]],'02_LIVING_WATERDEEP'!$A$2:$A$200,0),1),"")</f>
        <v/>
      </c>
      <c r="AM756" s="742" t="str">
        <f>IFERROR(INDEX('02_LIVING_WATERDEEP'!$F$2:$F$200,MATCH(Таблиця4[[#This Row],[BUILDING NAME]],'02_LIVING_WATERDEEP'!$A$2:$A$200,0),1),"")</f>
        <v/>
      </c>
      <c r="AN756" s="742" t="str">
        <f>IFERROR(INDEX('02_LIVING_WATERDEEP'!$I$2:$I$200,MATCH(Таблиця4[[#This Row],[BUILDING NAME]],'02_LIVING_WATERDEEP'!$A$2:$A$200,0),1),"")</f>
        <v/>
      </c>
      <c r="AO756" s="742" t="str">
        <f>IFERROR(INDEX('02_LIVING_WATERDEEP'!$J$2:$J$200,MATCH(Таблиця4[[#This Row],[BUILDING NAME]],'02_LIVING_WATERDEEP'!$A$2:$A$200,0),1),"")</f>
        <v/>
      </c>
      <c r="AP756" s="742" t="str">
        <f>IFERROR(INDEX('02_LIVING_WATERDEEP'!$K$2:$K$200,MATCH(Таблиця4[[#This Row],[BUILDING NAME]],'02_LIVING_WATERDEEP'!$A$2:$A$200,0),1),"")</f>
        <v/>
      </c>
      <c r="AQ756" s="742" t="str">
        <f>IFERROR(INDEX('02_LIVING_WATERDEEP'!$L$2:$L$200,MATCH(Таблиця4[[#This Row],[BUILDING NAME]],'02_LIVING_WATERDEEP'!$A$2:$A$200,0),1),"")</f>
        <v/>
      </c>
      <c r="AR756" s="742" t="str">
        <f>IFERROR(INDEX('02_LIVING_WATERDEEP'!$M$2:$M$200,MATCH(Таблиця4[[#This Row],[BUILDING NAME]],'02_LIVING_WATERDEEP'!$A$2:$A$200,0),1),"")</f>
        <v/>
      </c>
      <c r="AS756" s="742"/>
      <c r="AT756" s="596"/>
      <c r="AU756" s="596"/>
      <c r="AV756" s="596"/>
      <c r="AW756" s="596"/>
      <c r="AX756" s="596"/>
      <c r="AY756" s="596"/>
      <c r="AZ756" s="596"/>
      <c r="BA756" s="596"/>
      <c r="BB756" s="596"/>
      <c r="BC756" s="596"/>
      <c r="BD756" s="596"/>
      <c r="BE756" s="596"/>
      <c r="BF756" s="596"/>
      <c r="BG756" s="596"/>
      <c r="BH756" s="596"/>
      <c r="BI756" s="596"/>
      <c r="BJ756" s="596"/>
      <c r="BK756" s="596"/>
      <c r="BL756" s="596"/>
      <c r="BM756" s="596"/>
      <c r="BN756" s="596"/>
      <c r="BO756" s="596"/>
      <c r="BP756" s="596"/>
      <c r="BQ756" s="596"/>
      <c r="BR756" s="596"/>
      <c r="BS756" s="596"/>
      <c r="BT756" s="596"/>
      <c r="BU756" s="596"/>
      <c r="BV756" s="596"/>
      <c r="BW756" s="596"/>
      <c r="BX756" s="596"/>
    </row>
    <row r="757" spans="1:76" ht="16.5" thickTop="1" thickBot="1">
      <c r="A757" s="729"/>
      <c r="B757" s="729"/>
      <c r="C757" s="729"/>
      <c r="D757" s="729"/>
      <c r="E757" s="729"/>
      <c r="F757" s="731"/>
      <c r="G757" s="731"/>
      <c r="H757" s="731"/>
      <c r="I757" s="731"/>
      <c r="J757" s="731"/>
      <c r="K757" s="731"/>
      <c r="L757" s="731"/>
      <c r="M757" s="731"/>
      <c r="N757" s="731"/>
      <c r="O757" s="731"/>
      <c r="P757" s="731"/>
      <c r="Q757" s="731"/>
      <c r="R757" s="731"/>
      <c r="S757" s="743" t="str">
        <f>IF(Таблиця4[[#This Row],[C - COINS - COST]]&lt;&gt;"",Таблиця4[[#This Row],[C - COINS - COST]]&amp;"C"&amp;" • ","")&amp;IF(Таблиця4[[#This Row],[A - TANKARDS - Drinks]]&lt;&gt;"",Таблиця4[[#This Row],[A - TANKARDS - Drinks]]&amp;"A"&amp;" • ","")&amp;IF(Таблиця4[[#This Row],[P - PIPES - hospitality]]&lt;&gt;"",Таблиця4[[#This Row],[P - PIPES - hospitality]]&amp;" P"&amp;" • ","")&amp;IF(Таблиця4[[#This Row],[D - DAGGERS - danger level]]&lt;&gt;"",Таблиця4[[#This Row],[D - DAGGERS - danger level]]&amp;"D","")</f>
        <v/>
      </c>
      <c r="T757" s="731"/>
      <c r="U757" s="731"/>
      <c r="V757" s="731"/>
      <c r="W757" s="731"/>
      <c r="X757" s="731"/>
      <c r="Y757" s="731"/>
      <c r="Z757" s="731" t="str">
        <f>Таблиця4[[#This Row],[WEALTH]]</f>
        <v/>
      </c>
      <c r="AA757" s="731"/>
      <c r="AB757" s="731" t="str">
        <f>Таблиця4[[#This Row],[Descriptions2]]</f>
        <v/>
      </c>
      <c r="AC757" s="731" t="str">
        <f>Таблиця4[[#This Row],[Owner/Specific NPCs3]]</f>
        <v/>
      </c>
      <c r="AD757" s="731"/>
      <c r="AE757" s="597"/>
      <c r="AF757" s="598"/>
      <c r="AG757" s="732"/>
      <c r="AH757" s="731"/>
      <c r="AI757" s="732"/>
      <c r="AJ757" s="731"/>
      <c r="AK757" s="732"/>
      <c r="AL757" s="733" t="str">
        <f>IFERROR(INDEX('02_LIVING_WATERDEEP'!$C$2:$C$200,MATCH(Таблиця4[[#This Row],[BUILDING NAME]],'02_LIVING_WATERDEEP'!$A$2:$A$200,0),1),"")</f>
        <v/>
      </c>
      <c r="AM757" s="733" t="str">
        <f>IFERROR(INDEX('02_LIVING_WATERDEEP'!$F$2:$F$200,MATCH(Таблиця4[[#This Row],[BUILDING NAME]],'02_LIVING_WATERDEEP'!$A$2:$A$200,0),1),"")</f>
        <v/>
      </c>
      <c r="AN757" s="733" t="str">
        <f>IFERROR(INDEX('02_LIVING_WATERDEEP'!$I$2:$I$200,MATCH(Таблиця4[[#This Row],[BUILDING NAME]],'02_LIVING_WATERDEEP'!$A$2:$A$200,0),1),"")</f>
        <v/>
      </c>
      <c r="AO757" s="733" t="str">
        <f>IFERROR(INDEX('02_LIVING_WATERDEEP'!$J$2:$J$200,MATCH(Таблиця4[[#This Row],[BUILDING NAME]],'02_LIVING_WATERDEEP'!$A$2:$A$200,0),1),"")</f>
        <v/>
      </c>
      <c r="AP757" s="733" t="str">
        <f>IFERROR(INDEX('02_LIVING_WATERDEEP'!$K$2:$K$200,MATCH(Таблиця4[[#This Row],[BUILDING NAME]],'02_LIVING_WATERDEEP'!$A$2:$A$200,0),1),"")</f>
        <v/>
      </c>
      <c r="AQ757" s="733" t="str">
        <f>IFERROR(INDEX('02_LIVING_WATERDEEP'!$L$2:$L$200,MATCH(Таблиця4[[#This Row],[BUILDING NAME]],'02_LIVING_WATERDEEP'!$A$2:$A$200,0),1),"")</f>
        <v/>
      </c>
      <c r="AR757" s="733" t="str">
        <f>IFERROR(INDEX('02_LIVING_WATERDEEP'!$M$2:$M$200,MATCH(Таблиця4[[#This Row],[BUILDING NAME]],'02_LIVING_WATERDEEP'!$A$2:$A$200,0),1),"")</f>
        <v/>
      </c>
      <c r="AS757" s="733"/>
      <c r="AT757" s="596"/>
      <c r="AU757" s="596"/>
      <c r="AV757" s="596"/>
      <c r="AW757" s="596"/>
      <c r="AX757" s="596"/>
      <c r="AY757" s="596"/>
      <c r="AZ757" s="596"/>
      <c r="BA757" s="596"/>
      <c r="BB757" s="596"/>
      <c r="BC757" s="596"/>
      <c r="BD757" s="596"/>
      <c r="BE757" s="596"/>
      <c r="BF757" s="596"/>
      <c r="BG757" s="596"/>
      <c r="BH757" s="596"/>
      <c r="BI757" s="596"/>
      <c r="BJ757" s="596"/>
      <c r="BK757" s="596"/>
      <c r="BL757" s="596"/>
      <c r="BM757" s="596"/>
      <c r="BN757" s="596"/>
      <c r="BO757" s="596"/>
      <c r="BP757" s="596"/>
      <c r="BQ757" s="596"/>
      <c r="BR757" s="596"/>
      <c r="BS757" s="596"/>
      <c r="BT757" s="596"/>
      <c r="BU757" s="596"/>
      <c r="BV757" s="596"/>
      <c r="BW757" s="596"/>
      <c r="BX757" s="596"/>
    </row>
    <row r="758" spans="1:76" ht="23.25" thickTop="1" thickBot="1">
      <c r="A758" s="730"/>
      <c r="B758" s="730"/>
      <c r="C758" s="730"/>
      <c r="D758" s="730"/>
      <c r="E758" s="730"/>
      <c r="F758" s="906" t="s">
        <v>4086</v>
      </c>
      <c r="G758" s="906"/>
      <c r="H758" s="906"/>
      <c r="I758" s="734"/>
      <c r="J758" s="734"/>
      <c r="K758" s="734"/>
      <c r="L758" s="734"/>
      <c r="M758" s="734"/>
      <c r="N758" s="734"/>
      <c r="O758" s="734"/>
      <c r="P758" s="734"/>
      <c r="Q758" s="734"/>
      <c r="R758" s="734"/>
      <c r="S758" s="734"/>
      <c r="T758" s="734"/>
      <c r="U758" s="734"/>
      <c r="V758" s="734"/>
      <c r="W758" s="734"/>
      <c r="X758" s="734"/>
      <c r="Y758" s="734"/>
      <c r="Z758" s="734"/>
      <c r="AA758" s="734"/>
      <c r="AB758" s="734"/>
      <c r="AC758" s="734"/>
      <c r="AD758" s="734"/>
      <c r="AE758" s="58"/>
      <c r="AG758" s="735"/>
      <c r="AH758" s="734"/>
      <c r="AI758" s="735"/>
      <c r="AJ758" s="734"/>
      <c r="AK758" s="735"/>
      <c r="AL758" s="730"/>
      <c r="AM758" s="730"/>
      <c r="AN758" s="730"/>
      <c r="AO758" s="730"/>
      <c r="AP758" s="730"/>
      <c r="AQ758" s="730"/>
      <c r="AR758" s="730"/>
      <c r="AS758" s="730"/>
      <c r="AT758" s="596"/>
      <c r="AU758" s="596"/>
      <c r="AV758" s="596"/>
      <c r="AW758" s="596"/>
      <c r="AX758" s="596"/>
      <c r="AY758" s="596"/>
      <c r="AZ758" s="596"/>
      <c r="BA758" s="596"/>
      <c r="BB758" s="596"/>
      <c r="BC758" s="596"/>
      <c r="BD758" s="596"/>
      <c r="BE758" s="596"/>
      <c r="BF758" s="596"/>
      <c r="BG758" s="596"/>
      <c r="BH758" s="596"/>
      <c r="BI758" s="596"/>
      <c r="BJ758" s="596"/>
      <c r="BK758" s="596"/>
      <c r="BL758" s="596"/>
      <c r="BM758" s="596"/>
      <c r="BN758" s="596"/>
      <c r="BO758" s="596"/>
      <c r="BP758" s="596"/>
      <c r="BQ758" s="596"/>
      <c r="BR758" s="596"/>
      <c r="BS758" s="596"/>
      <c r="BT758" s="596"/>
      <c r="BU758" s="596"/>
      <c r="BV758" s="596"/>
      <c r="BW758" s="596"/>
      <c r="BX758" s="596"/>
    </row>
    <row r="759" spans="1:76" ht="17.25" thickTop="1" thickBot="1">
      <c r="A759" s="730"/>
      <c r="B759" s="730"/>
      <c r="C759" s="730"/>
      <c r="D759" s="730"/>
      <c r="E759" s="730"/>
      <c r="F759" s="736" t="s">
        <v>1481</v>
      </c>
      <c r="G759" s="736" t="s">
        <v>4085</v>
      </c>
      <c r="H759" s="737" t="s">
        <v>2823</v>
      </c>
      <c r="I759" s="734"/>
      <c r="J759" s="734"/>
      <c r="K759" s="734"/>
      <c r="L759" s="734"/>
      <c r="M759" s="734"/>
      <c r="N759" s="734"/>
      <c r="O759" s="734"/>
      <c r="P759" s="734"/>
      <c r="Q759" s="734"/>
      <c r="R759" s="734"/>
      <c r="S759" s="734"/>
      <c r="T759" s="734"/>
      <c r="U759" s="734"/>
      <c r="V759" s="734"/>
      <c r="W759" s="734"/>
      <c r="X759" s="734"/>
      <c r="Y759" s="734"/>
      <c r="Z759" s="734"/>
      <c r="AA759" s="734"/>
      <c r="AB759" s="734"/>
      <c r="AC759" s="734"/>
      <c r="AD759" s="734"/>
      <c r="AE759" s="58"/>
      <c r="AG759" s="735"/>
      <c r="AH759" s="734"/>
      <c r="AI759" s="735"/>
      <c r="AJ759" s="734"/>
      <c r="AK759" s="735"/>
      <c r="AL759" s="730"/>
      <c r="AM759" s="730"/>
      <c r="AN759" s="730"/>
      <c r="AO759" s="730"/>
      <c r="AP759" s="730"/>
      <c r="AQ759" s="730"/>
      <c r="AR759" s="730"/>
      <c r="AS759" s="730"/>
      <c r="AT759" s="596"/>
      <c r="AU759" s="596"/>
      <c r="AV759" s="596"/>
      <c r="AW759" s="596"/>
      <c r="AX759" s="596"/>
      <c r="AY759" s="596"/>
      <c r="AZ759" s="596"/>
      <c r="BA759" s="596"/>
      <c r="BB759" s="596"/>
      <c r="BC759" s="596"/>
      <c r="BD759" s="596"/>
      <c r="BE759" s="596"/>
      <c r="BF759" s="596"/>
      <c r="BG759" s="596"/>
      <c r="BH759" s="596"/>
      <c r="BI759" s="596"/>
      <c r="BJ759" s="596"/>
      <c r="BK759" s="596"/>
      <c r="BL759" s="596"/>
      <c r="BM759" s="596"/>
      <c r="BN759" s="596"/>
      <c r="BO759" s="596"/>
      <c r="BP759" s="596"/>
      <c r="BQ759" s="596"/>
      <c r="BR759" s="596"/>
      <c r="BS759" s="596"/>
      <c r="BT759" s="596"/>
      <c r="BU759" s="596"/>
      <c r="BV759" s="596"/>
      <c r="BW759" s="596"/>
      <c r="BX759" s="596"/>
    </row>
    <row r="760" spans="1:76" ht="16.5" thickTop="1" thickBot="1">
      <c r="A760" s="730"/>
      <c r="B760" s="730"/>
      <c r="C760" s="730"/>
      <c r="D760" s="730"/>
      <c r="E760" s="730"/>
      <c r="F760" s="734" t="s">
        <v>3991</v>
      </c>
      <c r="G760" s="32" t="s">
        <v>4065</v>
      </c>
      <c r="H760" s="710" t="s">
        <v>20980</v>
      </c>
      <c r="I760" s="734"/>
      <c r="J760" s="734"/>
      <c r="K760" s="734"/>
      <c r="L760" s="734"/>
      <c r="M760" s="734"/>
      <c r="N760" s="734"/>
      <c r="O760" s="734"/>
      <c r="P760" s="734"/>
      <c r="Q760" s="734"/>
      <c r="R760" s="734"/>
      <c r="S760" s="734"/>
      <c r="T760" s="734"/>
      <c r="U760" s="734"/>
      <c r="V760" s="734"/>
      <c r="W760" s="734"/>
      <c r="X760" s="734"/>
      <c r="Y760" s="734"/>
      <c r="Z760" s="734"/>
      <c r="AA760" s="734"/>
      <c r="AB760" s="734"/>
      <c r="AC760" s="734"/>
      <c r="AD760" s="734"/>
      <c r="AE760" s="58"/>
      <c r="AG760" s="735"/>
      <c r="AH760" s="734"/>
      <c r="AI760" s="735"/>
      <c r="AJ760" s="734"/>
      <c r="AK760" s="735"/>
      <c r="AL760" s="730"/>
      <c r="AM760" s="730"/>
      <c r="AN760" s="730"/>
      <c r="AO760" s="730"/>
      <c r="AP760" s="730"/>
      <c r="AQ760" s="730"/>
      <c r="AR760" s="730"/>
      <c r="AS760" s="730"/>
      <c r="AT760" s="596"/>
      <c r="AU760" s="596"/>
      <c r="AV760" s="596"/>
      <c r="AW760" s="596"/>
      <c r="AX760" s="596"/>
      <c r="AY760" s="596"/>
      <c r="AZ760" s="596"/>
      <c r="BA760" s="596"/>
      <c r="BB760" s="596"/>
      <c r="BC760" s="596"/>
      <c r="BD760" s="596"/>
      <c r="BE760" s="596"/>
      <c r="BF760" s="596"/>
      <c r="BG760" s="596"/>
      <c r="BH760" s="596"/>
      <c r="BI760" s="596"/>
      <c r="BJ760" s="596"/>
      <c r="BK760" s="596"/>
      <c r="BL760" s="596"/>
      <c r="BM760" s="596"/>
      <c r="BN760" s="596"/>
      <c r="BO760" s="596"/>
      <c r="BP760" s="596"/>
      <c r="BQ760" s="596"/>
      <c r="BR760" s="596"/>
      <c r="BS760" s="596"/>
      <c r="BT760" s="596"/>
      <c r="BU760" s="596"/>
      <c r="BV760" s="596"/>
      <c r="BW760" s="596"/>
      <c r="BX760" s="596"/>
    </row>
    <row r="761" spans="1:76" ht="16.5" thickTop="1" thickBot="1">
      <c r="A761" s="730"/>
      <c r="B761" s="730"/>
      <c r="C761" s="730"/>
      <c r="D761" s="730"/>
      <c r="E761" s="730"/>
      <c r="F761" s="734" t="s">
        <v>3992</v>
      </c>
      <c r="G761" s="32" t="s">
        <v>4065</v>
      </c>
      <c r="H761" s="710" t="s">
        <v>20981</v>
      </c>
      <c r="I761" s="734"/>
      <c r="J761" s="734"/>
      <c r="K761" s="734"/>
      <c r="L761" s="734"/>
      <c r="M761" s="734"/>
      <c r="N761" s="734"/>
      <c r="O761" s="734"/>
      <c r="P761" s="734"/>
      <c r="Q761" s="734"/>
      <c r="R761" s="734"/>
      <c r="S761" s="734"/>
      <c r="T761" s="734"/>
      <c r="U761" s="734"/>
      <c r="V761" s="734"/>
      <c r="W761" s="734"/>
      <c r="X761" s="734"/>
      <c r="Y761" s="734"/>
      <c r="Z761" s="734"/>
      <c r="AA761" s="734"/>
      <c r="AB761" s="734"/>
      <c r="AC761" s="734"/>
      <c r="AD761" s="734"/>
      <c r="AE761" s="58"/>
      <c r="AG761" s="735"/>
      <c r="AH761" s="734"/>
      <c r="AI761" s="735"/>
      <c r="AJ761" s="734"/>
      <c r="AK761" s="735"/>
      <c r="AL761" s="730"/>
      <c r="AM761" s="730"/>
      <c r="AN761" s="730"/>
      <c r="AO761" s="730"/>
      <c r="AP761" s="730"/>
      <c r="AQ761" s="730"/>
      <c r="AR761" s="730"/>
      <c r="AS761" s="730"/>
      <c r="AT761" s="596"/>
      <c r="AU761" s="596"/>
      <c r="AV761" s="596"/>
      <c r="AW761" s="596"/>
      <c r="AX761" s="596"/>
      <c r="AY761" s="596"/>
      <c r="AZ761" s="596"/>
      <c r="BA761" s="596"/>
      <c r="BB761" s="596"/>
      <c r="BC761" s="596"/>
      <c r="BD761" s="596"/>
      <c r="BE761" s="596"/>
      <c r="BF761" s="596"/>
      <c r="BG761" s="596"/>
      <c r="BH761" s="596"/>
      <c r="BI761" s="596"/>
      <c r="BJ761" s="596"/>
      <c r="BK761" s="596"/>
      <c r="BL761" s="596"/>
      <c r="BM761" s="596"/>
      <c r="BN761" s="596"/>
      <c r="BO761" s="596"/>
      <c r="BP761" s="596"/>
      <c r="BQ761" s="596"/>
      <c r="BR761" s="596"/>
      <c r="BS761" s="596"/>
      <c r="BT761" s="596"/>
      <c r="BU761" s="596"/>
      <c r="BV761" s="596"/>
      <c r="BW761" s="596"/>
      <c r="BX761" s="596"/>
    </row>
    <row r="762" spans="1:76" ht="16.5" thickTop="1" thickBot="1">
      <c r="A762" s="730"/>
      <c r="B762" s="730"/>
      <c r="C762" s="730"/>
      <c r="D762" s="730"/>
      <c r="E762" s="730"/>
      <c r="F762" s="734" t="s">
        <v>3991</v>
      </c>
      <c r="G762" s="32" t="s">
        <v>4065</v>
      </c>
      <c r="H762" s="710" t="s">
        <v>20982</v>
      </c>
      <c r="I762" s="734"/>
      <c r="J762" s="734"/>
      <c r="K762" s="734"/>
      <c r="L762" s="734"/>
      <c r="M762" s="734"/>
      <c r="N762" s="734"/>
      <c r="O762" s="734"/>
      <c r="P762" s="734"/>
      <c r="Q762" s="734"/>
      <c r="R762" s="734"/>
      <c r="S762" s="734"/>
      <c r="T762" s="734"/>
      <c r="U762" s="734"/>
      <c r="V762" s="734"/>
      <c r="W762" s="734"/>
      <c r="X762" s="734"/>
      <c r="Y762" s="734"/>
      <c r="Z762" s="734"/>
      <c r="AA762" s="734"/>
      <c r="AB762" s="734"/>
      <c r="AC762" s="734"/>
      <c r="AD762" s="734"/>
      <c r="AE762" s="58"/>
      <c r="AG762" s="735"/>
      <c r="AH762" s="734"/>
      <c r="AI762" s="735"/>
      <c r="AJ762" s="734"/>
      <c r="AK762" s="735"/>
      <c r="AL762" s="730"/>
      <c r="AM762" s="730"/>
      <c r="AN762" s="730"/>
      <c r="AO762" s="730"/>
      <c r="AP762" s="730"/>
      <c r="AQ762" s="730"/>
      <c r="AR762" s="730"/>
      <c r="AS762" s="730"/>
      <c r="AT762" s="596"/>
      <c r="AU762" s="596"/>
      <c r="AV762" s="596"/>
      <c r="AW762" s="596"/>
      <c r="AX762" s="596"/>
      <c r="AY762" s="596"/>
      <c r="AZ762" s="596"/>
      <c r="BA762" s="596"/>
      <c r="BB762" s="596"/>
      <c r="BC762" s="596"/>
      <c r="BD762" s="596"/>
      <c r="BE762" s="596"/>
      <c r="BF762" s="596"/>
      <c r="BG762" s="596"/>
      <c r="BH762" s="596"/>
      <c r="BI762" s="596"/>
      <c r="BJ762" s="596" t="e">
        <f>MATCH(Таблиця4[[#This Row],[BUILDING NAME]],#REF!,0)</f>
        <v>#VALUE!</v>
      </c>
      <c r="BK762" s="596" t="e">
        <f>INDEX(#REF!,'02BUILD'!BJ762,1)</f>
        <v>#REF!</v>
      </c>
      <c r="BL762" s="596" t="e">
        <v>#N/A</v>
      </c>
      <c r="BM762" s="596"/>
      <c r="BN762" s="596" t="e">
        <f>MATCH(Таблиця4[[#This Row],[BUILDING NAME]],Таблиця5[NAME],0)</f>
        <v>#VALUE!</v>
      </c>
      <c r="BO762" s="596" t="e">
        <f>INDEX(Таблиця5[[C - COINS - COST]:[ADDRESS]],'02BUILD'!$BN762,1)</f>
        <v>#VALUE!</v>
      </c>
      <c r="BP762" s="596" t="e">
        <f>INDEX(Таблиця5[[C - COINS - COST]:[ADDRESS]],'02BUILD'!$BN762,2)</f>
        <v>#VALUE!</v>
      </c>
      <c r="BQ762" s="596" t="e">
        <f>INDEX(Таблиця5[[C - COINS - COST]:[ADDRESS]],'02BUILD'!$BN762,3)</f>
        <v>#VALUE!</v>
      </c>
      <c r="BR762" s="596" t="e">
        <f>INDEX(Таблиця5[[C - COINS - COST]:[ADDRESS]],'02BUILD'!$BN762,4)</f>
        <v>#VALUE!</v>
      </c>
      <c r="BS762" s="596" t="e">
        <f>INDEX(Таблиця5[[C - COINS - COST]:[ADDRESS]],'02BUILD'!$BN762,5)</f>
        <v>#VALUE!</v>
      </c>
      <c r="BT762" s="596" t="e">
        <f>INDEX(Таблиця5[[C - COINS - COST]:[ADDRESS]],'02BUILD'!$BN762,6)</f>
        <v>#VALUE!</v>
      </c>
      <c r="BU762" s="596" t="e">
        <f>INDEX(Таблиця5[[C - COINS - COST]:[ADDRESS]],'02BUILD'!$BN762,7)</f>
        <v>#VALUE!</v>
      </c>
      <c r="BV762" s="596" t="e">
        <f>INDEX(Таблиця5[[C - COINS - COST]:[ADDRESS]],'02BUILD'!$BN762,8)</f>
        <v>#VALUE!</v>
      </c>
      <c r="BW762" s="596" t="e">
        <f>INDEX(Таблиця5[[C - COINS - COST]:[ADDRESS]],'02BUILD'!$BN762,9)</f>
        <v>#VALUE!</v>
      </c>
      <c r="BX762" s="596" t="e">
        <f>INDEX(Таблиця5[[C - COINS - COST]:[ADDRESS]],'02BUILD'!$BN762,10)</f>
        <v>#VALUE!</v>
      </c>
    </row>
    <row r="763" spans="1:76" ht="16.5" thickTop="1" thickBot="1">
      <c r="A763" s="730"/>
      <c r="B763" s="730"/>
      <c r="C763" s="730"/>
      <c r="D763" s="730"/>
      <c r="E763" s="730"/>
      <c r="F763" s="734" t="s">
        <v>3993</v>
      </c>
      <c r="G763" s="32" t="s">
        <v>4065</v>
      </c>
      <c r="H763" s="710" t="s">
        <v>20983</v>
      </c>
      <c r="I763" s="734"/>
      <c r="J763" s="734"/>
      <c r="K763" s="734"/>
      <c r="L763" s="734"/>
      <c r="M763" s="734"/>
      <c r="N763" s="734"/>
      <c r="O763" s="734"/>
      <c r="P763" s="734"/>
      <c r="Q763" s="734"/>
      <c r="R763" s="734"/>
      <c r="S763" s="734"/>
      <c r="T763" s="734"/>
      <c r="U763" s="734"/>
      <c r="V763" s="734"/>
      <c r="W763" s="734"/>
      <c r="X763" s="734"/>
      <c r="Y763" s="734"/>
      <c r="Z763" s="734"/>
      <c r="AA763" s="734"/>
      <c r="AB763" s="734"/>
      <c r="AC763" s="734"/>
      <c r="AD763" s="734"/>
      <c r="AE763" s="58"/>
      <c r="AG763" s="735"/>
      <c r="AH763" s="734"/>
      <c r="AI763" s="735"/>
      <c r="AJ763" s="734"/>
      <c r="AK763" s="735"/>
      <c r="AL763" s="730"/>
      <c r="AM763" s="730"/>
      <c r="AN763" s="730"/>
      <c r="AO763" s="730"/>
      <c r="AP763" s="730"/>
      <c r="AQ763" s="730"/>
      <c r="AR763" s="730"/>
      <c r="AS763" s="730"/>
      <c r="BJ763" t="e">
        <f>MATCH(Таблиця4[[#This Row],[BUILDING NAME]],#REF!,0)</f>
        <v>#VALUE!</v>
      </c>
      <c r="BK763" t="e">
        <f>INDEX(#REF!,'02BUILD'!BJ763,1)</f>
        <v>#REF!</v>
      </c>
      <c r="BL763" t="e">
        <v>#VALUE!</v>
      </c>
      <c r="BN763" t="e">
        <f>MATCH(Таблиця4[[#This Row],[BUILDING NAME]],Таблиця5[NAME],0)</f>
        <v>#VALUE!</v>
      </c>
      <c r="BO763" t="e">
        <f>INDEX(Таблиця5[[C - COINS - COST]:[ADDRESS]],'02BUILD'!$BN763,1)</f>
        <v>#VALUE!</v>
      </c>
      <c r="BP763" t="e">
        <f>INDEX(Таблиця5[[C - COINS - COST]:[ADDRESS]],'02BUILD'!$BN763,2)</f>
        <v>#VALUE!</v>
      </c>
      <c r="BQ763" t="e">
        <f>INDEX(Таблиця5[[C - COINS - COST]:[ADDRESS]],'02BUILD'!$BN763,3)</f>
        <v>#VALUE!</v>
      </c>
      <c r="BR763" t="e">
        <f>INDEX(Таблиця5[[C - COINS - COST]:[ADDRESS]],'02BUILD'!$BN763,4)</f>
        <v>#VALUE!</v>
      </c>
      <c r="BS763" t="e">
        <f>INDEX(Таблиця5[[C - COINS - COST]:[ADDRESS]],'02BUILD'!$BN763,5)</f>
        <v>#VALUE!</v>
      </c>
      <c r="BT763" t="e">
        <f>INDEX(Таблиця5[[C - COINS - COST]:[ADDRESS]],'02BUILD'!$BN763,6)</f>
        <v>#VALUE!</v>
      </c>
      <c r="BU763" t="e">
        <f>INDEX(Таблиця5[[C - COINS - COST]:[ADDRESS]],'02BUILD'!$BN763,7)</f>
        <v>#VALUE!</v>
      </c>
      <c r="BV763" t="e">
        <f>INDEX(Таблиця5[[C - COINS - COST]:[ADDRESS]],'02BUILD'!$BN763,8)</f>
        <v>#VALUE!</v>
      </c>
      <c r="BW763" t="e">
        <f>INDEX(Таблиця5[[C - COINS - COST]:[ADDRESS]],'02BUILD'!$BN763,9)</f>
        <v>#VALUE!</v>
      </c>
      <c r="BX763" t="e">
        <f>INDEX(Таблиця5[[C - COINS - COST]:[ADDRESS]],'02BUILD'!$BN763,10)</f>
        <v>#VALUE!</v>
      </c>
    </row>
    <row r="764" spans="1:76" ht="16.5" thickTop="1" thickBot="1">
      <c r="A764" s="730"/>
      <c r="B764" s="730"/>
      <c r="C764" s="730"/>
      <c r="D764" s="730"/>
      <c r="E764" s="730"/>
      <c r="F764" s="734" t="s">
        <v>3994</v>
      </c>
      <c r="G764" s="32" t="s">
        <v>4065</v>
      </c>
      <c r="H764" s="710" t="s">
        <v>20984</v>
      </c>
      <c r="I764" s="734"/>
      <c r="J764" s="734"/>
      <c r="K764" s="734"/>
      <c r="L764" s="734"/>
      <c r="M764" s="734"/>
      <c r="N764" s="734"/>
      <c r="O764" s="734"/>
      <c r="P764" s="734"/>
      <c r="Q764" s="734"/>
      <c r="R764" s="734"/>
      <c r="S764" s="734"/>
      <c r="T764" s="734"/>
      <c r="U764" s="734"/>
      <c r="V764" s="734"/>
      <c r="W764" s="734"/>
      <c r="X764" s="734"/>
      <c r="Y764" s="734"/>
      <c r="Z764" s="734"/>
      <c r="AA764" s="734"/>
      <c r="AB764" s="734"/>
      <c r="AC764" s="734"/>
      <c r="AD764" s="734"/>
      <c r="AE764" s="58"/>
      <c r="AG764" s="735"/>
      <c r="AH764" s="734"/>
      <c r="AI764" s="735"/>
      <c r="AJ764" s="734"/>
      <c r="AK764" s="735"/>
      <c r="AL764" s="730"/>
      <c r="AM764" s="730"/>
      <c r="AN764" s="730"/>
      <c r="AO764" s="730"/>
      <c r="AP764" s="730"/>
      <c r="AQ764" s="730"/>
      <c r="AR764" s="730"/>
      <c r="AS764" s="730"/>
      <c r="BJ764" t="e">
        <f>MATCH(Таблиця4[[#This Row],[BUILDING NAME]],#REF!,0)</f>
        <v>#VALUE!</v>
      </c>
      <c r="BK764" t="e">
        <f>INDEX(#REF!,'02BUILD'!BJ764,1)</f>
        <v>#REF!</v>
      </c>
      <c r="BL764" t="e">
        <v>#VALUE!</v>
      </c>
      <c r="BN764" t="e">
        <f>MATCH(Таблиця4[[#This Row],[BUILDING NAME]],Таблиця5[NAME],0)</f>
        <v>#VALUE!</v>
      </c>
      <c r="BO764" t="e">
        <f>INDEX(Таблиця5[[C - COINS - COST]:[ADDRESS]],'02BUILD'!$BN764,1)</f>
        <v>#VALUE!</v>
      </c>
      <c r="BP764" t="e">
        <f>INDEX(Таблиця5[[C - COINS - COST]:[ADDRESS]],'02BUILD'!$BN764,2)</f>
        <v>#VALUE!</v>
      </c>
      <c r="BQ764" t="e">
        <f>INDEX(Таблиця5[[C - COINS - COST]:[ADDRESS]],'02BUILD'!$BN764,3)</f>
        <v>#VALUE!</v>
      </c>
      <c r="BR764" t="e">
        <f>INDEX(Таблиця5[[C - COINS - COST]:[ADDRESS]],'02BUILD'!$BN764,4)</f>
        <v>#VALUE!</v>
      </c>
      <c r="BS764" t="e">
        <f>INDEX(Таблиця5[[C - COINS - COST]:[ADDRESS]],'02BUILD'!$BN764,5)</f>
        <v>#VALUE!</v>
      </c>
      <c r="BT764" t="e">
        <f>INDEX(Таблиця5[[C - COINS - COST]:[ADDRESS]],'02BUILD'!$BN764,6)</f>
        <v>#VALUE!</v>
      </c>
      <c r="BU764" t="e">
        <f>INDEX(Таблиця5[[C - COINS - COST]:[ADDRESS]],'02BUILD'!$BN764,7)</f>
        <v>#VALUE!</v>
      </c>
      <c r="BV764" t="e">
        <f>INDEX(Таблиця5[[C - COINS - COST]:[ADDRESS]],'02BUILD'!$BN764,8)</f>
        <v>#VALUE!</v>
      </c>
      <c r="BW764" t="e">
        <f>INDEX(Таблиця5[[C - COINS - COST]:[ADDRESS]],'02BUILD'!$BN764,9)</f>
        <v>#VALUE!</v>
      </c>
      <c r="BX764" t="e">
        <f>INDEX(Таблиця5[[C - COINS - COST]:[ADDRESS]],'02BUILD'!$BN764,10)</f>
        <v>#VALUE!</v>
      </c>
    </row>
    <row r="765" spans="1:76" ht="16.5" thickTop="1" thickBot="1">
      <c r="A765" s="730"/>
      <c r="B765" s="730"/>
      <c r="C765" s="730"/>
      <c r="D765" s="730"/>
      <c r="E765" s="730"/>
      <c r="F765" s="734" t="s">
        <v>3995</v>
      </c>
      <c r="G765" s="32" t="s">
        <v>4065</v>
      </c>
      <c r="H765" s="710" t="s">
        <v>20985</v>
      </c>
      <c r="I765" s="734"/>
      <c r="J765" s="734"/>
      <c r="K765" s="734"/>
      <c r="L765" s="734"/>
      <c r="M765" s="734"/>
      <c r="N765" s="734"/>
      <c r="O765" s="734"/>
      <c r="P765" s="734"/>
      <c r="Q765" s="734"/>
      <c r="R765" s="734"/>
      <c r="S765" s="734"/>
      <c r="T765" s="734"/>
      <c r="U765" s="734"/>
      <c r="V765" s="734"/>
      <c r="W765" s="734"/>
      <c r="X765" s="734"/>
      <c r="Y765" s="734"/>
      <c r="Z765" s="734"/>
      <c r="AA765" s="734"/>
      <c r="AB765" s="734"/>
      <c r="AC765" s="734"/>
      <c r="AD765" s="734"/>
      <c r="AE765" s="58"/>
      <c r="AG765" s="735"/>
      <c r="AH765" s="734"/>
      <c r="AI765" s="735"/>
      <c r="AJ765" s="734"/>
      <c r="AK765" s="735"/>
      <c r="AL765" s="730"/>
      <c r="AM765" s="730"/>
      <c r="AN765" s="730"/>
      <c r="AO765" s="730"/>
      <c r="AP765" s="730"/>
      <c r="AQ765" s="730"/>
      <c r="AR765" s="730"/>
      <c r="AS765" s="730"/>
      <c r="BJ765" t="e">
        <f>MATCH(Таблиця4[[#This Row],[BUILDING NAME]],#REF!,0)</f>
        <v>#VALUE!</v>
      </c>
      <c r="BK765" t="e">
        <f>INDEX(#REF!,'02BUILD'!BJ765,1)</f>
        <v>#REF!</v>
      </c>
      <c r="BL765" t="e">
        <v>#VALUE!</v>
      </c>
      <c r="BN765" t="e">
        <f>MATCH(Таблиця4[[#This Row],[BUILDING NAME]],Таблиця5[NAME],0)</f>
        <v>#VALUE!</v>
      </c>
      <c r="BO765" t="e">
        <f>INDEX(Таблиця5[[C - COINS - COST]:[ADDRESS]],'02BUILD'!$BN765,1)</f>
        <v>#VALUE!</v>
      </c>
      <c r="BP765" t="e">
        <f>INDEX(Таблиця5[[C - COINS - COST]:[ADDRESS]],'02BUILD'!$BN765,2)</f>
        <v>#VALUE!</v>
      </c>
      <c r="BQ765" t="e">
        <f>INDEX(Таблиця5[[C - COINS - COST]:[ADDRESS]],'02BUILD'!$BN765,3)</f>
        <v>#VALUE!</v>
      </c>
      <c r="BR765" t="e">
        <f>INDEX(Таблиця5[[C - COINS - COST]:[ADDRESS]],'02BUILD'!$BN765,4)</f>
        <v>#VALUE!</v>
      </c>
      <c r="BS765" t="e">
        <f>INDEX(Таблиця5[[C - COINS - COST]:[ADDRESS]],'02BUILD'!$BN765,5)</f>
        <v>#VALUE!</v>
      </c>
      <c r="BT765" t="e">
        <f>INDEX(Таблиця5[[C - COINS - COST]:[ADDRESS]],'02BUILD'!$BN765,6)</f>
        <v>#VALUE!</v>
      </c>
      <c r="BU765" t="e">
        <f>INDEX(Таблиця5[[C - COINS - COST]:[ADDRESS]],'02BUILD'!$BN765,7)</f>
        <v>#VALUE!</v>
      </c>
      <c r="BV765" t="e">
        <f>INDEX(Таблиця5[[C - COINS - COST]:[ADDRESS]],'02BUILD'!$BN765,8)</f>
        <v>#VALUE!</v>
      </c>
      <c r="BW765" t="e">
        <f>INDEX(Таблиця5[[C - COINS - COST]:[ADDRESS]],'02BUILD'!$BN765,9)</f>
        <v>#VALUE!</v>
      </c>
      <c r="BX765" t="e">
        <f>INDEX(Таблиця5[[C - COINS - COST]:[ADDRESS]],'02BUILD'!$BN765,10)</f>
        <v>#VALUE!</v>
      </c>
    </row>
    <row r="766" spans="1:76" ht="16.5" thickTop="1" thickBot="1">
      <c r="A766" s="730"/>
      <c r="B766" s="730"/>
      <c r="C766" s="730"/>
      <c r="D766" s="730"/>
      <c r="E766" s="730"/>
      <c r="F766" s="734" t="s">
        <v>3996</v>
      </c>
      <c r="G766" s="32" t="s">
        <v>4065</v>
      </c>
      <c r="H766" s="710" t="s">
        <v>20986</v>
      </c>
      <c r="I766" s="734"/>
      <c r="J766" s="734"/>
      <c r="K766" s="734"/>
      <c r="L766" s="734"/>
      <c r="M766" s="734"/>
      <c r="N766" s="734"/>
      <c r="O766" s="734"/>
      <c r="P766" s="734"/>
      <c r="Q766" s="734"/>
      <c r="R766" s="734"/>
      <c r="S766" s="734"/>
      <c r="T766" s="734"/>
      <c r="U766" s="734"/>
      <c r="V766" s="734"/>
      <c r="W766" s="734"/>
      <c r="X766" s="734"/>
      <c r="Y766" s="734"/>
      <c r="Z766" s="734"/>
      <c r="AA766" s="734"/>
      <c r="AB766" s="734"/>
      <c r="AC766" s="734"/>
      <c r="AD766" s="734"/>
      <c r="AE766" s="58"/>
      <c r="AG766" s="735"/>
      <c r="AH766" s="734"/>
      <c r="AI766" s="735"/>
      <c r="AJ766" s="734"/>
      <c r="AK766" s="735"/>
      <c r="AL766" s="730"/>
      <c r="AM766" s="730"/>
      <c r="AN766" s="730"/>
      <c r="AO766" s="730"/>
      <c r="AP766" s="730"/>
      <c r="AQ766" s="730"/>
      <c r="AR766" s="730"/>
      <c r="AS766" s="730"/>
      <c r="BJ766" t="e">
        <f>MATCH(Таблиця4[[#This Row],[BUILDING NAME]],#REF!,0)</f>
        <v>#VALUE!</v>
      </c>
      <c r="BK766" t="e">
        <f>INDEX(#REF!,'02BUILD'!BJ766,1)</f>
        <v>#REF!</v>
      </c>
      <c r="BL766" t="e">
        <v>#VALUE!</v>
      </c>
      <c r="BN766" t="e">
        <f>MATCH(Таблиця4[[#This Row],[BUILDING NAME]],Таблиця5[NAME],0)</f>
        <v>#VALUE!</v>
      </c>
      <c r="BO766" t="e">
        <f>INDEX(Таблиця5[[C - COINS - COST]:[ADDRESS]],'02BUILD'!$BN766,1)</f>
        <v>#VALUE!</v>
      </c>
      <c r="BP766" t="e">
        <f>INDEX(Таблиця5[[C - COINS - COST]:[ADDRESS]],'02BUILD'!$BN766,2)</f>
        <v>#VALUE!</v>
      </c>
      <c r="BQ766" t="e">
        <f>INDEX(Таблиця5[[C - COINS - COST]:[ADDRESS]],'02BUILD'!$BN766,3)</f>
        <v>#VALUE!</v>
      </c>
      <c r="BR766" t="e">
        <f>INDEX(Таблиця5[[C - COINS - COST]:[ADDRESS]],'02BUILD'!$BN766,4)</f>
        <v>#VALUE!</v>
      </c>
      <c r="BS766" t="e">
        <f>INDEX(Таблиця5[[C - COINS - COST]:[ADDRESS]],'02BUILD'!$BN766,5)</f>
        <v>#VALUE!</v>
      </c>
      <c r="BT766" t="e">
        <f>INDEX(Таблиця5[[C - COINS - COST]:[ADDRESS]],'02BUILD'!$BN766,6)</f>
        <v>#VALUE!</v>
      </c>
      <c r="BU766" t="e">
        <f>INDEX(Таблиця5[[C - COINS - COST]:[ADDRESS]],'02BUILD'!$BN766,7)</f>
        <v>#VALUE!</v>
      </c>
      <c r="BV766" t="e">
        <f>INDEX(Таблиця5[[C - COINS - COST]:[ADDRESS]],'02BUILD'!$BN766,8)</f>
        <v>#VALUE!</v>
      </c>
      <c r="BW766" t="e">
        <f>INDEX(Таблиця5[[C - COINS - COST]:[ADDRESS]],'02BUILD'!$BN766,9)</f>
        <v>#VALUE!</v>
      </c>
      <c r="BX766" t="e">
        <f>INDEX(Таблиця5[[C - COINS - COST]:[ADDRESS]],'02BUILD'!$BN766,10)</f>
        <v>#VALUE!</v>
      </c>
    </row>
    <row r="767" spans="1:76" ht="16.5" thickTop="1" thickBot="1">
      <c r="A767" s="730"/>
      <c r="B767" s="730"/>
      <c r="C767" s="730"/>
      <c r="D767" s="730"/>
      <c r="E767" s="730"/>
      <c r="F767" s="734" t="s">
        <v>3997</v>
      </c>
      <c r="G767" s="32" t="s">
        <v>4066</v>
      </c>
      <c r="H767" s="710" t="s">
        <v>20987</v>
      </c>
      <c r="I767" s="734"/>
      <c r="J767" s="734"/>
      <c r="K767" s="734"/>
      <c r="L767" s="734"/>
      <c r="M767" s="734"/>
      <c r="N767" s="734"/>
      <c r="O767" s="734"/>
      <c r="P767" s="734"/>
      <c r="Q767" s="734"/>
      <c r="R767" s="734"/>
      <c r="S767" s="734"/>
      <c r="T767" s="734"/>
      <c r="U767" s="734"/>
      <c r="V767" s="734"/>
      <c r="W767" s="734"/>
      <c r="X767" s="734"/>
      <c r="Y767" s="734"/>
      <c r="Z767" s="734"/>
      <c r="AA767" s="734"/>
      <c r="AB767" s="734"/>
      <c r="AC767" s="734"/>
      <c r="AD767" s="734"/>
      <c r="AE767" s="58"/>
      <c r="AG767" s="735"/>
      <c r="AH767" s="734"/>
      <c r="AI767" s="735"/>
      <c r="AJ767" s="734"/>
      <c r="AK767" s="735"/>
      <c r="AL767" s="730"/>
      <c r="AM767" s="730"/>
      <c r="AN767" s="730"/>
      <c r="AO767" s="730"/>
      <c r="AP767" s="730"/>
      <c r="AQ767" s="730"/>
      <c r="AR767" s="730"/>
      <c r="AS767" s="730"/>
      <c r="BJ767" t="e">
        <f>MATCH(Таблиця4[[#This Row],[BUILDING NAME]],#REF!,0)</f>
        <v>#VALUE!</v>
      </c>
      <c r="BK767" t="e">
        <f>INDEX(#REF!,'02BUILD'!BJ767,1)</f>
        <v>#REF!</v>
      </c>
      <c r="BL767" t="e">
        <v>#VALUE!</v>
      </c>
      <c r="BN767" t="e">
        <f>MATCH(Таблиця4[[#This Row],[BUILDING NAME]],Таблиця5[NAME],0)</f>
        <v>#VALUE!</v>
      </c>
      <c r="BO767" t="e">
        <f>INDEX(Таблиця5[[C - COINS - COST]:[ADDRESS]],'02BUILD'!$BN767,1)</f>
        <v>#VALUE!</v>
      </c>
      <c r="BP767" t="e">
        <f>INDEX(Таблиця5[[C - COINS - COST]:[ADDRESS]],'02BUILD'!$BN767,2)</f>
        <v>#VALUE!</v>
      </c>
      <c r="BQ767" t="e">
        <f>INDEX(Таблиця5[[C - COINS - COST]:[ADDRESS]],'02BUILD'!$BN767,3)</f>
        <v>#VALUE!</v>
      </c>
      <c r="BR767" t="e">
        <f>INDEX(Таблиця5[[C - COINS - COST]:[ADDRESS]],'02BUILD'!$BN767,4)</f>
        <v>#VALUE!</v>
      </c>
      <c r="BS767" t="e">
        <f>INDEX(Таблиця5[[C - COINS - COST]:[ADDRESS]],'02BUILD'!$BN767,5)</f>
        <v>#VALUE!</v>
      </c>
      <c r="BT767" t="e">
        <f>INDEX(Таблиця5[[C - COINS - COST]:[ADDRESS]],'02BUILD'!$BN767,6)</f>
        <v>#VALUE!</v>
      </c>
      <c r="BU767" t="e">
        <f>INDEX(Таблиця5[[C - COINS - COST]:[ADDRESS]],'02BUILD'!$BN767,7)</f>
        <v>#VALUE!</v>
      </c>
      <c r="BV767" t="e">
        <f>INDEX(Таблиця5[[C - COINS - COST]:[ADDRESS]],'02BUILD'!$BN767,8)</f>
        <v>#VALUE!</v>
      </c>
      <c r="BW767" t="e">
        <f>INDEX(Таблиця5[[C - COINS - COST]:[ADDRESS]],'02BUILD'!$BN767,9)</f>
        <v>#VALUE!</v>
      </c>
      <c r="BX767" t="e">
        <f>INDEX(Таблиця5[[C - COINS - COST]:[ADDRESS]],'02BUILD'!$BN767,10)</f>
        <v>#VALUE!</v>
      </c>
    </row>
    <row r="768" spans="1:76" ht="16.5" thickTop="1" thickBot="1">
      <c r="A768" s="730"/>
      <c r="B768" s="730"/>
      <c r="C768" s="730"/>
      <c r="D768" s="730"/>
      <c r="E768" s="730"/>
      <c r="F768" s="734" t="s">
        <v>3998</v>
      </c>
      <c r="G768" s="32" t="s">
        <v>4065</v>
      </c>
      <c r="H768" s="710" t="s">
        <v>20988</v>
      </c>
      <c r="I768" s="734"/>
      <c r="J768" s="734"/>
      <c r="K768" s="734"/>
      <c r="L768" s="734"/>
      <c r="M768" s="734"/>
      <c r="N768" s="734"/>
      <c r="O768" s="734"/>
      <c r="P768" s="734"/>
      <c r="Q768" s="734"/>
      <c r="R768" s="734"/>
      <c r="S768" s="734"/>
      <c r="T768" s="734"/>
      <c r="U768" s="734"/>
      <c r="V768" s="734"/>
      <c r="W768" s="734"/>
      <c r="X768" s="734"/>
      <c r="Y768" s="734"/>
      <c r="Z768" s="734"/>
      <c r="AA768" s="734"/>
      <c r="AB768" s="734"/>
      <c r="AC768" s="734"/>
      <c r="AD768" s="734"/>
      <c r="AE768" s="58"/>
      <c r="AG768" s="735"/>
      <c r="AH768" s="734"/>
      <c r="AI768" s="735"/>
      <c r="AJ768" s="734"/>
      <c r="AK768" s="735"/>
      <c r="AL768" s="730"/>
      <c r="AM768" s="730"/>
      <c r="AN768" s="730"/>
      <c r="AO768" s="730"/>
      <c r="AP768" s="730"/>
      <c r="AQ768" s="730"/>
      <c r="AR768" s="730"/>
      <c r="AS768" s="730"/>
      <c r="BJ768" t="e">
        <f>MATCH(Таблиця4[[#This Row],[BUILDING NAME]],#REF!,0)</f>
        <v>#VALUE!</v>
      </c>
      <c r="BK768" t="e">
        <f>INDEX(#REF!,'02BUILD'!BJ768,1)</f>
        <v>#REF!</v>
      </c>
      <c r="BL768" t="e">
        <v>#VALUE!</v>
      </c>
      <c r="BN768" t="e">
        <f>MATCH(Таблиця4[[#This Row],[BUILDING NAME]],Таблиця5[NAME],0)</f>
        <v>#VALUE!</v>
      </c>
      <c r="BO768" t="e">
        <f>INDEX(Таблиця5[[C - COINS - COST]:[ADDRESS]],'02BUILD'!$BN768,1)</f>
        <v>#VALUE!</v>
      </c>
      <c r="BP768" t="e">
        <f>INDEX(Таблиця5[[C - COINS - COST]:[ADDRESS]],'02BUILD'!$BN768,2)</f>
        <v>#VALUE!</v>
      </c>
      <c r="BQ768" t="e">
        <f>INDEX(Таблиця5[[C - COINS - COST]:[ADDRESS]],'02BUILD'!$BN768,3)</f>
        <v>#VALUE!</v>
      </c>
      <c r="BR768" t="e">
        <f>INDEX(Таблиця5[[C - COINS - COST]:[ADDRESS]],'02BUILD'!$BN768,4)</f>
        <v>#VALUE!</v>
      </c>
      <c r="BS768" t="e">
        <f>INDEX(Таблиця5[[C - COINS - COST]:[ADDRESS]],'02BUILD'!$BN768,5)</f>
        <v>#VALUE!</v>
      </c>
      <c r="BT768" t="e">
        <f>INDEX(Таблиця5[[C - COINS - COST]:[ADDRESS]],'02BUILD'!$BN768,6)</f>
        <v>#VALUE!</v>
      </c>
      <c r="BU768" t="e">
        <f>INDEX(Таблиця5[[C - COINS - COST]:[ADDRESS]],'02BUILD'!$BN768,7)</f>
        <v>#VALUE!</v>
      </c>
      <c r="BV768" t="e">
        <f>INDEX(Таблиця5[[C - COINS - COST]:[ADDRESS]],'02BUILD'!$BN768,8)</f>
        <v>#VALUE!</v>
      </c>
      <c r="BW768" t="e">
        <f>INDEX(Таблиця5[[C - COINS - COST]:[ADDRESS]],'02BUILD'!$BN768,9)</f>
        <v>#VALUE!</v>
      </c>
      <c r="BX768" t="e">
        <f>INDEX(Таблиця5[[C - COINS - COST]:[ADDRESS]],'02BUILD'!$BN768,10)</f>
        <v>#VALUE!</v>
      </c>
    </row>
    <row r="769" spans="1:76" ht="16.5" thickTop="1" thickBot="1">
      <c r="A769" s="730"/>
      <c r="B769" s="730"/>
      <c r="C769" s="730"/>
      <c r="D769" s="730"/>
      <c r="E769" s="730"/>
      <c r="F769" s="734" t="s">
        <v>3999</v>
      </c>
      <c r="G769" s="32" t="s">
        <v>4067</v>
      </c>
      <c r="H769" s="710" t="s">
        <v>20989</v>
      </c>
      <c r="I769" s="734"/>
      <c r="J769" s="734"/>
      <c r="K769" s="734"/>
      <c r="L769" s="734"/>
      <c r="M769" s="734"/>
      <c r="N769" s="734"/>
      <c r="O769" s="734"/>
      <c r="P769" s="734"/>
      <c r="Q769" s="734"/>
      <c r="R769" s="734"/>
      <c r="S769" s="734"/>
      <c r="T769" s="734"/>
      <c r="U769" s="734"/>
      <c r="V769" s="734"/>
      <c r="W769" s="734"/>
      <c r="X769" s="734"/>
      <c r="Y769" s="734"/>
      <c r="Z769" s="734"/>
      <c r="AA769" s="734"/>
      <c r="AB769" s="734"/>
      <c r="AC769" s="734"/>
      <c r="AD769" s="734"/>
      <c r="AE769" s="58"/>
      <c r="AG769" s="735"/>
      <c r="AH769" s="734"/>
      <c r="AI769" s="735"/>
      <c r="AJ769" s="734"/>
      <c r="AK769" s="735"/>
      <c r="AL769" s="730"/>
      <c r="AM769" s="730"/>
      <c r="AN769" s="730"/>
      <c r="AO769" s="730"/>
      <c r="AP769" s="730"/>
      <c r="AQ769" s="730"/>
      <c r="AR769" s="730"/>
      <c r="AS769" s="730"/>
      <c r="BJ769" t="e">
        <f>MATCH(Таблиця4[[#This Row],[BUILDING NAME]],#REF!,0)</f>
        <v>#VALUE!</v>
      </c>
      <c r="BK769" t="e">
        <f>INDEX(#REF!,'02BUILD'!BJ769,1)</f>
        <v>#REF!</v>
      </c>
      <c r="BL769" t="e">
        <v>#VALUE!</v>
      </c>
      <c r="BN769" t="e">
        <f>MATCH(Таблиця4[[#This Row],[BUILDING NAME]],Таблиця5[NAME],0)</f>
        <v>#VALUE!</v>
      </c>
      <c r="BO769" t="e">
        <f>INDEX(Таблиця5[[C - COINS - COST]:[ADDRESS]],'02BUILD'!$BN769,1)</f>
        <v>#VALUE!</v>
      </c>
      <c r="BP769" t="e">
        <f>INDEX(Таблиця5[[C - COINS - COST]:[ADDRESS]],'02BUILD'!$BN769,2)</f>
        <v>#VALUE!</v>
      </c>
      <c r="BQ769" t="e">
        <f>INDEX(Таблиця5[[C - COINS - COST]:[ADDRESS]],'02BUILD'!$BN769,3)</f>
        <v>#VALUE!</v>
      </c>
      <c r="BR769" t="e">
        <f>INDEX(Таблиця5[[C - COINS - COST]:[ADDRESS]],'02BUILD'!$BN769,4)</f>
        <v>#VALUE!</v>
      </c>
      <c r="BS769" t="e">
        <f>INDEX(Таблиця5[[C - COINS - COST]:[ADDRESS]],'02BUILD'!$BN769,5)</f>
        <v>#VALUE!</v>
      </c>
      <c r="BT769" t="e">
        <f>INDEX(Таблиця5[[C - COINS - COST]:[ADDRESS]],'02BUILD'!$BN769,6)</f>
        <v>#VALUE!</v>
      </c>
      <c r="BU769" t="e">
        <f>INDEX(Таблиця5[[C - COINS - COST]:[ADDRESS]],'02BUILD'!$BN769,7)</f>
        <v>#VALUE!</v>
      </c>
      <c r="BV769" t="e">
        <f>INDEX(Таблиця5[[C - COINS - COST]:[ADDRESS]],'02BUILD'!$BN769,8)</f>
        <v>#VALUE!</v>
      </c>
      <c r="BW769" t="e">
        <f>INDEX(Таблиця5[[C - COINS - COST]:[ADDRESS]],'02BUILD'!$BN769,9)</f>
        <v>#VALUE!</v>
      </c>
      <c r="BX769" t="e">
        <f>INDEX(Таблиця5[[C - COINS - COST]:[ADDRESS]],'02BUILD'!$BN769,10)</f>
        <v>#VALUE!</v>
      </c>
    </row>
    <row r="770" spans="1:76" ht="16.5" thickTop="1" thickBot="1">
      <c r="A770" s="730"/>
      <c r="B770" s="730"/>
      <c r="C770" s="730"/>
      <c r="D770" s="730"/>
      <c r="E770" s="730"/>
      <c r="F770" s="734" t="s">
        <v>4000</v>
      </c>
      <c r="G770" s="32" t="s">
        <v>4067</v>
      </c>
      <c r="H770" s="710" t="s">
        <v>20990</v>
      </c>
      <c r="I770" s="734"/>
      <c r="J770" s="734"/>
      <c r="K770" s="734"/>
      <c r="L770" s="734"/>
      <c r="M770" s="734"/>
      <c r="N770" s="734"/>
      <c r="O770" s="734"/>
      <c r="P770" s="734"/>
      <c r="Q770" s="734"/>
      <c r="R770" s="734"/>
      <c r="S770" s="734"/>
      <c r="T770" s="734"/>
      <c r="U770" s="734"/>
      <c r="V770" s="734"/>
      <c r="W770" s="734"/>
      <c r="X770" s="734"/>
      <c r="Y770" s="734"/>
      <c r="Z770" s="734"/>
      <c r="AA770" s="734"/>
      <c r="AB770" s="734"/>
      <c r="AC770" s="734"/>
      <c r="AD770" s="734"/>
      <c r="AE770" s="58"/>
      <c r="AG770" s="735"/>
      <c r="AH770" s="734"/>
      <c r="AI770" s="735"/>
      <c r="AJ770" s="734"/>
      <c r="AK770" s="735"/>
      <c r="AL770" s="730"/>
      <c r="AM770" s="730"/>
      <c r="AN770" s="730"/>
      <c r="AO770" s="730"/>
      <c r="AP770" s="730"/>
      <c r="AQ770" s="730"/>
      <c r="AR770" s="730"/>
      <c r="AS770" s="730"/>
      <c r="BJ770" t="e">
        <f>MATCH(Таблиця4[[#This Row],[BUILDING NAME]],#REF!,0)</f>
        <v>#VALUE!</v>
      </c>
      <c r="BK770" t="e">
        <f>INDEX(#REF!,'02BUILD'!BJ770,1)</f>
        <v>#REF!</v>
      </c>
      <c r="BL770" t="e">
        <v>#VALUE!</v>
      </c>
      <c r="BN770" t="e">
        <f>MATCH(Таблиця4[[#This Row],[BUILDING NAME]],Таблиця5[NAME],0)</f>
        <v>#VALUE!</v>
      </c>
      <c r="BO770" t="e">
        <f>INDEX(Таблиця5[[C - COINS - COST]:[ADDRESS]],'02BUILD'!$BN770,1)</f>
        <v>#VALUE!</v>
      </c>
      <c r="BP770" t="e">
        <f>INDEX(Таблиця5[[C - COINS - COST]:[ADDRESS]],'02BUILD'!$BN770,2)</f>
        <v>#VALUE!</v>
      </c>
      <c r="BQ770" t="e">
        <f>INDEX(Таблиця5[[C - COINS - COST]:[ADDRESS]],'02BUILD'!$BN770,3)</f>
        <v>#VALUE!</v>
      </c>
      <c r="BR770" t="e">
        <f>INDEX(Таблиця5[[C - COINS - COST]:[ADDRESS]],'02BUILD'!$BN770,4)</f>
        <v>#VALUE!</v>
      </c>
      <c r="BS770" t="e">
        <f>INDEX(Таблиця5[[C - COINS - COST]:[ADDRESS]],'02BUILD'!$BN770,5)</f>
        <v>#VALUE!</v>
      </c>
      <c r="BT770" t="e">
        <f>INDEX(Таблиця5[[C - COINS - COST]:[ADDRESS]],'02BUILD'!$BN770,6)</f>
        <v>#VALUE!</v>
      </c>
      <c r="BU770" t="e">
        <f>INDEX(Таблиця5[[C - COINS - COST]:[ADDRESS]],'02BUILD'!$BN770,7)</f>
        <v>#VALUE!</v>
      </c>
      <c r="BV770" t="e">
        <f>INDEX(Таблиця5[[C - COINS - COST]:[ADDRESS]],'02BUILD'!$BN770,8)</f>
        <v>#VALUE!</v>
      </c>
      <c r="BW770" t="e">
        <f>INDEX(Таблиця5[[C - COINS - COST]:[ADDRESS]],'02BUILD'!$BN770,9)</f>
        <v>#VALUE!</v>
      </c>
      <c r="BX770" t="e">
        <f>INDEX(Таблиця5[[C - COINS - COST]:[ADDRESS]],'02BUILD'!$BN770,10)</f>
        <v>#VALUE!</v>
      </c>
    </row>
    <row r="771" spans="1:76" ht="16.5" thickTop="1" thickBot="1">
      <c r="A771" s="730"/>
      <c r="B771" s="730"/>
      <c r="C771" s="730"/>
      <c r="D771" s="730"/>
      <c r="E771" s="730"/>
      <c r="F771" s="734" t="s">
        <v>4001</v>
      </c>
      <c r="G771" s="32" t="s">
        <v>4068</v>
      </c>
      <c r="H771" s="710" t="s">
        <v>20991</v>
      </c>
      <c r="I771" s="734"/>
      <c r="J771" s="734"/>
      <c r="K771" s="734"/>
      <c r="L771" s="734"/>
      <c r="M771" s="734"/>
      <c r="N771" s="734"/>
      <c r="O771" s="734"/>
      <c r="P771" s="734"/>
      <c r="Q771" s="734"/>
      <c r="R771" s="734"/>
      <c r="S771" s="734"/>
      <c r="T771" s="734"/>
      <c r="U771" s="734"/>
      <c r="V771" s="734"/>
      <c r="W771" s="734"/>
      <c r="X771" s="734"/>
      <c r="Y771" s="734"/>
      <c r="Z771" s="734"/>
      <c r="AA771" s="734"/>
      <c r="AB771" s="734"/>
      <c r="AC771" s="734"/>
      <c r="AD771" s="734"/>
      <c r="AE771" s="58"/>
      <c r="AG771" s="735"/>
      <c r="AH771" s="734"/>
      <c r="AI771" s="735"/>
      <c r="AJ771" s="734"/>
      <c r="AK771" s="735"/>
      <c r="AL771" s="730"/>
      <c r="AM771" s="730"/>
      <c r="AN771" s="730"/>
      <c r="AO771" s="730"/>
      <c r="AP771" s="730"/>
      <c r="AQ771" s="730"/>
      <c r="AR771" s="730"/>
      <c r="AS771" s="730"/>
      <c r="BJ771" t="e">
        <f>MATCH(Таблиця4[[#This Row],[BUILDING NAME]],#REF!,0)</f>
        <v>#VALUE!</v>
      </c>
      <c r="BK771" t="e">
        <f>INDEX(#REF!,'02BUILD'!BJ771,1)</f>
        <v>#REF!</v>
      </c>
      <c r="BL771" t="e">
        <v>#VALUE!</v>
      </c>
      <c r="BN771" t="e">
        <f>MATCH(Таблиця4[[#This Row],[BUILDING NAME]],Таблиця5[NAME],0)</f>
        <v>#VALUE!</v>
      </c>
      <c r="BO771" t="e">
        <f>INDEX(Таблиця5[[C - COINS - COST]:[ADDRESS]],'02BUILD'!$BN771,1)</f>
        <v>#VALUE!</v>
      </c>
      <c r="BP771" t="e">
        <f>INDEX(Таблиця5[[C - COINS - COST]:[ADDRESS]],'02BUILD'!$BN771,2)</f>
        <v>#VALUE!</v>
      </c>
      <c r="BQ771" t="e">
        <f>INDEX(Таблиця5[[C - COINS - COST]:[ADDRESS]],'02BUILD'!$BN771,3)</f>
        <v>#VALUE!</v>
      </c>
      <c r="BR771" t="e">
        <f>INDEX(Таблиця5[[C - COINS - COST]:[ADDRESS]],'02BUILD'!$BN771,4)</f>
        <v>#VALUE!</v>
      </c>
      <c r="BS771" t="e">
        <f>INDEX(Таблиця5[[C - COINS - COST]:[ADDRESS]],'02BUILD'!$BN771,5)</f>
        <v>#VALUE!</v>
      </c>
      <c r="BT771" t="e">
        <f>INDEX(Таблиця5[[C - COINS - COST]:[ADDRESS]],'02BUILD'!$BN771,6)</f>
        <v>#VALUE!</v>
      </c>
      <c r="BU771" t="e">
        <f>INDEX(Таблиця5[[C - COINS - COST]:[ADDRESS]],'02BUILD'!$BN771,7)</f>
        <v>#VALUE!</v>
      </c>
      <c r="BV771" t="e">
        <f>INDEX(Таблиця5[[C - COINS - COST]:[ADDRESS]],'02BUILD'!$BN771,8)</f>
        <v>#VALUE!</v>
      </c>
      <c r="BW771" t="e">
        <f>INDEX(Таблиця5[[C - COINS - COST]:[ADDRESS]],'02BUILD'!$BN771,9)</f>
        <v>#VALUE!</v>
      </c>
      <c r="BX771" t="e">
        <f>INDEX(Таблиця5[[C - COINS - COST]:[ADDRESS]],'02BUILD'!$BN771,10)</f>
        <v>#VALUE!</v>
      </c>
    </row>
    <row r="772" spans="1:76" ht="16.5" thickTop="1" thickBot="1">
      <c r="A772" s="730"/>
      <c r="B772" s="730"/>
      <c r="C772" s="730"/>
      <c r="D772" s="730"/>
      <c r="E772" s="730"/>
      <c r="F772" s="734" t="s">
        <v>4002</v>
      </c>
      <c r="G772" s="32" t="s">
        <v>4067</v>
      </c>
      <c r="H772" s="710" t="s">
        <v>20992</v>
      </c>
      <c r="I772" s="734"/>
      <c r="J772" s="734"/>
      <c r="K772" s="734"/>
      <c r="L772" s="734"/>
      <c r="M772" s="734"/>
      <c r="N772" s="734"/>
      <c r="O772" s="734"/>
      <c r="P772" s="734"/>
      <c r="Q772" s="734"/>
      <c r="R772" s="734"/>
      <c r="S772" s="734"/>
      <c r="T772" s="734"/>
      <c r="U772" s="734"/>
      <c r="V772" s="734"/>
      <c r="W772" s="734"/>
      <c r="X772" s="734"/>
      <c r="Y772" s="734"/>
      <c r="Z772" s="734"/>
      <c r="AA772" s="734"/>
      <c r="AB772" s="734"/>
      <c r="AC772" s="734"/>
      <c r="AD772" s="734"/>
      <c r="AE772" s="58"/>
      <c r="AG772" s="735"/>
      <c r="AH772" s="734"/>
      <c r="AI772" s="735"/>
      <c r="AJ772" s="734"/>
      <c r="AK772" s="735"/>
      <c r="AL772" s="730"/>
      <c r="AM772" s="730"/>
      <c r="AN772" s="730"/>
      <c r="AO772" s="730"/>
      <c r="AP772" s="730"/>
      <c r="AQ772" s="730"/>
      <c r="AR772" s="730"/>
      <c r="AS772" s="730"/>
      <c r="BJ772" t="e">
        <f>MATCH(Таблиця4[[#This Row],[BUILDING NAME]],#REF!,0)</f>
        <v>#VALUE!</v>
      </c>
      <c r="BK772" t="e">
        <f>INDEX(#REF!,'02BUILD'!BJ772,1)</f>
        <v>#REF!</v>
      </c>
      <c r="BL772" t="e">
        <v>#VALUE!</v>
      </c>
      <c r="BN772" t="e">
        <f>MATCH(Таблиця4[[#This Row],[BUILDING NAME]],Таблиця5[NAME],0)</f>
        <v>#VALUE!</v>
      </c>
      <c r="BO772" t="e">
        <f>INDEX(Таблиця5[[C - COINS - COST]:[ADDRESS]],'02BUILD'!$BN772,1)</f>
        <v>#VALUE!</v>
      </c>
      <c r="BP772" t="e">
        <f>INDEX(Таблиця5[[C - COINS - COST]:[ADDRESS]],'02BUILD'!$BN772,2)</f>
        <v>#VALUE!</v>
      </c>
      <c r="BQ772" t="e">
        <f>INDEX(Таблиця5[[C - COINS - COST]:[ADDRESS]],'02BUILD'!$BN772,3)</f>
        <v>#VALUE!</v>
      </c>
      <c r="BR772" t="e">
        <f>INDEX(Таблиця5[[C - COINS - COST]:[ADDRESS]],'02BUILD'!$BN772,4)</f>
        <v>#VALUE!</v>
      </c>
      <c r="BS772" t="e">
        <f>INDEX(Таблиця5[[C - COINS - COST]:[ADDRESS]],'02BUILD'!$BN772,5)</f>
        <v>#VALUE!</v>
      </c>
      <c r="BT772" t="e">
        <f>INDEX(Таблиця5[[C - COINS - COST]:[ADDRESS]],'02BUILD'!$BN772,6)</f>
        <v>#VALUE!</v>
      </c>
      <c r="BU772" t="e">
        <f>INDEX(Таблиця5[[C - COINS - COST]:[ADDRESS]],'02BUILD'!$BN772,7)</f>
        <v>#VALUE!</v>
      </c>
      <c r="BV772" t="e">
        <f>INDEX(Таблиця5[[C - COINS - COST]:[ADDRESS]],'02BUILD'!$BN772,8)</f>
        <v>#VALUE!</v>
      </c>
      <c r="BW772" t="e">
        <f>INDEX(Таблиця5[[C - COINS - COST]:[ADDRESS]],'02BUILD'!$BN772,9)</f>
        <v>#VALUE!</v>
      </c>
      <c r="BX772" t="e">
        <f>INDEX(Таблиця5[[C - COINS - COST]:[ADDRESS]],'02BUILD'!$BN772,10)</f>
        <v>#VALUE!</v>
      </c>
    </row>
    <row r="773" spans="1:76" ht="16.5" thickTop="1" thickBot="1">
      <c r="A773" s="730"/>
      <c r="B773" s="730"/>
      <c r="C773" s="730"/>
      <c r="D773" s="730"/>
      <c r="E773" s="730"/>
      <c r="F773" s="734" t="s">
        <v>4003</v>
      </c>
      <c r="G773" s="32" t="s">
        <v>4067</v>
      </c>
      <c r="H773" s="710" t="s">
        <v>20993</v>
      </c>
      <c r="I773" s="734"/>
      <c r="J773" s="734"/>
      <c r="K773" s="734"/>
      <c r="L773" s="734"/>
      <c r="M773" s="734"/>
      <c r="N773" s="734"/>
      <c r="O773" s="734"/>
      <c r="P773" s="734"/>
      <c r="Q773" s="734"/>
      <c r="R773" s="734"/>
      <c r="S773" s="734"/>
      <c r="T773" s="734"/>
      <c r="U773" s="734"/>
      <c r="V773" s="734"/>
      <c r="W773" s="734"/>
      <c r="X773" s="734"/>
      <c r="Y773" s="734"/>
      <c r="Z773" s="734"/>
      <c r="AA773" s="734"/>
      <c r="AB773" s="734"/>
      <c r="AC773" s="734"/>
      <c r="AD773" s="734"/>
      <c r="AE773" s="58"/>
      <c r="AG773" s="735"/>
      <c r="AH773" s="734"/>
      <c r="AI773" s="735"/>
      <c r="AJ773" s="734"/>
      <c r="AK773" s="735"/>
      <c r="AL773" s="730"/>
      <c r="AM773" s="730"/>
      <c r="AN773" s="730"/>
      <c r="AO773" s="730"/>
      <c r="AP773" s="730"/>
      <c r="AQ773" s="730"/>
      <c r="AR773" s="730"/>
      <c r="AS773" s="730"/>
      <c r="BJ773" t="e">
        <f>MATCH(Таблиця4[[#This Row],[BUILDING NAME]],#REF!,0)</f>
        <v>#VALUE!</v>
      </c>
      <c r="BK773" t="e">
        <f>INDEX(#REF!,'02BUILD'!BJ773,1)</f>
        <v>#REF!</v>
      </c>
      <c r="BL773" t="e">
        <v>#VALUE!</v>
      </c>
      <c r="BN773" t="e">
        <f>MATCH(Таблиця4[[#This Row],[BUILDING NAME]],Таблиця5[NAME],0)</f>
        <v>#VALUE!</v>
      </c>
      <c r="BO773" t="e">
        <f>INDEX(Таблиця5[[C - COINS - COST]:[ADDRESS]],'02BUILD'!$BN773,1)</f>
        <v>#VALUE!</v>
      </c>
      <c r="BP773" t="e">
        <f>INDEX(Таблиця5[[C - COINS - COST]:[ADDRESS]],'02BUILD'!$BN773,2)</f>
        <v>#VALUE!</v>
      </c>
      <c r="BQ773" t="e">
        <f>INDEX(Таблиця5[[C - COINS - COST]:[ADDRESS]],'02BUILD'!$BN773,3)</f>
        <v>#VALUE!</v>
      </c>
      <c r="BR773" t="e">
        <f>INDEX(Таблиця5[[C - COINS - COST]:[ADDRESS]],'02BUILD'!$BN773,4)</f>
        <v>#VALUE!</v>
      </c>
      <c r="BS773" t="e">
        <f>INDEX(Таблиця5[[C - COINS - COST]:[ADDRESS]],'02BUILD'!$BN773,5)</f>
        <v>#VALUE!</v>
      </c>
      <c r="BT773" t="e">
        <f>INDEX(Таблиця5[[C - COINS - COST]:[ADDRESS]],'02BUILD'!$BN773,6)</f>
        <v>#VALUE!</v>
      </c>
      <c r="BU773" t="e">
        <f>INDEX(Таблиця5[[C - COINS - COST]:[ADDRESS]],'02BUILD'!$BN773,7)</f>
        <v>#VALUE!</v>
      </c>
      <c r="BV773" t="e">
        <f>INDEX(Таблиця5[[C - COINS - COST]:[ADDRESS]],'02BUILD'!$BN773,8)</f>
        <v>#VALUE!</v>
      </c>
      <c r="BW773" t="e">
        <f>INDEX(Таблиця5[[C - COINS - COST]:[ADDRESS]],'02BUILD'!$BN773,9)</f>
        <v>#VALUE!</v>
      </c>
      <c r="BX773" t="e">
        <f>INDEX(Таблиця5[[C - COINS - COST]:[ADDRESS]],'02BUILD'!$BN773,10)</f>
        <v>#VALUE!</v>
      </c>
    </row>
    <row r="774" spans="1:76" ht="16.5" thickTop="1" thickBot="1">
      <c r="A774" s="730"/>
      <c r="B774" s="730"/>
      <c r="C774" s="730"/>
      <c r="D774" s="730"/>
      <c r="E774" s="730"/>
      <c r="F774" s="734" t="s">
        <v>4004</v>
      </c>
      <c r="G774" s="32" t="s">
        <v>4067</v>
      </c>
      <c r="H774" s="710" t="s">
        <v>4069</v>
      </c>
      <c r="I774" s="734"/>
      <c r="J774" s="734"/>
      <c r="K774" s="734"/>
      <c r="L774" s="734"/>
      <c r="M774" s="734"/>
      <c r="N774" s="734"/>
      <c r="O774" s="734"/>
      <c r="P774" s="734"/>
      <c r="Q774" s="734"/>
      <c r="R774" s="734"/>
      <c r="S774" s="734"/>
      <c r="T774" s="734"/>
      <c r="U774" s="734"/>
      <c r="V774" s="734"/>
      <c r="W774" s="734"/>
      <c r="X774" s="734"/>
      <c r="Y774" s="734"/>
      <c r="Z774" s="734"/>
      <c r="AA774" s="734"/>
      <c r="AB774" s="734"/>
      <c r="AC774" s="734"/>
      <c r="AD774" s="734"/>
      <c r="AE774" s="58"/>
      <c r="AG774" s="735"/>
      <c r="AH774" s="734"/>
      <c r="AI774" s="735"/>
      <c r="AJ774" s="734"/>
      <c r="AK774" s="735"/>
      <c r="AL774" s="730"/>
      <c r="AM774" s="730"/>
      <c r="AN774" s="730"/>
      <c r="AO774" s="730"/>
      <c r="AP774" s="730"/>
      <c r="AQ774" s="730"/>
      <c r="AR774" s="730"/>
      <c r="AS774" s="730"/>
      <c r="BJ774" t="e">
        <f>MATCH(Таблиця4[[#This Row],[BUILDING NAME]],#REF!,0)</f>
        <v>#VALUE!</v>
      </c>
      <c r="BK774" t="e">
        <f>INDEX(#REF!,'02BUILD'!BJ774,1)</f>
        <v>#REF!</v>
      </c>
      <c r="BL774" t="e">
        <v>#VALUE!</v>
      </c>
      <c r="BN774" t="e">
        <f>MATCH(Таблиця4[[#This Row],[BUILDING NAME]],Таблиця5[NAME],0)</f>
        <v>#VALUE!</v>
      </c>
      <c r="BO774" t="e">
        <f>INDEX(Таблиця5[[C - COINS - COST]:[ADDRESS]],'02BUILD'!$BN774,1)</f>
        <v>#VALUE!</v>
      </c>
      <c r="BP774" t="e">
        <f>INDEX(Таблиця5[[C - COINS - COST]:[ADDRESS]],'02BUILD'!$BN774,2)</f>
        <v>#VALUE!</v>
      </c>
      <c r="BQ774" t="e">
        <f>INDEX(Таблиця5[[C - COINS - COST]:[ADDRESS]],'02BUILD'!$BN774,3)</f>
        <v>#VALUE!</v>
      </c>
      <c r="BR774" t="e">
        <f>INDEX(Таблиця5[[C - COINS - COST]:[ADDRESS]],'02BUILD'!$BN774,4)</f>
        <v>#VALUE!</v>
      </c>
      <c r="BS774" t="e">
        <f>INDEX(Таблиця5[[C - COINS - COST]:[ADDRESS]],'02BUILD'!$BN774,5)</f>
        <v>#VALUE!</v>
      </c>
      <c r="BT774" t="e">
        <f>INDEX(Таблиця5[[C - COINS - COST]:[ADDRESS]],'02BUILD'!$BN774,6)</f>
        <v>#VALUE!</v>
      </c>
      <c r="BU774" t="e">
        <f>INDEX(Таблиця5[[C - COINS - COST]:[ADDRESS]],'02BUILD'!$BN774,7)</f>
        <v>#VALUE!</v>
      </c>
      <c r="BV774" t="e">
        <f>INDEX(Таблиця5[[C - COINS - COST]:[ADDRESS]],'02BUILD'!$BN774,8)</f>
        <v>#VALUE!</v>
      </c>
      <c r="BW774" t="e">
        <f>INDEX(Таблиця5[[C - COINS - COST]:[ADDRESS]],'02BUILD'!$BN774,9)</f>
        <v>#VALUE!</v>
      </c>
      <c r="BX774" t="e">
        <f>INDEX(Таблиця5[[C - COINS - COST]:[ADDRESS]],'02BUILD'!$BN774,10)</f>
        <v>#VALUE!</v>
      </c>
    </row>
    <row r="775" spans="1:76" ht="16.5" thickTop="1" thickBot="1">
      <c r="A775" s="730"/>
      <c r="B775" s="730"/>
      <c r="C775" s="730"/>
      <c r="D775" s="730"/>
      <c r="E775" s="730"/>
      <c r="F775" s="734" t="s">
        <v>4005</v>
      </c>
      <c r="G775" s="32" t="s">
        <v>4067</v>
      </c>
      <c r="H775" s="710" t="s">
        <v>20994</v>
      </c>
      <c r="I775" s="734"/>
      <c r="J775" s="734"/>
      <c r="K775" s="734"/>
      <c r="L775" s="734"/>
      <c r="M775" s="734"/>
      <c r="N775" s="734"/>
      <c r="O775" s="734"/>
      <c r="P775" s="734"/>
      <c r="Q775" s="734"/>
      <c r="R775" s="734"/>
      <c r="S775" s="734"/>
      <c r="T775" s="734"/>
      <c r="U775" s="734"/>
      <c r="V775" s="734"/>
      <c r="W775" s="734"/>
      <c r="X775" s="734"/>
      <c r="Y775" s="734"/>
      <c r="Z775" s="734"/>
      <c r="AA775" s="734"/>
      <c r="AB775" s="734"/>
      <c r="AC775" s="734"/>
      <c r="AD775" s="734"/>
      <c r="AE775" s="58"/>
      <c r="AG775" s="735"/>
      <c r="AH775" s="734"/>
      <c r="AI775" s="735"/>
      <c r="AJ775" s="734"/>
      <c r="AK775" s="735"/>
      <c r="AL775" s="730"/>
      <c r="AM775" s="730"/>
      <c r="AN775" s="730"/>
      <c r="AO775" s="730"/>
      <c r="AP775" s="730"/>
      <c r="AQ775" s="730"/>
      <c r="AR775" s="730"/>
      <c r="AS775" s="730"/>
      <c r="BJ775" t="e">
        <f>MATCH(Таблиця4[[#This Row],[BUILDING NAME]],#REF!,0)</f>
        <v>#VALUE!</v>
      </c>
      <c r="BK775" t="e">
        <f>INDEX(#REF!,'02BUILD'!BJ775,1)</f>
        <v>#REF!</v>
      </c>
      <c r="BL775" t="e">
        <v>#VALUE!</v>
      </c>
      <c r="BN775" t="e">
        <f>MATCH(Таблиця4[[#This Row],[BUILDING NAME]],Таблиця5[NAME],0)</f>
        <v>#VALUE!</v>
      </c>
      <c r="BO775" t="e">
        <f>INDEX(Таблиця5[[C - COINS - COST]:[ADDRESS]],'02BUILD'!$BN775,1)</f>
        <v>#VALUE!</v>
      </c>
      <c r="BP775" t="e">
        <f>INDEX(Таблиця5[[C - COINS - COST]:[ADDRESS]],'02BUILD'!$BN775,2)</f>
        <v>#VALUE!</v>
      </c>
      <c r="BQ775" t="e">
        <f>INDEX(Таблиця5[[C - COINS - COST]:[ADDRESS]],'02BUILD'!$BN775,3)</f>
        <v>#VALUE!</v>
      </c>
      <c r="BR775" t="e">
        <f>INDEX(Таблиця5[[C - COINS - COST]:[ADDRESS]],'02BUILD'!$BN775,4)</f>
        <v>#VALUE!</v>
      </c>
      <c r="BS775" t="e">
        <f>INDEX(Таблиця5[[C - COINS - COST]:[ADDRESS]],'02BUILD'!$BN775,5)</f>
        <v>#VALUE!</v>
      </c>
      <c r="BT775" t="e">
        <f>INDEX(Таблиця5[[C - COINS - COST]:[ADDRESS]],'02BUILD'!$BN775,6)</f>
        <v>#VALUE!</v>
      </c>
      <c r="BU775" t="e">
        <f>INDEX(Таблиця5[[C - COINS - COST]:[ADDRESS]],'02BUILD'!$BN775,7)</f>
        <v>#VALUE!</v>
      </c>
      <c r="BV775" t="e">
        <f>INDEX(Таблиця5[[C - COINS - COST]:[ADDRESS]],'02BUILD'!$BN775,8)</f>
        <v>#VALUE!</v>
      </c>
      <c r="BW775" t="e">
        <f>INDEX(Таблиця5[[C - COINS - COST]:[ADDRESS]],'02BUILD'!$BN775,9)</f>
        <v>#VALUE!</v>
      </c>
      <c r="BX775" t="e">
        <f>INDEX(Таблиця5[[C - COINS - COST]:[ADDRESS]],'02BUILD'!$BN775,10)</f>
        <v>#VALUE!</v>
      </c>
    </row>
    <row r="776" spans="1:76" ht="16.5" thickTop="1" thickBot="1">
      <c r="A776" s="730"/>
      <c r="B776" s="730"/>
      <c r="C776" s="730"/>
      <c r="D776" s="730"/>
      <c r="E776" s="730"/>
      <c r="F776" s="734" t="s">
        <v>4006</v>
      </c>
      <c r="G776" s="32" t="s">
        <v>4067</v>
      </c>
      <c r="H776" s="710" t="s">
        <v>20995</v>
      </c>
      <c r="I776" s="734"/>
      <c r="J776" s="734"/>
      <c r="K776" s="734"/>
      <c r="L776" s="734"/>
      <c r="M776" s="734"/>
      <c r="N776" s="734"/>
      <c r="O776" s="734"/>
      <c r="P776" s="734"/>
      <c r="Q776" s="734"/>
      <c r="R776" s="734"/>
      <c r="S776" s="734"/>
      <c r="T776" s="734"/>
      <c r="U776" s="734"/>
      <c r="V776" s="734"/>
      <c r="W776" s="734"/>
      <c r="X776" s="734"/>
      <c r="Y776" s="734"/>
      <c r="Z776" s="734"/>
      <c r="AA776" s="734"/>
      <c r="AB776" s="734"/>
      <c r="AC776" s="734"/>
      <c r="AD776" s="734"/>
      <c r="AE776" s="58"/>
      <c r="AG776" s="735"/>
      <c r="AH776" s="734"/>
      <c r="AI776" s="735"/>
      <c r="AJ776" s="734"/>
      <c r="AK776" s="735"/>
      <c r="AL776" s="730"/>
      <c r="AM776" s="730"/>
      <c r="AN776" s="730"/>
      <c r="AO776" s="730"/>
      <c r="AP776" s="730"/>
      <c r="AQ776" s="730"/>
      <c r="AR776" s="730"/>
      <c r="AS776" s="730"/>
      <c r="BJ776" t="e">
        <f>MATCH(Таблиця4[[#This Row],[BUILDING NAME]],#REF!,0)</f>
        <v>#VALUE!</v>
      </c>
      <c r="BK776" t="e">
        <f>INDEX(#REF!,'02BUILD'!BJ776,1)</f>
        <v>#REF!</v>
      </c>
      <c r="BL776" t="e">
        <v>#VALUE!</v>
      </c>
      <c r="BN776" t="e">
        <f>MATCH(Таблиця4[[#This Row],[BUILDING NAME]],Таблиця5[NAME],0)</f>
        <v>#VALUE!</v>
      </c>
      <c r="BO776" t="e">
        <f>INDEX(Таблиця5[[C - COINS - COST]:[ADDRESS]],'02BUILD'!$BN776,1)</f>
        <v>#VALUE!</v>
      </c>
      <c r="BP776" t="e">
        <f>INDEX(Таблиця5[[C - COINS - COST]:[ADDRESS]],'02BUILD'!$BN776,2)</f>
        <v>#VALUE!</v>
      </c>
      <c r="BQ776" t="e">
        <f>INDEX(Таблиця5[[C - COINS - COST]:[ADDRESS]],'02BUILD'!$BN776,3)</f>
        <v>#VALUE!</v>
      </c>
      <c r="BR776" t="e">
        <f>INDEX(Таблиця5[[C - COINS - COST]:[ADDRESS]],'02BUILD'!$BN776,4)</f>
        <v>#VALUE!</v>
      </c>
      <c r="BS776" t="e">
        <f>INDEX(Таблиця5[[C - COINS - COST]:[ADDRESS]],'02BUILD'!$BN776,5)</f>
        <v>#VALUE!</v>
      </c>
      <c r="BT776" t="e">
        <f>INDEX(Таблиця5[[C - COINS - COST]:[ADDRESS]],'02BUILD'!$BN776,6)</f>
        <v>#VALUE!</v>
      </c>
      <c r="BU776" t="e">
        <f>INDEX(Таблиця5[[C - COINS - COST]:[ADDRESS]],'02BUILD'!$BN776,7)</f>
        <v>#VALUE!</v>
      </c>
      <c r="BV776" t="e">
        <f>INDEX(Таблиця5[[C - COINS - COST]:[ADDRESS]],'02BUILD'!$BN776,8)</f>
        <v>#VALUE!</v>
      </c>
      <c r="BW776" t="e">
        <f>INDEX(Таблиця5[[C - COINS - COST]:[ADDRESS]],'02BUILD'!$BN776,9)</f>
        <v>#VALUE!</v>
      </c>
      <c r="BX776" t="e">
        <f>INDEX(Таблиця5[[C - COINS - COST]:[ADDRESS]],'02BUILD'!$BN776,10)</f>
        <v>#VALUE!</v>
      </c>
    </row>
    <row r="777" spans="1:76" ht="16.5" thickTop="1" thickBot="1">
      <c r="A777" s="730"/>
      <c r="B777" s="730"/>
      <c r="C777" s="730"/>
      <c r="D777" s="730"/>
      <c r="E777" s="730"/>
      <c r="F777" s="734" t="s">
        <v>4007</v>
      </c>
      <c r="G777" s="32" t="s">
        <v>4067</v>
      </c>
      <c r="H777" s="710" t="s">
        <v>4070</v>
      </c>
      <c r="I777" s="734"/>
      <c r="J777" s="734"/>
      <c r="K777" s="734"/>
      <c r="L777" s="734"/>
      <c r="M777" s="734"/>
      <c r="N777" s="734"/>
      <c r="O777" s="734"/>
      <c r="P777" s="734"/>
      <c r="Q777" s="734"/>
      <c r="R777" s="734"/>
      <c r="S777" s="734"/>
      <c r="T777" s="734"/>
      <c r="U777" s="734"/>
      <c r="V777" s="734"/>
      <c r="W777" s="734"/>
      <c r="X777" s="734"/>
      <c r="Y777" s="734"/>
      <c r="Z777" s="734"/>
      <c r="AA777" s="734"/>
      <c r="AB777" s="734"/>
      <c r="AC777" s="734"/>
      <c r="AD777" s="734"/>
      <c r="AE777" s="58"/>
      <c r="AG777" s="735"/>
      <c r="AH777" s="734"/>
      <c r="AI777" s="735"/>
      <c r="AJ777" s="734"/>
      <c r="AK777" s="735"/>
      <c r="AL777" s="730"/>
      <c r="AM777" s="730"/>
      <c r="AN777" s="730"/>
      <c r="AO777" s="730"/>
      <c r="AP777" s="730"/>
      <c r="AQ777" s="730"/>
      <c r="AR777" s="730"/>
      <c r="AS777" s="730"/>
      <c r="BJ777" t="e">
        <f>MATCH(Таблиця4[[#This Row],[BUILDING NAME]],#REF!,0)</f>
        <v>#VALUE!</v>
      </c>
      <c r="BK777" t="e">
        <f>INDEX(#REF!,'02BUILD'!BJ777,1)</f>
        <v>#REF!</v>
      </c>
      <c r="BL777" t="e">
        <v>#VALUE!</v>
      </c>
      <c r="BN777" t="e">
        <f>MATCH(Таблиця4[[#This Row],[BUILDING NAME]],Таблиця5[NAME],0)</f>
        <v>#VALUE!</v>
      </c>
      <c r="BO777" t="e">
        <f>INDEX(Таблиця5[[C - COINS - COST]:[ADDRESS]],'02BUILD'!$BN777,1)</f>
        <v>#VALUE!</v>
      </c>
      <c r="BP777" t="e">
        <f>INDEX(Таблиця5[[C - COINS - COST]:[ADDRESS]],'02BUILD'!$BN777,2)</f>
        <v>#VALUE!</v>
      </c>
      <c r="BQ777" t="e">
        <f>INDEX(Таблиця5[[C - COINS - COST]:[ADDRESS]],'02BUILD'!$BN777,3)</f>
        <v>#VALUE!</v>
      </c>
      <c r="BR777" t="e">
        <f>INDEX(Таблиця5[[C - COINS - COST]:[ADDRESS]],'02BUILD'!$BN777,4)</f>
        <v>#VALUE!</v>
      </c>
      <c r="BS777" t="e">
        <f>INDEX(Таблиця5[[C - COINS - COST]:[ADDRESS]],'02BUILD'!$BN777,5)</f>
        <v>#VALUE!</v>
      </c>
      <c r="BT777" t="e">
        <f>INDEX(Таблиця5[[C - COINS - COST]:[ADDRESS]],'02BUILD'!$BN777,6)</f>
        <v>#VALUE!</v>
      </c>
      <c r="BU777" t="e">
        <f>INDEX(Таблиця5[[C - COINS - COST]:[ADDRESS]],'02BUILD'!$BN777,7)</f>
        <v>#VALUE!</v>
      </c>
      <c r="BV777" t="e">
        <f>INDEX(Таблиця5[[C - COINS - COST]:[ADDRESS]],'02BUILD'!$BN777,8)</f>
        <v>#VALUE!</v>
      </c>
      <c r="BW777" t="e">
        <f>INDEX(Таблиця5[[C - COINS - COST]:[ADDRESS]],'02BUILD'!$BN777,9)</f>
        <v>#VALUE!</v>
      </c>
      <c r="BX777" t="e">
        <f>INDEX(Таблиця5[[C - COINS - COST]:[ADDRESS]],'02BUILD'!$BN777,10)</f>
        <v>#VALUE!</v>
      </c>
    </row>
    <row r="778" spans="1:76" ht="16.5" thickTop="1" thickBot="1">
      <c r="A778" s="730"/>
      <c r="B778" s="730"/>
      <c r="C778" s="730"/>
      <c r="D778" s="730"/>
      <c r="E778" s="730"/>
      <c r="F778" s="734" t="s">
        <v>4008</v>
      </c>
      <c r="G778" s="32" t="s">
        <v>4068</v>
      </c>
      <c r="H778" s="710" t="s">
        <v>4071</v>
      </c>
      <c r="I778" s="734"/>
      <c r="J778" s="734"/>
      <c r="K778" s="734"/>
      <c r="L778" s="734"/>
      <c r="M778" s="734"/>
      <c r="N778" s="734"/>
      <c r="O778" s="734"/>
      <c r="P778" s="734"/>
      <c r="Q778" s="734"/>
      <c r="R778" s="734"/>
      <c r="S778" s="734"/>
      <c r="T778" s="734"/>
      <c r="U778" s="734"/>
      <c r="V778" s="734"/>
      <c r="W778" s="734"/>
      <c r="X778" s="734"/>
      <c r="Y778" s="734"/>
      <c r="Z778" s="734"/>
      <c r="AA778" s="734"/>
      <c r="AB778" s="734"/>
      <c r="AC778" s="734"/>
      <c r="AD778" s="734"/>
      <c r="AE778" s="58"/>
      <c r="AG778" s="735"/>
      <c r="AH778" s="734"/>
      <c r="AI778" s="735"/>
      <c r="AJ778" s="734"/>
      <c r="AK778" s="735"/>
      <c r="AL778" s="730"/>
      <c r="AM778" s="730"/>
      <c r="AN778" s="730"/>
      <c r="AO778" s="730"/>
      <c r="AP778" s="730"/>
      <c r="AQ778" s="730"/>
      <c r="AR778" s="730"/>
      <c r="AS778" s="730"/>
      <c r="BJ778" t="e">
        <f>MATCH(Таблиця4[[#This Row],[BUILDING NAME]],#REF!,0)</f>
        <v>#VALUE!</v>
      </c>
      <c r="BK778" t="e">
        <f>INDEX(#REF!,'02BUILD'!BJ778,1)</f>
        <v>#REF!</v>
      </c>
      <c r="BL778" t="e">
        <v>#VALUE!</v>
      </c>
      <c r="BN778" t="e">
        <f>MATCH(Таблиця4[[#This Row],[BUILDING NAME]],Таблиця5[NAME],0)</f>
        <v>#VALUE!</v>
      </c>
      <c r="BO778" t="e">
        <f>INDEX(Таблиця5[[C - COINS - COST]:[ADDRESS]],'02BUILD'!$BN778,1)</f>
        <v>#VALUE!</v>
      </c>
      <c r="BP778" t="e">
        <f>INDEX(Таблиця5[[C - COINS - COST]:[ADDRESS]],'02BUILD'!$BN778,2)</f>
        <v>#VALUE!</v>
      </c>
      <c r="BQ778" t="e">
        <f>INDEX(Таблиця5[[C - COINS - COST]:[ADDRESS]],'02BUILD'!$BN778,3)</f>
        <v>#VALUE!</v>
      </c>
      <c r="BR778" t="e">
        <f>INDEX(Таблиця5[[C - COINS - COST]:[ADDRESS]],'02BUILD'!$BN778,4)</f>
        <v>#VALUE!</v>
      </c>
      <c r="BS778" t="e">
        <f>INDEX(Таблиця5[[C - COINS - COST]:[ADDRESS]],'02BUILD'!$BN778,5)</f>
        <v>#VALUE!</v>
      </c>
      <c r="BT778" t="e">
        <f>INDEX(Таблиця5[[C - COINS - COST]:[ADDRESS]],'02BUILD'!$BN778,6)</f>
        <v>#VALUE!</v>
      </c>
      <c r="BU778" t="e">
        <f>INDEX(Таблиця5[[C - COINS - COST]:[ADDRESS]],'02BUILD'!$BN778,7)</f>
        <v>#VALUE!</v>
      </c>
      <c r="BV778" t="e">
        <f>INDEX(Таблиця5[[C - COINS - COST]:[ADDRESS]],'02BUILD'!$BN778,8)</f>
        <v>#VALUE!</v>
      </c>
      <c r="BW778" t="e">
        <f>INDEX(Таблиця5[[C - COINS - COST]:[ADDRESS]],'02BUILD'!$BN778,9)</f>
        <v>#VALUE!</v>
      </c>
      <c r="BX778" t="e">
        <f>INDEX(Таблиця5[[C - COINS - COST]:[ADDRESS]],'02BUILD'!$BN778,10)</f>
        <v>#VALUE!</v>
      </c>
    </row>
    <row r="779" spans="1:76" ht="16.5" thickTop="1" thickBot="1">
      <c r="A779" s="730"/>
      <c r="B779" s="730"/>
      <c r="C779" s="730"/>
      <c r="D779" s="730"/>
      <c r="E779" s="730"/>
      <c r="F779" s="734" t="s">
        <v>4009</v>
      </c>
      <c r="G779" s="32" t="s">
        <v>4067</v>
      </c>
      <c r="H779" s="710" t="s">
        <v>20996</v>
      </c>
      <c r="I779" s="734"/>
      <c r="J779" s="734"/>
      <c r="K779" s="734"/>
      <c r="L779" s="734"/>
      <c r="M779" s="734"/>
      <c r="N779" s="734"/>
      <c r="O779" s="734"/>
      <c r="P779" s="734"/>
      <c r="Q779" s="734"/>
      <c r="R779" s="734"/>
      <c r="S779" s="734"/>
      <c r="T779" s="734"/>
      <c r="U779" s="734"/>
      <c r="V779" s="734"/>
      <c r="W779" s="734"/>
      <c r="X779" s="734"/>
      <c r="Y779" s="734"/>
      <c r="Z779" s="734"/>
      <c r="AA779" s="734"/>
      <c r="AB779" s="734"/>
      <c r="AC779" s="734"/>
      <c r="AD779" s="734"/>
      <c r="AE779" s="58"/>
      <c r="AG779" s="735"/>
      <c r="AH779" s="734"/>
      <c r="AI779" s="735"/>
      <c r="AJ779" s="734"/>
      <c r="AK779" s="735"/>
      <c r="AL779" s="730"/>
      <c r="AM779" s="730"/>
      <c r="AN779" s="730"/>
      <c r="AO779" s="730"/>
      <c r="AP779" s="730"/>
      <c r="AQ779" s="730"/>
      <c r="AR779" s="730"/>
      <c r="AS779" s="730"/>
      <c r="BJ779" t="e">
        <f>MATCH(Таблиця4[[#This Row],[BUILDING NAME]],#REF!,0)</f>
        <v>#VALUE!</v>
      </c>
      <c r="BK779" t="e">
        <f>INDEX(#REF!,'02BUILD'!BJ779,1)</f>
        <v>#REF!</v>
      </c>
      <c r="BL779" t="e">
        <v>#VALUE!</v>
      </c>
      <c r="BN779" t="e">
        <f>MATCH(Таблиця4[[#This Row],[BUILDING NAME]],Таблиця5[NAME],0)</f>
        <v>#VALUE!</v>
      </c>
      <c r="BO779" t="e">
        <f>INDEX(Таблиця5[[C - COINS - COST]:[ADDRESS]],'02BUILD'!$BN779,1)</f>
        <v>#VALUE!</v>
      </c>
      <c r="BP779" t="e">
        <f>INDEX(Таблиця5[[C - COINS - COST]:[ADDRESS]],'02BUILD'!$BN779,2)</f>
        <v>#VALUE!</v>
      </c>
      <c r="BQ779" t="e">
        <f>INDEX(Таблиця5[[C - COINS - COST]:[ADDRESS]],'02BUILD'!$BN779,3)</f>
        <v>#VALUE!</v>
      </c>
      <c r="BR779" t="e">
        <f>INDEX(Таблиця5[[C - COINS - COST]:[ADDRESS]],'02BUILD'!$BN779,4)</f>
        <v>#VALUE!</v>
      </c>
      <c r="BS779" t="e">
        <f>INDEX(Таблиця5[[C - COINS - COST]:[ADDRESS]],'02BUILD'!$BN779,5)</f>
        <v>#VALUE!</v>
      </c>
      <c r="BT779" t="e">
        <f>INDEX(Таблиця5[[C - COINS - COST]:[ADDRESS]],'02BUILD'!$BN779,6)</f>
        <v>#VALUE!</v>
      </c>
      <c r="BU779" t="e">
        <f>INDEX(Таблиця5[[C - COINS - COST]:[ADDRESS]],'02BUILD'!$BN779,7)</f>
        <v>#VALUE!</v>
      </c>
      <c r="BV779" t="e">
        <f>INDEX(Таблиця5[[C - COINS - COST]:[ADDRESS]],'02BUILD'!$BN779,8)</f>
        <v>#VALUE!</v>
      </c>
      <c r="BW779" t="e">
        <f>INDEX(Таблиця5[[C - COINS - COST]:[ADDRESS]],'02BUILD'!$BN779,9)</f>
        <v>#VALUE!</v>
      </c>
      <c r="BX779" t="e">
        <f>INDEX(Таблиця5[[C - COINS - COST]:[ADDRESS]],'02BUILD'!$BN779,10)</f>
        <v>#VALUE!</v>
      </c>
    </row>
    <row r="780" spans="1:76" ht="16.5" thickTop="1" thickBot="1">
      <c r="A780" s="730"/>
      <c r="B780" s="730"/>
      <c r="C780" s="730"/>
      <c r="D780" s="730"/>
      <c r="E780" s="730"/>
      <c r="F780" s="734" t="s">
        <v>4010</v>
      </c>
      <c r="G780" s="32" t="s">
        <v>4072</v>
      </c>
      <c r="H780" s="710" t="s">
        <v>20997</v>
      </c>
      <c r="I780" s="734"/>
      <c r="J780" s="734"/>
      <c r="K780" s="734"/>
      <c r="L780" s="734"/>
      <c r="M780" s="734"/>
      <c r="N780" s="734"/>
      <c r="O780" s="734"/>
      <c r="P780" s="734"/>
      <c r="Q780" s="734"/>
      <c r="R780" s="734"/>
      <c r="S780" s="734"/>
      <c r="T780" s="734"/>
      <c r="U780" s="734"/>
      <c r="V780" s="734"/>
      <c r="W780" s="734"/>
      <c r="X780" s="734"/>
      <c r="Y780" s="734"/>
      <c r="Z780" s="734"/>
      <c r="AA780" s="734"/>
      <c r="AB780" s="734"/>
      <c r="AC780" s="734"/>
      <c r="AD780" s="734"/>
      <c r="AE780" s="58"/>
      <c r="AG780" s="735"/>
      <c r="AH780" s="734"/>
      <c r="AI780" s="735"/>
      <c r="AJ780" s="734"/>
      <c r="AK780" s="735"/>
      <c r="AL780" s="730"/>
      <c r="AM780" s="730"/>
      <c r="AN780" s="730"/>
      <c r="AO780" s="730"/>
      <c r="AP780" s="730"/>
      <c r="AQ780" s="730"/>
      <c r="AR780" s="730"/>
      <c r="AS780" s="730"/>
      <c r="BJ780" t="e">
        <f>MATCH(Таблиця4[[#This Row],[BUILDING NAME]],#REF!,0)</f>
        <v>#VALUE!</v>
      </c>
      <c r="BK780" t="e">
        <f>INDEX(#REF!,'02BUILD'!BJ780,1)</f>
        <v>#REF!</v>
      </c>
      <c r="BL780" t="e">
        <v>#VALUE!</v>
      </c>
      <c r="BN780" t="e">
        <f>MATCH(Таблиця4[[#This Row],[BUILDING NAME]],Таблиця5[NAME],0)</f>
        <v>#VALUE!</v>
      </c>
      <c r="BO780" t="e">
        <f>INDEX(Таблиця5[[C - COINS - COST]:[ADDRESS]],'02BUILD'!$BN780,1)</f>
        <v>#VALUE!</v>
      </c>
      <c r="BP780" t="e">
        <f>INDEX(Таблиця5[[C - COINS - COST]:[ADDRESS]],'02BUILD'!$BN780,2)</f>
        <v>#VALUE!</v>
      </c>
      <c r="BQ780" t="e">
        <f>INDEX(Таблиця5[[C - COINS - COST]:[ADDRESS]],'02BUILD'!$BN780,3)</f>
        <v>#VALUE!</v>
      </c>
      <c r="BR780" t="e">
        <f>INDEX(Таблиця5[[C - COINS - COST]:[ADDRESS]],'02BUILD'!$BN780,4)</f>
        <v>#VALUE!</v>
      </c>
      <c r="BS780" t="e">
        <f>INDEX(Таблиця5[[C - COINS - COST]:[ADDRESS]],'02BUILD'!$BN780,5)</f>
        <v>#VALUE!</v>
      </c>
      <c r="BT780" t="e">
        <f>INDEX(Таблиця5[[C - COINS - COST]:[ADDRESS]],'02BUILD'!$BN780,6)</f>
        <v>#VALUE!</v>
      </c>
      <c r="BU780" t="e">
        <f>INDEX(Таблиця5[[C - COINS - COST]:[ADDRESS]],'02BUILD'!$BN780,7)</f>
        <v>#VALUE!</v>
      </c>
      <c r="BV780" t="e">
        <f>INDEX(Таблиця5[[C - COINS - COST]:[ADDRESS]],'02BUILD'!$BN780,8)</f>
        <v>#VALUE!</v>
      </c>
      <c r="BW780" t="e">
        <f>INDEX(Таблиця5[[C - COINS - COST]:[ADDRESS]],'02BUILD'!$BN780,9)</f>
        <v>#VALUE!</v>
      </c>
      <c r="BX780" t="e">
        <f>INDEX(Таблиця5[[C - COINS - COST]:[ADDRESS]],'02BUILD'!$BN780,10)</f>
        <v>#VALUE!</v>
      </c>
    </row>
    <row r="781" spans="1:76" ht="16.5" thickTop="1" thickBot="1">
      <c r="A781" s="730"/>
      <c r="B781" s="730"/>
      <c r="C781" s="730"/>
      <c r="D781" s="730"/>
      <c r="E781" s="730"/>
      <c r="F781" s="734" t="s">
        <v>4011</v>
      </c>
      <c r="G781" s="32" t="s">
        <v>4067</v>
      </c>
      <c r="H781" s="710" t="s">
        <v>20998</v>
      </c>
      <c r="I781" s="734"/>
      <c r="J781" s="734"/>
      <c r="K781" s="734"/>
      <c r="L781" s="734"/>
      <c r="M781" s="734"/>
      <c r="N781" s="734"/>
      <c r="O781" s="734"/>
      <c r="P781" s="734"/>
      <c r="Q781" s="734"/>
      <c r="R781" s="734"/>
      <c r="S781" s="734"/>
      <c r="T781" s="734"/>
      <c r="U781" s="734"/>
      <c r="V781" s="734"/>
      <c r="W781" s="734"/>
      <c r="X781" s="734"/>
      <c r="Y781" s="734"/>
      <c r="Z781" s="734"/>
      <c r="AA781" s="734"/>
      <c r="AB781" s="734"/>
      <c r="AC781" s="734"/>
      <c r="AD781" s="734"/>
      <c r="AE781" s="58"/>
      <c r="AG781" s="735"/>
      <c r="AH781" s="734"/>
      <c r="AI781" s="735"/>
      <c r="AJ781" s="734"/>
      <c r="AK781" s="735"/>
      <c r="AL781" s="730"/>
      <c r="AM781" s="730"/>
      <c r="AN781" s="730"/>
      <c r="AO781" s="730"/>
      <c r="AP781" s="730"/>
      <c r="AQ781" s="730"/>
      <c r="AR781" s="730"/>
      <c r="AS781" s="730"/>
      <c r="BJ781" t="e">
        <f>MATCH(Таблиця4[[#This Row],[BUILDING NAME]],#REF!,0)</f>
        <v>#VALUE!</v>
      </c>
      <c r="BK781" t="e">
        <f>INDEX(#REF!,'02BUILD'!BJ781,1)</f>
        <v>#REF!</v>
      </c>
      <c r="BL781" t="e">
        <v>#VALUE!</v>
      </c>
      <c r="BN781" t="e">
        <f>MATCH(Таблиця4[[#This Row],[BUILDING NAME]],Таблиця5[NAME],0)</f>
        <v>#VALUE!</v>
      </c>
      <c r="BO781" t="e">
        <f>INDEX(Таблиця5[[C - COINS - COST]:[ADDRESS]],'02BUILD'!$BN781,1)</f>
        <v>#VALUE!</v>
      </c>
      <c r="BP781" t="e">
        <f>INDEX(Таблиця5[[C - COINS - COST]:[ADDRESS]],'02BUILD'!$BN781,2)</f>
        <v>#VALUE!</v>
      </c>
      <c r="BQ781" t="e">
        <f>INDEX(Таблиця5[[C - COINS - COST]:[ADDRESS]],'02BUILD'!$BN781,3)</f>
        <v>#VALUE!</v>
      </c>
      <c r="BR781" t="e">
        <f>INDEX(Таблиця5[[C - COINS - COST]:[ADDRESS]],'02BUILD'!$BN781,4)</f>
        <v>#VALUE!</v>
      </c>
      <c r="BS781" t="e">
        <f>INDEX(Таблиця5[[C - COINS - COST]:[ADDRESS]],'02BUILD'!$BN781,5)</f>
        <v>#VALUE!</v>
      </c>
      <c r="BT781" t="e">
        <f>INDEX(Таблиця5[[C - COINS - COST]:[ADDRESS]],'02BUILD'!$BN781,6)</f>
        <v>#VALUE!</v>
      </c>
      <c r="BU781" t="e">
        <f>INDEX(Таблиця5[[C - COINS - COST]:[ADDRESS]],'02BUILD'!$BN781,7)</f>
        <v>#VALUE!</v>
      </c>
      <c r="BV781" t="e">
        <f>INDEX(Таблиця5[[C - COINS - COST]:[ADDRESS]],'02BUILD'!$BN781,8)</f>
        <v>#VALUE!</v>
      </c>
      <c r="BW781" t="e">
        <f>INDEX(Таблиця5[[C - COINS - COST]:[ADDRESS]],'02BUILD'!$BN781,9)</f>
        <v>#VALUE!</v>
      </c>
      <c r="BX781" t="e">
        <f>INDEX(Таблиця5[[C - COINS - COST]:[ADDRESS]],'02BUILD'!$BN781,10)</f>
        <v>#VALUE!</v>
      </c>
    </row>
    <row r="782" spans="1:76" ht="16.5" thickTop="1" thickBot="1">
      <c r="A782" s="730"/>
      <c r="B782" s="730"/>
      <c r="C782" s="730"/>
      <c r="D782" s="730"/>
      <c r="E782" s="730"/>
      <c r="F782" s="734" t="s">
        <v>4012</v>
      </c>
      <c r="G782" s="32" t="s">
        <v>4067</v>
      </c>
      <c r="H782" s="710" t="s">
        <v>20999</v>
      </c>
      <c r="I782" s="734"/>
      <c r="J782" s="734"/>
      <c r="K782" s="734"/>
      <c r="L782" s="734"/>
      <c r="M782" s="734"/>
      <c r="N782" s="734"/>
      <c r="O782" s="734"/>
      <c r="P782" s="734"/>
      <c r="Q782" s="734"/>
      <c r="R782" s="734"/>
      <c r="S782" s="734"/>
      <c r="T782" s="734"/>
      <c r="U782" s="734"/>
      <c r="V782" s="734"/>
      <c r="W782" s="734"/>
      <c r="X782" s="734"/>
      <c r="Y782" s="734"/>
      <c r="Z782" s="734"/>
      <c r="AA782" s="734"/>
      <c r="AB782" s="734"/>
      <c r="AC782" s="734"/>
      <c r="AD782" s="734"/>
      <c r="AE782" s="58"/>
      <c r="AG782" s="735"/>
      <c r="AH782" s="734"/>
      <c r="AI782" s="735"/>
      <c r="AJ782" s="734"/>
      <c r="AK782" s="735"/>
      <c r="AL782" s="730"/>
      <c r="AM782" s="730"/>
      <c r="AN782" s="730"/>
      <c r="AO782" s="730"/>
      <c r="AP782" s="730"/>
      <c r="AQ782" s="730"/>
      <c r="AR782" s="730"/>
      <c r="AS782" s="730"/>
      <c r="BJ782" t="e">
        <f>MATCH(Таблиця4[[#This Row],[BUILDING NAME]],#REF!,0)</f>
        <v>#VALUE!</v>
      </c>
      <c r="BK782" t="e">
        <f>INDEX(#REF!,'02BUILD'!BJ782,1)</f>
        <v>#REF!</v>
      </c>
      <c r="BL782" t="e">
        <v>#VALUE!</v>
      </c>
      <c r="BN782" t="e">
        <f>MATCH(Таблиця4[[#This Row],[BUILDING NAME]],Таблиця5[NAME],0)</f>
        <v>#VALUE!</v>
      </c>
      <c r="BO782" t="e">
        <f>INDEX(Таблиця5[[C - COINS - COST]:[ADDRESS]],'02BUILD'!$BN782,1)</f>
        <v>#VALUE!</v>
      </c>
      <c r="BP782" t="e">
        <f>INDEX(Таблиця5[[C - COINS - COST]:[ADDRESS]],'02BUILD'!$BN782,2)</f>
        <v>#VALUE!</v>
      </c>
      <c r="BQ782" t="e">
        <f>INDEX(Таблиця5[[C - COINS - COST]:[ADDRESS]],'02BUILD'!$BN782,3)</f>
        <v>#VALUE!</v>
      </c>
      <c r="BR782" t="e">
        <f>INDEX(Таблиця5[[C - COINS - COST]:[ADDRESS]],'02BUILD'!$BN782,4)</f>
        <v>#VALUE!</v>
      </c>
      <c r="BS782" t="e">
        <f>INDEX(Таблиця5[[C - COINS - COST]:[ADDRESS]],'02BUILD'!$BN782,5)</f>
        <v>#VALUE!</v>
      </c>
      <c r="BT782" t="e">
        <f>INDEX(Таблиця5[[C - COINS - COST]:[ADDRESS]],'02BUILD'!$BN782,6)</f>
        <v>#VALUE!</v>
      </c>
      <c r="BU782" t="e">
        <f>INDEX(Таблиця5[[C - COINS - COST]:[ADDRESS]],'02BUILD'!$BN782,7)</f>
        <v>#VALUE!</v>
      </c>
      <c r="BV782" t="e">
        <f>INDEX(Таблиця5[[C - COINS - COST]:[ADDRESS]],'02BUILD'!$BN782,8)</f>
        <v>#VALUE!</v>
      </c>
      <c r="BW782" t="e">
        <f>INDEX(Таблиця5[[C - COINS - COST]:[ADDRESS]],'02BUILD'!$BN782,9)</f>
        <v>#VALUE!</v>
      </c>
      <c r="BX782" t="e">
        <f>INDEX(Таблиця5[[C - COINS - COST]:[ADDRESS]],'02BUILD'!$BN782,10)</f>
        <v>#VALUE!</v>
      </c>
    </row>
    <row r="783" spans="1:76" ht="16.5" thickTop="1" thickBot="1">
      <c r="A783" s="730"/>
      <c r="B783" s="730"/>
      <c r="C783" s="730"/>
      <c r="D783" s="730"/>
      <c r="E783" s="730"/>
      <c r="F783" s="734" t="s">
        <v>4013</v>
      </c>
      <c r="G783" s="32" t="s">
        <v>4067</v>
      </c>
      <c r="H783" s="710" t="s">
        <v>21000</v>
      </c>
      <c r="I783" s="734"/>
      <c r="J783" s="734"/>
      <c r="K783" s="734"/>
      <c r="L783" s="734"/>
      <c r="M783" s="734"/>
      <c r="N783" s="734"/>
      <c r="O783" s="734"/>
      <c r="P783" s="734"/>
      <c r="Q783" s="734"/>
      <c r="R783" s="734"/>
      <c r="S783" s="734"/>
      <c r="T783" s="734"/>
      <c r="U783" s="734"/>
      <c r="V783" s="734"/>
      <c r="W783" s="734"/>
      <c r="X783" s="734"/>
      <c r="Y783" s="734"/>
      <c r="Z783" s="734"/>
      <c r="AA783" s="734"/>
      <c r="AB783" s="734"/>
      <c r="AC783" s="734"/>
      <c r="AD783" s="734"/>
      <c r="AE783" s="58"/>
      <c r="AG783" s="735"/>
      <c r="AH783" s="734"/>
      <c r="AI783" s="735"/>
      <c r="AJ783" s="734"/>
      <c r="AK783" s="735"/>
      <c r="AL783" s="730"/>
      <c r="AM783" s="730"/>
      <c r="AN783" s="730"/>
      <c r="AO783" s="730"/>
      <c r="AP783" s="730"/>
      <c r="AQ783" s="730"/>
      <c r="AR783" s="730"/>
      <c r="AS783" s="730"/>
      <c r="BJ783" t="e">
        <f>MATCH(Таблиця4[[#This Row],[BUILDING NAME]],#REF!,0)</f>
        <v>#VALUE!</v>
      </c>
      <c r="BK783" t="e">
        <f>INDEX(#REF!,'02BUILD'!BJ783,1)</f>
        <v>#REF!</v>
      </c>
      <c r="BL783" t="e">
        <v>#VALUE!</v>
      </c>
      <c r="BN783" t="e">
        <f>MATCH(Таблиця4[[#This Row],[BUILDING NAME]],Таблиця5[NAME],0)</f>
        <v>#VALUE!</v>
      </c>
      <c r="BO783" t="e">
        <f>INDEX(Таблиця5[[C - COINS - COST]:[ADDRESS]],'02BUILD'!$BN783,1)</f>
        <v>#VALUE!</v>
      </c>
      <c r="BP783" t="e">
        <f>INDEX(Таблиця5[[C - COINS - COST]:[ADDRESS]],'02BUILD'!$BN783,2)</f>
        <v>#VALUE!</v>
      </c>
      <c r="BQ783" t="e">
        <f>INDEX(Таблиця5[[C - COINS - COST]:[ADDRESS]],'02BUILD'!$BN783,3)</f>
        <v>#VALUE!</v>
      </c>
      <c r="BR783" t="e">
        <f>INDEX(Таблиця5[[C - COINS - COST]:[ADDRESS]],'02BUILD'!$BN783,4)</f>
        <v>#VALUE!</v>
      </c>
      <c r="BS783" t="e">
        <f>INDEX(Таблиця5[[C - COINS - COST]:[ADDRESS]],'02BUILD'!$BN783,5)</f>
        <v>#VALUE!</v>
      </c>
      <c r="BT783" t="e">
        <f>INDEX(Таблиця5[[C - COINS - COST]:[ADDRESS]],'02BUILD'!$BN783,6)</f>
        <v>#VALUE!</v>
      </c>
      <c r="BU783" t="e">
        <f>INDEX(Таблиця5[[C - COINS - COST]:[ADDRESS]],'02BUILD'!$BN783,7)</f>
        <v>#VALUE!</v>
      </c>
      <c r="BV783" t="e">
        <f>INDEX(Таблиця5[[C - COINS - COST]:[ADDRESS]],'02BUILD'!$BN783,8)</f>
        <v>#VALUE!</v>
      </c>
      <c r="BW783" t="e">
        <f>INDEX(Таблиця5[[C - COINS - COST]:[ADDRESS]],'02BUILD'!$BN783,9)</f>
        <v>#VALUE!</v>
      </c>
      <c r="BX783" t="e">
        <f>INDEX(Таблиця5[[C - COINS - COST]:[ADDRESS]],'02BUILD'!$BN783,10)</f>
        <v>#VALUE!</v>
      </c>
    </row>
    <row r="784" spans="1:76" ht="16.5" thickTop="1" thickBot="1">
      <c r="A784" s="730"/>
      <c r="B784" s="730"/>
      <c r="C784" s="730"/>
      <c r="D784" s="730"/>
      <c r="E784" s="730"/>
      <c r="F784" s="734" t="s">
        <v>4014</v>
      </c>
      <c r="G784" s="32" t="s">
        <v>4067</v>
      </c>
      <c r="H784" s="710" t="s">
        <v>21001</v>
      </c>
      <c r="I784" s="734"/>
      <c r="J784" s="734"/>
      <c r="K784" s="734"/>
      <c r="L784" s="734"/>
      <c r="M784" s="734"/>
      <c r="N784" s="734"/>
      <c r="O784" s="734"/>
      <c r="P784" s="734"/>
      <c r="Q784" s="734"/>
      <c r="R784" s="734"/>
      <c r="S784" s="734"/>
      <c r="T784" s="734"/>
      <c r="U784" s="734"/>
      <c r="V784" s="734"/>
      <c r="W784" s="734"/>
      <c r="X784" s="734"/>
      <c r="Y784" s="734"/>
      <c r="Z784" s="734"/>
      <c r="AA784" s="734"/>
      <c r="AB784" s="734"/>
      <c r="AC784" s="734"/>
      <c r="AD784" s="734"/>
      <c r="AE784" s="58"/>
      <c r="AG784" s="735"/>
      <c r="AH784" s="734"/>
      <c r="AI784" s="735"/>
      <c r="AJ784" s="734"/>
      <c r="AK784" s="735"/>
      <c r="AL784" s="730"/>
      <c r="AM784" s="730"/>
      <c r="AN784" s="730"/>
      <c r="AO784" s="730"/>
      <c r="AP784" s="730"/>
      <c r="AQ784" s="730"/>
      <c r="AR784" s="730"/>
      <c r="AS784" s="730"/>
      <c r="BJ784" t="e">
        <f>MATCH(Таблиця4[[#This Row],[BUILDING NAME]],#REF!,0)</f>
        <v>#VALUE!</v>
      </c>
      <c r="BK784" t="e">
        <f>INDEX(#REF!,'02BUILD'!BJ784,1)</f>
        <v>#REF!</v>
      </c>
      <c r="BL784" t="e">
        <v>#VALUE!</v>
      </c>
      <c r="BN784" t="e">
        <f>MATCH(Таблиця4[[#This Row],[BUILDING NAME]],Таблиця5[NAME],0)</f>
        <v>#VALUE!</v>
      </c>
      <c r="BO784" t="e">
        <f>INDEX(Таблиця5[[C - COINS - COST]:[ADDRESS]],'02BUILD'!$BN784,1)</f>
        <v>#VALUE!</v>
      </c>
      <c r="BP784" t="e">
        <f>INDEX(Таблиця5[[C - COINS - COST]:[ADDRESS]],'02BUILD'!$BN784,2)</f>
        <v>#VALUE!</v>
      </c>
      <c r="BQ784" t="e">
        <f>INDEX(Таблиця5[[C - COINS - COST]:[ADDRESS]],'02BUILD'!$BN784,3)</f>
        <v>#VALUE!</v>
      </c>
      <c r="BR784" t="e">
        <f>INDEX(Таблиця5[[C - COINS - COST]:[ADDRESS]],'02BUILD'!$BN784,4)</f>
        <v>#VALUE!</v>
      </c>
      <c r="BS784" t="e">
        <f>INDEX(Таблиця5[[C - COINS - COST]:[ADDRESS]],'02BUILD'!$BN784,5)</f>
        <v>#VALUE!</v>
      </c>
      <c r="BT784" t="e">
        <f>INDEX(Таблиця5[[C - COINS - COST]:[ADDRESS]],'02BUILD'!$BN784,6)</f>
        <v>#VALUE!</v>
      </c>
      <c r="BU784" t="e">
        <f>INDEX(Таблиця5[[C - COINS - COST]:[ADDRESS]],'02BUILD'!$BN784,7)</f>
        <v>#VALUE!</v>
      </c>
      <c r="BV784" t="e">
        <f>INDEX(Таблиця5[[C - COINS - COST]:[ADDRESS]],'02BUILD'!$BN784,8)</f>
        <v>#VALUE!</v>
      </c>
      <c r="BW784" t="e">
        <f>INDEX(Таблиця5[[C - COINS - COST]:[ADDRESS]],'02BUILD'!$BN784,9)</f>
        <v>#VALUE!</v>
      </c>
      <c r="BX784" t="e">
        <f>INDEX(Таблиця5[[C - COINS - COST]:[ADDRESS]],'02BUILD'!$BN784,10)</f>
        <v>#VALUE!</v>
      </c>
    </row>
    <row r="785" spans="1:76" ht="16.5" thickTop="1" thickBot="1">
      <c r="A785" s="730"/>
      <c r="B785" s="730"/>
      <c r="C785" s="730"/>
      <c r="D785" s="730"/>
      <c r="E785" s="730"/>
      <c r="F785" s="734" t="s">
        <v>4015</v>
      </c>
      <c r="G785" s="32" t="s">
        <v>4068</v>
      </c>
      <c r="H785" s="710" t="s">
        <v>4073</v>
      </c>
      <c r="I785" s="734"/>
      <c r="J785" s="734"/>
      <c r="K785" s="734"/>
      <c r="L785" s="734"/>
      <c r="M785" s="734"/>
      <c r="N785" s="734"/>
      <c r="O785" s="734"/>
      <c r="P785" s="734"/>
      <c r="Q785" s="734"/>
      <c r="R785" s="734"/>
      <c r="S785" s="734"/>
      <c r="T785" s="734"/>
      <c r="U785" s="734"/>
      <c r="V785" s="734"/>
      <c r="W785" s="734"/>
      <c r="X785" s="734"/>
      <c r="Y785" s="734"/>
      <c r="Z785" s="734"/>
      <c r="AA785" s="734"/>
      <c r="AB785" s="734"/>
      <c r="AC785" s="734"/>
      <c r="AD785" s="734"/>
      <c r="AE785" s="58"/>
      <c r="AG785" s="735"/>
      <c r="AH785" s="734"/>
      <c r="AI785" s="735"/>
      <c r="AJ785" s="734"/>
      <c r="AK785" s="735"/>
      <c r="AL785" s="730"/>
      <c r="AM785" s="730"/>
      <c r="AN785" s="730"/>
      <c r="AO785" s="730"/>
      <c r="AP785" s="730"/>
      <c r="AQ785" s="730"/>
      <c r="AR785" s="730"/>
      <c r="AS785" s="730"/>
      <c r="BJ785" t="e">
        <f>MATCH(Таблиця4[[#This Row],[BUILDING NAME]],#REF!,0)</f>
        <v>#VALUE!</v>
      </c>
      <c r="BK785" t="e">
        <f>INDEX(#REF!,'02BUILD'!BJ785,1)</f>
        <v>#REF!</v>
      </c>
      <c r="BL785" t="e">
        <v>#VALUE!</v>
      </c>
      <c r="BN785" t="e">
        <f>MATCH(Таблиця4[[#This Row],[BUILDING NAME]],Таблиця5[NAME],0)</f>
        <v>#VALUE!</v>
      </c>
      <c r="BO785" t="e">
        <f>INDEX(Таблиця5[[C - COINS - COST]:[ADDRESS]],'02BUILD'!$BN785,1)</f>
        <v>#VALUE!</v>
      </c>
      <c r="BP785" t="e">
        <f>INDEX(Таблиця5[[C - COINS - COST]:[ADDRESS]],'02BUILD'!$BN785,2)</f>
        <v>#VALUE!</v>
      </c>
      <c r="BQ785" t="e">
        <f>INDEX(Таблиця5[[C - COINS - COST]:[ADDRESS]],'02BUILD'!$BN785,3)</f>
        <v>#VALUE!</v>
      </c>
      <c r="BR785" t="e">
        <f>INDEX(Таблиця5[[C - COINS - COST]:[ADDRESS]],'02BUILD'!$BN785,4)</f>
        <v>#VALUE!</v>
      </c>
      <c r="BS785" t="e">
        <f>INDEX(Таблиця5[[C - COINS - COST]:[ADDRESS]],'02BUILD'!$BN785,5)</f>
        <v>#VALUE!</v>
      </c>
      <c r="BT785" t="e">
        <f>INDEX(Таблиця5[[C - COINS - COST]:[ADDRESS]],'02BUILD'!$BN785,6)</f>
        <v>#VALUE!</v>
      </c>
      <c r="BU785" t="e">
        <f>INDEX(Таблиця5[[C - COINS - COST]:[ADDRESS]],'02BUILD'!$BN785,7)</f>
        <v>#VALUE!</v>
      </c>
      <c r="BV785" t="e">
        <f>INDEX(Таблиця5[[C - COINS - COST]:[ADDRESS]],'02BUILD'!$BN785,8)</f>
        <v>#VALUE!</v>
      </c>
      <c r="BW785" t="e">
        <f>INDEX(Таблиця5[[C - COINS - COST]:[ADDRESS]],'02BUILD'!$BN785,9)</f>
        <v>#VALUE!</v>
      </c>
      <c r="BX785" t="e">
        <f>INDEX(Таблиця5[[C - COINS - COST]:[ADDRESS]],'02BUILD'!$BN785,10)</f>
        <v>#VALUE!</v>
      </c>
    </row>
    <row r="786" spans="1:76" ht="16.5" thickTop="1" thickBot="1">
      <c r="A786" s="730"/>
      <c r="B786" s="730"/>
      <c r="C786" s="730"/>
      <c r="D786" s="730"/>
      <c r="E786" s="730"/>
      <c r="F786" s="734" t="s">
        <v>4016</v>
      </c>
      <c r="G786" s="32" t="s">
        <v>4067</v>
      </c>
      <c r="H786" s="710" t="s">
        <v>21002</v>
      </c>
      <c r="I786" s="734"/>
      <c r="J786" s="734"/>
      <c r="K786" s="734"/>
      <c r="L786" s="734"/>
      <c r="M786" s="734"/>
      <c r="N786" s="734"/>
      <c r="O786" s="734"/>
      <c r="P786" s="734"/>
      <c r="Q786" s="734"/>
      <c r="R786" s="734"/>
      <c r="S786" s="734"/>
      <c r="T786" s="734"/>
      <c r="U786" s="734"/>
      <c r="V786" s="734"/>
      <c r="W786" s="734"/>
      <c r="X786" s="734"/>
      <c r="Y786" s="734"/>
      <c r="Z786" s="734"/>
      <c r="AA786" s="734"/>
      <c r="AB786" s="734"/>
      <c r="AC786" s="734"/>
      <c r="AD786" s="734"/>
      <c r="AE786" s="58"/>
      <c r="AG786" s="735"/>
      <c r="AH786" s="734"/>
      <c r="AI786" s="735"/>
      <c r="AJ786" s="734"/>
      <c r="AK786" s="735"/>
      <c r="AL786" s="730"/>
      <c r="AM786" s="730"/>
      <c r="AN786" s="730"/>
      <c r="AO786" s="730"/>
      <c r="AP786" s="730"/>
      <c r="AQ786" s="730"/>
      <c r="AR786" s="730"/>
      <c r="AS786" s="730"/>
      <c r="BJ786" t="e">
        <f>MATCH(Таблиця4[[#This Row],[BUILDING NAME]],#REF!,0)</f>
        <v>#VALUE!</v>
      </c>
      <c r="BK786" t="e">
        <f>INDEX(#REF!,'02BUILD'!BJ786,1)</f>
        <v>#REF!</v>
      </c>
      <c r="BL786" t="e">
        <v>#VALUE!</v>
      </c>
      <c r="BN786" t="e">
        <f>MATCH(Таблиця4[[#This Row],[BUILDING NAME]],Таблиця5[NAME],0)</f>
        <v>#VALUE!</v>
      </c>
      <c r="BO786" t="e">
        <f>INDEX(Таблиця5[[C - COINS - COST]:[ADDRESS]],'02BUILD'!$BN786,1)</f>
        <v>#VALUE!</v>
      </c>
      <c r="BP786" t="e">
        <f>INDEX(Таблиця5[[C - COINS - COST]:[ADDRESS]],'02BUILD'!$BN786,2)</f>
        <v>#VALUE!</v>
      </c>
      <c r="BQ786" t="e">
        <f>INDEX(Таблиця5[[C - COINS - COST]:[ADDRESS]],'02BUILD'!$BN786,3)</f>
        <v>#VALUE!</v>
      </c>
      <c r="BR786" t="e">
        <f>INDEX(Таблиця5[[C - COINS - COST]:[ADDRESS]],'02BUILD'!$BN786,4)</f>
        <v>#VALUE!</v>
      </c>
      <c r="BS786" t="e">
        <f>INDEX(Таблиця5[[C - COINS - COST]:[ADDRESS]],'02BUILD'!$BN786,5)</f>
        <v>#VALUE!</v>
      </c>
      <c r="BT786" t="e">
        <f>INDEX(Таблиця5[[C - COINS - COST]:[ADDRESS]],'02BUILD'!$BN786,6)</f>
        <v>#VALUE!</v>
      </c>
      <c r="BU786" t="e">
        <f>INDEX(Таблиця5[[C - COINS - COST]:[ADDRESS]],'02BUILD'!$BN786,7)</f>
        <v>#VALUE!</v>
      </c>
      <c r="BV786" t="e">
        <f>INDEX(Таблиця5[[C - COINS - COST]:[ADDRESS]],'02BUILD'!$BN786,8)</f>
        <v>#VALUE!</v>
      </c>
      <c r="BW786" t="e">
        <f>INDEX(Таблиця5[[C - COINS - COST]:[ADDRESS]],'02BUILD'!$BN786,9)</f>
        <v>#VALUE!</v>
      </c>
      <c r="BX786" t="e">
        <f>INDEX(Таблиця5[[C - COINS - COST]:[ADDRESS]],'02BUILD'!$BN786,10)</f>
        <v>#VALUE!</v>
      </c>
    </row>
    <row r="787" spans="1:76" ht="16.5" thickTop="1" thickBot="1">
      <c r="A787" s="730"/>
      <c r="B787" s="730"/>
      <c r="C787" s="730"/>
      <c r="D787" s="730"/>
      <c r="E787" s="730"/>
      <c r="F787" s="734" t="s">
        <v>4017</v>
      </c>
      <c r="G787" s="32" t="s">
        <v>4068</v>
      </c>
      <c r="H787" s="710" t="s">
        <v>21003</v>
      </c>
      <c r="I787" s="734"/>
      <c r="J787" s="734"/>
      <c r="K787" s="734"/>
      <c r="L787" s="734"/>
      <c r="M787" s="734"/>
      <c r="N787" s="734"/>
      <c r="O787" s="734"/>
      <c r="P787" s="734"/>
      <c r="Q787" s="734"/>
      <c r="R787" s="734"/>
      <c r="S787" s="734"/>
      <c r="T787" s="734"/>
      <c r="U787" s="734"/>
      <c r="V787" s="734"/>
      <c r="W787" s="734"/>
      <c r="X787" s="734"/>
      <c r="Y787" s="734"/>
      <c r="Z787" s="734"/>
      <c r="AA787" s="734"/>
      <c r="AB787" s="734"/>
      <c r="AC787" s="734"/>
      <c r="AD787" s="734"/>
      <c r="AE787" s="58"/>
      <c r="AG787" s="735"/>
      <c r="AH787" s="734"/>
      <c r="AI787" s="735"/>
      <c r="AJ787" s="734"/>
      <c r="AK787" s="735"/>
      <c r="AL787" s="730"/>
      <c r="AM787" s="730"/>
      <c r="AN787" s="730"/>
      <c r="AO787" s="730"/>
      <c r="AP787" s="730"/>
      <c r="AQ787" s="730"/>
      <c r="AR787" s="730"/>
      <c r="AS787" s="730"/>
      <c r="BJ787" t="e">
        <f>MATCH(Таблиця4[[#This Row],[BUILDING NAME]],#REF!,0)</f>
        <v>#VALUE!</v>
      </c>
      <c r="BK787" t="e">
        <f>INDEX(#REF!,'02BUILD'!BJ787,1)</f>
        <v>#REF!</v>
      </c>
      <c r="BL787" t="e">
        <v>#VALUE!</v>
      </c>
      <c r="BN787" t="e">
        <f>MATCH(Таблиця4[[#This Row],[BUILDING NAME]],Таблиця5[NAME],0)</f>
        <v>#VALUE!</v>
      </c>
      <c r="BO787" t="e">
        <f>INDEX(Таблиця5[[C - COINS - COST]:[ADDRESS]],'02BUILD'!$BN787,1)</f>
        <v>#VALUE!</v>
      </c>
      <c r="BP787" t="e">
        <f>INDEX(Таблиця5[[C - COINS - COST]:[ADDRESS]],'02BUILD'!$BN787,2)</f>
        <v>#VALUE!</v>
      </c>
      <c r="BQ787" t="e">
        <f>INDEX(Таблиця5[[C - COINS - COST]:[ADDRESS]],'02BUILD'!$BN787,3)</f>
        <v>#VALUE!</v>
      </c>
      <c r="BR787" t="e">
        <f>INDEX(Таблиця5[[C - COINS - COST]:[ADDRESS]],'02BUILD'!$BN787,4)</f>
        <v>#VALUE!</v>
      </c>
      <c r="BS787" t="e">
        <f>INDEX(Таблиця5[[C - COINS - COST]:[ADDRESS]],'02BUILD'!$BN787,5)</f>
        <v>#VALUE!</v>
      </c>
      <c r="BT787" t="e">
        <f>INDEX(Таблиця5[[C - COINS - COST]:[ADDRESS]],'02BUILD'!$BN787,6)</f>
        <v>#VALUE!</v>
      </c>
      <c r="BU787" t="e">
        <f>INDEX(Таблиця5[[C - COINS - COST]:[ADDRESS]],'02BUILD'!$BN787,7)</f>
        <v>#VALUE!</v>
      </c>
      <c r="BV787" t="e">
        <f>INDEX(Таблиця5[[C - COINS - COST]:[ADDRESS]],'02BUILD'!$BN787,8)</f>
        <v>#VALUE!</v>
      </c>
      <c r="BW787" t="e">
        <f>INDEX(Таблиця5[[C - COINS - COST]:[ADDRESS]],'02BUILD'!$BN787,9)</f>
        <v>#VALUE!</v>
      </c>
      <c r="BX787" t="e">
        <f>INDEX(Таблиця5[[C - COINS - COST]:[ADDRESS]],'02BUILD'!$BN787,10)</f>
        <v>#VALUE!</v>
      </c>
    </row>
    <row r="788" spans="1:76" ht="16.5" thickTop="1" thickBot="1">
      <c r="A788" s="730"/>
      <c r="B788" s="730"/>
      <c r="C788" s="730"/>
      <c r="D788" s="730"/>
      <c r="E788" s="730"/>
      <c r="F788" s="734" t="s">
        <v>4018</v>
      </c>
      <c r="G788" s="32" t="s">
        <v>4067</v>
      </c>
      <c r="H788" s="710" t="s">
        <v>21004</v>
      </c>
      <c r="I788" s="734"/>
      <c r="J788" s="734"/>
      <c r="K788" s="734"/>
      <c r="L788" s="734"/>
      <c r="M788" s="734"/>
      <c r="N788" s="734"/>
      <c r="O788" s="734"/>
      <c r="P788" s="734"/>
      <c r="Q788" s="734"/>
      <c r="R788" s="734"/>
      <c r="S788" s="734"/>
      <c r="T788" s="734"/>
      <c r="U788" s="734"/>
      <c r="V788" s="734"/>
      <c r="W788" s="734"/>
      <c r="X788" s="734"/>
      <c r="Y788" s="734"/>
      <c r="Z788" s="734"/>
      <c r="AA788" s="734"/>
      <c r="AB788" s="734"/>
      <c r="AC788" s="734"/>
      <c r="AD788" s="734"/>
      <c r="AE788" s="58"/>
      <c r="AG788" s="735"/>
      <c r="AH788" s="734"/>
      <c r="AI788" s="735"/>
      <c r="AJ788" s="734"/>
      <c r="AK788" s="735"/>
      <c r="AL788" s="730"/>
      <c r="AM788" s="730"/>
      <c r="AN788" s="730"/>
      <c r="AO788" s="730"/>
      <c r="AP788" s="730"/>
      <c r="AQ788" s="730"/>
      <c r="AR788" s="730"/>
      <c r="AS788" s="730"/>
      <c r="BJ788" t="e">
        <f>MATCH(Таблиця4[[#This Row],[BUILDING NAME]],#REF!,0)</f>
        <v>#VALUE!</v>
      </c>
      <c r="BK788" t="e">
        <f>INDEX(#REF!,'02BUILD'!BJ788,1)</f>
        <v>#REF!</v>
      </c>
      <c r="BL788" t="e">
        <v>#VALUE!</v>
      </c>
      <c r="BN788" t="e">
        <f>MATCH(Таблиця4[[#This Row],[BUILDING NAME]],Таблиця5[NAME],0)</f>
        <v>#VALUE!</v>
      </c>
      <c r="BO788" t="e">
        <f>INDEX(Таблиця5[[C - COINS - COST]:[ADDRESS]],'02BUILD'!$BN788,1)</f>
        <v>#VALUE!</v>
      </c>
      <c r="BP788" t="e">
        <f>INDEX(Таблиця5[[C - COINS - COST]:[ADDRESS]],'02BUILD'!$BN788,2)</f>
        <v>#VALUE!</v>
      </c>
      <c r="BQ788" t="e">
        <f>INDEX(Таблиця5[[C - COINS - COST]:[ADDRESS]],'02BUILD'!$BN788,3)</f>
        <v>#VALUE!</v>
      </c>
      <c r="BR788" t="e">
        <f>INDEX(Таблиця5[[C - COINS - COST]:[ADDRESS]],'02BUILD'!$BN788,4)</f>
        <v>#VALUE!</v>
      </c>
      <c r="BS788" t="e">
        <f>INDEX(Таблиця5[[C - COINS - COST]:[ADDRESS]],'02BUILD'!$BN788,5)</f>
        <v>#VALUE!</v>
      </c>
      <c r="BT788" t="e">
        <f>INDEX(Таблиця5[[C - COINS - COST]:[ADDRESS]],'02BUILD'!$BN788,6)</f>
        <v>#VALUE!</v>
      </c>
      <c r="BU788" t="e">
        <f>INDEX(Таблиця5[[C - COINS - COST]:[ADDRESS]],'02BUILD'!$BN788,7)</f>
        <v>#VALUE!</v>
      </c>
      <c r="BV788" t="e">
        <f>INDEX(Таблиця5[[C - COINS - COST]:[ADDRESS]],'02BUILD'!$BN788,8)</f>
        <v>#VALUE!</v>
      </c>
      <c r="BW788" t="e">
        <f>INDEX(Таблиця5[[C - COINS - COST]:[ADDRESS]],'02BUILD'!$BN788,9)</f>
        <v>#VALUE!</v>
      </c>
      <c r="BX788" t="e">
        <f>INDEX(Таблиця5[[C - COINS - COST]:[ADDRESS]],'02BUILD'!$BN788,10)</f>
        <v>#VALUE!</v>
      </c>
    </row>
    <row r="789" spans="1:76" ht="16.5" thickTop="1" thickBot="1">
      <c r="A789" s="730"/>
      <c r="B789" s="730"/>
      <c r="C789" s="730"/>
      <c r="D789" s="730"/>
      <c r="E789" s="730"/>
      <c r="F789" s="734" t="s">
        <v>4019</v>
      </c>
      <c r="G789" s="32" t="s">
        <v>4067</v>
      </c>
      <c r="H789" s="710" t="s">
        <v>21005</v>
      </c>
      <c r="I789" s="734"/>
      <c r="J789" s="734"/>
      <c r="K789" s="734"/>
      <c r="L789" s="734"/>
      <c r="M789" s="734"/>
      <c r="N789" s="734"/>
      <c r="O789" s="734"/>
      <c r="P789" s="734"/>
      <c r="Q789" s="734"/>
      <c r="R789" s="734"/>
      <c r="S789" s="734"/>
      <c r="T789" s="734"/>
      <c r="U789" s="734"/>
      <c r="V789" s="734"/>
      <c r="W789" s="734"/>
      <c r="X789" s="734"/>
      <c r="Y789" s="734"/>
      <c r="Z789" s="734"/>
      <c r="AA789" s="734"/>
      <c r="AB789" s="734"/>
      <c r="AC789" s="734"/>
      <c r="AD789" s="734"/>
      <c r="AE789" s="58"/>
      <c r="AG789" s="735"/>
      <c r="AH789" s="734"/>
      <c r="AI789" s="735"/>
      <c r="AJ789" s="734"/>
      <c r="AK789" s="735"/>
      <c r="AL789" s="730"/>
      <c r="AM789" s="730"/>
      <c r="AN789" s="730"/>
      <c r="AO789" s="730"/>
      <c r="AP789" s="730"/>
      <c r="AQ789" s="730"/>
      <c r="AR789" s="730"/>
      <c r="AS789" s="730"/>
      <c r="BJ789" t="e">
        <f>MATCH(Таблиця4[[#This Row],[BUILDING NAME]],#REF!,0)</f>
        <v>#VALUE!</v>
      </c>
      <c r="BK789" t="e">
        <f>INDEX(#REF!,'02BUILD'!BJ789,1)</f>
        <v>#REF!</v>
      </c>
      <c r="BL789" t="e">
        <v>#VALUE!</v>
      </c>
      <c r="BN789" t="e">
        <f>MATCH(Таблиця4[[#This Row],[BUILDING NAME]],Таблиця5[NAME],0)</f>
        <v>#VALUE!</v>
      </c>
      <c r="BO789" t="e">
        <f>INDEX(Таблиця5[[C - COINS - COST]:[ADDRESS]],'02BUILD'!$BN789,1)</f>
        <v>#VALUE!</v>
      </c>
      <c r="BP789" t="e">
        <f>INDEX(Таблиця5[[C - COINS - COST]:[ADDRESS]],'02BUILD'!$BN789,2)</f>
        <v>#VALUE!</v>
      </c>
      <c r="BQ789" t="e">
        <f>INDEX(Таблиця5[[C - COINS - COST]:[ADDRESS]],'02BUILD'!$BN789,3)</f>
        <v>#VALUE!</v>
      </c>
      <c r="BR789" t="e">
        <f>INDEX(Таблиця5[[C - COINS - COST]:[ADDRESS]],'02BUILD'!$BN789,4)</f>
        <v>#VALUE!</v>
      </c>
      <c r="BS789" t="e">
        <f>INDEX(Таблиця5[[C - COINS - COST]:[ADDRESS]],'02BUILD'!$BN789,5)</f>
        <v>#VALUE!</v>
      </c>
      <c r="BT789" t="e">
        <f>INDEX(Таблиця5[[C - COINS - COST]:[ADDRESS]],'02BUILD'!$BN789,6)</f>
        <v>#VALUE!</v>
      </c>
      <c r="BU789" t="e">
        <f>INDEX(Таблиця5[[C - COINS - COST]:[ADDRESS]],'02BUILD'!$BN789,7)</f>
        <v>#VALUE!</v>
      </c>
      <c r="BV789" t="e">
        <f>INDEX(Таблиця5[[C - COINS - COST]:[ADDRESS]],'02BUILD'!$BN789,8)</f>
        <v>#VALUE!</v>
      </c>
      <c r="BW789" t="e">
        <f>INDEX(Таблиця5[[C - COINS - COST]:[ADDRESS]],'02BUILD'!$BN789,9)</f>
        <v>#VALUE!</v>
      </c>
      <c r="BX789" t="e">
        <f>INDEX(Таблиця5[[C - COINS - COST]:[ADDRESS]],'02BUILD'!$BN789,10)</f>
        <v>#VALUE!</v>
      </c>
    </row>
    <row r="790" spans="1:76" ht="16.5" thickTop="1" thickBot="1">
      <c r="A790" s="730"/>
      <c r="B790" s="730"/>
      <c r="C790" s="730"/>
      <c r="D790" s="730"/>
      <c r="E790" s="730"/>
      <c r="F790" s="734" t="s">
        <v>4020</v>
      </c>
      <c r="G790" s="32" t="s">
        <v>4072</v>
      </c>
      <c r="H790" s="710" t="s">
        <v>21006</v>
      </c>
      <c r="I790" s="734"/>
      <c r="J790" s="734"/>
      <c r="K790" s="734"/>
      <c r="L790" s="734"/>
      <c r="M790" s="734"/>
      <c r="N790" s="734"/>
      <c r="O790" s="734"/>
      <c r="P790" s="734"/>
      <c r="Q790" s="734"/>
      <c r="R790" s="734"/>
      <c r="S790" s="734"/>
      <c r="T790" s="734"/>
      <c r="U790" s="734"/>
      <c r="V790" s="734"/>
      <c r="W790" s="734"/>
      <c r="X790" s="734"/>
      <c r="Y790" s="734"/>
      <c r="Z790" s="734"/>
      <c r="AA790" s="734"/>
      <c r="AB790" s="734"/>
      <c r="AC790" s="734"/>
      <c r="AD790" s="734"/>
      <c r="AE790" s="58"/>
      <c r="AG790" s="735"/>
      <c r="AH790" s="734"/>
      <c r="AI790" s="735"/>
      <c r="AJ790" s="734"/>
      <c r="AK790" s="735"/>
      <c r="AL790" s="730"/>
      <c r="AM790" s="730"/>
      <c r="AN790" s="730"/>
      <c r="AO790" s="730"/>
      <c r="AP790" s="730"/>
      <c r="AQ790" s="730"/>
      <c r="AR790" s="730"/>
      <c r="AS790" s="730"/>
      <c r="BJ790" t="e">
        <f>MATCH(Таблиця4[[#This Row],[BUILDING NAME]],#REF!,0)</f>
        <v>#VALUE!</v>
      </c>
      <c r="BK790" t="e">
        <f>INDEX(#REF!,'02BUILD'!BJ790,1)</f>
        <v>#REF!</v>
      </c>
      <c r="BL790" t="e">
        <v>#VALUE!</v>
      </c>
      <c r="BN790" t="e">
        <f>MATCH(Таблиця4[[#This Row],[BUILDING NAME]],Таблиця5[NAME],0)</f>
        <v>#VALUE!</v>
      </c>
      <c r="BO790" t="e">
        <f>INDEX(Таблиця5[[C - COINS - COST]:[ADDRESS]],'02BUILD'!$BN790,1)</f>
        <v>#VALUE!</v>
      </c>
      <c r="BP790" t="e">
        <f>INDEX(Таблиця5[[C - COINS - COST]:[ADDRESS]],'02BUILD'!$BN790,2)</f>
        <v>#VALUE!</v>
      </c>
      <c r="BQ790" t="e">
        <f>INDEX(Таблиця5[[C - COINS - COST]:[ADDRESS]],'02BUILD'!$BN790,3)</f>
        <v>#VALUE!</v>
      </c>
      <c r="BR790" t="e">
        <f>INDEX(Таблиця5[[C - COINS - COST]:[ADDRESS]],'02BUILD'!$BN790,4)</f>
        <v>#VALUE!</v>
      </c>
      <c r="BS790" t="e">
        <f>INDEX(Таблиця5[[C - COINS - COST]:[ADDRESS]],'02BUILD'!$BN790,5)</f>
        <v>#VALUE!</v>
      </c>
      <c r="BT790" t="e">
        <f>INDEX(Таблиця5[[C - COINS - COST]:[ADDRESS]],'02BUILD'!$BN790,6)</f>
        <v>#VALUE!</v>
      </c>
      <c r="BU790" t="e">
        <f>INDEX(Таблиця5[[C - COINS - COST]:[ADDRESS]],'02BUILD'!$BN790,7)</f>
        <v>#VALUE!</v>
      </c>
      <c r="BV790" t="e">
        <f>INDEX(Таблиця5[[C - COINS - COST]:[ADDRESS]],'02BUILD'!$BN790,8)</f>
        <v>#VALUE!</v>
      </c>
      <c r="BW790" t="e">
        <f>INDEX(Таблиця5[[C - COINS - COST]:[ADDRESS]],'02BUILD'!$BN790,9)</f>
        <v>#VALUE!</v>
      </c>
      <c r="BX790" t="e">
        <f>INDEX(Таблиця5[[C - COINS - COST]:[ADDRESS]],'02BUILD'!$BN790,10)</f>
        <v>#VALUE!</v>
      </c>
    </row>
    <row r="791" spans="1:76" ht="16.5" thickTop="1" thickBot="1">
      <c r="A791" s="730"/>
      <c r="B791" s="730"/>
      <c r="C791" s="730"/>
      <c r="D791" s="730"/>
      <c r="E791" s="730"/>
      <c r="F791" s="734" t="s">
        <v>4021</v>
      </c>
      <c r="G791" s="32" t="s">
        <v>4067</v>
      </c>
      <c r="H791" s="710" t="s">
        <v>21007</v>
      </c>
      <c r="I791" s="734"/>
      <c r="J791" s="734"/>
      <c r="K791" s="734"/>
      <c r="L791" s="734"/>
      <c r="M791" s="734"/>
      <c r="N791" s="734"/>
      <c r="O791" s="734"/>
      <c r="P791" s="734"/>
      <c r="Q791" s="734"/>
      <c r="R791" s="734"/>
      <c r="S791" s="734"/>
      <c r="T791" s="734"/>
      <c r="U791" s="734"/>
      <c r="V791" s="734"/>
      <c r="W791" s="734"/>
      <c r="X791" s="734"/>
      <c r="Y791" s="734"/>
      <c r="Z791" s="734"/>
      <c r="AA791" s="734"/>
      <c r="AB791" s="734"/>
      <c r="AC791" s="734"/>
      <c r="AD791" s="734"/>
      <c r="AE791" s="58"/>
      <c r="AG791" s="735"/>
      <c r="AH791" s="734"/>
      <c r="AI791" s="735"/>
      <c r="AJ791" s="734"/>
      <c r="AK791" s="735"/>
      <c r="AL791" s="730"/>
      <c r="AM791" s="730"/>
      <c r="AN791" s="730"/>
      <c r="AO791" s="730"/>
      <c r="AP791" s="730"/>
      <c r="AQ791" s="730"/>
      <c r="AR791" s="730"/>
      <c r="AS791" s="730"/>
      <c r="BJ791" t="e">
        <f>MATCH(Таблиця4[[#This Row],[BUILDING NAME]],#REF!,0)</f>
        <v>#VALUE!</v>
      </c>
      <c r="BK791" t="e">
        <f>INDEX(#REF!,'02BUILD'!BJ791,1)</f>
        <v>#REF!</v>
      </c>
      <c r="BL791" t="e">
        <v>#VALUE!</v>
      </c>
      <c r="BN791" t="e">
        <f>MATCH(Таблиця4[[#This Row],[BUILDING NAME]],Таблиця5[NAME],0)</f>
        <v>#VALUE!</v>
      </c>
      <c r="BO791" t="e">
        <f>INDEX(Таблиця5[[C - COINS - COST]:[ADDRESS]],'02BUILD'!$BN791,1)</f>
        <v>#VALUE!</v>
      </c>
      <c r="BP791" t="e">
        <f>INDEX(Таблиця5[[C - COINS - COST]:[ADDRESS]],'02BUILD'!$BN791,2)</f>
        <v>#VALUE!</v>
      </c>
      <c r="BQ791" t="e">
        <f>INDEX(Таблиця5[[C - COINS - COST]:[ADDRESS]],'02BUILD'!$BN791,3)</f>
        <v>#VALUE!</v>
      </c>
      <c r="BR791" t="e">
        <f>INDEX(Таблиця5[[C - COINS - COST]:[ADDRESS]],'02BUILD'!$BN791,4)</f>
        <v>#VALUE!</v>
      </c>
      <c r="BS791" t="e">
        <f>INDEX(Таблиця5[[C - COINS - COST]:[ADDRESS]],'02BUILD'!$BN791,5)</f>
        <v>#VALUE!</v>
      </c>
      <c r="BT791" t="e">
        <f>INDEX(Таблиця5[[C - COINS - COST]:[ADDRESS]],'02BUILD'!$BN791,6)</f>
        <v>#VALUE!</v>
      </c>
      <c r="BU791" t="e">
        <f>INDEX(Таблиця5[[C - COINS - COST]:[ADDRESS]],'02BUILD'!$BN791,7)</f>
        <v>#VALUE!</v>
      </c>
      <c r="BV791" t="e">
        <f>INDEX(Таблиця5[[C - COINS - COST]:[ADDRESS]],'02BUILD'!$BN791,8)</f>
        <v>#VALUE!</v>
      </c>
      <c r="BW791" t="e">
        <f>INDEX(Таблиця5[[C - COINS - COST]:[ADDRESS]],'02BUILD'!$BN791,9)</f>
        <v>#VALUE!</v>
      </c>
      <c r="BX791" t="e">
        <f>INDEX(Таблиця5[[C - COINS - COST]:[ADDRESS]],'02BUILD'!$BN791,10)</f>
        <v>#VALUE!</v>
      </c>
    </row>
    <row r="792" spans="1:76" ht="16.5" thickTop="1" thickBot="1">
      <c r="A792" s="730"/>
      <c r="B792" s="730"/>
      <c r="C792" s="730"/>
      <c r="D792" s="730"/>
      <c r="E792" s="730"/>
      <c r="F792" s="734" t="s">
        <v>4022</v>
      </c>
      <c r="G792" s="32" t="s">
        <v>4067</v>
      </c>
      <c r="H792" s="710" t="s">
        <v>4074</v>
      </c>
      <c r="I792" s="734"/>
      <c r="J792" s="734"/>
      <c r="K792" s="734"/>
      <c r="L792" s="734"/>
      <c r="M792" s="734"/>
      <c r="N792" s="734"/>
      <c r="O792" s="734"/>
      <c r="P792" s="734"/>
      <c r="Q792" s="734"/>
      <c r="R792" s="734"/>
      <c r="S792" s="734"/>
      <c r="T792" s="734"/>
      <c r="U792" s="734"/>
      <c r="V792" s="734"/>
      <c r="W792" s="734"/>
      <c r="X792" s="734"/>
      <c r="Y792" s="734"/>
      <c r="Z792" s="734"/>
      <c r="AA792" s="734"/>
      <c r="AB792" s="734"/>
      <c r="AC792" s="734"/>
      <c r="AD792" s="734"/>
      <c r="AE792" s="58"/>
      <c r="AG792" s="735"/>
      <c r="AH792" s="734"/>
      <c r="AI792" s="735"/>
      <c r="AJ792" s="734"/>
      <c r="AK792" s="735"/>
      <c r="AL792" s="730"/>
      <c r="AM792" s="730"/>
      <c r="AN792" s="730"/>
      <c r="AO792" s="730"/>
      <c r="AP792" s="730"/>
      <c r="AQ792" s="730"/>
      <c r="AR792" s="730"/>
      <c r="AS792" s="730"/>
      <c r="BJ792" t="e">
        <f>MATCH(Таблиця4[[#This Row],[BUILDING NAME]],#REF!,0)</f>
        <v>#VALUE!</v>
      </c>
      <c r="BK792" t="e">
        <f>INDEX(#REF!,'02BUILD'!BJ792,1)</f>
        <v>#REF!</v>
      </c>
      <c r="BL792" t="e">
        <v>#VALUE!</v>
      </c>
      <c r="BN792" t="e">
        <f>MATCH(Таблиця4[[#This Row],[BUILDING NAME]],Таблиця5[NAME],0)</f>
        <v>#VALUE!</v>
      </c>
      <c r="BO792" t="e">
        <f>INDEX(Таблиця5[[C - COINS - COST]:[ADDRESS]],'02BUILD'!$BN792,1)</f>
        <v>#VALUE!</v>
      </c>
      <c r="BP792" t="e">
        <f>INDEX(Таблиця5[[C - COINS - COST]:[ADDRESS]],'02BUILD'!$BN792,2)</f>
        <v>#VALUE!</v>
      </c>
      <c r="BQ792" t="e">
        <f>INDEX(Таблиця5[[C - COINS - COST]:[ADDRESS]],'02BUILD'!$BN792,3)</f>
        <v>#VALUE!</v>
      </c>
      <c r="BR792" t="e">
        <f>INDEX(Таблиця5[[C - COINS - COST]:[ADDRESS]],'02BUILD'!$BN792,4)</f>
        <v>#VALUE!</v>
      </c>
      <c r="BS792" t="e">
        <f>INDEX(Таблиця5[[C - COINS - COST]:[ADDRESS]],'02BUILD'!$BN792,5)</f>
        <v>#VALUE!</v>
      </c>
      <c r="BT792" t="e">
        <f>INDEX(Таблиця5[[C - COINS - COST]:[ADDRESS]],'02BUILD'!$BN792,6)</f>
        <v>#VALUE!</v>
      </c>
      <c r="BU792" t="e">
        <f>INDEX(Таблиця5[[C - COINS - COST]:[ADDRESS]],'02BUILD'!$BN792,7)</f>
        <v>#VALUE!</v>
      </c>
      <c r="BV792" t="e">
        <f>INDEX(Таблиця5[[C - COINS - COST]:[ADDRESS]],'02BUILD'!$BN792,8)</f>
        <v>#VALUE!</v>
      </c>
      <c r="BW792" t="e">
        <f>INDEX(Таблиця5[[C - COINS - COST]:[ADDRESS]],'02BUILD'!$BN792,9)</f>
        <v>#VALUE!</v>
      </c>
      <c r="BX792" t="e">
        <f>INDEX(Таблиця5[[C - COINS - COST]:[ADDRESS]],'02BUILD'!$BN792,10)</f>
        <v>#VALUE!</v>
      </c>
    </row>
    <row r="793" spans="1:76" ht="16.5" thickTop="1" thickBot="1">
      <c r="A793" s="730"/>
      <c r="B793" s="730"/>
      <c r="C793" s="730"/>
      <c r="D793" s="730"/>
      <c r="E793" s="730"/>
      <c r="F793" s="734" t="s">
        <v>4023</v>
      </c>
      <c r="G793" s="32" t="s">
        <v>4067</v>
      </c>
      <c r="H793" s="710" t="s">
        <v>21008</v>
      </c>
      <c r="I793" s="734"/>
      <c r="J793" s="734"/>
      <c r="K793" s="734"/>
      <c r="L793" s="734"/>
      <c r="M793" s="734"/>
      <c r="N793" s="734"/>
      <c r="O793" s="734"/>
      <c r="P793" s="734"/>
      <c r="Q793" s="734"/>
      <c r="R793" s="734"/>
      <c r="S793" s="734"/>
      <c r="T793" s="734"/>
      <c r="U793" s="734"/>
      <c r="V793" s="734"/>
      <c r="W793" s="734"/>
      <c r="X793" s="734"/>
      <c r="Y793" s="734"/>
      <c r="Z793" s="734"/>
      <c r="AA793" s="734"/>
      <c r="AB793" s="734"/>
      <c r="AC793" s="734"/>
      <c r="AD793" s="734"/>
      <c r="AE793" s="58"/>
      <c r="AG793" s="735"/>
      <c r="AH793" s="734"/>
      <c r="AI793" s="735"/>
      <c r="AJ793" s="734"/>
      <c r="AK793" s="735"/>
      <c r="AL793" s="730"/>
      <c r="AM793" s="730"/>
      <c r="AN793" s="730"/>
      <c r="AO793" s="730"/>
      <c r="AP793" s="730"/>
      <c r="AQ793" s="730"/>
      <c r="AR793" s="730"/>
      <c r="AS793" s="730"/>
      <c r="BJ793" t="e">
        <f>MATCH(Таблиця4[[#This Row],[BUILDING NAME]],#REF!,0)</f>
        <v>#VALUE!</v>
      </c>
      <c r="BK793" t="e">
        <f>INDEX(#REF!,'02BUILD'!BJ793,1)</f>
        <v>#REF!</v>
      </c>
      <c r="BL793" t="e">
        <v>#VALUE!</v>
      </c>
      <c r="BN793" t="e">
        <f>MATCH(Таблиця4[[#This Row],[BUILDING NAME]],Таблиця5[NAME],0)</f>
        <v>#VALUE!</v>
      </c>
      <c r="BO793" t="e">
        <f>INDEX(Таблиця5[[C - COINS - COST]:[ADDRESS]],'02BUILD'!$BN793,1)</f>
        <v>#VALUE!</v>
      </c>
      <c r="BP793" t="e">
        <f>INDEX(Таблиця5[[C - COINS - COST]:[ADDRESS]],'02BUILD'!$BN793,2)</f>
        <v>#VALUE!</v>
      </c>
      <c r="BQ793" t="e">
        <f>INDEX(Таблиця5[[C - COINS - COST]:[ADDRESS]],'02BUILD'!$BN793,3)</f>
        <v>#VALUE!</v>
      </c>
      <c r="BR793" t="e">
        <f>INDEX(Таблиця5[[C - COINS - COST]:[ADDRESS]],'02BUILD'!$BN793,4)</f>
        <v>#VALUE!</v>
      </c>
      <c r="BS793" t="e">
        <f>INDEX(Таблиця5[[C - COINS - COST]:[ADDRESS]],'02BUILD'!$BN793,5)</f>
        <v>#VALUE!</v>
      </c>
      <c r="BT793" t="e">
        <f>INDEX(Таблиця5[[C - COINS - COST]:[ADDRESS]],'02BUILD'!$BN793,6)</f>
        <v>#VALUE!</v>
      </c>
      <c r="BU793" t="e">
        <f>INDEX(Таблиця5[[C - COINS - COST]:[ADDRESS]],'02BUILD'!$BN793,7)</f>
        <v>#VALUE!</v>
      </c>
      <c r="BV793" t="e">
        <f>INDEX(Таблиця5[[C - COINS - COST]:[ADDRESS]],'02BUILD'!$BN793,8)</f>
        <v>#VALUE!</v>
      </c>
      <c r="BW793" t="e">
        <f>INDEX(Таблиця5[[C - COINS - COST]:[ADDRESS]],'02BUILD'!$BN793,9)</f>
        <v>#VALUE!</v>
      </c>
      <c r="BX793" t="e">
        <f>INDEX(Таблиця5[[C - COINS - COST]:[ADDRESS]],'02BUILD'!$BN793,10)</f>
        <v>#VALUE!</v>
      </c>
    </row>
    <row r="794" spans="1:76" ht="16.5" thickTop="1" thickBot="1">
      <c r="A794" s="730"/>
      <c r="B794" s="730"/>
      <c r="C794" s="730"/>
      <c r="D794" s="730"/>
      <c r="E794" s="730"/>
      <c r="F794" s="734" t="s">
        <v>4024</v>
      </c>
      <c r="G794" s="32" t="s">
        <v>4075</v>
      </c>
      <c r="H794" s="710" t="s">
        <v>21009</v>
      </c>
      <c r="I794" s="734"/>
      <c r="J794" s="734"/>
      <c r="K794" s="734"/>
      <c r="L794" s="734"/>
      <c r="M794" s="734"/>
      <c r="N794" s="734"/>
      <c r="O794" s="734"/>
      <c r="P794" s="734"/>
      <c r="Q794" s="734"/>
      <c r="R794" s="734"/>
      <c r="S794" s="734"/>
      <c r="T794" s="734"/>
      <c r="U794" s="734"/>
      <c r="V794" s="734"/>
      <c r="W794" s="734"/>
      <c r="X794" s="734"/>
      <c r="Y794" s="734"/>
      <c r="Z794" s="734"/>
      <c r="AA794" s="734"/>
      <c r="AB794" s="734"/>
      <c r="AC794" s="734"/>
      <c r="AD794" s="734"/>
      <c r="AE794" s="58"/>
      <c r="AG794" s="735"/>
      <c r="AH794" s="734"/>
      <c r="AI794" s="735"/>
      <c r="AJ794" s="734"/>
      <c r="AK794" s="735"/>
      <c r="AL794" s="730"/>
      <c r="AM794" s="730"/>
      <c r="AN794" s="730"/>
      <c r="AO794" s="730"/>
      <c r="AP794" s="730"/>
      <c r="AQ794" s="730"/>
      <c r="AR794" s="730"/>
      <c r="AS794" s="730"/>
      <c r="BJ794" t="e">
        <f>MATCH(Таблиця4[[#This Row],[BUILDING NAME]],#REF!,0)</f>
        <v>#VALUE!</v>
      </c>
      <c r="BK794" t="e">
        <f>INDEX(#REF!,'02BUILD'!BJ794,1)</f>
        <v>#REF!</v>
      </c>
      <c r="BL794" t="e">
        <v>#VALUE!</v>
      </c>
      <c r="BN794" t="e">
        <f>MATCH(Таблиця4[[#This Row],[BUILDING NAME]],Таблиця5[NAME],0)</f>
        <v>#VALUE!</v>
      </c>
      <c r="BO794" t="e">
        <f>INDEX(Таблиця5[[C - COINS - COST]:[ADDRESS]],'02BUILD'!$BN794,1)</f>
        <v>#VALUE!</v>
      </c>
      <c r="BP794" t="e">
        <f>INDEX(Таблиця5[[C - COINS - COST]:[ADDRESS]],'02BUILD'!$BN794,2)</f>
        <v>#VALUE!</v>
      </c>
      <c r="BQ794" t="e">
        <f>INDEX(Таблиця5[[C - COINS - COST]:[ADDRESS]],'02BUILD'!$BN794,3)</f>
        <v>#VALUE!</v>
      </c>
      <c r="BR794" t="e">
        <f>INDEX(Таблиця5[[C - COINS - COST]:[ADDRESS]],'02BUILD'!$BN794,4)</f>
        <v>#VALUE!</v>
      </c>
      <c r="BS794" t="e">
        <f>INDEX(Таблиця5[[C - COINS - COST]:[ADDRESS]],'02BUILD'!$BN794,5)</f>
        <v>#VALUE!</v>
      </c>
      <c r="BT794" t="e">
        <f>INDEX(Таблиця5[[C - COINS - COST]:[ADDRESS]],'02BUILD'!$BN794,6)</f>
        <v>#VALUE!</v>
      </c>
      <c r="BU794" t="e">
        <f>INDEX(Таблиця5[[C - COINS - COST]:[ADDRESS]],'02BUILD'!$BN794,7)</f>
        <v>#VALUE!</v>
      </c>
      <c r="BV794" t="e">
        <f>INDEX(Таблиця5[[C - COINS - COST]:[ADDRESS]],'02BUILD'!$BN794,8)</f>
        <v>#VALUE!</v>
      </c>
      <c r="BW794" t="e">
        <f>INDEX(Таблиця5[[C - COINS - COST]:[ADDRESS]],'02BUILD'!$BN794,9)</f>
        <v>#VALUE!</v>
      </c>
      <c r="BX794" t="e">
        <f>INDEX(Таблиця5[[C - COINS - COST]:[ADDRESS]],'02BUILD'!$BN794,10)</f>
        <v>#VALUE!</v>
      </c>
    </row>
    <row r="795" spans="1:76" ht="16.5" thickTop="1" thickBot="1">
      <c r="A795" s="730"/>
      <c r="B795" s="730"/>
      <c r="C795" s="730"/>
      <c r="D795" s="730"/>
      <c r="E795" s="730"/>
      <c r="F795" s="734" t="s">
        <v>4025</v>
      </c>
      <c r="G795" s="32" t="s">
        <v>4067</v>
      </c>
      <c r="H795" s="710" t="s">
        <v>21010</v>
      </c>
      <c r="I795" s="734"/>
      <c r="J795" s="734"/>
      <c r="K795" s="734"/>
      <c r="L795" s="734"/>
      <c r="M795" s="734"/>
      <c r="N795" s="734"/>
      <c r="O795" s="734"/>
      <c r="P795" s="734"/>
      <c r="Q795" s="734"/>
      <c r="R795" s="734"/>
      <c r="S795" s="734"/>
      <c r="T795" s="734"/>
      <c r="U795" s="734"/>
      <c r="V795" s="734"/>
      <c r="W795" s="734"/>
      <c r="X795" s="734"/>
      <c r="Y795" s="734"/>
      <c r="Z795" s="734"/>
      <c r="AA795" s="734"/>
      <c r="AB795" s="734"/>
      <c r="AC795" s="734"/>
      <c r="AD795" s="734"/>
      <c r="AE795" s="58"/>
      <c r="AG795" s="735"/>
      <c r="AH795" s="734"/>
      <c r="AI795" s="735"/>
      <c r="AJ795" s="734"/>
      <c r="AK795" s="735"/>
      <c r="AL795" s="730"/>
      <c r="AM795" s="730"/>
      <c r="AN795" s="730"/>
      <c r="AO795" s="730"/>
      <c r="AP795" s="730"/>
      <c r="AQ795" s="730"/>
      <c r="AR795" s="730"/>
      <c r="AS795" s="730"/>
      <c r="BJ795" t="e">
        <f>MATCH(Таблиця4[[#This Row],[BUILDING NAME]],#REF!,0)</f>
        <v>#VALUE!</v>
      </c>
      <c r="BK795" t="e">
        <f>INDEX(#REF!,'02BUILD'!BJ795,1)</f>
        <v>#REF!</v>
      </c>
      <c r="BL795" t="e">
        <v>#VALUE!</v>
      </c>
      <c r="BN795" t="e">
        <f>MATCH(Таблиця4[[#This Row],[BUILDING NAME]],Таблиця5[NAME],0)</f>
        <v>#VALUE!</v>
      </c>
      <c r="BO795" t="e">
        <f>INDEX(Таблиця5[[C - COINS - COST]:[ADDRESS]],'02BUILD'!$BN795,1)</f>
        <v>#VALUE!</v>
      </c>
      <c r="BP795" t="e">
        <f>INDEX(Таблиця5[[C - COINS - COST]:[ADDRESS]],'02BUILD'!$BN795,2)</f>
        <v>#VALUE!</v>
      </c>
      <c r="BQ795" t="e">
        <f>INDEX(Таблиця5[[C - COINS - COST]:[ADDRESS]],'02BUILD'!$BN795,3)</f>
        <v>#VALUE!</v>
      </c>
      <c r="BR795" t="e">
        <f>INDEX(Таблиця5[[C - COINS - COST]:[ADDRESS]],'02BUILD'!$BN795,4)</f>
        <v>#VALUE!</v>
      </c>
      <c r="BS795" t="e">
        <f>INDEX(Таблиця5[[C - COINS - COST]:[ADDRESS]],'02BUILD'!$BN795,5)</f>
        <v>#VALUE!</v>
      </c>
      <c r="BT795" t="e">
        <f>INDEX(Таблиця5[[C - COINS - COST]:[ADDRESS]],'02BUILD'!$BN795,6)</f>
        <v>#VALUE!</v>
      </c>
      <c r="BU795" t="e">
        <f>INDEX(Таблиця5[[C - COINS - COST]:[ADDRESS]],'02BUILD'!$BN795,7)</f>
        <v>#VALUE!</v>
      </c>
      <c r="BV795" t="e">
        <f>INDEX(Таблиця5[[C - COINS - COST]:[ADDRESS]],'02BUILD'!$BN795,8)</f>
        <v>#VALUE!</v>
      </c>
      <c r="BW795" t="e">
        <f>INDEX(Таблиця5[[C - COINS - COST]:[ADDRESS]],'02BUILD'!$BN795,9)</f>
        <v>#VALUE!</v>
      </c>
      <c r="BX795" t="e">
        <f>INDEX(Таблиця5[[C - COINS - COST]:[ADDRESS]],'02BUILD'!$BN795,10)</f>
        <v>#VALUE!</v>
      </c>
    </row>
    <row r="796" spans="1:76" ht="16.5" thickTop="1" thickBot="1">
      <c r="A796" s="730"/>
      <c r="B796" s="730"/>
      <c r="C796" s="730"/>
      <c r="D796" s="730"/>
      <c r="E796" s="730"/>
      <c r="F796" s="734" t="s">
        <v>4026</v>
      </c>
      <c r="G796" s="32" t="s">
        <v>4067</v>
      </c>
      <c r="H796" s="710" t="s">
        <v>21011</v>
      </c>
      <c r="I796" s="734"/>
      <c r="J796" s="734"/>
      <c r="K796" s="734"/>
      <c r="L796" s="734"/>
      <c r="M796" s="734"/>
      <c r="N796" s="734"/>
      <c r="O796" s="734"/>
      <c r="P796" s="734"/>
      <c r="Q796" s="734"/>
      <c r="R796" s="734"/>
      <c r="S796" s="734"/>
      <c r="T796" s="734"/>
      <c r="U796" s="734"/>
      <c r="V796" s="734"/>
      <c r="W796" s="734"/>
      <c r="X796" s="734"/>
      <c r="Y796" s="734"/>
      <c r="Z796" s="734"/>
      <c r="AA796" s="734"/>
      <c r="AB796" s="734"/>
      <c r="AC796" s="734"/>
      <c r="AD796" s="734"/>
      <c r="AE796" s="58"/>
      <c r="AG796" s="735"/>
      <c r="AH796" s="734"/>
      <c r="AI796" s="735"/>
      <c r="AJ796" s="734"/>
      <c r="AK796" s="735"/>
      <c r="AL796" s="730"/>
      <c r="AM796" s="730"/>
      <c r="AN796" s="730"/>
      <c r="AO796" s="730"/>
      <c r="AP796" s="730"/>
      <c r="AQ796" s="730"/>
      <c r="AR796" s="730"/>
      <c r="AS796" s="730"/>
      <c r="BJ796" t="e">
        <f>MATCH(Таблиця4[[#This Row],[BUILDING NAME]],#REF!,0)</f>
        <v>#VALUE!</v>
      </c>
      <c r="BK796" t="e">
        <f>INDEX(#REF!,'02BUILD'!BJ796,1)</f>
        <v>#REF!</v>
      </c>
      <c r="BL796" t="e">
        <v>#VALUE!</v>
      </c>
      <c r="BN796" t="e">
        <f>MATCH(Таблиця4[[#This Row],[BUILDING NAME]],Таблиця5[NAME],0)</f>
        <v>#VALUE!</v>
      </c>
      <c r="BO796" t="e">
        <f>INDEX(Таблиця5[[C - COINS - COST]:[ADDRESS]],'02BUILD'!$BN796,1)</f>
        <v>#VALUE!</v>
      </c>
      <c r="BP796" t="e">
        <f>INDEX(Таблиця5[[C - COINS - COST]:[ADDRESS]],'02BUILD'!$BN796,2)</f>
        <v>#VALUE!</v>
      </c>
      <c r="BQ796" t="e">
        <f>INDEX(Таблиця5[[C - COINS - COST]:[ADDRESS]],'02BUILD'!$BN796,3)</f>
        <v>#VALUE!</v>
      </c>
      <c r="BR796" t="e">
        <f>INDEX(Таблиця5[[C - COINS - COST]:[ADDRESS]],'02BUILD'!$BN796,4)</f>
        <v>#VALUE!</v>
      </c>
      <c r="BS796" t="e">
        <f>INDEX(Таблиця5[[C - COINS - COST]:[ADDRESS]],'02BUILD'!$BN796,5)</f>
        <v>#VALUE!</v>
      </c>
      <c r="BT796" t="e">
        <f>INDEX(Таблиця5[[C - COINS - COST]:[ADDRESS]],'02BUILD'!$BN796,6)</f>
        <v>#VALUE!</v>
      </c>
      <c r="BU796" t="e">
        <f>INDEX(Таблиця5[[C - COINS - COST]:[ADDRESS]],'02BUILD'!$BN796,7)</f>
        <v>#VALUE!</v>
      </c>
      <c r="BV796" t="e">
        <f>INDEX(Таблиця5[[C - COINS - COST]:[ADDRESS]],'02BUILD'!$BN796,8)</f>
        <v>#VALUE!</v>
      </c>
      <c r="BW796" t="e">
        <f>INDEX(Таблиця5[[C - COINS - COST]:[ADDRESS]],'02BUILD'!$BN796,9)</f>
        <v>#VALUE!</v>
      </c>
      <c r="BX796" t="e">
        <f>INDEX(Таблиця5[[C - COINS - COST]:[ADDRESS]],'02BUILD'!$BN796,10)</f>
        <v>#VALUE!</v>
      </c>
    </row>
    <row r="797" spans="1:76" ht="16.5" thickTop="1" thickBot="1">
      <c r="A797" s="730"/>
      <c r="B797" s="730"/>
      <c r="C797" s="730"/>
      <c r="D797" s="730"/>
      <c r="E797" s="730"/>
      <c r="F797" s="734" t="s">
        <v>4027</v>
      </c>
      <c r="G797" s="32" t="s">
        <v>4068</v>
      </c>
      <c r="H797" s="710" t="s">
        <v>21012</v>
      </c>
      <c r="I797" s="734"/>
      <c r="J797" s="734"/>
      <c r="K797" s="734"/>
      <c r="L797" s="734"/>
      <c r="M797" s="734"/>
      <c r="N797" s="734"/>
      <c r="O797" s="734"/>
      <c r="P797" s="734"/>
      <c r="Q797" s="734"/>
      <c r="R797" s="734"/>
      <c r="S797" s="734"/>
      <c r="T797" s="734"/>
      <c r="U797" s="734"/>
      <c r="V797" s="734"/>
      <c r="W797" s="734"/>
      <c r="X797" s="734"/>
      <c r="Y797" s="734"/>
      <c r="Z797" s="734"/>
      <c r="AA797" s="734"/>
      <c r="AB797" s="734"/>
      <c r="AC797" s="734"/>
      <c r="AD797" s="734"/>
      <c r="AE797" s="58"/>
      <c r="AG797" s="735"/>
      <c r="AH797" s="734"/>
      <c r="AI797" s="735"/>
      <c r="AJ797" s="734"/>
      <c r="AK797" s="735"/>
      <c r="AL797" s="730"/>
      <c r="AM797" s="730"/>
      <c r="AN797" s="730"/>
      <c r="AO797" s="730"/>
      <c r="AP797" s="730"/>
      <c r="AQ797" s="730"/>
      <c r="AR797" s="730"/>
      <c r="AS797" s="730"/>
      <c r="BJ797" t="e">
        <f>MATCH(Таблиця4[[#This Row],[BUILDING NAME]],#REF!,0)</f>
        <v>#VALUE!</v>
      </c>
      <c r="BK797" t="e">
        <f>INDEX(#REF!,'02BUILD'!BJ797,1)</f>
        <v>#REF!</v>
      </c>
      <c r="BL797" t="e">
        <v>#VALUE!</v>
      </c>
      <c r="BN797" t="e">
        <f>MATCH(Таблиця4[[#This Row],[BUILDING NAME]],Таблиця5[NAME],0)</f>
        <v>#VALUE!</v>
      </c>
      <c r="BO797" t="e">
        <f>INDEX(Таблиця5[[C - COINS - COST]:[ADDRESS]],'02BUILD'!$BN797,1)</f>
        <v>#VALUE!</v>
      </c>
      <c r="BP797" t="e">
        <f>INDEX(Таблиця5[[C - COINS - COST]:[ADDRESS]],'02BUILD'!$BN797,2)</f>
        <v>#VALUE!</v>
      </c>
      <c r="BQ797" t="e">
        <f>INDEX(Таблиця5[[C - COINS - COST]:[ADDRESS]],'02BUILD'!$BN797,3)</f>
        <v>#VALUE!</v>
      </c>
      <c r="BR797" t="e">
        <f>INDEX(Таблиця5[[C - COINS - COST]:[ADDRESS]],'02BUILD'!$BN797,4)</f>
        <v>#VALUE!</v>
      </c>
      <c r="BS797" t="e">
        <f>INDEX(Таблиця5[[C - COINS - COST]:[ADDRESS]],'02BUILD'!$BN797,5)</f>
        <v>#VALUE!</v>
      </c>
      <c r="BT797" t="e">
        <f>INDEX(Таблиця5[[C - COINS - COST]:[ADDRESS]],'02BUILD'!$BN797,6)</f>
        <v>#VALUE!</v>
      </c>
      <c r="BU797" t="e">
        <f>INDEX(Таблиця5[[C - COINS - COST]:[ADDRESS]],'02BUILD'!$BN797,7)</f>
        <v>#VALUE!</v>
      </c>
      <c r="BV797" t="e">
        <f>INDEX(Таблиця5[[C - COINS - COST]:[ADDRESS]],'02BUILD'!$BN797,8)</f>
        <v>#VALUE!</v>
      </c>
      <c r="BW797" t="e">
        <f>INDEX(Таблиця5[[C - COINS - COST]:[ADDRESS]],'02BUILD'!$BN797,9)</f>
        <v>#VALUE!</v>
      </c>
      <c r="BX797" t="e">
        <f>INDEX(Таблиця5[[C - COINS - COST]:[ADDRESS]],'02BUILD'!$BN797,10)</f>
        <v>#VALUE!</v>
      </c>
    </row>
    <row r="798" spans="1:76" ht="16.5" thickTop="1" thickBot="1">
      <c r="A798" s="730"/>
      <c r="B798" s="730"/>
      <c r="C798" s="730"/>
      <c r="D798" s="730"/>
      <c r="E798" s="730"/>
      <c r="F798" s="734" t="s">
        <v>4028</v>
      </c>
      <c r="G798" s="32" t="s">
        <v>4067</v>
      </c>
      <c r="H798" s="710" t="s">
        <v>4076</v>
      </c>
      <c r="I798" s="734"/>
      <c r="J798" s="734"/>
      <c r="K798" s="734"/>
      <c r="L798" s="734"/>
      <c r="M798" s="734"/>
      <c r="N798" s="734"/>
      <c r="O798" s="734"/>
      <c r="P798" s="734"/>
      <c r="Q798" s="734"/>
      <c r="R798" s="734"/>
      <c r="S798" s="734"/>
      <c r="T798" s="734"/>
      <c r="U798" s="734"/>
      <c r="V798" s="734"/>
      <c r="W798" s="734"/>
      <c r="X798" s="734"/>
      <c r="Y798" s="734"/>
      <c r="Z798" s="734"/>
      <c r="AA798" s="734"/>
      <c r="AB798" s="734"/>
      <c r="AC798" s="734"/>
      <c r="AD798" s="734"/>
      <c r="AE798" s="58"/>
      <c r="AG798" s="735"/>
      <c r="AH798" s="734"/>
      <c r="AI798" s="735"/>
      <c r="AJ798" s="734"/>
      <c r="AK798" s="735"/>
      <c r="AL798" s="730"/>
      <c r="AM798" s="730"/>
      <c r="AN798" s="730"/>
      <c r="AO798" s="730"/>
      <c r="AP798" s="730"/>
      <c r="AQ798" s="730"/>
      <c r="AR798" s="730"/>
      <c r="AS798" s="730"/>
      <c r="BJ798" t="e">
        <f>MATCH(Таблиця4[[#This Row],[BUILDING NAME]],#REF!,0)</f>
        <v>#VALUE!</v>
      </c>
      <c r="BK798" t="e">
        <f>INDEX(#REF!,'02BUILD'!BJ798,1)</f>
        <v>#REF!</v>
      </c>
      <c r="BL798" t="e">
        <v>#VALUE!</v>
      </c>
      <c r="BN798" t="e">
        <f>MATCH(Таблиця4[[#This Row],[BUILDING NAME]],Таблиця5[NAME],0)</f>
        <v>#VALUE!</v>
      </c>
      <c r="BO798" t="e">
        <f>INDEX(Таблиця5[[C - COINS - COST]:[ADDRESS]],'02BUILD'!$BN798,1)</f>
        <v>#VALUE!</v>
      </c>
      <c r="BP798" t="e">
        <f>INDEX(Таблиця5[[C - COINS - COST]:[ADDRESS]],'02BUILD'!$BN798,2)</f>
        <v>#VALUE!</v>
      </c>
      <c r="BQ798" t="e">
        <f>INDEX(Таблиця5[[C - COINS - COST]:[ADDRESS]],'02BUILD'!$BN798,3)</f>
        <v>#VALUE!</v>
      </c>
      <c r="BR798" t="e">
        <f>INDEX(Таблиця5[[C - COINS - COST]:[ADDRESS]],'02BUILD'!$BN798,4)</f>
        <v>#VALUE!</v>
      </c>
      <c r="BS798" t="e">
        <f>INDEX(Таблиця5[[C - COINS - COST]:[ADDRESS]],'02BUILD'!$BN798,5)</f>
        <v>#VALUE!</v>
      </c>
      <c r="BT798" t="e">
        <f>INDEX(Таблиця5[[C - COINS - COST]:[ADDRESS]],'02BUILD'!$BN798,6)</f>
        <v>#VALUE!</v>
      </c>
      <c r="BU798" t="e">
        <f>INDEX(Таблиця5[[C - COINS - COST]:[ADDRESS]],'02BUILD'!$BN798,7)</f>
        <v>#VALUE!</v>
      </c>
      <c r="BV798" t="e">
        <f>INDEX(Таблиця5[[C - COINS - COST]:[ADDRESS]],'02BUILD'!$BN798,8)</f>
        <v>#VALUE!</v>
      </c>
      <c r="BW798" t="e">
        <f>INDEX(Таблиця5[[C - COINS - COST]:[ADDRESS]],'02BUILD'!$BN798,9)</f>
        <v>#VALUE!</v>
      </c>
      <c r="BX798" t="e">
        <f>INDEX(Таблиця5[[C - COINS - COST]:[ADDRESS]],'02BUILD'!$BN798,10)</f>
        <v>#VALUE!</v>
      </c>
    </row>
    <row r="799" spans="1:76" ht="16.5" thickTop="1" thickBot="1">
      <c r="A799" s="730"/>
      <c r="B799" s="730"/>
      <c r="C799" s="730"/>
      <c r="D799" s="730"/>
      <c r="E799" s="730"/>
      <c r="F799" s="734" t="s">
        <v>4029</v>
      </c>
      <c r="G799" s="32" t="s">
        <v>4067</v>
      </c>
      <c r="H799" s="710" t="s">
        <v>21013</v>
      </c>
      <c r="I799" s="734"/>
      <c r="J799" s="734"/>
      <c r="K799" s="734"/>
      <c r="L799" s="734"/>
      <c r="M799" s="734"/>
      <c r="N799" s="734"/>
      <c r="O799" s="734"/>
      <c r="P799" s="734"/>
      <c r="Q799" s="734"/>
      <c r="R799" s="734"/>
      <c r="S799" s="734"/>
      <c r="T799" s="734"/>
      <c r="U799" s="734"/>
      <c r="V799" s="734"/>
      <c r="W799" s="734"/>
      <c r="X799" s="734"/>
      <c r="Y799" s="734"/>
      <c r="Z799" s="734"/>
      <c r="AA799" s="734"/>
      <c r="AB799" s="734"/>
      <c r="AC799" s="734"/>
      <c r="AD799" s="734"/>
      <c r="AE799" s="58"/>
      <c r="AG799" s="735"/>
      <c r="AH799" s="734"/>
      <c r="AI799" s="735"/>
      <c r="AJ799" s="734"/>
      <c r="AK799" s="735"/>
      <c r="AL799" s="730"/>
      <c r="AM799" s="730"/>
      <c r="AN799" s="730"/>
      <c r="AO799" s="730"/>
      <c r="AP799" s="730"/>
      <c r="AQ799" s="730"/>
      <c r="AR799" s="730"/>
      <c r="AS799" s="730"/>
      <c r="BJ799" t="e">
        <f>MATCH(Таблиця4[[#This Row],[BUILDING NAME]],#REF!,0)</f>
        <v>#VALUE!</v>
      </c>
      <c r="BK799" t="e">
        <f>INDEX(#REF!,'02BUILD'!BJ799,1)</f>
        <v>#REF!</v>
      </c>
      <c r="BL799" t="e">
        <v>#VALUE!</v>
      </c>
      <c r="BN799" t="e">
        <f>MATCH(Таблиця4[[#This Row],[BUILDING NAME]],Таблиця5[NAME],0)</f>
        <v>#VALUE!</v>
      </c>
      <c r="BO799" t="e">
        <f>INDEX(Таблиця5[[C - COINS - COST]:[ADDRESS]],'02BUILD'!$BN799,1)</f>
        <v>#VALUE!</v>
      </c>
      <c r="BP799" t="e">
        <f>INDEX(Таблиця5[[C - COINS - COST]:[ADDRESS]],'02BUILD'!$BN799,2)</f>
        <v>#VALUE!</v>
      </c>
      <c r="BQ799" t="e">
        <f>INDEX(Таблиця5[[C - COINS - COST]:[ADDRESS]],'02BUILD'!$BN799,3)</f>
        <v>#VALUE!</v>
      </c>
      <c r="BR799" t="e">
        <f>INDEX(Таблиця5[[C - COINS - COST]:[ADDRESS]],'02BUILD'!$BN799,4)</f>
        <v>#VALUE!</v>
      </c>
      <c r="BS799" t="e">
        <f>INDEX(Таблиця5[[C - COINS - COST]:[ADDRESS]],'02BUILD'!$BN799,5)</f>
        <v>#VALUE!</v>
      </c>
      <c r="BT799" t="e">
        <f>INDEX(Таблиця5[[C - COINS - COST]:[ADDRESS]],'02BUILD'!$BN799,6)</f>
        <v>#VALUE!</v>
      </c>
      <c r="BU799" t="e">
        <f>INDEX(Таблиця5[[C - COINS - COST]:[ADDRESS]],'02BUILD'!$BN799,7)</f>
        <v>#VALUE!</v>
      </c>
      <c r="BV799" t="e">
        <f>INDEX(Таблиця5[[C - COINS - COST]:[ADDRESS]],'02BUILD'!$BN799,8)</f>
        <v>#VALUE!</v>
      </c>
      <c r="BW799" t="e">
        <f>INDEX(Таблиця5[[C - COINS - COST]:[ADDRESS]],'02BUILD'!$BN799,9)</f>
        <v>#VALUE!</v>
      </c>
      <c r="BX799" t="e">
        <f>INDEX(Таблиця5[[C - COINS - COST]:[ADDRESS]],'02BUILD'!$BN799,10)</f>
        <v>#VALUE!</v>
      </c>
    </row>
    <row r="800" spans="1:76" ht="16.5" thickTop="1" thickBot="1">
      <c r="A800" s="730"/>
      <c r="B800" s="730"/>
      <c r="C800" s="730"/>
      <c r="D800" s="730"/>
      <c r="E800" s="730"/>
      <c r="F800" s="734" t="s">
        <v>4030</v>
      </c>
      <c r="G800" s="32" t="s">
        <v>4067</v>
      </c>
      <c r="H800" s="710" t="s">
        <v>21014</v>
      </c>
      <c r="I800" s="734"/>
      <c r="J800" s="734"/>
      <c r="K800" s="734"/>
      <c r="L800" s="734"/>
      <c r="M800" s="734"/>
      <c r="N800" s="734"/>
      <c r="O800" s="734"/>
      <c r="P800" s="734"/>
      <c r="Q800" s="734"/>
      <c r="R800" s="734"/>
      <c r="S800" s="734"/>
      <c r="T800" s="734"/>
      <c r="U800" s="734"/>
      <c r="V800" s="734"/>
      <c r="W800" s="734"/>
      <c r="X800" s="734"/>
      <c r="Y800" s="734"/>
      <c r="Z800" s="734"/>
      <c r="AA800" s="734"/>
      <c r="AB800" s="734"/>
      <c r="AC800" s="734"/>
      <c r="AD800" s="734"/>
      <c r="AE800" s="58"/>
      <c r="AG800" s="735"/>
      <c r="AH800" s="734"/>
      <c r="AI800" s="735"/>
      <c r="AJ800" s="734"/>
      <c r="AK800" s="735"/>
      <c r="AL800" s="730"/>
      <c r="AM800" s="730"/>
      <c r="AN800" s="730"/>
      <c r="AO800" s="730"/>
      <c r="AP800" s="730"/>
      <c r="AQ800" s="730"/>
      <c r="AR800" s="730"/>
      <c r="AS800" s="730"/>
      <c r="BJ800" t="e">
        <f>MATCH(Таблиця4[[#This Row],[BUILDING NAME]],#REF!,0)</f>
        <v>#VALUE!</v>
      </c>
      <c r="BK800" t="e">
        <f>INDEX(#REF!,'02BUILD'!BJ800,1)</f>
        <v>#REF!</v>
      </c>
      <c r="BL800" t="e">
        <v>#VALUE!</v>
      </c>
      <c r="BN800" t="e">
        <f>MATCH(Таблиця4[[#This Row],[BUILDING NAME]],Таблиця5[NAME],0)</f>
        <v>#VALUE!</v>
      </c>
      <c r="BO800" t="e">
        <f>INDEX(Таблиця5[[C - COINS - COST]:[ADDRESS]],'02BUILD'!$BN800,1)</f>
        <v>#VALUE!</v>
      </c>
      <c r="BP800" t="e">
        <f>INDEX(Таблиця5[[C - COINS - COST]:[ADDRESS]],'02BUILD'!$BN800,2)</f>
        <v>#VALUE!</v>
      </c>
      <c r="BQ800" t="e">
        <f>INDEX(Таблиця5[[C - COINS - COST]:[ADDRESS]],'02BUILD'!$BN800,3)</f>
        <v>#VALUE!</v>
      </c>
      <c r="BR800" t="e">
        <f>INDEX(Таблиця5[[C - COINS - COST]:[ADDRESS]],'02BUILD'!$BN800,4)</f>
        <v>#VALUE!</v>
      </c>
      <c r="BS800" t="e">
        <f>INDEX(Таблиця5[[C - COINS - COST]:[ADDRESS]],'02BUILD'!$BN800,5)</f>
        <v>#VALUE!</v>
      </c>
      <c r="BT800" t="e">
        <f>INDEX(Таблиця5[[C - COINS - COST]:[ADDRESS]],'02BUILD'!$BN800,6)</f>
        <v>#VALUE!</v>
      </c>
      <c r="BU800" t="e">
        <f>INDEX(Таблиця5[[C - COINS - COST]:[ADDRESS]],'02BUILD'!$BN800,7)</f>
        <v>#VALUE!</v>
      </c>
      <c r="BV800" t="e">
        <f>INDEX(Таблиця5[[C - COINS - COST]:[ADDRESS]],'02BUILD'!$BN800,8)</f>
        <v>#VALUE!</v>
      </c>
      <c r="BW800" t="e">
        <f>INDEX(Таблиця5[[C - COINS - COST]:[ADDRESS]],'02BUILD'!$BN800,9)</f>
        <v>#VALUE!</v>
      </c>
      <c r="BX800" t="e">
        <f>INDEX(Таблиця5[[C - COINS - COST]:[ADDRESS]],'02BUILD'!$BN800,10)</f>
        <v>#VALUE!</v>
      </c>
    </row>
    <row r="801" spans="1:76" ht="16.5" thickTop="1" thickBot="1">
      <c r="A801" s="730"/>
      <c r="B801" s="730"/>
      <c r="C801" s="730"/>
      <c r="D801" s="730"/>
      <c r="E801" s="730"/>
      <c r="F801" s="734" t="s">
        <v>4031</v>
      </c>
      <c r="G801" s="32" t="s">
        <v>4067</v>
      </c>
      <c r="H801" s="710" t="s">
        <v>21015</v>
      </c>
      <c r="I801" s="734"/>
      <c r="J801" s="734"/>
      <c r="K801" s="734"/>
      <c r="L801" s="734"/>
      <c r="M801" s="734"/>
      <c r="N801" s="734"/>
      <c r="O801" s="734"/>
      <c r="P801" s="734"/>
      <c r="Q801" s="734"/>
      <c r="R801" s="734"/>
      <c r="S801" s="734"/>
      <c r="T801" s="734"/>
      <c r="U801" s="734"/>
      <c r="V801" s="734"/>
      <c r="W801" s="734"/>
      <c r="X801" s="734"/>
      <c r="Y801" s="734"/>
      <c r="Z801" s="734"/>
      <c r="AA801" s="734"/>
      <c r="AB801" s="734"/>
      <c r="AC801" s="734"/>
      <c r="AD801" s="734"/>
      <c r="AE801" s="58"/>
      <c r="AG801" s="735"/>
      <c r="AH801" s="734"/>
      <c r="AI801" s="735"/>
      <c r="AJ801" s="734"/>
      <c r="AK801" s="735"/>
      <c r="AL801" s="730"/>
      <c r="AM801" s="730"/>
      <c r="AN801" s="730"/>
      <c r="AO801" s="730"/>
      <c r="AP801" s="730"/>
      <c r="AQ801" s="730"/>
      <c r="AR801" s="730"/>
      <c r="AS801" s="730"/>
      <c r="BJ801" t="e">
        <f>MATCH(Таблиця4[[#This Row],[BUILDING NAME]],#REF!,0)</f>
        <v>#VALUE!</v>
      </c>
      <c r="BK801" t="e">
        <f>INDEX(#REF!,'02BUILD'!BJ801,1)</f>
        <v>#REF!</v>
      </c>
      <c r="BL801" t="e">
        <v>#VALUE!</v>
      </c>
      <c r="BN801" t="e">
        <f>MATCH(Таблиця4[[#This Row],[BUILDING NAME]],Таблиця5[NAME],0)</f>
        <v>#VALUE!</v>
      </c>
      <c r="BO801" t="e">
        <f>INDEX(Таблиця5[[C - COINS - COST]:[ADDRESS]],'02BUILD'!$BN801,1)</f>
        <v>#VALUE!</v>
      </c>
      <c r="BP801" t="e">
        <f>INDEX(Таблиця5[[C - COINS - COST]:[ADDRESS]],'02BUILD'!$BN801,2)</f>
        <v>#VALUE!</v>
      </c>
      <c r="BQ801" t="e">
        <f>INDEX(Таблиця5[[C - COINS - COST]:[ADDRESS]],'02BUILD'!$BN801,3)</f>
        <v>#VALUE!</v>
      </c>
      <c r="BR801" t="e">
        <f>INDEX(Таблиця5[[C - COINS - COST]:[ADDRESS]],'02BUILD'!$BN801,4)</f>
        <v>#VALUE!</v>
      </c>
      <c r="BS801" t="e">
        <f>INDEX(Таблиця5[[C - COINS - COST]:[ADDRESS]],'02BUILD'!$BN801,5)</f>
        <v>#VALUE!</v>
      </c>
      <c r="BT801" t="e">
        <f>INDEX(Таблиця5[[C - COINS - COST]:[ADDRESS]],'02BUILD'!$BN801,6)</f>
        <v>#VALUE!</v>
      </c>
      <c r="BU801" t="e">
        <f>INDEX(Таблиця5[[C - COINS - COST]:[ADDRESS]],'02BUILD'!$BN801,7)</f>
        <v>#VALUE!</v>
      </c>
      <c r="BV801" t="e">
        <f>INDEX(Таблиця5[[C - COINS - COST]:[ADDRESS]],'02BUILD'!$BN801,8)</f>
        <v>#VALUE!</v>
      </c>
      <c r="BW801" t="e">
        <f>INDEX(Таблиця5[[C - COINS - COST]:[ADDRESS]],'02BUILD'!$BN801,9)</f>
        <v>#VALUE!</v>
      </c>
      <c r="BX801" t="e">
        <f>INDEX(Таблиця5[[C - COINS - COST]:[ADDRESS]],'02BUILD'!$BN801,10)</f>
        <v>#VALUE!</v>
      </c>
    </row>
    <row r="802" spans="1:76" ht="16.5" thickTop="1" thickBot="1">
      <c r="A802" s="730"/>
      <c r="B802" s="730"/>
      <c r="C802" s="730"/>
      <c r="D802" s="730"/>
      <c r="E802" s="730"/>
      <c r="F802" s="734" t="s">
        <v>4032</v>
      </c>
      <c r="G802" s="32" t="s">
        <v>4067</v>
      </c>
      <c r="H802" s="710" t="s">
        <v>21016</v>
      </c>
      <c r="I802" s="734"/>
      <c r="J802" s="734"/>
      <c r="K802" s="734"/>
      <c r="L802" s="734"/>
      <c r="M802" s="734"/>
      <c r="N802" s="734"/>
      <c r="O802" s="734"/>
      <c r="P802" s="734"/>
      <c r="Q802" s="734"/>
      <c r="R802" s="734"/>
      <c r="S802" s="734"/>
      <c r="T802" s="734"/>
      <c r="U802" s="734"/>
      <c r="V802" s="734"/>
      <c r="W802" s="734"/>
      <c r="X802" s="734"/>
      <c r="Y802" s="734"/>
      <c r="Z802" s="734"/>
      <c r="AA802" s="734"/>
      <c r="AB802" s="734"/>
      <c r="AC802" s="734"/>
      <c r="AD802" s="734"/>
      <c r="AE802" s="58"/>
      <c r="AG802" s="735"/>
      <c r="AH802" s="734"/>
      <c r="AI802" s="735"/>
      <c r="AJ802" s="734"/>
      <c r="AK802" s="735"/>
      <c r="AL802" s="730"/>
      <c r="AM802" s="730"/>
      <c r="AN802" s="730"/>
      <c r="AO802" s="730"/>
      <c r="AP802" s="730"/>
      <c r="AQ802" s="730"/>
      <c r="AR802" s="730"/>
      <c r="AS802" s="730"/>
      <c r="BJ802" t="e">
        <f>MATCH(Таблиця4[[#This Row],[BUILDING NAME]],#REF!,0)</f>
        <v>#VALUE!</v>
      </c>
      <c r="BK802" t="e">
        <f>INDEX(#REF!,'02BUILD'!BJ802,1)</f>
        <v>#REF!</v>
      </c>
      <c r="BL802" t="e">
        <v>#VALUE!</v>
      </c>
      <c r="BN802" t="e">
        <f>MATCH(Таблиця4[[#This Row],[BUILDING NAME]],Таблиця5[NAME],0)</f>
        <v>#VALUE!</v>
      </c>
      <c r="BO802" t="e">
        <f>INDEX(Таблиця5[[C - COINS - COST]:[ADDRESS]],'02BUILD'!$BN802,1)</f>
        <v>#VALUE!</v>
      </c>
      <c r="BP802" t="e">
        <f>INDEX(Таблиця5[[C - COINS - COST]:[ADDRESS]],'02BUILD'!$BN802,2)</f>
        <v>#VALUE!</v>
      </c>
      <c r="BQ802" t="e">
        <f>INDEX(Таблиця5[[C - COINS - COST]:[ADDRESS]],'02BUILD'!$BN802,3)</f>
        <v>#VALUE!</v>
      </c>
      <c r="BR802" t="e">
        <f>INDEX(Таблиця5[[C - COINS - COST]:[ADDRESS]],'02BUILD'!$BN802,4)</f>
        <v>#VALUE!</v>
      </c>
      <c r="BS802" t="e">
        <f>INDEX(Таблиця5[[C - COINS - COST]:[ADDRESS]],'02BUILD'!$BN802,5)</f>
        <v>#VALUE!</v>
      </c>
      <c r="BT802" t="e">
        <f>INDEX(Таблиця5[[C - COINS - COST]:[ADDRESS]],'02BUILD'!$BN802,6)</f>
        <v>#VALUE!</v>
      </c>
      <c r="BU802" t="e">
        <f>INDEX(Таблиця5[[C - COINS - COST]:[ADDRESS]],'02BUILD'!$BN802,7)</f>
        <v>#VALUE!</v>
      </c>
      <c r="BV802" t="e">
        <f>INDEX(Таблиця5[[C - COINS - COST]:[ADDRESS]],'02BUILD'!$BN802,8)</f>
        <v>#VALUE!</v>
      </c>
      <c r="BW802" t="e">
        <f>INDEX(Таблиця5[[C - COINS - COST]:[ADDRESS]],'02BUILD'!$BN802,9)</f>
        <v>#VALUE!</v>
      </c>
      <c r="BX802" t="e">
        <f>INDEX(Таблиця5[[C - COINS - COST]:[ADDRESS]],'02BUILD'!$BN802,10)</f>
        <v>#VALUE!</v>
      </c>
    </row>
    <row r="803" spans="1:76" ht="16.5" thickTop="1" thickBot="1">
      <c r="A803" s="730"/>
      <c r="B803" s="730"/>
      <c r="C803" s="730"/>
      <c r="D803" s="730"/>
      <c r="E803" s="730"/>
      <c r="F803" s="734" t="s">
        <v>4033</v>
      </c>
      <c r="G803" s="32" t="s">
        <v>4067</v>
      </c>
      <c r="H803" s="710" t="s">
        <v>21017</v>
      </c>
      <c r="I803" s="734"/>
      <c r="J803" s="734"/>
      <c r="K803" s="734"/>
      <c r="L803" s="734"/>
      <c r="M803" s="734"/>
      <c r="N803" s="734"/>
      <c r="O803" s="734"/>
      <c r="P803" s="734"/>
      <c r="Q803" s="734"/>
      <c r="R803" s="734"/>
      <c r="S803" s="734"/>
      <c r="T803" s="734"/>
      <c r="U803" s="734"/>
      <c r="V803" s="734"/>
      <c r="W803" s="734"/>
      <c r="X803" s="734"/>
      <c r="Y803" s="734"/>
      <c r="Z803" s="734"/>
      <c r="AA803" s="734"/>
      <c r="AB803" s="734"/>
      <c r="AC803" s="734"/>
      <c r="AD803" s="734"/>
      <c r="AE803" s="58"/>
      <c r="AG803" s="735"/>
      <c r="AH803" s="734"/>
      <c r="AI803" s="735"/>
      <c r="AJ803" s="734"/>
      <c r="AK803" s="735"/>
      <c r="AL803" s="730"/>
      <c r="AM803" s="730"/>
      <c r="AN803" s="730"/>
      <c r="AO803" s="730"/>
      <c r="AP803" s="730"/>
      <c r="AQ803" s="730"/>
      <c r="AR803" s="730"/>
      <c r="AS803" s="730"/>
      <c r="BJ803" t="e">
        <f>MATCH(Таблиця4[[#This Row],[BUILDING NAME]],#REF!,0)</f>
        <v>#VALUE!</v>
      </c>
      <c r="BK803" t="e">
        <f>INDEX(#REF!,'02BUILD'!BJ803,1)</f>
        <v>#REF!</v>
      </c>
      <c r="BL803" t="e">
        <v>#VALUE!</v>
      </c>
      <c r="BN803" t="e">
        <f>MATCH(Таблиця4[[#This Row],[BUILDING NAME]],Таблиця5[NAME],0)</f>
        <v>#VALUE!</v>
      </c>
      <c r="BO803" t="e">
        <f>INDEX(Таблиця5[[C - COINS - COST]:[ADDRESS]],'02BUILD'!$BN803,1)</f>
        <v>#VALUE!</v>
      </c>
      <c r="BP803" t="e">
        <f>INDEX(Таблиця5[[C - COINS - COST]:[ADDRESS]],'02BUILD'!$BN803,2)</f>
        <v>#VALUE!</v>
      </c>
      <c r="BQ803" t="e">
        <f>INDEX(Таблиця5[[C - COINS - COST]:[ADDRESS]],'02BUILD'!$BN803,3)</f>
        <v>#VALUE!</v>
      </c>
      <c r="BR803" t="e">
        <f>INDEX(Таблиця5[[C - COINS - COST]:[ADDRESS]],'02BUILD'!$BN803,4)</f>
        <v>#VALUE!</v>
      </c>
      <c r="BS803" t="e">
        <f>INDEX(Таблиця5[[C - COINS - COST]:[ADDRESS]],'02BUILD'!$BN803,5)</f>
        <v>#VALUE!</v>
      </c>
      <c r="BT803" t="e">
        <f>INDEX(Таблиця5[[C - COINS - COST]:[ADDRESS]],'02BUILD'!$BN803,6)</f>
        <v>#VALUE!</v>
      </c>
      <c r="BU803" t="e">
        <f>INDEX(Таблиця5[[C - COINS - COST]:[ADDRESS]],'02BUILD'!$BN803,7)</f>
        <v>#VALUE!</v>
      </c>
      <c r="BV803" t="e">
        <f>INDEX(Таблиця5[[C - COINS - COST]:[ADDRESS]],'02BUILD'!$BN803,8)</f>
        <v>#VALUE!</v>
      </c>
      <c r="BW803" t="e">
        <f>INDEX(Таблиця5[[C - COINS - COST]:[ADDRESS]],'02BUILD'!$BN803,9)</f>
        <v>#VALUE!</v>
      </c>
      <c r="BX803" t="e">
        <f>INDEX(Таблиця5[[C - COINS - COST]:[ADDRESS]],'02BUILD'!$BN803,10)</f>
        <v>#VALUE!</v>
      </c>
    </row>
    <row r="804" spans="1:76" ht="16.5" thickTop="1" thickBot="1">
      <c r="A804" s="730"/>
      <c r="B804" s="730"/>
      <c r="C804" s="730"/>
      <c r="D804" s="730"/>
      <c r="E804" s="730"/>
      <c r="F804" s="734" t="s">
        <v>4034</v>
      </c>
      <c r="G804" s="32" t="s">
        <v>4072</v>
      </c>
      <c r="H804" s="710" t="s">
        <v>21018</v>
      </c>
      <c r="I804" s="734"/>
      <c r="J804" s="734"/>
      <c r="K804" s="734"/>
      <c r="L804" s="734"/>
      <c r="M804" s="734"/>
      <c r="N804" s="734"/>
      <c r="O804" s="734"/>
      <c r="P804" s="734"/>
      <c r="Q804" s="734"/>
      <c r="R804" s="734"/>
      <c r="S804" s="734"/>
      <c r="T804" s="734"/>
      <c r="U804" s="734"/>
      <c r="V804" s="734"/>
      <c r="W804" s="734"/>
      <c r="X804" s="734"/>
      <c r="Y804" s="734"/>
      <c r="Z804" s="734"/>
      <c r="AA804" s="734"/>
      <c r="AB804" s="734"/>
      <c r="AC804" s="734"/>
      <c r="AD804" s="734"/>
      <c r="AE804" s="58"/>
      <c r="AG804" s="735"/>
      <c r="AH804" s="734"/>
      <c r="AI804" s="735"/>
      <c r="AJ804" s="734"/>
      <c r="AK804" s="735"/>
      <c r="AL804" s="730"/>
      <c r="AM804" s="730"/>
      <c r="AN804" s="730"/>
      <c r="AO804" s="730"/>
      <c r="AP804" s="730"/>
      <c r="AQ804" s="730"/>
      <c r="AR804" s="730"/>
      <c r="AS804" s="730"/>
      <c r="BJ804" t="e">
        <f>MATCH(Таблиця4[[#This Row],[BUILDING NAME]],#REF!,0)</f>
        <v>#VALUE!</v>
      </c>
      <c r="BK804" t="e">
        <f>INDEX(#REF!,'02BUILD'!BJ804,1)</f>
        <v>#REF!</v>
      </c>
      <c r="BL804" t="e">
        <v>#VALUE!</v>
      </c>
      <c r="BN804" t="e">
        <f>MATCH(Таблиця4[[#This Row],[BUILDING NAME]],Таблиця5[NAME],0)</f>
        <v>#VALUE!</v>
      </c>
      <c r="BO804" t="e">
        <f>INDEX(Таблиця5[[C - COINS - COST]:[ADDRESS]],'02BUILD'!$BN804,1)</f>
        <v>#VALUE!</v>
      </c>
      <c r="BP804" t="e">
        <f>INDEX(Таблиця5[[C - COINS - COST]:[ADDRESS]],'02BUILD'!$BN804,2)</f>
        <v>#VALUE!</v>
      </c>
      <c r="BQ804" t="e">
        <f>INDEX(Таблиця5[[C - COINS - COST]:[ADDRESS]],'02BUILD'!$BN804,3)</f>
        <v>#VALUE!</v>
      </c>
      <c r="BR804" t="e">
        <f>INDEX(Таблиця5[[C - COINS - COST]:[ADDRESS]],'02BUILD'!$BN804,4)</f>
        <v>#VALUE!</v>
      </c>
      <c r="BS804" t="e">
        <f>INDEX(Таблиця5[[C - COINS - COST]:[ADDRESS]],'02BUILD'!$BN804,5)</f>
        <v>#VALUE!</v>
      </c>
      <c r="BT804" t="e">
        <f>INDEX(Таблиця5[[C - COINS - COST]:[ADDRESS]],'02BUILD'!$BN804,6)</f>
        <v>#VALUE!</v>
      </c>
      <c r="BU804" t="e">
        <f>INDEX(Таблиця5[[C - COINS - COST]:[ADDRESS]],'02BUILD'!$BN804,7)</f>
        <v>#VALUE!</v>
      </c>
      <c r="BV804" t="e">
        <f>INDEX(Таблиця5[[C - COINS - COST]:[ADDRESS]],'02BUILD'!$BN804,8)</f>
        <v>#VALUE!</v>
      </c>
      <c r="BW804" t="e">
        <f>INDEX(Таблиця5[[C - COINS - COST]:[ADDRESS]],'02BUILD'!$BN804,9)</f>
        <v>#VALUE!</v>
      </c>
      <c r="BX804" t="e">
        <f>INDEX(Таблиця5[[C - COINS - COST]:[ADDRESS]],'02BUILD'!$BN804,10)</f>
        <v>#VALUE!</v>
      </c>
    </row>
    <row r="805" spans="1:76" ht="16.5" thickTop="1" thickBot="1">
      <c r="A805" s="730"/>
      <c r="B805" s="730"/>
      <c r="C805" s="730"/>
      <c r="D805" s="730"/>
      <c r="E805" s="730"/>
      <c r="F805" s="734" t="s">
        <v>4035</v>
      </c>
      <c r="G805" s="32" t="s">
        <v>4067</v>
      </c>
      <c r="H805" s="710" t="s">
        <v>21019</v>
      </c>
      <c r="I805" s="734"/>
      <c r="J805" s="734"/>
      <c r="K805" s="734"/>
      <c r="L805" s="734"/>
      <c r="M805" s="734"/>
      <c r="N805" s="734"/>
      <c r="O805" s="734"/>
      <c r="P805" s="734"/>
      <c r="Q805" s="734"/>
      <c r="R805" s="734"/>
      <c r="S805" s="734"/>
      <c r="T805" s="734"/>
      <c r="U805" s="734"/>
      <c r="V805" s="734"/>
      <c r="W805" s="734"/>
      <c r="X805" s="734"/>
      <c r="Y805" s="734"/>
      <c r="Z805" s="734"/>
      <c r="AA805" s="734"/>
      <c r="AB805" s="734"/>
      <c r="AC805" s="734"/>
      <c r="AD805" s="734"/>
      <c r="AE805" s="58"/>
      <c r="AG805" s="735"/>
      <c r="AH805" s="734"/>
      <c r="AI805" s="735"/>
      <c r="AJ805" s="734"/>
      <c r="AK805" s="735"/>
      <c r="AL805" s="730"/>
      <c r="AM805" s="730"/>
      <c r="AN805" s="730"/>
      <c r="AO805" s="730"/>
      <c r="AP805" s="730"/>
      <c r="AQ805" s="730"/>
      <c r="AR805" s="730"/>
      <c r="AS805" s="730"/>
      <c r="BJ805" t="e">
        <f>MATCH(Таблиця4[[#This Row],[BUILDING NAME]],#REF!,0)</f>
        <v>#VALUE!</v>
      </c>
      <c r="BK805" t="e">
        <f>INDEX(#REF!,'02BUILD'!BJ805,1)</f>
        <v>#REF!</v>
      </c>
      <c r="BL805" t="e">
        <v>#VALUE!</v>
      </c>
      <c r="BN805" t="e">
        <f>MATCH(Таблиця4[[#This Row],[BUILDING NAME]],Таблиця5[NAME],0)</f>
        <v>#VALUE!</v>
      </c>
      <c r="BO805" t="e">
        <f>INDEX(Таблиця5[[C - COINS - COST]:[ADDRESS]],'02BUILD'!$BN805,1)</f>
        <v>#VALUE!</v>
      </c>
      <c r="BP805" t="e">
        <f>INDEX(Таблиця5[[C - COINS - COST]:[ADDRESS]],'02BUILD'!$BN805,2)</f>
        <v>#VALUE!</v>
      </c>
      <c r="BQ805" t="e">
        <f>INDEX(Таблиця5[[C - COINS - COST]:[ADDRESS]],'02BUILD'!$BN805,3)</f>
        <v>#VALUE!</v>
      </c>
      <c r="BR805" t="e">
        <f>INDEX(Таблиця5[[C - COINS - COST]:[ADDRESS]],'02BUILD'!$BN805,4)</f>
        <v>#VALUE!</v>
      </c>
      <c r="BS805" t="e">
        <f>INDEX(Таблиця5[[C - COINS - COST]:[ADDRESS]],'02BUILD'!$BN805,5)</f>
        <v>#VALUE!</v>
      </c>
      <c r="BT805" t="e">
        <f>INDEX(Таблиця5[[C - COINS - COST]:[ADDRESS]],'02BUILD'!$BN805,6)</f>
        <v>#VALUE!</v>
      </c>
      <c r="BU805" t="e">
        <f>INDEX(Таблиця5[[C - COINS - COST]:[ADDRESS]],'02BUILD'!$BN805,7)</f>
        <v>#VALUE!</v>
      </c>
      <c r="BV805" t="e">
        <f>INDEX(Таблиця5[[C - COINS - COST]:[ADDRESS]],'02BUILD'!$BN805,8)</f>
        <v>#VALUE!</v>
      </c>
      <c r="BW805" t="e">
        <f>INDEX(Таблиця5[[C - COINS - COST]:[ADDRESS]],'02BUILD'!$BN805,9)</f>
        <v>#VALUE!</v>
      </c>
      <c r="BX805" t="e">
        <f>INDEX(Таблиця5[[C - COINS - COST]:[ADDRESS]],'02BUILD'!$BN805,10)</f>
        <v>#VALUE!</v>
      </c>
    </row>
    <row r="806" spans="1:76" ht="16.5" thickTop="1" thickBot="1">
      <c r="A806" s="730"/>
      <c r="B806" s="730"/>
      <c r="C806" s="730"/>
      <c r="D806" s="730"/>
      <c r="E806" s="730"/>
      <c r="F806" s="734" t="s">
        <v>4036</v>
      </c>
      <c r="G806" s="32" t="s">
        <v>4067</v>
      </c>
      <c r="H806" s="710" t="s">
        <v>21020</v>
      </c>
      <c r="I806" s="734"/>
      <c r="J806" s="734"/>
      <c r="K806" s="734"/>
      <c r="L806" s="734"/>
      <c r="M806" s="734"/>
      <c r="N806" s="734"/>
      <c r="O806" s="734"/>
      <c r="P806" s="734"/>
      <c r="Q806" s="734"/>
      <c r="R806" s="734"/>
      <c r="S806" s="734"/>
      <c r="T806" s="734"/>
      <c r="U806" s="734"/>
      <c r="V806" s="734"/>
      <c r="W806" s="734"/>
      <c r="X806" s="734"/>
      <c r="Y806" s="734"/>
      <c r="Z806" s="734"/>
      <c r="AA806" s="734"/>
      <c r="AB806" s="734"/>
      <c r="AC806" s="734"/>
      <c r="AD806" s="734"/>
      <c r="AE806" s="58"/>
      <c r="AG806" s="735"/>
      <c r="AH806" s="734"/>
      <c r="AI806" s="735"/>
      <c r="AJ806" s="734"/>
      <c r="AK806" s="735"/>
      <c r="AL806" s="730"/>
      <c r="AM806" s="730"/>
      <c r="AN806" s="730"/>
      <c r="AO806" s="730"/>
      <c r="AP806" s="730"/>
      <c r="AQ806" s="730"/>
      <c r="AR806" s="730"/>
      <c r="AS806" s="730"/>
      <c r="BJ806" t="e">
        <f>MATCH(Таблиця4[[#This Row],[BUILDING NAME]],#REF!,0)</f>
        <v>#VALUE!</v>
      </c>
      <c r="BK806" t="e">
        <f>INDEX(#REF!,'02BUILD'!BJ806,1)</f>
        <v>#REF!</v>
      </c>
      <c r="BL806" t="e">
        <v>#VALUE!</v>
      </c>
      <c r="BN806" t="e">
        <f>MATCH(Таблиця4[[#This Row],[BUILDING NAME]],Таблиця5[NAME],0)</f>
        <v>#VALUE!</v>
      </c>
      <c r="BO806" t="e">
        <f>INDEX(Таблиця5[[C - COINS - COST]:[ADDRESS]],'02BUILD'!$BN806,1)</f>
        <v>#VALUE!</v>
      </c>
      <c r="BP806" t="e">
        <f>INDEX(Таблиця5[[C - COINS - COST]:[ADDRESS]],'02BUILD'!$BN806,2)</f>
        <v>#VALUE!</v>
      </c>
      <c r="BQ806" t="e">
        <f>INDEX(Таблиця5[[C - COINS - COST]:[ADDRESS]],'02BUILD'!$BN806,3)</f>
        <v>#VALUE!</v>
      </c>
      <c r="BR806" t="e">
        <f>INDEX(Таблиця5[[C - COINS - COST]:[ADDRESS]],'02BUILD'!$BN806,4)</f>
        <v>#VALUE!</v>
      </c>
      <c r="BS806" t="e">
        <f>INDEX(Таблиця5[[C - COINS - COST]:[ADDRESS]],'02BUILD'!$BN806,5)</f>
        <v>#VALUE!</v>
      </c>
      <c r="BT806" t="e">
        <f>INDEX(Таблиця5[[C - COINS - COST]:[ADDRESS]],'02BUILD'!$BN806,6)</f>
        <v>#VALUE!</v>
      </c>
      <c r="BU806" t="e">
        <f>INDEX(Таблиця5[[C - COINS - COST]:[ADDRESS]],'02BUILD'!$BN806,7)</f>
        <v>#VALUE!</v>
      </c>
      <c r="BV806" t="e">
        <f>INDEX(Таблиця5[[C - COINS - COST]:[ADDRESS]],'02BUILD'!$BN806,8)</f>
        <v>#VALUE!</v>
      </c>
      <c r="BW806" t="e">
        <f>INDEX(Таблиця5[[C - COINS - COST]:[ADDRESS]],'02BUILD'!$BN806,9)</f>
        <v>#VALUE!</v>
      </c>
      <c r="BX806" t="e">
        <f>INDEX(Таблиця5[[C - COINS - COST]:[ADDRESS]],'02BUILD'!$BN806,10)</f>
        <v>#VALUE!</v>
      </c>
    </row>
    <row r="807" spans="1:76" ht="16.5" thickTop="1" thickBot="1">
      <c r="A807" s="730"/>
      <c r="B807" s="730"/>
      <c r="C807" s="730"/>
      <c r="D807" s="730"/>
      <c r="E807" s="730"/>
      <c r="F807" s="734" t="s">
        <v>4037</v>
      </c>
      <c r="G807" s="32" t="s">
        <v>4067</v>
      </c>
      <c r="H807" s="710" t="s">
        <v>21021</v>
      </c>
      <c r="I807" s="734"/>
      <c r="J807" s="734"/>
      <c r="K807" s="734"/>
      <c r="L807" s="734"/>
      <c r="M807" s="734"/>
      <c r="N807" s="734"/>
      <c r="O807" s="734"/>
      <c r="P807" s="734"/>
      <c r="Q807" s="734"/>
      <c r="R807" s="734"/>
      <c r="S807" s="734"/>
      <c r="T807" s="734"/>
      <c r="U807" s="734"/>
      <c r="V807" s="734"/>
      <c r="W807" s="734"/>
      <c r="X807" s="734"/>
      <c r="Y807" s="734"/>
      <c r="Z807" s="734"/>
      <c r="AA807" s="734"/>
      <c r="AB807" s="734"/>
      <c r="AC807" s="734"/>
      <c r="AD807" s="734"/>
      <c r="AE807" s="58"/>
      <c r="AG807" s="735"/>
      <c r="AH807" s="734"/>
      <c r="AI807" s="735"/>
      <c r="AJ807" s="734"/>
      <c r="AK807" s="735"/>
      <c r="AL807" s="730"/>
      <c r="AM807" s="730"/>
      <c r="AN807" s="730"/>
      <c r="AO807" s="730"/>
      <c r="AP807" s="730"/>
      <c r="AQ807" s="730"/>
      <c r="AR807" s="730"/>
      <c r="AS807" s="730"/>
      <c r="BJ807" t="e">
        <f>MATCH(Таблиця4[[#This Row],[BUILDING NAME]],#REF!,0)</f>
        <v>#VALUE!</v>
      </c>
      <c r="BK807" t="e">
        <f>INDEX(#REF!,'02BUILD'!BJ807,1)</f>
        <v>#REF!</v>
      </c>
      <c r="BL807" t="e">
        <v>#VALUE!</v>
      </c>
      <c r="BN807" t="e">
        <f>MATCH(Таблиця4[[#This Row],[BUILDING NAME]],Таблиця5[NAME],0)</f>
        <v>#VALUE!</v>
      </c>
      <c r="BO807" t="e">
        <f>INDEX(Таблиця5[[C - COINS - COST]:[ADDRESS]],'02BUILD'!$BN807,1)</f>
        <v>#VALUE!</v>
      </c>
      <c r="BP807" t="e">
        <f>INDEX(Таблиця5[[C - COINS - COST]:[ADDRESS]],'02BUILD'!$BN807,2)</f>
        <v>#VALUE!</v>
      </c>
      <c r="BQ807" t="e">
        <f>INDEX(Таблиця5[[C - COINS - COST]:[ADDRESS]],'02BUILD'!$BN807,3)</f>
        <v>#VALUE!</v>
      </c>
      <c r="BR807" t="e">
        <f>INDEX(Таблиця5[[C - COINS - COST]:[ADDRESS]],'02BUILD'!$BN807,4)</f>
        <v>#VALUE!</v>
      </c>
      <c r="BS807" t="e">
        <f>INDEX(Таблиця5[[C - COINS - COST]:[ADDRESS]],'02BUILD'!$BN807,5)</f>
        <v>#VALUE!</v>
      </c>
      <c r="BT807" t="e">
        <f>INDEX(Таблиця5[[C - COINS - COST]:[ADDRESS]],'02BUILD'!$BN807,6)</f>
        <v>#VALUE!</v>
      </c>
      <c r="BU807" t="e">
        <f>INDEX(Таблиця5[[C - COINS - COST]:[ADDRESS]],'02BUILD'!$BN807,7)</f>
        <v>#VALUE!</v>
      </c>
      <c r="BV807" t="e">
        <f>INDEX(Таблиця5[[C - COINS - COST]:[ADDRESS]],'02BUILD'!$BN807,8)</f>
        <v>#VALUE!</v>
      </c>
      <c r="BW807" t="e">
        <f>INDEX(Таблиця5[[C - COINS - COST]:[ADDRESS]],'02BUILD'!$BN807,9)</f>
        <v>#VALUE!</v>
      </c>
      <c r="BX807" t="e">
        <f>INDEX(Таблиця5[[C - COINS - COST]:[ADDRESS]],'02BUILD'!$BN807,10)</f>
        <v>#VALUE!</v>
      </c>
    </row>
    <row r="808" spans="1:76" ht="16.5" thickTop="1" thickBot="1">
      <c r="A808" s="730"/>
      <c r="B808" s="730"/>
      <c r="C808" s="730"/>
      <c r="D808" s="730"/>
      <c r="E808" s="730"/>
      <c r="F808" s="734" t="s">
        <v>4038</v>
      </c>
      <c r="G808" s="32" t="s">
        <v>4067</v>
      </c>
      <c r="H808" s="710" t="s">
        <v>21022</v>
      </c>
      <c r="I808" s="734"/>
      <c r="J808" s="734"/>
      <c r="K808" s="734"/>
      <c r="L808" s="734"/>
      <c r="M808" s="734"/>
      <c r="N808" s="734"/>
      <c r="O808" s="734"/>
      <c r="P808" s="734"/>
      <c r="Q808" s="734"/>
      <c r="R808" s="734"/>
      <c r="S808" s="734"/>
      <c r="T808" s="734"/>
      <c r="U808" s="734"/>
      <c r="V808" s="734"/>
      <c r="W808" s="734"/>
      <c r="X808" s="734"/>
      <c r="Y808" s="734"/>
      <c r="Z808" s="734"/>
      <c r="AA808" s="734"/>
      <c r="AB808" s="734"/>
      <c r="AC808" s="734"/>
      <c r="AD808" s="734"/>
      <c r="AE808" s="58"/>
      <c r="AG808" s="735"/>
      <c r="AH808" s="734"/>
      <c r="AI808" s="735"/>
      <c r="AJ808" s="734"/>
      <c r="AK808" s="735"/>
      <c r="AL808" s="730"/>
      <c r="AM808" s="730"/>
      <c r="AN808" s="730"/>
      <c r="AO808" s="730"/>
      <c r="AP808" s="730"/>
      <c r="AQ808" s="730"/>
      <c r="AR808" s="730"/>
      <c r="AS808" s="730"/>
      <c r="BJ808" t="e">
        <f>MATCH(Таблиця4[[#This Row],[BUILDING NAME]],#REF!,0)</f>
        <v>#VALUE!</v>
      </c>
      <c r="BK808" t="e">
        <f>INDEX(#REF!,'02BUILD'!BJ808,1)</f>
        <v>#REF!</v>
      </c>
      <c r="BL808" t="e">
        <v>#VALUE!</v>
      </c>
      <c r="BN808" t="e">
        <f>MATCH(Таблиця4[[#This Row],[BUILDING NAME]],Таблиця5[NAME],0)</f>
        <v>#VALUE!</v>
      </c>
      <c r="BO808" t="e">
        <f>INDEX(Таблиця5[[C - COINS - COST]:[ADDRESS]],'02BUILD'!$BN808,1)</f>
        <v>#VALUE!</v>
      </c>
      <c r="BP808" t="e">
        <f>INDEX(Таблиця5[[C - COINS - COST]:[ADDRESS]],'02BUILD'!$BN808,2)</f>
        <v>#VALUE!</v>
      </c>
      <c r="BQ808" t="e">
        <f>INDEX(Таблиця5[[C - COINS - COST]:[ADDRESS]],'02BUILD'!$BN808,3)</f>
        <v>#VALUE!</v>
      </c>
      <c r="BR808" t="e">
        <f>INDEX(Таблиця5[[C - COINS - COST]:[ADDRESS]],'02BUILD'!$BN808,4)</f>
        <v>#VALUE!</v>
      </c>
      <c r="BS808" t="e">
        <f>INDEX(Таблиця5[[C - COINS - COST]:[ADDRESS]],'02BUILD'!$BN808,5)</f>
        <v>#VALUE!</v>
      </c>
      <c r="BT808" t="e">
        <f>INDEX(Таблиця5[[C - COINS - COST]:[ADDRESS]],'02BUILD'!$BN808,6)</f>
        <v>#VALUE!</v>
      </c>
      <c r="BU808" t="e">
        <f>INDEX(Таблиця5[[C - COINS - COST]:[ADDRESS]],'02BUILD'!$BN808,7)</f>
        <v>#VALUE!</v>
      </c>
      <c r="BV808" t="e">
        <f>INDEX(Таблиця5[[C - COINS - COST]:[ADDRESS]],'02BUILD'!$BN808,8)</f>
        <v>#VALUE!</v>
      </c>
      <c r="BW808" t="e">
        <f>INDEX(Таблиця5[[C - COINS - COST]:[ADDRESS]],'02BUILD'!$BN808,9)</f>
        <v>#VALUE!</v>
      </c>
      <c r="BX808" t="e">
        <f>INDEX(Таблиця5[[C - COINS - COST]:[ADDRESS]],'02BUILD'!$BN808,10)</f>
        <v>#VALUE!</v>
      </c>
    </row>
    <row r="809" spans="1:76" ht="16.5" thickTop="1" thickBot="1">
      <c r="A809" s="730"/>
      <c r="B809" s="730"/>
      <c r="C809" s="730"/>
      <c r="D809" s="730"/>
      <c r="E809" s="730"/>
      <c r="F809" s="734" t="s">
        <v>4039</v>
      </c>
      <c r="G809" s="32" t="s">
        <v>4072</v>
      </c>
      <c r="H809" s="710" t="s">
        <v>21023</v>
      </c>
      <c r="I809" s="734"/>
      <c r="J809" s="734"/>
      <c r="K809" s="734"/>
      <c r="L809" s="734"/>
      <c r="M809" s="734"/>
      <c r="N809" s="734"/>
      <c r="O809" s="734"/>
      <c r="P809" s="734"/>
      <c r="Q809" s="734"/>
      <c r="R809" s="734"/>
      <c r="S809" s="734"/>
      <c r="T809" s="734"/>
      <c r="U809" s="734"/>
      <c r="V809" s="734"/>
      <c r="W809" s="734"/>
      <c r="X809" s="734"/>
      <c r="Y809" s="734"/>
      <c r="Z809" s="734"/>
      <c r="AA809" s="734"/>
      <c r="AB809" s="734"/>
      <c r="AC809" s="734"/>
      <c r="AD809" s="734"/>
      <c r="AE809" s="58"/>
      <c r="AG809" s="735"/>
      <c r="AH809" s="734"/>
      <c r="AI809" s="735"/>
      <c r="AJ809" s="734"/>
      <c r="AK809" s="735"/>
      <c r="AL809" s="730"/>
      <c r="AM809" s="730"/>
      <c r="AN809" s="730"/>
      <c r="AO809" s="730"/>
      <c r="AP809" s="730"/>
      <c r="AQ809" s="730"/>
      <c r="AR809" s="730"/>
      <c r="AS809" s="730"/>
      <c r="BJ809" t="e">
        <f>MATCH(Таблиця4[[#This Row],[BUILDING NAME]],#REF!,0)</f>
        <v>#VALUE!</v>
      </c>
      <c r="BK809" t="e">
        <f>INDEX(#REF!,'02BUILD'!BJ809,1)</f>
        <v>#REF!</v>
      </c>
      <c r="BL809" t="e">
        <v>#VALUE!</v>
      </c>
      <c r="BN809" t="e">
        <f>MATCH(Таблиця4[[#This Row],[BUILDING NAME]],Таблиця5[NAME],0)</f>
        <v>#VALUE!</v>
      </c>
      <c r="BO809" t="e">
        <f>INDEX(Таблиця5[[C - COINS - COST]:[ADDRESS]],'02BUILD'!$BN809,1)</f>
        <v>#VALUE!</v>
      </c>
      <c r="BP809" t="e">
        <f>INDEX(Таблиця5[[C - COINS - COST]:[ADDRESS]],'02BUILD'!$BN809,2)</f>
        <v>#VALUE!</v>
      </c>
      <c r="BQ809" t="e">
        <f>INDEX(Таблиця5[[C - COINS - COST]:[ADDRESS]],'02BUILD'!$BN809,3)</f>
        <v>#VALUE!</v>
      </c>
      <c r="BR809" t="e">
        <f>INDEX(Таблиця5[[C - COINS - COST]:[ADDRESS]],'02BUILD'!$BN809,4)</f>
        <v>#VALUE!</v>
      </c>
      <c r="BS809" t="e">
        <f>INDEX(Таблиця5[[C - COINS - COST]:[ADDRESS]],'02BUILD'!$BN809,5)</f>
        <v>#VALUE!</v>
      </c>
      <c r="BT809" t="e">
        <f>INDEX(Таблиця5[[C - COINS - COST]:[ADDRESS]],'02BUILD'!$BN809,6)</f>
        <v>#VALUE!</v>
      </c>
      <c r="BU809" t="e">
        <f>INDEX(Таблиця5[[C - COINS - COST]:[ADDRESS]],'02BUILD'!$BN809,7)</f>
        <v>#VALUE!</v>
      </c>
      <c r="BV809" t="e">
        <f>INDEX(Таблиця5[[C - COINS - COST]:[ADDRESS]],'02BUILD'!$BN809,8)</f>
        <v>#VALUE!</v>
      </c>
      <c r="BW809" t="e">
        <f>INDEX(Таблиця5[[C - COINS - COST]:[ADDRESS]],'02BUILD'!$BN809,9)</f>
        <v>#VALUE!</v>
      </c>
      <c r="BX809" t="e">
        <f>INDEX(Таблиця5[[C - COINS - COST]:[ADDRESS]],'02BUILD'!$BN809,10)</f>
        <v>#VALUE!</v>
      </c>
    </row>
    <row r="810" spans="1:76" ht="16.5" thickTop="1" thickBot="1">
      <c r="A810" s="730"/>
      <c r="B810" s="730"/>
      <c r="C810" s="730"/>
      <c r="D810" s="730"/>
      <c r="E810" s="730"/>
      <c r="F810" s="734" t="s">
        <v>4040</v>
      </c>
      <c r="G810" s="32" t="s">
        <v>4067</v>
      </c>
      <c r="H810" s="710" t="s">
        <v>21024</v>
      </c>
      <c r="I810" s="734"/>
      <c r="J810" s="734"/>
      <c r="K810" s="734"/>
      <c r="L810" s="734"/>
      <c r="M810" s="734"/>
      <c r="N810" s="734"/>
      <c r="O810" s="734"/>
      <c r="P810" s="734"/>
      <c r="Q810" s="734"/>
      <c r="R810" s="734"/>
      <c r="S810" s="734"/>
      <c r="T810" s="734"/>
      <c r="U810" s="734"/>
      <c r="V810" s="734"/>
      <c r="W810" s="734"/>
      <c r="X810" s="734"/>
      <c r="Y810" s="734"/>
      <c r="Z810" s="734"/>
      <c r="AA810" s="734"/>
      <c r="AB810" s="734"/>
      <c r="AC810" s="734"/>
      <c r="AD810" s="734"/>
      <c r="AE810" s="58"/>
      <c r="AG810" s="735"/>
      <c r="AH810" s="734"/>
      <c r="AI810" s="735"/>
      <c r="AJ810" s="734"/>
      <c r="AK810" s="735"/>
      <c r="AL810" s="730"/>
      <c r="AM810" s="730"/>
      <c r="AN810" s="730"/>
      <c r="AO810" s="730"/>
      <c r="AP810" s="730"/>
      <c r="AQ810" s="730"/>
      <c r="AR810" s="730"/>
      <c r="AS810" s="730"/>
      <c r="BJ810" t="e">
        <f>MATCH(Таблиця4[[#This Row],[BUILDING NAME]],#REF!,0)</f>
        <v>#VALUE!</v>
      </c>
      <c r="BK810" t="e">
        <f>INDEX(#REF!,'02BUILD'!BJ810,1)</f>
        <v>#REF!</v>
      </c>
      <c r="BL810" t="e">
        <v>#VALUE!</v>
      </c>
      <c r="BN810" t="e">
        <f>MATCH(Таблиця4[[#This Row],[BUILDING NAME]],Таблиця5[NAME],0)</f>
        <v>#VALUE!</v>
      </c>
      <c r="BO810" t="e">
        <f>INDEX(Таблиця5[[C - COINS - COST]:[ADDRESS]],'02BUILD'!$BN810,1)</f>
        <v>#VALUE!</v>
      </c>
      <c r="BP810" t="e">
        <f>INDEX(Таблиця5[[C - COINS - COST]:[ADDRESS]],'02BUILD'!$BN810,2)</f>
        <v>#VALUE!</v>
      </c>
      <c r="BQ810" t="e">
        <f>INDEX(Таблиця5[[C - COINS - COST]:[ADDRESS]],'02BUILD'!$BN810,3)</f>
        <v>#VALUE!</v>
      </c>
      <c r="BR810" t="e">
        <f>INDEX(Таблиця5[[C - COINS - COST]:[ADDRESS]],'02BUILD'!$BN810,4)</f>
        <v>#VALUE!</v>
      </c>
      <c r="BS810" t="e">
        <f>INDEX(Таблиця5[[C - COINS - COST]:[ADDRESS]],'02BUILD'!$BN810,5)</f>
        <v>#VALUE!</v>
      </c>
      <c r="BT810" t="e">
        <f>INDEX(Таблиця5[[C - COINS - COST]:[ADDRESS]],'02BUILD'!$BN810,6)</f>
        <v>#VALUE!</v>
      </c>
      <c r="BU810" t="e">
        <f>INDEX(Таблиця5[[C - COINS - COST]:[ADDRESS]],'02BUILD'!$BN810,7)</f>
        <v>#VALUE!</v>
      </c>
      <c r="BV810" t="e">
        <f>INDEX(Таблиця5[[C - COINS - COST]:[ADDRESS]],'02BUILD'!$BN810,8)</f>
        <v>#VALUE!</v>
      </c>
      <c r="BW810" t="e">
        <f>INDEX(Таблиця5[[C - COINS - COST]:[ADDRESS]],'02BUILD'!$BN810,9)</f>
        <v>#VALUE!</v>
      </c>
      <c r="BX810" t="e">
        <f>INDEX(Таблиця5[[C - COINS - COST]:[ADDRESS]],'02BUILD'!$BN810,10)</f>
        <v>#VALUE!</v>
      </c>
    </row>
    <row r="811" spans="1:76" ht="16.5" thickTop="1" thickBot="1">
      <c r="A811" s="730"/>
      <c r="B811" s="730"/>
      <c r="C811" s="730"/>
      <c r="D811" s="730"/>
      <c r="E811" s="730"/>
      <c r="F811" s="734" t="s">
        <v>4041</v>
      </c>
      <c r="G811" s="32" t="s">
        <v>4068</v>
      </c>
      <c r="H811" s="710" t="s">
        <v>21025</v>
      </c>
      <c r="I811" s="734"/>
      <c r="J811" s="734"/>
      <c r="K811" s="734"/>
      <c r="L811" s="734"/>
      <c r="M811" s="734"/>
      <c r="N811" s="734"/>
      <c r="O811" s="734"/>
      <c r="P811" s="734"/>
      <c r="Q811" s="734"/>
      <c r="R811" s="734"/>
      <c r="S811" s="734"/>
      <c r="T811" s="734"/>
      <c r="U811" s="734"/>
      <c r="V811" s="734"/>
      <c r="W811" s="734"/>
      <c r="X811" s="734"/>
      <c r="Y811" s="734"/>
      <c r="Z811" s="734"/>
      <c r="AA811" s="734"/>
      <c r="AB811" s="734"/>
      <c r="AC811" s="734"/>
      <c r="AD811" s="734"/>
      <c r="AE811" s="58"/>
      <c r="AG811" s="735"/>
      <c r="AH811" s="734"/>
      <c r="AI811" s="735"/>
      <c r="AJ811" s="734"/>
      <c r="AK811" s="735"/>
      <c r="AL811" s="730"/>
      <c r="AM811" s="730"/>
      <c r="AN811" s="730"/>
      <c r="AO811" s="730"/>
      <c r="AP811" s="730"/>
      <c r="AQ811" s="730"/>
      <c r="AR811" s="730"/>
      <c r="AS811" s="730"/>
      <c r="BJ811" t="e">
        <f>MATCH(Таблиця4[[#This Row],[BUILDING NAME]],#REF!,0)</f>
        <v>#VALUE!</v>
      </c>
      <c r="BK811" t="e">
        <f>INDEX(#REF!,'02BUILD'!BJ811,1)</f>
        <v>#REF!</v>
      </c>
      <c r="BL811" t="e">
        <v>#VALUE!</v>
      </c>
      <c r="BN811" t="e">
        <f>MATCH(Таблиця4[[#This Row],[BUILDING NAME]],Таблиця5[NAME],0)</f>
        <v>#VALUE!</v>
      </c>
      <c r="BO811" t="e">
        <f>INDEX(Таблиця5[[C - COINS - COST]:[ADDRESS]],'02BUILD'!$BN811,1)</f>
        <v>#VALUE!</v>
      </c>
      <c r="BP811" t="e">
        <f>INDEX(Таблиця5[[C - COINS - COST]:[ADDRESS]],'02BUILD'!$BN811,2)</f>
        <v>#VALUE!</v>
      </c>
      <c r="BQ811" t="e">
        <f>INDEX(Таблиця5[[C - COINS - COST]:[ADDRESS]],'02BUILD'!$BN811,3)</f>
        <v>#VALUE!</v>
      </c>
      <c r="BR811" t="e">
        <f>INDEX(Таблиця5[[C - COINS - COST]:[ADDRESS]],'02BUILD'!$BN811,4)</f>
        <v>#VALUE!</v>
      </c>
      <c r="BS811" t="e">
        <f>INDEX(Таблиця5[[C - COINS - COST]:[ADDRESS]],'02BUILD'!$BN811,5)</f>
        <v>#VALUE!</v>
      </c>
      <c r="BT811" t="e">
        <f>INDEX(Таблиця5[[C - COINS - COST]:[ADDRESS]],'02BUILD'!$BN811,6)</f>
        <v>#VALUE!</v>
      </c>
      <c r="BU811" t="e">
        <f>INDEX(Таблиця5[[C - COINS - COST]:[ADDRESS]],'02BUILD'!$BN811,7)</f>
        <v>#VALUE!</v>
      </c>
      <c r="BV811" t="e">
        <f>INDEX(Таблиця5[[C - COINS - COST]:[ADDRESS]],'02BUILD'!$BN811,8)</f>
        <v>#VALUE!</v>
      </c>
      <c r="BW811" t="e">
        <f>INDEX(Таблиця5[[C - COINS - COST]:[ADDRESS]],'02BUILD'!$BN811,9)</f>
        <v>#VALUE!</v>
      </c>
      <c r="BX811" t="e">
        <f>INDEX(Таблиця5[[C - COINS - COST]:[ADDRESS]],'02BUILD'!$BN811,10)</f>
        <v>#VALUE!</v>
      </c>
    </row>
    <row r="812" spans="1:76" ht="16.5" thickTop="1" thickBot="1">
      <c r="A812" s="730"/>
      <c r="B812" s="730"/>
      <c r="C812" s="730"/>
      <c r="D812" s="730"/>
      <c r="E812" s="730"/>
      <c r="F812" s="734" t="s">
        <v>4042</v>
      </c>
      <c r="G812" s="32" t="s">
        <v>4067</v>
      </c>
      <c r="H812" s="710" t="s">
        <v>21026</v>
      </c>
      <c r="I812" s="734"/>
      <c r="J812" s="734"/>
      <c r="K812" s="734"/>
      <c r="L812" s="734"/>
      <c r="M812" s="734"/>
      <c r="N812" s="734"/>
      <c r="O812" s="734"/>
      <c r="P812" s="734"/>
      <c r="Q812" s="734"/>
      <c r="R812" s="734"/>
      <c r="S812" s="734"/>
      <c r="T812" s="734"/>
      <c r="U812" s="734"/>
      <c r="V812" s="734"/>
      <c r="W812" s="734"/>
      <c r="X812" s="734"/>
      <c r="Y812" s="734"/>
      <c r="Z812" s="734"/>
      <c r="AA812" s="734"/>
      <c r="AB812" s="734"/>
      <c r="AC812" s="734"/>
      <c r="AD812" s="734"/>
      <c r="AE812" s="58"/>
      <c r="AG812" s="735"/>
      <c r="AH812" s="734"/>
      <c r="AI812" s="735"/>
      <c r="AJ812" s="734"/>
      <c r="AK812" s="735"/>
      <c r="AL812" s="730"/>
      <c r="AM812" s="730"/>
      <c r="AN812" s="730"/>
      <c r="AO812" s="730"/>
      <c r="AP812" s="730"/>
      <c r="AQ812" s="730"/>
      <c r="AR812" s="730"/>
      <c r="AS812" s="730"/>
      <c r="BJ812" t="e">
        <f>MATCH(Таблиця4[[#This Row],[BUILDING NAME]],#REF!,0)</f>
        <v>#VALUE!</v>
      </c>
      <c r="BK812" t="e">
        <f>INDEX(#REF!,'02BUILD'!BJ812,1)</f>
        <v>#REF!</v>
      </c>
      <c r="BL812" t="e">
        <v>#VALUE!</v>
      </c>
      <c r="BN812" t="e">
        <f>MATCH(Таблиця4[[#This Row],[BUILDING NAME]],Таблиця5[NAME],0)</f>
        <v>#VALUE!</v>
      </c>
      <c r="BO812" t="e">
        <f>INDEX(Таблиця5[[C - COINS - COST]:[ADDRESS]],'02BUILD'!$BN812,1)</f>
        <v>#VALUE!</v>
      </c>
      <c r="BP812" t="e">
        <f>INDEX(Таблиця5[[C - COINS - COST]:[ADDRESS]],'02BUILD'!$BN812,2)</f>
        <v>#VALUE!</v>
      </c>
      <c r="BQ812" t="e">
        <f>INDEX(Таблиця5[[C - COINS - COST]:[ADDRESS]],'02BUILD'!$BN812,3)</f>
        <v>#VALUE!</v>
      </c>
      <c r="BR812" t="e">
        <f>INDEX(Таблиця5[[C - COINS - COST]:[ADDRESS]],'02BUILD'!$BN812,4)</f>
        <v>#VALUE!</v>
      </c>
      <c r="BS812" t="e">
        <f>INDEX(Таблиця5[[C - COINS - COST]:[ADDRESS]],'02BUILD'!$BN812,5)</f>
        <v>#VALUE!</v>
      </c>
      <c r="BT812" t="e">
        <f>INDEX(Таблиця5[[C - COINS - COST]:[ADDRESS]],'02BUILD'!$BN812,6)</f>
        <v>#VALUE!</v>
      </c>
      <c r="BU812" t="e">
        <f>INDEX(Таблиця5[[C - COINS - COST]:[ADDRESS]],'02BUILD'!$BN812,7)</f>
        <v>#VALUE!</v>
      </c>
      <c r="BV812" t="e">
        <f>INDEX(Таблиця5[[C - COINS - COST]:[ADDRESS]],'02BUILD'!$BN812,8)</f>
        <v>#VALUE!</v>
      </c>
      <c r="BW812" t="e">
        <f>INDEX(Таблиця5[[C - COINS - COST]:[ADDRESS]],'02BUILD'!$BN812,9)</f>
        <v>#VALUE!</v>
      </c>
      <c r="BX812" t="e">
        <f>INDEX(Таблиця5[[C - COINS - COST]:[ADDRESS]],'02BUILD'!$BN812,10)</f>
        <v>#VALUE!</v>
      </c>
    </row>
    <row r="813" spans="1:76" ht="16.5" thickTop="1" thickBot="1">
      <c r="A813" s="730"/>
      <c r="B813" s="730"/>
      <c r="C813" s="730"/>
      <c r="D813" s="730"/>
      <c r="E813" s="730"/>
      <c r="F813" s="734" t="s">
        <v>4043</v>
      </c>
      <c r="G813" s="32" t="s">
        <v>4067</v>
      </c>
      <c r="H813" s="710" t="s">
        <v>21027</v>
      </c>
      <c r="I813" s="734"/>
      <c r="J813" s="734"/>
      <c r="K813" s="734"/>
      <c r="L813" s="734"/>
      <c r="M813" s="734"/>
      <c r="N813" s="734"/>
      <c r="O813" s="734"/>
      <c r="P813" s="734"/>
      <c r="Q813" s="734"/>
      <c r="R813" s="734"/>
      <c r="S813" s="734"/>
      <c r="T813" s="734"/>
      <c r="U813" s="734"/>
      <c r="V813" s="734"/>
      <c r="W813" s="734"/>
      <c r="X813" s="734"/>
      <c r="Y813" s="734"/>
      <c r="Z813" s="734"/>
      <c r="AA813" s="734"/>
      <c r="AB813" s="734"/>
      <c r="AC813" s="734"/>
      <c r="AD813" s="734"/>
      <c r="AE813" s="58"/>
      <c r="AG813" s="735"/>
      <c r="AH813" s="734"/>
      <c r="AI813" s="735"/>
      <c r="AJ813" s="734"/>
      <c r="AK813" s="735"/>
      <c r="AL813" s="730"/>
      <c r="AM813" s="730"/>
      <c r="AN813" s="730"/>
      <c r="AO813" s="730"/>
      <c r="AP813" s="730"/>
      <c r="AQ813" s="730"/>
      <c r="AR813" s="730"/>
      <c r="AS813" s="730"/>
      <c r="BJ813" t="e">
        <f>MATCH(Таблиця4[[#This Row],[BUILDING NAME]],#REF!,0)</f>
        <v>#VALUE!</v>
      </c>
      <c r="BK813" t="e">
        <f>INDEX(#REF!,'02BUILD'!BJ813,1)</f>
        <v>#REF!</v>
      </c>
      <c r="BL813" t="e">
        <v>#VALUE!</v>
      </c>
      <c r="BN813" t="e">
        <f>MATCH(Таблиця4[[#This Row],[BUILDING NAME]],Таблиця5[NAME],0)</f>
        <v>#VALUE!</v>
      </c>
      <c r="BO813" t="e">
        <f>INDEX(Таблиця5[[C - COINS - COST]:[ADDRESS]],'02BUILD'!$BN813,1)</f>
        <v>#VALUE!</v>
      </c>
      <c r="BP813" t="e">
        <f>INDEX(Таблиця5[[C - COINS - COST]:[ADDRESS]],'02BUILD'!$BN813,2)</f>
        <v>#VALUE!</v>
      </c>
      <c r="BQ813" t="e">
        <f>INDEX(Таблиця5[[C - COINS - COST]:[ADDRESS]],'02BUILD'!$BN813,3)</f>
        <v>#VALUE!</v>
      </c>
      <c r="BR813" t="e">
        <f>INDEX(Таблиця5[[C - COINS - COST]:[ADDRESS]],'02BUILD'!$BN813,4)</f>
        <v>#VALUE!</v>
      </c>
      <c r="BS813" t="e">
        <f>INDEX(Таблиця5[[C - COINS - COST]:[ADDRESS]],'02BUILD'!$BN813,5)</f>
        <v>#VALUE!</v>
      </c>
      <c r="BT813" t="e">
        <f>INDEX(Таблиця5[[C - COINS - COST]:[ADDRESS]],'02BUILD'!$BN813,6)</f>
        <v>#VALUE!</v>
      </c>
      <c r="BU813" t="e">
        <f>INDEX(Таблиця5[[C - COINS - COST]:[ADDRESS]],'02BUILD'!$BN813,7)</f>
        <v>#VALUE!</v>
      </c>
      <c r="BV813" t="e">
        <f>INDEX(Таблиця5[[C - COINS - COST]:[ADDRESS]],'02BUILD'!$BN813,8)</f>
        <v>#VALUE!</v>
      </c>
      <c r="BW813" t="e">
        <f>INDEX(Таблиця5[[C - COINS - COST]:[ADDRESS]],'02BUILD'!$BN813,9)</f>
        <v>#VALUE!</v>
      </c>
      <c r="BX813" t="e">
        <f>INDEX(Таблиця5[[C - COINS - COST]:[ADDRESS]],'02BUILD'!$BN813,10)</f>
        <v>#VALUE!</v>
      </c>
    </row>
    <row r="814" spans="1:76" ht="16.5" thickTop="1" thickBot="1">
      <c r="A814" s="730"/>
      <c r="B814" s="730"/>
      <c r="C814" s="730"/>
      <c r="D814" s="730"/>
      <c r="E814" s="730"/>
      <c r="F814" s="734" t="s">
        <v>4044</v>
      </c>
      <c r="G814" s="32" t="s">
        <v>4072</v>
      </c>
      <c r="H814" s="710" t="s">
        <v>21028</v>
      </c>
      <c r="I814" s="734"/>
      <c r="J814" s="734"/>
      <c r="K814" s="734"/>
      <c r="L814" s="734"/>
      <c r="M814" s="734"/>
      <c r="N814" s="734"/>
      <c r="O814" s="734"/>
      <c r="P814" s="734"/>
      <c r="Q814" s="734"/>
      <c r="R814" s="734"/>
      <c r="S814" s="734"/>
      <c r="T814" s="734"/>
      <c r="U814" s="734"/>
      <c r="V814" s="734"/>
      <c r="W814" s="734"/>
      <c r="X814" s="734"/>
      <c r="Y814" s="734"/>
      <c r="Z814" s="734"/>
      <c r="AA814" s="734"/>
      <c r="AB814" s="734"/>
      <c r="AC814" s="734"/>
      <c r="AD814" s="734"/>
      <c r="AE814" s="58"/>
      <c r="AG814" s="735"/>
      <c r="AH814" s="734"/>
      <c r="AI814" s="735"/>
      <c r="AJ814" s="734"/>
      <c r="AK814" s="735"/>
      <c r="AL814" s="730"/>
      <c r="AM814" s="730"/>
      <c r="AN814" s="730"/>
      <c r="AO814" s="730"/>
      <c r="AP814" s="730"/>
      <c r="AQ814" s="730"/>
      <c r="AR814" s="730"/>
      <c r="AS814" s="730"/>
      <c r="BJ814" t="e">
        <f>MATCH(Таблиця4[[#This Row],[BUILDING NAME]],#REF!,0)</f>
        <v>#VALUE!</v>
      </c>
      <c r="BK814" t="e">
        <f>INDEX(#REF!,'02BUILD'!BJ814,1)</f>
        <v>#REF!</v>
      </c>
      <c r="BL814" t="e">
        <v>#VALUE!</v>
      </c>
      <c r="BN814" t="e">
        <f>MATCH(Таблиця4[[#This Row],[BUILDING NAME]],Таблиця5[NAME],0)</f>
        <v>#VALUE!</v>
      </c>
      <c r="BO814" t="e">
        <f>INDEX(Таблиця5[[C - COINS - COST]:[ADDRESS]],'02BUILD'!$BN814,1)</f>
        <v>#VALUE!</v>
      </c>
      <c r="BP814" t="e">
        <f>INDEX(Таблиця5[[C - COINS - COST]:[ADDRESS]],'02BUILD'!$BN814,2)</f>
        <v>#VALUE!</v>
      </c>
      <c r="BQ814" t="e">
        <f>INDEX(Таблиця5[[C - COINS - COST]:[ADDRESS]],'02BUILD'!$BN814,3)</f>
        <v>#VALUE!</v>
      </c>
      <c r="BR814" t="e">
        <f>INDEX(Таблиця5[[C - COINS - COST]:[ADDRESS]],'02BUILD'!$BN814,4)</f>
        <v>#VALUE!</v>
      </c>
      <c r="BS814" t="e">
        <f>INDEX(Таблиця5[[C - COINS - COST]:[ADDRESS]],'02BUILD'!$BN814,5)</f>
        <v>#VALUE!</v>
      </c>
      <c r="BT814" t="e">
        <f>INDEX(Таблиця5[[C - COINS - COST]:[ADDRESS]],'02BUILD'!$BN814,6)</f>
        <v>#VALUE!</v>
      </c>
      <c r="BU814" t="e">
        <f>INDEX(Таблиця5[[C - COINS - COST]:[ADDRESS]],'02BUILD'!$BN814,7)</f>
        <v>#VALUE!</v>
      </c>
      <c r="BV814" t="e">
        <f>INDEX(Таблиця5[[C - COINS - COST]:[ADDRESS]],'02BUILD'!$BN814,8)</f>
        <v>#VALUE!</v>
      </c>
      <c r="BW814" t="e">
        <f>INDEX(Таблиця5[[C - COINS - COST]:[ADDRESS]],'02BUILD'!$BN814,9)</f>
        <v>#VALUE!</v>
      </c>
      <c r="BX814" t="e">
        <f>INDEX(Таблиця5[[C - COINS - COST]:[ADDRESS]],'02BUILD'!$BN814,10)</f>
        <v>#VALUE!</v>
      </c>
    </row>
    <row r="815" spans="1:76" ht="16.5" thickTop="1" thickBot="1">
      <c r="A815" s="730"/>
      <c r="B815" s="730"/>
      <c r="C815" s="730"/>
      <c r="D815" s="730"/>
      <c r="E815" s="730"/>
      <c r="F815" s="734" t="s">
        <v>4045</v>
      </c>
      <c r="G815" s="32" t="s">
        <v>4068</v>
      </c>
      <c r="H815" s="710" t="s">
        <v>21029</v>
      </c>
      <c r="I815" s="734"/>
      <c r="J815" s="734"/>
      <c r="K815" s="734"/>
      <c r="L815" s="734"/>
      <c r="M815" s="734"/>
      <c r="N815" s="734"/>
      <c r="O815" s="734"/>
      <c r="P815" s="734"/>
      <c r="Q815" s="734"/>
      <c r="R815" s="734"/>
      <c r="S815" s="734"/>
      <c r="T815" s="734"/>
      <c r="U815" s="734"/>
      <c r="V815" s="734"/>
      <c r="W815" s="734"/>
      <c r="X815" s="734"/>
      <c r="Y815" s="734"/>
      <c r="Z815" s="734"/>
      <c r="AA815" s="734"/>
      <c r="AB815" s="734"/>
      <c r="AC815" s="734"/>
      <c r="AD815" s="734"/>
      <c r="AE815" s="58"/>
      <c r="AG815" s="735"/>
      <c r="AH815" s="734"/>
      <c r="AI815" s="735"/>
      <c r="AJ815" s="734"/>
      <c r="AK815" s="735"/>
      <c r="AL815" s="730"/>
      <c r="AM815" s="730"/>
      <c r="AN815" s="730"/>
      <c r="AO815" s="730"/>
      <c r="AP815" s="730"/>
      <c r="AQ815" s="730"/>
      <c r="AR815" s="730"/>
      <c r="AS815" s="730"/>
      <c r="BJ815" t="e">
        <f>MATCH(Таблиця4[[#This Row],[BUILDING NAME]],#REF!,0)</f>
        <v>#VALUE!</v>
      </c>
      <c r="BK815" t="e">
        <f>INDEX(#REF!,'02BUILD'!BJ815,1)</f>
        <v>#REF!</v>
      </c>
      <c r="BL815" t="e">
        <v>#VALUE!</v>
      </c>
      <c r="BN815" t="e">
        <f>MATCH(Таблиця4[[#This Row],[BUILDING NAME]],Таблиця5[NAME],0)</f>
        <v>#VALUE!</v>
      </c>
      <c r="BO815" t="e">
        <f>INDEX(Таблиця5[[C - COINS - COST]:[ADDRESS]],'02BUILD'!$BN815,1)</f>
        <v>#VALUE!</v>
      </c>
      <c r="BP815" t="e">
        <f>INDEX(Таблиця5[[C - COINS - COST]:[ADDRESS]],'02BUILD'!$BN815,2)</f>
        <v>#VALUE!</v>
      </c>
      <c r="BQ815" t="e">
        <f>INDEX(Таблиця5[[C - COINS - COST]:[ADDRESS]],'02BUILD'!$BN815,3)</f>
        <v>#VALUE!</v>
      </c>
      <c r="BR815" t="e">
        <f>INDEX(Таблиця5[[C - COINS - COST]:[ADDRESS]],'02BUILD'!$BN815,4)</f>
        <v>#VALUE!</v>
      </c>
      <c r="BS815" t="e">
        <f>INDEX(Таблиця5[[C - COINS - COST]:[ADDRESS]],'02BUILD'!$BN815,5)</f>
        <v>#VALUE!</v>
      </c>
      <c r="BT815" t="e">
        <f>INDEX(Таблиця5[[C - COINS - COST]:[ADDRESS]],'02BUILD'!$BN815,6)</f>
        <v>#VALUE!</v>
      </c>
      <c r="BU815" t="e">
        <f>INDEX(Таблиця5[[C - COINS - COST]:[ADDRESS]],'02BUILD'!$BN815,7)</f>
        <v>#VALUE!</v>
      </c>
      <c r="BV815" t="e">
        <f>INDEX(Таблиця5[[C - COINS - COST]:[ADDRESS]],'02BUILD'!$BN815,8)</f>
        <v>#VALUE!</v>
      </c>
      <c r="BW815" t="e">
        <f>INDEX(Таблиця5[[C - COINS - COST]:[ADDRESS]],'02BUILD'!$BN815,9)</f>
        <v>#VALUE!</v>
      </c>
      <c r="BX815" t="e">
        <f>INDEX(Таблиця5[[C - COINS - COST]:[ADDRESS]],'02BUILD'!$BN815,10)</f>
        <v>#VALUE!</v>
      </c>
    </row>
    <row r="816" spans="1:76" ht="16.5" thickTop="1" thickBot="1">
      <c r="A816" s="730"/>
      <c r="B816" s="730"/>
      <c r="C816" s="730"/>
      <c r="D816" s="730"/>
      <c r="E816" s="730"/>
      <c r="F816" s="734" t="s">
        <v>4046</v>
      </c>
      <c r="G816" s="32" t="s">
        <v>4067</v>
      </c>
      <c r="H816" s="710" t="s">
        <v>21030</v>
      </c>
      <c r="I816" s="734"/>
      <c r="J816" s="734"/>
      <c r="K816" s="734"/>
      <c r="L816" s="734"/>
      <c r="M816" s="734"/>
      <c r="N816" s="734"/>
      <c r="O816" s="734"/>
      <c r="P816" s="734"/>
      <c r="Q816" s="734"/>
      <c r="R816" s="734"/>
      <c r="S816" s="734"/>
      <c r="T816" s="734"/>
      <c r="U816" s="734"/>
      <c r="V816" s="734"/>
      <c r="W816" s="734"/>
      <c r="X816" s="734"/>
      <c r="Y816" s="734"/>
      <c r="Z816" s="734"/>
      <c r="AA816" s="734"/>
      <c r="AB816" s="734"/>
      <c r="AC816" s="734"/>
      <c r="AD816" s="734"/>
      <c r="AE816" s="58"/>
      <c r="AG816" s="735"/>
      <c r="AH816" s="734"/>
      <c r="AI816" s="735"/>
      <c r="AJ816" s="734"/>
      <c r="AK816" s="735"/>
      <c r="AL816" s="730"/>
      <c r="AM816" s="730"/>
      <c r="AN816" s="730"/>
      <c r="AO816" s="730"/>
      <c r="AP816" s="730"/>
      <c r="AQ816" s="730"/>
      <c r="AR816" s="730"/>
      <c r="AS816" s="730"/>
      <c r="BJ816" t="e">
        <f>MATCH(Таблиця4[[#This Row],[BUILDING NAME]],#REF!,0)</f>
        <v>#VALUE!</v>
      </c>
      <c r="BK816" t="e">
        <f>INDEX(#REF!,'02BUILD'!BJ816,1)</f>
        <v>#REF!</v>
      </c>
      <c r="BL816" t="e">
        <v>#VALUE!</v>
      </c>
      <c r="BN816" t="e">
        <f>MATCH(Таблиця4[[#This Row],[BUILDING NAME]],Таблиця5[NAME],0)</f>
        <v>#VALUE!</v>
      </c>
      <c r="BO816" t="e">
        <f>INDEX(Таблиця5[[C - COINS - COST]:[ADDRESS]],'02BUILD'!$BN816,1)</f>
        <v>#VALUE!</v>
      </c>
      <c r="BP816" t="e">
        <f>INDEX(Таблиця5[[C - COINS - COST]:[ADDRESS]],'02BUILD'!$BN816,2)</f>
        <v>#VALUE!</v>
      </c>
      <c r="BQ816" t="e">
        <f>INDEX(Таблиця5[[C - COINS - COST]:[ADDRESS]],'02BUILD'!$BN816,3)</f>
        <v>#VALUE!</v>
      </c>
      <c r="BR816" t="e">
        <f>INDEX(Таблиця5[[C - COINS - COST]:[ADDRESS]],'02BUILD'!$BN816,4)</f>
        <v>#VALUE!</v>
      </c>
      <c r="BS816" t="e">
        <f>INDEX(Таблиця5[[C - COINS - COST]:[ADDRESS]],'02BUILD'!$BN816,5)</f>
        <v>#VALUE!</v>
      </c>
      <c r="BT816" t="e">
        <f>INDEX(Таблиця5[[C - COINS - COST]:[ADDRESS]],'02BUILD'!$BN816,6)</f>
        <v>#VALUE!</v>
      </c>
      <c r="BU816" t="e">
        <f>INDEX(Таблиця5[[C - COINS - COST]:[ADDRESS]],'02BUILD'!$BN816,7)</f>
        <v>#VALUE!</v>
      </c>
      <c r="BV816" t="e">
        <f>INDEX(Таблиця5[[C - COINS - COST]:[ADDRESS]],'02BUILD'!$BN816,8)</f>
        <v>#VALUE!</v>
      </c>
      <c r="BW816" t="e">
        <f>INDEX(Таблиця5[[C - COINS - COST]:[ADDRESS]],'02BUILD'!$BN816,9)</f>
        <v>#VALUE!</v>
      </c>
      <c r="BX816" t="e">
        <f>INDEX(Таблиця5[[C - COINS - COST]:[ADDRESS]],'02BUILD'!$BN816,10)</f>
        <v>#VALUE!</v>
      </c>
    </row>
    <row r="817" spans="1:76" ht="16.5" thickTop="1" thickBot="1">
      <c r="A817" s="730"/>
      <c r="B817" s="730"/>
      <c r="C817" s="730"/>
      <c r="D817" s="730"/>
      <c r="E817" s="730"/>
      <c r="F817" s="734" t="s">
        <v>4047</v>
      </c>
      <c r="G817" s="32" t="s">
        <v>4067</v>
      </c>
      <c r="H817" s="710" t="s">
        <v>21031</v>
      </c>
      <c r="I817" s="734"/>
      <c r="J817" s="734"/>
      <c r="K817" s="734"/>
      <c r="L817" s="734"/>
      <c r="M817" s="734"/>
      <c r="N817" s="734"/>
      <c r="O817" s="734"/>
      <c r="P817" s="734"/>
      <c r="Q817" s="734"/>
      <c r="R817" s="734"/>
      <c r="S817" s="734"/>
      <c r="T817" s="734"/>
      <c r="U817" s="734"/>
      <c r="V817" s="734"/>
      <c r="W817" s="734"/>
      <c r="X817" s="734"/>
      <c r="Y817" s="734"/>
      <c r="Z817" s="734"/>
      <c r="AA817" s="734"/>
      <c r="AB817" s="734"/>
      <c r="AC817" s="734"/>
      <c r="AD817" s="734"/>
      <c r="AE817" s="58"/>
      <c r="AG817" s="735"/>
      <c r="AH817" s="734"/>
      <c r="AI817" s="735"/>
      <c r="AJ817" s="734"/>
      <c r="AK817" s="735"/>
      <c r="AL817" s="730"/>
      <c r="AM817" s="730"/>
      <c r="AN817" s="730"/>
      <c r="AO817" s="730"/>
      <c r="AP817" s="730"/>
      <c r="AQ817" s="730"/>
      <c r="AR817" s="730"/>
      <c r="AS817" s="730"/>
      <c r="BJ817" t="e">
        <f>MATCH(Таблиця4[[#This Row],[BUILDING NAME]],#REF!,0)</f>
        <v>#VALUE!</v>
      </c>
      <c r="BK817" t="e">
        <f>INDEX(#REF!,'02BUILD'!BJ817,1)</f>
        <v>#REF!</v>
      </c>
      <c r="BL817" t="e">
        <v>#VALUE!</v>
      </c>
      <c r="BN817" t="e">
        <f>MATCH(Таблиця4[[#This Row],[BUILDING NAME]],Таблиця5[NAME],0)</f>
        <v>#VALUE!</v>
      </c>
      <c r="BO817" t="e">
        <f>INDEX(Таблиця5[[C - COINS - COST]:[ADDRESS]],'02BUILD'!$BN817,1)</f>
        <v>#VALUE!</v>
      </c>
      <c r="BP817" t="e">
        <f>INDEX(Таблиця5[[C - COINS - COST]:[ADDRESS]],'02BUILD'!$BN817,2)</f>
        <v>#VALUE!</v>
      </c>
      <c r="BQ817" t="e">
        <f>INDEX(Таблиця5[[C - COINS - COST]:[ADDRESS]],'02BUILD'!$BN817,3)</f>
        <v>#VALUE!</v>
      </c>
      <c r="BR817" t="e">
        <f>INDEX(Таблиця5[[C - COINS - COST]:[ADDRESS]],'02BUILD'!$BN817,4)</f>
        <v>#VALUE!</v>
      </c>
      <c r="BS817" t="e">
        <f>INDEX(Таблиця5[[C - COINS - COST]:[ADDRESS]],'02BUILD'!$BN817,5)</f>
        <v>#VALUE!</v>
      </c>
      <c r="BT817" t="e">
        <f>INDEX(Таблиця5[[C - COINS - COST]:[ADDRESS]],'02BUILD'!$BN817,6)</f>
        <v>#VALUE!</v>
      </c>
      <c r="BU817" t="e">
        <f>INDEX(Таблиця5[[C - COINS - COST]:[ADDRESS]],'02BUILD'!$BN817,7)</f>
        <v>#VALUE!</v>
      </c>
      <c r="BV817" t="e">
        <f>INDEX(Таблиця5[[C - COINS - COST]:[ADDRESS]],'02BUILD'!$BN817,8)</f>
        <v>#VALUE!</v>
      </c>
      <c r="BW817" t="e">
        <f>INDEX(Таблиця5[[C - COINS - COST]:[ADDRESS]],'02BUILD'!$BN817,9)</f>
        <v>#VALUE!</v>
      </c>
      <c r="BX817" t="e">
        <f>INDEX(Таблиця5[[C - COINS - COST]:[ADDRESS]],'02BUILD'!$BN817,10)</f>
        <v>#VALUE!</v>
      </c>
    </row>
    <row r="818" spans="1:76" ht="16.5" thickTop="1" thickBot="1">
      <c r="A818" s="730"/>
      <c r="B818" s="730"/>
      <c r="C818" s="730"/>
      <c r="D818" s="730"/>
      <c r="E818" s="730"/>
      <c r="F818" s="734" t="s">
        <v>4048</v>
      </c>
      <c r="G818" s="32" t="s">
        <v>4067</v>
      </c>
      <c r="H818" s="710" t="s">
        <v>21032</v>
      </c>
      <c r="I818" s="734"/>
      <c r="J818" s="734"/>
      <c r="K818" s="734"/>
      <c r="L818" s="734"/>
      <c r="M818" s="734"/>
      <c r="N818" s="734"/>
      <c r="O818" s="734"/>
      <c r="P818" s="734"/>
      <c r="Q818" s="734"/>
      <c r="R818" s="734"/>
      <c r="S818" s="734"/>
      <c r="T818" s="734"/>
      <c r="U818" s="734"/>
      <c r="V818" s="734"/>
      <c r="W818" s="734"/>
      <c r="X818" s="734"/>
      <c r="Y818" s="734"/>
      <c r="Z818" s="734"/>
      <c r="AA818" s="734"/>
      <c r="AB818" s="734"/>
      <c r="AC818" s="734"/>
      <c r="AD818" s="734"/>
      <c r="AE818" s="58"/>
      <c r="AG818" s="735"/>
      <c r="AH818" s="734"/>
      <c r="AI818" s="735"/>
      <c r="AJ818" s="734"/>
      <c r="AK818" s="735"/>
      <c r="AL818" s="730"/>
      <c r="AM818" s="730"/>
      <c r="AN818" s="730"/>
      <c r="AO818" s="730"/>
      <c r="AP818" s="730"/>
      <c r="AQ818" s="730"/>
      <c r="AR818" s="730"/>
      <c r="AS818" s="730"/>
      <c r="BJ818" t="e">
        <f>MATCH(Таблиця4[[#This Row],[BUILDING NAME]],#REF!,0)</f>
        <v>#VALUE!</v>
      </c>
      <c r="BK818" t="e">
        <f>INDEX(#REF!,'02BUILD'!BJ818,1)</f>
        <v>#REF!</v>
      </c>
      <c r="BL818" t="e">
        <v>#VALUE!</v>
      </c>
      <c r="BN818" t="e">
        <f>MATCH(Таблиця4[[#This Row],[BUILDING NAME]],Таблиця5[NAME],0)</f>
        <v>#VALUE!</v>
      </c>
      <c r="BO818" t="e">
        <f>INDEX(Таблиця5[[C - COINS - COST]:[ADDRESS]],'02BUILD'!$BN818,1)</f>
        <v>#VALUE!</v>
      </c>
      <c r="BP818" t="e">
        <f>INDEX(Таблиця5[[C - COINS - COST]:[ADDRESS]],'02BUILD'!$BN818,2)</f>
        <v>#VALUE!</v>
      </c>
      <c r="BQ818" t="e">
        <f>INDEX(Таблиця5[[C - COINS - COST]:[ADDRESS]],'02BUILD'!$BN818,3)</f>
        <v>#VALUE!</v>
      </c>
      <c r="BR818" t="e">
        <f>INDEX(Таблиця5[[C - COINS - COST]:[ADDRESS]],'02BUILD'!$BN818,4)</f>
        <v>#VALUE!</v>
      </c>
      <c r="BS818" t="e">
        <f>INDEX(Таблиця5[[C - COINS - COST]:[ADDRESS]],'02BUILD'!$BN818,5)</f>
        <v>#VALUE!</v>
      </c>
      <c r="BT818" t="e">
        <f>INDEX(Таблиця5[[C - COINS - COST]:[ADDRESS]],'02BUILD'!$BN818,6)</f>
        <v>#VALUE!</v>
      </c>
      <c r="BU818" t="e">
        <f>INDEX(Таблиця5[[C - COINS - COST]:[ADDRESS]],'02BUILD'!$BN818,7)</f>
        <v>#VALUE!</v>
      </c>
      <c r="BV818" t="e">
        <f>INDEX(Таблиця5[[C - COINS - COST]:[ADDRESS]],'02BUILD'!$BN818,8)</f>
        <v>#VALUE!</v>
      </c>
      <c r="BW818" t="e">
        <f>INDEX(Таблиця5[[C - COINS - COST]:[ADDRESS]],'02BUILD'!$BN818,9)</f>
        <v>#VALUE!</v>
      </c>
      <c r="BX818" t="e">
        <f>INDEX(Таблиця5[[C - COINS - COST]:[ADDRESS]],'02BUILD'!$BN818,10)</f>
        <v>#VALUE!</v>
      </c>
    </row>
    <row r="819" spans="1:76" ht="16.5" thickTop="1" thickBot="1">
      <c r="A819" s="730"/>
      <c r="B819" s="730"/>
      <c r="C819" s="730"/>
      <c r="D819" s="730"/>
      <c r="E819" s="730"/>
      <c r="F819" s="734" t="s">
        <v>4049</v>
      </c>
      <c r="G819" s="32" t="s">
        <v>4067</v>
      </c>
      <c r="H819" s="710" t="s">
        <v>21033</v>
      </c>
      <c r="I819" s="734"/>
      <c r="J819" s="734"/>
      <c r="K819" s="734"/>
      <c r="L819" s="734"/>
      <c r="M819" s="734"/>
      <c r="N819" s="734"/>
      <c r="O819" s="734"/>
      <c r="P819" s="734"/>
      <c r="Q819" s="734"/>
      <c r="R819" s="734"/>
      <c r="S819" s="734"/>
      <c r="T819" s="734"/>
      <c r="U819" s="734"/>
      <c r="V819" s="734"/>
      <c r="W819" s="734"/>
      <c r="X819" s="734"/>
      <c r="Y819" s="734"/>
      <c r="Z819" s="734"/>
      <c r="AA819" s="734"/>
      <c r="AB819" s="734"/>
      <c r="AC819" s="734"/>
      <c r="AD819" s="734"/>
      <c r="AE819" s="58"/>
      <c r="AG819" s="735"/>
      <c r="AH819" s="734"/>
      <c r="AI819" s="735"/>
      <c r="AJ819" s="734"/>
      <c r="AK819" s="735"/>
      <c r="AL819" s="730"/>
      <c r="AM819" s="730"/>
      <c r="AN819" s="730"/>
      <c r="AO819" s="730"/>
      <c r="AP819" s="730"/>
      <c r="AQ819" s="730"/>
      <c r="AR819" s="730"/>
      <c r="AS819" s="730"/>
      <c r="BJ819" t="e">
        <f>MATCH(Таблиця4[[#This Row],[BUILDING NAME]],#REF!,0)</f>
        <v>#VALUE!</v>
      </c>
      <c r="BK819" t="e">
        <f>INDEX(#REF!,'02BUILD'!BJ819,1)</f>
        <v>#REF!</v>
      </c>
      <c r="BL819" t="e">
        <v>#VALUE!</v>
      </c>
      <c r="BN819" t="e">
        <f>MATCH(Таблиця4[[#This Row],[BUILDING NAME]],Таблиця5[NAME],0)</f>
        <v>#VALUE!</v>
      </c>
      <c r="BO819" t="e">
        <f>INDEX(Таблиця5[[C - COINS - COST]:[ADDRESS]],'02BUILD'!$BN819,1)</f>
        <v>#VALUE!</v>
      </c>
      <c r="BP819" t="e">
        <f>INDEX(Таблиця5[[C - COINS - COST]:[ADDRESS]],'02BUILD'!$BN819,2)</f>
        <v>#VALUE!</v>
      </c>
      <c r="BQ819" t="e">
        <f>INDEX(Таблиця5[[C - COINS - COST]:[ADDRESS]],'02BUILD'!$BN819,3)</f>
        <v>#VALUE!</v>
      </c>
      <c r="BR819" t="e">
        <f>INDEX(Таблиця5[[C - COINS - COST]:[ADDRESS]],'02BUILD'!$BN819,4)</f>
        <v>#VALUE!</v>
      </c>
      <c r="BS819" t="e">
        <f>INDEX(Таблиця5[[C - COINS - COST]:[ADDRESS]],'02BUILD'!$BN819,5)</f>
        <v>#VALUE!</v>
      </c>
      <c r="BT819" t="e">
        <f>INDEX(Таблиця5[[C - COINS - COST]:[ADDRESS]],'02BUILD'!$BN819,6)</f>
        <v>#VALUE!</v>
      </c>
      <c r="BU819" t="e">
        <f>INDEX(Таблиця5[[C - COINS - COST]:[ADDRESS]],'02BUILD'!$BN819,7)</f>
        <v>#VALUE!</v>
      </c>
      <c r="BV819" t="e">
        <f>INDEX(Таблиця5[[C - COINS - COST]:[ADDRESS]],'02BUILD'!$BN819,8)</f>
        <v>#VALUE!</v>
      </c>
      <c r="BW819" t="e">
        <f>INDEX(Таблиця5[[C - COINS - COST]:[ADDRESS]],'02BUILD'!$BN819,9)</f>
        <v>#VALUE!</v>
      </c>
      <c r="BX819" t="e">
        <f>INDEX(Таблиця5[[C - COINS - COST]:[ADDRESS]],'02BUILD'!$BN819,10)</f>
        <v>#VALUE!</v>
      </c>
    </row>
    <row r="820" spans="1:76" ht="16.5" thickTop="1" thickBot="1">
      <c r="A820" s="730"/>
      <c r="B820" s="730"/>
      <c r="C820" s="730"/>
      <c r="D820" s="730"/>
      <c r="E820" s="730"/>
      <c r="F820" s="734" t="s">
        <v>4050</v>
      </c>
      <c r="G820" s="32" t="s">
        <v>4067</v>
      </c>
      <c r="H820" s="710" t="s">
        <v>4077</v>
      </c>
      <c r="I820" s="734"/>
      <c r="J820" s="734"/>
      <c r="K820" s="734"/>
      <c r="L820" s="734"/>
      <c r="M820" s="734"/>
      <c r="N820" s="734"/>
      <c r="O820" s="734"/>
      <c r="P820" s="734"/>
      <c r="Q820" s="734"/>
      <c r="R820" s="734"/>
      <c r="S820" s="734"/>
      <c r="T820" s="734"/>
      <c r="U820" s="734"/>
      <c r="V820" s="734"/>
      <c r="W820" s="734"/>
      <c r="X820" s="734"/>
      <c r="Y820" s="734"/>
      <c r="Z820" s="734"/>
      <c r="AA820" s="734"/>
      <c r="AB820" s="734"/>
      <c r="AC820" s="734"/>
      <c r="AD820" s="734"/>
      <c r="AE820" s="58"/>
      <c r="AG820" s="735"/>
      <c r="AH820" s="734"/>
      <c r="AI820" s="735"/>
      <c r="AJ820" s="734"/>
      <c r="AK820" s="735"/>
      <c r="AL820" s="730"/>
      <c r="AM820" s="730"/>
      <c r="AN820" s="730"/>
      <c r="AO820" s="730"/>
      <c r="AP820" s="730"/>
      <c r="AQ820" s="730"/>
      <c r="AR820" s="730"/>
      <c r="AS820" s="730"/>
      <c r="BJ820" t="e">
        <f>MATCH(Таблиця4[[#This Row],[BUILDING NAME]],#REF!,0)</f>
        <v>#VALUE!</v>
      </c>
      <c r="BK820" t="e">
        <f>INDEX(#REF!,'02BUILD'!BJ820,1)</f>
        <v>#REF!</v>
      </c>
      <c r="BL820" t="e">
        <v>#VALUE!</v>
      </c>
      <c r="BN820" t="e">
        <f>MATCH(Таблиця4[[#This Row],[BUILDING NAME]],Таблиця5[NAME],0)</f>
        <v>#VALUE!</v>
      </c>
      <c r="BO820" t="e">
        <f>INDEX(Таблиця5[[C - COINS - COST]:[ADDRESS]],'02BUILD'!$BN820,1)</f>
        <v>#VALUE!</v>
      </c>
      <c r="BP820" t="e">
        <f>INDEX(Таблиця5[[C - COINS - COST]:[ADDRESS]],'02BUILD'!$BN820,2)</f>
        <v>#VALUE!</v>
      </c>
      <c r="BQ820" t="e">
        <f>INDEX(Таблиця5[[C - COINS - COST]:[ADDRESS]],'02BUILD'!$BN820,3)</f>
        <v>#VALUE!</v>
      </c>
      <c r="BR820" t="e">
        <f>INDEX(Таблиця5[[C - COINS - COST]:[ADDRESS]],'02BUILD'!$BN820,4)</f>
        <v>#VALUE!</v>
      </c>
      <c r="BS820" t="e">
        <f>INDEX(Таблиця5[[C - COINS - COST]:[ADDRESS]],'02BUILD'!$BN820,5)</f>
        <v>#VALUE!</v>
      </c>
      <c r="BT820" t="e">
        <f>INDEX(Таблиця5[[C - COINS - COST]:[ADDRESS]],'02BUILD'!$BN820,6)</f>
        <v>#VALUE!</v>
      </c>
      <c r="BU820" t="e">
        <f>INDEX(Таблиця5[[C - COINS - COST]:[ADDRESS]],'02BUILD'!$BN820,7)</f>
        <v>#VALUE!</v>
      </c>
      <c r="BV820" t="e">
        <f>INDEX(Таблиця5[[C - COINS - COST]:[ADDRESS]],'02BUILD'!$BN820,8)</f>
        <v>#VALUE!</v>
      </c>
      <c r="BW820" t="e">
        <f>INDEX(Таблиця5[[C - COINS - COST]:[ADDRESS]],'02BUILD'!$BN820,9)</f>
        <v>#VALUE!</v>
      </c>
      <c r="BX820" t="e">
        <f>INDEX(Таблиця5[[C - COINS - COST]:[ADDRESS]],'02BUILD'!$BN820,10)</f>
        <v>#VALUE!</v>
      </c>
    </row>
    <row r="821" spans="1:76" ht="16.5" thickTop="1" thickBot="1">
      <c r="A821" s="730"/>
      <c r="B821" s="730"/>
      <c r="C821" s="730"/>
      <c r="D821" s="730"/>
      <c r="E821" s="730"/>
      <c r="F821" s="734" t="s">
        <v>4051</v>
      </c>
      <c r="G821" s="32" t="s">
        <v>4072</v>
      </c>
      <c r="H821" s="710" t="s">
        <v>4078</v>
      </c>
      <c r="I821" s="734"/>
      <c r="J821" s="734"/>
      <c r="K821" s="734"/>
      <c r="L821" s="734"/>
      <c r="M821" s="734"/>
      <c r="N821" s="734"/>
      <c r="O821" s="734"/>
      <c r="P821" s="734"/>
      <c r="Q821" s="734"/>
      <c r="R821" s="734"/>
      <c r="S821" s="734"/>
      <c r="T821" s="734"/>
      <c r="U821" s="734"/>
      <c r="V821" s="734"/>
      <c r="W821" s="734"/>
      <c r="X821" s="734"/>
      <c r="Y821" s="734"/>
      <c r="Z821" s="734"/>
      <c r="AA821" s="734"/>
      <c r="AB821" s="734"/>
      <c r="AC821" s="734"/>
      <c r="AD821" s="734"/>
      <c r="AE821" s="58"/>
      <c r="AG821" s="735"/>
      <c r="AH821" s="734"/>
      <c r="AI821" s="735"/>
      <c r="AJ821" s="734"/>
      <c r="AK821" s="735"/>
      <c r="AL821" s="730"/>
      <c r="AM821" s="730"/>
      <c r="AN821" s="730"/>
      <c r="AO821" s="730"/>
      <c r="AP821" s="730"/>
      <c r="AQ821" s="730"/>
      <c r="AR821" s="730"/>
      <c r="AS821" s="730"/>
      <c r="BJ821" t="e">
        <f>MATCH(Таблиця4[[#This Row],[BUILDING NAME]],#REF!,0)</f>
        <v>#VALUE!</v>
      </c>
      <c r="BK821" t="e">
        <f>INDEX(#REF!,'02BUILD'!BJ821,1)</f>
        <v>#REF!</v>
      </c>
      <c r="BL821" t="e">
        <v>#VALUE!</v>
      </c>
      <c r="BN821" t="e">
        <f>MATCH(Таблиця4[[#This Row],[BUILDING NAME]],Таблиця5[NAME],0)</f>
        <v>#VALUE!</v>
      </c>
      <c r="BO821" t="e">
        <f>INDEX(Таблиця5[[C - COINS - COST]:[ADDRESS]],'02BUILD'!$BN821,1)</f>
        <v>#VALUE!</v>
      </c>
      <c r="BP821" t="e">
        <f>INDEX(Таблиця5[[C - COINS - COST]:[ADDRESS]],'02BUILD'!$BN821,2)</f>
        <v>#VALUE!</v>
      </c>
      <c r="BQ821" t="e">
        <f>INDEX(Таблиця5[[C - COINS - COST]:[ADDRESS]],'02BUILD'!$BN821,3)</f>
        <v>#VALUE!</v>
      </c>
      <c r="BR821" t="e">
        <f>INDEX(Таблиця5[[C - COINS - COST]:[ADDRESS]],'02BUILD'!$BN821,4)</f>
        <v>#VALUE!</v>
      </c>
      <c r="BS821" t="e">
        <f>INDEX(Таблиця5[[C - COINS - COST]:[ADDRESS]],'02BUILD'!$BN821,5)</f>
        <v>#VALUE!</v>
      </c>
      <c r="BT821" t="e">
        <f>INDEX(Таблиця5[[C - COINS - COST]:[ADDRESS]],'02BUILD'!$BN821,6)</f>
        <v>#VALUE!</v>
      </c>
      <c r="BU821" t="e">
        <f>INDEX(Таблиця5[[C - COINS - COST]:[ADDRESS]],'02BUILD'!$BN821,7)</f>
        <v>#VALUE!</v>
      </c>
      <c r="BV821" t="e">
        <f>INDEX(Таблиця5[[C - COINS - COST]:[ADDRESS]],'02BUILD'!$BN821,8)</f>
        <v>#VALUE!</v>
      </c>
      <c r="BW821" t="e">
        <f>INDEX(Таблиця5[[C - COINS - COST]:[ADDRESS]],'02BUILD'!$BN821,9)</f>
        <v>#VALUE!</v>
      </c>
      <c r="BX821" t="e">
        <f>INDEX(Таблиця5[[C - COINS - COST]:[ADDRESS]],'02BUILD'!$BN821,10)</f>
        <v>#VALUE!</v>
      </c>
    </row>
    <row r="822" spans="1:76" ht="16.5" thickTop="1" thickBot="1">
      <c r="A822" s="730"/>
      <c r="B822" s="730"/>
      <c r="C822" s="730"/>
      <c r="D822" s="730"/>
      <c r="E822" s="730"/>
      <c r="F822" s="734" t="s">
        <v>4052</v>
      </c>
      <c r="G822" s="32" t="s">
        <v>4067</v>
      </c>
      <c r="H822" s="710" t="s">
        <v>4079</v>
      </c>
      <c r="I822" s="734"/>
      <c r="J822" s="734"/>
      <c r="K822" s="734"/>
      <c r="L822" s="734"/>
      <c r="M822" s="734"/>
      <c r="N822" s="734"/>
      <c r="O822" s="734"/>
      <c r="P822" s="734"/>
      <c r="Q822" s="734"/>
      <c r="R822" s="734"/>
      <c r="S822" s="734"/>
      <c r="T822" s="734"/>
      <c r="U822" s="734"/>
      <c r="V822" s="734"/>
      <c r="W822" s="734"/>
      <c r="X822" s="734"/>
      <c r="Y822" s="734"/>
      <c r="Z822" s="734"/>
      <c r="AA822" s="734"/>
      <c r="AB822" s="734"/>
      <c r="AC822" s="734"/>
      <c r="AD822" s="734"/>
      <c r="AE822" s="58"/>
      <c r="AG822" s="735"/>
      <c r="AH822" s="734"/>
      <c r="AI822" s="735"/>
      <c r="AJ822" s="734"/>
      <c r="AK822" s="735"/>
      <c r="AL822" s="730"/>
      <c r="AM822" s="730"/>
      <c r="AN822" s="730"/>
      <c r="AO822" s="730"/>
      <c r="AP822" s="730"/>
      <c r="AQ822" s="730"/>
      <c r="AR822" s="730"/>
      <c r="AS822" s="730"/>
      <c r="BJ822" t="e">
        <f>MATCH(Таблиця4[[#This Row],[BUILDING NAME]],#REF!,0)</f>
        <v>#VALUE!</v>
      </c>
      <c r="BK822" t="e">
        <f>INDEX(#REF!,'02BUILD'!BJ822,1)</f>
        <v>#REF!</v>
      </c>
      <c r="BL822" t="e">
        <v>#VALUE!</v>
      </c>
      <c r="BN822" t="e">
        <f>MATCH(Таблиця4[[#This Row],[BUILDING NAME]],Таблиця5[NAME],0)</f>
        <v>#VALUE!</v>
      </c>
      <c r="BO822" t="e">
        <f>INDEX(Таблиця5[[C - COINS - COST]:[ADDRESS]],'02BUILD'!$BN822,1)</f>
        <v>#VALUE!</v>
      </c>
      <c r="BP822" t="e">
        <f>INDEX(Таблиця5[[C - COINS - COST]:[ADDRESS]],'02BUILD'!$BN822,2)</f>
        <v>#VALUE!</v>
      </c>
      <c r="BQ822" t="e">
        <f>INDEX(Таблиця5[[C - COINS - COST]:[ADDRESS]],'02BUILD'!$BN822,3)</f>
        <v>#VALUE!</v>
      </c>
      <c r="BR822" t="e">
        <f>INDEX(Таблиця5[[C - COINS - COST]:[ADDRESS]],'02BUILD'!$BN822,4)</f>
        <v>#VALUE!</v>
      </c>
      <c r="BS822" t="e">
        <f>INDEX(Таблиця5[[C - COINS - COST]:[ADDRESS]],'02BUILD'!$BN822,5)</f>
        <v>#VALUE!</v>
      </c>
      <c r="BT822" t="e">
        <f>INDEX(Таблиця5[[C - COINS - COST]:[ADDRESS]],'02BUILD'!$BN822,6)</f>
        <v>#VALUE!</v>
      </c>
      <c r="BU822" t="e">
        <f>INDEX(Таблиця5[[C - COINS - COST]:[ADDRESS]],'02BUILD'!$BN822,7)</f>
        <v>#VALUE!</v>
      </c>
      <c r="BV822" t="e">
        <f>INDEX(Таблиця5[[C - COINS - COST]:[ADDRESS]],'02BUILD'!$BN822,8)</f>
        <v>#VALUE!</v>
      </c>
      <c r="BW822" t="e">
        <f>INDEX(Таблиця5[[C - COINS - COST]:[ADDRESS]],'02BUILD'!$BN822,9)</f>
        <v>#VALUE!</v>
      </c>
      <c r="BX822" t="e">
        <f>INDEX(Таблиця5[[C - COINS - COST]:[ADDRESS]],'02BUILD'!$BN822,10)</f>
        <v>#VALUE!</v>
      </c>
    </row>
    <row r="823" spans="1:76" ht="16.5" thickTop="1" thickBot="1">
      <c r="A823" s="730"/>
      <c r="B823" s="730"/>
      <c r="C823" s="730"/>
      <c r="D823" s="730"/>
      <c r="E823" s="730"/>
      <c r="F823" s="734" t="s">
        <v>4053</v>
      </c>
      <c r="G823" s="32" t="s">
        <v>4067</v>
      </c>
      <c r="H823" s="710" t="s">
        <v>21034</v>
      </c>
      <c r="I823" s="734"/>
      <c r="J823" s="734"/>
      <c r="K823" s="734"/>
      <c r="L823" s="734"/>
      <c r="M823" s="734"/>
      <c r="N823" s="734"/>
      <c r="O823" s="734"/>
      <c r="P823" s="734"/>
      <c r="Q823" s="734"/>
      <c r="R823" s="734"/>
      <c r="S823" s="734"/>
      <c r="T823" s="734"/>
      <c r="U823" s="734"/>
      <c r="V823" s="734"/>
      <c r="W823" s="734"/>
      <c r="X823" s="734"/>
      <c r="Y823" s="734"/>
      <c r="Z823" s="734"/>
      <c r="AA823" s="734"/>
      <c r="AB823" s="734"/>
      <c r="AC823" s="734"/>
      <c r="AD823" s="734"/>
      <c r="AE823" s="58"/>
      <c r="AG823" s="735"/>
      <c r="AH823" s="734"/>
      <c r="AI823" s="735"/>
      <c r="AJ823" s="734"/>
      <c r="AK823" s="735"/>
      <c r="AL823" s="730"/>
      <c r="AM823" s="730"/>
      <c r="AN823" s="730"/>
      <c r="AO823" s="730"/>
      <c r="AP823" s="730"/>
      <c r="AQ823" s="730"/>
      <c r="AR823" s="730"/>
      <c r="AS823" s="730"/>
      <c r="BJ823" t="e">
        <f>MATCH(Таблиця4[[#This Row],[BUILDING NAME]],#REF!,0)</f>
        <v>#VALUE!</v>
      </c>
      <c r="BK823" t="e">
        <f>INDEX(#REF!,'02BUILD'!BJ823,1)</f>
        <v>#REF!</v>
      </c>
      <c r="BL823" t="e">
        <v>#VALUE!</v>
      </c>
      <c r="BN823" t="e">
        <f>MATCH(Таблиця4[[#This Row],[BUILDING NAME]],Таблиця5[NAME],0)</f>
        <v>#VALUE!</v>
      </c>
      <c r="BO823" t="e">
        <f>INDEX(Таблиця5[[C - COINS - COST]:[ADDRESS]],'02BUILD'!$BN823,1)</f>
        <v>#VALUE!</v>
      </c>
      <c r="BP823" t="e">
        <f>INDEX(Таблиця5[[C - COINS - COST]:[ADDRESS]],'02BUILD'!$BN823,2)</f>
        <v>#VALUE!</v>
      </c>
      <c r="BQ823" t="e">
        <f>INDEX(Таблиця5[[C - COINS - COST]:[ADDRESS]],'02BUILD'!$BN823,3)</f>
        <v>#VALUE!</v>
      </c>
      <c r="BR823" t="e">
        <f>INDEX(Таблиця5[[C - COINS - COST]:[ADDRESS]],'02BUILD'!$BN823,4)</f>
        <v>#VALUE!</v>
      </c>
      <c r="BS823" t="e">
        <f>INDEX(Таблиця5[[C - COINS - COST]:[ADDRESS]],'02BUILD'!$BN823,5)</f>
        <v>#VALUE!</v>
      </c>
      <c r="BT823" t="e">
        <f>INDEX(Таблиця5[[C - COINS - COST]:[ADDRESS]],'02BUILD'!$BN823,6)</f>
        <v>#VALUE!</v>
      </c>
      <c r="BU823" t="e">
        <f>INDEX(Таблиця5[[C - COINS - COST]:[ADDRESS]],'02BUILD'!$BN823,7)</f>
        <v>#VALUE!</v>
      </c>
      <c r="BV823" t="e">
        <f>INDEX(Таблиця5[[C - COINS - COST]:[ADDRESS]],'02BUILD'!$BN823,8)</f>
        <v>#VALUE!</v>
      </c>
      <c r="BW823" t="e">
        <f>INDEX(Таблиця5[[C - COINS - COST]:[ADDRESS]],'02BUILD'!$BN823,9)</f>
        <v>#VALUE!</v>
      </c>
      <c r="BX823" t="e">
        <f>INDEX(Таблиця5[[C - COINS - COST]:[ADDRESS]],'02BUILD'!$BN823,10)</f>
        <v>#VALUE!</v>
      </c>
    </row>
    <row r="824" spans="1:76" ht="16.5" thickTop="1" thickBot="1">
      <c r="A824" s="730"/>
      <c r="B824" s="730"/>
      <c r="C824" s="730"/>
      <c r="D824" s="730"/>
      <c r="E824" s="730"/>
      <c r="F824" s="734" t="s">
        <v>4054</v>
      </c>
      <c r="G824" s="32" t="s">
        <v>4067</v>
      </c>
      <c r="H824" s="710" t="s">
        <v>21035</v>
      </c>
      <c r="I824" s="734"/>
      <c r="J824" s="734"/>
      <c r="K824" s="734"/>
      <c r="L824" s="734"/>
      <c r="M824" s="734"/>
      <c r="N824" s="734"/>
      <c r="O824" s="734"/>
      <c r="P824" s="734"/>
      <c r="Q824" s="734"/>
      <c r="R824" s="734"/>
      <c r="S824" s="734"/>
      <c r="T824" s="734"/>
      <c r="U824" s="734"/>
      <c r="V824" s="734"/>
      <c r="W824" s="734"/>
      <c r="X824" s="734"/>
      <c r="Y824" s="734"/>
      <c r="Z824" s="734"/>
      <c r="AA824" s="734"/>
      <c r="AB824" s="734"/>
      <c r="AC824" s="734"/>
      <c r="AD824" s="734"/>
      <c r="AE824" s="58"/>
      <c r="AG824" s="735"/>
      <c r="AH824" s="734"/>
      <c r="AI824" s="735"/>
      <c r="AJ824" s="734"/>
      <c r="AK824" s="735"/>
      <c r="AL824" s="730"/>
      <c r="AM824" s="730"/>
      <c r="AN824" s="730"/>
      <c r="AO824" s="730"/>
      <c r="AP824" s="730"/>
      <c r="AQ824" s="730"/>
      <c r="AR824" s="730"/>
      <c r="AS824" s="730"/>
      <c r="BJ824" t="e">
        <f>MATCH(Таблиця4[[#This Row],[BUILDING NAME]],#REF!,0)</f>
        <v>#VALUE!</v>
      </c>
      <c r="BK824" t="e">
        <f>INDEX(#REF!,'02BUILD'!BJ824,1)</f>
        <v>#REF!</v>
      </c>
      <c r="BL824" t="e">
        <v>#VALUE!</v>
      </c>
      <c r="BN824" t="e">
        <f>MATCH(Таблиця4[[#This Row],[BUILDING NAME]],Таблиця5[NAME],0)</f>
        <v>#VALUE!</v>
      </c>
      <c r="BO824" t="e">
        <f>INDEX(Таблиця5[[C - COINS - COST]:[ADDRESS]],'02BUILD'!$BN824,1)</f>
        <v>#VALUE!</v>
      </c>
      <c r="BP824" t="e">
        <f>INDEX(Таблиця5[[C - COINS - COST]:[ADDRESS]],'02BUILD'!$BN824,2)</f>
        <v>#VALUE!</v>
      </c>
      <c r="BQ824" t="e">
        <f>INDEX(Таблиця5[[C - COINS - COST]:[ADDRESS]],'02BUILD'!$BN824,3)</f>
        <v>#VALUE!</v>
      </c>
      <c r="BR824" t="e">
        <f>INDEX(Таблиця5[[C - COINS - COST]:[ADDRESS]],'02BUILD'!$BN824,4)</f>
        <v>#VALUE!</v>
      </c>
      <c r="BS824" t="e">
        <f>INDEX(Таблиця5[[C - COINS - COST]:[ADDRESS]],'02BUILD'!$BN824,5)</f>
        <v>#VALUE!</v>
      </c>
      <c r="BT824" t="e">
        <f>INDEX(Таблиця5[[C - COINS - COST]:[ADDRESS]],'02BUILD'!$BN824,6)</f>
        <v>#VALUE!</v>
      </c>
      <c r="BU824" t="e">
        <f>INDEX(Таблиця5[[C - COINS - COST]:[ADDRESS]],'02BUILD'!$BN824,7)</f>
        <v>#VALUE!</v>
      </c>
      <c r="BV824" t="e">
        <f>INDEX(Таблиця5[[C - COINS - COST]:[ADDRESS]],'02BUILD'!$BN824,8)</f>
        <v>#VALUE!</v>
      </c>
      <c r="BW824" t="e">
        <f>INDEX(Таблиця5[[C - COINS - COST]:[ADDRESS]],'02BUILD'!$BN824,9)</f>
        <v>#VALUE!</v>
      </c>
      <c r="BX824" t="e">
        <f>INDEX(Таблиця5[[C - COINS - COST]:[ADDRESS]],'02BUILD'!$BN824,10)</f>
        <v>#VALUE!</v>
      </c>
    </row>
    <row r="825" spans="1:76" ht="16.5" thickTop="1" thickBot="1">
      <c r="A825" s="730"/>
      <c r="B825" s="730"/>
      <c r="C825" s="730"/>
      <c r="D825" s="730"/>
      <c r="E825" s="730"/>
      <c r="F825" s="734" t="s">
        <v>4055</v>
      </c>
      <c r="G825" s="32" t="s">
        <v>4067</v>
      </c>
      <c r="H825" s="710" t="s">
        <v>21036</v>
      </c>
      <c r="I825" s="734"/>
      <c r="J825" s="734"/>
      <c r="K825" s="734"/>
      <c r="L825" s="734"/>
      <c r="M825" s="734"/>
      <c r="N825" s="734"/>
      <c r="O825" s="734"/>
      <c r="P825" s="734"/>
      <c r="Q825" s="734"/>
      <c r="R825" s="734"/>
      <c r="S825" s="734"/>
      <c r="T825" s="734"/>
      <c r="U825" s="734"/>
      <c r="V825" s="734"/>
      <c r="W825" s="734"/>
      <c r="X825" s="734"/>
      <c r="Y825" s="734"/>
      <c r="Z825" s="734"/>
      <c r="AA825" s="734"/>
      <c r="AB825" s="734"/>
      <c r="AC825" s="734"/>
      <c r="AD825" s="734"/>
      <c r="AE825" s="58"/>
      <c r="AG825" s="735"/>
      <c r="AH825" s="734"/>
      <c r="AI825" s="735"/>
      <c r="AJ825" s="734"/>
      <c r="AK825" s="735"/>
      <c r="AL825" s="730"/>
      <c r="AM825" s="730"/>
      <c r="AN825" s="730"/>
      <c r="AO825" s="730"/>
      <c r="AP825" s="730"/>
      <c r="AQ825" s="730"/>
      <c r="AR825" s="730"/>
      <c r="AS825" s="730"/>
      <c r="BJ825" t="e">
        <f>MATCH(Таблиця4[[#This Row],[BUILDING NAME]],#REF!,0)</f>
        <v>#VALUE!</v>
      </c>
      <c r="BK825" t="e">
        <f>INDEX(#REF!,'02BUILD'!BJ825,1)</f>
        <v>#REF!</v>
      </c>
      <c r="BL825" t="e">
        <v>#VALUE!</v>
      </c>
      <c r="BN825" t="e">
        <f>MATCH(Таблиця4[[#This Row],[BUILDING NAME]],Таблиця5[NAME],0)</f>
        <v>#VALUE!</v>
      </c>
      <c r="BO825" t="e">
        <f>INDEX(Таблиця5[[C - COINS - COST]:[ADDRESS]],'02BUILD'!$BN825,1)</f>
        <v>#VALUE!</v>
      </c>
      <c r="BP825" t="e">
        <f>INDEX(Таблиця5[[C - COINS - COST]:[ADDRESS]],'02BUILD'!$BN825,2)</f>
        <v>#VALUE!</v>
      </c>
      <c r="BQ825" t="e">
        <f>INDEX(Таблиця5[[C - COINS - COST]:[ADDRESS]],'02BUILD'!$BN825,3)</f>
        <v>#VALUE!</v>
      </c>
      <c r="BR825" t="e">
        <f>INDEX(Таблиця5[[C - COINS - COST]:[ADDRESS]],'02BUILD'!$BN825,4)</f>
        <v>#VALUE!</v>
      </c>
      <c r="BS825" t="e">
        <f>INDEX(Таблиця5[[C - COINS - COST]:[ADDRESS]],'02BUILD'!$BN825,5)</f>
        <v>#VALUE!</v>
      </c>
      <c r="BT825" t="e">
        <f>INDEX(Таблиця5[[C - COINS - COST]:[ADDRESS]],'02BUILD'!$BN825,6)</f>
        <v>#VALUE!</v>
      </c>
      <c r="BU825" t="e">
        <f>INDEX(Таблиця5[[C - COINS - COST]:[ADDRESS]],'02BUILD'!$BN825,7)</f>
        <v>#VALUE!</v>
      </c>
      <c r="BV825" t="e">
        <f>INDEX(Таблиця5[[C - COINS - COST]:[ADDRESS]],'02BUILD'!$BN825,8)</f>
        <v>#VALUE!</v>
      </c>
      <c r="BW825" t="e">
        <f>INDEX(Таблиця5[[C - COINS - COST]:[ADDRESS]],'02BUILD'!$BN825,9)</f>
        <v>#VALUE!</v>
      </c>
      <c r="BX825" t="e">
        <f>INDEX(Таблиця5[[C - COINS - COST]:[ADDRESS]],'02BUILD'!$BN825,10)</f>
        <v>#VALUE!</v>
      </c>
    </row>
    <row r="826" spans="1:76" ht="16.5" thickTop="1" thickBot="1">
      <c r="A826" s="730"/>
      <c r="B826" s="730"/>
      <c r="C826" s="730"/>
      <c r="D826" s="730"/>
      <c r="E826" s="730"/>
      <c r="F826" s="734" t="s">
        <v>4056</v>
      </c>
      <c r="G826" s="32" t="s">
        <v>4067</v>
      </c>
      <c r="H826" s="710" t="s">
        <v>21037</v>
      </c>
      <c r="I826" s="734"/>
      <c r="J826" s="734"/>
      <c r="K826" s="734"/>
      <c r="L826" s="734"/>
      <c r="M826" s="734"/>
      <c r="N826" s="734"/>
      <c r="O826" s="734"/>
      <c r="P826" s="734"/>
      <c r="Q826" s="734"/>
      <c r="R826" s="734"/>
      <c r="S826" s="734"/>
      <c r="T826" s="734"/>
      <c r="U826" s="734"/>
      <c r="V826" s="734"/>
      <c r="W826" s="734"/>
      <c r="X826" s="734"/>
      <c r="Y826" s="734"/>
      <c r="Z826" s="734"/>
      <c r="AA826" s="734"/>
      <c r="AB826" s="734"/>
      <c r="AC826" s="734"/>
      <c r="AD826" s="734"/>
      <c r="AE826" s="58"/>
      <c r="AG826" s="735"/>
      <c r="AH826" s="734"/>
      <c r="AI826" s="735"/>
      <c r="AJ826" s="734"/>
      <c r="AK826" s="735"/>
      <c r="AL826" s="730"/>
      <c r="AM826" s="730"/>
      <c r="AN826" s="730"/>
      <c r="AO826" s="730"/>
      <c r="AP826" s="730"/>
      <c r="AQ826" s="730"/>
      <c r="AR826" s="730"/>
      <c r="AS826" s="730"/>
      <c r="BJ826" t="e">
        <f>MATCH(Таблиця4[[#This Row],[BUILDING NAME]],#REF!,0)</f>
        <v>#VALUE!</v>
      </c>
      <c r="BK826" t="e">
        <f>INDEX(#REF!,'02BUILD'!BJ826,1)</f>
        <v>#REF!</v>
      </c>
      <c r="BL826" t="e">
        <v>#VALUE!</v>
      </c>
      <c r="BN826" t="e">
        <f>MATCH(Таблиця4[[#This Row],[BUILDING NAME]],Таблиця5[NAME],0)</f>
        <v>#VALUE!</v>
      </c>
      <c r="BO826" t="e">
        <f>INDEX(Таблиця5[[C - COINS - COST]:[ADDRESS]],'02BUILD'!$BN826,1)</f>
        <v>#VALUE!</v>
      </c>
      <c r="BP826" t="e">
        <f>INDEX(Таблиця5[[C - COINS - COST]:[ADDRESS]],'02BUILD'!$BN826,2)</f>
        <v>#VALUE!</v>
      </c>
      <c r="BQ826" t="e">
        <f>INDEX(Таблиця5[[C - COINS - COST]:[ADDRESS]],'02BUILD'!$BN826,3)</f>
        <v>#VALUE!</v>
      </c>
      <c r="BR826" t="e">
        <f>INDEX(Таблиця5[[C - COINS - COST]:[ADDRESS]],'02BUILD'!$BN826,4)</f>
        <v>#VALUE!</v>
      </c>
      <c r="BS826" t="e">
        <f>INDEX(Таблиця5[[C - COINS - COST]:[ADDRESS]],'02BUILD'!$BN826,5)</f>
        <v>#VALUE!</v>
      </c>
      <c r="BT826" t="e">
        <f>INDEX(Таблиця5[[C - COINS - COST]:[ADDRESS]],'02BUILD'!$BN826,6)</f>
        <v>#VALUE!</v>
      </c>
      <c r="BU826" t="e">
        <f>INDEX(Таблиця5[[C - COINS - COST]:[ADDRESS]],'02BUILD'!$BN826,7)</f>
        <v>#VALUE!</v>
      </c>
      <c r="BV826" t="e">
        <f>INDEX(Таблиця5[[C - COINS - COST]:[ADDRESS]],'02BUILD'!$BN826,8)</f>
        <v>#VALUE!</v>
      </c>
      <c r="BW826" t="e">
        <f>INDEX(Таблиця5[[C - COINS - COST]:[ADDRESS]],'02BUILD'!$BN826,9)</f>
        <v>#VALUE!</v>
      </c>
      <c r="BX826" t="e">
        <f>INDEX(Таблиця5[[C - COINS - COST]:[ADDRESS]],'02BUILD'!$BN826,10)</f>
        <v>#VALUE!</v>
      </c>
    </row>
    <row r="827" spans="1:76" ht="16.5" thickTop="1" thickBot="1">
      <c r="A827" s="730"/>
      <c r="B827" s="730"/>
      <c r="C827" s="730"/>
      <c r="D827" s="730"/>
      <c r="E827" s="730"/>
      <c r="F827" s="734" t="s">
        <v>4057</v>
      </c>
      <c r="G827" s="32" t="s">
        <v>4067</v>
      </c>
      <c r="H827" s="710" t="s">
        <v>21038</v>
      </c>
      <c r="I827" s="734"/>
      <c r="J827" s="734"/>
      <c r="K827" s="734"/>
      <c r="L827" s="734"/>
      <c r="M827" s="734"/>
      <c r="N827" s="734"/>
      <c r="O827" s="734"/>
      <c r="P827" s="734"/>
      <c r="Q827" s="734"/>
      <c r="R827" s="734"/>
      <c r="S827" s="734"/>
      <c r="T827" s="734"/>
      <c r="U827" s="734"/>
      <c r="V827" s="734"/>
      <c r="W827" s="734"/>
      <c r="X827" s="734"/>
      <c r="Y827" s="734"/>
      <c r="Z827" s="734"/>
      <c r="AA827" s="734"/>
      <c r="AB827" s="734"/>
      <c r="AC827" s="734"/>
      <c r="AD827" s="734"/>
      <c r="AE827" s="58"/>
      <c r="AG827" s="735"/>
      <c r="AH827" s="734"/>
      <c r="AI827" s="735"/>
      <c r="AJ827" s="734"/>
      <c r="AK827" s="735"/>
      <c r="AL827" s="730"/>
      <c r="AM827" s="730"/>
      <c r="AN827" s="730"/>
      <c r="AO827" s="730"/>
      <c r="AP827" s="730"/>
      <c r="AQ827" s="730"/>
      <c r="AR827" s="730"/>
      <c r="AS827" s="730"/>
      <c r="BJ827" t="e">
        <f>MATCH(Таблиця4[[#This Row],[BUILDING NAME]],#REF!,0)</f>
        <v>#VALUE!</v>
      </c>
      <c r="BK827" t="e">
        <f>INDEX(#REF!,'02BUILD'!BJ827,1)</f>
        <v>#REF!</v>
      </c>
      <c r="BL827" t="e">
        <v>#VALUE!</v>
      </c>
      <c r="BN827" t="e">
        <f>MATCH(Таблиця4[[#This Row],[BUILDING NAME]],Таблиця5[NAME],0)</f>
        <v>#VALUE!</v>
      </c>
      <c r="BO827" t="e">
        <f>INDEX(Таблиця5[[C - COINS - COST]:[ADDRESS]],'02BUILD'!$BN827,1)</f>
        <v>#VALUE!</v>
      </c>
      <c r="BP827" t="e">
        <f>INDEX(Таблиця5[[C - COINS - COST]:[ADDRESS]],'02BUILD'!$BN827,2)</f>
        <v>#VALUE!</v>
      </c>
      <c r="BQ827" t="e">
        <f>INDEX(Таблиця5[[C - COINS - COST]:[ADDRESS]],'02BUILD'!$BN827,3)</f>
        <v>#VALUE!</v>
      </c>
      <c r="BR827" t="e">
        <f>INDEX(Таблиця5[[C - COINS - COST]:[ADDRESS]],'02BUILD'!$BN827,4)</f>
        <v>#VALUE!</v>
      </c>
      <c r="BS827" t="e">
        <f>INDEX(Таблиця5[[C - COINS - COST]:[ADDRESS]],'02BUILD'!$BN827,5)</f>
        <v>#VALUE!</v>
      </c>
      <c r="BT827" t="e">
        <f>INDEX(Таблиця5[[C - COINS - COST]:[ADDRESS]],'02BUILD'!$BN827,6)</f>
        <v>#VALUE!</v>
      </c>
      <c r="BU827" t="e">
        <f>INDEX(Таблиця5[[C - COINS - COST]:[ADDRESS]],'02BUILD'!$BN827,7)</f>
        <v>#VALUE!</v>
      </c>
      <c r="BV827" t="e">
        <f>INDEX(Таблиця5[[C - COINS - COST]:[ADDRESS]],'02BUILD'!$BN827,8)</f>
        <v>#VALUE!</v>
      </c>
      <c r="BW827" t="e">
        <f>INDEX(Таблиця5[[C - COINS - COST]:[ADDRESS]],'02BUILD'!$BN827,9)</f>
        <v>#VALUE!</v>
      </c>
      <c r="BX827" t="e">
        <f>INDEX(Таблиця5[[C - COINS - COST]:[ADDRESS]],'02BUILD'!$BN827,10)</f>
        <v>#VALUE!</v>
      </c>
    </row>
    <row r="828" spans="1:76" ht="16.5" thickTop="1" thickBot="1">
      <c r="A828" s="730"/>
      <c r="B828" s="730"/>
      <c r="C828" s="730"/>
      <c r="D828" s="730"/>
      <c r="E828" s="730"/>
      <c r="F828" s="734" t="s">
        <v>4058</v>
      </c>
      <c r="G828" s="32" t="s">
        <v>4067</v>
      </c>
      <c r="H828" s="710" t="s">
        <v>21039</v>
      </c>
      <c r="I828" s="734"/>
      <c r="J828" s="734"/>
      <c r="K828" s="734"/>
      <c r="L828" s="734"/>
      <c r="M828" s="734"/>
      <c r="N828" s="734"/>
      <c r="O828" s="734"/>
      <c r="P828" s="734"/>
      <c r="Q828" s="734"/>
      <c r="R828" s="734"/>
      <c r="S828" s="734"/>
      <c r="T828" s="734"/>
      <c r="U828" s="734"/>
      <c r="V828" s="734"/>
      <c r="W828" s="734"/>
      <c r="X828" s="734"/>
      <c r="Y828" s="734"/>
      <c r="Z828" s="734"/>
      <c r="AA828" s="734"/>
      <c r="AB828" s="734"/>
      <c r="AC828" s="734"/>
      <c r="AD828" s="734"/>
      <c r="AE828" s="58"/>
      <c r="AG828" s="735"/>
      <c r="AH828" s="734"/>
      <c r="AI828" s="735"/>
      <c r="AJ828" s="734"/>
      <c r="AK828" s="735"/>
      <c r="AL828" s="730"/>
      <c r="AM828" s="730"/>
      <c r="AN828" s="730"/>
      <c r="AO828" s="730"/>
      <c r="AP828" s="730"/>
      <c r="AQ828" s="730"/>
      <c r="AR828" s="730"/>
      <c r="AS828" s="730"/>
      <c r="BJ828" t="e">
        <f>MATCH(Таблиця4[[#This Row],[BUILDING NAME]],#REF!,0)</f>
        <v>#VALUE!</v>
      </c>
      <c r="BK828" t="e">
        <f>INDEX(#REF!,'02BUILD'!BJ828,1)</f>
        <v>#REF!</v>
      </c>
      <c r="BL828" t="e">
        <v>#VALUE!</v>
      </c>
      <c r="BN828" t="e">
        <f>MATCH(Таблиця4[[#This Row],[BUILDING NAME]],Таблиця5[NAME],0)</f>
        <v>#VALUE!</v>
      </c>
      <c r="BO828" t="e">
        <f>INDEX(Таблиця5[[C - COINS - COST]:[ADDRESS]],'02BUILD'!$BN828,1)</f>
        <v>#VALUE!</v>
      </c>
      <c r="BP828" t="e">
        <f>INDEX(Таблиця5[[C - COINS - COST]:[ADDRESS]],'02BUILD'!$BN828,2)</f>
        <v>#VALUE!</v>
      </c>
      <c r="BQ828" t="e">
        <f>INDEX(Таблиця5[[C - COINS - COST]:[ADDRESS]],'02BUILD'!$BN828,3)</f>
        <v>#VALUE!</v>
      </c>
      <c r="BR828" t="e">
        <f>INDEX(Таблиця5[[C - COINS - COST]:[ADDRESS]],'02BUILD'!$BN828,4)</f>
        <v>#VALUE!</v>
      </c>
      <c r="BS828" t="e">
        <f>INDEX(Таблиця5[[C - COINS - COST]:[ADDRESS]],'02BUILD'!$BN828,5)</f>
        <v>#VALUE!</v>
      </c>
      <c r="BT828" t="e">
        <f>INDEX(Таблиця5[[C - COINS - COST]:[ADDRESS]],'02BUILD'!$BN828,6)</f>
        <v>#VALUE!</v>
      </c>
      <c r="BU828" t="e">
        <f>INDEX(Таблиця5[[C - COINS - COST]:[ADDRESS]],'02BUILD'!$BN828,7)</f>
        <v>#VALUE!</v>
      </c>
      <c r="BV828" t="e">
        <f>INDEX(Таблиця5[[C - COINS - COST]:[ADDRESS]],'02BUILD'!$BN828,8)</f>
        <v>#VALUE!</v>
      </c>
      <c r="BW828" t="e">
        <f>INDEX(Таблиця5[[C - COINS - COST]:[ADDRESS]],'02BUILD'!$BN828,9)</f>
        <v>#VALUE!</v>
      </c>
      <c r="BX828" t="e">
        <f>INDEX(Таблиця5[[C - COINS - COST]:[ADDRESS]],'02BUILD'!$BN828,10)</f>
        <v>#VALUE!</v>
      </c>
    </row>
    <row r="829" spans="1:76" ht="16.5" thickTop="1" thickBot="1">
      <c r="A829" s="730"/>
      <c r="B829" s="730"/>
      <c r="C829" s="730"/>
      <c r="D829" s="730"/>
      <c r="E829" s="730"/>
      <c r="F829" s="734" t="s">
        <v>4059</v>
      </c>
      <c r="G829" s="32" t="s">
        <v>4067</v>
      </c>
      <c r="H829" s="710" t="s">
        <v>21040</v>
      </c>
      <c r="I829" s="734"/>
      <c r="J829" s="734"/>
      <c r="K829" s="734"/>
      <c r="L829" s="734"/>
      <c r="M829" s="734"/>
      <c r="N829" s="734"/>
      <c r="O829" s="734"/>
      <c r="P829" s="734"/>
      <c r="Q829" s="734"/>
      <c r="R829" s="734"/>
      <c r="S829" s="734"/>
      <c r="T829" s="734"/>
      <c r="U829" s="734"/>
      <c r="V829" s="734"/>
      <c r="W829" s="734"/>
      <c r="X829" s="734"/>
      <c r="Y829" s="734"/>
      <c r="Z829" s="734"/>
      <c r="AA829" s="734"/>
      <c r="AB829" s="734"/>
      <c r="AC829" s="734"/>
      <c r="AD829" s="734"/>
      <c r="AE829" s="58"/>
      <c r="AG829" s="735"/>
      <c r="AH829" s="734"/>
      <c r="AI829" s="735"/>
      <c r="AJ829" s="734"/>
      <c r="AK829" s="735"/>
      <c r="AL829" s="730"/>
      <c r="AM829" s="730"/>
      <c r="AN829" s="730"/>
      <c r="AO829" s="730"/>
      <c r="AP829" s="730"/>
      <c r="AQ829" s="730"/>
      <c r="AR829" s="730"/>
      <c r="AS829" s="730"/>
      <c r="BJ829" t="e">
        <f>MATCH(Таблиця4[[#This Row],[BUILDING NAME]],#REF!,0)</f>
        <v>#VALUE!</v>
      </c>
      <c r="BK829" t="e">
        <f>INDEX(#REF!,'02BUILD'!BJ829,1)</f>
        <v>#REF!</v>
      </c>
      <c r="BL829" t="e">
        <v>#VALUE!</v>
      </c>
      <c r="BN829" t="e">
        <f>MATCH(Таблиця4[[#This Row],[BUILDING NAME]],Таблиця5[NAME],0)</f>
        <v>#VALUE!</v>
      </c>
      <c r="BO829" t="e">
        <f>INDEX(Таблиця5[[C - COINS - COST]:[ADDRESS]],'02BUILD'!$BN829,1)</f>
        <v>#VALUE!</v>
      </c>
      <c r="BP829" t="e">
        <f>INDEX(Таблиця5[[C - COINS - COST]:[ADDRESS]],'02BUILD'!$BN829,2)</f>
        <v>#VALUE!</v>
      </c>
      <c r="BQ829" t="e">
        <f>INDEX(Таблиця5[[C - COINS - COST]:[ADDRESS]],'02BUILD'!$BN829,3)</f>
        <v>#VALUE!</v>
      </c>
      <c r="BR829" t="e">
        <f>INDEX(Таблиця5[[C - COINS - COST]:[ADDRESS]],'02BUILD'!$BN829,4)</f>
        <v>#VALUE!</v>
      </c>
      <c r="BS829" t="e">
        <f>INDEX(Таблиця5[[C - COINS - COST]:[ADDRESS]],'02BUILD'!$BN829,5)</f>
        <v>#VALUE!</v>
      </c>
      <c r="BT829" t="e">
        <f>INDEX(Таблиця5[[C - COINS - COST]:[ADDRESS]],'02BUILD'!$BN829,6)</f>
        <v>#VALUE!</v>
      </c>
      <c r="BU829" t="e">
        <f>INDEX(Таблиця5[[C - COINS - COST]:[ADDRESS]],'02BUILD'!$BN829,7)</f>
        <v>#VALUE!</v>
      </c>
      <c r="BV829" t="e">
        <f>INDEX(Таблиця5[[C - COINS - COST]:[ADDRESS]],'02BUILD'!$BN829,8)</f>
        <v>#VALUE!</v>
      </c>
      <c r="BW829" t="e">
        <f>INDEX(Таблиця5[[C - COINS - COST]:[ADDRESS]],'02BUILD'!$BN829,9)</f>
        <v>#VALUE!</v>
      </c>
      <c r="BX829" t="e">
        <f>INDEX(Таблиця5[[C - COINS - COST]:[ADDRESS]],'02BUILD'!$BN829,10)</f>
        <v>#VALUE!</v>
      </c>
    </row>
    <row r="830" spans="1:76" ht="16.5" thickTop="1" thickBot="1">
      <c r="A830" s="730"/>
      <c r="B830" s="730"/>
      <c r="C830" s="730"/>
      <c r="D830" s="730"/>
      <c r="E830" s="730"/>
      <c r="F830" s="734" t="s">
        <v>4060</v>
      </c>
      <c r="G830" s="32" t="s">
        <v>4080</v>
      </c>
      <c r="H830" s="710" t="s">
        <v>21041</v>
      </c>
      <c r="I830" s="734"/>
      <c r="J830" s="734"/>
      <c r="K830" s="734"/>
      <c r="L830" s="734"/>
      <c r="M830" s="734"/>
      <c r="N830" s="734"/>
      <c r="O830" s="734"/>
      <c r="P830" s="734"/>
      <c r="Q830" s="734"/>
      <c r="R830" s="734"/>
      <c r="S830" s="734"/>
      <c r="T830" s="734"/>
      <c r="U830" s="734"/>
      <c r="V830" s="734"/>
      <c r="W830" s="734"/>
      <c r="X830" s="734"/>
      <c r="Y830" s="734"/>
      <c r="Z830" s="734"/>
      <c r="AA830" s="734"/>
      <c r="AB830" s="734"/>
      <c r="AC830" s="734"/>
      <c r="AD830" s="734"/>
      <c r="AE830" s="58"/>
      <c r="AG830" s="735"/>
      <c r="AH830" s="734"/>
      <c r="AI830" s="735"/>
      <c r="AJ830" s="734"/>
      <c r="AK830" s="735"/>
      <c r="AL830" s="730"/>
      <c r="AM830" s="730"/>
      <c r="AN830" s="730"/>
      <c r="AO830" s="730"/>
      <c r="AP830" s="730"/>
      <c r="AQ830" s="730"/>
      <c r="AR830" s="730"/>
      <c r="AS830" s="730"/>
      <c r="BJ830" t="e">
        <f>MATCH(Таблиця4[[#This Row],[BUILDING NAME]],#REF!,0)</f>
        <v>#VALUE!</v>
      </c>
      <c r="BK830" t="e">
        <f>INDEX(#REF!,'02BUILD'!BJ830,1)</f>
        <v>#REF!</v>
      </c>
      <c r="BL830" t="e">
        <v>#VALUE!</v>
      </c>
      <c r="BN830" t="e">
        <f>MATCH(Таблиця4[[#This Row],[BUILDING NAME]],Таблиця5[NAME],0)</f>
        <v>#VALUE!</v>
      </c>
      <c r="BO830" t="e">
        <f>INDEX(Таблиця5[[C - COINS - COST]:[ADDRESS]],'02BUILD'!$BN830,1)</f>
        <v>#VALUE!</v>
      </c>
      <c r="BP830" t="e">
        <f>INDEX(Таблиця5[[C - COINS - COST]:[ADDRESS]],'02BUILD'!$BN830,2)</f>
        <v>#VALUE!</v>
      </c>
      <c r="BQ830" t="e">
        <f>INDEX(Таблиця5[[C - COINS - COST]:[ADDRESS]],'02BUILD'!$BN830,3)</f>
        <v>#VALUE!</v>
      </c>
      <c r="BR830" t="e">
        <f>INDEX(Таблиця5[[C - COINS - COST]:[ADDRESS]],'02BUILD'!$BN830,4)</f>
        <v>#VALUE!</v>
      </c>
      <c r="BS830" t="e">
        <f>INDEX(Таблиця5[[C - COINS - COST]:[ADDRESS]],'02BUILD'!$BN830,5)</f>
        <v>#VALUE!</v>
      </c>
      <c r="BT830" t="e">
        <f>INDEX(Таблиця5[[C - COINS - COST]:[ADDRESS]],'02BUILD'!$BN830,6)</f>
        <v>#VALUE!</v>
      </c>
      <c r="BU830" t="e">
        <f>INDEX(Таблиця5[[C - COINS - COST]:[ADDRESS]],'02BUILD'!$BN830,7)</f>
        <v>#VALUE!</v>
      </c>
      <c r="BV830" t="e">
        <f>INDEX(Таблиця5[[C - COINS - COST]:[ADDRESS]],'02BUILD'!$BN830,8)</f>
        <v>#VALUE!</v>
      </c>
      <c r="BW830" t="e">
        <f>INDEX(Таблиця5[[C - COINS - COST]:[ADDRESS]],'02BUILD'!$BN830,9)</f>
        <v>#VALUE!</v>
      </c>
      <c r="BX830" t="e">
        <f>INDEX(Таблиця5[[C - COINS - COST]:[ADDRESS]],'02BUILD'!$BN830,10)</f>
        <v>#VALUE!</v>
      </c>
    </row>
    <row r="831" spans="1:76" ht="16.5" thickTop="1" thickBot="1">
      <c r="A831" s="730"/>
      <c r="B831" s="730"/>
      <c r="C831" s="730"/>
      <c r="D831" s="730"/>
      <c r="E831" s="730"/>
      <c r="F831" s="734" t="s">
        <v>4061</v>
      </c>
      <c r="G831" s="32" t="s">
        <v>4081</v>
      </c>
      <c r="H831" s="710" t="s">
        <v>21042</v>
      </c>
      <c r="I831" s="734"/>
      <c r="J831" s="734"/>
      <c r="K831" s="734"/>
      <c r="L831" s="734"/>
      <c r="M831" s="734"/>
      <c r="N831" s="734"/>
      <c r="O831" s="734"/>
      <c r="P831" s="734"/>
      <c r="Q831" s="734"/>
      <c r="R831" s="734"/>
      <c r="S831" s="734"/>
      <c r="T831" s="734"/>
      <c r="U831" s="734"/>
      <c r="V831" s="734"/>
      <c r="W831" s="734"/>
      <c r="X831" s="734"/>
      <c r="Y831" s="734"/>
      <c r="Z831" s="734"/>
      <c r="AA831" s="734"/>
      <c r="AB831" s="734"/>
      <c r="AC831" s="734"/>
      <c r="AD831" s="734"/>
      <c r="AE831" s="58"/>
      <c r="AG831" s="735"/>
      <c r="AH831" s="734"/>
      <c r="AI831" s="735"/>
      <c r="AJ831" s="734"/>
      <c r="AK831" s="735"/>
      <c r="AL831" s="730"/>
      <c r="AM831" s="730"/>
      <c r="AN831" s="730"/>
      <c r="AO831" s="730"/>
      <c r="AP831" s="730"/>
      <c r="AQ831" s="730"/>
      <c r="AR831" s="730"/>
      <c r="AS831" s="730"/>
      <c r="BJ831" t="e">
        <f>MATCH(Таблиця4[[#This Row],[BUILDING NAME]],#REF!,0)</f>
        <v>#VALUE!</v>
      </c>
      <c r="BK831" t="e">
        <f>INDEX(#REF!,'02BUILD'!BJ831,1)</f>
        <v>#REF!</v>
      </c>
      <c r="BL831" t="e">
        <v>#VALUE!</v>
      </c>
      <c r="BN831" t="e">
        <f>MATCH(Таблиця4[[#This Row],[BUILDING NAME]],Таблиця5[NAME],0)</f>
        <v>#VALUE!</v>
      </c>
      <c r="BO831" t="e">
        <f>INDEX(Таблиця5[[C - COINS - COST]:[ADDRESS]],'02BUILD'!$BN831,1)</f>
        <v>#VALUE!</v>
      </c>
      <c r="BP831" t="e">
        <f>INDEX(Таблиця5[[C - COINS - COST]:[ADDRESS]],'02BUILD'!$BN831,2)</f>
        <v>#VALUE!</v>
      </c>
      <c r="BQ831" t="e">
        <f>INDEX(Таблиця5[[C - COINS - COST]:[ADDRESS]],'02BUILD'!$BN831,3)</f>
        <v>#VALUE!</v>
      </c>
      <c r="BR831" t="e">
        <f>INDEX(Таблиця5[[C - COINS - COST]:[ADDRESS]],'02BUILD'!$BN831,4)</f>
        <v>#VALUE!</v>
      </c>
      <c r="BS831" t="e">
        <f>INDEX(Таблиця5[[C - COINS - COST]:[ADDRESS]],'02BUILD'!$BN831,5)</f>
        <v>#VALUE!</v>
      </c>
      <c r="BT831" t="e">
        <f>INDEX(Таблиця5[[C - COINS - COST]:[ADDRESS]],'02BUILD'!$BN831,6)</f>
        <v>#VALUE!</v>
      </c>
      <c r="BU831" t="e">
        <f>INDEX(Таблиця5[[C - COINS - COST]:[ADDRESS]],'02BUILD'!$BN831,7)</f>
        <v>#VALUE!</v>
      </c>
      <c r="BV831" t="e">
        <f>INDEX(Таблиця5[[C - COINS - COST]:[ADDRESS]],'02BUILD'!$BN831,8)</f>
        <v>#VALUE!</v>
      </c>
      <c r="BW831" t="e">
        <f>INDEX(Таблиця5[[C - COINS - COST]:[ADDRESS]],'02BUILD'!$BN831,9)</f>
        <v>#VALUE!</v>
      </c>
      <c r="BX831" t="e">
        <f>INDEX(Таблиця5[[C - COINS - COST]:[ADDRESS]],'02BUILD'!$BN831,10)</f>
        <v>#VALUE!</v>
      </c>
    </row>
    <row r="832" spans="1:76" ht="16.5" thickTop="1" thickBot="1">
      <c r="A832" s="730"/>
      <c r="B832" s="730"/>
      <c r="C832" s="730"/>
      <c r="D832" s="730"/>
      <c r="E832" s="730"/>
      <c r="F832" s="734" t="s">
        <v>4062</v>
      </c>
      <c r="G832" s="32" t="s">
        <v>4082</v>
      </c>
      <c r="H832" s="710" t="s">
        <v>21043</v>
      </c>
      <c r="I832" s="734"/>
      <c r="J832" s="734"/>
      <c r="K832" s="734"/>
      <c r="L832" s="734"/>
      <c r="M832" s="734"/>
      <c r="N832" s="734"/>
      <c r="O832" s="734"/>
      <c r="P832" s="734"/>
      <c r="Q832" s="734"/>
      <c r="R832" s="734"/>
      <c r="S832" s="734"/>
      <c r="T832" s="734"/>
      <c r="U832" s="734"/>
      <c r="V832" s="734"/>
      <c r="W832" s="734"/>
      <c r="X832" s="734"/>
      <c r="Y832" s="734"/>
      <c r="Z832" s="734"/>
      <c r="AA832" s="734"/>
      <c r="AB832" s="734"/>
      <c r="AC832" s="734"/>
      <c r="AD832" s="734"/>
      <c r="AE832" s="58"/>
      <c r="AG832" s="735"/>
      <c r="AH832" s="734"/>
      <c r="AI832" s="735"/>
      <c r="AJ832" s="734"/>
      <c r="AK832" s="735"/>
      <c r="AL832" s="730"/>
      <c r="AM832" s="730"/>
      <c r="AN832" s="730"/>
      <c r="AO832" s="730"/>
      <c r="AP832" s="730"/>
      <c r="AQ832" s="730"/>
      <c r="AR832" s="730"/>
      <c r="AS832" s="730"/>
      <c r="BJ832" t="e">
        <f>MATCH(Таблиця4[[#This Row],[BUILDING NAME]],#REF!,0)</f>
        <v>#VALUE!</v>
      </c>
      <c r="BK832" t="e">
        <f>INDEX(#REF!,'02BUILD'!BJ832,1)</f>
        <v>#REF!</v>
      </c>
      <c r="BL832" t="e">
        <v>#VALUE!</v>
      </c>
      <c r="BN832" t="e">
        <f>MATCH(Таблиця4[[#This Row],[BUILDING NAME]],Таблиця5[NAME],0)</f>
        <v>#VALUE!</v>
      </c>
      <c r="BO832" t="e">
        <f>INDEX(Таблиця5[[C - COINS - COST]:[ADDRESS]],'02BUILD'!$BN832,1)</f>
        <v>#VALUE!</v>
      </c>
      <c r="BP832" t="e">
        <f>INDEX(Таблиця5[[C - COINS - COST]:[ADDRESS]],'02BUILD'!$BN832,2)</f>
        <v>#VALUE!</v>
      </c>
      <c r="BQ832" t="e">
        <f>INDEX(Таблиця5[[C - COINS - COST]:[ADDRESS]],'02BUILD'!$BN832,3)</f>
        <v>#VALUE!</v>
      </c>
      <c r="BR832" t="e">
        <f>INDEX(Таблиця5[[C - COINS - COST]:[ADDRESS]],'02BUILD'!$BN832,4)</f>
        <v>#VALUE!</v>
      </c>
      <c r="BS832" t="e">
        <f>INDEX(Таблиця5[[C - COINS - COST]:[ADDRESS]],'02BUILD'!$BN832,5)</f>
        <v>#VALUE!</v>
      </c>
      <c r="BT832" t="e">
        <f>INDEX(Таблиця5[[C - COINS - COST]:[ADDRESS]],'02BUILD'!$BN832,6)</f>
        <v>#VALUE!</v>
      </c>
      <c r="BU832" t="e">
        <f>INDEX(Таблиця5[[C - COINS - COST]:[ADDRESS]],'02BUILD'!$BN832,7)</f>
        <v>#VALUE!</v>
      </c>
      <c r="BV832" t="e">
        <f>INDEX(Таблиця5[[C - COINS - COST]:[ADDRESS]],'02BUILD'!$BN832,8)</f>
        <v>#VALUE!</v>
      </c>
      <c r="BW832" t="e">
        <f>INDEX(Таблиця5[[C - COINS - COST]:[ADDRESS]],'02BUILD'!$BN832,9)</f>
        <v>#VALUE!</v>
      </c>
      <c r="BX832" t="e">
        <f>INDEX(Таблиця5[[C - COINS - COST]:[ADDRESS]],'02BUILD'!$BN832,10)</f>
        <v>#VALUE!</v>
      </c>
    </row>
    <row r="833" spans="1:76" ht="16.5" thickTop="1" thickBot="1">
      <c r="A833" s="730"/>
      <c r="B833" s="730"/>
      <c r="C833" s="730"/>
      <c r="D833" s="730"/>
      <c r="E833" s="730"/>
      <c r="F833" s="734" t="s">
        <v>4063</v>
      </c>
      <c r="G833" s="32" t="s">
        <v>4083</v>
      </c>
      <c r="H833" s="710" t="s">
        <v>21044</v>
      </c>
      <c r="I833" s="734"/>
      <c r="J833" s="734"/>
      <c r="K833" s="734"/>
      <c r="L833" s="734"/>
      <c r="M833" s="734"/>
      <c r="N833" s="734"/>
      <c r="O833" s="734"/>
      <c r="P833" s="734"/>
      <c r="Q833" s="734"/>
      <c r="R833" s="734"/>
      <c r="S833" s="734"/>
      <c r="T833" s="734"/>
      <c r="U833" s="734"/>
      <c r="V833" s="734"/>
      <c r="W833" s="734"/>
      <c r="X833" s="734"/>
      <c r="Y833" s="734"/>
      <c r="Z833" s="734"/>
      <c r="AA833" s="734"/>
      <c r="AB833" s="734"/>
      <c r="AC833" s="734"/>
      <c r="AD833" s="734"/>
      <c r="AE833" s="58"/>
      <c r="AG833" s="735"/>
      <c r="AH833" s="734"/>
      <c r="AI833" s="735"/>
      <c r="AJ833" s="734"/>
      <c r="AK833" s="735"/>
      <c r="AL833" s="730"/>
      <c r="AM833" s="730"/>
      <c r="AN833" s="730"/>
      <c r="AO833" s="730"/>
      <c r="AP833" s="730"/>
      <c r="AQ833" s="730"/>
      <c r="AR833" s="730"/>
      <c r="AS833" s="730"/>
      <c r="BJ833" t="e">
        <f>MATCH(Таблиця4[[#This Row],[BUILDING NAME]],#REF!,0)</f>
        <v>#VALUE!</v>
      </c>
      <c r="BK833" t="e">
        <f>INDEX(#REF!,'02BUILD'!BJ833,1)</f>
        <v>#REF!</v>
      </c>
      <c r="BL833" t="e">
        <v>#VALUE!</v>
      </c>
      <c r="BN833" t="e">
        <f>MATCH(Таблиця4[[#This Row],[BUILDING NAME]],Таблиця5[NAME],0)</f>
        <v>#VALUE!</v>
      </c>
      <c r="BO833" t="e">
        <f>INDEX(Таблиця5[[C - COINS - COST]:[ADDRESS]],'02BUILD'!$BN833,1)</f>
        <v>#VALUE!</v>
      </c>
      <c r="BP833" t="e">
        <f>INDEX(Таблиця5[[C - COINS - COST]:[ADDRESS]],'02BUILD'!$BN833,2)</f>
        <v>#VALUE!</v>
      </c>
      <c r="BQ833" t="e">
        <f>INDEX(Таблиця5[[C - COINS - COST]:[ADDRESS]],'02BUILD'!$BN833,3)</f>
        <v>#VALUE!</v>
      </c>
      <c r="BR833" t="e">
        <f>INDEX(Таблиця5[[C - COINS - COST]:[ADDRESS]],'02BUILD'!$BN833,4)</f>
        <v>#VALUE!</v>
      </c>
      <c r="BS833" t="e">
        <f>INDEX(Таблиця5[[C - COINS - COST]:[ADDRESS]],'02BUILD'!$BN833,5)</f>
        <v>#VALUE!</v>
      </c>
      <c r="BT833" t="e">
        <f>INDEX(Таблиця5[[C - COINS - COST]:[ADDRESS]],'02BUILD'!$BN833,6)</f>
        <v>#VALUE!</v>
      </c>
      <c r="BU833" t="e">
        <f>INDEX(Таблиця5[[C - COINS - COST]:[ADDRESS]],'02BUILD'!$BN833,7)</f>
        <v>#VALUE!</v>
      </c>
      <c r="BV833" t="e">
        <f>INDEX(Таблиця5[[C - COINS - COST]:[ADDRESS]],'02BUILD'!$BN833,8)</f>
        <v>#VALUE!</v>
      </c>
      <c r="BW833" t="e">
        <f>INDEX(Таблиця5[[C - COINS - COST]:[ADDRESS]],'02BUILD'!$BN833,9)</f>
        <v>#VALUE!</v>
      </c>
      <c r="BX833" t="e">
        <f>INDEX(Таблиця5[[C - COINS - COST]:[ADDRESS]],'02BUILD'!$BN833,10)</f>
        <v>#VALUE!</v>
      </c>
    </row>
    <row r="834" spans="1:76" ht="16.5" thickTop="1" thickBot="1">
      <c r="A834" s="730"/>
      <c r="B834" s="730"/>
      <c r="C834" s="730"/>
      <c r="D834" s="730"/>
      <c r="E834" s="730"/>
      <c r="F834" s="734" t="s">
        <v>4064</v>
      </c>
      <c r="G834" s="32" t="s">
        <v>4084</v>
      </c>
      <c r="H834" s="710" t="s">
        <v>21045</v>
      </c>
      <c r="I834" s="734"/>
      <c r="J834" s="734"/>
      <c r="K834" s="734"/>
      <c r="L834" s="734"/>
      <c r="M834" s="734"/>
      <c r="N834" s="734"/>
      <c r="O834" s="734"/>
      <c r="P834" s="734"/>
      <c r="Q834" s="734"/>
      <c r="R834" s="734"/>
      <c r="S834" s="734"/>
      <c r="T834" s="734"/>
      <c r="U834" s="734"/>
      <c r="V834" s="734"/>
      <c r="W834" s="734"/>
      <c r="X834" s="734"/>
      <c r="Y834" s="734"/>
      <c r="Z834" s="734"/>
      <c r="AA834" s="734"/>
      <c r="AB834" s="734"/>
      <c r="AC834" s="734"/>
      <c r="AD834" s="734"/>
      <c r="AE834" s="58"/>
      <c r="AG834" s="735"/>
      <c r="AH834" s="734"/>
      <c r="AI834" s="735"/>
      <c r="AJ834" s="734"/>
      <c r="AK834" s="735"/>
      <c r="AL834" s="730"/>
      <c r="AM834" s="730"/>
      <c r="AN834" s="730"/>
      <c r="AO834" s="730"/>
      <c r="AP834" s="730"/>
      <c r="AQ834" s="730"/>
      <c r="AR834" s="730"/>
      <c r="AS834" s="730"/>
      <c r="BJ834" t="e">
        <f>MATCH(Таблиця4[[#This Row],[BUILDING NAME]],#REF!,0)</f>
        <v>#VALUE!</v>
      </c>
      <c r="BK834" t="e">
        <f>INDEX(#REF!,'02BUILD'!BJ834,1)</f>
        <v>#REF!</v>
      </c>
      <c r="BL834" t="e">
        <v>#VALUE!</v>
      </c>
      <c r="BN834" t="e">
        <f>MATCH(Таблиця4[[#This Row],[BUILDING NAME]],Таблиця5[NAME],0)</f>
        <v>#VALUE!</v>
      </c>
      <c r="BO834" t="e">
        <f>INDEX(Таблиця5[[C - COINS - COST]:[ADDRESS]],'02BUILD'!$BN834,1)</f>
        <v>#VALUE!</v>
      </c>
      <c r="BP834" t="e">
        <f>INDEX(Таблиця5[[C - COINS - COST]:[ADDRESS]],'02BUILD'!$BN834,2)</f>
        <v>#VALUE!</v>
      </c>
      <c r="BQ834" t="e">
        <f>INDEX(Таблиця5[[C - COINS - COST]:[ADDRESS]],'02BUILD'!$BN834,3)</f>
        <v>#VALUE!</v>
      </c>
      <c r="BR834" t="e">
        <f>INDEX(Таблиця5[[C - COINS - COST]:[ADDRESS]],'02BUILD'!$BN834,4)</f>
        <v>#VALUE!</v>
      </c>
      <c r="BS834" t="e">
        <f>INDEX(Таблиця5[[C - COINS - COST]:[ADDRESS]],'02BUILD'!$BN834,5)</f>
        <v>#VALUE!</v>
      </c>
      <c r="BT834" t="e">
        <f>INDEX(Таблиця5[[C - COINS - COST]:[ADDRESS]],'02BUILD'!$BN834,6)</f>
        <v>#VALUE!</v>
      </c>
      <c r="BU834" t="e">
        <f>INDEX(Таблиця5[[C - COINS - COST]:[ADDRESS]],'02BUILD'!$BN834,7)</f>
        <v>#VALUE!</v>
      </c>
      <c r="BV834" t="e">
        <f>INDEX(Таблиця5[[C - COINS - COST]:[ADDRESS]],'02BUILD'!$BN834,8)</f>
        <v>#VALUE!</v>
      </c>
      <c r="BW834" t="e">
        <f>INDEX(Таблиця5[[C - COINS - COST]:[ADDRESS]],'02BUILD'!$BN834,9)</f>
        <v>#VALUE!</v>
      </c>
      <c r="BX834" t="e">
        <f>INDEX(Таблиця5[[C - COINS - COST]:[ADDRESS]],'02BUILD'!$BN834,10)</f>
        <v>#VALUE!</v>
      </c>
    </row>
    <row r="835" spans="1:76" ht="15.75" thickTop="1">
      <c r="A835" s="730"/>
      <c r="B835" s="730"/>
      <c r="C835" s="730"/>
      <c r="D835" s="730"/>
      <c r="E835" s="730"/>
      <c r="F835" s="730"/>
      <c r="G835" s="7"/>
      <c r="H835" s="729"/>
      <c r="I835" s="730"/>
      <c r="J835" s="730"/>
      <c r="K835" s="730"/>
      <c r="L835" s="730"/>
      <c r="M835" s="730"/>
      <c r="N835" s="730"/>
      <c r="O835" s="730"/>
      <c r="P835" s="730"/>
      <c r="Q835" s="730"/>
      <c r="R835" s="730"/>
      <c r="S835" s="730"/>
      <c r="T835" s="730"/>
      <c r="U835" s="730"/>
      <c r="W835" s="730"/>
      <c r="X835" s="730"/>
      <c r="Y835" s="730"/>
      <c r="Z835" s="730"/>
      <c r="AA835" s="730"/>
      <c r="AB835" s="730"/>
      <c r="AC835" s="730"/>
      <c r="AD835" s="730"/>
      <c r="AG835" s="730"/>
      <c r="AH835" s="730"/>
      <c r="AI835" s="730"/>
      <c r="AJ835" s="730"/>
      <c r="AK835" s="730"/>
      <c r="AL835" s="730"/>
      <c r="AM835" s="730"/>
      <c r="AN835" s="730"/>
      <c r="AO835" s="730"/>
      <c r="AP835" s="730"/>
      <c r="AQ835" s="730"/>
      <c r="AR835" s="730"/>
      <c r="AS835" s="730"/>
      <c r="BJ835" t="e">
        <f>MATCH(Таблиця4[[#This Row],[BUILDING NAME]],#REF!,0)</f>
        <v>#VALUE!</v>
      </c>
      <c r="BK835" t="e">
        <f>INDEX(#REF!,'02BUILD'!BJ835,1)</f>
        <v>#REF!</v>
      </c>
      <c r="BL835" t="e">
        <v>#VALUE!</v>
      </c>
      <c r="BN835" t="e">
        <f>MATCH(Таблиця4[[#This Row],[BUILDING NAME]],Таблиця5[NAME],0)</f>
        <v>#VALUE!</v>
      </c>
      <c r="BO835" t="e">
        <f>INDEX(Таблиця5[[C - COINS - COST]:[ADDRESS]],'02BUILD'!$BN835,1)</f>
        <v>#VALUE!</v>
      </c>
      <c r="BP835" t="e">
        <f>INDEX(Таблиця5[[C - COINS - COST]:[ADDRESS]],'02BUILD'!$BN835,2)</f>
        <v>#VALUE!</v>
      </c>
      <c r="BQ835" t="e">
        <f>INDEX(Таблиця5[[C - COINS - COST]:[ADDRESS]],'02BUILD'!$BN835,3)</f>
        <v>#VALUE!</v>
      </c>
      <c r="BR835" t="e">
        <f>INDEX(Таблиця5[[C - COINS - COST]:[ADDRESS]],'02BUILD'!$BN835,4)</f>
        <v>#VALUE!</v>
      </c>
      <c r="BS835" t="e">
        <f>INDEX(Таблиця5[[C - COINS - COST]:[ADDRESS]],'02BUILD'!$BN835,5)</f>
        <v>#VALUE!</v>
      </c>
      <c r="BT835" t="e">
        <f>INDEX(Таблиця5[[C - COINS - COST]:[ADDRESS]],'02BUILD'!$BN835,6)</f>
        <v>#VALUE!</v>
      </c>
      <c r="BU835" t="e">
        <f>INDEX(Таблиця5[[C - COINS - COST]:[ADDRESS]],'02BUILD'!$BN835,7)</f>
        <v>#VALUE!</v>
      </c>
      <c r="BV835" t="e">
        <f>INDEX(Таблиця5[[C - COINS - COST]:[ADDRESS]],'02BUILD'!$BN835,8)</f>
        <v>#VALUE!</v>
      </c>
      <c r="BW835" t="e">
        <f>INDEX(Таблиця5[[C - COINS - COST]:[ADDRESS]],'02BUILD'!$BN835,9)</f>
        <v>#VALUE!</v>
      </c>
      <c r="BX835" t="e">
        <f>INDEX(Таблиця5[[C - COINS - COST]:[ADDRESS]],'02BUILD'!$BN835,10)</f>
        <v>#VALUE!</v>
      </c>
    </row>
    <row r="836" spans="1:76">
      <c r="A836" s="730"/>
      <c r="B836" s="730"/>
      <c r="C836" s="730"/>
      <c r="D836" s="730"/>
      <c r="E836" s="730"/>
      <c r="F836" s="730"/>
      <c r="G836" s="730"/>
      <c r="H836" s="729"/>
      <c r="I836" s="730"/>
      <c r="J836" s="730"/>
      <c r="K836" s="730"/>
      <c r="L836" s="730"/>
      <c r="M836" s="730"/>
      <c r="N836" s="730"/>
      <c r="O836" s="730"/>
      <c r="P836" s="730"/>
      <c r="Q836" s="730"/>
      <c r="R836" s="730"/>
      <c r="S836" s="730"/>
      <c r="T836" s="730"/>
      <c r="U836" s="730"/>
      <c r="W836" s="730"/>
      <c r="X836" s="730"/>
      <c r="Y836" s="730"/>
      <c r="Z836" s="730"/>
      <c r="AA836" s="730"/>
      <c r="AB836" s="730"/>
      <c r="AC836" s="730"/>
      <c r="AD836" s="730"/>
      <c r="AG836" s="730"/>
      <c r="AH836" s="730"/>
      <c r="AI836" s="730"/>
      <c r="AJ836" s="730"/>
      <c r="AK836" s="730"/>
      <c r="AL836" s="730"/>
      <c r="AM836" s="730"/>
      <c r="AN836" s="730"/>
      <c r="AO836" s="730"/>
      <c r="AP836" s="730"/>
      <c r="AQ836" s="730"/>
      <c r="AR836" s="730"/>
      <c r="AS836" s="730"/>
      <c r="BJ836" t="e">
        <f>MATCH(Таблиця4[[#This Row],[BUILDING NAME]],#REF!,0)</f>
        <v>#VALUE!</v>
      </c>
      <c r="BK836" t="e">
        <f>INDEX(#REF!,'02BUILD'!BJ836,1)</f>
        <v>#REF!</v>
      </c>
      <c r="BL836" t="e">
        <v>#VALUE!</v>
      </c>
      <c r="BN836" t="e">
        <f>MATCH(Таблиця4[[#This Row],[BUILDING NAME]],Таблиця5[NAME],0)</f>
        <v>#VALUE!</v>
      </c>
      <c r="BO836" t="e">
        <f>INDEX(Таблиця5[[C - COINS - COST]:[ADDRESS]],'02BUILD'!$BN836,1)</f>
        <v>#VALUE!</v>
      </c>
      <c r="BP836" t="e">
        <f>INDEX(Таблиця5[[C - COINS - COST]:[ADDRESS]],'02BUILD'!$BN836,2)</f>
        <v>#VALUE!</v>
      </c>
      <c r="BQ836" t="e">
        <f>INDEX(Таблиця5[[C - COINS - COST]:[ADDRESS]],'02BUILD'!$BN836,3)</f>
        <v>#VALUE!</v>
      </c>
      <c r="BR836" t="e">
        <f>INDEX(Таблиця5[[C - COINS - COST]:[ADDRESS]],'02BUILD'!$BN836,4)</f>
        <v>#VALUE!</v>
      </c>
      <c r="BS836" t="e">
        <f>INDEX(Таблиця5[[C - COINS - COST]:[ADDRESS]],'02BUILD'!$BN836,5)</f>
        <v>#VALUE!</v>
      </c>
      <c r="BT836" t="e">
        <f>INDEX(Таблиця5[[C - COINS - COST]:[ADDRESS]],'02BUILD'!$BN836,6)</f>
        <v>#VALUE!</v>
      </c>
      <c r="BU836" t="e">
        <f>INDEX(Таблиця5[[C - COINS - COST]:[ADDRESS]],'02BUILD'!$BN836,7)</f>
        <v>#VALUE!</v>
      </c>
      <c r="BV836" t="e">
        <f>INDEX(Таблиця5[[C - COINS - COST]:[ADDRESS]],'02BUILD'!$BN836,8)</f>
        <v>#VALUE!</v>
      </c>
      <c r="BW836" t="e">
        <f>INDEX(Таблиця5[[C - COINS - COST]:[ADDRESS]],'02BUILD'!$BN836,9)</f>
        <v>#VALUE!</v>
      </c>
      <c r="BX836" t="e">
        <f>INDEX(Таблиця5[[C - COINS - COST]:[ADDRESS]],'02BUILD'!$BN836,10)</f>
        <v>#VALUE!</v>
      </c>
    </row>
    <row r="837" spans="1:76">
      <c r="A837" s="730"/>
      <c r="B837" s="730"/>
      <c r="C837" s="730"/>
      <c r="D837" s="730"/>
      <c r="E837" s="730"/>
      <c r="F837" s="730"/>
      <c r="G837" s="730"/>
      <c r="H837" s="729"/>
      <c r="I837" s="730"/>
      <c r="J837" s="730"/>
      <c r="K837" s="730"/>
      <c r="L837" s="730"/>
      <c r="M837" s="730"/>
      <c r="N837" s="730"/>
      <c r="O837" s="730"/>
      <c r="P837" s="730"/>
      <c r="Q837" s="730"/>
      <c r="R837" s="730"/>
      <c r="S837" s="730"/>
      <c r="T837" s="730"/>
      <c r="U837" s="730"/>
      <c r="W837" s="730"/>
      <c r="X837" s="730"/>
      <c r="Y837" s="730"/>
      <c r="Z837" s="730"/>
      <c r="AA837" s="730"/>
      <c r="AB837" s="730"/>
      <c r="AC837" s="730"/>
      <c r="AD837" s="730"/>
      <c r="AG837" s="730"/>
      <c r="AH837" s="730"/>
      <c r="AI837" s="730"/>
      <c r="AJ837" s="730"/>
      <c r="AK837" s="730"/>
      <c r="AL837" s="730"/>
      <c r="AM837" s="730"/>
      <c r="AN837" s="730"/>
      <c r="AO837" s="730"/>
      <c r="AP837" s="730"/>
      <c r="AQ837" s="730"/>
      <c r="AR837" s="730"/>
      <c r="AS837" s="730"/>
      <c r="BJ837" t="e">
        <f>MATCH(Таблиця4[[#This Row],[BUILDING NAME]],#REF!,0)</f>
        <v>#VALUE!</v>
      </c>
      <c r="BK837" t="e">
        <f>INDEX(#REF!,'02BUILD'!BJ837,1)</f>
        <v>#REF!</v>
      </c>
      <c r="BL837" t="e">
        <v>#VALUE!</v>
      </c>
      <c r="BN837" t="e">
        <f>MATCH(Таблиця4[[#This Row],[BUILDING NAME]],Таблиця5[NAME],0)</f>
        <v>#VALUE!</v>
      </c>
      <c r="BO837" t="e">
        <f>INDEX(Таблиця5[[C - COINS - COST]:[ADDRESS]],'02BUILD'!$BN837,1)</f>
        <v>#VALUE!</v>
      </c>
      <c r="BP837" t="e">
        <f>INDEX(Таблиця5[[C - COINS - COST]:[ADDRESS]],'02BUILD'!$BN837,2)</f>
        <v>#VALUE!</v>
      </c>
      <c r="BQ837" t="e">
        <f>INDEX(Таблиця5[[C - COINS - COST]:[ADDRESS]],'02BUILD'!$BN837,3)</f>
        <v>#VALUE!</v>
      </c>
      <c r="BR837" t="e">
        <f>INDEX(Таблиця5[[C - COINS - COST]:[ADDRESS]],'02BUILD'!$BN837,4)</f>
        <v>#VALUE!</v>
      </c>
      <c r="BS837" t="e">
        <f>INDEX(Таблиця5[[C - COINS - COST]:[ADDRESS]],'02BUILD'!$BN837,5)</f>
        <v>#VALUE!</v>
      </c>
      <c r="BT837" t="e">
        <f>INDEX(Таблиця5[[C - COINS - COST]:[ADDRESS]],'02BUILD'!$BN837,6)</f>
        <v>#VALUE!</v>
      </c>
      <c r="BU837" t="e">
        <f>INDEX(Таблиця5[[C - COINS - COST]:[ADDRESS]],'02BUILD'!$BN837,7)</f>
        <v>#VALUE!</v>
      </c>
      <c r="BV837" t="e">
        <f>INDEX(Таблиця5[[C - COINS - COST]:[ADDRESS]],'02BUILD'!$BN837,8)</f>
        <v>#VALUE!</v>
      </c>
      <c r="BW837" t="e">
        <f>INDEX(Таблиця5[[C - COINS - COST]:[ADDRESS]],'02BUILD'!$BN837,9)</f>
        <v>#VALUE!</v>
      </c>
      <c r="BX837" t="e">
        <f>INDEX(Таблиця5[[C - COINS - COST]:[ADDRESS]],'02BUILD'!$BN837,10)</f>
        <v>#VALUE!</v>
      </c>
    </row>
    <row r="838" spans="1:76">
      <c r="A838" s="730"/>
      <c r="B838" s="730"/>
      <c r="C838" s="730"/>
      <c r="D838" s="730"/>
      <c r="E838" s="730"/>
      <c r="F838" s="730"/>
      <c r="G838" s="730"/>
      <c r="H838" s="729"/>
      <c r="I838" s="730"/>
      <c r="J838" s="730"/>
      <c r="K838" s="730"/>
      <c r="L838" s="730"/>
      <c r="M838" s="730"/>
      <c r="N838" s="730"/>
      <c r="O838" s="730"/>
      <c r="P838" s="730"/>
      <c r="Q838" s="730"/>
      <c r="R838" s="730"/>
      <c r="S838" s="730"/>
      <c r="T838" s="730"/>
      <c r="U838" s="730"/>
      <c r="W838" s="730"/>
      <c r="X838" s="730"/>
      <c r="Y838" s="730"/>
      <c r="Z838" s="730"/>
      <c r="AA838" s="730"/>
      <c r="AB838" s="730"/>
      <c r="AC838" s="730"/>
      <c r="AD838" s="730"/>
      <c r="AG838" s="730"/>
      <c r="AH838" s="730"/>
      <c r="AI838" s="730"/>
      <c r="AJ838" s="730"/>
      <c r="AK838" s="730"/>
      <c r="AL838" s="730"/>
      <c r="AM838" s="730"/>
      <c r="AN838" s="730"/>
      <c r="AO838" s="730"/>
      <c r="AP838" s="730"/>
      <c r="AQ838" s="730"/>
      <c r="AR838" s="730"/>
      <c r="AS838" s="730"/>
      <c r="BJ838" t="e">
        <f>MATCH(Таблиця4[[#This Row],[BUILDING NAME]],#REF!,0)</f>
        <v>#VALUE!</v>
      </c>
      <c r="BK838" t="e">
        <f>INDEX(#REF!,'02BUILD'!BJ838,1)</f>
        <v>#REF!</v>
      </c>
      <c r="BL838" t="e">
        <v>#VALUE!</v>
      </c>
      <c r="BN838" t="e">
        <f>MATCH(Таблиця4[[#This Row],[BUILDING NAME]],Таблиця5[NAME],0)</f>
        <v>#VALUE!</v>
      </c>
      <c r="BO838" t="e">
        <f>INDEX(Таблиця5[[C - COINS - COST]:[ADDRESS]],'02BUILD'!$BN838,1)</f>
        <v>#VALUE!</v>
      </c>
      <c r="BP838" t="e">
        <f>INDEX(Таблиця5[[C - COINS - COST]:[ADDRESS]],'02BUILD'!$BN838,2)</f>
        <v>#VALUE!</v>
      </c>
      <c r="BQ838" t="e">
        <f>INDEX(Таблиця5[[C - COINS - COST]:[ADDRESS]],'02BUILD'!$BN838,3)</f>
        <v>#VALUE!</v>
      </c>
      <c r="BR838" t="e">
        <f>INDEX(Таблиця5[[C - COINS - COST]:[ADDRESS]],'02BUILD'!$BN838,4)</f>
        <v>#VALUE!</v>
      </c>
      <c r="BS838" t="e">
        <f>INDEX(Таблиця5[[C - COINS - COST]:[ADDRESS]],'02BUILD'!$BN838,5)</f>
        <v>#VALUE!</v>
      </c>
      <c r="BT838" t="e">
        <f>INDEX(Таблиця5[[C - COINS - COST]:[ADDRESS]],'02BUILD'!$BN838,6)</f>
        <v>#VALUE!</v>
      </c>
      <c r="BU838" t="e">
        <f>INDEX(Таблиця5[[C - COINS - COST]:[ADDRESS]],'02BUILD'!$BN838,7)</f>
        <v>#VALUE!</v>
      </c>
      <c r="BV838" t="e">
        <f>INDEX(Таблиця5[[C - COINS - COST]:[ADDRESS]],'02BUILD'!$BN838,8)</f>
        <v>#VALUE!</v>
      </c>
      <c r="BW838" t="e">
        <f>INDEX(Таблиця5[[C - COINS - COST]:[ADDRESS]],'02BUILD'!$BN838,9)</f>
        <v>#VALUE!</v>
      </c>
      <c r="BX838" t="e">
        <f>INDEX(Таблиця5[[C - COINS - COST]:[ADDRESS]],'02BUILD'!$BN838,10)</f>
        <v>#VALUE!</v>
      </c>
    </row>
    <row r="839" spans="1:76" ht="15.75">
      <c r="A839" s="730"/>
      <c r="B839" s="730"/>
      <c r="C839" s="730"/>
      <c r="D839" s="730"/>
      <c r="E839" s="730"/>
      <c r="F839" s="730"/>
      <c r="G839" s="730"/>
      <c r="H839" s="729"/>
      <c r="I839" s="907" t="s">
        <v>4093</v>
      </c>
      <c r="J839" s="907"/>
      <c r="K839" s="907"/>
      <c r="L839" s="907"/>
      <c r="M839" s="907"/>
      <c r="N839" s="713"/>
      <c r="O839" s="713"/>
      <c r="P839" s="713"/>
      <c r="Q839" s="713"/>
      <c r="R839" s="713"/>
      <c r="S839" s="713"/>
      <c r="T839" s="730"/>
      <c r="U839" s="730"/>
      <c r="W839" s="730"/>
      <c r="X839" s="730"/>
      <c r="Y839" s="730"/>
      <c r="Z839" s="730"/>
      <c r="AA839" s="730"/>
      <c r="AB839" s="730"/>
      <c r="AC839" s="730"/>
      <c r="AD839" s="730"/>
      <c r="AG839" s="730"/>
      <c r="AH839" s="730"/>
      <c r="AI839" s="730"/>
      <c r="AJ839" s="730"/>
      <c r="AK839" s="730"/>
      <c r="AL839" s="730"/>
      <c r="AM839" s="730"/>
      <c r="AN839" s="730"/>
      <c r="AO839" s="730"/>
      <c r="AP839" s="730"/>
      <c r="AQ839" s="730"/>
      <c r="AR839" s="730"/>
      <c r="AS839" s="730"/>
      <c r="BJ839" t="e">
        <f>MATCH(Таблиця4[[#This Row],[BUILDING NAME]],#REF!,0)</f>
        <v>#VALUE!</v>
      </c>
      <c r="BK839" t="e">
        <f>INDEX(#REF!,'02BUILD'!BJ839,1)</f>
        <v>#REF!</v>
      </c>
      <c r="BL839" t="e">
        <v>#VALUE!</v>
      </c>
      <c r="BN839" t="e">
        <f>MATCH(Таблиця4[[#This Row],[BUILDING NAME]],Таблиця5[NAME],0)</f>
        <v>#VALUE!</v>
      </c>
      <c r="BO839" t="e">
        <f>INDEX(Таблиця5[[C - COINS - COST]:[ADDRESS]],'02BUILD'!$BN839,1)</f>
        <v>#VALUE!</v>
      </c>
      <c r="BP839" t="e">
        <f>INDEX(Таблиця5[[C - COINS - COST]:[ADDRESS]],'02BUILD'!$BN839,2)</f>
        <v>#VALUE!</v>
      </c>
      <c r="BQ839" t="e">
        <f>INDEX(Таблиця5[[C - COINS - COST]:[ADDRESS]],'02BUILD'!$BN839,3)</f>
        <v>#VALUE!</v>
      </c>
      <c r="BR839" t="e">
        <f>INDEX(Таблиця5[[C - COINS - COST]:[ADDRESS]],'02BUILD'!$BN839,4)</f>
        <v>#VALUE!</v>
      </c>
      <c r="BS839" t="e">
        <f>INDEX(Таблиця5[[C - COINS - COST]:[ADDRESS]],'02BUILD'!$BN839,5)</f>
        <v>#VALUE!</v>
      </c>
      <c r="BT839" t="e">
        <f>INDEX(Таблиця5[[C - COINS - COST]:[ADDRESS]],'02BUILD'!$BN839,6)</f>
        <v>#VALUE!</v>
      </c>
      <c r="BU839" t="e">
        <f>INDEX(Таблиця5[[C - COINS - COST]:[ADDRESS]],'02BUILD'!$BN839,7)</f>
        <v>#VALUE!</v>
      </c>
      <c r="BV839" t="e">
        <f>INDEX(Таблиця5[[C - COINS - COST]:[ADDRESS]],'02BUILD'!$BN839,8)</f>
        <v>#VALUE!</v>
      </c>
      <c r="BW839" t="e">
        <f>INDEX(Таблиця5[[C - COINS - COST]:[ADDRESS]],'02BUILD'!$BN839,9)</f>
        <v>#VALUE!</v>
      </c>
      <c r="BX839" t="e">
        <f>INDEX(Таблиця5[[C - COINS - COST]:[ADDRESS]],'02BUILD'!$BN839,10)</f>
        <v>#VALUE!</v>
      </c>
    </row>
    <row r="840" spans="1:76">
      <c r="A840" s="730"/>
      <c r="B840" s="730"/>
      <c r="C840" s="730"/>
      <c r="D840" s="730"/>
      <c r="E840" s="730"/>
      <c r="F840" s="730"/>
      <c r="G840" s="730"/>
      <c r="H840" s="729"/>
      <c r="I840" s="738" t="s">
        <v>2822</v>
      </c>
      <c r="J840" s="738"/>
      <c r="K840" s="738" t="s">
        <v>2081</v>
      </c>
      <c r="L840" s="738" t="s">
        <v>2069</v>
      </c>
      <c r="M840" s="738" t="s">
        <v>2083</v>
      </c>
      <c r="N840" s="739"/>
      <c r="O840" s="739"/>
      <c r="P840" s="739"/>
      <c r="Q840" s="739"/>
      <c r="R840" s="739"/>
      <c r="S840" s="739"/>
      <c r="T840" s="730"/>
      <c r="U840" s="730"/>
      <c r="W840" s="730"/>
      <c r="X840" s="730"/>
      <c r="Y840" s="730"/>
      <c r="Z840" s="730"/>
      <c r="AA840" s="730"/>
      <c r="AB840" s="730"/>
      <c r="AC840" s="730"/>
      <c r="AD840" s="730"/>
      <c r="AG840" s="730"/>
      <c r="AH840" s="730"/>
      <c r="AI840" s="730"/>
      <c r="AJ840" s="730"/>
      <c r="AK840" s="730"/>
      <c r="AL840" s="730"/>
      <c r="AM840" s="730"/>
      <c r="AN840" s="730"/>
      <c r="AO840" s="730"/>
      <c r="AP840" s="730"/>
      <c r="AQ840" s="730"/>
      <c r="AR840" s="730"/>
      <c r="AS840" s="730"/>
      <c r="BJ840" t="e">
        <f>MATCH(Таблиця4[[#This Row],[BUILDING NAME]],#REF!,0)</f>
        <v>#VALUE!</v>
      </c>
      <c r="BK840" t="e">
        <f>INDEX(#REF!,'02BUILD'!BJ840,1)</f>
        <v>#REF!</v>
      </c>
      <c r="BL840" t="e">
        <v>#VALUE!</v>
      </c>
      <c r="BN840" t="e">
        <f>MATCH(Таблиця4[[#This Row],[BUILDING NAME]],Таблиця5[NAME],0)</f>
        <v>#VALUE!</v>
      </c>
      <c r="BO840" t="e">
        <f>INDEX(Таблиця5[[C - COINS - COST]:[ADDRESS]],'02BUILD'!$BN840,1)</f>
        <v>#VALUE!</v>
      </c>
      <c r="BP840" t="e">
        <f>INDEX(Таблиця5[[C - COINS - COST]:[ADDRESS]],'02BUILD'!$BN840,2)</f>
        <v>#VALUE!</v>
      </c>
      <c r="BQ840" t="e">
        <f>INDEX(Таблиця5[[C - COINS - COST]:[ADDRESS]],'02BUILD'!$BN840,3)</f>
        <v>#VALUE!</v>
      </c>
      <c r="BR840" t="e">
        <f>INDEX(Таблиця5[[C - COINS - COST]:[ADDRESS]],'02BUILD'!$BN840,4)</f>
        <v>#VALUE!</v>
      </c>
      <c r="BS840" t="e">
        <f>INDEX(Таблиця5[[C - COINS - COST]:[ADDRESS]],'02BUILD'!$BN840,5)</f>
        <v>#VALUE!</v>
      </c>
      <c r="BT840" t="e">
        <f>INDEX(Таблиця5[[C - COINS - COST]:[ADDRESS]],'02BUILD'!$BN840,6)</f>
        <v>#VALUE!</v>
      </c>
      <c r="BU840" t="e">
        <f>INDEX(Таблиця5[[C - COINS - COST]:[ADDRESS]],'02BUILD'!$BN840,7)</f>
        <v>#VALUE!</v>
      </c>
      <c r="BV840" t="e">
        <f>INDEX(Таблиця5[[C - COINS - COST]:[ADDRESS]],'02BUILD'!$BN840,8)</f>
        <v>#VALUE!</v>
      </c>
      <c r="BW840" t="e">
        <f>INDEX(Таблиця5[[C - COINS - COST]:[ADDRESS]],'02BUILD'!$BN840,9)</f>
        <v>#VALUE!</v>
      </c>
      <c r="BX840" t="e">
        <f>INDEX(Таблиця5[[C - COINS - COST]:[ADDRESS]],'02BUILD'!$BN840,10)</f>
        <v>#VALUE!</v>
      </c>
    </row>
    <row r="841" spans="1:76">
      <c r="A841" s="730"/>
      <c r="B841" s="730"/>
      <c r="C841" s="730"/>
      <c r="D841" s="730"/>
      <c r="E841" s="730"/>
      <c r="F841" s="730"/>
      <c r="G841" s="730"/>
      <c r="H841" s="729"/>
      <c r="I841" s="734" t="s">
        <v>3965</v>
      </c>
      <c r="J841" s="734"/>
      <c r="K841" s="740">
        <v>0.4</v>
      </c>
      <c r="L841" s="740">
        <v>0.4</v>
      </c>
      <c r="M841" s="740">
        <v>0.2</v>
      </c>
      <c r="N841" s="741"/>
      <c r="O841" s="741"/>
      <c r="P841" s="741"/>
      <c r="Q841" s="741"/>
      <c r="R841" s="741"/>
      <c r="S841" s="741"/>
      <c r="T841" s="730"/>
      <c r="U841" s="730"/>
      <c r="W841" s="730"/>
      <c r="X841" s="730"/>
      <c r="Y841" s="730"/>
      <c r="Z841" s="730"/>
      <c r="AA841" s="730"/>
      <c r="AB841" s="730"/>
      <c r="AC841" s="730"/>
      <c r="AD841" s="730"/>
      <c r="AG841" s="730"/>
      <c r="AH841" s="730"/>
      <c r="AI841" s="730"/>
      <c r="AJ841" s="730"/>
      <c r="AK841" s="730"/>
      <c r="AL841" s="730"/>
      <c r="AM841" s="730"/>
      <c r="AN841" s="730"/>
      <c r="AO841" s="730"/>
      <c r="AP841" s="730"/>
      <c r="AQ841" s="730"/>
      <c r="AR841" s="730"/>
      <c r="AS841" s="730"/>
      <c r="BJ841" t="e">
        <f>MATCH(Таблиця4[[#This Row],[BUILDING NAME]],#REF!,0)</f>
        <v>#VALUE!</v>
      </c>
      <c r="BK841" t="e">
        <f>INDEX(#REF!,'02BUILD'!BJ841,1)</f>
        <v>#REF!</v>
      </c>
      <c r="BL841" t="e">
        <v>#VALUE!</v>
      </c>
      <c r="BN841" t="e">
        <f>MATCH(Таблиця4[[#This Row],[BUILDING NAME]],Таблиця5[NAME],0)</f>
        <v>#VALUE!</v>
      </c>
      <c r="BO841" t="e">
        <f>INDEX(Таблиця5[[C - COINS - COST]:[ADDRESS]],'02BUILD'!$BN841,1)</f>
        <v>#VALUE!</v>
      </c>
      <c r="BP841" t="e">
        <f>INDEX(Таблиця5[[C - COINS - COST]:[ADDRESS]],'02BUILD'!$BN841,2)</f>
        <v>#VALUE!</v>
      </c>
      <c r="BQ841" t="e">
        <f>INDEX(Таблиця5[[C - COINS - COST]:[ADDRESS]],'02BUILD'!$BN841,3)</f>
        <v>#VALUE!</v>
      </c>
      <c r="BR841" t="e">
        <f>INDEX(Таблиця5[[C - COINS - COST]:[ADDRESS]],'02BUILD'!$BN841,4)</f>
        <v>#VALUE!</v>
      </c>
      <c r="BS841" t="e">
        <f>INDEX(Таблиця5[[C - COINS - COST]:[ADDRESS]],'02BUILD'!$BN841,5)</f>
        <v>#VALUE!</v>
      </c>
      <c r="BT841" t="e">
        <f>INDEX(Таблиця5[[C - COINS - COST]:[ADDRESS]],'02BUILD'!$BN841,6)</f>
        <v>#VALUE!</v>
      </c>
      <c r="BU841" t="e">
        <f>INDEX(Таблиця5[[C - COINS - COST]:[ADDRESS]],'02BUILD'!$BN841,7)</f>
        <v>#VALUE!</v>
      </c>
      <c r="BV841" t="e">
        <f>INDEX(Таблиця5[[C - COINS - COST]:[ADDRESS]],'02BUILD'!$BN841,8)</f>
        <v>#VALUE!</v>
      </c>
      <c r="BW841" t="e">
        <f>INDEX(Таблиця5[[C - COINS - COST]:[ADDRESS]],'02BUILD'!$BN841,9)</f>
        <v>#VALUE!</v>
      </c>
      <c r="BX841" t="e">
        <f>INDEX(Таблиця5[[C - COINS - COST]:[ADDRESS]],'02BUILD'!$BN841,10)</f>
        <v>#VALUE!</v>
      </c>
    </row>
    <row r="842" spans="1:76">
      <c r="A842" s="730"/>
      <c r="B842" s="730"/>
      <c r="C842" s="730"/>
      <c r="D842" s="730"/>
      <c r="E842" s="730"/>
      <c r="F842" s="730"/>
      <c r="G842" s="730"/>
      <c r="H842" s="729"/>
      <c r="I842" s="734" t="s">
        <v>3966</v>
      </c>
      <c r="J842" s="734"/>
      <c r="K842" s="740">
        <v>0.6</v>
      </c>
      <c r="L842" s="740">
        <v>0.4</v>
      </c>
      <c r="M842" s="740">
        <v>0</v>
      </c>
      <c r="N842" s="741"/>
      <c r="O842" s="741"/>
      <c r="P842" s="741"/>
      <c r="Q842" s="741"/>
      <c r="R842" s="741"/>
      <c r="S842" s="741"/>
      <c r="T842" s="730"/>
      <c r="U842" s="730"/>
      <c r="W842" s="730"/>
      <c r="X842" s="730"/>
      <c r="Y842" s="730"/>
      <c r="Z842" s="730"/>
      <c r="AA842" s="730"/>
      <c r="AB842" s="730"/>
      <c r="AC842" s="730"/>
      <c r="AD842" s="730"/>
      <c r="AG842" s="730"/>
      <c r="AH842" s="730"/>
      <c r="AI842" s="730"/>
      <c r="AJ842" s="730"/>
      <c r="AK842" s="730"/>
      <c r="AL842" s="730"/>
      <c r="AM842" s="730"/>
      <c r="AN842" s="730"/>
      <c r="AO842" s="730"/>
      <c r="AP842" s="730"/>
      <c r="AQ842" s="730"/>
      <c r="AR842" s="730"/>
      <c r="AS842" s="730"/>
      <c r="BJ842" t="e">
        <f>MATCH(Таблиця4[[#This Row],[BUILDING NAME]],#REF!,0)</f>
        <v>#VALUE!</v>
      </c>
      <c r="BK842" t="e">
        <f>INDEX(#REF!,'02BUILD'!BJ842,1)</f>
        <v>#REF!</v>
      </c>
      <c r="BL842" t="e">
        <v>#VALUE!</v>
      </c>
      <c r="BN842" t="e">
        <f>MATCH(Таблиця4[[#This Row],[BUILDING NAME]],Таблиця5[NAME],0)</f>
        <v>#VALUE!</v>
      </c>
      <c r="BO842" t="e">
        <f>INDEX(Таблиця5[[C - COINS - COST]:[ADDRESS]],'02BUILD'!$BN842,1)</f>
        <v>#VALUE!</v>
      </c>
      <c r="BP842" t="e">
        <f>INDEX(Таблиця5[[C - COINS - COST]:[ADDRESS]],'02BUILD'!$BN842,2)</f>
        <v>#VALUE!</v>
      </c>
      <c r="BQ842" t="e">
        <f>INDEX(Таблиця5[[C - COINS - COST]:[ADDRESS]],'02BUILD'!$BN842,3)</f>
        <v>#VALUE!</v>
      </c>
      <c r="BR842" t="e">
        <f>INDEX(Таблиця5[[C - COINS - COST]:[ADDRESS]],'02BUILD'!$BN842,4)</f>
        <v>#VALUE!</v>
      </c>
      <c r="BS842" t="e">
        <f>INDEX(Таблиця5[[C - COINS - COST]:[ADDRESS]],'02BUILD'!$BN842,5)</f>
        <v>#VALUE!</v>
      </c>
      <c r="BT842" t="e">
        <f>INDEX(Таблиця5[[C - COINS - COST]:[ADDRESS]],'02BUILD'!$BN842,6)</f>
        <v>#VALUE!</v>
      </c>
      <c r="BU842" t="e">
        <f>INDEX(Таблиця5[[C - COINS - COST]:[ADDRESS]],'02BUILD'!$BN842,7)</f>
        <v>#VALUE!</v>
      </c>
      <c r="BV842" t="e">
        <f>INDEX(Таблиця5[[C - COINS - COST]:[ADDRESS]],'02BUILD'!$BN842,8)</f>
        <v>#VALUE!</v>
      </c>
      <c r="BW842" t="e">
        <f>INDEX(Таблиця5[[C - COINS - COST]:[ADDRESS]],'02BUILD'!$BN842,9)</f>
        <v>#VALUE!</v>
      </c>
      <c r="BX842" t="e">
        <f>INDEX(Таблиця5[[C - COINS - COST]:[ADDRESS]],'02BUILD'!$BN842,10)</f>
        <v>#VALUE!</v>
      </c>
    </row>
    <row r="843" spans="1:76">
      <c r="A843" s="730"/>
      <c r="B843" s="730"/>
      <c r="C843" s="730"/>
      <c r="D843" s="730"/>
      <c r="E843" s="730"/>
      <c r="F843" s="730"/>
      <c r="G843" s="730"/>
      <c r="H843" s="729"/>
      <c r="I843" s="734" t="s">
        <v>3967</v>
      </c>
      <c r="J843" s="734"/>
      <c r="K843" s="740">
        <v>0.7</v>
      </c>
      <c r="L843" s="740">
        <v>0.3</v>
      </c>
      <c r="M843" s="740">
        <v>0</v>
      </c>
      <c r="N843" s="741"/>
      <c r="O843" s="741"/>
      <c r="P843" s="741"/>
      <c r="Q843" s="741"/>
      <c r="R843" s="741"/>
      <c r="S843" s="741"/>
      <c r="T843" s="730"/>
      <c r="U843" s="730"/>
      <c r="W843" s="730"/>
      <c r="X843" s="730"/>
      <c r="Y843" s="730"/>
      <c r="Z843" s="730"/>
      <c r="AA843" s="730"/>
      <c r="AB843" s="730"/>
      <c r="AC843" s="730"/>
      <c r="AD843" s="730"/>
      <c r="AG843" s="730"/>
      <c r="AH843" s="730"/>
      <c r="AI843" s="730"/>
      <c r="AJ843" s="730"/>
      <c r="AK843" s="730"/>
      <c r="AL843" s="730"/>
      <c r="AM843" s="730"/>
      <c r="AN843" s="730"/>
      <c r="AO843" s="730"/>
      <c r="AP843" s="730"/>
      <c r="AQ843" s="730"/>
      <c r="AR843" s="730"/>
      <c r="AS843" s="730"/>
      <c r="BJ843" t="e">
        <f>MATCH(Таблиця4[[#This Row],[BUILDING NAME]],#REF!,0)</f>
        <v>#VALUE!</v>
      </c>
      <c r="BK843" t="e">
        <f>INDEX(#REF!,'02BUILD'!BJ843,1)</f>
        <v>#REF!</v>
      </c>
      <c r="BL843" t="e">
        <v>#VALUE!</v>
      </c>
      <c r="BN843" t="e">
        <f>MATCH(Таблиця4[[#This Row],[BUILDING NAME]],Таблиця5[NAME],0)</f>
        <v>#VALUE!</v>
      </c>
      <c r="BO843" t="e">
        <f>INDEX(Таблиця5[[C - COINS - COST]:[ADDRESS]],'02BUILD'!$BN843,1)</f>
        <v>#VALUE!</v>
      </c>
      <c r="BP843" t="e">
        <f>INDEX(Таблиця5[[C - COINS - COST]:[ADDRESS]],'02BUILD'!$BN843,2)</f>
        <v>#VALUE!</v>
      </c>
      <c r="BQ843" t="e">
        <f>INDEX(Таблиця5[[C - COINS - COST]:[ADDRESS]],'02BUILD'!$BN843,3)</f>
        <v>#VALUE!</v>
      </c>
      <c r="BR843" t="e">
        <f>INDEX(Таблиця5[[C - COINS - COST]:[ADDRESS]],'02BUILD'!$BN843,4)</f>
        <v>#VALUE!</v>
      </c>
      <c r="BS843" t="e">
        <f>INDEX(Таблиця5[[C - COINS - COST]:[ADDRESS]],'02BUILD'!$BN843,5)</f>
        <v>#VALUE!</v>
      </c>
      <c r="BT843" t="e">
        <f>INDEX(Таблиця5[[C - COINS - COST]:[ADDRESS]],'02BUILD'!$BN843,6)</f>
        <v>#VALUE!</v>
      </c>
      <c r="BU843" t="e">
        <f>INDEX(Таблиця5[[C - COINS - COST]:[ADDRESS]],'02BUILD'!$BN843,7)</f>
        <v>#VALUE!</v>
      </c>
      <c r="BV843" t="e">
        <f>INDEX(Таблиця5[[C - COINS - COST]:[ADDRESS]],'02BUILD'!$BN843,8)</f>
        <v>#VALUE!</v>
      </c>
      <c r="BW843" t="e">
        <f>INDEX(Таблиця5[[C - COINS - COST]:[ADDRESS]],'02BUILD'!$BN843,9)</f>
        <v>#VALUE!</v>
      </c>
      <c r="BX843" t="e">
        <f>INDEX(Таблиця5[[C - COINS - COST]:[ADDRESS]],'02BUILD'!$BN843,10)</f>
        <v>#VALUE!</v>
      </c>
    </row>
    <row r="844" spans="1:76">
      <c r="A844" s="730"/>
      <c r="B844" s="730"/>
      <c r="C844" s="730"/>
      <c r="D844" s="730"/>
      <c r="E844" s="730"/>
      <c r="F844" s="730"/>
      <c r="G844" s="730"/>
      <c r="H844" s="729"/>
      <c r="I844" s="734" t="s">
        <v>3968</v>
      </c>
      <c r="J844" s="734"/>
      <c r="K844" s="740">
        <v>0.3</v>
      </c>
      <c r="L844" s="740">
        <v>0.4</v>
      </c>
      <c r="M844" s="740">
        <v>0.3</v>
      </c>
      <c r="N844" s="741"/>
      <c r="O844" s="741"/>
      <c r="P844" s="741"/>
      <c r="Q844" s="741"/>
      <c r="R844" s="741"/>
      <c r="S844" s="741"/>
      <c r="T844" s="730"/>
      <c r="U844" s="730"/>
      <c r="W844" s="730"/>
      <c r="X844" s="730"/>
      <c r="Y844" s="730"/>
      <c r="Z844" s="730"/>
      <c r="AA844" s="730"/>
      <c r="AB844" s="730"/>
      <c r="AC844" s="730"/>
      <c r="AD844" s="730"/>
      <c r="AG844" s="730"/>
      <c r="AH844" s="730"/>
      <c r="AI844" s="730"/>
      <c r="AJ844" s="730"/>
      <c r="AK844" s="730"/>
      <c r="AL844" s="730"/>
      <c r="AM844" s="730"/>
      <c r="AN844" s="730"/>
      <c r="AO844" s="730"/>
      <c r="AP844" s="730"/>
      <c r="AQ844" s="730"/>
      <c r="AR844" s="730"/>
      <c r="AS844" s="730"/>
      <c r="BJ844" t="e">
        <f>MATCH(Таблиця4[[#This Row],[BUILDING NAME]],#REF!,0)</f>
        <v>#VALUE!</v>
      </c>
      <c r="BK844" t="e">
        <f>INDEX(#REF!,'02BUILD'!BJ844,1)</f>
        <v>#REF!</v>
      </c>
      <c r="BL844" t="e">
        <v>#VALUE!</v>
      </c>
      <c r="BN844" t="e">
        <f>MATCH(Таблиця4[[#This Row],[BUILDING NAME]],Таблиця5[NAME],0)</f>
        <v>#VALUE!</v>
      </c>
      <c r="BO844" t="e">
        <f>INDEX(Таблиця5[[C - COINS - COST]:[ADDRESS]],'02BUILD'!$BN844,1)</f>
        <v>#VALUE!</v>
      </c>
      <c r="BP844" t="e">
        <f>INDEX(Таблиця5[[C - COINS - COST]:[ADDRESS]],'02BUILD'!$BN844,2)</f>
        <v>#VALUE!</v>
      </c>
      <c r="BQ844" t="e">
        <f>INDEX(Таблиця5[[C - COINS - COST]:[ADDRESS]],'02BUILD'!$BN844,3)</f>
        <v>#VALUE!</v>
      </c>
      <c r="BR844" t="e">
        <f>INDEX(Таблиця5[[C - COINS - COST]:[ADDRESS]],'02BUILD'!$BN844,4)</f>
        <v>#VALUE!</v>
      </c>
      <c r="BS844" t="e">
        <f>INDEX(Таблиця5[[C - COINS - COST]:[ADDRESS]],'02BUILD'!$BN844,5)</f>
        <v>#VALUE!</v>
      </c>
      <c r="BT844" t="e">
        <f>INDEX(Таблиця5[[C - COINS - COST]:[ADDRESS]],'02BUILD'!$BN844,6)</f>
        <v>#VALUE!</v>
      </c>
      <c r="BU844" t="e">
        <f>INDEX(Таблиця5[[C - COINS - COST]:[ADDRESS]],'02BUILD'!$BN844,7)</f>
        <v>#VALUE!</v>
      </c>
      <c r="BV844" t="e">
        <f>INDEX(Таблиця5[[C - COINS - COST]:[ADDRESS]],'02BUILD'!$BN844,8)</f>
        <v>#VALUE!</v>
      </c>
      <c r="BW844" t="e">
        <f>INDEX(Таблиця5[[C - COINS - COST]:[ADDRESS]],'02BUILD'!$BN844,9)</f>
        <v>#VALUE!</v>
      </c>
      <c r="BX844" t="e">
        <f>INDEX(Таблиця5[[C - COINS - COST]:[ADDRESS]],'02BUILD'!$BN844,10)</f>
        <v>#VALUE!</v>
      </c>
    </row>
    <row r="845" spans="1:76">
      <c r="A845" s="730"/>
      <c r="B845" s="730"/>
      <c r="C845" s="730"/>
      <c r="D845" s="730"/>
      <c r="E845" s="730"/>
      <c r="F845" s="730"/>
      <c r="G845" s="730"/>
      <c r="H845" s="729"/>
      <c r="I845" s="734" t="s">
        <v>3969</v>
      </c>
      <c r="J845" s="734"/>
      <c r="K845" s="740">
        <v>0.2</v>
      </c>
      <c r="L845" s="740">
        <v>0.5</v>
      </c>
      <c r="M845" s="740">
        <v>0.3</v>
      </c>
      <c r="N845" s="741"/>
      <c r="O845" s="741"/>
      <c r="P845" s="741"/>
      <c r="Q845" s="741"/>
      <c r="R845" s="741"/>
      <c r="S845" s="741"/>
      <c r="T845" s="730"/>
      <c r="U845" s="730"/>
      <c r="W845" s="730"/>
      <c r="X845" s="730"/>
      <c r="Y845" s="730"/>
      <c r="Z845" s="730"/>
      <c r="AA845" s="730"/>
      <c r="AB845" s="730"/>
      <c r="AC845" s="730"/>
      <c r="AD845" s="730"/>
      <c r="AG845" s="730"/>
      <c r="AH845" s="730"/>
      <c r="AI845" s="730"/>
      <c r="AJ845" s="730"/>
      <c r="AK845" s="730"/>
      <c r="AL845" s="730"/>
      <c r="AM845" s="730"/>
      <c r="AN845" s="730"/>
      <c r="AO845" s="730"/>
      <c r="AP845" s="730"/>
      <c r="AQ845" s="730"/>
      <c r="AR845" s="730"/>
      <c r="AS845" s="730"/>
      <c r="BJ845" t="e">
        <f>MATCH(Таблиця4[[#This Row],[BUILDING NAME]],#REF!,0)</f>
        <v>#VALUE!</v>
      </c>
      <c r="BK845" t="e">
        <f>INDEX(#REF!,'02BUILD'!BJ845,1)</f>
        <v>#REF!</v>
      </c>
      <c r="BL845" t="e">
        <v>#VALUE!</v>
      </c>
      <c r="BN845" t="e">
        <f>MATCH(Таблиця4[[#This Row],[BUILDING NAME]],Таблиця5[NAME],0)</f>
        <v>#VALUE!</v>
      </c>
      <c r="BO845" t="e">
        <f>INDEX(Таблиця5[[C - COINS - COST]:[ADDRESS]],'02BUILD'!$BN845,1)</f>
        <v>#VALUE!</v>
      </c>
      <c r="BP845" t="e">
        <f>INDEX(Таблиця5[[C - COINS - COST]:[ADDRESS]],'02BUILD'!$BN845,2)</f>
        <v>#VALUE!</v>
      </c>
      <c r="BQ845" t="e">
        <f>INDEX(Таблиця5[[C - COINS - COST]:[ADDRESS]],'02BUILD'!$BN845,3)</f>
        <v>#VALUE!</v>
      </c>
      <c r="BR845" t="e">
        <f>INDEX(Таблиця5[[C - COINS - COST]:[ADDRESS]],'02BUILD'!$BN845,4)</f>
        <v>#VALUE!</v>
      </c>
      <c r="BS845" t="e">
        <f>INDEX(Таблиця5[[C - COINS - COST]:[ADDRESS]],'02BUILD'!$BN845,5)</f>
        <v>#VALUE!</v>
      </c>
      <c r="BT845" t="e">
        <f>INDEX(Таблиця5[[C - COINS - COST]:[ADDRESS]],'02BUILD'!$BN845,6)</f>
        <v>#VALUE!</v>
      </c>
      <c r="BU845" t="e">
        <f>INDEX(Таблиця5[[C - COINS - COST]:[ADDRESS]],'02BUILD'!$BN845,7)</f>
        <v>#VALUE!</v>
      </c>
      <c r="BV845" t="e">
        <f>INDEX(Таблиця5[[C - COINS - COST]:[ADDRESS]],'02BUILD'!$BN845,8)</f>
        <v>#VALUE!</v>
      </c>
      <c r="BW845" t="e">
        <f>INDEX(Таблиця5[[C - COINS - COST]:[ADDRESS]],'02BUILD'!$BN845,9)</f>
        <v>#VALUE!</v>
      </c>
      <c r="BX845" t="e">
        <f>INDEX(Таблиця5[[C - COINS - COST]:[ADDRESS]],'02BUILD'!$BN845,10)</f>
        <v>#VALUE!</v>
      </c>
    </row>
    <row r="846" spans="1:76">
      <c r="A846" s="730"/>
      <c r="B846" s="730"/>
      <c r="C846" s="730"/>
      <c r="D846" s="730"/>
      <c r="E846" s="730"/>
      <c r="F846" s="730"/>
      <c r="G846" s="730"/>
      <c r="H846" s="729"/>
      <c r="I846" s="734" t="s">
        <v>3970</v>
      </c>
      <c r="J846" s="734"/>
      <c r="K846" s="740">
        <v>0.1</v>
      </c>
      <c r="L846" s="740">
        <v>0.6</v>
      </c>
      <c r="M846" s="740">
        <v>0.3</v>
      </c>
      <c r="N846" s="741"/>
      <c r="O846" s="741"/>
      <c r="P846" s="741"/>
      <c r="Q846" s="741"/>
      <c r="R846" s="741"/>
      <c r="S846" s="741"/>
      <c r="T846" s="730"/>
      <c r="U846" s="730"/>
      <c r="W846" s="730"/>
      <c r="X846" s="730"/>
      <c r="Y846" s="730"/>
      <c r="Z846" s="730"/>
      <c r="AA846" s="730"/>
      <c r="AB846" s="730"/>
      <c r="AC846" s="730"/>
      <c r="AD846" s="730"/>
      <c r="AG846" s="730"/>
      <c r="AH846" s="730"/>
      <c r="AI846" s="730"/>
      <c r="AJ846" s="730"/>
      <c r="AK846" s="730"/>
      <c r="AL846" s="730"/>
      <c r="AM846" s="730"/>
      <c r="AN846" s="730"/>
      <c r="AO846" s="730"/>
      <c r="AP846" s="730"/>
      <c r="AQ846" s="730"/>
      <c r="AR846" s="730"/>
      <c r="AS846" s="730"/>
      <c r="BJ846" t="e">
        <f>MATCH(Таблиця4[[#This Row],[BUILDING NAME]],#REF!,0)</f>
        <v>#VALUE!</v>
      </c>
      <c r="BK846" t="e">
        <f>INDEX(#REF!,'02BUILD'!BJ846,1)</f>
        <v>#REF!</v>
      </c>
      <c r="BL846" t="e">
        <v>#VALUE!</v>
      </c>
      <c r="BN846" t="e">
        <f>MATCH(Таблиця4[[#This Row],[BUILDING NAME]],Таблиця5[NAME],0)</f>
        <v>#VALUE!</v>
      </c>
      <c r="BO846" t="e">
        <f>INDEX(Таблиця5[[C - COINS - COST]:[ADDRESS]],'02BUILD'!$BN846,1)</f>
        <v>#VALUE!</v>
      </c>
      <c r="BP846" t="e">
        <f>INDEX(Таблиця5[[C - COINS - COST]:[ADDRESS]],'02BUILD'!$BN846,2)</f>
        <v>#VALUE!</v>
      </c>
      <c r="BQ846" t="e">
        <f>INDEX(Таблиця5[[C - COINS - COST]:[ADDRESS]],'02BUILD'!$BN846,3)</f>
        <v>#VALUE!</v>
      </c>
      <c r="BR846" t="e">
        <f>INDEX(Таблиця5[[C - COINS - COST]:[ADDRESS]],'02BUILD'!$BN846,4)</f>
        <v>#VALUE!</v>
      </c>
      <c r="BS846" t="e">
        <f>INDEX(Таблиця5[[C - COINS - COST]:[ADDRESS]],'02BUILD'!$BN846,5)</f>
        <v>#VALUE!</v>
      </c>
      <c r="BT846" t="e">
        <f>INDEX(Таблиця5[[C - COINS - COST]:[ADDRESS]],'02BUILD'!$BN846,6)</f>
        <v>#VALUE!</v>
      </c>
      <c r="BU846" t="e">
        <f>INDEX(Таблиця5[[C - COINS - COST]:[ADDRESS]],'02BUILD'!$BN846,7)</f>
        <v>#VALUE!</v>
      </c>
      <c r="BV846" t="e">
        <f>INDEX(Таблиця5[[C - COINS - COST]:[ADDRESS]],'02BUILD'!$BN846,8)</f>
        <v>#VALUE!</v>
      </c>
      <c r="BW846" t="e">
        <f>INDEX(Таблиця5[[C - COINS - COST]:[ADDRESS]],'02BUILD'!$BN846,9)</f>
        <v>#VALUE!</v>
      </c>
      <c r="BX846" t="e">
        <f>INDEX(Таблиця5[[C - COINS - COST]:[ADDRESS]],'02BUILD'!$BN846,10)</f>
        <v>#VALUE!</v>
      </c>
    </row>
    <row r="847" spans="1:76">
      <c r="A847" s="730"/>
      <c r="B847" s="730"/>
      <c r="C847" s="730"/>
      <c r="D847" s="730"/>
      <c r="E847" s="730"/>
      <c r="F847" s="730"/>
      <c r="G847" s="730"/>
      <c r="H847" s="729"/>
      <c r="I847" s="730"/>
      <c r="J847" s="730"/>
      <c r="K847" s="730"/>
      <c r="L847" s="730"/>
      <c r="M847" s="730"/>
      <c r="N847" s="730"/>
      <c r="O847" s="730"/>
      <c r="P847" s="730"/>
      <c r="Q847" s="730"/>
      <c r="R847" s="730"/>
      <c r="S847" s="730"/>
      <c r="T847" s="730"/>
      <c r="U847" s="730"/>
      <c r="W847" s="730"/>
      <c r="X847" s="730"/>
      <c r="Y847" s="730"/>
      <c r="Z847" s="730"/>
      <c r="AA847" s="730"/>
      <c r="AB847" s="730"/>
      <c r="AC847" s="730"/>
      <c r="AD847" s="730"/>
      <c r="AG847" s="730"/>
      <c r="AH847" s="730"/>
      <c r="AI847" s="730"/>
      <c r="AJ847" s="730"/>
      <c r="AK847" s="730"/>
      <c r="AL847" s="730"/>
      <c r="AM847" s="730"/>
      <c r="AN847" s="730"/>
      <c r="AO847" s="730"/>
      <c r="AP847" s="730"/>
      <c r="AQ847" s="730"/>
      <c r="AR847" s="730"/>
      <c r="AS847" s="730"/>
      <c r="BJ847" t="e">
        <f>MATCH(Таблиця4[[#This Row],[BUILDING NAME]],#REF!,0)</f>
        <v>#VALUE!</v>
      </c>
      <c r="BK847" t="e">
        <f>INDEX(#REF!,'02BUILD'!BJ847,1)</f>
        <v>#REF!</v>
      </c>
      <c r="BL847" t="e">
        <v>#VALUE!</v>
      </c>
      <c r="BN847" t="e">
        <f>MATCH(Таблиця4[[#This Row],[BUILDING NAME]],Таблиця5[NAME],0)</f>
        <v>#VALUE!</v>
      </c>
      <c r="BO847" t="e">
        <f>INDEX(Таблиця5[[C - COINS - COST]:[ADDRESS]],'02BUILD'!$BN847,1)</f>
        <v>#VALUE!</v>
      </c>
      <c r="BP847" t="e">
        <f>INDEX(Таблиця5[[C - COINS - COST]:[ADDRESS]],'02BUILD'!$BN847,2)</f>
        <v>#VALUE!</v>
      </c>
      <c r="BQ847" t="e">
        <f>INDEX(Таблиця5[[C - COINS - COST]:[ADDRESS]],'02BUILD'!$BN847,3)</f>
        <v>#VALUE!</v>
      </c>
      <c r="BR847" t="e">
        <f>INDEX(Таблиця5[[C - COINS - COST]:[ADDRESS]],'02BUILD'!$BN847,4)</f>
        <v>#VALUE!</v>
      </c>
      <c r="BS847" t="e">
        <f>INDEX(Таблиця5[[C - COINS - COST]:[ADDRESS]],'02BUILD'!$BN847,5)</f>
        <v>#VALUE!</v>
      </c>
      <c r="BT847" t="e">
        <f>INDEX(Таблиця5[[C - COINS - COST]:[ADDRESS]],'02BUILD'!$BN847,6)</f>
        <v>#VALUE!</v>
      </c>
      <c r="BU847" t="e">
        <f>INDEX(Таблиця5[[C - COINS - COST]:[ADDRESS]],'02BUILD'!$BN847,7)</f>
        <v>#VALUE!</v>
      </c>
      <c r="BV847" t="e">
        <f>INDEX(Таблиця5[[C - COINS - COST]:[ADDRESS]],'02BUILD'!$BN847,8)</f>
        <v>#VALUE!</v>
      </c>
      <c r="BW847" t="e">
        <f>INDEX(Таблиця5[[C - COINS - COST]:[ADDRESS]],'02BUILD'!$BN847,9)</f>
        <v>#VALUE!</v>
      </c>
      <c r="BX847" t="e">
        <f>INDEX(Таблиця5[[C - COINS - COST]:[ADDRESS]],'02BUILD'!$BN847,10)</f>
        <v>#VALUE!</v>
      </c>
    </row>
    <row r="848" spans="1:76" ht="15.75">
      <c r="A848" s="730"/>
      <c r="B848" s="730"/>
      <c r="C848" s="730"/>
      <c r="D848" s="730"/>
      <c r="E848" s="730"/>
      <c r="F848" s="730"/>
      <c r="G848" s="730"/>
      <c r="H848" s="729"/>
      <c r="I848" s="905" t="s">
        <v>4097</v>
      </c>
      <c r="J848" s="905"/>
      <c r="K848" s="730"/>
      <c r="L848" s="730"/>
      <c r="M848" s="730"/>
      <c r="N848" s="730"/>
      <c r="O848" s="730"/>
      <c r="P848" s="730"/>
      <c r="Q848" s="730"/>
      <c r="R848" s="730"/>
      <c r="S848" s="730"/>
      <c r="T848" s="730"/>
      <c r="U848" s="730"/>
      <c r="W848" s="730"/>
      <c r="X848" s="730"/>
      <c r="Y848" s="730"/>
      <c r="Z848" s="730"/>
      <c r="AA848" s="730"/>
      <c r="AB848" s="730"/>
      <c r="AC848" s="730"/>
      <c r="AD848" s="730"/>
      <c r="AG848" s="730"/>
      <c r="AH848" s="730"/>
      <c r="AI848" s="730"/>
      <c r="AJ848" s="730"/>
      <c r="AK848" s="730"/>
      <c r="AL848" s="730"/>
      <c r="AM848" s="730"/>
      <c r="AN848" s="730"/>
      <c r="AO848" s="730"/>
      <c r="AP848" s="730"/>
      <c r="AQ848" s="730"/>
      <c r="AR848" s="730"/>
      <c r="AS848" s="730"/>
      <c r="BJ848" t="e">
        <f>MATCH(Таблиця4[[#This Row],[BUILDING NAME]],#REF!,0)</f>
        <v>#VALUE!</v>
      </c>
      <c r="BK848" t="e">
        <f>INDEX(#REF!,'02BUILD'!BJ848,1)</f>
        <v>#REF!</v>
      </c>
      <c r="BL848" t="e">
        <v>#VALUE!</v>
      </c>
      <c r="BN848" t="e">
        <f>MATCH(Таблиця4[[#This Row],[BUILDING NAME]],Таблиця5[NAME],0)</f>
        <v>#VALUE!</v>
      </c>
      <c r="BO848" t="e">
        <f>INDEX(Таблиця5[[C - COINS - COST]:[ADDRESS]],'02BUILD'!$BN848,1)</f>
        <v>#VALUE!</v>
      </c>
      <c r="BP848" t="e">
        <f>INDEX(Таблиця5[[C - COINS - COST]:[ADDRESS]],'02BUILD'!$BN848,2)</f>
        <v>#VALUE!</v>
      </c>
      <c r="BQ848" t="e">
        <f>INDEX(Таблиця5[[C - COINS - COST]:[ADDRESS]],'02BUILD'!$BN848,3)</f>
        <v>#VALUE!</v>
      </c>
      <c r="BR848" t="e">
        <f>INDEX(Таблиця5[[C - COINS - COST]:[ADDRESS]],'02BUILD'!$BN848,4)</f>
        <v>#VALUE!</v>
      </c>
      <c r="BS848" t="e">
        <f>INDEX(Таблиця5[[C - COINS - COST]:[ADDRESS]],'02BUILD'!$BN848,5)</f>
        <v>#VALUE!</v>
      </c>
      <c r="BT848" t="e">
        <f>INDEX(Таблиця5[[C - COINS - COST]:[ADDRESS]],'02BUILD'!$BN848,6)</f>
        <v>#VALUE!</v>
      </c>
      <c r="BU848" t="e">
        <f>INDEX(Таблиця5[[C - COINS - COST]:[ADDRESS]],'02BUILD'!$BN848,7)</f>
        <v>#VALUE!</v>
      </c>
      <c r="BV848" t="e">
        <f>INDEX(Таблиця5[[C - COINS - COST]:[ADDRESS]],'02BUILD'!$BN848,8)</f>
        <v>#VALUE!</v>
      </c>
      <c r="BW848" t="e">
        <f>INDEX(Таблиця5[[C - COINS - COST]:[ADDRESS]],'02BUILD'!$BN848,9)</f>
        <v>#VALUE!</v>
      </c>
      <c r="BX848" t="e">
        <f>INDEX(Таблиця5[[C - COINS - COST]:[ADDRESS]],'02BUILD'!$BN848,10)</f>
        <v>#VALUE!</v>
      </c>
    </row>
    <row r="849" spans="1:76">
      <c r="A849" s="730"/>
      <c r="B849" s="730"/>
      <c r="C849" s="730"/>
      <c r="D849" s="730"/>
      <c r="E849" s="730"/>
      <c r="F849" s="730"/>
      <c r="G849" s="730"/>
      <c r="H849" s="729"/>
      <c r="I849" s="899" t="s">
        <v>4094</v>
      </c>
      <c r="J849" s="899"/>
      <c r="K849" s="730"/>
      <c r="L849" s="730"/>
      <c r="M849" s="730"/>
      <c r="N849" s="730"/>
      <c r="O849" s="730"/>
      <c r="P849" s="730"/>
      <c r="Q849" s="730"/>
      <c r="R849" s="730"/>
      <c r="S849" s="730"/>
      <c r="T849" s="730"/>
      <c r="U849" s="730"/>
      <c r="W849" s="730"/>
      <c r="X849" s="730"/>
      <c r="Y849" s="730"/>
      <c r="Z849" s="730"/>
      <c r="AA849" s="730"/>
      <c r="AB849" s="730"/>
      <c r="AC849" s="730"/>
      <c r="AD849" s="730"/>
      <c r="AG849" s="730"/>
      <c r="AH849" s="730"/>
      <c r="AI849" s="730"/>
      <c r="AJ849" s="730"/>
      <c r="AK849" s="730"/>
      <c r="AL849" s="730"/>
      <c r="AM849" s="730"/>
      <c r="AN849" s="730"/>
      <c r="AO849" s="730"/>
      <c r="AP849" s="730"/>
      <c r="AQ849" s="730"/>
      <c r="AR849" s="730"/>
      <c r="AS849" s="730"/>
      <c r="BJ849" t="e">
        <f>MATCH(Таблиця4[[#This Row],[BUILDING NAME]],#REF!,0)</f>
        <v>#VALUE!</v>
      </c>
      <c r="BK849" t="e">
        <f>INDEX(#REF!,'02BUILD'!BJ849,1)</f>
        <v>#REF!</v>
      </c>
      <c r="BL849" t="e">
        <v>#VALUE!</v>
      </c>
      <c r="BN849" t="e">
        <f>MATCH(Таблиця4[[#This Row],[BUILDING NAME]],Таблиця5[NAME],0)</f>
        <v>#VALUE!</v>
      </c>
      <c r="BO849" t="e">
        <f>INDEX(Таблиця5[[C - COINS - COST]:[ADDRESS]],'02BUILD'!$BN849,1)</f>
        <v>#VALUE!</v>
      </c>
      <c r="BP849" t="e">
        <f>INDEX(Таблиця5[[C - COINS - COST]:[ADDRESS]],'02BUILD'!$BN849,2)</f>
        <v>#VALUE!</v>
      </c>
      <c r="BQ849" t="e">
        <f>INDEX(Таблиця5[[C - COINS - COST]:[ADDRESS]],'02BUILD'!$BN849,3)</f>
        <v>#VALUE!</v>
      </c>
      <c r="BR849" t="e">
        <f>INDEX(Таблиця5[[C - COINS - COST]:[ADDRESS]],'02BUILD'!$BN849,4)</f>
        <v>#VALUE!</v>
      </c>
      <c r="BS849" t="e">
        <f>INDEX(Таблиця5[[C - COINS - COST]:[ADDRESS]],'02BUILD'!$BN849,5)</f>
        <v>#VALUE!</v>
      </c>
      <c r="BT849" t="e">
        <f>INDEX(Таблиця5[[C - COINS - COST]:[ADDRESS]],'02BUILD'!$BN849,6)</f>
        <v>#VALUE!</v>
      </c>
      <c r="BU849" t="e">
        <f>INDEX(Таблиця5[[C - COINS - COST]:[ADDRESS]],'02BUILD'!$BN849,7)</f>
        <v>#VALUE!</v>
      </c>
      <c r="BV849" t="e">
        <f>INDEX(Таблиця5[[C - COINS - COST]:[ADDRESS]],'02BUILD'!$BN849,8)</f>
        <v>#VALUE!</v>
      </c>
      <c r="BW849" t="e">
        <f>INDEX(Таблиця5[[C - COINS - COST]:[ADDRESS]],'02BUILD'!$BN849,9)</f>
        <v>#VALUE!</v>
      </c>
      <c r="BX849" t="e">
        <f>INDEX(Таблиця5[[C - COINS - COST]:[ADDRESS]],'02BUILD'!$BN849,10)</f>
        <v>#VALUE!</v>
      </c>
    </row>
    <row r="850" spans="1:76">
      <c r="A850" s="730"/>
      <c r="B850" s="730"/>
      <c r="C850" s="730"/>
      <c r="D850" s="730"/>
      <c r="E850" s="730"/>
      <c r="F850" s="730"/>
      <c r="G850" s="730"/>
      <c r="H850" s="729"/>
      <c r="I850" s="734">
        <v>1</v>
      </c>
      <c r="J850" s="32" t="s">
        <v>4901</v>
      </c>
      <c r="K850" s="730"/>
      <c r="L850" s="730"/>
      <c r="M850" s="730"/>
      <c r="N850" s="730"/>
      <c r="O850" s="730"/>
      <c r="P850" s="730"/>
      <c r="Q850" s="730"/>
      <c r="R850" s="730"/>
      <c r="S850" s="730"/>
      <c r="T850" s="730"/>
      <c r="U850" s="730"/>
      <c r="W850" s="730"/>
      <c r="X850" s="730"/>
      <c r="Y850" s="730"/>
      <c r="Z850" s="730"/>
      <c r="AA850" s="730"/>
      <c r="AB850" s="730"/>
      <c r="AC850" s="730"/>
      <c r="AD850" s="730"/>
      <c r="AG850" s="730"/>
      <c r="AH850" s="730"/>
      <c r="AI850" s="730"/>
      <c r="AJ850" s="730"/>
      <c r="AK850" s="730"/>
      <c r="AL850" s="730"/>
      <c r="AM850" s="730"/>
      <c r="AN850" s="730"/>
      <c r="AO850" s="730"/>
      <c r="AP850" s="730"/>
      <c r="AQ850" s="730"/>
      <c r="AR850" s="730"/>
      <c r="AS850" s="730"/>
      <c r="BJ850" t="e">
        <f>MATCH(Таблиця4[[#This Row],[BUILDING NAME]],#REF!,0)</f>
        <v>#VALUE!</v>
      </c>
      <c r="BK850" t="e">
        <f>INDEX(#REF!,'02BUILD'!BJ850,1)</f>
        <v>#REF!</v>
      </c>
      <c r="BL850" t="e">
        <v>#VALUE!</v>
      </c>
      <c r="BN850" t="e">
        <f>MATCH(Таблиця4[[#This Row],[BUILDING NAME]],Таблиця5[NAME],0)</f>
        <v>#VALUE!</v>
      </c>
      <c r="BO850" t="e">
        <f>INDEX(Таблиця5[[C - COINS - COST]:[ADDRESS]],'02BUILD'!$BN850,1)</f>
        <v>#VALUE!</v>
      </c>
      <c r="BP850" t="e">
        <f>INDEX(Таблиця5[[C - COINS - COST]:[ADDRESS]],'02BUILD'!$BN850,2)</f>
        <v>#VALUE!</v>
      </c>
      <c r="BQ850" t="e">
        <f>INDEX(Таблиця5[[C - COINS - COST]:[ADDRESS]],'02BUILD'!$BN850,3)</f>
        <v>#VALUE!</v>
      </c>
      <c r="BR850" t="e">
        <f>INDEX(Таблиця5[[C - COINS - COST]:[ADDRESS]],'02BUILD'!$BN850,4)</f>
        <v>#VALUE!</v>
      </c>
      <c r="BS850" t="e">
        <f>INDEX(Таблиця5[[C - COINS - COST]:[ADDRESS]],'02BUILD'!$BN850,5)</f>
        <v>#VALUE!</v>
      </c>
      <c r="BT850" t="e">
        <f>INDEX(Таблиця5[[C - COINS - COST]:[ADDRESS]],'02BUILD'!$BN850,6)</f>
        <v>#VALUE!</v>
      </c>
      <c r="BU850" t="e">
        <f>INDEX(Таблиця5[[C - COINS - COST]:[ADDRESS]],'02BUILD'!$BN850,7)</f>
        <v>#VALUE!</v>
      </c>
      <c r="BV850" t="e">
        <f>INDEX(Таблиця5[[C - COINS - COST]:[ADDRESS]],'02BUILD'!$BN850,8)</f>
        <v>#VALUE!</v>
      </c>
      <c r="BW850" t="e">
        <f>INDEX(Таблиця5[[C - COINS - COST]:[ADDRESS]],'02BUILD'!$BN850,9)</f>
        <v>#VALUE!</v>
      </c>
      <c r="BX850" t="e">
        <f>INDEX(Таблиця5[[C - COINS - COST]:[ADDRESS]],'02BUILD'!$BN850,10)</f>
        <v>#VALUE!</v>
      </c>
    </row>
    <row r="851" spans="1:76">
      <c r="A851" s="730"/>
      <c r="B851" s="730"/>
      <c r="C851" s="730"/>
      <c r="D851" s="730"/>
      <c r="E851" s="730"/>
      <c r="F851" s="730"/>
      <c r="G851" s="730"/>
      <c r="H851" s="729"/>
      <c r="I851" s="734">
        <v>2</v>
      </c>
      <c r="J851" s="32" t="s">
        <v>3971</v>
      </c>
      <c r="K851" s="730"/>
      <c r="L851" s="730"/>
      <c r="M851" s="730"/>
      <c r="N851" s="730"/>
      <c r="O851" s="730"/>
      <c r="P851" s="730"/>
      <c r="Q851" s="730"/>
      <c r="R851" s="730"/>
      <c r="S851" s="730"/>
      <c r="T851" s="730"/>
      <c r="U851" s="730"/>
      <c r="W851" s="730"/>
      <c r="X851" s="730"/>
      <c r="Y851" s="730"/>
      <c r="Z851" s="730"/>
      <c r="AA851" s="730"/>
      <c r="AB851" s="730"/>
      <c r="AC851" s="730"/>
      <c r="AD851" s="730"/>
      <c r="AG851" s="730"/>
      <c r="AH851" s="730"/>
      <c r="AI851" s="730"/>
      <c r="AJ851" s="730"/>
      <c r="AK851" s="730"/>
      <c r="AL851" s="730"/>
      <c r="AM851" s="730"/>
      <c r="AN851" s="730"/>
      <c r="AO851" s="730"/>
      <c r="AP851" s="730"/>
      <c r="AQ851" s="730"/>
      <c r="AR851" s="730"/>
      <c r="AS851" s="730"/>
      <c r="BJ851" t="e">
        <f>MATCH(Таблиця4[[#This Row],[BUILDING NAME]],#REF!,0)</f>
        <v>#VALUE!</v>
      </c>
      <c r="BK851" t="e">
        <f>INDEX(#REF!,'02BUILD'!BJ851,1)</f>
        <v>#REF!</v>
      </c>
      <c r="BL851" t="e">
        <v>#VALUE!</v>
      </c>
      <c r="BN851" t="e">
        <f>MATCH(Таблиця4[[#This Row],[BUILDING NAME]],Таблиця5[NAME],0)</f>
        <v>#VALUE!</v>
      </c>
      <c r="BO851" t="e">
        <f>INDEX(Таблиця5[[C - COINS - COST]:[ADDRESS]],'02BUILD'!$BN851,1)</f>
        <v>#VALUE!</v>
      </c>
      <c r="BP851" t="e">
        <f>INDEX(Таблиця5[[C - COINS - COST]:[ADDRESS]],'02BUILD'!$BN851,2)</f>
        <v>#VALUE!</v>
      </c>
      <c r="BQ851" t="e">
        <f>INDEX(Таблиця5[[C - COINS - COST]:[ADDRESS]],'02BUILD'!$BN851,3)</f>
        <v>#VALUE!</v>
      </c>
      <c r="BR851" t="e">
        <f>INDEX(Таблиця5[[C - COINS - COST]:[ADDRESS]],'02BUILD'!$BN851,4)</f>
        <v>#VALUE!</v>
      </c>
      <c r="BS851" t="e">
        <f>INDEX(Таблиця5[[C - COINS - COST]:[ADDRESS]],'02BUILD'!$BN851,5)</f>
        <v>#VALUE!</v>
      </c>
      <c r="BT851" t="e">
        <f>INDEX(Таблиця5[[C - COINS - COST]:[ADDRESS]],'02BUILD'!$BN851,6)</f>
        <v>#VALUE!</v>
      </c>
      <c r="BU851" t="e">
        <f>INDEX(Таблиця5[[C - COINS - COST]:[ADDRESS]],'02BUILD'!$BN851,7)</f>
        <v>#VALUE!</v>
      </c>
      <c r="BV851" t="e">
        <f>INDEX(Таблиця5[[C - COINS - COST]:[ADDRESS]],'02BUILD'!$BN851,8)</f>
        <v>#VALUE!</v>
      </c>
      <c r="BW851" t="e">
        <f>INDEX(Таблиця5[[C - COINS - COST]:[ADDRESS]],'02BUILD'!$BN851,9)</f>
        <v>#VALUE!</v>
      </c>
      <c r="BX851" t="e">
        <f>INDEX(Таблиця5[[C - COINS - COST]:[ADDRESS]],'02BUILD'!$BN851,10)</f>
        <v>#VALUE!</v>
      </c>
    </row>
    <row r="852" spans="1:76">
      <c r="A852" s="730"/>
      <c r="B852" s="730"/>
      <c r="C852" s="730"/>
      <c r="D852" s="730"/>
      <c r="E852" s="730"/>
      <c r="F852" s="730"/>
      <c r="G852" s="730"/>
      <c r="H852" s="729"/>
      <c r="I852" s="734">
        <v>3</v>
      </c>
      <c r="J852" s="32" t="s">
        <v>3972</v>
      </c>
      <c r="K852" s="730"/>
      <c r="L852" s="730"/>
      <c r="M852" s="730"/>
      <c r="N852" s="730"/>
      <c r="O852" s="730"/>
      <c r="P852" s="730"/>
      <c r="Q852" s="730"/>
      <c r="R852" s="730"/>
      <c r="S852" s="730"/>
      <c r="T852" s="730"/>
      <c r="U852" s="730"/>
      <c r="W852" s="730"/>
      <c r="X852" s="730"/>
      <c r="Y852" s="730"/>
      <c r="Z852" s="730"/>
      <c r="AA852" s="730"/>
      <c r="AB852" s="730"/>
      <c r="AC852" s="730"/>
      <c r="AD852" s="730"/>
      <c r="AG852" s="730"/>
      <c r="AH852" s="730"/>
      <c r="AI852" s="730"/>
      <c r="AJ852" s="730"/>
      <c r="AK852" s="730"/>
      <c r="AL852" s="730"/>
      <c r="AM852" s="730"/>
      <c r="AN852" s="730"/>
      <c r="AO852" s="730"/>
      <c r="AP852" s="730"/>
      <c r="AQ852" s="730"/>
      <c r="AR852" s="730"/>
      <c r="AS852" s="730"/>
      <c r="BJ852" t="e">
        <f>MATCH(Таблиця4[[#This Row],[BUILDING NAME]],#REF!,0)</f>
        <v>#VALUE!</v>
      </c>
      <c r="BK852" t="e">
        <f>INDEX(#REF!,'02BUILD'!BJ852,1)</f>
        <v>#REF!</v>
      </c>
      <c r="BL852" t="e">
        <v>#VALUE!</v>
      </c>
      <c r="BN852" t="e">
        <f>MATCH(Таблиця4[[#This Row],[BUILDING NAME]],Таблиця5[NAME],0)</f>
        <v>#VALUE!</v>
      </c>
      <c r="BO852" t="e">
        <f>INDEX(Таблиця5[[C - COINS - COST]:[ADDRESS]],'02BUILD'!$BN852,1)</f>
        <v>#VALUE!</v>
      </c>
      <c r="BP852" t="e">
        <f>INDEX(Таблиця5[[C - COINS - COST]:[ADDRESS]],'02BUILD'!$BN852,2)</f>
        <v>#VALUE!</v>
      </c>
      <c r="BQ852" t="e">
        <f>INDEX(Таблиця5[[C - COINS - COST]:[ADDRESS]],'02BUILD'!$BN852,3)</f>
        <v>#VALUE!</v>
      </c>
      <c r="BR852" t="e">
        <f>INDEX(Таблиця5[[C - COINS - COST]:[ADDRESS]],'02BUILD'!$BN852,4)</f>
        <v>#VALUE!</v>
      </c>
      <c r="BS852" t="e">
        <f>INDEX(Таблиця5[[C - COINS - COST]:[ADDRESS]],'02BUILD'!$BN852,5)</f>
        <v>#VALUE!</v>
      </c>
      <c r="BT852" t="e">
        <f>INDEX(Таблиця5[[C - COINS - COST]:[ADDRESS]],'02BUILD'!$BN852,6)</f>
        <v>#VALUE!</v>
      </c>
      <c r="BU852" t="e">
        <f>INDEX(Таблиця5[[C - COINS - COST]:[ADDRESS]],'02BUILD'!$BN852,7)</f>
        <v>#VALUE!</v>
      </c>
      <c r="BV852" t="e">
        <f>INDEX(Таблиця5[[C - COINS - COST]:[ADDRESS]],'02BUILD'!$BN852,8)</f>
        <v>#VALUE!</v>
      </c>
      <c r="BW852" t="e">
        <f>INDEX(Таблиця5[[C - COINS - COST]:[ADDRESS]],'02BUILD'!$BN852,9)</f>
        <v>#VALUE!</v>
      </c>
      <c r="BX852" t="e">
        <f>INDEX(Таблиця5[[C - COINS - COST]:[ADDRESS]],'02BUILD'!$BN852,10)</f>
        <v>#VALUE!</v>
      </c>
    </row>
    <row r="853" spans="1:76">
      <c r="A853" s="730"/>
      <c r="B853" s="730"/>
      <c r="C853" s="730"/>
      <c r="D853" s="730"/>
      <c r="E853" s="730"/>
      <c r="F853" s="730"/>
      <c r="G853" s="730"/>
      <c r="H853" s="729"/>
      <c r="I853" s="734">
        <v>4</v>
      </c>
      <c r="J853" s="32" t="s">
        <v>3973</v>
      </c>
      <c r="K853" s="730"/>
      <c r="L853" s="730"/>
      <c r="M853" s="730"/>
      <c r="N853" s="730"/>
      <c r="O853" s="730"/>
      <c r="P853" s="730"/>
      <c r="Q853" s="730"/>
      <c r="R853" s="730"/>
      <c r="S853" s="730"/>
      <c r="T853" s="730"/>
      <c r="U853" s="730"/>
      <c r="W853" s="730"/>
      <c r="X853" s="730"/>
      <c r="Y853" s="730"/>
      <c r="Z853" s="730"/>
      <c r="AA853" s="730"/>
      <c r="AB853" s="730"/>
      <c r="AC853" s="730"/>
      <c r="AD853" s="730"/>
      <c r="AG853" s="730"/>
      <c r="AH853" s="730"/>
      <c r="AI853" s="730"/>
      <c r="AJ853" s="730"/>
      <c r="AK853" s="730"/>
      <c r="AL853" s="730"/>
      <c r="AM853" s="730"/>
      <c r="AN853" s="730"/>
      <c r="AO853" s="730"/>
      <c r="AP853" s="730"/>
      <c r="AQ853" s="730"/>
      <c r="AR853" s="730"/>
      <c r="AS853" s="730"/>
      <c r="BJ853" t="e">
        <f>MATCH(Таблиця4[[#This Row],[BUILDING NAME]],#REF!,0)</f>
        <v>#VALUE!</v>
      </c>
      <c r="BK853" t="e">
        <f>INDEX(#REF!,'02BUILD'!BJ853,1)</f>
        <v>#REF!</v>
      </c>
      <c r="BL853" t="e">
        <v>#VALUE!</v>
      </c>
      <c r="BN853" t="e">
        <f>MATCH(Таблиця4[[#This Row],[BUILDING NAME]],Таблиця5[NAME],0)</f>
        <v>#VALUE!</v>
      </c>
      <c r="BO853" t="e">
        <f>INDEX(Таблиця5[[C - COINS - COST]:[ADDRESS]],'02BUILD'!$BN853,1)</f>
        <v>#VALUE!</v>
      </c>
      <c r="BP853" t="e">
        <f>INDEX(Таблиця5[[C - COINS - COST]:[ADDRESS]],'02BUILD'!$BN853,2)</f>
        <v>#VALUE!</v>
      </c>
      <c r="BQ853" t="e">
        <f>INDEX(Таблиця5[[C - COINS - COST]:[ADDRESS]],'02BUILD'!$BN853,3)</f>
        <v>#VALUE!</v>
      </c>
      <c r="BR853" t="e">
        <f>INDEX(Таблиця5[[C - COINS - COST]:[ADDRESS]],'02BUILD'!$BN853,4)</f>
        <v>#VALUE!</v>
      </c>
      <c r="BS853" t="e">
        <f>INDEX(Таблиця5[[C - COINS - COST]:[ADDRESS]],'02BUILD'!$BN853,5)</f>
        <v>#VALUE!</v>
      </c>
      <c r="BT853" t="e">
        <f>INDEX(Таблиця5[[C - COINS - COST]:[ADDRESS]],'02BUILD'!$BN853,6)</f>
        <v>#VALUE!</v>
      </c>
      <c r="BU853" t="e">
        <f>INDEX(Таблиця5[[C - COINS - COST]:[ADDRESS]],'02BUILD'!$BN853,7)</f>
        <v>#VALUE!</v>
      </c>
      <c r="BV853" t="e">
        <f>INDEX(Таблиця5[[C - COINS - COST]:[ADDRESS]],'02BUILD'!$BN853,8)</f>
        <v>#VALUE!</v>
      </c>
      <c r="BW853" t="e">
        <f>INDEX(Таблиця5[[C - COINS - COST]:[ADDRESS]],'02BUILD'!$BN853,9)</f>
        <v>#VALUE!</v>
      </c>
      <c r="BX853" t="e">
        <f>INDEX(Таблиця5[[C - COINS - COST]:[ADDRESS]],'02BUILD'!$BN853,10)</f>
        <v>#VALUE!</v>
      </c>
    </row>
    <row r="854" spans="1:76">
      <c r="A854" s="730"/>
      <c r="B854" s="730"/>
      <c r="C854" s="730"/>
      <c r="D854" s="730"/>
      <c r="E854" s="730"/>
      <c r="F854" s="730"/>
      <c r="G854" s="730"/>
      <c r="H854" s="729"/>
      <c r="I854" s="734">
        <v>5</v>
      </c>
      <c r="J854" s="32" t="s">
        <v>3974</v>
      </c>
      <c r="K854" s="730"/>
      <c r="L854" s="730"/>
      <c r="M854" s="730"/>
      <c r="N854" s="730"/>
      <c r="O854" s="730"/>
      <c r="P854" s="730"/>
      <c r="Q854" s="730"/>
      <c r="R854" s="730"/>
      <c r="S854" s="730"/>
      <c r="T854" s="730"/>
      <c r="U854" s="730"/>
      <c r="W854" s="730"/>
      <c r="X854" s="730"/>
      <c r="Y854" s="730"/>
      <c r="Z854" s="730"/>
      <c r="AA854" s="730"/>
      <c r="AB854" s="730"/>
      <c r="AC854" s="730"/>
      <c r="AD854" s="730"/>
      <c r="AG854" s="730"/>
      <c r="AH854" s="730"/>
      <c r="AI854" s="730"/>
      <c r="AJ854" s="730"/>
      <c r="AK854" s="730"/>
      <c r="AL854" s="730"/>
      <c r="AM854" s="730"/>
      <c r="AN854" s="730"/>
      <c r="AO854" s="730"/>
      <c r="AP854" s="730"/>
      <c r="AQ854" s="730"/>
      <c r="AR854" s="730"/>
      <c r="AS854" s="730"/>
      <c r="BJ854" t="e">
        <f>MATCH(Таблиця4[[#This Row],[BUILDING NAME]],#REF!,0)</f>
        <v>#VALUE!</v>
      </c>
      <c r="BK854" t="e">
        <f>INDEX(#REF!,'02BUILD'!BJ854,1)</f>
        <v>#REF!</v>
      </c>
      <c r="BL854" t="e">
        <v>#VALUE!</v>
      </c>
      <c r="BN854" t="e">
        <f>MATCH(Таблиця4[[#This Row],[BUILDING NAME]],Таблиця5[NAME],0)</f>
        <v>#VALUE!</v>
      </c>
      <c r="BO854" t="e">
        <f>INDEX(Таблиця5[[C - COINS - COST]:[ADDRESS]],'02BUILD'!$BN854,1)</f>
        <v>#VALUE!</v>
      </c>
      <c r="BP854" t="e">
        <f>INDEX(Таблиця5[[C - COINS - COST]:[ADDRESS]],'02BUILD'!$BN854,2)</f>
        <v>#VALUE!</v>
      </c>
      <c r="BQ854" t="e">
        <f>INDEX(Таблиця5[[C - COINS - COST]:[ADDRESS]],'02BUILD'!$BN854,3)</f>
        <v>#VALUE!</v>
      </c>
      <c r="BR854" t="e">
        <f>INDEX(Таблиця5[[C - COINS - COST]:[ADDRESS]],'02BUILD'!$BN854,4)</f>
        <v>#VALUE!</v>
      </c>
      <c r="BS854" t="e">
        <f>INDEX(Таблиця5[[C - COINS - COST]:[ADDRESS]],'02BUILD'!$BN854,5)</f>
        <v>#VALUE!</v>
      </c>
      <c r="BT854" t="e">
        <f>INDEX(Таблиця5[[C - COINS - COST]:[ADDRESS]],'02BUILD'!$BN854,6)</f>
        <v>#VALUE!</v>
      </c>
      <c r="BU854" t="e">
        <f>INDEX(Таблиця5[[C - COINS - COST]:[ADDRESS]],'02BUILD'!$BN854,7)</f>
        <v>#VALUE!</v>
      </c>
      <c r="BV854" t="e">
        <f>INDEX(Таблиця5[[C - COINS - COST]:[ADDRESS]],'02BUILD'!$BN854,8)</f>
        <v>#VALUE!</v>
      </c>
      <c r="BW854" t="e">
        <f>INDEX(Таблиця5[[C - COINS - COST]:[ADDRESS]],'02BUILD'!$BN854,9)</f>
        <v>#VALUE!</v>
      </c>
      <c r="BX854" t="e">
        <f>INDEX(Таблиця5[[C - COINS - COST]:[ADDRESS]],'02BUILD'!$BN854,10)</f>
        <v>#VALUE!</v>
      </c>
    </row>
    <row r="855" spans="1:76">
      <c r="A855" s="730"/>
      <c r="B855" s="730"/>
      <c r="C855" s="730"/>
      <c r="D855" s="730"/>
      <c r="E855" s="730"/>
      <c r="F855" s="730"/>
      <c r="G855" s="730"/>
      <c r="H855" s="729"/>
      <c r="I855" s="734">
        <v>6</v>
      </c>
      <c r="J855" s="32" t="s">
        <v>3975</v>
      </c>
      <c r="K855" s="730"/>
      <c r="L855" s="730"/>
      <c r="M855" s="730"/>
      <c r="N855" s="730"/>
      <c r="O855" s="730"/>
      <c r="P855" s="730"/>
      <c r="Q855" s="730"/>
      <c r="R855" s="730"/>
      <c r="S855" s="730"/>
      <c r="T855" s="730"/>
      <c r="U855" s="730"/>
      <c r="W855" s="730"/>
      <c r="X855" s="730"/>
      <c r="Y855" s="730"/>
      <c r="Z855" s="730"/>
      <c r="AA855" s="730"/>
      <c r="AB855" s="730"/>
      <c r="AC855" s="730"/>
      <c r="AD855" s="730"/>
      <c r="AG855" s="730"/>
      <c r="AH855" s="730"/>
      <c r="AI855" s="730"/>
      <c r="AJ855" s="730"/>
      <c r="AK855" s="730"/>
      <c r="AL855" s="730"/>
      <c r="AM855" s="730"/>
      <c r="AN855" s="730"/>
      <c r="AO855" s="730"/>
      <c r="AP855" s="730"/>
      <c r="AQ855" s="730"/>
      <c r="AR855" s="730"/>
      <c r="AS855" s="730"/>
      <c r="BJ855" t="e">
        <f>MATCH(Таблиця4[[#This Row],[BUILDING NAME]],#REF!,0)</f>
        <v>#VALUE!</v>
      </c>
      <c r="BK855" t="e">
        <f>INDEX(#REF!,'02BUILD'!BJ855,1)</f>
        <v>#REF!</v>
      </c>
      <c r="BL855" t="e">
        <v>#VALUE!</v>
      </c>
      <c r="BN855" t="e">
        <f>MATCH(Таблиця4[[#This Row],[BUILDING NAME]],Таблиця5[NAME],0)</f>
        <v>#VALUE!</v>
      </c>
      <c r="BO855" t="e">
        <f>INDEX(Таблиця5[[C - COINS - COST]:[ADDRESS]],'02BUILD'!$BN855,1)</f>
        <v>#VALUE!</v>
      </c>
      <c r="BP855" t="e">
        <f>INDEX(Таблиця5[[C - COINS - COST]:[ADDRESS]],'02BUILD'!$BN855,2)</f>
        <v>#VALUE!</v>
      </c>
      <c r="BQ855" t="e">
        <f>INDEX(Таблиця5[[C - COINS - COST]:[ADDRESS]],'02BUILD'!$BN855,3)</f>
        <v>#VALUE!</v>
      </c>
      <c r="BR855" t="e">
        <f>INDEX(Таблиця5[[C - COINS - COST]:[ADDRESS]],'02BUILD'!$BN855,4)</f>
        <v>#VALUE!</v>
      </c>
      <c r="BS855" t="e">
        <f>INDEX(Таблиця5[[C - COINS - COST]:[ADDRESS]],'02BUILD'!$BN855,5)</f>
        <v>#VALUE!</v>
      </c>
      <c r="BT855" t="e">
        <f>INDEX(Таблиця5[[C - COINS - COST]:[ADDRESS]],'02BUILD'!$BN855,6)</f>
        <v>#VALUE!</v>
      </c>
      <c r="BU855" t="e">
        <f>INDEX(Таблиця5[[C - COINS - COST]:[ADDRESS]],'02BUILD'!$BN855,7)</f>
        <v>#VALUE!</v>
      </c>
      <c r="BV855" t="e">
        <f>INDEX(Таблиця5[[C - COINS - COST]:[ADDRESS]],'02BUILD'!$BN855,8)</f>
        <v>#VALUE!</v>
      </c>
      <c r="BW855" t="e">
        <f>INDEX(Таблиця5[[C - COINS - COST]:[ADDRESS]],'02BUILD'!$BN855,9)</f>
        <v>#VALUE!</v>
      </c>
      <c r="BX855" t="e">
        <f>INDEX(Таблиця5[[C - COINS - COST]:[ADDRESS]],'02BUILD'!$BN855,10)</f>
        <v>#VALUE!</v>
      </c>
    </row>
    <row r="856" spans="1:76">
      <c r="A856" s="730"/>
      <c r="B856" s="730"/>
      <c r="C856" s="730"/>
      <c r="D856" s="730"/>
      <c r="E856" s="730"/>
      <c r="F856" s="730"/>
      <c r="G856" s="730"/>
      <c r="H856" s="729"/>
      <c r="I856" s="734">
        <v>7</v>
      </c>
      <c r="J856" s="32" t="s">
        <v>3976</v>
      </c>
      <c r="K856" s="730"/>
      <c r="L856" s="730"/>
      <c r="M856" s="730"/>
      <c r="N856" s="730"/>
      <c r="O856" s="730"/>
      <c r="P856" s="730"/>
      <c r="Q856" s="730"/>
      <c r="R856" s="730"/>
      <c r="S856" s="730"/>
      <c r="T856" s="730"/>
      <c r="U856" s="730"/>
      <c r="W856" s="730"/>
      <c r="X856" s="730"/>
      <c r="Y856" s="730"/>
      <c r="Z856" s="730"/>
      <c r="AA856" s="730"/>
      <c r="AB856" s="730"/>
      <c r="AC856" s="730"/>
      <c r="AD856" s="730"/>
      <c r="AG856" s="730"/>
      <c r="AH856" s="730"/>
      <c r="AI856" s="730"/>
      <c r="AJ856" s="730"/>
      <c r="AK856" s="730"/>
      <c r="AL856" s="730"/>
      <c r="AM856" s="730"/>
      <c r="AN856" s="730"/>
      <c r="AO856" s="730"/>
      <c r="AP856" s="730"/>
      <c r="AQ856" s="730"/>
      <c r="AR856" s="730"/>
      <c r="AS856" s="730"/>
      <c r="BJ856" t="e">
        <f>MATCH(Таблиця4[[#This Row],[BUILDING NAME]],#REF!,0)</f>
        <v>#VALUE!</v>
      </c>
      <c r="BK856" t="e">
        <f>INDEX(#REF!,'02BUILD'!BJ856,1)</f>
        <v>#REF!</v>
      </c>
      <c r="BL856" t="e">
        <v>#VALUE!</v>
      </c>
      <c r="BN856" t="e">
        <f>MATCH(Таблиця4[[#This Row],[BUILDING NAME]],Таблиця5[NAME],0)</f>
        <v>#VALUE!</v>
      </c>
      <c r="BO856" t="e">
        <f>INDEX(Таблиця5[[C - COINS - COST]:[ADDRESS]],'02BUILD'!$BN856,1)</f>
        <v>#VALUE!</v>
      </c>
      <c r="BP856" t="e">
        <f>INDEX(Таблиця5[[C - COINS - COST]:[ADDRESS]],'02BUILD'!$BN856,2)</f>
        <v>#VALUE!</v>
      </c>
      <c r="BQ856" t="e">
        <f>INDEX(Таблиця5[[C - COINS - COST]:[ADDRESS]],'02BUILD'!$BN856,3)</f>
        <v>#VALUE!</v>
      </c>
      <c r="BR856" t="e">
        <f>INDEX(Таблиця5[[C - COINS - COST]:[ADDRESS]],'02BUILD'!$BN856,4)</f>
        <v>#VALUE!</v>
      </c>
      <c r="BS856" t="e">
        <f>INDEX(Таблиця5[[C - COINS - COST]:[ADDRESS]],'02BUILD'!$BN856,5)</f>
        <v>#VALUE!</v>
      </c>
      <c r="BT856" t="e">
        <f>INDEX(Таблиця5[[C - COINS - COST]:[ADDRESS]],'02BUILD'!$BN856,6)</f>
        <v>#VALUE!</v>
      </c>
      <c r="BU856" t="e">
        <f>INDEX(Таблиця5[[C - COINS - COST]:[ADDRESS]],'02BUILD'!$BN856,7)</f>
        <v>#VALUE!</v>
      </c>
      <c r="BV856" t="e">
        <f>INDEX(Таблиця5[[C - COINS - COST]:[ADDRESS]],'02BUILD'!$BN856,8)</f>
        <v>#VALUE!</v>
      </c>
      <c r="BW856" t="e">
        <f>INDEX(Таблиця5[[C - COINS - COST]:[ADDRESS]],'02BUILD'!$BN856,9)</f>
        <v>#VALUE!</v>
      </c>
      <c r="BX856" t="e">
        <f>INDEX(Таблиця5[[C - COINS - COST]:[ADDRESS]],'02BUILD'!$BN856,10)</f>
        <v>#VALUE!</v>
      </c>
    </row>
    <row r="857" spans="1:76">
      <c r="A857" s="730"/>
      <c r="B857" s="730"/>
      <c r="C857" s="730"/>
      <c r="D857" s="730"/>
      <c r="E857" s="730"/>
      <c r="F857" s="730"/>
      <c r="G857" s="730"/>
      <c r="H857" s="729"/>
      <c r="I857" s="734">
        <v>8</v>
      </c>
      <c r="J857" s="32" t="s">
        <v>3977</v>
      </c>
      <c r="K857" s="730"/>
      <c r="L857" s="730"/>
      <c r="M857" s="730"/>
      <c r="N857" s="730"/>
      <c r="O857" s="730"/>
      <c r="P857" s="730"/>
      <c r="Q857" s="730"/>
      <c r="R857" s="730"/>
      <c r="S857" s="730"/>
      <c r="T857" s="730"/>
      <c r="U857" s="730"/>
      <c r="W857" s="730"/>
      <c r="X857" s="730"/>
      <c r="Y857" s="730"/>
      <c r="Z857" s="730"/>
      <c r="AA857" s="730"/>
      <c r="AB857" s="730"/>
      <c r="AC857" s="730"/>
      <c r="AD857" s="730"/>
      <c r="AG857" s="730"/>
      <c r="AH857" s="730"/>
      <c r="AI857" s="730"/>
      <c r="AJ857" s="730"/>
      <c r="AK857" s="730"/>
      <c r="AL857" s="730"/>
      <c r="AM857" s="730"/>
      <c r="AN857" s="730"/>
      <c r="AO857" s="730"/>
      <c r="AP857" s="730"/>
      <c r="AQ857" s="730"/>
      <c r="AR857" s="730"/>
      <c r="AS857" s="730"/>
      <c r="BJ857" t="e">
        <f>MATCH(Таблиця4[[#This Row],[BUILDING NAME]],#REF!,0)</f>
        <v>#VALUE!</v>
      </c>
      <c r="BK857" t="e">
        <f>INDEX(#REF!,'02BUILD'!BJ857,1)</f>
        <v>#REF!</v>
      </c>
      <c r="BL857" t="e">
        <v>#VALUE!</v>
      </c>
      <c r="BN857" t="e">
        <f>MATCH(Таблиця4[[#This Row],[BUILDING NAME]],Таблиця5[NAME],0)</f>
        <v>#VALUE!</v>
      </c>
      <c r="BO857" t="e">
        <f>INDEX(Таблиця5[[C - COINS - COST]:[ADDRESS]],'02BUILD'!$BN857,1)</f>
        <v>#VALUE!</v>
      </c>
      <c r="BP857" t="e">
        <f>INDEX(Таблиця5[[C - COINS - COST]:[ADDRESS]],'02BUILD'!$BN857,2)</f>
        <v>#VALUE!</v>
      </c>
      <c r="BQ857" t="e">
        <f>INDEX(Таблиця5[[C - COINS - COST]:[ADDRESS]],'02BUILD'!$BN857,3)</f>
        <v>#VALUE!</v>
      </c>
      <c r="BR857" t="e">
        <f>INDEX(Таблиця5[[C - COINS - COST]:[ADDRESS]],'02BUILD'!$BN857,4)</f>
        <v>#VALUE!</v>
      </c>
      <c r="BS857" t="e">
        <f>INDEX(Таблиця5[[C - COINS - COST]:[ADDRESS]],'02BUILD'!$BN857,5)</f>
        <v>#VALUE!</v>
      </c>
      <c r="BT857" t="e">
        <f>INDEX(Таблиця5[[C - COINS - COST]:[ADDRESS]],'02BUILD'!$BN857,6)</f>
        <v>#VALUE!</v>
      </c>
      <c r="BU857" t="e">
        <f>INDEX(Таблиця5[[C - COINS - COST]:[ADDRESS]],'02BUILD'!$BN857,7)</f>
        <v>#VALUE!</v>
      </c>
      <c r="BV857" t="e">
        <f>INDEX(Таблиця5[[C - COINS - COST]:[ADDRESS]],'02BUILD'!$BN857,8)</f>
        <v>#VALUE!</v>
      </c>
      <c r="BW857" t="e">
        <f>INDEX(Таблиця5[[C - COINS - COST]:[ADDRESS]],'02BUILD'!$BN857,9)</f>
        <v>#VALUE!</v>
      </c>
      <c r="BX857" t="e">
        <f>INDEX(Таблиця5[[C - COINS - COST]:[ADDRESS]],'02BUILD'!$BN857,10)</f>
        <v>#VALUE!</v>
      </c>
    </row>
    <row r="858" spans="1:76">
      <c r="A858" s="730"/>
      <c r="B858" s="730"/>
      <c r="C858" s="730"/>
      <c r="D858" s="730"/>
      <c r="E858" s="730"/>
      <c r="F858" s="730"/>
      <c r="G858" s="730"/>
      <c r="H858" s="729"/>
      <c r="I858" s="895" t="s">
        <v>4095</v>
      </c>
      <c r="J858" s="895"/>
      <c r="K858" s="730"/>
      <c r="L858" s="730"/>
      <c r="M858" s="730"/>
      <c r="N858" s="730"/>
      <c r="O858" s="730"/>
      <c r="P858" s="730"/>
      <c r="Q858" s="730"/>
      <c r="R858" s="730"/>
      <c r="S858" s="730"/>
      <c r="T858" s="730"/>
      <c r="U858" s="730"/>
      <c r="W858" s="730"/>
      <c r="X858" s="730"/>
      <c r="Y858" s="730"/>
      <c r="Z858" s="730"/>
      <c r="AA858" s="730"/>
      <c r="AB858" s="730"/>
      <c r="AC858" s="730"/>
      <c r="AD858" s="730"/>
      <c r="AG858" s="730"/>
      <c r="AH858" s="730"/>
      <c r="AI858" s="730"/>
      <c r="AJ858" s="730"/>
      <c r="AK858" s="730"/>
      <c r="AL858" s="730"/>
      <c r="AM858" s="730"/>
      <c r="AN858" s="730"/>
      <c r="AO858" s="730"/>
      <c r="AP858" s="730"/>
      <c r="AQ858" s="730"/>
      <c r="AR858" s="730"/>
      <c r="AS858" s="730"/>
      <c r="BJ858" t="e">
        <f>MATCH(Таблиця4[[#This Row],[BUILDING NAME]],#REF!,0)</f>
        <v>#VALUE!</v>
      </c>
      <c r="BK858" t="e">
        <f>INDEX(#REF!,'02BUILD'!BJ858,1)</f>
        <v>#REF!</v>
      </c>
      <c r="BL858" t="e">
        <v>#VALUE!</v>
      </c>
      <c r="BN858" t="e">
        <f>MATCH(Таблиця4[[#This Row],[BUILDING NAME]],Таблиця5[NAME],0)</f>
        <v>#VALUE!</v>
      </c>
      <c r="BO858" t="e">
        <f>INDEX(Таблиця5[[C - COINS - COST]:[ADDRESS]],'02BUILD'!$BN858,1)</f>
        <v>#VALUE!</v>
      </c>
      <c r="BP858" t="e">
        <f>INDEX(Таблиця5[[C - COINS - COST]:[ADDRESS]],'02BUILD'!$BN858,2)</f>
        <v>#VALUE!</v>
      </c>
      <c r="BQ858" t="e">
        <f>INDEX(Таблиця5[[C - COINS - COST]:[ADDRESS]],'02BUILD'!$BN858,3)</f>
        <v>#VALUE!</v>
      </c>
      <c r="BR858" t="e">
        <f>INDEX(Таблиця5[[C - COINS - COST]:[ADDRESS]],'02BUILD'!$BN858,4)</f>
        <v>#VALUE!</v>
      </c>
      <c r="BS858" t="e">
        <f>INDEX(Таблиця5[[C - COINS - COST]:[ADDRESS]],'02BUILD'!$BN858,5)</f>
        <v>#VALUE!</v>
      </c>
      <c r="BT858" t="e">
        <f>INDEX(Таблиця5[[C - COINS - COST]:[ADDRESS]],'02BUILD'!$BN858,6)</f>
        <v>#VALUE!</v>
      </c>
      <c r="BU858" t="e">
        <f>INDEX(Таблиця5[[C - COINS - COST]:[ADDRESS]],'02BUILD'!$BN858,7)</f>
        <v>#VALUE!</v>
      </c>
      <c r="BV858" t="e">
        <f>INDEX(Таблиця5[[C - COINS - COST]:[ADDRESS]],'02BUILD'!$BN858,8)</f>
        <v>#VALUE!</v>
      </c>
      <c r="BW858" t="e">
        <f>INDEX(Таблиця5[[C - COINS - COST]:[ADDRESS]],'02BUILD'!$BN858,9)</f>
        <v>#VALUE!</v>
      </c>
      <c r="BX858" t="e">
        <f>INDEX(Таблиця5[[C - COINS - COST]:[ADDRESS]],'02BUILD'!$BN858,10)</f>
        <v>#VALUE!</v>
      </c>
    </row>
    <row r="859" spans="1:76">
      <c r="A859" s="730"/>
      <c r="B859" s="730"/>
      <c r="C859" s="730"/>
      <c r="D859" s="730"/>
      <c r="E859" s="730"/>
      <c r="F859" s="730"/>
      <c r="G859" s="730"/>
      <c r="H859" s="729"/>
      <c r="I859" s="734">
        <v>1</v>
      </c>
      <c r="J859" s="32" t="s">
        <v>3978</v>
      </c>
      <c r="K859" s="730"/>
      <c r="L859" s="730"/>
      <c r="M859" s="730"/>
      <c r="N859" s="730"/>
      <c r="O859" s="730"/>
      <c r="P859" s="730"/>
      <c r="Q859" s="730"/>
      <c r="R859" s="730"/>
      <c r="S859" s="730"/>
      <c r="T859" s="730"/>
      <c r="U859" s="730"/>
      <c r="W859" s="730"/>
      <c r="X859" s="730"/>
      <c r="Y859" s="730"/>
      <c r="Z859" s="730"/>
      <c r="AA859" s="730"/>
      <c r="AB859" s="730"/>
      <c r="AC859" s="730"/>
      <c r="AD859" s="730"/>
      <c r="AG859" s="730"/>
      <c r="AH859" s="730"/>
      <c r="AI859" s="730"/>
      <c r="AJ859" s="730"/>
      <c r="AK859" s="730"/>
      <c r="AL859" s="730"/>
      <c r="AM859" s="730"/>
      <c r="AN859" s="730"/>
      <c r="AO859" s="730"/>
      <c r="AP859" s="730"/>
      <c r="AQ859" s="730"/>
      <c r="AR859" s="730"/>
      <c r="AS859" s="730"/>
      <c r="BJ859" t="e">
        <f>MATCH(Таблиця4[[#This Row],[BUILDING NAME]],#REF!,0)</f>
        <v>#VALUE!</v>
      </c>
      <c r="BK859" t="e">
        <f>INDEX(#REF!,'02BUILD'!BJ859,1)</f>
        <v>#REF!</v>
      </c>
      <c r="BL859" t="e">
        <v>#VALUE!</v>
      </c>
      <c r="BN859" t="e">
        <f>MATCH(Таблиця4[[#This Row],[BUILDING NAME]],Таблиця5[NAME],0)</f>
        <v>#VALUE!</v>
      </c>
      <c r="BO859" t="e">
        <f>INDEX(Таблиця5[[C - COINS - COST]:[ADDRESS]],'02BUILD'!$BN859,1)</f>
        <v>#VALUE!</v>
      </c>
      <c r="BP859" t="e">
        <f>INDEX(Таблиця5[[C - COINS - COST]:[ADDRESS]],'02BUILD'!$BN859,2)</f>
        <v>#VALUE!</v>
      </c>
      <c r="BQ859" t="e">
        <f>INDEX(Таблиця5[[C - COINS - COST]:[ADDRESS]],'02BUILD'!$BN859,3)</f>
        <v>#VALUE!</v>
      </c>
      <c r="BR859" t="e">
        <f>INDEX(Таблиця5[[C - COINS - COST]:[ADDRESS]],'02BUILD'!$BN859,4)</f>
        <v>#VALUE!</v>
      </c>
      <c r="BS859" t="e">
        <f>INDEX(Таблиця5[[C - COINS - COST]:[ADDRESS]],'02BUILD'!$BN859,5)</f>
        <v>#VALUE!</v>
      </c>
      <c r="BT859" t="e">
        <f>INDEX(Таблиця5[[C - COINS - COST]:[ADDRESS]],'02BUILD'!$BN859,6)</f>
        <v>#VALUE!</v>
      </c>
      <c r="BU859" t="e">
        <f>INDEX(Таблиця5[[C - COINS - COST]:[ADDRESS]],'02BUILD'!$BN859,7)</f>
        <v>#VALUE!</v>
      </c>
      <c r="BV859" t="e">
        <f>INDEX(Таблиця5[[C - COINS - COST]:[ADDRESS]],'02BUILD'!$BN859,8)</f>
        <v>#VALUE!</v>
      </c>
      <c r="BW859" t="e">
        <f>INDEX(Таблиця5[[C - COINS - COST]:[ADDRESS]],'02BUILD'!$BN859,9)</f>
        <v>#VALUE!</v>
      </c>
      <c r="BX859" t="e">
        <f>INDEX(Таблиця5[[C - COINS - COST]:[ADDRESS]],'02BUILD'!$BN859,10)</f>
        <v>#VALUE!</v>
      </c>
    </row>
    <row r="860" spans="1:76">
      <c r="A860" s="730"/>
      <c r="B860" s="730"/>
      <c r="C860" s="730"/>
      <c r="D860" s="730"/>
      <c r="E860" s="730"/>
      <c r="F860" s="730"/>
      <c r="G860" s="730"/>
      <c r="H860" s="729"/>
      <c r="I860" s="734">
        <v>2</v>
      </c>
      <c r="J860" s="32" t="s">
        <v>3979</v>
      </c>
      <c r="K860" s="730"/>
      <c r="L860" s="730"/>
      <c r="M860" s="730"/>
      <c r="N860" s="730"/>
      <c r="O860" s="730"/>
      <c r="P860" s="730"/>
      <c r="Q860" s="730"/>
      <c r="R860" s="730"/>
      <c r="S860" s="730"/>
      <c r="T860" s="730"/>
      <c r="U860" s="730"/>
      <c r="W860" s="730"/>
      <c r="X860" s="730"/>
      <c r="Y860" s="730"/>
      <c r="Z860" s="730"/>
      <c r="AA860" s="730"/>
      <c r="AB860" s="730"/>
      <c r="AC860" s="730"/>
      <c r="AD860" s="730"/>
      <c r="AG860" s="730"/>
      <c r="AH860" s="730"/>
      <c r="AI860" s="730"/>
      <c r="AJ860" s="730"/>
      <c r="AK860" s="730"/>
      <c r="AL860" s="730"/>
      <c r="AM860" s="730"/>
      <c r="AN860" s="730"/>
      <c r="AO860" s="730"/>
      <c r="AP860" s="730"/>
      <c r="AQ860" s="730"/>
      <c r="AR860" s="730"/>
      <c r="AS860" s="730"/>
      <c r="BJ860" t="e">
        <f>MATCH(Таблиця4[[#This Row],[BUILDING NAME]],#REF!,0)</f>
        <v>#VALUE!</v>
      </c>
      <c r="BK860" t="e">
        <f>INDEX(#REF!,'02BUILD'!BJ860,1)</f>
        <v>#REF!</v>
      </c>
      <c r="BL860" t="e">
        <v>#VALUE!</v>
      </c>
      <c r="BN860" t="e">
        <f>MATCH(Таблиця4[[#This Row],[BUILDING NAME]],Таблиця5[NAME],0)</f>
        <v>#VALUE!</v>
      </c>
      <c r="BO860" t="e">
        <f>INDEX(Таблиця5[[C - COINS - COST]:[ADDRESS]],'02BUILD'!$BN860,1)</f>
        <v>#VALUE!</v>
      </c>
      <c r="BP860" t="e">
        <f>INDEX(Таблиця5[[C - COINS - COST]:[ADDRESS]],'02BUILD'!$BN860,2)</f>
        <v>#VALUE!</v>
      </c>
      <c r="BQ860" t="e">
        <f>INDEX(Таблиця5[[C - COINS - COST]:[ADDRESS]],'02BUILD'!$BN860,3)</f>
        <v>#VALUE!</v>
      </c>
      <c r="BR860" t="e">
        <f>INDEX(Таблиця5[[C - COINS - COST]:[ADDRESS]],'02BUILD'!$BN860,4)</f>
        <v>#VALUE!</v>
      </c>
      <c r="BS860" t="e">
        <f>INDEX(Таблиця5[[C - COINS - COST]:[ADDRESS]],'02BUILD'!$BN860,5)</f>
        <v>#VALUE!</v>
      </c>
      <c r="BT860" t="e">
        <f>INDEX(Таблиця5[[C - COINS - COST]:[ADDRESS]],'02BUILD'!$BN860,6)</f>
        <v>#VALUE!</v>
      </c>
      <c r="BU860" t="e">
        <f>INDEX(Таблиця5[[C - COINS - COST]:[ADDRESS]],'02BUILD'!$BN860,7)</f>
        <v>#VALUE!</v>
      </c>
      <c r="BV860" t="e">
        <f>INDEX(Таблиця5[[C - COINS - COST]:[ADDRESS]],'02BUILD'!$BN860,8)</f>
        <v>#VALUE!</v>
      </c>
      <c r="BW860" t="e">
        <f>INDEX(Таблиця5[[C - COINS - COST]:[ADDRESS]],'02BUILD'!$BN860,9)</f>
        <v>#VALUE!</v>
      </c>
      <c r="BX860" t="e">
        <f>INDEX(Таблиця5[[C - COINS - COST]:[ADDRESS]],'02BUILD'!$BN860,10)</f>
        <v>#VALUE!</v>
      </c>
    </row>
    <row r="861" spans="1:76">
      <c r="A861" s="730"/>
      <c r="B861" s="730"/>
      <c r="C861" s="730"/>
      <c r="D861" s="730"/>
      <c r="E861" s="730"/>
      <c r="F861" s="730"/>
      <c r="G861" s="730"/>
      <c r="H861" s="729"/>
      <c r="I861" s="734">
        <v>3</v>
      </c>
      <c r="J861" s="32" t="s">
        <v>3980</v>
      </c>
      <c r="K861" s="730"/>
      <c r="L861" s="730"/>
      <c r="M861" s="730"/>
      <c r="N861" s="730"/>
      <c r="O861" s="730"/>
      <c r="P861" s="730"/>
      <c r="Q861" s="730"/>
      <c r="R861" s="730"/>
      <c r="S861" s="730"/>
      <c r="T861" s="730"/>
      <c r="U861" s="730"/>
      <c r="W861" s="730"/>
      <c r="X861" s="730"/>
      <c r="Y861" s="730"/>
      <c r="Z861" s="730"/>
      <c r="AA861" s="730"/>
      <c r="AB861" s="730"/>
      <c r="AC861" s="730"/>
      <c r="AD861" s="730"/>
      <c r="AG861" s="730"/>
      <c r="AH861" s="730"/>
      <c r="AI861" s="730"/>
      <c r="AJ861" s="730"/>
      <c r="AK861" s="730"/>
      <c r="AL861" s="730"/>
      <c r="AM861" s="730"/>
      <c r="AN861" s="730"/>
      <c r="AO861" s="730"/>
      <c r="AP861" s="730"/>
      <c r="AQ861" s="730"/>
      <c r="AR861" s="730"/>
      <c r="AS861" s="730"/>
      <c r="BJ861" t="e">
        <f>MATCH(Таблиця4[[#This Row],[BUILDING NAME]],#REF!,0)</f>
        <v>#VALUE!</v>
      </c>
      <c r="BK861" t="e">
        <f>INDEX(#REF!,'02BUILD'!BJ861,1)</f>
        <v>#REF!</v>
      </c>
      <c r="BL861" t="e">
        <v>#VALUE!</v>
      </c>
      <c r="BN861" t="e">
        <f>MATCH(Таблиця4[[#This Row],[BUILDING NAME]],Таблиця5[NAME],0)</f>
        <v>#VALUE!</v>
      </c>
      <c r="BO861" t="e">
        <f>INDEX(Таблиця5[[C - COINS - COST]:[ADDRESS]],'02BUILD'!$BN861,1)</f>
        <v>#VALUE!</v>
      </c>
      <c r="BP861" t="e">
        <f>INDEX(Таблиця5[[C - COINS - COST]:[ADDRESS]],'02BUILD'!$BN861,2)</f>
        <v>#VALUE!</v>
      </c>
      <c r="BQ861" t="e">
        <f>INDEX(Таблиця5[[C - COINS - COST]:[ADDRESS]],'02BUILD'!$BN861,3)</f>
        <v>#VALUE!</v>
      </c>
      <c r="BR861" t="e">
        <f>INDEX(Таблиця5[[C - COINS - COST]:[ADDRESS]],'02BUILD'!$BN861,4)</f>
        <v>#VALUE!</v>
      </c>
      <c r="BS861" t="e">
        <f>INDEX(Таблиця5[[C - COINS - COST]:[ADDRESS]],'02BUILD'!$BN861,5)</f>
        <v>#VALUE!</v>
      </c>
      <c r="BT861" t="e">
        <f>INDEX(Таблиця5[[C - COINS - COST]:[ADDRESS]],'02BUILD'!$BN861,6)</f>
        <v>#VALUE!</v>
      </c>
      <c r="BU861" t="e">
        <f>INDEX(Таблиця5[[C - COINS - COST]:[ADDRESS]],'02BUILD'!$BN861,7)</f>
        <v>#VALUE!</v>
      </c>
      <c r="BV861" t="e">
        <f>INDEX(Таблиця5[[C - COINS - COST]:[ADDRESS]],'02BUILD'!$BN861,8)</f>
        <v>#VALUE!</v>
      </c>
      <c r="BW861" t="e">
        <f>INDEX(Таблиця5[[C - COINS - COST]:[ADDRESS]],'02BUILD'!$BN861,9)</f>
        <v>#VALUE!</v>
      </c>
      <c r="BX861" t="e">
        <f>INDEX(Таблиця5[[C - COINS - COST]:[ADDRESS]],'02BUILD'!$BN861,10)</f>
        <v>#VALUE!</v>
      </c>
    </row>
    <row r="862" spans="1:76">
      <c r="A862" s="730"/>
      <c r="B862" s="730"/>
      <c r="C862" s="730"/>
      <c r="D862" s="730"/>
      <c r="E862" s="730"/>
      <c r="F862" s="730"/>
      <c r="G862" s="730"/>
      <c r="H862" s="729"/>
      <c r="I862" s="734">
        <v>4</v>
      </c>
      <c r="J862" s="32" t="s">
        <v>3981</v>
      </c>
      <c r="K862" s="730"/>
      <c r="L862" s="730"/>
      <c r="M862" s="730"/>
      <c r="N862" s="730"/>
      <c r="O862" s="730"/>
      <c r="P862" s="730"/>
      <c r="Q862" s="730"/>
      <c r="R862" s="730"/>
      <c r="S862" s="730"/>
      <c r="T862" s="730"/>
      <c r="U862" s="730"/>
      <c r="W862" s="730"/>
      <c r="X862" s="730"/>
      <c r="Y862" s="730"/>
      <c r="Z862" s="730"/>
      <c r="AA862" s="730"/>
      <c r="AB862" s="730"/>
      <c r="AC862" s="730"/>
      <c r="AD862" s="730"/>
      <c r="AG862" s="730"/>
      <c r="AH862" s="730"/>
      <c r="AI862" s="730"/>
      <c r="AJ862" s="730"/>
      <c r="AK862" s="730"/>
      <c r="AL862" s="730"/>
      <c r="AM862" s="730"/>
      <c r="AN862" s="730"/>
      <c r="AO862" s="730"/>
      <c r="AP862" s="730"/>
      <c r="AQ862" s="730"/>
      <c r="AR862" s="730"/>
      <c r="AS862" s="730"/>
      <c r="BJ862" t="e">
        <f>MATCH(Таблиця4[[#This Row],[BUILDING NAME]],#REF!,0)</f>
        <v>#VALUE!</v>
      </c>
      <c r="BK862" t="e">
        <f>INDEX(#REF!,'02BUILD'!BJ862,1)</f>
        <v>#REF!</v>
      </c>
      <c r="BL862" t="e">
        <v>#VALUE!</v>
      </c>
      <c r="BN862" t="e">
        <f>MATCH(Таблиця4[[#This Row],[BUILDING NAME]],Таблиця5[NAME],0)</f>
        <v>#VALUE!</v>
      </c>
      <c r="BO862" t="e">
        <f>INDEX(Таблиця5[[C - COINS - COST]:[ADDRESS]],'02BUILD'!$BN862,1)</f>
        <v>#VALUE!</v>
      </c>
      <c r="BP862" t="e">
        <f>INDEX(Таблиця5[[C - COINS - COST]:[ADDRESS]],'02BUILD'!$BN862,2)</f>
        <v>#VALUE!</v>
      </c>
      <c r="BQ862" t="e">
        <f>INDEX(Таблиця5[[C - COINS - COST]:[ADDRESS]],'02BUILD'!$BN862,3)</f>
        <v>#VALUE!</v>
      </c>
      <c r="BR862" t="e">
        <f>INDEX(Таблиця5[[C - COINS - COST]:[ADDRESS]],'02BUILD'!$BN862,4)</f>
        <v>#VALUE!</v>
      </c>
      <c r="BS862" t="e">
        <f>INDEX(Таблиця5[[C - COINS - COST]:[ADDRESS]],'02BUILD'!$BN862,5)</f>
        <v>#VALUE!</v>
      </c>
      <c r="BT862" t="e">
        <f>INDEX(Таблиця5[[C - COINS - COST]:[ADDRESS]],'02BUILD'!$BN862,6)</f>
        <v>#VALUE!</v>
      </c>
      <c r="BU862" t="e">
        <f>INDEX(Таблиця5[[C - COINS - COST]:[ADDRESS]],'02BUILD'!$BN862,7)</f>
        <v>#VALUE!</v>
      </c>
      <c r="BV862" t="e">
        <f>INDEX(Таблиця5[[C - COINS - COST]:[ADDRESS]],'02BUILD'!$BN862,8)</f>
        <v>#VALUE!</v>
      </c>
      <c r="BW862" t="e">
        <f>INDEX(Таблиця5[[C - COINS - COST]:[ADDRESS]],'02BUILD'!$BN862,9)</f>
        <v>#VALUE!</v>
      </c>
      <c r="BX862" t="e">
        <f>INDEX(Таблиця5[[C - COINS - COST]:[ADDRESS]],'02BUILD'!$BN862,10)</f>
        <v>#VALUE!</v>
      </c>
    </row>
    <row r="863" spans="1:76">
      <c r="A863" s="730"/>
      <c r="B863" s="730"/>
      <c r="C863" s="730"/>
      <c r="D863" s="730"/>
      <c r="E863" s="730"/>
      <c r="F863" s="730"/>
      <c r="G863" s="730"/>
      <c r="H863" s="729"/>
      <c r="I863" s="895" t="s">
        <v>4096</v>
      </c>
      <c r="J863" s="895"/>
      <c r="K863" s="730"/>
      <c r="L863" s="730"/>
      <c r="M863" s="730"/>
      <c r="N863" s="730"/>
      <c r="O863" s="730"/>
      <c r="P863" s="730"/>
      <c r="Q863" s="730"/>
      <c r="R863" s="730"/>
      <c r="S863" s="730"/>
      <c r="T863" s="730"/>
      <c r="U863" s="730"/>
      <c r="W863" s="730"/>
      <c r="X863" s="730"/>
      <c r="Y863" s="730"/>
      <c r="Z863" s="730"/>
      <c r="AA863" s="730"/>
      <c r="AB863" s="730"/>
      <c r="AC863" s="730"/>
      <c r="AD863" s="730"/>
      <c r="AG863" s="730"/>
      <c r="AH863" s="730"/>
      <c r="AI863" s="730"/>
      <c r="AJ863" s="730"/>
      <c r="AK863" s="730"/>
      <c r="AL863" s="730"/>
      <c r="AM863" s="730"/>
      <c r="AN863" s="730"/>
      <c r="AO863" s="730"/>
      <c r="AP863" s="730"/>
      <c r="AQ863" s="730"/>
      <c r="AR863" s="730"/>
      <c r="AS863" s="730"/>
      <c r="BJ863" t="e">
        <f>MATCH(Таблиця4[[#This Row],[BUILDING NAME]],#REF!,0)</f>
        <v>#VALUE!</v>
      </c>
      <c r="BK863" t="e">
        <f>INDEX(#REF!,'02BUILD'!BJ863,1)</f>
        <v>#REF!</v>
      </c>
      <c r="BL863" t="e">
        <v>#VALUE!</v>
      </c>
      <c r="BN863" t="e">
        <f>MATCH(Таблиця4[[#This Row],[BUILDING NAME]],Таблиця5[NAME],0)</f>
        <v>#VALUE!</v>
      </c>
      <c r="BO863" t="e">
        <f>INDEX(Таблиця5[[C - COINS - COST]:[ADDRESS]],'02BUILD'!$BN863,1)</f>
        <v>#VALUE!</v>
      </c>
      <c r="BP863" t="e">
        <f>INDEX(Таблиця5[[C - COINS - COST]:[ADDRESS]],'02BUILD'!$BN863,2)</f>
        <v>#VALUE!</v>
      </c>
      <c r="BQ863" t="e">
        <f>INDEX(Таблиця5[[C - COINS - COST]:[ADDRESS]],'02BUILD'!$BN863,3)</f>
        <v>#VALUE!</v>
      </c>
      <c r="BR863" t="e">
        <f>INDEX(Таблиця5[[C - COINS - COST]:[ADDRESS]],'02BUILD'!$BN863,4)</f>
        <v>#VALUE!</v>
      </c>
      <c r="BS863" t="e">
        <f>INDEX(Таблиця5[[C - COINS - COST]:[ADDRESS]],'02BUILD'!$BN863,5)</f>
        <v>#VALUE!</v>
      </c>
      <c r="BT863" t="e">
        <f>INDEX(Таблиця5[[C - COINS - COST]:[ADDRESS]],'02BUILD'!$BN863,6)</f>
        <v>#VALUE!</v>
      </c>
      <c r="BU863" t="e">
        <f>INDEX(Таблиця5[[C - COINS - COST]:[ADDRESS]],'02BUILD'!$BN863,7)</f>
        <v>#VALUE!</v>
      </c>
      <c r="BV863" t="e">
        <f>INDEX(Таблиця5[[C - COINS - COST]:[ADDRESS]],'02BUILD'!$BN863,8)</f>
        <v>#VALUE!</v>
      </c>
      <c r="BW863" t="e">
        <f>INDEX(Таблиця5[[C - COINS - COST]:[ADDRESS]],'02BUILD'!$BN863,9)</f>
        <v>#VALUE!</v>
      </c>
      <c r="BX863" t="e">
        <f>INDEX(Таблиця5[[C - COINS - COST]:[ADDRESS]],'02BUILD'!$BN863,10)</f>
        <v>#VALUE!</v>
      </c>
    </row>
    <row r="864" spans="1:76">
      <c r="A864" s="730"/>
      <c r="B864" s="730"/>
      <c r="C864" s="730"/>
      <c r="D864" s="730"/>
      <c r="E864" s="730"/>
      <c r="F864" s="730"/>
      <c r="G864" s="730"/>
      <c r="H864" s="729"/>
      <c r="I864" s="734">
        <v>1</v>
      </c>
      <c r="J864" s="734" t="s">
        <v>3982</v>
      </c>
      <c r="K864" s="730"/>
      <c r="L864" s="730"/>
      <c r="M864" s="730"/>
      <c r="N864" s="730"/>
      <c r="O864" s="730"/>
      <c r="P864" s="730"/>
      <c r="Q864" s="730"/>
      <c r="R864" s="730"/>
      <c r="S864" s="730"/>
      <c r="T864" s="730"/>
      <c r="U864" s="730"/>
      <c r="W864" s="730"/>
      <c r="X864" s="730"/>
      <c r="Y864" s="730"/>
      <c r="Z864" s="730"/>
      <c r="AA864" s="730"/>
      <c r="AB864" s="730"/>
      <c r="AC864" s="730"/>
      <c r="AD864" s="730"/>
      <c r="AG864" s="730"/>
      <c r="AH864" s="730"/>
      <c r="AI864" s="730"/>
      <c r="AJ864" s="730"/>
      <c r="AK864" s="730"/>
      <c r="AL864" s="730"/>
      <c r="AM864" s="730"/>
      <c r="AN864" s="730"/>
      <c r="AO864" s="730"/>
      <c r="AP864" s="730"/>
      <c r="AQ864" s="730"/>
      <c r="AR864" s="730"/>
      <c r="AS864" s="730"/>
      <c r="BJ864" t="e">
        <f>MATCH(Таблиця4[[#This Row],[BUILDING NAME]],#REF!,0)</f>
        <v>#VALUE!</v>
      </c>
      <c r="BK864" t="e">
        <f>INDEX(#REF!,'02BUILD'!BJ864,1)</f>
        <v>#REF!</v>
      </c>
      <c r="BL864" t="e">
        <v>#VALUE!</v>
      </c>
      <c r="BN864" t="e">
        <f>MATCH(Таблиця4[[#This Row],[BUILDING NAME]],Таблиця5[NAME],0)</f>
        <v>#VALUE!</v>
      </c>
      <c r="BO864" t="e">
        <f>INDEX(Таблиця5[[C - COINS - COST]:[ADDRESS]],'02BUILD'!$BN864,1)</f>
        <v>#VALUE!</v>
      </c>
      <c r="BP864" t="e">
        <f>INDEX(Таблиця5[[C - COINS - COST]:[ADDRESS]],'02BUILD'!$BN864,2)</f>
        <v>#VALUE!</v>
      </c>
      <c r="BQ864" t="e">
        <f>INDEX(Таблиця5[[C - COINS - COST]:[ADDRESS]],'02BUILD'!$BN864,3)</f>
        <v>#VALUE!</v>
      </c>
      <c r="BR864" t="e">
        <f>INDEX(Таблиця5[[C - COINS - COST]:[ADDRESS]],'02BUILD'!$BN864,4)</f>
        <v>#VALUE!</v>
      </c>
      <c r="BS864" t="e">
        <f>INDEX(Таблиця5[[C - COINS - COST]:[ADDRESS]],'02BUILD'!$BN864,5)</f>
        <v>#VALUE!</v>
      </c>
      <c r="BT864" t="e">
        <f>INDEX(Таблиця5[[C - COINS - COST]:[ADDRESS]],'02BUILD'!$BN864,6)</f>
        <v>#VALUE!</v>
      </c>
      <c r="BU864" t="e">
        <f>INDEX(Таблиця5[[C - COINS - COST]:[ADDRESS]],'02BUILD'!$BN864,7)</f>
        <v>#VALUE!</v>
      </c>
      <c r="BV864" t="e">
        <f>INDEX(Таблиця5[[C - COINS - COST]:[ADDRESS]],'02BUILD'!$BN864,8)</f>
        <v>#VALUE!</v>
      </c>
      <c r="BW864" t="e">
        <f>INDEX(Таблиця5[[C - COINS - COST]:[ADDRESS]],'02BUILD'!$BN864,9)</f>
        <v>#VALUE!</v>
      </c>
      <c r="BX864" t="e">
        <f>INDEX(Таблиця5[[C - COINS - COST]:[ADDRESS]],'02BUILD'!$BN864,10)</f>
        <v>#VALUE!</v>
      </c>
    </row>
    <row r="865" spans="1:76">
      <c r="A865" s="730"/>
      <c r="B865" s="730"/>
      <c r="C865" s="730"/>
      <c r="D865" s="730"/>
      <c r="E865" s="730"/>
      <c r="F865" s="730"/>
      <c r="G865" s="730"/>
      <c r="H865" s="729"/>
      <c r="I865" s="734">
        <v>2</v>
      </c>
      <c r="J865" s="734" t="s">
        <v>3982</v>
      </c>
      <c r="K865" s="730"/>
      <c r="L865" s="730"/>
      <c r="M865" s="730"/>
      <c r="N865" s="730"/>
      <c r="O865" s="730"/>
      <c r="P865" s="730"/>
      <c r="Q865" s="730"/>
      <c r="R865" s="730"/>
      <c r="S865" s="730"/>
      <c r="T865" s="730"/>
      <c r="U865" s="730"/>
      <c r="W865" s="730"/>
      <c r="X865" s="730"/>
      <c r="Y865" s="730"/>
      <c r="Z865" s="730"/>
      <c r="AA865" s="730"/>
      <c r="AB865" s="730"/>
      <c r="AC865" s="730"/>
      <c r="AD865" s="730"/>
      <c r="AG865" s="730"/>
      <c r="AH865" s="730"/>
      <c r="AI865" s="730"/>
      <c r="AJ865" s="730"/>
      <c r="AK865" s="730"/>
      <c r="AL865" s="730"/>
      <c r="AM865" s="730"/>
      <c r="AN865" s="730"/>
      <c r="AO865" s="730"/>
      <c r="AP865" s="730"/>
      <c r="AQ865" s="730"/>
      <c r="AR865" s="730"/>
      <c r="AS865" s="730"/>
      <c r="BJ865" t="e">
        <f>MATCH(Таблиця4[[#This Row],[BUILDING NAME]],#REF!,0)</f>
        <v>#VALUE!</v>
      </c>
      <c r="BK865" t="e">
        <f>INDEX(#REF!,'02BUILD'!BJ865,1)</f>
        <v>#REF!</v>
      </c>
      <c r="BL865" t="e">
        <v>#VALUE!</v>
      </c>
      <c r="BN865" t="e">
        <f>MATCH(Таблиця4[[#This Row],[BUILDING NAME]],Таблиця5[NAME],0)</f>
        <v>#VALUE!</v>
      </c>
      <c r="BO865" t="e">
        <f>INDEX(Таблиця5[[C - COINS - COST]:[ADDRESS]],'02BUILD'!$BN865,1)</f>
        <v>#VALUE!</v>
      </c>
      <c r="BP865" t="e">
        <f>INDEX(Таблиця5[[C - COINS - COST]:[ADDRESS]],'02BUILD'!$BN865,2)</f>
        <v>#VALUE!</v>
      </c>
      <c r="BQ865" t="e">
        <f>INDEX(Таблиця5[[C - COINS - COST]:[ADDRESS]],'02BUILD'!$BN865,3)</f>
        <v>#VALUE!</v>
      </c>
      <c r="BR865" t="e">
        <f>INDEX(Таблиця5[[C - COINS - COST]:[ADDRESS]],'02BUILD'!$BN865,4)</f>
        <v>#VALUE!</v>
      </c>
      <c r="BS865" t="e">
        <f>INDEX(Таблиця5[[C - COINS - COST]:[ADDRESS]],'02BUILD'!$BN865,5)</f>
        <v>#VALUE!</v>
      </c>
      <c r="BT865" t="e">
        <f>INDEX(Таблиця5[[C - COINS - COST]:[ADDRESS]],'02BUILD'!$BN865,6)</f>
        <v>#VALUE!</v>
      </c>
      <c r="BU865" t="e">
        <f>INDEX(Таблиця5[[C - COINS - COST]:[ADDRESS]],'02BUILD'!$BN865,7)</f>
        <v>#VALUE!</v>
      </c>
      <c r="BV865" t="e">
        <f>INDEX(Таблиця5[[C - COINS - COST]:[ADDRESS]],'02BUILD'!$BN865,8)</f>
        <v>#VALUE!</v>
      </c>
      <c r="BW865" t="e">
        <f>INDEX(Таблиця5[[C - COINS - COST]:[ADDRESS]],'02BUILD'!$BN865,9)</f>
        <v>#VALUE!</v>
      </c>
      <c r="BX865" t="e">
        <f>INDEX(Таблиця5[[C - COINS - COST]:[ADDRESS]],'02BUILD'!$BN865,10)</f>
        <v>#VALUE!</v>
      </c>
    </row>
    <row r="866" spans="1:76">
      <c r="A866" s="730"/>
      <c r="B866" s="730"/>
      <c r="C866" s="730"/>
      <c r="D866" s="730"/>
      <c r="E866" s="730"/>
      <c r="F866" s="730"/>
      <c r="G866" s="730"/>
      <c r="H866" s="729"/>
      <c r="I866" s="734">
        <v>3</v>
      </c>
      <c r="J866" s="734" t="s">
        <v>3983</v>
      </c>
      <c r="K866" s="730"/>
      <c r="L866" s="730"/>
      <c r="M866" s="730"/>
      <c r="N866" s="730"/>
      <c r="O866" s="730"/>
      <c r="P866" s="730"/>
      <c r="Q866" s="730"/>
      <c r="R866" s="730"/>
      <c r="S866" s="730"/>
      <c r="T866" s="730"/>
      <c r="U866" s="730"/>
      <c r="W866" s="730"/>
      <c r="X866" s="730"/>
      <c r="Y866" s="730"/>
      <c r="Z866" s="730"/>
      <c r="AA866" s="730"/>
      <c r="AB866" s="730"/>
      <c r="AC866" s="730"/>
      <c r="AD866" s="730"/>
      <c r="AG866" s="730"/>
      <c r="AH866" s="730"/>
      <c r="AI866" s="730"/>
      <c r="AJ866" s="730"/>
      <c r="AK866" s="730"/>
      <c r="AL866" s="730"/>
      <c r="AM866" s="730"/>
      <c r="AN866" s="730"/>
      <c r="AO866" s="730"/>
      <c r="AP866" s="730"/>
      <c r="AQ866" s="730"/>
      <c r="AR866" s="730"/>
      <c r="AS866" s="730"/>
      <c r="BJ866" t="e">
        <f>MATCH(Таблиця4[[#This Row],[BUILDING NAME]],#REF!,0)</f>
        <v>#VALUE!</v>
      </c>
      <c r="BK866" t="e">
        <f>INDEX(#REF!,'02BUILD'!BJ866,1)</f>
        <v>#REF!</v>
      </c>
      <c r="BL866" t="e">
        <v>#VALUE!</v>
      </c>
      <c r="BN866" t="e">
        <f>MATCH(Таблиця4[[#This Row],[BUILDING NAME]],Таблиця5[NAME],0)</f>
        <v>#VALUE!</v>
      </c>
      <c r="BO866" t="e">
        <f>INDEX(Таблиця5[[C - COINS - COST]:[ADDRESS]],'02BUILD'!$BN866,1)</f>
        <v>#VALUE!</v>
      </c>
      <c r="BP866" t="e">
        <f>INDEX(Таблиця5[[C - COINS - COST]:[ADDRESS]],'02BUILD'!$BN866,2)</f>
        <v>#VALUE!</v>
      </c>
      <c r="BQ866" t="e">
        <f>INDEX(Таблиця5[[C - COINS - COST]:[ADDRESS]],'02BUILD'!$BN866,3)</f>
        <v>#VALUE!</v>
      </c>
      <c r="BR866" t="e">
        <f>INDEX(Таблиця5[[C - COINS - COST]:[ADDRESS]],'02BUILD'!$BN866,4)</f>
        <v>#VALUE!</v>
      </c>
      <c r="BS866" t="e">
        <f>INDEX(Таблиця5[[C - COINS - COST]:[ADDRESS]],'02BUILD'!$BN866,5)</f>
        <v>#VALUE!</v>
      </c>
      <c r="BT866" t="e">
        <f>INDEX(Таблиця5[[C - COINS - COST]:[ADDRESS]],'02BUILD'!$BN866,6)</f>
        <v>#VALUE!</v>
      </c>
      <c r="BU866" t="e">
        <f>INDEX(Таблиця5[[C - COINS - COST]:[ADDRESS]],'02BUILD'!$BN866,7)</f>
        <v>#VALUE!</v>
      </c>
      <c r="BV866" t="e">
        <f>INDEX(Таблиця5[[C - COINS - COST]:[ADDRESS]],'02BUILD'!$BN866,8)</f>
        <v>#VALUE!</v>
      </c>
      <c r="BW866" t="e">
        <f>INDEX(Таблиця5[[C - COINS - COST]:[ADDRESS]],'02BUILD'!$BN866,9)</f>
        <v>#VALUE!</v>
      </c>
      <c r="BX866" t="e">
        <f>INDEX(Таблиця5[[C - COINS - COST]:[ADDRESS]],'02BUILD'!$BN866,10)</f>
        <v>#VALUE!</v>
      </c>
    </row>
    <row r="867" spans="1:76">
      <c r="A867" s="730"/>
      <c r="B867" s="730"/>
      <c r="C867" s="730"/>
      <c r="D867" s="730"/>
      <c r="E867" s="730"/>
      <c r="F867" s="730"/>
      <c r="G867" s="730"/>
      <c r="H867" s="729"/>
      <c r="I867" s="734">
        <v>4</v>
      </c>
      <c r="J867" s="734" t="s">
        <v>3984</v>
      </c>
      <c r="K867" s="730"/>
      <c r="L867" s="730"/>
      <c r="M867" s="730"/>
      <c r="N867" s="730"/>
      <c r="O867" s="730"/>
      <c r="P867" s="730"/>
      <c r="Q867" s="730"/>
      <c r="R867" s="730"/>
      <c r="S867" s="730"/>
      <c r="T867" s="730"/>
      <c r="U867" s="730"/>
      <c r="W867" s="730"/>
      <c r="X867" s="730"/>
      <c r="Y867" s="730"/>
      <c r="Z867" s="730"/>
      <c r="AA867" s="730"/>
      <c r="AB867" s="730"/>
      <c r="AC867" s="730"/>
      <c r="AD867" s="730"/>
      <c r="AG867" s="730"/>
      <c r="AH867" s="730"/>
      <c r="AI867" s="730"/>
      <c r="AJ867" s="730"/>
      <c r="AK867" s="730"/>
      <c r="AL867" s="730"/>
      <c r="AM867" s="730"/>
      <c r="AN867" s="730"/>
      <c r="AO867" s="730"/>
      <c r="AP867" s="730"/>
      <c r="AQ867" s="730"/>
      <c r="AR867" s="730"/>
      <c r="AS867" s="730"/>
      <c r="BJ867" t="e">
        <f>MATCH(Таблиця4[[#This Row],[BUILDING NAME]],#REF!,0)</f>
        <v>#VALUE!</v>
      </c>
      <c r="BK867" t="e">
        <f>INDEX(#REF!,'02BUILD'!BJ867,1)</f>
        <v>#REF!</v>
      </c>
      <c r="BL867" t="e">
        <v>#VALUE!</v>
      </c>
      <c r="BN867" t="e">
        <f>MATCH(Таблиця4[[#This Row],[BUILDING NAME]],Таблиця5[NAME],0)</f>
        <v>#VALUE!</v>
      </c>
      <c r="BO867" t="e">
        <f>INDEX(Таблиця5[[C - COINS - COST]:[ADDRESS]],'02BUILD'!$BN867,1)</f>
        <v>#VALUE!</v>
      </c>
      <c r="BP867" t="e">
        <f>INDEX(Таблиця5[[C - COINS - COST]:[ADDRESS]],'02BUILD'!$BN867,2)</f>
        <v>#VALUE!</v>
      </c>
      <c r="BQ867" t="e">
        <f>INDEX(Таблиця5[[C - COINS - COST]:[ADDRESS]],'02BUILD'!$BN867,3)</f>
        <v>#VALUE!</v>
      </c>
      <c r="BR867" t="e">
        <f>INDEX(Таблиця5[[C - COINS - COST]:[ADDRESS]],'02BUILD'!$BN867,4)</f>
        <v>#VALUE!</v>
      </c>
      <c r="BS867" t="e">
        <f>INDEX(Таблиця5[[C - COINS - COST]:[ADDRESS]],'02BUILD'!$BN867,5)</f>
        <v>#VALUE!</v>
      </c>
      <c r="BT867" t="e">
        <f>INDEX(Таблиця5[[C - COINS - COST]:[ADDRESS]],'02BUILD'!$BN867,6)</f>
        <v>#VALUE!</v>
      </c>
      <c r="BU867" t="e">
        <f>INDEX(Таблиця5[[C - COINS - COST]:[ADDRESS]],'02BUILD'!$BN867,7)</f>
        <v>#VALUE!</v>
      </c>
      <c r="BV867" t="e">
        <f>INDEX(Таблиця5[[C - COINS - COST]:[ADDRESS]],'02BUILD'!$BN867,8)</f>
        <v>#VALUE!</v>
      </c>
      <c r="BW867" t="e">
        <f>INDEX(Таблиця5[[C - COINS - COST]:[ADDRESS]],'02BUILD'!$BN867,9)</f>
        <v>#VALUE!</v>
      </c>
      <c r="BX867" t="e">
        <f>INDEX(Таблиця5[[C - COINS - COST]:[ADDRESS]],'02BUILD'!$BN867,10)</f>
        <v>#VALUE!</v>
      </c>
    </row>
    <row r="868" spans="1:76">
      <c r="A868" s="730"/>
      <c r="B868" s="730"/>
      <c r="C868" s="730"/>
      <c r="D868" s="730"/>
      <c r="E868" s="730"/>
      <c r="F868" s="730"/>
      <c r="G868" s="730"/>
      <c r="H868" s="729"/>
      <c r="I868" s="730"/>
      <c r="J868" s="730"/>
      <c r="K868" s="730"/>
      <c r="L868" s="730"/>
      <c r="M868" s="730"/>
      <c r="N868" s="730"/>
      <c r="O868" s="730"/>
      <c r="P868" s="730"/>
      <c r="Q868" s="730"/>
      <c r="R868" s="730"/>
      <c r="S868" s="730"/>
      <c r="T868" s="730"/>
      <c r="U868" s="730"/>
      <c r="W868" s="730"/>
      <c r="X868" s="730"/>
      <c r="Y868" s="730"/>
      <c r="Z868" s="730"/>
      <c r="AA868" s="730"/>
      <c r="AB868" s="730"/>
      <c r="AC868" s="730"/>
      <c r="AD868" s="730"/>
      <c r="AG868" s="730"/>
      <c r="AH868" s="730"/>
      <c r="AI868" s="730"/>
      <c r="AJ868" s="730"/>
      <c r="AK868" s="730"/>
      <c r="AL868" s="730"/>
      <c r="AM868" s="730"/>
      <c r="AN868" s="730"/>
      <c r="AO868" s="730"/>
      <c r="AP868" s="730"/>
      <c r="AQ868" s="730"/>
      <c r="AR868" s="730"/>
      <c r="AS868" s="730"/>
      <c r="BJ868" t="e">
        <f>MATCH(Таблиця4[[#This Row],[BUILDING NAME]],#REF!,0)</f>
        <v>#VALUE!</v>
      </c>
      <c r="BK868" t="e">
        <f>INDEX(#REF!,'02BUILD'!BJ868,1)</f>
        <v>#REF!</v>
      </c>
      <c r="BL868" t="e">
        <v>#VALUE!</v>
      </c>
      <c r="BN868" t="e">
        <f>MATCH(Таблиця4[[#This Row],[BUILDING NAME]],Таблиця5[NAME],0)</f>
        <v>#VALUE!</v>
      </c>
      <c r="BO868" t="e">
        <f>INDEX(Таблиця5[[C - COINS - COST]:[ADDRESS]],'02BUILD'!$BN868,1)</f>
        <v>#VALUE!</v>
      </c>
      <c r="BP868" t="e">
        <f>INDEX(Таблиця5[[C - COINS - COST]:[ADDRESS]],'02BUILD'!$BN868,2)</f>
        <v>#VALUE!</v>
      </c>
      <c r="BQ868" t="e">
        <f>INDEX(Таблиця5[[C - COINS - COST]:[ADDRESS]],'02BUILD'!$BN868,3)</f>
        <v>#VALUE!</v>
      </c>
      <c r="BR868" t="e">
        <f>INDEX(Таблиця5[[C - COINS - COST]:[ADDRESS]],'02BUILD'!$BN868,4)</f>
        <v>#VALUE!</v>
      </c>
      <c r="BS868" t="e">
        <f>INDEX(Таблиця5[[C - COINS - COST]:[ADDRESS]],'02BUILD'!$BN868,5)</f>
        <v>#VALUE!</v>
      </c>
      <c r="BT868" t="e">
        <f>INDEX(Таблиця5[[C - COINS - COST]:[ADDRESS]],'02BUILD'!$BN868,6)</f>
        <v>#VALUE!</v>
      </c>
      <c r="BU868" t="e">
        <f>INDEX(Таблиця5[[C - COINS - COST]:[ADDRESS]],'02BUILD'!$BN868,7)</f>
        <v>#VALUE!</v>
      </c>
      <c r="BV868" t="e">
        <f>INDEX(Таблиця5[[C - COINS - COST]:[ADDRESS]],'02BUILD'!$BN868,8)</f>
        <v>#VALUE!</v>
      </c>
      <c r="BW868" t="e">
        <f>INDEX(Таблиця5[[C - COINS - COST]:[ADDRESS]],'02BUILD'!$BN868,9)</f>
        <v>#VALUE!</v>
      </c>
      <c r="BX868" t="e">
        <f>INDEX(Таблиця5[[C - COINS - COST]:[ADDRESS]],'02BUILD'!$BN868,10)</f>
        <v>#VALUE!</v>
      </c>
    </row>
    <row r="869" spans="1:76" ht="15.75">
      <c r="A869" s="730"/>
      <c r="B869" s="730"/>
      <c r="C869" s="730"/>
      <c r="D869" s="730"/>
      <c r="E869" s="730"/>
      <c r="F869" s="730"/>
      <c r="G869" s="730"/>
      <c r="H869" s="729"/>
      <c r="I869" s="905" t="s">
        <v>4099</v>
      </c>
      <c r="J869" s="905"/>
      <c r="K869" s="730"/>
      <c r="L869" s="730"/>
      <c r="M869" s="730"/>
      <c r="N869" s="730"/>
      <c r="O869" s="730"/>
      <c r="P869" s="730"/>
      <c r="Q869" s="730"/>
      <c r="R869" s="730"/>
      <c r="S869" s="730"/>
      <c r="T869" s="730"/>
      <c r="U869" s="730"/>
      <c r="W869" s="730"/>
      <c r="X869" s="730"/>
      <c r="Y869" s="730"/>
      <c r="Z869" s="730"/>
      <c r="AA869" s="730"/>
      <c r="AB869" s="730"/>
      <c r="AC869" s="730"/>
      <c r="AD869" s="730"/>
      <c r="AG869" s="730"/>
      <c r="AH869" s="730"/>
      <c r="AI869" s="730"/>
      <c r="AJ869" s="730"/>
      <c r="AK869" s="730"/>
      <c r="AL869" s="730"/>
      <c r="AM869" s="730"/>
      <c r="AN869" s="730"/>
      <c r="AO869" s="730"/>
      <c r="AP869" s="730"/>
      <c r="AQ869" s="730"/>
      <c r="AR869" s="730"/>
      <c r="AS869" s="730"/>
      <c r="BJ869" t="e">
        <f>MATCH(Таблиця4[[#This Row],[BUILDING NAME]],#REF!,0)</f>
        <v>#VALUE!</v>
      </c>
      <c r="BK869" t="e">
        <f>INDEX(#REF!,'02BUILD'!BJ869,1)</f>
        <v>#REF!</v>
      </c>
      <c r="BL869" t="e">
        <v>#VALUE!</v>
      </c>
      <c r="BN869" t="e">
        <f>MATCH(Таблиця4[[#This Row],[BUILDING NAME]],Таблиця5[NAME],0)</f>
        <v>#VALUE!</v>
      </c>
      <c r="BO869" t="e">
        <f>INDEX(Таблиця5[[C - COINS - COST]:[ADDRESS]],'02BUILD'!$BN869,1)</f>
        <v>#VALUE!</v>
      </c>
      <c r="BP869" t="e">
        <f>INDEX(Таблиця5[[C - COINS - COST]:[ADDRESS]],'02BUILD'!$BN869,2)</f>
        <v>#VALUE!</v>
      </c>
      <c r="BQ869" t="e">
        <f>INDEX(Таблиця5[[C - COINS - COST]:[ADDRESS]],'02BUILD'!$BN869,3)</f>
        <v>#VALUE!</v>
      </c>
      <c r="BR869" t="e">
        <f>INDEX(Таблиця5[[C - COINS - COST]:[ADDRESS]],'02BUILD'!$BN869,4)</f>
        <v>#VALUE!</v>
      </c>
      <c r="BS869" t="e">
        <f>INDEX(Таблиця5[[C - COINS - COST]:[ADDRESS]],'02BUILD'!$BN869,5)</f>
        <v>#VALUE!</v>
      </c>
      <c r="BT869" t="e">
        <f>INDEX(Таблиця5[[C - COINS - COST]:[ADDRESS]],'02BUILD'!$BN869,6)</f>
        <v>#VALUE!</v>
      </c>
      <c r="BU869" t="e">
        <f>INDEX(Таблиця5[[C - COINS - COST]:[ADDRESS]],'02BUILD'!$BN869,7)</f>
        <v>#VALUE!</v>
      </c>
      <c r="BV869" t="e">
        <f>INDEX(Таблиця5[[C - COINS - COST]:[ADDRESS]],'02BUILD'!$BN869,8)</f>
        <v>#VALUE!</v>
      </c>
      <c r="BW869" t="e">
        <f>INDEX(Таблиця5[[C - COINS - COST]:[ADDRESS]],'02BUILD'!$BN869,9)</f>
        <v>#VALUE!</v>
      </c>
      <c r="BX869" t="e">
        <f>INDEX(Таблиця5[[C - COINS - COST]:[ADDRESS]],'02BUILD'!$BN869,10)</f>
        <v>#VALUE!</v>
      </c>
    </row>
    <row r="870" spans="1:76">
      <c r="A870" s="730"/>
      <c r="B870" s="730"/>
      <c r="C870" s="730"/>
      <c r="D870" s="730"/>
      <c r="E870" s="730"/>
      <c r="F870" s="730"/>
      <c r="G870" s="730"/>
      <c r="H870" s="729"/>
      <c r="I870" s="899" t="s">
        <v>4098</v>
      </c>
      <c r="J870" s="899"/>
      <c r="K870" s="730"/>
      <c r="L870" s="730"/>
      <c r="M870" s="730"/>
      <c r="N870" s="730"/>
      <c r="O870" s="730"/>
      <c r="P870" s="730"/>
      <c r="Q870" s="730"/>
      <c r="R870" s="730"/>
      <c r="S870" s="730"/>
      <c r="T870" s="730"/>
      <c r="U870" s="730"/>
      <c r="W870" s="730"/>
      <c r="X870" s="730"/>
      <c r="Y870" s="730"/>
      <c r="Z870" s="730"/>
      <c r="AA870" s="730"/>
      <c r="AB870" s="730"/>
      <c r="AC870" s="730"/>
      <c r="AD870" s="730"/>
      <c r="AG870" s="730"/>
      <c r="AH870" s="730"/>
      <c r="AI870" s="730"/>
      <c r="AJ870" s="730"/>
      <c r="AK870" s="730"/>
      <c r="AL870" s="730"/>
      <c r="AM870" s="730"/>
      <c r="AN870" s="730"/>
      <c r="AO870" s="730"/>
      <c r="AP870" s="730"/>
      <c r="AQ870" s="730"/>
      <c r="AR870" s="730"/>
      <c r="AS870" s="730"/>
      <c r="BJ870" t="e">
        <f>MATCH(Таблиця4[[#This Row],[BUILDING NAME]],#REF!,0)</f>
        <v>#VALUE!</v>
      </c>
      <c r="BK870" t="e">
        <f>INDEX(#REF!,'02BUILD'!BJ870,1)</f>
        <v>#REF!</v>
      </c>
      <c r="BL870" t="e">
        <v>#VALUE!</v>
      </c>
      <c r="BN870" t="e">
        <f>MATCH(Таблиця4[[#This Row],[BUILDING NAME]],Таблиця5[NAME],0)</f>
        <v>#VALUE!</v>
      </c>
      <c r="BO870" t="e">
        <f>INDEX(Таблиця5[[C - COINS - COST]:[ADDRESS]],'02BUILD'!$BN870,1)</f>
        <v>#VALUE!</v>
      </c>
      <c r="BP870" t="e">
        <f>INDEX(Таблиця5[[C - COINS - COST]:[ADDRESS]],'02BUILD'!$BN870,2)</f>
        <v>#VALUE!</v>
      </c>
      <c r="BQ870" t="e">
        <f>INDEX(Таблиця5[[C - COINS - COST]:[ADDRESS]],'02BUILD'!$BN870,3)</f>
        <v>#VALUE!</v>
      </c>
      <c r="BR870" t="e">
        <f>INDEX(Таблиця5[[C - COINS - COST]:[ADDRESS]],'02BUILD'!$BN870,4)</f>
        <v>#VALUE!</v>
      </c>
      <c r="BS870" t="e">
        <f>INDEX(Таблиця5[[C - COINS - COST]:[ADDRESS]],'02BUILD'!$BN870,5)</f>
        <v>#VALUE!</v>
      </c>
      <c r="BT870" t="e">
        <f>INDEX(Таблиця5[[C - COINS - COST]:[ADDRESS]],'02BUILD'!$BN870,6)</f>
        <v>#VALUE!</v>
      </c>
      <c r="BU870" t="e">
        <f>INDEX(Таблиця5[[C - COINS - COST]:[ADDRESS]],'02BUILD'!$BN870,7)</f>
        <v>#VALUE!</v>
      </c>
      <c r="BV870" t="e">
        <f>INDEX(Таблиця5[[C - COINS - COST]:[ADDRESS]],'02BUILD'!$BN870,8)</f>
        <v>#VALUE!</v>
      </c>
      <c r="BW870" t="e">
        <f>INDEX(Таблиця5[[C - COINS - COST]:[ADDRESS]],'02BUILD'!$BN870,9)</f>
        <v>#VALUE!</v>
      </c>
      <c r="BX870" t="e">
        <f>INDEX(Таблиця5[[C - COINS - COST]:[ADDRESS]],'02BUILD'!$BN870,10)</f>
        <v>#VALUE!</v>
      </c>
    </row>
    <row r="871" spans="1:76">
      <c r="A871" s="730"/>
      <c r="B871" s="730"/>
      <c r="C871" s="730"/>
      <c r="D871" s="730"/>
      <c r="E871" s="730"/>
      <c r="F871" s="730"/>
      <c r="G871" s="730"/>
      <c r="H871" s="729"/>
      <c r="I871" s="734">
        <v>1</v>
      </c>
      <c r="J871" s="32" t="s">
        <v>3941</v>
      </c>
      <c r="K871" s="730"/>
      <c r="L871" s="730"/>
      <c r="M871" s="730"/>
      <c r="N871" s="730"/>
      <c r="O871" s="730"/>
      <c r="P871" s="730"/>
      <c r="Q871" s="730"/>
      <c r="R871" s="730"/>
      <c r="S871" s="730"/>
      <c r="T871" s="730"/>
      <c r="U871" s="730"/>
      <c r="W871" s="730"/>
      <c r="X871" s="730"/>
      <c r="Y871" s="730"/>
      <c r="Z871" s="730"/>
      <c r="AA871" s="730"/>
      <c r="AB871" s="730"/>
      <c r="AC871" s="730"/>
      <c r="AD871" s="730"/>
      <c r="AG871" s="730"/>
      <c r="AH871" s="730"/>
      <c r="AI871" s="730"/>
      <c r="AJ871" s="730"/>
      <c r="AK871" s="730"/>
      <c r="AL871" s="730"/>
      <c r="AM871" s="730"/>
      <c r="AN871" s="730"/>
      <c r="AO871" s="730"/>
      <c r="AP871" s="730"/>
      <c r="AQ871" s="730"/>
      <c r="AR871" s="730"/>
      <c r="AS871" s="730"/>
      <c r="BJ871" t="e">
        <f>MATCH(Таблиця4[[#This Row],[BUILDING NAME]],#REF!,0)</f>
        <v>#VALUE!</v>
      </c>
      <c r="BK871" t="e">
        <f>INDEX(#REF!,'02BUILD'!BJ871,1)</f>
        <v>#REF!</v>
      </c>
      <c r="BL871" t="e">
        <v>#VALUE!</v>
      </c>
      <c r="BN871" t="e">
        <f>MATCH(Таблиця4[[#This Row],[BUILDING NAME]],Таблиця5[NAME],0)</f>
        <v>#VALUE!</v>
      </c>
      <c r="BO871" t="e">
        <f>INDEX(Таблиця5[[C - COINS - COST]:[ADDRESS]],'02BUILD'!$BN871,1)</f>
        <v>#VALUE!</v>
      </c>
      <c r="BP871" t="e">
        <f>INDEX(Таблиця5[[C - COINS - COST]:[ADDRESS]],'02BUILD'!$BN871,2)</f>
        <v>#VALUE!</v>
      </c>
      <c r="BQ871" t="e">
        <f>INDEX(Таблиця5[[C - COINS - COST]:[ADDRESS]],'02BUILD'!$BN871,3)</f>
        <v>#VALUE!</v>
      </c>
      <c r="BR871" t="e">
        <f>INDEX(Таблиця5[[C - COINS - COST]:[ADDRESS]],'02BUILD'!$BN871,4)</f>
        <v>#VALUE!</v>
      </c>
      <c r="BS871" t="e">
        <f>INDEX(Таблиця5[[C - COINS - COST]:[ADDRESS]],'02BUILD'!$BN871,5)</f>
        <v>#VALUE!</v>
      </c>
      <c r="BT871" t="e">
        <f>INDEX(Таблиця5[[C - COINS - COST]:[ADDRESS]],'02BUILD'!$BN871,6)</f>
        <v>#VALUE!</v>
      </c>
      <c r="BU871" t="e">
        <f>INDEX(Таблиця5[[C - COINS - COST]:[ADDRESS]],'02BUILD'!$BN871,7)</f>
        <v>#VALUE!</v>
      </c>
      <c r="BV871" t="e">
        <f>INDEX(Таблиця5[[C - COINS - COST]:[ADDRESS]],'02BUILD'!$BN871,8)</f>
        <v>#VALUE!</v>
      </c>
      <c r="BW871" t="e">
        <f>INDEX(Таблиця5[[C - COINS - COST]:[ADDRESS]],'02BUILD'!$BN871,9)</f>
        <v>#VALUE!</v>
      </c>
      <c r="BX871" t="e">
        <f>INDEX(Таблиця5[[C - COINS - COST]:[ADDRESS]],'02BUILD'!$BN871,10)</f>
        <v>#VALUE!</v>
      </c>
    </row>
    <row r="872" spans="1:76">
      <c r="A872" s="730"/>
      <c r="B872" s="730"/>
      <c r="C872" s="730"/>
      <c r="D872" s="730"/>
      <c r="E872" s="730"/>
      <c r="F872" s="730"/>
      <c r="G872" s="730"/>
      <c r="H872" s="729"/>
      <c r="I872" s="734">
        <v>2</v>
      </c>
      <c r="J872" s="32" t="s">
        <v>3942</v>
      </c>
      <c r="K872" s="730"/>
      <c r="L872" s="730"/>
      <c r="M872" s="730"/>
      <c r="N872" s="730"/>
      <c r="O872" s="730"/>
      <c r="P872" s="730"/>
      <c r="Q872" s="730"/>
      <c r="R872" s="730"/>
      <c r="S872" s="730"/>
      <c r="T872" s="730"/>
      <c r="U872" s="730"/>
      <c r="W872" s="730"/>
      <c r="X872" s="730"/>
      <c r="Y872" s="730"/>
      <c r="Z872" s="730"/>
      <c r="AA872" s="730"/>
      <c r="AB872" s="730"/>
      <c r="AC872" s="730"/>
      <c r="AD872" s="730"/>
      <c r="AG872" s="730"/>
      <c r="AH872" s="730"/>
      <c r="AI872" s="730"/>
      <c r="AJ872" s="730"/>
      <c r="AK872" s="730"/>
      <c r="AL872" s="730"/>
      <c r="AM872" s="730"/>
      <c r="AN872" s="730"/>
      <c r="AO872" s="730"/>
      <c r="AP872" s="730"/>
      <c r="AQ872" s="730"/>
      <c r="AR872" s="730"/>
      <c r="AS872" s="730"/>
      <c r="BJ872" t="e">
        <f>MATCH(Таблиця4[[#This Row],[BUILDING NAME]],#REF!,0)</f>
        <v>#VALUE!</v>
      </c>
      <c r="BK872" t="e">
        <f>INDEX(#REF!,'02BUILD'!BJ872,1)</f>
        <v>#REF!</v>
      </c>
      <c r="BL872" t="e">
        <v>#VALUE!</v>
      </c>
      <c r="BN872" t="e">
        <f>MATCH(Таблиця4[[#This Row],[BUILDING NAME]],Таблиця5[NAME],0)</f>
        <v>#VALUE!</v>
      </c>
      <c r="BO872" t="e">
        <f>INDEX(Таблиця5[[C - COINS - COST]:[ADDRESS]],'02BUILD'!$BN872,1)</f>
        <v>#VALUE!</v>
      </c>
      <c r="BP872" t="e">
        <f>INDEX(Таблиця5[[C - COINS - COST]:[ADDRESS]],'02BUILD'!$BN872,2)</f>
        <v>#VALUE!</v>
      </c>
      <c r="BQ872" t="e">
        <f>INDEX(Таблиця5[[C - COINS - COST]:[ADDRESS]],'02BUILD'!$BN872,3)</f>
        <v>#VALUE!</v>
      </c>
      <c r="BR872" t="e">
        <f>INDEX(Таблиця5[[C - COINS - COST]:[ADDRESS]],'02BUILD'!$BN872,4)</f>
        <v>#VALUE!</v>
      </c>
      <c r="BS872" t="e">
        <f>INDEX(Таблиця5[[C - COINS - COST]:[ADDRESS]],'02BUILD'!$BN872,5)</f>
        <v>#VALUE!</v>
      </c>
      <c r="BT872" t="e">
        <f>INDEX(Таблиця5[[C - COINS - COST]:[ADDRESS]],'02BUILD'!$BN872,6)</f>
        <v>#VALUE!</v>
      </c>
      <c r="BU872" t="e">
        <f>INDEX(Таблиця5[[C - COINS - COST]:[ADDRESS]],'02BUILD'!$BN872,7)</f>
        <v>#VALUE!</v>
      </c>
      <c r="BV872" t="e">
        <f>INDEX(Таблиця5[[C - COINS - COST]:[ADDRESS]],'02BUILD'!$BN872,8)</f>
        <v>#VALUE!</v>
      </c>
      <c r="BW872" t="e">
        <f>INDEX(Таблиця5[[C - COINS - COST]:[ADDRESS]],'02BUILD'!$BN872,9)</f>
        <v>#VALUE!</v>
      </c>
      <c r="BX872" t="e">
        <f>INDEX(Таблиця5[[C - COINS - COST]:[ADDRESS]],'02BUILD'!$BN872,10)</f>
        <v>#VALUE!</v>
      </c>
    </row>
    <row r="873" spans="1:76">
      <c r="A873" s="730"/>
      <c r="B873" s="730"/>
      <c r="C873" s="730"/>
      <c r="D873" s="730"/>
      <c r="E873" s="730"/>
      <c r="F873" s="730"/>
      <c r="G873" s="730"/>
      <c r="H873" s="729"/>
      <c r="I873" s="734">
        <v>3</v>
      </c>
      <c r="J873" s="32" t="s">
        <v>3943</v>
      </c>
      <c r="K873" s="730"/>
      <c r="L873" s="730"/>
      <c r="M873" s="730"/>
      <c r="N873" s="730"/>
      <c r="O873" s="730"/>
      <c r="P873" s="730"/>
      <c r="Q873" s="730"/>
      <c r="R873" s="730"/>
      <c r="S873" s="730"/>
      <c r="T873" s="730"/>
      <c r="U873" s="730"/>
      <c r="W873" s="730"/>
      <c r="X873" s="730"/>
      <c r="Y873" s="730"/>
      <c r="Z873" s="730"/>
      <c r="AA873" s="730"/>
      <c r="AB873" s="730"/>
      <c r="AC873" s="730"/>
      <c r="AD873" s="730"/>
      <c r="AG873" s="730"/>
      <c r="AH873" s="730"/>
      <c r="AI873" s="730"/>
      <c r="AJ873" s="730"/>
      <c r="AK873" s="730"/>
      <c r="AL873" s="730"/>
      <c r="AM873" s="730"/>
      <c r="AN873" s="730"/>
      <c r="AO873" s="730"/>
      <c r="AP873" s="730"/>
      <c r="AQ873" s="730"/>
      <c r="AR873" s="730"/>
      <c r="AS873" s="730"/>
      <c r="BJ873" t="e">
        <f>MATCH(Таблиця4[[#This Row],[BUILDING NAME]],#REF!,0)</f>
        <v>#VALUE!</v>
      </c>
      <c r="BK873" t="e">
        <f>INDEX(#REF!,'02BUILD'!BJ873,1)</f>
        <v>#REF!</v>
      </c>
      <c r="BL873" t="e">
        <v>#VALUE!</v>
      </c>
      <c r="BN873" t="e">
        <f>MATCH(Таблиця4[[#This Row],[BUILDING NAME]],Таблиця5[NAME],0)</f>
        <v>#VALUE!</v>
      </c>
      <c r="BO873" t="e">
        <f>INDEX(Таблиця5[[C - COINS - COST]:[ADDRESS]],'02BUILD'!$BN873,1)</f>
        <v>#VALUE!</v>
      </c>
      <c r="BP873" t="e">
        <f>INDEX(Таблиця5[[C - COINS - COST]:[ADDRESS]],'02BUILD'!$BN873,2)</f>
        <v>#VALUE!</v>
      </c>
      <c r="BQ873" t="e">
        <f>INDEX(Таблиця5[[C - COINS - COST]:[ADDRESS]],'02BUILD'!$BN873,3)</f>
        <v>#VALUE!</v>
      </c>
      <c r="BR873" t="e">
        <f>INDEX(Таблиця5[[C - COINS - COST]:[ADDRESS]],'02BUILD'!$BN873,4)</f>
        <v>#VALUE!</v>
      </c>
      <c r="BS873" t="e">
        <f>INDEX(Таблиця5[[C - COINS - COST]:[ADDRESS]],'02BUILD'!$BN873,5)</f>
        <v>#VALUE!</v>
      </c>
      <c r="BT873" t="e">
        <f>INDEX(Таблиця5[[C - COINS - COST]:[ADDRESS]],'02BUILD'!$BN873,6)</f>
        <v>#VALUE!</v>
      </c>
      <c r="BU873" t="e">
        <f>INDEX(Таблиця5[[C - COINS - COST]:[ADDRESS]],'02BUILD'!$BN873,7)</f>
        <v>#VALUE!</v>
      </c>
      <c r="BV873" t="e">
        <f>INDEX(Таблиця5[[C - COINS - COST]:[ADDRESS]],'02BUILD'!$BN873,8)</f>
        <v>#VALUE!</v>
      </c>
      <c r="BW873" t="e">
        <f>INDEX(Таблиця5[[C - COINS - COST]:[ADDRESS]],'02BUILD'!$BN873,9)</f>
        <v>#VALUE!</v>
      </c>
      <c r="BX873" t="e">
        <f>INDEX(Таблиця5[[C - COINS - COST]:[ADDRESS]],'02BUILD'!$BN873,10)</f>
        <v>#VALUE!</v>
      </c>
    </row>
    <row r="874" spans="1:76">
      <c r="A874" s="730"/>
      <c r="B874" s="730"/>
      <c r="C874" s="730"/>
      <c r="D874" s="730"/>
      <c r="E874" s="730"/>
      <c r="F874" s="730"/>
      <c r="G874" s="730"/>
      <c r="H874" s="729"/>
      <c r="I874" s="734">
        <v>4</v>
      </c>
      <c r="J874" s="32" t="s">
        <v>3944</v>
      </c>
      <c r="K874" s="730"/>
      <c r="L874" s="730"/>
      <c r="M874" s="730"/>
      <c r="N874" s="730"/>
      <c r="O874" s="730"/>
      <c r="P874" s="730"/>
      <c r="Q874" s="730"/>
      <c r="R874" s="730"/>
      <c r="S874" s="730"/>
      <c r="T874" s="730"/>
      <c r="U874" s="730"/>
      <c r="W874" s="730"/>
      <c r="X874" s="730"/>
      <c r="Y874" s="730"/>
      <c r="Z874" s="730"/>
      <c r="AA874" s="730"/>
      <c r="AB874" s="730"/>
      <c r="AC874" s="730"/>
      <c r="AD874" s="730"/>
      <c r="AG874" s="730"/>
      <c r="AH874" s="730"/>
      <c r="AI874" s="730"/>
      <c r="AJ874" s="730"/>
      <c r="AK874" s="730"/>
      <c r="AL874" s="730"/>
      <c r="AM874" s="730"/>
      <c r="AN874" s="730"/>
      <c r="AO874" s="730"/>
      <c r="AP874" s="730"/>
      <c r="AQ874" s="730"/>
      <c r="AR874" s="730"/>
      <c r="AS874" s="730"/>
      <c r="BJ874" t="e">
        <f>MATCH(Таблиця4[[#This Row],[BUILDING NAME]],#REF!,0)</f>
        <v>#VALUE!</v>
      </c>
      <c r="BK874" t="e">
        <f>INDEX(#REF!,'02BUILD'!BJ874,1)</f>
        <v>#REF!</v>
      </c>
      <c r="BL874" t="e">
        <v>#VALUE!</v>
      </c>
      <c r="BN874" t="e">
        <f>MATCH(Таблиця4[[#This Row],[BUILDING NAME]],Таблиця5[NAME],0)</f>
        <v>#VALUE!</v>
      </c>
      <c r="BO874" t="e">
        <f>INDEX(Таблиця5[[C - COINS - COST]:[ADDRESS]],'02BUILD'!$BN874,1)</f>
        <v>#VALUE!</v>
      </c>
      <c r="BP874" t="e">
        <f>INDEX(Таблиця5[[C - COINS - COST]:[ADDRESS]],'02BUILD'!$BN874,2)</f>
        <v>#VALUE!</v>
      </c>
      <c r="BQ874" t="e">
        <f>INDEX(Таблиця5[[C - COINS - COST]:[ADDRESS]],'02BUILD'!$BN874,3)</f>
        <v>#VALUE!</v>
      </c>
      <c r="BR874" t="e">
        <f>INDEX(Таблиця5[[C - COINS - COST]:[ADDRESS]],'02BUILD'!$BN874,4)</f>
        <v>#VALUE!</v>
      </c>
      <c r="BS874" t="e">
        <f>INDEX(Таблиця5[[C - COINS - COST]:[ADDRESS]],'02BUILD'!$BN874,5)</f>
        <v>#VALUE!</v>
      </c>
      <c r="BT874" t="e">
        <f>INDEX(Таблиця5[[C - COINS - COST]:[ADDRESS]],'02BUILD'!$BN874,6)</f>
        <v>#VALUE!</v>
      </c>
      <c r="BU874" t="e">
        <f>INDEX(Таблиця5[[C - COINS - COST]:[ADDRESS]],'02BUILD'!$BN874,7)</f>
        <v>#VALUE!</v>
      </c>
      <c r="BV874" t="e">
        <f>INDEX(Таблиця5[[C - COINS - COST]:[ADDRESS]],'02BUILD'!$BN874,8)</f>
        <v>#VALUE!</v>
      </c>
      <c r="BW874" t="e">
        <f>INDEX(Таблиця5[[C - COINS - COST]:[ADDRESS]],'02BUILD'!$BN874,9)</f>
        <v>#VALUE!</v>
      </c>
      <c r="BX874" t="e">
        <f>INDEX(Таблиця5[[C - COINS - COST]:[ADDRESS]],'02BUILD'!$BN874,10)</f>
        <v>#VALUE!</v>
      </c>
    </row>
    <row r="875" spans="1:76">
      <c r="A875" s="730"/>
      <c r="B875" s="730"/>
      <c r="C875" s="730"/>
      <c r="D875" s="730"/>
      <c r="E875" s="730"/>
      <c r="F875" s="730"/>
      <c r="G875" s="730"/>
      <c r="H875" s="729"/>
      <c r="I875" s="734">
        <v>5</v>
      </c>
      <c r="J875" s="32" t="s">
        <v>3945</v>
      </c>
      <c r="K875" s="730"/>
      <c r="L875" s="730"/>
      <c r="M875" s="730"/>
      <c r="N875" s="730"/>
      <c r="O875" s="730"/>
      <c r="P875" s="730"/>
      <c r="Q875" s="730"/>
      <c r="R875" s="730"/>
      <c r="S875" s="730"/>
      <c r="T875" s="730"/>
      <c r="U875" s="730"/>
      <c r="W875" s="730"/>
      <c r="X875" s="730"/>
      <c r="Y875" s="730"/>
      <c r="Z875" s="730"/>
      <c r="AA875" s="730"/>
      <c r="AB875" s="730"/>
      <c r="AC875" s="730"/>
      <c r="AD875" s="730"/>
      <c r="AG875" s="730"/>
      <c r="AH875" s="730"/>
      <c r="AI875" s="730"/>
      <c r="AJ875" s="730"/>
      <c r="AK875" s="730"/>
      <c r="AL875" s="730"/>
      <c r="AM875" s="730"/>
      <c r="AN875" s="730"/>
      <c r="AO875" s="730"/>
      <c r="AP875" s="730"/>
      <c r="AQ875" s="730"/>
      <c r="AR875" s="730"/>
      <c r="AS875" s="730"/>
      <c r="BJ875" t="e">
        <f>MATCH(Таблиця4[[#This Row],[BUILDING NAME]],#REF!,0)</f>
        <v>#VALUE!</v>
      </c>
      <c r="BK875" t="e">
        <f>INDEX(#REF!,'02BUILD'!BJ875,1)</f>
        <v>#REF!</v>
      </c>
      <c r="BL875" t="e">
        <v>#VALUE!</v>
      </c>
      <c r="BN875" t="e">
        <f>MATCH(Таблиця4[[#This Row],[BUILDING NAME]],Таблиця5[NAME],0)</f>
        <v>#VALUE!</v>
      </c>
      <c r="BO875" t="e">
        <f>INDEX(Таблиця5[[C - COINS - COST]:[ADDRESS]],'02BUILD'!$BN875,1)</f>
        <v>#VALUE!</v>
      </c>
      <c r="BP875" t="e">
        <f>INDEX(Таблиця5[[C - COINS - COST]:[ADDRESS]],'02BUILD'!$BN875,2)</f>
        <v>#VALUE!</v>
      </c>
      <c r="BQ875" t="e">
        <f>INDEX(Таблиця5[[C - COINS - COST]:[ADDRESS]],'02BUILD'!$BN875,3)</f>
        <v>#VALUE!</v>
      </c>
      <c r="BR875" t="e">
        <f>INDEX(Таблиця5[[C - COINS - COST]:[ADDRESS]],'02BUILD'!$BN875,4)</f>
        <v>#VALUE!</v>
      </c>
      <c r="BS875" t="e">
        <f>INDEX(Таблиця5[[C - COINS - COST]:[ADDRESS]],'02BUILD'!$BN875,5)</f>
        <v>#VALUE!</v>
      </c>
      <c r="BT875" t="e">
        <f>INDEX(Таблиця5[[C - COINS - COST]:[ADDRESS]],'02BUILD'!$BN875,6)</f>
        <v>#VALUE!</v>
      </c>
      <c r="BU875" t="e">
        <f>INDEX(Таблиця5[[C - COINS - COST]:[ADDRESS]],'02BUILD'!$BN875,7)</f>
        <v>#VALUE!</v>
      </c>
      <c r="BV875" t="e">
        <f>INDEX(Таблиця5[[C - COINS - COST]:[ADDRESS]],'02BUILD'!$BN875,8)</f>
        <v>#VALUE!</v>
      </c>
      <c r="BW875" t="e">
        <f>INDEX(Таблиця5[[C - COINS - COST]:[ADDRESS]],'02BUILD'!$BN875,9)</f>
        <v>#VALUE!</v>
      </c>
      <c r="BX875" t="e">
        <f>INDEX(Таблиця5[[C - COINS - COST]:[ADDRESS]],'02BUILD'!$BN875,10)</f>
        <v>#VALUE!</v>
      </c>
    </row>
    <row r="876" spans="1:76">
      <c r="A876" s="730"/>
      <c r="B876" s="730"/>
      <c r="C876" s="730"/>
      <c r="D876" s="730"/>
      <c r="E876" s="730"/>
      <c r="F876" s="730"/>
      <c r="G876" s="730"/>
      <c r="H876" s="729"/>
      <c r="I876" s="734">
        <v>6</v>
      </c>
      <c r="J876" s="32" t="s">
        <v>3946</v>
      </c>
      <c r="K876" s="730"/>
      <c r="L876" s="730"/>
      <c r="M876" s="730"/>
      <c r="N876" s="730"/>
      <c r="O876" s="730"/>
      <c r="P876" s="730"/>
      <c r="Q876" s="730"/>
      <c r="R876" s="730"/>
      <c r="S876" s="730"/>
      <c r="T876" s="730"/>
      <c r="U876" s="730"/>
      <c r="W876" s="730"/>
      <c r="X876" s="730"/>
      <c r="Y876" s="730"/>
      <c r="Z876" s="730"/>
      <c r="AA876" s="730"/>
      <c r="AB876" s="730"/>
      <c r="AC876" s="730"/>
      <c r="AD876" s="730"/>
      <c r="AG876" s="730"/>
      <c r="AH876" s="730"/>
      <c r="AI876" s="730"/>
      <c r="AJ876" s="730"/>
      <c r="AK876" s="730"/>
      <c r="AL876" s="730"/>
      <c r="AM876" s="730"/>
      <c r="AN876" s="730"/>
      <c r="AO876" s="730"/>
      <c r="AP876" s="730"/>
      <c r="AQ876" s="730"/>
      <c r="AR876" s="730"/>
      <c r="AS876" s="730"/>
      <c r="BJ876" t="e">
        <f>MATCH(Таблиця4[[#This Row],[BUILDING NAME]],#REF!,0)</f>
        <v>#VALUE!</v>
      </c>
      <c r="BK876" t="e">
        <f>INDEX(#REF!,'02BUILD'!BJ876,1)</f>
        <v>#REF!</v>
      </c>
      <c r="BL876" t="e">
        <v>#VALUE!</v>
      </c>
      <c r="BN876" t="e">
        <f>MATCH(Таблиця4[[#This Row],[BUILDING NAME]],Таблиця5[NAME],0)</f>
        <v>#VALUE!</v>
      </c>
      <c r="BO876" t="e">
        <f>INDEX(Таблиця5[[C - COINS - COST]:[ADDRESS]],'02BUILD'!$BN876,1)</f>
        <v>#VALUE!</v>
      </c>
      <c r="BP876" t="e">
        <f>INDEX(Таблиця5[[C - COINS - COST]:[ADDRESS]],'02BUILD'!$BN876,2)</f>
        <v>#VALUE!</v>
      </c>
      <c r="BQ876" t="e">
        <f>INDEX(Таблиця5[[C - COINS - COST]:[ADDRESS]],'02BUILD'!$BN876,3)</f>
        <v>#VALUE!</v>
      </c>
      <c r="BR876" t="e">
        <f>INDEX(Таблиця5[[C - COINS - COST]:[ADDRESS]],'02BUILD'!$BN876,4)</f>
        <v>#VALUE!</v>
      </c>
      <c r="BS876" t="e">
        <f>INDEX(Таблиця5[[C - COINS - COST]:[ADDRESS]],'02BUILD'!$BN876,5)</f>
        <v>#VALUE!</v>
      </c>
      <c r="BT876" t="e">
        <f>INDEX(Таблиця5[[C - COINS - COST]:[ADDRESS]],'02BUILD'!$BN876,6)</f>
        <v>#VALUE!</v>
      </c>
      <c r="BU876" t="e">
        <f>INDEX(Таблиця5[[C - COINS - COST]:[ADDRESS]],'02BUILD'!$BN876,7)</f>
        <v>#VALUE!</v>
      </c>
      <c r="BV876" t="e">
        <f>INDEX(Таблиця5[[C - COINS - COST]:[ADDRESS]],'02BUILD'!$BN876,8)</f>
        <v>#VALUE!</v>
      </c>
      <c r="BW876" t="e">
        <f>INDEX(Таблиця5[[C - COINS - COST]:[ADDRESS]],'02BUILD'!$BN876,9)</f>
        <v>#VALUE!</v>
      </c>
      <c r="BX876" t="e">
        <f>INDEX(Таблиця5[[C - COINS - COST]:[ADDRESS]],'02BUILD'!$BN876,10)</f>
        <v>#VALUE!</v>
      </c>
    </row>
    <row r="877" spans="1:76">
      <c r="A877" s="730"/>
      <c r="B877" s="730"/>
      <c r="C877" s="730"/>
      <c r="D877" s="730"/>
      <c r="E877" s="730"/>
      <c r="F877" s="730"/>
      <c r="G877" s="730"/>
      <c r="H877" s="729"/>
      <c r="I877" s="899" t="s">
        <v>4100</v>
      </c>
      <c r="J877" s="899"/>
      <c r="K877" s="730"/>
      <c r="L877" s="730"/>
      <c r="M877" s="730"/>
      <c r="N877" s="730"/>
      <c r="O877" s="730"/>
      <c r="P877" s="730"/>
      <c r="Q877" s="730"/>
      <c r="R877" s="730"/>
      <c r="S877" s="730"/>
      <c r="T877" s="730"/>
      <c r="U877" s="730"/>
      <c r="W877" s="730"/>
      <c r="X877" s="730"/>
      <c r="Y877" s="730"/>
      <c r="Z877" s="730"/>
      <c r="AA877" s="730"/>
      <c r="AB877" s="730"/>
      <c r="AC877" s="730"/>
      <c r="AD877" s="730"/>
      <c r="AG877" s="730"/>
      <c r="AH877" s="730"/>
      <c r="AI877" s="730"/>
      <c r="AJ877" s="730"/>
      <c r="AK877" s="730"/>
      <c r="AL877" s="730"/>
      <c r="AM877" s="730"/>
      <c r="AN877" s="730"/>
      <c r="AO877" s="730"/>
      <c r="AP877" s="730"/>
      <c r="AQ877" s="730"/>
      <c r="AR877" s="730"/>
      <c r="AS877" s="730"/>
      <c r="BJ877" t="e">
        <f>MATCH(Таблиця4[[#This Row],[BUILDING NAME]],#REF!,0)</f>
        <v>#VALUE!</v>
      </c>
      <c r="BK877" t="e">
        <f>INDEX(#REF!,'02BUILD'!BJ877,1)</f>
        <v>#REF!</v>
      </c>
      <c r="BL877" t="e">
        <v>#VALUE!</v>
      </c>
      <c r="BN877" t="e">
        <f>MATCH(Таблиця4[[#This Row],[BUILDING NAME]],Таблиця5[NAME],0)</f>
        <v>#VALUE!</v>
      </c>
      <c r="BO877" t="e">
        <f>INDEX(Таблиця5[[C - COINS - COST]:[ADDRESS]],'02BUILD'!$BN877,1)</f>
        <v>#VALUE!</v>
      </c>
      <c r="BP877" t="e">
        <f>INDEX(Таблиця5[[C - COINS - COST]:[ADDRESS]],'02BUILD'!$BN877,2)</f>
        <v>#VALUE!</v>
      </c>
      <c r="BQ877" t="e">
        <f>INDEX(Таблиця5[[C - COINS - COST]:[ADDRESS]],'02BUILD'!$BN877,3)</f>
        <v>#VALUE!</v>
      </c>
      <c r="BR877" t="e">
        <f>INDEX(Таблиця5[[C - COINS - COST]:[ADDRESS]],'02BUILD'!$BN877,4)</f>
        <v>#VALUE!</v>
      </c>
      <c r="BS877" t="e">
        <f>INDEX(Таблиця5[[C - COINS - COST]:[ADDRESS]],'02BUILD'!$BN877,5)</f>
        <v>#VALUE!</v>
      </c>
      <c r="BT877" t="e">
        <f>INDEX(Таблиця5[[C - COINS - COST]:[ADDRESS]],'02BUILD'!$BN877,6)</f>
        <v>#VALUE!</v>
      </c>
      <c r="BU877" t="e">
        <f>INDEX(Таблиця5[[C - COINS - COST]:[ADDRESS]],'02BUILD'!$BN877,7)</f>
        <v>#VALUE!</v>
      </c>
      <c r="BV877" t="e">
        <f>INDEX(Таблиця5[[C - COINS - COST]:[ADDRESS]],'02BUILD'!$BN877,8)</f>
        <v>#VALUE!</v>
      </c>
      <c r="BW877" t="e">
        <f>INDEX(Таблиця5[[C - COINS - COST]:[ADDRESS]],'02BUILD'!$BN877,9)</f>
        <v>#VALUE!</v>
      </c>
      <c r="BX877" t="e">
        <f>INDEX(Таблиця5[[C - COINS - COST]:[ADDRESS]],'02BUILD'!$BN877,10)</f>
        <v>#VALUE!</v>
      </c>
    </row>
    <row r="878" spans="1:76">
      <c r="A878" s="730"/>
      <c r="B878" s="730"/>
      <c r="C878" s="730"/>
      <c r="D878" s="730"/>
      <c r="E878" s="730"/>
      <c r="F878" s="730"/>
      <c r="G878" s="730"/>
      <c r="H878" s="729"/>
      <c r="I878" s="740">
        <v>0.2</v>
      </c>
      <c r="J878" s="734" t="s">
        <v>3985</v>
      </c>
      <c r="K878" s="730"/>
      <c r="L878" s="730"/>
      <c r="M878" s="730"/>
      <c r="N878" s="730"/>
      <c r="O878" s="730"/>
      <c r="P878" s="730"/>
      <c r="Q878" s="730"/>
      <c r="R878" s="730"/>
      <c r="S878" s="730"/>
      <c r="T878" s="730"/>
      <c r="U878" s="730"/>
      <c r="W878" s="730"/>
      <c r="X878" s="730"/>
      <c r="Y878" s="730"/>
      <c r="Z878" s="730"/>
      <c r="AA878" s="730"/>
      <c r="AB878" s="730"/>
      <c r="AC878" s="730"/>
      <c r="AD878" s="730"/>
      <c r="AG878" s="730"/>
      <c r="AH878" s="730"/>
      <c r="AI878" s="730"/>
      <c r="AJ878" s="730"/>
      <c r="AK878" s="730"/>
      <c r="AL878" s="730"/>
      <c r="AM878" s="730"/>
      <c r="AN878" s="730"/>
      <c r="AO878" s="730"/>
      <c r="AP878" s="730"/>
      <c r="AQ878" s="730"/>
      <c r="AR878" s="730"/>
      <c r="AS878" s="730"/>
      <c r="BJ878" t="e">
        <f>MATCH(Таблиця4[[#This Row],[BUILDING NAME]],#REF!,0)</f>
        <v>#VALUE!</v>
      </c>
      <c r="BK878" t="e">
        <f>INDEX(#REF!,'02BUILD'!BJ878,1)</f>
        <v>#REF!</v>
      </c>
      <c r="BL878" t="e">
        <v>#VALUE!</v>
      </c>
      <c r="BN878" t="e">
        <f>MATCH(Таблиця4[[#This Row],[BUILDING NAME]],Таблиця5[NAME],0)</f>
        <v>#VALUE!</v>
      </c>
      <c r="BO878" t="e">
        <f>INDEX(Таблиця5[[C - COINS - COST]:[ADDRESS]],'02BUILD'!$BN878,1)</f>
        <v>#VALUE!</v>
      </c>
      <c r="BP878" t="e">
        <f>INDEX(Таблиця5[[C - COINS - COST]:[ADDRESS]],'02BUILD'!$BN878,2)</f>
        <v>#VALUE!</v>
      </c>
      <c r="BQ878" t="e">
        <f>INDEX(Таблиця5[[C - COINS - COST]:[ADDRESS]],'02BUILD'!$BN878,3)</f>
        <v>#VALUE!</v>
      </c>
      <c r="BR878" t="e">
        <f>INDEX(Таблиця5[[C - COINS - COST]:[ADDRESS]],'02BUILD'!$BN878,4)</f>
        <v>#VALUE!</v>
      </c>
      <c r="BS878" t="e">
        <f>INDEX(Таблиця5[[C - COINS - COST]:[ADDRESS]],'02BUILD'!$BN878,5)</f>
        <v>#VALUE!</v>
      </c>
      <c r="BT878" t="e">
        <f>INDEX(Таблиця5[[C - COINS - COST]:[ADDRESS]],'02BUILD'!$BN878,6)</f>
        <v>#VALUE!</v>
      </c>
      <c r="BU878" t="e">
        <f>INDEX(Таблиця5[[C - COINS - COST]:[ADDRESS]],'02BUILD'!$BN878,7)</f>
        <v>#VALUE!</v>
      </c>
      <c r="BV878" t="e">
        <f>INDEX(Таблиця5[[C - COINS - COST]:[ADDRESS]],'02BUILD'!$BN878,8)</f>
        <v>#VALUE!</v>
      </c>
      <c r="BW878" t="e">
        <f>INDEX(Таблиця5[[C - COINS - COST]:[ADDRESS]],'02BUILD'!$BN878,9)</f>
        <v>#VALUE!</v>
      </c>
      <c r="BX878" t="e">
        <f>INDEX(Таблиця5[[C - COINS - COST]:[ADDRESS]],'02BUILD'!$BN878,10)</f>
        <v>#VALUE!</v>
      </c>
    </row>
    <row r="879" spans="1:76">
      <c r="A879" s="730"/>
      <c r="B879" s="730"/>
      <c r="C879" s="730"/>
      <c r="D879" s="730"/>
      <c r="E879" s="730"/>
      <c r="F879" s="730"/>
      <c r="G879" s="730"/>
      <c r="H879" s="729"/>
      <c r="I879" s="740">
        <v>0.1</v>
      </c>
      <c r="J879" s="734" t="s">
        <v>3986</v>
      </c>
      <c r="K879" s="730"/>
      <c r="L879" s="730"/>
      <c r="M879" s="730"/>
      <c r="N879" s="730"/>
      <c r="O879" s="730"/>
      <c r="P879" s="730"/>
      <c r="Q879" s="730"/>
      <c r="R879" s="730"/>
      <c r="S879" s="730"/>
      <c r="T879" s="730"/>
      <c r="U879" s="730"/>
      <c r="W879" s="730"/>
      <c r="X879" s="730"/>
      <c r="Y879" s="730"/>
      <c r="Z879" s="730"/>
      <c r="AA879" s="730"/>
      <c r="AB879" s="730"/>
      <c r="AC879" s="730"/>
      <c r="AD879" s="730"/>
      <c r="AG879" s="730"/>
      <c r="AH879" s="730"/>
      <c r="AI879" s="730"/>
      <c r="AJ879" s="730"/>
      <c r="AK879" s="730"/>
      <c r="AL879" s="730"/>
      <c r="AM879" s="730"/>
      <c r="AN879" s="730"/>
      <c r="AO879" s="730"/>
      <c r="AP879" s="730"/>
      <c r="AQ879" s="730"/>
      <c r="AR879" s="730"/>
      <c r="AS879" s="730"/>
      <c r="BJ879" t="e">
        <f>MATCH(Таблиця4[[#This Row],[BUILDING NAME]],#REF!,0)</f>
        <v>#VALUE!</v>
      </c>
      <c r="BK879" t="e">
        <f>INDEX(#REF!,'02BUILD'!BJ879,1)</f>
        <v>#REF!</v>
      </c>
      <c r="BL879" t="e">
        <v>#VALUE!</v>
      </c>
      <c r="BN879" t="e">
        <f>MATCH(Таблиця4[[#This Row],[BUILDING NAME]],Таблиця5[NAME],0)</f>
        <v>#VALUE!</v>
      </c>
      <c r="BO879" t="e">
        <f>INDEX(Таблиця5[[C - COINS - COST]:[ADDRESS]],'02BUILD'!$BN879,1)</f>
        <v>#VALUE!</v>
      </c>
      <c r="BP879" t="e">
        <f>INDEX(Таблиця5[[C - COINS - COST]:[ADDRESS]],'02BUILD'!$BN879,2)</f>
        <v>#VALUE!</v>
      </c>
      <c r="BQ879" t="e">
        <f>INDEX(Таблиця5[[C - COINS - COST]:[ADDRESS]],'02BUILD'!$BN879,3)</f>
        <v>#VALUE!</v>
      </c>
      <c r="BR879" t="e">
        <f>INDEX(Таблиця5[[C - COINS - COST]:[ADDRESS]],'02BUILD'!$BN879,4)</f>
        <v>#VALUE!</v>
      </c>
      <c r="BS879" t="e">
        <f>INDEX(Таблиця5[[C - COINS - COST]:[ADDRESS]],'02BUILD'!$BN879,5)</f>
        <v>#VALUE!</v>
      </c>
      <c r="BT879" t="e">
        <f>INDEX(Таблиця5[[C - COINS - COST]:[ADDRESS]],'02BUILD'!$BN879,6)</f>
        <v>#VALUE!</v>
      </c>
      <c r="BU879" t="e">
        <f>INDEX(Таблиця5[[C - COINS - COST]:[ADDRESS]],'02BUILD'!$BN879,7)</f>
        <v>#VALUE!</v>
      </c>
      <c r="BV879" t="e">
        <f>INDEX(Таблиця5[[C - COINS - COST]:[ADDRESS]],'02BUILD'!$BN879,8)</f>
        <v>#VALUE!</v>
      </c>
      <c r="BW879" t="e">
        <f>INDEX(Таблиця5[[C - COINS - COST]:[ADDRESS]],'02BUILD'!$BN879,9)</f>
        <v>#VALUE!</v>
      </c>
      <c r="BX879" t="e">
        <f>INDEX(Таблиця5[[C - COINS - COST]:[ADDRESS]],'02BUILD'!$BN879,10)</f>
        <v>#VALUE!</v>
      </c>
    </row>
    <row r="880" spans="1:76">
      <c r="A880" s="730"/>
      <c r="B880" s="730"/>
      <c r="C880" s="730"/>
      <c r="D880" s="730"/>
      <c r="E880" s="730"/>
      <c r="F880" s="730"/>
      <c r="G880" s="730"/>
      <c r="H880" s="729"/>
      <c r="I880" s="740">
        <v>0.2</v>
      </c>
      <c r="J880" s="734" t="s">
        <v>3987</v>
      </c>
      <c r="K880" s="730"/>
      <c r="L880" s="730"/>
      <c r="M880" s="730"/>
      <c r="N880" s="730"/>
      <c r="O880" s="730"/>
      <c r="P880" s="730"/>
      <c r="Q880" s="730"/>
      <c r="R880" s="730"/>
      <c r="S880" s="730"/>
      <c r="T880" s="730"/>
      <c r="U880" s="730"/>
      <c r="W880" s="730"/>
      <c r="X880" s="730"/>
      <c r="Y880" s="730"/>
      <c r="Z880" s="730"/>
      <c r="AA880" s="730"/>
      <c r="AB880" s="730"/>
      <c r="AC880" s="730"/>
      <c r="AD880" s="730"/>
      <c r="AG880" s="730"/>
      <c r="AH880" s="730"/>
      <c r="AI880" s="730"/>
      <c r="AJ880" s="730"/>
      <c r="AK880" s="730"/>
      <c r="AL880" s="730"/>
      <c r="AM880" s="730"/>
      <c r="AN880" s="730"/>
      <c r="AO880" s="730"/>
      <c r="AP880" s="730"/>
      <c r="AQ880" s="730"/>
      <c r="AR880" s="730"/>
      <c r="AS880" s="730"/>
      <c r="BJ880" t="e">
        <f>MATCH(Таблиця4[[#This Row],[BUILDING NAME]],#REF!,0)</f>
        <v>#VALUE!</v>
      </c>
      <c r="BK880" t="e">
        <f>INDEX(#REF!,'02BUILD'!BJ880,1)</f>
        <v>#REF!</v>
      </c>
      <c r="BL880" t="e">
        <v>#VALUE!</v>
      </c>
      <c r="BN880" t="e">
        <f>MATCH(Таблиця4[[#This Row],[BUILDING NAME]],Таблиця5[NAME],0)</f>
        <v>#VALUE!</v>
      </c>
      <c r="BO880" t="e">
        <f>INDEX(Таблиця5[[C - COINS - COST]:[ADDRESS]],'02BUILD'!$BN880,1)</f>
        <v>#VALUE!</v>
      </c>
      <c r="BP880" t="e">
        <f>INDEX(Таблиця5[[C - COINS - COST]:[ADDRESS]],'02BUILD'!$BN880,2)</f>
        <v>#VALUE!</v>
      </c>
      <c r="BQ880" t="e">
        <f>INDEX(Таблиця5[[C - COINS - COST]:[ADDRESS]],'02BUILD'!$BN880,3)</f>
        <v>#VALUE!</v>
      </c>
      <c r="BR880" t="e">
        <f>INDEX(Таблиця5[[C - COINS - COST]:[ADDRESS]],'02BUILD'!$BN880,4)</f>
        <v>#VALUE!</v>
      </c>
      <c r="BS880" t="e">
        <f>INDEX(Таблиця5[[C - COINS - COST]:[ADDRESS]],'02BUILD'!$BN880,5)</f>
        <v>#VALUE!</v>
      </c>
      <c r="BT880" t="e">
        <f>INDEX(Таблиця5[[C - COINS - COST]:[ADDRESS]],'02BUILD'!$BN880,6)</f>
        <v>#VALUE!</v>
      </c>
      <c r="BU880" t="e">
        <f>INDEX(Таблиця5[[C - COINS - COST]:[ADDRESS]],'02BUILD'!$BN880,7)</f>
        <v>#VALUE!</v>
      </c>
      <c r="BV880" t="e">
        <f>INDEX(Таблиця5[[C - COINS - COST]:[ADDRESS]],'02BUILD'!$BN880,8)</f>
        <v>#VALUE!</v>
      </c>
      <c r="BW880" t="e">
        <f>INDEX(Таблиця5[[C - COINS - COST]:[ADDRESS]],'02BUILD'!$BN880,9)</f>
        <v>#VALUE!</v>
      </c>
      <c r="BX880" t="e">
        <f>INDEX(Таблиця5[[C - COINS - COST]:[ADDRESS]],'02BUILD'!$BN880,10)</f>
        <v>#VALUE!</v>
      </c>
    </row>
    <row r="881" spans="1:76">
      <c r="A881" s="730"/>
      <c r="B881" s="730"/>
      <c r="C881" s="730"/>
      <c r="D881" s="730"/>
      <c r="E881" s="730"/>
      <c r="F881" s="730"/>
      <c r="G881" s="730"/>
      <c r="H881" s="729"/>
      <c r="I881" s="740">
        <v>0.2</v>
      </c>
      <c r="J881" s="734" t="s">
        <v>3988</v>
      </c>
      <c r="K881" s="730"/>
      <c r="L881" s="730"/>
      <c r="M881" s="730"/>
      <c r="N881" s="730"/>
      <c r="O881" s="730"/>
      <c r="P881" s="730"/>
      <c r="Q881" s="730"/>
      <c r="R881" s="730"/>
      <c r="S881" s="730"/>
      <c r="T881" s="730"/>
      <c r="U881" s="730"/>
      <c r="W881" s="730"/>
      <c r="X881" s="730"/>
      <c r="Y881" s="730"/>
      <c r="Z881" s="730"/>
      <c r="AA881" s="730"/>
      <c r="AB881" s="730"/>
      <c r="AC881" s="730"/>
      <c r="AD881" s="730"/>
      <c r="AG881" s="730"/>
      <c r="AH881" s="730"/>
      <c r="AI881" s="730"/>
      <c r="AJ881" s="730"/>
      <c r="AK881" s="730"/>
      <c r="AL881" s="730"/>
      <c r="AM881" s="730"/>
      <c r="AN881" s="730"/>
      <c r="AO881" s="730"/>
      <c r="AP881" s="730"/>
      <c r="AQ881" s="730"/>
      <c r="AR881" s="730"/>
      <c r="AS881" s="730"/>
      <c r="BJ881" t="e">
        <f>MATCH(Таблиця4[[#This Row],[BUILDING NAME]],#REF!,0)</f>
        <v>#VALUE!</v>
      </c>
      <c r="BK881" t="e">
        <f>INDEX(#REF!,'02BUILD'!BJ881,1)</f>
        <v>#REF!</v>
      </c>
      <c r="BL881" t="e">
        <v>#VALUE!</v>
      </c>
      <c r="BN881" t="e">
        <f>MATCH(Таблиця4[[#This Row],[BUILDING NAME]],Таблиця5[NAME],0)</f>
        <v>#VALUE!</v>
      </c>
      <c r="BO881" t="e">
        <f>INDEX(Таблиця5[[C - COINS - COST]:[ADDRESS]],'02BUILD'!$BN881,1)</f>
        <v>#VALUE!</v>
      </c>
      <c r="BP881" t="e">
        <f>INDEX(Таблиця5[[C - COINS - COST]:[ADDRESS]],'02BUILD'!$BN881,2)</f>
        <v>#VALUE!</v>
      </c>
      <c r="BQ881" t="e">
        <f>INDEX(Таблиця5[[C - COINS - COST]:[ADDRESS]],'02BUILD'!$BN881,3)</f>
        <v>#VALUE!</v>
      </c>
      <c r="BR881" t="e">
        <f>INDEX(Таблиця5[[C - COINS - COST]:[ADDRESS]],'02BUILD'!$BN881,4)</f>
        <v>#VALUE!</v>
      </c>
      <c r="BS881" t="e">
        <f>INDEX(Таблиця5[[C - COINS - COST]:[ADDRESS]],'02BUILD'!$BN881,5)</f>
        <v>#VALUE!</v>
      </c>
      <c r="BT881" t="e">
        <f>INDEX(Таблиця5[[C - COINS - COST]:[ADDRESS]],'02BUILD'!$BN881,6)</f>
        <v>#VALUE!</v>
      </c>
      <c r="BU881" t="e">
        <f>INDEX(Таблиця5[[C - COINS - COST]:[ADDRESS]],'02BUILD'!$BN881,7)</f>
        <v>#VALUE!</v>
      </c>
      <c r="BV881" t="e">
        <f>INDEX(Таблиця5[[C - COINS - COST]:[ADDRESS]],'02BUILD'!$BN881,8)</f>
        <v>#VALUE!</v>
      </c>
      <c r="BW881" t="e">
        <f>INDEX(Таблиця5[[C - COINS - COST]:[ADDRESS]],'02BUILD'!$BN881,9)</f>
        <v>#VALUE!</v>
      </c>
      <c r="BX881" t="e">
        <f>INDEX(Таблиця5[[C - COINS - COST]:[ADDRESS]],'02BUILD'!$BN881,10)</f>
        <v>#VALUE!</v>
      </c>
    </row>
    <row r="882" spans="1:76">
      <c r="A882" s="730"/>
      <c r="B882" s="730"/>
      <c r="C882" s="730"/>
      <c r="D882" s="730"/>
      <c r="E882" s="730"/>
      <c r="F882" s="730"/>
      <c r="G882" s="730"/>
      <c r="H882" s="729"/>
      <c r="I882" s="740">
        <v>0.1</v>
      </c>
      <c r="J882" s="734" t="s">
        <v>3989</v>
      </c>
      <c r="K882" s="730"/>
      <c r="L882" s="730"/>
      <c r="M882" s="730"/>
      <c r="N882" s="730"/>
      <c r="O882" s="730"/>
      <c r="P882" s="730"/>
      <c r="Q882" s="730"/>
      <c r="R882" s="730"/>
      <c r="S882" s="730"/>
      <c r="T882" s="730"/>
      <c r="U882" s="730"/>
      <c r="W882" s="730"/>
      <c r="X882" s="730"/>
      <c r="Y882" s="730"/>
      <c r="Z882" s="730"/>
      <c r="AA882" s="730"/>
      <c r="AB882" s="730"/>
      <c r="AC882" s="730"/>
      <c r="AD882" s="730"/>
      <c r="AG882" s="730"/>
      <c r="AH882" s="730"/>
      <c r="AI882" s="730"/>
      <c r="AJ882" s="730"/>
      <c r="AK882" s="730"/>
      <c r="AL882" s="730"/>
      <c r="AM882" s="730"/>
      <c r="AN882" s="730"/>
      <c r="AO882" s="730"/>
      <c r="AP882" s="730"/>
      <c r="AQ882" s="730"/>
      <c r="AR882" s="730"/>
      <c r="AS882" s="730"/>
      <c r="BJ882" t="e">
        <f>MATCH(Таблиця4[[#This Row],[BUILDING NAME]],#REF!,0)</f>
        <v>#VALUE!</v>
      </c>
      <c r="BK882" t="e">
        <f>INDEX(#REF!,'02BUILD'!BJ882,1)</f>
        <v>#REF!</v>
      </c>
      <c r="BL882" t="e">
        <v>#VALUE!</v>
      </c>
      <c r="BN882" t="e">
        <f>MATCH(Таблиця4[[#This Row],[BUILDING NAME]],Таблиця5[NAME],0)</f>
        <v>#VALUE!</v>
      </c>
      <c r="BO882" t="e">
        <f>INDEX(Таблиця5[[C - COINS - COST]:[ADDRESS]],'02BUILD'!$BN882,1)</f>
        <v>#VALUE!</v>
      </c>
      <c r="BP882" t="e">
        <f>INDEX(Таблиця5[[C - COINS - COST]:[ADDRESS]],'02BUILD'!$BN882,2)</f>
        <v>#VALUE!</v>
      </c>
      <c r="BQ882" t="e">
        <f>INDEX(Таблиця5[[C - COINS - COST]:[ADDRESS]],'02BUILD'!$BN882,3)</f>
        <v>#VALUE!</v>
      </c>
      <c r="BR882" t="e">
        <f>INDEX(Таблиця5[[C - COINS - COST]:[ADDRESS]],'02BUILD'!$BN882,4)</f>
        <v>#VALUE!</v>
      </c>
      <c r="BS882" t="e">
        <f>INDEX(Таблиця5[[C - COINS - COST]:[ADDRESS]],'02BUILD'!$BN882,5)</f>
        <v>#VALUE!</v>
      </c>
      <c r="BT882" t="e">
        <f>INDEX(Таблиця5[[C - COINS - COST]:[ADDRESS]],'02BUILD'!$BN882,6)</f>
        <v>#VALUE!</v>
      </c>
      <c r="BU882" t="e">
        <f>INDEX(Таблиця5[[C - COINS - COST]:[ADDRESS]],'02BUILD'!$BN882,7)</f>
        <v>#VALUE!</v>
      </c>
      <c r="BV882" t="e">
        <f>INDEX(Таблиця5[[C - COINS - COST]:[ADDRESS]],'02BUILD'!$BN882,8)</f>
        <v>#VALUE!</v>
      </c>
      <c r="BW882" t="e">
        <f>INDEX(Таблиця5[[C - COINS - COST]:[ADDRESS]],'02BUILD'!$BN882,9)</f>
        <v>#VALUE!</v>
      </c>
      <c r="BX882" t="e">
        <f>INDEX(Таблиця5[[C - COINS - COST]:[ADDRESS]],'02BUILD'!$BN882,10)</f>
        <v>#VALUE!</v>
      </c>
    </row>
    <row r="883" spans="1:76">
      <c r="A883" s="730"/>
      <c r="B883" s="730"/>
      <c r="C883" s="730"/>
      <c r="D883" s="730"/>
      <c r="E883" s="730"/>
      <c r="F883" s="730"/>
      <c r="G883" s="730"/>
      <c r="H883" s="729"/>
      <c r="I883" s="740">
        <v>0.2</v>
      </c>
      <c r="J883" s="734" t="s">
        <v>3990</v>
      </c>
      <c r="K883" s="730"/>
      <c r="L883" s="730"/>
      <c r="M883" s="730"/>
      <c r="N883" s="730"/>
      <c r="O883" s="730"/>
      <c r="P883" s="730"/>
      <c r="Q883" s="730"/>
      <c r="R883" s="730"/>
      <c r="S883" s="730"/>
      <c r="T883" s="730"/>
      <c r="U883" s="730"/>
      <c r="W883" s="730"/>
      <c r="X883" s="730"/>
      <c r="Y883" s="730"/>
      <c r="Z883" s="730"/>
      <c r="AA883" s="730"/>
      <c r="AB883" s="730"/>
      <c r="AC883" s="730"/>
      <c r="AD883" s="730"/>
      <c r="AG883" s="730"/>
      <c r="AH883" s="730"/>
      <c r="AI883" s="730"/>
      <c r="AJ883" s="730"/>
      <c r="AK883" s="730"/>
      <c r="AL883" s="730"/>
      <c r="AM883" s="730"/>
      <c r="AN883" s="730"/>
      <c r="AO883" s="730"/>
      <c r="AP883" s="730"/>
      <c r="AQ883" s="730"/>
      <c r="AR883" s="730"/>
      <c r="AS883" s="730"/>
      <c r="BJ883" t="e">
        <f>MATCH(Таблиця4[[#This Row],[BUILDING NAME]],#REF!,0)</f>
        <v>#VALUE!</v>
      </c>
      <c r="BK883" t="e">
        <f>INDEX(#REF!,'02BUILD'!BJ883,1)</f>
        <v>#REF!</v>
      </c>
      <c r="BL883" t="e">
        <v>#VALUE!</v>
      </c>
      <c r="BN883" t="e">
        <f>MATCH(Таблиця4[[#This Row],[BUILDING NAME]],Таблиця5[NAME],0)</f>
        <v>#VALUE!</v>
      </c>
      <c r="BO883" t="e">
        <f>INDEX(Таблиця5[[C - COINS - COST]:[ADDRESS]],'02BUILD'!$BN883,1)</f>
        <v>#VALUE!</v>
      </c>
      <c r="BP883" t="e">
        <f>INDEX(Таблиця5[[C - COINS - COST]:[ADDRESS]],'02BUILD'!$BN883,2)</f>
        <v>#VALUE!</v>
      </c>
      <c r="BQ883" t="e">
        <f>INDEX(Таблиця5[[C - COINS - COST]:[ADDRESS]],'02BUILD'!$BN883,3)</f>
        <v>#VALUE!</v>
      </c>
      <c r="BR883" t="e">
        <f>INDEX(Таблиця5[[C - COINS - COST]:[ADDRESS]],'02BUILD'!$BN883,4)</f>
        <v>#VALUE!</v>
      </c>
      <c r="BS883" t="e">
        <f>INDEX(Таблиця5[[C - COINS - COST]:[ADDRESS]],'02BUILD'!$BN883,5)</f>
        <v>#VALUE!</v>
      </c>
      <c r="BT883" t="e">
        <f>INDEX(Таблиця5[[C - COINS - COST]:[ADDRESS]],'02BUILD'!$BN883,6)</f>
        <v>#VALUE!</v>
      </c>
      <c r="BU883" t="e">
        <f>INDEX(Таблиця5[[C - COINS - COST]:[ADDRESS]],'02BUILD'!$BN883,7)</f>
        <v>#VALUE!</v>
      </c>
      <c r="BV883" t="e">
        <f>INDEX(Таблиця5[[C - COINS - COST]:[ADDRESS]],'02BUILD'!$BN883,8)</f>
        <v>#VALUE!</v>
      </c>
      <c r="BW883" t="e">
        <f>INDEX(Таблиця5[[C - COINS - COST]:[ADDRESS]],'02BUILD'!$BN883,9)</f>
        <v>#VALUE!</v>
      </c>
      <c r="BX883" t="e">
        <f>INDEX(Таблиця5[[C - COINS - COST]:[ADDRESS]],'02BUILD'!$BN883,10)</f>
        <v>#VALUE!</v>
      </c>
    </row>
    <row r="884" spans="1:76">
      <c r="A884" s="730"/>
      <c r="B884" s="730"/>
      <c r="C884" s="730"/>
      <c r="D884" s="730"/>
      <c r="E884" s="730"/>
      <c r="F884" s="730"/>
      <c r="G884" s="730"/>
      <c r="H884" s="729"/>
      <c r="I884" s="730"/>
      <c r="J884" s="730"/>
      <c r="K884" s="730"/>
      <c r="L884" s="730"/>
      <c r="M884" s="730"/>
      <c r="N884" s="730"/>
      <c r="O884" s="730"/>
      <c r="P884" s="730"/>
      <c r="Q884" s="730"/>
      <c r="R884" s="730"/>
      <c r="S884" s="730"/>
      <c r="T884" s="730"/>
      <c r="U884" s="730"/>
      <c r="W884" s="730"/>
      <c r="X884" s="730"/>
      <c r="Y884" s="730"/>
      <c r="Z884" s="730"/>
      <c r="AA884" s="730"/>
      <c r="AB884" s="730"/>
      <c r="AC884" s="730"/>
      <c r="AD884" s="730"/>
      <c r="AG884" s="730"/>
      <c r="AH884" s="730"/>
      <c r="AI884" s="730"/>
      <c r="AJ884" s="730"/>
      <c r="AK884" s="730"/>
      <c r="AL884" s="730"/>
      <c r="AM884" s="730"/>
      <c r="AN884" s="730"/>
      <c r="AO884" s="730"/>
      <c r="AP884" s="730"/>
      <c r="AQ884" s="730"/>
      <c r="AR884" s="730"/>
      <c r="AS884" s="730"/>
      <c r="BJ884" t="e">
        <f>MATCH(Таблиця4[[#This Row],[BUILDING NAME]],#REF!,0)</f>
        <v>#VALUE!</v>
      </c>
      <c r="BK884" t="e">
        <f>INDEX(#REF!,'02BUILD'!BJ884,1)</f>
        <v>#REF!</v>
      </c>
      <c r="BL884" t="e">
        <v>#VALUE!</v>
      </c>
      <c r="BN884" t="e">
        <f>MATCH(Таблиця4[[#This Row],[BUILDING NAME]],Таблиця5[NAME],0)</f>
        <v>#VALUE!</v>
      </c>
      <c r="BO884" t="e">
        <f>INDEX(Таблиця5[[C - COINS - COST]:[ADDRESS]],'02BUILD'!$BN884,1)</f>
        <v>#VALUE!</v>
      </c>
      <c r="BP884" t="e">
        <f>INDEX(Таблиця5[[C - COINS - COST]:[ADDRESS]],'02BUILD'!$BN884,2)</f>
        <v>#VALUE!</v>
      </c>
      <c r="BQ884" t="e">
        <f>INDEX(Таблиця5[[C - COINS - COST]:[ADDRESS]],'02BUILD'!$BN884,3)</f>
        <v>#VALUE!</v>
      </c>
      <c r="BR884" t="e">
        <f>INDEX(Таблиця5[[C - COINS - COST]:[ADDRESS]],'02BUILD'!$BN884,4)</f>
        <v>#VALUE!</v>
      </c>
      <c r="BS884" t="e">
        <f>INDEX(Таблиця5[[C - COINS - COST]:[ADDRESS]],'02BUILD'!$BN884,5)</f>
        <v>#VALUE!</v>
      </c>
      <c r="BT884" t="e">
        <f>INDEX(Таблиця5[[C - COINS - COST]:[ADDRESS]],'02BUILD'!$BN884,6)</f>
        <v>#VALUE!</v>
      </c>
      <c r="BU884" t="e">
        <f>INDEX(Таблиця5[[C - COINS - COST]:[ADDRESS]],'02BUILD'!$BN884,7)</f>
        <v>#VALUE!</v>
      </c>
      <c r="BV884" t="e">
        <f>INDEX(Таблиця5[[C - COINS - COST]:[ADDRESS]],'02BUILD'!$BN884,8)</f>
        <v>#VALUE!</v>
      </c>
      <c r="BW884" t="e">
        <f>INDEX(Таблиця5[[C - COINS - COST]:[ADDRESS]],'02BUILD'!$BN884,9)</f>
        <v>#VALUE!</v>
      </c>
      <c r="BX884" t="e">
        <f>INDEX(Таблиця5[[C - COINS - COST]:[ADDRESS]],'02BUILD'!$BN884,10)</f>
        <v>#VALUE!</v>
      </c>
    </row>
    <row r="885" spans="1:76" ht="15.75">
      <c r="A885" s="730"/>
      <c r="B885" s="730"/>
      <c r="C885" s="730"/>
      <c r="D885" s="730"/>
      <c r="E885" s="730"/>
      <c r="F885" s="730"/>
      <c r="G885" s="730"/>
      <c r="H885" s="729"/>
      <c r="I885" s="905" t="s">
        <v>4101</v>
      </c>
      <c r="J885" s="905"/>
      <c r="K885" s="905"/>
      <c r="L885" s="905"/>
      <c r="M885" s="730"/>
      <c r="N885" s="730"/>
      <c r="O885" s="730"/>
      <c r="P885" s="730"/>
      <c r="Q885" s="730"/>
      <c r="R885" s="730"/>
      <c r="S885" s="730"/>
      <c r="T885" s="730"/>
      <c r="U885" s="730"/>
      <c r="W885" s="730"/>
      <c r="X885" s="730"/>
      <c r="Y885" s="730"/>
      <c r="Z885" s="730"/>
      <c r="AA885" s="730"/>
      <c r="AB885" s="730"/>
      <c r="AC885" s="730"/>
      <c r="AD885" s="730"/>
      <c r="AG885" s="730"/>
      <c r="AH885" s="730"/>
      <c r="AI885" s="730"/>
      <c r="AJ885" s="730"/>
      <c r="AK885" s="730"/>
      <c r="AL885" s="730"/>
      <c r="AM885" s="730"/>
      <c r="AN885" s="730"/>
      <c r="AO885" s="730"/>
      <c r="AP885" s="730"/>
      <c r="AQ885" s="730"/>
      <c r="AR885" s="730"/>
      <c r="AS885" s="730"/>
      <c r="BJ885" t="e">
        <f>MATCH(Таблиця4[[#This Row],[BUILDING NAME]],#REF!,0)</f>
        <v>#VALUE!</v>
      </c>
      <c r="BK885" t="e">
        <f>INDEX(#REF!,'02BUILD'!BJ885,1)</f>
        <v>#REF!</v>
      </c>
      <c r="BL885" t="e">
        <v>#VALUE!</v>
      </c>
      <c r="BN885" t="e">
        <f>MATCH(Таблиця4[[#This Row],[BUILDING NAME]],Таблиця5[NAME],0)</f>
        <v>#VALUE!</v>
      </c>
      <c r="BO885" t="e">
        <f>INDEX(Таблиця5[[C - COINS - COST]:[ADDRESS]],'02BUILD'!$BN885,1)</f>
        <v>#VALUE!</v>
      </c>
      <c r="BP885" t="e">
        <f>INDEX(Таблиця5[[C - COINS - COST]:[ADDRESS]],'02BUILD'!$BN885,2)</f>
        <v>#VALUE!</v>
      </c>
      <c r="BQ885" t="e">
        <f>INDEX(Таблиця5[[C - COINS - COST]:[ADDRESS]],'02BUILD'!$BN885,3)</f>
        <v>#VALUE!</v>
      </c>
      <c r="BR885" t="e">
        <f>INDEX(Таблиця5[[C - COINS - COST]:[ADDRESS]],'02BUILD'!$BN885,4)</f>
        <v>#VALUE!</v>
      </c>
      <c r="BS885" t="e">
        <f>INDEX(Таблиця5[[C - COINS - COST]:[ADDRESS]],'02BUILD'!$BN885,5)</f>
        <v>#VALUE!</v>
      </c>
      <c r="BT885" t="e">
        <f>INDEX(Таблиця5[[C - COINS - COST]:[ADDRESS]],'02BUILD'!$BN885,6)</f>
        <v>#VALUE!</v>
      </c>
      <c r="BU885" t="e">
        <f>INDEX(Таблиця5[[C - COINS - COST]:[ADDRESS]],'02BUILD'!$BN885,7)</f>
        <v>#VALUE!</v>
      </c>
      <c r="BV885" t="e">
        <f>INDEX(Таблиця5[[C - COINS - COST]:[ADDRESS]],'02BUILD'!$BN885,8)</f>
        <v>#VALUE!</v>
      </c>
      <c r="BW885" t="e">
        <f>INDEX(Таблиця5[[C - COINS - COST]:[ADDRESS]],'02BUILD'!$BN885,9)</f>
        <v>#VALUE!</v>
      </c>
      <c r="BX885" t="e">
        <f>INDEX(Таблиця5[[C - COINS - COST]:[ADDRESS]],'02BUILD'!$BN885,10)</f>
        <v>#VALUE!</v>
      </c>
    </row>
    <row r="886" spans="1:76" ht="15.75">
      <c r="A886" s="730"/>
      <c r="B886" s="730"/>
      <c r="C886" s="730"/>
      <c r="D886" s="730"/>
      <c r="E886" s="730"/>
      <c r="F886" s="730"/>
      <c r="G886" s="730"/>
      <c r="H886" s="729"/>
      <c r="I886" s="31" t="s">
        <v>3964</v>
      </c>
      <c r="J886" s="31" t="s">
        <v>2081</v>
      </c>
      <c r="K886" s="54" t="s">
        <v>2069</v>
      </c>
      <c r="L886" s="31" t="s">
        <v>2083</v>
      </c>
      <c r="M886" s="730"/>
      <c r="N886" s="730"/>
      <c r="O886" s="730"/>
      <c r="P886" s="730"/>
      <c r="Q886" s="730"/>
      <c r="R886" s="730"/>
      <c r="S886" s="730"/>
      <c r="T886" s="730"/>
      <c r="U886" s="730"/>
      <c r="W886" s="730"/>
      <c r="X886" s="730"/>
      <c r="Y886" s="730"/>
      <c r="Z886" s="730"/>
      <c r="AA886" s="730"/>
      <c r="AB886" s="730"/>
      <c r="AC886" s="730"/>
      <c r="AD886" s="730"/>
      <c r="AG886" s="730"/>
      <c r="AH886" s="730"/>
      <c r="AI886" s="730"/>
      <c r="AJ886" s="730"/>
      <c r="AK886" s="730"/>
      <c r="AL886" s="730"/>
      <c r="AM886" s="730"/>
      <c r="AN886" s="730"/>
      <c r="AO886" s="730"/>
      <c r="AP886" s="730"/>
      <c r="AQ886" s="730"/>
      <c r="AR886" s="730"/>
      <c r="AS886" s="730"/>
      <c r="BJ886" t="e">
        <f>MATCH(Таблиця4[[#This Row],[BUILDING NAME]],#REF!,0)</f>
        <v>#VALUE!</v>
      </c>
      <c r="BK886" t="e">
        <f>INDEX(#REF!,'02BUILD'!BJ886,1)</f>
        <v>#REF!</v>
      </c>
      <c r="BL886" t="e">
        <v>#VALUE!</v>
      </c>
      <c r="BN886" t="e">
        <f>MATCH(Таблиця4[[#This Row],[BUILDING NAME]],Таблиця5[NAME],0)</f>
        <v>#VALUE!</v>
      </c>
      <c r="BO886" t="e">
        <f>INDEX(Таблиця5[[C - COINS - COST]:[ADDRESS]],'02BUILD'!$BN886,1)</f>
        <v>#VALUE!</v>
      </c>
      <c r="BP886" t="e">
        <f>INDEX(Таблиця5[[C - COINS - COST]:[ADDRESS]],'02BUILD'!$BN886,2)</f>
        <v>#VALUE!</v>
      </c>
      <c r="BQ886" t="e">
        <f>INDEX(Таблиця5[[C - COINS - COST]:[ADDRESS]],'02BUILD'!$BN886,3)</f>
        <v>#VALUE!</v>
      </c>
      <c r="BR886" t="e">
        <f>INDEX(Таблиця5[[C - COINS - COST]:[ADDRESS]],'02BUILD'!$BN886,4)</f>
        <v>#VALUE!</v>
      </c>
      <c r="BS886" t="e">
        <f>INDEX(Таблиця5[[C - COINS - COST]:[ADDRESS]],'02BUILD'!$BN886,5)</f>
        <v>#VALUE!</v>
      </c>
      <c r="BT886" t="e">
        <f>INDEX(Таблиця5[[C - COINS - COST]:[ADDRESS]],'02BUILD'!$BN886,6)</f>
        <v>#VALUE!</v>
      </c>
      <c r="BU886" t="e">
        <f>INDEX(Таблиця5[[C - COINS - COST]:[ADDRESS]],'02BUILD'!$BN886,7)</f>
        <v>#VALUE!</v>
      </c>
      <c r="BV886" t="e">
        <f>INDEX(Таблиця5[[C - COINS - COST]:[ADDRESS]],'02BUILD'!$BN886,8)</f>
        <v>#VALUE!</v>
      </c>
      <c r="BW886" t="e">
        <f>INDEX(Таблиця5[[C - COINS - COST]:[ADDRESS]],'02BUILD'!$BN886,9)</f>
        <v>#VALUE!</v>
      </c>
      <c r="BX886" t="e">
        <f>INDEX(Таблиця5[[C - COINS - COST]:[ADDRESS]],'02BUILD'!$BN886,10)</f>
        <v>#VALUE!</v>
      </c>
    </row>
    <row r="887" spans="1:76">
      <c r="A887" s="730"/>
      <c r="B887" s="730"/>
      <c r="C887" s="730"/>
      <c r="D887" s="730"/>
      <c r="E887" s="730"/>
      <c r="F887" s="730"/>
      <c r="G887" s="730"/>
      <c r="H887" s="729"/>
      <c r="I887" s="734">
        <v>1</v>
      </c>
      <c r="J887" s="734" t="s">
        <v>3947</v>
      </c>
      <c r="K887" s="734" t="s">
        <v>3948</v>
      </c>
      <c r="L887" s="734" t="s">
        <v>3948</v>
      </c>
      <c r="M887" s="730"/>
      <c r="N887" s="730"/>
      <c r="O887" s="730"/>
      <c r="P887" s="730"/>
      <c r="Q887" s="730"/>
      <c r="R887" s="730"/>
      <c r="S887" s="730"/>
      <c r="T887" s="730"/>
      <c r="U887" s="730"/>
      <c r="W887" s="730"/>
      <c r="X887" s="730"/>
      <c r="Y887" s="730"/>
      <c r="Z887" s="730"/>
      <c r="AA887" s="730"/>
      <c r="AB887" s="730"/>
      <c r="AC887" s="730"/>
      <c r="AD887" s="730"/>
      <c r="AG887" s="730"/>
      <c r="AH887" s="730"/>
      <c r="AI887" s="730"/>
      <c r="AJ887" s="730"/>
      <c r="AK887" s="730"/>
      <c r="AL887" s="730"/>
      <c r="AM887" s="730"/>
      <c r="AN887" s="730"/>
      <c r="AO887" s="730"/>
      <c r="AP887" s="730"/>
      <c r="AQ887" s="730"/>
      <c r="AR887" s="730"/>
      <c r="AS887" s="730"/>
      <c r="BJ887" t="e">
        <f>MATCH(Таблиця4[[#This Row],[BUILDING NAME]],#REF!,0)</f>
        <v>#VALUE!</v>
      </c>
      <c r="BK887" t="e">
        <f>INDEX(#REF!,'02BUILD'!BJ887,1)</f>
        <v>#REF!</v>
      </c>
      <c r="BL887" t="e">
        <v>#VALUE!</v>
      </c>
      <c r="BN887" t="e">
        <f>MATCH(Таблиця4[[#This Row],[BUILDING NAME]],Таблиця5[NAME],0)</f>
        <v>#VALUE!</v>
      </c>
      <c r="BO887" t="e">
        <f>INDEX(Таблиця5[[C - COINS - COST]:[ADDRESS]],'02BUILD'!$BN887,1)</f>
        <v>#VALUE!</v>
      </c>
      <c r="BP887" t="e">
        <f>INDEX(Таблиця5[[C - COINS - COST]:[ADDRESS]],'02BUILD'!$BN887,2)</f>
        <v>#VALUE!</v>
      </c>
      <c r="BQ887" t="e">
        <f>INDEX(Таблиця5[[C - COINS - COST]:[ADDRESS]],'02BUILD'!$BN887,3)</f>
        <v>#VALUE!</v>
      </c>
      <c r="BR887" t="e">
        <f>INDEX(Таблиця5[[C - COINS - COST]:[ADDRESS]],'02BUILD'!$BN887,4)</f>
        <v>#VALUE!</v>
      </c>
      <c r="BS887" t="e">
        <f>INDEX(Таблиця5[[C - COINS - COST]:[ADDRESS]],'02BUILD'!$BN887,5)</f>
        <v>#VALUE!</v>
      </c>
      <c r="BT887" t="e">
        <f>INDEX(Таблиця5[[C - COINS - COST]:[ADDRESS]],'02BUILD'!$BN887,6)</f>
        <v>#VALUE!</v>
      </c>
      <c r="BU887" t="e">
        <f>INDEX(Таблиця5[[C - COINS - COST]:[ADDRESS]],'02BUILD'!$BN887,7)</f>
        <v>#VALUE!</v>
      </c>
      <c r="BV887" t="e">
        <f>INDEX(Таблиця5[[C - COINS - COST]:[ADDRESS]],'02BUILD'!$BN887,8)</f>
        <v>#VALUE!</v>
      </c>
      <c r="BW887" t="e">
        <f>INDEX(Таблиця5[[C - COINS - COST]:[ADDRESS]],'02BUILD'!$BN887,9)</f>
        <v>#VALUE!</v>
      </c>
      <c r="BX887" t="e">
        <f>INDEX(Таблиця5[[C - COINS - COST]:[ADDRESS]],'02BUILD'!$BN887,10)</f>
        <v>#VALUE!</v>
      </c>
    </row>
    <row r="888" spans="1:76">
      <c r="A888" s="730"/>
      <c r="B888" s="730"/>
      <c r="C888" s="730"/>
      <c r="D888" s="730"/>
      <c r="E888" s="730"/>
      <c r="F888" s="730"/>
      <c r="G888" s="730"/>
      <c r="H888" s="729"/>
      <c r="I888" s="734">
        <v>2</v>
      </c>
      <c r="J888" s="734" t="s">
        <v>3947</v>
      </c>
      <c r="K888" s="734" t="s">
        <v>3949</v>
      </c>
      <c r="L888" s="734" t="s">
        <v>3948</v>
      </c>
      <c r="M888" s="730"/>
      <c r="N888" s="730"/>
      <c r="O888" s="730"/>
      <c r="P888" s="730"/>
      <c r="Q888" s="730"/>
      <c r="R888" s="730"/>
      <c r="S888" s="730"/>
      <c r="T888" s="730"/>
      <c r="U888" s="730"/>
      <c r="W888" s="730"/>
      <c r="X888" s="730"/>
      <c r="Y888" s="730"/>
      <c r="Z888" s="730"/>
      <c r="AA888" s="730"/>
      <c r="AB888" s="730"/>
      <c r="AC888" s="730"/>
      <c r="AD888" s="730"/>
      <c r="AG888" s="730"/>
      <c r="AH888" s="730"/>
      <c r="AI888" s="730"/>
      <c r="AJ888" s="730"/>
      <c r="AK888" s="730"/>
      <c r="AL888" s="730"/>
      <c r="AM888" s="730"/>
      <c r="AN888" s="730"/>
      <c r="AO888" s="730"/>
      <c r="AP888" s="730"/>
      <c r="AQ888" s="730"/>
      <c r="AR888" s="730"/>
      <c r="AS888" s="730"/>
      <c r="BJ888" t="e">
        <f>MATCH(Таблиця4[[#This Row],[BUILDING NAME]],#REF!,0)</f>
        <v>#VALUE!</v>
      </c>
      <c r="BK888" t="e">
        <f>INDEX(#REF!,'02BUILD'!BJ888,1)</f>
        <v>#REF!</v>
      </c>
      <c r="BL888" t="e">
        <v>#VALUE!</v>
      </c>
      <c r="BN888" t="e">
        <f>MATCH(Таблиця4[[#This Row],[BUILDING NAME]],Таблиця5[NAME],0)</f>
        <v>#VALUE!</v>
      </c>
      <c r="BO888" t="e">
        <f>INDEX(Таблиця5[[C - COINS - COST]:[ADDRESS]],'02BUILD'!$BN888,1)</f>
        <v>#VALUE!</v>
      </c>
      <c r="BP888" t="e">
        <f>INDEX(Таблиця5[[C - COINS - COST]:[ADDRESS]],'02BUILD'!$BN888,2)</f>
        <v>#VALUE!</v>
      </c>
      <c r="BQ888" t="e">
        <f>INDEX(Таблиця5[[C - COINS - COST]:[ADDRESS]],'02BUILD'!$BN888,3)</f>
        <v>#VALUE!</v>
      </c>
      <c r="BR888" t="e">
        <f>INDEX(Таблиця5[[C - COINS - COST]:[ADDRESS]],'02BUILD'!$BN888,4)</f>
        <v>#VALUE!</v>
      </c>
      <c r="BS888" t="e">
        <f>INDEX(Таблиця5[[C - COINS - COST]:[ADDRESS]],'02BUILD'!$BN888,5)</f>
        <v>#VALUE!</v>
      </c>
      <c r="BT888" t="e">
        <f>INDEX(Таблиця5[[C - COINS - COST]:[ADDRESS]],'02BUILD'!$BN888,6)</f>
        <v>#VALUE!</v>
      </c>
      <c r="BU888" t="e">
        <f>INDEX(Таблиця5[[C - COINS - COST]:[ADDRESS]],'02BUILD'!$BN888,7)</f>
        <v>#VALUE!</v>
      </c>
      <c r="BV888" t="e">
        <f>INDEX(Таблиця5[[C - COINS - COST]:[ADDRESS]],'02BUILD'!$BN888,8)</f>
        <v>#VALUE!</v>
      </c>
      <c r="BW888" t="e">
        <f>INDEX(Таблиця5[[C - COINS - COST]:[ADDRESS]],'02BUILD'!$BN888,9)</f>
        <v>#VALUE!</v>
      </c>
      <c r="BX888" t="e">
        <f>INDEX(Таблиця5[[C - COINS - COST]:[ADDRESS]],'02BUILD'!$BN888,10)</f>
        <v>#VALUE!</v>
      </c>
    </row>
    <row r="889" spans="1:76">
      <c r="A889" s="730"/>
      <c r="B889" s="730"/>
      <c r="C889" s="730"/>
      <c r="D889" s="730"/>
      <c r="E889" s="730"/>
      <c r="F889" s="730"/>
      <c r="G889" s="730"/>
      <c r="H889" s="729"/>
      <c r="I889" s="734">
        <v>3</v>
      </c>
      <c r="J889" s="734" t="s">
        <v>3950</v>
      </c>
      <c r="K889" s="734" t="s">
        <v>3951</v>
      </c>
      <c r="L889" s="734" t="s">
        <v>3948</v>
      </c>
      <c r="M889" s="730"/>
      <c r="N889" s="730"/>
      <c r="O889" s="730"/>
      <c r="P889" s="730"/>
      <c r="Q889" s="730"/>
      <c r="R889" s="730"/>
      <c r="S889" s="730"/>
      <c r="T889" s="730"/>
      <c r="U889" s="730"/>
      <c r="W889" s="730"/>
      <c r="X889" s="730"/>
      <c r="Y889" s="730"/>
      <c r="Z889" s="730"/>
      <c r="AA889" s="730"/>
      <c r="AB889" s="730"/>
      <c r="AC889" s="730"/>
      <c r="AD889" s="730"/>
      <c r="AG889" s="730"/>
      <c r="AH889" s="730"/>
      <c r="AI889" s="730"/>
      <c r="AJ889" s="730"/>
      <c r="AK889" s="730"/>
      <c r="AL889" s="730"/>
      <c r="AM889" s="730"/>
      <c r="AN889" s="730"/>
      <c r="AO889" s="730"/>
      <c r="AP889" s="730"/>
      <c r="AQ889" s="730"/>
      <c r="AR889" s="730"/>
      <c r="AS889" s="730"/>
      <c r="BJ889" t="e">
        <f>MATCH(Таблиця4[[#This Row],[BUILDING NAME]],#REF!,0)</f>
        <v>#VALUE!</v>
      </c>
      <c r="BK889" t="e">
        <f>INDEX(#REF!,'02BUILD'!BJ889,1)</f>
        <v>#REF!</v>
      </c>
      <c r="BL889" t="e">
        <v>#VALUE!</v>
      </c>
      <c r="BN889" t="e">
        <f>MATCH(Таблиця4[[#This Row],[BUILDING NAME]],Таблиця5[NAME],0)</f>
        <v>#VALUE!</v>
      </c>
      <c r="BO889" t="e">
        <f>INDEX(Таблиця5[[C - COINS - COST]:[ADDRESS]],'02BUILD'!$BN889,1)</f>
        <v>#VALUE!</v>
      </c>
      <c r="BP889" t="e">
        <f>INDEX(Таблиця5[[C - COINS - COST]:[ADDRESS]],'02BUILD'!$BN889,2)</f>
        <v>#VALUE!</v>
      </c>
      <c r="BQ889" t="e">
        <f>INDEX(Таблиця5[[C - COINS - COST]:[ADDRESS]],'02BUILD'!$BN889,3)</f>
        <v>#VALUE!</v>
      </c>
      <c r="BR889" t="e">
        <f>INDEX(Таблиця5[[C - COINS - COST]:[ADDRESS]],'02BUILD'!$BN889,4)</f>
        <v>#VALUE!</v>
      </c>
      <c r="BS889" t="e">
        <f>INDEX(Таблиця5[[C - COINS - COST]:[ADDRESS]],'02BUILD'!$BN889,5)</f>
        <v>#VALUE!</v>
      </c>
      <c r="BT889" t="e">
        <f>INDEX(Таблиця5[[C - COINS - COST]:[ADDRESS]],'02BUILD'!$BN889,6)</f>
        <v>#VALUE!</v>
      </c>
      <c r="BU889" t="e">
        <f>INDEX(Таблиця5[[C - COINS - COST]:[ADDRESS]],'02BUILD'!$BN889,7)</f>
        <v>#VALUE!</v>
      </c>
      <c r="BV889" t="e">
        <f>INDEX(Таблиця5[[C - COINS - COST]:[ADDRESS]],'02BUILD'!$BN889,8)</f>
        <v>#VALUE!</v>
      </c>
      <c r="BW889" t="e">
        <f>INDEX(Таблиця5[[C - COINS - COST]:[ADDRESS]],'02BUILD'!$BN889,9)</f>
        <v>#VALUE!</v>
      </c>
      <c r="BX889" t="e">
        <f>INDEX(Таблиця5[[C - COINS - COST]:[ADDRESS]],'02BUILD'!$BN889,10)</f>
        <v>#VALUE!</v>
      </c>
    </row>
    <row r="890" spans="1:76">
      <c r="A890" s="730"/>
      <c r="B890" s="730"/>
      <c r="C890" s="730"/>
      <c r="D890" s="730"/>
      <c r="E890" s="730"/>
      <c r="F890" s="730"/>
      <c r="G890" s="730"/>
      <c r="H890" s="729"/>
      <c r="I890" s="734">
        <v>4</v>
      </c>
      <c r="J890" s="734" t="s">
        <v>3950</v>
      </c>
      <c r="K890" s="734" t="s">
        <v>3952</v>
      </c>
      <c r="L890" s="734" t="s">
        <v>3948</v>
      </c>
      <c r="M890" s="730"/>
      <c r="N890" s="730"/>
      <c r="O890" s="730"/>
      <c r="P890" s="730"/>
      <c r="Q890" s="730"/>
      <c r="R890" s="730"/>
      <c r="S890" s="730"/>
      <c r="T890" s="730"/>
      <c r="U890" s="730"/>
      <c r="W890" s="730"/>
      <c r="X890" s="730"/>
      <c r="Y890" s="730"/>
      <c r="Z890" s="730"/>
      <c r="AA890" s="730"/>
      <c r="AB890" s="730"/>
      <c r="AC890" s="730"/>
      <c r="AD890" s="730"/>
      <c r="AG890" s="730"/>
      <c r="AH890" s="730"/>
      <c r="AI890" s="730"/>
      <c r="AJ890" s="730"/>
      <c r="AK890" s="730"/>
      <c r="AL890" s="730"/>
      <c r="AM890" s="730"/>
      <c r="AN890" s="730"/>
      <c r="AO890" s="730"/>
      <c r="AP890" s="730"/>
      <c r="AQ890" s="730"/>
      <c r="AR890" s="730"/>
      <c r="AS890" s="730"/>
      <c r="BJ890" t="e">
        <f>MATCH(Таблиця4[[#This Row],[BUILDING NAME]],#REF!,0)</f>
        <v>#VALUE!</v>
      </c>
      <c r="BK890" t="e">
        <f>INDEX(#REF!,'02BUILD'!BJ890,1)</f>
        <v>#REF!</v>
      </c>
      <c r="BL890" t="e">
        <v>#VALUE!</v>
      </c>
      <c r="BN890" t="e">
        <f>MATCH(Таблиця4[[#This Row],[BUILDING NAME]],Таблиця5[NAME],0)</f>
        <v>#VALUE!</v>
      </c>
      <c r="BO890" t="e">
        <f>INDEX(Таблиця5[[C - COINS - COST]:[ADDRESS]],'02BUILD'!$BN890,1)</f>
        <v>#VALUE!</v>
      </c>
      <c r="BP890" t="e">
        <f>INDEX(Таблиця5[[C - COINS - COST]:[ADDRESS]],'02BUILD'!$BN890,2)</f>
        <v>#VALUE!</v>
      </c>
      <c r="BQ890" t="e">
        <f>INDEX(Таблиця5[[C - COINS - COST]:[ADDRESS]],'02BUILD'!$BN890,3)</f>
        <v>#VALUE!</v>
      </c>
      <c r="BR890" t="e">
        <f>INDEX(Таблиця5[[C - COINS - COST]:[ADDRESS]],'02BUILD'!$BN890,4)</f>
        <v>#VALUE!</v>
      </c>
      <c r="BS890" t="e">
        <f>INDEX(Таблиця5[[C - COINS - COST]:[ADDRESS]],'02BUILD'!$BN890,5)</f>
        <v>#VALUE!</v>
      </c>
      <c r="BT890" t="e">
        <f>INDEX(Таблиця5[[C - COINS - COST]:[ADDRESS]],'02BUILD'!$BN890,6)</f>
        <v>#VALUE!</v>
      </c>
      <c r="BU890" t="e">
        <f>INDEX(Таблиця5[[C - COINS - COST]:[ADDRESS]],'02BUILD'!$BN890,7)</f>
        <v>#VALUE!</v>
      </c>
      <c r="BV890" t="e">
        <f>INDEX(Таблиця5[[C - COINS - COST]:[ADDRESS]],'02BUILD'!$BN890,8)</f>
        <v>#VALUE!</v>
      </c>
      <c r="BW890" t="e">
        <f>INDEX(Таблиця5[[C - COINS - COST]:[ADDRESS]],'02BUILD'!$BN890,9)</f>
        <v>#VALUE!</v>
      </c>
      <c r="BX890" t="e">
        <f>INDEX(Таблиця5[[C - COINS - COST]:[ADDRESS]],'02BUILD'!$BN890,10)</f>
        <v>#VALUE!</v>
      </c>
    </row>
    <row r="891" spans="1:76">
      <c r="A891" s="730"/>
      <c r="B891" s="730"/>
      <c r="C891" s="730"/>
      <c r="D891" s="730"/>
      <c r="E891" s="730"/>
      <c r="F891" s="730"/>
      <c r="G891" s="730"/>
      <c r="H891" s="729"/>
      <c r="I891" s="734">
        <v>5</v>
      </c>
      <c r="J891" s="734" t="s">
        <v>3954</v>
      </c>
      <c r="K891" s="734" t="s">
        <v>3954</v>
      </c>
      <c r="L891" s="734" t="s">
        <v>3953</v>
      </c>
      <c r="M891" s="730"/>
      <c r="N891" s="730"/>
      <c r="O891" s="730"/>
      <c r="P891" s="730"/>
      <c r="Q891" s="730"/>
      <c r="R891" s="730"/>
      <c r="S891" s="730"/>
      <c r="T891" s="730"/>
      <c r="U891" s="730"/>
      <c r="W891" s="730"/>
      <c r="X891" s="730"/>
      <c r="Y891" s="730"/>
      <c r="Z891" s="730"/>
      <c r="AA891" s="730"/>
      <c r="AB891" s="730"/>
      <c r="AC891" s="730"/>
      <c r="AD891" s="730"/>
      <c r="AG891" s="730"/>
      <c r="AH891" s="730"/>
      <c r="AI891" s="730"/>
      <c r="AJ891" s="730"/>
      <c r="AK891" s="730"/>
      <c r="AL891" s="730"/>
      <c r="AM891" s="730"/>
      <c r="AN891" s="730"/>
      <c r="AO891" s="730"/>
      <c r="AP891" s="730"/>
      <c r="AQ891" s="730"/>
      <c r="AR891" s="730"/>
      <c r="AS891" s="730"/>
      <c r="BJ891" t="e">
        <f>MATCH(Таблиця4[[#This Row],[BUILDING NAME]],#REF!,0)</f>
        <v>#VALUE!</v>
      </c>
      <c r="BK891" t="e">
        <f>INDEX(#REF!,'02BUILD'!BJ891,1)</f>
        <v>#REF!</v>
      </c>
      <c r="BL891" t="e">
        <v>#VALUE!</v>
      </c>
      <c r="BN891" t="e">
        <f>MATCH(Таблиця4[[#This Row],[BUILDING NAME]],Таблиця5[NAME],0)</f>
        <v>#VALUE!</v>
      </c>
      <c r="BO891" t="e">
        <f>INDEX(Таблиця5[[C - COINS - COST]:[ADDRESS]],'02BUILD'!$BN891,1)</f>
        <v>#VALUE!</v>
      </c>
      <c r="BP891" t="e">
        <f>INDEX(Таблиця5[[C - COINS - COST]:[ADDRESS]],'02BUILD'!$BN891,2)</f>
        <v>#VALUE!</v>
      </c>
      <c r="BQ891" t="e">
        <f>INDEX(Таблиця5[[C - COINS - COST]:[ADDRESS]],'02BUILD'!$BN891,3)</f>
        <v>#VALUE!</v>
      </c>
      <c r="BR891" t="e">
        <f>INDEX(Таблиця5[[C - COINS - COST]:[ADDRESS]],'02BUILD'!$BN891,4)</f>
        <v>#VALUE!</v>
      </c>
      <c r="BS891" t="e">
        <f>INDEX(Таблиця5[[C - COINS - COST]:[ADDRESS]],'02BUILD'!$BN891,5)</f>
        <v>#VALUE!</v>
      </c>
      <c r="BT891" t="e">
        <f>INDEX(Таблиця5[[C - COINS - COST]:[ADDRESS]],'02BUILD'!$BN891,6)</f>
        <v>#VALUE!</v>
      </c>
      <c r="BU891" t="e">
        <f>INDEX(Таблиця5[[C - COINS - COST]:[ADDRESS]],'02BUILD'!$BN891,7)</f>
        <v>#VALUE!</v>
      </c>
      <c r="BV891" t="e">
        <f>INDEX(Таблиця5[[C - COINS - COST]:[ADDRESS]],'02BUILD'!$BN891,8)</f>
        <v>#VALUE!</v>
      </c>
      <c r="BW891" t="e">
        <f>INDEX(Таблиця5[[C - COINS - COST]:[ADDRESS]],'02BUILD'!$BN891,9)</f>
        <v>#VALUE!</v>
      </c>
      <c r="BX891" t="e">
        <f>INDEX(Таблиця5[[C - COINS - COST]:[ADDRESS]],'02BUILD'!$BN891,10)</f>
        <v>#VALUE!</v>
      </c>
    </row>
    <row r="892" spans="1:76">
      <c r="A892" s="730"/>
      <c r="B892" s="730"/>
      <c r="C892" s="730"/>
      <c r="D892" s="730"/>
      <c r="E892" s="730"/>
      <c r="F892" s="730"/>
      <c r="G892" s="730"/>
      <c r="H892" s="729"/>
      <c r="I892" s="734">
        <v>6</v>
      </c>
      <c r="J892" s="734" t="s">
        <v>3954</v>
      </c>
      <c r="K892" s="734" t="s">
        <v>3954</v>
      </c>
      <c r="L892" s="734" t="s">
        <v>3954</v>
      </c>
      <c r="M892" s="730"/>
      <c r="N892" s="730"/>
      <c r="O892" s="730"/>
      <c r="P892" s="730"/>
      <c r="Q892" s="730"/>
      <c r="R892" s="730"/>
      <c r="S892" s="730"/>
      <c r="T892" s="730"/>
      <c r="U892" s="730"/>
      <c r="W892" s="730"/>
      <c r="X892" s="730"/>
      <c r="Y892" s="730"/>
      <c r="Z892" s="730"/>
      <c r="AA892" s="730"/>
      <c r="AB892" s="730"/>
      <c r="AC892" s="730"/>
      <c r="AD892" s="730"/>
      <c r="AG892" s="730"/>
      <c r="AH892" s="730"/>
      <c r="AI892" s="730"/>
      <c r="AJ892" s="730"/>
      <c r="AK892" s="730"/>
      <c r="AL892" s="730"/>
      <c r="AM892" s="730"/>
      <c r="AN892" s="730"/>
      <c r="AO892" s="730"/>
      <c r="AP892" s="730"/>
      <c r="AQ892" s="730"/>
      <c r="AR892" s="730"/>
      <c r="AS892" s="730"/>
      <c r="BJ892" t="e">
        <f>MATCH(Таблиця4[[#This Row],[BUILDING NAME]],#REF!,0)</f>
        <v>#VALUE!</v>
      </c>
      <c r="BK892" t="e">
        <f>INDEX(#REF!,'02BUILD'!BJ892,1)</f>
        <v>#REF!</v>
      </c>
      <c r="BL892" t="e">
        <v>#VALUE!</v>
      </c>
      <c r="BN892" t="e">
        <f>MATCH(Таблиця4[[#This Row],[BUILDING NAME]],Таблиця5[NAME],0)</f>
        <v>#VALUE!</v>
      </c>
      <c r="BO892" t="e">
        <f>INDEX(Таблиця5[[C - COINS - COST]:[ADDRESS]],'02BUILD'!$BN892,1)</f>
        <v>#VALUE!</v>
      </c>
      <c r="BP892" t="e">
        <f>INDEX(Таблиця5[[C - COINS - COST]:[ADDRESS]],'02BUILD'!$BN892,2)</f>
        <v>#VALUE!</v>
      </c>
      <c r="BQ892" t="e">
        <f>INDEX(Таблиця5[[C - COINS - COST]:[ADDRESS]],'02BUILD'!$BN892,3)</f>
        <v>#VALUE!</v>
      </c>
      <c r="BR892" t="e">
        <f>INDEX(Таблиця5[[C - COINS - COST]:[ADDRESS]],'02BUILD'!$BN892,4)</f>
        <v>#VALUE!</v>
      </c>
      <c r="BS892" t="e">
        <f>INDEX(Таблиця5[[C - COINS - COST]:[ADDRESS]],'02BUILD'!$BN892,5)</f>
        <v>#VALUE!</v>
      </c>
      <c r="BT892" t="e">
        <f>INDEX(Таблиця5[[C - COINS - COST]:[ADDRESS]],'02BUILD'!$BN892,6)</f>
        <v>#VALUE!</v>
      </c>
      <c r="BU892" t="e">
        <f>INDEX(Таблиця5[[C - COINS - COST]:[ADDRESS]],'02BUILD'!$BN892,7)</f>
        <v>#VALUE!</v>
      </c>
      <c r="BV892" t="e">
        <f>INDEX(Таблиця5[[C - COINS - COST]:[ADDRESS]],'02BUILD'!$BN892,8)</f>
        <v>#VALUE!</v>
      </c>
      <c r="BW892" t="e">
        <f>INDEX(Таблиця5[[C - COINS - COST]:[ADDRESS]],'02BUILD'!$BN892,9)</f>
        <v>#VALUE!</v>
      </c>
      <c r="BX892" t="e">
        <f>INDEX(Таблиця5[[C - COINS - COST]:[ADDRESS]],'02BUILD'!$BN892,10)</f>
        <v>#VALUE!</v>
      </c>
    </row>
    <row r="893" spans="1:76">
      <c r="A893" s="730"/>
      <c r="B893" s="730"/>
      <c r="C893" s="730"/>
      <c r="D893" s="730"/>
      <c r="E893" s="730"/>
      <c r="F893" s="730"/>
      <c r="G893" s="730"/>
      <c r="H893" s="729"/>
      <c r="I893" s="734">
        <v>7</v>
      </c>
      <c r="J893" s="734" t="s">
        <v>3951</v>
      </c>
      <c r="K893" s="734" t="s">
        <v>3955</v>
      </c>
      <c r="L893" s="734" t="s">
        <v>3956</v>
      </c>
      <c r="M893" s="730"/>
      <c r="N893" s="730"/>
      <c r="O893" s="730"/>
      <c r="P893" s="730"/>
      <c r="Q893" s="730"/>
      <c r="R893" s="730"/>
      <c r="S893" s="730"/>
      <c r="T893" s="730"/>
      <c r="U893" s="730"/>
      <c r="W893" s="730"/>
      <c r="X893" s="730"/>
      <c r="Y893" s="730"/>
      <c r="Z893" s="730"/>
      <c r="AA893" s="730"/>
      <c r="AB893" s="730"/>
      <c r="AC893" s="730"/>
      <c r="AD893" s="730"/>
      <c r="AG893" s="730"/>
      <c r="AH893" s="730"/>
      <c r="AI893" s="730"/>
      <c r="AJ893" s="730"/>
      <c r="AK893" s="730"/>
      <c r="AL893" s="730"/>
      <c r="AM893" s="730"/>
      <c r="AN893" s="730"/>
      <c r="AO893" s="730"/>
      <c r="AP893" s="730"/>
      <c r="AQ893" s="730"/>
      <c r="AR893" s="730"/>
      <c r="AS893" s="730"/>
      <c r="BJ893" t="e">
        <f>MATCH(Таблиця4[[#This Row],[BUILDING NAME]],#REF!,0)</f>
        <v>#VALUE!</v>
      </c>
      <c r="BK893" t="e">
        <f>INDEX(#REF!,'02BUILD'!BJ893,1)</f>
        <v>#REF!</v>
      </c>
      <c r="BL893" t="e">
        <v>#VALUE!</v>
      </c>
      <c r="BN893" t="e">
        <f>MATCH(Таблиця4[[#This Row],[BUILDING NAME]],Таблиця5[NAME],0)</f>
        <v>#VALUE!</v>
      </c>
      <c r="BO893" t="e">
        <f>INDEX(Таблиця5[[C - COINS - COST]:[ADDRESS]],'02BUILD'!$BN893,1)</f>
        <v>#VALUE!</v>
      </c>
      <c r="BP893" t="e">
        <f>INDEX(Таблиця5[[C - COINS - COST]:[ADDRESS]],'02BUILD'!$BN893,2)</f>
        <v>#VALUE!</v>
      </c>
      <c r="BQ893" t="e">
        <f>INDEX(Таблиця5[[C - COINS - COST]:[ADDRESS]],'02BUILD'!$BN893,3)</f>
        <v>#VALUE!</v>
      </c>
      <c r="BR893" t="e">
        <f>INDEX(Таблиця5[[C - COINS - COST]:[ADDRESS]],'02BUILD'!$BN893,4)</f>
        <v>#VALUE!</v>
      </c>
      <c r="BS893" t="e">
        <f>INDEX(Таблиця5[[C - COINS - COST]:[ADDRESS]],'02BUILD'!$BN893,5)</f>
        <v>#VALUE!</v>
      </c>
      <c r="BT893" t="e">
        <f>INDEX(Таблиця5[[C - COINS - COST]:[ADDRESS]],'02BUILD'!$BN893,6)</f>
        <v>#VALUE!</v>
      </c>
      <c r="BU893" t="e">
        <f>INDEX(Таблиця5[[C - COINS - COST]:[ADDRESS]],'02BUILD'!$BN893,7)</f>
        <v>#VALUE!</v>
      </c>
      <c r="BV893" t="e">
        <f>INDEX(Таблиця5[[C - COINS - COST]:[ADDRESS]],'02BUILD'!$BN893,8)</f>
        <v>#VALUE!</v>
      </c>
      <c r="BW893" t="e">
        <f>INDEX(Таблиця5[[C - COINS - COST]:[ADDRESS]],'02BUILD'!$BN893,9)</f>
        <v>#VALUE!</v>
      </c>
      <c r="BX893" t="e">
        <f>INDEX(Таблиця5[[C - COINS - COST]:[ADDRESS]],'02BUILD'!$BN893,10)</f>
        <v>#VALUE!</v>
      </c>
    </row>
    <row r="894" spans="1:76">
      <c r="A894" s="730"/>
      <c r="B894" s="730"/>
      <c r="C894" s="730"/>
      <c r="D894" s="730"/>
      <c r="E894" s="730"/>
      <c r="F894" s="730"/>
      <c r="G894" s="730"/>
      <c r="H894" s="729"/>
      <c r="I894" s="734">
        <v>8</v>
      </c>
      <c r="J894" s="734" t="s">
        <v>3957</v>
      </c>
      <c r="K894" s="734" t="s">
        <v>3955</v>
      </c>
      <c r="L894" s="734" t="s">
        <v>3958</v>
      </c>
      <c r="M894" s="730"/>
      <c r="N894" s="730"/>
      <c r="O894" s="730"/>
      <c r="P894" s="730"/>
      <c r="Q894" s="730"/>
      <c r="R894" s="730"/>
      <c r="S894" s="730"/>
      <c r="T894" s="730"/>
      <c r="U894" s="730"/>
      <c r="W894" s="730"/>
      <c r="X894" s="730"/>
      <c r="Y894" s="730"/>
      <c r="Z894" s="730"/>
      <c r="AA894" s="730"/>
      <c r="AB894" s="730"/>
      <c r="AC894" s="730"/>
      <c r="AD894" s="730"/>
      <c r="AG894" s="730"/>
      <c r="AH894" s="730"/>
      <c r="AI894" s="730"/>
      <c r="AJ894" s="730"/>
      <c r="AK894" s="730"/>
      <c r="AL894" s="730"/>
      <c r="AM894" s="730"/>
      <c r="AN894" s="730"/>
      <c r="AO894" s="730"/>
      <c r="AP894" s="730"/>
      <c r="AQ894" s="730"/>
      <c r="AR894" s="730"/>
      <c r="AS894" s="730"/>
      <c r="BJ894" t="e">
        <f>MATCH(Таблиця4[[#This Row],[BUILDING NAME]],#REF!,0)</f>
        <v>#VALUE!</v>
      </c>
      <c r="BK894" t="e">
        <f>INDEX(#REF!,'02BUILD'!BJ894,1)</f>
        <v>#REF!</v>
      </c>
      <c r="BL894" t="e">
        <v>#VALUE!</v>
      </c>
      <c r="BN894" t="e">
        <f>MATCH(Таблиця4[[#This Row],[BUILDING NAME]],Таблиця5[NAME],0)</f>
        <v>#VALUE!</v>
      </c>
      <c r="BO894" t="e">
        <f>INDEX(Таблиця5[[C - COINS - COST]:[ADDRESS]],'02BUILD'!$BN894,1)</f>
        <v>#VALUE!</v>
      </c>
      <c r="BP894" t="e">
        <f>INDEX(Таблиця5[[C - COINS - COST]:[ADDRESS]],'02BUILD'!$BN894,2)</f>
        <v>#VALUE!</v>
      </c>
      <c r="BQ894" t="e">
        <f>INDEX(Таблиця5[[C - COINS - COST]:[ADDRESS]],'02BUILD'!$BN894,3)</f>
        <v>#VALUE!</v>
      </c>
      <c r="BR894" t="e">
        <f>INDEX(Таблиця5[[C - COINS - COST]:[ADDRESS]],'02BUILD'!$BN894,4)</f>
        <v>#VALUE!</v>
      </c>
      <c r="BS894" t="e">
        <f>INDEX(Таблиця5[[C - COINS - COST]:[ADDRESS]],'02BUILD'!$BN894,5)</f>
        <v>#VALUE!</v>
      </c>
      <c r="BT894" t="e">
        <f>INDEX(Таблиця5[[C - COINS - COST]:[ADDRESS]],'02BUILD'!$BN894,6)</f>
        <v>#VALUE!</v>
      </c>
      <c r="BU894" t="e">
        <f>INDEX(Таблиця5[[C - COINS - COST]:[ADDRESS]],'02BUILD'!$BN894,7)</f>
        <v>#VALUE!</v>
      </c>
      <c r="BV894" t="e">
        <f>INDEX(Таблиця5[[C - COINS - COST]:[ADDRESS]],'02BUILD'!$BN894,8)</f>
        <v>#VALUE!</v>
      </c>
      <c r="BW894" t="e">
        <f>INDEX(Таблиця5[[C - COINS - COST]:[ADDRESS]],'02BUILD'!$BN894,9)</f>
        <v>#VALUE!</v>
      </c>
      <c r="BX894" t="e">
        <f>INDEX(Таблиця5[[C - COINS - COST]:[ADDRESS]],'02BUILD'!$BN894,10)</f>
        <v>#VALUE!</v>
      </c>
    </row>
    <row r="895" spans="1:76">
      <c r="A895" s="730"/>
      <c r="B895" s="730"/>
      <c r="C895" s="730"/>
      <c r="D895" s="730"/>
      <c r="E895" s="730"/>
      <c r="F895" s="730"/>
      <c r="G895" s="730"/>
      <c r="H895" s="729"/>
      <c r="I895" s="734">
        <v>9</v>
      </c>
      <c r="J895" s="734" t="s">
        <v>3959</v>
      </c>
      <c r="K895" s="734" t="s">
        <v>3960</v>
      </c>
      <c r="L895" s="734" t="s">
        <v>3961</v>
      </c>
      <c r="M895" s="730"/>
      <c r="N895" s="730"/>
      <c r="O895" s="730"/>
      <c r="P895" s="730"/>
      <c r="Q895" s="730"/>
      <c r="R895" s="730"/>
      <c r="S895" s="730"/>
      <c r="T895" s="730"/>
      <c r="U895" s="730"/>
      <c r="W895" s="730"/>
      <c r="X895" s="730"/>
      <c r="Y895" s="730"/>
      <c r="Z895" s="730"/>
      <c r="AA895" s="730"/>
      <c r="AB895" s="730"/>
      <c r="AC895" s="730"/>
      <c r="AD895" s="730"/>
      <c r="AG895" s="730"/>
      <c r="AH895" s="730"/>
      <c r="AI895" s="730"/>
      <c r="AJ895" s="730"/>
      <c r="AK895" s="730"/>
      <c r="AL895" s="730"/>
      <c r="AM895" s="730"/>
      <c r="AN895" s="730"/>
      <c r="AO895" s="730"/>
      <c r="AP895" s="730"/>
      <c r="AQ895" s="730"/>
      <c r="AR895" s="730"/>
      <c r="AS895" s="730"/>
      <c r="BJ895" t="e">
        <f>MATCH(Таблиця4[[#This Row],[BUILDING NAME]],#REF!,0)</f>
        <v>#VALUE!</v>
      </c>
      <c r="BK895" t="e">
        <f>INDEX(#REF!,'02BUILD'!BJ895,1)</f>
        <v>#REF!</v>
      </c>
      <c r="BL895" t="e">
        <v>#VALUE!</v>
      </c>
      <c r="BN895" t="e">
        <f>MATCH(Таблиця4[[#This Row],[BUILDING NAME]],Таблиця5[NAME],0)</f>
        <v>#VALUE!</v>
      </c>
      <c r="BO895" t="e">
        <f>INDEX(Таблиця5[[C - COINS - COST]:[ADDRESS]],'02BUILD'!$BN895,1)</f>
        <v>#VALUE!</v>
      </c>
      <c r="BP895" t="e">
        <f>INDEX(Таблиця5[[C - COINS - COST]:[ADDRESS]],'02BUILD'!$BN895,2)</f>
        <v>#VALUE!</v>
      </c>
      <c r="BQ895" t="e">
        <f>INDEX(Таблиця5[[C - COINS - COST]:[ADDRESS]],'02BUILD'!$BN895,3)</f>
        <v>#VALUE!</v>
      </c>
      <c r="BR895" t="e">
        <f>INDEX(Таблиця5[[C - COINS - COST]:[ADDRESS]],'02BUILD'!$BN895,4)</f>
        <v>#VALUE!</v>
      </c>
      <c r="BS895" t="e">
        <f>INDEX(Таблиця5[[C - COINS - COST]:[ADDRESS]],'02BUILD'!$BN895,5)</f>
        <v>#VALUE!</v>
      </c>
      <c r="BT895" t="e">
        <f>INDEX(Таблиця5[[C - COINS - COST]:[ADDRESS]],'02BUILD'!$BN895,6)</f>
        <v>#VALUE!</v>
      </c>
      <c r="BU895" t="e">
        <f>INDEX(Таблиця5[[C - COINS - COST]:[ADDRESS]],'02BUILD'!$BN895,7)</f>
        <v>#VALUE!</v>
      </c>
      <c r="BV895" t="e">
        <f>INDEX(Таблиця5[[C - COINS - COST]:[ADDRESS]],'02BUILD'!$BN895,8)</f>
        <v>#VALUE!</v>
      </c>
      <c r="BW895" t="e">
        <f>INDEX(Таблиця5[[C - COINS - COST]:[ADDRESS]],'02BUILD'!$BN895,9)</f>
        <v>#VALUE!</v>
      </c>
      <c r="BX895" t="e">
        <f>INDEX(Таблиця5[[C - COINS - COST]:[ADDRESS]],'02BUILD'!$BN895,10)</f>
        <v>#VALUE!</v>
      </c>
    </row>
    <row r="896" spans="1:76">
      <c r="A896" s="730"/>
      <c r="B896" s="730"/>
      <c r="C896" s="730"/>
      <c r="D896" s="730"/>
      <c r="E896" s="730"/>
      <c r="F896" s="730"/>
      <c r="G896" s="730"/>
      <c r="H896" s="729"/>
      <c r="I896" s="734">
        <v>10</v>
      </c>
      <c r="J896" s="734" t="s">
        <v>3962</v>
      </c>
      <c r="K896" s="734" t="s">
        <v>3960</v>
      </c>
      <c r="L896" s="734" t="s">
        <v>3963</v>
      </c>
      <c r="M896" s="730"/>
      <c r="N896" s="730"/>
      <c r="O896" s="730"/>
      <c r="P896" s="730"/>
      <c r="Q896" s="730"/>
      <c r="R896" s="730"/>
      <c r="S896" s="730"/>
      <c r="T896" s="730"/>
      <c r="U896" s="730"/>
      <c r="W896" s="730"/>
      <c r="X896" s="730"/>
      <c r="Y896" s="730"/>
      <c r="Z896" s="730"/>
      <c r="AA896" s="730"/>
      <c r="AB896" s="730"/>
      <c r="AC896" s="730"/>
      <c r="AD896" s="730"/>
      <c r="AG896" s="730"/>
      <c r="AH896" s="730"/>
      <c r="AI896" s="730"/>
      <c r="AJ896" s="730"/>
      <c r="AK896" s="730"/>
      <c r="AL896" s="730"/>
      <c r="AM896" s="730"/>
      <c r="AN896" s="730"/>
      <c r="AO896" s="730"/>
      <c r="AP896" s="730"/>
      <c r="AQ896" s="730"/>
      <c r="AR896" s="730"/>
      <c r="AS896" s="730"/>
      <c r="BJ896" t="e">
        <f>MATCH(Таблиця4[[#This Row],[BUILDING NAME]],#REF!,0)</f>
        <v>#VALUE!</v>
      </c>
      <c r="BK896" t="e">
        <f>INDEX(#REF!,'02BUILD'!BJ896,1)</f>
        <v>#REF!</v>
      </c>
      <c r="BL896" t="e">
        <v>#VALUE!</v>
      </c>
      <c r="BN896" t="e">
        <f>MATCH(Таблиця4[[#This Row],[BUILDING NAME]],Таблиця5[NAME],0)</f>
        <v>#VALUE!</v>
      </c>
      <c r="BO896" t="e">
        <f>INDEX(Таблиця5[[C - COINS - COST]:[ADDRESS]],'02BUILD'!$BN896,1)</f>
        <v>#VALUE!</v>
      </c>
      <c r="BP896" t="e">
        <f>INDEX(Таблиця5[[C - COINS - COST]:[ADDRESS]],'02BUILD'!$BN896,2)</f>
        <v>#VALUE!</v>
      </c>
      <c r="BQ896" t="e">
        <f>INDEX(Таблиця5[[C - COINS - COST]:[ADDRESS]],'02BUILD'!$BN896,3)</f>
        <v>#VALUE!</v>
      </c>
      <c r="BR896" t="e">
        <f>INDEX(Таблиця5[[C - COINS - COST]:[ADDRESS]],'02BUILD'!$BN896,4)</f>
        <v>#VALUE!</v>
      </c>
      <c r="BS896" t="e">
        <f>INDEX(Таблиця5[[C - COINS - COST]:[ADDRESS]],'02BUILD'!$BN896,5)</f>
        <v>#VALUE!</v>
      </c>
      <c r="BT896" t="e">
        <f>INDEX(Таблиця5[[C - COINS - COST]:[ADDRESS]],'02BUILD'!$BN896,6)</f>
        <v>#VALUE!</v>
      </c>
      <c r="BU896" t="e">
        <f>INDEX(Таблиця5[[C - COINS - COST]:[ADDRESS]],'02BUILD'!$BN896,7)</f>
        <v>#VALUE!</v>
      </c>
      <c r="BV896" t="e">
        <f>INDEX(Таблиця5[[C - COINS - COST]:[ADDRESS]],'02BUILD'!$BN896,8)</f>
        <v>#VALUE!</v>
      </c>
      <c r="BW896" t="e">
        <f>INDEX(Таблиця5[[C - COINS - COST]:[ADDRESS]],'02BUILD'!$BN896,9)</f>
        <v>#VALUE!</v>
      </c>
      <c r="BX896" t="e">
        <f>INDEX(Таблиця5[[C - COINS - COST]:[ADDRESS]],'02BUILD'!$BN896,10)</f>
        <v>#VALUE!</v>
      </c>
    </row>
    <row r="897" spans="1:76">
      <c r="A897" s="730"/>
      <c r="B897" s="730"/>
      <c r="C897" s="730"/>
      <c r="D897" s="730"/>
      <c r="E897" s="730"/>
      <c r="F897" s="730"/>
      <c r="G897" s="730"/>
      <c r="H897" s="729"/>
      <c r="I897" s="730"/>
      <c r="J897" s="730"/>
      <c r="K897" s="730"/>
      <c r="L897" s="730"/>
      <c r="M897" s="730"/>
      <c r="N897" s="730"/>
      <c r="O897" s="730"/>
      <c r="P897" s="730"/>
      <c r="Q897" s="730"/>
      <c r="R897" s="730"/>
      <c r="S897" s="730"/>
      <c r="T897" s="730"/>
      <c r="U897" s="730"/>
      <c r="W897" s="730"/>
      <c r="X897" s="730"/>
      <c r="Y897" s="730"/>
      <c r="Z897" s="730"/>
      <c r="AA897" s="730"/>
      <c r="AB897" s="730"/>
      <c r="AC897" s="730"/>
      <c r="AD897" s="730"/>
      <c r="AG897" s="730"/>
      <c r="AH897" s="730"/>
      <c r="AI897" s="730"/>
      <c r="AJ897" s="730"/>
      <c r="AK897" s="730"/>
      <c r="AL897" s="730"/>
      <c r="AM897" s="730"/>
      <c r="AN897" s="730"/>
      <c r="AO897" s="730"/>
      <c r="AP897" s="730"/>
      <c r="AQ897" s="730"/>
      <c r="AR897" s="730"/>
      <c r="AS897" s="730"/>
      <c r="BJ897" t="e">
        <f>MATCH(Таблиця4[[#This Row],[BUILDING NAME]],#REF!,0)</f>
        <v>#VALUE!</v>
      </c>
      <c r="BK897" t="e">
        <f>INDEX(#REF!,'02BUILD'!BJ897,1)</f>
        <v>#REF!</v>
      </c>
      <c r="BL897" t="e">
        <v>#VALUE!</v>
      </c>
      <c r="BN897" t="e">
        <f>MATCH(Таблиця4[[#This Row],[BUILDING NAME]],Таблиця5[NAME],0)</f>
        <v>#VALUE!</v>
      </c>
      <c r="BO897" t="e">
        <f>INDEX(Таблиця5[[C - COINS - COST]:[ADDRESS]],'02BUILD'!$BN897,1)</f>
        <v>#VALUE!</v>
      </c>
      <c r="BP897" t="e">
        <f>INDEX(Таблиця5[[C - COINS - COST]:[ADDRESS]],'02BUILD'!$BN897,2)</f>
        <v>#VALUE!</v>
      </c>
      <c r="BQ897" t="e">
        <f>INDEX(Таблиця5[[C - COINS - COST]:[ADDRESS]],'02BUILD'!$BN897,3)</f>
        <v>#VALUE!</v>
      </c>
      <c r="BR897" t="e">
        <f>INDEX(Таблиця5[[C - COINS - COST]:[ADDRESS]],'02BUILD'!$BN897,4)</f>
        <v>#VALUE!</v>
      </c>
      <c r="BS897" t="e">
        <f>INDEX(Таблиця5[[C - COINS - COST]:[ADDRESS]],'02BUILD'!$BN897,5)</f>
        <v>#VALUE!</v>
      </c>
      <c r="BT897" t="e">
        <f>INDEX(Таблиця5[[C - COINS - COST]:[ADDRESS]],'02BUILD'!$BN897,6)</f>
        <v>#VALUE!</v>
      </c>
      <c r="BU897" t="e">
        <f>INDEX(Таблиця5[[C - COINS - COST]:[ADDRESS]],'02BUILD'!$BN897,7)</f>
        <v>#VALUE!</v>
      </c>
      <c r="BV897" t="e">
        <f>INDEX(Таблиця5[[C - COINS - COST]:[ADDRESS]],'02BUILD'!$BN897,8)</f>
        <v>#VALUE!</v>
      </c>
      <c r="BW897" t="e">
        <f>INDEX(Таблиця5[[C - COINS - COST]:[ADDRESS]],'02BUILD'!$BN897,9)</f>
        <v>#VALUE!</v>
      </c>
      <c r="BX897" t="e">
        <f>INDEX(Таблиця5[[C - COINS - COST]:[ADDRESS]],'02BUILD'!$BN897,10)</f>
        <v>#VALUE!</v>
      </c>
    </row>
    <row r="898" spans="1:76">
      <c r="A898" s="730"/>
      <c r="B898" s="730"/>
      <c r="C898" s="730"/>
      <c r="D898" s="730"/>
      <c r="E898" s="730"/>
      <c r="F898" s="730"/>
      <c r="G898" s="730"/>
      <c r="H898" s="729"/>
      <c r="I898" s="730"/>
      <c r="J898" s="730"/>
      <c r="K898" s="730"/>
      <c r="L898" s="730"/>
      <c r="M898" s="730"/>
      <c r="N898" s="730"/>
      <c r="O898" s="730"/>
      <c r="P898" s="730"/>
      <c r="Q898" s="730"/>
      <c r="R898" s="730"/>
      <c r="S898" s="730"/>
      <c r="T898" s="730"/>
      <c r="U898" s="730"/>
      <c r="W898" s="730"/>
      <c r="X898" s="730"/>
      <c r="Y898" s="730"/>
      <c r="Z898" s="730"/>
      <c r="AA898" s="730"/>
      <c r="AB898" s="730"/>
      <c r="AC898" s="730"/>
      <c r="AD898" s="730"/>
      <c r="AG898" s="730"/>
      <c r="AH898" s="730"/>
      <c r="AI898" s="730"/>
      <c r="AJ898" s="730"/>
      <c r="AK898" s="730"/>
      <c r="AL898" s="730"/>
      <c r="AM898" s="730"/>
      <c r="AN898" s="730"/>
      <c r="AO898" s="730"/>
      <c r="AP898" s="730"/>
      <c r="AQ898" s="730"/>
      <c r="AR898" s="730"/>
      <c r="AS898" s="730"/>
      <c r="BJ898" t="e">
        <f>MATCH(Таблиця4[[#This Row],[BUILDING NAME]],#REF!,0)</f>
        <v>#VALUE!</v>
      </c>
      <c r="BK898" t="e">
        <f>INDEX(#REF!,'02BUILD'!BJ898,1)</f>
        <v>#REF!</v>
      </c>
      <c r="BL898" t="e">
        <v>#VALUE!</v>
      </c>
      <c r="BN898" t="e">
        <f>MATCH(Таблиця4[[#This Row],[BUILDING NAME]],Таблиця5[NAME],0)</f>
        <v>#VALUE!</v>
      </c>
      <c r="BO898" t="e">
        <f>INDEX(Таблиця5[[C - COINS - COST]:[ADDRESS]],'02BUILD'!$BN898,1)</f>
        <v>#VALUE!</v>
      </c>
      <c r="BP898" t="e">
        <f>INDEX(Таблиця5[[C - COINS - COST]:[ADDRESS]],'02BUILD'!$BN898,2)</f>
        <v>#VALUE!</v>
      </c>
      <c r="BQ898" t="e">
        <f>INDEX(Таблиця5[[C - COINS - COST]:[ADDRESS]],'02BUILD'!$BN898,3)</f>
        <v>#VALUE!</v>
      </c>
      <c r="BR898" t="e">
        <f>INDEX(Таблиця5[[C - COINS - COST]:[ADDRESS]],'02BUILD'!$BN898,4)</f>
        <v>#VALUE!</v>
      </c>
      <c r="BS898" t="e">
        <f>INDEX(Таблиця5[[C - COINS - COST]:[ADDRESS]],'02BUILD'!$BN898,5)</f>
        <v>#VALUE!</v>
      </c>
      <c r="BT898" t="e">
        <f>INDEX(Таблиця5[[C - COINS - COST]:[ADDRESS]],'02BUILD'!$BN898,6)</f>
        <v>#VALUE!</v>
      </c>
      <c r="BU898" t="e">
        <f>INDEX(Таблиця5[[C - COINS - COST]:[ADDRESS]],'02BUILD'!$BN898,7)</f>
        <v>#VALUE!</v>
      </c>
      <c r="BV898" t="e">
        <f>INDEX(Таблиця5[[C - COINS - COST]:[ADDRESS]],'02BUILD'!$BN898,8)</f>
        <v>#VALUE!</v>
      </c>
      <c r="BW898" t="e">
        <f>INDEX(Таблиця5[[C - COINS - COST]:[ADDRESS]],'02BUILD'!$BN898,9)</f>
        <v>#VALUE!</v>
      </c>
      <c r="BX898" t="e">
        <f>INDEX(Таблиця5[[C - COINS - COST]:[ADDRESS]],'02BUILD'!$BN898,10)</f>
        <v>#VALUE!</v>
      </c>
    </row>
    <row r="899" spans="1:76" ht="25.5" customHeight="1">
      <c r="A899" s="730"/>
      <c r="B899" s="730"/>
      <c r="C899" s="730"/>
      <c r="D899" s="730"/>
      <c r="E899" s="730"/>
      <c r="F899" s="730"/>
      <c r="G899" s="730"/>
      <c r="H899" s="729"/>
      <c r="I899" s="730"/>
      <c r="J899" s="730"/>
      <c r="K899" s="730"/>
      <c r="L899" s="730"/>
      <c r="M899" s="730"/>
      <c r="N899" s="730"/>
      <c r="O899" s="730"/>
      <c r="P899" s="730"/>
      <c r="Q899" s="730"/>
      <c r="R899" s="730"/>
      <c r="S899" s="730"/>
      <c r="T899" s="730"/>
      <c r="U899" s="730"/>
      <c r="W899" s="730"/>
      <c r="X899" s="730"/>
      <c r="Y899" s="730"/>
      <c r="Z899" s="730"/>
      <c r="AA899" s="730"/>
      <c r="AB899" s="730"/>
      <c r="AC899" s="730"/>
      <c r="AD899" s="730"/>
      <c r="AG899" s="730"/>
      <c r="AH899" s="730"/>
      <c r="AI899" s="730"/>
      <c r="AJ899" s="730"/>
      <c r="AK899" s="730"/>
      <c r="AL899" s="730"/>
      <c r="AM899" s="730"/>
      <c r="AN899" s="730"/>
      <c r="AO899" s="730"/>
      <c r="AP899" s="730"/>
      <c r="AQ899" s="730"/>
      <c r="AR899" s="730"/>
      <c r="AS899" s="730"/>
      <c r="BJ899" t="e">
        <f>MATCH(Таблиця4[[#This Row],[BUILDING NAME]],#REF!,0)</f>
        <v>#VALUE!</v>
      </c>
      <c r="BK899" t="e">
        <f>INDEX(#REF!,'02BUILD'!BJ899,1)</f>
        <v>#REF!</v>
      </c>
      <c r="BL899" t="e">
        <v>#VALUE!</v>
      </c>
      <c r="BN899" t="e">
        <f>MATCH(Таблиця4[[#This Row],[BUILDING NAME]],Таблиця5[NAME],0)</f>
        <v>#VALUE!</v>
      </c>
      <c r="BO899" t="e">
        <f>INDEX(Таблиця5[[C - COINS - COST]:[ADDRESS]],'02BUILD'!$BN899,1)</f>
        <v>#VALUE!</v>
      </c>
      <c r="BP899" t="e">
        <f>INDEX(Таблиця5[[C - COINS - COST]:[ADDRESS]],'02BUILD'!$BN899,2)</f>
        <v>#VALUE!</v>
      </c>
      <c r="BQ899" t="e">
        <f>INDEX(Таблиця5[[C - COINS - COST]:[ADDRESS]],'02BUILD'!$BN899,3)</f>
        <v>#VALUE!</v>
      </c>
      <c r="BR899" t="e">
        <f>INDEX(Таблиця5[[C - COINS - COST]:[ADDRESS]],'02BUILD'!$BN899,4)</f>
        <v>#VALUE!</v>
      </c>
      <c r="BS899" t="e">
        <f>INDEX(Таблиця5[[C - COINS - COST]:[ADDRESS]],'02BUILD'!$BN899,5)</f>
        <v>#VALUE!</v>
      </c>
      <c r="BT899" t="e">
        <f>INDEX(Таблиця5[[C - COINS - COST]:[ADDRESS]],'02BUILD'!$BN899,6)</f>
        <v>#VALUE!</v>
      </c>
      <c r="BU899" t="e">
        <f>INDEX(Таблиця5[[C - COINS - COST]:[ADDRESS]],'02BUILD'!$BN899,7)</f>
        <v>#VALUE!</v>
      </c>
      <c r="BV899" t="e">
        <f>INDEX(Таблиця5[[C - COINS - COST]:[ADDRESS]],'02BUILD'!$BN899,8)</f>
        <v>#VALUE!</v>
      </c>
      <c r="BW899" t="e">
        <f>INDEX(Таблиця5[[C - COINS - COST]:[ADDRESS]],'02BUILD'!$BN899,9)</f>
        <v>#VALUE!</v>
      </c>
      <c r="BX899" t="e">
        <f>INDEX(Таблиця5[[C - COINS - COST]:[ADDRESS]],'02BUILD'!$BN899,10)</f>
        <v>#VALUE!</v>
      </c>
    </row>
    <row r="900" spans="1:76">
      <c r="A900" s="730"/>
      <c r="B900" s="730"/>
      <c r="C900" s="730"/>
      <c r="D900" s="730"/>
      <c r="E900" s="730"/>
      <c r="F900" s="730"/>
      <c r="G900" s="730"/>
      <c r="H900" s="729"/>
      <c r="I900" s="730"/>
      <c r="J900" s="730"/>
      <c r="K900" s="730"/>
      <c r="L900" s="730"/>
      <c r="M900" s="730"/>
      <c r="N900" s="730"/>
      <c r="O900" s="730"/>
      <c r="P900" s="730"/>
      <c r="Q900" s="730"/>
      <c r="R900" s="730"/>
      <c r="S900" s="730"/>
      <c r="T900" s="730"/>
      <c r="U900" s="730"/>
      <c r="W900" s="730"/>
      <c r="X900" s="730"/>
      <c r="Y900" s="730"/>
      <c r="Z900" s="730"/>
      <c r="AA900" s="730"/>
      <c r="AB900" s="730"/>
      <c r="AC900" s="730"/>
      <c r="AD900" s="730"/>
      <c r="AG900" s="730"/>
      <c r="AH900" s="730"/>
      <c r="AI900" s="730"/>
      <c r="AJ900" s="730"/>
      <c r="AK900" s="730"/>
      <c r="AL900" s="730"/>
      <c r="AM900" s="730"/>
      <c r="AN900" s="730"/>
      <c r="AO900" s="730"/>
      <c r="AP900" s="730"/>
      <c r="AQ900" s="730"/>
      <c r="AR900" s="730"/>
      <c r="AS900" s="730"/>
      <c r="BJ900" t="e">
        <f>MATCH(Таблиця4[[#This Row],[BUILDING NAME]],#REF!,0)</f>
        <v>#VALUE!</v>
      </c>
      <c r="BK900" t="e">
        <f>INDEX(#REF!,'02BUILD'!BJ900,1)</f>
        <v>#REF!</v>
      </c>
      <c r="BL900" t="e">
        <v>#VALUE!</v>
      </c>
      <c r="BN900" t="e">
        <f>MATCH(Таблиця4[[#This Row],[BUILDING NAME]],Таблиця5[NAME],0)</f>
        <v>#VALUE!</v>
      </c>
      <c r="BO900" t="e">
        <f>INDEX(Таблиця5[[C - COINS - COST]:[ADDRESS]],'02BUILD'!$BN900,1)</f>
        <v>#VALUE!</v>
      </c>
      <c r="BP900" t="e">
        <f>INDEX(Таблиця5[[C - COINS - COST]:[ADDRESS]],'02BUILD'!$BN900,2)</f>
        <v>#VALUE!</v>
      </c>
      <c r="BQ900" t="e">
        <f>INDEX(Таблиця5[[C - COINS - COST]:[ADDRESS]],'02BUILD'!$BN900,3)</f>
        <v>#VALUE!</v>
      </c>
      <c r="BR900" t="e">
        <f>INDEX(Таблиця5[[C - COINS - COST]:[ADDRESS]],'02BUILD'!$BN900,4)</f>
        <v>#VALUE!</v>
      </c>
      <c r="BS900" t="e">
        <f>INDEX(Таблиця5[[C - COINS - COST]:[ADDRESS]],'02BUILD'!$BN900,5)</f>
        <v>#VALUE!</v>
      </c>
      <c r="BT900" t="e">
        <f>INDEX(Таблиця5[[C - COINS - COST]:[ADDRESS]],'02BUILD'!$BN900,6)</f>
        <v>#VALUE!</v>
      </c>
      <c r="BU900" t="e">
        <f>INDEX(Таблиця5[[C - COINS - COST]:[ADDRESS]],'02BUILD'!$BN900,7)</f>
        <v>#VALUE!</v>
      </c>
      <c r="BV900" t="e">
        <f>INDEX(Таблиця5[[C - COINS - COST]:[ADDRESS]],'02BUILD'!$BN900,8)</f>
        <v>#VALUE!</v>
      </c>
      <c r="BW900" t="e">
        <f>INDEX(Таблиця5[[C - COINS - COST]:[ADDRESS]],'02BUILD'!$BN900,9)</f>
        <v>#VALUE!</v>
      </c>
      <c r="BX900" t="e">
        <f>INDEX(Таблиця5[[C - COINS - COST]:[ADDRESS]],'02BUILD'!$BN900,10)</f>
        <v>#VALUE!</v>
      </c>
    </row>
    <row r="901" spans="1:76">
      <c r="A901" s="730"/>
      <c r="B901" s="730"/>
      <c r="C901" s="730"/>
      <c r="D901" s="730"/>
      <c r="E901" s="730"/>
      <c r="F901" s="730"/>
      <c r="G901" s="730"/>
      <c r="H901" s="729"/>
      <c r="I901" s="730"/>
      <c r="J901" s="730"/>
      <c r="K901" s="730"/>
      <c r="L901" s="730"/>
      <c r="M901" s="730"/>
      <c r="N901" s="730"/>
      <c r="O901" s="730"/>
      <c r="P901" s="730"/>
      <c r="Q901" s="730"/>
      <c r="R901" s="730"/>
      <c r="S901" s="730"/>
      <c r="T901" s="730"/>
      <c r="U901" s="730"/>
      <c r="W901" s="730"/>
      <c r="X901" s="730"/>
      <c r="Y901" s="730"/>
      <c r="Z901" s="730"/>
      <c r="AA901" s="730"/>
      <c r="AB901" s="730"/>
      <c r="AC901" s="730"/>
      <c r="AD901" s="730"/>
      <c r="AG901" s="730"/>
      <c r="AH901" s="730"/>
      <c r="AI901" s="730"/>
      <c r="AJ901" s="730"/>
      <c r="AK901" s="730"/>
      <c r="AL901" s="730"/>
      <c r="AM901" s="730"/>
      <c r="AN901" s="730"/>
      <c r="AO901" s="730"/>
      <c r="AP901" s="730"/>
      <c r="AQ901" s="730"/>
      <c r="AR901" s="730"/>
      <c r="AS901" s="730"/>
      <c r="BJ901" t="e">
        <f>MATCH(Таблиця4[[#This Row],[BUILDING NAME]],#REF!,0)</f>
        <v>#VALUE!</v>
      </c>
      <c r="BK901" t="e">
        <f>INDEX(#REF!,'02BUILD'!BJ901,1)</f>
        <v>#REF!</v>
      </c>
      <c r="BL901" t="e">
        <v>#VALUE!</v>
      </c>
      <c r="BN901" t="e">
        <f>MATCH(Таблиця4[[#This Row],[BUILDING NAME]],Таблиця5[NAME],0)</f>
        <v>#VALUE!</v>
      </c>
      <c r="BO901" t="e">
        <f>INDEX(Таблиця5[[C - COINS - COST]:[ADDRESS]],'02BUILD'!$BN901,1)</f>
        <v>#VALUE!</v>
      </c>
      <c r="BP901" t="e">
        <f>INDEX(Таблиця5[[C - COINS - COST]:[ADDRESS]],'02BUILD'!$BN901,2)</f>
        <v>#VALUE!</v>
      </c>
      <c r="BQ901" t="e">
        <f>INDEX(Таблиця5[[C - COINS - COST]:[ADDRESS]],'02BUILD'!$BN901,3)</f>
        <v>#VALUE!</v>
      </c>
      <c r="BR901" t="e">
        <f>INDEX(Таблиця5[[C - COINS - COST]:[ADDRESS]],'02BUILD'!$BN901,4)</f>
        <v>#VALUE!</v>
      </c>
      <c r="BS901" t="e">
        <f>INDEX(Таблиця5[[C - COINS - COST]:[ADDRESS]],'02BUILD'!$BN901,5)</f>
        <v>#VALUE!</v>
      </c>
      <c r="BT901" t="e">
        <f>INDEX(Таблиця5[[C - COINS - COST]:[ADDRESS]],'02BUILD'!$BN901,6)</f>
        <v>#VALUE!</v>
      </c>
      <c r="BU901" t="e">
        <f>INDEX(Таблиця5[[C - COINS - COST]:[ADDRESS]],'02BUILD'!$BN901,7)</f>
        <v>#VALUE!</v>
      </c>
      <c r="BV901" t="e">
        <f>INDEX(Таблиця5[[C - COINS - COST]:[ADDRESS]],'02BUILD'!$BN901,8)</f>
        <v>#VALUE!</v>
      </c>
      <c r="BW901" t="e">
        <f>INDEX(Таблиця5[[C - COINS - COST]:[ADDRESS]],'02BUILD'!$BN901,9)</f>
        <v>#VALUE!</v>
      </c>
      <c r="BX901" t="e">
        <f>INDEX(Таблиця5[[C - COINS - COST]:[ADDRESS]],'02BUILD'!$BN901,10)</f>
        <v>#VALUE!</v>
      </c>
    </row>
    <row r="902" spans="1:76">
      <c r="A902" s="730"/>
      <c r="B902" s="730"/>
      <c r="C902" s="730"/>
      <c r="D902" s="730"/>
      <c r="E902" s="730"/>
      <c r="F902" s="730"/>
      <c r="G902" s="730"/>
      <c r="H902" s="729"/>
      <c r="I902" s="730"/>
      <c r="J902" s="730"/>
      <c r="K902" s="730"/>
      <c r="L902" s="730"/>
      <c r="M902" s="730"/>
      <c r="N902" s="730"/>
      <c r="O902" s="730"/>
      <c r="P902" s="730"/>
      <c r="Q902" s="730"/>
      <c r="R902" s="730"/>
      <c r="S902" s="730"/>
      <c r="T902" s="730"/>
      <c r="U902" s="730"/>
      <c r="W902" s="730"/>
      <c r="X902" s="730"/>
      <c r="Y902" s="730"/>
      <c r="Z902" s="730"/>
      <c r="AA902" s="730"/>
      <c r="AB902" s="730"/>
      <c r="AC902" s="730"/>
      <c r="AD902" s="730"/>
      <c r="AG902" s="730"/>
      <c r="AH902" s="730"/>
      <c r="AI902" s="730"/>
      <c r="AJ902" s="730"/>
      <c r="AK902" s="730"/>
      <c r="AL902" s="730"/>
      <c r="AM902" s="730"/>
      <c r="AN902" s="730"/>
      <c r="AO902" s="730"/>
      <c r="AP902" s="730"/>
      <c r="AQ902" s="730"/>
      <c r="AR902" s="730"/>
      <c r="AS902" s="730"/>
      <c r="BJ902" t="e">
        <f>MATCH(Таблиця4[[#This Row],[BUILDING NAME]],#REF!,0)</f>
        <v>#VALUE!</v>
      </c>
      <c r="BK902" t="e">
        <f>INDEX(#REF!,'02BUILD'!BJ902,1)</f>
        <v>#REF!</v>
      </c>
      <c r="BL902" t="e">
        <v>#VALUE!</v>
      </c>
      <c r="BN902" t="e">
        <f>MATCH(Таблиця4[[#This Row],[BUILDING NAME]],Таблиця5[NAME],0)</f>
        <v>#VALUE!</v>
      </c>
      <c r="BO902" t="e">
        <f>INDEX(Таблиця5[[C - COINS - COST]:[ADDRESS]],'02BUILD'!$BN902,1)</f>
        <v>#VALUE!</v>
      </c>
      <c r="BP902" t="e">
        <f>INDEX(Таблиця5[[C - COINS - COST]:[ADDRESS]],'02BUILD'!$BN902,2)</f>
        <v>#VALUE!</v>
      </c>
      <c r="BQ902" t="e">
        <f>INDEX(Таблиця5[[C - COINS - COST]:[ADDRESS]],'02BUILD'!$BN902,3)</f>
        <v>#VALUE!</v>
      </c>
      <c r="BR902" t="e">
        <f>INDEX(Таблиця5[[C - COINS - COST]:[ADDRESS]],'02BUILD'!$BN902,4)</f>
        <v>#VALUE!</v>
      </c>
      <c r="BS902" t="e">
        <f>INDEX(Таблиця5[[C - COINS - COST]:[ADDRESS]],'02BUILD'!$BN902,5)</f>
        <v>#VALUE!</v>
      </c>
      <c r="BT902" t="e">
        <f>INDEX(Таблиця5[[C - COINS - COST]:[ADDRESS]],'02BUILD'!$BN902,6)</f>
        <v>#VALUE!</v>
      </c>
      <c r="BU902" t="e">
        <f>INDEX(Таблиця5[[C - COINS - COST]:[ADDRESS]],'02BUILD'!$BN902,7)</f>
        <v>#VALUE!</v>
      </c>
      <c r="BV902" t="e">
        <f>INDEX(Таблиця5[[C - COINS - COST]:[ADDRESS]],'02BUILD'!$BN902,8)</f>
        <v>#VALUE!</v>
      </c>
      <c r="BW902" t="e">
        <f>INDEX(Таблиця5[[C - COINS - COST]:[ADDRESS]],'02BUILD'!$BN902,9)</f>
        <v>#VALUE!</v>
      </c>
      <c r="BX902" t="e">
        <f>INDEX(Таблиця5[[C - COINS - COST]:[ADDRESS]],'02BUILD'!$BN902,10)</f>
        <v>#VALUE!</v>
      </c>
    </row>
    <row r="903" spans="1:76">
      <c r="A903" s="730"/>
      <c r="B903" s="730"/>
      <c r="C903" s="730"/>
      <c r="D903" s="730"/>
      <c r="E903" s="730"/>
      <c r="F903" s="730"/>
      <c r="G903" s="730"/>
      <c r="H903" s="729"/>
      <c r="I903" s="730"/>
      <c r="J903" s="730"/>
      <c r="K903" s="730"/>
      <c r="L903" s="730"/>
      <c r="M903" s="730"/>
      <c r="N903" s="730"/>
      <c r="O903" s="730"/>
      <c r="P903" s="730"/>
      <c r="Q903" s="730"/>
      <c r="R903" s="730"/>
      <c r="S903" s="730"/>
      <c r="T903" s="730"/>
      <c r="U903" s="730"/>
      <c r="W903" s="730"/>
      <c r="X903" s="730"/>
      <c r="Y903" s="730"/>
      <c r="Z903" s="730"/>
      <c r="AA903" s="730"/>
      <c r="AB903" s="730"/>
      <c r="AC903" s="730"/>
      <c r="AD903" s="730"/>
      <c r="AG903" s="730"/>
      <c r="AH903" s="730"/>
      <c r="AI903" s="730"/>
      <c r="AJ903" s="730"/>
      <c r="AK903" s="730"/>
      <c r="AL903" s="730"/>
      <c r="AM903" s="730"/>
      <c r="AN903" s="730"/>
      <c r="AO903" s="730"/>
      <c r="AP903" s="730"/>
      <c r="AQ903" s="730"/>
      <c r="AR903" s="730"/>
      <c r="AS903" s="730"/>
      <c r="BJ903" t="e">
        <f>MATCH(Таблиця4[[#This Row],[BUILDING NAME]],#REF!,0)</f>
        <v>#VALUE!</v>
      </c>
      <c r="BK903" t="e">
        <f>INDEX(#REF!,'02BUILD'!BJ903,1)</f>
        <v>#REF!</v>
      </c>
      <c r="BL903" t="e">
        <v>#VALUE!</v>
      </c>
      <c r="BN903" t="e">
        <f>MATCH(Таблиця4[[#This Row],[BUILDING NAME]],Таблиця5[NAME],0)</f>
        <v>#VALUE!</v>
      </c>
      <c r="BO903" t="e">
        <f>INDEX(Таблиця5[[C - COINS - COST]:[ADDRESS]],'02BUILD'!$BN903,1)</f>
        <v>#VALUE!</v>
      </c>
      <c r="BP903" t="e">
        <f>INDEX(Таблиця5[[C - COINS - COST]:[ADDRESS]],'02BUILD'!$BN903,2)</f>
        <v>#VALUE!</v>
      </c>
      <c r="BQ903" t="e">
        <f>INDEX(Таблиця5[[C - COINS - COST]:[ADDRESS]],'02BUILD'!$BN903,3)</f>
        <v>#VALUE!</v>
      </c>
      <c r="BR903" t="e">
        <f>INDEX(Таблиця5[[C - COINS - COST]:[ADDRESS]],'02BUILD'!$BN903,4)</f>
        <v>#VALUE!</v>
      </c>
      <c r="BS903" t="e">
        <f>INDEX(Таблиця5[[C - COINS - COST]:[ADDRESS]],'02BUILD'!$BN903,5)</f>
        <v>#VALUE!</v>
      </c>
      <c r="BT903" t="e">
        <f>INDEX(Таблиця5[[C - COINS - COST]:[ADDRESS]],'02BUILD'!$BN903,6)</f>
        <v>#VALUE!</v>
      </c>
      <c r="BU903" t="e">
        <f>INDEX(Таблиця5[[C - COINS - COST]:[ADDRESS]],'02BUILD'!$BN903,7)</f>
        <v>#VALUE!</v>
      </c>
      <c r="BV903" t="e">
        <f>INDEX(Таблиця5[[C - COINS - COST]:[ADDRESS]],'02BUILD'!$BN903,8)</f>
        <v>#VALUE!</v>
      </c>
      <c r="BW903" t="e">
        <f>INDEX(Таблиця5[[C - COINS - COST]:[ADDRESS]],'02BUILD'!$BN903,9)</f>
        <v>#VALUE!</v>
      </c>
      <c r="BX903" t="e">
        <f>INDEX(Таблиця5[[C - COINS - COST]:[ADDRESS]],'02BUILD'!$BN903,10)</f>
        <v>#VALUE!</v>
      </c>
    </row>
    <row r="904" spans="1:76">
      <c r="A904" s="730"/>
      <c r="B904" s="730"/>
      <c r="C904" s="730"/>
      <c r="D904" s="730"/>
      <c r="E904" s="730"/>
      <c r="F904" s="730"/>
      <c r="G904" s="730"/>
      <c r="H904" s="729"/>
      <c r="I904" s="730"/>
      <c r="J904" s="730"/>
      <c r="K904" s="730"/>
      <c r="L904" s="730"/>
      <c r="M904" s="730"/>
      <c r="N904" s="730"/>
      <c r="O904" s="730"/>
      <c r="P904" s="730"/>
      <c r="Q904" s="730"/>
      <c r="R904" s="730"/>
      <c r="S904" s="730"/>
      <c r="T904" s="730"/>
      <c r="U904" s="730"/>
      <c r="W904" s="730"/>
      <c r="X904" s="730"/>
      <c r="Y904" s="730"/>
      <c r="Z904" s="730"/>
      <c r="AA904" s="730"/>
      <c r="AB904" s="730"/>
      <c r="AC904" s="730"/>
      <c r="AD904" s="730"/>
      <c r="AG904" s="730"/>
      <c r="AH904" s="730"/>
      <c r="AI904" s="730"/>
      <c r="AJ904" s="730"/>
      <c r="AK904" s="730"/>
      <c r="AL904" s="730"/>
      <c r="AM904" s="730"/>
      <c r="AN904" s="730"/>
      <c r="AO904" s="730"/>
      <c r="AP904" s="730"/>
      <c r="AQ904" s="730"/>
      <c r="AR904" s="730"/>
      <c r="AS904" s="730"/>
      <c r="BJ904" t="e">
        <f>MATCH(Таблиця4[[#This Row],[BUILDING NAME]],#REF!,0)</f>
        <v>#VALUE!</v>
      </c>
      <c r="BK904" t="e">
        <f>INDEX(#REF!,'02BUILD'!BJ904,1)</f>
        <v>#REF!</v>
      </c>
      <c r="BL904" t="e">
        <v>#VALUE!</v>
      </c>
      <c r="BN904" t="e">
        <f>MATCH(Таблиця4[[#This Row],[BUILDING NAME]],Таблиця5[NAME],0)</f>
        <v>#VALUE!</v>
      </c>
      <c r="BO904" t="e">
        <f>INDEX(Таблиця5[[C - COINS - COST]:[ADDRESS]],'02BUILD'!$BN904,1)</f>
        <v>#VALUE!</v>
      </c>
      <c r="BP904" t="e">
        <f>INDEX(Таблиця5[[C - COINS - COST]:[ADDRESS]],'02BUILD'!$BN904,2)</f>
        <v>#VALUE!</v>
      </c>
      <c r="BQ904" t="e">
        <f>INDEX(Таблиця5[[C - COINS - COST]:[ADDRESS]],'02BUILD'!$BN904,3)</f>
        <v>#VALUE!</v>
      </c>
      <c r="BR904" t="e">
        <f>INDEX(Таблиця5[[C - COINS - COST]:[ADDRESS]],'02BUILD'!$BN904,4)</f>
        <v>#VALUE!</v>
      </c>
      <c r="BS904" t="e">
        <f>INDEX(Таблиця5[[C - COINS - COST]:[ADDRESS]],'02BUILD'!$BN904,5)</f>
        <v>#VALUE!</v>
      </c>
      <c r="BT904" t="e">
        <f>INDEX(Таблиця5[[C - COINS - COST]:[ADDRESS]],'02BUILD'!$BN904,6)</f>
        <v>#VALUE!</v>
      </c>
      <c r="BU904" t="e">
        <f>INDEX(Таблиця5[[C - COINS - COST]:[ADDRESS]],'02BUILD'!$BN904,7)</f>
        <v>#VALUE!</v>
      </c>
      <c r="BV904" t="e">
        <f>INDEX(Таблиця5[[C - COINS - COST]:[ADDRESS]],'02BUILD'!$BN904,8)</f>
        <v>#VALUE!</v>
      </c>
      <c r="BW904" t="e">
        <f>INDEX(Таблиця5[[C - COINS - COST]:[ADDRESS]],'02BUILD'!$BN904,9)</f>
        <v>#VALUE!</v>
      </c>
      <c r="BX904" t="e">
        <f>INDEX(Таблиця5[[C - COINS - COST]:[ADDRESS]],'02BUILD'!$BN904,10)</f>
        <v>#VALUE!</v>
      </c>
    </row>
    <row r="905" spans="1:76">
      <c r="A905" s="730"/>
      <c r="B905" s="730"/>
      <c r="C905" s="730"/>
      <c r="D905" s="730"/>
      <c r="E905" s="730"/>
      <c r="F905" s="730"/>
      <c r="G905" s="730"/>
      <c r="H905" s="729"/>
      <c r="I905" s="730"/>
      <c r="J905" s="730"/>
      <c r="K905" s="730"/>
      <c r="L905" s="730"/>
      <c r="M905" s="730"/>
      <c r="N905" s="730"/>
      <c r="O905" s="730"/>
      <c r="P905" s="730"/>
      <c r="Q905" s="730"/>
      <c r="R905" s="730"/>
      <c r="S905" s="730"/>
      <c r="T905" s="730"/>
      <c r="U905" s="730"/>
      <c r="W905" s="730"/>
      <c r="X905" s="730"/>
      <c r="Y905" s="730"/>
      <c r="Z905" s="730"/>
      <c r="AA905" s="730"/>
      <c r="AB905" s="730"/>
      <c r="AC905" s="730"/>
      <c r="AD905" s="730"/>
      <c r="AG905" s="730"/>
      <c r="AH905" s="730"/>
      <c r="AI905" s="730"/>
      <c r="AJ905" s="730"/>
      <c r="AK905" s="730"/>
      <c r="AL905" s="730"/>
      <c r="AM905" s="730"/>
      <c r="AN905" s="730"/>
      <c r="AO905" s="730"/>
      <c r="AP905" s="730"/>
      <c r="AQ905" s="730"/>
      <c r="AR905" s="730"/>
      <c r="AS905" s="730"/>
      <c r="BJ905" t="e">
        <f>MATCH(Таблиця4[[#This Row],[BUILDING NAME]],#REF!,0)</f>
        <v>#VALUE!</v>
      </c>
      <c r="BK905" t="e">
        <f>INDEX(#REF!,'02BUILD'!BJ905,1)</f>
        <v>#REF!</v>
      </c>
      <c r="BL905" t="e">
        <v>#VALUE!</v>
      </c>
      <c r="BN905" t="e">
        <f>MATCH(Таблиця4[[#This Row],[BUILDING NAME]],Таблиця5[NAME],0)</f>
        <v>#VALUE!</v>
      </c>
      <c r="BO905" t="e">
        <f>INDEX(Таблиця5[[C - COINS - COST]:[ADDRESS]],'02BUILD'!$BN905,1)</f>
        <v>#VALUE!</v>
      </c>
      <c r="BP905" t="e">
        <f>INDEX(Таблиця5[[C - COINS - COST]:[ADDRESS]],'02BUILD'!$BN905,2)</f>
        <v>#VALUE!</v>
      </c>
      <c r="BQ905" t="e">
        <f>INDEX(Таблиця5[[C - COINS - COST]:[ADDRESS]],'02BUILD'!$BN905,3)</f>
        <v>#VALUE!</v>
      </c>
      <c r="BR905" t="e">
        <f>INDEX(Таблиця5[[C - COINS - COST]:[ADDRESS]],'02BUILD'!$BN905,4)</f>
        <v>#VALUE!</v>
      </c>
      <c r="BS905" t="e">
        <f>INDEX(Таблиця5[[C - COINS - COST]:[ADDRESS]],'02BUILD'!$BN905,5)</f>
        <v>#VALUE!</v>
      </c>
      <c r="BT905" t="e">
        <f>INDEX(Таблиця5[[C - COINS - COST]:[ADDRESS]],'02BUILD'!$BN905,6)</f>
        <v>#VALUE!</v>
      </c>
      <c r="BU905" t="e">
        <f>INDEX(Таблиця5[[C - COINS - COST]:[ADDRESS]],'02BUILD'!$BN905,7)</f>
        <v>#VALUE!</v>
      </c>
      <c r="BV905" t="e">
        <f>INDEX(Таблиця5[[C - COINS - COST]:[ADDRESS]],'02BUILD'!$BN905,8)</f>
        <v>#VALUE!</v>
      </c>
      <c r="BW905" t="e">
        <f>INDEX(Таблиця5[[C - COINS - COST]:[ADDRESS]],'02BUILD'!$BN905,9)</f>
        <v>#VALUE!</v>
      </c>
      <c r="BX905" t="e">
        <f>INDEX(Таблиця5[[C - COINS - COST]:[ADDRESS]],'02BUILD'!$BN905,10)</f>
        <v>#VALUE!</v>
      </c>
    </row>
    <row r="906" spans="1:76">
      <c r="A906" s="730"/>
      <c r="B906" s="730"/>
      <c r="C906" s="730"/>
      <c r="D906" s="730"/>
      <c r="E906" s="730"/>
      <c r="F906" s="730"/>
      <c r="G906" s="730"/>
      <c r="H906" s="729"/>
      <c r="I906" s="730"/>
      <c r="J906" s="730"/>
      <c r="K906" s="730"/>
      <c r="L906" s="730"/>
      <c r="M906" s="730"/>
      <c r="N906" s="730"/>
      <c r="O906" s="730"/>
      <c r="P906" s="730"/>
      <c r="Q906" s="730"/>
      <c r="R906" s="730"/>
      <c r="S906" s="730"/>
      <c r="T906" s="730"/>
      <c r="U906" s="730"/>
      <c r="W906" s="730"/>
      <c r="X906" s="730"/>
      <c r="Y906" s="730"/>
      <c r="Z906" s="730"/>
      <c r="AA906" s="730"/>
      <c r="AB906" s="730"/>
      <c r="AC906" s="730"/>
      <c r="AD906" s="730"/>
      <c r="AG906" s="730"/>
      <c r="AH906" s="730"/>
      <c r="AI906" s="730"/>
      <c r="AJ906" s="730"/>
      <c r="AK906" s="730"/>
      <c r="AL906" s="730"/>
      <c r="AM906" s="730"/>
      <c r="AN906" s="730"/>
      <c r="AO906" s="730"/>
      <c r="AP906" s="730"/>
      <c r="AQ906" s="730"/>
      <c r="AR906" s="730"/>
      <c r="AS906" s="730"/>
      <c r="BJ906" t="e">
        <f>MATCH(Таблиця4[[#This Row],[BUILDING NAME]],#REF!,0)</f>
        <v>#VALUE!</v>
      </c>
      <c r="BK906" t="e">
        <f>INDEX(#REF!,'02BUILD'!BJ906,1)</f>
        <v>#REF!</v>
      </c>
      <c r="BL906" t="e">
        <v>#VALUE!</v>
      </c>
      <c r="BN906" t="e">
        <f>MATCH(Таблиця4[[#This Row],[BUILDING NAME]],Таблиця5[NAME],0)</f>
        <v>#VALUE!</v>
      </c>
      <c r="BO906" t="e">
        <f>INDEX(Таблиця5[[C - COINS - COST]:[ADDRESS]],'02BUILD'!$BN906,1)</f>
        <v>#VALUE!</v>
      </c>
      <c r="BP906" t="e">
        <f>INDEX(Таблиця5[[C - COINS - COST]:[ADDRESS]],'02BUILD'!$BN906,2)</f>
        <v>#VALUE!</v>
      </c>
      <c r="BQ906" t="e">
        <f>INDEX(Таблиця5[[C - COINS - COST]:[ADDRESS]],'02BUILD'!$BN906,3)</f>
        <v>#VALUE!</v>
      </c>
      <c r="BR906" t="e">
        <f>INDEX(Таблиця5[[C - COINS - COST]:[ADDRESS]],'02BUILD'!$BN906,4)</f>
        <v>#VALUE!</v>
      </c>
      <c r="BS906" t="e">
        <f>INDEX(Таблиця5[[C - COINS - COST]:[ADDRESS]],'02BUILD'!$BN906,5)</f>
        <v>#VALUE!</v>
      </c>
      <c r="BT906" t="e">
        <f>INDEX(Таблиця5[[C - COINS - COST]:[ADDRESS]],'02BUILD'!$BN906,6)</f>
        <v>#VALUE!</v>
      </c>
      <c r="BU906" t="e">
        <f>INDEX(Таблиця5[[C - COINS - COST]:[ADDRESS]],'02BUILD'!$BN906,7)</f>
        <v>#VALUE!</v>
      </c>
      <c r="BV906" t="e">
        <f>INDEX(Таблиця5[[C - COINS - COST]:[ADDRESS]],'02BUILD'!$BN906,8)</f>
        <v>#VALUE!</v>
      </c>
      <c r="BW906" t="e">
        <f>INDEX(Таблиця5[[C - COINS - COST]:[ADDRESS]],'02BUILD'!$BN906,9)</f>
        <v>#VALUE!</v>
      </c>
      <c r="BX906" t="e">
        <f>INDEX(Таблиця5[[C - COINS - COST]:[ADDRESS]],'02BUILD'!$BN906,10)</f>
        <v>#VALUE!</v>
      </c>
    </row>
    <row r="907" spans="1:76">
      <c r="A907" s="730"/>
      <c r="B907" s="730"/>
      <c r="C907" s="730"/>
      <c r="D907" s="730"/>
      <c r="E907" s="730"/>
      <c r="F907" s="730"/>
      <c r="G907" s="730"/>
      <c r="H907" s="729"/>
      <c r="I907" s="730"/>
      <c r="J907" s="730"/>
      <c r="K907" s="730"/>
      <c r="L907" s="730"/>
      <c r="M907" s="730"/>
      <c r="N907" s="730"/>
      <c r="O907" s="730"/>
      <c r="P907" s="730"/>
      <c r="Q907" s="730"/>
      <c r="R907" s="730"/>
      <c r="S907" s="730"/>
      <c r="T907" s="730"/>
      <c r="U907" s="730"/>
      <c r="W907" s="730"/>
      <c r="X907" s="730"/>
      <c r="Y907" s="730"/>
      <c r="Z907" s="730"/>
      <c r="AA907" s="730"/>
      <c r="AB907" s="730"/>
      <c r="AC907" s="730"/>
      <c r="AD907" s="730"/>
      <c r="AG907" s="730"/>
      <c r="AH907" s="730"/>
      <c r="AI907" s="730"/>
      <c r="AJ907" s="730"/>
      <c r="AK907" s="730"/>
      <c r="AL907" s="730"/>
      <c r="AM907" s="730"/>
      <c r="AN907" s="730"/>
      <c r="AO907" s="730"/>
      <c r="AP907" s="730"/>
      <c r="AQ907" s="730"/>
      <c r="AR907" s="730"/>
      <c r="AS907" s="730"/>
      <c r="BJ907" t="e">
        <f>MATCH(Таблиця4[[#This Row],[BUILDING NAME]],#REF!,0)</f>
        <v>#VALUE!</v>
      </c>
      <c r="BK907" t="e">
        <f>INDEX(#REF!,'02BUILD'!BJ907,1)</f>
        <v>#REF!</v>
      </c>
      <c r="BL907" t="e">
        <v>#VALUE!</v>
      </c>
      <c r="BN907" t="e">
        <f>MATCH(Таблиця4[[#This Row],[BUILDING NAME]],Таблиця5[NAME],0)</f>
        <v>#VALUE!</v>
      </c>
      <c r="BO907" t="e">
        <f>INDEX(Таблиця5[[C - COINS - COST]:[ADDRESS]],'02BUILD'!$BN907,1)</f>
        <v>#VALUE!</v>
      </c>
      <c r="BP907" t="e">
        <f>INDEX(Таблиця5[[C - COINS - COST]:[ADDRESS]],'02BUILD'!$BN907,2)</f>
        <v>#VALUE!</v>
      </c>
      <c r="BQ907" t="e">
        <f>INDEX(Таблиця5[[C - COINS - COST]:[ADDRESS]],'02BUILD'!$BN907,3)</f>
        <v>#VALUE!</v>
      </c>
      <c r="BR907" t="e">
        <f>INDEX(Таблиця5[[C - COINS - COST]:[ADDRESS]],'02BUILD'!$BN907,4)</f>
        <v>#VALUE!</v>
      </c>
      <c r="BS907" t="e">
        <f>INDEX(Таблиця5[[C - COINS - COST]:[ADDRESS]],'02BUILD'!$BN907,5)</f>
        <v>#VALUE!</v>
      </c>
      <c r="BT907" t="e">
        <f>INDEX(Таблиця5[[C - COINS - COST]:[ADDRESS]],'02BUILD'!$BN907,6)</f>
        <v>#VALUE!</v>
      </c>
      <c r="BU907" t="e">
        <f>INDEX(Таблиця5[[C - COINS - COST]:[ADDRESS]],'02BUILD'!$BN907,7)</f>
        <v>#VALUE!</v>
      </c>
      <c r="BV907" t="e">
        <f>INDEX(Таблиця5[[C - COINS - COST]:[ADDRESS]],'02BUILD'!$BN907,8)</f>
        <v>#VALUE!</v>
      </c>
      <c r="BW907" t="e">
        <f>INDEX(Таблиця5[[C - COINS - COST]:[ADDRESS]],'02BUILD'!$BN907,9)</f>
        <v>#VALUE!</v>
      </c>
      <c r="BX907" t="e">
        <f>INDEX(Таблиця5[[C - COINS - COST]:[ADDRESS]],'02BUILD'!$BN907,10)</f>
        <v>#VALUE!</v>
      </c>
    </row>
    <row r="908" spans="1:76">
      <c r="A908" s="730"/>
      <c r="B908" s="730"/>
      <c r="C908" s="730"/>
      <c r="D908" s="730"/>
      <c r="E908" s="730"/>
      <c r="F908" s="730"/>
      <c r="G908" s="730"/>
      <c r="H908" s="729"/>
      <c r="I908" s="730"/>
      <c r="J908" s="730"/>
      <c r="K908" s="730"/>
      <c r="L908" s="730"/>
      <c r="M908" s="730"/>
      <c r="N908" s="730"/>
      <c r="O908" s="730"/>
      <c r="P908" s="730"/>
      <c r="Q908" s="730"/>
      <c r="R908" s="730"/>
      <c r="S908" s="730"/>
      <c r="T908" s="730"/>
      <c r="U908" s="730"/>
      <c r="W908" s="730"/>
      <c r="X908" s="730"/>
      <c r="Y908" s="730"/>
      <c r="Z908" s="730"/>
      <c r="AA908" s="730"/>
      <c r="AB908" s="730"/>
      <c r="AC908" s="730"/>
      <c r="AD908" s="730"/>
      <c r="AG908" s="730"/>
      <c r="AH908" s="730"/>
      <c r="AI908" s="730"/>
      <c r="AJ908" s="730"/>
      <c r="AK908" s="730"/>
      <c r="AL908" s="730"/>
      <c r="AM908" s="730"/>
      <c r="AN908" s="730"/>
      <c r="AO908" s="730"/>
      <c r="AP908" s="730"/>
      <c r="AQ908" s="730"/>
      <c r="AR908" s="730"/>
      <c r="AS908" s="730"/>
      <c r="BJ908" t="e">
        <f>MATCH(Таблиця4[[#This Row],[BUILDING NAME]],#REF!,0)</f>
        <v>#VALUE!</v>
      </c>
      <c r="BK908" t="e">
        <f>INDEX(#REF!,'02BUILD'!BJ908,1)</f>
        <v>#REF!</v>
      </c>
      <c r="BL908" t="e">
        <v>#VALUE!</v>
      </c>
      <c r="BN908" t="e">
        <f>MATCH(Таблиця4[[#This Row],[BUILDING NAME]],Таблиця5[NAME],0)</f>
        <v>#VALUE!</v>
      </c>
      <c r="BO908" t="e">
        <f>INDEX(Таблиця5[[C - COINS - COST]:[ADDRESS]],'02BUILD'!$BN908,1)</f>
        <v>#VALUE!</v>
      </c>
      <c r="BP908" t="e">
        <f>INDEX(Таблиця5[[C - COINS - COST]:[ADDRESS]],'02BUILD'!$BN908,2)</f>
        <v>#VALUE!</v>
      </c>
      <c r="BQ908" t="e">
        <f>INDEX(Таблиця5[[C - COINS - COST]:[ADDRESS]],'02BUILD'!$BN908,3)</f>
        <v>#VALUE!</v>
      </c>
      <c r="BR908" t="e">
        <f>INDEX(Таблиця5[[C - COINS - COST]:[ADDRESS]],'02BUILD'!$BN908,4)</f>
        <v>#VALUE!</v>
      </c>
      <c r="BS908" t="e">
        <f>INDEX(Таблиця5[[C - COINS - COST]:[ADDRESS]],'02BUILD'!$BN908,5)</f>
        <v>#VALUE!</v>
      </c>
      <c r="BT908" t="e">
        <f>INDEX(Таблиця5[[C - COINS - COST]:[ADDRESS]],'02BUILD'!$BN908,6)</f>
        <v>#VALUE!</v>
      </c>
      <c r="BU908" t="e">
        <f>INDEX(Таблиця5[[C - COINS - COST]:[ADDRESS]],'02BUILD'!$BN908,7)</f>
        <v>#VALUE!</v>
      </c>
      <c r="BV908" t="e">
        <f>INDEX(Таблиця5[[C - COINS - COST]:[ADDRESS]],'02BUILD'!$BN908,8)</f>
        <v>#VALUE!</v>
      </c>
      <c r="BW908" t="e">
        <f>INDEX(Таблиця5[[C - COINS - COST]:[ADDRESS]],'02BUILD'!$BN908,9)</f>
        <v>#VALUE!</v>
      </c>
      <c r="BX908" t="e">
        <f>INDEX(Таблиця5[[C - COINS - COST]:[ADDRESS]],'02BUILD'!$BN908,10)</f>
        <v>#VALUE!</v>
      </c>
    </row>
    <row r="909" spans="1:76">
      <c r="A909" s="730"/>
      <c r="B909" s="730"/>
      <c r="C909" s="730"/>
      <c r="D909" s="730"/>
      <c r="E909" s="730"/>
      <c r="F909" s="730"/>
      <c r="G909" s="730"/>
      <c r="H909" s="729"/>
      <c r="I909" s="730"/>
      <c r="J909" s="730"/>
      <c r="K909" s="730"/>
      <c r="L909" s="730"/>
      <c r="M909" s="730"/>
      <c r="N909" s="730"/>
      <c r="O909" s="730"/>
      <c r="P909" s="730"/>
      <c r="Q909" s="730"/>
      <c r="R909" s="730"/>
      <c r="S909" s="730"/>
      <c r="T909" s="730"/>
      <c r="U909" s="730"/>
      <c r="W909" s="730"/>
      <c r="X909" s="730"/>
      <c r="Y909" s="730"/>
      <c r="Z909" s="730"/>
      <c r="AA909" s="730"/>
      <c r="AB909" s="730"/>
      <c r="AC909" s="730"/>
      <c r="AD909" s="730"/>
      <c r="AG909" s="730"/>
      <c r="AH909" s="730"/>
      <c r="AI909" s="730"/>
      <c r="AJ909" s="730"/>
      <c r="AK909" s="730"/>
      <c r="AL909" s="730"/>
      <c r="AM909" s="730"/>
      <c r="AN909" s="730"/>
      <c r="AO909" s="730"/>
      <c r="AP909" s="730"/>
      <c r="AQ909" s="730"/>
      <c r="AR909" s="730"/>
      <c r="AS909" s="730"/>
      <c r="BJ909" t="e">
        <f>MATCH(Таблиця4[[#This Row],[BUILDING NAME]],#REF!,0)</f>
        <v>#VALUE!</v>
      </c>
      <c r="BK909" t="e">
        <f>INDEX(#REF!,'02BUILD'!BJ909,1)</f>
        <v>#REF!</v>
      </c>
      <c r="BL909" t="e">
        <v>#VALUE!</v>
      </c>
      <c r="BN909" t="e">
        <f>MATCH(Таблиця4[[#This Row],[BUILDING NAME]],Таблиця5[NAME],0)</f>
        <v>#VALUE!</v>
      </c>
      <c r="BO909" t="e">
        <f>INDEX(Таблиця5[[C - COINS - COST]:[ADDRESS]],'02BUILD'!$BN909,1)</f>
        <v>#VALUE!</v>
      </c>
      <c r="BP909" t="e">
        <f>INDEX(Таблиця5[[C - COINS - COST]:[ADDRESS]],'02BUILD'!$BN909,2)</f>
        <v>#VALUE!</v>
      </c>
      <c r="BQ909" t="e">
        <f>INDEX(Таблиця5[[C - COINS - COST]:[ADDRESS]],'02BUILD'!$BN909,3)</f>
        <v>#VALUE!</v>
      </c>
      <c r="BR909" t="e">
        <f>INDEX(Таблиця5[[C - COINS - COST]:[ADDRESS]],'02BUILD'!$BN909,4)</f>
        <v>#VALUE!</v>
      </c>
      <c r="BS909" t="e">
        <f>INDEX(Таблиця5[[C - COINS - COST]:[ADDRESS]],'02BUILD'!$BN909,5)</f>
        <v>#VALUE!</v>
      </c>
      <c r="BT909" t="e">
        <f>INDEX(Таблиця5[[C - COINS - COST]:[ADDRESS]],'02BUILD'!$BN909,6)</f>
        <v>#VALUE!</v>
      </c>
      <c r="BU909" t="e">
        <f>INDEX(Таблиця5[[C - COINS - COST]:[ADDRESS]],'02BUILD'!$BN909,7)</f>
        <v>#VALUE!</v>
      </c>
      <c r="BV909" t="e">
        <f>INDEX(Таблиця5[[C - COINS - COST]:[ADDRESS]],'02BUILD'!$BN909,8)</f>
        <v>#VALUE!</v>
      </c>
      <c r="BW909" t="e">
        <f>INDEX(Таблиця5[[C - COINS - COST]:[ADDRESS]],'02BUILD'!$BN909,9)</f>
        <v>#VALUE!</v>
      </c>
      <c r="BX909" t="e">
        <f>INDEX(Таблиця5[[C - COINS - COST]:[ADDRESS]],'02BUILD'!$BN909,10)</f>
        <v>#VALUE!</v>
      </c>
    </row>
    <row r="910" spans="1:76">
      <c r="A910" s="730"/>
      <c r="B910" s="730"/>
      <c r="C910" s="730"/>
      <c r="D910" s="730"/>
      <c r="E910" s="730"/>
      <c r="F910" s="730"/>
      <c r="G910" s="730"/>
      <c r="H910" s="729"/>
      <c r="I910" s="730"/>
      <c r="J910" s="730"/>
      <c r="K910" s="730"/>
      <c r="L910" s="730"/>
      <c r="M910" s="730"/>
      <c r="N910" s="730"/>
      <c r="O910" s="730"/>
      <c r="P910" s="730"/>
      <c r="Q910" s="730"/>
      <c r="R910" s="730"/>
      <c r="S910" s="730"/>
      <c r="T910" s="730"/>
      <c r="U910" s="730"/>
      <c r="W910" s="730"/>
      <c r="X910" s="730"/>
      <c r="Y910" s="730"/>
      <c r="Z910" s="730"/>
      <c r="AA910" s="730"/>
      <c r="AB910" s="730"/>
      <c r="AC910" s="730"/>
      <c r="AD910" s="730"/>
      <c r="AG910" s="730"/>
      <c r="AH910" s="730"/>
      <c r="AI910" s="730"/>
      <c r="AJ910" s="730"/>
      <c r="AK910" s="730"/>
      <c r="AL910" s="730"/>
      <c r="AM910" s="730"/>
      <c r="AN910" s="730"/>
      <c r="AO910" s="730"/>
      <c r="AP910" s="730"/>
      <c r="AQ910" s="730"/>
      <c r="AR910" s="730"/>
      <c r="AS910" s="730"/>
      <c r="BJ910" t="e">
        <f>MATCH(Таблиця4[[#This Row],[BUILDING NAME]],#REF!,0)</f>
        <v>#VALUE!</v>
      </c>
      <c r="BK910" t="e">
        <f>INDEX(#REF!,'02BUILD'!BJ910,1)</f>
        <v>#REF!</v>
      </c>
      <c r="BL910" t="e">
        <v>#VALUE!</v>
      </c>
      <c r="BN910" t="e">
        <f>MATCH(Таблиця4[[#This Row],[BUILDING NAME]],Таблиця5[NAME],0)</f>
        <v>#VALUE!</v>
      </c>
      <c r="BO910" t="e">
        <f>INDEX(Таблиця5[[C - COINS - COST]:[ADDRESS]],'02BUILD'!$BN910,1)</f>
        <v>#VALUE!</v>
      </c>
      <c r="BP910" t="e">
        <f>INDEX(Таблиця5[[C - COINS - COST]:[ADDRESS]],'02BUILD'!$BN910,2)</f>
        <v>#VALUE!</v>
      </c>
      <c r="BQ910" t="e">
        <f>INDEX(Таблиця5[[C - COINS - COST]:[ADDRESS]],'02BUILD'!$BN910,3)</f>
        <v>#VALUE!</v>
      </c>
      <c r="BR910" t="e">
        <f>INDEX(Таблиця5[[C - COINS - COST]:[ADDRESS]],'02BUILD'!$BN910,4)</f>
        <v>#VALUE!</v>
      </c>
      <c r="BS910" t="e">
        <f>INDEX(Таблиця5[[C - COINS - COST]:[ADDRESS]],'02BUILD'!$BN910,5)</f>
        <v>#VALUE!</v>
      </c>
      <c r="BT910" t="e">
        <f>INDEX(Таблиця5[[C - COINS - COST]:[ADDRESS]],'02BUILD'!$BN910,6)</f>
        <v>#VALUE!</v>
      </c>
      <c r="BU910" t="e">
        <f>INDEX(Таблиця5[[C - COINS - COST]:[ADDRESS]],'02BUILD'!$BN910,7)</f>
        <v>#VALUE!</v>
      </c>
      <c r="BV910" t="e">
        <f>INDEX(Таблиця5[[C - COINS - COST]:[ADDRESS]],'02BUILD'!$BN910,8)</f>
        <v>#VALUE!</v>
      </c>
      <c r="BW910" t="e">
        <f>INDEX(Таблиця5[[C - COINS - COST]:[ADDRESS]],'02BUILD'!$BN910,9)</f>
        <v>#VALUE!</v>
      </c>
      <c r="BX910" t="e">
        <f>INDEX(Таблиця5[[C - COINS - COST]:[ADDRESS]],'02BUILD'!$BN910,10)</f>
        <v>#VALUE!</v>
      </c>
    </row>
    <row r="911" spans="1:76">
      <c r="A911" s="730"/>
      <c r="B911" s="730"/>
      <c r="C911" s="730"/>
      <c r="D911" s="730"/>
      <c r="E911" s="730"/>
      <c r="F911" s="730"/>
      <c r="G911" s="730"/>
      <c r="H911" s="729"/>
      <c r="I911" s="730"/>
      <c r="J911" s="730"/>
      <c r="K911" s="730"/>
      <c r="L911" s="730"/>
      <c r="M911" s="730"/>
      <c r="N911" s="730"/>
      <c r="O911" s="730"/>
      <c r="P911" s="730"/>
      <c r="Q911" s="730"/>
      <c r="R911" s="730"/>
      <c r="S911" s="730"/>
      <c r="T911" s="730"/>
      <c r="U911" s="730"/>
      <c r="W911" s="730"/>
      <c r="X911" s="730"/>
      <c r="Y911" s="730"/>
      <c r="Z911" s="730"/>
      <c r="AA911" s="730"/>
      <c r="AB911" s="730"/>
      <c r="AC911" s="730"/>
      <c r="AD911" s="730"/>
      <c r="AG911" s="730"/>
      <c r="AH911" s="730"/>
      <c r="AI911" s="730"/>
      <c r="AJ911" s="730"/>
      <c r="AK911" s="730"/>
      <c r="AL911" s="730"/>
      <c r="AM911" s="730"/>
      <c r="AN911" s="730"/>
      <c r="AO911" s="730"/>
      <c r="AP911" s="730"/>
      <c r="AQ911" s="730"/>
      <c r="AR911" s="730"/>
      <c r="AS911" s="730"/>
      <c r="BJ911" t="e">
        <f>MATCH(Таблиця4[[#This Row],[BUILDING NAME]],#REF!,0)</f>
        <v>#VALUE!</v>
      </c>
      <c r="BK911" t="e">
        <f>INDEX(#REF!,'02BUILD'!BJ911,1)</f>
        <v>#REF!</v>
      </c>
      <c r="BL911" t="e">
        <v>#VALUE!</v>
      </c>
      <c r="BN911" t="e">
        <f>MATCH(Таблиця4[[#This Row],[BUILDING NAME]],Таблиця5[NAME],0)</f>
        <v>#VALUE!</v>
      </c>
      <c r="BO911" t="e">
        <f>INDEX(Таблиця5[[C - COINS - COST]:[ADDRESS]],'02BUILD'!$BN911,1)</f>
        <v>#VALUE!</v>
      </c>
      <c r="BP911" t="e">
        <f>INDEX(Таблиця5[[C - COINS - COST]:[ADDRESS]],'02BUILD'!$BN911,2)</f>
        <v>#VALUE!</v>
      </c>
      <c r="BQ911" t="e">
        <f>INDEX(Таблиця5[[C - COINS - COST]:[ADDRESS]],'02BUILD'!$BN911,3)</f>
        <v>#VALUE!</v>
      </c>
      <c r="BR911" t="e">
        <f>INDEX(Таблиця5[[C - COINS - COST]:[ADDRESS]],'02BUILD'!$BN911,4)</f>
        <v>#VALUE!</v>
      </c>
      <c r="BS911" t="e">
        <f>INDEX(Таблиця5[[C - COINS - COST]:[ADDRESS]],'02BUILD'!$BN911,5)</f>
        <v>#VALUE!</v>
      </c>
      <c r="BT911" t="e">
        <f>INDEX(Таблиця5[[C - COINS - COST]:[ADDRESS]],'02BUILD'!$BN911,6)</f>
        <v>#VALUE!</v>
      </c>
      <c r="BU911" t="e">
        <f>INDEX(Таблиця5[[C - COINS - COST]:[ADDRESS]],'02BUILD'!$BN911,7)</f>
        <v>#VALUE!</v>
      </c>
      <c r="BV911" t="e">
        <f>INDEX(Таблиця5[[C - COINS - COST]:[ADDRESS]],'02BUILD'!$BN911,8)</f>
        <v>#VALUE!</v>
      </c>
      <c r="BW911" t="e">
        <f>INDEX(Таблиця5[[C - COINS - COST]:[ADDRESS]],'02BUILD'!$BN911,9)</f>
        <v>#VALUE!</v>
      </c>
      <c r="BX911" t="e">
        <f>INDEX(Таблиця5[[C - COINS - COST]:[ADDRESS]],'02BUILD'!$BN911,10)</f>
        <v>#VALUE!</v>
      </c>
    </row>
    <row r="912" spans="1:76">
      <c r="A912" s="730"/>
      <c r="B912" s="730"/>
      <c r="C912" s="730"/>
      <c r="D912" s="730"/>
      <c r="E912" s="730"/>
      <c r="F912" s="730"/>
      <c r="G912" s="730"/>
      <c r="H912" s="729"/>
      <c r="I912" s="730"/>
      <c r="J912" s="730"/>
      <c r="K912" s="730"/>
      <c r="L912" s="730"/>
      <c r="M912" s="730"/>
      <c r="N912" s="730"/>
      <c r="O912" s="730"/>
      <c r="P912" s="730"/>
      <c r="Q912" s="730"/>
      <c r="R912" s="730"/>
      <c r="S912" s="730"/>
      <c r="T912" s="730"/>
      <c r="U912" s="730"/>
      <c r="W912" s="730"/>
      <c r="X912" s="730"/>
      <c r="Y912" s="730"/>
      <c r="Z912" s="730"/>
      <c r="AA912" s="730"/>
      <c r="AB912" s="730"/>
      <c r="AC912" s="730"/>
      <c r="AD912" s="730"/>
      <c r="AG912" s="730"/>
      <c r="AH912" s="730"/>
      <c r="AI912" s="730"/>
      <c r="AJ912" s="730"/>
      <c r="AK912" s="730"/>
      <c r="AL912" s="730"/>
      <c r="AM912" s="730"/>
      <c r="AN912" s="730"/>
      <c r="AO912" s="730"/>
      <c r="AP912" s="730"/>
      <c r="AQ912" s="730"/>
      <c r="AR912" s="730"/>
      <c r="AS912" s="730"/>
      <c r="BJ912" t="e">
        <f>MATCH(Таблиця4[[#This Row],[BUILDING NAME]],#REF!,0)</f>
        <v>#VALUE!</v>
      </c>
      <c r="BK912" t="e">
        <f>INDEX(#REF!,'02BUILD'!BJ912,1)</f>
        <v>#REF!</v>
      </c>
      <c r="BL912" t="e">
        <v>#VALUE!</v>
      </c>
      <c r="BN912" t="e">
        <f>MATCH(Таблиця4[[#This Row],[BUILDING NAME]],Таблиця5[NAME],0)</f>
        <v>#VALUE!</v>
      </c>
      <c r="BO912" t="e">
        <f>INDEX(Таблиця5[[C - COINS - COST]:[ADDRESS]],'02BUILD'!$BN912,1)</f>
        <v>#VALUE!</v>
      </c>
      <c r="BP912" t="e">
        <f>INDEX(Таблиця5[[C - COINS - COST]:[ADDRESS]],'02BUILD'!$BN912,2)</f>
        <v>#VALUE!</v>
      </c>
      <c r="BQ912" t="e">
        <f>INDEX(Таблиця5[[C - COINS - COST]:[ADDRESS]],'02BUILD'!$BN912,3)</f>
        <v>#VALUE!</v>
      </c>
      <c r="BR912" t="e">
        <f>INDEX(Таблиця5[[C - COINS - COST]:[ADDRESS]],'02BUILD'!$BN912,4)</f>
        <v>#VALUE!</v>
      </c>
      <c r="BS912" t="e">
        <f>INDEX(Таблиця5[[C - COINS - COST]:[ADDRESS]],'02BUILD'!$BN912,5)</f>
        <v>#VALUE!</v>
      </c>
      <c r="BT912" t="e">
        <f>INDEX(Таблиця5[[C - COINS - COST]:[ADDRESS]],'02BUILD'!$BN912,6)</f>
        <v>#VALUE!</v>
      </c>
      <c r="BU912" t="e">
        <f>INDEX(Таблиця5[[C - COINS - COST]:[ADDRESS]],'02BUILD'!$BN912,7)</f>
        <v>#VALUE!</v>
      </c>
      <c r="BV912" t="e">
        <f>INDEX(Таблиця5[[C - COINS - COST]:[ADDRESS]],'02BUILD'!$BN912,8)</f>
        <v>#VALUE!</v>
      </c>
      <c r="BW912" t="e">
        <f>INDEX(Таблиця5[[C - COINS - COST]:[ADDRESS]],'02BUILD'!$BN912,9)</f>
        <v>#VALUE!</v>
      </c>
      <c r="BX912" t="e">
        <f>INDEX(Таблиця5[[C - COINS - COST]:[ADDRESS]],'02BUILD'!$BN912,10)</f>
        <v>#VALUE!</v>
      </c>
    </row>
    <row r="913" spans="1:76">
      <c r="A913" s="730"/>
      <c r="B913" s="730"/>
      <c r="C913" s="730"/>
      <c r="D913" s="730"/>
      <c r="E913" s="730"/>
      <c r="F913" s="730"/>
      <c r="G913" s="730"/>
      <c r="H913" s="729"/>
      <c r="I913" s="730"/>
      <c r="J913" s="730"/>
      <c r="K913" s="730"/>
      <c r="L913" s="730"/>
      <c r="M913" s="730"/>
      <c r="N913" s="730"/>
      <c r="O913" s="730"/>
      <c r="P913" s="730"/>
      <c r="Q913" s="730"/>
      <c r="R913" s="730"/>
      <c r="S913" s="730"/>
      <c r="T913" s="730"/>
      <c r="U913" s="730"/>
      <c r="W913" s="730"/>
      <c r="X913" s="730"/>
      <c r="Y913" s="730"/>
      <c r="Z913" s="730"/>
      <c r="AA913" s="730"/>
      <c r="AB913" s="730"/>
      <c r="AC913" s="730"/>
      <c r="AD913" s="730"/>
      <c r="AG913" s="730"/>
      <c r="AH913" s="730"/>
      <c r="AI913" s="730"/>
      <c r="AJ913" s="730"/>
      <c r="AK913" s="730"/>
      <c r="AL913" s="730"/>
      <c r="AM913" s="730"/>
      <c r="AN913" s="730"/>
      <c r="AO913" s="730"/>
      <c r="AP913" s="730"/>
      <c r="AQ913" s="730"/>
      <c r="AR913" s="730"/>
      <c r="AS913" s="730"/>
      <c r="BJ913" t="e">
        <f>MATCH(Таблиця4[[#This Row],[BUILDING NAME]],#REF!,0)</f>
        <v>#VALUE!</v>
      </c>
      <c r="BK913" t="e">
        <f>INDEX(#REF!,'02BUILD'!BJ913,1)</f>
        <v>#REF!</v>
      </c>
      <c r="BL913" t="e">
        <v>#VALUE!</v>
      </c>
      <c r="BN913" t="e">
        <f>MATCH(Таблиця4[[#This Row],[BUILDING NAME]],Таблиця5[NAME],0)</f>
        <v>#VALUE!</v>
      </c>
      <c r="BO913" t="e">
        <f>INDEX(Таблиця5[[C - COINS - COST]:[ADDRESS]],'02BUILD'!$BN913,1)</f>
        <v>#VALUE!</v>
      </c>
      <c r="BP913" t="e">
        <f>INDEX(Таблиця5[[C - COINS - COST]:[ADDRESS]],'02BUILD'!$BN913,2)</f>
        <v>#VALUE!</v>
      </c>
      <c r="BQ913" t="e">
        <f>INDEX(Таблиця5[[C - COINS - COST]:[ADDRESS]],'02BUILD'!$BN913,3)</f>
        <v>#VALUE!</v>
      </c>
      <c r="BR913" t="e">
        <f>INDEX(Таблиця5[[C - COINS - COST]:[ADDRESS]],'02BUILD'!$BN913,4)</f>
        <v>#VALUE!</v>
      </c>
      <c r="BS913" t="e">
        <f>INDEX(Таблиця5[[C - COINS - COST]:[ADDRESS]],'02BUILD'!$BN913,5)</f>
        <v>#VALUE!</v>
      </c>
      <c r="BT913" t="e">
        <f>INDEX(Таблиця5[[C - COINS - COST]:[ADDRESS]],'02BUILD'!$BN913,6)</f>
        <v>#VALUE!</v>
      </c>
      <c r="BU913" t="e">
        <f>INDEX(Таблиця5[[C - COINS - COST]:[ADDRESS]],'02BUILD'!$BN913,7)</f>
        <v>#VALUE!</v>
      </c>
      <c r="BV913" t="e">
        <f>INDEX(Таблиця5[[C - COINS - COST]:[ADDRESS]],'02BUILD'!$BN913,8)</f>
        <v>#VALUE!</v>
      </c>
      <c r="BW913" t="e">
        <f>INDEX(Таблиця5[[C - COINS - COST]:[ADDRESS]],'02BUILD'!$BN913,9)</f>
        <v>#VALUE!</v>
      </c>
      <c r="BX913" t="e">
        <f>INDEX(Таблиця5[[C - COINS - COST]:[ADDRESS]],'02BUILD'!$BN913,10)</f>
        <v>#VALUE!</v>
      </c>
    </row>
    <row r="914" spans="1:76">
      <c r="A914" s="730"/>
      <c r="B914" s="730"/>
      <c r="C914" s="730"/>
      <c r="D914" s="730"/>
      <c r="E914" s="730"/>
      <c r="F914" s="730"/>
      <c r="G914" s="730"/>
      <c r="H914" s="729"/>
      <c r="I914" s="730"/>
      <c r="J914" s="730"/>
      <c r="K914" s="730"/>
      <c r="L914" s="730"/>
      <c r="M914" s="730"/>
      <c r="N914" s="730"/>
      <c r="O914" s="730"/>
      <c r="P914" s="730"/>
      <c r="Q914" s="730"/>
      <c r="R914" s="730"/>
      <c r="S914" s="730"/>
      <c r="T914" s="730"/>
      <c r="U914" s="730"/>
      <c r="W914" s="730"/>
      <c r="X914" s="730"/>
      <c r="Y914" s="730"/>
      <c r="Z914" s="730"/>
      <c r="AA914" s="730"/>
      <c r="AB914" s="730"/>
      <c r="AC914" s="730"/>
      <c r="AD914" s="730"/>
      <c r="AG914" s="730"/>
      <c r="AH914" s="730"/>
      <c r="AI914" s="730"/>
      <c r="AJ914" s="730"/>
      <c r="AK914" s="730"/>
      <c r="AL914" s="730"/>
      <c r="AM914" s="730"/>
      <c r="AN914" s="730"/>
      <c r="AO914" s="730"/>
      <c r="AP914" s="730"/>
      <c r="AQ914" s="730"/>
      <c r="AR914" s="730"/>
      <c r="AS914" s="730"/>
      <c r="BJ914" t="e">
        <f>MATCH(Таблиця4[[#This Row],[BUILDING NAME]],#REF!,0)</f>
        <v>#VALUE!</v>
      </c>
      <c r="BK914" t="e">
        <f>INDEX(#REF!,'02BUILD'!BJ914,1)</f>
        <v>#REF!</v>
      </c>
      <c r="BL914" t="e">
        <v>#VALUE!</v>
      </c>
      <c r="BN914" t="e">
        <f>MATCH(Таблиця4[[#This Row],[BUILDING NAME]],Таблиця5[NAME],0)</f>
        <v>#VALUE!</v>
      </c>
      <c r="BO914" t="e">
        <f>INDEX(Таблиця5[[C - COINS - COST]:[ADDRESS]],'02BUILD'!$BN914,1)</f>
        <v>#VALUE!</v>
      </c>
      <c r="BP914" t="e">
        <f>INDEX(Таблиця5[[C - COINS - COST]:[ADDRESS]],'02BUILD'!$BN914,2)</f>
        <v>#VALUE!</v>
      </c>
      <c r="BQ914" t="e">
        <f>INDEX(Таблиця5[[C - COINS - COST]:[ADDRESS]],'02BUILD'!$BN914,3)</f>
        <v>#VALUE!</v>
      </c>
      <c r="BR914" t="e">
        <f>INDEX(Таблиця5[[C - COINS - COST]:[ADDRESS]],'02BUILD'!$BN914,4)</f>
        <v>#VALUE!</v>
      </c>
      <c r="BS914" t="e">
        <f>INDEX(Таблиця5[[C - COINS - COST]:[ADDRESS]],'02BUILD'!$BN914,5)</f>
        <v>#VALUE!</v>
      </c>
      <c r="BT914" t="e">
        <f>INDEX(Таблиця5[[C - COINS - COST]:[ADDRESS]],'02BUILD'!$BN914,6)</f>
        <v>#VALUE!</v>
      </c>
      <c r="BU914" t="e">
        <f>INDEX(Таблиця5[[C - COINS - COST]:[ADDRESS]],'02BUILD'!$BN914,7)</f>
        <v>#VALUE!</v>
      </c>
      <c r="BV914" t="e">
        <f>INDEX(Таблиця5[[C - COINS - COST]:[ADDRESS]],'02BUILD'!$BN914,8)</f>
        <v>#VALUE!</v>
      </c>
      <c r="BW914" t="e">
        <f>INDEX(Таблиця5[[C - COINS - COST]:[ADDRESS]],'02BUILD'!$BN914,9)</f>
        <v>#VALUE!</v>
      </c>
      <c r="BX914" t="e">
        <f>INDEX(Таблиця5[[C - COINS - COST]:[ADDRESS]],'02BUILD'!$BN914,10)</f>
        <v>#VALUE!</v>
      </c>
    </row>
    <row r="915" spans="1:76">
      <c r="A915" s="730"/>
      <c r="B915" s="730"/>
      <c r="C915" s="730"/>
      <c r="D915" s="730"/>
      <c r="E915" s="730"/>
      <c r="F915" s="730"/>
      <c r="G915" s="730"/>
      <c r="H915" s="729"/>
      <c r="I915" s="730"/>
      <c r="J915" s="730"/>
      <c r="K915" s="730"/>
      <c r="L915" s="730"/>
      <c r="M915" s="730"/>
      <c r="N915" s="730"/>
      <c r="O915" s="730"/>
      <c r="P915" s="730"/>
      <c r="Q915" s="730"/>
      <c r="R915" s="730"/>
      <c r="S915" s="730"/>
      <c r="T915" s="730"/>
      <c r="U915" s="730"/>
      <c r="W915" s="730"/>
      <c r="X915" s="730"/>
      <c r="Y915" s="730"/>
      <c r="Z915" s="730"/>
      <c r="AA915" s="730"/>
      <c r="AB915" s="730"/>
      <c r="AC915" s="730"/>
      <c r="AD915" s="730"/>
      <c r="AG915" s="730"/>
      <c r="AH915" s="730"/>
      <c r="AI915" s="730"/>
      <c r="AJ915" s="730"/>
      <c r="AK915" s="730"/>
      <c r="AL915" s="730"/>
      <c r="AM915" s="730"/>
      <c r="AN915" s="730"/>
      <c r="AO915" s="730"/>
      <c r="AP915" s="730"/>
      <c r="AQ915" s="730"/>
      <c r="AR915" s="730"/>
      <c r="AS915" s="730"/>
      <c r="BJ915" t="e">
        <f>MATCH(Таблиця4[[#This Row],[BUILDING NAME]],#REF!,0)</f>
        <v>#VALUE!</v>
      </c>
      <c r="BK915" t="e">
        <f>INDEX(#REF!,'02BUILD'!BJ915,1)</f>
        <v>#REF!</v>
      </c>
      <c r="BL915" t="e">
        <v>#VALUE!</v>
      </c>
      <c r="BN915" t="e">
        <f>MATCH(Таблиця4[[#This Row],[BUILDING NAME]],Таблиця5[NAME],0)</f>
        <v>#VALUE!</v>
      </c>
      <c r="BO915" t="e">
        <f>INDEX(Таблиця5[[C - COINS - COST]:[ADDRESS]],'02BUILD'!$BN915,1)</f>
        <v>#VALUE!</v>
      </c>
      <c r="BP915" t="e">
        <f>INDEX(Таблиця5[[C - COINS - COST]:[ADDRESS]],'02BUILD'!$BN915,2)</f>
        <v>#VALUE!</v>
      </c>
      <c r="BQ915" t="e">
        <f>INDEX(Таблиця5[[C - COINS - COST]:[ADDRESS]],'02BUILD'!$BN915,3)</f>
        <v>#VALUE!</v>
      </c>
      <c r="BR915" t="e">
        <f>INDEX(Таблиця5[[C - COINS - COST]:[ADDRESS]],'02BUILD'!$BN915,4)</f>
        <v>#VALUE!</v>
      </c>
      <c r="BS915" t="e">
        <f>INDEX(Таблиця5[[C - COINS - COST]:[ADDRESS]],'02BUILD'!$BN915,5)</f>
        <v>#VALUE!</v>
      </c>
      <c r="BT915" t="e">
        <f>INDEX(Таблиця5[[C - COINS - COST]:[ADDRESS]],'02BUILD'!$BN915,6)</f>
        <v>#VALUE!</v>
      </c>
      <c r="BU915" t="e">
        <f>INDEX(Таблиця5[[C - COINS - COST]:[ADDRESS]],'02BUILD'!$BN915,7)</f>
        <v>#VALUE!</v>
      </c>
      <c r="BV915" t="e">
        <f>INDEX(Таблиця5[[C - COINS - COST]:[ADDRESS]],'02BUILD'!$BN915,8)</f>
        <v>#VALUE!</v>
      </c>
      <c r="BW915" t="e">
        <f>INDEX(Таблиця5[[C - COINS - COST]:[ADDRESS]],'02BUILD'!$BN915,9)</f>
        <v>#VALUE!</v>
      </c>
      <c r="BX915" t="e">
        <f>INDEX(Таблиця5[[C - COINS - COST]:[ADDRESS]],'02BUILD'!$BN915,10)</f>
        <v>#VALUE!</v>
      </c>
    </row>
    <row r="916" spans="1:76">
      <c r="A916" s="730"/>
      <c r="B916" s="730"/>
      <c r="C916" s="730"/>
      <c r="D916" s="730"/>
      <c r="E916" s="730"/>
      <c r="F916" s="730"/>
      <c r="G916" s="730"/>
      <c r="H916" s="729"/>
      <c r="I916" s="730"/>
      <c r="J916" s="730"/>
      <c r="K916" s="730"/>
      <c r="L916" s="730"/>
      <c r="M916" s="730"/>
      <c r="N916" s="730"/>
      <c r="O916" s="730"/>
      <c r="P916" s="730"/>
      <c r="Q916" s="730"/>
      <c r="R916" s="730"/>
      <c r="S916" s="730"/>
      <c r="T916" s="730"/>
      <c r="U916" s="730"/>
      <c r="W916" s="730"/>
      <c r="X916" s="730"/>
      <c r="Y916" s="730"/>
      <c r="Z916" s="730"/>
      <c r="AA916" s="730"/>
      <c r="AB916" s="730"/>
      <c r="AC916" s="730"/>
      <c r="AD916" s="730"/>
      <c r="AG916" s="730"/>
      <c r="AH916" s="730"/>
      <c r="AI916" s="730"/>
      <c r="AJ916" s="730"/>
      <c r="AK916" s="730"/>
      <c r="AL916" s="730"/>
      <c r="AM916" s="730"/>
      <c r="AN916" s="730"/>
      <c r="AO916" s="730"/>
      <c r="AP916" s="730"/>
      <c r="AQ916" s="730"/>
      <c r="AR916" s="730"/>
      <c r="AS916" s="730"/>
      <c r="BJ916" t="e">
        <f>MATCH(Таблиця4[[#This Row],[BUILDING NAME]],#REF!,0)</f>
        <v>#VALUE!</v>
      </c>
      <c r="BK916" t="e">
        <f>INDEX(#REF!,'02BUILD'!BJ916,1)</f>
        <v>#REF!</v>
      </c>
      <c r="BL916" t="e">
        <v>#VALUE!</v>
      </c>
      <c r="BN916" t="e">
        <f>MATCH(Таблиця4[[#This Row],[BUILDING NAME]],Таблиця5[NAME],0)</f>
        <v>#VALUE!</v>
      </c>
      <c r="BO916" t="e">
        <f>INDEX(Таблиця5[[C - COINS - COST]:[ADDRESS]],'02BUILD'!$BN916,1)</f>
        <v>#VALUE!</v>
      </c>
      <c r="BP916" t="e">
        <f>INDEX(Таблиця5[[C - COINS - COST]:[ADDRESS]],'02BUILD'!$BN916,2)</f>
        <v>#VALUE!</v>
      </c>
      <c r="BQ916" t="e">
        <f>INDEX(Таблиця5[[C - COINS - COST]:[ADDRESS]],'02BUILD'!$BN916,3)</f>
        <v>#VALUE!</v>
      </c>
      <c r="BR916" t="e">
        <f>INDEX(Таблиця5[[C - COINS - COST]:[ADDRESS]],'02BUILD'!$BN916,4)</f>
        <v>#VALUE!</v>
      </c>
      <c r="BS916" t="e">
        <f>INDEX(Таблиця5[[C - COINS - COST]:[ADDRESS]],'02BUILD'!$BN916,5)</f>
        <v>#VALUE!</v>
      </c>
      <c r="BT916" t="e">
        <f>INDEX(Таблиця5[[C - COINS - COST]:[ADDRESS]],'02BUILD'!$BN916,6)</f>
        <v>#VALUE!</v>
      </c>
      <c r="BU916" t="e">
        <f>INDEX(Таблиця5[[C - COINS - COST]:[ADDRESS]],'02BUILD'!$BN916,7)</f>
        <v>#VALUE!</v>
      </c>
      <c r="BV916" t="e">
        <f>INDEX(Таблиця5[[C - COINS - COST]:[ADDRESS]],'02BUILD'!$BN916,8)</f>
        <v>#VALUE!</v>
      </c>
      <c r="BW916" t="e">
        <f>INDEX(Таблиця5[[C - COINS - COST]:[ADDRESS]],'02BUILD'!$BN916,9)</f>
        <v>#VALUE!</v>
      </c>
      <c r="BX916" t="e">
        <f>INDEX(Таблиця5[[C - COINS - COST]:[ADDRESS]],'02BUILD'!$BN916,10)</f>
        <v>#VALUE!</v>
      </c>
    </row>
    <row r="917" spans="1:76">
      <c r="A917" s="730"/>
      <c r="B917" s="730"/>
      <c r="C917" s="730"/>
      <c r="D917" s="730"/>
      <c r="E917" s="730"/>
      <c r="F917" s="730"/>
      <c r="G917" s="730"/>
      <c r="H917" s="729"/>
      <c r="I917" s="730"/>
      <c r="J917" s="730"/>
      <c r="K917" s="730"/>
      <c r="L917" s="730"/>
      <c r="M917" s="730"/>
      <c r="N917" s="730"/>
      <c r="O917" s="730"/>
      <c r="P917" s="730"/>
      <c r="Q917" s="730"/>
      <c r="R917" s="730"/>
      <c r="S917" s="730"/>
      <c r="T917" s="730"/>
      <c r="U917" s="730"/>
      <c r="W917" s="730"/>
      <c r="X917" s="730"/>
      <c r="Y917" s="730"/>
      <c r="Z917" s="730"/>
      <c r="AA917" s="730"/>
      <c r="AB917" s="730"/>
      <c r="AC917" s="730"/>
      <c r="AD917" s="730"/>
      <c r="AG917" s="730"/>
      <c r="AH917" s="730"/>
      <c r="AI917" s="730"/>
      <c r="AJ917" s="730"/>
      <c r="AK917" s="730"/>
      <c r="AL917" s="730"/>
      <c r="AM917" s="730"/>
      <c r="AN917" s="730"/>
      <c r="AO917" s="730"/>
      <c r="AP917" s="730"/>
      <c r="AQ917" s="730"/>
      <c r="AR917" s="730"/>
      <c r="AS917" s="730"/>
      <c r="BJ917" t="e">
        <f>MATCH(Таблиця4[[#This Row],[BUILDING NAME]],#REF!,0)</f>
        <v>#VALUE!</v>
      </c>
      <c r="BK917" t="e">
        <f>INDEX(#REF!,'02BUILD'!BJ917,1)</f>
        <v>#REF!</v>
      </c>
      <c r="BL917" t="e">
        <v>#VALUE!</v>
      </c>
      <c r="BN917" t="e">
        <f>MATCH(Таблиця4[[#This Row],[BUILDING NAME]],Таблиця5[NAME],0)</f>
        <v>#VALUE!</v>
      </c>
      <c r="BO917" t="e">
        <f>INDEX(Таблиця5[[C - COINS - COST]:[ADDRESS]],'02BUILD'!$BN917,1)</f>
        <v>#VALUE!</v>
      </c>
      <c r="BP917" t="e">
        <f>INDEX(Таблиця5[[C - COINS - COST]:[ADDRESS]],'02BUILD'!$BN917,2)</f>
        <v>#VALUE!</v>
      </c>
      <c r="BQ917" t="e">
        <f>INDEX(Таблиця5[[C - COINS - COST]:[ADDRESS]],'02BUILD'!$BN917,3)</f>
        <v>#VALUE!</v>
      </c>
      <c r="BR917" t="e">
        <f>INDEX(Таблиця5[[C - COINS - COST]:[ADDRESS]],'02BUILD'!$BN917,4)</f>
        <v>#VALUE!</v>
      </c>
      <c r="BS917" t="e">
        <f>INDEX(Таблиця5[[C - COINS - COST]:[ADDRESS]],'02BUILD'!$BN917,5)</f>
        <v>#VALUE!</v>
      </c>
      <c r="BT917" t="e">
        <f>INDEX(Таблиця5[[C - COINS - COST]:[ADDRESS]],'02BUILD'!$BN917,6)</f>
        <v>#VALUE!</v>
      </c>
      <c r="BU917" t="e">
        <f>INDEX(Таблиця5[[C - COINS - COST]:[ADDRESS]],'02BUILD'!$BN917,7)</f>
        <v>#VALUE!</v>
      </c>
      <c r="BV917" t="e">
        <f>INDEX(Таблиця5[[C - COINS - COST]:[ADDRESS]],'02BUILD'!$BN917,8)</f>
        <v>#VALUE!</v>
      </c>
      <c r="BW917" t="e">
        <f>INDEX(Таблиця5[[C - COINS - COST]:[ADDRESS]],'02BUILD'!$BN917,9)</f>
        <v>#VALUE!</v>
      </c>
      <c r="BX917" t="e">
        <f>INDEX(Таблиця5[[C - COINS - COST]:[ADDRESS]],'02BUILD'!$BN917,10)</f>
        <v>#VALUE!</v>
      </c>
    </row>
    <row r="918" spans="1:76">
      <c r="A918" s="730"/>
      <c r="B918" s="730"/>
      <c r="C918" s="730"/>
      <c r="D918" s="730"/>
      <c r="E918" s="730"/>
      <c r="F918" s="730"/>
      <c r="G918" s="730"/>
      <c r="H918" s="729"/>
      <c r="I918" s="730"/>
      <c r="J918" s="730"/>
      <c r="K918" s="730"/>
      <c r="L918" s="730"/>
      <c r="M918" s="730"/>
      <c r="N918" s="730"/>
      <c r="O918" s="730"/>
      <c r="P918" s="730"/>
      <c r="Q918" s="730"/>
      <c r="R918" s="730"/>
      <c r="S918" s="730"/>
      <c r="T918" s="730"/>
      <c r="U918" s="730"/>
      <c r="W918" s="730"/>
      <c r="X918" s="730"/>
      <c r="Y918" s="730"/>
      <c r="Z918" s="730"/>
      <c r="AA918" s="730"/>
      <c r="AB918" s="730"/>
      <c r="AC918" s="730"/>
      <c r="AD918" s="730"/>
      <c r="AG918" s="730"/>
      <c r="AH918" s="730"/>
      <c r="AI918" s="730"/>
      <c r="AJ918" s="730"/>
      <c r="AK918" s="730"/>
      <c r="AL918" s="730"/>
      <c r="AM918" s="730"/>
      <c r="AN918" s="730"/>
      <c r="AO918" s="730"/>
      <c r="AP918" s="730"/>
      <c r="AQ918" s="730"/>
      <c r="AR918" s="730"/>
      <c r="AS918" s="730"/>
      <c r="BJ918" t="e">
        <f>MATCH(Таблиця4[[#This Row],[BUILDING NAME]],#REF!,0)</f>
        <v>#VALUE!</v>
      </c>
      <c r="BK918" t="e">
        <f>INDEX(#REF!,'02BUILD'!BJ918,1)</f>
        <v>#REF!</v>
      </c>
      <c r="BL918" t="e">
        <v>#VALUE!</v>
      </c>
      <c r="BN918" t="e">
        <f>MATCH(Таблиця4[[#This Row],[BUILDING NAME]],Таблиця5[NAME],0)</f>
        <v>#VALUE!</v>
      </c>
      <c r="BO918" t="e">
        <f>INDEX(Таблиця5[[C - COINS - COST]:[ADDRESS]],'02BUILD'!$BN918,1)</f>
        <v>#VALUE!</v>
      </c>
      <c r="BP918" t="e">
        <f>INDEX(Таблиця5[[C - COINS - COST]:[ADDRESS]],'02BUILD'!$BN918,2)</f>
        <v>#VALUE!</v>
      </c>
      <c r="BQ918" t="e">
        <f>INDEX(Таблиця5[[C - COINS - COST]:[ADDRESS]],'02BUILD'!$BN918,3)</f>
        <v>#VALUE!</v>
      </c>
      <c r="BR918" t="e">
        <f>INDEX(Таблиця5[[C - COINS - COST]:[ADDRESS]],'02BUILD'!$BN918,4)</f>
        <v>#VALUE!</v>
      </c>
      <c r="BS918" t="e">
        <f>INDEX(Таблиця5[[C - COINS - COST]:[ADDRESS]],'02BUILD'!$BN918,5)</f>
        <v>#VALUE!</v>
      </c>
      <c r="BT918" t="e">
        <f>INDEX(Таблиця5[[C - COINS - COST]:[ADDRESS]],'02BUILD'!$BN918,6)</f>
        <v>#VALUE!</v>
      </c>
      <c r="BU918" t="e">
        <f>INDEX(Таблиця5[[C - COINS - COST]:[ADDRESS]],'02BUILD'!$BN918,7)</f>
        <v>#VALUE!</v>
      </c>
      <c r="BV918" t="e">
        <f>INDEX(Таблиця5[[C - COINS - COST]:[ADDRESS]],'02BUILD'!$BN918,8)</f>
        <v>#VALUE!</v>
      </c>
      <c r="BW918" t="e">
        <f>INDEX(Таблиця5[[C - COINS - COST]:[ADDRESS]],'02BUILD'!$BN918,9)</f>
        <v>#VALUE!</v>
      </c>
      <c r="BX918" t="e">
        <f>INDEX(Таблиця5[[C - COINS - COST]:[ADDRESS]],'02BUILD'!$BN918,10)</f>
        <v>#VALUE!</v>
      </c>
    </row>
    <row r="919" spans="1:76">
      <c r="A919" s="730"/>
      <c r="B919" s="730"/>
      <c r="C919" s="730"/>
      <c r="D919" s="730"/>
      <c r="E919" s="730"/>
      <c r="F919" s="730"/>
      <c r="G919" s="730"/>
      <c r="H919" s="729"/>
      <c r="I919" s="730"/>
      <c r="J919" s="730"/>
      <c r="K919" s="730"/>
      <c r="L919" s="730"/>
      <c r="M919" s="730"/>
      <c r="N919" s="730"/>
      <c r="O919" s="730"/>
      <c r="P919" s="730"/>
      <c r="Q919" s="730"/>
      <c r="R919" s="730"/>
      <c r="S919" s="730"/>
      <c r="T919" s="730"/>
      <c r="U919" s="730"/>
      <c r="W919" s="730"/>
      <c r="X919" s="730"/>
      <c r="Y919" s="730"/>
      <c r="Z919" s="730"/>
      <c r="AA919" s="730"/>
      <c r="AB919" s="730"/>
      <c r="AC919" s="730"/>
      <c r="AD919" s="730"/>
      <c r="AG919" s="730"/>
      <c r="AH919" s="730"/>
      <c r="AI919" s="730"/>
      <c r="AJ919" s="730"/>
      <c r="AK919" s="730"/>
      <c r="AL919" s="730"/>
      <c r="AM919" s="730"/>
      <c r="AN919" s="730"/>
      <c r="AO919" s="730"/>
      <c r="AP919" s="730"/>
      <c r="AQ919" s="730"/>
      <c r="AR919" s="730"/>
      <c r="AS919" s="730"/>
      <c r="BJ919" t="e">
        <f>MATCH(Таблиця4[[#This Row],[BUILDING NAME]],#REF!,0)</f>
        <v>#VALUE!</v>
      </c>
      <c r="BK919" t="e">
        <f>INDEX(#REF!,'02BUILD'!BJ919,1)</f>
        <v>#REF!</v>
      </c>
      <c r="BL919" t="e">
        <v>#VALUE!</v>
      </c>
      <c r="BN919" t="e">
        <f>MATCH(Таблиця4[[#This Row],[BUILDING NAME]],Таблиця5[NAME],0)</f>
        <v>#VALUE!</v>
      </c>
      <c r="BO919" t="e">
        <f>INDEX(Таблиця5[[C - COINS - COST]:[ADDRESS]],'02BUILD'!$BN919,1)</f>
        <v>#VALUE!</v>
      </c>
      <c r="BP919" t="e">
        <f>INDEX(Таблиця5[[C - COINS - COST]:[ADDRESS]],'02BUILD'!$BN919,2)</f>
        <v>#VALUE!</v>
      </c>
      <c r="BQ919" t="e">
        <f>INDEX(Таблиця5[[C - COINS - COST]:[ADDRESS]],'02BUILD'!$BN919,3)</f>
        <v>#VALUE!</v>
      </c>
      <c r="BR919" t="e">
        <f>INDEX(Таблиця5[[C - COINS - COST]:[ADDRESS]],'02BUILD'!$BN919,4)</f>
        <v>#VALUE!</v>
      </c>
      <c r="BS919" t="e">
        <f>INDEX(Таблиця5[[C - COINS - COST]:[ADDRESS]],'02BUILD'!$BN919,5)</f>
        <v>#VALUE!</v>
      </c>
      <c r="BT919" t="e">
        <f>INDEX(Таблиця5[[C - COINS - COST]:[ADDRESS]],'02BUILD'!$BN919,6)</f>
        <v>#VALUE!</v>
      </c>
      <c r="BU919" t="e">
        <f>INDEX(Таблиця5[[C - COINS - COST]:[ADDRESS]],'02BUILD'!$BN919,7)</f>
        <v>#VALUE!</v>
      </c>
      <c r="BV919" t="e">
        <f>INDEX(Таблиця5[[C - COINS - COST]:[ADDRESS]],'02BUILD'!$BN919,8)</f>
        <v>#VALUE!</v>
      </c>
      <c r="BW919" t="e">
        <f>INDEX(Таблиця5[[C - COINS - COST]:[ADDRESS]],'02BUILD'!$BN919,9)</f>
        <v>#VALUE!</v>
      </c>
      <c r="BX919" t="e">
        <f>INDEX(Таблиця5[[C - COINS - COST]:[ADDRESS]],'02BUILD'!$BN919,10)</f>
        <v>#VALUE!</v>
      </c>
    </row>
    <row r="920" spans="1:76">
      <c r="A920" s="730"/>
      <c r="B920" s="730"/>
      <c r="C920" s="730"/>
      <c r="D920" s="730"/>
      <c r="E920" s="730"/>
      <c r="F920" s="730"/>
      <c r="G920" s="730"/>
      <c r="H920" s="729"/>
      <c r="I920" s="730"/>
      <c r="J920" s="730"/>
      <c r="K920" s="730"/>
      <c r="L920" s="730"/>
      <c r="M920" s="730"/>
      <c r="N920" s="730"/>
      <c r="O920" s="730"/>
      <c r="P920" s="730"/>
      <c r="Q920" s="730"/>
      <c r="R920" s="730"/>
      <c r="S920" s="730"/>
      <c r="T920" s="730"/>
      <c r="U920" s="730"/>
      <c r="W920" s="730"/>
      <c r="X920" s="730"/>
      <c r="Y920" s="730"/>
      <c r="Z920" s="730"/>
      <c r="AA920" s="730"/>
      <c r="AB920" s="730"/>
      <c r="AC920" s="730"/>
      <c r="AD920" s="730"/>
      <c r="AG920" s="730"/>
      <c r="AH920" s="730"/>
      <c r="AI920" s="730"/>
      <c r="AJ920" s="730"/>
      <c r="AK920" s="730"/>
      <c r="AL920" s="730"/>
      <c r="AM920" s="730"/>
      <c r="AN920" s="730"/>
      <c r="AO920" s="730"/>
      <c r="AP920" s="730"/>
      <c r="AQ920" s="730"/>
      <c r="AR920" s="730"/>
      <c r="AS920" s="730"/>
      <c r="BJ920" t="e">
        <f>MATCH(Таблиця4[[#This Row],[BUILDING NAME]],#REF!,0)</f>
        <v>#VALUE!</v>
      </c>
      <c r="BK920" t="e">
        <f>INDEX(#REF!,'02BUILD'!BJ920,1)</f>
        <v>#REF!</v>
      </c>
      <c r="BL920" t="e">
        <v>#VALUE!</v>
      </c>
      <c r="BN920" t="e">
        <f>MATCH(Таблиця4[[#This Row],[BUILDING NAME]],Таблиця5[NAME],0)</f>
        <v>#VALUE!</v>
      </c>
      <c r="BO920" t="e">
        <f>INDEX(Таблиця5[[C - COINS - COST]:[ADDRESS]],'02BUILD'!$BN920,1)</f>
        <v>#VALUE!</v>
      </c>
      <c r="BP920" t="e">
        <f>INDEX(Таблиця5[[C - COINS - COST]:[ADDRESS]],'02BUILD'!$BN920,2)</f>
        <v>#VALUE!</v>
      </c>
      <c r="BQ920" t="e">
        <f>INDEX(Таблиця5[[C - COINS - COST]:[ADDRESS]],'02BUILD'!$BN920,3)</f>
        <v>#VALUE!</v>
      </c>
      <c r="BR920" t="e">
        <f>INDEX(Таблиця5[[C - COINS - COST]:[ADDRESS]],'02BUILD'!$BN920,4)</f>
        <v>#VALUE!</v>
      </c>
      <c r="BS920" t="e">
        <f>INDEX(Таблиця5[[C - COINS - COST]:[ADDRESS]],'02BUILD'!$BN920,5)</f>
        <v>#VALUE!</v>
      </c>
      <c r="BT920" t="e">
        <f>INDEX(Таблиця5[[C - COINS - COST]:[ADDRESS]],'02BUILD'!$BN920,6)</f>
        <v>#VALUE!</v>
      </c>
      <c r="BU920" t="e">
        <f>INDEX(Таблиця5[[C - COINS - COST]:[ADDRESS]],'02BUILD'!$BN920,7)</f>
        <v>#VALUE!</v>
      </c>
      <c r="BV920" t="e">
        <f>INDEX(Таблиця5[[C - COINS - COST]:[ADDRESS]],'02BUILD'!$BN920,8)</f>
        <v>#VALUE!</v>
      </c>
      <c r="BW920" t="e">
        <f>INDEX(Таблиця5[[C - COINS - COST]:[ADDRESS]],'02BUILD'!$BN920,9)</f>
        <v>#VALUE!</v>
      </c>
      <c r="BX920" t="e">
        <f>INDEX(Таблиця5[[C - COINS - COST]:[ADDRESS]],'02BUILD'!$BN920,10)</f>
        <v>#VALUE!</v>
      </c>
    </row>
    <row r="921" spans="1:76" ht="22.5" customHeight="1">
      <c r="A921" s="730"/>
      <c r="B921" s="730"/>
      <c r="C921" s="730"/>
      <c r="D921" s="730"/>
      <c r="E921" s="730"/>
      <c r="F921" s="730"/>
      <c r="G921" s="730"/>
      <c r="H921" s="729"/>
      <c r="I921" s="730"/>
      <c r="J921" s="730"/>
      <c r="K921" s="730"/>
      <c r="L921" s="730"/>
      <c r="M921" s="730"/>
      <c r="N921" s="730"/>
      <c r="O921" s="730"/>
      <c r="P921" s="730"/>
      <c r="Q921" s="730"/>
      <c r="R921" s="730"/>
      <c r="S921" s="730"/>
      <c r="T921" s="730"/>
      <c r="U921" s="730"/>
      <c r="W921" s="730"/>
      <c r="X921" s="730"/>
      <c r="Y921" s="730"/>
      <c r="Z921" s="730"/>
      <c r="AA921" s="730"/>
      <c r="AB921" s="730"/>
      <c r="AC921" s="730"/>
      <c r="AD921" s="730"/>
      <c r="AG921" s="730"/>
      <c r="AH921" s="730"/>
      <c r="AI921" s="730"/>
      <c r="AJ921" s="730"/>
      <c r="AK921" s="730"/>
      <c r="AL921" s="730"/>
      <c r="AM921" s="730"/>
      <c r="AN921" s="730"/>
      <c r="AO921" s="730"/>
      <c r="AP921" s="730"/>
      <c r="AQ921" s="730"/>
      <c r="AR921" s="730"/>
      <c r="AS921" s="730"/>
      <c r="BJ921" t="e">
        <f>MATCH(Таблиця4[[#This Row],[BUILDING NAME]],#REF!,0)</f>
        <v>#VALUE!</v>
      </c>
      <c r="BK921" t="e">
        <f>INDEX(#REF!,'02BUILD'!BJ921,1)</f>
        <v>#REF!</v>
      </c>
      <c r="BL921" t="e">
        <v>#VALUE!</v>
      </c>
      <c r="BN921" t="e">
        <f>MATCH(Таблиця4[[#This Row],[BUILDING NAME]],Таблиця5[NAME],0)</f>
        <v>#VALUE!</v>
      </c>
      <c r="BO921" t="e">
        <f>INDEX(Таблиця5[[C - COINS - COST]:[ADDRESS]],'02BUILD'!$BN921,1)</f>
        <v>#VALUE!</v>
      </c>
      <c r="BP921" t="e">
        <f>INDEX(Таблиця5[[C - COINS - COST]:[ADDRESS]],'02BUILD'!$BN921,2)</f>
        <v>#VALUE!</v>
      </c>
      <c r="BQ921" t="e">
        <f>INDEX(Таблиця5[[C - COINS - COST]:[ADDRESS]],'02BUILD'!$BN921,3)</f>
        <v>#VALUE!</v>
      </c>
      <c r="BR921" t="e">
        <f>INDEX(Таблиця5[[C - COINS - COST]:[ADDRESS]],'02BUILD'!$BN921,4)</f>
        <v>#VALUE!</v>
      </c>
      <c r="BS921" t="e">
        <f>INDEX(Таблиця5[[C - COINS - COST]:[ADDRESS]],'02BUILD'!$BN921,5)</f>
        <v>#VALUE!</v>
      </c>
      <c r="BT921" t="e">
        <f>INDEX(Таблиця5[[C - COINS - COST]:[ADDRESS]],'02BUILD'!$BN921,6)</f>
        <v>#VALUE!</v>
      </c>
      <c r="BU921" t="e">
        <f>INDEX(Таблиця5[[C - COINS - COST]:[ADDRESS]],'02BUILD'!$BN921,7)</f>
        <v>#VALUE!</v>
      </c>
      <c r="BV921" t="e">
        <f>INDEX(Таблиця5[[C - COINS - COST]:[ADDRESS]],'02BUILD'!$BN921,8)</f>
        <v>#VALUE!</v>
      </c>
      <c r="BW921" t="e">
        <f>INDEX(Таблиця5[[C - COINS - COST]:[ADDRESS]],'02BUILD'!$BN921,9)</f>
        <v>#VALUE!</v>
      </c>
      <c r="BX921" t="e">
        <f>INDEX(Таблиця5[[C - COINS - COST]:[ADDRESS]],'02BUILD'!$BN921,10)</f>
        <v>#VALUE!</v>
      </c>
    </row>
    <row r="922" spans="1:76">
      <c r="A922" s="730"/>
      <c r="B922" s="730"/>
      <c r="C922" s="730"/>
      <c r="D922" s="730"/>
      <c r="E922" s="730"/>
      <c r="F922" s="730"/>
      <c r="G922" s="730"/>
      <c r="H922" s="729"/>
      <c r="I922" s="730"/>
      <c r="J922" s="730"/>
      <c r="K922" s="730"/>
      <c r="L922" s="730"/>
      <c r="M922" s="730"/>
      <c r="N922" s="730"/>
      <c r="O922" s="730"/>
      <c r="P922" s="730"/>
      <c r="Q922" s="730"/>
      <c r="R922" s="730"/>
      <c r="S922" s="730"/>
      <c r="T922" s="730"/>
      <c r="U922" s="730"/>
      <c r="W922" s="730"/>
      <c r="X922" s="730"/>
      <c r="Y922" s="730"/>
      <c r="Z922" s="730"/>
      <c r="AA922" s="730"/>
      <c r="AB922" s="730"/>
      <c r="AC922" s="730"/>
      <c r="AD922" s="730"/>
      <c r="AG922" s="730"/>
      <c r="AH922" s="730"/>
      <c r="AI922" s="730"/>
      <c r="AJ922" s="730"/>
      <c r="AK922" s="730"/>
      <c r="AL922" s="730"/>
      <c r="AM922" s="730"/>
      <c r="AN922" s="730"/>
      <c r="AO922" s="730"/>
      <c r="AP922" s="730"/>
      <c r="AQ922" s="730"/>
      <c r="AR922" s="730"/>
      <c r="AS922" s="730"/>
      <c r="BJ922" t="e">
        <f>MATCH(Таблиця4[[#This Row],[BUILDING NAME]],#REF!,0)</f>
        <v>#VALUE!</v>
      </c>
      <c r="BK922" t="e">
        <f>INDEX(#REF!,'02BUILD'!BJ922,1)</f>
        <v>#REF!</v>
      </c>
      <c r="BL922" t="e">
        <v>#VALUE!</v>
      </c>
      <c r="BN922" t="e">
        <f>MATCH(Таблиця4[[#This Row],[BUILDING NAME]],Таблиця5[NAME],0)</f>
        <v>#VALUE!</v>
      </c>
      <c r="BO922" t="e">
        <f>INDEX(Таблиця5[[C - COINS - COST]:[ADDRESS]],'02BUILD'!$BN922,1)</f>
        <v>#VALUE!</v>
      </c>
      <c r="BP922" t="e">
        <f>INDEX(Таблиця5[[C - COINS - COST]:[ADDRESS]],'02BUILD'!$BN922,2)</f>
        <v>#VALUE!</v>
      </c>
      <c r="BQ922" t="e">
        <f>INDEX(Таблиця5[[C - COINS - COST]:[ADDRESS]],'02BUILD'!$BN922,3)</f>
        <v>#VALUE!</v>
      </c>
      <c r="BR922" t="e">
        <f>INDEX(Таблиця5[[C - COINS - COST]:[ADDRESS]],'02BUILD'!$BN922,4)</f>
        <v>#VALUE!</v>
      </c>
      <c r="BS922" t="e">
        <f>INDEX(Таблиця5[[C - COINS - COST]:[ADDRESS]],'02BUILD'!$BN922,5)</f>
        <v>#VALUE!</v>
      </c>
      <c r="BT922" t="e">
        <f>INDEX(Таблиця5[[C - COINS - COST]:[ADDRESS]],'02BUILD'!$BN922,6)</f>
        <v>#VALUE!</v>
      </c>
      <c r="BU922" t="e">
        <f>INDEX(Таблиця5[[C - COINS - COST]:[ADDRESS]],'02BUILD'!$BN922,7)</f>
        <v>#VALUE!</v>
      </c>
      <c r="BV922" t="e">
        <f>INDEX(Таблиця5[[C - COINS - COST]:[ADDRESS]],'02BUILD'!$BN922,8)</f>
        <v>#VALUE!</v>
      </c>
      <c r="BW922" t="e">
        <f>INDEX(Таблиця5[[C - COINS - COST]:[ADDRESS]],'02BUILD'!$BN922,9)</f>
        <v>#VALUE!</v>
      </c>
      <c r="BX922" t="e">
        <f>INDEX(Таблиця5[[C - COINS - COST]:[ADDRESS]],'02BUILD'!$BN922,10)</f>
        <v>#VALUE!</v>
      </c>
    </row>
    <row r="923" spans="1:76">
      <c r="A923" s="730"/>
      <c r="B923" s="730"/>
      <c r="C923" s="730"/>
      <c r="D923" s="730"/>
      <c r="E923" s="730"/>
      <c r="F923" s="730"/>
      <c r="G923" s="730"/>
      <c r="H923" s="729"/>
      <c r="I923" s="730"/>
      <c r="J923" s="730"/>
      <c r="K923" s="730"/>
      <c r="L923" s="730"/>
      <c r="M923" s="730"/>
      <c r="N923" s="730"/>
      <c r="O923" s="730"/>
      <c r="P923" s="730"/>
      <c r="Q923" s="730"/>
      <c r="R923" s="730"/>
      <c r="S923" s="730"/>
      <c r="T923" s="730"/>
      <c r="U923" s="730"/>
      <c r="W923" s="730"/>
      <c r="X923" s="730"/>
      <c r="Y923" s="730"/>
      <c r="Z923" s="730"/>
      <c r="AA923" s="730"/>
      <c r="AB923" s="730"/>
      <c r="AC923" s="730"/>
      <c r="AD923" s="730"/>
      <c r="AG923" s="730"/>
      <c r="AH923" s="730"/>
      <c r="AI923" s="730"/>
      <c r="AJ923" s="730"/>
      <c r="AK923" s="730"/>
      <c r="AL923" s="730"/>
      <c r="AM923" s="730"/>
      <c r="AN923" s="730"/>
      <c r="AO923" s="730"/>
      <c r="AP923" s="730"/>
      <c r="AQ923" s="730"/>
      <c r="AR923" s="730"/>
      <c r="AS923" s="730"/>
      <c r="BJ923" t="e">
        <f>MATCH(Таблиця4[[#This Row],[BUILDING NAME]],#REF!,0)</f>
        <v>#VALUE!</v>
      </c>
      <c r="BK923" t="e">
        <f>INDEX(#REF!,'02BUILD'!BJ923,1)</f>
        <v>#REF!</v>
      </c>
      <c r="BL923" t="e">
        <v>#VALUE!</v>
      </c>
      <c r="BN923" t="e">
        <f>MATCH(Таблиця4[[#This Row],[BUILDING NAME]],Таблиця5[NAME],0)</f>
        <v>#VALUE!</v>
      </c>
      <c r="BO923" t="e">
        <f>INDEX(Таблиця5[[C - COINS - COST]:[ADDRESS]],'02BUILD'!$BN923,1)</f>
        <v>#VALUE!</v>
      </c>
      <c r="BP923" t="e">
        <f>INDEX(Таблиця5[[C - COINS - COST]:[ADDRESS]],'02BUILD'!$BN923,2)</f>
        <v>#VALUE!</v>
      </c>
      <c r="BQ923" t="e">
        <f>INDEX(Таблиця5[[C - COINS - COST]:[ADDRESS]],'02BUILD'!$BN923,3)</f>
        <v>#VALUE!</v>
      </c>
      <c r="BR923" t="e">
        <f>INDEX(Таблиця5[[C - COINS - COST]:[ADDRESS]],'02BUILD'!$BN923,4)</f>
        <v>#VALUE!</v>
      </c>
      <c r="BS923" t="e">
        <f>INDEX(Таблиця5[[C - COINS - COST]:[ADDRESS]],'02BUILD'!$BN923,5)</f>
        <v>#VALUE!</v>
      </c>
      <c r="BT923" t="e">
        <f>INDEX(Таблиця5[[C - COINS - COST]:[ADDRESS]],'02BUILD'!$BN923,6)</f>
        <v>#VALUE!</v>
      </c>
      <c r="BU923" t="e">
        <f>INDEX(Таблиця5[[C - COINS - COST]:[ADDRESS]],'02BUILD'!$BN923,7)</f>
        <v>#VALUE!</v>
      </c>
      <c r="BV923" t="e">
        <f>INDEX(Таблиця5[[C - COINS - COST]:[ADDRESS]],'02BUILD'!$BN923,8)</f>
        <v>#VALUE!</v>
      </c>
      <c r="BW923" t="e">
        <f>INDEX(Таблиця5[[C - COINS - COST]:[ADDRESS]],'02BUILD'!$BN923,9)</f>
        <v>#VALUE!</v>
      </c>
      <c r="BX923" t="e">
        <f>INDEX(Таблиця5[[C - COINS - COST]:[ADDRESS]],'02BUILD'!$BN923,10)</f>
        <v>#VALUE!</v>
      </c>
    </row>
    <row r="924" spans="1:76">
      <c r="A924" s="902" t="s">
        <v>17190</v>
      </c>
      <c r="B924" s="902"/>
      <c r="C924" s="439"/>
      <c r="D924" s="730"/>
      <c r="E924" s="730"/>
      <c r="F924" s="730"/>
      <c r="G924" s="730"/>
      <c r="H924" s="729"/>
      <c r="I924" s="730"/>
      <c r="J924" s="730"/>
      <c r="K924" s="730"/>
      <c r="L924" s="730"/>
      <c r="M924" s="730"/>
      <c r="N924" s="730"/>
      <c r="O924" s="730"/>
      <c r="P924" s="730"/>
      <c r="Q924" s="730"/>
      <c r="R924" s="730"/>
      <c r="S924" s="730"/>
      <c r="T924" s="730"/>
      <c r="U924" s="730"/>
      <c r="W924" s="730"/>
      <c r="X924" s="730"/>
      <c r="Y924" s="730"/>
      <c r="Z924" s="730"/>
      <c r="AA924" s="730"/>
      <c r="AB924" s="730"/>
      <c r="AC924" s="730"/>
      <c r="AD924" s="730"/>
      <c r="AG924" s="730"/>
      <c r="AH924" s="730"/>
      <c r="AI924" s="730"/>
      <c r="AJ924" s="730"/>
      <c r="AK924" s="730"/>
      <c r="AL924" s="730"/>
      <c r="AM924" s="730"/>
      <c r="AN924" s="730"/>
      <c r="AO924" s="730"/>
      <c r="AP924" s="730"/>
      <c r="AQ924" s="730"/>
      <c r="AR924" s="730"/>
      <c r="AS924" s="730"/>
      <c r="BJ924" t="e">
        <f>MATCH(Таблиця4[[#This Row],[BUILDING NAME]],#REF!,0)</f>
        <v>#VALUE!</v>
      </c>
      <c r="BK924" t="e">
        <f>INDEX(#REF!,'02BUILD'!BJ924,1)</f>
        <v>#REF!</v>
      </c>
      <c r="BL924" t="e">
        <v>#VALUE!</v>
      </c>
      <c r="BN924" t="e">
        <f>MATCH(Таблиця4[[#This Row],[BUILDING NAME]],Таблиця5[NAME],0)</f>
        <v>#VALUE!</v>
      </c>
      <c r="BO924" t="e">
        <f>INDEX(Таблиця5[[C - COINS - COST]:[ADDRESS]],'02BUILD'!$BN924,1)</f>
        <v>#VALUE!</v>
      </c>
      <c r="BP924" t="e">
        <f>INDEX(Таблиця5[[C - COINS - COST]:[ADDRESS]],'02BUILD'!$BN924,2)</f>
        <v>#VALUE!</v>
      </c>
      <c r="BQ924" t="e">
        <f>INDEX(Таблиця5[[C - COINS - COST]:[ADDRESS]],'02BUILD'!$BN924,3)</f>
        <v>#VALUE!</v>
      </c>
      <c r="BR924" t="e">
        <f>INDEX(Таблиця5[[C - COINS - COST]:[ADDRESS]],'02BUILD'!$BN924,4)</f>
        <v>#VALUE!</v>
      </c>
      <c r="BS924" t="e">
        <f>INDEX(Таблиця5[[C - COINS - COST]:[ADDRESS]],'02BUILD'!$BN924,5)</f>
        <v>#VALUE!</v>
      </c>
      <c r="BT924" t="e">
        <f>INDEX(Таблиця5[[C - COINS - COST]:[ADDRESS]],'02BUILD'!$BN924,6)</f>
        <v>#VALUE!</v>
      </c>
      <c r="BU924" t="e">
        <f>INDEX(Таблиця5[[C - COINS - COST]:[ADDRESS]],'02BUILD'!$BN924,7)</f>
        <v>#VALUE!</v>
      </c>
      <c r="BV924" t="e">
        <f>INDEX(Таблиця5[[C - COINS - COST]:[ADDRESS]],'02BUILD'!$BN924,8)</f>
        <v>#VALUE!</v>
      </c>
      <c r="BW924" t="e">
        <f>INDEX(Таблиця5[[C - COINS - COST]:[ADDRESS]],'02BUILD'!$BN924,9)</f>
        <v>#VALUE!</v>
      </c>
      <c r="BX924" t="e">
        <f>INDEX(Таблиця5[[C - COINS - COST]:[ADDRESS]],'02BUILD'!$BN924,10)</f>
        <v>#VALUE!</v>
      </c>
    </row>
    <row r="925" spans="1:76">
      <c r="A925" s="712" t="s">
        <v>3831</v>
      </c>
      <c r="B925" s="440" t="s">
        <v>17191</v>
      </c>
      <c r="C925" s="441" t="s">
        <v>14703</v>
      </c>
      <c r="D925" s="730"/>
      <c r="E925" s="730"/>
      <c r="F925" s="730"/>
      <c r="G925" s="730"/>
      <c r="H925" s="729"/>
      <c r="I925" s="730"/>
      <c r="J925" s="730"/>
      <c r="K925" s="730"/>
      <c r="L925" s="730"/>
      <c r="M925" s="730"/>
      <c r="N925" s="730"/>
      <c r="O925" s="730"/>
      <c r="P925" s="730"/>
      <c r="Q925" s="730"/>
      <c r="R925" s="730"/>
      <c r="S925" s="730"/>
      <c r="T925" s="730"/>
      <c r="U925" s="730"/>
      <c r="W925" s="730"/>
      <c r="X925" s="730"/>
      <c r="Y925" s="730"/>
      <c r="Z925" s="730"/>
      <c r="AA925" s="730"/>
      <c r="AB925" s="730"/>
      <c r="AC925" s="730"/>
      <c r="AD925" s="730"/>
      <c r="AG925" s="730"/>
      <c r="AH925" s="730"/>
      <c r="AI925" s="730"/>
      <c r="AJ925" s="730"/>
      <c r="AK925" s="730"/>
      <c r="AL925" s="730"/>
      <c r="AM925" s="730"/>
      <c r="AN925" s="730"/>
      <c r="AO925" s="730"/>
      <c r="AP925" s="730"/>
      <c r="AQ925" s="730"/>
      <c r="AR925" s="730"/>
      <c r="AS925" s="730"/>
      <c r="BJ925" t="e">
        <f>MATCH(Таблиця4[[#This Row],[BUILDING NAME]],#REF!,0)</f>
        <v>#VALUE!</v>
      </c>
      <c r="BK925" t="e">
        <f>INDEX(#REF!,'02BUILD'!BJ925,1)</f>
        <v>#REF!</v>
      </c>
      <c r="BL925" t="e">
        <v>#VALUE!</v>
      </c>
      <c r="BN925" t="e">
        <f>MATCH(Таблиця4[[#This Row],[BUILDING NAME]],Таблиця5[NAME],0)</f>
        <v>#VALUE!</v>
      </c>
      <c r="BO925" t="e">
        <f>INDEX(Таблиця5[[C - COINS - COST]:[ADDRESS]],'02BUILD'!$BN925,1)</f>
        <v>#VALUE!</v>
      </c>
      <c r="BP925" t="e">
        <f>INDEX(Таблиця5[[C - COINS - COST]:[ADDRESS]],'02BUILD'!$BN925,2)</f>
        <v>#VALUE!</v>
      </c>
      <c r="BQ925" t="e">
        <f>INDEX(Таблиця5[[C - COINS - COST]:[ADDRESS]],'02BUILD'!$BN925,3)</f>
        <v>#VALUE!</v>
      </c>
      <c r="BR925" t="e">
        <f>INDEX(Таблиця5[[C - COINS - COST]:[ADDRESS]],'02BUILD'!$BN925,4)</f>
        <v>#VALUE!</v>
      </c>
      <c r="BS925" t="e">
        <f>INDEX(Таблиця5[[C - COINS - COST]:[ADDRESS]],'02BUILD'!$BN925,5)</f>
        <v>#VALUE!</v>
      </c>
      <c r="BT925" t="e">
        <f>INDEX(Таблиця5[[C - COINS - COST]:[ADDRESS]],'02BUILD'!$BN925,6)</f>
        <v>#VALUE!</v>
      </c>
      <c r="BU925" t="e">
        <f>INDEX(Таблиця5[[C - COINS - COST]:[ADDRESS]],'02BUILD'!$BN925,7)</f>
        <v>#VALUE!</v>
      </c>
      <c r="BV925" t="e">
        <f>INDEX(Таблиця5[[C - COINS - COST]:[ADDRESS]],'02BUILD'!$BN925,8)</f>
        <v>#VALUE!</v>
      </c>
      <c r="BW925" t="e">
        <f>INDEX(Таблиця5[[C - COINS - COST]:[ADDRESS]],'02BUILD'!$BN925,9)</f>
        <v>#VALUE!</v>
      </c>
      <c r="BX925" t="e">
        <f>INDEX(Таблиця5[[C - COINS - COST]:[ADDRESS]],'02BUILD'!$BN925,10)</f>
        <v>#VALUE!</v>
      </c>
    </row>
    <row r="926" spans="1:76">
      <c r="A926" s="442" t="s">
        <v>3830</v>
      </c>
      <c r="B926" s="443" t="s">
        <v>3731</v>
      </c>
      <c r="C926" s="444" t="s">
        <v>542</v>
      </c>
      <c r="D926" s="730"/>
      <c r="E926" s="730"/>
      <c r="F926" s="730"/>
      <c r="G926" s="730"/>
      <c r="H926" s="729"/>
      <c r="I926" s="730"/>
      <c r="J926" s="730"/>
      <c r="K926" s="730"/>
      <c r="L926" s="730"/>
      <c r="M926" s="730"/>
      <c r="N926" s="730"/>
      <c r="O926" s="730"/>
      <c r="P926" s="730"/>
      <c r="Q926" s="730"/>
      <c r="R926" s="730"/>
      <c r="S926" s="730"/>
      <c r="T926" s="730"/>
      <c r="U926" s="730"/>
      <c r="W926" s="730"/>
      <c r="X926" s="730"/>
      <c r="Y926" s="730"/>
      <c r="Z926" s="730"/>
      <c r="AA926" s="730"/>
      <c r="AB926" s="730"/>
      <c r="AC926" s="730"/>
      <c r="AD926" s="730"/>
      <c r="AG926" s="730"/>
      <c r="AH926" s="730"/>
      <c r="AI926" s="730"/>
      <c r="AJ926" s="730"/>
      <c r="AK926" s="730"/>
      <c r="AL926" s="730"/>
      <c r="AM926" s="730"/>
      <c r="AN926" s="730"/>
      <c r="AO926" s="730"/>
      <c r="AP926" s="730"/>
      <c r="AQ926" s="730"/>
      <c r="AR926" s="730"/>
      <c r="AS926" s="730"/>
      <c r="BJ926" t="e">
        <f>MATCH(Таблиця4[[#This Row],[BUILDING NAME]],#REF!,0)</f>
        <v>#VALUE!</v>
      </c>
      <c r="BK926" t="e">
        <f>INDEX(#REF!,'02BUILD'!BJ926,1)</f>
        <v>#REF!</v>
      </c>
      <c r="BL926" t="e">
        <v>#VALUE!</v>
      </c>
      <c r="BN926" t="e">
        <f>MATCH(Таблиця4[[#This Row],[BUILDING NAME]],Таблиця5[NAME],0)</f>
        <v>#VALUE!</v>
      </c>
      <c r="BO926" t="e">
        <f>INDEX(Таблиця5[[C - COINS - COST]:[ADDRESS]],'02BUILD'!$BN926,1)</f>
        <v>#VALUE!</v>
      </c>
      <c r="BP926" t="e">
        <f>INDEX(Таблиця5[[C - COINS - COST]:[ADDRESS]],'02BUILD'!$BN926,2)</f>
        <v>#VALUE!</v>
      </c>
      <c r="BQ926" t="e">
        <f>INDEX(Таблиця5[[C - COINS - COST]:[ADDRESS]],'02BUILD'!$BN926,3)</f>
        <v>#VALUE!</v>
      </c>
      <c r="BR926" t="e">
        <f>INDEX(Таблиця5[[C - COINS - COST]:[ADDRESS]],'02BUILD'!$BN926,4)</f>
        <v>#VALUE!</v>
      </c>
      <c r="BS926" t="e">
        <f>INDEX(Таблиця5[[C - COINS - COST]:[ADDRESS]],'02BUILD'!$BN926,5)</f>
        <v>#VALUE!</v>
      </c>
      <c r="BT926" t="e">
        <f>INDEX(Таблиця5[[C - COINS - COST]:[ADDRESS]],'02BUILD'!$BN926,6)</f>
        <v>#VALUE!</v>
      </c>
      <c r="BU926" t="e">
        <f>INDEX(Таблиця5[[C - COINS - COST]:[ADDRESS]],'02BUILD'!$BN926,7)</f>
        <v>#VALUE!</v>
      </c>
      <c r="BV926" t="e">
        <f>INDEX(Таблиця5[[C - COINS - COST]:[ADDRESS]],'02BUILD'!$BN926,8)</f>
        <v>#VALUE!</v>
      </c>
      <c r="BW926" t="e">
        <f>INDEX(Таблиця5[[C - COINS - COST]:[ADDRESS]],'02BUILD'!$BN926,9)</f>
        <v>#VALUE!</v>
      </c>
      <c r="BX926" t="e">
        <f>INDEX(Таблиця5[[C - COINS - COST]:[ADDRESS]],'02BUILD'!$BN926,10)</f>
        <v>#VALUE!</v>
      </c>
    </row>
    <row r="927" spans="1:76">
      <c r="A927" s="439"/>
      <c r="B927" s="443" t="s">
        <v>2260</v>
      </c>
      <c r="C927" s="443" t="s">
        <v>237</v>
      </c>
      <c r="D927" s="730"/>
      <c r="E927" s="730"/>
      <c r="F927" s="730"/>
      <c r="G927" s="730"/>
      <c r="H927" s="729"/>
      <c r="I927" s="730"/>
      <c r="J927" s="730"/>
      <c r="K927" s="730"/>
      <c r="L927" s="730"/>
      <c r="M927" s="730"/>
      <c r="N927" s="730"/>
      <c r="O927" s="730"/>
      <c r="P927" s="730"/>
      <c r="Q927" s="730"/>
      <c r="R927" s="730"/>
      <c r="S927" s="730"/>
      <c r="T927" s="730"/>
      <c r="U927" s="730"/>
      <c r="W927" s="730"/>
      <c r="X927" s="730"/>
      <c r="Y927" s="730"/>
      <c r="Z927" s="730"/>
      <c r="AA927" s="730"/>
      <c r="AB927" s="730"/>
      <c r="AC927" s="730"/>
      <c r="AD927" s="730"/>
      <c r="AG927" s="730"/>
      <c r="AH927" s="730"/>
      <c r="AI927" s="730"/>
      <c r="AJ927" s="730"/>
      <c r="AK927" s="730"/>
      <c r="AL927" s="730"/>
      <c r="AM927" s="730"/>
      <c r="AN927" s="730"/>
      <c r="AO927" s="730"/>
      <c r="AP927" s="730"/>
      <c r="AQ927" s="730"/>
      <c r="AR927" s="730"/>
      <c r="AS927" s="730"/>
      <c r="BJ927" t="e">
        <f>MATCH(Таблиця4[[#This Row],[BUILDING NAME]],#REF!,0)</f>
        <v>#VALUE!</v>
      </c>
      <c r="BK927" t="e">
        <f>INDEX(#REF!,'02BUILD'!BJ927,1)</f>
        <v>#REF!</v>
      </c>
      <c r="BL927" t="e">
        <v>#VALUE!</v>
      </c>
      <c r="BN927" t="e">
        <f>MATCH(Таблиця4[[#This Row],[BUILDING NAME]],Таблиця5[NAME],0)</f>
        <v>#VALUE!</v>
      </c>
      <c r="BO927" t="e">
        <f>INDEX(Таблиця5[[C - COINS - COST]:[ADDRESS]],'02BUILD'!$BN927,1)</f>
        <v>#VALUE!</v>
      </c>
      <c r="BP927" t="e">
        <f>INDEX(Таблиця5[[C - COINS - COST]:[ADDRESS]],'02BUILD'!$BN927,2)</f>
        <v>#VALUE!</v>
      </c>
      <c r="BQ927" t="e">
        <f>INDEX(Таблиця5[[C - COINS - COST]:[ADDRESS]],'02BUILD'!$BN927,3)</f>
        <v>#VALUE!</v>
      </c>
      <c r="BR927" t="e">
        <f>INDEX(Таблиця5[[C - COINS - COST]:[ADDRESS]],'02BUILD'!$BN927,4)</f>
        <v>#VALUE!</v>
      </c>
      <c r="BS927" t="e">
        <f>INDEX(Таблиця5[[C - COINS - COST]:[ADDRESS]],'02BUILD'!$BN927,5)</f>
        <v>#VALUE!</v>
      </c>
      <c r="BT927" t="e">
        <f>INDEX(Таблиця5[[C - COINS - COST]:[ADDRESS]],'02BUILD'!$BN927,6)</f>
        <v>#VALUE!</v>
      </c>
      <c r="BU927" t="e">
        <f>INDEX(Таблиця5[[C - COINS - COST]:[ADDRESS]],'02BUILD'!$BN927,7)</f>
        <v>#VALUE!</v>
      </c>
      <c r="BV927" t="e">
        <f>INDEX(Таблиця5[[C - COINS - COST]:[ADDRESS]],'02BUILD'!$BN927,8)</f>
        <v>#VALUE!</v>
      </c>
      <c r="BW927" t="e">
        <f>INDEX(Таблиця5[[C - COINS - COST]:[ADDRESS]],'02BUILD'!$BN927,9)</f>
        <v>#VALUE!</v>
      </c>
      <c r="BX927" t="e">
        <f>INDEX(Таблиця5[[C - COINS - COST]:[ADDRESS]],'02BUILD'!$BN927,10)</f>
        <v>#VALUE!</v>
      </c>
    </row>
    <row r="928" spans="1:76">
      <c r="A928" s="439"/>
      <c r="B928" s="443" t="s">
        <v>2295</v>
      </c>
      <c r="C928" s="444" t="s">
        <v>458</v>
      </c>
      <c r="D928" s="730"/>
      <c r="E928" s="730"/>
      <c r="F928" s="730"/>
      <c r="G928" s="730"/>
      <c r="H928" s="729"/>
      <c r="I928" s="730"/>
      <c r="J928" s="730"/>
      <c r="K928" s="730"/>
      <c r="L928" s="730"/>
      <c r="M928" s="730"/>
      <c r="N928" s="730"/>
      <c r="O928" s="730"/>
      <c r="P928" s="730"/>
      <c r="Q928" s="730"/>
      <c r="R928" s="730"/>
      <c r="S928" s="730"/>
      <c r="T928" s="730"/>
      <c r="U928" s="730"/>
      <c r="W928" s="730"/>
      <c r="X928" s="730"/>
      <c r="Y928" s="730"/>
      <c r="Z928" s="730"/>
      <c r="AA928" s="730"/>
      <c r="AB928" s="730"/>
      <c r="AC928" s="730"/>
      <c r="AD928" s="730"/>
      <c r="AG928" s="730"/>
      <c r="AH928" s="730"/>
      <c r="AI928" s="730"/>
      <c r="AJ928" s="730"/>
      <c r="AK928" s="730"/>
      <c r="AL928" s="730"/>
      <c r="AM928" s="730"/>
      <c r="AN928" s="730"/>
      <c r="AO928" s="730"/>
      <c r="AP928" s="730"/>
      <c r="AQ928" s="730"/>
      <c r="AR928" s="730"/>
      <c r="AS928" s="730"/>
      <c r="BJ928" t="e">
        <f>MATCH(Таблиця4[[#This Row],[BUILDING NAME]],#REF!,0)</f>
        <v>#VALUE!</v>
      </c>
      <c r="BK928" t="e">
        <f>INDEX(#REF!,'02BUILD'!BJ928,1)</f>
        <v>#REF!</v>
      </c>
      <c r="BL928" t="e">
        <v>#VALUE!</v>
      </c>
      <c r="BN928" t="e">
        <f>MATCH(Таблиця4[[#This Row],[BUILDING NAME]],Таблиця5[NAME],0)</f>
        <v>#VALUE!</v>
      </c>
      <c r="BO928" t="e">
        <f>INDEX(Таблиця5[[C - COINS - COST]:[ADDRESS]],'02BUILD'!$BN928,1)</f>
        <v>#VALUE!</v>
      </c>
      <c r="BP928" t="e">
        <f>INDEX(Таблиця5[[C - COINS - COST]:[ADDRESS]],'02BUILD'!$BN928,2)</f>
        <v>#VALUE!</v>
      </c>
      <c r="BQ928" t="e">
        <f>INDEX(Таблиця5[[C - COINS - COST]:[ADDRESS]],'02BUILD'!$BN928,3)</f>
        <v>#VALUE!</v>
      </c>
      <c r="BR928" t="e">
        <f>INDEX(Таблиця5[[C - COINS - COST]:[ADDRESS]],'02BUILD'!$BN928,4)</f>
        <v>#VALUE!</v>
      </c>
      <c r="BS928" t="e">
        <f>INDEX(Таблиця5[[C - COINS - COST]:[ADDRESS]],'02BUILD'!$BN928,5)</f>
        <v>#VALUE!</v>
      </c>
      <c r="BT928" t="e">
        <f>INDEX(Таблиця5[[C - COINS - COST]:[ADDRESS]],'02BUILD'!$BN928,6)</f>
        <v>#VALUE!</v>
      </c>
      <c r="BU928" t="e">
        <f>INDEX(Таблиця5[[C - COINS - COST]:[ADDRESS]],'02BUILD'!$BN928,7)</f>
        <v>#VALUE!</v>
      </c>
      <c r="BV928" t="e">
        <f>INDEX(Таблиця5[[C - COINS - COST]:[ADDRESS]],'02BUILD'!$BN928,8)</f>
        <v>#VALUE!</v>
      </c>
      <c r="BW928" t="e">
        <f>INDEX(Таблиця5[[C - COINS - COST]:[ADDRESS]],'02BUILD'!$BN928,9)</f>
        <v>#VALUE!</v>
      </c>
      <c r="BX928" t="e">
        <f>INDEX(Таблиця5[[C - COINS - COST]:[ADDRESS]],'02BUILD'!$BN928,10)</f>
        <v>#VALUE!</v>
      </c>
    </row>
    <row r="929" spans="1:76">
      <c r="A929" s="439"/>
      <c r="B929" s="443" t="s">
        <v>2308</v>
      </c>
      <c r="C929" s="443" t="s">
        <v>223</v>
      </c>
      <c r="D929" s="730"/>
      <c r="E929" s="730"/>
      <c r="F929" s="730"/>
      <c r="G929" s="730"/>
      <c r="H929" s="729"/>
      <c r="I929" s="730"/>
      <c r="J929" s="730"/>
      <c r="K929" s="730"/>
      <c r="L929" s="730"/>
      <c r="M929" s="730"/>
      <c r="N929" s="730"/>
      <c r="O929" s="730"/>
      <c r="P929" s="730"/>
      <c r="Q929" s="730"/>
      <c r="R929" s="730"/>
      <c r="S929" s="730"/>
      <c r="T929" s="730"/>
      <c r="U929" s="730"/>
      <c r="W929" s="730"/>
      <c r="X929" s="730"/>
      <c r="Y929" s="730"/>
      <c r="Z929" s="730"/>
      <c r="AA929" s="730"/>
      <c r="AB929" s="730"/>
      <c r="AC929" s="730"/>
      <c r="AD929" s="730"/>
      <c r="AG929" s="730"/>
      <c r="AH929" s="730"/>
      <c r="AI929" s="730"/>
      <c r="AJ929" s="730"/>
      <c r="AK929" s="730"/>
      <c r="AL929" s="730"/>
      <c r="AM929" s="730"/>
      <c r="AN929" s="730"/>
      <c r="AO929" s="730"/>
      <c r="AP929" s="730"/>
      <c r="AQ929" s="730"/>
      <c r="AR929" s="730"/>
      <c r="AS929" s="730"/>
      <c r="BJ929" t="e">
        <f>MATCH(Таблиця4[[#This Row],[BUILDING NAME]],#REF!,0)</f>
        <v>#VALUE!</v>
      </c>
      <c r="BK929" t="e">
        <f>INDEX(#REF!,'02BUILD'!BJ929,1)</f>
        <v>#REF!</v>
      </c>
      <c r="BL929" t="e">
        <v>#VALUE!</v>
      </c>
      <c r="BN929" t="e">
        <f>MATCH(Таблиця4[[#This Row],[BUILDING NAME]],Таблиця5[NAME],0)</f>
        <v>#VALUE!</v>
      </c>
      <c r="BO929" t="e">
        <f>INDEX(Таблиця5[[C - COINS - COST]:[ADDRESS]],'02BUILD'!$BN929,1)</f>
        <v>#VALUE!</v>
      </c>
      <c r="BP929" t="e">
        <f>INDEX(Таблиця5[[C - COINS - COST]:[ADDRESS]],'02BUILD'!$BN929,2)</f>
        <v>#VALUE!</v>
      </c>
      <c r="BQ929" t="e">
        <f>INDEX(Таблиця5[[C - COINS - COST]:[ADDRESS]],'02BUILD'!$BN929,3)</f>
        <v>#VALUE!</v>
      </c>
      <c r="BR929" t="e">
        <f>INDEX(Таблиця5[[C - COINS - COST]:[ADDRESS]],'02BUILD'!$BN929,4)</f>
        <v>#VALUE!</v>
      </c>
      <c r="BS929" t="e">
        <f>INDEX(Таблиця5[[C - COINS - COST]:[ADDRESS]],'02BUILD'!$BN929,5)</f>
        <v>#VALUE!</v>
      </c>
      <c r="BT929" t="e">
        <f>INDEX(Таблиця5[[C - COINS - COST]:[ADDRESS]],'02BUILD'!$BN929,6)</f>
        <v>#VALUE!</v>
      </c>
      <c r="BU929" t="e">
        <f>INDEX(Таблиця5[[C - COINS - COST]:[ADDRESS]],'02BUILD'!$BN929,7)</f>
        <v>#VALUE!</v>
      </c>
      <c r="BV929" t="e">
        <f>INDEX(Таблиця5[[C - COINS - COST]:[ADDRESS]],'02BUILD'!$BN929,8)</f>
        <v>#VALUE!</v>
      </c>
      <c r="BW929" t="e">
        <f>INDEX(Таблиця5[[C - COINS - COST]:[ADDRESS]],'02BUILD'!$BN929,9)</f>
        <v>#VALUE!</v>
      </c>
      <c r="BX929" t="e">
        <f>INDEX(Таблиця5[[C - COINS - COST]:[ADDRESS]],'02BUILD'!$BN929,10)</f>
        <v>#VALUE!</v>
      </c>
    </row>
    <row r="930" spans="1:76">
      <c r="A930" s="439"/>
      <c r="B930" s="443" t="s">
        <v>2286</v>
      </c>
      <c r="C930" s="444" t="s">
        <v>230</v>
      </c>
      <c r="D930" s="730"/>
      <c r="E930" s="730"/>
      <c r="F930" s="730"/>
      <c r="G930" s="730"/>
      <c r="H930" s="729"/>
      <c r="I930" s="730"/>
      <c r="J930" s="730"/>
      <c r="K930" s="730"/>
      <c r="L930" s="730"/>
      <c r="M930" s="730"/>
      <c r="N930" s="730"/>
      <c r="O930" s="730"/>
      <c r="P930" s="730"/>
      <c r="Q930" s="730"/>
      <c r="R930" s="730"/>
      <c r="S930" s="730"/>
      <c r="T930" s="730"/>
      <c r="U930" s="730"/>
      <c r="W930" s="730"/>
      <c r="X930" s="730"/>
      <c r="Y930" s="730"/>
      <c r="Z930" s="730"/>
      <c r="AA930" s="730"/>
      <c r="AB930" s="730"/>
      <c r="AC930" s="730"/>
      <c r="AD930" s="730"/>
      <c r="AG930" s="730"/>
      <c r="AH930" s="730"/>
      <c r="AI930" s="730"/>
      <c r="AJ930" s="730"/>
      <c r="AK930" s="730"/>
      <c r="AL930" s="730"/>
      <c r="AM930" s="730"/>
      <c r="AN930" s="730"/>
      <c r="AO930" s="730"/>
      <c r="AP930" s="730"/>
      <c r="AQ930" s="730"/>
      <c r="AR930" s="730"/>
      <c r="AS930" s="730"/>
      <c r="BJ930" t="e">
        <f>MATCH(Таблиця4[[#This Row],[BUILDING NAME]],#REF!,0)</f>
        <v>#VALUE!</v>
      </c>
      <c r="BK930" t="e">
        <f>INDEX(#REF!,'02BUILD'!BJ930,1)</f>
        <v>#REF!</v>
      </c>
      <c r="BL930" t="e">
        <v>#VALUE!</v>
      </c>
      <c r="BN930" t="e">
        <f>MATCH(Таблиця4[[#This Row],[BUILDING NAME]],Таблиця5[NAME],0)</f>
        <v>#VALUE!</v>
      </c>
      <c r="BO930" t="e">
        <f>INDEX(Таблиця5[[C - COINS - COST]:[ADDRESS]],'02BUILD'!$BN930,1)</f>
        <v>#VALUE!</v>
      </c>
      <c r="BP930" t="e">
        <f>INDEX(Таблиця5[[C - COINS - COST]:[ADDRESS]],'02BUILD'!$BN930,2)</f>
        <v>#VALUE!</v>
      </c>
      <c r="BQ930" t="e">
        <f>INDEX(Таблиця5[[C - COINS - COST]:[ADDRESS]],'02BUILD'!$BN930,3)</f>
        <v>#VALUE!</v>
      </c>
      <c r="BR930" t="e">
        <f>INDEX(Таблиця5[[C - COINS - COST]:[ADDRESS]],'02BUILD'!$BN930,4)</f>
        <v>#VALUE!</v>
      </c>
      <c r="BS930" t="e">
        <f>INDEX(Таблиця5[[C - COINS - COST]:[ADDRESS]],'02BUILD'!$BN930,5)</f>
        <v>#VALUE!</v>
      </c>
      <c r="BT930" t="e">
        <f>INDEX(Таблиця5[[C - COINS - COST]:[ADDRESS]],'02BUILD'!$BN930,6)</f>
        <v>#VALUE!</v>
      </c>
      <c r="BU930" t="e">
        <f>INDEX(Таблиця5[[C - COINS - COST]:[ADDRESS]],'02BUILD'!$BN930,7)</f>
        <v>#VALUE!</v>
      </c>
      <c r="BV930" t="e">
        <f>INDEX(Таблиця5[[C - COINS - COST]:[ADDRESS]],'02BUILD'!$BN930,8)</f>
        <v>#VALUE!</v>
      </c>
      <c r="BW930" t="e">
        <f>INDEX(Таблиця5[[C - COINS - COST]:[ADDRESS]],'02BUILD'!$BN930,9)</f>
        <v>#VALUE!</v>
      </c>
      <c r="BX930" t="e">
        <f>INDEX(Таблиця5[[C - COINS - COST]:[ADDRESS]],'02BUILD'!$BN930,10)</f>
        <v>#VALUE!</v>
      </c>
    </row>
    <row r="931" spans="1:76">
      <c r="A931" s="442" t="s">
        <v>2831</v>
      </c>
      <c r="B931" s="443" t="s">
        <v>2372</v>
      </c>
      <c r="C931" s="444" t="s">
        <v>542</v>
      </c>
      <c r="D931" s="730"/>
      <c r="E931" s="730"/>
      <c r="F931" s="730"/>
      <c r="G931" s="730"/>
      <c r="H931" s="729"/>
      <c r="I931" s="730"/>
      <c r="J931" s="730"/>
      <c r="K931" s="730"/>
      <c r="L931" s="730"/>
      <c r="M931" s="730"/>
      <c r="N931" s="730"/>
      <c r="O931" s="730"/>
      <c r="P931" s="730"/>
      <c r="Q931" s="730"/>
      <c r="R931" s="730"/>
      <c r="S931" s="730"/>
      <c r="T931" s="730"/>
      <c r="U931" s="730"/>
      <c r="W931" s="730"/>
      <c r="X931" s="730"/>
      <c r="Y931" s="730"/>
      <c r="Z931" s="730"/>
      <c r="AA931" s="730"/>
      <c r="AB931" s="730"/>
      <c r="AC931" s="730"/>
      <c r="AD931" s="730"/>
      <c r="AG931" s="730"/>
      <c r="AH931" s="730"/>
      <c r="AI931" s="730"/>
      <c r="AJ931" s="730"/>
      <c r="AK931" s="730"/>
      <c r="AL931" s="730"/>
      <c r="AM931" s="730"/>
      <c r="AN931" s="730"/>
      <c r="AO931" s="730"/>
      <c r="AP931" s="730"/>
      <c r="AQ931" s="730"/>
      <c r="AR931" s="730"/>
      <c r="AS931" s="730"/>
      <c r="BJ931" t="e">
        <f>MATCH(Таблиця4[[#This Row],[BUILDING NAME]],#REF!,0)</f>
        <v>#VALUE!</v>
      </c>
      <c r="BK931" t="e">
        <f>INDEX(#REF!,'02BUILD'!BJ931,1)</f>
        <v>#REF!</v>
      </c>
      <c r="BL931" t="e">
        <v>#VALUE!</v>
      </c>
      <c r="BN931" t="e">
        <f>MATCH(Таблиця4[[#This Row],[BUILDING NAME]],Таблиця5[NAME],0)</f>
        <v>#VALUE!</v>
      </c>
      <c r="BO931" t="e">
        <f>INDEX(Таблиця5[[C - COINS - COST]:[ADDRESS]],'02BUILD'!$BN931,1)</f>
        <v>#VALUE!</v>
      </c>
      <c r="BP931" t="e">
        <f>INDEX(Таблиця5[[C - COINS - COST]:[ADDRESS]],'02BUILD'!$BN931,2)</f>
        <v>#VALUE!</v>
      </c>
      <c r="BQ931" t="e">
        <f>INDEX(Таблиця5[[C - COINS - COST]:[ADDRESS]],'02BUILD'!$BN931,3)</f>
        <v>#VALUE!</v>
      </c>
      <c r="BR931" t="e">
        <f>INDEX(Таблиця5[[C - COINS - COST]:[ADDRESS]],'02BUILD'!$BN931,4)</f>
        <v>#VALUE!</v>
      </c>
      <c r="BS931" t="e">
        <f>INDEX(Таблиця5[[C - COINS - COST]:[ADDRESS]],'02BUILD'!$BN931,5)</f>
        <v>#VALUE!</v>
      </c>
      <c r="BT931" t="e">
        <f>INDEX(Таблиця5[[C - COINS - COST]:[ADDRESS]],'02BUILD'!$BN931,6)</f>
        <v>#VALUE!</v>
      </c>
      <c r="BU931" t="e">
        <f>INDEX(Таблиця5[[C - COINS - COST]:[ADDRESS]],'02BUILD'!$BN931,7)</f>
        <v>#VALUE!</v>
      </c>
      <c r="BV931" t="e">
        <f>INDEX(Таблиця5[[C - COINS - COST]:[ADDRESS]],'02BUILD'!$BN931,8)</f>
        <v>#VALUE!</v>
      </c>
      <c r="BW931" t="e">
        <f>INDEX(Таблиця5[[C - COINS - COST]:[ADDRESS]],'02BUILD'!$BN931,9)</f>
        <v>#VALUE!</v>
      </c>
      <c r="BX931" t="e">
        <f>INDEX(Таблиця5[[C - COINS - COST]:[ADDRESS]],'02BUILD'!$BN931,10)</f>
        <v>#VALUE!</v>
      </c>
    </row>
    <row r="932" spans="1:76">
      <c r="A932" s="439"/>
      <c r="B932" s="443" t="s">
        <v>17192</v>
      </c>
      <c r="C932" s="444" t="s">
        <v>223</v>
      </c>
      <c r="D932" s="730"/>
      <c r="E932" s="730"/>
      <c r="F932" s="730"/>
      <c r="G932" s="730"/>
      <c r="H932" s="729"/>
      <c r="I932" s="730"/>
      <c r="J932" s="730"/>
      <c r="K932" s="730"/>
      <c r="L932" s="730"/>
      <c r="M932" s="730"/>
      <c r="N932" s="730"/>
      <c r="O932" s="730"/>
      <c r="P932" s="730"/>
      <c r="Q932" s="730"/>
      <c r="R932" s="730"/>
      <c r="S932" s="730"/>
      <c r="T932" s="730"/>
      <c r="U932" s="730"/>
      <c r="W932" s="730"/>
      <c r="X932" s="730"/>
      <c r="Y932" s="730"/>
      <c r="Z932" s="730"/>
      <c r="AA932" s="730"/>
      <c r="AB932" s="730"/>
      <c r="AC932" s="730"/>
      <c r="AD932" s="730"/>
      <c r="AG932" s="730"/>
      <c r="AH932" s="730"/>
      <c r="AI932" s="730"/>
      <c r="AJ932" s="730"/>
      <c r="AK932" s="730"/>
      <c r="AL932" s="730"/>
      <c r="AM932" s="730"/>
      <c r="AN932" s="730"/>
      <c r="AO932" s="730"/>
      <c r="AP932" s="730"/>
      <c r="AQ932" s="730"/>
      <c r="AR932" s="730"/>
      <c r="AS932" s="730"/>
      <c r="BJ932" t="e">
        <f>MATCH(Таблиця4[[#This Row],[BUILDING NAME]],#REF!,0)</f>
        <v>#VALUE!</v>
      </c>
      <c r="BK932" t="e">
        <f>INDEX(#REF!,'02BUILD'!BJ932,1)</f>
        <v>#REF!</v>
      </c>
      <c r="BL932" t="e">
        <v>#VALUE!</v>
      </c>
      <c r="BN932" t="e">
        <f>MATCH(Таблиця4[[#This Row],[BUILDING NAME]],Таблиця5[NAME],0)</f>
        <v>#VALUE!</v>
      </c>
      <c r="BO932" t="e">
        <f>INDEX(Таблиця5[[C - COINS - COST]:[ADDRESS]],'02BUILD'!$BN932,1)</f>
        <v>#VALUE!</v>
      </c>
      <c r="BP932" t="e">
        <f>INDEX(Таблиця5[[C - COINS - COST]:[ADDRESS]],'02BUILD'!$BN932,2)</f>
        <v>#VALUE!</v>
      </c>
      <c r="BQ932" t="e">
        <f>INDEX(Таблиця5[[C - COINS - COST]:[ADDRESS]],'02BUILD'!$BN932,3)</f>
        <v>#VALUE!</v>
      </c>
      <c r="BR932" t="e">
        <f>INDEX(Таблиця5[[C - COINS - COST]:[ADDRESS]],'02BUILD'!$BN932,4)</f>
        <v>#VALUE!</v>
      </c>
      <c r="BS932" t="e">
        <f>INDEX(Таблиця5[[C - COINS - COST]:[ADDRESS]],'02BUILD'!$BN932,5)</f>
        <v>#VALUE!</v>
      </c>
      <c r="BT932" t="e">
        <f>INDEX(Таблиця5[[C - COINS - COST]:[ADDRESS]],'02BUILD'!$BN932,6)</f>
        <v>#VALUE!</v>
      </c>
      <c r="BU932" t="e">
        <f>INDEX(Таблиця5[[C - COINS - COST]:[ADDRESS]],'02BUILD'!$BN932,7)</f>
        <v>#VALUE!</v>
      </c>
      <c r="BV932" t="e">
        <f>INDEX(Таблиця5[[C - COINS - COST]:[ADDRESS]],'02BUILD'!$BN932,8)</f>
        <v>#VALUE!</v>
      </c>
      <c r="BW932" t="e">
        <f>INDEX(Таблиця5[[C - COINS - COST]:[ADDRESS]],'02BUILD'!$BN932,9)</f>
        <v>#VALUE!</v>
      </c>
      <c r="BX932" t="e">
        <f>INDEX(Таблиця5[[C - COINS - COST]:[ADDRESS]],'02BUILD'!$BN932,10)</f>
        <v>#VALUE!</v>
      </c>
    </row>
    <row r="933" spans="1:76">
      <c r="A933" s="439"/>
      <c r="B933" s="443" t="s">
        <v>17193</v>
      </c>
      <c r="C933" s="444" t="s">
        <v>230</v>
      </c>
      <c r="D933" s="730"/>
      <c r="E933" s="730"/>
      <c r="F933" s="730"/>
      <c r="G933" s="730"/>
      <c r="H933" s="729"/>
      <c r="I933" s="730"/>
      <c r="J933" s="730"/>
      <c r="K933" s="730"/>
      <c r="L933" s="730"/>
      <c r="M933" s="730"/>
      <c r="N933" s="730"/>
      <c r="O933" s="730"/>
      <c r="P933" s="730"/>
      <c r="Q933" s="730"/>
      <c r="R933" s="730"/>
      <c r="S933" s="730"/>
      <c r="T933" s="730"/>
      <c r="U933" s="730"/>
      <c r="W933" s="730"/>
      <c r="X933" s="730"/>
      <c r="Y933" s="730"/>
      <c r="Z933" s="730"/>
      <c r="AA933" s="730"/>
      <c r="AB933" s="730"/>
      <c r="AC933" s="730"/>
      <c r="AD933" s="730"/>
      <c r="AG933" s="730"/>
      <c r="AH933" s="730"/>
      <c r="AI933" s="730"/>
      <c r="AJ933" s="730"/>
      <c r="AK933" s="730"/>
      <c r="AL933" s="730"/>
      <c r="AM933" s="730"/>
      <c r="AN933" s="730"/>
      <c r="AO933" s="730"/>
      <c r="AP933" s="730"/>
      <c r="AQ933" s="730"/>
      <c r="AR933" s="730"/>
      <c r="AS933" s="730"/>
      <c r="BJ933" t="e">
        <f>MATCH(Таблиця4[[#This Row],[BUILDING NAME]],#REF!,0)</f>
        <v>#VALUE!</v>
      </c>
      <c r="BK933" t="e">
        <f>INDEX(#REF!,'02BUILD'!BJ933,1)</f>
        <v>#REF!</v>
      </c>
      <c r="BL933" t="e">
        <v>#VALUE!</v>
      </c>
      <c r="BN933" t="e">
        <f>MATCH(Таблиця4[[#This Row],[BUILDING NAME]],Таблиця5[NAME],0)</f>
        <v>#VALUE!</v>
      </c>
      <c r="BO933" t="e">
        <f>INDEX(Таблиця5[[C - COINS - COST]:[ADDRESS]],'02BUILD'!$BN933,1)</f>
        <v>#VALUE!</v>
      </c>
      <c r="BP933" t="e">
        <f>INDEX(Таблиця5[[C - COINS - COST]:[ADDRESS]],'02BUILD'!$BN933,2)</f>
        <v>#VALUE!</v>
      </c>
      <c r="BQ933" t="e">
        <f>INDEX(Таблиця5[[C - COINS - COST]:[ADDRESS]],'02BUILD'!$BN933,3)</f>
        <v>#VALUE!</v>
      </c>
      <c r="BR933" t="e">
        <f>INDEX(Таблиця5[[C - COINS - COST]:[ADDRESS]],'02BUILD'!$BN933,4)</f>
        <v>#VALUE!</v>
      </c>
      <c r="BS933" t="e">
        <f>INDEX(Таблиця5[[C - COINS - COST]:[ADDRESS]],'02BUILD'!$BN933,5)</f>
        <v>#VALUE!</v>
      </c>
      <c r="BT933" t="e">
        <f>INDEX(Таблиця5[[C - COINS - COST]:[ADDRESS]],'02BUILD'!$BN933,6)</f>
        <v>#VALUE!</v>
      </c>
      <c r="BU933" t="e">
        <f>INDEX(Таблиця5[[C - COINS - COST]:[ADDRESS]],'02BUILD'!$BN933,7)</f>
        <v>#VALUE!</v>
      </c>
      <c r="BV933" t="e">
        <f>INDEX(Таблиця5[[C - COINS - COST]:[ADDRESS]],'02BUILD'!$BN933,8)</f>
        <v>#VALUE!</v>
      </c>
      <c r="BW933" t="e">
        <f>INDEX(Таблиця5[[C - COINS - COST]:[ADDRESS]],'02BUILD'!$BN933,9)</f>
        <v>#VALUE!</v>
      </c>
      <c r="BX933" t="e">
        <f>INDEX(Таблиця5[[C - COINS - COST]:[ADDRESS]],'02BUILD'!$BN933,10)</f>
        <v>#VALUE!</v>
      </c>
    </row>
    <row r="934" spans="1:76">
      <c r="A934" s="439"/>
      <c r="B934" s="443" t="s">
        <v>14025</v>
      </c>
      <c r="C934" s="444" t="s">
        <v>223</v>
      </c>
      <c r="D934" s="730"/>
      <c r="E934" s="730"/>
      <c r="F934" s="730"/>
      <c r="G934" s="730"/>
      <c r="H934" s="729"/>
      <c r="I934" s="730"/>
      <c r="J934" s="730"/>
      <c r="K934" s="730"/>
      <c r="L934" s="730"/>
      <c r="M934" s="730"/>
      <c r="N934" s="730"/>
      <c r="O934" s="730"/>
      <c r="P934" s="730"/>
      <c r="Q934" s="730"/>
      <c r="R934" s="730"/>
      <c r="S934" s="730"/>
      <c r="T934" s="730"/>
      <c r="U934" s="730"/>
      <c r="W934" s="730"/>
      <c r="X934" s="730"/>
      <c r="Y934" s="730"/>
      <c r="Z934" s="730"/>
      <c r="AA934" s="730"/>
      <c r="AB934" s="730"/>
      <c r="AC934" s="730"/>
      <c r="AD934" s="730"/>
      <c r="AG934" s="730"/>
      <c r="AH934" s="730"/>
      <c r="AI934" s="730"/>
      <c r="AJ934" s="730"/>
      <c r="AK934" s="730"/>
      <c r="AL934" s="730"/>
      <c r="AM934" s="730"/>
      <c r="AN934" s="730"/>
      <c r="AO934" s="730"/>
      <c r="AP934" s="730"/>
      <c r="AQ934" s="730"/>
      <c r="AR934" s="730"/>
      <c r="AS934" s="730"/>
      <c r="BJ934" t="e">
        <f>MATCH(Таблиця4[[#This Row],[BUILDING NAME]],#REF!,0)</f>
        <v>#VALUE!</v>
      </c>
      <c r="BK934" t="e">
        <f>INDEX(#REF!,'02BUILD'!BJ934,1)</f>
        <v>#REF!</v>
      </c>
      <c r="BL934" t="e">
        <v>#VALUE!</v>
      </c>
      <c r="BN934" t="e">
        <f>MATCH(Таблиця4[[#This Row],[BUILDING NAME]],Таблиця5[NAME],0)</f>
        <v>#VALUE!</v>
      </c>
      <c r="BO934" t="e">
        <f>INDEX(Таблиця5[[C - COINS - COST]:[ADDRESS]],'02BUILD'!$BN934,1)</f>
        <v>#VALUE!</v>
      </c>
      <c r="BP934" t="e">
        <f>INDEX(Таблиця5[[C - COINS - COST]:[ADDRESS]],'02BUILD'!$BN934,2)</f>
        <v>#VALUE!</v>
      </c>
      <c r="BQ934" t="e">
        <f>INDEX(Таблиця5[[C - COINS - COST]:[ADDRESS]],'02BUILD'!$BN934,3)</f>
        <v>#VALUE!</v>
      </c>
      <c r="BR934" t="e">
        <f>INDEX(Таблиця5[[C - COINS - COST]:[ADDRESS]],'02BUILD'!$BN934,4)</f>
        <v>#VALUE!</v>
      </c>
      <c r="BS934" t="e">
        <f>INDEX(Таблиця5[[C - COINS - COST]:[ADDRESS]],'02BUILD'!$BN934,5)</f>
        <v>#VALUE!</v>
      </c>
      <c r="BT934" t="e">
        <f>INDEX(Таблиця5[[C - COINS - COST]:[ADDRESS]],'02BUILD'!$BN934,6)</f>
        <v>#VALUE!</v>
      </c>
      <c r="BU934" t="e">
        <f>INDEX(Таблиця5[[C - COINS - COST]:[ADDRESS]],'02BUILD'!$BN934,7)</f>
        <v>#VALUE!</v>
      </c>
      <c r="BV934" t="e">
        <f>INDEX(Таблиця5[[C - COINS - COST]:[ADDRESS]],'02BUILD'!$BN934,8)</f>
        <v>#VALUE!</v>
      </c>
      <c r="BW934" t="e">
        <f>INDEX(Таблиця5[[C - COINS - COST]:[ADDRESS]],'02BUILD'!$BN934,9)</f>
        <v>#VALUE!</v>
      </c>
      <c r="BX934" t="e">
        <f>INDEX(Таблиця5[[C - COINS - COST]:[ADDRESS]],'02BUILD'!$BN934,10)</f>
        <v>#VALUE!</v>
      </c>
    </row>
    <row r="935" spans="1:76">
      <c r="A935" s="439"/>
      <c r="B935" s="443" t="s">
        <v>2378</v>
      </c>
      <c r="C935" s="444" t="s">
        <v>672</v>
      </c>
      <c r="D935" s="730"/>
      <c r="E935" s="730"/>
      <c r="F935" s="730"/>
      <c r="G935" s="730"/>
      <c r="H935" s="729"/>
      <c r="I935" s="730"/>
      <c r="J935" s="730"/>
      <c r="K935" s="730"/>
      <c r="L935" s="730"/>
      <c r="M935" s="730"/>
      <c r="N935" s="730"/>
      <c r="O935" s="730"/>
      <c r="P935" s="730"/>
      <c r="Q935" s="730"/>
      <c r="R935" s="730"/>
      <c r="S935" s="730"/>
      <c r="T935" s="730"/>
      <c r="U935" s="730"/>
      <c r="W935" s="730"/>
      <c r="X935" s="730"/>
      <c r="Y935" s="730"/>
      <c r="Z935" s="730"/>
      <c r="AA935" s="730"/>
      <c r="AB935" s="730"/>
      <c r="AC935" s="730"/>
      <c r="AD935" s="730"/>
      <c r="AG935" s="730"/>
      <c r="AH935" s="730"/>
      <c r="AI935" s="730"/>
      <c r="AJ935" s="730"/>
      <c r="AK935" s="730"/>
      <c r="AL935" s="730"/>
      <c r="AM935" s="730"/>
      <c r="AN935" s="730"/>
      <c r="AO935" s="730"/>
      <c r="AP935" s="730"/>
      <c r="AQ935" s="730"/>
      <c r="AR935" s="730"/>
      <c r="AS935" s="730"/>
      <c r="BJ935" t="e">
        <f>MATCH(Таблиця4[[#This Row],[BUILDING NAME]],#REF!,0)</f>
        <v>#VALUE!</v>
      </c>
      <c r="BK935" t="e">
        <f>INDEX(#REF!,'02BUILD'!BJ935,1)</f>
        <v>#REF!</v>
      </c>
      <c r="BL935" t="e">
        <v>#VALUE!</v>
      </c>
      <c r="BN935" t="e">
        <f>MATCH(Таблиця4[[#This Row],[BUILDING NAME]],Таблиця5[NAME],0)</f>
        <v>#VALUE!</v>
      </c>
      <c r="BO935" t="e">
        <f>INDEX(Таблиця5[[C - COINS - COST]:[ADDRESS]],'02BUILD'!$BN935,1)</f>
        <v>#VALUE!</v>
      </c>
      <c r="BP935" t="e">
        <f>INDEX(Таблиця5[[C - COINS - COST]:[ADDRESS]],'02BUILD'!$BN935,2)</f>
        <v>#VALUE!</v>
      </c>
      <c r="BQ935" t="e">
        <f>INDEX(Таблиця5[[C - COINS - COST]:[ADDRESS]],'02BUILD'!$BN935,3)</f>
        <v>#VALUE!</v>
      </c>
      <c r="BR935" t="e">
        <f>INDEX(Таблиця5[[C - COINS - COST]:[ADDRESS]],'02BUILD'!$BN935,4)</f>
        <v>#VALUE!</v>
      </c>
      <c r="BS935" t="e">
        <f>INDEX(Таблиця5[[C - COINS - COST]:[ADDRESS]],'02BUILD'!$BN935,5)</f>
        <v>#VALUE!</v>
      </c>
      <c r="BT935" t="e">
        <f>INDEX(Таблиця5[[C - COINS - COST]:[ADDRESS]],'02BUILD'!$BN935,6)</f>
        <v>#VALUE!</v>
      </c>
      <c r="BU935" t="e">
        <f>INDEX(Таблиця5[[C - COINS - COST]:[ADDRESS]],'02BUILD'!$BN935,7)</f>
        <v>#VALUE!</v>
      </c>
      <c r="BV935" t="e">
        <f>INDEX(Таблиця5[[C - COINS - COST]:[ADDRESS]],'02BUILD'!$BN935,8)</f>
        <v>#VALUE!</v>
      </c>
      <c r="BW935" t="e">
        <f>INDEX(Таблиця5[[C - COINS - COST]:[ADDRESS]],'02BUILD'!$BN935,9)</f>
        <v>#VALUE!</v>
      </c>
      <c r="BX935" t="e">
        <f>INDEX(Таблиця5[[C - COINS - COST]:[ADDRESS]],'02BUILD'!$BN935,10)</f>
        <v>#VALUE!</v>
      </c>
    </row>
    <row r="936" spans="1:76">
      <c r="A936" s="442" t="s">
        <v>17194</v>
      </c>
      <c r="B936" s="443" t="s">
        <v>17195</v>
      </c>
      <c r="C936" s="444" t="s">
        <v>542</v>
      </c>
      <c r="D936" s="730"/>
      <c r="E936" s="730"/>
      <c r="F936" s="730"/>
      <c r="G936" s="730"/>
      <c r="H936" s="729"/>
      <c r="I936" s="730"/>
      <c r="J936" s="730"/>
      <c r="K936" s="730"/>
      <c r="L936" s="730"/>
      <c r="M936" s="730"/>
      <c r="N936" s="730"/>
      <c r="O936" s="730"/>
      <c r="P936" s="730"/>
      <c r="Q936" s="730"/>
      <c r="R936" s="730"/>
      <c r="S936" s="730"/>
      <c r="T936" s="730"/>
      <c r="U936" s="730"/>
      <c r="W936" s="730"/>
      <c r="X936" s="730"/>
      <c r="Y936" s="730"/>
      <c r="Z936" s="730"/>
      <c r="AA936" s="730"/>
      <c r="AB936" s="730"/>
      <c r="AC936" s="730"/>
      <c r="AD936" s="730"/>
      <c r="AG936" s="730"/>
      <c r="AH936" s="730"/>
      <c r="AI936" s="730"/>
      <c r="AJ936" s="730"/>
      <c r="AK936" s="730"/>
      <c r="AL936" s="730"/>
      <c r="AM936" s="730"/>
      <c r="AN936" s="730"/>
      <c r="AO936" s="730"/>
      <c r="AP936" s="730"/>
      <c r="AQ936" s="730"/>
      <c r="AR936" s="730"/>
      <c r="AS936" s="730"/>
      <c r="BJ936" t="e">
        <f>MATCH(Таблиця4[[#This Row],[BUILDING NAME]],#REF!,0)</f>
        <v>#VALUE!</v>
      </c>
      <c r="BK936" t="e">
        <f>INDEX(#REF!,'02BUILD'!BJ936,1)</f>
        <v>#REF!</v>
      </c>
      <c r="BL936" t="e">
        <v>#VALUE!</v>
      </c>
      <c r="BN936" t="e">
        <f>MATCH(Таблиця4[[#This Row],[BUILDING NAME]],Таблиця5[NAME],0)</f>
        <v>#VALUE!</v>
      </c>
      <c r="BO936" t="e">
        <f>INDEX(Таблиця5[[C - COINS - COST]:[ADDRESS]],'02BUILD'!$BN936,1)</f>
        <v>#VALUE!</v>
      </c>
      <c r="BP936" t="e">
        <f>INDEX(Таблиця5[[C - COINS - COST]:[ADDRESS]],'02BUILD'!$BN936,2)</f>
        <v>#VALUE!</v>
      </c>
      <c r="BQ936" t="e">
        <f>INDEX(Таблиця5[[C - COINS - COST]:[ADDRESS]],'02BUILD'!$BN936,3)</f>
        <v>#VALUE!</v>
      </c>
      <c r="BR936" t="e">
        <f>INDEX(Таблиця5[[C - COINS - COST]:[ADDRESS]],'02BUILD'!$BN936,4)</f>
        <v>#VALUE!</v>
      </c>
      <c r="BS936" t="e">
        <f>INDEX(Таблиця5[[C - COINS - COST]:[ADDRESS]],'02BUILD'!$BN936,5)</f>
        <v>#VALUE!</v>
      </c>
      <c r="BT936" t="e">
        <f>INDEX(Таблиця5[[C - COINS - COST]:[ADDRESS]],'02BUILD'!$BN936,6)</f>
        <v>#VALUE!</v>
      </c>
      <c r="BU936" t="e">
        <f>INDEX(Таблиця5[[C - COINS - COST]:[ADDRESS]],'02BUILD'!$BN936,7)</f>
        <v>#VALUE!</v>
      </c>
      <c r="BV936" t="e">
        <f>INDEX(Таблиця5[[C - COINS - COST]:[ADDRESS]],'02BUILD'!$BN936,8)</f>
        <v>#VALUE!</v>
      </c>
      <c r="BW936" t="e">
        <f>INDEX(Таблиця5[[C - COINS - COST]:[ADDRESS]],'02BUILD'!$BN936,9)</f>
        <v>#VALUE!</v>
      </c>
      <c r="BX936" t="e">
        <f>INDEX(Таблиця5[[C - COINS - COST]:[ADDRESS]],'02BUILD'!$BN936,10)</f>
        <v>#VALUE!</v>
      </c>
    </row>
    <row r="937" spans="1:76">
      <c r="A937" s="439"/>
      <c r="B937" s="443" t="s">
        <v>17196</v>
      </c>
      <c r="C937" s="444" t="s">
        <v>672</v>
      </c>
      <c r="D937" s="730"/>
      <c r="E937" s="730"/>
      <c r="F937" s="730"/>
      <c r="G937" s="730"/>
      <c r="H937" s="729"/>
      <c r="I937" s="730"/>
      <c r="J937" s="730"/>
      <c r="K937" s="730"/>
      <c r="L937" s="730"/>
      <c r="M937" s="730"/>
      <c r="N937" s="730"/>
      <c r="O937" s="730"/>
      <c r="P937" s="730"/>
      <c r="Q937" s="730"/>
      <c r="R937" s="730"/>
      <c r="S937" s="730"/>
      <c r="T937" s="730"/>
      <c r="U937" s="730"/>
      <c r="W937" s="730"/>
      <c r="X937" s="730"/>
      <c r="Y937" s="730"/>
      <c r="Z937" s="730"/>
      <c r="AA937" s="730"/>
      <c r="AB937" s="730"/>
      <c r="AC937" s="730"/>
      <c r="AD937" s="730"/>
      <c r="AG937" s="730"/>
      <c r="AH937" s="730"/>
      <c r="AI937" s="730"/>
      <c r="AJ937" s="730"/>
      <c r="AK937" s="730"/>
      <c r="AL937" s="730"/>
      <c r="AM937" s="730"/>
      <c r="AN937" s="730"/>
      <c r="AO937" s="730"/>
      <c r="AP937" s="730"/>
      <c r="AQ937" s="730"/>
      <c r="AR937" s="730"/>
      <c r="AS937" s="730"/>
      <c r="BJ937" t="e">
        <f>MATCH(Таблиця4[[#This Row],[BUILDING NAME]],#REF!,0)</f>
        <v>#VALUE!</v>
      </c>
      <c r="BK937" t="e">
        <f>INDEX(#REF!,'02BUILD'!BJ937,1)</f>
        <v>#REF!</v>
      </c>
      <c r="BL937" t="e">
        <v>#VALUE!</v>
      </c>
      <c r="BN937" t="e">
        <f>MATCH(Таблиця4[[#This Row],[BUILDING NAME]],Таблиця5[NAME],0)</f>
        <v>#VALUE!</v>
      </c>
      <c r="BO937" t="e">
        <f>INDEX(Таблиця5[[C - COINS - COST]:[ADDRESS]],'02BUILD'!$BN937,1)</f>
        <v>#VALUE!</v>
      </c>
      <c r="BP937" t="e">
        <f>INDEX(Таблиця5[[C - COINS - COST]:[ADDRESS]],'02BUILD'!$BN937,2)</f>
        <v>#VALUE!</v>
      </c>
      <c r="BQ937" t="e">
        <f>INDEX(Таблиця5[[C - COINS - COST]:[ADDRESS]],'02BUILD'!$BN937,3)</f>
        <v>#VALUE!</v>
      </c>
      <c r="BR937" t="e">
        <f>INDEX(Таблиця5[[C - COINS - COST]:[ADDRESS]],'02BUILD'!$BN937,4)</f>
        <v>#VALUE!</v>
      </c>
      <c r="BS937" t="e">
        <f>INDEX(Таблиця5[[C - COINS - COST]:[ADDRESS]],'02BUILD'!$BN937,5)</f>
        <v>#VALUE!</v>
      </c>
      <c r="BT937" t="e">
        <f>INDEX(Таблиця5[[C - COINS - COST]:[ADDRESS]],'02BUILD'!$BN937,6)</f>
        <v>#VALUE!</v>
      </c>
      <c r="BU937" t="e">
        <f>INDEX(Таблиця5[[C - COINS - COST]:[ADDRESS]],'02BUILD'!$BN937,7)</f>
        <v>#VALUE!</v>
      </c>
      <c r="BV937" t="e">
        <f>INDEX(Таблиця5[[C - COINS - COST]:[ADDRESS]],'02BUILD'!$BN937,8)</f>
        <v>#VALUE!</v>
      </c>
      <c r="BW937" t="e">
        <f>INDEX(Таблиця5[[C - COINS - COST]:[ADDRESS]],'02BUILD'!$BN937,9)</f>
        <v>#VALUE!</v>
      </c>
      <c r="BX937" t="e">
        <f>INDEX(Таблиця5[[C - COINS - COST]:[ADDRESS]],'02BUILD'!$BN937,10)</f>
        <v>#VALUE!</v>
      </c>
    </row>
    <row r="938" spans="1:76">
      <c r="A938" s="442" t="s">
        <v>12556</v>
      </c>
      <c r="B938" s="443" t="s">
        <v>2171</v>
      </c>
      <c r="C938" s="444" t="s">
        <v>230</v>
      </c>
      <c r="D938" s="730"/>
      <c r="E938" s="730"/>
      <c r="F938" s="730"/>
      <c r="G938" s="730"/>
      <c r="H938" s="729"/>
      <c r="I938" s="730"/>
      <c r="J938" s="730"/>
      <c r="K938" s="730"/>
      <c r="L938" s="730"/>
      <c r="M938" s="730"/>
      <c r="N938" s="730"/>
      <c r="O938" s="730"/>
      <c r="P938" s="730"/>
      <c r="Q938" s="730"/>
      <c r="R938" s="730"/>
      <c r="S938" s="730"/>
      <c r="T938" s="730"/>
      <c r="U938" s="730"/>
      <c r="W938" s="730"/>
      <c r="X938" s="730"/>
      <c r="Y938" s="730"/>
      <c r="Z938" s="730"/>
      <c r="AA938" s="730"/>
      <c r="AB938" s="730"/>
      <c r="AC938" s="730"/>
      <c r="AD938" s="730"/>
      <c r="AG938" s="730"/>
      <c r="AH938" s="730"/>
      <c r="AI938" s="730"/>
      <c r="AJ938" s="730"/>
      <c r="AK938" s="730"/>
      <c r="AL938" s="730"/>
      <c r="AM938" s="730"/>
      <c r="AN938" s="730"/>
      <c r="AO938" s="730"/>
      <c r="AP938" s="730"/>
      <c r="AQ938" s="730"/>
      <c r="AR938" s="730"/>
      <c r="AS938" s="730"/>
      <c r="BJ938" t="e">
        <f>MATCH(Таблиця4[[#This Row],[BUILDING NAME]],#REF!,0)</f>
        <v>#VALUE!</v>
      </c>
      <c r="BK938" t="e">
        <f>INDEX(#REF!,'02BUILD'!BJ938,1)</f>
        <v>#REF!</v>
      </c>
      <c r="BL938" t="e">
        <v>#VALUE!</v>
      </c>
      <c r="BN938" t="e">
        <f>MATCH(Таблиця4[[#This Row],[BUILDING NAME]],Таблиця5[NAME],0)</f>
        <v>#VALUE!</v>
      </c>
      <c r="BO938" t="e">
        <f>INDEX(Таблиця5[[C - COINS - COST]:[ADDRESS]],'02BUILD'!$BN938,1)</f>
        <v>#VALUE!</v>
      </c>
      <c r="BP938" t="e">
        <f>INDEX(Таблиця5[[C - COINS - COST]:[ADDRESS]],'02BUILD'!$BN938,2)</f>
        <v>#VALUE!</v>
      </c>
      <c r="BQ938" t="e">
        <f>INDEX(Таблиця5[[C - COINS - COST]:[ADDRESS]],'02BUILD'!$BN938,3)</f>
        <v>#VALUE!</v>
      </c>
      <c r="BR938" t="e">
        <f>INDEX(Таблиця5[[C - COINS - COST]:[ADDRESS]],'02BUILD'!$BN938,4)</f>
        <v>#VALUE!</v>
      </c>
      <c r="BS938" t="e">
        <f>INDEX(Таблиця5[[C - COINS - COST]:[ADDRESS]],'02BUILD'!$BN938,5)</f>
        <v>#VALUE!</v>
      </c>
      <c r="BT938" t="e">
        <f>INDEX(Таблиця5[[C - COINS - COST]:[ADDRESS]],'02BUILD'!$BN938,6)</f>
        <v>#VALUE!</v>
      </c>
      <c r="BU938" t="e">
        <f>INDEX(Таблиця5[[C - COINS - COST]:[ADDRESS]],'02BUILD'!$BN938,7)</f>
        <v>#VALUE!</v>
      </c>
      <c r="BV938" t="e">
        <f>INDEX(Таблиця5[[C - COINS - COST]:[ADDRESS]],'02BUILD'!$BN938,8)</f>
        <v>#VALUE!</v>
      </c>
      <c r="BW938" t="e">
        <f>INDEX(Таблиця5[[C - COINS - COST]:[ADDRESS]],'02BUILD'!$BN938,9)</f>
        <v>#VALUE!</v>
      </c>
      <c r="BX938" t="e">
        <f>INDEX(Таблиця5[[C - COINS - COST]:[ADDRESS]],'02BUILD'!$BN938,10)</f>
        <v>#VALUE!</v>
      </c>
    </row>
    <row r="939" spans="1:76">
      <c r="A939" s="439"/>
      <c r="B939" s="443" t="s">
        <v>16223</v>
      </c>
      <c r="C939" s="444" t="s">
        <v>223</v>
      </c>
      <c r="D939" s="730"/>
      <c r="E939" s="730"/>
      <c r="F939" s="730"/>
      <c r="G939" s="730"/>
      <c r="H939" s="729"/>
      <c r="I939" s="730"/>
      <c r="J939" s="730"/>
      <c r="K939" s="730"/>
      <c r="L939" s="730"/>
      <c r="M939" s="730"/>
      <c r="N939" s="730"/>
      <c r="O939" s="730"/>
      <c r="P939" s="730"/>
      <c r="Q939" s="730"/>
      <c r="R939" s="730"/>
      <c r="S939" s="730"/>
      <c r="T939" s="730"/>
      <c r="U939" s="730"/>
      <c r="W939" s="730"/>
      <c r="X939" s="730"/>
      <c r="Y939" s="730"/>
      <c r="Z939" s="730"/>
      <c r="AA939" s="730"/>
      <c r="AB939" s="730"/>
      <c r="AC939" s="730"/>
      <c r="AD939" s="730"/>
      <c r="AG939" s="730"/>
      <c r="AH939" s="730"/>
      <c r="AI939" s="730"/>
      <c r="AJ939" s="730"/>
      <c r="AK939" s="730"/>
      <c r="AL939" s="730"/>
      <c r="AM939" s="730"/>
      <c r="AN939" s="730"/>
      <c r="AO939" s="730"/>
      <c r="AP939" s="730"/>
      <c r="AQ939" s="730"/>
      <c r="AR939" s="730"/>
      <c r="AS939" s="730"/>
      <c r="BJ939" t="e">
        <f>MATCH(Таблиця4[[#This Row],[BUILDING NAME]],#REF!,0)</f>
        <v>#VALUE!</v>
      </c>
      <c r="BK939" t="e">
        <f>INDEX(#REF!,'02BUILD'!BJ939,1)</f>
        <v>#REF!</v>
      </c>
      <c r="BL939" t="e">
        <v>#VALUE!</v>
      </c>
      <c r="BN939" t="e">
        <f>MATCH(Таблиця4[[#This Row],[BUILDING NAME]],Таблиця5[NAME],0)</f>
        <v>#VALUE!</v>
      </c>
      <c r="BO939" t="e">
        <f>INDEX(Таблиця5[[C - COINS - COST]:[ADDRESS]],'02BUILD'!$BN939,1)</f>
        <v>#VALUE!</v>
      </c>
      <c r="BP939" t="e">
        <f>INDEX(Таблиця5[[C - COINS - COST]:[ADDRESS]],'02BUILD'!$BN939,2)</f>
        <v>#VALUE!</v>
      </c>
      <c r="BQ939" t="e">
        <f>INDEX(Таблиця5[[C - COINS - COST]:[ADDRESS]],'02BUILD'!$BN939,3)</f>
        <v>#VALUE!</v>
      </c>
      <c r="BR939" t="e">
        <f>INDEX(Таблиця5[[C - COINS - COST]:[ADDRESS]],'02BUILD'!$BN939,4)</f>
        <v>#VALUE!</v>
      </c>
      <c r="BS939" t="e">
        <f>INDEX(Таблиця5[[C - COINS - COST]:[ADDRESS]],'02BUILD'!$BN939,5)</f>
        <v>#VALUE!</v>
      </c>
      <c r="BT939" t="e">
        <f>INDEX(Таблиця5[[C - COINS - COST]:[ADDRESS]],'02BUILD'!$BN939,6)</f>
        <v>#VALUE!</v>
      </c>
      <c r="BU939" t="e">
        <f>INDEX(Таблиця5[[C - COINS - COST]:[ADDRESS]],'02BUILD'!$BN939,7)</f>
        <v>#VALUE!</v>
      </c>
      <c r="BV939" t="e">
        <f>INDEX(Таблиця5[[C - COINS - COST]:[ADDRESS]],'02BUILD'!$BN939,8)</f>
        <v>#VALUE!</v>
      </c>
      <c r="BW939" t="e">
        <f>INDEX(Таблиця5[[C - COINS - COST]:[ADDRESS]],'02BUILD'!$BN939,9)</f>
        <v>#VALUE!</v>
      </c>
      <c r="BX939" t="e">
        <f>INDEX(Таблиця5[[C - COINS - COST]:[ADDRESS]],'02BUILD'!$BN939,10)</f>
        <v>#VALUE!</v>
      </c>
    </row>
    <row r="940" spans="1:76">
      <c r="A940" s="439"/>
      <c r="B940" s="443" t="s">
        <v>2151</v>
      </c>
      <c r="C940" s="444" t="s">
        <v>237</v>
      </c>
      <c r="D940" s="730"/>
      <c r="E940" s="730"/>
      <c r="F940" s="730"/>
      <c r="G940" s="730"/>
      <c r="H940" s="729"/>
      <c r="I940" s="730"/>
      <c r="J940" s="730"/>
      <c r="K940" s="730"/>
      <c r="L940" s="730"/>
      <c r="M940" s="730"/>
      <c r="N940" s="730"/>
      <c r="O940" s="730"/>
      <c r="P940" s="730"/>
      <c r="Q940" s="730"/>
      <c r="R940" s="730"/>
      <c r="S940" s="730"/>
      <c r="T940" s="730"/>
      <c r="U940" s="730"/>
      <c r="W940" s="730"/>
      <c r="X940" s="730"/>
      <c r="Y940" s="730"/>
      <c r="Z940" s="730"/>
      <c r="AA940" s="730"/>
      <c r="AB940" s="730"/>
      <c r="AC940" s="730"/>
      <c r="AD940" s="730"/>
      <c r="AG940" s="730"/>
      <c r="AH940" s="730"/>
      <c r="AI940" s="730"/>
      <c r="AJ940" s="730"/>
      <c r="AK940" s="730"/>
      <c r="AL940" s="730"/>
      <c r="AM940" s="730"/>
      <c r="AN940" s="730"/>
      <c r="AO940" s="730"/>
      <c r="AP940" s="730"/>
      <c r="AQ940" s="730"/>
      <c r="AR940" s="730"/>
      <c r="AS940" s="730"/>
      <c r="BJ940" t="e">
        <f>MATCH(Таблиця4[[#This Row],[BUILDING NAME]],#REF!,0)</f>
        <v>#VALUE!</v>
      </c>
      <c r="BK940" t="e">
        <f>INDEX(#REF!,'02BUILD'!BJ940,1)</f>
        <v>#REF!</v>
      </c>
      <c r="BL940" t="e">
        <v>#VALUE!</v>
      </c>
      <c r="BN940" t="e">
        <f>MATCH(Таблиця4[[#This Row],[BUILDING NAME]],Таблиця5[NAME],0)</f>
        <v>#VALUE!</v>
      </c>
      <c r="BO940" t="e">
        <f>INDEX(Таблиця5[[C - COINS - COST]:[ADDRESS]],'02BUILD'!$BN940,1)</f>
        <v>#VALUE!</v>
      </c>
      <c r="BP940" t="e">
        <f>INDEX(Таблиця5[[C - COINS - COST]:[ADDRESS]],'02BUILD'!$BN940,2)</f>
        <v>#VALUE!</v>
      </c>
      <c r="BQ940" t="e">
        <f>INDEX(Таблиця5[[C - COINS - COST]:[ADDRESS]],'02BUILD'!$BN940,3)</f>
        <v>#VALUE!</v>
      </c>
      <c r="BR940" t="e">
        <f>INDEX(Таблиця5[[C - COINS - COST]:[ADDRESS]],'02BUILD'!$BN940,4)</f>
        <v>#VALUE!</v>
      </c>
      <c r="BS940" t="e">
        <f>INDEX(Таблиця5[[C - COINS - COST]:[ADDRESS]],'02BUILD'!$BN940,5)</f>
        <v>#VALUE!</v>
      </c>
      <c r="BT940" t="e">
        <f>INDEX(Таблиця5[[C - COINS - COST]:[ADDRESS]],'02BUILD'!$BN940,6)</f>
        <v>#VALUE!</v>
      </c>
      <c r="BU940" t="e">
        <f>INDEX(Таблиця5[[C - COINS - COST]:[ADDRESS]],'02BUILD'!$BN940,7)</f>
        <v>#VALUE!</v>
      </c>
      <c r="BV940" t="e">
        <f>INDEX(Таблиця5[[C - COINS - COST]:[ADDRESS]],'02BUILD'!$BN940,8)</f>
        <v>#VALUE!</v>
      </c>
      <c r="BW940" t="e">
        <f>INDEX(Таблиця5[[C - COINS - COST]:[ADDRESS]],'02BUILD'!$BN940,9)</f>
        <v>#VALUE!</v>
      </c>
      <c r="BX940" t="e">
        <f>INDEX(Таблиця5[[C - COINS - COST]:[ADDRESS]],'02BUILD'!$BN940,10)</f>
        <v>#VALUE!</v>
      </c>
    </row>
    <row r="941" spans="1:76">
      <c r="A941" s="442" t="s">
        <v>17197</v>
      </c>
      <c r="B941" s="443" t="s">
        <v>17198</v>
      </c>
      <c r="C941" s="444" t="s">
        <v>237</v>
      </c>
      <c r="D941" s="730"/>
      <c r="E941" s="730"/>
      <c r="F941" s="730"/>
      <c r="G941" s="730"/>
      <c r="H941" s="729"/>
      <c r="I941" s="730"/>
      <c r="J941" s="730"/>
      <c r="K941" s="730"/>
      <c r="L941" s="730"/>
      <c r="M941" s="730"/>
      <c r="N941" s="730"/>
      <c r="O941" s="730"/>
      <c r="P941" s="730"/>
      <c r="Q941" s="730"/>
      <c r="R941" s="730"/>
      <c r="S941" s="730"/>
      <c r="T941" s="730"/>
      <c r="U941" s="730"/>
      <c r="W941" s="730"/>
      <c r="X941" s="730"/>
      <c r="Y941" s="730"/>
      <c r="Z941" s="730"/>
      <c r="AA941" s="730"/>
      <c r="AB941" s="730"/>
      <c r="AC941" s="730"/>
      <c r="AD941" s="730"/>
      <c r="AG941" s="730"/>
      <c r="AH941" s="730"/>
      <c r="AI941" s="730"/>
      <c r="AJ941" s="730"/>
      <c r="AK941" s="730"/>
      <c r="AL941" s="730"/>
      <c r="AM941" s="730"/>
      <c r="AN941" s="730"/>
      <c r="AO941" s="730"/>
      <c r="AP941" s="730"/>
      <c r="AQ941" s="730"/>
      <c r="AR941" s="730"/>
      <c r="AS941" s="730"/>
      <c r="BJ941" t="e">
        <f>MATCH(Таблиця4[[#This Row],[BUILDING NAME]],#REF!,0)</f>
        <v>#VALUE!</v>
      </c>
      <c r="BK941" t="e">
        <f>INDEX(#REF!,'02BUILD'!BJ941,1)</f>
        <v>#REF!</v>
      </c>
      <c r="BL941" t="e">
        <v>#VALUE!</v>
      </c>
      <c r="BN941" t="e">
        <f>MATCH(Таблиця4[[#This Row],[BUILDING NAME]],Таблиця5[NAME],0)</f>
        <v>#VALUE!</v>
      </c>
      <c r="BO941" t="e">
        <f>INDEX(Таблиця5[[C - COINS - COST]:[ADDRESS]],'02BUILD'!$BN941,1)</f>
        <v>#VALUE!</v>
      </c>
      <c r="BP941" t="e">
        <f>INDEX(Таблиця5[[C - COINS - COST]:[ADDRESS]],'02BUILD'!$BN941,2)</f>
        <v>#VALUE!</v>
      </c>
      <c r="BQ941" t="e">
        <f>INDEX(Таблиця5[[C - COINS - COST]:[ADDRESS]],'02BUILD'!$BN941,3)</f>
        <v>#VALUE!</v>
      </c>
      <c r="BR941" t="e">
        <f>INDEX(Таблиця5[[C - COINS - COST]:[ADDRESS]],'02BUILD'!$BN941,4)</f>
        <v>#VALUE!</v>
      </c>
      <c r="BS941" t="e">
        <f>INDEX(Таблиця5[[C - COINS - COST]:[ADDRESS]],'02BUILD'!$BN941,5)</f>
        <v>#VALUE!</v>
      </c>
      <c r="BT941" t="e">
        <f>INDEX(Таблиця5[[C - COINS - COST]:[ADDRESS]],'02BUILD'!$BN941,6)</f>
        <v>#VALUE!</v>
      </c>
      <c r="BU941" t="e">
        <f>INDEX(Таблиця5[[C - COINS - COST]:[ADDRESS]],'02BUILD'!$BN941,7)</f>
        <v>#VALUE!</v>
      </c>
      <c r="BV941" t="e">
        <f>INDEX(Таблиця5[[C - COINS - COST]:[ADDRESS]],'02BUILD'!$BN941,8)</f>
        <v>#VALUE!</v>
      </c>
      <c r="BW941" t="e">
        <f>INDEX(Таблиця5[[C - COINS - COST]:[ADDRESS]],'02BUILD'!$BN941,9)</f>
        <v>#VALUE!</v>
      </c>
      <c r="BX941" t="e">
        <f>INDEX(Таблиця5[[C - COINS - COST]:[ADDRESS]],'02BUILD'!$BN941,10)</f>
        <v>#VALUE!</v>
      </c>
    </row>
    <row r="942" spans="1:76">
      <c r="A942" s="439"/>
      <c r="B942" s="443" t="s">
        <v>2202</v>
      </c>
      <c r="C942" s="444" t="s">
        <v>458</v>
      </c>
      <c r="D942" s="730"/>
      <c r="E942" s="730"/>
      <c r="F942" s="730"/>
      <c r="G942" s="730"/>
      <c r="H942" s="729"/>
      <c r="I942" s="730"/>
      <c r="J942" s="730"/>
      <c r="K942" s="730"/>
      <c r="L942" s="730"/>
      <c r="M942" s="730"/>
      <c r="N942" s="730"/>
      <c r="O942" s="730"/>
      <c r="P942" s="730"/>
      <c r="Q942" s="730"/>
      <c r="R942" s="730"/>
      <c r="S942" s="730"/>
      <c r="T942" s="730"/>
      <c r="U942" s="730"/>
      <c r="W942" s="730"/>
      <c r="X942" s="730"/>
      <c r="Y942" s="730"/>
      <c r="Z942" s="730"/>
      <c r="AA942" s="730"/>
      <c r="AB942" s="730"/>
      <c r="AC942" s="730"/>
      <c r="AD942" s="730"/>
      <c r="AG942" s="730"/>
      <c r="AH942" s="730"/>
      <c r="AI942" s="730"/>
      <c r="AJ942" s="730"/>
      <c r="AK942" s="730"/>
      <c r="AL942" s="730"/>
      <c r="AM942" s="730"/>
      <c r="AN942" s="730"/>
      <c r="AO942" s="730"/>
      <c r="AP942" s="730"/>
      <c r="AQ942" s="730"/>
      <c r="AR942" s="730"/>
      <c r="AS942" s="730"/>
      <c r="BJ942" t="e">
        <f>MATCH(Таблиця4[[#This Row],[BUILDING NAME]],#REF!,0)</f>
        <v>#VALUE!</v>
      </c>
      <c r="BK942" t="e">
        <f>INDEX(#REF!,'02BUILD'!BJ942,1)</f>
        <v>#REF!</v>
      </c>
      <c r="BL942" t="e">
        <v>#VALUE!</v>
      </c>
      <c r="BN942" t="e">
        <f>MATCH(Таблиця4[[#This Row],[BUILDING NAME]],Таблиця5[NAME],0)</f>
        <v>#VALUE!</v>
      </c>
      <c r="BO942" t="e">
        <f>INDEX(Таблиця5[[C - COINS - COST]:[ADDRESS]],'02BUILD'!$BN942,1)</f>
        <v>#VALUE!</v>
      </c>
      <c r="BP942" t="e">
        <f>INDEX(Таблиця5[[C - COINS - COST]:[ADDRESS]],'02BUILD'!$BN942,2)</f>
        <v>#VALUE!</v>
      </c>
      <c r="BQ942" t="e">
        <f>INDEX(Таблиця5[[C - COINS - COST]:[ADDRESS]],'02BUILD'!$BN942,3)</f>
        <v>#VALUE!</v>
      </c>
      <c r="BR942" t="e">
        <f>INDEX(Таблиця5[[C - COINS - COST]:[ADDRESS]],'02BUILD'!$BN942,4)</f>
        <v>#VALUE!</v>
      </c>
      <c r="BS942" t="e">
        <f>INDEX(Таблиця5[[C - COINS - COST]:[ADDRESS]],'02BUILD'!$BN942,5)</f>
        <v>#VALUE!</v>
      </c>
      <c r="BT942" t="e">
        <f>INDEX(Таблиця5[[C - COINS - COST]:[ADDRESS]],'02BUILD'!$BN942,6)</f>
        <v>#VALUE!</v>
      </c>
      <c r="BU942" t="e">
        <f>INDEX(Таблиця5[[C - COINS - COST]:[ADDRESS]],'02BUILD'!$BN942,7)</f>
        <v>#VALUE!</v>
      </c>
      <c r="BV942" t="e">
        <f>INDEX(Таблиця5[[C - COINS - COST]:[ADDRESS]],'02BUILD'!$BN942,8)</f>
        <v>#VALUE!</v>
      </c>
      <c r="BW942" t="e">
        <f>INDEX(Таблиця5[[C - COINS - COST]:[ADDRESS]],'02BUILD'!$BN942,9)</f>
        <v>#VALUE!</v>
      </c>
      <c r="BX942" t="e">
        <f>INDEX(Таблиця5[[C - COINS - COST]:[ADDRESS]],'02BUILD'!$BN942,10)</f>
        <v>#VALUE!</v>
      </c>
    </row>
    <row r="943" spans="1:76">
      <c r="A943" s="439"/>
      <c r="B943" s="443" t="s">
        <v>17199</v>
      </c>
      <c r="C943" s="444" t="s">
        <v>230</v>
      </c>
      <c r="D943" s="730"/>
      <c r="E943" s="730"/>
      <c r="F943" s="730"/>
      <c r="G943" s="730"/>
      <c r="H943" s="729"/>
      <c r="I943" s="730"/>
      <c r="J943" s="730"/>
      <c r="K943" s="730"/>
      <c r="L943" s="730"/>
      <c r="M943" s="730"/>
      <c r="N943" s="730"/>
      <c r="O943" s="730"/>
      <c r="P943" s="730"/>
      <c r="Q943" s="730"/>
      <c r="R943" s="730"/>
      <c r="S943" s="730"/>
      <c r="T943" s="730"/>
      <c r="U943" s="730"/>
      <c r="W943" s="730"/>
      <c r="X943" s="730"/>
      <c r="Y943" s="730"/>
      <c r="Z943" s="730"/>
      <c r="AA943" s="730"/>
      <c r="AB943" s="730"/>
      <c r="AC943" s="730"/>
      <c r="AD943" s="730"/>
      <c r="AG943" s="730"/>
      <c r="AH943" s="730"/>
      <c r="AI943" s="730"/>
      <c r="AJ943" s="730"/>
      <c r="AK943" s="730"/>
      <c r="AL943" s="730"/>
      <c r="AM943" s="730"/>
      <c r="AN943" s="730"/>
      <c r="AO943" s="730"/>
      <c r="AP943" s="730"/>
      <c r="AQ943" s="730"/>
      <c r="AR943" s="730"/>
      <c r="AS943" s="730"/>
      <c r="BJ943" t="e">
        <f>MATCH(Таблиця4[[#This Row],[BUILDING NAME]],#REF!,0)</f>
        <v>#VALUE!</v>
      </c>
      <c r="BK943" t="e">
        <f>INDEX(#REF!,'02BUILD'!BJ943,1)</f>
        <v>#REF!</v>
      </c>
      <c r="BL943" t="e">
        <v>#VALUE!</v>
      </c>
      <c r="BN943" t="e">
        <f>MATCH(Таблиця4[[#This Row],[BUILDING NAME]],Таблиця5[NAME],0)</f>
        <v>#VALUE!</v>
      </c>
      <c r="BO943" t="e">
        <f>INDEX(Таблиця5[[C - COINS - COST]:[ADDRESS]],'02BUILD'!$BN943,1)</f>
        <v>#VALUE!</v>
      </c>
      <c r="BP943" t="e">
        <f>INDEX(Таблиця5[[C - COINS - COST]:[ADDRESS]],'02BUILD'!$BN943,2)</f>
        <v>#VALUE!</v>
      </c>
      <c r="BQ943" t="e">
        <f>INDEX(Таблиця5[[C - COINS - COST]:[ADDRESS]],'02BUILD'!$BN943,3)</f>
        <v>#VALUE!</v>
      </c>
      <c r="BR943" t="e">
        <f>INDEX(Таблиця5[[C - COINS - COST]:[ADDRESS]],'02BUILD'!$BN943,4)</f>
        <v>#VALUE!</v>
      </c>
      <c r="BS943" t="e">
        <f>INDEX(Таблиця5[[C - COINS - COST]:[ADDRESS]],'02BUILD'!$BN943,5)</f>
        <v>#VALUE!</v>
      </c>
      <c r="BT943" t="e">
        <f>INDEX(Таблиця5[[C - COINS - COST]:[ADDRESS]],'02BUILD'!$BN943,6)</f>
        <v>#VALUE!</v>
      </c>
      <c r="BU943" t="e">
        <f>INDEX(Таблиця5[[C - COINS - COST]:[ADDRESS]],'02BUILD'!$BN943,7)</f>
        <v>#VALUE!</v>
      </c>
      <c r="BV943" t="e">
        <f>INDEX(Таблиця5[[C - COINS - COST]:[ADDRESS]],'02BUILD'!$BN943,8)</f>
        <v>#VALUE!</v>
      </c>
      <c r="BW943" t="e">
        <f>INDEX(Таблиця5[[C - COINS - COST]:[ADDRESS]],'02BUILD'!$BN943,9)</f>
        <v>#VALUE!</v>
      </c>
      <c r="BX943" t="e">
        <f>INDEX(Таблиця5[[C - COINS - COST]:[ADDRESS]],'02BUILD'!$BN943,10)</f>
        <v>#VALUE!</v>
      </c>
    </row>
    <row r="944" spans="1:76">
      <c r="A944" s="439"/>
      <c r="B944" s="443" t="s">
        <v>5674</v>
      </c>
      <c r="C944" s="444" t="s">
        <v>458</v>
      </c>
      <c r="D944" s="730"/>
      <c r="E944" s="730"/>
      <c r="F944" s="730"/>
      <c r="G944" s="730"/>
      <c r="H944" s="729"/>
      <c r="I944" s="730"/>
      <c r="J944" s="730"/>
      <c r="K944" s="730"/>
      <c r="L944" s="730"/>
      <c r="M944" s="730"/>
      <c r="N944" s="730"/>
      <c r="O944" s="730"/>
      <c r="P944" s="730"/>
      <c r="Q944" s="730"/>
      <c r="R944" s="730"/>
      <c r="S944" s="730"/>
      <c r="T944" s="730"/>
      <c r="U944" s="730"/>
      <c r="W944" s="730"/>
      <c r="X944" s="730"/>
      <c r="Y944" s="730"/>
      <c r="Z944" s="730"/>
      <c r="AA944" s="730"/>
      <c r="AB944" s="730"/>
      <c r="AC944" s="730"/>
      <c r="AD944" s="730"/>
      <c r="AG944" s="730"/>
      <c r="AH944" s="730"/>
      <c r="AI944" s="730"/>
      <c r="AJ944" s="730"/>
      <c r="AK944" s="730"/>
      <c r="AL944" s="730"/>
      <c r="AM944" s="730"/>
      <c r="AN944" s="730"/>
      <c r="AO944" s="730"/>
      <c r="AP944" s="730"/>
      <c r="AQ944" s="730"/>
      <c r="AR944" s="730"/>
      <c r="AS944" s="730"/>
      <c r="BJ944" t="e">
        <f>MATCH(Таблиця4[[#This Row],[BUILDING NAME]],#REF!,0)</f>
        <v>#VALUE!</v>
      </c>
      <c r="BK944" t="e">
        <f>INDEX(#REF!,'02BUILD'!BJ944,1)</f>
        <v>#REF!</v>
      </c>
      <c r="BL944" t="e">
        <v>#VALUE!</v>
      </c>
      <c r="BN944" t="e">
        <f>MATCH(Таблиця4[[#This Row],[BUILDING NAME]],Таблиця5[NAME],0)</f>
        <v>#VALUE!</v>
      </c>
      <c r="BO944" t="e">
        <f>INDEX(Таблиця5[[C - COINS - COST]:[ADDRESS]],'02BUILD'!$BN944,1)</f>
        <v>#VALUE!</v>
      </c>
      <c r="BP944" t="e">
        <f>INDEX(Таблиця5[[C - COINS - COST]:[ADDRESS]],'02BUILD'!$BN944,2)</f>
        <v>#VALUE!</v>
      </c>
      <c r="BQ944" t="e">
        <f>INDEX(Таблиця5[[C - COINS - COST]:[ADDRESS]],'02BUILD'!$BN944,3)</f>
        <v>#VALUE!</v>
      </c>
      <c r="BR944" t="e">
        <f>INDEX(Таблиця5[[C - COINS - COST]:[ADDRESS]],'02BUILD'!$BN944,4)</f>
        <v>#VALUE!</v>
      </c>
      <c r="BS944" t="e">
        <f>INDEX(Таблиця5[[C - COINS - COST]:[ADDRESS]],'02BUILD'!$BN944,5)</f>
        <v>#VALUE!</v>
      </c>
      <c r="BT944" t="e">
        <f>INDEX(Таблиця5[[C - COINS - COST]:[ADDRESS]],'02BUILD'!$BN944,6)</f>
        <v>#VALUE!</v>
      </c>
      <c r="BU944" t="e">
        <f>INDEX(Таблиця5[[C - COINS - COST]:[ADDRESS]],'02BUILD'!$BN944,7)</f>
        <v>#VALUE!</v>
      </c>
      <c r="BV944" t="e">
        <f>INDEX(Таблиця5[[C - COINS - COST]:[ADDRESS]],'02BUILD'!$BN944,8)</f>
        <v>#VALUE!</v>
      </c>
      <c r="BW944" t="e">
        <f>INDEX(Таблиця5[[C - COINS - COST]:[ADDRESS]],'02BUILD'!$BN944,9)</f>
        <v>#VALUE!</v>
      </c>
      <c r="BX944" t="e">
        <f>INDEX(Таблиця5[[C - COINS - COST]:[ADDRESS]],'02BUILD'!$BN944,10)</f>
        <v>#VALUE!</v>
      </c>
    </row>
    <row r="945" spans="1:76">
      <c r="A945" s="439"/>
      <c r="B945" s="443" t="s">
        <v>2228</v>
      </c>
      <c r="C945" s="444" t="s">
        <v>223</v>
      </c>
      <c r="D945" s="730"/>
      <c r="E945" s="730"/>
      <c r="F945" s="730"/>
      <c r="G945" s="730"/>
      <c r="H945" s="729"/>
      <c r="I945" s="730"/>
      <c r="J945" s="730"/>
      <c r="K945" s="730"/>
      <c r="L945" s="730"/>
      <c r="M945" s="730"/>
      <c r="N945" s="730"/>
      <c r="O945" s="730"/>
      <c r="P945" s="730"/>
      <c r="Q945" s="730"/>
      <c r="R945" s="730"/>
      <c r="S945" s="730"/>
      <c r="T945" s="730"/>
      <c r="U945" s="730"/>
      <c r="W945" s="730"/>
      <c r="X945" s="730"/>
      <c r="Y945" s="730"/>
      <c r="Z945" s="730"/>
      <c r="AA945" s="730"/>
      <c r="AB945" s="730"/>
      <c r="AC945" s="730"/>
      <c r="AD945" s="730"/>
      <c r="AG945" s="730"/>
      <c r="AH945" s="730"/>
      <c r="AI945" s="730"/>
      <c r="AJ945" s="730"/>
      <c r="AK945" s="730"/>
      <c r="AL945" s="730"/>
      <c r="AM945" s="730"/>
      <c r="AN945" s="730"/>
      <c r="AO945" s="730"/>
      <c r="AP945" s="730"/>
      <c r="AQ945" s="730"/>
      <c r="AR945" s="730"/>
      <c r="AS945" s="730"/>
      <c r="BJ945" t="e">
        <f>MATCH(Таблиця4[[#This Row],[BUILDING NAME]],#REF!,0)</f>
        <v>#VALUE!</v>
      </c>
      <c r="BK945" t="e">
        <f>INDEX(#REF!,'02BUILD'!BJ945,1)</f>
        <v>#REF!</v>
      </c>
      <c r="BL945" t="e">
        <v>#VALUE!</v>
      </c>
      <c r="BN945" t="e">
        <f>MATCH(Таблиця4[[#This Row],[BUILDING NAME]],Таблиця5[NAME],0)</f>
        <v>#VALUE!</v>
      </c>
      <c r="BO945" t="e">
        <f>INDEX(Таблиця5[[C - COINS - COST]:[ADDRESS]],'02BUILD'!$BN945,1)</f>
        <v>#VALUE!</v>
      </c>
      <c r="BP945" t="e">
        <f>INDEX(Таблиця5[[C - COINS - COST]:[ADDRESS]],'02BUILD'!$BN945,2)</f>
        <v>#VALUE!</v>
      </c>
      <c r="BQ945" t="e">
        <f>INDEX(Таблиця5[[C - COINS - COST]:[ADDRESS]],'02BUILD'!$BN945,3)</f>
        <v>#VALUE!</v>
      </c>
      <c r="BR945" t="e">
        <f>INDEX(Таблиця5[[C - COINS - COST]:[ADDRESS]],'02BUILD'!$BN945,4)</f>
        <v>#VALUE!</v>
      </c>
      <c r="BS945" t="e">
        <f>INDEX(Таблиця5[[C - COINS - COST]:[ADDRESS]],'02BUILD'!$BN945,5)</f>
        <v>#VALUE!</v>
      </c>
      <c r="BT945" t="e">
        <f>INDEX(Таблиця5[[C - COINS - COST]:[ADDRESS]],'02BUILD'!$BN945,6)</f>
        <v>#VALUE!</v>
      </c>
      <c r="BU945" t="e">
        <f>INDEX(Таблиця5[[C - COINS - COST]:[ADDRESS]],'02BUILD'!$BN945,7)</f>
        <v>#VALUE!</v>
      </c>
      <c r="BV945" t="e">
        <f>INDEX(Таблиця5[[C - COINS - COST]:[ADDRESS]],'02BUILD'!$BN945,8)</f>
        <v>#VALUE!</v>
      </c>
      <c r="BW945" t="e">
        <f>INDEX(Таблиця5[[C - COINS - COST]:[ADDRESS]],'02BUILD'!$BN945,9)</f>
        <v>#VALUE!</v>
      </c>
      <c r="BX945" t="e">
        <f>INDEX(Таблиця5[[C - COINS - COST]:[ADDRESS]],'02BUILD'!$BN945,10)</f>
        <v>#VALUE!</v>
      </c>
    </row>
    <row r="946" spans="1:76">
      <c r="A946" s="442" t="s">
        <v>17200</v>
      </c>
      <c r="B946" s="442"/>
      <c r="C946" s="444" t="s">
        <v>223</v>
      </c>
      <c r="D946" s="730"/>
      <c r="E946" s="730"/>
      <c r="F946" s="730"/>
      <c r="G946" s="730"/>
      <c r="H946" s="729"/>
      <c r="I946" s="730"/>
      <c r="J946" s="730"/>
      <c r="K946" s="730"/>
      <c r="L946" s="730"/>
      <c r="M946" s="730"/>
      <c r="N946" s="730"/>
      <c r="O946" s="730"/>
      <c r="P946" s="730"/>
      <c r="Q946" s="730"/>
      <c r="R946" s="730"/>
      <c r="S946" s="730"/>
      <c r="T946" s="730"/>
      <c r="U946" s="730"/>
      <c r="W946" s="730"/>
      <c r="X946" s="730"/>
      <c r="Y946" s="730"/>
      <c r="Z946" s="730"/>
      <c r="AA946" s="730"/>
      <c r="AB946" s="730"/>
      <c r="AC946" s="730"/>
      <c r="AD946" s="730"/>
      <c r="AG946" s="730"/>
      <c r="AH946" s="730"/>
      <c r="AI946" s="730"/>
      <c r="AJ946" s="730"/>
      <c r="AK946" s="730"/>
      <c r="AL946" s="730"/>
      <c r="AM946" s="730"/>
      <c r="AN946" s="730"/>
      <c r="AO946" s="730"/>
      <c r="AP946" s="730"/>
      <c r="AQ946" s="730"/>
      <c r="AR946" s="730"/>
      <c r="AS946" s="730"/>
      <c r="BJ946" t="e">
        <f>MATCH(Таблиця4[[#This Row],[BUILDING NAME]],#REF!,0)</f>
        <v>#VALUE!</v>
      </c>
      <c r="BK946" t="e">
        <f>INDEX(#REF!,'02BUILD'!BJ946,1)</f>
        <v>#REF!</v>
      </c>
      <c r="BL946" t="e">
        <v>#VALUE!</v>
      </c>
      <c r="BN946" t="e">
        <f>MATCH(Таблиця4[[#This Row],[BUILDING NAME]],Таблиця5[NAME],0)</f>
        <v>#VALUE!</v>
      </c>
      <c r="BO946" t="e">
        <f>INDEX(Таблиця5[[C - COINS - COST]:[ADDRESS]],'02BUILD'!$BN946,1)</f>
        <v>#VALUE!</v>
      </c>
      <c r="BP946" t="e">
        <f>INDEX(Таблиця5[[C - COINS - COST]:[ADDRESS]],'02BUILD'!$BN946,2)</f>
        <v>#VALUE!</v>
      </c>
      <c r="BQ946" t="e">
        <f>INDEX(Таблиця5[[C - COINS - COST]:[ADDRESS]],'02BUILD'!$BN946,3)</f>
        <v>#VALUE!</v>
      </c>
      <c r="BR946" t="e">
        <f>INDEX(Таблиця5[[C - COINS - COST]:[ADDRESS]],'02BUILD'!$BN946,4)</f>
        <v>#VALUE!</v>
      </c>
      <c r="BS946" t="e">
        <f>INDEX(Таблиця5[[C - COINS - COST]:[ADDRESS]],'02BUILD'!$BN946,5)</f>
        <v>#VALUE!</v>
      </c>
      <c r="BT946" t="e">
        <f>INDEX(Таблиця5[[C - COINS - COST]:[ADDRESS]],'02BUILD'!$BN946,6)</f>
        <v>#VALUE!</v>
      </c>
      <c r="BU946" t="e">
        <f>INDEX(Таблиця5[[C - COINS - COST]:[ADDRESS]],'02BUILD'!$BN946,7)</f>
        <v>#VALUE!</v>
      </c>
      <c r="BV946" t="e">
        <f>INDEX(Таблиця5[[C - COINS - COST]:[ADDRESS]],'02BUILD'!$BN946,8)</f>
        <v>#VALUE!</v>
      </c>
      <c r="BW946" t="e">
        <f>INDEX(Таблиця5[[C - COINS - COST]:[ADDRESS]],'02BUILD'!$BN946,9)</f>
        <v>#VALUE!</v>
      </c>
      <c r="BX946" t="e">
        <f>INDEX(Таблиця5[[C - COINS - COST]:[ADDRESS]],'02BUILD'!$BN946,10)</f>
        <v>#VALUE!</v>
      </c>
    </row>
    <row r="947" spans="1:76">
      <c r="A947" s="439"/>
      <c r="B947" s="443" t="s">
        <v>16266</v>
      </c>
      <c r="C947" s="444" t="s">
        <v>230</v>
      </c>
      <c r="D947" s="730"/>
      <c r="E947" s="730"/>
      <c r="F947" s="730"/>
      <c r="G947" s="730"/>
      <c r="H947" s="729"/>
      <c r="I947" s="730"/>
      <c r="J947" s="730"/>
      <c r="K947" s="730"/>
      <c r="L947" s="730"/>
      <c r="M947" s="730"/>
      <c r="N947" s="730"/>
      <c r="O947" s="730"/>
      <c r="P947" s="730"/>
      <c r="Q947" s="730"/>
      <c r="R947" s="730"/>
      <c r="S947" s="730"/>
      <c r="T947" s="730"/>
      <c r="U947" s="730"/>
      <c r="W947" s="730"/>
      <c r="X947" s="730"/>
      <c r="Y947" s="730"/>
      <c r="Z947" s="730"/>
      <c r="AA947" s="730"/>
      <c r="AB947" s="730"/>
      <c r="AC947" s="730"/>
      <c r="AD947" s="730"/>
      <c r="AG947" s="730"/>
      <c r="AH947" s="730"/>
      <c r="AI947" s="730"/>
      <c r="AJ947" s="730"/>
      <c r="AK947" s="730"/>
      <c r="AL947" s="730"/>
      <c r="AM947" s="730"/>
      <c r="AN947" s="730"/>
      <c r="AO947" s="730"/>
      <c r="AP947" s="730"/>
      <c r="AQ947" s="730"/>
      <c r="AR947" s="730"/>
      <c r="AS947" s="730"/>
      <c r="BJ947" t="e">
        <f>MATCH(Таблиця4[[#This Row],[BUILDING NAME]],#REF!,0)</f>
        <v>#VALUE!</v>
      </c>
      <c r="BK947" t="e">
        <f>INDEX(#REF!,'02BUILD'!BJ947,1)</f>
        <v>#REF!</v>
      </c>
      <c r="BL947" t="e">
        <v>#VALUE!</v>
      </c>
      <c r="BN947" t="e">
        <f>MATCH(Таблиця4[[#This Row],[BUILDING NAME]],Таблиця5[NAME],0)</f>
        <v>#VALUE!</v>
      </c>
      <c r="BO947" t="e">
        <f>INDEX(Таблиця5[[C - COINS - COST]:[ADDRESS]],'02BUILD'!$BN947,1)</f>
        <v>#VALUE!</v>
      </c>
      <c r="BP947" t="e">
        <f>INDEX(Таблиця5[[C - COINS - COST]:[ADDRESS]],'02BUILD'!$BN947,2)</f>
        <v>#VALUE!</v>
      </c>
      <c r="BQ947" t="e">
        <f>INDEX(Таблиця5[[C - COINS - COST]:[ADDRESS]],'02BUILD'!$BN947,3)</f>
        <v>#VALUE!</v>
      </c>
      <c r="BR947" t="e">
        <f>INDEX(Таблиця5[[C - COINS - COST]:[ADDRESS]],'02BUILD'!$BN947,4)</f>
        <v>#VALUE!</v>
      </c>
      <c r="BS947" t="e">
        <f>INDEX(Таблиця5[[C - COINS - COST]:[ADDRESS]],'02BUILD'!$BN947,5)</f>
        <v>#VALUE!</v>
      </c>
      <c r="BT947" t="e">
        <f>INDEX(Таблиця5[[C - COINS - COST]:[ADDRESS]],'02BUILD'!$BN947,6)</f>
        <v>#VALUE!</v>
      </c>
      <c r="BU947" t="e">
        <f>INDEX(Таблиця5[[C - COINS - COST]:[ADDRESS]],'02BUILD'!$BN947,7)</f>
        <v>#VALUE!</v>
      </c>
      <c r="BV947" t="e">
        <f>INDEX(Таблиця5[[C - COINS - COST]:[ADDRESS]],'02BUILD'!$BN947,8)</f>
        <v>#VALUE!</v>
      </c>
      <c r="BW947" t="e">
        <f>INDEX(Таблиця5[[C - COINS - COST]:[ADDRESS]],'02BUILD'!$BN947,9)</f>
        <v>#VALUE!</v>
      </c>
      <c r="BX947" t="e">
        <f>INDEX(Таблиця5[[C - COINS - COST]:[ADDRESS]],'02BUILD'!$BN947,10)</f>
        <v>#VALUE!</v>
      </c>
    </row>
    <row r="948" spans="1:76">
      <c r="A948" s="442" t="s">
        <v>2842</v>
      </c>
      <c r="B948" s="443" t="s">
        <v>2337</v>
      </c>
      <c r="C948" s="443" t="s">
        <v>18330</v>
      </c>
      <c r="D948" s="730"/>
      <c r="E948" s="730"/>
      <c r="F948" s="730"/>
      <c r="G948" s="730"/>
      <c r="H948" s="729"/>
      <c r="I948" s="730"/>
      <c r="J948" s="730"/>
      <c r="K948" s="730"/>
      <c r="L948" s="730"/>
      <c r="M948" s="730"/>
      <c r="N948" s="730"/>
      <c r="O948" s="730"/>
      <c r="P948" s="730"/>
      <c r="Q948" s="730"/>
      <c r="R948" s="730"/>
      <c r="S948" s="730"/>
      <c r="T948" s="730"/>
      <c r="U948" s="730"/>
      <c r="W948" s="730"/>
      <c r="X948" s="730"/>
      <c r="Y948" s="730"/>
      <c r="Z948" s="730"/>
      <c r="AA948" s="730"/>
      <c r="AB948" s="730"/>
      <c r="AC948" s="730"/>
      <c r="AD948" s="730"/>
      <c r="AG948" s="730"/>
      <c r="AH948" s="730"/>
      <c r="AI948" s="730"/>
      <c r="AJ948" s="730"/>
      <c r="AK948" s="730"/>
      <c r="AL948" s="730"/>
      <c r="AM948" s="730"/>
      <c r="AN948" s="730"/>
      <c r="AO948" s="730"/>
      <c r="AP948" s="730"/>
      <c r="AQ948" s="730"/>
      <c r="AR948" s="730"/>
      <c r="AS948" s="730"/>
      <c r="BJ948" t="e">
        <f>MATCH(Таблиця4[[#This Row],[BUILDING NAME]],#REF!,0)</f>
        <v>#VALUE!</v>
      </c>
      <c r="BK948" t="e">
        <f>INDEX(#REF!,'02BUILD'!BJ948,1)</f>
        <v>#REF!</v>
      </c>
      <c r="BL948" t="e">
        <v>#VALUE!</v>
      </c>
      <c r="BN948" t="e">
        <f>MATCH(Таблиця4[[#This Row],[BUILDING NAME]],Таблиця5[NAME],0)</f>
        <v>#VALUE!</v>
      </c>
      <c r="BO948" t="e">
        <f>INDEX(Таблиця5[[C - COINS - COST]:[ADDRESS]],'02BUILD'!$BN948,1)</f>
        <v>#VALUE!</v>
      </c>
      <c r="BP948" t="e">
        <f>INDEX(Таблиця5[[C - COINS - COST]:[ADDRESS]],'02BUILD'!$BN948,2)</f>
        <v>#VALUE!</v>
      </c>
      <c r="BQ948" t="e">
        <f>INDEX(Таблиця5[[C - COINS - COST]:[ADDRESS]],'02BUILD'!$BN948,3)</f>
        <v>#VALUE!</v>
      </c>
      <c r="BR948" t="e">
        <f>INDEX(Таблиця5[[C - COINS - COST]:[ADDRESS]],'02BUILD'!$BN948,4)</f>
        <v>#VALUE!</v>
      </c>
      <c r="BS948" t="e">
        <f>INDEX(Таблиця5[[C - COINS - COST]:[ADDRESS]],'02BUILD'!$BN948,5)</f>
        <v>#VALUE!</v>
      </c>
      <c r="BT948" t="e">
        <f>INDEX(Таблиця5[[C - COINS - COST]:[ADDRESS]],'02BUILD'!$BN948,6)</f>
        <v>#VALUE!</v>
      </c>
      <c r="BU948" t="e">
        <f>INDEX(Таблиця5[[C - COINS - COST]:[ADDRESS]],'02BUILD'!$BN948,7)</f>
        <v>#VALUE!</v>
      </c>
      <c r="BV948" t="e">
        <f>INDEX(Таблиця5[[C - COINS - COST]:[ADDRESS]],'02BUILD'!$BN948,8)</f>
        <v>#VALUE!</v>
      </c>
      <c r="BW948" t="e">
        <f>INDEX(Таблиця5[[C - COINS - COST]:[ADDRESS]],'02BUILD'!$BN948,9)</f>
        <v>#VALUE!</v>
      </c>
      <c r="BX948" t="e">
        <f>INDEX(Таблиця5[[C - COINS - COST]:[ADDRESS]],'02BUILD'!$BN948,10)</f>
        <v>#VALUE!</v>
      </c>
    </row>
    <row r="949" spans="1:76">
      <c r="A949" s="730"/>
      <c r="B949" s="730"/>
      <c r="C949" s="730"/>
      <c r="D949" s="730"/>
      <c r="E949" s="730"/>
      <c r="F949" s="730"/>
      <c r="G949" s="730"/>
      <c r="H949" s="729"/>
      <c r="I949" s="730"/>
      <c r="J949" s="730"/>
      <c r="K949" s="730"/>
      <c r="L949" s="730"/>
      <c r="M949" s="730"/>
      <c r="N949" s="730"/>
      <c r="O949" s="730"/>
      <c r="P949" s="730"/>
      <c r="Q949" s="730"/>
      <c r="R949" s="730"/>
      <c r="S949" s="730"/>
      <c r="T949" s="730"/>
      <c r="U949" s="730"/>
      <c r="W949" s="730"/>
      <c r="X949" s="730"/>
      <c r="Y949" s="730"/>
      <c r="Z949" s="730"/>
      <c r="AA949" s="730"/>
      <c r="AB949" s="730"/>
      <c r="AC949" s="730"/>
      <c r="AD949" s="730"/>
      <c r="AG949" s="730"/>
      <c r="AH949" s="730"/>
      <c r="AI949" s="730"/>
      <c r="AJ949" s="730"/>
      <c r="AK949" s="730"/>
      <c r="AL949" s="730"/>
      <c r="AM949" s="730"/>
      <c r="AN949" s="730"/>
      <c r="AO949" s="730"/>
      <c r="AP949" s="730"/>
      <c r="AQ949" s="730"/>
      <c r="AR949" s="730"/>
      <c r="AS949" s="730"/>
      <c r="BJ949" t="e">
        <f>MATCH(Таблиця4[[#This Row],[BUILDING NAME]],#REF!,0)</f>
        <v>#VALUE!</v>
      </c>
      <c r="BK949" t="e">
        <f>INDEX(#REF!,'02BUILD'!BJ949,1)</f>
        <v>#REF!</v>
      </c>
      <c r="BL949" t="e">
        <v>#VALUE!</v>
      </c>
      <c r="BN949" t="e">
        <f>MATCH(Таблиця4[[#This Row],[BUILDING NAME]],Таблиця5[NAME],0)</f>
        <v>#VALUE!</v>
      </c>
      <c r="BO949" t="e">
        <f>INDEX(Таблиця5[[C - COINS - COST]:[ADDRESS]],'02BUILD'!$BN949,1)</f>
        <v>#VALUE!</v>
      </c>
      <c r="BP949" t="e">
        <f>INDEX(Таблиця5[[C - COINS - COST]:[ADDRESS]],'02BUILD'!$BN949,2)</f>
        <v>#VALUE!</v>
      </c>
      <c r="BQ949" t="e">
        <f>INDEX(Таблиця5[[C - COINS - COST]:[ADDRESS]],'02BUILD'!$BN949,3)</f>
        <v>#VALUE!</v>
      </c>
      <c r="BR949" t="e">
        <f>INDEX(Таблиця5[[C - COINS - COST]:[ADDRESS]],'02BUILD'!$BN949,4)</f>
        <v>#VALUE!</v>
      </c>
      <c r="BS949" t="e">
        <f>INDEX(Таблиця5[[C - COINS - COST]:[ADDRESS]],'02BUILD'!$BN949,5)</f>
        <v>#VALUE!</v>
      </c>
      <c r="BT949" t="e">
        <f>INDEX(Таблиця5[[C - COINS - COST]:[ADDRESS]],'02BUILD'!$BN949,6)</f>
        <v>#VALUE!</v>
      </c>
      <c r="BU949" t="e">
        <f>INDEX(Таблиця5[[C - COINS - COST]:[ADDRESS]],'02BUILD'!$BN949,7)</f>
        <v>#VALUE!</v>
      </c>
      <c r="BV949" t="e">
        <f>INDEX(Таблиця5[[C - COINS - COST]:[ADDRESS]],'02BUILD'!$BN949,8)</f>
        <v>#VALUE!</v>
      </c>
      <c r="BW949" t="e">
        <f>INDEX(Таблиця5[[C - COINS - COST]:[ADDRESS]],'02BUILD'!$BN949,9)</f>
        <v>#VALUE!</v>
      </c>
      <c r="BX949" t="e">
        <f>INDEX(Таблиця5[[C - COINS - COST]:[ADDRESS]],'02BUILD'!$BN949,10)</f>
        <v>#VALUE!</v>
      </c>
    </row>
    <row r="950" spans="1:76">
      <c r="A950" s="730"/>
      <c r="B950" s="730"/>
      <c r="C950" s="730"/>
      <c r="D950" s="730"/>
      <c r="E950" s="730"/>
      <c r="F950" s="730"/>
      <c r="G950" s="730"/>
      <c r="H950" s="729"/>
      <c r="I950" s="730"/>
      <c r="J950" s="730"/>
      <c r="K950" s="730"/>
      <c r="L950" s="730"/>
      <c r="M950" s="730"/>
      <c r="N950" s="730"/>
      <c r="O950" s="730"/>
      <c r="P950" s="730"/>
      <c r="Q950" s="730"/>
      <c r="R950" s="730"/>
      <c r="S950" s="730"/>
      <c r="T950" s="730"/>
      <c r="U950" s="730"/>
      <c r="W950" s="730"/>
      <c r="X950" s="730"/>
      <c r="Y950" s="730"/>
      <c r="Z950" s="730"/>
      <c r="AA950" s="730"/>
      <c r="AB950" s="730"/>
      <c r="AC950" s="730"/>
      <c r="AD950" s="730"/>
      <c r="AG950" s="730"/>
      <c r="AH950" s="730"/>
      <c r="AI950" s="730"/>
      <c r="AJ950" s="730"/>
      <c r="AK950" s="730"/>
      <c r="AL950" s="730"/>
      <c r="AM950" s="730"/>
      <c r="AN950" s="730"/>
      <c r="AO950" s="730"/>
      <c r="AP950" s="730"/>
      <c r="AQ950" s="730"/>
      <c r="AR950" s="730"/>
      <c r="AS950" s="730"/>
      <c r="BJ950" t="e">
        <f>MATCH(Таблиця4[[#This Row],[BUILDING NAME]],#REF!,0)</f>
        <v>#VALUE!</v>
      </c>
      <c r="BK950" t="e">
        <f>INDEX(#REF!,'02BUILD'!BJ950,1)</f>
        <v>#REF!</v>
      </c>
      <c r="BL950" t="e">
        <v>#VALUE!</v>
      </c>
      <c r="BN950" t="e">
        <f>MATCH(Таблиця4[[#This Row],[BUILDING NAME]],Таблиця5[NAME],0)</f>
        <v>#VALUE!</v>
      </c>
      <c r="BO950" t="e">
        <f>INDEX(Таблиця5[[C - COINS - COST]:[ADDRESS]],'02BUILD'!$BN950,1)</f>
        <v>#VALUE!</v>
      </c>
      <c r="BP950" t="e">
        <f>INDEX(Таблиця5[[C - COINS - COST]:[ADDRESS]],'02BUILD'!$BN950,2)</f>
        <v>#VALUE!</v>
      </c>
      <c r="BQ950" t="e">
        <f>INDEX(Таблиця5[[C - COINS - COST]:[ADDRESS]],'02BUILD'!$BN950,3)</f>
        <v>#VALUE!</v>
      </c>
      <c r="BR950" t="e">
        <f>INDEX(Таблиця5[[C - COINS - COST]:[ADDRESS]],'02BUILD'!$BN950,4)</f>
        <v>#VALUE!</v>
      </c>
      <c r="BS950" t="e">
        <f>INDEX(Таблиця5[[C - COINS - COST]:[ADDRESS]],'02BUILD'!$BN950,5)</f>
        <v>#VALUE!</v>
      </c>
      <c r="BT950" t="e">
        <f>INDEX(Таблиця5[[C - COINS - COST]:[ADDRESS]],'02BUILD'!$BN950,6)</f>
        <v>#VALUE!</v>
      </c>
      <c r="BU950" t="e">
        <f>INDEX(Таблиця5[[C - COINS - COST]:[ADDRESS]],'02BUILD'!$BN950,7)</f>
        <v>#VALUE!</v>
      </c>
      <c r="BV950" t="e">
        <f>INDEX(Таблиця5[[C - COINS - COST]:[ADDRESS]],'02BUILD'!$BN950,8)</f>
        <v>#VALUE!</v>
      </c>
      <c r="BW950" t="e">
        <f>INDEX(Таблиця5[[C - COINS - COST]:[ADDRESS]],'02BUILD'!$BN950,9)</f>
        <v>#VALUE!</v>
      </c>
      <c r="BX950" t="e">
        <f>INDEX(Таблиця5[[C - COINS - COST]:[ADDRESS]],'02BUILD'!$BN950,10)</f>
        <v>#VALUE!</v>
      </c>
    </row>
    <row r="951" spans="1:76">
      <c r="A951" s="730" t="s">
        <v>17201</v>
      </c>
      <c r="B951" s="730"/>
      <c r="C951" s="730" t="s">
        <v>230</v>
      </c>
      <c r="D951" s="730"/>
      <c r="E951" s="730"/>
      <c r="F951" s="730"/>
      <c r="G951" s="730"/>
      <c r="H951" s="729"/>
      <c r="I951" s="730"/>
      <c r="J951" s="730"/>
      <c r="K951" s="730"/>
      <c r="L951" s="730"/>
      <c r="M951" s="730"/>
      <c r="N951" s="730"/>
      <c r="O951" s="730"/>
      <c r="P951" s="730"/>
      <c r="Q951" s="730"/>
      <c r="R951" s="730"/>
      <c r="S951" s="730"/>
      <c r="T951" s="730"/>
      <c r="U951" s="730"/>
      <c r="W951" s="730"/>
      <c r="X951" s="730"/>
      <c r="Y951" s="730"/>
      <c r="Z951" s="730"/>
      <c r="AA951" s="730"/>
      <c r="AB951" s="730"/>
      <c r="AC951" s="730"/>
      <c r="AD951" s="730"/>
      <c r="AG951" s="730"/>
      <c r="AH951" s="730"/>
      <c r="AI951" s="730"/>
      <c r="AJ951" s="730"/>
      <c r="AK951" s="730"/>
      <c r="AL951" s="730"/>
      <c r="AM951" s="730"/>
      <c r="AN951" s="730"/>
      <c r="AO951" s="730"/>
      <c r="AP951" s="730"/>
      <c r="AQ951" s="730"/>
      <c r="AR951" s="730"/>
      <c r="AS951" s="730"/>
      <c r="BJ951" t="e">
        <f>MATCH(Таблиця4[[#This Row],[BUILDING NAME]],#REF!,0)</f>
        <v>#VALUE!</v>
      </c>
      <c r="BK951" t="e">
        <f>INDEX(#REF!,'02BUILD'!BJ951,1)</f>
        <v>#REF!</v>
      </c>
      <c r="BL951" t="e">
        <v>#VALUE!</v>
      </c>
      <c r="BN951" t="e">
        <f>MATCH(Таблиця4[[#This Row],[BUILDING NAME]],Таблиця5[NAME],0)</f>
        <v>#VALUE!</v>
      </c>
      <c r="BO951" t="e">
        <f>INDEX(Таблиця5[[C - COINS - COST]:[ADDRESS]],'02BUILD'!$BN951,1)</f>
        <v>#VALUE!</v>
      </c>
      <c r="BP951" t="e">
        <f>INDEX(Таблиця5[[C - COINS - COST]:[ADDRESS]],'02BUILD'!$BN951,2)</f>
        <v>#VALUE!</v>
      </c>
      <c r="BQ951" t="e">
        <f>INDEX(Таблиця5[[C - COINS - COST]:[ADDRESS]],'02BUILD'!$BN951,3)</f>
        <v>#VALUE!</v>
      </c>
      <c r="BR951" t="e">
        <f>INDEX(Таблиця5[[C - COINS - COST]:[ADDRESS]],'02BUILD'!$BN951,4)</f>
        <v>#VALUE!</v>
      </c>
      <c r="BS951" t="e">
        <f>INDEX(Таблиця5[[C - COINS - COST]:[ADDRESS]],'02BUILD'!$BN951,5)</f>
        <v>#VALUE!</v>
      </c>
      <c r="BT951" t="e">
        <f>INDEX(Таблиця5[[C - COINS - COST]:[ADDRESS]],'02BUILD'!$BN951,6)</f>
        <v>#VALUE!</v>
      </c>
      <c r="BU951" t="e">
        <f>INDEX(Таблиця5[[C - COINS - COST]:[ADDRESS]],'02BUILD'!$BN951,7)</f>
        <v>#VALUE!</v>
      </c>
      <c r="BV951" t="e">
        <f>INDEX(Таблиця5[[C - COINS - COST]:[ADDRESS]],'02BUILD'!$BN951,8)</f>
        <v>#VALUE!</v>
      </c>
      <c r="BW951" t="e">
        <f>INDEX(Таблиця5[[C - COINS - COST]:[ADDRESS]],'02BUILD'!$BN951,9)</f>
        <v>#VALUE!</v>
      </c>
      <c r="BX951" t="e">
        <f>INDEX(Таблиця5[[C - COINS - COST]:[ADDRESS]],'02BUILD'!$BN951,10)</f>
        <v>#VALUE!</v>
      </c>
    </row>
    <row r="952" spans="1:76">
      <c r="A952" s="730" t="s">
        <v>2345</v>
      </c>
      <c r="B952" s="730"/>
      <c r="C952" s="730" t="s">
        <v>542</v>
      </c>
      <c r="D952" s="730"/>
      <c r="E952" s="730"/>
      <c r="F952" s="730"/>
      <c r="G952" s="730"/>
      <c r="H952" s="729"/>
      <c r="I952" s="730"/>
      <c r="J952" s="730"/>
      <c r="K952" s="730"/>
      <c r="L952" s="730"/>
      <c r="M952" s="730"/>
      <c r="N952" s="730"/>
      <c r="O952" s="730"/>
      <c r="P952" s="730"/>
      <c r="Q952" s="730"/>
      <c r="R952" s="730"/>
      <c r="S952" s="730"/>
      <c r="T952" s="730"/>
      <c r="U952" s="730"/>
      <c r="W952" s="730"/>
      <c r="X952" s="730"/>
      <c r="Y952" s="730"/>
      <c r="Z952" s="730"/>
      <c r="AA952" s="730"/>
      <c r="AB952" s="730"/>
      <c r="AC952" s="730"/>
      <c r="AD952" s="730"/>
      <c r="AG952" s="730"/>
      <c r="AH952" s="730"/>
      <c r="AI952" s="730"/>
      <c r="AJ952" s="730"/>
      <c r="AK952" s="730"/>
      <c r="AL952" s="730"/>
      <c r="AM952" s="730"/>
      <c r="AN952" s="730"/>
      <c r="AO952" s="730"/>
      <c r="AP952" s="730"/>
      <c r="AQ952" s="730"/>
      <c r="AR952" s="730"/>
      <c r="AS952" s="730"/>
    </row>
    <row r="953" spans="1:76">
      <c r="A953" s="730" t="s">
        <v>17202</v>
      </c>
      <c r="B953" s="730"/>
      <c r="C953" s="730" t="s">
        <v>230</v>
      </c>
      <c r="D953" s="730"/>
      <c r="E953" s="730"/>
      <c r="F953" s="730"/>
      <c r="G953" s="730"/>
      <c r="H953" s="729"/>
      <c r="I953" s="730"/>
      <c r="J953" s="730"/>
      <c r="K953" s="730"/>
      <c r="L953" s="730"/>
      <c r="M953" s="730"/>
      <c r="N953" s="730"/>
      <c r="O953" s="730"/>
      <c r="P953" s="730"/>
      <c r="Q953" s="730"/>
      <c r="R953" s="730"/>
      <c r="S953" s="730"/>
      <c r="T953" s="730"/>
      <c r="U953" s="730"/>
      <c r="W953" s="730"/>
      <c r="X953" s="730"/>
      <c r="Y953" s="730"/>
      <c r="Z953" s="730"/>
      <c r="AA953" s="730"/>
      <c r="AB953" s="730"/>
      <c r="AC953" s="730"/>
      <c r="AD953" s="730"/>
      <c r="AG953" s="730"/>
      <c r="AH953" s="730"/>
      <c r="AI953" s="730"/>
      <c r="AJ953" s="730"/>
      <c r="AK953" s="730"/>
      <c r="AL953" s="730"/>
      <c r="AM953" s="730"/>
      <c r="AN953" s="730"/>
      <c r="AO953" s="730"/>
      <c r="AP953" s="730"/>
      <c r="AQ953" s="730"/>
      <c r="AR953" s="730"/>
      <c r="AS953" s="730"/>
    </row>
    <row r="954" spans="1:76">
      <c r="A954" s="730" t="s">
        <v>17203</v>
      </c>
      <c r="B954" s="730"/>
      <c r="C954" s="730" t="s">
        <v>223</v>
      </c>
      <c r="D954" s="730"/>
      <c r="E954" s="730"/>
      <c r="F954" s="730"/>
      <c r="G954" s="730"/>
      <c r="H954" s="729"/>
      <c r="I954" s="730"/>
      <c r="J954" s="730"/>
      <c r="K954" s="730"/>
      <c r="L954" s="730"/>
      <c r="M954" s="730"/>
      <c r="N954" s="730"/>
      <c r="O954" s="730"/>
      <c r="P954" s="730"/>
      <c r="Q954" s="730"/>
      <c r="R954" s="730"/>
      <c r="S954" s="730"/>
      <c r="T954" s="730"/>
      <c r="U954" s="730"/>
      <c r="W954" s="730"/>
      <c r="X954" s="730"/>
      <c r="Y954" s="730"/>
      <c r="Z954" s="730"/>
      <c r="AA954" s="730"/>
      <c r="AB954" s="730"/>
      <c r="AC954" s="730"/>
      <c r="AD954" s="730"/>
      <c r="AG954" s="730"/>
      <c r="AH954" s="730"/>
      <c r="AI954" s="730"/>
      <c r="AJ954" s="730"/>
      <c r="AK954" s="730"/>
      <c r="AL954" s="730"/>
      <c r="AM954" s="730"/>
      <c r="AN954" s="730"/>
      <c r="AO954" s="730"/>
      <c r="AP954" s="730"/>
      <c r="AQ954" s="730"/>
      <c r="AR954" s="730"/>
      <c r="AS954" s="730"/>
    </row>
    <row r="955" spans="1:76">
      <c r="A955" s="730" t="s">
        <v>17204</v>
      </c>
      <c r="B955" s="730"/>
      <c r="C955" s="730" t="s">
        <v>237</v>
      </c>
      <c r="D955" s="730"/>
      <c r="E955" s="730"/>
      <c r="F955" s="730"/>
      <c r="G955" s="730"/>
      <c r="H955" s="729"/>
      <c r="I955" s="730"/>
      <c r="J955" s="730"/>
      <c r="K955" s="730"/>
      <c r="L955" s="730"/>
      <c r="M955" s="730"/>
      <c r="N955" s="730"/>
      <c r="O955" s="730"/>
      <c r="P955" s="730"/>
      <c r="Q955" s="730"/>
      <c r="R955" s="730"/>
      <c r="S955" s="730"/>
      <c r="T955" s="730"/>
      <c r="U955" s="730"/>
      <c r="W955" s="730"/>
      <c r="X955" s="730"/>
      <c r="Y955" s="730"/>
      <c r="Z955" s="730"/>
      <c r="AA955" s="730"/>
      <c r="AB955" s="730"/>
      <c r="AC955" s="730"/>
      <c r="AD955" s="730"/>
      <c r="AG955" s="730"/>
      <c r="AH955" s="730"/>
      <c r="AI955" s="730"/>
      <c r="AJ955" s="730"/>
      <c r="AK955" s="730"/>
      <c r="AL955" s="730"/>
      <c r="AM955" s="730"/>
      <c r="AN955" s="730"/>
      <c r="AO955" s="730"/>
      <c r="AP955" s="730"/>
      <c r="AQ955" s="730"/>
      <c r="AR955" s="730"/>
      <c r="AS955" s="730"/>
    </row>
    <row r="956" spans="1:76">
      <c r="A956" s="730" t="s">
        <v>17205</v>
      </c>
      <c r="B956" s="730"/>
      <c r="C956" s="730" t="s">
        <v>223</v>
      </c>
      <c r="D956" s="730"/>
      <c r="E956" s="730"/>
      <c r="F956" s="730"/>
      <c r="G956" s="730"/>
      <c r="H956" s="729"/>
      <c r="I956" s="730"/>
      <c r="J956" s="730"/>
      <c r="K956" s="730"/>
      <c r="L956" s="730"/>
      <c r="M956" s="730"/>
      <c r="N956" s="730"/>
      <c r="O956" s="730"/>
      <c r="P956" s="730"/>
      <c r="Q956" s="730"/>
      <c r="R956" s="730"/>
      <c r="S956" s="730"/>
      <c r="T956" s="730"/>
      <c r="U956" s="730"/>
      <c r="W956" s="730"/>
      <c r="X956" s="730"/>
      <c r="Y956" s="730"/>
      <c r="Z956" s="730"/>
      <c r="AA956" s="730"/>
      <c r="AB956" s="730"/>
      <c r="AC956" s="730"/>
      <c r="AD956" s="730"/>
      <c r="AG956" s="730"/>
      <c r="AH956" s="730"/>
      <c r="AI956" s="730"/>
      <c r="AJ956" s="730"/>
      <c r="AK956" s="730"/>
      <c r="AL956" s="730"/>
      <c r="AM956" s="730"/>
      <c r="AN956" s="730"/>
      <c r="AO956" s="730"/>
      <c r="AP956" s="730"/>
      <c r="AQ956" s="730"/>
      <c r="AR956" s="730"/>
      <c r="AS956" s="730"/>
    </row>
    <row r="960" spans="1:76" ht="15.75">
      <c r="A960" s="222" t="s">
        <v>2821</v>
      </c>
      <c r="B960" s="221" t="s">
        <v>20691</v>
      </c>
      <c r="C960" s="222" t="s">
        <v>1483</v>
      </c>
      <c r="D960" s="222" t="s">
        <v>2823</v>
      </c>
      <c r="E960" s="223" t="s">
        <v>3673</v>
      </c>
      <c r="F960" s="222" t="s">
        <v>9277</v>
      </c>
      <c r="G960" s="1046" t="s">
        <v>13536</v>
      </c>
      <c r="H960" s="222" t="s">
        <v>2822</v>
      </c>
      <c r="AA960" s="59"/>
      <c r="AB960" s="59"/>
      <c r="AE960"/>
      <c r="AF960"/>
    </row>
    <row r="961" spans="1:32">
      <c r="A961" s="717" t="s">
        <v>3733</v>
      </c>
      <c r="B961" s="717">
        <v>2</v>
      </c>
      <c r="C961" s="717" t="s">
        <v>3825</v>
      </c>
      <c r="D961" s="717" t="s">
        <v>18351</v>
      </c>
      <c r="E961" s="717"/>
      <c r="F961" s="717"/>
      <c r="G961" s="719"/>
      <c r="H961" s="717" t="s">
        <v>2992</v>
      </c>
      <c r="AA961" s="59"/>
      <c r="AB961" s="59"/>
      <c r="AE961"/>
      <c r="AF961"/>
    </row>
    <row r="962" spans="1:32">
      <c r="A962" s="720" t="s">
        <v>3734</v>
      </c>
      <c r="B962" s="720">
        <v>1</v>
      </c>
      <c r="C962" s="720" t="s">
        <v>3825</v>
      </c>
      <c r="D962" s="720" t="s">
        <v>12558</v>
      </c>
      <c r="E962" s="720"/>
      <c r="F962" s="720"/>
      <c r="G962" s="722"/>
      <c r="H962" s="720" t="s">
        <v>2992</v>
      </c>
      <c r="AA962" s="59"/>
      <c r="AB962" s="59"/>
      <c r="AE962"/>
      <c r="AF962"/>
    </row>
    <row r="963" spans="1:32">
      <c r="A963" s="717" t="s">
        <v>3735</v>
      </c>
      <c r="B963" s="717">
        <v>3</v>
      </c>
      <c r="C963" s="717" t="s">
        <v>3825</v>
      </c>
      <c r="D963" s="717" t="s">
        <v>12559</v>
      </c>
      <c r="E963" s="717"/>
      <c r="F963" s="717"/>
      <c r="G963" s="719"/>
      <c r="H963" s="717" t="s">
        <v>2992</v>
      </c>
      <c r="AA963" s="59"/>
      <c r="AB963" s="59"/>
      <c r="AE963"/>
      <c r="AF963"/>
    </row>
    <row r="964" spans="1:32">
      <c r="A964" s="720" t="s">
        <v>20826</v>
      </c>
      <c r="B964" s="720">
        <v>1</v>
      </c>
      <c r="C964" s="720" t="s">
        <v>3825</v>
      </c>
      <c r="D964" s="720" t="s">
        <v>18352</v>
      </c>
      <c r="E964" s="720"/>
      <c r="F964" s="720"/>
      <c r="G964" s="722"/>
      <c r="H964" s="720" t="s">
        <v>2992</v>
      </c>
      <c r="AA964" s="59"/>
      <c r="AB964" s="59"/>
      <c r="AE964"/>
      <c r="AF964"/>
    </row>
    <row r="965" spans="1:32">
      <c r="A965" s="717" t="s">
        <v>3736</v>
      </c>
      <c r="B965" s="717">
        <v>2</v>
      </c>
      <c r="C965" s="717" t="s">
        <v>3825</v>
      </c>
      <c r="D965" s="717"/>
      <c r="E965" s="717"/>
      <c r="F965" s="717"/>
      <c r="G965" s="719"/>
      <c r="H965" s="717" t="s">
        <v>2992</v>
      </c>
      <c r="AA965" s="59"/>
      <c r="AB965" s="59"/>
      <c r="AE965"/>
      <c r="AF965"/>
    </row>
    <row r="966" spans="1:32">
      <c r="A966" s="720" t="s">
        <v>3737</v>
      </c>
      <c r="B966" s="720">
        <v>2</v>
      </c>
      <c r="C966" s="720" t="s">
        <v>3825</v>
      </c>
      <c r="D966" s="720" t="s">
        <v>12560</v>
      </c>
      <c r="E966" s="720"/>
      <c r="F966" s="720"/>
      <c r="G966" s="722"/>
      <c r="H966" s="720" t="s">
        <v>2992</v>
      </c>
      <c r="AA966" s="59"/>
      <c r="AB966" s="59"/>
      <c r="AE966"/>
      <c r="AF966"/>
    </row>
    <row r="967" spans="1:32">
      <c r="A967" s="717" t="s">
        <v>3738</v>
      </c>
      <c r="B967" s="717">
        <v>4</v>
      </c>
      <c r="C967" s="720" t="s">
        <v>29394</v>
      </c>
      <c r="D967" s="717"/>
      <c r="E967" s="717"/>
      <c r="F967" s="717"/>
      <c r="G967" s="719"/>
      <c r="H967" s="717" t="s">
        <v>2992</v>
      </c>
      <c r="AA967" s="59"/>
      <c r="AB967" s="59"/>
      <c r="AE967"/>
      <c r="AF967"/>
    </row>
    <row r="968" spans="1:32">
      <c r="A968" s="720" t="s">
        <v>3739</v>
      </c>
      <c r="B968" s="720">
        <v>3</v>
      </c>
      <c r="C968" s="720" t="s">
        <v>29394</v>
      </c>
      <c r="D968" s="720" t="s">
        <v>12561</v>
      </c>
      <c r="E968" s="720"/>
      <c r="F968" s="720"/>
      <c r="G968" s="722"/>
      <c r="H968" s="720" t="s">
        <v>2992</v>
      </c>
      <c r="AA968" s="59"/>
      <c r="AB968" s="59"/>
      <c r="AE968"/>
      <c r="AF968"/>
    </row>
    <row r="969" spans="1:32">
      <c r="A969" s="717" t="s">
        <v>3740</v>
      </c>
      <c r="B969" s="717">
        <v>2</v>
      </c>
      <c r="C969" s="717" t="s">
        <v>3825</v>
      </c>
      <c r="D969" s="717"/>
      <c r="E969" s="717"/>
      <c r="F969" s="717"/>
      <c r="G969" s="719"/>
      <c r="H969" s="717" t="s">
        <v>2992</v>
      </c>
      <c r="AA969" s="59"/>
      <c r="AB969" s="59"/>
      <c r="AE969"/>
      <c r="AF969"/>
    </row>
    <row r="970" spans="1:32">
      <c r="A970" s="720" t="s">
        <v>3741</v>
      </c>
      <c r="B970" s="720">
        <v>1</v>
      </c>
      <c r="C970" s="720" t="s">
        <v>3825</v>
      </c>
      <c r="D970" s="720"/>
      <c r="E970" s="720"/>
      <c r="F970" s="720"/>
      <c r="G970" s="722"/>
      <c r="H970" s="720" t="s">
        <v>2992</v>
      </c>
      <c r="AA970" s="59"/>
      <c r="AB970" s="59"/>
      <c r="AE970"/>
      <c r="AF970"/>
    </row>
    <row r="971" spans="1:32">
      <c r="A971" s="717" t="s">
        <v>20827</v>
      </c>
      <c r="B971" s="717">
        <v>4</v>
      </c>
      <c r="C971" s="717" t="s">
        <v>3825</v>
      </c>
      <c r="D971" s="717"/>
      <c r="E971" s="717"/>
      <c r="F971" s="717"/>
      <c r="G971" s="719"/>
      <c r="H971" s="717" t="s">
        <v>2992</v>
      </c>
      <c r="AA971" s="59"/>
      <c r="AB971" s="59"/>
      <c r="AE971"/>
      <c r="AF971"/>
    </row>
    <row r="972" spans="1:32">
      <c r="A972" s="720" t="s">
        <v>20828</v>
      </c>
      <c r="B972" s="720">
        <v>3</v>
      </c>
      <c r="C972" s="720" t="s">
        <v>3825</v>
      </c>
      <c r="D972" s="720"/>
      <c r="E972" s="720"/>
      <c r="F972" s="720"/>
      <c r="G972" s="722"/>
      <c r="H972" s="720" t="s">
        <v>2992</v>
      </c>
      <c r="AA972" s="59"/>
      <c r="AB972" s="59"/>
      <c r="AE972"/>
      <c r="AF972"/>
    </row>
    <row r="973" spans="1:32">
      <c r="A973" s="717" t="s">
        <v>3742</v>
      </c>
      <c r="B973" s="717">
        <v>1</v>
      </c>
      <c r="C973" s="717" t="s">
        <v>3825</v>
      </c>
      <c r="D973" s="717" t="s">
        <v>12562</v>
      </c>
      <c r="E973" s="717"/>
      <c r="F973" s="717"/>
      <c r="G973" s="719"/>
      <c r="H973" s="717" t="s">
        <v>2992</v>
      </c>
      <c r="AA973" s="59"/>
      <c r="AB973" s="59"/>
      <c r="AE973"/>
      <c r="AF973"/>
    </row>
    <row r="974" spans="1:32">
      <c r="A974" s="720" t="s">
        <v>3743</v>
      </c>
      <c r="B974" s="720">
        <v>1</v>
      </c>
      <c r="C974" s="720" t="s">
        <v>3825</v>
      </c>
      <c r="D974" s="720"/>
      <c r="E974" s="720"/>
      <c r="F974" s="720"/>
      <c r="G974" s="722"/>
      <c r="H974" s="720" t="s">
        <v>2992</v>
      </c>
      <c r="AA974" s="59"/>
      <c r="AB974" s="59"/>
      <c r="AE974"/>
      <c r="AF974"/>
    </row>
    <row r="975" spans="1:32">
      <c r="A975" s="717" t="s">
        <v>16823</v>
      </c>
      <c r="B975" s="717">
        <v>1</v>
      </c>
      <c r="C975" s="720" t="s">
        <v>29394</v>
      </c>
      <c r="D975" s="717" t="s">
        <v>12563</v>
      </c>
      <c r="E975" s="717"/>
      <c r="F975" s="717"/>
      <c r="G975" s="719"/>
      <c r="H975" s="717" t="s">
        <v>2992</v>
      </c>
      <c r="AA975" s="59"/>
      <c r="AB975" s="59"/>
      <c r="AE975"/>
      <c r="AF975"/>
    </row>
    <row r="976" spans="1:32">
      <c r="A976" s="720" t="s">
        <v>3744</v>
      </c>
      <c r="B976" s="720">
        <v>2</v>
      </c>
      <c r="C976" s="720" t="s">
        <v>3825</v>
      </c>
      <c r="D976" s="720"/>
      <c r="E976" s="720"/>
      <c r="F976" s="720"/>
      <c r="G976" s="722"/>
      <c r="H976" s="720" t="s">
        <v>2992</v>
      </c>
      <c r="AA976" s="59"/>
      <c r="AB976" s="59"/>
      <c r="AE976"/>
      <c r="AF976"/>
    </row>
    <row r="977" spans="1:32">
      <c r="A977" s="717" t="s">
        <v>3751</v>
      </c>
      <c r="B977" s="717">
        <v>1</v>
      </c>
      <c r="C977" s="717" t="s">
        <v>3825</v>
      </c>
      <c r="D977" s="717"/>
      <c r="E977" s="717"/>
      <c r="F977" s="717"/>
      <c r="G977" s="719"/>
      <c r="H977" s="717" t="s">
        <v>2995</v>
      </c>
      <c r="AA977" s="59"/>
      <c r="AB977" s="59"/>
      <c r="AE977"/>
      <c r="AF977"/>
    </row>
    <row r="978" spans="1:32">
      <c r="A978" s="720" t="s">
        <v>20829</v>
      </c>
      <c r="B978" s="720">
        <v>1</v>
      </c>
      <c r="C978" s="720" t="s">
        <v>3825</v>
      </c>
      <c r="D978" s="720"/>
      <c r="E978" s="720"/>
      <c r="F978" s="720"/>
      <c r="G978" s="722"/>
      <c r="H978" s="720" t="s">
        <v>2995</v>
      </c>
      <c r="AA978" s="59"/>
      <c r="AB978" s="59"/>
      <c r="AE978"/>
      <c r="AF978"/>
    </row>
    <row r="979" spans="1:32">
      <c r="A979" s="715" t="s">
        <v>3753</v>
      </c>
      <c r="B979" s="717">
        <v>1</v>
      </c>
      <c r="C979" s="717" t="s">
        <v>3825</v>
      </c>
      <c r="D979" s="717" t="s">
        <v>12564</v>
      </c>
      <c r="E979" s="717"/>
      <c r="F979" s="717"/>
      <c r="G979" s="719"/>
      <c r="H979" s="717" t="s">
        <v>2995</v>
      </c>
      <c r="AA979" s="59"/>
      <c r="AB979" s="59"/>
      <c r="AE979"/>
      <c r="AF979"/>
    </row>
    <row r="980" spans="1:32">
      <c r="A980" s="720" t="s">
        <v>3754</v>
      </c>
      <c r="B980" s="720">
        <v>1</v>
      </c>
      <c r="C980" s="720" t="s">
        <v>3825</v>
      </c>
      <c r="D980" s="720"/>
      <c r="E980" s="720"/>
      <c r="F980" s="720"/>
      <c r="G980" s="722"/>
      <c r="H980" s="720" t="s">
        <v>2995</v>
      </c>
      <c r="AA980" s="59"/>
      <c r="AB980" s="59"/>
      <c r="AE980"/>
      <c r="AF980"/>
    </row>
    <row r="981" spans="1:32">
      <c r="A981" s="717" t="s">
        <v>3755</v>
      </c>
      <c r="B981" s="717">
        <v>1</v>
      </c>
      <c r="C981" s="717" t="s">
        <v>3825</v>
      </c>
      <c r="D981" s="717"/>
      <c r="E981" s="717"/>
      <c r="F981" s="717"/>
      <c r="G981" s="719"/>
      <c r="H981" s="717" t="s">
        <v>2995</v>
      </c>
      <c r="AA981" s="59"/>
      <c r="AB981" s="59"/>
      <c r="AE981"/>
      <c r="AF981"/>
    </row>
    <row r="982" spans="1:32">
      <c r="A982" s="720" t="s">
        <v>3756</v>
      </c>
      <c r="B982" s="720">
        <v>1</v>
      </c>
      <c r="C982" s="720" t="s">
        <v>3825</v>
      </c>
      <c r="D982" s="720"/>
      <c r="E982" s="720"/>
      <c r="F982" s="720"/>
      <c r="G982" s="722"/>
      <c r="H982" s="720" t="s">
        <v>2995</v>
      </c>
      <c r="AA982" s="59"/>
      <c r="AB982" s="59"/>
      <c r="AE982"/>
      <c r="AF982"/>
    </row>
    <row r="983" spans="1:32">
      <c r="A983" s="715" t="s">
        <v>14260</v>
      </c>
      <c r="B983" s="717">
        <v>3</v>
      </c>
      <c r="C983" s="717" t="s">
        <v>3825</v>
      </c>
      <c r="D983" s="773" t="s">
        <v>12565</v>
      </c>
      <c r="E983" s="717"/>
      <c r="F983" s="717"/>
      <c r="G983" s="719"/>
      <c r="H983" s="717" t="s">
        <v>2995</v>
      </c>
      <c r="AA983" s="59"/>
      <c r="AB983" s="59"/>
      <c r="AE983"/>
      <c r="AF983"/>
    </row>
    <row r="984" spans="1:32">
      <c r="A984" s="720" t="s">
        <v>3757</v>
      </c>
      <c r="B984" s="720">
        <v>1</v>
      </c>
      <c r="C984" s="720" t="s">
        <v>3825</v>
      </c>
      <c r="D984" s="774" t="s">
        <v>12566</v>
      </c>
      <c r="E984" s="720"/>
      <c r="F984" s="720"/>
      <c r="G984" s="722"/>
      <c r="H984" s="720" t="s">
        <v>2995</v>
      </c>
      <c r="AA984" s="59"/>
      <c r="AB984" s="59"/>
      <c r="AE984"/>
      <c r="AF984"/>
    </row>
    <row r="985" spans="1:32">
      <c r="A985" s="717" t="s">
        <v>3758</v>
      </c>
      <c r="B985" s="717">
        <v>1</v>
      </c>
      <c r="C985" s="717" t="s">
        <v>3825</v>
      </c>
      <c r="D985" s="717"/>
      <c r="E985" s="717"/>
      <c r="F985" s="717"/>
      <c r="G985" s="719"/>
      <c r="H985" s="717" t="s">
        <v>2995</v>
      </c>
      <c r="AA985" s="59"/>
      <c r="AB985" s="59"/>
      <c r="AE985"/>
      <c r="AF985"/>
    </row>
    <row r="986" spans="1:32">
      <c r="A986" s="720" t="s">
        <v>3759</v>
      </c>
      <c r="B986" s="720">
        <v>1</v>
      </c>
      <c r="C986" s="720" t="s">
        <v>3825</v>
      </c>
      <c r="D986" s="774" t="s">
        <v>12567</v>
      </c>
      <c r="E986" s="720"/>
      <c r="F986" s="720"/>
      <c r="G986" s="722"/>
      <c r="H986" s="720" t="s">
        <v>2995</v>
      </c>
      <c r="AA986" s="59"/>
      <c r="AB986" s="59"/>
      <c r="AE986"/>
      <c r="AF986"/>
    </row>
    <row r="987" spans="1:32">
      <c r="A987" s="717" t="s">
        <v>3760</v>
      </c>
      <c r="B987" s="717">
        <v>1</v>
      </c>
      <c r="C987" s="717" t="s">
        <v>3825</v>
      </c>
      <c r="D987" s="717"/>
      <c r="E987" s="717"/>
      <c r="F987" s="717"/>
      <c r="G987" s="719"/>
      <c r="H987" s="717" t="s">
        <v>2995</v>
      </c>
      <c r="AA987" s="59"/>
      <c r="AB987" s="59"/>
      <c r="AE987"/>
      <c r="AF987"/>
    </row>
    <row r="988" spans="1:32">
      <c r="A988" s="720" t="s">
        <v>3761</v>
      </c>
      <c r="B988" s="720">
        <v>1</v>
      </c>
      <c r="C988" s="720" t="s">
        <v>3825</v>
      </c>
      <c r="D988" s="720"/>
      <c r="E988" s="720"/>
      <c r="F988" s="720"/>
      <c r="G988" s="722"/>
      <c r="H988" s="720" t="s">
        <v>2995</v>
      </c>
      <c r="AA988" s="59"/>
      <c r="AB988" s="59"/>
      <c r="AE988"/>
      <c r="AF988"/>
    </row>
    <row r="989" spans="1:32">
      <c r="A989" s="717" t="s">
        <v>3762</v>
      </c>
      <c r="B989" s="717">
        <v>1</v>
      </c>
      <c r="C989" s="717" t="s">
        <v>3825</v>
      </c>
      <c r="D989" s="717"/>
      <c r="E989" s="717"/>
      <c r="F989" s="717"/>
      <c r="G989" s="719"/>
      <c r="H989" s="717" t="s">
        <v>2995</v>
      </c>
      <c r="AA989" s="59"/>
      <c r="AB989" s="59"/>
      <c r="AE989"/>
      <c r="AF989"/>
    </row>
    <row r="990" spans="1:32">
      <c r="A990" s="720" t="s">
        <v>3763</v>
      </c>
      <c r="B990" s="720">
        <v>1</v>
      </c>
      <c r="C990" s="720" t="s">
        <v>3825</v>
      </c>
      <c r="D990" s="720"/>
      <c r="E990" s="720"/>
      <c r="F990" s="720"/>
      <c r="G990" s="722"/>
      <c r="H990" s="720" t="s">
        <v>2995</v>
      </c>
      <c r="AA990" s="59"/>
      <c r="AB990" s="59"/>
      <c r="AE990"/>
      <c r="AF990"/>
    </row>
    <row r="991" spans="1:32">
      <c r="A991" s="717" t="s">
        <v>3764</v>
      </c>
      <c r="B991" s="717">
        <v>1</v>
      </c>
      <c r="C991" s="717" t="s">
        <v>3825</v>
      </c>
      <c r="D991" s="717"/>
      <c r="E991" s="717"/>
      <c r="F991" s="717"/>
      <c r="G991" s="719"/>
      <c r="H991" s="717" t="s">
        <v>2995</v>
      </c>
      <c r="AA991" s="59"/>
      <c r="AB991" s="59"/>
      <c r="AE991"/>
      <c r="AF991"/>
    </row>
    <row r="992" spans="1:32">
      <c r="A992" s="720" t="s">
        <v>3765</v>
      </c>
      <c r="B992" s="720">
        <v>1</v>
      </c>
      <c r="C992" s="720" t="s">
        <v>3825</v>
      </c>
      <c r="D992" s="720"/>
      <c r="E992" s="720"/>
      <c r="F992" s="720"/>
      <c r="G992" s="722"/>
      <c r="H992" s="720" t="s">
        <v>2995</v>
      </c>
      <c r="AA992" s="59"/>
      <c r="AB992" s="59"/>
      <c r="AE992"/>
      <c r="AF992"/>
    </row>
    <row r="993" spans="1:32">
      <c r="A993" s="717" t="s">
        <v>20830</v>
      </c>
      <c r="B993" s="717">
        <v>1</v>
      </c>
      <c r="C993" s="717" t="s">
        <v>3825</v>
      </c>
      <c r="D993" s="717"/>
      <c r="E993" s="717"/>
      <c r="F993" s="717"/>
      <c r="G993" s="719"/>
      <c r="H993" s="717" t="s">
        <v>2995</v>
      </c>
      <c r="AA993" s="59"/>
      <c r="AB993" s="59"/>
      <c r="AE993"/>
      <c r="AF993"/>
    </row>
    <row r="994" spans="1:32">
      <c r="A994" s="720" t="s">
        <v>3766</v>
      </c>
      <c r="B994" s="720">
        <v>2</v>
      </c>
      <c r="C994" s="720" t="s">
        <v>3825</v>
      </c>
      <c r="D994" s="720"/>
      <c r="E994" s="720"/>
      <c r="F994" s="720"/>
      <c r="G994" s="722"/>
      <c r="H994" s="720" t="s">
        <v>2995</v>
      </c>
      <c r="AA994" s="59"/>
      <c r="AB994" s="59"/>
      <c r="AE994"/>
      <c r="AF994"/>
    </row>
    <row r="995" spans="1:32">
      <c r="A995" s="717" t="s">
        <v>3767</v>
      </c>
      <c r="B995" s="717">
        <v>1</v>
      </c>
      <c r="C995" s="717" t="s">
        <v>3825</v>
      </c>
      <c r="D995" s="717"/>
      <c r="E995" s="717"/>
      <c r="F995" s="717"/>
      <c r="G995" s="719"/>
      <c r="H995" s="717" t="s">
        <v>2995</v>
      </c>
      <c r="AA995" s="59"/>
      <c r="AB995" s="59"/>
      <c r="AE995"/>
      <c r="AF995"/>
    </row>
    <row r="996" spans="1:32">
      <c r="A996" s="720" t="s">
        <v>3772</v>
      </c>
      <c r="B996" s="720">
        <v>1</v>
      </c>
      <c r="C996" s="720" t="s">
        <v>3825</v>
      </c>
      <c r="D996" s="720"/>
      <c r="E996" s="720"/>
      <c r="F996" s="720"/>
      <c r="G996" s="722"/>
      <c r="H996" s="720" t="s">
        <v>2996</v>
      </c>
      <c r="AA996" s="59"/>
      <c r="AB996" s="59"/>
      <c r="AE996"/>
      <c r="AF996"/>
    </row>
    <row r="997" spans="1:32">
      <c r="A997" s="717" t="s">
        <v>3773</v>
      </c>
      <c r="B997" s="717">
        <v>1</v>
      </c>
      <c r="C997" s="717" t="s">
        <v>3825</v>
      </c>
      <c r="D997" s="717"/>
      <c r="E997" s="717"/>
      <c r="F997" s="717"/>
      <c r="G997" s="719"/>
      <c r="H997" s="717" t="s">
        <v>2996</v>
      </c>
      <c r="AA997" s="59"/>
      <c r="AB997" s="59"/>
      <c r="AE997"/>
      <c r="AF997"/>
    </row>
    <row r="998" spans="1:32">
      <c r="A998" s="715" t="s">
        <v>3774</v>
      </c>
      <c r="B998" s="720">
        <v>1</v>
      </c>
      <c r="C998" s="720" t="s">
        <v>3825</v>
      </c>
      <c r="D998" s="774" t="s">
        <v>12568</v>
      </c>
      <c r="E998" s="720"/>
      <c r="F998" s="720"/>
      <c r="G998" s="722"/>
      <c r="H998" s="720" t="s">
        <v>2996</v>
      </c>
      <c r="AA998" s="59"/>
      <c r="AB998" s="59"/>
      <c r="AE998"/>
      <c r="AF998"/>
    </row>
    <row r="999" spans="1:32">
      <c r="A999" s="717" t="s">
        <v>3775</v>
      </c>
      <c r="B999" s="717">
        <v>1</v>
      </c>
      <c r="C999" s="717" t="s">
        <v>3825</v>
      </c>
      <c r="D999" s="717"/>
      <c r="E999" s="717"/>
      <c r="F999" s="717"/>
      <c r="G999" s="719"/>
      <c r="H999" s="717" t="s">
        <v>2996</v>
      </c>
      <c r="AA999" s="59"/>
      <c r="AB999" s="59"/>
      <c r="AE999"/>
      <c r="AF999"/>
    </row>
    <row r="1000" spans="1:32">
      <c r="A1000" s="720" t="s">
        <v>3776</v>
      </c>
      <c r="B1000" s="720">
        <v>1</v>
      </c>
      <c r="C1000" s="720" t="s">
        <v>3825</v>
      </c>
      <c r="D1000" s="720"/>
      <c r="E1000" s="720"/>
      <c r="F1000" s="720"/>
      <c r="G1000" s="722"/>
      <c r="H1000" s="720" t="s">
        <v>2996</v>
      </c>
      <c r="AA1000" s="59"/>
      <c r="AB1000" s="59"/>
      <c r="AE1000"/>
      <c r="AF1000"/>
    </row>
    <row r="1001" spans="1:32">
      <c r="A1001" s="717" t="s">
        <v>3777</v>
      </c>
      <c r="B1001" s="717">
        <v>2</v>
      </c>
      <c r="C1001" s="717" t="s">
        <v>3825</v>
      </c>
      <c r="D1001" s="717"/>
      <c r="E1001" s="717"/>
      <c r="F1001" s="717"/>
      <c r="G1001" s="719"/>
      <c r="H1001" s="717" t="s">
        <v>2996</v>
      </c>
      <c r="AA1001" s="59"/>
      <c r="AB1001" s="59"/>
      <c r="AE1001"/>
      <c r="AF1001"/>
    </row>
    <row r="1002" spans="1:32">
      <c r="A1002" s="720" t="s">
        <v>16827</v>
      </c>
      <c r="B1002" s="720">
        <v>1</v>
      </c>
      <c r="C1002" s="720" t="s">
        <v>3825</v>
      </c>
      <c r="D1002" s="774" t="s">
        <v>12569</v>
      </c>
      <c r="E1002" s="720"/>
      <c r="F1002" s="720"/>
      <c r="G1002" s="722"/>
      <c r="H1002" s="720" t="s">
        <v>2996</v>
      </c>
      <c r="AA1002" s="59"/>
      <c r="AB1002" s="59"/>
      <c r="AE1002"/>
      <c r="AF1002"/>
    </row>
    <row r="1003" spans="1:32">
      <c r="A1003" s="717" t="s">
        <v>3785</v>
      </c>
      <c r="B1003" s="717">
        <v>2</v>
      </c>
      <c r="C1003" s="717" t="s">
        <v>3825</v>
      </c>
      <c r="D1003" s="717"/>
      <c r="E1003" s="717"/>
      <c r="F1003" s="717"/>
      <c r="G1003" s="719"/>
      <c r="H1003" s="717" t="s">
        <v>2997</v>
      </c>
      <c r="AA1003" s="59"/>
      <c r="AB1003" s="59"/>
      <c r="AE1003"/>
      <c r="AF1003"/>
    </row>
    <row r="1004" spans="1:32">
      <c r="A1004" s="720" t="s">
        <v>3786</v>
      </c>
      <c r="B1004" s="720">
        <v>2</v>
      </c>
      <c r="C1004" s="720" t="s">
        <v>3825</v>
      </c>
      <c r="D1004" s="720"/>
      <c r="E1004" s="720"/>
      <c r="F1004" s="720"/>
      <c r="G1004" s="722"/>
      <c r="H1004" s="720" t="s">
        <v>2997</v>
      </c>
      <c r="AA1004" s="59"/>
      <c r="AB1004" s="59"/>
      <c r="AE1004"/>
      <c r="AF1004"/>
    </row>
    <row r="1005" spans="1:32">
      <c r="A1005" s="715" t="s">
        <v>3787</v>
      </c>
      <c r="B1005" s="717">
        <v>4</v>
      </c>
      <c r="C1005" s="717" t="s">
        <v>3825</v>
      </c>
      <c r="D1005" s="717"/>
      <c r="E1005" s="717"/>
      <c r="F1005" s="717"/>
      <c r="G1005" s="719"/>
      <c r="H1005" s="717" t="s">
        <v>2997</v>
      </c>
      <c r="AA1005" s="59"/>
      <c r="AB1005" s="59"/>
      <c r="AE1005"/>
      <c r="AF1005"/>
    </row>
    <row r="1006" spans="1:32">
      <c r="A1006" s="720" t="s">
        <v>3788</v>
      </c>
      <c r="B1006" s="720">
        <v>1</v>
      </c>
      <c r="C1006" s="720" t="s">
        <v>3825</v>
      </c>
      <c r="D1006" s="720"/>
      <c r="E1006" s="720"/>
      <c r="F1006" s="720"/>
      <c r="G1006" s="722"/>
      <c r="H1006" s="720" t="s">
        <v>2997</v>
      </c>
      <c r="AA1006" s="59"/>
      <c r="AB1006" s="59"/>
      <c r="AE1006"/>
      <c r="AF1006"/>
    </row>
    <row r="1007" spans="1:32">
      <c r="A1007" s="717" t="s">
        <v>3789</v>
      </c>
      <c r="B1007" s="717">
        <v>5</v>
      </c>
      <c r="C1007" s="717" t="s">
        <v>3825</v>
      </c>
      <c r="D1007" s="717"/>
      <c r="E1007" s="717"/>
      <c r="F1007" s="717"/>
      <c r="G1007" s="719"/>
      <c r="H1007" s="717" t="s">
        <v>2997</v>
      </c>
      <c r="AA1007" s="59"/>
      <c r="AB1007" s="59"/>
      <c r="AE1007"/>
      <c r="AF1007"/>
    </row>
    <row r="1008" spans="1:32">
      <c r="A1008" s="720" t="s">
        <v>3790</v>
      </c>
      <c r="B1008" s="720">
        <v>4</v>
      </c>
      <c r="C1008" s="720" t="s">
        <v>3825</v>
      </c>
      <c r="D1008" s="720"/>
      <c r="E1008" s="720"/>
      <c r="F1008" s="720"/>
      <c r="G1008" s="722"/>
      <c r="H1008" s="720" t="s">
        <v>2997</v>
      </c>
      <c r="AA1008" s="59"/>
      <c r="AB1008" s="59"/>
      <c r="AE1008"/>
      <c r="AF1008"/>
    </row>
    <row r="1009" spans="1:32">
      <c r="A1009" s="717" t="s">
        <v>3791</v>
      </c>
      <c r="B1009" s="717">
        <v>1</v>
      </c>
      <c r="C1009" s="717" t="s">
        <v>3825</v>
      </c>
      <c r="D1009" s="717"/>
      <c r="E1009" s="717"/>
      <c r="F1009" s="717"/>
      <c r="G1009" s="719"/>
      <c r="H1009" s="717" t="s">
        <v>2997</v>
      </c>
      <c r="AA1009" s="59"/>
      <c r="AB1009" s="59"/>
      <c r="AE1009"/>
      <c r="AF1009"/>
    </row>
    <row r="1010" spans="1:32">
      <c r="A1010" s="720" t="s">
        <v>3792</v>
      </c>
      <c r="B1010" s="720">
        <v>1</v>
      </c>
      <c r="C1010" s="720" t="s">
        <v>3825</v>
      </c>
      <c r="D1010" s="720"/>
      <c r="E1010" s="720"/>
      <c r="F1010" s="720"/>
      <c r="G1010" s="722"/>
      <c r="H1010" s="720" t="s">
        <v>2997</v>
      </c>
      <c r="AA1010" s="59"/>
      <c r="AB1010" s="59"/>
      <c r="AE1010"/>
      <c r="AF1010"/>
    </row>
    <row r="1011" spans="1:32">
      <c r="A1011" s="717" t="s">
        <v>3793</v>
      </c>
      <c r="B1011" s="717">
        <v>1</v>
      </c>
      <c r="C1011" s="717" t="s">
        <v>3825</v>
      </c>
      <c r="D1011" s="717"/>
      <c r="E1011" s="717"/>
      <c r="F1011" s="717"/>
      <c r="G1011" s="719"/>
      <c r="H1011" s="717" t="s">
        <v>2997</v>
      </c>
      <c r="AA1011" s="59"/>
      <c r="AB1011" s="59"/>
      <c r="AE1011"/>
      <c r="AF1011"/>
    </row>
    <row r="1012" spans="1:32">
      <c r="A1012" s="720" t="s">
        <v>3794</v>
      </c>
      <c r="B1012" s="720">
        <v>3</v>
      </c>
      <c r="C1012" s="720" t="s">
        <v>3825</v>
      </c>
      <c r="D1012" s="720"/>
      <c r="E1012" s="720"/>
      <c r="F1012" s="720"/>
      <c r="G1012" s="722"/>
      <c r="H1012" s="720" t="s">
        <v>2997</v>
      </c>
      <c r="AA1012" s="59"/>
      <c r="AB1012" s="59"/>
      <c r="AE1012"/>
      <c r="AF1012"/>
    </row>
    <row r="1013" spans="1:32">
      <c r="A1013" s="717" t="s">
        <v>3795</v>
      </c>
      <c r="B1013" s="717">
        <v>2</v>
      </c>
      <c r="C1013" s="717" t="s">
        <v>3825</v>
      </c>
      <c r="D1013" s="717"/>
      <c r="E1013" s="717"/>
      <c r="F1013" s="717"/>
      <c r="G1013" s="719"/>
      <c r="H1013" s="717" t="s">
        <v>2997</v>
      </c>
      <c r="AA1013" s="59"/>
      <c r="AB1013" s="59"/>
      <c r="AE1013"/>
      <c r="AF1013"/>
    </row>
    <row r="1014" spans="1:32">
      <c r="A1014" s="720" t="s">
        <v>3796</v>
      </c>
      <c r="B1014" s="720">
        <v>2</v>
      </c>
      <c r="C1014" s="720" t="s">
        <v>3825</v>
      </c>
      <c r="D1014" s="720"/>
      <c r="E1014" s="720"/>
      <c r="F1014" s="720"/>
      <c r="G1014" s="722"/>
      <c r="H1014" s="720" t="s">
        <v>2997</v>
      </c>
      <c r="AA1014" s="59"/>
      <c r="AB1014" s="59"/>
      <c r="AE1014"/>
      <c r="AF1014"/>
    </row>
    <row r="1015" spans="1:32">
      <c r="A1015" s="717" t="s">
        <v>3797</v>
      </c>
      <c r="B1015" s="717">
        <v>2</v>
      </c>
      <c r="C1015" s="717" t="s">
        <v>3825</v>
      </c>
      <c r="D1015" s="717"/>
      <c r="E1015" s="717"/>
      <c r="F1015" s="717"/>
      <c r="G1015" s="719"/>
      <c r="H1015" s="717" t="s">
        <v>2997</v>
      </c>
      <c r="AA1015" s="59"/>
      <c r="AB1015" s="59"/>
      <c r="AE1015"/>
      <c r="AF1015"/>
    </row>
    <row r="1016" spans="1:32">
      <c r="A1016" s="720" t="s">
        <v>3798</v>
      </c>
      <c r="B1016" s="720">
        <v>1</v>
      </c>
      <c r="C1016" s="720" t="s">
        <v>3825</v>
      </c>
      <c r="D1016" s="720"/>
      <c r="E1016" s="720"/>
      <c r="F1016" s="720"/>
      <c r="G1016" s="722"/>
      <c r="H1016" s="720" t="s">
        <v>2997</v>
      </c>
      <c r="AA1016" s="59"/>
      <c r="AB1016" s="59"/>
      <c r="AE1016"/>
      <c r="AF1016"/>
    </row>
    <row r="1017" spans="1:32">
      <c r="A1017" s="717" t="s">
        <v>3799</v>
      </c>
      <c r="B1017" s="717">
        <v>2</v>
      </c>
      <c r="C1017" s="717" t="s">
        <v>3825</v>
      </c>
      <c r="D1017" s="717"/>
      <c r="E1017" s="717"/>
      <c r="F1017" s="717"/>
      <c r="G1017" s="719"/>
      <c r="H1017" s="717" t="s">
        <v>2997</v>
      </c>
      <c r="AA1017" s="59"/>
      <c r="AB1017" s="59"/>
      <c r="AE1017"/>
      <c r="AF1017"/>
    </row>
    <row r="1018" spans="1:32">
      <c r="A1018" s="720" t="s">
        <v>3800</v>
      </c>
      <c r="B1018" s="720">
        <v>4</v>
      </c>
      <c r="C1018" s="720" t="s">
        <v>3825</v>
      </c>
      <c r="D1018" s="720"/>
      <c r="E1018" s="720"/>
      <c r="F1018" s="720"/>
      <c r="G1018" s="722"/>
      <c r="H1018" s="720" t="s">
        <v>2997</v>
      </c>
      <c r="AA1018" s="59"/>
      <c r="AB1018" s="59"/>
      <c r="AE1018"/>
      <c r="AF1018"/>
    </row>
    <row r="1019" spans="1:32">
      <c r="A1019" s="717" t="s">
        <v>3801</v>
      </c>
      <c r="B1019" s="717">
        <v>1</v>
      </c>
      <c r="C1019" s="717" t="s">
        <v>3825</v>
      </c>
      <c r="D1019" s="717"/>
      <c r="E1019" s="717"/>
      <c r="F1019" s="717"/>
      <c r="G1019" s="719"/>
      <c r="H1019" s="717" t="s">
        <v>2997</v>
      </c>
      <c r="AA1019" s="59"/>
      <c r="AB1019" s="59"/>
      <c r="AE1019"/>
      <c r="AF1019"/>
    </row>
    <row r="1020" spans="1:32">
      <c r="A1020" s="720" t="s">
        <v>3806</v>
      </c>
      <c r="B1020" s="720">
        <v>2</v>
      </c>
      <c r="C1020" s="720" t="s">
        <v>3825</v>
      </c>
      <c r="D1020" s="720"/>
      <c r="E1020" s="720"/>
      <c r="F1020" s="720"/>
      <c r="G1020" s="722"/>
      <c r="H1020" s="720" t="s">
        <v>3675</v>
      </c>
      <c r="AA1020" s="59"/>
      <c r="AB1020" s="59"/>
      <c r="AE1020"/>
      <c r="AF1020"/>
    </row>
    <row r="1021" spans="1:32">
      <c r="A1021" s="717" t="s">
        <v>20831</v>
      </c>
      <c r="B1021" s="717">
        <v>1</v>
      </c>
      <c r="C1021" s="717" t="s">
        <v>3825</v>
      </c>
      <c r="D1021" s="717"/>
      <c r="E1021" s="717"/>
      <c r="F1021" s="717"/>
      <c r="G1021" s="719"/>
      <c r="H1021" s="717" t="s">
        <v>3675</v>
      </c>
      <c r="AA1021" s="59"/>
      <c r="AB1021" s="59"/>
      <c r="AE1021"/>
      <c r="AF1021"/>
    </row>
    <row r="1022" spans="1:32">
      <c r="A1022" s="720" t="s">
        <v>3807</v>
      </c>
      <c r="B1022" s="720">
        <v>1</v>
      </c>
      <c r="C1022" s="720" t="s">
        <v>3825</v>
      </c>
      <c r="D1022" s="720"/>
      <c r="E1022" s="720"/>
      <c r="F1022" s="720"/>
      <c r="G1022" s="722"/>
      <c r="H1022" s="720" t="s">
        <v>3675</v>
      </c>
      <c r="AA1022" s="59"/>
      <c r="AB1022" s="59"/>
      <c r="AE1022"/>
      <c r="AF1022"/>
    </row>
    <row r="1023" spans="1:32">
      <c r="A1023" s="717" t="s">
        <v>3808</v>
      </c>
      <c r="B1023" s="717">
        <v>1</v>
      </c>
      <c r="C1023" s="717" t="s">
        <v>3825</v>
      </c>
      <c r="D1023" s="717"/>
      <c r="E1023" s="717"/>
      <c r="F1023" s="717"/>
      <c r="G1023" s="719"/>
      <c r="H1023" s="717" t="s">
        <v>3675</v>
      </c>
      <c r="AA1023" s="59"/>
      <c r="AB1023" s="59"/>
      <c r="AE1023"/>
      <c r="AF1023"/>
    </row>
    <row r="1024" spans="1:32">
      <c r="A1024" s="720" t="s">
        <v>3809</v>
      </c>
      <c r="B1024" s="720">
        <v>3</v>
      </c>
      <c r="C1024" s="720" t="s">
        <v>3825</v>
      </c>
      <c r="D1024" s="720"/>
      <c r="E1024" s="720"/>
      <c r="F1024" s="720"/>
      <c r="G1024" s="722"/>
      <c r="H1024" s="720" t="s">
        <v>3675</v>
      </c>
      <c r="AA1024" s="59"/>
      <c r="AB1024" s="59"/>
      <c r="AE1024"/>
      <c r="AF1024"/>
    </row>
    <row r="1025" spans="1:32">
      <c r="A1025" s="715" t="s">
        <v>3810</v>
      </c>
      <c r="B1025" s="717">
        <v>1</v>
      </c>
      <c r="C1025" s="717" t="s">
        <v>3825</v>
      </c>
      <c r="D1025" s="717"/>
      <c r="E1025" s="717"/>
      <c r="F1025" s="717"/>
      <c r="G1025" s="719"/>
      <c r="H1025" s="717" t="s">
        <v>3675</v>
      </c>
      <c r="AA1025" s="59"/>
      <c r="AB1025" s="59"/>
      <c r="AE1025"/>
      <c r="AF1025"/>
    </row>
    <row r="1026" spans="1:32">
      <c r="A1026" s="720" t="s">
        <v>3814</v>
      </c>
      <c r="B1026" s="720">
        <v>1</v>
      </c>
      <c r="C1026" s="720" t="s">
        <v>3825</v>
      </c>
      <c r="D1026" s="720"/>
      <c r="E1026" s="720"/>
      <c r="F1026" s="720"/>
      <c r="G1026" s="722"/>
      <c r="H1026" s="720" t="s">
        <v>2993</v>
      </c>
      <c r="AA1026" s="59"/>
      <c r="AB1026" s="59"/>
      <c r="AE1026"/>
      <c r="AF1026"/>
    </row>
    <row r="1027" spans="1:32">
      <c r="A1027" s="717" t="s">
        <v>3815</v>
      </c>
      <c r="B1027" s="717">
        <v>4</v>
      </c>
      <c r="C1027" s="717" t="s">
        <v>3825</v>
      </c>
      <c r="D1027" s="717"/>
      <c r="E1027" s="717"/>
      <c r="F1027" s="717"/>
      <c r="G1027" s="719"/>
      <c r="H1027" s="717" t="s">
        <v>2993</v>
      </c>
      <c r="AA1027" s="59"/>
      <c r="AB1027" s="59"/>
      <c r="AE1027"/>
      <c r="AF1027"/>
    </row>
    <row r="1028" spans="1:32">
      <c r="A1028" s="720" t="s">
        <v>3816</v>
      </c>
      <c r="B1028" s="720">
        <v>5</v>
      </c>
      <c r="C1028" s="720" t="s">
        <v>29394</v>
      </c>
      <c r="D1028" s="721" t="s">
        <v>19623</v>
      </c>
      <c r="E1028" s="720"/>
      <c r="F1028" s="720"/>
      <c r="G1028" s="722"/>
      <c r="H1028" s="720" t="s">
        <v>2993</v>
      </c>
      <c r="AA1028" s="59"/>
      <c r="AB1028" s="59"/>
      <c r="AE1028"/>
      <c r="AF1028"/>
    </row>
    <row r="1029" spans="1:32">
      <c r="A1029" s="717" t="s">
        <v>3817</v>
      </c>
      <c r="B1029" s="717">
        <v>3</v>
      </c>
      <c r="C1029" s="717" t="s">
        <v>3825</v>
      </c>
      <c r="D1029" s="717"/>
      <c r="E1029" s="717" t="s">
        <v>5616</v>
      </c>
      <c r="F1029" s="717"/>
      <c r="G1029" s="719"/>
      <c r="H1029" s="717" t="s">
        <v>2993</v>
      </c>
      <c r="AA1029" s="59"/>
      <c r="AB1029" s="59"/>
      <c r="AE1029"/>
      <c r="AF1029"/>
    </row>
    <row r="1030" spans="1:32">
      <c r="A1030" s="720" t="s">
        <v>3818</v>
      </c>
      <c r="B1030" s="720">
        <v>2</v>
      </c>
      <c r="C1030" s="720" t="s">
        <v>3825</v>
      </c>
      <c r="D1030" s="720"/>
      <c r="E1030" s="720"/>
      <c r="F1030" s="720"/>
      <c r="G1030" s="722"/>
      <c r="H1030" s="720" t="s">
        <v>2993</v>
      </c>
      <c r="AA1030" s="59"/>
      <c r="AB1030" s="59"/>
      <c r="AE1030"/>
      <c r="AF1030"/>
    </row>
    <row r="1031" spans="1:32">
      <c r="A1031" s="717" t="s">
        <v>3819</v>
      </c>
      <c r="B1031" s="717">
        <v>2</v>
      </c>
      <c r="C1031" s="717" t="s">
        <v>3825</v>
      </c>
      <c r="D1031" s="717"/>
      <c r="E1031" s="717"/>
      <c r="F1031" s="717"/>
      <c r="G1031" s="719"/>
      <c r="H1031" s="717" t="s">
        <v>2993</v>
      </c>
      <c r="AA1031" s="59"/>
      <c r="AB1031" s="59"/>
      <c r="AE1031"/>
      <c r="AF1031"/>
    </row>
    <row r="1032" spans="1:32">
      <c r="A1032" s="720" t="s">
        <v>3820</v>
      </c>
      <c r="B1032" s="720">
        <v>4</v>
      </c>
      <c r="C1032" s="720" t="s">
        <v>3825</v>
      </c>
      <c r="D1032" s="716" t="s">
        <v>19621</v>
      </c>
      <c r="E1032" s="720"/>
      <c r="F1032" s="720"/>
      <c r="G1032" s="722"/>
      <c r="H1032" s="720" t="s">
        <v>2993</v>
      </c>
      <c r="AA1032" s="59"/>
      <c r="AB1032" s="59"/>
      <c r="AE1032"/>
      <c r="AF1032"/>
    </row>
    <row r="1033" spans="1:32">
      <c r="A1033" s="717" t="s">
        <v>3821</v>
      </c>
      <c r="B1033" s="717">
        <v>3</v>
      </c>
      <c r="C1033" s="717" t="s">
        <v>29394</v>
      </c>
      <c r="D1033" s="721" t="s">
        <v>19619</v>
      </c>
      <c r="E1033" s="717"/>
      <c r="F1033" s="717"/>
      <c r="G1033" s="719"/>
      <c r="H1033" s="717" t="s">
        <v>2993</v>
      </c>
      <c r="AA1033" s="59"/>
      <c r="AB1033" s="59"/>
      <c r="AE1033"/>
      <c r="AF1033"/>
    </row>
    <row r="1034" spans="1:32">
      <c r="A1034" s="720" t="s">
        <v>3822</v>
      </c>
      <c r="B1034" s="720">
        <v>1</v>
      </c>
      <c r="C1034" s="720" t="s">
        <v>29394</v>
      </c>
      <c r="D1034" s="720"/>
      <c r="E1034" s="720" t="s">
        <v>16826</v>
      </c>
      <c r="F1034" s="721"/>
      <c r="G1034" s="722"/>
      <c r="H1034" s="720" t="s">
        <v>2993</v>
      </c>
      <c r="AA1034" s="59"/>
      <c r="AB1034" s="59"/>
      <c r="AE1034"/>
      <c r="AF1034"/>
    </row>
    <row r="1035" spans="1:32">
      <c r="A1035" s="717" t="s">
        <v>3823</v>
      </c>
      <c r="B1035" s="717">
        <v>1</v>
      </c>
      <c r="C1035" s="717" t="s">
        <v>3825</v>
      </c>
      <c r="D1035" s="717"/>
      <c r="E1035" s="717" t="s">
        <v>16825</v>
      </c>
      <c r="F1035" s="716"/>
      <c r="G1035" s="719"/>
      <c r="H1035" s="717" t="s">
        <v>2993</v>
      </c>
      <c r="AA1035" s="59"/>
      <c r="AB1035" s="59"/>
      <c r="AE1035"/>
      <c r="AF1035"/>
    </row>
    <row r="1036" spans="1:32">
      <c r="A1036" s="720" t="s">
        <v>3824</v>
      </c>
      <c r="B1036" s="720">
        <v>4</v>
      </c>
      <c r="C1036" s="720" t="s">
        <v>3825</v>
      </c>
      <c r="D1036" s="720"/>
      <c r="E1036" s="720"/>
      <c r="F1036" s="720"/>
      <c r="G1036" s="722"/>
      <c r="H1036" s="720" t="s">
        <v>2993</v>
      </c>
      <c r="AA1036" s="59"/>
      <c r="AB1036" s="59"/>
      <c r="AE1036"/>
      <c r="AF1036"/>
    </row>
    <row r="1037" spans="1:32">
      <c r="A1037" s="715" t="s">
        <v>3826</v>
      </c>
      <c r="B1037" s="717">
        <v>4</v>
      </c>
      <c r="C1037" s="717" t="s">
        <v>3825</v>
      </c>
      <c r="D1037" s="717"/>
      <c r="E1037" s="717" t="s">
        <v>3826</v>
      </c>
      <c r="F1037" s="717" t="s">
        <v>16824</v>
      </c>
      <c r="G1037" s="719"/>
      <c r="H1037" s="717" t="s">
        <v>2993</v>
      </c>
      <c r="AA1037" s="59"/>
      <c r="AB1037" s="59"/>
      <c r="AE1037"/>
      <c r="AF1037"/>
    </row>
    <row r="1038" spans="1:32">
      <c r="A1038" s="720" t="s">
        <v>3827</v>
      </c>
      <c r="B1038" s="720">
        <v>1</v>
      </c>
      <c r="C1038" s="720" t="s">
        <v>3825</v>
      </c>
      <c r="D1038" s="720"/>
      <c r="E1038" s="720" t="s">
        <v>5613</v>
      </c>
      <c r="F1038" s="720"/>
      <c r="G1038" s="722"/>
      <c r="H1038" s="720" t="s">
        <v>2993</v>
      </c>
      <c r="AA1038" s="59"/>
      <c r="AB1038" s="59"/>
      <c r="AE1038"/>
      <c r="AF1038"/>
    </row>
    <row r="1039" spans="1:32">
      <c r="A1039" s="717" t="s">
        <v>3828</v>
      </c>
      <c r="B1039" s="717">
        <v>5</v>
      </c>
      <c r="C1039" s="717" t="s">
        <v>3825</v>
      </c>
      <c r="D1039" s="717"/>
      <c r="E1039" s="717"/>
      <c r="F1039" s="717"/>
      <c r="G1039" s="719"/>
      <c r="H1039" s="717" t="s">
        <v>2993</v>
      </c>
      <c r="AA1039" s="59"/>
      <c r="AB1039" s="59"/>
      <c r="AE1039"/>
      <c r="AF1039"/>
    </row>
    <row r="1040" spans="1:32">
      <c r="A1040" s="720" t="s">
        <v>3829</v>
      </c>
      <c r="B1040" s="720">
        <v>4</v>
      </c>
      <c r="C1040" s="720" t="s">
        <v>3825</v>
      </c>
      <c r="D1040" s="720"/>
      <c r="E1040" s="720"/>
      <c r="F1040" s="720"/>
      <c r="G1040" s="722"/>
      <c r="H1040" s="720" t="s">
        <v>2993</v>
      </c>
      <c r="AA1040" s="59"/>
      <c r="AB1040" s="59"/>
      <c r="AE1040"/>
      <c r="AF1040"/>
    </row>
    <row r="1041" spans="1:32">
      <c r="A1041" s="716"/>
      <c r="B1041" s="716"/>
      <c r="C1041" s="716" t="s">
        <v>3825</v>
      </c>
      <c r="D1041" s="716"/>
      <c r="E1041" s="717"/>
      <c r="F1041" s="716"/>
      <c r="G1041" s="718"/>
      <c r="H1041" s="716" t="s">
        <v>2992</v>
      </c>
      <c r="AA1041" s="59"/>
      <c r="AB1041" s="59"/>
      <c r="AE1041"/>
      <c r="AF1041"/>
    </row>
    <row r="1042" spans="1:32">
      <c r="A1042" s="721" t="s">
        <v>20861</v>
      </c>
      <c r="B1042" s="721"/>
      <c r="C1042" s="721" t="s">
        <v>3825</v>
      </c>
      <c r="D1042" s="721"/>
      <c r="E1042" s="720"/>
      <c r="F1042" s="721"/>
      <c r="G1042" s="723"/>
      <c r="H1042" s="721" t="s">
        <v>2992</v>
      </c>
      <c r="AA1042" s="59"/>
      <c r="AB1042" s="59"/>
      <c r="AE1042"/>
      <c r="AF1042"/>
    </row>
    <row r="1043" spans="1:32">
      <c r="A1043" s="716" t="s">
        <v>20862</v>
      </c>
      <c r="B1043" s="716"/>
      <c r="C1043" s="716" t="s">
        <v>3825</v>
      </c>
      <c r="D1043" s="716"/>
      <c r="E1043" s="717"/>
      <c r="F1043" s="716"/>
      <c r="G1043" s="718"/>
      <c r="H1043" s="716" t="s">
        <v>2992</v>
      </c>
      <c r="AA1043" s="59"/>
      <c r="AB1043" s="59"/>
      <c r="AE1043"/>
      <c r="AF1043"/>
    </row>
    <row r="1044" spans="1:32">
      <c r="A1044" s="721" t="s">
        <v>20863</v>
      </c>
      <c r="B1044" s="721"/>
      <c r="C1044" s="720" t="s">
        <v>29394</v>
      </c>
      <c r="D1044" s="721"/>
      <c r="E1044" s="720"/>
      <c r="F1044" s="721"/>
      <c r="G1044" s="723"/>
      <c r="H1044" s="721" t="s">
        <v>2992</v>
      </c>
      <c r="AA1044" s="59"/>
      <c r="AB1044" s="59"/>
      <c r="AE1044"/>
      <c r="AF1044"/>
    </row>
    <row r="1045" spans="1:32">
      <c r="A1045" s="716"/>
      <c r="B1045" s="716"/>
      <c r="C1045" s="716" t="s">
        <v>3825</v>
      </c>
      <c r="D1045" s="716"/>
      <c r="E1045" s="717"/>
      <c r="F1045" s="716"/>
      <c r="G1045" s="718"/>
      <c r="H1045" s="716" t="s">
        <v>2992</v>
      </c>
      <c r="AA1045" s="59"/>
      <c r="AB1045" s="59"/>
      <c r="AE1045"/>
      <c r="AF1045"/>
    </row>
    <row r="1046" spans="1:32">
      <c r="A1046" s="721"/>
      <c r="B1046" s="721"/>
      <c r="C1046" s="721" t="s">
        <v>3825</v>
      </c>
      <c r="D1046" s="721"/>
      <c r="E1046" s="720"/>
      <c r="F1046" s="721"/>
      <c r="G1046" s="723"/>
      <c r="H1046" s="721" t="s">
        <v>2992</v>
      </c>
      <c r="AA1046" s="59"/>
      <c r="AB1046" s="59"/>
      <c r="AE1046"/>
      <c r="AF1046"/>
    </row>
    <row r="1047" spans="1:32">
      <c r="A1047" s="716"/>
      <c r="B1047" s="716"/>
      <c r="C1047" s="716" t="s">
        <v>3825</v>
      </c>
      <c r="D1047" s="716"/>
      <c r="E1047" s="717"/>
      <c r="F1047" s="716"/>
      <c r="G1047" s="718"/>
      <c r="H1047" s="716" t="s">
        <v>2995</v>
      </c>
      <c r="AA1047" s="59"/>
      <c r="AB1047" s="59"/>
      <c r="AE1047"/>
      <c r="AF1047"/>
    </row>
    <row r="1048" spans="1:32">
      <c r="A1048" s="721"/>
      <c r="B1048" s="721"/>
      <c r="C1048" s="721" t="s">
        <v>3825</v>
      </c>
      <c r="D1048" s="721"/>
      <c r="E1048" s="720"/>
      <c r="F1048" s="721"/>
      <c r="G1048" s="723"/>
      <c r="H1048" s="721" t="s">
        <v>2995</v>
      </c>
      <c r="AA1048" s="59"/>
      <c r="AB1048" s="59"/>
      <c r="AE1048"/>
      <c r="AF1048"/>
    </row>
    <row r="1049" spans="1:32">
      <c r="A1049" s="716"/>
      <c r="B1049" s="716"/>
      <c r="C1049" s="716" t="s">
        <v>3825</v>
      </c>
      <c r="D1049" s="716"/>
      <c r="E1049" s="717"/>
      <c r="F1049" s="716"/>
      <c r="G1049" s="718"/>
      <c r="H1049" s="716" t="s">
        <v>2995</v>
      </c>
      <c r="AA1049" s="59"/>
      <c r="AB1049" s="59"/>
      <c r="AE1049"/>
      <c r="AF1049"/>
    </row>
    <row r="1050" spans="1:32">
      <c r="A1050" s="721"/>
      <c r="B1050" s="721"/>
      <c r="C1050" s="721" t="s">
        <v>3825</v>
      </c>
      <c r="D1050" s="721"/>
      <c r="E1050" s="720"/>
      <c r="F1050" s="721"/>
      <c r="G1050" s="723"/>
      <c r="H1050" s="721" t="s">
        <v>2995</v>
      </c>
      <c r="AA1050" s="59"/>
      <c r="AB1050" s="59"/>
      <c r="AE1050"/>
      <c r="AF1050"/>
    </row>
    <row r="1051" spans="1:32">
      <c r="A1051" s="716"/>
      <c r="B1051" s="716"/>
      <c r="C1051" s="716" t="s">
        <v>3825</v>
      </c>
      <c r="D1051" s="716"/>
      <c r="E1051" s="717"/>
      <c r="F1051" s="716"/>
      <c r="G1051" s="718"/>
      <c r="H1051" s="716" t="s">
        <v>2995</v>
      </c>
      <c r="AA1051" s="59"/>
      <c r="AB1051" s="59"/>
      <c r="AE1051"/>
      <c r="AF1051"/>
    </row>
    <row r="1052" spans="1:32">
      <c r="A1052" s="721"/>
      <c r="B1052" s="721"/>
      <c r="C1052" s="721" t="s">
        <v>3825</v>
      </c>
      <c r="D1052" s="721"/>
      <c r="E1052" s="720"/>
      <c r="F1052" s="721"/>
      <c r="G1052" s="723"/>
      <c r="H1052" s="721" t="s">
        <v>2995</v>
      </c>
      <c r="AA1052" s="59"/>
      <c r="AB1052" s="59"/>
      <c r="AE1052"/>
      <c r="AF1052"/>
    </row>
    <row r="1053" spans="1:32">
      <c r="A1053" s="716"/>
      <c r="B1053" s="716"/>
      <c r="C1053" s="716" t="s">
        <v>3825</v>
      </c>
      <c r="D1053" s="716"/>
      <c r="E1053" s="717"/>
      <c r="F1053" s="716"/>
      <c r="G1053" s="718"/>
      <c r="H1053" s="716"/>
      <c r="AA1053" s="59"/>
      <c r="AB1053" s="59"/>
      <c r="AE1053"/>
      <c r="AF1053"/>
    </row>
    <row r="1054" spans="1:32">
      <c r="A1054" s="721"/>
      <c r="B1054" s="721"/>
      <c r="C1054" s="721" t="s">
        <v>3825</v>
      </c>
      <c r="D1054" s="721"/>
      <c r="E1054" s="720"/>
      <c r="F1054" s="721"/>
      <c r="G1054" s="723"/>
      <c r="H1054" s="721"/>
      <c r="AA1054" s="59"/>
      <c r="AB1054" s="59"/>
      <c r="AE1054"/>
      <c r="AF1054"/>
    </row>
    <row r="1055" spans="1:32">
      <c r="A1055" s="716"/>
      <c r="B1055" s="716"/>
      <c r="C1055" s="716" t="s">
        <v>3825</v>
      </c>
      <c r="D1055" s="716"/>
      <c r="E1055" s="717"/>
      <c r="F1055" s="716"/>
      <c r="G1055" s="718"/>
      <c r="H1055" s="716"/>
      <c r="AA1055" s="59"/>
      <c r="AB1055" s="59"/>
      <c r="AE1055"/>
      <c r="AF1055"/>
    </row>
    <row r="1056" spans="1:32">
      <c r="A1056" s="721" t="s">
        <v>20864</v>
      </c>
      <c r="B1056" s="721"/>
      <c r="C1056" s="720" t="s">
        <v>29394</v>
      </c>
      <c r="D1056" s="721"/>
      <c r="E1056" s="720"/>
      <c r="F1056" s="721"/>
      <c r="G1056" s="723"/>
      <c r="H1056" s="721"/>
      <c r="AA1056" s="59"/>
      <c r="AB1056" s="59"/>
      <c r="AE1056"/>
      <c r="AF1056"/>
    </row>
    <row r="1057" spans="1:32">
      <c r="A1057" s="716" t="s">
        <v>20865</v>
      </c>
      <c r="B1057" s="716"/>
      <c r="C1057" s="716" t="s">
        <v>3825</v>
      </c>
      <c r="D1057" s="716"/>
      <c r="E1057" s="717"/>
      <c r="F1057" s="716"/>
      <c r="G1057" s="718"/>
      <c r="H1057" s="716"/>
      <c r="AA1057" s="59"/>
      <c r="AB1057" s="59"/>
      <c r="AE1057"/>
      <c r="AF1057"/>
    </row>
    <row r="1058" spans="1:32">
      <c r="A1058" s="721" t="s">
        <v>20866</v>
      </c>
      <c r="B1058" s="721"/>
      <c r="C1058" s="721" t="s">
        <v>3825</v>
      </c>
      <c r="D1058" s="721"/>
      <c r="E1058" s="720"/>
      <c r="F1058" s="721"/>
      <c r="G1058" s="723"/>
      <c r="H1058" s="721"/>
      <c r="AA1058" s="59"/>
      <c r="AB1058" s="59"/>
      <c r="AE1058"/>
      <c r="AF1058"/>
    </row>
    <row r="1059" spans="1:32">
      <c r="A1059" s="716" t="s">
        <v>20867</v>
      </c>
      <c r="B1059" s="716"/>
      <c r="C1059" s="716" t="s">
        <v>3825</v>
      </c>
      <c r="D1059" s="716"/>
      <c r="E1059" s="717"/>
      <c r="F1059" s="716"/>
      <c r="G1059" s="718"/>
      <c r="H1059" s="716"/>
      <c r="AA1059" s="59"/>
      <c r="AB1059" s="59"/>
      <c r="AE1059"/>
      <c r="AF1059"/>
    </row>
    <row r="1060" spans="1:32">
      <c r="A1060" s="721" t="s">
        <v>3789</v>
      </c>
      <c r="B1060" s="721"/>
      <c r="C1060" s="721" t="s">
        <v>3825</v>
      </c>
      <c r="D1060" s="721" t="s">
        <v>19634</v>
      </c>
      <c r="E1060" s="720"/>
      <c r="F1060" s="721"/>
      <c r="G1060" s="723"/>
      <c r="H1060" s="721"/>
      <c r="AA1060" s="59"/>
      <c r="AB1060" s="59"/>
      <c r="AE1060"/>
      <c r="AF1060"/>
    </row>
    <row r="1061" spans="1:32">
      <c r="A1061" s="716" t="s">
        <v>20868</v>
      </c>
      <c r="B1061" s="716"/>
      <c r="C1061" s="716" t="s">
        <v>3825</v>
      </c>
      <c r="D1061" s="716"/>
      <c r="E1061" s="717"/>
      <c r="F1061" s="716"/>
      <c r="G1061" s="718"/>
      <c r="H1061" s="716"/>
      <c r="AA1061" s="59"/>
      <c r="AB1061" s="59"/>
      <c r="AE1061"/>
      <c r="AF1061"/>
    </row>
    <row r="1062" spans="1:32">
      <c r="A1062" s="721" t="s">
        <v>20869</v>
      </c>
      <c r="B1062" s="721"/>
      <c r="C1062" s="721" t="s">
        <v>3825</v>
      </c>
      <c r="D1062" s="721"/>
      <c r="E1062" s="720"/>
      <c r="F1062" s="721"/>
      <c r="G1062" s="723"/>
      <c r="H1062" s="721"/>
      <c r="AA1062" s="59"/>
      <c r="AB1062" s="59"/>
      <c r="AE1062"/>
      <c r="AF1062"/>
    </row>
    <row r="1063" spans="1:32">
      <c r="A1063" s="716" t="s">
        <v>20870</v>
      </c>
      <c r="B1063" s="716"/>
      <c r="C1063" s="716" t="s">
        <v>3825</v>
      </c>
      <c r="D1063" s="716"/>
      <c r="E1063" s="717"/>
      <c r="F1063" s="716"/>
      <c r="G1063" s="718"/>
      <c r="H1063" s="716"/>
      <c r="AA1063" s="59"/>
      <c r="AB1063" s="59"/>
      <c r="AE1063"/>
      <c r="AF1063"/>
    </row>
    <row r="1064" spans="1:32">
      <c r="A1064" s="721" t="s">
        <v>12570</v>
      </c>
      <c r="B1064" s="721"/>
      <c r="C1064" s="721" t="s">
        <v>3825</v>
      </c>
      <c r="D1064" s="721"/>
      <c r="E1064" s="720"/>
      <c r="F1064" s="721"/>
      <c r="G1064" s="723"/>
      <c r="H1064" s="721"/>
      <c r="AA1064" s="59"/>
      <c r="AB1064" s="59"/>
      <c r="AE1064"/>
      <c r="AF1064"/>
    </row>
    <row r="1065" spans="1:32">
      <c r="A1065" s="716" t="s">
        <v>12571</v>
      </c>
      <c r="B1065" s="716"/>
      <c r="C1065" s="716" t="s">
        <v>3825</v>
      </c>
      <c r="D1065" s="716"/>
      <c r="E1065" s="717"/>
      <c r="F1065" s="716"/>
      <c r="G1065" s="718"/>
      <c r="H1065" s="716"/>
      <c r="AA1065" s="59"/>
      <c r="AB1065" s="59"/>
      <c r="AE1065"/>
      <c r="AF1065"/>
    </row>
    <row r="1066" spans="1:32">
      <c r="A1066" s="721" t="s">
        <v>20871</v>
      </c>
      <c r="B1066" s="721"/>
      <c r="C1066" s="721" t="s">
        <v>3825</v>
      </c>
      <c r="D1066" s="721"/>
      <c r="E1066" s="720"/>
      <c r="F1066" s="721"/>
      <c r="G1066" s="723"/>
      <c r="H1066" s="721"/>
      <c r="AA1066" s="59"/>
      <c r="AB1066" s="59"/>
      <c r="AE1066"/>
      <c r="AF1066"/>
    </row>
    <row r="1067" spans="1:32">
      <c r="A1067" s="716" t="s">
        <v>20872</v>
      </c>
      <c r="B1067" s="716"/>
      <c r="C1067" s="716" t="s">
        <v>3825</v>
      </c>
      <c r="D1067" s="716"/>
      <c r="E1067" s="717"/>
      <c r="F1067" s="716"/>
      <c r="G1067" s="718"/>
      <c r="H1067" s="716"/>
      <c r="AA1067" s="59"/>
      <c r="AB1067" s="59"/>
      <c r="AE1067"/>
      <c r="AF1067"/>
    </row>
    <row r="1068" spans="1:32">
      <c r="A1068" s="721" t="s">
        <v>20873</v>
      </c>
      <c r="B1068" s="721"/>
      <c r="C1068" s="721" t="s">
        <v>3825</v>
      </c>
      <c r="D1068" s="721"/>
      <c r="E1068" s="720"/>
      <c r="F1068" s="721"/>
      <c r="G1068" s="723"/>
      <c r="H1068" s="721" t="s">
        <v>3675</v>
      </c>
      <c r="AA1068" s="59"/>
      <c r="AB1068" s="59"/>
      <c r="AE1068"/>
      <c r="AF1068"/>
    </row>
    <row r="1069" spans="1:32">
      <c r="A1069" s="716" t="s">
        <v>19632</v>
      </c>
      <c r="B1069" s="716"/>
      <c r="C1069" s="720" t="s">
        <v>29394</v>
      </c>
      <c r="D1069" s="716" t="s">
        <v>19633</v>
      </c>
      <c r="E1069" s="717"/>
      <c r="F1069" s="716"/>
      <c r="G1069" s="718"/>
      <c r="H1069" s="716" t="s">
        <v>3675</v>
      </c>
      <c r="AA1069" s="59"/>
      <c r="AB1069" s="59"/>
      <c r="AE1069"/>
      <c r="AF1069"/>
    </row>
    <row r="1070" spans="1:32">
      <c r="A1070" s="721" t="s">
        <v>3808</v>
      </c>
      <c r="B1070" s="721"/>
      <c r="C1070" s="721" t="s">
        <v>3825</v>
      </c>
      <c r="D1070" s="721" t="s">
        <v>19631</v>
      </c>
      <c r="E1070" s="720"/>
      <c r="F1070" s="721"/>
      <c r="G1070" s="723"/>
      <c r="H1070" s="721" t="s">
        <v>3675</v>
      </c>
      <c r="AA1070" s="59"/>
      <c r="AB1070" s="59"/>
      <c r="AE1070"/>
      <c r="AF1070"/>
    </row>
    <row r="1071" spans="1:32">
      <c r="A1071" s="716" t="s">
        <v>19629</v>
      </c>
      <c r="B1071" s="716"/>
      <c r="C1071" s="716" t="s">
        <v>3825</v>
      </c>
      <c r="D1071" s="716" t="s">
        <v>19630</v>
      </c>
      <c r="E1071" s="717"/>
      <c r="F1071" s="716"/>
      <c r="G1071" s="718"/>
      <c r="H1071" s="716" t="s">
        <v>3675</v>
      </c>
      <c r="AA1071" s="59"/>
      <c r="AB1071" s="59"/>
      <c r="AE1071"/>
      <c r="AF1071"/>
    </row>
    <row r="1072" spans="1:32">
      <c r="A1072" s="721" t="s">
        <v>3809</v>
      </c>
      <c r="B1072" s="721"/>
      <c r="C1072" s="721" t="s">
        <v>3825</v>
      </c>
      <c r="D1072" s="721" t="s">
        <v>19628</v>
      </c>
      <c r="E1072" s="720"/>
      <c r="F1072" s="721"/>
      <c r="G1072" s="723"/>
      <c r="H1072" s="721" t="s">
        <v>3675</v>
      </c>
      <c r="AA1072" s="59"/>
      <c r="AB1072" s="59"/>
      <c r="AE1072"/>
      <c r="AF1072"/>
    </row>
    <row r="1073" spans="1:32">
      <c r="A1073" s="716" t="s">
        <v>20874</v>
      </c>
      <c r="B1073" s="716"/>
      <c r="C1073" s="720" t="s">
        <v>29394</v>
      </c>
      <c r="D1073" s="716"/>
      <c r="E1073" s="717"/>
      <c r="F1073" s="716"/>
      <c r="G1073" s="718"/>
      <c r="H1073" s="716" t="s">
        <v>3675</v>
      </c>
      <c r="AA1073" s="59"/>
      <c r="AB1073" s="59"/>
      <c r="AE1073"/>
      <c r="AF1073"/>
    </row>
    <row r="1074" spans="1:32">
      <c r="A1074" s="721" t="s">
        <v>29392</v>
      </c>
      <c r="B1074" s="721"/>
      <c r="C1074" s="720" t="s">
        <v>29394</v>
      </c>
      <c r="D1074" s="721" t="s">
        <v>19627</v>
      </c>
      <c r="E1074" s="720"/>
      <c r="F1074" s="721"/>
      <c r="G1074" s="723"/>
      <c r="H1074" s="721" t="s">
        <v>2993</v>
      </c>
      <c r="AA1074" s="59"/>
      <c r="AB1074" s="59"/>
      <c r="AE1074"/>
      <c r="AF1074"/>
    </row>
    <row r="1075" spans="1:32">
      <c r="A1075" s="716" t="s">
        <v>29393</v>
      </c>
      <c r="B1075" s="716"/>
      <c r="C1075" s="716" t="s">
        <v>3825</v>
      </c>
      <c r="D1075" s="716" t="s">
        <v>19625</v>
      </c>
      <c r="E1075" s="717"/>
      <c r="F1075" s="716"/>
      <c r="G1075" s="718"/>
      <c r="H1075" s="716" t="s">
        <v>2993</v>
      </c>
      <c r="AA1075" s="59"/>
      <c r="AB1075" s="59"/>
      <c r="AE1075"/>
      <c r="AF1075"/>
    </row>
    <row r="1076" spans="1:32">
      <c r="A1076" s="721"/>
      <c r="B1076" s="721"/>
      <c r="C1076" s="721"/>
      <c r="D1076" s="721"/>
      <c r="E1076" s="720"/>
      <c r="F1076" s="721"/>
      <c r="G1076" s="723"/>
      <c r="H1076" s="721"/>
      <c r="AA1076" s="59"/>
      <c r="AB1076" s="59"/>
      <c r="AE1076"/>
      <c r="AF1076"/>
    </row>
    <row r="1077" spans="1:32">
      <c r="A1077" s="716"/>
      <c r="B1077" s="716"/>
      <c r="C1077" s="716"/>
      <c r="D1077" s="716"/>
      <c r="E1077" s="717"/>
      <c r="F1077" s="716"/>
      <c r="G1077" s="718"/>
      <c r="H1077" s="716"/>
      <c r="AA1077" s="59"/>
      <c r="AB1077" s="59"/>
      <c r="AE1077"/>
      <c r="AF1077"/>
    </row>
    <row r="1078" spans="1:32">
      <c r="A1078" s="721"/>
      <c r="B1078" s="721"/>
      <c r="C1078" s="721"/>
      <c r="D1078" s="721"/>
      <c r="E1078" s="720"/>
      <c r="F1078" s="721"/>
      <c r="G1078" s="723"/>
      <c r="H1078" s="721"/>
      <c r="AA1078" s="59"/>
      <c r="AB1078" s="59"/>
      <c r="AE1078"/>
      <c r="AF1078"/>
    </row>
    <row r="1079" spans="1:32">
      <c r="A1079" s="716"/>
      <c r="B1079" s="716"/>
      <c r="C1079" s="716"/>
      <c r="D1079" s="716"/>
      <c r="E1079" s="717"/>
      <c r="F1079" s="716"/>
      <c r="G1079" s="718"/>
      <c r="H1079" s="716"/>
      <c r="AA1079" s="59"/>
      <c r="AB1079" s="59"/>
      <c r="AE1079"/>
      <c r="AF1079"/>
    </row>
    <row r="1080" spans="1:32">
      <c r="A1080" s="721"/>
      <c r="B1080" s="721"/>
      <c r="C1080" s="721"/>
      <c r="D1080" s="721"/>
      <c r="E1080" s="720"/>
      <c r="F1080" s="721"/>
      <c r="G1080" s="723"/>
      <c r="H1080" s="721"/>
      <c r="AA1080" s="59"/>
      <c r="AB1080" s="59"/>
      <c r="AE1080"/>
      <c r="AF1080"/>
    </row>
    <row r="1081" spans="1:32">
      <c r="A1081" s="716"/>
      <c r="B1081" s="716"/>
      <c r="C1081" s="716"/>
      <c r="D1081" s="716"/>
      <c r="E1081" s="717"/>
      <c r="F1081" s="716"/>
      <c r="G1081" s="718"/>
      <c r="H1081" s="716"/>
      <c r="AA1081" s="59"/>
      <c r="AB1081" s="59"/>
      <c r="AE1081"/>
      <c r="AF1081"/>
    </row>
    <row r="1082" spans="1:32">
      <c r="A1082" s="721"/>
      <c r="B1082" s="721"/>
      <c r="C1082" s="721"/>
      <c r="D1082" s="721"/>
      <c r="E1082" s="720"/>
      <c r="F1082" s="721"/>
      <c r="G1082" s="723"/>
      <c r="H1082" s="721"/>
      <c r="AA1082" s="59"/>
      <c r="AB1082" s="59"/>
      <c r="AE1082"/>
      <c r="AF1082"/>
    </row>
    <row r="1083" spans="1:32">
      <c r="C1083" s="721" t="s">
        <v>3825</v>
      </c>
      <c r="D1083" s="596" t="s">
        <v>17073</v>
      </c>
      <c r="E1083" t="s">
        <v>17078</v>
      </c>
      <c r="H1083"/>
      <c r="AA1083" s="59"/>
      <c r="AB1083" s="59"/>
      <c r="AE1083"/>
      <c r="AF1083"/>
    </row>
    <row r="1084" spans="1:32">
      <c r="A1084" t="s">
        <v>17074</v>
      </c>
      <c r="C1084" s="721" t="s">
        <v>3825</v>
      </c>
      <c r="D1084" s="596" t="s">
        <v>17074</v>
      </c>
      <c r="E1084" t="s">
        <v>17078</v>
      </c>
      <c r="H1084"/>
      <c r="AA1084" s="59"/>
      <c r="AB1084" s="59"/>
      <c r="AE1084"/>
      <c r="AF1084"/>
    </row>
    <row r="1085" spans="1:32">
      <c r="A1085" t="s">
        <v>17075</v>
      </c>
      <c r="C1085" s="720" t="s">
        <v>29394</v>
      </c>
      <c r="D1085" s="596" t="s">
        <v>17075</v>
      </c>
      <c r="E1085" t="s">
        <v>17078</v>
      </c>
      <c r="H1085"/>
      <c r="AA1085" s="59"/>
      <c r="AB1085" s="59"/>
      <c r="AE1085"/>
      <c r="AF1085"/>
    </row>
    <row r="1086" spans="1:32">
      <c r="A1086" t="s">
        <v>20875</v>
      </c>
      <c r="C1086" s="721" t="s">
        <v>3825</v>
      </c>
      <c r="D1086" s="596" t="s">
        <v>17076</v>
      </c>
      <c r="E1086" t="s">
        <v>17078</v>
      </c>
      <c r="H1086"/>
      <c r="AA1086" s="59"/>
      <c r="AB1086" s="59"/>
      <c r="AE1086"/>
      <c r="AF1086"/>
    </row>
    <row r="1087" spans="1:32">
      <c r="E1087" s="596"/>
      <c r="H1087"/>
      <c r="AB1087" s="59"/>
      <c r="AC1087" s="59"/>
      <c r="AE1087"/>
      <c r="AF1087"/>
    </row>
  </sheetData>
  <sortState xmlns:xlrd2="http://schemas.microsoft.com/office/spreadsheetml/2017/richdata2" ref="AQ4:AQ43">
    <sortCondition ref="AQ4"/>
  </sortState>
  <mergeCells count="26">
    <mergeCell ref="A924:B924"/>
    <mergeCell ref="AU8:AW8"/>
    <mergeCell ref="AU9:AW9"/>
    <mergeCell ref="AU10:AW10"/>
    <mergeCell ref="AU11:AW11"/>
    <mergeCell ref="AU12:AW12"/>
    <mergeCell ref="I885:L885"/>
    <mergeCell ref="I870:J870"/>
    <mergeCell ref="I877:J877"/>
    <mergeCell ref="F758:H758"/>
    <mergeCell ref="I839:M839"/>
    <mergeCell ref="I848:J848"/>
    <mergeCell ref="I869:J869"/>
    <mergeCell ref="I858:J858"/>
    <mergeCell ref="AU2:AW3"/>
    <mergeCell ref="AU4:AW4"/>
    <mergeCell ref="AU5:AW5"/>
    <mergeCell ref="AU6:AW6"/>
    <mergeCell ref="AU7:AW7"/>
    <mergeCell ref="A1:D1"/>
    <mergeCell ref="E1:H1"/>
    <mergeCell ref="I863:J863"/>
    <mergeCell ref="AG2:AJ2"/>
    <mergeCell ref="AL2:AS2"/>
    <mergeCell ref="A2:T2"/>
    <mergeCell ref="I849:J849"/>
  </mergeCells>
  <hyperlinks>
    <hyperlink ref="A1" location="'0000'!A1" display="|🔝| To main page" xr:uid="{00000000-0004-0000-0F00-000000000000}"/>
    <hyperlink ref="E1:H1" r:id="rId1" display="DONATE" xr:uid="{00000000-0004-0000-0F00-000001000000}"/>
    <hyperlink ref="Y593" r:id="rId2" tooltip="House Tarm" display="http://oakthorne.net/wiki/index.php?title=House_Tarm" xr:uid="{00000000-0004-0000-0F00-000002000000}"/>
    <hyperlink ref="Y130" r:id="rId3" tooltip="House Melshimber" display="http://oakthorne.net/wiki/index.php?title=House_Melshimber" xr:uid="{00000000-0004-0000-0F00-000003000000}"/>
    <hyperlink ref="Y436" r:id="rId4" tooltip="Jhamanthra Tsathree" display="https://forgottenrealms.fandom.com/wiki/Jhamanthra_Tsathree" xr:uid="{00000000-0004-0000-0F00-000004000000}"/>
    <hyperlink ref="Y733" r:id="rId5" tooltip="Waterdeep" display="https://forgottenrealms.fandom.com/wiki/Waterdeep" xr:uid="{00000000-0004-0000-0F00-000005000000}"/>
    <hyperlink ref="U60" r:id="rId6" xr:uid="{00000000-0004-0000-0F00-000006000000}"/>
    <hyperlink ref="U13" r:id="rId7" xr:uid="{00000000-0004-0000-0F00-000007000000}"/>
    <hyperlink ref="U422" r:id="rId8" xr:uid="{00000000-0004-0000-0F00-000008000000}"/>
    <hyperlink ref="U552" r:id="rId9" xr:uid="{00000000-0004-0000-0F00-000009000000}"/>
    <hyperlink ref="U564" r:id="rId10" xr:uid="{00000000-0004-0000-0F00-00000A000000}"/>
    <hyperlink ref="U187" r:id="rId11" xr:uid="{00000000-0004-0000-0F00-00000B000000}"/>
    <hyperlink ref="H145" r:id="rId12" tooltip="Heroes' Rest" display="http://oakthorne.net/wiki/index.php?title=Heroes%27_Rest" xr:uid="{00000000-0004-0000-0F00-00000C000000}"/>
    <hyperlink ref="H621" r:id="rId13" tooltip="Cathalishaera's Rooming House" display="http://oakthorne.net/wiki/index.php?title=Cathalishaera%27s_Rooming_House" xr:uid="{00000000-0004-0000-0F00-00000D000000}"/>
    <hyperlink ref="H694" r:id="rId14" tooltip="Frewn's Brews (page does not exist)" display="https://forgottenrealms.fandom.com/wiki/Frewn%27s_Brews?veaction=edit&amp;redlink=1" xr:uid="{00000000-0004-0000-0F00-00000E000000}"/>
  </hyperlinks>
  <pageMargins left="0.7" right="0.7" top="0.75" bottom="0.75" header="0.3" footer="0.3"/>
  <pageSetup paperSize="9" orientation="portrait" r:id="rId15"/>
  <legacyDrawing r:id="rId16"/>
  <tableParts count="3">
    <tablePart r:id="rId17"/>
    <tablePart r:id="rId18"/>
    <tablePart r:id="rId1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Аркуш8" filterMode="1">
    <outlinePr summaryBelow="0" summaryRight="0"/>
  </sheetPr>
  <dimension ref="A1:M119"/>
  <sheetViews>
    <sheetView workbookViewId="0">
      <pane xSplit="1" ySplit="1" topLeftCell="J106" activePane="bottomRight" state="frozen"/>
      <selection pane="topRight" activeCell="B1" sqref="B1"/>
      <selection pane="bottomLeft" activeCell="A2" sqref="A2"/>
      <selection pane="bottomRight" activeCell="M115" sqref="M115"/>
    </sheetView>
  </sheetViews>
  <sheetFormatPr defaultColWidth="14.42578125" defaultRowHeight="15.75" customHeight="1"/>
  <cols>
    <col min="1" max="1" width="27.140625" style="386" customWidth="1"/>
    <col min="2" max="2" width="19.140625" style="386" customWidth="1"/>
    <col min="3" max="3" width="13.42578125" style="386" customWidth="1"/>
    <col min="4" max="4" width="8.85546875" style="386" customWidth="1"/>
    <col min="5" max="5" width="6.85546875" style="386" customWidth="1"/>
    <col min="6" max="6" width="11.28515625" style="386" customWidth="1"/>
    <col min="7" max="7" width="9.28515625" style="386" customWidth="1"/>
    <col min="8" max="8" width="8.85546875" style="386" customWidth="1"/>
    <col min="9" max="9" width="15.7109375" style="386" customWidth="1"/>
    <col min="10" max="10" width="19.42578125" style="386" customWidth="1"/>
    <col min="11" max="11" width="25.85546875" style="386" customWidth="1"/>
    <col min="12" max="12" width="15.85546875" style="386" customWidth="1"/>
    <col min="13" max="13" width="17.28515625" style="386" customWidth="1"/>
    <col min="14" max="16384" width="14.42578125" style="386"/>
  </cols>
  <sheetData>
    <row r="1" spans="1:13" ht="15">
      <c r="A1" s="490" t="s">
        <v>16183</v>
      </c>
      <c r="B1" s="388" t="s">
        <v>12363</v>
      </c>
      <c r="C1" s="388" t="s">
        <v>16184</v>
      </c>
      <c r="D1" s="388" t="s">
        <v>3831</v>
      </c>
      <c r="E1" s="388" t="s">
        <v>16185</v>
      </c>
      <c r="F1" s="388" t="s">
        <v>16186</v>
      </c>
      <c r="G1" s="388" t="s">
        <v>13185</v>
      </c>
      <c r="H1" s="388" t="s">
        <v>16187</v>
      </c>
      <c r="I1" s="388" t="s">
        <v>16188</v>
      </c>
      <c r="J1" s="388" t="s">
        <v>16189</v>
      </c>
      <c r="K1" s="388" t="s">
        <v>16190</v>
      </c>
      <c r="L1" s="388" t="s">
        <v>16191</v>
      </c>
      <c r="M1" s="388" t="s">
        <v>16192</v>
      </c>
    </row>
    <row r="2" spans="1:13" ht="15.75" hidden="1" customHeight="1">
      <c r="A2" s="636" t="s">
        <v>2258</v>
      </c>
      <c r="B2" s="637" t="s">
        <v>2701</v>
      </c>
      <c r="C2" s="637" t="s">
        <v>16193</v>
      </c>
      <c r="D2" s="637" t="s">
        <v>3965</v>
      </c>
      <c r="E2" s="637">
        <v>2</v>
      </c>
      <c r="F2" s="637" t="s">
        <v>237</v>
      </c>
      <c r="G2" s="637" t="s">
        <v>1303</v>
      </c>
      <c r="H2" s="637" t="s">
        <v>16373</v>
      </c>
      <c r="I2" s="637" t="s">
        <v>16374</v>
      </c>
      <c r="J2" s="637" t="s">
        <v>16375</v>
      </c>
      <c r="K2" s="637" t="s">
        <v>16376</v>
      </c>
      <c r="L2" s="637"/>
      <c r="M2" s="637"/>
    </row>
    <row r="3" spans="1:13" ht="15.75" hidden="1" customHeight="1">
      <c r="A3" s="636" t="s">
        <v>2261</v>
      </c>
      <c r="B3" s="637" t="s">
        <v>2701</v>
      </c>
      <c r="C3" s="637" t="s">
        <v>16225</v>
      </c>
      <c r="D3" s="637" t="s">
        <v>3965</v>
      </c>
      <c r="E3" s="637"/>
      <c r="F3" s="637" t="s">
        <v>223</v>
      </c>
      <c r="G3" s="637" t="s">
        <v>1306</v>
      </c>
      <c r="H3" s="637"/>
      <c r="I3" s="637" t="s">
        <v>16256</v>
      </c>
      <c r="J3" s="637"/>
      <c r="K3" s="637"/>
      <c r="L3" s="637"/>
      <c r="M3" s="637"/>
    </row>
    <row r="4" spans="1:13" ht="15.75" hidden="1" customHeight="1">
      <c r="A4" s="636" t="s">
        <v>2295</v>
      </c>
      <c r="B4" s="637" t="s">
        <v>16275</v>
      </c>
      <c r="C4" s="637" t="s">
        <v>16225</v>
      </c>
      <c r="D4" s="637" t="s">
        <v>3965</v>
      </c>
      <c r="E4" s="637">
        <v>5</v>
      </c>
      <c r="F4" s="637" t="s">
        <v>237</v>
      </c>
      <c r="G4" s="637" t="s">
        <v>1748</v>
      </c>
      <c r="H4" s="637"/>
      <c r="I4" s="637" t="s">
        <v>16276</v>
      </c>
      <c r="J4" s="637" t="s">
        <v>16277</v>
      </c>
      <c r="K4" s="638" t="s">
        <v>16278</v>
      </c>
      <c r="L4" s="638"/>
      <c r="M4" s="639" t="s">
        <v>16279</v>
      </c>
    </row>
    <row r="5" spans="1:13" ht="15.75" hidden="1" customHeight="1">
      <c r="A5" s="637" t="s">
        <v>3731</v>
      </c>
      <c r="B5" s="637" t="s">
        <v>2674</v>
      </c>
      <c r="C5" s="637" t="s">
        <v>16225</v>
      </c>
      <c r="D5" s="637" t="s">
        <v>3965</v>
      </c>
      <c r="E5" s="637">
        <v>4</v>
      </c>
      <c r="F5" s="637" t="s">
        <v>16235</v>
      </c>
      <c r="G5" s="637" t="s">
        <v>16194</v>
      </c>
      <c r="H5" s="637"/>
      <c r="I5" s="637" t="s">
        <v>16342</v>
      </c>
      <c r="J5" s="637"/>
      <c r="K5" s="637"/>
      <c r="L5" s="637"/>
      <c r="M5" s="637"/>
    </row>
    <row r="6" spans="1:13" ht="15.75" hidden="1" customHeight="1">
      <c r="A6" s="636" t="s">
        <v>16271</v>
      </c>
      <c r="B6" s="637" t="s">
        <v>2701</v>
      </c>
      <c r="C6" s="637" t="s">
        <v>16272</v>
      </c>
      <c r="D6" s="637" t="s">
        <v>3965</v>
      </c>
      <c r="E6" s="637"/>
      <c r="F6" s="637" t="s">
        <v>230</v>
      </c>
      <c r="G6" s="637" t="s">
        <v>1347</v>
      </c>
      <c r="H6" s="637"/>
      <c r="I6" s="637"/>
      <c r="J6" s="637" t="s">
        <v>16273</v>
      </c>
      <c r="K6" s="637" t="s">
        <v>16274</v>
      </c>
      <c r="L6" s="637"/>
      <c r="M6" s="637"/>
    </row>
    <row r="7" spans="1:13" ht="15.75" hidden="1" customHeight="1">
      <c r="A7" s="636" t="s">
        <v>2294</v>
      </c>
      <c r="B7" s="492" t="s">
        <v>2701</v>
      </c>
      <c r="C7" s="492" t="s">
        <v>16289</v>
      </c>
      <c r="D7" s="492" t="s">
        <v>3965</v>
      </c>
      <c r="E7" s="492"/>
      <c r="F7" s="492" t="s">
        <v>223</v>
      </c>
      <c r="G7" s="492" t="s">
        <v>1746</v>
      </c>
      <c r="H7" s="492"/>
      <c r="I7" s="492" t="s">
        <v>16290</v>
      </c>
      <c r="J7" s="492"/>
      <c r="K7" s="493"/>
      <c r="L7" s="493" t="s">
        <v>16291</v>
      </c>
      <c r="M7" s="493" t="s">
        <v>16292</v>
      </c>
    </row>
    <row r="8" spans="1:13" ht="15.75" hidden="1" customHeight="1">
      <c r="A8" s="637" t="s">
        <v>16220</v>
      </c>
      <c r="B8" s="492" t="s">
        <v>2701</v>
      </c>
      <c r="C8" s="492" t="s">
        <v>16208</v>
      </c>
      <c r="D8" s="492" t="s">
        <v>3965</v>
      </c>
      <c r="E8" s="492">
        <v>2</v>
      </c>
      <c r="F8" s="492"/>
      <c r="G8" s="492" t="s">
        <v>16221</v>
      </c>
      <c r="H8" s="492"/>
      <c r="I8" s="492" t="s">
        <v>16222</v>
      </c>
      <c r="J8" s="492"/>
      <c r="K8" s="492"/>
      <c r="L8" s="492"/>
      <c r="M8" s="492"/>
    </row>
    <row r="9" spans="1:13" ht="15.75" hidden="1" customHeight="1">
      <c r="A9" s="636" t="s">
        <v>2267</v>
      </c>
      <c r="B9" s="492" t="s">
        <v>2701</v>
      </c>
      <c r="C9" s="492" t="s">
        <v>16208</v>
      </c>
      <c r="D9" s="492" t="s">
        <v>3965</v>
      </c>
      <c r="E9" s="492"/>
      <c r="F9" s="492" t="s">
        <v>237</v>
      </c>
      <c r="G9" s="492" t="s">
        <v>1314</v>
      </c>
      <c r="H9" s="492" t="s">
        <v>16315</v>
      </c>
      <c r="I9" s="495" t="s">
        <v>16316</v>
      </c>
      <c r="J9" s="492" t="s">
        <v>16317</v>
      </c>
      <c r="K9" s="492" t="s">
        <v>16318</v>
      </c>
      <c r="L9" s="492" t="s">
        <v>16319</v>
      </c>
      <c r="M9" s="496" t="s">
        <v>16320</v>
      </c>
    </row>
    <row r="10" spans="1:13" ht="15.75" hidden="1" customHeight="1">
      <c r="A10" s="636" t="s">
        <v>2289</v>
      </c>
      <c r="B10" s="492" t="s">
        <v>2701</v>
      </c>
      <c r="C10" s="492" t="s">
        <v>16208</v>
      </c>
      <c r="D10" s="492" t="s">
        <v>3965</v>
      </c>
      <c r="E10" s="492"/>
      <c r="F10" s="492" t="s">
        <v>230</v>
      </c>
      <c r="G10" s="492" t="s">
        <v>1346</v>
      </c>
      <c r="H10" s="492" t="s">
        <v>16351</v>
      </c>
      <c r="I10" s="492" t="s">
        <v>5647</v>
      </c>
      <c r="J10" s="492" t="s">
        <v>16352</v>
      </c>
      <c r="K10" s="492" t="s">
        <v>16353</v>
      </c>
      <c r="L10" s="492" t="s">
        <v>16354</v>
      </c>
      <c r="M10" s="492"/>
    </row>
    <row r="11" spans="1:13" ht="15.75" hidden="1" customHeight="1">
      <c r="A11" s="636" t="s">
        <v>2308</v>
      </c>
      <c r="B11" s="492" t="s">
        <v>2674</v>
      </c>
      <c r="C11" s="492" t="s">
        <v>16208</v>
      </c>
      <c r="D11" s="492" t="s">
        <v>3965</v>
      </c>
      <c r="E11" s="492">
        <v>2</v>
      </c>
      <c r="F11" s="492" t="s">
        <v>223</v>
      </c>
      <c r="G11" s="492" t="s">
        <v>1782</v>
      </c>
      <c r="H11" s="495" t="s">
        <v>16413</v>
      </c>
      <c r="I11" s="492" t="s">
        <v>16414</v>
      </c>
      <c r="J11" s="492" t="s">
        <v>16415</v>
      </c>
      <c r="K11" s="492" t="s">
        <v>16416</v>
      </c>
      <c r="L11" s="492" t="s">
        <v>16417</v>
      </c>
      <c r="M11" s="492"/>
    </row>
    <row r="12" spans="1:13" ht="15.75" hidden="1" customHeight="1">
      <c r="A12" s="637" t="s">
        <v>2305</v>
      </c>
      <c r="B12" s="492" t="s">
        <v>2701</v>
      </c>
      <c r="C12" s="492"/>
      <c r="D12" s="492" t="s">
        <v>3965</v>
      </c>
      <c r="E12" s="492"/>
      <c r="F12" s="492" t="s">
        <v>230</v>
      </c>
      <c r="G12" s="492" t="s">
        <v>16194</v>
      </c>
      <c r="H12" s="492"/>
      <c r="I12" s="492" t="s">
        <v>16195</v>
      </c>
      <c r="J12" s="492"/>
      <c r="K12" s="492"/>
      <c r="L12" s="492"/>
      <c r="M12" s="492"/>
    </row>
    <row r="13" spans="1:13" ht="15.75" hidden="1" customHeight="1">
      <c r="A13" s="636" t="s">
        <v>2311</v>
      </c>
      <c r="B13" s="492" t="s">
        <v>2670</v>
      </c>
      <c r="C13" s="492"/>
      <c r="D13" s="492" t="s">
        <v>3965</v>
      </c>
      <c r="E13" s="492"/>
      <c r="F13" s="492" t="s">
        <v>230</v>
      </c>
      <c r="G13" s="492" t="s">
        <v>1788</v>
      </c>
      <c r="H13" s="492"/>
      <c r="I13" s="492" t="s">
        <v>16197</v>
      </c>
      <c r="J13" s="492"/>
      <c r="K13" s="492"/>
      <c r="L13" s="492"/>
      <c r="M13" s="492"/>
    </row>
    <row r="14" spans="1:13" ht="15.75" hidden="1" customHeight="1">
      <c r="A14" s="637" t="s">
        <v>5668</v>
      </c>
      <c r="B14" s="492" t="s">
        <v>2670</v>
      </c>
      <c r="C14" s="492"/>
      <c r="D14" s="492" t="s">
        <v>3965</v>
      </c>
      <c r="E14" s="492">
        <v>3</v>
      </c>
      <c r="F14" s="492" t="s">
        <v>223</v>
      </c>
      <c r="G14" s="492" t="s">
        <v>16194</v>
      </c>
      <c r="H14" s="492"/>
      <c r="I14" s="492"/>
      <c r="J14" s="492"/>
      <c r="K14" s="492"/>
      <c r="L14" s="492"/>
      <c r="M14" s="492"/>
    </row>
    <row r="15" spans="1:13" ht="15.75" hidden="1" customHeight="1">
      <c r="A15" s="491" t="s">
        <v>16229</v>
      </c>
      <c r="B15" s="492" t="s">
        <v>2701</v>
      </c>
      <c r="C15" s="492"/>
      <c r="D15" s="492" t="s">
        <v>3965</v>
      </c>
      <c r="E15" s="492"/>
      <c r="F15" s="492" t="s">
        <v>223</v>
      </c>
      <c r="G15" s="492" t="s">
        <v>16194</v>
      </c>
      <c r="H15" s="492"/>
      <c r="I15" s="492" t="s">
        <v>16230</v>
      </c>
      <c r="J15" s="492"/>
      <c r="K15" s="493"/>
      <c r="L15" s="492"/>
      <c r="M15" s="493" t="s">
        <v>16231</v>
      </c>
    </row>
    <row r="16" spans="1:13" ht="15.75" hidden="1" customHeight="1">
      <c r="A16" s="491" t="s">
        <v>2293</v>
      </c>
      <c r="B16" s="492" t="s">
        <v>2670</v>
      </c>
      <c r="C16" s="492"/>
      <c r="D16" s="492" t="s">
        <v>3965</v>
      </c>
      <c r="E16" s="492"/>
      <c r="F16" s="492" t="s">
        <v>237</v>
      </c>
      <c r="G16" s="492" t="s">
        <v>1744</v>
      </c>
      <c r="H16" s="492"/>
      <c r="I16" s="492"/>
      <c r="J16" s="492"/>
      <c r="K16" s="493"/>
      <c r="L16" s="492"/>
    </row>
    <row r="17" spans="1:13" ht="15.75" hidden="1" customHeight="1">
      <c r="A17" s="492" t="s">
        <v>16257</v>
      </c>
      <c r="B17" s="492" t="s">
        <v>2670</v>
      </c>
      <c r="C17" s="492"/>
      <c r="D17" s="492" t="s">
        <v>3965</v>
      </c>
      <c r="E17" s="492"/>
      <c r="F17" s="492" t="s">
        <v>542</v>
      </c>
      <c r="G17" s="492" t="s">
        <v>16194</v>
      </c>
      <c r="H17" s="492"/>
      <c r="I17" s="492" t="s">
        <v>5652</v>
      </c>
      <c r="J17" s="492"/>
      <c r="K17" s="492"/>
      <c r="L17" s="492"/>
      <c r="M17" s="492"/>
    </row>
    <row r="18" spans="1:13" ht="15.75" hidden="1" customHeight="1">
      <c r="A18" s="491" t="s">
        <v>16258</v>
      </c>
      <c r="B18" s="492" t="s">
        <v>2670</v>
      </c>
      <c r="C18" s="492"/>
      <c r="D18" s="492" t="s">
        <v>3965</v>
      </c>
      <c r="E18" s="492"/>
      <c r="F18" s="492"/>
      <c r="G18" s="492" t="s">
        <v>1336</v>
      </c>
      <c r="H18" s="492"/>
      <c r="I18" s="492" t="s">
        <v>16259</v>
      </c>
      <c r="J18" s="492"/>
      <c r="K18" s="492"/>
      <c r="L18" s="492"/>
      <c r="M18" s="492"/>
    </row>
    <row r="19" spans="1:13" ht="15" hidden="1">
      <c r="A19" s="491" t="s">
        <v>2256</v>
      </c>
      <c r="B19" s="492" t="s">
        <v>2670</v>
      </c>
      <c r="C19" s="492"/>
      <c r="D19" s="492" t="s">
        <v>3965</v>
      </c>
      <c r="E19" s="492"/>
      <c r="F19" s="492"/>
      <c r="G19" s="492" t="s">
        <v>1298</v>
      </c>
      <c r="H19" s="492"/>
      <c r="I19" s="492"/>
      <c r="J19" s="492"/>
      <c r="K19" s="492"/>
      <c r="L19" s="492"/>
      <c r="M19" s="492"/>
    </row>
    <row r="20" spans="1:13" ht="15" hidden="1">
      <c r="A20" s="491" t="s">
        <v>2273</v>
      </c>
      <c r="B20" s="492" t="s">
        <v>2701</v>
      </c>
      <c r="C20" s="492"/>
      <c r="D20" s="492" t="s">
        <v>3965</v>
      </c>
      <c r="E20" s="492"/>
      <c r="F20" s="492" t="s">
        <v>223</v>
      </c>
      <c r="G20" s="492" t="s">
        <v>1324</v>
      </c>
      <c r="H20" s="497"/>
      <c r="I20" s="492"/>
      <c r="J20" s="492"/>
      <c r="K20" s="492"/>
      <c r="L20" s="492"/>
      <c r="M20" s="492"/>
    </row>
    <row r="21" spans="1:13" ht="15" hidden="1">
      <c r="A21" s="491" t="s">
        <v>2278</v>
      </c>
      <c r="B21" s="492" t="s">
        <v>2701</v>
      </c>
      <c r="C21" s="492"/>
      <c r="D21" s="492" t="s">
        <v>3965</v>
      </c>
      <c r="E21" s="492"/>
      <c r="F21" s="492" t="s">
        <v>237</v>
      </c>
      <c r="G21" s="492" t="s">
        <v>1329</v>
      </c>
      <c r="H21" s="492"/>
      <c r="I21" s="492"/>
      <c r="J21" s="492"/>
      <c r="K21" s="492"/>
      <c r="L21" s="492"/>
      <c r="M21" s="492"/>
    </row>
    <row r="22" spans="1:13" ht="15" hidden="1">
      <c r="A22" s="491" t="s">
        <v>2270</v>
      </c>
      <c r="B22" s="492" t="s">
        <v>2701</v>
      </c>
      <c r="C22" s="492"/>
      <c r="D22" s="492" t="s">
        <v>3965</v>
      </c>
      <c r="E22" s="492"/>
      <c r="F22" s="492" t="s">
        <v>230</v>
      </c>
      <c r="G22" s="492" t="s">
        <v>1318</v>
      </c>
      <c r="H22" s="492"/>
      <c r="I22" s="492"/>
      <c r="J22" s="492"/>
      <c r="K22" s="492"/>
      <c r="L22" s="492"/>
      <c r="M22" s="492"/>
    </row>
    <row r="23" spans="1:13" ht="15" hidden="1">
      <c r="A23" s="491" t="s">
        <v>2275</v>
      </c>
      <c r="B23" s="492" t="s">
        <v>2701</v>
      </c>
      <c r="C23" s="492"/>
      <c r="D23" s="492" t="s">
        <v>3965</v>
      </c>
      <c r="E23" s="492"/>
      <c r="F23" s="492" t="s">
        <v>237</v>
      </c>
      <c r="G23" s="492" t="s">
        <v>1326</v>
      </c>
      <c r="H23" s="496" t="str">
        <f>HYPERLINK("http://forgottenrealms.wikia.com/wiki/Elverquisst","Elverquisst")</f>
        <v>Elverquisst</v>
      </c>
      <c r="I23" s="492" t="s">
        <v>16326</v>
      </c>
      <c r="J23" s="492"/>
      <c r="K23" s="493"/>
      <c r="L23" s="498"/>
      <c r="M23" s="494" t="s">
        <v>16327</v>
      </c>
    </row>
    <row r="24" spans="1:13" ht="12.75" hidden="1">
      <c r="A24" s="492" t="s">
        <v>16328</v>
      </c>
      <c r="B24" s="492" t="s">
        <v>2701</v>
      </c>
      <c r="C24" s="492"/>
      <c r="D24" s="492" t="s">
        <v>3965</v>
      </c>
      <c r="E24" s="492"/>
      <c r="F24" s="492" t="s">
        <v>223</v>
      </c>
      <c r="G24" s="492" t="s">
        <v>16329</v>
      </c>
      <c r="H24" s="492"/>
      <c r="I24" s="492" t="s">
        <v>16330</v>
      </c>
      <c r="J24" s="492"/>
      <c r="K24" s="492"/>
      <c r="L24" s="492"/>
      <c r="M24" s="492"/>
    </row>
    <row r="25" spans="1:13" ht="15" hidden="1">
      <c r="A25" s="491" t="s">
        <v>2260</v>
      </c>
      <c r="B25" s="492" t="s">
        <v>2674</v>
      </c>
      <c r="C25" s="492"/>
      <c r="D25" s="492" t="s">
        <v>3965</v>
      </c>
      <c r="E25" s="492"/>
      <c r="F25" s="492" t="s">
        <v>237</v>
      </c>
      <c r="G25" s="492" t="s">
        <v>1305</v>
      </c>
      <c r="H25" s="492"/>
      <c r="I25" s="492"/>
      <c r="J25" s="492"/>
      <c r="K25" s="492"/>
      <c r="L25" s="492"/>
      <c r="M25" s="492"/>
    </row>
    <row r="26" spans="1:13" ht="15" hidden="1">
      <c r="A26" s="491" t="s">
        <v>3728</v>
      </c>
      <c r="B26" s="492" t="s">
        <v>2701</v>
      </c>
      <c r="C26" s="492"/>
      <c r="D26" s="492" t="s">
        <v>3965</v>
      </c>
      <c r="E26" s="492"/>
      <c r="F26" s="492" t="s">
        <v>230</v>
      </c>
      <c r="G26" s="492" t="s">
        <v>1342</v>
      </c>
      <c r="H26" s="492"/>
      <c r="I26" s="492" t="s">
        <v>16366</v>
      </c>
      <c r="J26" s="492"/>
      <c r="K26" s="493"/>
      <c r="L26" s="493"/>
      <c r="M26" s="493"/>
    </row>
    <row r="27" spans="1:13" ht="15" hidden="1">
      <c r="A27" s="491" t="s">
        <v>3730</v>
      </c>
      <c r="B27" s="492" t="s">
        <v>2701</v>
      </c>
      <c r="C27" s="492"/>
      <c r="D27" s="492" t="s">
        <v>3965</v>
      </c>
      <c r="E27" s="492"/>
      <c r="F27" s="492" t="s">
        <v>237</v>
      </c>
      <c r="G27" s="492" t="s">
        <v>1343</v>
      </c>
      <c r="H27" s="492"/>
      <c r="I27" s="492" t="s">
        <v>16381</v>
      </c>
      <c r="J27" s="492"/>
      <c r="K27" s="497"/>
      <c r="L27" s="492"/>
      <c r="M27" s="492"/>
    </row>
    <row r="28" spans="1:13" ht="15" hidden="1">
      <c r="A28" s="491" t="s">
        <v>2259</v>
      </c>
      <c r="B28" s="492" t="s">
        <v>2670</v>
      </c>
      <c r="C28" s="492"/>
      <c r="D28" s="492" t="s">
        <v>3965</v>
      </c>
      <c r="E28" s="492"/>
      <c r="F28" s="492" t="s">
        <v>237</v>
      </c>
      <c r="G28" s="492" t="s">
        <v>1304</v>
      </c>
      <c r="H28" s="492"/>
      <c r="I28" s="492" t="s">
        <v>16383</v>
      </c>
      <c r="J28" s="492"/>
      <c r="K28" s="493"/>
      <c r="L28" s="493"/>
      <c r="M28" s="494" t="s">
        <v>16384</v>
      </c>
    </row>
    <row r="29" spans="1:13" ht="15" hidden="1">
      <c r="A29" s="491" t="s">
        <v>16196</v>
      </c>
      <c r="B29" s="492" t="s">
        <v>2674</v>
      </c>
      <c r="C29" s="492" t="s">
        <v>16193</v>
      </c>
      <c r="D29" s="492" t="s">
        <v>3970</v>
      </c>
      <c r="E29" s="492"/>
      <c r="F29" s="492" t="s">
        <v>237</v>
      </c>
      <c r="G29" s="492" t="s">
        <v>1427</v>
      </c>
      <c r="H29" s="492"/>
      <c r="I29" s="497"/>
      <c r="J29" s="492"/>
      <c r="K29" s="492"/>
      <c r="L29" s="492"/>
      <c r="M29" s="492"/>
    </row>
    <row r="30" spans="1:13" ht="15" hidden="1">
      <c r="A30" s="491" t="s">
        <v>2397</v>
      </c>
      <c r="B30" s="492" t="s">
        <v>16299</v>
      </c>
      <c r="C30" s="492" t="s">
        <v>16225</v>
      </c>
      <c r="D30" s="492" t="s">
        <v>3970</v>
      </c>
      <c r="E30" s="492"/>
      <c r="F30" s="492"/>
      <c r="G30" s="492" t="s">
        <v>16194</v>
      </c>
      <c r="H30" s="492"/>
      <c r="I30" s="491" t="s">
        <v>16300</v>
      </c>
      <c r="J30" s="492"/>
      <c r="K30" s="492"/>
      <c r="L30" s="492"/>
      <c r="M30" s="492"/>
    </row>
    <row r="31" spans="1:13" ht="15" hidden="1">
      <c r="A31" s="491" t="s">
        <v>2385</v>
      </c>
      <c r="B31" s="492" t="s">
        <v>2670</v>
      </c>
      <c r="C31" s="492" t="s">
        <v>16225</v>
      </c>
      <c r="D31" s="492" t="s">
        <v>3970</v>
      </c>
      <c r="E31" s="492"/>
      <c r="F31" s="492" t="s">
        <v>237</v>
      </c>
      <c r="G31" s="492" t="s">
        <v>16194</v>
      </c>
      <c r="H31" s="497"/>
      <c r="I31" s="492" t="s">
        <v>5686</v>
      </c>
      <c r="J31" s="497" t="s">
        <v>16339</v>
      </c>
      <c r="K31" s="497"/>
      <c r="L31" s="497"/>
      <c r="M31" s="492"/>
    </row>
    <row r="32" spans="1:13" ht="15" hidden="1">
      <c r="A32" s="491" t="s">
        <v>2389</v>
      </c>
      <c r="B32" s="492" t="s">
        <v>16299</v>
      </c>
      <c r="C32" s="492" t="s">
        <v>16234</v>
      </c>
      <c r="D32" s="492" t="s">
        <v>3970</v>
      </c>
      <c r="E32" s="492"/>
      <c r="F32" s="492" t="s">
        <v>230</v>
      </c>
      <c r="G32" s="492" t="s">
        <v>16194</v>
      </c>
      <c r="H32" s="492"/>
      <c r="I32" s="492"/>
      <c r="J32" s="492" t="s">
        <v>16346</v>
      </c>
      <c r="K32" s="492" t="s">
        <v>16347</v>
      </c>
      <c r="L32" s="492"/>
      <c r="M32" s="492"/>
    </row>
    <row r="33" spans="1:13" ht="15" hidden="1">
      <c r="A33" s="491" t="s">
        <v>2384</v>
      </c>
      <c r="B33" s="492" t="s">
        <v>16260</v>
      </c>
      <c r="C33" s="492" t="s">
        <v>16208</v>
      </c>
      <c r="D33" s="492" t="s">
        <v>3970</v>
      </c>
      <c r="E33" s="492"/>
      <c r="F33" s="492" t="s">
        <v>223</v>
      </c>
      <c r="G33" s="492" t="s">
        <v>1439</v>
      </c>
      <c r="H33" s="492" t="s">
        <v>16261</v>
      </c>
      <c r="I33" s="492"/>
      <c r="J33" s="492" t="s">
        <v>16263</v>
      </c>
      <c r="K33" s="495"/>
      <c r="L33" s="492" t="s">
        <v>16265</v>
      </c>
      <c r="M33" s="492"/>
    </row>
    <row r="34" spans="1:13" ht="15" hidden="1">
      <c r="A34" s="491" t="s">
        <v>2370</v>
      </c>
      <c r="B34" s="492" t="s">
        <v>2674</v>
      </c>
      <c r="C34" s="492" t="s">
        <v>16208</v>
      </c>
      <c r="D34" s="492" t="s">
        <v>3970</v>
      </c>
      <c r="E34" s="492"/>
      <c r="F34" s="492" t="s">
        <v>237</v>
      </c>
      <c r="G34" s="492" t="s">
        <v>1425</v>
      </c>
      <c r="H34" s="499" t="s">
        <v>16360</v>
      </c>
      <c r="I34" s="499" t="s">
        <v>16361</v>
      </c>
      <c r="J34" s="499" t="s">
        <v>16362</v>
      </c>
      <c r="K34" s="499" t="s">
        <v>16363</v>
      </c>
      <c r="L34" s="499" t="s">
        <v>16364</v>
      </c>
      <c r="M34" s="492"/>
    </row>
    <row r="35" spans="1:13" ht="15" hidden="1">
      <c r="A35" s="491" t="s">
        <v>2378</v>
      </c>
      <c r="B35" s="492" t="s">
        <v>2674</v>
      </c>
      <c r="C35" s="492" t="s">
        <v>16208</v>
      </c>
      <c r="D35" s="492" t="s">
        <v>3970</v>
      </c>
      <c r="E35" s="492"/>
      <c r="F35" s="492" t="s">
        <v>223</v>
      </c>
      <c r="G35" s="492" t="s">
        <v>1433</v>
      </c>
      <c r="H35" s="492" t="s">
        <v>2378</v>
      </c>
      <c r="I35" s="492" t="s">
        <v>16408</v>
      </c>
      <c r="J35" s="492" t="s">
        <v>16409</v>
      </c>
      <c r="K35" s="492"/>
      <c r="L35" s="492"/>
      <c r="M35" s="496"/>
    </row>
    <row r="36" spans="1:13" ht="15" hidden="1">
      <c r="A36" s="491" t="s">
        <v>2394</v>
      </c>
      <c r="B36" s="492" t="s">
        <v>2701</v>
      </c>
      <c r="C36" s="492" t="s">
        <v>16338</v>
      </c>
      <c r="D36" s="492" t="s">
        <v>3970</v>
      </c>
      <c r="E36" s="492"/>
      <c r="F36" s="492" t="s">
        <v>230</v>
      </c>
      <c r="G36" s="492" t="s">
        <v>1450</v>
      </c>
      <c r="H36" s="492"/>
      <c r="I36" s="492"/>
      <c r="J36" s="492"/>
      <c r="K36" s="492"/>
      <c r="L36" s="492"/>
      <c r="M36" s="492"/>
    </row>
    <row r="37" spans="1:13" ht="15" hidden="1">
      <c r="A37" s="491" t="s">
        <v>2381</v>
      </c>
      <c r="B37" s="492" t="s">
        <v>2670</v>
      </c>
      <c r="C37" s="492" t="s">
        <v>16338</v>
      </c>
      <c r="D37" s="492" t="s">
        <v>3970</v>
      </c>
      <c r="E37" s="492"/>
      <c r="F37" s="492" t="s">
        <v>237</v>
      </c>
      <c r="G37" s="492" t="s">
        <v>16194</v>
      </c>
      <c r="H37" s="492"/>
      <c r="I37" s="492" t="s">
        <v>16403</v>
      </c>
      <c r="J37" s="492"/>
      <c r="K37" s="492" t="s">
        <v>16404</v>
      </c>
      <c r="L37" s="492" t="s">
        <v>16405</v>
      </c>
      <c r="M37" s="492"/>
    </row>
    <row r="38" spans="1:13" ht="12.75" hidden="1">
      <c r="A38" s="492" t="s">
        <v>2413</v>
      </c>
      <c r="B38" s="492" t="s">
        <v>2701</v>
      </c>
      <c r="C38" s="492"/>
      <c r="D38" s="492" t="s">
        <v>3970</v>
      </c>
      <c r="E38" s="492"/>
      <c r="F38" s="492"/>
      <c r="G38" s="492" t="s">
        <v>1475</v>
      </c>
      <c r="H38" s="492"/>
      <c r="I38" s="492" t="s">
        <v>16198</v>
      </c>
      <c r="J38" s="492"/>
      <c r="K38" s="492"/>
      <c r="L38" s="492"/>
      <c r="M38" s="492"/>
    </row>
    <row r="39" spans="1:13" ht="15" hidden="1">
      <c r="A39" s="491" t="s">
        <v>16199</v>
      </c>
      <c r="B39" s="492" t="s">
        <v>2701</v>
      </c>
      <c r="C39" s="492"/>
      <c r="D39" s="492" t="s">
        <v>3970</v>
      </c>
      <c r="E39" s="492"/>
      <c r="F39" s="492" t="s">
        <v>542</v>
      </c>
      <c r="G39" s="492" t="s">
        <v>1974</v>
      </c>
      <c r="H39" s="492"/>
      <c r="I39" s="492" t="s">
        <v>16200</v>
      </c>
      <c r="J39" s="492"/>
      <c r="K39" s="492"/>
      <c r="L39" s="492"/>
      <c r="M39" s="492"/>
    </row>
    <row r="40" spans="1:13" ht="15" hidden="1">
      <c r="A40" s="491" t="s">
        <v>16205</v>
      </c>
      <c r="B40" s="492" t="s">
        <v>2701</v>
      </c>
      <c r="C40" s="492"/>
      <c r="D40" s="492" t="s">
        <v>3970</v>
      </c>
      <c r="E40" s="492"/>
      <c r="F40" s="492" t="s">
        <v>230</v>
      </c>
      <c r="G40" s="492" t="s">
        <v>16194</v>
      </c>
      <c r="H40" s="492"/>
      <c r="I40" s="492" t="s">
        <v>5620</v>
      </c>
      <c r="J40" s="492"/>
      <c r="K40" s="493"/>
      <c r="L40" s="492"/>
      <c r="M40" s="494" t="s">
        <v>12909</v>
      </c>
    </row>
    <row r="41" spans="1:13" ht="15" hidden="1">
      <c r="A41" s="491" t="s">
        <v>2396</v>
      </c>
      <c r="B41" s="492" t="s">
        <v>16206</v>
      </c>
      <c r="C41" s="492"/>
      <c r="D41" s="492" t="s">
        <v>3970</v>
      </c>
      <c r="E41" s="492"/>
      <c r="F41" s="492" t="s">
        <v>230</v>
      </c>
      <c r="G41" s="492" t="s">
        <v>1453</v>
      </c>
      <c r="H41" s="492"/>
      <c r="I41" s="492"/>
      <c r="J41" s="492"/>
      <c r="K41" s="492"/>
      <c r="L41" s="492"/>
      <c r="M41" s="492"/>
    </row>
    <row r="42" spans="1:13" ht="12.75" hidden="1">
      <c r="A42" s="492" t="s">
        <v>5684</v>
      </c>
      <c r="B42" s="492" t="s">
        <v>2670</v>
      </c>
      <c r="C42" s="492"/>
      <c r="D42" s="492" t="s">
        <v>3970</v>
      </c>
      <c r="E42" s="492"/>
      <c r="F42" s="492" t="s">
        <v>223</v>
      </c>
      <c r="G42" s="492"/>
      <c r="H42" s="492"/>
      <c r="I42" s="492" t="s">
        <v>5685</v>
      </c>
      <c r="J42" s="492"/>
      <c r="K42" s="492"/>
      <c r="L42" s="492"/>
      <c r="M42" s="492"/>
    </row>
    <row r="43" spans="1:13" ht="12.75" hidden="1">
      <c r="A43" s="492" t="s">
        <v>2418</v>
      </c>
      <c r="B43" s="492" t="s">
        <v>2670</v>
      </c>
      <c r="C43" s="492"/>
      <c r="D43" s="492" t="s">
        <v>3970</v>
      </c>
      <c r="E43" s="492"/>
      <c r="F43" s="492"/>
      <c r="G43" s="492" t="s">
        <v>1952</v>
      </c>
      <c r="H43" s="492"/>
      <c r="I43" s="492"/>
      <c r="J43" s="492"/>
      <c r="K43" s="492"/>
      <c r="L43" s="492"/>
      <c r="M43" s="492"/>
    </row>
    <row r="44" spans="1:13" ht="15" hidden="1">
      <c r="A44" s="491" t="s">
        <v>2427</v>
      </c>
      <c r="B44" s="492" t="s">
        <v>2674</v>
      </c>
      <c r="C44" s="492"/>
      <c r="D44" s="492" t="s">
        <v>3970</v>
      </c>
      <c r="E44" s="492"/>
      <c r="F44" s="492"/>
      <c r="G44" s="492" t="s">
        <v>1972</v>
      </c>
      <c r="H44" s="492"/>
      <c r="I44" s="492"/>
      <c r="J44" s="492"/>
      <c r="K44" s="492"/>
      <c r="L44" s="492"/>
      <c r="M44" s="492"/>
    </row>
    <row r="45" spans="1:13" ht="15" hidden="1">
      <c r="A45" s="491" t="s">
        <v>16280</v>
      </c>
      <c r="B45" s="492" t="s">
        <v>2701</v>
      </c>
      <c r="C45" s="492"/>
      <c r="D45" s="492" t="s">
        <v>3970</v>
      </c>
      <c r="E45" s="492"/>
      <c r="F45" s="492"/>
      <c r="G45" s="492" t="s">
        <v>1424</v>
      </c>
      <c r="H45" s="492"/>
      <c r="I45" s="492"/>
      <c r="J45" s="492"/>
      <c r="K45" s="493"/>
      <c r="L45" s="492"/>
      <c r="M45" s="493" t="s">
        <v>16281</v>
      </c>
    </row>
    <row r="46" spans="1:13" ht="15" hidden="1">
      <c r="A46" s="491" t="s">
        <v>2402</v>
      </c>
      <c r="B46" s="492" t="s">
        <v>2674</v>
      </c>
      <c r="C46" s="492"/>
      <c r="D46" s="492" t="s">
        <v>3970</v>
      </c>
      <c r="E46" s="492"/>
      <c r="F46" s="492"/>
      <c r="G46" s="492" t="s">
        <v>1460</v>
      </c>
      <c r="H46" s="492"/>
      <c r="I46" s="492" t="s">
        <v>16282</v>
      </c>
      <c r="J46" s="492"/>
      <c r="K46" s="492"/>
      <c r="L46" s="492"/>
      <c r="M46" s="492"/>
    </row>
    <row r="47" spans="1:13" ht="12.75" hidden="1">
      <c r="A47" s="492" t="s">
        <v>5610</v>
      </c>
      <c r="B47" s="492" t="s">
        <v>2674</v>
      </c>
      <c r="C47" s="492"/>
      <c r="D47" s="492" t="s">
        <v>3970</v>
      </c>
      <c r="E47" s="492">
        <v>3</v>
      </c>
      <c r="F47" s="492" t="s">
        <v>542</v>
      </c>
      <c r="G47" s="492" t="s">
        <v>16194</v>
      </c>
      <c r="H47" s="492"/>
      <c r="I47" s="492" t="s">
        <v>16287</v>
      </c>
      <c r="J47" s="492"/>
      <c r="K47" s="492"/>
      <c r="L47" s="492"/>
      <c r="M47" s="496" t="s">
        <v>16288</v>
      </c>
    </row>
    <row r="48" spans="1:13" ht="15" hidden="1">
      <c r="A48" s="491" t="s">
        <v>2422</v>
      </c>
      <c r="B48" s="492" t="s">
        <v>2701</v>
      </c>
      <c r="C48" s="492"/>
      <c r="D48" s="492" t="s">
        <v>3970</v>
      </c>
      <c r="E48" s="492"/>
      <c r="F48" s="492"/>
      <c r="G48" s="492" t="s">
        <v>1960</v>
      </c>
      <c r="H48" s="492"/>
      <c r="I48" s="492"/>
      <c r="J48" s="492"/>
      <c r="K48" s="492"/>
      <c r="L48" s="492"/>
      <c r="M48" s="492"/>
    </row>
    <row r="49" spans="1:13" ht="15" hidden="1">
      <c r="A49" s="491" t="s">
        <v>2380</v>
      </c>
      <c r="B49" s="492" t="s">
        <v>2701</v>
      </c>
      <c r="C49" s="492"/>
      <c r="D49" s="492" t="s">
        <v>3970</v>
      </c>
      <c r="E49" s="492"/>
      <c r="F49" s="492" t="s">
        <v>542</v>
      </c>
      <c r="G49" s="492" t="s">
        <v>1435</v>
      </c>
      <c r="H49" s="492"/>
      <c r="I49" s="492"/>
      <c r="J49" s="492"/>
      <c r="K49" s="492"/>
      <c r="L49" s="492"/>
      <c r="M49" s="492"/>
    </row>
    <row r="50" spans="1:13" ht="15" hidden="1">
      <c r="A50" s="491" t="s">
        <v>2390</v>
      </c>
      <c r="B50" s="492" t="s">
        <v>2701</v>
      </c>
      <c r="C50" s="492"/>
      <c r="D50" s="492" t="s">
        <v>3970</v>
      </c>
      <c r="E50" s="492"/>
      <c r="F50" s="492" t="s">
        <v>223</v>
      </c>
      <c r="G50" s="492" t="s">
        <v>1445</v>
      </c>
      <c r="H50" s="492"/>
      <c r="I50" s="492" t="s">
        <v>16298</v>
      </c>
      <c r="J50" s="492"/>
      <c r="K50" s="492"/>
      <c r="L50" s="492"/>
      <c r="M50" s="492"/>
    </row>
    <row r="51" spans="1:13" ht="15" hidden="1">
      <c r="A51" s="491" t="s">
        <v>2412</v>
      </c>
      <c r="B51" s="492" t="s">
        <v>16299</v>
      </c>
      <c r="C51" s="492"/>
      <c r="D51" s="492" t="s">
        <v>3970</v>
      </c>
      <c r="E51" s="492" t="s">
        <v>16314</v>
      </c>
      <c r="F51" s="492"/>
      <c r="G51" s="492" t="s">
        <v>16194</v>
      </c>
      <c r="H51" s="492"/>
      <c r="I51" s="492" t="s">
        <v>5681</v>
      </c>
      <c r="J51" s="492"/>
      <c r="K51" s="492"/>
      <c r="L51" s="492"/>
      <c r="M51" s="492"/>
    </row>
    <row r="52" spans="1:13" ht="15" hidden="1">
      <c r="A52" s="491" t="s">
        <v>16325</v>
      </c>
      <c r="B52" s="492" t="s">
        <v>2701</v>
      </c>
      <c r="C52" s="492"/>
      <c r="D52" s="492" t="s">
        <v>3970</v>
      </c>
      <c r="E52" s="492"/>
      <c r="F52" s="492"/>
      <c r="G52" s="492" t="s">
        <v>16194</v>
      </c>
      <c r="H52" s="492"/>
      <c r="I52" s="492"/>
      <c r="J52" s="492"/>
      <c r="K52" s="492"/>
      <c r="L52" s="492"/>
      <c r="M52" s="492"/>
    </row>
    <row r="53" spans="1:13" ht="15" hidden="1">
      <c r="A53" s="491" t="s">
        <v>2365</v>
      </c>
      <c r="B53" s="492" t="s">
        <v>2701</v>
      </c>
      <c r="C53" s="492"/>
      <c r="D53" s="492" t="s">
        <v>3970</v>
      </c>
      <c r="E53" s="492"/>
      <c r="F53" s="492"/>
      <c r="G53" s="492" t="s">
        <v>1419</v>
      </c>
      <c r="H53" s="492"/>
      <c r="I53" s="492"/>
      <c r="J53" s="492"/>
      <c r="K53" s="493"/>
      <c r="L53" s="492"/>
      <c r="M53" s="493"/>
    </row>
    <row r="54" spans="1:13" ht="12.75" hidden="1">
      <c r="A54" s="492" t="s">
        <v>5679</v>
      </c>
      <c r="B54" s="492" t="s">
        <v>2701</v>
      </c>
      <c r="C54" s="492"/>
      <c r="D54" s="492" t="s">
        <v>3970</v>
      </c>
      <c r="E54" s="492"/>
      <c r="F54" s="492" t="s">
        <v>542</v>
      </c>
      <c r="G54" s="492"/>
      <c r="H54" s="492"/>
      <c r="I54" s="492" t="s">
        <v>5680</v>
      </c>
      <c r="J54" s="492"/>
      <c r="K54" s="492"/>
      <c r="L54" s="492"/>
      <c r="M54" s="492"/>
    </row>
    <row r="55" spans="1:13" ht="12.75" hidden="1">
      <c r="A55" s="492" t="s">
        <v>16343</v>
      </c>
      <c r="B55" s="492" t="s">
        <v>2674</v>
      </c>
      <c r="C55" s="492"/>
      <c r="D55" s="492" t="s">
        <v>3970</v>
      </c>
      <c r="E55" s="492">
        <v>3</v>
      </c>
      <c r="F55" s="492" t="s">
        <v>230</v>
      </c>
      <c r="G55" s="492" t="s">
        <v>16194</v>
      </c>
      <c r="H55" s="492"/>
      <c r="I55" s="492" t="s">
        <v>16344</v>
      </c>
      <c r="J55" s="492"/>
      <c r="K55" s="492"/>
      <c r="L55" s="492"/>
      <c r="M55" s="496"/>
    </row>
    <row r="56" spans="1:13" ht="15" hidden="1">
      <c r="A56" s="491" t="s">
        <v>2414</v>
      </c>
      <c r="B56" s="492" t="s">
        <v>2701</v>
      </c>
      <c r="C56" s="492"/>
      <c r="D56" s="492" t="s">
        <v>3970</v>
      </c>
      <c r="E56" s="492"/>
      <c r="F56" s="492"/>
      <c r="G56" s="492" t="s">
        <v>1942</v>
      </c>
      <c r="H56" s="492"/>
      <c r="I56" s="492"/>
      <c r="J56" s="492"/>
      <c r="K56" s="492"/>
      <c r="L56" s="492"/>
      <c r="M56" s="492"/>
    </row>
    <row r="57" spans="1:13" ht="15" hidden="1">
      <c r="A57" s="491" t="s">
        <v>2388</v>
      </c>
      <c r="B57" s="492" t="s">
        <v>2670</v>
      </c>
      <c r="C57" s="492"/>
      <c r="D57" s="492" t="s">
        <v>3970</v>
      </c>
      <c r="E57" s="492"/>
      <c r="F57" s="492" t="s">
        <v>237</v>
      </c>
      <c r="G57" s="492" t="s">
        <v>16194</v>
      </c>
      <c r="H57" s="492"/>
      <c r="I57" s="492"/>
      <c r="J57" s="492"/>
      <c r="K57" s="492"/>
      <c r="L57" s="492"/>
      <c r="M57" s="492"/>
    </row>
    <row r="58" spans="1:13" ht="15" hidden="1">
      <c r="A58" s="491" t="s">
        <v>2374</v>
      </c>
      <c r="B58" s="492" t="s">
        <v>2674</v>
      </c>
      <c r="C58" s="492"/>
      <c r="D58" s="492" t="s">
        <v>3970</v>
      </c>
      <c r="E58" s="492"/>
      <c r="F58" s="492" t="s">
        <v>230</v>
      </c>
      <c r="G58" s="492" t="s">
        <v>1429</v>
      </c>
      <c r="H58" s="492"/>
      <c r="I58" s="492" t="s">
        <v>5666</v>
      </c>
      <c r="J58" s="492"/>
      <c r="K58" s="492"/>
      <c r="L58" s="492"/>
      <c r="M58" s="492"/>
    </row>
    <row r="59" spans="1:13" ht="15" hidden="1">
      <c r="A59" s="491" t="s">
        <v>5589</v>
      </c>
      <c r="B59" s="492" t="s">
        <v>16368</v>
      </c>
      <c r="C59" s="492"/>
      <c r="D59" s="492" t="s">
        <v>3970</v>
      </c>
      <c r="E59" s="492"/>
      <c r="F59" s="492" t="s">
        <v>542</v>
      </c>
      <c r="G59" s="492"/>
      <c r="H59" s="492"/>
      <c r="I59" s="492" t="s">
        <v>16377</v>
      </c>
      <c r="J59" s="492" t="s">
        <v>16378</v>
      </c>
      <c r="K59" s="492"/>
      <c r="L59" s="492"/>
      <c r="M59" s="492"/>
    </row>
    <row r="60" spans="1:13" ht="15" hidden="1">
      <c r="A60" s="491" t="s">
        <v>2401</v>
      </c>
      <c r="B60" s="492" t="s">
        <v>2701</v>
      </c>
      <c r="C60" s="492"/>
      <c r="D60" s="492" t="s">
        <v>3970</v>
      </c>
      <c r="E60" s="492"/>
      <c r="F60" s="492"/>
      <c r="G60" s="492" t="s">
        <v>1459</v>
      </c>
      <c r="H60" s="492"/>
      <c r="I60" s="492" t="s">
        <v>16379</v>
      </c>
      <c r="J60" s="492"/>
      <c r="K60" s="492"/>
      <c r="L60" s="492"/>
      <c r="M60" s="496"/>
    </row>
    <row r="61" spans="1:13" ht="15" hidden="1">
      <c r="A61" s="491" t="s">
        <v>2386</v>
      </c>
      <c r="B61" s="492" t="s">
        <v>2701</v>
      </c>
      <c r="C61" s="492"/>
      <c r="D61" s="492" t="s">
        <v>3970</v>
      </c>
      <c r="E61" s="492"/>
      <c r="F61" s="492" t="s">
        <v>230</v>
      </c>
      <c r="G61" s="492" t="s">
        <v>1441</v>
      </c>
      <c r="H61" s="492"/>
      <c r="I61" s="492"/>
      <c r="J61" s="492"/>
      <c r="K61" s="492"/>
      <c r="L61" s="492"/>
      <c r="M61" s="492"/>
    </row>
    <row r="62" spans="1:13" ht="15" hidden="1">
      <c r="A62" s="491" t="s">
        <v>2415</v>
      </c>
      <c r="B62" s="492" t="s">
        <v>2701</v>
      </c>
      <c r="C62" s="492"/>
      <c r="D62" s="492" t="s">
        <v>3970</v>
      </c>
      <c r="E62" s="492"/>
      <c r="F62" s="492"/>
      <c r="G62" s="492" t="s">
        <v>1944</v>
      </c>
      <c r="H62" s="492"/>
      <c r="I62" s="492"/>
      <c r="J62" s="492"/>
      <c r="K62" s="492"/>
      <c r="L62" s="492"/>
      <c r="M62" s="492"/>
    </row>
    <row r="63" spans="1:13" ht="15" hidden="1">
      <c r="A63" s="493" t="s">
        <v>2371</v>
      </c>
      <c r="B63" s="492" t="s">
        <v>2674</v>
      </c>
      <c r="C63" s="492"/>
      <c r="D63" s="492" t="s">
        <v>3970</v>
      </c>
      <c r="E63" s="492"/>
      <c r="F63" s="492" t="s">
        <v>230</v>
      </c>
      <c r="G63" s="492" t="s">
        <v>1426</v>
      </c>
      <c r="H63" s="492"/>
      <c r="I63" s="492" t="s">
        <v>16385</v>
      </c>
      <c r="J63" s="492"/>
      <c r="K63" s="492"/>
      <c r="L63" s="492"/>
      <c r="M63" s="492"/>
    </row>
    <row r="64" spans="1:13" ht="15" hidden="1">
      <c r="A64" s="491" t="s">
        <v>2375</v>
      </c>
      <c r="B64" s="492" t="s">
        <v>2701</v>
      </c>
      <c r="C64" s="492"/>
      <c r="D64" s="492" t="s">
        <v>3970</v>
      </c>
      <c r="E64" s="492"/>
      <c r="F64" s="492" t="s">
        <v>542</v>
      </c>
      <c r="G64" s="492" t="s">
        <v>1430</v>
      </c>
      <c r="H64" s="492" t="s">
        <v>16391</v>
      </c>
      <c r="I64" s="492" t="s">
        <v>16392</v>
      </c>
      <c r="J64" s="492"/>
      <c r="K64" s="492"/>
      <c r="L64" s="492"/>
      <c r="M64" s="492"/>
    </row>
    <row r="65" spans="1:13" ht="15" hidden="1">
      <c r="A65" s="491" t="s">
        <v>2376</v>
      </c>
      <c r="B65" s="492" t="s">
        <v>2701</v>
      </c>
      <c r="C65" s="492"/>
      <c r="D65" s="492" t="s">
        <v>3970</v>
      </c>
      <c r="E65" s="492"/>
      <c r="F65" s="492" t="s">
        <v>223</v>
      </c>
      <c r="G65" s="492" t="s">
        <v>1431</v>
      </c>
      <c r="H65" s="492"/>
      <c r="I65" s="492" t="s">
        <v>16393</v>
      </c>
      <c r="J65" s="492"/>
      <c r="K65" s="492"/>
      <c r="L65" s="492"/>
      <c r="M65" s="492"/>
    </row>
    <row r="66" spans="1:13" ht="15" hidden="1">
      <c r="A66" s="491" t="s">
        <v>16394</v>
      </c>
      <c r="B66" s="492" t="s">
        <v>2670</v>
      </c>
      <c r="C66" s="492"/>
      <c r="D66" s="492" t="s">
        <v>3970</v>
      </c>
      <c r="E66" s="492"/>
      <c r="F66" s="492"/>
      <c r="G66" s="492" t="s">
        <v>16194</v>
      </c>
      <c r="H66" s="492"/>
      <c r="I66" s="492"/>
      <c r="J66" s="492"/>
      <c r="K66" s="493"/>
      <c r="L66" s="492" t="s">
        <v>16395</v>
      </c>
      <c r="M66" s="494"/>
    </row>
    <row r="67" spans="1:13" ht="76.5" hidden="1">
      <c r="A67" s="491" t="s">
        <v>16201</v>
      </c>
      <c r="B67" s="492" t="s">
        <v>2701</v>
      </c>
      <c r="C67" s="492"/>
      <c r="D67" s="492" t="s">
        <v>16202</v>
      </c>
      <c r="E67" s="492"/>
      <c r="F67" s="492"/>
      <c r="G67" s="492" t="s">
        <v>16194</v>
      </c>
      <c r="H67" s="492"/>
      <c r="I67" s="640" t="s">
        <v>16203</v>
      </c>
      <c r="J67" s="492"/>
      <c r="K67" s="492"/>
      <c r="L67" s="492"/>
      <c r="M67" s="492"/>
    </row>
    <row r="68" spans="1:13" ht="15" hidden="1">
      <c r="A68" s="491" t="s">
        <v>2154</v>
      </c>
      <c r="B68" s="492" t="s">
        <v>2701</v>
      </c>
      <c r="C68" s="492" t="s">
        <v>16193</v>
      </c>
      <c r="D68" s="492" t="s">
        <v>3966</v>
      </c>
      <c r="E68" s="492"/>
      <c r="F68" s="492" t="s">
        <v>237</v>
      </c>
      <c r="G68" s="492" t="s">
        <v>1232</v>
      </c>
      <c r="H68" s="492"/>
      <c r="I68" s="492"/>
      <c r="J68" s="492"/>
      <c r="K68" s="492"/>
      <c r="L68" s="492"/>
      <c r="M68" s="492"/>
    </row>
    <row r="69" spans="1:13" ht="15" hidden="1">
      <c r="A69" s="491" t="s">
        <v>16223</v>
      </c>
      <c r="B69" s="492" t="s">
        <v>16224</v>
      </c>
      <c r="C69" s="492" t="s">
        <v>16225</v>
      </c>
      <c r="D69" s="492" t="s">
        <v>3966</v>
      </c>
      <c r="E69" s="492">
        <v>5</v>
      </c>
      <c r="F69" s="492" t="s">
        <v>237</v>
      </c>
      <c r="G69" s="492" t="s">
        <v>1564</v>
      </c>
      <c r="H69" s="492"/>
      <c r="I69" s="492" t="s">
        <v>16226</v>
      </c>
      <c r="J69" s="492" t="s">
        <v>16227</v>
      </c>
      <c r="K69" s="492" t="s">
        <v>16228</v>
      </c>
      <c r="L69" s="492"/>
      <c r="M69" s="492"/>
    </row>
    <row r="70" spans="1:13" ht="15" hidden="1">
      <c r="A70" s="491" t="s">
        <v>2160</v>
      </c>
      <c r="B70" s="492" t="s">
        <v>2701</v>
      </c>
      <c r="C70" s="492" t="s">
        <v>16225</v>
      </c>
      <c r="D70" s="492" t="s">
        <v>3966</v>
      </c>
      <c r="E70" s="492">
        <v>4</v>
      </c>
      <c r="F70" s="492" t="s">
        <v>237</v>
      </c>
      <c r="G70" s="492" t="s">
        <v>1237</v>
      </c>
      <c r="H70" s="492" t="s">
        <v>16348</v>
      </c>
      <c r="I70" s="492"/>
      <c r="J70" s="492"/>
      <c r="K70" s="492"/>
      <c r="L70" s="492"/>
      <c r="M70" s="492"/>
    </row>
    <row r="71" spans="1:13" ht="15" hidden="1">
      <c r="A71" s="492" t="s">
        <v>16232</v>
      </c>
      <c r="B71" s="492" t="s">
        <v>16233</v>
      </c>
      <c r="C71" s="492" t="s">
        <v>16234</v>
      </c>
      <c r="D71" s="492" t="s">
        <v>3966</v>
      </c>
      <c r="E71" s="492"/>
      <c r="F71" s="492" t="s">
        <v>16235</v>
      </c>
      <c r="G71" s="492" t="s">
        <v>1244</v>
      </c>
      <c r="H71" s="492"/>
      <c r="I71" s="492"/>
      <c r="J71" s="491" t="s">
        <v>16237</v>
      </c>
      <c r="K71" s="492"/>
      <c r="L71" s="492"/>
      <c r="M71" s="492"/>
    </row>
    <row r="72" spans="1:13" ht="15" hidden="1">
      <c r="A72" s="491" t="s">
        <v>2178</v>
      </c>
      <c r="B72" s="492" t="s">
        <v>2701</v>
      </c>
      <c r="C72" s="492" t="s">
        <v>16208</v>
      </c>
      <c r="D72" s="492" t="s">
        <v>3966</v>
      </c>
      <c r="E72" s="492"/>
      <c r="F72" s="492" t="s">
        <v>230</v>
      </c>
      <c r="G72" s="492" t="s">
        <v>1252</v>
      </c>
      <c r="H72" s="495" t="s">
        <v>16332</v>
      </c>
      <c r="I72" s="495"/>
      <c r="J72" s="492" t="s">
        <v>16334</v>
      </c>
      <c r="K72" s="493"/>
      <c r="L72" s="493"/>
      <c r="M72" s="494"/>
    </row>
    <row r="73" spans="1:13" ht="15" hidden="1">
      <c r="A73" s="491" t="s">
        <v>2151</v>
      </c>
      <c r="B73" s="492" t="s">
        <v>2674</v>
      </c>
      <c r="C73" s="492" t="s">
        <v>16208</v>
      </c>
      <c r="D73" s="492" t="s">
        <v>3966</v>
      </c>
      <c r="E73" s="492"/>
      <c r="F73" s="492" t="s">
        <v>237</v>
      </c>
      <c r="G73" s="492" t="s">
        <v>1231</v>
      </c>
      <c r="H73" s="495" t="s">
        <v>16355</v>
      </c>
      <c r="I73" s="492"/>
      <c r="J73" s="492" t="s">
        <v>16357</v>
      </c>
      <c r="L73" s="492" t="s">
        <v>16359</v>
      </c>
      <c r="M73" s="492"/>
    </row>
    <row r="74" spans="1:13" ht="15" hidden="1">
      <c r="A74" s="491" t="s">
        <v>2185</v>
      </c>
      <c r="B74" s="492" t="s">
        <v>16283</v>
      </c>
      <c r="C74" s="492"/>
      <c r="D74" s="492" t="s">
        <v>3966</v>
      </c>
      <c r="E74" s="492"/>
      <c r="F74" s="492"/>
      <c r="G74" s="492" t="s">
        <v>1552</v>
      </c>
      <c r="H74" s="492"/>
      <c r="I74" s="492"/>
      <c r="J74" s="492"/>
      <c r="K74" s="492"/>
      <c r="L74" s="492"/>
      <c r="M74" s="492"/>
    </row>
    <row r="75" spans="1:13" ht="12.75" hidden="1">
      <c r="A75" s="492" t="s">
        <v>3771</v>
      </c>
      <c r="B75" s="492" t="s">
        <v>2674</v>
      </c>
      <c r="C75" s="492"/>
      <c r="D75" s="492" t="s">
        <v>3966</v>
      </c>
      <c r="E75" s="492">
        <v>3</v>
      </c>
      <c r="F75" s="492" t="s">
        <v>16311</v>
      </c>
      <c r="G75" s="492" t="s">
        <v>16194</v>
      </c>
      <c r="H75" s="492"/>
      <c r="I75" s="492"/>
      <c r="J75" s="492"/>
      <c r="K75" s="492"/>
      <c r="L75" s="492"/>
      <c r="M75" s="496"/>
    </row>
    <row r="76" spans="1:13" ht="15" hidden="1">
      <c r="A76" s="491" t="s">
        <v>2171</v>
      </c>
      <c r="B76" s="492" t="s">
        <v>2674</v>
      </c>
      <c r="C76" s="492"/>
      <c r="D76" s="492" t="s">
        <v>3966</v>
      </c>
      <c r="E76" s="492"/>
      <c r="F76" s="492" t="s">
        <v>237</v>
      </c>
      <c r="G76" s="492" t="s">
        <v>1245</v>
      </c>
      <c r="H76" s="492"/>
      <c r="I76" s="492" t="s">
        <v>5655</v>
      </c>
      <c r="J76" s="492"/>
      <c r="K76" s="492"/>
      <c r="L76" s="492"/>
      <c r="M76" s="492"/>
    </row>
    <row r="77" spans="1:13" ht="15" hidden="1">
      <c r="A77" s="491" t="s">
        <v>2156</v>
      </c>
      <c r="B77" s="492" t="s">
        <v>2670</v>
      </c>
      <c r="C77" s="492"/>
      <c r="D77" s="492" t="s">
        <v>3966</v>
      </c>
      <c r="E77" s="492"/>
      <c r="F77" s="492" t="s">
        <v>237</v>
      </c>
      <c r="G77" s="492" t="s">
        <v>16194</v>
      </c>
      <c r="H77" s="492"/>
      <c r="I77" s="492" t="s">
        <v>5659</v>
      </c>
      <c r="J77" s="492"/>
      <c r="K77" s="492"/>
      <c r="L77" s="492"/>
      <c r="M77" s="492"/>
    </row>
    <row r="78" spans="1:13" ht="15" hidden="1">
      <c r="A78" s="491" t="s">
        <v>2155</v>
      </c>
      <c r="B78" s="492" t="s">
        <v>2701</v>
      </c>
      <c r="C78" s="492"/>
      <c r="D78" s="492" t="s">
        <v>3966</v>
      </c>
      <c r="E78" s="492"/>
      <c r="F78" s="492"/>
      <c r="G78" s="492" t="s">
        <v>1233</v>
      </c>
      <c r="H78" s="492"/>
      <c r="I78" s="492" t="s">
        <v>5656</v>
      </c>
      <c r="J78" s="492"/>
      <c r="K78" s="492"/>
      <c r="L78" s="492"/>
      <c r="M78" s="492"/>
    </row>
    <row r="79" spans="1:13" ht="15" hidden="1">
      <c r="A79" s="491" t="s">
        <v>12915</v>
      </c>
      <c r="B79" s="492" t="s">
        <v>2670</v>
      </c>
      <c r="C79" s="492"/>
      <c r="D79" s="492" t="s">
        <v>3966</v>
      </c>
      <c r="E79" s="492">
        <v>1</v>
      </c>
      <c r="F79" s="492"/>
      <c r="G79" s="492"/>
      <c r="H79" s="492"/>
      <c r="I79" s="492"/>
      <c r="J79" s="492" t="s">
        <v>16406</v>
      </c>
      <c r="K79" s="493"/>
      <c r="L79" s="492" t="s">
        <v>16407</v>
      </c>
    </row>
    <row r="80" spans="1:13" ht="15" hidden="1">
      <c r="A80" s="491" t="s">
        <v>2225</v>
      </c>
      <c r="B80" s="492" t="s">
        <v>2674</v>
      </c>
      <c r="C80" s="492" t="s">
        <v>16193</v>
      </c>
      <c r="D80" s="492" t="s">
        <v>3967</v>
      </c>
      <c r="E80" s="492"/>
      <c r="F80" s="492" t="s">
        <v>237</v>
      </c>
      <c r="G80" s="492" t="s">
        <v>1280</v>
      </c>
      <c r="H80" s="492"/>
      <c r="I80" s="492"/>
      <c r="J80" s="492"/>
      <c r="K80" s="492"/>
      <c r="L80" s="492"/>
      <c r="M80" s="492"/>
    </row>
    <row r="81" spans="1:13" ht="15" hidden="1">
      <c r="A81" s="491" t="s">
        <v>2228</v>
      </c>
      <c r="B81" s="492" t="s">
        <v>2674</v>
      </c>
      <c r="C81" s="492" t="s">
        <v>16193</v>
      </c>
      <c r="D81" s="492" t="s">
        <v>3967</v>
      </c>
      <c r="E81" s="492">
        <v>3</v>
      </c>
      <c r="F81" s="492" t="s">
        <v>237</v>
      </c>
      <c r="G81" s="492" t="s">
        <v>1284</v>
      </c>
      <c r="H81" s="492"/>
      <c r="I81" s="492" t="s">
        <v>16399</v>
      </c>
      <c r="J81" s="492" t="s">
        <v>16400</v>
      </c>
      <c r="K81" s="492" t="s">
        <v>16401</v>
      </c>
      <c r="L81" s="492"/>
      <c r="M81" s="492"/>
    </row>
    <row r="82" spans="1:13" ht="12.75" hidden="1">
      <c r="A82" s="492" t="s">
        <v>5628</v>
      </c>
      <c r="B82" s="492" t="s">
        <v>2701</v>
      </c>
      <c r="C82" s="492" t="s">
        <v>16225</v>
      </c>
      <c r="D82" s="492" t="s">
        <v>3967</v>
      </c>
      <c r="E82" s="492">
        <v>1</v>
      </c>
      <c r="F82" s="492" t="s">
        <v>16235</v>
      </c>
      <c r="G82" s="492" t="s">
        <v>16194</v>
      </c>
      <c r="H82" s="492" t="s">
        <v>16321</v>
      </c>
      <c r="I82" s="492" t="s">
        <v>16322</v>
      </c>
      <c r="J82" s="492"/>
      <c r="K82" s="492" t="s">
        <v>16323</v>
      </c>
      <c r="L82" s="492" t="s">
        <v>16324</v>
      </c>
      <c r="M82" s="492"/>
    </row>
    <row r="83" spans="1:13" ht="15" hidden="1">
      <c r="A83" s="491" t="s">
        <v>2236</v>
      </c>
      <c r="B83" s="492" t="s">
        <v>2701</v>
      </c>
      <c r="C83" s="492" t="s">
        <v>16306</v>
      </c>
      <c r="D83" s="492" t="s">
        <v>3967</v>
      </c>
      <c r="E83" s="492">
        <v>2</v>
      </c>
      <c r="F83" s="492" t="s">
        <v>223</v>
      </c>
      <c r="G83" s="492" t="s">
        <v>1293</v>
      </c>
      <c r="H83" s="492" t="s">
        <v>16307</v>
      </c>
      <c r="I83" s="492" t="s">
        <v>16308</v>
      </c>
      <c r="J83" s="492" t="s">
        <v>16309</v>
      </c>
      <c r="K83" s="492"/>
      <c r="L83" s="492"/>
      <c r="M83" s="496" t="s">
        <v>16310</v>
      </c>
    </row>
    <row r="84" spans="1:13" ht="12.75" hidden="1">
      <c r="A84" s="492" t="s">
        <v>2202</v>
      </c>
      <c r="B84" s="492" t="s">
        <v>2674</v>
      </c>
      <c r="C84" s="492" t="s">
        <v>16208</v>
      </c>
      <c r="D84" s="492" t="s">
        <v>3967</v>
      </c>
      <c r="E84" s="492">
        <v>2</v>
      </c>
      <c r="F84" s="492" t="s">
        <v>230</v>
      </c>
      <c r="G84" s="492" t="s">
        <v>1260</v>
      </c>
      <c r="H84" s="495" t="s">
        <v>16209</v>
      </c>
      <c r="I84" s="492" t="s">
        <v>16210</v>
      </c>
      <c r="J84" s="492" t="s">
        <v>16211</v>
      </c>
      <c r="K84" s="492" t="s">
        <v>16212</v>
      </c>
      <c r="L84" s="492" t="s">
        <v>16213</v>
      </c>
      <c r="M84" s="492"/>
    </row>
    <row r="85" spans="1:13" ht="15" hidden="1">
      <c r="A85" s="491" t="s">
        <v>2234</v>
      </c>
      <c r="B85" s="492" t="s">
        <v>2701</v>
      </c>
      <c r="C85" s="492" t="s">
        <v>16208</v>
      </c>
      <c r="D85" s="492" t="s">
        <v>3967</v>
      </c>
      <c r="E85" s="492"/>
      <c r="F85" s="492" t="s">
        <v>237</v>
      </c>
      <c r="G85" s="492" t="s">
        <v>1289</v>
      </c>
      <c r="H85" s="492" t="s">
        <v>16215</v>
      </c>
      <c r="I85" s="492" t="s">
        <v>16216</v>
      </c>
      <c r="J85" s="492" t="s">
        <v>16217</v>
      </c>
      <c r="K85" s="492" t="s">
        <v>16218</v>
      </c>
      <c r="L85" s="492" t="s">
        <v>16219</v>
      </c>
      <c r="M85" s="492"/>
    </row>
    <row r="86" spans="1:13" ht="12.75" hidden="1">
      <c r="A86" s="492" t="s">
        <v>2250</v>
      </c>
      <c r="B86" s="492" t="s">
        <v>2670</v>
      </c>
      <c r="C86" s="492"/>
      <c r="D86" s="492" t="s">
        <v>3967</v>
      </c>
      <c r="E86" s="492"/>
      <c r="F86" s="492" t="s">
        <v>237</v>
      </c>
      <c r="G86" s="492" t="s">
        <v>1677</v>
      </c>
      <c r="H86" s="492"/>
      <c r="I86" s="492"/>
      <c r="J86" s="492"/>
      <c r="K86" s="492"/>
      <c r="L86" s="492"/>
      <c r="M86" s="492"/>
    </row>
    <row r="87" spans="1:13" ht="15" hidden="1">
      <c r="A87" s="491" t="s">
        <v>2229</v>
      </c>
      <c r="B87" s="492" t="s">
        <v>2674</v>
      </c>
      <c r="C87" s="492"/>
      <c r="D87" s="492" t="s">
        <v>3967</v>
      </c>
      <c r="E87" s="492"/>
      <c r="F87" s="492" t="s">
        <v>237</v>
      </c>
      <c r="G87" s="492" t="s">
        <v>16250</v>
      </c>
      <c r="H87" s="492"/>
      <c r="I87" s="492"/>
      <c r="J87" s="492"/>
      <c r="K87" s="492"/>
      <c r="L87" s="492"/>
      <c r="M87" s="492"/>
    </row>
    <row r="88" spans="1:13" ht="15" hidden="1">
      <c r="A88" s="491" t="s">
        <v>2199</v>
      </c>
      <c r="B88" s="492" t="s">
        <v>2701</v>
      </c>
      <c r="C88" s="492"/>
      <c r="D88" s="492" t="s">
        <v>3967</v>
      </c>
      <c r="E88" s="492"/>
      <c r="F88" s="492" t="s">
        <v>230</v>
      </c>
      <c r="G88" s="492" t="s">
        <v>1257</v>
      </c>
      <c r="H88" s="492"/>
      <c r="I88" s="492"/>
      <c r="J88" s="492"/>
      <c r="K88" s="492"/>
      <c r="L88" s="492"/>
      <c r="M88" s="492"/>
    </row>
    <row r="89" spans="1:13" ht="15" hidden="1">
      <c r="A89" s="500" t="s">
        <v>16284</v>
      </c>
      <c r="B89" s="501" t="s">
        <v>2701</v>
      </c>
      <c r="C89" s="501"/>
      <c r="D89" s="501" t="s">
        <v>3967</v>
      </c>
      <c r="E89" s="501"/>
      <c r="F89" s="492" t="s">
        <v>16285</v>
      </c>
      <c r="G89" s="492" t="s">
        <v>16194</v>
      </c>
      <c r="H89" s="501"/>
      <c r="I89" s="492" t="s">
        <v>16286</v>
      </c>
      <c r="J89" s="492"/>
      <c r="K89" s="493"/>
      <c r="L89" s="492"/>
      <c r="M89" s="494"/>
    </row>
    <row r="90" spans="1:13" ht="15" hidden="1">
      <c r="A90" s="491" t="s">
        <v>2223</v>
      </c>
      <c r="B90" s="492" t="s">
        <v>2701</v>
      </c>
      <c r="C90" s="492"/>
      <c r="D90" s="492" t="s">
        <v>3967</v>
      </c>
      <c r="E90" s="492"/>
      <c r="F90" s="492" t="s">
        <v>237</v>
      </c>
      <c r="G90" s="492" t="s">
        <v>1278</v>
      </c>
      <c r="H90" s="492"/>
      <c r="I90" s="492" t="s">
        <v>16331</v>
      </c>
      <c r="J90" s="492"/>
      <c r="K90" s="492"/>
      <c r="L90" s="492"/>
      <c r="M90" s="492"/>
    </row>
    <row r="91" spans="1:13" ht="15" hidden="1">
      <c r="A91" s="491" t="s">
        <v>2233</v>
      </c>
      <c r="B91" s="492" t="s">
        <v>2670</v>
      </c>
      <c r="C91" s="492"/>
      <c r="D91" s="492" t="s">
        <v>3967</v>
      </c>
      <c r="E91" s="492"/>
      <c r="F91" s="492" t="s">
        <v>16235</v>
      </c>
      <c r="G91" s="492" t="s">
        <v>16194</v>
      </c>
      <c r="H91" s="492"/>
      <c r="I91" s="492"/>
      <c r="J91" s="492"/>
      <c r="K91" s="492"/>
      <c r="L91" s="492"/>
      <c r="M91" s="492"/>
    </row>
    <row r="92" spans="1:13" ht="15" hidden="1">
      <c r="A92" s="491" t="s">
        <v>2227</v>
      </c>
      <c r="B92" s="492" t="s">
        <v>2674</v>
      </c>
      <c r="C92" s="492"/>
      <c r="D92" s="492" t="s">
        <v>3967</v>
      </c>
      <c r="E92" s="492"/>
      <c r="F92" s="492" t="s">
        <v>230</v>
      </c>
      <c r="G92" s="492" t="s">
        <v>1283</v>
      </c>
      <c r="H92" s="492"/>
      <c r="I92" s="492" t="s">
        <v>5672</v>
      </c>
      <c r="J92" s="492"/>
      <c r="K92" s="492"/>
      <c r="L92" s="492"/>
      <c r="M92" s="492"/>
    </row>
    <row r="93" spans="1:13" ht="15" hidden="1">
      <c r="A93" s="491" t="s">
        <v>2226</v>
      </c>
      <c r="B93" s="492" t="s">
        <v>2701</v>
      </c>
      <c r="C93" s="492"/>
      <c r="D93" s="492" t="s">
        <v>3967</v>
      </c>
      <c r="E93" s="492"/>
      <c r="F93" s="492" t="s">
        <v>237</v>
      </c>
      <c r="G93" s="492" t="s">
        <v>1282</v>
      </c>
      <c r="H93" s="492"/>
      <c r="I93" s="492"/>
      <c r="J93" s="492"/>
      <c r="K93" s="492"/>
      <c r="L93" s="492"/>
      <c r="M93" s="492"/>
    </row>
    <row r="94" spans="1:13" ht="15" hidden="1">
      <c r="A94" s="491" t="s">
        <v>5674</v>
      </c>
      <c r="B94" s="492" t="s">
        <v>16368</v>
      </c>
      <c r="C94" s="492"/>
      <c r="D94" s="492" t="s">
        <v>3967</v>
      </c>
      <c r="E94" s="492"/>
      <c r="F94" s="492" t="s">
        <v>16235</v>
      </c>
      <c r="G94" s="492" t="s">
        <v>1295</v>
      </c>
      <c r="H94" s="492"/>
      <c r="I94" s="492"/>
      <c r="J94" s="492"/>
      <c r="K94" s="492"/>
      <c r="L94" s="492"/>
      <c r="M94" s="492"/>
    </row>
    <row r="95" spans="1:13" ht="15" hidden="1">
      <c r="A95" s="491" t="s">
        <v>2200</v>
      </c>
      <c r="B95" s="492" t="s">
        <v>2674</v>
      </c>
      <c r="C95" s="492"/>
      <c r="D95" s="492" t="s">
        <v>3967</v>
      </c>
      <c r="E95" s="492"/>
      <c r="F95" s="492" t="s">
        <v>223</v>
      </c>
      <c r="G95" s="492" t="s">
        <v>1258</v>
      </c>
      <c r="H95" s="492"/>
      <c r="I95" s="492" t="s">
        <v>16418</v>
      </c>
      <c r="J95" s="492"/>
      <c r="K95" s="492"/>
      <c r="L95" s="492"/>
      <c r="M95" s="492"/>
    </row>
    <row r="96" spans="1:13" ht="15" hidden="1">
      <c r="A96" s="491" t="s">
        <v>2431</v>
      </c>
      <c r="B96" s="492" t="s">
        <v>2701</v>
      </c>
      <c r="C96" s="492" t="s">
        <v>16193</v>
      </c>
      <c r="D96" s="492" t="s">
        <v>3969</v>
      </c>
      <c r="E96" s="492">
        <v>3</v>
      </c>
      <c r="F96" s="492" t="s">
        <v>223</v>
      </c>
      <c r="G96" s="492" t="s">
        <v>1400</v>
      </c>
      <c r="H96" s="492" t="s">
        <v>16251</v>
      </c>
      <c r="I96" s="492" t="s">
        <v>16252</v>
      </c>
      <c r="J96" s="492" t="s">
        <v>16253</v>
      </c>
      <c r="K96" s="492" t="s">
        <v>16254</v>
      </c>
      <c r="L96" s="492"/>
      <c r="M96" s="492"/>
    </row>
    <row r="97" spans="1:13" ht="15" hidden="1">
      <c r="A97" s="491" t="s">
        <v>16266</v>
      </c>
      <c r="B97" s="492" t="s">
        <v>2674</v>
      </c>
      <c r="C97" s="492" t="s">
        <v>16193</v>
      </c>
      <c r="D97" s="492" t="s">
        <v>3969</v>
      </c>
      <c r="E97" s="492">
        <v>3</v>
      </c>
      <c r="F97" s="492" t="s">
        <v>16267</v>
      </c>
      <c r="G97" s="492" t="s">
        <v>2028</v>
      </c>
      <c r="H97" s="492"/>
      <c r="I97" s="492" t="s">
        <v>16268</v>
      </c>
      <c r="J97" s="492" t="s">
        <v>16269</v>
      </c>
      <c r="K97" s="492" t="s">
        <v>16270</v>
      </c>
      <c r="L97" s="492"/>
      <c r="M97" s="492"/>
    </row>
    <row r="98" spans="1:13" ht="15" hidden="1">
      <c r="A98" s="491" t="s">
        <v>2460</v>
      </c>
      <c r="B98" s="492" t="s">
        <v>2701</v>
      </c>
      <c r="C98" s="492" t="s">
        <v>16208</v>
      </c>
      <c r="D98" s="492" t="s">
        <v>3969</v>
      </c>
      <c r="E98" s="492"/>
      <c r="F98" s="492"/>
      <c r="G98" s="492" t="s">
        <v>2032</v>
      </c>
      <c r="H98" s="492" t="s">
        <v>16293</v>
      </c>
      <c r="I98" s="492" t="s">
        <v>16294</v>
      </c>
      <c r="J98" s="492" t="s">
        <v>16295</v>
      </c>
      <c r="K98" s="492" t="s">
        <v>16296</v>
      </c>
      <c r="L98" s="495" t="s">
        <v>16297</v>
      </c>
      <c r="M98" s="492"/>
    </row>
    <row r="99" spans="1:13" ht="15" hidden="1">
      <c r="A99" s="491" t="s">
        <v>2442</v>
      </c>
      <c r="B99" s="492" t="s">
        <v>2701</v>
      </c>
      <c r="C99" s="492" t="s">
        <v>16338</v>
      </c>
      <c r="D99" s="492" t="s">
        <v>3969</v>
      </c>
      <c r="E99" s="492"/>
      <c r="F99" s="492" t="s">
        <v>223</v>
      </c>
      <c r="G99" s="492" t="s">
        <v>1413</v>
      </c>
      <c r="H99" s="492"/>
      <c r="I99" s="492" t="s">
        <v>16365</v>
      </c>
      <c r="J99" s="492"/>
      <c r="K99" s="492"/>
      <c r="L99" s="492"/>
      <c r="M99" s="492"/>
    </row>
    <row r="100" spans="1:13" ht="12.75" hidden="1">
      <c r="A100" s="492" t="s">
        <v>5660</v>
      </c>
      <c r="B100" s="492" t="s">
        <v>16239</v>
      </c>
      <c r="C100" s="492"/>
      <c r="D100" s="492" t="s">
        <v>3969</v>
      </c>
      <c r="E100" s="492"/>
      <c r="F100" s="492"/>
      <c r="G100" s="492" t="s">
        <v>1394</v>
      </c>
      <c r="H100" s="492" t="s">
        <v>16240</v>
      </c>
      <c r="I100" s="492"/>
      <c r="J100" s="492"/>
      <c r="K100" s="492"/>
      <c r="L100" s="492"/>
    </row>
    <row r="101" spans="1:13" ht="15" hidden="1">
      <c r="A101" s="491" t="s">
        <v>2434</v>
      </c>
      <c r="B101" s="492" t="s">
        <v>2701</v>
      </c>
      <c r="C101" s="492"/>
      <c r="D101" s="492" t="s">
        <v>3969</v>
      </c>
      <c r="E101" s="492"/>
      <c r="F101" s="492" t="s">
        <v>223</v>
      </c>
      <c r="G101" s="492" t="s">
        <v>1405</v>
      </c>
      <c r="H101" s="492"/>
      <c r="I101" s="492"/>
      <c r="J101" s="492"/>
      <c r="K101" s="492"/>
      <c r="L101" s="492"/>
      <c r="M101" s="492"/>
    </row>
    <row r="102" spans="1:13" ht="15" hidden="1">
      <c r="A102" s="491" t="s">
        <v>2435</v>
      </c>
      <c r="B102" s="492" t="s">
        <v>2670</v>
      </c>
      <c r="C102" s="492"/>
      <c r="D102" s="492" t="s">
        <v>3969</v>
      </c>
      <c r="E102" s="492"/>
      <c r="F102" s="492" t="s">
        <v>237</v>
      </c>
      <c r="G102" s="492" t="s">
        <v>16194</v>
      </c>
      <c r="H102" s="492"/>
      <c r="I102" s="492"/>
      <c r="J102" s="492"/>
      <c r="K102" s="492"/>
      <c r="L102" s="492"/>
    </row>
    <row r="103" spans="1:13" ht="15" hidden="1">
      <c r="A103" s="491" t="s">
        <v>2438</v>
      </c>
      <c r="B103" s="492" t="s">
        <v>2701</v>
      </c>
      <c r="C103" s="492"/>
      <c r="D103" s="492" t="s">
        <v>3969</v>
      </c>
      <c r="E103" s="492"/>
      <c r="F103" s="492" t="s">
        <v>223</v>
      </c>
      <c r="G103" s="492" t="s">
        <v>1409</v>
      </c>
      <c r="H103" s="492"/>
      <c r="I103" s="492" t="s">
        <v>16386</v>
      </c>
      <c r="J103" s="492"/>
      <c r="K103" s="492"/>
      <c r="L103" s="492"/>
      <c r="M103" s="492"/>
    </row>
    <row r="104" spans="1:13" ht="15" hidden="1">
      <c r="A104" s="491" t="s">
        <v>2429</v>
      </c>
      <c r="B104" s="492" t="s">
        <v>2701</v>
      </c>
      <c r="C104" s="492"/>
      <c r="D104" s="492" t="s">
        <v>3969</v>
      </c>
      <c r="E104" s="492"/>
      <c r="F104" s="492" t="s">
        <v>230</v>
      </c>
      <c r="G104" s="492" t="s">
        <v>1392</v>
      </c>
      <c r="H104" s="492"/>
      <c r="I104" s="492" t="s">
        <v>16390</v>
      </c>
      <c r="J104" s="492"/>
      <c r="K104" s="492"/>
      <c r="L104" s="492"/>
      <c r="M104" s="492"/>
    </row>
    <row r="105" spans="1:13" ht="15" hidden="1">
      <c r="A105" s="491" t="s">
        <v>2463</v>
      </c>
      <c r="B105" s="492" t="s">
        <v>2701</v>
      </c>
      <c r="C105" s="492"/>
      <c r="D105" s="492" t="s">
        <v>3969</v>
      </c>
      <c r="E105" s="492"/>
      <c r="F105" s="492"/>
      <c r="G105" s="492" t="s">
        <v>2039</v>
      </c>
      <c r="H105" s="492"/>
      <c r="I105" s="492" t="s">
        <v>5678</v>
      </c>
      <c r="J105" s="492"/>
      <c r="K105" s="492"/>
      <c r="L105" s="492"/>
      <c r="M105" s="492"/>
    </row>
    <row r="106" spans="1:13" ht="15">
      <c r="A106" s="491" t="s">
        <v>2351</v>
      </c>
      <c r="B106" s="492" t="s">
        <v>2701</v>
      </c>
      <c r="C106" s="492" t="s">
        <v>16193</v>
      </c>
      <c r="D106" s="492" t="s">
        <v>3968</v>
      </c>
      <c r="E106" s="492" t="s">
        <v>16369</v>
      </c>
      <c r="F106" s="492" t="s">
        <v>237</v>
      </c>
      <c r="G106" s="492" t="s">
        <v>1852</v>
      </c>
      <c r="H106" s="492"/>
      <c r="I106" s="492" t="s">
        <v>16370</v>
      </c>
      <c r="J106" s="492" t="s">
        <v>16371</v>
      </c>
      <c r="K106" s="492" t="s">
        <v>16372</v>
      </c>
      <c r="L106" s="492"/>
      <c r="M106" s="492"/>
    </row>
    <row r="107" spans="1:13" ht="15">
      <c r="A107" s="491" t="s">
        <v>2339</v>
      </c>
      <c r="B107" s="492" t="s">
        <v>2701</v>
      </c>
      <c r="C107" s="492" t="s">
        <v>16208</v>
      </c>
      <c r="D107" s="492" t="s">
        <v>3968</v>
      </c>
      <c r="E107" s="492"/>
      <c r="F107" s="492" t="s">
        <v>223</v>
      </c>
      <c r="G107" s="492" t="s">
        <v>1383</v>
      </c>
      <c r="H107" s="492" t="s">
        <v>16301</v>
      </c>
      <c r="I107" s="492"/>
      <c r="J107" s="492" t="s">
        <v>16303</v>
      </c>
      <c r="K107" s="492" t="s">
        <v>16304</v>
      </c>
      <c r="L107" s="492" t="s">
        <v>16305</v>
      </c>
      <c r="M107" s="492"/>
    </row>
    <row r="108" spans="1:13" ht="15">
      <c r="A108" s="491" t="s">
        <v>16204</v>
      </c>
      <c r="B108" s="492" t="s">
        <v>2701</v>
      </c>
      <c r="C108" s="492"/>
      <c r="D108" s="492" t="s">
        <v>3968</v>
      </c>
      <c r="E108" s="492"/>
      <c r="F108" s="492" t="s">
        <v>230</v>
      </c>
      <c r="G108" s="492" t="s">
        <v>1386</v>
      </c>
      <c r="H108" s="492"/>
      <c r="I108" s="492"/>
      <c r="J108" s="492"/>
      <c r="K108" s="492"/>
      <c r="L108" s="492"/>
      <c r="M108" s="492"/>
    </row>
    <row r="109" spans="1:13" ht="15">
      <c r="A109" s="491" t="s">
        <v>2334</v>
      </c>
      <c r="B109" s="492" t="s">
        <v>2670</v>
      </c>
      <c r="C109" s="492"/>
      <c r="D109" s="492" t="s">
        <v>3968</v>
      </c>
      <c r="E109" s="492"/>
      <c r="F109" s="492"/>
      <c r="G109" s="492" t="s">
        <v>1375</v>
      </c>
      <c r="H109" s="492"/>
      <c r="I109" s="492"/>
      <c r="J109" s="492"/>
      <c r="K109" s="492"/>
      <c r="L109" s="492"/>
      <c r="M109" s="492"/>
    </row>
    <row r="110" spans="1:13" ht="15">
      <c r="A110" s="491" t="s">
        <v>2321</v>
      </c>
      <c r="B110" s="492" t="s">
        <v>2674</v>
      </c>
      <c r="C110" s="492"/>
      <c r="D110" s="492" t="s">
        <v>3968</v>
      </c>
      <c r="E110" s="492"/>
      <c r="F110" s="492" t="s">
        <v>230</v>
      </c>
      <c r="G110" s="492" t="s">
        <v>1355</v>
      </c>
      <c r="H110" s="492"/>
      <c r="I110" s="492" t="s">
        <v>16214</v>
      </c>
      <c r="J110" s="492"/>
      <c r="K110" s="492"/>
      <c r="L110" s="492"/>
      <c r="M110" s="492"/>
    </row>
    <row r="111" spans="1:13" ht="15">
      <c r="A111" s="491" t="s">
        <v>16243</v>
      </c>
      <c r="B111" s="492" t="s">
        <v>2674</v>
      </c>
      <c r="C111" s="492"/>
      <c r="D111" s="492" t="s">
        <v>3968</v>
      </c>
      <c r="E111" s="492"/>
      <c r="F111" s="492" t="s">
        <v>230</v>
      </c>
      <c r="G111" s="492" t="s">
        <v>1350</v>
      </c>
      <c r="H111" s="492"/>
      <c r="I111" s="492" t="s">
        <v>16244</v>
      </c>
      <c r="J111" s="492"/>
      <c r="K111" s="493"/>
      <c r="L111" s="493"/>
      <c r="M111" s="494" t="s">
        <v>16245</v>
      </c>
    </row>
    <row r="112" spans="1:13" ht="15">
      <c r="A112" s="491" t="s">
        <v>2325</v>
      </c>
      <c r="B112" s="492" t="s">
        <v>2674</v>
      </c>
      <c r="C112" s="492"/>
      <c r="D112" s="492" t="s">
        <v>3968</v>
      </c>
      <c r="E112" s="492"/>
      <c r="F112" s="492" t="s">
        <v>230</v>
      </c>
      <c r="G112" s="492" t="s">
        <v>1360</v>
      </c>
      <c r="H112" s="492" t="s">
        <v>16248</v>
      </c>
      <c r="I112" s="492" t="s">
        <v>16249</v>
      </c>
      <c r="J112" s="492"/>
      <c r="K112" s="492"/>
      <c r="L112" s="492"/>
      <c r="M112" s="492"/>
    </row>
    <row r="113" spans="1:13" ht="15">
      <c r="A113" s="491" t="s">
        <v>2337</v>
      </c>
      <c r="B113" s="492" t="s">
        <v>2674</v>
      </c>
      <c r="C113" s="492"/>
      <c r="D113" s="492" t="s">
        <v>3968</v>
      </c>
      <c r="E113" s="492"/>
      <c r="F113" s="492" t="s">
        <v>237</v>
      </c>
      <c r="G113" s="492" t="s">
        <v>1379</v>
      </c>
      <c r="H113" s="492"/>
      <c r="I113" s="492"/>
      <c r="J113" s="492"/>
      <c r="K113" s="492"/>
      <c r="L113" s="492"/>
      <c r="M113" s="492"/>
    </row>
    <row r="114" spans="1:13" ht="15">
      <c r="A114" s="491" t="s">
        <v>2345</v>
      </c>
      <c r="B114" s="492" t="s">
        <v>2674</v>
      </c>
      <c r="C114" s="492"/>
      <c r="D114" s="492" t="s">
        <v>3968</v>
      </c>
      <c r="E114" s="492"/>
      <c r="F114" s="492" t="s">
        <v>237</v>
      </c>
      <c r="G114" s="492" t="s">
        <v>1390</v>
      </c>
      <c r="H114" s="492"/>
      <c r="I114" s="492"/>
      <c r="J114" s="492"/>
      <c r="K114" s="492"/>
      <c r="L114" s="492"/>
      <c r="M114" s="492"/>
    </row>
    <row r="115" spans="1:13" ht="12.75">
      <c r="A115" s="492" t="s">
        <v>16387</v>
      </c>
      <c r="B115" s="492" t="s">
        <v>2670</v>
      </c>
      <c r="C115" s="492"/>
      <c r="D115" s="492" t="s">
        <v>3968</v>
      </c>
      <c r="E115" s="492">
        <v>5</v>
      </c>
      <c r="F115" s="492" t="s">
        <v>230</v>
      </c>
      <c r="G115" s="492" t="s">
        <v>16194</v>
      </c>
      <c r="H115" s="492"/>
      <c r="I115" s="492" t="s">
        <v>16388</v>
      </c>
      <c r="J115" s="492"/>
      <c r="K115" s="492"/>
      <c r="L115" s="492"/>
      <c r="M115" s="496"/>
    </row>
    <row r="116" spans="1:13" ht="15">
      <c r="A116" s="491" t="s">
        <v>2316</v>
      </c>
      <c r="B116" s="492" t="s">
        <v>2701</v>
      </c>
      <c r="C116" s="492"/>
      <c r="D116" s="492" t="s">
        <v>3968</v>
      </c>
      <c r="E116" s="492"/>
      <c r="F116" s="492" t="s">
        <v>230</v>
      </c>
      <c r="G116" s="492" t="s">
        <v>1348</v>
      </c>
      <c r="H116" s="492"/>
      <c r="I116" s="492" t="s">
        <v>16396</v>
      </c>
      <c r="J116" s="492"/>
      <c r="K116" s="493"/>
      <c r="L116" s="492"/>
      <c r="M116" s="494" t="s">
        <v>16397</v>
      </c>
    </row>
    <row r="117" spans="1:13" ht="15">
      <c r="A117" s="491" t="s">
        <v>2326</v>
      </c>
      <c r="B117" s="492" t="s">
        <v>2674</v>
      </c>
      <c r="C117" s="492"/>
      <c r="D117" s="492" t="s">
        <v>3968</v>
      </c>
      <c r="E117" s="492">
        <v>6</v>
      </c>
      <c r="F117" s="492" t="s">
        <v>16235</v>
      </c>
      <c r="G117" s="492" t="s">
        <v>1362</v>
      </c>
      <c r="H117" s="492"/>
      <c r="I117" s="492" t="s">
        <v>16398</v>
      </c>
      <c r="J117" s="492"/>
      <c r="K117" s="492"/>
      <c r="L117" s="492"/>
      <c r="M117" s="492"/>
    </row>
    <row r="118" spans="1:13" ht="15" hidden="1">
      <c r="A118" s="491" t="s">
        <v>16402</v>
      </c>
      <c r="B118" s="491"/>
      <c r="C118" s="491"/>
      <c r="D118" s="491"/>
      <c r="E118" s="491"/>
      <c r="F118" s="491"/>
      <c r="G118" s="491"/>
      <c r="H118" s="491"/>
      <c r="I118" s="491"/>
      <c r="J118" s="491"/>
      <c r="K118" s="491"/>
      <c r="L118" s="491"/>
      <c r="M118" s="491"/>
    </row>
    <row r="119" spans="1:13" ht="12.75">
      <c r="A119" s="387"/>
      <c r="B119" s="387"/>
      <c r="C119" s="387"/>
      <c r="D119" s="387"/>
      <c r="E119" s="387"/>
      <c r="F119" s="387"/>
      <c r="G119" s="387"/>
      <c r="H119" s="387"/>
      <c r="I119" s="387"/>
      <c r="J119" s="387"/>
      <c r="K119" s="387"/>
      <c r="L119" s="387"/>
      <c r="M119" s="387"/>
    </row>
  </sheetData>
  <autoFilter ref="A1:M118" xr:uid="{00000000-0009-0000-0000-000010000000}">
    <filterColumn colId="3">
      <filters>
        <filter val="Trades"/>
      </filters>
    </filterColumn>
  </autoFilter>
  <hyperlinks>
    <hyperlink ref="M4" r:id="rId1" xr:uid="{00000000-0004-0000-1000-000000000000}"/>
    <hyperlink ref="M9" r:id="rId2" xr:uid="{00000000-0004-0000-1000-000001000000}"/>
    <hyperlink ref="M23" r:id="rId3" xr:uid="{00000000-0004-0000-1000-000002000000}"/>
    <hyperlink ref="M28" r:id="rId4" xr:uid="{00000000-0004-0000-1000-000003000000}"/>
    <hyperlink ref="M40" r:id="rId5" xr:uid="{00000000-0004-0000-1000-000004000000}"/>
    <hyperlink ref="M47" r:id="rId6" xr:uid="{00000000-0004-0000-1000-000005000000}"/>
    <hyperlink ref="M83" r:id="rId7" xr:uid="{00000000-0004-0000-1000-000006000000}"/>
    <hyperlink ref="M111" r:id="rId8" xr:uid="{00000000-0004-0000-1000-000007000000}"/>
    <hyperlink ref="M116" r:id="rId9" xr:uid="{00000000-0004-0000-1000-000008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11">
    <tabColor rgb="FFFF0000"/>
  </sheetPr>
  <dimension ref="A2:AT604"/>
  <sheetViews>
    <sheetView topLeftCell="AG16" zoomScaleNormal="100" workbookViewId="0">
      <selection activeCell="AK44" sqref="AK44"/>
    </sheetView>
  </sheetViews>
  <sheetFormatPr defaultRowHeight="15"/>
  <cols>
    <col min="1" max="1" width="12" customWidth="1"/>
    <col min="2" max="2" width="13.85546875" customWidth="1"/>
    <col min="4" max="4" width="14.140625" customWidth="1"/>
    <col min="5" max="5" width="14.5703125" customWidth="1"/>
    <col min="7" max="7" width="8.85546875"/>
    <col min="8" max="8" width="18.7109375" customWidth="1"/>
    <col min="9" max="9" width="35.7109375" customWidth="1"/>
    <col min="10" max="10" width="8.85546875"/>
    <col min="11" max="11" width="18.140625" customWidth="1"/>
    <col min="12" max="12" width="11" customWidth="1"/>
    <col min="13" max="13" width="13.28515625" customWidth="1"/>
    <col min="14" max="14" width="11.42578125" customWidth="1"/>
    <col min="16" max="16" width="10.140625" customWidth="1"/>
    <col min="33" max="33" width="10.28515625" customWidth="1"/>
    <col min="34" max="34" width="13.42578125" customWidth="1"/>
    <col min="37" max="37" width="13.140625" customWidth="1"/>
    <col min="38" max="38" width="13.42578125" customWidth="1"/>
    <col min="39" max="39" width="21.7109375" customWidth="1"/>
    <col min="41" max="41" width="11.140625" customWidth="1"/>
    <col min="42" max="43" width="13.140625" customWidth="1"/>
    <col min="44" max="44" width="13.5703125" customWidth="1"/>
    <col min="45" max="45" width="14.28515625" customWidth="1"/>
  </cols>
  <sheetData>
    <row r="2" spans="1:38" ht="18.75">
      <c r="A2" s="809" t="s">
        <v>15382</v>
      </c>
      <c r="B2" s="809"/>
      <c r="C2" s="809"/>
      <c r="D2" s="809"/>
      <c r="E2" s="809"/>
      <c r="G2" s="908" t="s">
        <v>12361</v>
      </c>
      <c r="H2" s="908"/>
      <c r="I2" s="908"/>
      <c r="Z2" s="87" t="s">
        <v>5974</v>
      </c>
      <c r="AG2" s="909" t="s">
        <v>12360</v>
      </c>
      <c r="AH2" s="909"/>
      <c r="AI2" s="909"/>
      <c r="AJ2" s="909"/>
      <c r="AK2" s="909"/>
      <c r="AL2" s="909"/>
    </row>
    <row r="3" spans="1:38" ht="15.75">
      <c r="A3" s="348" t="s">
        <v>669</v>
      </c>
      <c r="B3" s="349" t="s">
        <v>15381</v>
      </c>
      <c r="C3" s="349" t="s">
        <v>15375</v>
      </c>
      <c r="D3" s="349" t="s">
        <v>670</v>
      </c>
      <c r="E3" s="350" t="s">
        <v>15380</v>
      </c>
      <c r="G3" s="416" t="s">
        <v>4087</v>
      </c>
      <c r="H3" s="351" t="s">
        <v>2478</v>
      </c>
      <c r="I3" s="417" t="s">
        <v>2479</v>
      </c>
      <c r="J3" s="351" t="s">
        <v>12892</v>
      </c>
      <c r="Z3" s="75" t="s">
        <v>5975</v>
      </c>
      <c r="AG3" s="351" t="s">
        <v>12011</v>
      </c>
      <c r="AH3" s="351" t="s">
        <v>12014</v>
      </c>
      <c r="AI3" s="351" t="s">
        <v>2479</v>
      </c>
      <c r="AJ3" s="351" t="s">
        <v>11313</v>
      </c>
      <c r="AK3" s="351" t="s">
        <v>12012</v>
      </c>
      <c r="AL3" s="351" t="s">
        <v>5940</v>
      </c>
    </row>
    <row r="4" spans="1:38" ht="18">
      <c r="A4" s="52" t="s">
        <v>671</v>
      </c>
      <c r="B4" s="1">
        <v>0</v>
      </c>
      <c r="C4" s="1" t="s">
        <v>374</v>
      </c>
      <c r="D4" s="1">
        <v>0</v>
      </c>
      <c r="E4" s="43">
        <v>0</v>
      </c>
      <c r="G4" s="216">
        <v>1</v>
      </c>
      <c r="H4" s="58" t="s">
        <v>677</v>
      </c>
      <c r="I4" s="219"/>
      <c r="R4" t="s">
        <v>9189</v>
      </c>
      <c r="V4" t="s">
        <v>9206</v>
      </c>
      <c r="Z4" s="75" t="s">
        <v>5976</v>
      </c>
      <c r="AG4" s="147" t="s">
        <v>11312</v>
      </c>
      <c r="AH4" s="147"/>
      <c r="AI4" s="148" t="s">
        <v>12017</v>
      </c>
      <c r="AJ4" s="148" t="s">
        <v>12018</v>
      </c>
      <c r="AK4" s="149" t="s">
        <v>12013</v>
      </c>
      <c r="AL4" s="150" t="s">
        <v>11314</v>
      </c>
    </row>
    <row r="5" spans="1:38" ht="15.75">
      <c r="A5" s="52" t="s">
        <v>672</v>
      </c>
      <c r="B5" s="1">
        <v>1</v>
      </c>
      <c r="C5" s="1" t="s">
        <v>673</v>
      </c>
      <c r="D5" s="1">
        <f>365*B5/10</f>
        <v>36.5</v>
      </c>
      <c r="E5" s="43">
        <v>0.1</v>
      </c>
      <c r="G5" s="202" t="s">
        <v>675</v>
      </c>
      <c r="H5" s="101"/>
      <c r="I5" s="203"/>
      <c r="R5" s="101" t="s">
        <v>9190</v>
      </c>
      <c r="S5" s="101" t="s">
        <v>9191</v>
      </c>
      <c r="V5" s="101" t="s">
        <v>9207</v>
      </c>
      <c r="W5" s="101" t="s">
        <v>9208</v>
      </c>
      <c r="Z5" s="75" t="s">
        <v>5977</v>
      </c>
      <c r="AG5" s="147" t="s">
        <v>11315</v>
      </c>
      <c r="AH5" s="149" t="str">
        <f>P49&amp;P50&amp;P51</f>
        <v/>
      </c>
      <c r="AI5" s="149" t="s">
        <v>12015</v>
      </c>
      <c r="AJ5" s="149"/>
      <c r="AK5" s="149"/>
      <c r="AL5" s="149" t="s">
        <v>12016</v>
      </c>
    </row>
    <row r="6" spans="1:38" ht="15.75">
      <c r="A6" s="52" t="s">
        <v>542</v>
      </c>
      <c r="B6" s="1">
        <v>2</v>
      </c>
      <c r="C6" s="1" t="s">
        <v>673</v>
      </c>
      <c r="D6" s="1">
        <f>365*B6/10</f>
        <v>73</v>
      </c>
      <c r="E6" s="43">
        <v>0.2</v>
      </c>
      <c r="G6" s="216">
        <v>2</v>
      </c>
      <c r="H6" s="58" t="s">
        <v>18473</v>
      </c>
      <c r="I6" s="219" t="s">
        <v>18578</v>
      </c>
      <c r="R6" s="1" t="s">
        <v>9192</v>
      </c>
      <c r="S6" s="1" t="s">
        <v>9193</v>
      </c>
      <c r="V6" s="1" t="s">
        <v>9209</v>
      </c>
      <c r="W6" s="1">
        <v>20</v>
      </c>
      <c r="Z6" s="75" t="s">
        <v>5978</v>
      </c>
      <c r="AG6" s="147" t="s">
        <v>11316</v>
      </c>
      <c r="AH6" s="149"/>
      <c r="AI6" s="149"/>
      <c r="AJ6" s="149"/>
      <c r="AK6" s="149"/>
      <c r="AL6" s="149"/>
    </row>
    <row r="7" spans="1:38" ht="15.75">
      <c r="A7" s="52" t="s">
        <v>223</v>
      </c>
      <c r="B7" s="1">
        <v>1</v>
      </c>
      <c r="C7" s="1" t="s">
        <v>674</v>
      </c>
      <c r="D7" s="1">
        <f>365*B7</f>
        <v>365</v>
      </c>
      <c r="E7" s="43">
        <v>1</v>
      </c>
      <c r="G7" s="216">
        <v>3</v>
      </c>
      <c r="H7" s="58" t="s">
        <v>18474</v>
      </c>
      <c r="I7" s="219"/>
      <c r="J7" t="s">
        <v>18579</v>
      </c>
      <c r="R7" s="1" t="s">
        <v>9194</v>
      </c>
      <c r="S7" s="1" t="s">
        <v>9195</v>
      </c>
      <c r="V7" s="1" t="s">
        <v>9210</v>
      </c>
      <c r="W7" s="1" t="s">
        <v>9211</v>
      </c>
      <c r="Z7" s="75" t="s">
        <v>5979</v>
      </c>
      <c r="AG7" s="147" t="s">
        <v>11317</v>
      </c>
      <c r="AH7" s="149"/>
      <c r="AI7" s="149"/>
      <c r="AJ7" s="149"/>
      <c r="AK7" s="149"/>
      <c r="AL7" s="149"/>
    </row>
    <row r="8" spans="1:38" ht="15.75">
      <c r="A8" s="52" t="s">
        <v>230</v>
      </c>
      <c r="B8" s="1">
        <v>2</v>
      </c>
      <c r="C8" s="1" t="s">
        <v>674</v>
      </c>
      <c r="D8" s="1">
        <f>365*B8</f>
        <v>730</v>
      </c>
      <c r="E8" s="43">
        <v>2</v>
      </c>
      <c r="G8" s="216">
        <v>4</v>
      </c>
      <c r="H8" s="58" t="s">
        <v>18475</v>
      </c>
      <c r="I8" s="219"/>
      <c r="R8" s="1" t="s">
        <v>9196</v>
      </c>
      <c r="S8" s="1" t="s">
        <v>9197</v>
      </c>
      <c r="V8" s="1" t="s">
        <v>9212</v>
      </c>
      <c r="W8" s="1" t="s">
        <v>9213</v>
      </c>
      <c r="Z8" s="75" t="s">
        <v>5980</v>
      </c>
      <c r="AG8" s="147" t="s">
        <v>11318</v>
      </c>
      <c r="AH8" s="149"/>
      <c r="AI8" s="149"/>
      <c r="AJ8" s="149"/>
      <c r="AK8" s="149"/>
      <c r="AL8" s="149"/>
    </row>
    <row r="9" spans="1:38" ht="15.75">
      <c r="A9" s="52" t="s">
        <v>237</v>
      </c>
      <c r="B9" s="1">
        <v>4</v>
      </c>
      <c r="C9" s="1" t="s">
        <v>674</v>
      </c>
      <c r="D9" s="1">
        <f>365*B9</f>
        <v>1460</v>
      </c>
      <c r="E9" s="43">
        <v>4</v>
      </c>
      <c r="G9" s="216">
        <v>5</v>
      </c>
      <c r="H9" s="58" t="s">
        <v>688</v>
      </c>
      <c r="I9" s="219"/>
      <c r="R9" s="1" t="s">
        <v>9198</v>
      </c>
      <c r="S9" s="1" t="s">
        <v>9199</v>
      </c>
      <c r="V9" s="1" t="s">
        <v>9214</v>
      </c>
      <c r="W9" s="1">
        <v>5</v>
      </c>
      <c r="Z9" s="75" t="s">
        <v>5079</v>
      </c>
      <c r="AG9" s="147" t="s">
        <v>11319</v>
      </c>
      <c r="AH9" s="149" t="s">
        <v>12537</v>
      </c>
      <c r="AI9" s="149"/>
      <c r="AJ9" s="149"/>
      <c r="AK9" s="149"/>
      <c r="AL9" s="149"/>
    </row>
    <row r="10" spans="1:38" ht="15.75">
      <c r="A10" s="209" t="s">
        <v>458</v>
      </c>
      <c r="B10" s="225">
        <v>10</v>
      </c>
      <c r="C10" s="225" t="s">
        <v>674</v>
      </c>
      <c r="D10" s="225">
        <f>365*B10</f>
        <v>3650</v>
      </c>
      <c r="E10" s="226">
        <v>10</v>
      </c>
      <c r="G10" s="216">
        <v>6</v>
      </c>
      <c r="H10" s="58" t="s">
        <v>18476</v>
      </c>
      <c r="I10" s="219"/>
      <c r="J10" t="s">
        <v>18581</v>
      </c>
      <c r="R10" s="1" t="s">
        <v>9200</v>
      </c>
      <c r="S10" s="1" t="s">
        <v>9201</v>
      </c>
      <c r="V10" s="1" t="s">
        <v>9215</v>
      </c>
      <c r="W10" s="1">
        <v>-2</v>
      </c>
      <c r="Z10" s="75" t="s">
        <v>5080</v>
      </c>
      <c r="AG10" s="147" t="s">
        <v>11320</v>
      </c>
      <c r="AH10" s="149"/>
      <c r="AI10" s="149"/>
      <c r="AJ10" s="149"/>
      <c r="AK10" s="149"/>
      <c r="AL10" s="149"/>
    </row>
    <row r="11" spans="1:38" ht="15.75">
      <c r="G11" s="216">
        <v>7</v>
      </c>
      <c r="H11" s="58" t="s">
        <v>18477</v>
      </c>
      <c r="I11" s="219"/>
      <c r="J11" s="41" t="s">
        <v>18582</v>
      </c>
      <c r="R11" s="1" t="s">
        <v>9202</v>
      </c>
      <c r="S11" s="1" t="s">
        <v>9203</v>
      </c>
      <c r="V11" s="1" t="s">
        <v>9216</v>
      </c>
      <c r="W11" s="1">
        <v>5</v>
      </c>
      <c r="Z11" s="75" t="s">
        <v>5981</v>
      </c>
      <c r="AG11" s="147" t="s">
        <v>11321</v>
      </c>
      <c r="AH11" s="149"/>
      <c r="AI11" s="149"/>
      <c r="AJ11" s="149"/>
      <c r="AK11" s="149"/>
      <c r="AL11" s="149"/>
    </row>
    <row r="12" spans="1:38" ht="15.75" customHeight="1">
      <c r="G12" s="216">
        <v>8</v>
      </c>
      <c r="H12" s="58" t="s">
        <v>18478</v>
      </c>
      <c r="I12" s="219"/>
      <c r="R12" s="1" t="s">
        <v>9204</v>
      </c>
      <c r="S12" s="1" t="s">
        <v>9205</v>
      </c>
      <c r="V12" s="1" t="s">
        <v>9217</v>
      </c>
      <c r="W12" s="1">
        <v>10</v>
      </c>
      <c r="Z12" s="76" t="s">
        <v>5982</v>
      </c>
      <c r="AG12" s="147" t="s">
        <v>11322</v>
      </c>
      <c r="AH12" s="149" t="s">
        <v>20433</v>
      </c>
      <c r="AI12" s="149"/>
      <c r="AJ12" s="149"/>
      <c r="AK12" s="149" t="s">
        <v>20434</v>
      </c>
      <c r="AL12" s="149" t="s">
        <v>12965</v>
      </c>
    </row>
    <row r="13" spans="1:38" ht="15" customHeight="1">
      <c r="G13" s="216">
        <v>9</v>
      </c>
      <c r="H13" s="58" t="s">
        <v>18479</v>
      </c>
      <c r="I13" s="219"/>
      <c r="V13" s="1" t="s">
        <v>9202</v>
      </c>
      <c r="W13" s="1" t="s">
        <v>9218</v>
      </c>
      <c r="Z13" s="75" t="s">
        <v>5983</v>
      </c>
      <c r="AG13" t="s">
        <v>13029</v>
      </c>
      <c r="AH13" t="str">
        <f>'02FOLK'!B201</f>
        <v>Haramond Bandoun</v>
      </c>
      <c r="AK13" t="s">
        <v>13032</v>
      </c>
    </row>
    <row r="14" spans="1:38">
      <c r="G14" s="216">
        <v>10</v>
      </c>
      <c r="H14" s="58" t="s">
        <v>18480</v>
      </c>
      <c r="I14" s="219"/>
      <c r="J14" t="s">
        <v>18583</v>
      </c>
      <c r="V14" t="s">
        <v>9219</v>
      </c>
      <c r="Z14" s="76" t="s">
        <v>5984</v>
      </c>
      <c r="AG14" t="s">
        <v>13030</v>
      </c>
      <c r="AH14" t="str">
        <f>'02FOLK'!B313</f>
        <v>Mansion on Vhezoar Street (BT 238)</v>
      </c>
      <c r="AK14" t="s">
        <v>13032</v>
      </c>
    </row>
    <row r="15" spans="1:38" ht="18.75" customHeight="1">
      <c r="G15" s="216">
        <v>11</v>
      </c>
      <c r="H15" s="58" t="s">
        <v>18481</v>
      </c>
      <c r="I15" s="219"/>
      <c r="J15" t="s">
        <v>18580</v>
      </c>
      <c r="V15" t="s">
        <v>9220</v>
      </c>
      <c r="Z15" s="75" t="s">
        <v>5081</v>
      </c>
      <c r="AG15" t="s">
        <v>13031</v>
      </c>
      <c r="AH15" t="str">
        <f>'02FOLK'!B332</f>
        <v xml:space="preserve">Mirt the Moneylender </v>
      </c>
      <c r="AK15" t="s">
        <v>13032</v>
      </c>
    </row>
    <row r="16" spans="1:38">
      <c r="G16" s="216">
        <v>12</v>
      </c>
      <c r="H16" s="58" t="s">
        <v>18482</v>
      </c>
      <c r="I16" s="219"/>
      <c r="V16" t="s">
        <v>9221</v>
      </c>
      <c r="Z16" s="75" t="s">
        <v>5082</v>
      </c>
      <c r="AG16" t="s">
        <v>20745</v>
      </c>
    </row>
    <row r="17" spans="7:46" ht="18.75" customHeight="1">
      <c r="G17" s="216">
        <v>13</v>
      </c>
      <c r="H17" s="58" t="s">
        <v>18483</v>
      </c>
      <c r="I17" s="219"/>
      <c r="Z17" s="75" t="s">
        <v>5985</v>
      </c>
    </row>
    <row r="18" spans="7:46" ht="18.75" customHeight="1">
      <c r="G18" s="216">
        <v>14</v>
      </c>
      <c r="H18" s="58" t="s">
        <v>689</v>
      </c>
      <c r="I18" s="219"/>
      <c r="Z18" s="75" t="s">
        <v>5083</v>
      </c>
    </row>
    <row r="19" spans="7:46">
      <c r="G19" s="216">
        <v>15</v>
      </c>
      <c r="H19" s="58" t="s">
        <v>18484</v>
      </c>
      <c r="I19" s="219"/>
      <c r="Z19" s="75" t="s">
        <v>5084</v>
      </c>
    </row>
    <row r="20" spans="7:46">
      <c r="G20" s="202" t="s">
        <v>678</v>
      </c>
      <c r="H20" s="101"/>
      <c r="I20" s="203"/>
      <c r="Z20" s="75" t="s">
        <v>5986</v>
      </c>
    </row>
    <row r="21" spans="7:46">
      <c r="G21" s="216">
        <v>16</v>
      </c>
      <c r="H21" s="58" t="s">
        <v>18485</v>
      </c>
      <c r="I21" s="219"/>
      <c r="Z21" s="75" t="s">
        <v>5085</v>
      </c>
    </row>
    <row r="22" spans="7:46">
      <c r="G22" s="202" t="s">
        <v>676</v>
      </c>
      <c r="H22" s="101"/>
      <c r="I22" s="203"/>
      <c r="Z22" s="75" t="s">
        <v>5086</v>
      </c>
    </row>
    <row r="23" spans="7:46">
      <c r="G23" s="216">
        <v>17</v>
      </c>
      <c r="H23" s="58" t="s">
        <v>18486</v>
      </c>
      <c r="I23" s="219"/>
      <c r="Z23" s="75" t="s">
        <v>5987</v>
      </c>
      <c r="AG23" t="s">
        <v>18869</v>
      </c>
      <c r="AH23" t="s">
        <v>18870</v>
      </c>
      <c r="AI23" t="s">
        <v>5055</v>
      </c>
      <c r="AK23" t="s">
        <v>18903</v>
      </c>
      <c r="AL23" t="s">
        <v>18870</v>
      </c>
      <c r="AM23" t="s">
        <v>18904</v>
      </c>
      <c r="AO23" t="s">
        <v>18975</v>
      </c>
      <c r="AP23" t="s">
        <v>12892</v>
      </c>
      <c r="AQ23" t="s">
        <v>18976</v>
      </c>
      <c r="AR23" t="s">
        <v>18977</v>
      </c>
      <c r="AS23" t="s">
        <v>18870</v>
      </c>
      <c r="AT23" t="s">
        <v>5055</v>
      </c>
    </row>
    <row r="24" spans="7:46">
      <c r="G24" s="216">
        <v>18</v>
      </c>
      <c r="H24" s="58" t="s">
        <v>18487</v>
      </c>
      <c r="I24" s="219" t="s">
        <v>18584</v>
      </c>
      <c r="Z24" s="75" t="s">
        <v>5087</v>
      </c>
      <c r="AG24" t="s">
        <v>18871</v>
      </c>
      <c r="AH24">
        <v>1300</v>
      </c>
      <c r="AI24" t="s">
        <v>18872</v>
      </c>
      <c r="AK24" t="s">
        <v>18905</v>
      </c>
      <c r="AL24">
        <v>1329</v>
      </c>
      <c r="AM24" t="s">
        <v>18906</v>
      </c>
      <c r="AO24" t="s">
        <v>18978</v>
      </c>
      <c r="AR24">
        <v>1</v>
      </c>
      <c r="AS24">
        <v>1233</v>
      </c>
      <c r="AT24" t="s">
        <v>18979</v>
      </c>
    </row>
    <row r="25" spans="7:46">
      <c r="G25" s="216">
        <v>19</v>
      </c>
      <c r="H25" s="58" t="s">
        <v>18488</v>
      </c>
      <c r="I25" s="219"/>
      <c r="Z25" s="75" t="s">
        <v>5988</v>
      </c>
      <c r="AG25" t="s">
        <v>18873</v>
      </c>
      <c r="AH25" t="s">
        <v>18874</v>
      </c>
      <c r="AI25" t="s">
        <v>18875</v>
      </c>
      <c r="AK25" t="s">
        <v>18907</v>
      </c>
      <c r="AL25" t="s">
        <v>18874</v>
      </c>
      <c r="AM25" t="s">
        <v>18875</v>
      </c>
      <c r="AO25" t="s">
        <v>18980</v>
      </c>
      <c r="AR25">
        <v>2</v>
      </c>
      <c r="AS25">
        <v>1322</v>
      </c>
      <c r="AT25" t="s">
        <v>18981</v>
      </c>
    </row>
    <row r="26" spans="7:46">
      <c r="G26" s="216">
        <v>20</v>
      </c>
      <c r="H26" s="58" t="s">
        <v>18489</v>
      </c>
      <c r="I26" s="219"/>
      <c r="Z26" s="76" t="s">
        <v>5989</v>
      </c>
      <c r="AG26" t="s">
        <v>18876</v>
      </c>
      <c r="AH26" t="s">
        <v>18874</v>
      </c>
      <c r="AI26" t="s">
        <v>18877</v>
      </c>
      <c r="AK26" t="s">
        <v>18908</v>
      </c>
      <c r="AL26" t="s">
        <v>18874</v>
      </c>
      <c r="AM26" t="s">
        <v>18875</v>
      </c>
      <c r="AO26" t="s">
        <v>18982</v>
      </c>
      <c r="AQ26" t="s">
        <v>13988</v>
      </c>
      <c r="AR26">
        <v>1</v>
      </c>
      <c r="AS26" t="s">
        <v>18874</v>
      </c>
      <c r="AT26" t="s">
        <v>18983</v>
      </c>
    </row>
    <row r="27" spans="7:46">
      <c r="G27" s="216">
        <v>21</v>
      </c>
      <c r="H27" s="58" t="s">
        <v>18490</v>
      </c>
      <c r="I27" s="219"/>
      <c r="Z27" s="75" t="s">
        <v>5990</v>
      </c>
      <c r="AG27" t="s">
        <v>18878</v>
      </c>
      <c r="AH27">
        <v>764</v>
      </c>
      <c r="AI27" t="s">
        <v>18875</v>
      </c>
      <c r="AK27" t="s">
        <v>18909</v>
      </c>
      <c r="AL27" t="s">
        <v>18874</v>
      </c>
      <c r="AM27" t="s">
        <v>18875</v>
      </c>
      <c r="AO27" t="s">
        <v>18984</v>
      </c>
      <c r="AR27">
        <v>1</v>
      </c>
      <c r="AS27">
        <v>1370</v>
      </c>
      <c r="AT27" t="s">
        <v>18985</v>
      </c>
    </row>
    <row r="28" spans="7:46">
      <c r="G28" s="202" t="s">
        <v>679</v>
      </c>
      <c r="H28" s="101"/>
      <c r="I28" s="203"/>
      <c r="Z28" s="199" t="s">
        <v>5991</v>
      </c>
      <c r="AG28" t="s">
        <v>18879</v>
      </c>
      <c r="AH28" t="s">
        <v>18874</v>
      </c>
      <c r="AI28" t="s">
        <v>18880</v>
      </c>
      <c r="AK28" t="s">
        <v>18910</v>
      </c>
      <c r="AL28" t="s">
        <v>18874</v>
      </c>
      <c r="AM28" t="s">
        <v>18911</v>
      </c>
      <c r="AO28" t="s">
        <v>18986</v>
      </c>
      <c r="AR28">
        <v>1</v>
      </c>
      <c r="AS28">
        <v>1264</v>
      </c>
      <c r="AT28" t="s">
        <v>18987</v>
      </c>
    </row>
    <row r="29" spans="7:46">
      <c r="G29" s="216">
        <v>22</v>
      </c>
      <c r="H29" s="58" t="s">
        <v>18491</v>
      </c>
      <c r="I29" s="219" t="s">
        <v>18585</v>
      </c>
      <c r="Z29" s="75" t="s">
        <v>9272</v>
      </c>
      <c r="AG29" t="s">
        <v>18881</v>
      </c>
      <c r="AH29">
        <v>1346</v>
      </c>
      <c r="AI29" t="s">
        <v>18875</v>
      </c>
      <c r="AK29" t="s">
        <v>18912</v>
      </c>
      <c r="AL29">
        <v>1364</v>
      </c>
      <c r="AM29" t="s">
        <v>18875</v>
      </c>
      <c r="AO29" t="s">
        <v>18988</v>
      </c>
      <c r="AR29">
        <v>1</v>
      </c>
      <c r="AS29">
        <v>1284</v>
      </c>
      <c r="AT29" t="s">
        <v>18987</v>
      </c>
    </row>
    <row r="30" spans="7:46">
      <c r="G30" s="202" t="s">
        <v>680</v>
      </c>
      <c r="H30" s="101"/>
      <c r="I30" s="203"/>
      <c r="AG30" t="s">
        <v>18882</v>
      </c>
      <c r="AH30">
        <v>1357</v>
      </c>
      <c r="AI30" t="s">
        <v>18883</v>
      </c>
      <c r="AK30" t="s">
        <v>18913</v>
      </c>
      <c r="AL30">
        <v>975</v>
      </c>
      <c r="AM30" t="s">
        <v>18914</v>
      </c>
      <c r="AO30" t="s">
        <v>18989</v>
      </c>
      <c r="AQ30" t="s">
        <v>13988</v>
      </c>
      <c r="AR30">
        <v>1</v>
      </c>
      <c r="AS30" t="s">
        <v>18874</v>
      </c>
      <c r="AT30" t="s">
        <v>18990</v>
      </c>
    </row>
    <row r="31" spans="7:46">
      <c r="G31" s="216">
        <v>23</v>
      </c>
      <c r="H31" s="58" t="s">
        <v>18492</v>
      </c>
      <c r="I31" s="219" t="s">
        <v>18586</v>
      </c>
      <c r="AG31" t="s">
        <v>18884</v>
      </c>
      <c r="AH31">
        <v>1035</v>
      </c>
      <c r="AI31" t="s">
        <v>18885</v>
      </c>
      <c r="AK31" t="s">
        <v>18915</v>
      </c>
      <c r="AL31" t="s">
        <v>18874</v>
      </c>
      <c r="AM31" t="s">
        <v>18875</v>
      </c>
      <c r="AO31" t="s">
        <v>18991</v>
      </c>
      <c r="AR31">
        <v>1</v>
      </c>
      <c r="AS31">
        <v>1355</v>
      </c>
      <c r="AT31" t="s">
        <v>18992</v>
      </c>
    </row>
    <row r="32" spans="7:46">
      <c r="G32" s="216">
        <v>24</v>
      </c>
      <c r="H32" s="58" t="s">
        <v>18493</v>
      </c>
      <c r="I32" s="219"/>
      <c r="AG32" t="s">
        <v>18886</v>
      </c>
      <c r="AH32">
        <v>163</v>
      </c>
      <c r="AI32" t="s">
        <v>18875</v>
      </c>
      <c r="AK32" t="s">
        <v>18916</v>
      </c>
      <c r="AL32" t="s">
        <v>18874</v>
      </c>
      <c r="AM32" t="s">
        <v>18917</v>
      </c>
      <c r="AO32" t="s">
        <v>18991</v>
      </c>
      <c r="AQ32" t="s">
        <v>13988</v>
      </c>
      <c r="AR32">
        <v>1</v>
      </c>
      <c r="AS32">
        <v>1347</v>
      </c>
      <c r="AT32" t="s">
        <v>18993</v>
      </c>
    </row>
    <row r="33" spans="7:46">
      <c r="G33" s="216">
        <v>25</v>
      </c>
      <c r="H33" s="58" t="s">
        <v>18494</v>
      </c>
      <c r="I33" s="219" t="s">
        <v>18587</v>
      </c>
      <c r="AG33" t="s">
        <v>18887</v>
      </c>
      <c r="AH33">
        <v>1352</v>
      </c>
      <c r="AI33" t="s">
        <v>18875</v>
      </c>
      <c r="AK33" t="s">
        <v>18918</v>
      </c>
      <c r="AL33">
        <v>1332</v>
      </c>
      <c r="AM33" t="s">
        <v>18919</v>
      </c>
      <c r="AO33" t="s">
        <v>18994</v>
      </c>
      <c r="AQ33" t="s">
        <v>13988</v>
      </c>
      <c r="AR33">
        <v>1</v>
      </c>
      <c r="AS33" t="s">
        <v>18874</v>
      </c>
      <c r="AT33" t="s">
        <v>18995</v>
      </c>
    </row>
    <row r="34" spans="7:46">
      <c r="G34" s="202" t="s">
        <v>681</v>
      </c>
      <c r="H34" s="101"/>
      <c r="I34" s="203"/>
      <c r="AG34" t="s">
        <v>18888</v>
      </c>
      <c r="AH34">
        <v>241</v>
      </c>
      <c r="AI34" t="s">
        <v>18889</v>
      </c>
      <c r="AK34" t="s">
        <v>18920</v>
      </c>
      <c r="AL34" t="s">
        <v>18874</v>
      </c>
      <c r="AM34" t="s">
        <v>18875</v>
      </c>
      <c r="AO34" t="s">
        <v>18996</v>
      </c>
      <c r="AR34">
        <v>1</v>
      </c>
      <c r="AS34">
        <v>1287</v>
      </c>
      <c r="AT34" t="s">
        <v>18997</v>
      </c>
    </row>
    <row r="35" spans="7:46">
      <c r="G35" s="216">
        <v>26</v>
      </c>
      <c r="H35" s="58" t="s">
        <v>18575</v>
      </c>
      <c r="I35" s="219"/>
      <c r="AG35" t="s">
        <v>18890</v>
      </c>
      <c r="AH35">
        <v>1369</v>
      </c>
      <c r="AI35" t="s">
        <v>18891</v>
      </c>
      <c r="AK35" t="s">
        <v>18921</v>
      </c>
      <c r="AL35" t="s">
        <v>18874</v>
      </c>
      <c r="AM35" t="s">
        <v>18875</v>
      </c>
      <c r="AO35" t="s">
        <v>18998</v>
      </c>
      <c r="AR35">
        <v>3</v>
      </c>
      <c r="AS35">
        <v>1337</v>
      </c>
      <c r="AT35" t="s">
        <v>18999</v>
      </c>
    </row>
    <row r="36" spans="7:46">
      <c r="G36" s="216">
        <v>27</v>
      </c>
      <c r="H36" s="58" t="s">
        <v>18574</v>
      </c>
      <c r="I36" s="219"/>
      <c r="P36" s="11"/>
      <c r="AG36" t="s">
        <v>18892</v>
      </c>
      <c r="AH36">
        <v>900</v>
      </c>
      <c r="AI36" t="s">
        <v>18893</v>
      </c>
      <c r="AK36" t="s">
        <v>18922</v>
      </c>
      <c r="AL36" t="s">
        <v>18874</v>
      </c>
      <c r="AM36" t="s">
        <v>18923</v>
      </c>
      <c r="AO36" t="s">
        <v>19000</v>
      </c>
      <c r="AQ36" t="s">
        <v>13988</v>
      </c>
      <c r="AR36">
        <v>1</v>
      </c>
      <c r="AS36" t="s">
        <v>18874</v>
      </c>
      <c r="AT36" t="s">
        <v>19001</v>
      </c>
    </row>
    <row r="37" spans="7:46">
      <c r="G37" s="216">
        <v>28</v>
      </c>
      <c r="H37" s="58" t="s">
        <v>18573</v>
      </c>
      <c r="I37" s="219"/>
      <c r="P37" s="7"/>
      <c r="AG37" t="s">
        <v>18894</v>
      </c>
      <c r="AH37" t="s">
        <v>18874</v>
      </c>
      <c r="AI37" t="s">
        <v>18875</v>
      </c>
      <c r="AK37" t="s">
        <v>18924</v>
      </c>
      <c r="AL37" t="s">
        <v>18874</v>
      </c>
      <c r="AM37" t="s">
        <v>18875</v>
      </c>
      <c r="AO37" t="s">
        <v>19002</v>
      </c>
      <c r="AQ37" t="s">
        <v>13988</v>
      </c>
      <c r="AR37">
        <v>3</v>
      </c>
      <c r="AS37">
        <v>1339</v>
      </c>
      <c r="AT37" t="s">
        <v>19003</v>
      </c>
    </row>
    <row r="38" spans="7:46">
      <c r="G38" s="216">
        <v>29</v>
      </c>
      <c r="H38" s="58" t="s">
        <v>18572</v>
      </c>
      <c r="I38" s="219"/>
      <c r="P38" s="7"/>
      <c r="AG38" t="s">
        <v>18895</v>
      </c>
      <c r="AH38">
        <v>1370</v>
      </c>
      <c r="AI38" t="s">
        <v>18896</v>
      </c>
      <c r="AK38" t="s">
        <v>18925</v>
      </c>
      <c r="AL38" t="s">
        <v>18874</v>
      </c>
      <c r="AM38" t="s">
        <v>18875</v>
      </c>
      <c r="AO38" t="s">
        <v>19004</v>
      </c>
      <c r="AR38">
        <v>1</v>
      </c>
      <c r="AS38" t="s">
        <v>18874</v>
      </c>
      <c r="AT38" t="s">
        <v>19005</v>
      </c>
    </row>
    <row r="39" spans="7:46">
      <c r="G39" s="216">
        <v>30</v>
      </c>
      <c r="H39" s="58" t="s">
        <v>18571</v>
      </c>
      <c r="I39" s="219"/>
      <c r="AG39" t="s">
        <v>18897</v>
      </c>
      <c r="AH39">
        <v>762</v>
      </c>
      <c r="AI39" t="s">
        <v>18875</v>
      </c>
      <c r="AK39" t="s">
        <v>18926</v>
      </c>
      <c r="AL39" t="s">
        <v>18874</v>
      </c>
      <c r="AM39" t="s">
        <v>18875</v>
      </c>
      <c r="AO39" t="s">
        <v>19006</v>
      </c>
      <c r="AR39">
        <v>1</v>
      </c>
      <c r="AS39" t="s">
        <v>18874</v>
      </c>
      <c r="AT39" t="s">
        <v>19007</v>
      </c>
    </row>
    <row r="40" spans="7:46">
      <c r="G40" s="216">
        <v>31</v>
      </c>
      <c r="H40" s="58" t="s">
        <v>18570</v>
      </c>
      <c r="I40" s="219"/>
      <c r="P40" s="98"/>
      <c r="AG40" t="s">
        <v>18898</v>
      </c>
      <c r="AH40" t="s">
        <v>18874</v>
      </c>
      <c r="AI40" t="s">
        <v>18875</v>
      </c>
      <c r="AK40" t="s">
        <v>18927</v>
      </c>
      <c r="AL40" t="s">
        <v>18928</v>
      </c>
      <c r="AM40" t="s">
        <v>18875</v>
      </c>
      <c r="AO40" t="s">
        <v>19008</v>
      </c>
      <c r="AR40">
        <v>1</v>
      </c>
      <c r="AS40" t="s">
        <v>18874</v>
      </c>
      <c r="AT40" t="s">
        <v>19009</v>
      </c>
    </row>
    <row r="41" spans="7:46">
      <c r="G41" s="216">
        <v>32</v>
      </c>
      <c r="H41" s="58" t="s">
        <v>18569</v>
      </c>
      <c r="I41" s="219"/>
      <c r="P41" s="99"/>
      <c r="AG41" t="s">
        <v>18899</v>
      </c>
      <c r="AH41">
        <v>1357</v>
      </c>
      <c r="AI41" t="s">
        <v>18900</v>
      </c>
      <c r="AK41" t="s">
        <v>18929</v>
      </c>
      <c r="AL41">
        <v>1364</v>
      </c>
      <c r="AM41" t="s">
        <v>18930</v>
      </c>
      <c r="AO41" t="s">
        <v>19010</v>
      </c>
      <c r="AR41">
        <v>1</v>
      </c>
      <c r="AS41" t="s">
        <v>19011</v>
      </c>
      <c r="AT41" t="s">
        <v>19009</v>
      </c>
    </row>
    <row r="42" spans="7:46">
      <c r="G42" s="216">
        <v>33</v>
      </c>
      <c r="H42" s="58" t="s">
        <v>18568</v>
      </c>
      <c r="I42" s="219"/>
      <c r="P42" s="7"/>
      <c r="AG42" t="s">
        <v>18901</v>
      </c>
      <c r="AH42">
        <v>1355</v>
      </c>
      <c r="AI42" t="s">
        <v>18902</v>
      </c>
      <c r="AK42" t="s">
        <v>18931</v>
      </c>
      <c r="AL42" t="s">
        <v>18874</v>
      </c>
      <c r="AM42" t="s">
        <v>18875</v>
      </c>
      <c r="AO42" t="s">
        <v>19012</v>
      </c>
      <c r="AR42">
        <v>1</v>
      </c>
      <c r="AS42">
        <v>1359</v>
      </c>
      <c r="AT42" t="s">
        <v>19013</v>
      </c>
    </row>
    <row r="43" spans="7:46">
      <c r="G43" s="216">
        <v>34</v>
      </c>
      <c r="H43" s="58" t="s">
        <v>18632</v>
      </c>
      <c r="I43" s="219"/>
      <c r="P43" s="7"/>
      <c r="AK43" t="s">
        <v>18932</v>
      </c>
      <c r="AL43">
        <v>1338</v>
      </c>
      <c r="AM43" t="s">
        <v>18919</v>
      </c>
      <c r="AO43" t="s">
        <v>19014</v>
      </c>
      <c r="AR43">
        <v>2</v>
      </c>
      <c r="AS43">
        <v>1339</v>
      </c>
      <c r="AT43" t="s">
        <v>19015</v>
      </c>
    </row>
    <row r="44" spans="7:46">
      <c r="G44" s="216">
        <v>35</v>
      </c>
      <c r="H44" s="58" t="s">
        <v>18576</v>
      </c>
      <c r="I44" s="219"/>
      <c r="P44" s="7"/>
      <c r="AK44" t="s">
        <v>18933</v>
      </c>
      <c r="AL44" t="s">
        <v>18874</v>
      </c>
      <c r="AM44" t="s">
        <v>18875</v>
      </c>
      <c r="AO44" t="s">
        <v>19016</v>
      </c>
      <c r="AR44">
        <v>3</v>
      </c>
      <c r="AS44">
        <v>1357</v>
      </c>
      <c r="AT44" t="s">
        <v>19017</v>
      </c>
    </row>
    <row r="45" spans="7:46">
      <c r="G45" s="216">
        <v>36</v>
      </c>
      <c r="H45" s="58" t="s">
        <v>18567</v>
      </c>
      <c r="I45" s="219" t="s">
        <v>18588</v>
      </c>
      <c r="P45" s="7"/>
      <c r="AK45" t="s">
        <v>18934</v>
      </c>
      <c r="AL45" t="s">
        <v>18874</v>
      </c>
      <c r="AM45" t="s">
        <v>18875</v>
      </c>
      <c r="AO45" t="s">
        <v>19018</v>
      </c>
      <c r="AR45">
        <v>1</v>
      </c>
      <c r="AS45" t="s">
        <v>19019</v>
      </c>
      <c r="AT45" t="s">
        <v>19020</v>
      </c>
    </row>
    <row r="46" spans="7:46">
      <c r="G46" s="216">
        <v>37</v>
      </c>
      <c r="H46" s="58" t="s">
        <v>18533</v>
      </c>
      <c r="I46" s="219"/>
      <c r="P46" s="7"/>
      <c r="AK46" t="s">
        <v>18935</v>
      </c>
      <c r="AL46">
        <v>1359</v>
      </c>
      <c r="AM46" t="s">
        <v>18936</v>
      </c>
      <c r="AO46" t="s">
        <v>19021</v>
      </c>
      <c r="AQ46" t="s">
        <v>13988</v>
      </c>
      <c r="AR46">
        <v>4</v>
      </c>
      <c r="AS46">
        <v>1344</v>
      </c>
      <c r="AT46" t="s">
        <v>19022</v>
      </c>
    </row>
    <row r="47" spans="7:46">
      <c r="G47" s="216">
        <v>38</v>
      </c>
      <c r="H47" s="58" t="s">
        <v>18534</v>
      </c>
      <c r="I47" s="219" t="s">
        <v>18589</v>
      </c>
      <c r="P47" s="7"/>
      <c r="AK47" t="s">
        <v>18937</v>
      </c>
      <c r="AL47" t="s">
        <v>18874</v>
      </c>
      <c r="AM47" t="s">
        <v>18875</v>
      </c>
      <c r="AO47" t="s">
        <v>19023</v>
      </c>
      <c r="AR47">
        <v>1</v>
      </c>
      <c r="AS47">
        <v>1357</v>
      </c>
      <c r="AT47" t="s">
        <v>19024</v>
      </c>
    </row>
    <row r="48" spans="7:46">
      <c r="G48" s="216">
        <v>39</v>
      </c>
      <c r="H48" s="58" t="s">
        <v>12342</v>
      </c>
      <c r="I48" s="219" t="s">
        <v>18590</v>
      </c>
      <c r="P48" s="7"/>
      <c r="AK48" t="s">
        <v>18938</v>
      </c>
      <c r="AL48" t="s">
        <v>18874</v>
      </c>
      <c r="AM48" t="s">
        <v>18875</v>
      </c>
      <c r="AO48" t="s">
        <v>19025</v>
      </c>
      <c r="AR48">
        <v>2</v>
      </c>
      <c r="AS48">
        <v>503</v>
      </c>
      <c r="AT48" t="s">
        <v>19026</v>
      </c>
    </row>
    <row r="49" spans="7:46">
      <c r="G49" s="216">
        <v>40</v>
      </c>
      <c r="H49" s="58" t="s">
        <v>18532</v>
      </c>
      <c r="I49" s="219" t="s">
        <v>18591</v>
      </c>
      <c r="P49" s="7"/>
      <c r="AK49" t="s">
        <v>18939</v>
      </c>
      <c r="AL49" t="s">
        <v>18874</v>
      </c>
      <c r="AM49" t="s">
        <v>18875</v>
      </c>
      <c r="AO49" t="s">
        <v>19027</v>
      </c>
      <c r="AQ49" t="s">
        <v>13988</v>
      </c>
      <c r="AR49">
        <v>1</v>
      </c>
      <c r="AS49" t="s">
        <v>18874</v>
      </c>
      <c r="AT49" t="s">
        <v>19028</v>
      </c>
    </row>
    <row r="50" spans="7:46">
      <c r="G50" s="216">
        <v>41</v>
      </c>
      <c r="H50" s="58" t="s">
        <v>18531</v>
      </c>
      <c r="I50" s="219" t="s">
        <v>18592</v>
      </c>
      <c r="P50" s="7"/>
      <c r="AK50" t="s">
        <v>18940</v>
      </c>
      <c r="AL50">
        <v>1327</v>
      </c>
      <c r="AM50" t="s">
        <v>18941</v>
      </c>
      <c r="AO50" t="s">
        <v>19029</v>
      </c>
      <c r="AR50">
        <v>1</v>
      </c>
      <c r="AS50">
        <v>1282</v>
      </c>
      <c r="AT50" t="s">
        <v>19030</v>
      </c>
    </row>
    <row r="51" spans="7:46">
      <c r="G51" s="216">
        <v>42</v>
      </c>
      <c r="H51" s="58" t="s">
        <v>18530</v>
      </c>
      <c r="I51" s="219" t="s">
        <v>18593</v>
      </c>
      <c r="P51" s="7"/>
      <c r="AK51" t="s">
        <v>18942</v>
      </c>
      <c r="AL51" t="s">
        <v>18874</v>
      </c>
      <c r="AM51" t="s">
        <v>18875</v>
      </c>
      <c r="AO51" t="s">
        <v>19031</v>
      </c>
      <c r="AR51">
        <v>2</v>
      </c>
      <c r="AS51">
        <v>1104</v>
      </c>
      <c r="AT51" t="s">
        <v>19032</v>
      </c>
    </row>
    <row r="52" spans="7:46">
      <c r="G52" s="216">
        <v>43</v>
      </c>
      <c r="H52" s="58" t="s">
        <v>682</v>
      </c>
      <c r="I52" s="219" t="s">
        <v>18594</v>
      </c>
      <c r="AK52" t="s">
        <v>18943</v>
      </c>
      <c r="AL52">
        <v>1330</v>
      </c>
      <c r="AM52" t="s">
        <v>18944</v>
      </c>
      <c r="AO52" t="s">
        <v>19033</v>
      </c>
      <c r="AR52">
        <v>6</v>
      </c>
      <c r="AS52" t="s">
        <v>18874</v>
      </c>
      <c r="AT52" t="s">
        <v>19035</v>
      </c>
    </row>
    <row r="53" spans="7:46">
      <c r="G53" s="216">
        <v>44</v>
      </c>
      <c r="H53" s="58" t="s">
        <v>18529</v>
      </c>
      <c r="I53" s="219"/>
      <c r="P53" s="7"/>
      <c r="AK53" t="s">
        <v>18945</v>
      </c>
      <c r="AL53">
        <v>1366</v>
      </c>
      <c r="AM53" t="s">
        <v>18946</v>
      </c>
      <c r="AO53" t="s">
        <v>19034</v>
      </c>
    </row>
    <row r="54" spans="7:46">
      <c r="G54" s="202" t="s">
        <v>684</v>
      </c>
      <c r="H54" s="101"/>
      <c r="I54" s="203"/>
      <c r="P54" s="7"/>
      <c r="AK54" t="s">
        <v>18947</v>
      </c>
      <c r="AL54" t="s">
        <v>18874</v>
      </c>
      <c r="AM54" t="s">
        <v>18948</v>
      </c>
      <c r="AO54" t="s">
        <v>19036</v>
      </c>
      <c r="AR54">
        <v>1</v>
      </c>
      <c r="AS54">
        <v>1351</v>
      </c>
      <c r="AT54" t="s">
        <v>19037</v>
      </c>
    </row>
    <row r="55" spans="7:46">
      <c r="G55" s="216">
        <v>45</v>
      </c>
      <c r="H55" s="58" t="s">
        <v>18527</v>
      </c>
      <c r="I55" s="219"/>
      <c r="P55" s="7"/>
      <c r="AK55" t="s">
        <v>18949</v>
      </c>
      <c r="AL55" t="s">
        <v>18950</v>
      </c>
      <c r="AM55" t="s">
        <v>18951</v>
      </c>
      <c r="AO55" t="s">
        <v>19038</v>
      </c>
      <c r="AQ55" t="s">
        <v>13988</v>
      </c>
      <c r="AR55">
        <v>7</v>
      </c>
      <c r="AS55" t="s">
        <v>19039</v>
      </c>
      <c r="AT55" t="s">
        <v>19040</v>
      </c>
    </row>
    <row r="56" spans="7:46">
      <c r="G56" s="202" t="s">
        <v>685</v>
      </c>
      <c r="H56" s="101"/>
      <c r="I56" s="203"/>
      <c r="P56" s="7"/>
      <c r="AK56" t="s">
        <v>18952</v>
      </c>
      <c r="AL56" t="s">
        <v>18874</v>
      </c>
      <c r="AM56" t="s">
        <v>18875</v>
      </c>
      <c r="AO56" t="s">
        <v>19041</v>
      </c>
      <c r="AR56">
        <v>1</v>
      </c>
      <c r="AS56">
        <v>1275</v>
      </c>
      <c r="AT56" t="s">
        <v>19042</v>
      </c>
    </row>
    <row r="57" spans="7:46">
      <c r="G57" s="216">
        <v>46</v>
      </c>
      <c r="H57" s="58" t="s">
        <v>18528</v>
      </c>
      <c r="I57" s="219"/>
      <c r="P57" s="7"/>
      <c r="AK57" t="s">
        <v>18953</v>
      </c>
      <c r="AL57" t="s">
        <v>18874</v>
      </c>
      <c r="AM57" t="s">
        <v>18954</v>
      </c>
      <c r="AO57" t="s">
        <v>19043</v>
      </c>
      <c r="AR57">
        <v>52</v>
      </c>
      <c r="AS57">
        <v>-84</v>
      </c>
      <c r="AT57" t="s">
        <v>19044</v>
      </c>
    </row>
    <row r="58" spans="7:46">
      <c r="G58" s="202" t="s">
        <v>683</v>
      </c>
      <c r="H58" s="101"/>
      <c r="I58" s="203"/>
      <c r="P58" s="7"/>
      <c r="AK58" t="s">
        <v>18955</v>
      </c>
      <c r="AL58" t="s">
        <v>18874</v>
      </c>
      <c r="AM58" t="s">
        <v>18875</v>
      </c>
      <c r="AO58" t="s">
        <v>19045</v>
      </c>
      <c r="AQ58" t="s">
        <v>13988</v>
      </c>
      <c r="AR58">
        <v>7</v>
      </c>
      <c r="AS58" t="s">
        <v>19046</v>
      </c>
      <c r="AT58" t="s">
        <v>19047</v>
      </c>
    </row>
    <row r="59" spans="7:46">
      <c r="G59" s="216">
        <v>47</v>
      </c>
      <c r="H59" s="219" t="s">
        <v>18525</v>
      </c>
      <c r="I59" s="219" t="s">
        <v>18595</v>
      </c>
      <c r="P59" s="7"/>
      <c r="AK59" t="s">
        <v>18956</v>
      </c>
      <c r="AL59" t="s">
        <v>18874</v>
      </c>
      <c r="AM59" t="s">
        <v>18875</v>
      </c>
      <c r="AO59" t="s">
        <v>19048</v>
      </c>
      <c r="AR59">
        <v>2</v>
      </c>
      <c r="AS59">
        <v>1266</v>
      </c>
      <c r="AT59" t="s">
        <v>19009</v>
      </c>
    </row>
    <row r="60" spans="7:46">
      <c r="G60" s="202" t="s">
        <v>686</v>
      </c>
      <c r="H60" s="101"/>
      <c r="I60" s="203"/>
      <c r="AK60" t="s">
        <v>18957</v>
      </c>
      <c r="AL60" t="s">
        <v>18874</v>
      </c>
      <c r="AM60" t="s">
        <v>18875</v>
      </c>
      <c r="AO60" t="s">
        <v>19049</v>
      </c>
      <c r="AR60">
        <v>7</v>
      </c>
      <c r="AS60" t="s">
        <v>18874</v>
      </c>
      <c r="AT60" t="s">
        <v>19050</v>
      </c>
    </row>
    <row r="61" spans="7:46">
      <c r="G61" s="216">
        <v>48</v>
      </c>
      <c r="H61" s="219" t="s">
        <v>18526</v>
      </c>
      <c r="I61" s="219" t="s">
        <v>18596</v>
      </c>
      <c r="P61" s="7"/>
      <c r="AK61" t="s">
        <v>18958</v>
      </c>
      <c r="AL61" t="s">
        <v>18874</v>
      </c>
      <c r="AM61" t="s">
        <v>18875</v>
      </c>
      <c r="AO61" t="s">
        <v>19051</v>
      </c>
      <c r="AQ61" t="s">
        <v>13988</v>
      </c>
      <c r="AR61">
        <v>1</v>
      </c>
      <c r="AS61" t="s">
        <v>18874</v>
      </c>
      <c r="AT61" t="s">
        <v>19052</v>
      </c>
    </row>
    <row r="62" spans="7:46">
      <c r="G62" s="216">
        <v>49</v>
      </c>
      <c r="H62" s="58" t="s">
        <v>18577</v>
      </c>
      <c r="I62" s="219" t="s">
        <v>18597</v>
      </c>
      <c r="P62" s="7"/>
      <c r="AK62" t="s">
        <v>18959</v>
      </c>
      <c r="AL62" t="s">
        <v>18874</v>
      </c>
      <c r="AM62" t="s">
        <v>18875</v>
      </c>
      <c r="AO62" t="s">
        <v>19053</v>
      </c>
      <c r="AR62">
        <v>1</v>
      </c>
      <c r="AS62" t="s">
        <v>18874</v>
      </c>
      <c r="AT62" t="s">
        <v>19054</v>
      </c>
    </row>
    <row r="63" spans="7:46">
      <c r="G63" s="202" t="s">
        <v>687</v>
      </c>
      <c r="H63" s="101"/>
      <c r="I63" s="203"/>
      <c r="P63" s="7"/>
      <c r="AK63" t="s">
        <v>18960</v>
      </c>
      <c r="AL63" t="s">
        <v>18874</v>
      </c>
      <c r="AM63" t="s">
        <v>18875</v>
      </c>
      <c r="AO63" t="s">
        <v>19055</v>
      </c>
      <c r="AR63">
        <v>1</v>
      </c>
      <c r="AS63">
        <v>1240</v>
      </c>
      <c r="AT63" t="s">
        <v>19056</v>
      </c>
    </row>
    <row r="64" spans="7:46">
      <c r="G64" s="355">
        <v>50</v>
      </c>
      <c r="H64" s="207" t="s">
        <v>18524</v>
      </c>
      <c r="I64" s="250"/>
      <c r="P64" s="7"/>
      <c r="AK64" t="s">
        <v>18961</v>
      </c>
      <c r="AL64" t="s">
        <v>18874</v>
      </c>
      <c r="AM64" t="s">
        <v>18875</v>
      </c>
      <c r="AO64" t="s">
        <v>19057</v>
      </c>
      <c r="AQ64" t="s">
        <v>13988</v>
      </c>
      <c r="AR64">
        <v>2</v>
      </c>
      <c r="AS64">
        <v>1350</v>
      </c>
      <c r="AT64" t="s">
        <v>19058</v>
      </c>
    </row>
    <row r="65" spans="3:46">
      <c r="G65" s="216"/>
      <c r="H65" s="58" t="s">
        <v>5113</v>
      </c>
      <c r="I65" t="s">
        <v>5114</v>
      </c>
      <c r="P65" s="7"/>
      <c r="AK65" t="s">
        <v>18962</v>
      </c>
      <c r="AL65" t="s">
        <v>18874</v>
      </c>
      <c r="AM65" t="s">
        <v>18875</v>
      </c>
      <c r="AO65" t="s">
        <v>19059</v>
      </c>
      <c r="AR65">
        <v>3</v>
      </c>
      <c r="AS65" t="s">
        <v>18874</v>
      </c>
      <c r="AT65" t="s">
        <v>19060</v>
      </c>
    </row>
    <row r="66" spans="3:46">
      <c r="G66" s="355"/>
      <c r="H66" s="207" t="s">
        <v>5115</v>
      </c>
      <c r="I66" t="s">
        <v>5116</v>
      </c>
      <c r="P66" s="7"/>
      <c r="AK66" t="s">
        <v>18963</v>
      </c>
      <c r="AL66" t="s">
        <v>18874</v>
      </c>
      <c r="AM66" t="s">
        <v>18875</v>
      </c>
      <c r="AO66" t="s">
        <v>19061</v>
      </c>
      <c r="AR66">
        <v>1</v>
      </c>
      <c r="AS66" t="s">
        <v>18874</v>
      </c>
      <c r="AT66" t="s">
        <v>19062</v>
      </c>
    </row>
    <row r="67" spans="3:46">
      <c r="P67" s="7"/>
      <c r="AK67" t="s">
        <v>18964</v>
      </c>
      <c r="AL67" t="s">
        <v>18874</v>
      </c>
      <c r="AM67" t="s">
        <v>18965</v>
      </c>
      <c r="AO67" t="s">
        <v>19063</v>
      </c>
      <c r="AR67">
        <v>1</v>
      </c>
      <c r="AS67" t="s">
        <v>19064</v>
      </c>
      <c r="AT67" t="s">
        <v>19065</v>
      </c>
    </row>
    <row r="68" spans="3:46" ht="15.75">
      <c r="C68" s="55" t="s">
        <v>5828</v>
      </c>
      <c r="P68" s="7"/>
      <c r="AK68" t="s">
        <v>18966</v>
      </c>
      <c r="AL68" t="s">
        <v>18874</v>
      </c>
      <c r="AM68" t="s">
        <v>18967</v>
      </c>
      <c r="AO68" t="s">
        <v>19066</v>
      </c>
      <c r="AQ68" t="s">
        <v>13988</v>
      </c>
      <c r="AR68">
        <v>1</v>
      </c>
      <c r="AS68">
        <v>1357</v>
      </c>
      <c r="AT68" t="s">
        <v>19067</v>
      </c>
    </row>
    <row r="69" spans="3:46" ht="87.75">
      <c r="C69" s="55" t="s">
        <v>5829</v>
      </c>
      <c r="P69" s="100"/>
      <c r="AK69" t="s">
        <v>18968</v>
      </c>
      <c r="AL69" t="s">
        <v>18874</v>
      </c>
      <c r="AM69" t="s">
        <v>18875</v>
      </c>
      <c r="AO69" t="s">
        <v>19068</v>
      </c>
      <c r="AR69">
        <v>2</v>
      </c>
      <c r="AS69">
        <v>1227</v>
      </c>
      <c r="AT69" t="s">
        <v>19069</v>
      </c>
    </row>
    <row r="70" spans="3:46" ht="87.75">
      <c r="C70" s="55" t="s">
        <v>5827</v>
      </c>
      <c r="P70" s="100"/>
      <c r="AK70" t="s">
        <v>18969</v>
      </c>
      <c r="AL70" t="s">
        <v>18874</v>
      </c>
      <c r="AM70" t="s">
        <v>18875</v>
      </c>
      <c r="AO70" t="s">
        <v>19070</v>
      </c>
      <c r="AQ70" t="s">
        <v>13988</v>
      </c>
      <c r="AR70">
        <v>1</v>
      </c>
      <c r="AS70" t="s">
        <v>18874</v>
      </c>
      <c r="AT70" t="s">
        <v>19071</v>
      </c>
    </row>
    <row r="71" spans="3:46">
      <c r="C71" t="s">
        <v>5821</v>
      </c>
      <c r="P71" s="7"/>
      <c r="AK71" t="s">
        <v>18970</v>
      </c>
      <c r="AL71" t="s">
        <v>18874</v>
      </c>
      <c r="AM71" t="s">
        <v>18875</v>
      </c>
      <c r="AO71" t="s">
        <v>19072</v>
      </c>
      <c r="AQ71" t="s">
        <v>13988</v>
      </c>
      <c r="AR71">
        <v>2</v>
      </c>
      <c r="AS71" t="s">
        <v>18874</v>
      </c>
      <c r="AT71" t="s">
        <v>19073</v>
      </c>
    </row>
    <row r="72" spans="3:46">
      <c r="C72" t="s">
        <v>5822</v>
      </c>
      <c r="P72" s="7"/>
      <c r="AK72" t="s">
        <v>18971</v>
      </c>
      <c r="AL72" t="s">
        <v>18874</v>
      </c>
      <c r="AM72" t="s">
        <v>18875</v>
      </c>
      <c r="AO72" t="s">
        <v>19074</v>
      </c>
      <c r="AQ72" t="s">
        <v>13988</v>
      </c>
      <c r="AR72">
        <v>1</v>
      </c>
      <c r="AS72" t="s">
        <v>18874</v>
      </c>
      <c r="AT72" t="s">
        <v>18875</v>
      </c>
    </row>
    <row r="73" spans="3:46">
      <c r="C73" t="s">
        <v>5823</v>
      </c>
      <c r="AK73" t="s">
        <v>18972</v>
      </c>
      <c r="AL73">
        <v>1332</v>
      </c>
      <c r="AM73" t="s">
        <v>18973</v>
      </c>
      <c r="AO73" t="s">
        <v>19075</v>
      </c>
      <c r="AQ73" t="s">
        <v>13988</v>
      </c>
      <c r="AR73">
        <v>1</v>
      </c>
      <c r="AS73" t="s">
        <v>18874</v>
      </c>
      <c r="AT73" t="s">
        <v>18875</v>
      </c>
    </row>
    <row r="74" spans="3:46">
      <c r="C74" t="s">
        <v>5824</v>
      </c>
      <c r="AK74" t="s">
        <v>18974</v>
      </c>
      <c r="AL74" t="s">
        <v>18874</v>
      </c>
      <c r="AM74" t="s">
        <v>18875</v>
      </c>
      <c r="AO74" t="s">
        <v>19076</v>
      </c>
      <c r="AR74">
        <v>1</v>
      </c>
      <c r="AS74" t="s">
        <v>18874</v>
      </c>
      <c r="AT74" t="s">
        <v>19077</v>
      </c>
    </row>
    <row r="75" spans="3:46">
      <c r="C75" t="s">
        <v>5825</v>
      </c>
      <c r="AO75" t="s">
        <v>19078</v>
      </c>
      <c r="AR75">
        <v>1</v>
      </c>
      <c r="AS75">
        <v>1293</v>
      </c>
      <c r="AT75" t="s">
        <v>19079</v>
      </c>
    </row>
    <row r="76" spans="3:46">
      <c r="C76" t="s">
        <v>5826</v>
      </c>
      <c r="AO76" t="s">
        <v>19080</v>
      </c>
      <c r="AQ76" t="s">
        <v>13988</v>
      </c>
      <c r="AR76">
        <v>1</v>
      </c>
      <c r="AS76" t="s">
        <v>18874</v>
      </c>
      <c r="AT76" t="s">
        <v>18875</v>
      </c>
    </row>
    <row r="77" spans="3:46">
      <c r="AO77" t="s">
        <v>19081</v>
      </c>
      <c r="AQ77" t="s">
        <v>13988</v>
      </c>
      <c r="AR77">
        <v>1</v>
      </c>
      <c r="AS77">
        <v>937</v>
      </c>
      <c r="AT77" t="s">
        <v>19082</v>
      </c>
    </row>
    <row r="78" spans="3:46">
      <c r="C78" t="s">
        <v>6391</v>
      </c>
      <c r="AO78" t="s">
        <v>19083</v>
      </c>
      <c r="AR78">
        <v>1</v>
      </c>
      <c r="AS78" t="s">
        <v>18874</v>
      </c>
      <c r="AT78" t="s">
        <v>19084</v>
      </c>
    </row>
    <row r="79" spans="3:46">
      <c r="C79" t="s">
        <v>6392</v>
      </c>
      <c r="D79" t="s">
        <v>6393</v>
      </c>
      <c r="AO79" t="s">
        <v>19085</v>
      </c>
      <c r="AR79">
        <v>2</v>
      </c>
      <c r="AS79" t="s">
        <v>18874</v>
      </c>
      <c r="AT79" t="s">
        <v>19086</v>
      </c>
    </row>
    <row r="80" spans="3:46">
      <c r="C80" t="s">
        <v>6394</v>
      </c>
      <c r="D80" t="s">
        <v>6395</v>
      </c>
      <c r="K80" t="s">
        <v>6027</v>
      </c>
      <c r="M80" t="s">
        <v>6028</v>
      </c>
      <c r="P80" s="99">
        <v>0.32222222222222224</v>
      </c>
      <c r="AO80" t="s">
        <v>19087</v>
      </c>
      <c r="AR80">
        <v>4</v>
      </c>
      <c r="AS80" t="s">
        <v>19088</v>
      </c>
      <c r="AT80" t="s">
        <v>19089</v>
      </c>
    </row>
    <row r="81" spans="2:46">
      <c r="C81" t="s">
        <v>6396</v>
      </c>
      <c r="D81" t="s">
        <v>6397</v>
      </c>
      <c r="P81" s="7"/>
      <c r="AO81" t="s">
        <v>19090</v>
      </c>
      <c r="AR81">
        <v>4</v>
      </c>
      <c r="AS81" t="s">
        <v>18874</v>
      </c>
      <c r="AT81" t="s">
        <v>19091</v>
      </c>
    </row>
    <row r="82" spans="2:46">
      <c r="C82" t="s">
        <v>6398</v>
      </c>
      <c r="D82" t="s">
        <v>6399</v>
      </c>
      <c r="P82" s="7"/>
      <c r="AO82" t="s">
        <v>19092</v>
      </c>
      <c r="AQ82" t="s">
        <v>13988</v>
      </c>
      <c r="AR82">
        <v>1</v>
      </c>
      <c r="AS82" t="s">
        <v>18874</v>
      </c>
      <c r="AT82" t="s">
        <v>19093</v>
      </c>
    </row>
    <row r="83" spans="2:46">
      <c r="C83" t="s">
        <v>6400</v>
      </c>
      <c r="D83" t="s">
        <v>6401</v>
      </c>
      <c r="AO83" t="s">
        <v>19094</v>
      </c>
      <c r="AR83">
        <v>1</v>
      </c>
      <c r="AS83" t="s">
        <v>18874</v>
      </c>
      <c r="AT83" t="s">
        <v>19095</v>
      </c>
    </row>
    <row r="84" spans="2:46">
      <c r="P84" s="98" t="s">
        <v>11277</v>
      </c>
      <c r="AO84" t="s">
        <v>19096</v>
      </c>
      <c r="AR84">
        <v>1</v>
      </c>
      <c r="AS84" t="s">
        <v>19046</v>
      </c>
      <c r="AT84" t="s">
        <v>19097</v>
      </c>
    </row>
    <row r="85" spans="2:46">
      <c r="P85" s="99">
        <v>0.32222222222222224</v>
      </c>
      <c r="AO85" t="s">
        <v>19098</v>
      </c>
      <c r="AR85">
        <v>2</v>
      </c>
      <c r="AS85">
        <v>1327</v>
      </c>
      <c r="AT85" t="s">
        <v>19099</v>
      </c>
    </row>
    <row r="86" spans="2:46">
      <c r="P86" s="7"/>
      <c r="AO86" t="s">
        <v>19100</v>
      </c>
      <c r="AR86">
        <v>2</v>
      </c>
      <c r="AS86" t="s">
        <v>18874</v>
      </c>
      <c r="AT86" t="s">
        <v>19101</v>
      </c>
    </row>
    <row r="87" spans="2:46">
      <c r="P87" s="7"/>
      <c r="AO87" t="s">
        <v>19102</v>
      </c>
      <c r="AQ87" t="s">
        <v>13988</v>
      </c>
      <c r="AR87">
        <v>1</v>
      </c>
      <c r="AS87" t="s">
        <v>18874</v>
      </c>
      <c r="AT87" t="s">
        <v>18875</v>
      </c>
    </row>
    <row r="88" spans="2:46">
      <c r="B88" t="s">
        <v>6029</v>
      </c>
      <c r="C88" t="s">
        <v>5995</v>
      </c>
      <c r="AO88" t="s">
        <v>19103</v>
      </c>
      <c r="AT88" t="s">
        <v>19104</v>
      </c>
    </row>
    <row r="89" spans="2:46">
      <c r="B89" t="s">
        <v>6030</v>
      </c>
      <c r="C89" t="s">
        <v>6033</v>
      </c>
      <c r="F89" t="s">
        <v>6035</v>
      </c>
      <c r="P89" s="98" t="s">
        <v>11277</v>
      </c>
      <c r="AO89" t="s">
        <v>19105</v>
      </c>
      <c r="AR89">
        <v>2</v>
      </c>
      <c r="AS89">
        <v>1321</v>
      </c>
      <c r="AT89" t="s">
        <v>19106</v>
      </c>
    </row>
    <row r="90" spans="2:46">
      <c r="B90" t="s">
        <v>6031</v>
      </c>
      <c r="C90" t="s">
        <v>6034</v>
      </c>
      <c r="P90" s="99">
        <v>0.32222222222222224</v>
      </c>
      <c r="AO90" t="s">
        <v>19107</v>
      </c>
      <c r="AR90">
        <v>1</v>
      </c>
      <c r="AS90" t="s">
        <v>18874</v>
      </c>
      <c r="AT90" t="s">
        <v>19108</v>
      </c>
    </row>
    <row r="91" spans="2:46">
      <c r="B91" t="s">
        <v>6032</v>
      </c>
      <c r="F91" t="s">
        <v>6037</v>
      </c>
      <c r="P91" s="7"/>
      <c r="AO91" t="s">
        <v>19109</v>
      </c>
      <c r="AR91">
        <v>9</v>
      </c>
      <c r="AS91" t="s">
        <v>19110</v>
      </c>
      <c r="AT91" t="s">
        <v>19111</v>
      </c>
    </row>
    <row r="92" spans="2:46">
      <c r="B92" t="s">
        <v>6024</v>
      </c>
      <c r="P92" s="7"/>
      <c r="AO92" t="s">
        <v>19112</v>
      </c>
      <c r="AR92">
        <v>6</v>
      </c>
      <c r="AS92">
        <v>1356</v>
      </c>
      <c r="AT92" t="s">
        <v>19113</v>
      </c>
    </row>
    <row r="93" spans="2:46">
      <c r="AO93" t="s">
        <v>19114</v>
      </c>
      <c r="AQ93" t="s">
        <v>13988</v>
      </c>
      <c r="AR93">
        <v>3</v>
      </c>
      <c r="AS93" t="s">
        <v>19115</v>
      </c>
      <c r="AT93" t="s">
        <v>19116</v>
      </c>
    </row>
    <row r="94" spans="2:46">
      <c r="F94" t="s">
        <v>6040</v>
      </c>
      <c r="K94" t="s">
        <v>6036</v>
      </c>
      <c r="P94" s="98" t="s">
        <v>11277</v>
      </c>
      <c r="AO94" t="s">
        <v>19117</v>
      </c>
      <c r="AQ94" t="s">
        <v>13988</v>
      </c>
      <c r="AR94">
        <v>2</v>
      </c>
      <c r="AS94">
        <v>1312</v>
      </c>
      <c r="AT94" t="s">
        <v>19118</v>
      </c>
    </row>
    <row r="95" spans="2:46">
      <c r="K95" t="s">
        <v>6038</v>
      </c>
      <c r="P95" s="99">
        <v>0.32222222222222224</v>
      </c>
      <c r="AO95" t="s">
        <v>19119</v>
      </c>
      <c r="AQ95" t="s">
        <v>13988</v>
      </c>
      <c r="AR95">
        <v>1</v>
      </c>
      <c r="AS95">
        <v>1348</v>
      </c>
      <c r="AT95" t="s">
        <v>19120</v>
      </c>
    </row>
    <row r="96" spans="2:46">
      <c r="F96" t="s">
        <v>6042</v>
      </c>
      <c r="K96" t="s">
        <v>6039</v>
      </c>
      <c r="O96" t="s">
        <v>6402</v>
      </c>
      <c r="P96" s="7"/>
      <c r="AO96" t="s">
        <v>19121</v>
      </c>
      <c r="AR96">
        <v>1</v>
      </c>
      <c r="AS96">
        <v>676</v>
      </c>
      <c r="AT96" t="s">
        <v>19122</v>
      </c>
    </row>
    <row r="97" spans="2:46">
      <c r="F97" t="s">
        <v>6043</v>
      </c>
      <c r="K97" t="s">
        <v>6404</v>
      </c>
      <c r="O97" t="s">
        <v>6403</v>
      </c>
      <c r="P97" s="7"/>
      <c r="AO97" t="s">
        <v>19123</v>
      </c>
      <c r="AR97">
        <v>2</v>
      </c>
      <c r="AS97">
        <v>974</v>
      </c>
      <c r="AT97" t="s">
        <v>19124</v>
      </c>
    </row>
    <row r="98" spans="2:46">
      <c r="F98" t="s">
        <v>6044</v>
      </c>
      <c r="K98" t="s">
        <v>6041</v>
      </c>
      <c r="AO98" t="s">
        <v>19125</v>
      </c>
      <c r="AR98">
        <v>1</v>
      </c>
      <c r="AS98">
        <v>1333</v>
      </c>
      <c r="AT98" t="s">
        <v>19126</v>
      </c>
    </row>
    <row r="99" spans="2:46">
      <c r="F99" t="s">
        <v>6045</v>
      </c>
      <c r="P99" s="98" t="s">
        <v>11277</v>
      </c>
      <c r="AO99" t="s">
        <v>19127</v>
      </c>
      <c r="AR99">
        <v>1</v>
      </c>
      <c r="AS99" t="s">
        <v>18874</v>
      </c>
      <c r="AT99" t="s">
        <v>19106</v>
      </c>
    </row>
    <row r="100" spans="2:46">
      <c r="P100" s="99">
        <v>0.32222222222222224</v>
      </c>
      <c r="AO100" t="s">
        <v>19128</v>
      </c>
      <c r="AR100">
        <v>66</v>
      </c>
      <c r="AS100">
        <v>1372</v>
      </c>
      <c r="AT100" t="s">
        <v>19129</v>
      </c>
    </row>
    <row r="101" spans="2:46">
      <c r="B101" t="s">
        <v>6046</v>
      </c>
      <c r="G101" t="s">
        <v>6405</v>
      </c>
      <c r="P101" s="7"/>
      <c r="AO101" t="s">
        <v>19130</v>
      </c>
      <c r="AR101">
        <v>2</v>
      </c>
      <c r="AS101">
        <v>1354</v>
      </c>
      <c r="AT101" t="s">
        <v>19131</v>
      </c>
    </row>
    <row r="102" spans="2:46">
      <c r="B102" t="s">
        <v>6047</v>
      </c>
      <c r="P102" s="7"/>
      <c r="AO102" t="s">
        <v>19132</v>
      </c>
      <c r="AR102">
        <v>1</v>
      </c>
      <c r="AS102" t="s">
        <v>18874</v>
      </c>
      <c r="AT102" t="s">
        <v>19133</v>
      </c>
    </row>
    <row r="103" spans="2:46">
      <c r="AO103" t="s">
        <v>19134</v>
      </c>
      <c r="AR103">
        <v>3</v>
      </c>
      <c r="AS103">
        <v>1370</v>
      </c>
      <c r="AT103" t="s">
        <v>19135</v>
      </c>
    </row>
    <row r="104" spans="2:46">
      <c r="B104" t="s">
        <v>6048</v>
      </c>
      <c r="P104" s="98" t="s">
        <v>11277</v>
      </c>
      <c r="AO104" t="s">
        <v>19136</v>
      </c>
      <c r="AQ104" t="s">
        <v>13988</v>
      </c>
      <c r="AR104">
        <v>11</v>
      </c>
      <c r="AS104" t="s">
        <v>19137</v>
      </c>
      <c r="AT104" t="s">
        <v>19138</v>
      </c>
    </row>
    <row r="105" spans="2:46">
      <c r="P105" s="99">
        <v>0.32361111111111113</v>
      </c>
      <c r="AO105" t="s">
        <v>19139</v>
      </c>
      <c r="AR105">
        <v>2</v>
      </c>
      <c r="AS105">
        <v>1370</v>
      </c>
      <c r="AT105" t="s">
        <v>19140</v>
      </c>
    </row>
    <row r="106" spans="2:46">
      <c r="AO106" t="s">
        <v>19141</v>
      </c>
      <c r="AR106">
        <v>2</v>
      </c>
      <c r="AS106" t="s">
        <v>19142</v>
      </c>
      <c r="AT106" t="s">
        <v>19143</v>
      </c>
    </row>
    <row r="107" spans="2:46">
      <c r="F107" t="s">
        <v>6406</v>
      </c>
      <c r="AO107" t="s">
        <v>19144</v>
      </c>
      <c r="AR107">
        <v>1</v>
      </c>
      <c r="AS107">
        <v>1018</v>
      </c>
      <c r="AT107" t="s">
        <v>19145</v>
      </c>
    </row>
    <row r="108" spans="2:46">
      <c r="F108" t="s">
        <v>6408</v>
      </c>
      <c r="G108" t="s">
        <v>6407</v>
      </c>
      <c r="AO108" t="s">
        <v>19146</v>
      </c>
      <c r="AQ108" t="s">
        <v>13988</v>
      </c>
      <c r="AR108">
        <v>1</v>
      </c>
      <c r="AS108">
        <v>1344</v>
      </c>
      <c r="AT108" t="s">
        <v>19147</v>
      </c>
    </row>
    <row r="109" spans="2:46">
      <c r="E109" t="s">
        <v>6410</v>
      </c>
      <c r="F109" t="s">
        <v>6411</v>
      </c>
      <c r="G109" t="s">
        <v>6409</v>
      </c>
      <c r="AO109" t="s">
        <v>19148</v>
      </c>
      <c r="AQ109" t="s">
        <v>13988</v>
      </c>
      <c r="AR109">
        <v>2</v>
      </c>
      <c r="AS109">
        <v>1346</v>
      </c>
      <c r="AT109" t="s">
        <v>18875</v>
      </c>
    </row>
    <row r="110" spans="2:46">
      <c r="F110" t="s">
        <v>6412</v>
      </c>
      <c r="AO110" t="s">
        <v>19149</v>
      </c>
      <c r="AR110">
        <v>1</v>
      </c>
      <c r="AS110">
        <v>1359</v>
      </c>
      <c r="AT110" t="s">
        <v>19150</v>
      </c>
    </row>
    <row r="111" spans="2:46">
      <c r="F111" t="s">
        <v>6413</v>
      </c>
      <c r="AO111" t="s">
        <v>19151</v>
      </c>
      <c r="AR111">
        <v>1</v>
      </c>
      <c r="AS111">
        <v>1344</v>
      </c>
      <c r="AT111" t="s">
        <v>19152</v>
      </c>
    </row>
    <row r="112" spans="2:46">
      <c r="F112" t="s">
        <v>6414</v>
      </c>
      <c r="AO112" t="s">
        <v>19153</v>
      </c>
      <c r="AQ112" t="s">
        <v>13988</v>
      </c>
      <c r="AR112">
        <v>1</v>
      </c>
      <c r="AS112" t="s">
        <v>19154</v>
      </c>
      <c r="AT112" t="s">
        <v>19155</v>
      </c>
    </row>
    <row r="113" spans="6:46">
      <c r="F113" t="s">
        <v>6417</v>
      </c>
      <c r="G113" t="s">
        <v>6415</v>
      </c>
      <c r="AO113" t="s">
        <v>19156</v>
      </c>
      <c r="AR113">
        <v>3</v>
      </c>
      <c r="AS113" t="s">
        <v>18874</v>
      </c>
      <c r="AT113" t="s">
        <v>12536</v>
      </c>
    </row>
    <row r="114" spans="6:46">
      <c r="AO114" t="s">
        <v>19157</v>
      </c>
      <c r="AR114">
        <v>1</v>
      </c>
      <c r="AS114">
        <v>1340</v>
      </c>
      <c r="AT114" t="s">
        <v>19158</v>
      </c>
    </row>
    <row r="115" spans="6:46">
      <c r="AO115" t="s">
        <v>19159</v>
      </c>
      <c r="AR115">
        <v>2</v>
      </c>
      <c r="AS115">
        <v>1365</v>
      </c>
      <c r="AT115" t="s">
        <v>19160</v>
      </c>
    </row>
    <row r="116" spans="6:46">
      <c r="F116" t="s">
        <v>6418</v>
      </c>
      <c r="K116" t="s">
        <v>6460</v>
      </c>
      <c r="M116" t="s">
        <v>3510</v>
      </c>
      <c r="AO116" t="s">
        <v>19161</v>
      </c>
      <c r="AQ116" t="s">
        <v>13988</v>
      </c>
      <c r="AR116">
        <v>2</v>
      </c>
      <c r="AS116">
        <v>1363</v>
      </c>
      <c r="AT116" t="s">
        <v>19162</v>
      </c>
    </row>
    <row r="117" spans="6:46">
      <c r="F117" t="s">
        <v>6419</v>
      </c>
      <c r="K117">
        <v>1</v>
      </c>
      <c r="M117" t="s">
        <v>6461</v>
      </c>
      <c r="AO117" t="s">
        <v>19163</v>
      </c>
      <c r="AR117">
        <v>4</v>
      </c>
      <c r="AS117">
        <v>1363</v>
      </c>
      <c r="AT117" t="s">
        <v>18875</v>
      </c>
    </row>
    <row r="118" spans="6:46">
      <c r="F118" t="s">
        <v>21424</v>
      </c>
      <c r="H118" t="s">
        <v>21425</v>
      </c>
      <c r="K118">
        <v>2</v>
      </c>
      <c r="M118" t="s">
        <v>6462</v>
      </c>
      <c r="AO118" t="s">
        <v>19164</v>
      </c>
      <c r="AR118">
        <v>1</v>
      </c>
      <c r="AS118" t="s">
        <v>18874</v>
      </c>
      <c r="AT118" t="s">
        <v>19165</v>
      </c>
    </row>
    <row r="119" spans="6:46">
      <c r="F119" t="s">
        <v>6420</v>
      </c>
      <c r="H119" t="s">
        <v>2449</v>
      </c>
      <c r="K119">
        <v>3</v>
      </c>
      <c r="M119" t="s">
        <v>6463</v>
      </c>
      <c r="AO119" t="s">
        <v>19166</v>
      </c>
      <c r="AR119">
        <v>1</v>
      </c>
      <c r="AS119" t="s">
        <v>18874</v>
      </c>
      <c r="AT119" t="s">
        <v>19167</v>
      </c>
    </row>
    <row r="120" spans="6:46">
      <c r="F120" t="s">
        <v>6421</v>
      </c>
      <c r="H120" t="s">
        <v>21428</v>
      </c>
      <c r="K120">
        <v>4</v>
      </c>
      <c r="M120" t="s">
        <v>6464</v>
      </c>
      <c r="AO120" t="s">
        <v>19168</v>
      </c>
      <c r="AQ120" t="s">
        <v>13988</v>
      </c>
      <c r="AR120">
        <v>1</v>
      </c>
      <c r="AS120">
        <v>1341</v>
      </c>
      <c r="AT120" t="s">
        <v>19169</v>
      </c>
    </row>
    <row r="121" spans="6:46">
      <c r="H121" t="s">
        <v>21430</v>
      </c>
      <c r="K121">
        <v>5</v>
      </c>
      <c r="M121" t="s">
        <v>6465</v>
      </c>
      <c r="AO121" t="s">
        <v>19170</v>
      </c>
      <c r="AR121">
        <v>1</v>
      </c>
      <c r="AS121" t="s">
        <v>19171</v>
      </c>
      <c r="AT121" t="s">
        <v>18999</v>
      </c>
    </row>
    <row r="122" spans="6:46">
      <c r="F122" t="s">
        <v>21426</v>
      </c>
      <c r="K122">
        <v>6</v>
      </c>
      <c r="M122" t="s">
        <v>6466</v>
      </c>
      <c r="AO122" t="s">
        <v>19172</v>
      </c>
      <c r="AR122">
        <v>2</v>
      </c>
      <c r="AS122">
        <v>902</v>
      </c>
      <c r="AT122" t="s">
        <v>19173</v>
      </c>
    </row>
    <row r="123" spans="6:46">
      <c r="F123" t="s">
        <v>6422</v>
      </c>
      <c r="K123">
        <v>7</v>
      </c>
      <c r="M123" t="s">
        <v>6467</v>
      </c>
      <c r="AO123" t="s">
        <v>19174</v>
      </c>
      <c r="AQ123" t="s">
        <v>13988</v>
      </c>
      <c r="AR123">
        <v>1</v>
      </c>
      <c r="AS123" t="s">
        <v>19175</v>
      </c>
      <c r="AT123" t="s">
        <v>19176</v>
      </c>
    </row>
    <row r="124" spans="6:46">
      <c r="F124" t="s">
        <v>6423</v>
      </c>
      <c r="K124">
        <v>8</v>
      </c>
      <c r="M124" t="s">
        <v>6468</v>
      </c>
      <c r="AO124" t="s">
        <v>19177</v>
      </c>
      <c r="AR124">
        <v>4</v>
      </c>
      <c r="AS124">
        <v>1366</v>
      </c>
      <c r="AT124" t="s">
        <v>19178</v>
      </c>
    </row>
    <row r="125" spans="6:46">
      <c r="F125" t="s">
        <v>21427</v>
      </c>
      <c r="K125">
        <v>9</v>
      </c>
      <c r="M125" t="s">
        <v>6469</v>
      </c>
      <c r="AO125" t="s">
        <v>19179</v>
      </c>
      <c r="AR125">
        <v>1</v>
      </c>
      <c r="AS125" t="s">
        <v>19180</v>
      </c>
      <c r="AT125" t="s">
        <v>19181</v>
      </c>
    </row>
    <row r="126" spans="6:46">
      <c r="F126" t="s">
        <v>6424</v>
      </c>
      <c r="K126">
        <v>10</v>
      </c>
      <c r="M126" t="s">
        <v>6470</v>
      </c>
      <c r="AO126" t="s">
        <v>19182</v>
      </c>
      <c r="AR126">
        <v>1</v>
      </c>
      <c r="AS126">
        <v>1170</v>
      </c>
      <c r="AT126" t="s">
        <v>19183</v>
      </c>
    </row>
    <row r="127" spans="6:46">
      <c r="F127" t="s">
        <v>6425</v>
      </c>
      <c r="K127">
        <v>11</v>
      </c>
      <c r="M127" t="s">
        <v>6471</v>
      </c>
      <c r="AO127" t="s">
        <v>19184</v>
      </c>
      <c r="AR127">
        <v>2</v>
      </c>
      <c r="AS127">
        <v>1348</v>
      </c>
      <c r="AT127" t="s">
        <v>19185</v>
      </c>
    </row>
    <row r="128" spans="6:46">
      <c r="F128" t="s">
        <v>6426</v>
      </c>
      <c r="K128">
        <v>12</v>
      </c>
      <c r="M128" t="s">
        <v>6472</v>
      </c>
      <c r="AO128" t="s">
        <v>19186</v>
      </c>
      <c r="AQ128" t="s">
        <v>13988</v>
      </c>
      <c r="AR128">
        <v>1</v>
      </c>
      <c r="AS128" t="s">
        <v>18874</v>
      </c>
      <c r="AT128" t="s">
        <v>19187</v>
      </c>
    </row>
    <row r="129" spans="6:46">
      <c r="F129" t="s">
        <v>6427</v>
      </c>
      <c r="K129">
        <v>13</v>
      </c>
      <c r="M129" t="s">
        <v>6473</v>
      </c>
      <c r="AO129" t="s">
        <v>19188</v>
      </c>
      <c r="AR129">
        <v>5</v>
      </c>
      <c r="AS129" t="s">
        <v>19189</v>
      </c>
      <c r="AT129" t="s">
        <v>19190</v>
      </c>
    </row>
    <row r="130" spans="6:46">
      <c r="F130" t="s">
        <v>6428</v>
      </c>
      <c r="K130">
        <v>14</v>
      </c>
      <c r="M130" t="s">
        <v>6474</v>
      </c>
      <c r="AO130" t="s">
        <v>19191</v>
      </c>
      <c r="AR130">
        <v>1</v>
      </c>
      <c r="AS130" t="s">
        <v>18874</v>
      </c>
      <c r="AT130" t="s">
        <v>19192</v>
      </c>
    </row>
    <row r="131" spans="6:46">
      <c r="F131" t="s">
        <v>6427</v>
      </c>
      <c r="K131">
        <v>15</v>
      </c>
      <c r="M131" t="s">
        <v>6475</v>
      </c>
      <c r="AO131" t="s">
        <v>19193</v>
      </c>
      <c r="AR131">
        <v>1</v>
      </c>
      <c r="AS131" t="s">
        <v>18874</v>
      </c>
      <c r="AT131" t="s">
        <v>19194</v>
      </c>
    </row>
    <row r="132" spans="6:46">
      <c r="F132" t="s">
        <v>6429</v>
      </c>
      <c r="K132">
        <v>16</v>
      </c>
      <c r="M132" t="s">
        <v>6476</v>
      </c>
      <c r="AO132" t="s">
        <v>19195</v>
      </c>
      <c r="AR132">
        <v>2</v>
      </c>
      <c r="AS132" t="s">
        <v>18874</v>
      </c>
      <c r="AT132" t="s">
        <v>19196</v>
      </c>
    </row>
    <row r="133" spans="6:46">
      <c r="F133" t="s">
        <v>6424</v>
      </c>
      <c r="K133">
        <v>17</v>
      </c>
      <c r="M133" t="s">
        <v>6477</v>
      </c>
      <c r="AO133" t="s">
        <v>19197</v>
      </c>
      <c r="AR133">
        <v>1</v>
      </c>
      <c r="AS133">
        <v>1365</v>
      </c>
      <c r="AT133" t="s">
        <v>19198</v>
      </c>
    </row>
    <row r="134" spans="6:46">
      <c r="F134" t="s">
        <v>21429</v>
      </c>
      <c r="K134">
        <v>18</v>
      </c>
      <c r="M134" t="s">
        <v>6478</v>
      </c>
      <c r="AO134" t="s">
        <v>19199</v>
      </c>
      <c r="AQ134" t="s">
        <v>13988</v>
      </c>
      <c r="AR134">
        <v>2</v>
      </c>
      <c r="AS134" t="s">
        <v>18874</v>
      </c>
      <c r="AT134" t="s">
        <v>19200</v>
      </c>
    </row>
    <row r="135" spans="6:46">
      <c r="F135" t="s">
        <v>6430</v>
      </c>
      <c r="K135">
        <v>19</v>
      </c>
      <c r="M135" t="s">
        <v>6479</v>
      </c>
      <c r="AO135" t="s">
        <v>19201</v>
      </c>
      <c r="AR135">
        <v>1</v>
      </c>
      <c r="AS135" t="s">
        <v>18874</v>
      </c>
      <c r="AT135" t="s">
        <v>19202</v>
      </c>
    </row>
    <row r="136" spans="6:46">
      <c r="F136" t="s">
        <v>6431</v>
      </c>
      <c r="K136">
        <v>20</v>
      </c>
      <c r="M136" t="s">
        <v>6480</v>
      </c>
      <c r="AO136" t="s">
        <v>19203</v>
      </c>
      <c r="AR136">
        <v>1</v>
      </c>
      <c r="AS136">
        <v>1357</v>
      </c>
      <c r="AT136" t="s">
        <v>19204</v>
      </c>
    </row>
    <row r="137" spans="6:46">
      <c r="F137" t="s">
        <v>6432</v>
      </c>
      <c r="AO137" t="s">
        <v>19205</v>
      </c>
      <c r="AR137">
        <v>8</v>
      </c>
      <c r="AS137" t="s">
        <v>18874</v>
      </c>
      <c r="AT137" t="s">
        <v>19206</v>
      </c>
    </row>
    <row r="138" spans="6:46">
      <c r="F138" t="s">
        <v>6433</v>
      </c>
      <c r="AO138" t="s">
        <v>19207</v>
      </c>
      <c r="AQ138" t="s">
        <v>13988</v>
      </c>
      <c r="AR138">
        <v>1</v>
      </c>
      <c r="AS138" t="s">
        <v>18874</v>
      </c>
      <c r="AT138" t="s">
        <v>19208</v>
      </c>
    </row>
    <row r="139" spans="6:46">
      <c r="F139" t="s">
        <v>6434</v>
      </c>
      <c r="AO139" t="s">
        <v>19209</v>
      </c>
      <c r="AQ139" t="s">
        <v>13988</v>
      </c>
      <c r="AR139">
        <v>1</v>
      </c>
      <c r="AS139" t="s">
        <v>18874</v>
      </c>
      <c r="AT139" t="s">
        <v>19210</v>
      </c>
    </row>
    <row r="140" spans="6:46">
      <c r="F140" t="s">
        <v>6435</v>
      </c>
      <c r="AO140" t="s">
        <v>19211</v>
      </c>
      <c r="AQ140" t="s">
        <v>13988</v>
      </c>
      <c r="AR140">
        <v>1</v>
      </c>
      <c r="AS140">
        <v>1345</v>
      </c>
      <c r="AT140" t="s">
        <v>19212</v>
      </c>
    </row>
    <row r="141" spans="6:46">
      <c r="F141" t="s">
        <v>6436</v>
      </c>
      <c r="AO141" t="s">
        <v>19213</v>
      </c>
      <c r="AR141">
        <v>1</v>
      </c>
      <c r="AS141" t="s">
        <v>19214</v>
      </c>
      <c r="AT141" t="s">
        <v>19215</v>
      </c>
    </row>
    <row r="142" spans="6:46">
      <c r="F142" t="s">
        <v>6437</v>
      </c>
      <c r="AO142" t="s">
        <v>19216</v>
      </c>
      <c r="AQ142" t="s">
        <v>13988</v>
      </c>
      <c r="AR142">
        <v>1</v>
      </c>
      <c r="AS142" t="s">
        <v>19217</v>
      </c>
      <c r="AT142" t="s">
        <v>19218</v>
      </c>
    </row>
    <row r="143" spans="6:46">
      <c r="F143" t="s">
        <v>6438</v>
      </c>
      <c r="AO143" t="s">
        <v>19219</v>
      </c>
      <c r="AR143">
        <v>2</v>
      </c>
      <c r="AS143">
        <v>1339</v>
      </c>
      <c r="AT143" t="s">
        <v>18875</v>
      </c>
    </row>
    <row r="144" spans="6:46">
      <c r="F144" t="s">
        <v>6439</v>
      </c>
      <c r="AO144" t="s">
        <v>19220</v>
      </c>
      <c r="AR144">
        <v>1</v>
      </c>
      <c r="AS144" t="s">
        <v>18874</v>
      </c>
      <c r="AT144" t="s">
        <v>19221</v>
      </c>
    </row>
    <row r="145" spans="6:46">
      <c r="F145" t="s">
        <v>6440</v>
      </c>
      <c r="AO145" t="s">
        <v>19222</v>
      </c>
      <c r="AR145">
        <v>1</v>
      </c>
      <c r="AS145">
        <v>1236</v>
      </c>
      <c r="AT145" t="s">
        <v>19223</v>
      </c>
    </row>
    <row r="146" spans="6:46">
      <c r="F146" t="s">
        <v>6441</v>
      </c>
      <c r="AO146" t="s">
        <v>19224</v>
      </c>
      <c r="AR146">
        <v>1</v>
      </c>
      <c r="AS146" t="s">
        <v>19137</v>
      </c>
      <c r="AT146" t="s">
        <v>19225</v>
      </c>
    </row>
    <row r="147" spans="6:46">
      <c r="F147" t="s">
        <v>6420</v>
      </c>
      <c r="AO147" t="s">
        <v>19226</v>
      </c>
      <c r="AR147">
        <v>7</v>
      </c>
      <c r="AS147" t="s">
        <v>19227</v>
      </c>
      <c r="AT147" t="s">
        <v>19229</v>
      </c>
    </row>
    <row r="148" spans="6:46">
      <c r="F148" t="s">
        <v>6442</v>
      </c>
      <c r="AS148" t="s">
        <v>19228</v>
      </c>
    </row>
    <row r="149" spans="6:46">
      <c r="F149" t="s">
        <v>6424</v>
      </c>
      <c r="AO149" t="s">
        <v>19230</v>
      </c>
      <c r="AR149">
        <v>1</v>
      </c>
      <c r="AS149" t="s">
        <v>18874</v>
      </c>
      <c r="AT149" t="s">
        <v>19231</v>
      </c>
    </row>
    <row r="150" spans="6:46">
      <c r="F150" t="s">
        <v>6443</v>
      </c>
      <c r="AO150" t="s">
        <v>19232</v>
      </c>
      <c r="AR150">
        <v>3</v>
      </c>
      <c r="AS150">
        <v>1316</v>
      </c>
      <c r="AT150" t="s">
        <v>19233</v>
      </c>
    </row>
    <row r="151" spans="6:46">
      <c r="F151" t="s">
        <v>6444</v>
      </c>
      <c r="AO151" t="s">
        <v>19234</v>
      </c>
      <c r="AR151">
        <v>2</v>
      </c>
      <c r="AS151" t="s">
        <v>18874</v>
      </c>
      <c r="AT151" t="s">
        <v>19235</v>
      </c>
    </row>
    <row r="152" spans="6:46">
      <c r="F152" t="s">
        <v>6445</v>
      </c>
      <c r="AO152" t="s">
        <v>19236</v>
      </c>
      <c r="AR152">
        <v>3</v>
      </c>
      <c r="AS152">
        <v>1369</v>
      </c>
      <c r="AT152" t="s">
        <v>19237</v>
      </c>
    </row>
    <row r="153" spans="6:46">
      <c r="F153" t="s">
        <v>6446</v>
      </c>
      <c r="AO153" t="s">
        <v>19238</v>
      </c>
      <c r="AR153">
        <v>3</v>
      </c>
      <c r="AS153" t="s">
        <v>19239</v>
      </c>
      <c r="AT153" t="s">
        <v>19240</v>
      </c>
    </row>
    <row r="154" spans="6:46">
      <c r="F154" t="s">
        <v>6447</v>
      </c>
      <c r="AO154" t="s">
        <v>19241</v>
      </c>
      <c r="AR154">
        <v>2</v>
      </c>
      <c r="AS154">
        <v>1355</v>
      </c>
      <c r="AT154" t="s">
        <v>19242</v>
      </c>
    </row>
    <row r="155" spans="6:46">
      <c r="F155" t="s">
        <v>6448</v>
      </c>
      <c r="AO155" t="s">
        <v>19243</v>
      </c>
      <c r="AR155">
        <v>1</v>
      </c>
      <c r="AS155">
        <v>650</v>
      </c>
      <c r="AT155" t="s">
        <v>19244</v>
      </c>
    </row>
    <row r="156" spans="6:46">
      <c r="F156" t="s">
        <v>6449</v>
      </c>
      <c r="AO156" t="s">
        <v>19245</v>
      </c>
      <c r="AR156">
        <v>1</v>
      </c>
      <c r="AS156" t="s">
        <v>18874</v>
      </c>
      <c r="AT156" t="s">
        <v>19246</v>
      </c>
    </row>
    <row r="157" spans="6:46">
      <c r="F157" t="s">
        <v>6450</v>
      </c>
      <c r="AO157" t="s">
        <v>19247</v>
      </c>
      <c r="AQ157" t="s">
        <v>13988</v>
      </c>
      <c r="AR157">
        <v>2</v>
      </c>
      <c r="AS157">
        <v>1328</v>
      </c>
      <c r="AT157" t="s">
        <v>18875</v>
      </c>
    </row>
    <row r="158" spans="6:46">
      <c r="F158" t="s">
        <v>6451</v>
      </c>
      <c r="AO158" t="s">
        <v>19248</v>
      </c>
      <c r="AR158">
        <v>1</v>
      </c>
      <c r="AS158" t="s">
        <v>18874</v>
      </c>
      <c r="AT158" t="s">
        <v>19249</v>
      </c>
    </row>
    <row r="159" spans="6:46">
      <c r="F159" t="s">
        <v>6452</v>
      </c>
      <c r="AO159" t="s">
        <v>19250</v>
      </c>
      <c r="AQ159" t="s">
        <v>13988</v>
      </c>
      <c r="AR159">
        <v>1</v>
      </c>
      <c r="AS159">
        <v>1223</v>
      </c>
      <c r="AT159" t="s">
        <v>19251</v>
      </c>
    </row>
    <row r="160" spans="6:46">
      <c r="F160" t="s">
        <v>6420</v>
      </c>
      <c r="AO160" t="s">
        <v>19252</v>
      </c>
      <c r="AR160">
        <v>1</v>
      </c>
      <c r="AS160" t="s">
        <v>18874</v>
      </c>
      <c r="AT160" t="s">
        <v>19253</v>
      </c>
    </row>
    <row r="161" spans="6:46">
      <c r="F161" t="s">
        <v>6453</v>
      </c>
      <c r="AO161" t="s">
        <v>19254</v>
      </c>
      <c r="AR161">
        <v>3</v>
      </c>
      <c r="AS161" t="s">
        <v>19255</v>
      </c>
      <c r="AT161" t="s">
        <v>19256</v>
      </c>
    </row>
    <row r="162" spans="6:46">
      <c r="F162" t="s">
        <v>6454</v>
      </c>
      <c r="AO162" t="s">
        <v>19257</v>
      </c>
      <c r="AR162">
        <v>1</v>
      </c>
      <c r="AS162" t="s">
        <v>19258</v>
      </c>
      <c r="AT162" t="s">
        <v>19259</v>
      </c>
    </row>
    <row r="163" spans="6:46">
      <c r="F163" t="s">
        <v>6455</v>
      </c>
      <c r="AO163" t="s">
        <v>19260</v>
      </c>
      <c r="AQ163" t="s">
        <v>13988</v>
      </c>
      <c r="AR163">
        <v>2</v>
      </c>
      <c r="AS163">
        <v>1038</v>
      </c>
      <c r="AT163" t="s">
        <v>18875</v>
      </c>
    </row>
    <row r="164" spans="6:46">
      <c r="F164" t="s">
        <v>6456</v>
      </c>
      <c r="AO164" t="s">
        <v>19261</v>
      </c>
      <c r="AR164">
        <v>1</v>
      </c>
      <c r="AS164" t="s">
        <v>18874</v>
      </c>
      <c r="AT164" t="s">
        <v>19056</v>
      </c>
    </row>
    <row r="165" spans="6:46">
      <c r="F165" t="s">
        <v>6422</v>
      </c>
      <c r="AO165" t="s">
        <v>19262</v>
      </c>
      <c r="AQ165" t="s">
        <v>13988</v>
      </c>
      <c r="AR165">
        <v>1</v>
      </c>
      <c r="AS165">
        <v>1231</v>
      </c>
      <c r="AT165" t="s">
        <v>19263</v>
      </c>
    </row>
    <row r="166" spans="6:46">
      <c r="F166" t="s">
        <v>6457</v>
      </c>
      <c r="AO166" t="s">
        <v>19264</v>
      </c>
      <c r="AQ166" t="s">
        <v>13988</v>
      </c>
      <c r="AR166">
        <v>1</v>
      </c>
      <c r="AS166" t="s">
        <v>18874</v>
      </c>
      <c r="AT166" t="s">
        <v>19265</v>
      </c>
    </row>
    <row r="167" spans="6:46">
      <c r="F167" t="s">
        <v>6422</v>
      </c>
      <c r="AO167" t="s">
        <v>19266</v>
      </c>
      <c r="AR167">
        <v>1</v>
      </c>
      <c r="AS167">
        <v>1355</v>
      </c>
      <c r="AT167" t="s">
        <v>18875</v>
      </c>
    </row>
    <row r="168" spans="6:46">
      <c r="F168" t="s">
        <v>6458</v>
      </c>
      <c r="AO168" t="s">
        <v>19267</v>
      </c>
      <c r="AQ168" t="s">
        <v>13988</v>
      </c>
      <c r="AR168">
        <v>1</v>
      </c>
      <c r="AS168" t="s">
        <v>18874</v>
      </c>
      <c r="AT168" t="s">
        <v>19268</v>
      </c>
    </row>
    <row r="169" spans="6:46">
      <c r="F169" t="s">
        <v>6459</v>
      </c>
      <c r="AO169" t="s">
        <v>19269</v>
      </c>
      <c r="AQ169" t="s">
        <v>13988</v>
      </c>
      <c r="AR169">
        <v>3</v>
      </c>
      <c r="AS169" t="s">
        <v>19270</v>
      </c>
      <c r="AT169" t="s">
        <v>19271</v>
      </c>
    </row>
    <row r="170" spans="6:46">
      <c r="AO170" t="s">
        <v>19272</v>
      </c>
      <c r="AR170">
        <v>1</v>
      </c>
      <c r="AS170" t="s">
        <v>18874</v>
      </c>
      <c r="AT170" t="s">
        <v>19273</v>
      </c>
    </row>
    <row r="171" spans="6:46">
      <c r="AO171" t="s">
        <v>19274</v>
      </c>
      <c r="AQ171" t="s">
        <v>13988</v>
      </c>
      <c r="AR171">
        <v>3</v>
      </c>
      <c r="AS171">
        <v>1356</v>
      </c>
      <c r="AT171" t="s">
        <v>19275</v>
      </c>
    </row>
    <row r="172" spans="6:46">
      <c r="AO172" t="s">
        <v>19276</v>
      </c>
      <c r="AQ172" t="s">
        <v>13988</v>
      </c>
      <c r="AR172">
        <v>2</v>
      </c>
      <c r="AS172">
        <v>1357</v>
      </c>
      <c r="AT172" t="s">
        <v>19277</v>
      </c>
    </row>
    <row r="173" spans="6:46">
      <c r="AO173" t="s">
        <v>19278</v>
      </c>
      <c r="AR173">
        <v>1</v>
      </c>
      <c r="AS173">
        <v>1357</v>
      </c>
      <c r="AT173" t="s">
        <v>19279</v>
      </c>
    </row>
    <row r="174" spans="6:46">
      <c r="AO174" t="s">
        <v>19280</v>
      </c>
      <c r="AR174">
        <v>1</v>
      </c>
      <c r="AS174" t="s">
        <v>18874</v>
      </c>
      <c r="AT174" t="s">
        <v>19281</v>
      </c>
    </row>
    <row r="175" spans="6:46">
      <c r="AO175" t="s">
        <v>19282</v>
      </c>
      <c r="AR175">
        <v>1</v>
      </c>
      <c r="AS175" t="s">
        <v>18874</v>
      </c>
      <c r="AT175" t="s">
        <v>19283</v>
      </c>
    </row>
    <row r="176" spans="6:46">
      <c r="AO176" t="s">
        <v>19284</v>
      </c>
      <c r="AR176">
        <v>6</v>
      </c>
      <c r="AS176" t="s">
        <v>18874</v>
      </c>
      <c r="AT176" t="s">
        <v>19285</v>
      </c>
    </row>
    <row r="177" spans="41:46">
      <c r="AO177" t="s">
        <v>19286</v>
      </c>
      <c r="AR177">
        <v>3</v>
      </c>
      <c r="AS177">
        <v>1349</v>
      </c>
      <c r="AT177" t="s">
        <v>19287</v>
      </c>
    </row>
    <row r="178" spans="41:46">
      <c r="AO178" t="s">
        <v>19288</v>
      </c>
      <c r="AR178">
        <v>3</v>
      </c>
      <c r="AS178">
        <v>1298</v>
      </c>
      <c r="AT178" t="s">
        <v>19289</v>
      </c>
    </row>
    <row r="179" spans="41:46">
      <c r="AO179" t="s">
        <v>19290</v>
      </c>
      <c r="AR179">
        <v>1</v>
      </c>
      <c r="AS179">
        <v>1351</v>
      </c>
      <c r="AT179" t="s">
        <v>19291</v>
      </c>
    </row>
    <row r="180" spans="41:46">
      <c r="AO180" t="s">
        <v>19292</v>
      </c>
      <c r="AR180">
        <v>1</v>
      </c>
      <c r="AS180">
        <v>1336</v>
      </c>
      <c r="AT180" t="s">
        <v>19293</v>
      </c>
    </row>
    <row r="181" spans="41:46">
      <c r="AO181" t="s">
        <v>19294</v>
      </c>
      <c r="AR181">
        <v>2</v>
      </c>
      <c r="AS181" t="s">
        <v>18874</v>
      </c>
      <c r="AT181" t="s">
        <v>19295</v>
      </c>
    </row>
    <row r="182" spans="41:46">
      <c r="AO182" t="s">
        <v>19296</v>
      </c>
      <c r="AQ182" t="s">
        <v>13988</v>
      </c>
      <c r="AR182">
        <v>3</v>
      </c>
      <c r="AS182">
        <v>1359</v>
      </c>
      <c r="AT182" t="s">
        <v>19297</v>
      </c>
    </row>
    <row r="183" spans="41:46">
      <c r="AO183" t="s">
        <v>19298</v>
      </c>
      <c r="AQ183" t="s">
        <v>13988</v>
      </c>
      <c r="AR183">
        <v>1</v>
      </c>
      <c r="AS183" t="s">
        <v>19299</v>
      </c>
      <c r="AT183" t="s">
        <v>18875</v>
      </c>
    </row>
    <row r="184" spans="41:46">
      <c r="AO184" t="s">
        <v>19300</v>
      </c>
      <c r="AR184">
        <v>1</v>
      </c>
      <c r="AS184" t="s">
        <v>18874</v>
      </c>
      <c r="AT184" t="s">
        <v>19301</v>
      </c>
    </row>
    <row r="185" spans="41:46">
      <c r="AO185" t="s">
        <v>19302</v>
      </c>
      <c r="AR185">
        <v>5</v>
      </c>
      <c r="AS185">
        <v>1308</v>
      </c>
      <c r="AT185" t="s">
        <v>18875</v>
      </c>
    </row>
    <row r="186" spans="41:46">
      <c r="AO186" t="s">
        <v>19303</v>
      </c>
      <c r="AR186">
        <v>1</v>
      </c>
      <c r="AS186" t="s">
        <v>18874</v>
      </c>
      <c r="AT186" t="s">
        <v>19304</v>
      </c>
    </row>
    <row r="187" spans="41:46">
      <c r="AO187" t="s">
        <v>19305</v>
      </c>
      <c r="AQ187" t="s">
        <v>13988</v>
      </c>
      <c r="AR187">
        <v>4</v>
      </c>
      <c r="AS187" t="s">
        <v>19306</v>
      </c>
      <c r="AT187" t="s">
        <v>19307</v>
      </c>
    </row>
    <row r="188" spans="41:46">
      <c r="AO188" t="s">
        <v>19308</v>
      </c>
      <c r="AR188">
        <v>1</v>
      </c>
      <c r="AS188" t="s">
        <v>18874</v>
      </c>
      <c r="AT188" t="s">
        <v>19309</v>
      </c>
    </row>
    <row r="189" spans="41:46">
      <c r="AO189" t="s">
        <v>19310</v>
      </c>
      <c r="AR189">
        <v>2</v>
      </c>
      <c r="AS189">
        <v>1247</v>
      </c>
      <c r="AT189" t="s">
        <v>19311</v>
      </c>
    </row>
    <row r="190" spans="41:46">
      <c r="AO190" t="s">
        <v>19312</v>
      </c>
      <c r="AR190">
        <v>4</v>
      </c>
      <c r="AS190" t="s">
        <v>19313</v>
      </c>
      <c r="AT190" t="s">
        <v>19314</v>
      </c>
    </row>
    <row r="191" spans="41:46">
      <c r="AO191" t="s">
        <v>19315</v>
      </c>
      <c r="AR191">
        <v>1</v>
      </c>
      <c r="AS191">
        <v>1285</v>
      </c>
      <c r="AT191" t="s">
        <v>19316</v>
      </c>
    </row>
    <row r="192" spans="41:46">
      <c r="AO192" t="s">
        <v>19317</v>
      </c>
      <c r="AR192">
        <v>2</v>
      </c>
      <c r="AS192">
        <v>1336</v>
      </c>
      <c r="AT192" t="s">
        <v>19318</v>
      </c>
    </row>
    <row r="193" spans="41:46">
      <c r="AO193" t="s">
        <v>19319</v>
      </c>
      <c r="AQ193" t="s">
        <v>13988</v>
      </c>
      <c r="AR193">
        <v>1</v>
      </c>
      <c r="AS193">
        <v>1179</v>
      </c>
      <c r="AT193" t="s">
        <v>19320</v>
      </c>
    </row>
    <row r="194" spans="41:46">
      <c r="AO194" t="s">
        <v>19321</v>
      </c>
      <c r="AR194">
        <v>1</v>
      </c>
      <c r="AS194" t="s">
        <v>18874</v>
      </c>
      <c r="AT194" t="s">
        <v>19322</v>
      </c>
    </row>
    <row r="195" spans="41:46">
      <c r="AO195" t="s">
        <v>19323</v>
      </c>
      <c r="AR195">
        <v>1</v>
      </c>
      <c r="AS195">
        <v>1237</v>
      </c>
      <c r="AT195" t="s">
        <v>19324</v>
      </c>
    </row>
    <row r="196" spans="41:46">
      <c r="AO196" t="s">
        <v>19325</v>
      </c>
      <c r="AR196">
        <v>1</v>
      </c>
      <c r="AS196">
        <v>1354</v>
      </c>
      <c r="AT196" t="s">
        <v>18875</v>
      </c>
    </row>
    <row r="197" spans="41:46">
      <c r="AO197" t="s">
        <v>19326</v>
      </c>
      <c r="AR197">
        <v>1</v>
      </c>
      <c r="AS197" t="s">
        <v>18874</v>
      </c>
      <c r="AT197" t="s">
        <v>19327</v>
      </c>
    </row>
    <row r="198" spans="41:46">
      <c r="AO198" t="s">
        <v>19328</v>
      </c>
      <c r="AQ198" t="s">
        <v>13988</v>
      </c>
      <c r="AR198">
        <v>1</v>
      </c>
      <c r="AS198">
        <v>1350</v>
      </c>
      <c r="AT198" t="s">
        <v>19329</v>
      </c>
    </row>
    <row r="199" spans="41:46">
      <c r="AO199" t="s">
        <v>19330</v>
      </c>
      <c r="AR199">
        <v>4</v>
      </c>
      <c r="AS199" t="s">
        <v>18874</v>
      </c>
      <c r="AT199" t="s">
        <v>19331</v>
      </c>
    </row>
    <row r="200" spans="41:46">
      <c r="AO200" t="s">
        <v>19332</v>
      </c>
      <c r="AR200">
        <v>1</v>
      </c>
      <c r="AS200" t="s">
        <v>18874</v>
      </c>
      <c r="AT200" t="s">
        <v>19333</v>
      </c>
    </row>
    <row r="201" spans="41:46">
      <c r="AO201" t="s">
        <v>19334</v>
      </c>
      <c r="AQ201" t="s">
        <v>13988</v>
      </c>
      <c r="AR201">
        <v>1</v>
      </c>
      <c r="AS201" t="s">
        <v>18874</v>
      </c>
      <c r="AT201" t="s">
        <v>19335</v>
      </c>
    </row>
    <row r="202" spans="41:46">
      <c r="AO202" t="s">
        <v>19336</v>
      </c>
      <c r="AR202">
        <v>1</v>
      </c>
      <c r="AS202" t="s">
        <v>18874</v>
      </c>
      <c r="AT202" t="s">
        <v>19337</v>
      </c>
    </row>
    <row r="203" spans="41:46">
      <c r="AO203" t="s">
        <v>19338</v>
      </c>
      <c r="AR203">
        <v>1</v>
      </c>
      <c r="AS203" t="s">
        <v>18874</v>
      </c>
      <c r="AT203" t="s">
        <v>19339</v>
      </c>
    </row>
    <row r="204" spans="41:46">
      <c r="AO204" t="s">
        <v>19340</v>
      </c>
      <c r="AR204">
        <v>1</v>
      </c>
      <c r="AS204" t="s">
        <v>18874</v>
      </c>
      <c r="AT204" t="s">
        <v>19341</v>
      </c>
    </row>
    <row r="205" spans="41:46">
      <c r="AO205" t="s">
        <v>19342</v>
      </c>
      <c r="AQ205" t="s">
        <v>13988</v>
      </c>
      <c r="AR205">
        <v>1</v>
      </c>
      <c r="AS205">
        <v>1345</v>
      </c>
      <c r="AT205" t="s">
        <v>19343</v>
      </c>
    </row>
    <row r="206" spans="41:46">
      <c r="AO206" t="s">
        <v>19344</v>
      </c>
      <c r="AR206">
        <v>6</v>
      </c>
      <c r="AS206">
        <v>1361</v>
      </c>
      <c r="AT206" t="s">
        <v>19345</v>
      </c>
    </row>
    <row r="207" spans="41:46">
      <c r="AO207" t="s">
        <v>19346</v>
      </c>
      <c r="AR207">
        <v>1</v>
      </c>
      <c r="AS207">
        <v>1360</v>
      </c>
      <c r="AT207" t="s">
        <v>19009</v>
      </c>
    </row>
    <row r="208" spans="41:46">
      <c r="AO208" t="s">
        <v>19347</v>
      </c>
      <c r="AR208">
        <v>1</v>
      </c>
      <c r="AS208">
        <v>1359</v>
      </c>
      <c r="AT208" t="s">
        <v>19348</v>
      </c>
    </row>
    <row r="209" spans="41:46">
      <c r="AO209" t="s">
        <v>19349</v>
      </c>
      <c r="AQ209" t="s">
        <v>13988</v>
      </c>
      <c r="AR209">
        <v>2</v>
      </c>
      <c r="AS209">
        <v>1283</v>
      </c>
      <c r="AT209" t="s">
        <v>19350</v>
      </c>
    </row>
    <row r="210" spans="41:46">
      <c r="AO210" t="s">
        <v>19351</v>
      </c>
      <c r="AR210">
        <v>1</v>
      </c>
      <c r="AS210">
        <v>895</v>
      </c>
      <c r="AT210" t="s">
        <v>19352</v>
      </c>
    </row>
    <row r="211" spans="41:46">
      <c r="AO211" t="s">
        <v>19351</v>
      </c>
      <c r="AQ211" t="s">
        <v>13988</v>
      </c>
      <c r="AR211">
        <v>1</v>
      </c>
      <c r="AS211" t="s">
        <v>18874</v>
      </c>
      <c r="AT211" t="s">
        <v>19353</v>
      </c>
    </row>
    <row r="212" spans="41:46">
      <c r="AO212" t="s">
        <v>19354</v>
      </c>
      <c r="AR212">
        <v>1</v>
      </c>
      <c r="AS212" t="s">
        <v>18874</v>
      </c>
      <c r="AT212" t="s">
        <v>19355</v>
      </c>
    </row>
    <row r="213" spans="41:46">
      <c r="AO213" t="s">
        <v>19356</v>
      </c>
      <c r="AQ213" t="s">
        <v>13988</v>
      </c>
      <c r="AR213">
        <v>94</v>
      </c>
      <c r="AS213" t="s">
        <v>19357</v>
      </c>
      <c r="AT213" t="s">
        <v>19358</v>
      </c>
    </row>
    <row r="214" spans="41:46">
      <c r="AO214" t="s">
        <v>19359</v>
      </c>
      <c r="AR214">
        <v>1</v>
      </c>
      <c r="AS214" t="s">
        <v>18874</v>
      </c>
      <c r="AT214" t="s">
        <v>19360</v>
      </c>
    </row>
    <row r="215" spans="41:46">
      <c r="AO215" t="s">
        <v>19361</v>
      </c>
      <c r="AR215">
        <v>1</v>
      </c>
      <c r="AS215">
        <v>1314</v>
      </c>
      <c r="AT215" t="s">
        <v>19362</v>
      </c>
    </row>
    <row r="216" spans="41:46">
      <c r="AO216" t="s">
        <v>19363</v>
      </c>
      <c r="AQ216" t="s">
        <v>13988</v>
      </c>
      <c r="AR216">
        <v>1</v>
      </c>
      <c r="AS216" t="s">
        <v>18874</v>
      </c>
      <c r="AT216" t="s">
        <v>19364</v>
      </c>
    </row>
    <row r="217" spans="41:46">
      <c r="AO217" t="s">
        <v>19365</v>
      </c>
      <c r="AR217">
        <v>1</v>
      </c>
      <c r="AS217" t="s">
        <v>18874</v>
      </c>
      <c r="AT217" t="s">
        <v>19366</v>
      </c>
    </row>
    <row r="218" spans="41:46">
      <c r="AO218" t="s">
        <v>19367</v>
      </c>
      <c r="AQ218" t="s">
        <v>13988</v>
      </c>
      <c r="AR218">
        <v>1</v>
      </c>
      <c r="AS218">
        <v>1359</v>
      </c>
      <c r="AT218" t="s">
        <v>19368</v>
      </c>
    </row>
    <row r="219" spans="41:46">
      <c r="AO219" t="s">
        <v>19369</v>
      </c>
      <c r="AR219">
        <v>1</v>
      </c>
      <c r="AS219" t="s">
        <v>19370</v>
      </c>
      <c r="AT219" t="s">
        <v>19173</v>
      </c>
    </row>
    <row r="220" spans="41:46">
      <c r="AO220" t="s">
        <v>19371</v>
      </c>
      <c r="AR220">
        <v>1</v>
      </c>
      <c r="AS220">
        <v>1302</v>
      </c>
      <c r="AT220" t="s">
        <v>19372</v>
      </c>
    </row>
    <row r="221" spans="41:46">
      <c r="AO221" t="s">
        <v>19373</v>
      </c>
      <c r="AR221">
        <v>1</v>
      </c>
      <c r="AS221" t="s">
        <v>18874</v>
      </c>
      <c r="AT221" t="s">
        <v>19374</v>
      </c>
    </row>
    <row r="222" spans="41:46">
      <c r="AO222" t="s">
        <v>19375</v>
      </c>
      <c r="AR222">
        <v>1</v>
      </c>
      <c r="AS222" t="s">
        <v>18874</v>
      </c>
      <c r="AT222" t="s">
        <v>19376</v>
      </c>
    </row>
    <row r="223" spans="41:46">
      <c r="AO223" t="s">
        <v>19377</v>
      </c>
      <c r="AQ223" t="s">
        <v>13988</v>
      </c>
      <c r="AR223">
        <v>3</v>
      </c>
      <c r="AS223">
        <v>1239</v>
      </c>
      <c r="AT223" t="s">
        <v>19378</v>
      </c>
    </row>
    <row r="224" spans="41:46">
      <c r="AO224" t="s">
        <v>19379</v>
      </c>
      <c r="AR224">
        <v>1</v>
      </c>
      <c r="AS224">
        <v>1364</v>
      </c>
      <c r="AT224" t="s">
        <v>19380</v>
      </c>
    </row>
    <row r="225" spans="41:46">
      <c r="AO225" t="s">
        <v>19381</v>
      </c>
      <c r="AR225">
        <v>1</v>
      </c>
      <c r="AS225">
        <v>1342</v>
      </c>
      <c r="AT225" t="s">
        <v>19382</v>
      </c>
    </row>
    <row r="226" spans="41:46">
      <c r="AO226" t="s">
        <v>19383</v>
      </c>
      <c r="AR226">
        <v>2</v>
      </c>
      <c r="AS226">
        <v>1304</v>
      </c>
      <c r="AT226" t="s">
        <v>19384</v>
      </c>
    </row>
    <row r="227" spans="41:46">
      <c r="AO227" t="s">
        <v>19385</v>
      </c>
      <c r="AQ227" t="s">
        <v>13988</v>
      </c>
      <c r="AR227">
        <v>1</v>
      </c>
      <c r="AS227">
        <v>1347</v>
      </c>
      <c r="AT227" t="s">
        <v>19386</v>
      </c>
    </row>
    <row r="228" spans="41:46">
      <c r="AO228" t="s">
        <v>19387</v>
      </c>
      <c r="AR228">
        <v>2</v>
      </c>
      <c r="AS228" t="s">
        <v>19270</v>
      </c>
      <c r="AT228" t="s">
        <v>19388</v>
      </c>
    </row>
    <row r="229" spans="41:46">
      <c r="AO229" t="s">
        <v>19389</v>
      </c>
      <c r="AR229">
        <v>1</v>
      </c>
      <c r="AS229" t="s">
        <v>18874</v>
      </c>
      <c r="AT229" t="s">
        <v>19390</v>
      </c>
    </row>
    <row r="230" spans="41:46">
      <c r="AO230" t="s">
        <v>19391</v>
      </c>
      <c r="AR230">
        <v>1</v>
      </c>
      <c r="AS230">
        <v>139</v>
      </c>
      <c r="AT230" t="s">
        <v>19392</v>
      </c>
    </row>
    <row r="231" spans="41:46">
      <c r="AO231" t="s">
        <v>19393</v>
      </c>
      <c r="AQ231" t="s">
        <v>13988</v>
      </c>
      <c r="AR231">
        <v>1</v>
      </c>
      <c r="AS231">
        <v>1334</v>
      </c>
      <c r="AT231" t="s">
        <v>19394</v>
      </c>
    </row>
    <row r="232" spans="41:46">
      <c r="AO232" t="s">
        <v>19395</v>
      </c>
      <c r="AR232">
        <v>1</v>
      </c>
      <c r="AS232" t="s">
        <v>18874</v>
      </c>
      <c r="AT232" t="s">
        <v>19396</v>
      </c>
    </row>
    <row r="233" spans="41:46">
      <c r="AO233" t="s">
        <v>19397</v>
      </c>
      <c r="AR233">
        <v>1</v>
      </c>
      <c r="AS233" t="s">
        <v>18874</v>
      </c>
      <c r="AT233" t="s">
        <v>19398</v>
      </c>
    </row>
    <row r="234" spans="41:46">
      <c r="AO234" t="s">
        <v>19399</v>
      </c>
      <c r="AR234">
        <v>1</v>
      </c>
      <c r="AS234" t="s">
        <v>18874</v>
      </c>
      <c r="AT234" t="s">
        <v>19400</v>
      </c>
    </row>
    <row r="235" spans="41:46">
      <c r="AO235" t="s">
        <v>19401</v>
      </c>
      <c r="AR235">
        <v>1</v>
      </c>
      <c r="AS235">
        <v>1349</v>
      </c>
      <c r="AT235" t="s">
        <v>19402</v>
      </c>
    </row>
    <row r="236" spans="41:46">
      <c r="AO236" t="s">
        <v>19403</v>
      </c>
      <c r="AR236">
        <v>1</v>
      </c>
      <c r="AS236" t="s">
        <v>18874</v>
      </c>
      <c r="AT236" t="s">
        <v>19404</v>
      </c>
    </row>
    <row r="237" spans="41:46">
      <c r="AO237" t="s">
        <v>19405</v>
      </c>
      <c r="AR237">
        <v>4</v>
      </c>
      <c r="AS237" t="s">
        <v>18874</v>
      </c>
      <c r="AT237" t="s">
        <v>19406</v>
      </c>
    </row>
    <row r="238" spans="41:46">
      <c r="AO238" t="s">
        <v>19407</v>
      </c>
      <c r="AR238">
        <v>1</v>
      </c>
      <c r="AS238">
        <v>1307</v>
      </c>
      <c r="AT238" t="s">
        <v>19408</v>
      </c>
    </row>
    <row r="239" spans="41:46">
      <c r="AO239" t="s">
        <v>19409</v>
      </c>
      <c r="AR239">
        <v>2</v>
      </c>
      <c r="AS239">
        <v>1364</v>
      </c>
      <c r="AT239" t="s">
        <v>19410</v>
      </c>
    </row>
    <row r="240" spans="41:46">
      <c r="AO240" t="s">
        <v>19411</v>
      </c>
      <c r="AQ240" t="s">
        <v>13988</v>
      </c>
      <c r="AR240">
        <v>1</v>
      </c>
      <c r="AS240" t="s">
        <v>18874</v>
      </c>
      <c r="AT240" t="s">
        <v>19412</v>
      </c>
    </row>
    <row r="241" spans="41:46">
      <c r="AO241" t="s">
        <v>19413</v>
      </c>
      <c r="AR241">
        <v>2</v>
      </c>
      <c r="AS241" t="s">
        <v>18874</v>
      </c>
      <c r="AT241" t="s">
        <v>19414</v>
      </c>
    </row>
    <row r="242" spans="41:46">
      <c r="AO242" t="s">
        <v>19415</v>
      </c>
      <c r="AR242">
        <v>1</v>
      </c>
      <c r="AS242">
        <v>1347</v>
      </c>
      <c r="AT242" t="s">
        <v>19056</v>
      </c>
    </row>
    <row r="243" spans="41:46">
      <c r="AO243" t="s">
        <v>19416</v>
      </c>
      <c r="AQ243" t="s">
        <v>13988</v>
      </c>
      <c r="AR243">
        <v>1</v>
      </c>
      <c r="AS243">
        <v>1228</v>
      </c>
      <c r="AT243" t="s">
        <v>19417</v>
      </c>
    </row>
    <row r="244" spans="41:46">
      <c r="AO244" t="s">
        <v>19418</v>
      </c>
      <c r="AQ244" t="s">
        <v>13988</v>
      </c>
      <c r="AR244">
        <v>1</v>
      </c>
      <c r="AS244">
        <v>1340</v>
      </c>
      <c r="AT244" t="s">
        <v>19419</v>
      </c>
    </row>
    <row r="245" spans="41:46">
      <c r="AO245" t="s">
        <v>19420</v>
      </c>
      <c r="AQ245" t="s">
        <v>13988</v>
      </c>
      <c r="AR245">
        <v>1</v>
      </c>
      <c r="AS245">
        <v>1335</v>
      </c>
      <c r="AT245" t="s">
        <v>19242</v>
      </c>
    </row>
    <row r="246" spans="41:46">
      <c r="AO246" t="s">
        <v>19421</v>
      </c>
      <c r="AR246">
        <v>4</v>
      </c>
      <c r="AS246">
        <v>1343</v>
      </c>
      <c r="AT246" t="s">
        <v>19422</v>
      </c>
    </row>
    <row r="247" spans="41:46">
      <c r="AO247" t="s">
        <v>19423</v>
      </c>
      <c r="AR247">
        <v>1</v>
      </c>
      <c r="AS247">
        <v>1346</v>
      </c>
      <c r="AT247" t="s">
        <v>19424</v>
      </c>
    </row>
    <row r="248" spans="41:46">
      <c r="AO248" t="s">
        <v>19425</v>
      </c>
      <c r="AR248">
        <v>1</v>
      </c>
      <c r="AS248">
        <v>778</v>
      </c>
      <c r="AT248" t="s">
        <v>18987</v>
      </c>
    </row>
    <row r="249" spans="41:46">
      <c r="AO249" t="s">
        <v>19426</v>
      </c>
      <c r="AR249">
        <v>1</v>
      </c>
      <c r="AS249">
        <v>1294</v>
      </c>
      <c r="AT249" t="s">
        <v>18987</v>
      </c>
    </row>
    <row r="250" spans="41:46">
      <c r="AO250" t="s">
        <v>19427</v>
      </c>
      <c r="AR250">
        <v>1</v>
      </c>
      <c r="AS250">
        <v>1271</v>
      </c>
      <c r="AT250" t="s">
        <v>19173</v>
      </c>
    </row>
    <row r="251" spans="41:46">
      <c r="AO251" t="s">
        <v>19428</v>
      </c>
      <c r="AR251">
        <v>1</v>
      </c>
      <c r="AS251">
        <v>1224</v>
      </c>
      <c r="AT251" t="s">
        <v>19429</v>
      </c>
    </row>
    <row r="252" spans="41:46">
      <c r="AO252" t="s">
        <v>19430</v>
      </c>
      <c r="AR252">
        <v>1</v>
      </c>
      <c r="AS252" t="s">
        <v>19431</v>
      </c>
      <c r="AT252" t="s">
        <v>19432</v>
      </c>
    </row>
    <row r="253" spans="41:46">
      <c r="AO253" t="s">
        <v>19433</v>
      </c>
      <c r="AQ253" t="s">
        <v>13988</v>
      </c>
      <c r="AR253">
        <v>3</v>
      </c>
      <c r="AS253" t="s">
        <v>18874</v>
      </c>
      <c r="AT253" t="s">
        <v>19434</v>
      </c>
    </row>
    <row r="254" spans="41:46">
      <c r="AO254" t="s">
        <v>19435</v>
      </c>
      <c r="AR254">
        <v>2</v>
      </c>
      <c r="AS254" t="s">
        <v>19436</v>
      </c>
      <c r="AT254" t="s">
        <v>19437</v>
      </c>
    </row>
    <row r="255" spans="41:46">
      <c r="AO255" t="s">
        <v>19438</v>
      </c>
      <c r="AR255">
        <v>1</v>
      </c>
      <c r="AS255">
        <v>1346</v>
      </c>
      <c r="AT255" t="s">
        <v>19439</v>
      </c>
    </row>
    <row r="256" spans="41:46">
      <c r="AO256" t="s">
        <v>19440</v>
      </c>
      <c r="AQ256" t="s">
        <v>13988</v>
      </c>
      <c r="AR256">
        <v>1</v>
      </c>
      <c r="AS256">
        <v>442</v>
      </c>
      <c r="AT256" t="s">
        <v>19441</v>
      </c>
    </row>
    <row r="257" spans="41:46">
      <c r="AO257" t="s">
        <v>19442</v>
      </c>
      <c r="AQ257" t="s">
        <v>13988</v>
      </c>
      <c r="AR257">
        <v>3</v>
      </c>
      <c r="AS257">
        <v>1358</v>
      </c>
      <c r="AT257" t="s">
        <v>19443</v>
      </c>
    </row>
    <row r="258" spans="41:46">
      <c r="AO258" t="s">
        <v>19444</v>
      </c>
      <c r="AR258">
        <v>1</v>
      </c>
      <c r="AS258">
        <v>855</v>
      </c>
      <c r="AT258" t="s">
        <v>19445</v>
      </c>
    </row>
    <row r="259" spans="41:46">
      <c r="AO259" t="s">
        <v>19446</v>
      </c>
      <c r="AR259">
        <v>1</v>
      </c>
      <c r="AS259">
        <v>228</v>
      </c>
      <c r="AT259" t="s">
        <v>19447</v>
      </c>
    </row>
    <row r="260" spans="41:46">
      <c r="AO260" t="s">
        <v>19448</v>
      </c>
      <c r="AQ260" t="s">
        <v>13988</v>
      </c>
      <c r="AR260">
        <v>1</v>
      </c>
      <c r="AS260" t="s">
        <v>18874</v>
      </c>
      <c r="AT260" t="s">
        <v>19449</v>
      </c>
    </row>
    <row r="261" spans="41:46">
      <c r="AO261" t="s">
        <v>19450</v>
      </c>
      <c r="AQ261" t="s">
        <v>13988</v>
      </c>
      <c r="AR261">
        <v>3</v>
      </c>
      <c r="AS261">
        <v>1354</v>
      </c>
      <c r="AT261" t="s">
        <v>19451</v>
      </c>
    </row>
    <row r="262" spans="41:46">
      <c r="AO262" t="s">
        <v>19452</v>
      </c>
      <c r="AR262">
        <v>4</v>
      </c>
      <c r="AS262" t="s">
        <v>19453</v>
      </c>
      <c r="AT262" t="s">
        <v>19454</v>
      </c>
    </row>
    <row r="263" spans="41:46">
      <c r="AO263" t="s">
        <v>19455</v>
      </c>
      <c r="AR263">
        <v>1</v>
      </c>
      <c r="AS263" t="s">
        <v>19456</v>
      </c>
      <c r="AT263" t="s">
        <v>19457</v>
      </c>
    </row>
    <row r="264" spans="41:46">
      <c r="AO264" t="s">
        <v>19458</v>
      </c>
      <c r="AQ264" t="s">
        <v>13988</v>
      </c>
      <c r="AR264">
        <v>6</v>
      </c>
      <c r="AS264" t="s">
        <v>18874</v>
      </c>
      <c r="AT264" t="s">
        <v>19459</v>
      </c>
    </row>
    <row r="265" spans="41:46">
      <c r="AO265" t="s">
        <v>19460</v>
      </c>
      <c r="AR265">
        <v>1</v>
      </c>
      <c r="AS265">
        <v>1298</v>
      </c>
      <c r="AT265" t="s">
        <v>19461</v>
      </c>
    </row>
    <row r="266" spans="41:46">
      <c r="AO266" t="s">
        <v>19462</v>
      </c>
      <c r="AQ266" t="s">
        <v>13988</v>
      </c>
      <c r="AR266">
        <v>1</v>
      </c>
      <c r="AS266">
        <v>520</v>
      </c>
      <c r="AT266" t="s">
        <v>19463</v>
      </c>
    </row>
    <row r="267" spans="41:46">
      <c r="AO267" t="s">
        <v>19464</v>
      </c>
      <c r="AQ267" t="s">
        <v>13988</v>
      </c>
      <c r="AR267">
        <v>1</v>
      </c>
      <c r="AS267">
        <v>1313</v>
      </c>
      <c r="AT267" t="s">
        <v>19465</v>
      </c>
    </row>
    <row r="268" spans="41:46">
      <c r="AO268" t="s">
        <v>19466</v>
      </c>
      <c r="AQ268" t="s">
        <v>13988</v>
      </c>
      <c r="AR268">
        <v>1</v>
      </c>
      <c r="AS268">
        <v>1350</v>
      </c>
      <c r="AT268" t="s">
        <v>19467</v>
      </c>
    </row>
    <row r="269" spans="41:46">
      <c r="AO269" t="s">
        <v>19468</v>
      </c>
      <c r="AR269">
        <v>1</v>
      </c>
      <c r="AS269">
        <v>1356</v>
      </c>
      <c r="AT269" t="s">
        <v>19469</v>
      </c>
    </row>
    <row r="270" spans="41:46">
      <c r="AO270" t="s">
        <v>19470</v>
      </c>
      <c r="AR270">
        <v>1</v>
      </c>
      <c r="AS270" t="s">
        <v>18874</v>
      </c>
      <c r="AT270" t="s">
        <v>19471</v>
      </c>
    </row>
    <row r="271" spans="41:46">
      <c r="AO271" t="s">
        <v>19472</v>
      </c>
      <c r="AR271">
        <v>1</v>
      </c>
      <c r="AS271" t="s">
        <v>18874</v>
      </c>
      <c r="AT271" t="s">
        <v>19473</v>
      </c>
    </row>
    <row r="272" spans="41:46">
      <c r="AO272" t="s">
        <v>19474</v>
      </c>
      <c r="AR272">
        <v>3</v>
      </c>
      <c r="AS272" t="s">
        <v>19475</v>
      </c>
      <c r="AT272" t="s">
        <v>19476</v>
      </c>
    </row>
    <row r="273" spans="41:46">
      <c r="AO273" t="s">
        <v>19477</v>
      </c>
      <c r="AR273">
        <v>1</v>
      </c>
      <c r="AS273" t="s">
        <v>18874</v>
      </c>
      <c r="AT273" t="s">
        <v>19478</v>
      </c>
    </row>
    <row r="274" spans="41:46">
      <c r="AO274" t="s">
        <v>19479</v>
      </c>
      <c r="AR274">
        <v>1</v>
      </c>
      <c r="AS274">
        <v>1341</v>
      </c>
      <c r="AT274" t="s">
        <v>19480</v>
      </c>
    </row>
    <row r="275" spans="41:46">
      <c r="AO275" t="s">
        <v>19481</v>
      </c>
      <c r="AQ275" t="s">
        <v>13988</v>
      </c>
      <c r="AR275">
        <v>3</v>
      </c>
      <c r="AS275">
        <v>1361</v>
      </c>
      <c r="AT275" t="s">
        <v>19482</v>
      </c>
    </row>
    <row r="276" spans="41:46">
      <c r="AO276" t="s">
        <v>19483</v>
      </c>
      <c r="AQ276" t="s">
        <v>13988</v>
      </c>
      <c r="AR276">
        <v>1</v>
      </c>
      <c r="AS276">
        <v>1313</v>
      </c>
      <c r="AT276" t="s">
        <v>19484</v>
      </c>
    </row>
    <row r="277" spans="41:46">
      <c r="AO277" t="s">
        <v>19485</v>
      </c>
      <c r="AR277">
        <v>1</v>
      </c>
      <c r="AS277">
        <v>1358</v>
      </c>
      <c r="AT277" t="s">
        <v>19486</v>
      </c>
    </row>
    <row r="278" spans="41:46">
      <c r="AO278" t="s">
        <v>19487</v>
      </c>
      <c r="AR278">
        <v>1</v>
      </c>
      <c r="AS278" t="s">
        <v>19142</v>
      </c>
      <c r="AT278" t="s">
        <v>19488</v>
      </c>
    </row>
    <row r="279" spans="41:46">
      <c r="AO279" t="s">
        <v>19489</v>
      </c>
      <c r="AR279">
        <v>1</v>
      </c>
      <c r="AS279">
        <v>1367</v>
      </c>
      <c r="AT279" t="s">
        <v>19490</v>
      </c>
    </row>
    <row r="280" spans="41:46">
      <c r="AO280" t="s">
        <v>19491</v>
      </c>
      <c r="AR280">
        <v>1</v>
      </c>
      <c r="AS280" t="s">
        <v>19492</v>
      </c>
      <c r="AT280" t="s">
        <v>19493</v>
      </c>
    </row>
    <row r="281" spans="41:46">
      <c r="AO281" t="s">
        <v>19494</v>
      </c>
      <c r="AR281">
        <v>1</v>
      </c>
      <c r="AS281" t="s">
        <v>19495</v>
      </c>
      <c r="AT281" t="s">
        <v>12608</v>
      </c>
    </row>
    <row r="282" spans="41:46">
      <c r="AO282" t="s">
        <v>19496</v>
      </c>
      <c r="AR282">
        <v>1</v>
      </c>
      <c r="AS282" t="s">
        <v>19497</v>
      </c>
      <c r="AT282" t="s">
        <v>12608</v>
      </c>
    </row>
    <row r="283" spans="41:46">
      <c r="AO283" t="s">
        <v>19498</v>
      </c>
      <c r="AR283">
        <v>1</v>
      </c>
      <c r="AS283" t="s">
        <v>19499</v>
      </c>
      <c r="AT283" t="s">
        <v>19500</v>
      </c>
    </row>
    <row r="284" spans="41:46">
      <c r="AO284" t="s">
        <v>19501</v>
      </c>
      <c r="AR284">
        <v>1</v>
      </c>
      <c r="AS284" t="s">
        <v>19502</v>
      </c>
      <c r="AT284" t="s">
        <v>19503</v>
      </c>
    </row>
    <row r="285" spans="41:46">
      <c r="AO285" t="s">
        <v>19504</v>
      </c>
      <c r="AR285">
        <v>1</v>
      </c>
      <c r="AS285" t="s">
        <v>19505</v>
      </c>
      <c r="AT285" t="s">
        <v>12608</v>
      </c>
    </row>
    <row r="286" spans="41:46">
      <c r="AO286" t="s">
        <v>19506</v>
      </c>
      <c r="AR286">
        <v>1</v>
      </c>
      <c r="AS286" t="s">
        <v>19507</v>
      </c>
      <c r="AT286" t="s">
        <v>12608</v>
      </c>
    </row>
    <row r="287" spans="41:46">
      <c r="AO287" t="s">
        <v>19508</v>
      </c>
      <c r="AR287">
        <v>1</v>
      </c>
      <c r="AS287" t="s">
        <v>19509</v>
      </c>
      <c r="AT287" t="s">
        <v>19490</v>
      </c>
    </row>
    <row r="288" spans="41:46">
      <c r="AO288" t="s">
        <v>19510</v>
      </c>
      <c r="AR288">
        <v>1</v>
      </c>
      <c r="AS288" t="s">
        <v>19511</v>
      </c>
      <c r="AT288" t="s">
        <v>12608</v>
      </c>
    </row>
    <row r="289" spans="41:46">
      <c r="AO289" t="s">
        <v>19512</v>
      </c>
      <c r="AR289">
        <v>1</v>
      </c>
      <c r="AS289" t="s">
        <v>19513</v>
      </c>
      <c r="AT289" t="s">
        <v>19490</v>
      </c>
    </row>
    <row r="290" spans="41:46">
      <c r="AO290" t="s">
        <v>19514</v>
      </c>
      <c r="AR290">
        <v>1</v>
      </c>
      <c r="AS290" t="s">
        <v>19515</v>
      </c>
      <c r="AT290" t="s">
        <v>19516</v>
      </c>
    </row>
    <row r="291" spans="41:46">
      <c r="AO291" t="s">
        <v>19517</v>
      </c>
      <c r="AR291">
        <v>1</v>
      </c>
      <c r="AS291">
        <v>1352</v>
      </c>
      <c r="AT291" t="s">
        <v>19242</v>
      </c>
    </row>
    <row r="292" spans="41:46">
      <c r="AO292" t="s">
        <v>19518</v>
      </c>
      <c r="AQ292" t="s">
        <v>13988</v>
      </c>
      <c r="AR292">
        <v>1</v>
      </c>
      <c r="AS292">
        <v>1349</v>
      </c>
      <c r="AT292" t="s">
        <v>19519</v>
      </c>
    </row>
    <row r="293" spans="41:46">
      <c r="AO293" t="s">
        <v>19520</v>
      </c>
      <c r="AR293">
        <v>1</v>
      </c>
      <c r="AS293">
        <v>1344</v>
      </c>
      <c r="AT293" t="s">
        <v>19521</v>
      </c>
    </row>
    <row r="294" spans="41:46">
      <c r="AO294" t="s">
        <v>19522</v>
      </c>
      <c r="AQ294" t="s">
        <v>13988</v>
      </c>
      <c r="AR294">
        <v>1</v>
      </c>
      <c r="AS294">
        <v>1329</v>
      </c>
      <c r="AT294" t="s">
        <v>19523</v>
      </c>
    </row>
    <row r="295" spans="41:46">
      <c r="AO295" t="s">
        <v>19524</v>
      </c>
      <c r="AR295">
        <v>2</v>
      </c>
      <c r="AS295" t="s">
        <v>18874</v>
      </c>
      <c r="AT295" t="s">
        <v>19525</v>
      </c>
    </row>
    <row r="296" spans="41:46">
      <c r="AO296" t="s">
        <v>19526</v>
      </c>
      <c r="AR296">
        <v>2</v>
      </c>
      <c r="AS296">
        <v>1340</v>
      </c>
      <c r="AT296" t="s">
        <v>19527</v>
      </c>
    </row>
    <row r="297" spans="41:46">
      <c r="AO297" t="s">
        <v>19528</v>
      </c>
      <c r="AR297">
        <v>1</v>
      </c>
      <c r="AS297">
        <v>1339</v>
      </c>
      <c r="AT297" t="s">
        <v>19529</v>
      </c>
    </row>
    <row r="298" spans="41:46">
      <c r="AO298" t="s">
        <v>19530</v>
      </c>
      <c r="AR298">
        <v>1</v>
      </c>
      <c r="AS298">
        <v>1310</v>
      </c>
      <c r="AT298" t="s">
        <v>19531</v>
      </c>
    </row>
    <row r="299" spans="41:46">
      <c r="AO299" t="s">
        <v>19532</v>
      </c>
      <c r="AR299">
        <v>2</v>
      </c>
      <c r="AS299">
        <v>1354</v>
      </c>
      <c r="AT299" t="s">
        <v>19378</v>
      </c>
    </row>
    <row r="300" spans="41:46">
      <c r="AO300" t="s">
        <v>19533</v>
      </c>
      <c r="AR300">
        <v>1</v>
      </c>
      <c r="AS300">
        <v>756</v>
      </c>
      <c r="AT300" t="s">
        <v>19534</v>
      </c>
    </row>
    <row r="301" spans="41:46">
      <c r="AO301" t="s">
        <v>19535</v>
      </c>
      <c r="AQ301" t="s">
        <v>13988</v>
      </c>
      <c r="AR301">
        <v>1</v>
      </c>
      <c r="AS301">
        <v>1366</v>
      </c>
      <c r="AT301" t="s">
        <v>19536</v>
      </c>
    </row>
    <row r="302" spans="41:46">
      <c r="AO302" t="s">
        <v>19537</v>
      </c>
      <c r="AQ302" t="s">
        <v>13988</v>
      </c>
      <c r="AR302">
        <v>2</v>
      </c>
      <c r="AS302" t="s">
        <v>18874</v>
      </c>
      <c r="AT302" t="s">
        <v>19147</v>
      </c>
    </row>
    <row r="303" spans="41:46">
      <c r="AO303" t="s">
        <v>19538</v>
      </c>
      <c r="AR303">
        <v>3</v>
      </c>
      <c r="AS303">
        <v>1328</v>
      </c>
      <c r="AT303" t="s">
        <v>19539</v>
      </c>
    </row>
    <row r="304" spans="41:46">
      <c r="AO304" t="s">
        <v>19540</v>
      </c>
      <c r="AR304">
        <v>1</v>
      </c>
      <c r="AS304" t="s">
        <v>18874</v>
      </c>
      <c r="AT304" t="s">
        <v>19541</v>
      </c>
    </row>
    <row r="305" spans="41:46">
      <c r="AO305" t="s">
        <v>19542</v>
      </c>
      <c r="AR305">
        <v>1</v>
      </c>
      <c r="AS305">
        <v>992</v>
      </c>
      <c r="AT305" t="s">
        <v>19543</v>
      </c>
    </row>
    <row r="306" spans="41:46">
      <c r="AO306" t="s">
        <v>19544</v>
      </c>
      <c r="AQ306" t="s">
        <v>13988</v>
      </c>
      <c r="AR306">
        <v>2</v>
      </c>
      <c r="AS306">
        <v>1016</v>
      </c>
      <c r="AT306" t="s">
        <v>19545</v>
      </c>
    </row>
    <row r="307" spans="41:46">
      <c r="AO307" t="s">
        <v>19546</v>
      </c>
      <c r="AQ307" t="s">
        <v>13988</v>
      </c>
      <c r="AR307">
        <v>1</v>
      </c>
      <c r="AS307">
        <v>1347</v>
      </c>
      <c r="AT307" t="s">
        <v>19547</v>
      </c>
    </row>
    <row r="308" spans="41:46">
      <c r="AO308" t="s">
        <v>19548</v>
      </c>
      <c r="AQ308" t="s">
        <v>13988</v>
      </c>
      <c r="AR308">
        <v>1</v>
      </c>
      <c r="AS308" t="s">
        <v>18874</v>
      </c>
      <c r="AT308" t="s">
        <v>19147</v>
      </c>
    </row>
    <row r="309" spans="41:46">
      <c r="AO309" t="s">
        <v>19549</v>
      </c>
      <c r="AR309">
        <v>1</v>
      </c>
      <c r="AS309">
        <v>1351</v>
      </c>
      <c r="AT309" t="s">
        <v>19550</v>
      </c>
    </row>
    <row r="310" spans="41:46">
      <c r="AO310" t="s">
        <v>19551</v>
      </c>
      <c r="AR310">
        <v>1</v>
      </c>
      <c r="AS310" t="s">
        <v>18874</v>
      </c>
      <c r="AT310" t="s">
        <v>19552</v>
      </c>
    </row>
    <row r="311" spans="41:46">
      <c r="AO311" t="s">
        <v>19553</v>
      </c>
      <c r="AR311">
        <v>1</v>
      </c>
      <c r="AS311" t="s">
        <v>18874</v>
      </c>
      <c r="AT311" t="s">
        <v>19554</v>
      </c>
    </row>
    <row r="317" spans="41:46">
      <c r="AO317" t="s">
        <v>19555</v>
      </c>
    </row>
    <row r="319" spans="41:46">
      <c r="AO319" t="s">
        <v>18975</v>
      </c>
      <c r="AP319" t="s">
        <v>18976</v>
      </c>
      <c r="AQ319" t="s">
        <v>12892</v>
      </c>
      <c r="AR319" t="s">
        <v>18977</v>
      </c>
      <c r="AS319" t="s">
        <v>19556</v>
      </c>
      <c r="AT319" t="s">
        <v>5055</v>
      </c>
    </row>
    <row r="320" spans="41:46">
      <c r="AO320" t="s">
        <v>19048</v>
      </c>
      <c r="AR320">
        <v>2</v>
      </c>
      <c r="AS320">
        <v>1266</v>
      </c>
      <c r="AT320" t="s">
        <v>19009</v>
      </c>
    </row>
    <row r="321" spans="41:46">
      <c r="AO321" t="s">
        <v>19008</v>
      </c>
      <c r="AR321">
        <v>1</v>
      </c>
      <c r="AS321" t="s">
        <v>18874</v>
      </c>
      <c r="AT321" t="s">
        <v>19009</v>
      </c>
    </row>
    <row r="322" spans="41:46">
      <c r="AO322" t="s">
        <v>19010</v>
      </c>
      <c r="AR322">
        <v>1</v>
      </c>
      <c r="AS322" t="s">
        <v>19011</v>
      </c>
      <c r="AT322" t="s">
        <v>19557</v>
      </c>
    </row>
    <row r="323" spans="41:46">
      <c r="AO323" t="s">
        <v>19061</v>
      </c>
      <c r="AR323">
        <v>1</v>
      </c>
      <c r="AS323" t="s">
        <v>18874</v>
      </c>
      <c r="AT323" t="s">
        <v>19062</v>
      </c>
    </row>
    <row r="324" spans="41:46">
      <c r="AO324" t="s">
        <v>19074</v>
      </c>
      <c r="AQ324" t="s">
        <v>13988</v>
      </c>
      <c r="AR324">
        <v>1</v>
      </c>
      <c r="AS324" t="s">
        <v>18874</v>
      </c>
      <c r="AT324" t="s">
        <v>18875</v>
      </c>
    </row>
    <row r="325" spans="41:46">
      <c r="AO325" t="s">
        <v>19075</v>
      </c>
      <c r="AR325">
        <v>1</v>
      </c>
      <c r="AS325" t="s">
        <v>18874</v>
      </c>
      <c r="AT325" t="s">
        <v>18875</v>
      </c>
    </row>
    <row r="326" spans="41:46">
      <c r="AO326" t="s">
        <v>19080</v>
      </c>
      <c r="AR326">
        <v>1</v>
      </c>
      <c r="AS326" t="s">
        <v>18874</v>
      </c>
      <c r="AT326" t="s">
        <v>18875</v>
      </c>
    </row>
    <row r="327" spans="41:46">
      <c r="AO327" t="s">
        <v>19087</v>
      </c>
      <c r="AR327">
        <v>4</v>
      </c>
      <c r="AS327" t="s">
        <v>19088</v>
      </c>
      <c r="AT327" t="s">
        <v>19089</v>
      </c>
    </row>
    <row r="328" spans="41:46">
      <c r="AO328" t="s">
        <v>19092</v>
      </c>
      <c r="AR328">
        <v>1</v>
      </c>
      <c r="AS328" t="s">
        <v>18874</v>
      </c>
      <c r="AT328" t="s">
        <v>19093</v>
      </c>
    </row>
    <row r="329" spans="41:46">
      <c r="AO329" t="s">
        <v>19102</v>
      </c>
      <c r="AR329">
        <v>1</v>
      </c>
      <c r="AS329" t="s">
        <v>18874</v>
      </c>
      <c r="AT329" t="s">
        <v>18875</v>
      </c>
    </row>
    <row r="330" spans="41:46">
      <c r="AO330" t="s">
        <v>19136</v>
      </c>
      <c r="AR330">
        <v>2</v>
      </c>
      <c r="AS330">
        <v>1370</v>
      </c>
      <c r="AT330" t="s">
        <v>19138</v>
      </c>
    </row>
    <row r="331" spans="41:46">
      <c r="AO331" t="s">
        <v>19148</v>
      </c>
      <c r="AR331">
        <v>1</v>
      </c>
      <c r="AS331">
        <v>1359</v>
      </c>
      <c r="AT331" t="s">
        <v>18875</v>
      </c>
    </row>
    <row r="332" spans="41:46">
      <c r="AO332" t="s">
        <v>19163</v>
      </c>
      <c r="AR332">
        <v>1</v>
      </c>
      <c r="AS332" t="s">
        <v>18874</v>
      </c>
      <c r="AT332" t="s">
        <v>18875</v>
      </c>
    </row>
    <row r="333" spans="41:46">
      <c r="AO333" t="s">
        <v>19197</v>
      </c>
      <c r="AR333">
        <v>2</v>
      </c>
      <c r="AS333" t="s">
        <v>18874</v>
      </c>
      <c r="AT333" t="s">
        <v>19198</v>
      </c>
    </row>
    <row r="334" spans="41:46">
      <c r="AO334" t="s">
        <v>19219</v>
      </c>
      <c r="AR334">
        <v>1</v>
      </c>
      <c r="AS334" t="s">
        <v>18874</v>
      </c>
      <c r="AT334" t="s">
        <v>18875</v>
      </c>
    </row>
    <row r="335" spans="41:46">
      <c r="AO335" t="s">
        <v>19234</v>
      </c>
      <c r="AR335">
        <v>3</v>
      </c>
      <c r="AS335">
        <v>1369</v>
      </c>
      <c r="AT335" t="s">
        <v>19235</v>
      </c>
    </row>
    <row r="336" spans="41:46">
      <c r="AO336" t="s">
        <v>19247</v>
      </c>
      <c r="AR336">
        <v>1</v>
      </c>
      <c r="AS336" t="s">
        <v>18874</v>
      </c>
      <c r="AT336" t="s">
        <v>18875</v>
      </c>
    </row>
    <row r="337" spans="41:46">
      <c r="AO337" t="s">
        <v>19260</v>
      </c>
      <c r="AR337">
        <v>1</v>
      </c>
      <c r="AS337" t="s">
        <v>18874</v>
      </c>
      <c r="AT337" t="s">
        <v>18875</v>
      </c>
    </row>
    <row r="338" spans="41:46">
      <c r="AO338" t="s">
        <v>19266</v>
      </c>
      <c r="AQ338" t="s">
        <v>13988</v>
      </c>
      <c r="AR338">
        <v>1</v>
      </c>
      <c r="AS338" t="s">
        <v>18874</v>
      </c>
      <c r="AT338" t="s">
        <v>18875</v>
      </c>
    </row>
    <row r="339" spans="41:46">
      <c r="AO339" t="s">
        <v>19298</v>
      </c>
      <c r="AR339">
        <v>1</v>
      </c>
      <c r="AS339" t="s">
        <v>18874</v>
      </c>
      <c r="AT339" t="s">
        <v>18875</v>
      </c>
    </row>
    <row r="340" spans="41:46">
      <c r="AO340" t="s">
        <v>19300</v>
      </c>
      <c r="AR340">
        <v>5</v>
      </c>
      <c r="AS340">
        <v>1308</v>
      </c>
      <c r="AT340" t="s">
        <v>19558</v>
      </c>
    </row>
    <row r="341" spans="41:46">
      <c r="AO341" t="s">
        <v>19302</v>
      </c>
      <c r="AQ341" t="s">
        <v>13988</v>
      </c>
      <c r="AR341">
        <v>1</v>
      </c>
      <c r="AS341" t="s">
        <v>18874</v>
      </c>
      <c r="AT341" t="s">
        <v>18875</v>
      </c>
    </row>
    <row r="342" spans="41:46">
      <c r="AO342" t="s">
        <v>19325</v>
      </c>
      <c r="AR342">
        <v>1</v>
      </c>
      <c r="AS342" t="s">
        <v>18874</v>
      </c>
      <c r="AT342" t="s">
        <v>18875</v>
      </c>
    </row>
    <row r="343" spans="41:46">
      <c r="AO343" t="s">
        <v>19346</v>
      </c>
      <c r="AR343">
        <v>1</v>
      </c>
      <c r="AS343">
        <v>1359</v>
      </c>
      <c r="AT343" t="s">
        <v>19009</v>
      </c>
    </row>
    <row r="344" spans="41:46">
      <c r="AO344" t="s">
        <v>19559</v>
      </c>
      <c r="AQ344" t="s">
        <v>13988</v>
      </c>
      <c r="AR344">
        <v>1</v>
      </c>
      <c r="AS344" t="s">
        <v>18874</v>
      </c>
      <c r="AT344" t="s">
        <v>19560</v>
      </c>
    </row>
    <row r="345" spans="41:46">
      <c r="AO345" t="s">
        <v>19472</v>
      </c>
      <c r="AR345">
        <v>3</v>
      </c>
      <c r="AS345" t="s">
        <v>19475</v>
      </c>
      <c r="AT345" t="s">
        <v>19473</v>
      </c>
    </row>
    <row r="346" spans="41:46">
      <c r="AO346" t="s">
        <v>19483</v>
      </c>
      <c r="AR346">
        <v>1</v>
      </c>
      <c r="AS346">
        <v>1358</v>
      </c>
      <c r="AT346" t="s">
        <v>19561</v>
      </c>
    </row>
    <row r="347" spans="41:46">
      <c r="AO347" t="s">
        <v>19535</v>
      </c>
      <c r="AR347">
        <v>2</v>
      </c>
      <c r="AS347" t="s">
        <v>18874</v>
      </c>
      <c r="AT347" t="s">
        <v>19536</v>
      </c>
    </row>
    <row r="348" spans="41:46">
      <c r="AO348" t="s">
        <v>19551</v>
      </c>
      <c r="AR348">
        <v>1</v>
      </c>
      <c r="AS348" t="s">
        <v>18874</v>
      </c>
      <c r="AT348" t="s">
        <v>19552</v>
      </c>
    </row>
    <row r="349" spans="41:46">
      <c r="AO349" t="s">
        <v>19389</v>
      </c>
      <c r="AR349">
        <v>1</v>
      </c>
      <c r="AS349">
        <v>139</v>
      </c>
      <c r="AT349" t="s">
        <v>19390</v>
      </c>
    </row>
    <row r="350" spans="41:46">
      <c r="AO350" t="s">
        <v>19036</v>
      </c>
      <c r="AR350">
        <v>1</v>
      </c>
      <c r="AS350" t="s">
        <v>19562</v>
      </c>
      <c r="AT350" t="s">
        <v>19563</v>
      </c>
    </row>
    <row r="351" spans="41:46">
      <c r="AO351" t="s">
        <v>19230</v>
      </c>
      <c r="AR351">
        <v>3</v>
      </c>
      <c r="AS351">
        <v>1316</v>
      </c>
      <c r="AT351" t="s">
        <v>19563</v>
      </c>
    </row>
    <row r="352" spans="41:46">
      <c r="AO352" t="s">
        <v>19288</v>
      </c>
      <c r="AR352">
        <v>2</v>
      </c>
      <c r="AS352">
        <v>1238</v>
      </c>
      <c r="AT352" t="s">
        <v>19289</v>
      </c>
    </row>
    <row r="353" spans="41:46">
      <c r="AO353" t="s">
        <v>19216</v>
      </c>
      <c r="AR353">
        <v>2</v>
      </c>
      <c r="AS353">
        <v>1339</v>
      </c>
      <c r="AT353" t="s">
        <v>19218</v>
      </c>
    </row>
    <row r="354" spans="41:46">
      <c r="AO354" t="s">
        <v>18982</v>
      </c>
      <c r="AQ354" t="s">
        <v>13988</v>
      </c>
      <c r="AR354">
        <v>1</v>
      </c>
      <c r="AS354" t="s">
        <v>18874</v>
      </c>
      <c r="AT354" t="s">
        <v>18983</v>
      </c>
    </row>
    <row r="355" spans="41:46">
      <c r="AO355" t="s">
        <v>19012</v>
      </c>
      <c r="AR355">
        <v>1</v>
      </c>
      <c r="AS355">
        <v>1359</v>
      </c>
      <c r="AT355" t="s">
        <v>19013</v>
      </c>
    </row>
    <row r="356" spans="41:46">
      <c r="AO356" t="s">
        <v>19310</v>
      </c>
      <c r="AQ356" t="s">
        <v>13988</v>
      </c>
      <c r="AR356">
        <v>4</v>
      </c>
      <c r="AS356" t="s">
        <v>19370</v>
      </c>
      <c r="AT356" t="s">
        <v>19311</v>
      </c>
    </row>
    <row r="357" spans="41:46">
      <c r="AO357" t="s">
        <v>19416</v>
      </c>
      <c r="AQ357" t="s">
        <v>13988</v>
      </c>
      <c r="AR357">
        <v>1</v>
      </c>
      <c r="AS357">
        <v>1340</v>
      </c>
      <c r="AT357" t="s">
        <v>19417</v>
      </c>
    </row>
    <row r="358" spans="41:46">
      <c r="AO358" t="s">
        <v>19031</v>
      </c>
      <c r="AR358">
        <v>2</v>
      </c>
      <c r="AS358">
        <v>1104</v>
      </c>
      <c r="AT358" t="s">
        <v>19032</v>
      </c>
    </row>
    <row r="359" spans="41:46">
      <c r="AO359" t="s">
        <v>18986</v>
      </c>
      <c r="AR359">
        <v>1</v>
      </c>
      <c r="AS359">
        <v>1264</v>
      </c>
      <c r="AT359" t="s">
        <v>18987</v>
      </c>
    </row>
    <row r="360" spans="41:46">
      <c r="AO360" t="s">
        <v>18988</v>
      </c>
      <c r="AR360">
        <v>1</v>
      </c>
      <c r="AS360">
        <v>1284</v>
      </c>
      <c r="AT360" t="s">
        <v>18987</v>
      </c>
    </row>
    <row r="361" spans="41:46">
      <c r="AO361" t="s">
        <v>19564</v>
      </c>
      <c r="AR361">
        <v>1</v>
      </c>
      <c r="AS361">
        <v>1294</v>
      </c>
      <c r="AT361" t="s">
        <v>18987</v>
      </c>
    </row>
    <row r="362" spans="41:46">
      <c r="AO362" t="s">
        <v>19426</v>
      </c>
      <c r="AR362">
        <v>1</v>
      </c>
      <c r="AS362">
        <v>1271</v>
      </c>
      <c r="AT362" t="s">
        <v>18987</v>
      </c>
    </row>
    <row r="363" spans="41:46">
      <c r="AO363" t="s">
        <v>19397</v>
      </c>
      <c r="AR363">
        <v>1</v>
      </c>
      <c r="AS363" t="s">
        <v>18874</v>
      </c>
      <c r="AT363" t="s">
        <v>19398</v>
      </c>
    </row>
    <row r="364" spans="41:46">
      <c r="AO364" t="s">
        <v>19373</v>
      </c>
      <c r="AQ364" t="s">
        <v>13988</v>
      </c>
      <c r="AR364">
        <v>1</v>
      </c>
      <c r="AS364" t="s">
        <v>18874</v>
      </c>
      <c r="AT364" t="s">
        <v>19374</v>
      </c>
    </row>
    <row r="365" spans="41:46">
      <c r="AO365" t="s">
        <v>19179</v>
      </c>
      <c r="AR365">
        <v>1</v>
      </c>
      <c r="AS365">
        <v>1170</v>
      </c>
      <c r="AT365" t="s">
        <v>19181</v>
      </c>
    </row>
    <row r="366" spans="41:46">
      <c r="AO366" t="s">
        <v>19107</v>
      </c>
      <c r="AQ366" t="s">
        <v>13988</v>
      </c>
      <c r="AR366">
        <v>9</v>
      </c>
      <c r="AS366" t="s">
        <v>19110</v>
      </c>
      <c r="AT366" t="s">
        <v>19108</v>
      </c>
    </row>
    <row r="367" spans="41:46">
      <c r="AO367" t="s">
        <v>19351</v>
      </c>
      <c r="AR367">
        <v>1</v>
      </c>
      <c r="AS367" t="s">
        <v>18874</v>
      </c>
      <c r="AT367" t="s">
        <v>19352</v>
      </c>
    </row>
    <row r="368" spans="41:46">
      <c r="AO368" t="s">
        <v>19428</v>
      </c>
      <c r="AQ368" t="s">
        <v>13988</v>
      </c>
      <c r="AR368">
        <v>1</v>
      </c>
      <c r="AS368" t="s">
        <v>19088</v>
      </c>
      <c r="AT368" t="s">
        <v>19429</v>
      </c>
    </row>
    <row r="369" spans="41:46">
      <c r="AO369" t="s">
        <v>19174</v>
      </c>
      <c r="AR369">
        <v>4</v>
      </c>
      <c r="AS369">
        <v>1366</v>
      </c>
      <c r="AT369" t="s">
        <v>19176</v>
      </c>
    </row>
    <row r="370" spans="41:46">
      <c r="AO370" t="s">
        <v>19526</v>
      </c>
      <c r="AR370">
        <v>2</v>
      </c>
      <c r="AS370">
        <v>1340</v>
      </c>
      <c r="AT370" t="s">
        <v>19527</v>
      </c>
    </row>
    <row r="371" spans="41:46">
      <c r="AO371" t="s">
        <v>19450</v>
      </c>
      <c r="AR371">
        <v>4</v>
      </c>
      <c r="AS371" t="s">
        <v>19565</v>
      </c>
      <c r="AT371" t="s">
        <v>19451</v>
      </c>
    </row>
    <row r="372" spans="41:46">
      <c r="AO372" t="s">
        <v>19220</v>
      </c>
      <c r="AR372">
        <v>1</v>
      </c>
      <c r="AS372">
        <v>1236</v>
      </c>
      <c r="AT372" t="s">
        <v>19221</v>
      </c>
    </row>
    <row r="373" spans="41:46">
      <c r="AO373" t="s">
        <v>19257</v>
      </c>
      <c r="AQ373" t="s">
        <v>13988</v>
      </c>
      <c r="AR373">
        <v>2</v>
      </c>
      <c r="AS373">
        <v>1038</v>
      </c>
      <c r="AT373" t="s">
        <v>19259</v>
      </c>
    </row>
    <row r="374" spans="41:46">
      <c r="AO374" t="s">
        <v>19168</v>
      </c>
      <c r="AQ374" t="s">
        <v>13988</v>
      </c>
      <c r="AR374">
        <v>1</v>
      </c>
      <c r="AS374" t="s">
        <v>19171</v>
      </c>
      <c r="AT374" t="s">
        <v>19169</v>
      </c>
    </row>
    <row r="375" spans="41:46">
      <c r="AO375" t="s">
        <v>19566</v>
      </c>
      <c r="AR375">
        <v>1</v>
      </c>
      <c r="AS375">
        <v>1179</v>
      </c>
      <c r="AT375" t="s">
        <v>19316</v>
      </c>
    </row>
    <row r="376" spans="41:46">
      <c r="AO376" t="s">
        <v>19146</v>
      </c>
      <c r="AR376">
        <v>2</v>
      </c>
      <c r="AS376">
        <v>1346</v>
      </c>
      <c r="AT376" t="s">
        <v>19147</v>
      </c>
    </row>
    <row r="377" spans="41:46">
      <c r="AO377" t="s">
        <v>19537</v>
      </c>
      <c r="AR377">
        <v>3</v>
      </c>
      <c r="AS377">
        <v>1328</v>
      </c>
      <c r="AT377" t="s">
        <v>19147</v>
      </c>
    </row>
    <row r="378" spans="41:46">
      <c r="AO378" t="s">
        <v>19548</v>
      </c>
      <c r="AR378">
        <v>1</v>
      </c>
      <c r="AS378">
        <v>1351</v>
      </c>
      <c r="AT378" t="s">
        <v>19147</v>
      </c>
    </row>
    <row r="379" spans="41:46">
      <c r="AO379" t="s">
        <v>18989</v>
      </c>
      <c r="AQ379" t="s">
        <v>13988</v>
      </c>
      <c r="AR379">
        <v>1</v>
      </c>
      <c r="AS379" t="s">
        <v>18874</v>
      </c>
      <c r="AT379" t="s">
        <v>18990</v>
      </c>
    </row>
    <row r="380" spans="41:46">
      <c r="AO380" t="s">
        <v>19278</v>
      </c>
      <c r="AR380">
        <v>1</v>
      </c>
      <c r="AS380" t="s">
        <v>18874</v>
      </c>
      <c r="AT380" t="s">
        <v>19279</v>
      </c>
    </row>
    <row r="381" spans="41:46">
      <c r="AO381" t="s">
        <v>19481</v>
      </c>
      <c r="AR381">
        <v>1</v>
      </c>
      <c r="AS381">
        <v>1313</v>
      </c>
      <c r="AT381" t="s">
        <v>19482</v>
      </c>
    </row>
    <row r="382" spans="41:46">
      <c r="AO382" t="s">
        <v>19383</v>
      </c>
      <c r="AR382">
        <v>2</v>
      </c>
      <c r="AS382">
        <v>1304</v>
      </c>
      <c r="AT382" t="s">
        <v>19384</v>
      </c>
    </row>
    <row r="383" spans="41:46">
      <c r="AO383" t="s">
        <v>19319</v>
      </c>
      <c r="AR383">
        <v>1</v>
      </c>
      <c r="AS383" t="s">
        <v>18874</v>
      </c>
      <c r="AT383" t="s">
        <v>19320</v>
      </c>
    </row>
    <row r="384" spans="41:46">
      <c r="AO384" t="s">
        <v>19139</v>
      </c>
      <c r="AQ384" t="s">
        <v>13988</v>
      </c>
      <c r="AR384">
        <v>2</v>
      </c>
      <c r="AS384" t="s">
        <v>19142</v>
      </c>
      <c r="AT384" t="s">
        <v>19140</v>
      </c>
    </row>
    <row r="385" spans="41:46">
      <c r="AO385" t="s">
        <v>19479</v>
      </c>
      <c r="AQ385" t="s">
        <v>13988</v>
      </c>
      <c r="AR385">
        <v>3</v>
      </c>
      <c r="AS385">
        <v>1361</v>
      </c>
      <c r="AT385" t="s">
        <v>19480</v>
      </c>
    </row>
    <row r="386" spans="41:46">
      <c r="AO386" t="s">
        <v>19063</v>
      </c>
      <c r="AQ386" t="s">
        <v>13988</v>
      </c>
      <c r="AR386">
        <v>1</v>
      </c>
      <c r="AS386" t="s">
        <v>19064</v>
      </c>
      <c r="AT386" t="s">
        <v>19065</v>
      </c>
    </row>
    <row r="387" spans="41:46">
      <c r="AO387" t="s">
        <v>18994</v>
      </c>
      <c r="AQ387" t="s">
        <v>13988</v>
      </c>
      <c r="AR387">
        <v>1</v>
      </c>
      <c r="AS387" t="s">
        <v>18874</v>
      </c>
      <c r="AT387" t="s">
        <v>18995</v>
      </c>
    </row>
    <row r="388" spans="41:46">
      <c r="AO388" t="s">
        <v>19205</v>
      </c>
      <c r="AQ388" t="s">
        <v>13988</v>
      </c>
      <c r="AR388">
        <v>1</v>
      </c>
      <c r="AS388" t="s">
        <v>18874</v>
      </c>
      <c r="AT388" t="s">
        <v>19206</v>
      </c>
    </row>
    <row r="389" spans="41:46">
      <c r="AO389" t="s">
        <v>19245</v>
      </c>
      <c r="AR389">
        <v>2</v>
      </c>
      <c r="AS389">
        <v>1328</v>
      </c>
      <c r="AT389" t="s">
        <v>19246</v>
      </c>
    </row>
    <row r="390" spans="41:46">
      <c r="AO390" t="s">
        <v>19308</v>
      </c>
      <c r="AR390">
        <v>2</v>
      </c>
      <c r="AS390">
        <v>1247</v>
      </c>
      <c r="AT390" t="s">
        <v>19309</v>
      </c>
    </row>
    <row r="391" spans="41:46">
      <c r="AO391" t="s">
        <v>19004</v>
      </c>
      <c r="AR391">
        <v>1</v>
      </c>
      <c r="AS391" t="s">
        <v>18874</v>
      </c>
      <c r="AT391" t="s">
        <v>19005</v>
      </c>
    </row>
    <row r="392" spans="41:46">
      <c r="AO392" t="s">
        <v>19207</v>
      </c>
      <c r="AR392">
        <v>1</v>
      </c>
      <c r="AS392" t="s">
        <v>18874</v>
      </c>
      <c r="AT392" t="s">
        <v>19208</v>
      </c>
    </row>
    <row r="393" spans="41:46">
      <c r="AO393" t="s">
        <v>19130</v>
      </c>
      <c r="AQ393" t="s">
        <v>13988</v>
      </c>
      <c r="AR393">
        <v>1</v>
      </c>
      <c r="AS393" t="s">
        <v>18874</v>
      </c>
      <c r="AT393" t="s">
        <v>19131</v>
      </c>
    </row>
    <row r="394" spans="41:46">
      <c r="AO394" t="s">
        <v>19371</v>
      </c>
      <c r="AR394">
        <v>1</v>
      </c>
      <c r="AS394" t="s">
        <v>18874</v>
      </c>
      <c r="AT394" t="s">
        <v>19372</v>
      </c>
    </row>
    <row r="395" spans="41:46">
      <c r="AO395" t="s">
        <v>19567</v>
      </c>
      <c r="AQ395" t="s">
        <v>13988</v>
      </c>
      <c r="AR395">
        <v>1</v>
      </c>
      <c r="AS395">
        <v>1240</v>
      </c>
      <c r="AT395" t="s">
        <v>19056</v>
      </c>
    </row>
    <row r="396" spans="41:46">
      <c r="AO396" t="s">
        <v>19261</v>
      </c>
      <c r="AQ396" t="s">
        <v>13988</v>
      </c>
      <c r="AR396">
        <v>1</v>
      </c>
      <c r="AS396">
        <v>1231</v>
      </c>
      <c r="AT396" t="s">
        <v>19056</v>
      </c>
    </row>
    <row r="397" spans="41:46">
      <c r="AO397" t="s">
        <v>19415</v>
      </c>
      <c r="AQ397" t="s">
        <v>13988</v>
      </c>
      <c r="AR397">
        <v>1</v>
      </c>
      <c r="AS397">
        <v>1228</v>
      </c>
      <c r="AT397" t="s">
        <v>19056</v>
      </c>
    </row>
    <row r="398" spans="41:46">
      <c r="AO398" t="s">
        <v>19072</v>
      </c>
      <c r="AQ398" t="s">
        <v>13988</v>
      </c>
      <c r="AR398">
        <v>2</v>
      </c>
      <c r="AS398" t="s">
        <v>18874</v>
      </c>
      <c r="AT398" t="s">
        <v>19073</v>
      </c>
    </row>
    <row r="399" spans="41:46">
      <c r="AO399" t="s">
        <v>19433</v>
      </c>
      <c r="AR399">
        <v>2</v>
      </c>
      <c r="AS399" t="s">
        <v>19568</v>
      </c>
      <c r="AT399" t="s">
        <v>19434</v>
      </c>
    </row>
    <row r="400" spans="41:46">
      <c r="AO400" t="s">
        <v>19100</v>
      </c>
      <c r="AR400">
        <v>2</v>
      </c>
      <c r="AS400" t="s">
        <v>18874</v>
      </c>
      <c r="AT400" t="s">
        <v>19101</v>
      </c>
    </row>
    <row r="401" spans="41:46">
      <c r="AO401" t="s">
        <v>19458</v>
      </c>
      <c r="AQ401" t="s">
        <v>13988</v>
      </c>
      <c r="AR401">
        <v>1</v>
      </c>
      <c r="AS401">
        <v>1298</v>
      </c>
      <c r="AT401" t="s">
        <v>19459</v>
      </c>
    </row>
    <row r="402" spans="41:46">
      <c r="AO402" t="s">
        <v>19103</v>
      </c>
      <c r="AR402">
        <v>2</v>
      </c>
      <c r="AS402">
        <v>1321</v>
      </c>
      <c r="AT402" t="s">
        <v>19104</v>
      </c>
    </row>
    <row r="403" spans="41:46">
      <c r="AO403" t="s">
        <v>19049</v>
      </c>
      <c r="AR403">
        <v>7</v>
      </c>
      <c r="AS403" t="s">
        <v>18874</v>
      </c>
      <c r="AT403" t="s">
        <v>19050</v>
      </c>
    </row>
    <row r="404" spans="41:46">
      <c r="AO404" t="s">
        <v>19098</v>
      </c>
      <c r="AQ404" t="s">
        <v>13988</v>
      </c>
      <c r="AR404">
        <v>2</v>
      </c>
      <c r="AS404">
        <v>1327</v>
      </c>
      <c r="AT404" t="s">
        <v>19099</v>
      </c>
    </row>
    <row r="405" spans="41:46">
      <c r="AO405" t="s">
        <v>19407</v>
      </c>
      <c r="AQ405" t="s">
        <v>13988</v>
      </c>
      <c r="AR405">
        <v>2</v>
      </c>
      <c r="AS405">
        <v>1364</v>
      </c>
      <c r="AT405" t="s">
        <v>19408</v>
      </c>
    </row>
    <row r="406" spans="41:46">
      <c r="AO406" t="s">
        <v>19522</v>
      </c>
      <c r="AQ406" t="s">
        <v>13988</v>
      </c>
      <c r="AR406">
        <v>1</v>
      </c>
      <c r="AS406">
        <v>1329</v>
      </c>
      <c r="AT406" t="s">
        <v>19523</v>
      </c>
    </row>
    <row r="407" spans="41:46">
      <c r="AO407" t="s">
        <v>19016</v>
      </c>
      <c r="AR407">
        <v>3</v>
      </c>
      <c r="AS407">
        <v>1357</v>
      </c>
      <c r="AT407" t="s">
        <v>19017</v>
      </c>
    </row>
    <row r="408" spans="41:46">
      <c r="AO408" t="s">
        <v>19280</v>
      </c>
      <c r="AR408">
        <v>1</v>
      </c>
      <c r="AS408" t="s">
        <v>18874</v>
      </c>
      <c r="AT408" t="s">
        <v>19281</v>
      </c>
    </row>
    <row r="409" spans="41:46">
      <c r="AO409" t="s">
        <v>19549</v>
      </c>
      <c r="AR409">
        <v>1</v>
      </c>
      <c r="AS409" t="s">
        <v>18874</v>
      </c>
      <c r="AT409" t="s">
        <v>19550</v>
      </c>
    </row>
    <row r="410" spans="41:46">
      <c r="AO410" t="s">
        <v>19182</v>
      </c>
      <c r="AQ410" t="s">
        <v>13988</v>
      </c>
      <c r="AR410">
        <v>2</v>
      </c>
      <c r="AS410">
        <v>1348</v>
      </c>
      <c r="AT410" t="s">
        <v>19183</v>
      </c>
    </row>
    <row r="411" spans="41:46">
      <c r="AO411" t="s">
        <v>19041</v>
      </c>
      <c r="AR411">
        <v>1</v>
      </c>
      <c r="AS411">
        <v>1275</v>
      </c>
      <c r="AT411" t="s">
        <v>19042</v>
      </c>
    </row>
    <row r="412" spans="41:46">
      <c r="AO412" t="s">
        <v>19109</v>
      </c>
      <c r="AR412">
        <v>6</v>
      </c>
      <c r="AS412">
        <v>1356</v>
      </c>
      <c r="AT412" t="s">
        <v>19111</v>
      </c>
    </row>
    <row r="413" spans="41:46">
      <c r="AO413" t="s">
        <v>19438</v>
      </c>
      <c r="AQ413" t="s">
        <v>13988</v>
      </c>
      <c r="AR413">
        <v>1</v>
      </c>
      <c r="AS413">
        <v>442</v>
      </c>
      <c r="AT413" t="s">
        <v>19439</v>
      </c>
    </row>
    <row r="414" spans="41:46">
      <c r="AO414" t="s">
        <v>19119</v>
      </c>
      <c r="AR414">
        <v>1</v>
      </c>
      <c r="AS414">
        <v>676</v>
      </c>
      <c r="AT414" t="s">
        <v>19120</v>
      </c>
    </row>
    <row r="415" spans="41:46">
      <c r="AO415" t="s">
        <v>19444</v>
      </c>
      <c r="AR415">
        <v>1</v>
      </c>
      <c r="AS415">
        <v>228</v>
      </c>
      <c r="AT415" t="s">
        <v>19445</v>
      </c>
    </row>
    <row r="416" spans="41:46">
      <c r="AO416" t="s">
        <v>19334</v>
      </c>
      <c r="AR416">
        <v>1</v>
      </c>
      <c r="AS416" t="s">
        <v>18874</v>
      </c>
      <c r="AT416" t="s">
        <v>19335</v>
      </c>
    </row>
    <row r="417" spans="41:46">
      <c r="AO417" t="s">
        <v>19164</v>
      </c>
      <c r="AQ417" t="s">
        <v>13988</v>
      </c>
      <c r="AR417">
        <v>1</v>
      </c>
      <c r="AS417" t="s">
        <v>18874</v>
      </c>
      <c r="AT417" t="s">
        <v>19165</v>
      </c>
    </row>
    <row r="418" spans="41:46">
      <c r="AO418" t="s">
        <v>19569</v>
      </c>
      <c r="AR418">
        <v>1</v>
      </c>
      <c r="AS418">
        <v>1370</v>
      </c>
      <c r="AT418" t="s">
        <v>19587</v>
      </c>
    </row>
    <row r="419" spans="41:46">
      <c r="AO419" t="s">
        <v>19096</v>
      </c>
      <c r="AR419">
        <v>1</v>
      </c>
      <c r="AS419" t="s">
        <v>19046</v>
      </c>
      <c r="AT419" t="s">
        <v>19097</v>
      </c>
    </row>
    <row r="420" spans="41:46">
      <c r="AO420" t="s">
        <v>19292</v>
      </c>
      <c r="AQ420" t="s">
        <v>13988</v>
      </c>
      <c r="AR420">
        <v>2</v>
      </c>
      <c r="AS420" t="s">
        <v>18874</v>
      </c>
      <c r="AT420" t="s">
        <v>19293</v>
      </c>
    </row>
    <row r="421" spans="41:46">
      <c r="AO421" t="s">
        <v>19243</v>
      </c>
      <c r="AQ421" t="s">
        <v>13988</v>
      </c>
      <c r="AR421">
        <v>1</v>
      </c>
      <c r="AS421" t="s">
        <v>18874</v>
      </c>
      <c r="AT421" t="s">
        <v>19244</v>
      </c>
    </row>
    <row r="422" spans="41:46">
      <c r="AO422" t="s">
        <v>19570</v>
      </c>
      <c r="AQ422" t="s">
        <v>13988</v>
      </c>
      <c r="AR422">
        <v>1</v>
      </c>
      <c r="AS422">
        <v>1354</v>
      </c>
      <c r="AT422" t="s">
        <v>19324</v>
      </c>
    </row>
    <row r="423" spans="41:46">
      <c r="AO423" t="s">
        <v>19134</v>
      </c>
      <c r="AR423">
        <v>3</v>
      </c>
      <c r="AS423">
        <v>1370</v>
      </c>
      <c r="AT423" t="s">
        <v>19135</v>
      </c>
    </row>
    <row r="424" spans="41:46">
      <c r="AO424" t="s">
        <v>18998</v>
      </c>
      <c r="AR424">
        <v>3</v>
      </c>
      <c r="AS424" t="s">
        <v>19175</v>
      </c>
      <c r="AT424" t="s">
        <v>18999</v>
      </c>
    </row>
    <row r="425" spans="41:46">
      <c r="AO425" t="s">
        <v>19170</v>
      </c>
      <c r="AR425">
        <v>1</v>
      </c>
      <c r="AS425" t="s">
        <v>19175</v>
      </c>
      <c r="AT425" t="s">
        <v>18999</v>
      </c>
    </row>
    <row r="426" spans="41:46">
      <c r="AO426" t="s">
        <v>19161</v>
      </c>
      <c r="AR426">
        <v>3</v>
      </c>
      <c r="AS426">
        <v>1363</v>
      </c>
      <c r="AT426" t="s">
        <v>19162</v>
      </c>
    </row>
    <row r="427" spans="41:46">
      <c r="AO427" t="s">
        <v>19105</v>
      </c>
      <c r="AR427">
        <v>1</v>
      </c>
      <c r="AS427" t="s">
        <v>18874</v>
      </c>
      <c r="AT427" t="s">
        <v>19106</v>
      </c>
    </row>
    <row r="428" spans="41:46">
      <c r="AO428" t="s">
        <v>19385</v>
      </c>
      <c r="AR428">
        <v>1</v>
      </c>
      <c r="AS428">
        <v>1347</v>
      </c>
      <c r="AT428" t="s">
        <v>19382</v>
      </c>
    </row>
    <row r="429" spans="41:46">
      <c r="AO429" t="s">
        <v>19317</v>
      </c>
      <c r="AR429">
        <v>2</v>
      </c>
      <c r="AS429">
        <v>1336</v>
      </c>
      <c r="AT429" t="s">
        <v>19318</v>
      </c>
    </row>
    <row r="430" spans="41:46">
      <c r="AO430" t="s">
        <v>19403</v>
      </c>
      <c r="AR430">
        <v>4</v>
      </c>
      <c r="AS430" t="s">
        <v>18874</v>
      </c>
      <c r="AT430" t="s">
        <v>19404</v>
      </c>
    </row>
    <row r="431" spans="41:46">
      <c r="AO431" t="s">
        <v>19332</v>
      </c>
      <c r="AR431">
        <v>1</v>
      </c>
      <c r="AS431" t="s">
        <v>18874</v>
      </c>
      <c r="AT431" t="s">
        <v>19333</v>
      </c>
    </row>
    <row r="432" spans="41:46">
      <c r="AO432" t="s">
        <v>19468</v>
      </c>
      <c r="AR432">
        <v>1</v>
      </c>
      <c r="AS432" t="s">
        <v>18874</v>
      </c>
      <c r="AT432" t="s">
        <v>19469</v>
      </c>
    </row>
    <row r="433" spans="41:46">
      <c r="AO433" t="s">
        <v>19351</v>
      </c>
      <c r="AQ433" t="s">
        <v>13988</v>
      </c>
      <c r="AR433">
        <v>1</v>
      </c>
      <c r="AS433" t="s">
        <v>18874</v>
      </c>
      <c r="AT433" t="s">
        <v>19353</v>
      </c>
    </row>
    <row r="434" spans="41:46">
      <c r="AO434" t="s">
        <v>19045</v>
      </c>
      <c r="AQ434" t="s">
        <v>13988</v>
      </c>
      <c r="AR434">
        <v>7</v>
      </c>
      <c r="AS434" t="s">
        <v>19046</v>
      </c>
      <c r="AT434" t="s">
        <v>19047</v>
      </c>
    </row>
    <row r="435" spans="41:46">
      <c r="AO435" t="s">
        <v>19520</v>
      </c>
      <c r="AQ435" t="s">
        <v>13988</v>
      </c>
      <c r="AR435">
        <v>2</v>
      </c>
      <c r="AS435">
        <v>1344</v>
      </c>
      <c r="AT435" t="s">
        <v>19521</v>
      </c>
    </row>
    <row r="436" spans="41:46">
      <c r="AO436" t="s">
        <v>19381</v>
      </c>
      <c r="AR436">
        <v>2</v>
      </c>
      <c r="AS436" t="s">
        <v>19270</v>
      </c>
      <c r="AT436" t="s">
        <v>19386</v>
      </c>
    </row>
    <row r="437" spans="41:46">
      <c r="AO437" t="s">
        <v>19330</v>
      </c>
      <c r="AQ437" t="s">
        <v>13988</v>
      </c>
      <c r="AR437">
        <v>1</v>
      </c>
      <c r="AS437" t="s">
        <v>18874</v>
      </c>
      <c r="AT437" t="s">
        <v>19331</v>
      </c>
    </row>
    <row r="438" spans="41:46">
      <c r="AO438" t="s">
        <v>19267</v>
      </c>
      <c r="AR438">
        <v>3</v>
      </c>
      <c r="AS438" t="s">
        <v>19270</v>
      </c>
      <c r="AT438" t="s">
        <v>19268</v>
      </c>
    </row>
    <row r="439" spans="41:46">
      <c r="AO439" t="s">
        <v>19195</v>
      </c>
      <c r="AQ439" t="s">
        <v>13988</v>
      </c>
      <c r="AR439">
        <v>1</v>
      </c>
      <c r="AS439">
        <v>1365</v>
      </c>
      <c r="AT439" t="s">
        <v>19196</v>
      </c>
    </row>
    <row r="440" spans="41:46">
      <c r="AO440" t="s">
        <v>19068</v>
      </c>
      <c r="AR440">
        <v>2</v>
      </c>
      <c r="AS440">
        <v>1227</v>
      </c>
      <c r="AT440" t="s">
        <v>19069</v>
      </c>
    </row>
    <row r="441" spans="41:46">
      <c r="AO441" t="s">
        <v>19411</v>
      </c>
      <c r="AR441">
        <v>2</v>
      </c>
      <c r="AS441" t="s">
        <v>18874</v>
      </c>
      <c r="AT441" t="s">
        <v>19571</v>
      </c>
    </row>
    <row r="442" spans="41:46">
      <c r="AO442" t="s">
        <v>19038</v>
      </c>
      <c r="AQ442" t="s">
        <v>13988</v>
      </c>
      <c r="AR442">
        <v>7</v>
      </c>
      <c r="AS442" t="s">
        <v>19039</v>
      </c>
      <c r="AT442" t="s">
        <v>19040</v>
      </c>
    </row>
    <row r="443" spans="41:46">
      <c r="AO443" t="s">
        <v>19485</v>
      </c>
      <c r="AR443">
        <v>1</v>
      </c>
      <c r="AS443" t="s">
        <v>19142</v>
      </c>
      <c r="AT443" t="s">
        <v>19572</v>
      </c>
    </row>
    <row r="444" spans="41:46">
      <c r="AO444" t="s">
        <v>19487</v>
      </c>
      <c r="AR444">
        <v>1</v>
      </c>
      <c r="AS444">
        <v>1370</v>
      </c>
      <c r="AT444" t="s">
        <v>19488</v>
      </c>
    </row>
    <row r="445" spans="41:46">
      <c r="AO445" t="s">
        <v>19489</v>
      </c>
      <c r="AR445">
        <v>1</v>
      </c>
      <c r="AS445" t="s">
        <v>19492</v>
      </c>
      <c r="AT445" t="s">
        <v>19490</v>
      </c>
    </row>
    <row r="446" spans="41:46">
      <c r="AO446" t="s">
        <v>19491</v>
      </c>
      <c r="AR446">
        <v>1</v>
      </c>
      <c r="AS446" t="s">
        <v>19495</v>
      </c>
      <c r="AT446" t="s">
        <v>19573</v>
      </c>
    </row>
    <row r="447" spans="41:46">
      <c r="AO447" t="s">
        <v>19494</v>
      </c>
      <c r="AR447">
        <v>1</v>
      </c>
      <c r="AS447" t="s">
        <v>19497</v>
      </c>
      <c r="AT447" t="s">
        <v>12608</v>
      </c>
    </row>
    <row r="448" spans="41:46">
      <c r="AO448" t="s">
        <v>19496</v>
      </c>
      <c r="AR448">
        <v>1</v>
      </c>
      <c r="AS448" t="s">
        <v>19499</v>
      </c>
      <c r="AT448" t="s">
        <v>12608</v>
      </c>
    </row>
    <row r="449" spans="41:46">
      <c r="AO449" t="s">
        <v>19498</v>
      </c>
      <c r="AR449">
        <v>1</v>
      </c>
      <c r="AS449" t="s">
        <v>19502</v>
      </c>
      <c r="AT449" t="s">
        <v>19500</v>
      </c>
    </row>
    <row r="450" spans="41:46">
      <c r="AO450" t="s">
        <v>19501</v>
      </c>
      <c r="AR450">
        <v>1</v>
      </c>
      <c r="AS450" t="s">
        <v>19505</v>
      </c>
      <c r="AT450" t="s">
        <v>19574</v>
      </c>
    </row>
    <row r="451" spans="41:46">
      <c r="AO451" t="s">
        <v>19504</v>
      </c>
      <c r="AR451">
        <v>1</v>
      </c>
      <c r="AS451" t="s">
        <v>19507</v>
      </c>
      <c r="AT451" t="s">
        <v>12608</v>
      </c>
    </row>
    <row r="452" spans="41:46">
      <c r="AO452" t="s">
        <v>19506</v>
      </c>
      <c r="AR452">
        <v>1</v>
      </c>
      <c r="AS452" t="s">
        <v>19509</v>
      </c>
      <c r="AT452" t="s">
        <v>12608</v>
      </c>
    </row>
    <row r="453" spans="41:46">
      <c r="AO453" t="s">
        <v>19508</v>
      </c>
      <c r="AR453">
        <v>1</v>
      </c>
      <c r="AS453" t="s">
        <v>19511</v>
      </c>
      <c r="AT453" t="s">
        <v>19490</v>
      </c>
    </row>
    <row r="454" spans="41:46">
      <c r="AO454" t="s">
        <v>19510</v>
      </c>
      <c r="AR454">
        <v>1</v>
      </c>
      <c r="AS454" t="s">
        <v>19513</v>
      </c>
      <c r="AT454" t="s">
        <v>12608</v>
      </c>
    </row>
    <row r="455" spans="41:46">
      <c r="AO455" t="s">
        <v>19512</v>
      </c>
      <c r="AR455">
        <v>1</v>
      </c>
      <c r="AS455" t="s">
        <v>19515</v>
      </c>
      <c r="AT455" t="s">
        <v>19490</v>
      </c>
    </row>
    <row r="456" spans="41:46">
      <c r="AO456" t="s">
        <v>19250</v>
      </c>
      <c r="AR456">
        <v>1</v>
      </c>
      <c r="AS456" t="s">
        <v>18874</v>
      </c>
      <c r="AT456" t="s">
        <v>19251</v>
      </c>
    </row>
    <row r="457" spans="41:46">
      <c r="AO457" t="s">
        <v>19399</v>
      </c>
      <c r="AR457">
        <v>1</v>
      </c>
      <c r="AS457">
        <v>1349</v>
      </c>
      <c r="AT457" t="s">
        <v>19400</v>
      </c>
    </row>
    <row r="458" spans="41:46">
      <c r="AO458" t="s">
        <v>19363</v>
      </c>
      <c r="AR458">
        <v>1</v>
      </c>
      <c r="AS458" t="s">
        <v>18874</v>
      </c>
      <c r="AT458" t="s">
        <v>19364</v>
      </c>
    </row>
    <row r="459" spans="41:46">
      <c r="AO459" t="s">
        <v>19462</v>
      </c>
      <c r="AQ459" t="s">
        <v>13988</v>
      </c>
      <c r="AR459">
        <v>1</v>
      </c>
      <c r="AS459">
        <v>1313</v>
      </c>
      <c r="AT459" t="s">
        <v>19463</v>
      </c>
    </row>
    <row r="460" spans="41:46">
      <c r="AO460" t="s">
        <v>19199</v>
      </c>
      <c r="AR460">
        <v>1</v>
      </c>
      <c r="AS460" t="s">
        <v>18874</v>
      </c>
      <c r="AT460" t="s">
        <v>19200</v>
      </c>
    </row>
    <row r="461" spans="41:46">
      <c r="AO461" t="s">
        <v>19282</v>
      </c>
      <c r="AR461">
        <v>6</v>
      </c>
      <c r="AS461" t="s">
        <v>18874</v>
      </c>
      <c r="AT461" t="s">
        <v>19283</v>
      </c>
    </row>
    <row r="462" spans="41:46">
      <c r="AO462" t="s">
        <v>19326</v>
      </c>
      <c r="AR462">
        <v>1</v>
      </c>
      <c r="AS462">
        <v>1350</v>
      </c>
      <c r="AT462" t="s">
        <v>19327</v>
      </c>
    </row>
    <row r="463" spans="41:46">
      <c r="AO463" t="s">
        <v>19474</v>
      </c>
      <c r="AR463">
        <v>1</v>
      </c>
      <c r="AS463" t="s">
        <v>18874</v>
      </c>
      <c r="AT463" t="s">
        <v>19476</v>
      </c>
    </row>
    <row r="464" spans="41:46">
      <c r="AO464" t="s">
        <v>19546</v>
      </c>
      <c r="AR464">
        <v>1</v>
      </c>
      <c r="AS464" t="s">
        <v>18874</v>
      </c>
      <c r="AT464" t="s">
        <v>19547</v>
      </c>
    </row>
    <row r="465" spans="41:46">
      <c r="AO465" t="s">
        <v>19430</v>
      </c>
      <c r="AR465">
        <v>3</v>
      </c>
      <c r="AS465" t="s">
        <v>18874</v>
      </c>
      <c r="AT465" t="s">
        <v>19432</v>
      </c>
    </row>
    <row r="466" spans="41:46">
      <c r="AO466" t="s">
        <v>19435</v>
      </c>
      <c r="AQ466" t="s">
        <v>13988</v>
      </c>
      <c r="AR466">
        <v>1</v>
      </c>
      <c r="AS466">
        <v>1346</v>
      </c>
      <c r="AT466" t="s">
        <v>19437</v>
      </c>
    </row>
    <row r="467" spans="41:46">
      <c r="AO467" t="s">
        <v>19542</v>
      </c>
      <c r="AR467">
        <v>1</v>
      </c>
      <c r="AS467">
        <v>992</v>
      </c>
      <c r="AT467" t="s">
        <v>19543</v>
      </c>
    </row>
    <row r="468" spans="41:46">
      <c r="AO468" t="s">
        <v>19125</v>
      </c>
      <c r="AR468">
        <v>1</v>
      </c>
      <c r="AS468">
        <v>1333</v>
      </c>
      <c r="AT468" t="s">
        <v>19126</v>
      </c>
    </row>
    <row r="469" spans="41:46">
      <c r="AO469" t="s">
        <v>19524</v>
      </c>
      <c r="AR469">
        <v>1</v>
      </c>
      <c r="AS469">
        <v>1310</v>
      </c>
      <c r="AT469" t="s">
        <v>19525</v>
      </c>
    </row>
    <row r="470" spans="41:46">
      <c r="AO470" t="s">
        <v>19002</v>
      </c>
      <c r="AQ470" t="s">
        <v>13988</v>
      </c>
      <c r="AR470">
        <v>3</v>
      </c>
      <c r="AS470">
        <v>1339</v>
      </c>
      <c r="AT470" t="s">
        <v>19003</v>
      </c>
    </row>
    <row r="471" spans="41:46">
      <c r="AO471" t="s">
        <v>19156</v>
      </c>
      <c r="AR471">
        <v>2</v>
      </c>
      <c r="AS471">
        <v>1365</v>
      </c>
      <c r="AT471" t="s">
        <v>12536</v>
      </c>
    </row>
    <row r="472" spans="41:46">
      <c r="AO472" t="s">
        <v>19286</v>
      </c>
      <c r="AR472">
        <v>3</v>
      </c>
      <c r="AS472">
        <v>1298</v>
      </c>
      <c r="AT472" t="s">
        <v>19287</v>
      </c>
    </row>
    <row r="473" spans="41:46">
      <c r="AO473" t="s">
        <v>19405</v>
      </c>
      <c r="AR473">
        <v>1</v>
      </c>
      <c r="AS473">
        <v>1307</v>
      </c>
      <c r="AT473" t="s">
        <v>19406</v>
      </c>
    </row>
    <row r="474" spans="41:46">
      <c r="AO474" t="s">
        <v>19365</v>
      </c>
      <c r="AR474">
        <v>1</v>
      </c>
      <c r="AS474">
        <v>1359</v>
      </c>
      <c r="AT474" t="s">
        <v>19366</v>
      </c>
    </row>
    <row r="475" spans="41:46">
      <c r="AO475" t="s">
        <v>19269</v>
      </c>
      <c r="AR475">
        <v>1</v>
      </c>
      <c r="AS475" t="s">
        <v>18874</v>
      </c>
      <c r="AT475" t="s">
        <v>19271</v>
      </c>
    </row>
    <row r="476" spans="41:46">
      <c r="AO476" t="s">
        <v>19153</v>
      </c>
      <c r="AQ476" t="s">
        <v>13988</v>
      </c>
      <c r="AR476">
        <v>3</v>
      </c>
      <c r="AS476" t="s">
        <v>18874</v>
      </c>
      <c r="AT476" t="s">
        <v>19155</v>
      </c>
    </row>
    <row r="477" spans="41:46">
      <c r="AO477" t="s">
        <v>19276</v>
      </c>
      <c r="AR477">
        <v>1</v>
      </c>
      <c r="AS477">
        <v>1357</v>
      </c>
      <c r="AT477" t="s">
        <v>19277</v>
      </c>
    </row>
    <row r="478" spans="41:46">
      <c r="AO478" t="s">
        <v>19132</v>
      </c>
      <c r="AR478">
        <v>11</v>
      </c>
      <c r="AS478" t="s">
        <v>19137</v>
      </c>
      <c r="AT478" t="s">
        <v>19133</v>
      </c>
    </row>
    <row r="479" spans="41:46">
      <c r="AO479" t="s">
        <v>18991</v>
      </c>
      <c r="AR479">
        <v>1</v>
      </c>
      <c r="AS479">
        <v>1355</v>
      </c>
      <c r="AT479" t="s">
        <v>18992</v>
      </c>
    </row>
    <row r="480" spans="41:46">
      <c r="AO480" t="s">
        <v>19157</v>
      </c>
      <c r="AR480">
        <v>1</v>
      </c>
      <c r="AS480">
        <v>1340</v>
      </c>
      <c r="AT480" t="s">
        <v>19158</v>
      </c>
    </row>
    <row r="481" spans="41:46">
      <c r="AO481" t="s">
        <v>19066</v>
      </c>
      <c r="AQ481" t="s">
        <v>13988</v>
      </c>
      <c r="AR481">
        <v>1</v>
      </c>
      <c r="AS481">
        <v>1357</v>
      </c>
      <c r="AT481" t="s">
        <v>19067</v>
      </c>
    </row>
    <row r="482" spans="41:46">
      <c r="AO482" t="s">
        <v>19452</v>
      </c>
      <c r="AQ482" t="s">
        <v>13988</v>
      </c>
      <c r="AR482">
        <v>1</v>
      </c>
      <c r="AS482" t="s">
        <v>19456</v>
      </c>
      <c r="AT482" t="s">
        <v>19454</v>
      </c>
    </row>
    <row r="483" spans="41:46">
      <c r="AO483" t="s">
        <v>19401</v>
      </c>
      <c r="AR483">
        <v>1</v>
      </c>
      <c r="AS483" t="s">
        <v>18874</v>
      </c>
      <c r="AT483" t="s">
        <v>19402</v>
      </c>
    </row>
    <row r="484" spans="41:46">
      <c r="AO484" t="s">
        <v>19575</v>
      </c>
      <c r="AR484">
        <v>2</v>
      </c>
      <c r="AS484">
        <v>1339</v>
      </c>
      <c r="AT484" t="s">
        <v>19015</v>
      </c>
    </row>
    <row r="485" spans="41:46">
      <c r="AO485" t="s">
        <v>19238</v>
      </c>
      <c r="AR485">
        <v>1</v>
      </c>
      <c r="AS485">
        <v>650</v>
      </c>
      <c r="AT485" t="s">
        <v>19240</v>
      </c>
    </row>
    <row r="486" spans="41:46">
      <c r="AO486" t="s">
        <v>19149</v>
      </c>
      <c r="AQ486" t="s">
        <v>13988</v>
      </c>
      <c r="AR486">
        <v>1</v>
      </c>
      <c r="AS486">
        <v>1344</v>
      </c>
      <c r="AT486" t="s">
        <v>19150</v>
      </c>
    </row>
    <row r="487" spans="41:46">
      <c r="AO487" t="s">
        <v>19460</v>
      </c>
      <c r="AQ487" t="s">
        <v>13988</v>
      </c>
      <c r="AR487">
        <v>1</v>
      </c>
      <c r="AS487">
        <v>520</v>
      </c>
      <c r="AT487" t="s">
        <v>19461</v>
      </c>
    </row>
    <row r="488" spans="41:46">
      <c r="AO488" t="s">
        <v>19588</v>
      </c>
      <c r="AR488">
        <v>52</v>
      </c>
      <c r="AS488">
        <f>-183 - -99</f>
        <v>-84</v>
      </c>
      <c r="AT488" t="s">
        <v>19576</v>
      </c>
    </row>
    <row r="489" spans="41:46">
      <c r="AO489" t="s">
        <v>19361</v>
      </c>
      <c r="AR489">
        <v>1</v>
      </c>
      <c r="AS489" t="s">
        <v>18874</v>
      </c>
      <c r="AT489" t="s">
        <v>19362</v>
      </c>
    </row>
    <row r="490" spans="41:46">
      <c r="AO490" t="s">
        <v>19094</v>
      </c>
      <c r="AR490">
        <v>1</v>
      </c>
      <c r="AS490" t="s">
        <v>18874</v>
      </c>
      <c r="AT490" t="s">
        <v>19095</v>
      </c>
    </row>
    <row r="491" spans="41:46">
      <c r="AO491" t="s">
        <v>19224</v>
      </c>
      <c r="AR491">
        <v>7</v>
      </c>
      <c r="AS491" t="s">
        <v>19577</v>
      </c>
      <c r="AT491" t="s">
        <v>19225</v>
      </c>
    </row>
    <row r="492" spans="41:46">
      <c r="AO492" t="s">
        <v>19252</v>
      </c>
      <c r="AR492">
        <v>3</v>
      </c>
      <c r="AS492" t="s">
        <v>19255</v>
      </c>
      <c r="AT492" t="s">
        <v>19253</v>
      </c>
    </row>
    <row r="493" spans="41:46">
      <c r="AO493" t="s">
        <v>19051</v>
      </c>
      <c r="AQ493" t="s">
        <v>13988</v>
      </c>
      <c r="AR493">
        <v>1</v>
      </c>
      <c r="AS493" t="s">
        <v>18874</v>
      </c>
      <c r="AT493" t="s">
        <v>19052</v>
      </c>
    </row>
    <row r="494" spans="41:46">
      <c r="AO494" t="s">
        <v>19262</v>
      </c>
      <c r="AR494">
        <v>1</v>
      </c>
      <c r="AS494" t="s">
        <v>18874</v>
      </c>
      <c r="AT494" t="s">
        <v>19263</v>
      </c>
    </row>
    <row r="495" spans="41:46">
      <c r="AO495" t="s">
        <v>19391</v>
      </c>
      <c r="AQ495" t="s">
        <v>13988</v>
      </c>
      <c r="AR495">
        <v>1</v>
      </c>
      <c r="AS495">
        <v>1334</v>
      </c>
      <c r="AT495" t="s">
        <v>19392</v>
      </c>
    </row>
    <row r="496" spans="41:46">
      <c r="AO496" t="s">
        <v>19578</v>
      </c>
      <c r="AR496">
        <v>1</v>
      </c>
      <c r="AS496">
        <v>1335</v>
      </c>
      <c r="AT496" t="s">
        <v>19419</v>
      </c>
    </row>
    <row r="497" spans="41:46">
      <c r="AO497" t="s">
        <v>19470</v>
      </c>
      <c r="AR497">
        <v>1</v>
      </c>
      <c r="AS497" t="s">
        <v>18874</v>
      </c>
      <c r="AT497" t="s">
        <v>19471</v>
      </c>
    </row>
    <row r="498" spans="41:46">
      <c r="AO498" t="s">
        <v>19448</v>
      </c>
      <c r="AR498">
        <v>3</v>
      </c>
      <c r="AS498">
        <v>1354</v>
      </c>
      <c r="AT498" t="s">
        <v>19449</v>
      </c>
    </row>
    <row r="499" spans="41:46">
      <c r="AO499" t="s">
        <v>19284</v>
      </c>
      <c r="AR499">
        <v>3</v>
      </c>
      <c r="AS499">
        <v>1349</v>
      </c>
      <c r="AT499" t="s">
        <v>19285</v>
      </c>
    </row>
    <row r="500" spans="41:46">
      <c r="AO500" t="s">
        <v>19336</v>
      </c>
      <c r="AR500">
        <v>1</v>
      </c>
      <c r="AS500" t="s">
        <v>18874</v>
      </c>
      <c r="AT500" t="s">
        <v>19337</v>
      </c>
    </row>
    <row r="501" spans="41:46">
      <c r="AO501" t="s">
        <v>19025</v>
      </c>
      <c r="AR501">
        <v>2</v>
      </c>
      <c r="AS501">
        <v>503</v>
      </c>
      <c r="AT501" t="s">
        <v>19026</v>
      </c>
    </row>
    <row r="502" spans="41:46">
      <c r="AO502" t="s">
        <v>19203</v>
      </c>
      <c r="AQ502" t="s">
        <v>13988</v>
      </c>
      <c r="AR502">
        <v>8</v>
      </c>
      <c r="AS502" t="s">
        <v>18874</v>
      </c>
      <c r="AT502" t="s">
        <v>19204</v>
      </c>
    </row>
    <row r="503" spans="41:46">
      <c r="AO503" t="s">
        <v>19090</v>
      </c>
      <c r="AQ503" t="s">
        <v>13988</v>
      </c>
      <c r="AR503">
        <v>4</v>
      </c>
      <c r="AS503" t="s">
        <v>18874</v>
      </c>
      <c r="AT503" t="s">
        <v>19091</v>
      </c>
    </row>
    <row r="504" spans="41:46">
      <c r="AO504" t="s">
        <v>19085</v>
      </c>
      <c r="AR504">
        <v>2</v>
      </c>
      <c r="AS504" t="s">
        <v>18874</v>
      </c>
      <c r="AT504" t="s">
        <v>19086</v>
      </c>
    </row>
    <row r="505" spans="41:46">
      <c r="AO505" t="s">
        <v>19553</v>
      </c>
      <c r="AR505">
        <v>1</v>
      </c>
      <c r="AS505" t="s">
        <v>18874</v>
      </c>
      <c r="AT505" t="s">
        <v>19554</v>
      </c>
    </row>
    <row r="506" spans="41:46">
      <c r="AO506" t="s">
        <v>19023</v>
      </c>
      <c r="AR506">
        <v>1</v>
      </c>
      <c r="AS506">
        <v>1357</v>
      </c>
      <c r="AT506" t="s">
        <v>19024</v>
      </c>
    </row>
    <row r="507" spans="41:46">
      <c r="AO507" t="s">
        <v>19053</v>
      </c>
      <c r="AR507">
        <v>1</v>
      </c>
      <c r="AS507" t="s">
        <v>18874</v>
      </c>
      <c r="AT507" t="s">
        <v>19054</v>
      </c>
    </row>
    <row r="508" spans="41:46">
      <c r="AO508" t="s">
        <v>19312</v>
      </c>
      <c r="AR508">
        <v>1</v>
      </c>
      <c r="AS508">
        <v>1285</v>
      </c>
      <c r="AT508" t="s">
        <v>19314</v>
      </c>
    </row>
    <row r="509" spans="41:46">
      <c r="AO509" t="s">
        <v>19078</v>
      </c>
      <c r="AQ509" t="s">
        <v>13988</v>
      </c>
      <c r="AR509">
        <v>1</v>
      </c>
      <c r="AS509" t="s">
        <v>18874</v>
      </c>
      <c r="AT509" t="s">
        <v>19079</v>
      </c>
    </row>
    <row r="510" spans="41:46">
      <c r="AO510" t="s">
        <v>19021</v>
      </c>
      <c r="AQ510" t="s">
        <v>13988</v>
      </c>
      <c r="AR510">
        <v>4</v>
      </c>
      <c r="AS510">
        <v>1344</v>
      </c>
      <c r="AT510" t="s">
        <v>19022</v>
      </c>
    </row>
    <row r="511" spans="41:46">
      <c r="AO511" t="s">
        <v>19121</v>
      </c>
      <c r="AR511">
        <v>1</v>
      </c>
      <c r="AS511" t="s">
        <v>18874</v>
      </c>
      <c r="AT511" t="s">
        <v>19122</v>
      </c>
    </row>
    <row r="512" spans="41:46">
      <c r="AO512" t="s">
        <v>19241</v>
      </c>
      <c r="AR512">
        <v>2</v>
      </c>
      <c r="AS512">
        <v>1355</v>
      </c>
      <c r="AT512" t="s">
        <v>19242</v>
      </c>
    </row>
    <row r="513" spans="41:46">
      <c r="AO513" t="s">
        <v>19420</v>
      </c>
      <c r="AR513">
        <v>4</v>
      </c>
      <c r="AS513">
        <v>1343</v>
      </c>
      <c r="AT513" t="s">
        <v>19242</v>
      </c>
    </row>
    <row r="514" spans="41:46">
      <c r="AO514" t="s">
        <v>19517</v>
      </c>
      <c r="AR514">
        <v>1</v>
      </c>
      <c r="AS514">
        <v>1349</v>
      </c>
      <c r="AT514" t="s">
        <v>19242</v>
      </c>
    </row>
    <row r="515" spans="41:46">
      <c r="AO515" t="s">
        <v>19413</v>
      </c>
      <c r="AQ515" t="s">
        <v>13988</v>
      </c>
      <c r="AR515">
        <v>1</v>
      </c>
      <c r="AS515">
        <v>1347</v>
      </c>
      <c r="AT515" t="s">
        <v>19414</v>
      </c>
    </row>
    <row r="516" spans="41:46">
      <c r="AO516" t="s">
        <v>19248</v>
      </c>
      <c r="AQ516" t="s">
        <v>13988</v>
      </c>
      <c r="AR516">
        <v>1</v>
      </c>
      <c r="AS516">
        <v>1223</v>
      </c>
      <c r="AT516" t="s">
        <v>19249</v>
      </c>
    </row>
    <row r="517" spans="41:46">
      <c r="AO517" t="s">
        <v>19151</v>
      </c>
      <c r="AR517">
        <v>1</v>
      </c>
      <c r="AS517" t="s">
        <v>19154</v>
      </c>
      <c r="AT517" t="s">
        <v>19152</v>
      </c>
    </row>
    <row r="518" spans="41:46">
      <c r="AO518" t="s">
        <v>19294</v>
      </c>
      <c r="AQ518" t="s">
        <v>13988</v>
      </c>
      <c r="AR518">
        <v>3</v>
      </c>
      <c r="AS518">
        <v>1359</v>
      </c>
      <c r="AT518" t="s">
        <v>19295</v>
      </c>
    </row>
    <row r="519" spans="41:46">
      <c r="AO519" t="s">
        <v>19328</v>
      </c>
      <c r="AR519">
        <v>4</v>
      </c>
      <c r="AS519" t="s">
        <v>18874</v>
      </c>
      <c r="AT519" t="s">
        <v>19329</v>
      </c>
    </row>
    <row r="520" spans="41:46">
      <c r="AO520" t="s">
        <v>19518</v>
      </c>
      <c r="AR520">
        <v>1</v>
      </c>
      <c r="AS520" t="s">
        <v>18874</v>
      </c>
      <c r="AT520" t="s">
        <v>19519</v>
      </c>
    </row>
    <row r="521" spans="41:46">
      <c r="AO521" t="s">
        <v>19128</v>
      </c>
      <c r="AR521">
        <v>2</v>
      </c>
      <c r="AS521">
        <v>1354</v>
      </c>
      <c r="AT521" t="s">
        <v>19129</v>
      </c>
    </row>
    <row r="522" spans="41:46">
      <c r="AO522" t="s">
        <v>19274</v>
      </c>
      <c r="AR522">
        <v>2</v>
      </c>
      <c r="AS522">
        <v>1357</v>
      </c>
      <c r="AT522" t="s">
        <v>19275</v>
      </c>
    </row>
    <row r="523" spans="41:46">
      <c r="AO523" t="s">
        <v>18991</v>
      </c>
      <c r="AQ523" t="s">
        <v>13988</v>
      </c>
      <c r="AR523">
        <v>1</v>
      </c>
      <c r="AS523">
        <v>1347</v>
      </c>
      <c r="AT523" t="s">
        <v>18993</v>
      </c>
    </row>
    <row r="524" spans="41:46">
      <c r="AO524" t="s">
        <v>19141</v>
      </c>
      <c r="AQ524" t="s">
        <v>13988</v>
      </c>
      <c r="AR524">
        <v>1</v>
      </c>
      <c r="AS524">
        <v>1344</v>
      </c>
      <c r="AT524" t="s">
        <v>19143</v>
      </c>
    </row>
    <row r="525" spans="41:46">
      <c r="AO525" t="s">
        <v>19349</v>
      </c>
      <c r="AQ525" t="s">
        <v>13988</v>
      </c>
      <c r="AR525">
        <v>1</v>
      </c>
      <c r="AS525">
        <v>895</v>
      </c>
      <c r="AT525" t="s">
        <v>19350</v>
      </c>
    </row>
    <row r="526" spans="41:46">
      <c r="AO526" t="s">
        <v>19338</v>
      </c>
      <c r="AQ526" t="s">
        <v>13988</v>
      </c>
      <c r="AR526">
        <v>1</v>
      </c>
      <c r="AS526" t="s">
        <v>18874</v>
      </c>
      <c r="AT526" t="s">
        <v>19339</v>
      </c>
    </row>
    <row r="527" spans="41:46">
      <c r="AO527" t="s">
        <v>19442</v>
      </c>
      <c r="AR527">
        <v>1</v>
      </c>
      <c r="AS527">
        <v>855</v>
      </c>
      <c r="AT527" t="s">
        <v>19443</v>
      </c>
    </row>
    <row r="528" spans="41:46">
      <c r="AO528" t="s">
        <v>19540</v>
      </c>
      <c r="AQ528" t="s">
        <v>13988</v>
      </c>
      <c r="AR528">
        <v>2</v>
      </c>
      <c r="AS528">
        <v>1016</v>
      </c>
      <c r="AT528" t="s">
        <v>19541</v>
      </c>
    </row>
    <row r="529" spans="41:46">
      <c r="AO529" t="s">
        <v>19464</v>
      </c>
      <c r="AR529">
        <v>1</v>
      </c>
      <c r="AS529">
        <v>1350</v>
      </c>
      <c r="AT529" t="s">
        <v>19465</v>
      </c>
    </row>
    <row r="530" spans="41:46">
      <c r="AO530" t="s">
        <v>19377</v>
      </c>
      <c r="AR530">
        <v>1</v>
      </c>
      <c r="AS530">
        <v>1364</v>
      </c>
      <c r="AT530" t="s">
        <v>19378</v>
      </c>
    </row>
    <row r="531" spans="41:46">
      <c r="AO531" t="s">
        <v>19532</v>
      </c>
      <c r="AR531">
        <v>2</v>
      </c>
      <c r="AS531">
        <v>1354</v>
      </c>
      <c r="AT531" t="s">
        <v>19378</v>
      </c>
    </row>
    <row r="532" spans="41:46">
      <c r="AO532" t="s">
        <v>19193</v>
      </c>
      <c r="AR532">
        <v>2</v>
      </c>
      <c r="AS532" t="s">
        <v>18874</v>
      </c>
      <c r="AT532" t="s">
        <v>19194</v>
      </c>
    </row>
    <row r="533" spans="41:46">
      <c r="AO533" t="s">
        <v>19059</v>
      </c>
      <c r="AR533">
        <v>3</v>
      </c>
      <c r="AS533" t="s">
        <v>18874</v>
      </c>
      <c r="AT533" t="s">
        <v>19060</v>
      </c>
    </row>
    <row r="534" spans="41:46">
      <c r="AO534" t="s">
        <v>19081</v>
      </c>
      <c r="AQ534" t="s">
        <v>13988</v>
      </c>
      <c r="AR534">
        <v>1</v>
      </c>
      <c r="AS534">
        <v>937</v>
      </c>
      <c r="AT534" t="s">
        <v>19082</v>
      </c>
    </row>
    <row r="535" spans="41:46">
      <c r="AO535" t="s">
        <v>19589</v>
      </c>
      <c r="AR535">
        <v>6</v>
      </c>
      <c r="AS535" t="s">
        <v>18874</v>
      </c>
      <c r="AT535" t="s">
        <v>19035</v>
      </c>
    </row>
    <row r="536" spans="41:46">
      <c r="AO536" t="s">
        <v>19029</v>
      </c>
      <c r="AR536">
        <v>1</v>
      </c>
      <c r="AS536">
        <v>1282</v>
      </c>
      <c r="AT536" t="s">
        <v>19030</v>
      </c>
    </row>
    <row r="537" spans="41:46">
      <c r="AO537" t="s">
        <v>19528</v>
      </c>
      <c r="AR537">
        <v>1</v>
      </c>
      <c r="AS537">
        <v>1339</v>
      </c>
      <c r="AT537" t="s">
        <v>19529</v>
      </c>
    </row>
    <row r="538" spans="41:46">
      <c r="AO538" t="s">
        <v>19209</v>
      </c>
      <c r="AQ538" t="s">
        <v>13988</v>
      </c>
      <c r="AR538">
        <v>1</v>
      </c>
      <c r="AS538" t="s">
        <v>19214</v>
      </c>
      <c r="AT538" t="s">
        <v>19210</v>
      </c>
    </row>
    <row r="539" spans="41:46">
      <c r="AO539" t="s">
        <v>19296</v>
      </c>
      <c r="AR539">
        <v>1</v>
      </c>
      <c r="AS539" t="s">
        <v>19299</v>
      </c>
      <c r="AT539" t="s">
        <v>19297</v>
      </c>
    </row>
    <row r="540" spans="41:46">
      <c r="AO540" t="s">
        <v>19236</v>
      </c>
      <c r="AR540">
        <v>3</v>
      </c>
      <c r="AS540" t="s">
        <v>19239</v>
      </c>
      <c r="AT540" t="s">
        <v>19237</v>
      </c>
    </row>
    <row r="541" spans="41:46">
      <c r="AO541" t="s">
        <v>19342</v>
      </c>
      <c r="AR541">
        <v>6</v>
      </c>
      <c r="AS541">
        <v>1361</v>
      </c>
      <c r="AT541" t="s">
        <v>19343</v>
      </c>
    </row>
    <row r="542" spans="41:46">
      <c r="AO542" t="s">
        <v>19305</v>
      </c>
      <c r="AR542">
        <v>1</v>
      </c>
      <c r="AS542" t="s">
        <v>18874</v>
      </c>
      <c r="AT542" t="s">
        <v>19307</v>
      </c>
    </row>
    <row r="543" spans="41:46">
      <c r="AO543" t="s">
        <v>19590</v>
      </c>
      <c r="AR543" t="s">
        <v>19579</v>
      </c>
      <c r="AS543" t="s">
        <v>19580</v>
      </c>
      <c r="AT543" t="s">
        <v>19581</v>
      </c>
    </row>
    <row r="544" spans="41:46">
      <c r="AO544" t="s">
        <v>19222</v>
      </c>
      <c r="AR544">
        <v>1</v>
      </c>
      <c r="AS544" t="s">
        <v>19137</v>
      </c>
      <c r="AT544" t="s">
        <v>19223</v>
      </c>
    </row>
    <row r="545" spans="41:46">
      <c r="AO545" t="s">
        <v>19159</v>
      </c>
      <c r="AR545">
        <v>2</v>
      </c>
      <c r="AS545">
        <v>1363</v>
      </c>
      <c r="AT545" t="s">
        <v>19160</v>
      </c>
    </row>
    <row r="546" spans="41:46">
      <c r="AO546" t="s">
        <v>19006</v>
      </c>
      <c r="AR546">
        <v>1</v>
      </c>
      <c r="AS546" t="s">
        <v>18874</v>
      </c>
      <c r="AT546" t="s">
        <v>19007</v>
      </c>
    </row>
    <row r="547" spans="41:46">
      <c r="AO547" t="s">
        <v>19582</v>
      </c>
      <c r="AR547">
        <v>3</v>
      </c>
      <c r="AS547">
        <v>1358</v>
      </c>
      <c r="AT547" t="s">
        <v>19441</v>
      </c>
    </row>
    <row r="548" spans="41:46">
      <c r="AO548" t="s">
        <v>19188</v>
      </c>
      <c r="AR548">
        <v>1</v>
      </c>
      <c r="AS548" t="s">
        <v>18874</v>
      </c>
      <c r="AT548" t="s">
        <v>19190</v>
      </c>
    </row>
    <row r="549" spans="41:46">
      <c r="AO549" t="s">
        <v>19114</v>
      </c>
      <c r="AQ549" t="s">
        <v>13988</v>
      </c>
      <c r="AR549">
        <v>2</v>
      </c>
      <c r="AS549">
        <v>1312</v>
      </c>
      <c r="AT549" t="s">
        <v>19116</v>
      </c>
    </row>
    <row r="550" spans="41:46">
      <c r="AO550" t="s">
        <v>19344</v>
      </c>
      <c r="AQ550" t="s">
        <v>13988</v>
      </c>
      <c r="AR550">
        <v>1</v>
      </c>
      <c r="AS550">
        <v>1360</v>
      </c>
      <c r="AT550" t="s">
        <v>19345</v>
      </c>
    </row>
    <row r="551" spans="41:46">
      <c r="AO551" t="s">
        <v>18980</v>
      </c>
      <c r="AR551">
        <v>2</v>
      </c>
      <c r="AS551">
        <v>1322</v>
      </c>
      <c r="AT551" t="s">
        <v>18981</v>
      </c>
    </row>
    <row r="552" spans="41:46">
      <c r="AO552" t="s">
        <v>19272</v>
      </c>
      <c r="AQ552" t="s">
        <v>13988</v>
      </c>
      <c r="AR552">
        <v>3</v>
      </c>
      <c r="AS552">
        <v>1356</v>
      </c>
      <c r="AT552" t="s">
        <v>19273</v>
      </c>
    </row>
    <row r="553" spans="41:46">
      <c r="AO553" t="s">
        <v>19387</v>
      </c>
      <c r="AR553">
        <v>1</v>
      </c>
      <c r="AS553" t="s">
        <v>18874</v>
      </c>
      <c r="AT553" t="s">
        <v>19388</v>
      </c>
    </row>
    <row r="554" spans="41:46">
      <c r="AO554" t="s">
        <v>19177</v>
      </c>
      <c r="AR554">
        <v>1</v>
      </c>
      <c r="AS554" t="s">
        <v>19180</v>
      </c>
      <c r="AT554" t="s">
        <v>19178</v>
      </c>
    </row>
    <row r="555" spans="41:46">
      <c r="AO555" t="s">
        <v>19057</v>
      </c>
      <c r="AR555">
        <v>2</v>
      </c>
      <c r="AS555">
        <v>1350</v>
      </c>
      <c r="AT555" t="s">
        <v>19058</v>
      </c>
    </row>
    <row r="556" spans="41:46">
      <c r="AO556" t="s">
        <v>19076</v>
      </c>
      <c r="AR556">
        <v>1</v>
      </c>
      <c r="AS556" t="s">
        <v>18874</v>
      </c>
      <c r="AT556" t="s">
        <v>19077</v>
      </c>
    </row>
    <row r="557" spans="41:46">
      <c r="AO557" t="s">
        <v>19321</v>
      </c>
      <c r="AR557">
        <v>1</v>
      </c>
      <c r="AS557">
        <v>1237</v>
      </c>
      <c r="AT557" t="s">
        <v>19322</v>
      </c>
    </row>
    <row r="558" spans="41:46">
      <c r="AO558" t="s">
        <v>19264</v>
      </c>
      <c r="AQ558" t="s">
        <v>13988</v>
      </c>
      <c r="AR558">
        <v>1</v>
      </c>
      <c r="AS558">
        <v>1355</v>
      </c>
      <c r="AT558" t="s">
        <v>19265</v>
      </c>
    </row>
    <row r="559" spans="41:46">
      <c r="AO559" t="s">
        <v>19591</v>
      </c>
      <c r="AQ559" t="s">
        <v>13988</v>
      </c>
      <c r="AR559">
        <v>1</v>
      </c>
      <c r="AS559">
        <v>1289</v>
      </c>
      <c r="AT559" t="s">
        <v>19583</v>
      </c>
    </row>
    <row r="560" spans="41:46">
      <c r="AO560" t="s">
        <v>19172</v>
      </c>
      <c r="AR560">
        <v>2</v>
      </c>
      <c r="AS560">
        <v>902</v>
      </c>
      <c r="AT560" t="s">
        <v>19173</v>
      </c>
    </row>
    <row r="561" spans="41:46">
      <c r="AO561" t="s">
        <v>19427</v>
      </c>
      <c r="AR561">
        <v>1</v>
      </c>
      <c r="AS561">
        <v>1224</v>
      </c>
      <c r="AT561" t="s">
        <v>19173</v>
      </c>
    </row>
    <row r="562" spans="41:46">
      <c r="AO562" t="s">
        <v>19369</v>
      </c>
      <c r="AR562">
        <v>1</v>
      </c>
      <c r="AS562">
        <v>1302</v>
      </c>
      <c r="AT562" t="s">
        <v>19173</v>
      </c>
    </row>
    <row r="563" spans="41:46">
      <c r="AO563" t="s">
        <v>19538</v>
      </c>
      <c r="AQ563" t="s">
        <v>13988</v>
      </c>
      <c r="AR563">
        <v>1</v>
      </c>
      <c r="AS563" t="s">
        <v>18874</v>
      </c>
      <c r="AT563" t="s">
        <v>19539</v>
      </c>
    </row>
    <row r="564" spans="41:46">
      <c r="AO564" t="s">
        <v>19144</v>
      </c>
      <c r="AR564">
        <v>1</v>
      </c>
      <c r="AS564">
        <v>1018</v>
      </c>
      <c r="AT564" t="s">
        <v>19145</v>
      </c>
    </row>
    <row r="565" spans="41:46">
      <c r="AO565" t="s">
        <v>19201</v>
      </c>
      <c r="AR565">
        <v>1</v>
      </c>
      <c r="AS565">
        <v>1357</v>
      </c>
      <c r="AT565" t="s">
        <v>19202</v>
      </c>
    </row>
    <row r="566" spans="41:46">
      <c r="AO566" t="s">
        <v>19213</v>
      </c>
      <c r="AR566">
        <v>1</v>
      </c>
      <c r="AS566" t="s">
        <v>19217</v>
      </c>
      <c r="AT566" t="s">
        <v>19215</v>
      </c>
    </row>
    <row r="567" spans="41:46">
      <c r="AO567" t="s">
        <v>19367</v>
      </c>
      <c r="AR567">
        <v>1</v>
      </c>
      <c r="AS567" t="s">
        <v>19370</v>
      </c>
      <c r="AT567" t="s">
        <v>19368</v>
      </c>
    </row>
    <row r="568" spans="41:46">
      <c r="AO568" t="s">
        <v>19514</v>
      </c>
      <c r="AQ568" t="s">
        <v>13988</v>
      </c>
      <c r="AR568">
        <v>1</v>
      </c>
      <c r="AS568">
        <v>1352</v>
      </c>
      <c r="AT568" t="s">
        <v>19516</v>
      </c>
    </row>
    <row r="569" spans="41:46">
      <c r="AO569" t="s">
        <v>19423</v>
      </c>
      <c r="AR569">
        <v>1</v>
      </c>
      <c r="AS569">
        <v>778</v>
      </c>
      <c r="AT569" t="s">
        <v>19424</v>
      </c>
    </row>
    <row r="570" spans="41:46">
      <c r="AO570" t="s">
        <v>19359</v>
      </c>
      <c r="AQ570" t="s">
        <v>13988</v>
      </c>
      <c r="AR570">
        <v>1</v>
      </c>
      <c r="AS570">
        <v>1314</v>
      </c>
      <c r="AT570" t="s">
        <v>19360</v>
      </c>
    </row>
    <row r="571" spans="41:46">
      <c r="AO571" t="s">
        <v>19347</v>
      </c>
      <c r="AR571">
        <v>2</v>
      </c>
      <c r="AS571">
        <v>1283</v>
      </c>
      <c r="AT571" t="s">
        <v>19348</v>
      </c>
    </row>
    <row r="572" spans="41:46">
      <c r="AO572" t="s">
        <v>19354</v>
      </c>
      <c r="AR572">
        <v>94</v>
      </c>
      <c r="AS572" t="s">
        <v>19357</v>
      </c>
      <c r="AT572" t="s">
        <v>19355</v>
      </c>
    </row>
    <row r="573" spans="41:46">
      <c r="AO573" t="s">
        <v>19379</v>
      </c>
      <c r="AQ573" t="s">
        <v>13988</v>
      </c>
      <c r="AR573">
        <v>1</v>
      </c>
      <c r="AS573">
        <v>1342</v>
      </c>
      <c r="AT573" t="s">
        <v>19380</v>
      </c>
    </row>
    <row r="574" spans="41:46">
      <c r="AO574" t="s">
        <v>19340</v>
      </c>
      <c r="AR574">
        <v>1</v>
      </c>
      <c r="AS574">
        <v>1345</v>
      </c>
      <c r="AT574" t="s">
        <v>19341</v>
      </c>
    </row>
    <row r="575" spans="41:46">
      <c r="AO575" t="s">
        <v>19533</v>
      </c>
      <c r="AR575">
        <v>1</v>
      </c>
      <c r="AS575">
        <v>756</v>
      </c>
      <c r="AT575" t="s">
        <v>19534</v>
      </c>
    </row>
    <row r="576" spans="41:46">
      <c r="AO576" t="s">
        <v>19393</v>
      </c>
      <c r="AR576">
        <v>1</v>
      </c>
      <c r="AS576" t="s">
        <v>18874</v>
      </c>
      <c r="AT576" t="s">
        <v>19394</v>
      </c>
    </row>
    <row r="577" spans="41:46">
      <c r="AO577" t="s">
        <v>19123</v>
      </c>
      <c r="AR577">
        <v>2</v>
      </c>
      <c r="AS577">
        <v>974</v>
      </c>
      <c r="AT577" t="s">
        <v>19124</v>
      </c>
    </row>
    <row r="578" spans="41:46">
      <c r="AO578" t="s">
        <v>19191</v>
      </c>
      <c r="AR578">
        <v>1</v>
      </c>
      <c r="AS578" t="s">
        <v>18874</v>
      </c>
      <c r="AT578" t="s">
        <v>19192</v>
      </c>
    </row>
    <row r="579" spans="41:46">
      <c r="AO579" t="s">
        <v>19226</v>
      </c>
      <c r="AR579">
        <v>1</v>
      </c>
      <c r="AS579" t="s">
        <v>18874</v>
      </c>
      <c r="AT579" t="s">
        <v>19229</v>
      </c>
    </row>
    <row r="580" spans="41:46">
      <c r="AO580" t="s">
        <v>19211</v>
      </c>
      <c r="AQ580" t="s">
        <v>13988</v>
      </c>
      <c r="AR580">
        <v>1</v>
      </c>
      <c r="AS580">
        <v>1345</v>
      </c>
      <c r="AT580" t="s">
        <v>19212</v>
      </c>
    </row>
    <row r="581" spans="41:46">
      <c r="AO581" t="s">
        <v>19027</v>
      </c>
      <c r="AQ581" t="s">
        <v>13988</v>
      </c>
      <c r="AR581">
        <v>1</v>
      </c>
      <c r="AS581" t="s">
        <v>18874</v>
      </c>
      <c r="AT581" t="s">
        <v>19028</v>
      </c>
    </row>
    <row r="582" spans="41:46">
      <c r="AO582" t="s">
        <v>19446</v>
      </c>
      <c r="AQ582" t="s">
        <v>13988</v>
      </c>
      <c r="AR582">
        <v>1</v>
      </c>
      <c r="AS582" t="s">
        <v>18874</v>
      </c>
      <c r="AT582" t="s">
        <v>19447</v>
      </c>
    </row>
    <row r="583" spans="41:46">
      <c r="AO583" t="s">
        <v>19421</v>
      </c>
      <c r="AR583">
        <v>1</v>
      </c>
      <c r="AS583">
        <v>1346</v>
      </c>
      <c r="AT583" t="s">
        <v>19422</v>
      </c>
    </row>
    <row r="584" spans="41:46">
      <c r="AO584" t="s">
        <v>19083</v>
      </c>
      <c r="AR584">
        <v>1</v>
      </c>
      <c r="AS584" t="s">
        <v>18874</v>
      </c>
      <c r="AT584" t="s">
        <v>19084</v>
      </c>
    </row>
    <row r="585" spans="41:46">
      <c r="AO585" t="s">
        <v>18996</v>
      </c>
      <c r="AR585">
        <v>1</v>
      </c>
      <c r="AS585">
        <v>1287</v>
      </c>
      <c r="AT585" t="s">
        <v>18997</v>
      </c>
    </row>
    <row r="586" spans="41:46">
      <c r="AO586" t="s">
        <v>19303</v>
      </c>
      <c r="AR586">
        <v>4</v>
      </c>
      <c r="AS586" t="s">
        <v>19584</v>
      </c>
      <c r="AT586" t="s">
        <v>19585</v>
      </c>
    </row>
    <row r="587" spans="41:46">
      <c r="AO587" t="s">
        <v>19254</v>
      </c>
      <c r="AQ587" t="s">
        <v>13988</v>
      </c>
      <c r="AR587">
        <v>1</v>
      </c>
      <c r="AS587" t="s">
        <v>19586</v>
      </c>
      <c r="AT587" t="s">
        <v>19256</v>
      </c>
    </row>
    <row r="588" spans="41:46">
      <c r="AO588" t="s">
        <v>19530</v>
      </c>
      <c r="AQ588" t="s">
        <v>13988</v>
      </c>
      <c r="AR588">
        <v>1</v>
      </c>
      <c r="AS588">
        <v>1366</v>
      </c>
      <c r="AT588" t="s">
        <v>19531</v>
      </c>
    </row>
    <row r="589" spans="41:46">
      <c r="AO589" t="s">
        <v>19409</v>
      </c>
      <c r="AR589">
        <v>1</v>
      </c>
      <c r="AS589" t="s">
        <v>18874</v>
      </c>
      <c r="AT589" t="s">
        <v>19410</v>
      </c>
    </row>
    <row r="590" spans="41:46">
      <c r="AO590" t="s">
        <v>19000</v>
      </c>
      <c r="AQ590" t="s">
        <v>13988</v>
      </c>
      <c r="AR590">
        <v>1</v>
      </c>
      <c r="AS590" t="s">
        <v>18874</v>
      </c>
      <c r="AT590" t="s">
        <v>19001</v>
      </c>
    </row>
    <row r="591" spans="41:46">
      <c r="AO591" t="s">
        <v>18978</v>
      </c>
      <c r="AR591">
        <v>1</v>
      </c>
      <c r="AS591">
        <v>1233</v>
      </c>
      <c r="AT591" t="s">
        <v>18979</v>
      </c>
    </row>
    <row r="592" spans="41:46">
      <c r="AO592" t="s">
        <v>19466</v>
      </c>
      <c r="AR592">
        <v>1</v>
      </c>
      <c r="AS592">
        <v>1356</v>
      </c>
      <c r="AT592" t="s">
        <v>19467</v>
      </c>
    </row>
    <row r="593" spans="41:46">
      <c r="AO593" t="s">
        <v>19112</v>
      </c>
      <c r="AQ593" t="s">
        <v>13988</v>
      </c>
      <c r="AR593">
        <v>3</v>
      </c>
      <c r="AS593" t="s">
        <v>19115</v>
      </c>
      <c r="AT593" t="s">
        <v>19113</v>
      </c>
    </row>
    <row r="594" spans="41:46">
      <c r="AO594" t="s">
        <v>19477</v>
      </c>
      <c r="AQ594" t="s">
        <v>13988</v>
      </c>
      <c r="AR594">
        <v>1</v>
      </c>
      <c r="AS594">
        <v>1341</v>
      </c>
      <c r="AT594" t="s">
        <v>19478</v>
      </c>
    </row>
    <row r="595" spans="41:46">
      <c r="AO595" t="s">
        <v>19070</v>
      </c>
      <c r="AQ595" t="s">
        <v>13988</v>
      </c>
      <c r="AR595">
        <v>1</v>
      </c>
      <c r="AS595" t="s">
        <v>18874</v>
      </c>
      <c r="AT595" t="s">
        <v>19071</v>
      </c>
    </row>
    <row r="596" spans="41:46">
      <c r="AO596" t="s">
        <v>19375</v>
      </c>
      <c r="AR596">
        <v>3</v>
      </c>
      <c r="AS596">
        <v>1239</v>
      </c>
      <c r="AT596" t="s">
        <v>19376</v>
      </c>
    </row>
    <row r="597" spans="41:46">
      <c r="AO597" t="s">
        <v>19184</v>
      </c>
      <c r="AR597">
        <v>1</v>
      </c>
      <c r="AS597" t="s">
        <v>18874</v>
      </c>
      <c r="AT597" t="s">
        <v>19185</v>
      </c>
    </row>
    <row r="598" spans="41:46">
      <c r="AO598" t="s">
        <v>19356</v>
      </c>
      <c r="AR598">
        <v>1</v>
      </c>
      <c r="AS598" t="s">
        <v>18874</v>
      </c>
      <c r="AT598" t="s">
        <v>19358</v>
      </c>
    </row>
    <row r="599" spans="41:46">
      <c r="AO599" t="s">
        <v>19544</v>
      </c>
      <c r="AQ599" t="s">
        <v>13988</v>
      </c>
      <c r="AR599">
        <v>1</v>
      </c>
      <c r="AS599">
        <v>1347</v>
      </c>
      <c r="AT599" t="s">
        <v>19545</v>
      </c>
    </row>
    <row r="600" spans="41:46">
      <c r="AO600" t="s">
        <v>19232</v>
      </c>
      <c r="AR600">
        <v>2</v>
      </c>
      <c r="AS600" t="s">
        <v>18874</v>
      </c>
      <c r="AT600" t="s">
        <v>19233</v>
      </c>
    </row>
    <row r="601" spans="41:46">
      <c r="AO601" t="s">
        <v>19117</v>
      </c>
      <c r="AR601">
        <v>1</v>
      </c>
      <c r="AS601">
        <v>1348</v>
      </c>
      <c r="AT601" t="s">
        <v>19118</v>
      </c>
    </row>
    <row r="602" spans="41:46">
      <c r="AO602" t="s">
        <v>19290</v>
      </c>
      <c r="AR602">
        <v>1</v>
      </c>
      <c r="AS602">
        <v>1351</v>
      </c>
      <c r="AT602" t="s">
        <v>19291</v>
      </c>
    </row>
    <row r="603" spans="41:46">
      <c r="AO603" t="s">
        <v>19395</v>
      </c>
      <c r="AR603">
        <v>1</v>
      </c>
      <c r="AS603" t="s">
        <v>18874</v>
      </c>
      <c r="AT603" t="s">
        <v>19396</v>
      </c>
    </row>
    <row r="604" spans="41:46">
      <c r="AO604" t="s">
        <v>19455</v>
      </c>
      <c r="AR604">
        <v>6</v>
      </c>
      <c r="AS604" t="s">
        <v>18874</v>
      </c>
      <c r="AT604" t="s">
        <v>19457</v>
      </c>
    </row>
  </sheetData>
  <mergeCells count="3">
    <mergeCell ref="G2:I2"/>
    <mergeCell ref="AG2:AL2"/>
    <mergeCell ref="A2:E2"/>
  </mergeCells>
  <hyperlinks>
    <hyperlink ref="AL4" r:id="rId1" display="http://forgottenrealms.wikia.com/wiki/Bottom_Feeder_(ship)" xr:uid="{00000000-0004-0000-1100-000000000000}"/>
    <hyperlink ref="A1" location="'0000'!A1" display="|🔝| To main page" xr:uid="{00000000-0004-0000-1100-000001000000}"/>
    <hyperlink ref="E1:H1" r:id="rId2" display="DONATE" xr:uid="{00000000-0004-0000-1100-000002000000}"/>
    <hyperlink ref="J11" r:id="rId3" xr:uid="{00000000-0004-0000-1100-000003000000}"/>
  </hyperlinks>
  <pageMargins left="0.7" right="0.7" top="0.75" bottom="0.75" header="0.3" footer="0.3"/>
  <drawing r:id="rId4"/>
  <tableParts count="7">
    <tablePart r:id="rId5"/>
    <tablePart r:id="rId6"/>
    <tablePart r:id="rId7"/>
    <tablePart r:id="rId8"/>
    <tablePart r:id="rId9"/>
    <tablePart r:id="rId10"/>
    <tablePart r:id="rId1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18">
    <tabColor theme="7" tint="-0.499984740745262"/>
  </sheetPr>
  <dimension ref="A1:P79"/>
  <sheetViews>
    <sheetView zoomScale="85" zoomScaleNormal="85" workbookViewId="0">
      <selection activeCell="H21" sqref="E1:H21"/>
    </sheetView>
  </sheetViews>
  <sheetFormatPr defaultRowHeight="15"/>
  <cols>
    <col min="1" max="1" width="35.5703125" customWidth="1"/>
    <col min="2" max="3" width="27.85546875" customWidth="1"/>
    <col min="4" max="4" width="18.85546875" customWidth="1"/>
    <col min="5" max="5" width="15.7109375" customWidth="1"/>
    <col min="6" max="6" width="20" customWidth="1"/>
  </cols>
  <sheetData>
    <row r="1" spans="1:16" ht="18.75">
      <c r="A1" s="850" t="s">
        <v>14028</v>
      </c>
      <c r="B1" s="850"/>
      <c r="C1" s="850"/>
      <c r="D1" s="850"/>
    </row>
    <row r="2" spans="1:16" ht="15.75" customHeight="1">
      <c r="A2" s="914" t="s">
        <v>5938</v>
      </c>
      <c r="B2" s="914"/>
      <c r="C2" s="914"/>
      <c r="D2" s="914"/>
      <c r="J2" s="912" t="s">
        <v>16687</v>
      </c>
      <c r="K2" s="912"/>
      <c r="L2" s="912"/>
      <c r="M2" s="912"/>
      <c r="N2" s="912"/>
      <c r="O2" s="912"/>
      <c r="P2" s="912"/>
    </row>
    <row r="3" spans="1:16" ht="15" customHeight="1">
      <c r="A3" s="73" t="s">
        <v>5939</v>
      </c>
      <c r="B3" s="73" t="s">
        <v>3673</v>
      </c>
      <c r="C3" s="73" t="s">
        <v>9259</v>
      </c>
      <c r="D3" s="73" t="s">
        <v>5940</v>
      </c>
      <c r="J3" s="912"/>
      <c r="K3" s="912"/>
      <c r="L3" s="912"/>
      <c r="M3" s="912"/>
      <c r="N3" s="912"/>
      <c r="O3" s="912"/>
      <c r="P3" s="912"/>
    </row>
    <row r="4" spans="1:16" ht="15" customHeight="1">
      <c r="A4" s="1" t="s">
        <v>4892</v>
      </c>
      <c r="B4" s="1" t="s">
        <v>21329</v>
      </c>
      <c r="C4" s="1"/>
      <c r="D4" s="1" t="s">
        <v>14259</v>
      </c>
      <c r="J4" s="912"/>
      <c r="K4" s="912"/>
      <c r="L4" s="912"/>
      <c r="M4" s="912"/>
      <c r="N4" s="912"/>
      <c r="O4" s="912"/>
      <c r="P4" s="912"/>
    </row>
    <row r="5" spans="1:16">
      <c r="A5" s="1" t="s">
        <v>4893</v>
      </c>
      <c r="B5" s="1"/>
      <c r="C5" s="1"/>
      <c r="D5" s="62" t="s">
        <v>6390</v>
      </c>
      <c r="J5" s="912"/>
      <c r="K5" s="912"/>
      <c r="L5" s="912"/>
      <c r="M5" s="912"/>
      <c r="N5" s="912"/>
      <c r="O5" s="912"/>
      <c r="P5" s="912"/>
    </row>
    <row r="6" spans="1:16">
      <c r="A6" s="1" t="s">
        <v>4894</v>
      </c>
      <c r="B6" s="1" t="s">
        <v>5076</v>
      </c>
      <c r="C6" s="1"/>
      <c r="D6" s="1"/>
      <c r="J6" s="912"/>
      <c r="K6" s="912"/>
      <c r="L6" s="912"/>
      <c r="M6" s="912"/>
      <c r="N6" s="912"/>
      <c r="O6" s="912"/>
      <c r="P6" s="912"/>
    </row>
    <row r="7" spans="1:16">
      <c r="A7" s="1" t="s">
        <v>4895</v>
      </c>
      <c r="B7" s="1"/>
      <c r="C7" s="1"/>
      <c r="D7" s="1"/>
      <c r="J7" s="912"/>
      <c r="K7" s="912"/>
      <c r="L7" s="912"/>
      <c r="M7" s="912"/>
      <c r="N7" s="912"/>
      <c r="O7" s="912"/>
      <c r="P7" s="912"/>
    </row>
    <row r="8" spans="1:16">
      <c r="A8" s="1"/>
      <c r="B8" s="1"/>
      <c r="C8" s="1"/>
      <c r="D8" s="1" t="s">
        <v>5077</v>
      </c>
      <c r="J8" s="912"/>
      <c r="K8" s="912"/>
      <c r="L8" s="912"/>
      <c r="M8" s="912"/>
      <c r="N8" s="912"/>
      <c r="O8" s="912"/>
      <c r="P8" s="912"/>
    </row>
    <row r="9" spans="1:16">
      <c r="A9" s="1" t="s">
        <v>4896</v>
      </c>
      <c r="B9" s="1" t="s">
        <v>21330</v>
      </c>
      <c r="C9" s="1"/>
      <c r="D9" s="1"/>
      <c r="J9" s="912"/>
      <c r="K9" s="912"/>
      <c r="L9" s="912"/>
      <c r="M9" s="912"/>
      <c r="N9" s="912"/>
      <c r="O9" s="912"/>
      <c r="P9" s="912"/>
    </row>
    <row r="10" spans="1:16">
      <c r="A10" s="1" t="s">
        <v>4897</v>
      </c>
      <c r="B10" s="1"/>
      <c r="C10" s="1"/>
      <c r="D10" s="1" t="s">
        <v>5078</v>
      </c>
      <c r="J10" s="912"/>
      <c r="K10" s="912"/>
      <c r="L10" s="912"/>
      <c r="M10" s="912"/>
      <c r="N10" s="912"/>
      <c r="O10" s="912"/>
      <c r="P10" s="912"/>
    </row>
    <row r="11" spans="1:16">
      <c r="A11" s="1" t="s">
        <v>4898</v>
      </c>
      <c r="B11" s="1"/>
      <c r="C11" s="1"/>
      <c r="D11" s="1"/>
      <c r="J11" s="912"/>
      <c r="K11" s="912"/>
      <c r="L11" s="912"/>
      <c r="M11" s="912"/>
      <c r="N11" s="912"/>
      <c r="O11" s="912"/>
      <c r="P11" s="912"/>
    </row>
    <row r="12" spans="1:16">
      <c r="A12" s="1" t="s">
        <v>4899</v>
      </c>
      <c r="B12" s="1" t="s">
        <v>16961</v>
      </c>
      <c r="C12" s="1"/>
      <c r="D12" s="1"/>
      <c r="J12" s="912"/>
      <c r="K12" s="912"/>
      <c r="L12" s="912"/>
      <c r="M12" s="912"/>
      <c r="N12" s="912"/>
      <c r="O12" s="912"/>
      <c r="P12" s="912"/>
    </row>
    <row r="13" spans="1:16">
      <c r="A13" s="62" t="s">
        <v>5089</v>
      </c>
      <c r="B13" s="1" t="s">
        <v>9236</v>
      </c>
      <c r="C13" s="1"/>
      <c r="D13" s="1" t="s">
        <v>5090</v>
      </c>
      <c r="J13" s="912"/>
      <c r="K13" s="912"/>
      <c r="L13" s="912"/>
      <c r="M13" s="912"/>
      <c r="N13" s="912"/>
      <c r="O13" s="912"/>
      <c r="P13" s="912"/>
    </row>
    <row r="14" spans="1:16">
      <c r="A14" s="1" t="s">
        <v>9235</v>
      </c>
      <c r="B14" s="1" t="s">
        <v>21321</v>
      </c>
      <c r="C14" s="1"/>
      <c r="D14" s="1"/>
      <c r="J14" s="912"/>
      <c r="K14" s="912"/>
      <c r="L14" s="912"/>
      <c r="M14" s="912"/>
      <c r="N14" s="912"/>
      <c r="O14" s="912"/>
      <c r="P14" s="912"/>
    </row>
    <row r="15" spans="1:16">
      <c r="A15" s="1" t="s">
        <v>9237</v>
      </c>
      <c r="B15" s="478" t="s">
        <v>21324</v>
      </c>
      <c r="C15" s="1"/>
      <c r="D15" s="1" t="s">
        <v>9255</v>
      </c>
      <c r="J15" s="912"/>
      <c r="K15" s="912"/>
      <c r="L15" s="912"/>
      <c r="M15" s="912"/>
      <c r="N15" s="912"/>
      <c r="O15" s="912"/>
      <c r="P15" s="912"/>
    </row>
    <row r="16" spans="1:16">
      <c r="A16" s="1" t="s">
        <v>9238</v>
      </c>
      <c r="B16" s="478" t="s">
        <v>21325</v>
      </c>
      <c r="C16" s="1"/>
      <c r="D16" s="1" t="s">
        <v>9255</v>
      </c>
      <c r="J16" s="912"/>
      <c r="K16" s="912"/>
      <c r="L16" s="912"/>
      <c r="M16" s="912"/>
      <c r="N16" s="912"/>
      <c r="O16" s="912"/>
      <c r="P16" s="912"/>
    </row>
    <row r="17" spans="1:16">
      <c r="A17" s="1" t="s">
        <v>9239</v>
      </c>
      <c r="B17" s="478" t="s">
        <v>21326</v>
      </c>
      <c r="C17" s="1"/>
      <c r="D17" s="1" t="s">
        <v>20147</v>
      </c>
      <c r="J17" s="912"/>
      <c r="K17" s="912"/>
      <c r="L17" s="912"/>
      <c r="M17" s="912"/>
      <c r="N17" s="912"/>
      <c r="O17" s="912"/>
      <c r="P17" s="912"/>
    </row>
    <row r="18" spans="1:16">
      <c r="A18" s="1" t="s">
        <v>9240</v>
      </c>
      <c r="B18" s="478" t="s">
        <v>21327</v>
      </c>
      <c r="C18" s="1"/>
      <c r="D18" s="1" t="s">
        <v>9255</v>
      </c>
      <c r="J18" s="912"/>
      <c r="K18" s="912"/>
      <c r="L18" s="912"/>
      <c r="M18" s="912"/>
      <c r="N18" s="912"/>
      <c r="O18" s="912"/>
      <c r="P18" s="912"/>
    </row>
    <row r="19" spans="1:16">
      <c r="A19" s="1" t="s">
        <v>9241</v>
      </c>
      <c r="B19" s="478" t="s">
        <v>21328</v>
      </c>
      <c r="C19" s="1"/>
      <c r="D19" s="1" t="s">
        <v>9255</v>
      </c>
      <c r="J19" s="912"/>
      <c r="K19" s="912"/>
      <c r="L19" s="912"/>
      <c r="M19" s="912"/>
      <c r="N19" s="912"/>
      <c r="O19" s="912"/>
      <c r="P19" s="912"/>
    </row>
    <row r="20" spans="1:16">
      <c r="A20" s="62" t="s">
        <v>9242</v>
      </c>
      <c r="B20" s="62" t="s">
        <v>9243</v>
      </c>
      <c r="C20" s="62"/>
      <c r="D20" s="1" t="s">
        <v>9255</v>
      </c>
      <c r="J20" s="912"/>
      <c r="K20" s="912"/>
      <c r="L20" s="912"/>
      <c r="M20" s="912"/>
      <c r="N20" s="912"/>
      <c r="O20" s="912"/>
      <c r="P20" s="912"/>
    </row>
    <row r="21" spans="1:16">
      <c r="A21" s="62" t="s">
        <v>9244</v>
      </c>
      <c r="B21" s="62" t="s">
        <v>9245</v>
      </c>
      <c r="C21" s="62"/>
      <c r="D21" s="1" t="s">
        <v>9255</v>
      </c>
      <c r="J21" s="912"/>
      <c r="K21" s="912"/>
      <c r="L21" s="912"/>
      <c r="M21" s="912"/>
      <c r="N21" s="912"/>
      <c r="O21" s="912"/>
      <c r="P21" s="912"/>
    </row>
    <row r="22" spans="1:16">
      <c r="A22" s="62" t="s">
        <v>9256</v>
      </c>
      <c r="B22" s="62" t="s">
        <v>9246</v>
      </c>
      <c r="C22" s="62"/>
      <c r="D22" s="1" t="s">
        <v>9255</v>
      </c>
      <c r="J22" s="912"/>
      <c r="K22" s="912"/>
      <c r="L22" s="912"/>
      <c r="M22" s="912"/>
      <c r="N22" s="912"/>
      <c r="O22" s="912"/>
      <c r="P22" s="912"/>
    </row>
    <row r="23" spans="1:16">
      <c r="A23" s="62" t="s">
        <v>9247</v>
      </c>
      <c r="B23" s="62" t="s">
        <v>9248</v>
      </c>
      <c r="C23" s="62"/>
      <c r="D23" s="1" t="s">
        <v>9255</v>
      </c>
      <c r="J23" s="912"/>
      <c r="K23" s="912"/>
      <c r="L23" s="912"/>
      <c r="M23" s="912"/>
      <c r="N23" s="912"/>
      <c r="O23" s="912"/>
      <c r="P23" s="912"/>
    </row>
    <row r="24" spans="1:16">
      <c r="A24" s="62" t="s">
        <v>9257</v>
      </c>
      <c r="B24" s="62" t="s">
        <v>9249</v>
      </c>
      <c r="C24" s="62"/>
      <c r="D24" s="1" t="s">
        <v>9255</v>
      </c>
      <c r="J24" s="912"/>
      <c r="K24" s="912"/>
      <c r="L24" s="912"/>
      <c r="M24" s="912"/>
      <c r="N24" s="912"/>
      <c r="O24" s="912"/>
      <c r="P24" s="912"/>
    </row>
    <row r="25" spans="1:16">
      <c r="A25" s="62" t="s">
        <v>9258</v>
      </c>
      <c r="B25" s="62" t="s">
        <v>9250</v>
      </c>
      <c r="C25" s="62"/>
      <c r="D25" s="1" t="s">
        <v>9255</v>
      </c>
      <c r="J25" s="912"/>
      <c r="K25" s="912"/>
      <c r="L25" s="912"/>
      <c r="M25" s="912"/>
      <c r="N25" s="912"/>
      <c r="O25" s="912"/>
      <c r="P25" s="912"/>
    </row>
    <row r="26" spans="1:16">
      <c r="A26" s="62" t="s">
        <v>9251</v>
      </c>
      <c r="B26" s="62" t="s">
        <v>9252</v>
      </c>
      <c r="C26" s="62"/>
      <c r="D26" s="1" t="s">
        <v>20147</v>
      </c>
      <c r="J26" s="912"/>
      <c r="K26" s="912"/>
      <c r="L26" s="912"/>
      <c r="M26" s="912"/>
      <c r="N26" s="912"/>
      <c r="O26" s="912"/>
      <c r="P26" s="912"/>
    </row>
    <row r="27" spans="1:16">
      <c r="A27" s="396" t="s">
        <v>16962</v>
      </c>
      <c r="B27" s="396" t="s">
        <v>16963</v>
      </c>
      <c r="C27" s="396" t="s">
        <v>16964</v>
      </c>
      <c r="D27" s="225"/>
      <c r="J27" s="912"/>
      <c r="K27" s="912"/>
      <c r="L27" s="912"/>
      <c r="M27" s="912"/>
      <c r="N27" s="912"/>
      <c r="O27" s="912"/>
      <c r="P27" s="912"/>
    </row>
    <row r="28" spans="1:16">
      <c r="A28" s="396" t="s">
        <v>9253</v>
      </c>
      <c r="B28" s="396" t="s">
        <v>9254</v>
      </c>
      <c r="C28" s="396"/>
      <c r="D28" s="225" t="s">
        <v>9255</v>
      </c>
      <c r="J28" s="912"/>
      <c r="K28" s="912"/>
      <c r="L28" s="912"/>
      <c r="M28" s="912"/>
      <c r="N28" s="912"/>
      <c r="O28" s="912"/>
      <c r="P28" s="912"/>
    </row>
    <row r="29" spans="1:16">
      <c r="A29" s="634" t="s">
        <v>21322</v>
      </c>
      <c r="B29" s="478" t="s">
        <v>21323</v>
      </c>
      <c r="C29" s="396"/>
      <c r="D29" s="225"/>
      <c r="J29" s="912"/>
      <c r="K29" s="912"/>
      <c r="L29" s="912"/>
      <c r="M29" s="912"/>
      <c r="N29" s="912"/>
      <c r="O29" s="912"/>
      <c r="P29" s="912"/>
    </row>
    <row r="30" spans="1:16">
      <c r="A30" s="396" t="s">
        <v>20914</v>
      </c>
      <c r="B30" s="641" t="s">
        <v>21333</v>
      </c>
      <c r="C30" s="396"/>
      <c r="D30" s="225"/>
      <c r="J30" s="912"/>
      <c r="K30" s="912"/>
      <c r="L30" s="912"/>
      <c r="M30" s="912"/>
      <c r="N30" s="912"/>
      <c r="O30" s="912"/>
      <c r="P30" s="912"/>
    </row>
    <row r="31" spans="1:16">
      <c r="A31" s="396" t="s">
        <v>12555</v>
      </c>
      <c r="B31" s="396"/>
      <c r="C31" s="396"/>
      <c r="D31" s="225"/>
      <c r="J31" s="912"/>
      <c r="K31" s="912"/>
      <c r="L31" s="912"/>
      <c r="M31" s="912"/>
      <c r="N31" s="912"/>
      <c r="O31" s="912"/>
      <c r="P31" s="912"/>
    </row>
    <row r="32" spans="1:16">
      <c r="B32" t="s">
        <v>21332</v>
      </c>
      <c r="J32" s="912"/>
      <c r="K32" s="912"/>
      <c r="L32" s="912"/>
      <c r="M32" s="912"/>
      <c r="N32" s="912"/>
      <c r="O32" s="912"/>
      <c r="P32" s="912"/>
    </row>
    <row r="33" spans="1:16" ht="15.75">
      <c r="A33" s="914" t="s">
        <v>16688</v>
      </c>
      <c r="B33" s="914"/>
      <c r="C33" s="914"/>
      <c r="D33" s="914"/>
      <c r="J33" s="912"/>
      <c r="K33" s="912"/>
      <c r="L33" s="912"/>
      <c r="M33" s="912"/>
      <c r="N33" s="912"/>
      <c r="O33" s="912"/>
      <c r="P33" s="912"/>
    </row>
    <row r="34" spans="1:16" ht="15.75" thickBot="1">
      <c r="A34" s="434" t="s">
        <v>17262</v>
      </c>
      <c r="B34" s="434" t="s">
        <v>2479</v>
      </c>
      <c r="C34" s="434" t="s">
        <v>17261</v>
      </c>
      <c r="D34" s="434" t="s">
        <v>17260</v>
      </c>
      <c r="E34" s="434" t="s">
        <v>17263</v>
      </c>
      <c r="F34" s="434" t="s">
        <v>17264</v>
      </c>
      <c r="J34" s="913" t="s">
        <v>16686</v>
      </c>
      <c r="K34" s="913"/>
      <c r="L34" s="913"/>
      <c r="M34" s="913"/>
      <c r="N34" s="913"/>
      <c r="O34" s="913"/>
      <c r="P34" s="913"/>
    </row>
    <row r="35" spans="1:16" ht="15.75" thickTop="1">
      <c r="A35" t="s">
        <v>16677</v>
      </c>
      <c r="B35" s="397" t="s">
        <v>16678</v>
      </c>
      <c r="C35" t="s">
        <v>19707</v>
      </c>
      <c r="D35">
        <v>4</v>
      </c>
      <c r="E35" t="s">
        <v>19716</v>
      </c>
      <c r="J35" s="913"/>
      <c r="K35" s="913"/>
      <c r="L35" s="913"/>
      <c r="M35" s="913"/>
      <c r="N35" s="913"/>
      <c r="O35" s="913"/>
      <c r="P35" s="913"/>
    </row>
    <row r="36" spans="1:16">
      <c r="A36" t="s">
        <v>16689</v>
      </c>
      <c r="B36" s="397" t="s">
        <v>16679</v>
      </c>
      <c r="C36" t="s">
        <v>19708</v>
      </c>
      <c r="D36">
        <v>3</v>
      </c>
      <c r="E36" t="s">
        <v>19717</v>
      </c>
      <c r="J36" s="913"/>
      <c r="K36" s="913"/>
      <c r="L36" s="913"/>
      <c r="M36" s="913"/>
      <c r="N36" s="913"/>
      <c r="O36" s="913"/>
      <c r="P36" s="913"/>
    </row>
    <row r="37" spans="1:16">
      <c r="A37" t="s">
        <v>16447</v>
      </c>
      <c r="B37" t="s">
        <v>16680</v>
      </c>
      <c r="C37" t="s">
        <v>19709</v>
      </c>
      <c r="D37">
        <v>4</v>
      </c>
      <c r="E37" t="s">
        <v>19718</v>
      </c>
      <c r="J37" s="913"/>
      <c r="K37" s="913"/>
      <c r="L37" s="913"/>
      <c r="M37" s="913"/>
      <c r="N37" s="913"/>
      <c r="O37" s="913"/>
      <c r="P37" s="913"/>
    </row>
    <row r="38" spans="1:16">
      <c r="A38" t="s">
        <v>16690</v>
      </c>
      <c r="B38" t="s">
        <v>16449</v>
      </c>
      <c r="C38" t="s">
        <v>19710</v>
      </c>
      <c r="D38">
        <v>4</v>
      </c>
      <c r="E38" t="s">
        <v>19719</v>
      </c>
      <c r="J38" s="913"/>
      <c r="K38" s="913"/>
      <c r="L38" s="913"/>
      <c r="M38" s="913"/>
      <c r="N38" s="913"/>
      <c r="O38" s="913"/>
      <c r="P38" s="913"/>
    </row>
    <row r="39" spans="1:16" ht="15" customHeight="1">
      <c r="A39" t="s">
        <v>16691</v>
      </c>
      <c r="B39" t="s">
        <v>16681</v>
      </c>
      <c r="C39" t="s">
        <v>19711</v>
      </c>
      <c r="D39" t="s">
        <v>19615</v>
      </c>
      <c r="E39" t="s">
        <v>19720</v>
      </c>
      <c r="J39" s="913"/>
      <c r="K39" s="913"/>
      <c r="L39" s="913"/>
      <c r="M39" s="913"/>
      <c r="N39" s="913"/>
      <c r="O39" s="913"/>
      <c r="P39" s="913"/>
    </row>
    <row r="40" spans="1:16">
      <c r="A40" t="s">
        <v>16692</v>
      </c>
      <c r="B40" t="s">
        <v>16682</v>
      </c>
      <c r="C40" t="s">
        <v>19712</v>
      </c>
      <c r="D40">
        <v>7</v>
      </c>
      <c r="E40" t="s">
        <v>19721</v>
      </c>
      <c r="J40" s="913"/>
      <c r="K40" s="913"/>
      <c r="L40" s="913"/>
      <c r="M40" s="913"/>
      <c r="N40" s="913"/>
      <c r="O40" s="913"/>
      <c r="P40" s="913"/>
    </row>
    <row r="41" spans="1:16">
      <c r="A41" t="s">
        <v>16693</v>
      </c>
      <c r="B41" t="s">
        <v>16683</v>
      </c>
      <c r="C41" t="s">
        <v>19713</v>
      </c>
      <c r="D41">
        <v>4</v>
      </c>
      <c r="E41" t="s">
        <v>19722</v>
      </c>
      <c r="J41" s="913"/>
      <c r="K41" s="913"/>
      <c r="L41" s="913"/>
      <c r="M41" s="913"/>
      <c r="N41" s="913"/>
      <c r="O41" s="913"/>
      <c r="P41" s="913"/>
    </row>
    <row r="42" spans="1:16">
      <c r="A42" t="s">
        <v>16694</v>
      </c>
      <c r="B42" t="s">
        <v>16684</v>
      </c>
      <c r="C42" t="s">
        <v>19714</v>
      </c>
      <c r="D42">
        <v>5</v>
      </c>
      <c r="E42" t="s">
        <v>19723</v>
      </c>
      <c r="J42" s="913"/>
      <c r="K42" s="913"/>
      <c r="L42" s="913"/>
      <c r="M42" s="913"/>
      <c r="N42" s="913"/>
      <c r="O42" s="913"/>
      <c r="P42" s="913"/>
    </row>
    <row r="43" spans="1:16">
      <c r="A43" t="s">
        <v>16695</v>
      </c>
      <c r="B43" t="s">
        <v>16685</v>
      </c>
      <c r="C43" t="s">
        <v>19715</v>
      </c>
      <c r="D43">
        <v>3</v>
      </c>
      <c r="E43" t="s">
        <v>19724</v>
      </c>
      <c r="J43" s="913"/>
      <c r="K43" s="913"/>
      <c r="L43" s="913"/>
      <c r="M43" s="913"/>
      <c r="N43" s="913"/>
      <c r="O43" s="913"/>
      <c r="P43" s="913"/>
    </row>
    <row r="44" spans="1:16">
      <c r="A44" s="398" t="s">
        <v>16437</v>
      </c>
      <c r="J44" s="913"/>
      <c r="K44" s="913"/>
      <c r="L44" s="913"/>
      <c r="M44" s="913"/>
      <c r="N44" s="913"/>
      <c r="O44" s="913"/>
      <c r="P44" s="913"/>
    </row>
    <row r="45" spans="1:16">
      <c r="A45" s="398" t="s">
        <v>16438</v>
      </c>
      <c r="J45" s="910" t="s">
        <v>17265</v>
      </c>
      <c r="K45" s="910"/>
      <c r="L45" s="910"/>
      <c r="M45" s="910"/>
      <c r="N45" s="910"/>
      <c r="O45" s="910"/>
      <c r="P45" s="910"/>
    </row>
    <row r="46" spans="1:16">
      <c r="A46" s="398" t="s">
        <v>16439</v>
      </c>
      <c r="J46" s="910"/>
      <c r="K46" s="910"/>
      <c r="L46" s="910"/>
      <c r="M46" s="910"/>
      <c r="N46" s="910"/>
      <c r="O46" s="910"/>
      <c r="P46" s="910"/>
    </row>
    <row r="47" spans="1:16">
      <c r="A47" s="398" t="s">
        <v>16440</v>
      </c>
      <c r="G47" t="s">
        <v>16450</v>
      </c>
      <c r="J47" s="910"/>
      <c r="K47" s="910"/>
      <c r="L47" s="910"/>
      <c r="M47" s="910"/>
      <c r="N47" s="910"/>
      <c r="O47" s="910"/>
      <c r="P47" s="910"/>
    </row>
    <row r="48" spans="1:16">
      <c r="A48" s="398" t="s">
        <v>16441</v>
      </c>
      <c r="J48" s="910"/>
      <c r="K48" s="910"/>
      <c r="L48" s="910"/>
      <c r="M48" s="910"/>
      <c r="N48" s="910"/>
      <c r="O48" s="910"/>
      <c r="P48" s="910"/>
    </row>
    <row r="49" spans="1:16">
      <c r="A49" s="398" t="s">
        <v>16442</v>
      </c>
      <c r="J49" s="910"/>
      <c r="K49" s="910"/>
      <c r="L49" s="910"/>
      <c r="M49" s="910"/>
      <c r="N49" s="910"/>
      <c r="O49" s="910"/>
      <c r="P49" s="910"/>
    </row>
    <row r="50" spans="1:16">
      <c r="A50" s="398" t="s">
        <v>16443</v>
      </c>
      <c r="J50" s="910"/>
      <c r="K50" s="910"/>
      <c r="L50" s="910"/>
      <c r="M50" s="910"/>
      <c r="N50" s="910"/>
      <c r="O50" s="910"/>
      <c r="P50" s="910"/>
    </row>
    <row r="51" spans="1:16">
      <c r="A51" s="398" t="s">
        <v>16444</v>
      </c>
      <c r="J51" s="910"/>
      <c r="K51" s="910"/>
      <c r="L51" s="910"/>
      <c r="M51" s="910"/>
      <c r="N51" s="910"/>
      <c r="O51" s="910"/>
      <c r="P51" s="910"/>
    </row>
    <row r="52" spans="1:16">
      <c r="A52" s="398" t="s">
        <v>16445</v>
      </c>
      <c r="J52" s="910"/>
      <c r="K52" s="910"/>
      <c r="L52" s="910"/>
      <c r="M52" s="910"/>
      <c r="N52" s="910"/>
      <c r="O52" s="910"/>
      <c r="P52" s="910"/>
    </row>
    <row r="53" spans="1:16">
      <c r="A53" s="398" t="s">
        <v>16446</v>
      </c>
      <c r="J53" s="910"/>
      <c r="K53" s="910"/>
      <c r="L53" s="910"/>
      <c r="M53" s="910"/>
      <c r="N53" s="910"/>
      <c r="O53" s="910"/>
      <c r="P53" s="910"/>
    </row>
    <row r="54" spans="1:16">
      <c r="A54" s="398" t="s">
        <v>16447</v>
      </c>
      <c r="J54" s="910"/>
      <c r="K54" s="910"/>
      <c r="L54" s="910"/>
      <c r="M54" s="910"/>
      <c r="N54" s="910"/>
      <c r="O54" s="910"/>
      <c r="P54" s="910"/>
    </row>
    <row r="55" spans="1:16">
      <c r="J55" s="910"/>
      <c r="K55" s="910"/>
      <c r="L55" s="910"/>
      <c r="M55" s="910"/>
      <c r="N55" s="910"/>
      <c r="O55" s="910"/>
      <c r="P55" s="910"/>
    </row>
    <row r="56" spans="1:16">
      <c r="A56" s="596"/>
      <c r="B56" s="596"/>
      <c r="J56" s="910"/>
      <c r="K56" s="910"/>
      <c r="L56" s="910"/>
      <c r="M56" s="910"/>
      <c r="N56" s="910"/>
      <c r="O56" s="910"/>
      <c r="P56" s="910"/>
    </row>
    <row r="57" spans="1:16">
      <c r="A57" s="596" t="s">
        <v>2478</v>
      </c>
      <c r="B57" s="596"/>
      <c r="J57" s="910"/>
      <c r="K57" s="910"/>
      <c r="L57" s="910"/>
      <c r="M57" s="910"/>
      <c r="N57" s="910"/>
      <c r="O57" s="910"/>
      <c r="P57" s="910"/>
    </row>
    <row r="58" spans="1:16">
      <c r="A58" s="596" t="s">
        <v>9244</v>
      </c>
      <c r="B58" s="596" t="s">
        <v>17228</v>
      </c>
      <c r="J58" s="910"/>
      <c r="K58" s="910"/>
      <c r="L58" s="910"/>
      <c r="M58" s="910"/>
      <c r="N58" s="910"/>
      <c r="O58" s="910"/>
      <c r="P58" s="910"/>
    </row>
    <row r="59" spans="1:16">
      <c r="A59" s="596" t="s">
        <v>21331</v>
      </c>
      <c r="B59" s="596" t="s">
        <v>17229</v>
      </c>
      <c r="J59" s="910" t="s">
        <v>17266</v>
      </c>
      <c r="K59" s="910"/>
      <c r="L59" s="910"/>
      <c r="M59" s="910"/>
      <c r="N59" s="910"/>
      <c r="O59" s="910"/>
      <c r="P59" s="910"/>
    </row>
    <row r="60" spans="1:16">
      <c r="A60" s="596" t="s">
        <v>17225</v>
      </c>
      <c r="B60" s="596" t="s">
        <v>17230</v>
      </c>
      <c r="J60" s="910"/>
      <c r="K60" s="910"/>
      <c r="L60" s="910"/>
      <c r="M60" s="910"/>
      <c r="N60" s="910"/>
      <c r="O60" s="910"/>
      <c r="P60" s="910"/>
    </row>
    <row r="61" spans="1:16">
      <c r="A61" s="596" t="s">
        <v>17226</v>
      </c>
      <c r="B61" s="596"/>
      <c r="J61" s="910"/>
      <c r="K61" s="910"/>
      <c r="L61" s="910"/>
      <c r="M61" s="910"/>
      <c r="N61" s="910"/>
      <c r="O61" s="910"/>
      <c r="P61" s="910"/>
    </row>
    <row r="62" spans="1:16">
      <c r="A62" s="596" t="s">
        <v>17227</v>
      </c>
      <c r="B62" s="596"/>
      <c r="J62" s="910"/>
      <c r="K62" s="910"/>
      <c r="L62" s="910"/>
      <c r="M62" s="910"/>
      <c r="N62" s="910"/>
      <c r="O62" s="910"/>
      <c r="P62" s="910"/>
    </row>
    <row r="63" spans="1:16">
      <c r="A63" s="596"/>
      <c r="B63" s="596"/>
      <c r="J63" s="910"/>
      <c r="K63" s="910"/>
      <c r="L63" s="910"/>
      <c r="M63" s="910"/>
      <c r="N63" s="910"/>
      <c r="O63" s="910"/>
      <c r="P63" s="910"/>
    </row>
    <row r="64" spans="1:16">
      <c r="A64" s="596"/>
      <c r="B64" s="596"/>
      <c r="J64" s="910"/>
      <c r="K64" s="910"/>
      <c r="L64" s="910"/>
      <c r="M64" s="910"/>
      <c r="N64" s="910"/>
      <c r="O64" s="910"/>
      <c r="P64" s="910"/>
    </row>
    <row r="65" spans="1:16">
      <c r="A65" s="596"/>
      <c r="B65" s="596"/>
      <c r="J65" s="910"/>
      <c r="K65" s="910"/>
      <c r="L65" s="910"/>
      <c r="M65" s="910"/>
      <c r="N65" s="910"/>
      <c r="O65" s="910"/>
      <c r="P65" s="910"/>
    </row>
    <row r="66" spans="1:16">
      <c r="A66" s="642" t="s">
        <v>21337</v>
      </c>
      <c r="B66" s="596" t="s">
        <v>21336</v>
      </c>
      <c r="C66" t="s">
        <v>21340</v>
      </c>
      <c r="J66" s="910"/>
      <c r="K66" s="910"/>
      <c r="L66" s="910"/>
      <c r="M66" s="910"/>
      <c r="N66" s="910"/>
      <c r="O66" s="910"/>
      <c r="P66" s="910"/>
    </row>
    <row r="67" spans="1:16">
      <c r="A67" s="643" t="s">
        <v>21345</v>
      </c>
      <c r="B67" s="644" t="s">
        <v>21334</v>
      </c>
      <c r="C67" t="s">
        <v>21335</v>
      </c>
      <c r="J67" s="910"/>
      <c r="K67" s="910"/>
      <c r="L67" s="910"/>
      <c r="M67" s="910"/>
      <c r="N67" s="910"/>
      <c r="O67" s="910"/>
      <c r="P67" s="910"/>
    </row>
    <row r="68" spans="1:16">
      <c r="A68" s="596"/>
      <c r="B68" s="596"/>
      <c r="J68" s="910"/>
      <c r="K68" s="910"/>
      <c r="L68" s="910"/>
      <c r="M68" s="910"/>
      <c r="N68" s="910"/>
      <c r="O68" s="910"/>
      <c r="P68" s="910"/>
    </row>
    <row r="69" spans="1:16">
      <c r="A69" s="645" t="s">
        <v>21338</v>
      </c>
      <c r="B69" s="596" t="s">
        <v>21339</v>
      </c>
      <c r="J69" s="911" t="s">
        <v>16448</v>
      </c>
      <c r="K69" s="911"/>
      <c r="L69" s="911"/>
      <c r="M69" s="911"/>
      <c r="N69" s="911"/>
      <c r="O69" s="911"/>
      <c r="P69" s="911"/>
    </row>
    <row r="70" spans="1:16">
      <c r="A70" s="596"/>
      <c r="B70" s="596"/>
      <c r="J70" s="911"/>
      <c r="K70" s="911"/>
      <c r="L70" s="911"/>
      <c r="M70" s="911"/>
      <c r="N70" s="911"/>
      <c r="O70" s="911"/>
      <c r="P70" s="911"/>
    </row>
    <row r="71" spans="1:16">
      <c r="A71" s="646" t="s">
        <v>21342</v>
      </c>
      <c r="B71" s="596" t="s">
        <v>21341</v>
      </c>
      <c r="J71" s="911"/>
      <c r="K71" s="911"/>
      <c r="L71" s="911"/>
      <c r="M71" s="911"/>
      <c r="N71" s="911"/>
      <c r="O71" s="911"/>
      <c r="P71" s="911"/>
    </row>
    <row r="72" spans="1:16">
      <c r="A72" s="596"/>
      <c r="B72" s="596"/>
      <c r="J72" s="911"/>
      <c r="K72" s="911"/>
      <c r="L72" s="911"/>
      <c r="M72" s="911"/>
      <c r="N72" s="911"/>
      <c r="O72" s="911"/>
      <c r="P72" s="911"/>
    </row>
    <row r="73" spans="1:16">
      <c r="A73" s="647" t="s">
        <v>21344</v>
      </c>
      <c r="B73" s="596" t="s">
        <v>21343</v>
      </c>
      <c r="J73" s="911"/>
      <c r="K73" s="911"/>
      <c r="L73" s="911"/>
      <c r="M73" s="911"/>
      <c r="N73" s="911"/>
      <c r="O73" s="911"/>
      <c r="P73" s="911"/>
    </row>
    <row r="74" spans="1:16">
      <c r="J74" s="911"/>
      <c r="K74" s="911"/>
      <c r="L74" s="911"/>
      <c r="M74" s="911"/>
      <c r="N74" s="911"/>
      <c r="O74" s="911"/>
      <c r="P74" s="911"/>
    </row>
    <row r="75" spans="1:16">
      <c r="J75" s="911"/>
      <c r="K75" s="911"/>
      <c r="L75" s="911"/>
      <c r="M75" s="911"/>
      <c r="N75" s="911"/>
      <c r="O75" s="911"/>
      <c r="P75" s="911"/>
    </row>
    <row r="76" spans="1:16">
      <c r="J76" s="911"/>
      <c r="K76" s="911"/>
      <c r="L76" s="911"/>
      <c r="M76" s="911"/>
      <c r="N76" s="911"/>
      <c r="O76" s="911"/>
      <c r="P76" s="911"/>
    </row>
    <row r="77" spans="1:16">
      <c r="J77" s="911"/>
      <c r="K77" s="911"/>
      <c r="L77" s="911"/>
      <c r="M77" s="911"/>
      <c r="N77" s="911"/>
      <c r="O77" s="911"/>
      <c r="P77" s="911"/>
    </row>
    <row r="78" spans="1:16">
      <c r="J78" s="911"/>
      <c r="K78" s="911"/>
      <c r="L78" s="911"/>
      <c r="M78" s="911"/>
      <c r="N78" s="911"/>
      <c r="O78" s="911"/>
      <c r="P78" s="911"/>
    </row>
    <row r="79" spans="1:16">
      <c r="J79" s="911"/>
      <c r="K79" s="911"/>
      <c r="L79" s="911"/>
      <c r="M79" s="911"/>
      <c r="N79" s="911"/>
      <c r="O79" s="911"/>
      <c r="P79" s="911"/>
    </row>
  </sheetData>
  <mergeCells count="8">
    <mergeCell ref="A1:D1"/>
    <mergeCell ref="J45:P58"/>
    <mergeCell ref="J59:P68"/>
    <mergeCell ref="J69:P79"/>
    <mergeCell ref="J2:P33"/>
    <mergeCell ref="J34:P44"/>
    <mergeCell ref="A33:D33"/>
    <mergeCell ref="A2:D2"/>
  </mergeCells>
  <hyperlinks>
    <hyperlink ref="A1" location="'0000'!A1" display="|🔝| To main page" xr:uid="{00000000-0004-0000-1200-000000000000}"/>
    <hyperlink ref="E1:H1" r:id="rId1" display="DONATE" xr:uid="{00000000-0004-0000-1200-000001000000}"/>
    <hyperlink ref="A66" r:id="rId2" display="https://web.archive.org/web/20030208021439/http:/members.ozemail.com.au/~bowley/mercs/events/elient.html" xr:uid="{00000000-0004-0000-1200-000002000000}"/>
  </hyperlinks>
  <pageMargins left="0.7" right="0.7" top="0.75" bottom="0.75" header="0.3" footer="0.3"/>
  <pageSetup paperSize="9" orientation="portrait" r:id="rId3"/>
  <drawing r:id="rId4"/>
  <tableParts count="2">
    <tablePart r:id="rId5"/>
    <tablePart r:id="rId6"/>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Лист17">
    <tabColor rgb="FFC00000"/>
    <pageSetUpPr fitToPage="1"/>
  </sheetPr>
  <dimension ref="A1:O75"/>
  <sheetViews>
    <sheetView topLeftCell="C1" workbookViewId="0">
      <selection activeCell="G3" sqref="G3"/>
    </sheetView>
  </sheetViews>
  <sheetFormatPr defaultRowHeight="15"/>
  <cols>
    <col min="1" max="1" width="12.7109375" customWidth="1"/>
    <col min="2" max="2" width="37.7109375" bestFit="1" customWidth="1"/>
    <col min="3" max="3" width="12" customWidth="1"/>
    <col min="4" max="4" width="36.5703125" bestFit="1" customWidth="1"/>
    <col min="5" max="6" width="17.140625" customWidth="1"/>
    <col min="7" max="7" width="22.5703125" customWidth="1"/>
    <col min="8" max="8" width="78.42578125" bestFit="1" customWidth="1"/>
    <col min="14" max="14" width="31.85546875" customWidth="1"/>
  </cols>
  <sheetData>
    <row r="1" spans="1:15" ht="23.25">
      <c r="A1" s="850" t="s">
        <v>14028</v>
      </c>
      <c r="B1" s="850"/>
      <c r="C1" s="850"/>
      <c r="D1" s="850"/>
      <c r="E1" s="711"/>
      <c r="F1" s="711"/>
      <c r="G1" s="711"/>
      <c r="H1" s="797" t="s">
        <v>14040</v>
      </c>
      <c r="I1" s="798"/>
      <c r="J1" s="798"/>
      <c r="K1" s="798"/>
    </row>
    <row r="2" spans="1:15">
      <c r="A2" s="240" t="s">
        <v>4940</v>
      </c>
      <c r="B2" s="241" t="s">
        <v>4939</v>
      </c>
      <c r="C2" s="241" t="s">
        <v>4938</v>
      </c>
      <c r="D2" s="241" t="s">
        <v>4924</v>
      </c>
      <c r="E2" s="242" t="s">
        <v>21770</v>
      </c>
      <c r="F2" s="242" t="s">
        <v>21771</v>
      </c>
      <c r="G2" s="242" t="s">
        <v>21773</v>
      </c>
      <c r="H2" s="242" t="s">
        <v>4925</v>
      </c>
    </row>
    <row r="3" spans="1:15">
      <c r="A3" s="779">
        <v>1</v>
      </c>
      <c r="B3" s="53" t="s">
        <v>4926</v>
      </c>
      <c r="C3" s="53" t="s">
        <v>4921</v>
      </c>
      <c r="D3" s="53" t="s">
        <v>4922</v>
      </c>
      <c r="E3" s="781"/>
      <c r="F3" s="781" t="s">
        <v>21772</v>
      </c>
      <c r="G3" s="781"/>
      <c r="H3" s="780" t="s">
        <v>4923</v>
      </c>
      <c r="J3" s="851" t="s">
        <v>15402</v>
      </c>
      <c r="K3" s="851"/>
      <c r="L3" s="851"/>
    </row>
    <row r="4" spans="1:15">
      <c r="A4" s="779">
        <v>1</v>
      </c>
      <c r="B4" s="53" t="s">
        <v>4926</v>
      </c>
      <c r="C4" s="53" t="s">
        <v>4921</v>
      </c>
      <c r="D4" s="53" t="s">
        <v>4955</v>
      </c>
      <c r="E4" s="781"/>
      <c r="F4" s="781" t="s">
        <v>21772</v>
      </c>
      <c r="G4" s="781"/>
      <c r="H4" s="780" t="s">
        <v>4923</v>
      </c>
      <c r="J4" s="851"/>
      <c r="K4" s="851"/>
      <c r="L4" s="851"/>
      <c r="N4" t="str">
        <f>D3</f>
        <v>Treason (including Assault Upon a Lord)</v>
      </c>
      <c r="O4" t="str">
        <f>H3</f>
        <v>Death (instant)</v>
      </c>
    </row>
    <row r="5" spans="1:15" ht="18.75">
      <c r="A5" s="779">
        <v>1</v>
      </c>
      <c r="B5" s="53" t="s">
        <v>4926</v>
      </c>
      <c r="C5" s="53" t="s">
        <v>4921</v>
      </c>
      <c r="D5" s="53" t="s">
        <v>4956</v>
      </c>
      <c r="E5" s="781"/>
      <c r="F5" s="781" t="s">
        <v>21772</v>
      </c>
      <c r="G5" s="781"/>
      <c r="H5" s="780" t="s">
        <v>4950</v>
      </c>
      <c r="J5" s="852" t="s">
        <v>15418</v>
      </c>
      <c r="K5" s="852"/>
      <c r="L5" s="852"/>
    </row>
    <row r="6" spans="1:15" ht="18.75">
      <c r="A6" s="779">
        <v>1</v>
      </c>
      <c r="B6" s="53" t="s">
        <v>4926</v>
      </c>
      <c r="C6" s="53" t="s">
        <v>4921</v>
      </c>
      <c r="D6" s="53" t="s">
        <v>4971</v>
      </c>
      <c r="E6" s="781"/>
      <c r="F6" s="781" t="s">
        <v>21772</v>
      </c>
      <c r="G6" s="781"/>
      <c r="H6" s="780" t="s">
        <v>4957</v>
      </c>
      <c r="J6" s="852" t="s">
        <v>4937</v>
      </c>
      <c r="K6" s="852"/>
      <c r="L6" s="852"/>
    </row>
    <row r="7" spans="1:15" ht="18.75">
      <c r="A7" s="779">
        <v>1</v>
      </c>
      <c r="B7" s="53" t="s">
        <v>4926</v>
      </c>
      <c r="C7" s="53" t="s">
        <v>4921</v>
      </c>
      <c r="D7" s="53" t="s">
        <v>4972</v>
      </c>
      <c r="E7" s="781"/>
      <c r="F7" s="781" t="s">
        <v>21772</v>
      </c>
      <c r="G7" s="781"/>
      <c r="H7" s="780" t="s">
        <v>4958</v>
      </c>
      <c r="J7" s="852" t="s">
        <v>15419</v>
      </c>
      <c r="K7" s="852"/>
      <c r="L7" s="852"/>
    </row>
    <row r="8" spans="1:15" ht="18.75">
      <c r="A8" s="52">
        <v>1</v>
      </c>
      <c r="B8" s="1" t="s">
        <v>4926</v>
      </c>
      <c r="C8" s="39" t="s">
        <v>4952</v>
      </c>
      <c r="D8" s="1" t="s">
        <v>4973</v>
      </c>
      <c r="E8" s="43"/>
      <c r="F8" s="43"/>
      <c r="G8" s="43"/>
      <c r="H8" s="239" t="s">
        <v>4959</v>
      </c>
      <c r="J8" s="852"/>
      <c r="K8" s="852"/>
      <c r="L8" s="852"/>
    </row>
    <row r="9" spans="1:15" ht="18.75">
      <c r="A9" s="52">
        <v>1</v>
      </c>
      <c r="B9" s="1" t="s">
        <v>4926</v>
      </c>
      <c r="C9" s="39" t="s">
        <v>4952</v>
      </c>
      <c r="D9" s="1" t="s">
        <v>4974</v>
      </c>
      <c r="E9" s="43"/>
      <c r="F9" s="43"/>
      <c r="G9" s="43"/>
      <c r="H9" s="239" t="s">
        <v>5046</v>
      </c>
      <c r="J9" s="852"/>
      <c r="K9" s="852"/>
      <c r="L9" s="852"/>
    </row>
    <row r="10" spans="1:15" ht="30">
      <c r="A10" s="52">
        <v>1</v>
      </c>
      <c r="B10" s="1" t="s">
        <v>4926</v>
      </c>
      <c r="C10" s="39" t="s">
        <v>4952</v>
      </c>
      <c r="D10" s="1" t="s">
        <v>4975</v>
      </c>
      <c r="E10" s="43"/>
      <c r="F10" s="43"/>
      <c r="G10" s="43"/>
      <c r="H10" s="239" t="s">
        <v>5019</v>
      </c>
      <c r="J10" s="852"/>
      <c r="K10" s="852"/>
      <c r="L10" s="852"/>
    </row>
    <row r="11" spans="1:15" ht="18.75">
      <c r="A11" s="52">
        <v>1</v>
      </c>
      <c r="B11" s="1" t="s">
        <v>4926</v>
      </c>
      <c r="C11" s="39" t="s">
        <v>4952</v>
      </c>
      <c r="D11" s="1" t="s">
        <v>4976</v>
      </c>
      <c r="E11" s="43"/>
      <c r="F11" s="43"/>
      <c r="G11" s="43"/>
      <c r="H11" s="239" t="s">
        <v>5020</v>
      </c>
      <c r="J11" s="852"/>
      <c r="K11" s="852"/>
      <c r="L11" s="852"/>
    </row>
    <row r="12" spans="1:15" ht="18.75">
      <c r="A12" s="52">
        <v>1</v>
      </c>
      <c r="B12" s="1" t="s">
        <v>4926</v>
      </c>
      <c r="C12" s="1" t="s">
        <v>4953</v>
      </c>
      <c r="D12" s="1" t="s">
        <v>5048</v>
      </c>
      <c r="E12" s="43"/>
      <c r="F12" s="43"/>
      <c r="G12" s="43"/>
      <c r="H12" s="239" t="s">
        <v>5049</v>
      </c>
      <c r="J12" s="852"/>
      <c r="K12" s="852"/>
      <c r="L12" s="852"/>
    </row>
    <row r="13" spans="1:15" ht="30">
      <c r="A13" s="52">
        <v>1</v>
      </c>
      <c r="B13" s="1" t="s">
        <v>4926</v>
      </c>
      <c r="C13" s="1" t="s">
        <v>4953</v>
      </c>
      <c r="D13" s="1" t="s">
        <v>4977</v>
      </c>
      <c r="E13" s="43"/>
      <c r="F13" s="43"/>
      <c r="G13" s="43"/>
      <c r="H13" s="239" t="s">
        <v>4961</v>
      </c>
      <c r="J13" s="852"/>
      <c r="K13" s="852"/>
      <c r="L13" s="852"/>
    </row>
    <row r="14" spans="1:15">
      <c r="A14" s="52">
        <v>1</v>
      </c>
      <c r="B14" s="1" t="s">
        <v>4926</v>
      </c>
      <c r="C14" s="1" t="s">
        <v>4954</v>
      </c>
      <c r="D14" s="1" t="s">
        <v>4978</v>
      </c>
      <c r="E14" s="43"/>
      <c r="F14" s="43"/>
      <c r="G14" s="43"/>
      <c r="H14" s="239" t="s">
        <v>5021</v>
      </c>
    </row>
    <row r="15" spans="1:15">
      <c r="A15" s="779">
        <v>2</v>
      </c>
      <c r="B15" s="53" t="s">
        <v>4949</v>
      </c>
      <c r="C15" s="53" t="s">
        <v>4921</v>
      </c>
      <c r="D15" s="53" t="s">
        <v>4979</v>
      </c>
      <c r="E15" s="781"/>
      <c r="F15" s="781" t="s">
        <v>21772</v>
      </c>
      <c r="G15" s="781"/>
      <c r="H15" s="780" t="s">
        <v>4923</v>
      </c>
    </row>
    <row r="16" spans="1:15">
      <c r="A16" s="779">
        <v>2</v>
      </c>
      <c r="B16" s="53" t="s">
        <v>4949</v>
      </c>
      <c r="C16" s="53" t="s">
        <v>4921</v>
      </c>
      <c r="D16" s="53" t="s">
        <v>4980</v>
      </c>
      <c r="E16" s="781"/>
      <c r="F16" s="781" t="s">
        <v>21772</v>
      </c>
      <c r="G16" s="781"/>
      <c r="H16" s="780" t="s">
        <v>4966</v>
      </c>
    </row>
    <row r="17" spans="1:8" ht="45">
      <c r="A17" s="779">
        <v>2</v>
      </c>
      <c r="B17" s="53" t="s">
        <v>4949</v>
      </c>
      <c r="C17" s="53" t="s">
        <v>4921</v>
      </c>
      <c r="D17" s="53" t="s">
        <v>4981</v>
      </c>
      <c r="E17" s="781"/>
      <c r="F17" s="781" t="s">
        <v>21772</v>
      </c>
      <c r="G17" s="781"/>
      <c r="H17" s="780" t="s">
        <v>5022</v>
      </c>
    </row>
    <row r="18" spans="1:8" ht="30">
      <c r="A18" s="52">
        <v>2</v>
      </c>
      <c r="B18" s="1" t="s">
        <v>4949</v>
      </c>
      <c r="C18" s="1" t="s">
        <v>4952</v>
      </c>
      <c r="D18" s="1" t="s">
        <v>4982</v>
      </c>
      <c r="E18" s="43"/>
      <c r="F18" s="43"/>
      <c r="G18" s="43"/>
      <c r="H18" s="239" t="s">
        <v>4970</v>
      </c>
    </row>
    <row r="19" spans="1:8" ht="30">
      <c r="A19" s="52">
        <v>2</v>
      </c>
      <c r="B19" s="1" t="s">
        <v>4949</v>
      </c>
      <c r="C19" s="1" t="s">
        <v>4952</v>
      </c>
      <c r="D19" s="1" t="s">
        <v>4983</v>
      </c>
      <c r="E19" s="43"/>
      <c r="F19" s="43"/>
      <c r="G19" s="43"/>
      <c r="H19" s="239" t="s">
        <v>4969</v>
      </c>
    </row>
    <row r="20" spans="1:8" ht="30">
      <c r="A20" s="52">
        <v>2</v>
      </c>
      <c r="B20" s="1" t="s">
        <v>4949</v>
      </c>
      <c r="C20" s="1" t="s">
        <v>4952</v>
      </c>
      <c r="D20" s="1" t="s">
        <v>4984</v>
      </c>
      <c r="E20" s="43"/>
      <c r="F20" s="43"/>
      <c r="G20" s="43"/>
      <c r="H20" s="239" t="s">
        <v>18627</v>
      </c>
    </row>
    <row r="21" spans="1:8" ht="30">
      <c r="A21" s="52">
        <v>2</v>
      </c>
      <c r="B21" s="1" t="s">
        <v>4949</v>
      </c>
      <c r="C21" s="1" t="s">
        <v>4952</v>
      </c>
      <c r="D21" s="1" t="s">
        <v>4985</v>
      </c>
      <c r="E21" s="43"/>
      <c r="F21" s="43"/>
      <c r="G21" s="43"/>
      <c r="H21" s="239" t="s">
        <v>4963</v>
      </c>
    </row>
    <row r="22" spans="1:8" ht="30">
      <c r="A22" s="52">
        <v>2</v>
      </c>
      <c r="B22" s="1" t="s">
        <v>4949</v>
      </c>
      <c r="C22" s="1" t="s">
        <v>4952</v>
      </c>
      <c r="D22" s="1" t="s">
        <v>4986</v>
      </c>
      <c r="E22" s="43"/>
      <c r="F22" s="43"/>
      <c r="G22" s="43"/>
      <c r="H22" s="239" t="s">
        <v>5023</v>
      </c>
    </row>
    <row r="23" spans="1:8" ht="30">
      <c r="A23" s="52">
        <v>2</v>
      </c>
      <c r="B23" s="1" t="s">
        <v>4949</v>
      </c>
      <c r="C23" s="1" t="s">
        <v>4952</v>
      </c>
      <c r="D23" s="1" t="s">
        <v>4987</v>
      </c>
      <c r="E23" s="43"/>
      <c r="F23" s="43"/>
      <c r="G23" s="43"/>
      <c r="H23" s="239" t="s">
        <v>4964</v>
      </c>
    </row>
    <row r="24" spans="1:8">
      <c r="A24" s="52">
        <v>2</v>
      </c>
      <c r="B24" s="1" t="s">
        <v>4949</v>
      </c>
      <c r="C24" s="1" t="s">
        <v>4953</v>
      </c>
      <c r="D24" s="1" t="s">
        <v>4988</v>
      </c>
      <c r="E24" s="43"/>
      <c r="F24" s="43"/>
      <c r="G24" s="43"/>
      <c r="H24" s="239" t="s">
        <v>5024</v>
      </c>
    </row>
    <row r="25" spans="1:8" ht="30">
      <c r="A25" s="52">
        <v>2</v>
      </c>
      <c r="B25" s="1" t="s">
        <v>4949</v>
      </c>
      <c r="C25" s="1" t="s">
        <v>4953</v>
      </c>
      <c r="D25" s="1" t="s">
        <v>4989</v>
      </c>
      <c r="E25" s="43"/>
      <c r="F25" s="43"/>
      <c r="G25" s="43"/>
      <c r="H25" s="239" t="s">
        <v>5025</v>
      </c>
    </row>
    <row r="26" spans="1:8" ht="30">
      <c r="A26" s="52">
        <v>2</v>
      </c>
      <c r="B26" s="1" t="s">
        <v>4949</v>
      </c>
      <c r="C26" s="1" t="s">
        <v>4953</v>
      </c>
      <c r="D26" s="1" t="s">
        <v>4990</v>
      </c>
      <c r="E26" s="43"/>
      <c r="F26" s="43"/>
      <c r="G26" s="43"/>
      <c r="H26" s="239" t="s">
        <v>4962</v>
      </c>
    </row>
    <row r="27" spans="1:8" ht="30">
      <c r="A27" s="52">
        <v>2</v>
      </c>
      <c r="B27" s="1" t="s">
        <v>4949</v>
      </c>
      <c r="C27" s="1" t="s">
        <v>4954</v>
      </c>
      <c r="D27" s="1" t="s">
        <v>4991</v>
      </c>
      <c r="E27" s="43"/>
      <c r="F27" s="43"/>
      <c r="G27" s="43"/>
      <c r="H27" s="239" t="s">
        <v>5047</v>
      </c>
    </row>
    <row r="28" spans="1:8" ht="30">
      <c r="A28" s="52">
        <v>2</v>
      </c>
      <c r="B28" s="1" t="s">
        <v>4949</v>
      </c>
      <c r="C28" s="1" t="s">
        <v>4954</v>
      </c>
      <c r="D28" s="1" t="s">
        <v>4992</v>
      </c>
      <c r="E28" s="43"/>
      <c r="F28" s="43"/>
      <c r="G28" s="43"/>
      <c r="H28" s="239" t="s">
        <v>5026</v>
      </c>
    </row>
    <row r="29" spans="1:8">
      <c r="A29" s="52">
        <v>2</v>
      </c>
      <c r="B29" s="1" t="s">
        <v>4949</v>
      </c>
      <c r="C29" s="1" t="s">
        <v>4954</v>
      </c>
      <c r="D29" s="1" t="s">
        <v>4993</v>
      </c>
      <c r="E29" s="43"/>
      <c r="F29" s="43"/>
      <c r="G29" s="43"/>
      <c r="H29" s="239" t="s">
        <v>4960</v>
      </c>
    </row>
    <row r="30" spans="1:8" ht="30">
      <c r="A30" s="52">
        <v>2</v>
      </c>
      <c r="B30" s="1" t="s">
        <v>4949</v>
      </c>
      <c r="C30" s="1" t="s">
        <v>4954</v>
      </c>
      <c r="D30" s="1" t="s">
        <v>4994</v>
      </c>
      <c r="E30" s="43"/>
      <c r="F30" s="43"/>
      <c r="G30" s="43"/>
      <c r="H30" s="239" t="s">
        <v>5027</v>
      </c>
    </row>
    <row r="31" spans="1:8" ht="30">
      <c r="A31" s="52">
        <v>2</v>
      </c>
      <c r="B31" s="1" t="s">
        <v>4949</v>
      </c>
      <c r="C31" s="1" t="s">
        <v>4954</v>
      </c>
      <c r="D31" s="1" t="s">
        <v>4995</v>
      </c>
      <c r="E31" s="43"/>
      <c r="F31" s="43"/>
      <c r="G31" s="43"/>
      <c r="H31" s="239" t="s">
        <v>5028</v>
      </c>
    </row>
    <row r="32" spans="1:8" ht="30">
      <c r="A32" s="52">
        <v>2</v>
      </c>
      <c r="B32" s="1" t="s">
        <v>4949</v>
      </c>
      <c r="C32" s="1" t="s">
        <v>4954</v>
      </c>
      <c r="D32" s="1" t="s">
        <v>4996</v>
      </c>
      <c r="E32" s="43"/>
      <c r="F32" s="43"/>
      <c r="G32" s="43"/>
      <c r="H32" s="239" t="s">
        <v>5029</v>
      </c>
    </row>
    <row r="33" spans="1:8" ht="45">
      <c r="A33" s="779">
        <v>3</v>
      </c>
      <c r="B33" s="53" t="s">
        <v>4951</v>
      </c>
      <c r="C33" s="53" t="s">
        <v>4921</v>
      </c>
      <c r="D33" s="53" t="s">
        <v>4997</v>
      </c>
      <c r="E33" s="781"/>
      <c r="F33" s="781" t="s">
        <v>21772</v>
      </c>
      <c r="G33" s="781"/>
      <c r="H33" s="780" t="s">
        <v>4968</v>
      </c>
    </row>
    <row r="34" spans="1:8" ht="30">
      <c r="A34" s="52">
        <v>3</v>
      </c>
      <c r="B34" s="1" t="s">
        <v>4951</v>
      </c>
      <c r="C34" s="1" t="s">
        <v>4952</v>
      </c>
      <c r="D34" s="1" t="s">
        <v>4998</v>
      </c>
      <c r="E34" s="43"/>
      <c r="F34" s="43"/>
      <c r="G34" s="43"/>
      <c r="H34" s="239" t="s">
        <v>4967</v>
      </c>
    </row>
    <row r="35" spans="1:8" ht="45">
      <c r="A35" s="52">
        <v>3</v>
      </c>
      <c r="B35" s="1" t="s">
        <v>4951</v>
      </c>
      <c r="C35" s="1" t="s">
        <v>4952</v>
      </c>
      <c r="D35" s="1" t="s">
        <v>4999</v>
      </c>
      <c r="E35" s="43"/>
      <c r="F35" s="43"/>
      <c r="G35" s="43"/>
      <c r="H35" s="239" t="s">
        <v>5030</v>
      </c>
    </row>
    <row r="36" spans="1:8" ht="30">
      <c r="A36" s="52">
        <v>3</v>
      </c>
      <c r="B36" s="1" t="s">
        <v>4951</v>
      </c>
      <c r="C36" s="1" t="s">
        <v>4952</v>
      </c>
      <c r="D36" s="1" t="s">
        <v>4986</v>
      </c>
      <c r="E36" s="43"/>
      <c r="F36" s="43"/>
      <c r="G36" s="43"/>
      <c r="H36" s="239" t="s">
        <v>5031</v>
      </c>
    </row>
    <row r="37" spans="1:8" ht="45">
      <c r="A37" s="52">
        <v>3</v>
      </c>
      <c r="B37" s="1" t="s">
        <v>4951</v>
      </c>
      <c r="C37" s="1" t="s">
        <v>4953</v>
      </c>
      <c r="D37" s="1" t="s">
        <v>5000</v>
      </c>
      <c r="E37" s="43"/>
      <c r="F37" s="43"/>
      <c r="G37" s="43"/>
      <c r="H37" s="239" t="s">
        <v>5032</v>
      </c>
    </row>
    <row r="38" spans="1:8">
      <c r="A38" s="52">
        <v>3</v>
      </c>
      <c r="B38" s="1" t="s">
        <v>4951</v>
      </c>
      <c r="C38" s="1" t="s">
        <v>4954</v>
      </c>
      <c r="D38" s="1" t="s">
        <v>5001</v>
      </c>
      <c r="E38" s="43"/>
      <c r="F38" s="43"/>
      <c r="G38" s="43"/>
      <c r="H38" s="239" t="s">
        <v>5033</v>
      </c>
    </row>
    <row r="39" spans="1:8">
      <c r="A39" s="52">
        <v>3</v>
      </c>
      <c r="B39" s="1" t="s">
        <v>4951</v>
      </c>
      <c r="C39" s="1" t="s">
        <v>4954</v>
      </c>
      <c r="D39" s="1" t="s">
        <v>5002</v>
      </c>
      <c r="E39" s="43"/>
      <c r="F39" s="43"/>
      <c r="G39" s="43"/>
      <c r="H39" s="239" t="s">
        <v>5034</v>
      </c>
    </row>
    <row r="40" spans="1:8" ht="30">
      <c r="A40" s="779">
        <v>4</v>
      </c>
      <c r="B40" s="53" t="s">
        <v>4947</v>
      </c>
      <c r="C40" s="53" t="s">
        <v>4921</v>
      </c>
      <c r="D40" s="53" t="s">
        <v>5003</v>
      </c>
      <c r="E40" s="781"/>
      <c r="F40" s="781" t="s">
        <v>21772</v>
      </c>
      <c r="G40" s="781"/>
      <c r="H40" s="780" t="s">
        <v>5035</v>
      </c>
    </row>
    <row r="41" spans="1:8" ht="30">
      <c r="A41" s="779">
        <v>4</v>
      </c>
      <c r="B41" s="53" t="s">
        <v>4947</v>
      </c>
      <c r="C41" s="53" t="s">
        <v>4921</v>
      </c>
      <c r="D41" s="53" t="s">
        <v>5004</v>
      </c>
      <c r="E41" s="781"/>
      <c r="F41" s="781" t="s">
        <v>21772</v>
      </c>
      <c r="G41" s="781"/>
      <c r="H41" s="780" t="s">
        <v>5036</v>
      </c>
    </row>
    <row r="42" spans="1:8" ht="30">
      <c r="A42" s="779">
        <v>4</v>
      </c>
      <c r="B42" s="53" t="s">
        <v>4947</v>
      </c>
      <c r="C42" s="53" t="s">
        <v>4921</v>
      </c>
      <c r="D42" s="53" t="s">
        <v>5005</v>
      </c>
      <c r="E42" s="781"/>
      <c r="F42" s="781" t="s">
        <v>21772</v>
      </c>
      <c r="G42" s="781"/>
      <c r="H42" s="780" t="s">
        <v>5037</v>
      </c>
    </row>
    <row r="43" spans="1:8" ht="30">
      <c r="A43" s="779">
        <v>4</v>
      </c>
      <c r="B43" s="53" t="s">
        <v>4947</v>
      </c>
      <c r="C43" s="53" t="s">
        <v>4921</v>
      </c>
      <c r="D43" s="53" t="s">
        <v>5006</v>
      </c>
      <c r="E43" s="781"/>
      <c r="F43" s="781" t="s">
        <v>21772</v>
      </c>
      <c r="G43" s="781"/>
      <c r="H43" s="780" t="s">
        <v>5038</v>
      </c>
    </row>
    <row r="44" spans="1:8" ht="45">
      <c r="A44" s="779">
        <v>4</v>
      </c>
      <c r="B44" s="53" t="s">
        <v>4947</v>
      </c>
      <c r="C44" s="53" t="s">
        <v>4921</v>
      </c>
      <c r="D44" s="53" t="s">
        <v>5007</v>
      </c>
      <c r="E44" s="781"/>
      <c r="F44" s="781" t="s">
        <v>21772</v>
      </c>
      <c r="G44" s="781"/>
      <c r="H44" s="780" t="s">
        <v>18626</v>
      </c>
    </row>
    <row r="45" spans="1:8" ht="30">
      <c r="A45" s="779">
        <v>4</v>
      </c>
      <c r="B45" s="53" t="s">
        <v>4947</v>
      </c>
      <c r="C45" s="53" t="s">
        <v>4921</v>
      </c>
      <c r="D45" s="53" t="s">
        <v>5008</v>
      </c>
      <c r="E45" s="781"/>
      <c r="F45" s="781" t="s">
        <v>21772</v>
      </c>
      <c r="G45" s="781"/>
      <c r="H45" s="780" t="s">
        <v>4965</v>
      </c>
    </row>
    <row r="46" spans="1:8" ht="30">
      <c r="A46" s="52">
        <v>4</v>
      </c>
      <c r="B46" s="1" t="s">
        <v>4947</v>
      </c>
      <c r="C46" s="39" t="s">
        <v>4952</v>
      </c>
      <c r="D46" s="1" t="s">
        <v>5009</v>
      </c>
      <c r="E46" s="43"/>
      <c r="F46" s="43"/>
      <c r="G46" s="43"/>
      <c r="H46" s="239" t="s">
        <v>18625</v>
      </c>
    </row>
    <row r="47" spans="1:8" ht="30">
      <c r="A47" s="52">
        <v>4</v>
      </c>
      <c r="B47" s="1" t="s">
        <v>4947</v>
      </c>
      <c r="C47" s="39" t="s">
        <v>4952</v>
      </c>
      <c r="D47" s="1" t="s">
        <v>5010</v>
      </c>
      <c r="E47" s="43"/>
      <c r="F47" s="43"/>
      <c r="G47" s="43"/>
      <c r="H47" s="239" t="s">
        <v>5039</v>
      </c>
    </row>
    <row r="48" spans="1:8">
      <c r="A48" s="52">
        <v>4</v>
      </c>
      <c r="B48" s="1" t="s">
        <v>4947</v>
      </c>
      <c r="C48" s="39" t="s">
        <v>4952</v>
      </c>
      <c r="D48" s="1" t="s">
        <v>5011</v>
      </c>
      <c r="E48" s="43"/>
      <c r="F48" s="43"/>
      <c r="G48" s="43"/>
      <c r="H48" s="239" t="s">
        <v>18624</v>
      </c>
    </row>
    <row r="49" spans="1:8" ht="45">
      <c r="A49" s="52">
        <v>4</v>
      </c>
      <c r="B49" s="1" t="s">
        <v>4947</v>
      </c>
      <c r="C49" s="39" t="s">
        <v>4952</v>
      </c>
      <c r="D49" s="1" t="s">
        <v>4986</v>
      </c>
      <c r="E49" s="43"/>
      <c r="F49" s="43"/>
      <c r="G49" s="43"/>
      <c r="H49" s="239" t="s">
        <v>5045</v>
      </c>
    </row>
    <row r="50" spans="1:8">
      <c r="A50" s="52">
        <v>4</v>
      </c>
      <c r="B50" s="1" t="s">
        <v>4947</v>
      </c>
      <c r="C50" s="39" t="s">
        <v>4952</v>
      </c>
      <c r="D50" s="1" t="s">
        <v>5012</v>
      </c>
      <c r="E50" s="43"/>
      <c r="F50" s="43"/>
      <c r="G50" s="43"/>
      <c r="H50" s="239" t="s">
        <v>18623</v>
      </c>
    </row>
    <row r="51" spans="1:8">
      <c r="A51" s="52">
        <v>4</v>
      </c>
      <c r="B51" s="1" t="s">
        <v>4947</v>
      </c>
      <c r="C51" s="39" t="s">
        <v>4953</v>
      </c>
      <c r="D51" s="1" t="s">
        <v>5013</v>
      </c>
      <c r="E51" s="43"/>
      <c r="F51" s="43"/>
      <c r="G51" s="43"/>
      <c r="H51" s="239" t="s">
        <v>18622</v>
      </c>
    </row>
    <row r="52" spans="1:8" ht="30">
      <c r="A52" s="52">
        <v>4</v>
      </c>
      <c r="B52" s="1" t="s">
        <v>4947</v>
      </c>
      <c r="C52" s="39" t="s">
        <v>4953</v>
      </c>
      <c r="D52" s="1" t="s">
        <v>5014</v>
      </c>
      <c r="E52" s="43"/>
      <c r="F52" s="43"/>
      <c r="G52" s="43"/>
      <c r="H52" s="239" t="s">
        <v>5040</v>
      </c>
    </row>
    <row r="53" spans="1:8" ht="30">
      <c r="A53" s="52">
        <v>4</v>
      </c>
      <c r="B53" s="1" t="s">
        <v>4947</v>
      </c>
      <c r="C53" s="39" t="s">
        <v>4953</v>
      </c>
      <c r="D53" s="1" t="s">
        <v>5015</v>
      </c>
      <c r="E53" s="43"/>
      <c r="F53" s="43"/>
      <c r="G53" s="43"/>
      <c r="H53" s="239" t="s">
        <v>5041</v>
      </c>
    </row>
    <row r="54" spans="1:8" ht="60">
      <c r="A54" s="52">
        <v>4</v>
      </c>
      <c r="B54" s="1" t="s">
        <v>4947</v>
      </c>
      <c r="C54" s="39" t="s">
        <v>4953</v>
      </c>
      <c r="D54" s="1" t="s">
        <v>5016</v>
      </c>
      <c r="E54" s="43"/>
      <c r="F54" s="43"/>
      <c r="G54" s="43"/>
      <c r="H54" s="239" t="s">
        <v>5042</v>
      </c>
    </row>
    <row r="55" spans="1:8">
      <c r="A55" s="52">
        <v>4</v>
      </c>
      <c r="B55" s="1" t="s">
        <v>4947</v>
      </c>
      <c r="C55" s="39" t="s">
        <v>4954</v>
      </c>
      <c r="D55" s="1" t="s">
        <v>5017</v>
      </c>
      <c r="E55" s="43"/>
      <c r="F55" s="43"/>
      <c r="G55" s="43"/>
      <c r="H55" s="239" t="s">
        <v>5043</v>
      </c>
    </row>
    <row r="56" spans="1:8">
      <c r="A56" s="209">
        <v>4</v>
      </c>
      <c r="B56" s="225" t="s">
        <v>4947</v>
      </c>
      <c r="C56" s="243" t="s">
        <v>4954</v>
      </c>
      <c r="D56" s="225" t="s">
        <v>5018</v>
      </c>
      <c r="E56" s="226"/>
      <c r="F56" s="226"/>
      <c r="G56" s="226"/>
      <c r="H56" s="244" t="s">
        <v>5044</v>
      </c>
    </row>
    <row r="59" spans="1:8">
      <c r="A59" s="353" t="s">
        <v>12892</v>
      </c>
      <c r="B59" s="354" t="s">
        <v>4937</v>
      </c>
    </row>
    <row r="60" spans="1:8">
      <c r="A60" s="621" t="s">
        <v>2076</v>
      </c>
      <c r="B60" s="648" t="s">
        <v>4923</v>
      </c>
    </row>
    <row r="61" spans="1:8">
      <c r="A61" s="621" t="s">
        <v>2081</v>
      </c>
      <c r="B61" s="648" t="s">
        <v>4927</v>
      </c>
    </row>
    <row r="62" spans="1:8" ht="30">
      <c r="A62" s="621" t="s">
        <v>2069</v>
      </c>
      <c r="B62" s="648" t="s">
        <v>21346</v>
      </c>
    </row>
    <row r="63" spans="1:8" ht="30">
      <c r="A63" s="621" t="s">
        <v>2083</v>
      </c>
      <c r="B63" s="648" t="s">
        <v>4928</v>
      </c>
    </row>
    <row r="64" spans="1:8" ht="45">
      <c r="A64" s="621" t="s">
        <v>4929</v>
      </c>
      <c r="B64" s="648" t="s">
        <v>21347</v>
      </c>
    </row>
    <row r="65" spans="1:2">
      <c r="A65" s="621" t="s">
        <v>4930</v>
      </c>
      <c r="B65" s="648" t="s">
        <v>4931</v>
      </c>
    </row>
    <row r="66" spans="1:2" ht="30">
      <c r="A66" s="621" t="s">
        <v>2084</v>
      </c>
      <c r="B66" s="648" t="s">
        <v>4932</v>
      </c>
    </row>
    <row r="67" spans="1:2" ht="45">
      <c r="A67" s="621" t="s">
        <v>4933</v>
      </c>
      <c r="B67" s="648" t="s">
        <v>21348</v>
      </c>
    </row>
    <row r="68" spans="1:2" ht="60">
      <c r="A68" s="621" t="s">
        <v>4934</v>
      </c>
      <c r="B68" s="648" t="s">
        <v>21349</v>
      </c>
    </row>
    <row r="69" spans="1:2" ht="75">
      <c r="A69" s="649" t="s">
        <v>4935</v>
      </c>
      <c r="B69" s="650" t="s">
        <v>4936</v>
      </c>
    </row>
    <row r="71" spans="1:2">
      <c r="A71" s="240" t="s">
        <v>4939</v>
      </c>
      <c r="B71" s="242" t="s">
        <v>4941</v>
      </c>
    </row>
    <row r="72" spans="1:2" ht="75">
      <c r="A72" s="621" t="s">
        <v>4926</v>
      </c>
      <c r="B72" s="648" t="s">
        <v>4942</v>
      </c>
    </row>
    <row r="73" spans="1:2" ht="90">
      <c r="A73" s="621" t="s">
        <v>4943</v>
      </c>
      <c r="B73" s="648" t="s">
        <v>4944</v>
      </c>
    </row>
    <row r="74" spans="1:2" ht="75">
      <c r="A74" s="621" t="s">
        <v>4945</v>
      </c>
      <c r="B74" s="648" t="s">
        <v>4946</v>
      </c>
    </row>
    <row r="75" spans="1:2" ht="90">
      <c r="A75" s="649" t="s">
        <v>4947</v>
      </c>
      <c r="B75" s="650" t="s">
        <v>4948</v>
      </c>
    </row>
  </sheetData>
  <mergeCells count="12">
    <mergeCell ref="J12:L12"/>
    <mergeCell ref="J13:L13"/>
    <mergeCell ref="J7:L7"/>
    <mergeCell ref="J8:L8"/>
    <mergeCell ref="J9:L9"/>
    <mergeCell ref="J10:L10"/>
    <mergeCell ref="J11:L11"/>
    <mergeCell ref="A1:D1"/>
    <mergeCell ref="H1:K1"/>
    <mergeCell ref="J3:L4"/>
    <mergeCell ref="J5:L5"/>
    <mergeCell ref="J6:L6"/>
  </mergeCells>
  <hyperlinks>
    <hyperlink ref="A1" location="'0000'!A1" display="|🔝| To main page" xr:uid="{00000000-0004-0000-1300-000000000000}"/>
    <hyperlink ref="H1:K1" r:id="rId1" display="DONATE" xr:uid="{00000000-0004-0000-1300-000001000000}"/>
  </hyperlinks>
  <pageMargins left="0.25" right="0.25" top="0.75" bottom="0.75" header="0.3" footer="0.3"/>
  <pageSetup paperSize="9" scale="67" fitToHeight="0" orientation="landscape" r:id="rId2"/>
  <tableParts count="3">
    <tablePart r:id="rId3"/>
    <tablePart r:id="rId4"/>
    <tablePart r:id="rId5"/>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15">
    <tabColor rgb="FF7030A0"/>
  </sheetPr>
  <dimension ref="A1:CB2840"/>
  <sheetViews>
    <sheetView topLeftCell="AH1" zoomScale="85" zoomScaleNormal="85" workbookViewId="0">
      <selection activeCell="AN65" sqref="AN65"/>
    </sheetView>
  </sheetViews>
  <sheetFormatPr defaultRowHeight="15"/>
  <cols>
    <col min="2" max="2" width="23.28515625" customWidth="1"/>
    <col min="3" max="3" width="64" style="40" customWidth="1"/>
    <col min="4" max="5" width="2.7109375" customWidth="1"/>
    <col min="6" max="6" width="18.7109375" customWidth="1"/>
    <col min="7" max="17" width="9.140625" customWidth="1"/>
    <col min="18" max="18" width="12.7109375" customWidth="1"/>
    <col min="19" max="19" width="19.42578125" customWidth="1"/>
    <col min="20" max="20" width="14.85546875" customWidth="1"/>
    <col min="21" max="21" width="9.140625" customWidth="1"/>
    <col min="22" max="22" width="12.5703125" customWidth="1"/>
    <col min="23" max="23" width="11.7109375" customWidth="1"/>
    <col min="24" max="24" width="9.28515625" customWidth="1"/>
    <col min="25" max="25" width="9.140625" customWidth="1"/>
    <col min="26" max="26" width="12.7109375" customWidth="1"/>
    <col min="27" max="28" width="10.28515625" customWidth="1"/>
    <col min="29" max="29" width="12.7109375" customWidth="1"/>
    <col min="30" max="30" width="9.140625" customWidth="1"/>
    <col min="31" max="31" width="12.7109375" customWidth="1"/>
    <col min="32" max="33" width="18.5703125" customWidth="1"/>
    <col min="34" max="34" width="9.5703125" customWidth="1"/>
    <col min="35" max="35" width="12" customWidth="1"/>
    <col min="36" max="36" width="12.7109375" customWidth="1"/>
    <col min="39" max="39" width="47.42578125" bestFit="1" customWidth="1"/>
    <col min="40" max="40" width="25.28515625" customWidth="1"/>
    <col min="53" max="53" width="21.85546875" bestFit="1" customWidth="1"/>
    <col min="54" max="58" width="17.42578125" customWidth="1"/>
    <col min="59" max="59" width="19" customWidth="1"/>
    <col min="61" max="61" width="25.5703125" customWidth="1"/>
  </cols>
  <sheetData>
    <row r="1" spans="1:80" ht="25.5">
      <c r="A1" s="850" t="s">
        <v>14028</v>
      </c>
      <c r="B1" s="850"/>
      <c r="C1" s="850"/>
      <c r="D1" s="850"/>
      <c r="E1" s="797" t="s">
        <v>14040</v>
      </c>
      <c r="F1" s="798"/>
      <c r="G1" s="798"/>
      <c r="H1" s="798"/>
      <c r="Q1" s="918" t="s">
        <v>13823</v>
      </c>
      <c r="R1" s="918"/>
      <c r="S1" s="918"/>
      <c r="T1" s="918"/>
      <c r="U1" s="918"/>
      <c r="V1" s="918"/>
      <c r="W1" s="918"/>
      <c r="X1" s="918"/>
      <c r="Y1" s="918"/>
      <c r="Z1" s="918"/>
      <c r="AA1" s="918"/>
      <c r="AB1" s="918"/>
      <c r="AC1" s="918"/>
      <c r="AE1" s="916" t="s">
        <v>6505</v>
      </c>
      <c r="AF1" s="916"/>
      <c r="AG1" s="916"/>
      <c r="AH1" s="916"/>
      <c r="AI1" s="916"/>
      <c r="AJ1" s="916"/>
      <c r="AK1" s="917"/>
      <c r="AM1" s="925" t="s">
        <v>4504</v>
      </c>
      <c r="AN1" s="916"/>
      <c r="AO1" s="916"/>
      <c r="BA1" s="916" t="s">
        <v>4504</v>
      </c>
      <c r="BB1" s="916"/>
      <c r="BC1" s="916"/>
      <c r="BD1" s="916"/>
      <c r="BE1" s="916"/>
      <c r="BF1" s="916"/>
      <c r="BG1" s="916"/>
      <c r="BI1" s="916" t="s">
        <v>14504</v>
      </c>
      <c r="BJ1" s="916"/>
      <c r="BK1" s="916"/>
      <c r="BL1" s="916"/>
      <c r="BM1" s="916"/>
      <c r="BN1" s="917"/>
      <c r="BP1" s="916" t="s">
        <v>14507</v>
      </c>
      <c r="BQ1" s="916"/>
      <c r="BR1" s="916"/>
      <c r="BS1" s="916"/>
      <c r="BT1" s="916"/>
      <c r="BU1" s="917"/>
      <c r="BW1" s="916" t="s">
        <v>14508</v>
      </c>
      <c r="BX1" s="916"/>
      <c r="BY1" s="916"/>
      <c r="BZ1" s="916"/>
      <c r="CA1" s="916"/>
      <c r="CB1" s="917"/>
    </row>
    <row r="2" spans="1:80" ht="17.25" thickBot="1">
      <c r="A2" s="922" t="s">
        <v>13763</v>
      </c>
      <c r="B2" s="922"/>
      <c r="C2" s="922"/>
      <c r="Q2" s="38" t="s">
        <v>2821</v>
      </c>
      <c r="R2" s="38" t="s">
        <v>2860</v>
      </c>
      <c r="S2" s="38" t="s">
        <v>13872</v>
      </c>
      <c r="T2" s="38" t="s">
        <v>2823</v>
      </c>
      <c r="U2" s="38" t="s">
        <v>1483</v>
      </c>
      <c r="V2" s="38" t="s">
        <v>13879</v>
      </c>
      <c r="W2" s="38" t="s">
        <v>2862</v>
      </c>
      <c r="X2" s="38" t="s">
        <v>2859</v>
      </c>
      <c r="Y2" s="38" t="s">
        <v>2858</v>
      </c>
      <c r="Z2" s="38" t="s">
        <v>3021</v>
      </c>
      <c r="AA2" s="38" t="s">
        <v>14505</v>
      </c>
      <c r="AB2" s="38" t="s">
        <v>14506</v>
      </c>
      <c r="AC2" t="s">
        <v>12895</v>
      </c>
      <c r="AE2" s="320" t="s">
        <v>14286</v>
      </c>
      <c r="AF2" s="320" t="s">
        <v>15374</v>
      </c>
      <c r="AG2" s="320" t="s">
        <v>2823</v>
      </c>
      <c r="AH2" s="320" t="s">
        <v>2857</v>
      </c>
      <c r="AI2" s="320" t="s">
        <v>12396</v>
      </c>
      <c r="AJ2" s="320" t="s">
        <v>3878</v>
      </c>
      <c r="AK2" s="320" t="s">
        <v>4505</v>
      </c>
      <c r="AM2" t="s">
        <v>2821</v>
      </c>
      <c r="AN2" s="319" t="s">
        <v>4505</v>
      </c>
      <c r="AP2" s="921" t="s">
        <v>4295</v>
      </c>
      <c r="AQ2" s="921"/>
      <c r="AR2" s="921"/>
      <c r="AS2" s="921"/>
      <c r="AT2" s="921"/>
      <c r="AU2" s="921"/>
      <c r="AV2" s="921"/>
      <c r="AW2" s="921"/>
      <c r="AX2" s="921"/>
      <c r="AY2" s="921"/>
      <c r="BA2" t="s">
        <v>14286</v>
      </c>
      <c r="BB2" t="s">
        <v>14509</v>
      </c>
      <c r="BC2" t="s">
        <v>2476</v>
      </c>
      <c r="BD2" t="s">
        <v>14647</v>
      </c>
      <c r="BE2" t="s">
        <v>12892</v>
      </c>
      <c r="BF2" t="s">
        <v>6759</v>
      </c>
      <c r="BG2" t="s">
        <v>14648</v>
      </c>
      <c r="BI2" s="926" t="s">
        <v>9166</v>
      </c>
      <c r="BJ2" s="926" t="s">
        <v>9167</v>
      </c>
      <c r="BP2" t="s">
        <v>15756</v>
      </c>
    </row>
    <row r="3" spans="1:80" ht="15" customHeight="1">
      <c r="A3" s="922"/>
      <c r="B3" s="922"/>
      <c r="C3" s="922"/>
      <c r="F3" s="920" t="s">
        <v>4506</v>
      </c>
      <c r="G3" s="921"/>
      <c r="H3" s="921"/>
      <c r="I3" s="921"/>
      <c r="J3" s="921"/>
      <c r="K3" s="921"/>
      <c r="L3" s="921"/>
      <c r="M3" s="921"/>
      <c r="N3" s="921"/>
      <c r="Q3" t="s">
        <v>2861</v>
      </c>
      <c r="R3" t="s">
        <v>13842</v>
      </c>
      <c r="S3">
        <v>10</v>
      </c>
      <c r="T3" t="s">
        <v>13824</v>
      </c>
      <c r="U3" t="s">
        <v>13874</v>
      </c>
      <c r="V3" t="s">
        <v>13880</v>
      </c>
      <c r="W3" t="s">
        <v>13892</v>
      </c>
      <c r="X3" t="s">
        <v>13825</v>
      </c>
      <c r="Y3" t="s">
        <v>13826</v>
      </c>
      <c r="Z3" t="s">
        <v>13827</v>
      </c>
      <c r="AA3" t="s">
        <v>13828</v>
      </c>
      <c r="AB3" t="s">
        <v>2884</v>
      </c>
      <c r="AF3" s="267" t="s">
        <v>6506</v>
      </c>
      <c r="AG3" s="267"/>
      <c r="AH3" s="267"/>
      <c r="AI3" s="267"/>
      <c r="AJ3" s="321"/>
      <c r="AK3" s="322"/>
      <c r="AM3" s="1" t="s">
        <v>4402</v>
      </c>
      <c r="AN3" s="43" t="s">
        <v>4297</v>
      </c>
      <c r="AP3" s="928" t="s">
        <v>4296</v>
      </c>
      <c r="AQ3" s="928"/>
      <c r="AR3" s="928"/>
      <c r="AS3" s="928"/>
      <c r="AT3" s="928"/>
      <c r="AU3" s="928"/>
      <c r="AV3" s="928"/>
      <c r="AW3" s="928"/>
      <c r="AX3" s="928"/>
      <c r="AY3" s="928"/>
      <c r="BA3" s="89" t="s">
        <v>4511</v>
      </c>
      <c r="BB3" s="328" t="s">
        <v>4511</v>
      </c>
      <c r="BC3" s="328"/>
      <c r="BD3" s="329"/>
      <c r="BE3" s="328"/>
      <c r="BF3" s="328"/>
      <c r="BG3" s="329">
        <f>IFERROR(GOODS_N_SERVICES_2[[#This Row],[PRICES]]*GOODS_N_SERVICES_2[[#This Row],[ITEMS]],"")</f>
        <v>0</v>
      </c>
      <c r="BI3" s="927"/>
      <c r="BJ3" s="927"/>
      <c r="BP3" t="s">
        <v>15757</v>
      </c>
      <c r="BQ3" t="s">
        <v>12363</v>
      </c>
      <c r="BR3" t="s">
        <v>15508</v>
      </c>
      <c r="BS3" t="s">
        <v>15509</v>
      </c>
      <c r="BT3" t="s">
        <v>15510</v>
      </c>
    </row>
    <row r="4" spans="1:80" ht="15.75">
      <c r="A4" s="924" t="s">
        <v>15470</v>
      </c>
      <c r="B4" s="924"/>
      <c r="C4" s="924"/>
      <c r="D4" s="367"/>
      <c r="F4" s="345" t="s">
        <v>15373</v>
      </c>
      <c r="G4" s="346" t="s">
        <v>11997</v>
      </c>
      <c r="H4" s="919" t="s">
        <v>4510</v>
      </c>
      <c r="I4" s="919"/>
      <c r="J4" s="919"/>
      <c r="K4" s="919"/>
      <c r="L4" s="919"/>
      <c r="M4" s="919"/>
      <c r="N4" s="919"/>
      <c r="Q4" t="s">
        <v>2863</v>
      </c>
      <c r="R4" t="s">
        <v>13842</v>
      </c>
      <c r="S4">
        <v>20</v>
      </c>
      <c r="T4" t="s">
        <v>2864</v>
      </c>
      <c r="U4" t="s">
        <v>13875</v>
      </c>
      <c r="V4" t="s">
        <v>13881</v>
      </c>
      <c r="W4" t="s">
        <v>13892</v>
      </c>
      <c r="X4" t="s">
        <v>2865</v>
      </c>
      <c r="Y4" t="s">
        <v>2866</v>
      </c>
      <c r="Z4" t="s">
        <v>2867</v>
      </c>
      <c r="AA4" t="s">
        <v>2868</v>
      </c>
      <c r="AB4" t="s">
        <v>2869</v>
      </c>
      <c r="AE4" t="s">
        <v>6506</v>
      </c>
      <c r="AF4" s="1" t="s">
        <v>6507</v>
      </c>
      <c r="AG4" s="1"/>
      <c r="AH4" s="1">
        <v>1</v>
      </c>
      <c r="AI4" s="1"/>
      <c r="AJ4" s="43"/>
      <c r="AK4" s="323">
        <f t="shared" ref="AK4:AK67" si="0">AJ4*AH4</f>
        <v>0</v>
      </c>
      <c r="AM4" s="1" t="s">
        <v>4403</v>
      </c>
      <c r="AN4" s="43" t="s">
        <v>4298</v>
      </c>
      <c r="AP4" s="928"/>
      <c r="AQ4" s="928"/>
      <c r="AR4" s="928"/>
      <c r="AS4" s="928"/>
      <c r="AT4" s="928"/>
      <c r="AU4" s="928"/>
      <c r="AV4" s="928"/>
      <c r="AW4" s="928"/>
      <c r="AX4" s="928"/>
      <c r="AY4" s="928"/>
      <c r="BA4" s="89" t="s">
        <v>4511</v>
      </c>
      <c r="BB4" s="226" t="s">
        <v>4533</v>
      </c>
      <c r="BC4" s="226"/>
      <c r="BD4" s="225" t="s">
        <v>14510</v>
      </c>
      <c r="BE4" s="226"/>
      <c r="BF4" s="226"/>
      <c r="BG4" s="225" t="str">
        <f>IFERROR(GOODS_N_SERVICES_2[[#This Row],[PRICES]]*GOODS_N_SERVICES_2[[#This Row],[ITEMS]],"")</f>
        <v/>
      </c>
      <c r="BI4" s="1" t="s">
        <v>2654</v>
      </c>
      <c r="BJ4" s="92" t="s">
        <v>9168</v>
      </c>
      <c r="BP4" t="s">
        <v>15511</v>
      </c>
      <c r="BQ4" t="s">
        <v>15512</v>
      </c>
      <c r="BR4" t="s">
        <v>15513</v>
      </c>
      <c r="BS4" t="s">
        <v>15513</v>
      </c>
      <c r="BT4" t="s">
        <v>15514</v>
      </c>
    </row>
    <row r="5" spans="1:80" ht="15.75">
      <c r="A5" s="924" t="s">
        <v>4429</v>
      </c>
      <c r="B5" s="924"/>
      <c r="C5" s="924" t="s">
        <v>13823</v>
      </c>
      <c r="D5" s="367"/>
      <c r="F5" s="52" t="s">
        <v>4909</v>
      </c>
      <c r="G5" s="43" t="s">
        <v>4915</v>
      </c>
      <c r="H5" s="919"/>
      <c r="I5" s="919"/>
      <c r="J5" s="919"/>
      <c r="K5" s="919"/>
      <c r="L5" s="919"/>
      <c r="M5" s="919"/>
      <c r="N5" s="919"/>
      <c r="Q5" t="s">
        <v>2870</v>
      </c>
      <c r="R5" t="s">
        <v>13843</v>
      </c>
      <c r="S5">
        <v>25</v>
      </c>
      <c r="T5" t="s">
        <v>2871</v>
      </c>
      <c r="U5" t="s">
        <v>13874</v>
      </c>
      <c r="V5" t="s">
        <v>13881</v>
      </c>
      <c r="W5" t="s">
        <v>13893</v>
      </c>
      <c r="X5" t="s">
        <v>2872</v>
      </c>
      <c r="Y5" t="s">
        <v>2873</v>
      </c>
      <c r="Z5" t="s">
        <v>2874</v>
      </c>
      <c r="AA5" t="s">
        <v>2875</v>
      </c>
      <c r="AB5" t="s">
        <v>2876</v>
      </c>
      <c r="AC5" t="s">
        <v>2869</v>
      </c>
      <c r="AE5" t="s">
        <v>6506</v>
      </c>
      <c r="AF5" s="1" t="s">
        <v>6508</v>
      </c>
      <c r="AG5" s="1"/>
      <c r="AH5" s="1">
        <v>0.8</v>
      </c>
      <c r="AI5" s="1"/>
      <c r="AJ5" s="43"/>
      <c r="AK5" s="323">
        <f t="shared" si="0"/>
        <v>0</v>
      </c>
      <c r="AM5" s="1" t="s">
        <v>4404</v>
      </c>
      <c r="AN5" s="43" t="s">
        <v>4299</v>
      </c>
      <c r="AP5" s="928"/>
      <c r="AQ5" s="928"/>
      <c r="AR5" s="928"/>
      <c r="AS5" s="928"/>
      <c r="AT5" s="928"/>
      <c r="AU5" s="928"/>
      <c r="AV5" s="928"/>
      <c r="AW5" s="928"/>
      <c r="AX5" s="928"/>
      <c r="AY5" s="928"/>
      <c r="BA5" s="89" t="s">
        <v>4511</v>
      </c>
      <c r="BB5" s="226" t="s">
        <v>4534</v>
      </c>
      <c r="BC5" s="226"/>
      <c r="BD5" s="225" t="s">
        <v>14511</v>
      </c>
      <c r="BE5" s="226"/>
      <c r="BF5" s="226"/>
      <c r="BG5" s="225" t="str">
        <f>IFERROR(GOODS_N_SERVICES_2[[#This Row],[PRICES]]*GOODS_N_SERVICES_2[[#This Row],[ITEMS]],"")</f>
        <v/>
      </c>
      <c r="BI5" s="1" t="s">
        <v>9169</v>
      </c>
      <c r="BJ5" s="92" t="s">
        <v>9170</v>
      </c>
      <c r="BP5" t="s">
        <v>15515</v>
      </c>
      <c r="BQ5" t="s">
        <v>15516</v>
      </c>
      <c r="BR5" t="s">
        <v>15517</v>
      </c>
      <c r="BS5" t="s">
        <v>15518</v>
      </c>
      <c r="BT5" t="s">
        <v>11466</v>
      </c>
    </row>
    <row r="6" spans="1:80" ht="15.75">
      <c r="A6" s="924" t="s">
        <v>6505</v>
      </c>
      <c r="B6" s="924"/>
      <c r="C6" s="924"/>
      <c r="D6" s="367"/>
      <c r="F6" s="52" t="s">
        <v>4910</v>
      </c>
      <c r="G6" s="43" t="s">
        <v>4916</v>
      </c>
      <c r="H6" s="919"/>
      <c r="I6" s="919"/>
      <c r="J6" s="919"/>
      <c r="K6" s="919"/>
      <c r="L6" s="919"/>
      <c r="M6" s="919"/>
      <c r="N6" s="919"/>
      <c r="Q6" t="s">
        <v>2877</v>
      </c>
      <c r="R6" t="s">
        <v>13843</v>
      </c>
      <c r="S6">
        <v>3</v>
      </c>
      <c r="T6" t="s">
        <v>2878</v>
      </c>
      <c r="U6" t="s">
        <v>13874</v>
      </c>
      <c r="V6" t="s">
        <v>13882</v>
      </c>
      <c r="W6" t="s">
        <v>13894</v>
      </c>
      <c r="X6" t="s">
        <v>2879</v>
      </c>
      <c r="Y6" t="s">
        <v>2880</v>
      </c>
      <c r="Z6" t="s">
        <v>2881</v>
      </c>
      <c r="AA6" t="s">
        <v>2882</v>
      </c>
      <c r="AB6" t="s">
        <v>2883</v>
      </c>
      <c r="AC6" t="s">
        <v>2884</v>
      </c>
      <c r="AE6" t="s">
        <v>6506</v>
      </c>
      <c r="AF6" s="1" t="s">
        <v>6509</v>
      </c>
      <c r="AG6" s="1"/>
      <c r="AH6" s="1">
        <v>0.5</v>
      </c>
      <c r="AI6" s="1"/>
      <c r="AJ6" s="43"/>
      <c r="AK6" s="323">
        <f t="shared" si="0"/>
        <v>0</v>
      </c>
      <c r="AM6" s="1" t="s">
        <v>2623</v>
      </c>
      <c r="AN6" s="43" t="s">
        <v>4300</v>
      </c>
      <c r="AP6" s="928"/>
      <c r="AQ6" s="928"/>
      <c r="AR6" s="928"/>
      <c r="AS6" s="928"/>
      <c r="AT6" s="928"/>
      <c r="AU6" s="928"/>
      <c r="AV6" s="928"/>
      <c r="AW6" s="928"/>
      <c r="AX6" s="928"/>
      <c r="AY6" s="928"/>
      <c r="BA6" s="89" t="s">
        <v>4511</v>
      </c>
      <c r="BB6" s="226" t="s">
        <v>4535</v>
      </c>
      <c r="BC6" s="226"/>
      <c r="BD6" s="225" t="s">
        <v>14511</v>
      </c>
      <c r="BE6" s="226"/>
      <c r="BF6" s="226"/>
      <c r="BG6" s="225" t="str">
        <f>IFERROR(GOODS_N_SERVICES_2[[#This Row],[PRICES]]*GOODS_N_SERVICES_2[[#This Row],[ITEMS]],"")</f>
        <v/>
      </c>
      <c r="BI6" s="1" t="s">
        <v>9171</v>
      </c>
      <c r="BJ6" s="92" t="s">
        <v>6510</v>
      </c>
      <c r="BP6" t="s">
        <v>15519</v>
      </c>
      <c r="BQ6" t="s">
        <v>15520</v>
      </c>
      <c r="BR6" t="s">
        <v>15521</v>
      </c>
      <c r="BS6" t="s">
        <v>15522</v>
      </c>
      <c r="BT6" t="s">
        <v>11420</v>
      </c>
    </row>
    <row r="7" spans="1:80" ht="15.75">
      <c r="A7" s="924" t="s">
        <v>15469</v>
      </c>
      <c r="B7" s="924"/>
      <c r="C7" s="924"/>
      <c r="D7" s="367"/>
      <c r="F7" s="52" t="s">
        <v>4911</v>
      </c>
      <c r="G7" s="43" t="s">
        <v>4238</v>
      </c>
      <c r="H7" s="919"/>
      <c r="I7" s="919"/>
      <c r="J7" s="919"/>
      <c r="K7" s="919"/>
      <c r="L7" s="919"/>
      <c r="M7" s="919"/>
      <c r="N7" s="919"/>
      <c r="Q7" t="s">
        <v>2890</v>
      </c>
      <c r="R7" t="s">
        <v>13844</v>
      </c>
      <c r="S7">
        <v>40</v>
      </c>
      <c r="T7" t="s">
        <v>2891</v>
      </c>
      <c r="U7" t="s">
        <v>13876</v>
      </c>
      <c r="V7" t="s">
        <v>13883</v>
      </c>
      <c r="W7" t="s">
        <v>13893</v>
      </c>
      <c r="X7" t="s">
        <v>2892</v>
      </c>
      <c r="Y7" t="s">
        <v>2893</v>
      </c>
      <c r="Z7" t="s">
        <v>2894</v>
      </c>
      <c r="AA7" t="s">
        <v>2895</v>
      </c>
      <c r="AB7" t="s">
        <v>2896</v>
      </c>
      <c r="AC7" t="s">
        <v>2897</v>
      </c>
      <c r="AE7" t="s">
        <v>6506</v>
      </c>
      <c r="AF7" s="1" t="s">
        <v>6511</v>
      </c>
      <c r="AG7" s="1"/>
      <c r="AH7" s="1">
        <v>0.4</v>
      </c>
      <c r="AI7" s="1"/>
      <c r="AJ7" s="43"/>
      <c r="AK7" s="323">
        <f t="shared" si="0"/>
        <v>0</v>
      </c>
      <c r="AM7" s="1" t="s">
        <v>4405</v>
      </c>
      <c r="AN7" s="43" t="s">
        <v>4301</v>
      </c>
      <c r="AP7" s="928"/>
      <c r="AQ7" s="928"/>
      <c r="AR7" s="928"/>
      <c r="AS7" s="928"/>
      <c r="AT7" s="928"/>
      <c r="AU7" s="928"/>
      <c r="AV7" s="928"/>
      <c r="AW7" s="928"/>
      <c r="AX7" s="928"/>
      <c r="AY7" s="928"/>
      <c r="BA7" s="89" t="s">
        <v>4512</v>
      </c>
      <c r="BB7" s="328" t="s">
        <v>4512</v>
      </c>
      <c r="BC7" s="328"/>
      <c r="BD7" s="329"/>
      <c r="BE7" s="328"/>
      <c r="BF7" s="328"/>
      <c r="BG7" s="329">
        <f>IFERROR(GOODS_N_SERVICES_2[[#This Row],[PRICES]]*GOODS_N_SERVICES_2[[#This Row],[ITEMS]],"")</f>
        <v>0</v>
      </c>
      <c r="BI7" s="1" t="s">
        <v>9172</v>
      </c>
      <c r="BJ7" s="92" t="s">
        <v>4917</v>
      </c>
      <c r="BP7" t="s">
        <v>15523</v>
      </c>
      <c r="BQ7" t="s">
        <v>15524</v>
      </c>
      <c r="BR7">
        <v>0</v>
      </c>
      <c r="BS7" t="s">
        <v>15525</v>
      </c>
      <c r="BT7" t="s">
        <v>11466</v>
      </c>
    </row>
    <row r="8" spans="1:80" ht="15.75">
      <c r="A8" s="924" t="s">
        <v>12770</v>
      </c>
      <c r="B8" s="924"/>
      <c r="C8" s="924"/>
      <c r="D8" s="367"/>
      <c r="F8" s="52" t="s">
        <v>4912</v>
      </c>
      <c r="G8" s="43" t="s">
        <v>4917</v>
      </c>
      <c r="H8" s="919"/>
      <c r="I8" s="919"/>
      <c r="J8" s="919"/>
      <c r="K8" s="919"/>
      <c r="L8" s="919"/>
      <c r="M8" s="919"/>
      <c r="N8" s="919"/>
      <c r="Q8" t="s">
        <v>2898</v>
      </c>
      <c r="R8" t="s">
        <v>13844</v>
      </c>
      <c r="S8">
        <v>50</v>
      </c>
      <c r="T8" t="s">
        <v>2899</v>
      </c>
      <c r="U8" t="s">
        <v>13875</v>
      </c>
      <c r="V8" t="s">
        <v>13884</v>
      </c>
      <c r="W8" t="s">
        <v>13895</v>
      </c>
      <c r="X8" t="s">
        <v>2900</v>
      </c>
      <c r="Y8" t="s">
        <v>2901</v>
      </c>
      <c r="Z8" t="s">
        <v>2902</v>
      </c>
      <c r="AA8" t="s">
        <v>2903</v>
      </c>
      <c r="AB8" t="s">
        <v>2904</v>
      </c>
      <c r="AC8" t="s">
        <v>2884</v>
      </c>
      <c r="AE8" t="s">
        <v>6506</v>
      </c>
      <c r="AF8" s="1" t="s">
        <v>6513</v>
      </c>
      <c r="AG8" s="1"/>
      <c r="AH8" s="1">
        <v>0.6</v>
      </c>
      <c r="AI8" s="1"/>
      <c r="AJ8" s="43"/>
      <c r="AK8" s="323">
        <f t="shared" si="0"/>
        <v>0</v>
      </c>
      <c r="AM8" s="1" t="s">
        <v>4406</v>
      </c>
      <c r="AN8" s="43" t="s">
        <v>4302</v>
      </c>
      <c r="AP8" s="928"/>
      <c r="AQ8" s="928"/>
      <c r="AR8" s="928"/>
      <c r="AS8" s="928"/>
      <c r="AT8" s="928"/>
      <c r="AU8" s="928"/>
      <c r="AV8" s="928"/>
      <c r="AW8" s="928"/>
      <c r="AX8" s="928"/>
      <c r="AY8" s="928"/>
      <c r="BA8" s="89" t="s">
        <v>4512</v>
      </c>
      <c r="BB8" s="226" t="s">
        <v>4536</v>
      </c>
      <c r="BC8" s="226"/>
      <c r="BD8" s="225" t="s">
        <v>14512</v>
      </c>
      <c r="BE8" s="226"/>
      <c r="BF8" s="226"/>
      <c r="BG8" s="225" t="str">
        <f>IFERROR(GOODS_N_SERVICES_2[[#This Row],[PRICES]]*GOODS_N_SERVICES_2[[#This Row],[ITEMS]],"")</f>
        <v/>
      </c>
      <c r="BI8" s="1" t="s">
        <v>9173</v>
      </c>
      <c r="BJ8" s="92" t="s">
        <v>6512</v>
      </c>
      <c r="BP8" t="s">
        <v>15526</v>
      </c>
      <c r="BQ8" t="s">
        <v>15527</v>
      </c>
      <c r="BR8" t="s">
        <v>15522</v>
      </c>
      <c r="BS8" t="s">
        <v>15522</v>
      </c>
      <c r="BT8" t="s">
        <v>15528</v>
      </c>
    </row>
    <row r="9" spans="1:80" ht="15.75">
      <c r="A9" s="924" t="s">
        <v>15468</v>
      </c>
      <c r="B9" s="924"/>
      <c r="C9" s="924"/>
      <c r="D9" s="367"/>
      <c r="F9" s="52" t="s">
        <v>4913</v>
      </c>
      <c r="G9" s="43" t="s">
        <v>4918</v>
      </c>
      <c r="H9" s="919"/>
      <c r="I9" s="919"/>
      <c r="J9" s="919"/>
      <c r="K9" s="919"/>
      <c r="L9" s="919"/>
      <c r="M9" s="919"/>
      <c r="N9" s="919"/>
      <c r="Q9" t="s">
        <v>2905</v>
      </c>
      <c r="R9" t="s">
        <v>13843</v>
      </c>
      <c r="S9">
        <v>100</v>
      </c>
      <c r="T9" t="s">
        <v>2906</v>
      </c>
      <c r="U9" t="s">
        <v>13877</v>
      </c>
      <c r="V9" t="s">
        <v>13885</v>
      </c>
      <c r="W9" t="s">
        <v>13895</v>
      </c>
      <c r="X9" t="s">
        <v>2907</v>
      </c>
      <c r="Y9" t="s">
        <v>2908</v>
      </c>
      <c r="Z9" t="s">
        <v>2909</v>
      </c>
      <c r="AA9" t="s">
        <v>13845</v>
      </c>
      <c r="AB9" t="s">
        <v>13846</v>
      </c>
      <c r="AC9" t="s">
        <v>13847</v>
      </c>
      <c r="AE9" t="s">
        <v>6506</v>
      </c>
      <c r="AF9" s="1" t="s">
        <v>6515</v>
      </c>
      <c r="AG9" s="1"/>
      <c r="AH9" s="1">
        <v>5</v>
      </c>
      <c r="AI9" s="1" t="s">
        <v>6516</v>
      </c>
      <c r="AJ9" s="43"/>
      <c r="AK9" s="323">
        <f t="shared" si="0"/>
        <v>0</v>
      </c>
      <c r="AM9" s="1" t="s">
        <v>4407</v>
      </c>
      <c r="AN9" s="43" t="s">
        <v>4303</v>
      </c>
      <c r="AP9" s="928"/>
      <c r="AQ9" s="928"/>
      <c r="AR9" s="928"/>
      <c r="AS9" s="928"/>
      <c r="AT9" s="928"/>
      <c r="AU9" s="928"/>
      <c r="AV9" s="928"/>
      <c r="AW9" s="928"/>
      <c r="AX9" s="928"/>
      <c r="AY9" s="928"/>
      <c r="BA9" s="89" t="s">
        <v>4512</v>
      </c>
      <c r="BB9" s="226" t="s">
        <v>4537</v>
      </c>
      <c r="BC9" s="226"/>
      <c r="BD9" s="225" t="s">
        <v>14513</v>
      </c>
      <c r="BE9" s="226"/>
      <c r="BF9" s="226"/>
      <c r="BG9" s="225" t="str">
        <f>IFERROR(GOODS_N_SERVICES_2[[#This Row],[PRICES]]*GOODS_N_SERVICES_2[[#This Row],[ITEMS]],"")</f>
        <v/>
      </c>
      <c r="BI9" s="1" t="s">
        <v>9174</v>
      </c>
      <c r="BJ9" s="92" t="s">
        <v>4918</v>
      </c>
      <c r="BP9" t="s">
        <v>15529</v>
      </c>
      <c r="BQ9" t="s">
        <v>15530</v>
      </c>
      <c r="BR9" t="s">
        <v>15522</v>
      </c>
      <c r="BS9" t="s">
        <v>15522</v>
      </c>
      <c r="BT9" t="s">
        <v>11580</v>
      </c>
    </row>
    <row r="10" spans="1:80" ht="15.75">
      <c r="A10" s="924" t="s">
        <v>15466</v>
      </c>
      <c r="B10" s="924"/>
      <c r="C10" s="924"/>
      <c r="D10" s="367"/>
      <c r="F10" s="52" t="s">
        <v>4914</v>
      </c>
      <c r="G10" s="43" t="s">
        <v>4919</v>
      </c>
      <c r="H10" s="919"/>
      <c r="I10" s="919"/>
      <c r="J10" s="919"/>
      <c r="K10" s="919"/>
      <c r="L10" s="919"/>
      <c r="M10" s="919"/>
      <c r="N10" s="919"/>
      <c r="Q10" t="s">
        <v>2910</v>
      </c>
      <c r="R10" t="s">
        <v>13842</v>
      </c>
      <c r="S10">
        <v>10</v>
      </c>
      <c r="T10" t="s">
        <v>2911</v>
      </c>
      <c r="U10" t="s">
        <v>13877</v>
      </c>
      <c r="V10" t="s">
        <v>13886</v>
      </c>
      <c r="W10" t="s">
        <v>13896</v>
      </c>
      <c r="X10" t="s">
        <v>2912</v>
      </c>
      <c r="Y10" t="s">
        <v>2913</v>
      </c>
      <c r="Z10" t="s">
        <v>2914</v>
      </c>
      <c r="AA10" t="s">
        <v>2915</v>
      </c>
      <c r="AB10" t="s">
        <v>2883</v>
      </c>
      <c r="AC10" t="s">
        <v>2884</v>
      </c>
      <c r="AE10" t="s">
        <v>6506</v>
      </c>
      <c r="AF10" s="1" t="s">
        <v>6517</v>
      </c>
      <c r="AG10" s="1"/>
      <c r="AH10" s="1">
        <v>10</v>
      </c>
      <c r="AI10" s="1" t="s">
        <v>6518</v>
      </c>
      <c r="AJ10" s="43"/>
      <c r="AK10" s="323">
        <f t="shared" si="0"/>
        <v>0</v>
      </c>
      <c r="AM10" s="1" t="s">
        <v>4408</v>
      </c>
      <c r="AN10" s="43" t="s">
        <v>4304</v>
      </c>
      <c r="AP10" s="928"/>
      <c r="AQ10" s="928"/>
      <c r="AR10" s="928"/>
      <c r="AS10" s="928"/>
      <c r="AT10" s="928"/>
      <c r="AU10" s="928"/>
      <c r="AV10" s="928"/>
      <c r="AW10" s="928"/>
      <c r="AX10" s="928"/>
      <c r="AY10" s="928"/>
      <c r="BA10" s="89" t="s">
        <v>4512</v>
      </c>
      <c r="BB10" s="226" t="s">
        <v>4538</v>
      </c>
      <c r="BC10" s="226"/>
      <c r="BD10" s="225" t="s">
        <v>14646</v>
      </c>
      <c r="BE10" s="226"/>
      <c r="BF10" s="226"/>
      <c r="BG10" s="225" t="str">
        <f>IFERROR(GOODS_N_SERVICES_2[[#This Row],[PRICES]]*GOODS_N_SERVICES_2[[#This Row],[ITEMS]],"")</f>
        <v/>
      </c>
      <c r="BI10" s="1" t="s">
        <v>9175</v>
      </c>
      <c r="BJ10" s="92" t="s">
        <v>6512</v>
      </c>
      <c r="BP10" t="s">
        <v>15531</v>
      </c>
      <c r="BQ10" t="s">
        <v>15532</v>
      </c>
      <c r="BR10" t="s">
        <v>15533</v>
      </c>
      <c r="BS10" t="s">
        <v>15533</v>
      </c>
      <c r="BT10" t="s">
        <v>15534</v>
      </c>
    </row>
    <row r="11" spans="1:80" ht="15.75">
      <c r="A11" s="924" t="s">
        <v>15467</v>
      </c>
      <c r="B11" s="924"/>
      <c r="C11" s="924"/>
      <c r="D11" s="367"/>
      <c r="F11" s="52" t="s">
        <v>4904</v>
      </c>
      <c r="G11" s="43" t="s">
        <v>4920</v>
      </c>
      <c r="H11" s="919"/>
      <c r="I11" s="919"/>
      <c r="J11" s="919"/>
      <c r="K11" s="919"/>
      <c r="L11" s="919"/>
      <c r="M11" s="919"/>
      <c r="N11" s="919"/>
      <c r="Q11" s="326" t="s">
        <v>2916</v>
      </c>
      <c r="R11" s="326" t="s">
        <v>13844</v>
      </c>
      <c r="S11" s="326">
        <v>125</v>
      </c>
      <c r="T11" s="326" t="s">
        <v>2917</v>
      </c>
      <c r="U11" s="326" t="s">
        <v>13874</v>
      </c>
      <c r="V11" s="326" t="s">
        <v>13887</v>
      </c>
      <c r="W11" s="326" t="s">
        <v>13894</v>
      </c>
      <c r="X11" s="326" t="s">
        <v>2918</v>
      </c>
      <c r="Y11" s="326" t="s">
        <v>2919</v>
      </c>
      <c r="Z11" s="326" t="s">
        <v>2920</v>
      </c>
      <c r="AA11" s="326" t="s">
        <v>2921</v>
      </c>
      <c r="AB11" s="326" t="s">
        <v>2922</v>
      </c>
      <c r="AC11" s="326" t="s">
        <v>2923</v>
      </c>
      <c r="AE11" t="s">
        <v>6506</v>
      </c>
      <c r="AF11" s="1" t="s">
        <v>6519</v>
      </c>
      <c r="AG11" s="1"/>
      <c r="AH11" s="1">
        <v>3</v>
      </c>
      <c r="AI11" s="1"/>
      <c r="AJ11" s="43"/>
      <c r="AK11" s="323">
        <f t="shared" si="0"/>
        <v>0</v>
      </c>
      <c r="AM11" s="1" t="s">
        <v>4409</v>
      </c>
      <c r="AN11" s="43" t="s">
        <v>4305</v>
      </c>
      <c r="AP11" s="928"/>
      <c r="AQ11" s="928"/>
      <c r="AR11" s="928"/>
      <c r="AS11" s="928"/>
      <c r="AT11" s="928"/>
      <c r="AU11" s="928"/>
      <c r="AV11" s="928"/>
      <c r="AW11" s="928"/>
      <c r="AX11" s="928"/>
      <c r="AY11" s="928"/>
      <c r="BA11" s="89" t="s">
        <v>4512</v>
      </c>
      <c r="BB11" s="226" t="s">
        <v>4539</v>
      </c>
      <c r="BC11" s="226"/>
      <c r="BD11" s="225" t="s">
        <v>14514</v>
      </c>
      <c r="BE11" s="226"/>
      <c r="BF11" s="226"/>
      <c r="BG11" s="225" t="str">
        <f>IFERROR(GOODS_N_SERVICES_2[[#This Row],[PRICES]]*GOODS_N_SERVICES_2[[#This Row],[ITEMS]],"")</f>
        <v/>
      </c>
      <c r="BI11" s="1" t="s">
        <v>9176</v>
      </c>
      <c r="BJ11" s="92" t="s">
        <v>4918</v>
      </c>
      <c r="BP11" t="s">
        <v>15535</v>
      </c>
      <c r="BQ11" t="s">
        <v>15520</v>
      </c>
      <c r="BR11" t="s">
        <v>15517</v>
      </c>
      <c r="BS11" t="s">
        <v>15536</v>
      </c>
      <c r="BT11" t="s">
        <v>11717</v>
      </c>
    </row>
    <row r="12" spans="1:80" ht="15" customHeight="1">
      <c r="A12" s="924" t="s">
        <v>4507</v>
      </c>
      <c r="B12" s="924"/>
      <c r="C12" s="924"/>
      <c r="D12" s="367"/>
      <c r="F12" s="52" t="s">
        <v>4905</v>
      </c>
      <c r="G12" s="43">
        <v>5</v>
      </c>
      <c r="H12" s="919"/>
      <c r="I12" s="919"/>
      <c r="J12" s="919"/>
      <c r="K12" s="919"/>
      <c r="L12" s="919"/>
      <c r="M12" s="919"/>
      <c r="N12" s="919"/>
      <c r="Q12" t="s">
        <v>2944</v>
      </c>
      <c r="R12" t="s">
        <v>13843</v>
      </c>
      <c r="S12">
        <v>35</v>
      </c>
      <c r="T12" t="s">
        <v>2945</v>
      </c>
      <c r="U12" t="s">
        <v>13874</v>
      </c>
      <c r="V12" t="s">
        <v>13881</v>
      </c>
      <c r="W12" t="s">
        <v>13892</v>
      </c>
      <c r="X12" t="s">
        <v>2946</v>
      </c>
      <c r="Y12" t="s">
        <v>2947</v>
      </c>
      <c r="Z12" t="s">
        <v>2948</v>
      </c>
      <c r="AA12" t="s">
        <v>2949</v>
      </c>
      <c r="AB12" t="s">
        <v>2883</v>
      </c>
      <c r="AC12" t="s">
        <v>2950</v>
      </c>
      <c r="AE12" t="s">
        <v>6506</v>
      </c>
      <c r="AF12" s="1" t="s">
        <v>6520</v>
      </c>
      <c r="AG12" s="1"/>
      <c r="AH12" s="1">
        <v>0.1</v>
      </c>
      <c r="AI12" s="1"/>
      <c r="AJ12" s="43"/>
      <c r="AK12" s="323">
        <f t="shared" si="0"/>
        <v>0</v>
      </c>
      <c r="AM12" s="1" t="s">
        <v>4410</v>
      </c>
      <c r="AN12" s="43" t="s">
        <v>4306</v>
      </c>
      <c r="AP12" s="928"/>
      <c r="AQ12" s="928"/>
      <c r="AR12" s="928"/>
      <c r="AS12" s="928"/>
      <c r="AT12" s="928"/>
      <c r="AU12" s="928"/>
      <c r="AV12" s="928"/>
      <c r="AW12" s="928"/>
      <c r="AX12" s="928"/>
      <c r="AY12" s="928"/>
      <c r="BA12" s="89" t="s">
        <v>4512</v>
      </c>
      <c r="BB12" s="226" t="s">
        <v>4540</v>
      </c>
      <c r="BC12" s="226"/>
      <c r="BD12" s="225" t="s">
        <v>14515</v>
      </c>
      <c r="BE12" s="226"/>
      <c r="BF12" s="226"/>
      <c r="BG12" s="225" t="str">
        <f>IFERROR(GOODS_N_SERVICES_2[[#This Row],[PRICES]]*GOODS_N_SERVICES_2[[#This Row],[ITEMS]],"")</f>
        <v/>
      </c>
      <c r="BI12" s="1" t="s">
        <v>9177</v>
      </c>
      <c r="BJ12" s="92" t="s">
        <v>6514</v>
      </c>
      <c r="BP12" t="s">
        <v>15537</v>
      </c>
      <c r="BQ12" t="s">
        <v>15530</v>
      </c>
      <c r="BR12" t="s">
        <v>15538</v>
      </c>
      <c r="BS12" t="s">
        <v>15538</v>
      </c>
      <c r="BT12" t="s">
        <v>15539</v>
      </c>
    </row>
    <row r="13" spans="1:80" ht="15" customHeight="1">
      <c r="F13" s="52" t="s">
        <v>4906</v>
      </c>
      <c r="G13" s="43">
        <v>50</v>
      </c>
      <c r="H13" s="919"/>
      <c r="I13" s="919"/>
      <c r="J13" s="919"/>
      <c r="K13" s="919"/>
      <c r="L13" s="919"/>
      <c r="M13" s="919"/>
      <c r="N13" s="919"/>
      <c r="Q13" t="s">
        <v>2885</v>
      </c>
      <c r="R13" t="s">
        <v>13842</v>
      </c>
      <c r="S13">
        <v>100</v>
      </c>
      <c r="T13" t="s">
        <v>2886</v>
      </c>
      <c r="U13" t="s">
        <v>13878</v>
      </c>
      <c r="V13" t="s">
        <v>13886</v>
      </c>
      <c r="W13" t="s">
        <v>13897</v>
      </c>
      <c r="X13" t="s">
        <v>2887</v>
      </c>
      <c r="Y13" t="s">
        <v>2888</v>
      </c>
      <c r="AB13" t="s">
        <v>2889</v>
      </c>
      <c r="AC13" t="s">
        <v>2884</v>
      </c>
      <c r="AE13" t="s">
        <v>6506</v>
      </c>
      <c r="AF13" s="1" t="s">
        <v>6521</v>
      </c>
      <c r="AG13" s="1"/>
      <c r="AH13" s="1">
        <v>7</v>
      </c>
      <c r="AI13" s="1"/>
      <c r="AJ13" s="43"/>
      <c r="AK13" s="323">
        <f t="shared" si="0"/>
        <v>0</v>
      </c>
      <c r="AM13" s="1" t="s">
        <v>4411</v>
      </c>
      <c r="AN13" s="43" t="s">
        <v>4307</v>
      </c>
      <c r="AP13" s="928"/>
      <c r="AQ13" s="928"/>
      <c r="AR13" s="928"/>
      <c r="AS13" s="928"/>
      <c r="AT13" s="928"/>
      <c r="AU13" s="928"/>
      <c r="AV13" s="928"/>
      <c r="AW13" s="928"/>
      <c r="AX13" s="928"/>
      <c r="AY13" s="928"/>
      <c r="BA13" s="89" t="s">
        <v>4512</v>
      </c>
      <c r="BB13" s="226" t="s">
        <v>4541</v>
      </c>
      <c r="BC13" s="226"/>
      <c r="BD13" s="225" t="s">
        <v>14516</v>
      </c>
      <c r="BE13" s="226"/>
      <c r="BF13" s="226"/>
      <c r="BG13" s="225" t="str">
        <f>IFERROR(GOODS_N_SERVICES_2[[#This Row],[PRICES]]*GOODS_N_SERVICES_2[[#This Row],[ITEMS]],"")</f>
        <v/>
      </c>
      <c r="BI13" s="1" t="s">
        <v>9178</v>
      </c>
      <c r="BJ13" s="92" t="s">
        <v>4918</v>
      </c>
      <c r="BP13" t="s">
        <v>15540</v>
      </c>
      <c r="BQ13" t="s">
        <v>15532</v>
      </c>
      <c r="BR13" t="s">
        <v>15522</v>
      </c>
      <c r="BS13" t="s">
        <v>15541</v>
      </c>
      <c r="BT13" t="s">
        <v>11594</v>
      </c>
    </row>
    <row r="14" spans="1:80" ht="12" customHeight="1">
      <c r="F14" s="52" t="s">
        <v>4907</v>
      </c>
      <c r="G14" s="43">
        <v>125</v>
      </c>
      <c r="H14" s="919"/>
      <c r="I14" s="919"/>
      <c r="J14" s="919"/>
      <c r="K14" s="919"/>
      <c r="L14" s="919"/>
      <c r="M14" s="919"/>
      <c r="N14" s="919"/>
      <c r="Q14" t="s">
        <v>13870</v>
      </c>
      <c r="R14" t="s">
        <v>13843</v>
      </c>
      <c r="S14">
        <v>3</v>
      </c>
      <c r="T14" t="s">
        <v>13829</v>
      </c>
      <c r="U14" t="s">
        <v>13874</v>
      </c>
      <c r="V14" t="s">
        <v>13887</v>
      </c>
      <c r="W14" t="s">
        <v>13894</v>
      </c>
      <c r="X14" t="s">
        <v>13830</v>
      </c>
      <c r="Y14" t="s">
        <v>13831</v>
      </c>
      <c r="Z14" t="s">
        <v>13832</v>
      </c>
      <c r="AB14" t="s">
        <v>13833</v>
      </c>
      <c r="AC14" t="s">
        <v>13834</v>
      </c>
      <c r="AE14" t="s">
        <v>6506</v>
      </c>
      <c r="AF14" s="1" t="s">
        <v>6522</v>
      </c>
      <c r="AG14" s="1"/>
      <c r="AH14" s="1">
        <v>8</v>
      </c>
      <c r="AI14" s="1" t="s">
        <v>6523</v>
      </c>
      <c r="AJ14" s="43"/>
      <c r="AK14" s="323">
        <f t="shared" si="0"/>
        <v>0</v>
      </c>
      <c r="AM14" s="1" t="s">
        <v>4412</v>
      </c>
      <c r="AN14" s="43" t="s">
        <v>4308</v>
      </c>
      <c r="AP14" s="928"/>
      <c r="AQ14" s="928"/>
      <c r="AR14" s="928"/>
      <c r="AS14" s="928"/>
      <c r="AT14" s="928"/>
      <c r="AU14" s="928"/>
      <c r="AV14" s="928"/>
      <c r="AW14" s="928"/>
      <c r="AX14" s="928"/>
      <c r="AY14" s="928"/>
      <c r="BA14" s="89" t="s">
        <v>4512</v>
      </c>
      <c r="BB14" s="226" t="s">
        <v>4542</v>
      </c>
      <c r="BC14" s="226"/>
      <c r="BD14" s="225" t="s">
        <v>14517</v>
      </c>
      <c r="BE14" s="226"/>
      <c r="BF14" s="226"/>
      <c r="BG14" s="225" t="str">
        <f>IFERROR(GOODS_N_SERVICES_2[[#This Row],[PRICES]]*GOODS_N_SERVICES_2[[#This Row],[ITEMS]],"")</f>
        <v/>
      </c>
      <c r="BI14" s="1" t="s">
        <v>9166</v>
      </c>
      <c r="BJ14" s="92" t="s">
        <v>9167</v>
      </c>
      <c r="BP14" t="s">
        <v>15542</v>
      </c>
      <c r="BQ14" t="s">
        <v>15524</v>
      </c>
      <c r="BR14">
        <v>0</v>
      </c>
      <c r="BS14" t="s">
        <v>15522</v>
      </c>
      <c r="BT14" t="s">
        <v>11717</v>
      </c>
    </row>
    <row r="15" spans="1:80" ht="15" customHeight="1">
      <c r="F15" s="209" t="s">
        <v>4908</v>
      </c>
      <c r="G15" s="226">
        <v>250</v>
      </c>
      <c r="H15" s="919"/>
      <c r="I15" s="919"/>
      <c r="J15" s="919"/>
      <c r="K15" s="919"/>
      <c r="L15" s="919"/>
      <c r="M15" s="919"/>
      <c r="N15" s="919"/>
      <c r="Q15" t="s">
        <v>13871</v>
      </c>
      <c r="R15" t="s">
        <v>13842</v>
      </c>
      <c r="S15" t="s">
        <v>13873</v>
      </c>
      <c r="T15" t="s">
        <v>13835</v>
      </c>
      <c r="U15" t="s">
        <v>13874</v>
      </c>
      <c r="V15" t="s">
        <v>13888</v>
      </c>
      <c r="W15" t="s">
        <v>13894</v>
      </c>
      <c r="X15" t="s">
        <v>13836</v>
      </c>
      <c r="Y15" t="s">
        <v>13837</v>
      </c>
      <c r="Z15" t="s">
        <v>13838</v>
      </c>
      <c r="AA15" t="s">
        <v>13839</v>
      </c>
      <c r="AB15" t="s">
        <v>13840</v>
      </c>
      <c r="AC15" t="s">
        <v>13841</v>
      </c>
      <c r="AE15" t="s">
        <v>6506</v>
      </c>
      <c r="AF15" s="1" t="s">
        <v>6524</v>
      </c>
      <c r="AG15" s="1"/>
      <c r="AH15" s="1">
        <v>0.3</v>
      </c>
      <c r="AI15" s="1"/>
      <c r="AJ15" s="43"/>
      <c r="AK15" s="323">
        <f t="shared" si="0"/>
        <v>0</v>
      </c>
      <c r="AM15" s="1" t="s">
        <v>4413</v>
      </c>
      <c r="AN15" s="43" t="s">
        <v>4309</v>
      </c>
      <c r="AP15" s="928"/>
      <c r="AQ15" s="928"/>
      <c r="AR15" s="928"/>
      <c r="AS15" s="928"/>
      <c r="AT15" s="928"/>
      <c r="AU15" s="928"/>
      <c r="AV15" s="928"/>
      <c r="AW15" s="928"/>
      <c r="AX15" s="928"/>
      <c r="AY15" s="928"/>
      <c r="BA15" s="89" t="s">
        <v>4512</v>
      </c>
      <c r="BB15" s="226" t="s">
        <v>4543</v>
      </c>
      <c r="BC15" s="226"/>
      <c r="BD15" s="225" t="s">
        <v>4544</v>
      </c>
      <c r="BE15" s="226"/>
      <c r="BF15" s="226"/>
      <c r="BG15" s="225" t="str">
        <f>IFERROR(GOODS_N_SERVICES_2[[#This Row],[PRICES]]*GOODS_N_SERVICES_2[[#This Row],[ITEMS]],"")</f>
        <v/>
      </c>
      <c r="BI15" s="1" t="s">
        <v>9179</v>
      </c>
      <c r="BJ15" s="92" t="s">
        <v>9180</v>
      </c>
      <c r="BP15" t="s">
        <v>15543</v>
      </c>
      <c r="BQ15" t="s">
        <v>15544</v>
      </c>
      <c r="BR15" t="s">
        <v>15545</v>
      </c>
      <c r="BS15" t="s">
        <v>15533</v>
      </c>
      <c r="BT15" t="s">
        <v>15546</v>
      </c>
    </row>
    <row r="16" spans="1:80" ht="15" customHeight="1">
      <c r="Q16" t="s">
        <v>2930</v>
      </c>
      <c r="R16" t="s">
        <v>13842</v>
      </c>
      <c r="S16">
        <v>25</v>
      </c>
      <c r="T16" t="s">
        <v>2931</v>
      </c>
      <c r="U16" t="s">
        <v>13874</v>
      </c>
      <c r="V16" t="s">
        <v>13889</v>
      </c>
      <c r="W16" t="s">
        <v>13898</v>
      </c>
      <c r="X16" t="s">
        <v>2932</v>
      </c>
      <c r="Y16" t="s">
        <v>2933</v>
      </c>
      <c r="Z16" t="s">
        <v>2934</v>
      </c>
      <c r="AA16" t="s">
        <v>2935</v>
      </c>
      <c r="AB16" t="s">
        <v>2936</v>
      </c>
      <c r="AC16" t="s">
        <v>2937</v>
      </c>
      <c r="AE16" t="s">
        <v>6506</v>
      </c>
      <c r="AF16" s="1" t="s">
        <v>6526</v>
      </c>
      <c r="AG16" s="1"/>
      <c r="AH16" s="1">
        <v>0.1</v>
      </c>
      <c r="AI16" s="1"/>
      <c r="AJ16" s="43"/>
      <c r="AK16" s="323">
        <f t="shared" si="0"/>
        <v>0</v>
      </c>
      <c r="AM16" s="1" t="s">
        <v>4414</v>
      </c>
      <c r="AN16" s="43" t="s">
        <v>4310</v>
      </c>
      <c r="AP16" s="928"/>
      <c r="AQ16" s="928"/>
      <c r="AR16" s="928"/>
      <c r="AS16" s="928"/>
      <c r="AT16" s="928"/>
      <c r="AU16" s="928"/>
      <c r="AV16" s="928"/>
      <c r="AW16" s="928"/>
      <c r="AX16" s="928"/>
      <c r="AY16" s="928"/>
      <c r="BA16" s="89" t="s">
        <v>4512</v>
      </c>
      <c r="BB16" s="226" t="s">
        <v>4545</v>
      </c>
      <c r="BC16" s="226"/>
      <c r="BD16" s="225" t="s">
        <v>14518</v>
      </c>
      <c r="BE16" s="226"/>
      <c r="BF16" s="226"/>
      <c r="BG16" s="225" t="str">
        <f>IFERROR(GOODS_N_SERVICES_2[[#This Row],[PRICES]]*GOODS_N_SERVICES_2[[#This Row],[ITEMS]],"")</f>
        <v/>
      </c>
      <c r="BI16" s="1" t="s">
        <v>9181</v>
      </c>
      <c r="BJ16" s="92" t="s">
        <v>6532</v>
      </c>
      <c r="BP16" t="s">
        <v>15547</v>
      </c>
      <c r="BQ16" t="s">
        <v>15548</v>
      </c>
      <c r="BR16" t="s">
        <v>15549</v>
      </c>
      <c r="BS16" t="s">
        <v>15550</v>
      </c>
      <c r="BT16" t="s">
        <v>11787</v>
      </c>
    </row>
    <row r="17" spans="6:72" ht="15" customHeight="1">
      <c r="Q17" t="s">
        <v>2924</v>
      </c>
      <c r="R17" t="s">
        <v>13843</v>
      </c>
      <c r="S17">
        <v>150</v>
      </c>
      <c r="T17" t="s">
        <v>2925</v>
      </c>
      <c r="U17" t="s">
        <v>13874</v>
      </c>
      <c r="V17" t="s">
        <v>13890</v>
      </c>
      <c r="W17" t="s">
        <v>13892</v>
      </c>
      <c r="X17" t="s">
        <v>2926</v>
      </c>
      <c r="Y17" t="s">
        <v>2927</v>
      </c>
      <c r="Z17" t="s">
        <v>2928</v>
      </c>
      <c r="AA17" t="s">
        <v>2929</v>
      </c>
      <c r="AB17" t="s">
        <v>2869</v>
      </c>
      <c r="AE17" t="s">
        <v>6506</v>
      </c>
      <c r="AF17" s="1" t="s">
        <v>6527</v>
      </c>
      <c r="AG17" s="1"/>
      <c r="AH17" s="1">
        <v>5</v>
      </c>
      <c r="AI17" s="1"/>
      <c r="AJ17" s="43"/>
      <c r="AK17" s="323">
        <f t="shared" si="0"/>
        <v>0</v>
      </c>
      <c r="AM17" s="1" t="s">
        <v>4415</v>
      </c>
      <c r="AN17" s="43" t="s">
        <v>4311</v>
      </c>
      <c r="AP17" s="921" t="s">
        <v>4509</v>
      </c>
      <c r="AQ17" s="921"/>
      <c r="AR17" s="921"/>
      <c r="AS17" s="921"/>
      <c r="AT17" s="921"/>
      <c r="AU17" s="921"/>
      <c r="AV17" s="921"/>
      <c r="AW17" s="921"/>
      <c r="AX17" s="921"/>
      <c r="AY17" s="921"/>
      <c r="BA17" s="89" t="s">
        <v>4512</v>
      </c>
      <c r="BB17" s="226" t="s">
        <v>4546</v>
      </c>
      <c r="BC17" s="226"/>
      <c r="BD17" s="225" t="s">
        <v>14519</v>
      </c>
      <c r="BE17" s="226"/>
      <c r="BF17" s="226"/>
      <c r="BG17" s="225" t="str">
        <f>IFERROR(GOODS_N_SERVICES_2[[#This Row],[PRICES]]*GOODS_N_SERVICES_2[[#This Row],[ITEMS]],"")</f>
        <v/>
      </c>
      <c r="BI17" s="1" t="s">
        <v>9182</v>
      </c>
      <c r="BJ17" s="92" t="s">
        <v>6512</v>
      </c>
      <c r="BP17" t="s">
        <v>15551</v>
      </c>
      <c r="BQ17" t="s">
        <v>15552</v>
      </c>
      <c r="BR17">
        <v>0</v>
      </c>
      <c r="BS17" t="s">
        <v>15553</v>
      </c>
      <c r="BT17" t="s">
        <v>15554</v>
      </c>
    </row>
    <row r="18" spans="6:72" ht="15" customHeight="1">
      <c r="F18" s="920" t="s">
        <v>15430</v>
      </c>
      <c r="G18" s="921"/>
      <c r="H18" s="921"/>
      <c r="I18" s="921"/>
      <c r="J18" s="921"/>
      <c r="K18" s="921"/>
      <c r="L18" s="921"/>
      <c r="M18" s="921"/>
      <c r="N18" s="921"/>
      <c r="Q18" t="s">
        <v>2938</v>
      </c>
      <c r="R18" t="s">
        <v>13842</v>
      </c>
      <c r="S18">
        <v>250</v>
      </c>
      <c r="T18" t="s">
        <v>2939</v>
      </c>
      <c r="U18" t="s">
        <v>13874</v>
      </c>
      <c r="V18" t="s">
        <v>13891</v>
      </c>
      <c r="W18" t="s">
        <v>13894</v>
      </c>
      <c r="X18" t="s">
        <v>2940</v>
      </c>
      <c r="Y18" t="s">
        <v>2941</v>
      </c>
      <c r="Z18" t="s">
        <v>2942</v>
      </c>
      <c r="AA18" t="s">
        <v>2943</v>
      </c>
      <c r="AB18" t="s">
        <v>2884</v>
      </c>
      <c r="AE18" t="s">
        <v>6506</v>
      </c>
      <c r="AF18" s="1" t="s">
        <v>6528</v>
      </c>
      <c r="AG18" s="1"/>
      <c r="AH18" s="1">
        <v>8</v>
      </c>
      <c r="AI18" s="1" t="s">
        <v>6523</v>
      </c>
      <c r="AJ18" s="43"/>
      <c r="AK18" s="323">
        <f t="shared" si="0"/>
        <v>0</v>
      </c>
      <c r="AM18" s="1" t="s">
        <v>4416</v>
      </c>
      <c r="AN18" s="43" t="s">
        <v>4312</v>
      </c>
      <c r="AP18" s="923" t="s">
        <v>4508</v>
      </c>
      <c r="AQ18" s="923"/>
      <c r="AR18" s="923"/>
      <c r="AS18" s="923"/>
      <c r="AT18" s="923"/>
      <c r="AU18" s="923"/>
      <c r="AV18" s="923"/>
      <c r="AW18" s="923"/>
      <c r="AX18" s="923"/>
      <c r="AY18" s="923"/>
      <c r="BA18" s="89" t="s">
        <v>4512</v>
      </c>
      <c r="BB18" s="226" t="s">
        <v>4547</v>
      </c>
      <c r="BC18" s="226"/>
      <c r="BD18" s="225" t="s">
        <v>4548</v>
      </c>
      <c r="BE18" s="226"/>
      <c r="BF18" s="226"/>
      <c r="BG18" s="225" t="str">
        <f>IFERROR(GOODS_N_SERVICES_2[[#This Row],[PRICES]]*GOODS_N_SERVICES_2[[#This Row],[ITEMS]],"")</f>
        <v/>
      </c>
      <c r="BI18" s="1" t="s">
        <v>9183</v>
      </c>
      <c r="BJ18" s="92" t="s">
        <v>6514</v>
      </c>
      <c r="BP18" t="s">
        <v>15555</v>
      </c>
      <c r="BQ18" t="s">
        <v>15556</v>
      </c>
      <c r="BR18" t="s">
        <v>15557</v>
      </c>
      <c r="BS18">
        <v>0</v>
      </c>
      <c r="BT18" t="s">
        <v>11489</v>
      </c>
    </row>
    <row r="19" spans="6:72" ht="15" customHeight="1">
      <c r="F19" s="928" t="s">
        <v>15429</v>
      </c>
      <c r="G19" s="928"/>
      <c r="H19" s="928"/>
      <c r="I19" s="928"/>
      <c r="J19" s="928"/>
      <c r="K19" s="928"/>
      <c r="L19" s="928"/>
      <c r="M19" s="928"/>
      <c r="N19" s="928"/>
      <c r="AE19" t="s">
        <v>6506</v>
      </c>
      <c r="AF19" s="1" t="s">
        <v>6529</v>
      </c>
      <c r="AG19" s="1"/>
      <c r="AH19" s="1">
        <v>10</v>
      </c>
      <c r="AI19" s="1" t="s">
        <v>6530</v>
      </c>
      <c r="AJ19" s="43"/>
      <c r="AK19" s="323">
        <f t="shared" si="0"/>
        <v>0</v>
      </c>
      <c r="AM19" s="1" t="s">
        <v>4417</v>
      </c>
      <c r="AN19" s="43" t="s">
        <v>4313</v>
      </c>
      <c r="AP19" s="923"/>
      <c r="AQ19" s="923"/>
      <c r="AR19" s="923"/>
      <c r="AS19" s="923"/>
      <c r="AT19" s="923"/>
      <c r="AU19" s="923"/>
      <c r="AV19" s="923"/>
      <c r="AW19" s="923"/>
      <c r="AX19" s="923"/>
      <c r="AY19" s="923"/>
      <c r="BA19" s="89" t="s">
        <v>4512</v>
      </c>
      <c r="BB19" s="226" t="s">
        <v>4549</v>
      </c>
      <c r="BC19" s="226"/>
      <c r="BD19" s="225" t="s">
        <v>14520</v>
      </c>
      <c r="BE19" s="226"/>
      <c r="BF19" s="226"/>
      <c r="BG19" s="225" t="str">
        <f>IFERROR(GOODS_N_SERVICES_2[[#This Row],[PRICES]]*GOODS_N_SERVICES_2[[#This Row],[ITEMS]],"")</f>
        <v/>
      </c>
      <c r="BI19" s="1" t="s">
        <v>9184</v>
      </c>
      <c r="BJ19" s="92" t="s">
        <v>4918</v>
      </c>
      <c r="BP19" t="s">
        <v>15558</v>
      </c>
      <c r="BQ19" t="s">
        <v>15548</v>
      </c>
      <c r="BR19" t="s">
        <v>15559</v>
      </c>
      <c r="BS19" t="s">
        <v>15545</v>
      </c>
      <c r="BT19" t="s">
        <v>11864</v>
      </c>
    </row>
    <row r="20" spans="6:72" ht="15" customHeight="1">
      <c r="F20" s="928"/>
      <c r="G20" s="928"/>
      <c r="H20" s="928"/>
      <c r="I20" s="928"/>
      <c r="J20" s="928"/>
      <c r="K20" s="928"/>
      <c r="L20" s="928"/>
      <c r="M20" s="928"/>
      <c r="N20" s="928"/>
      <c r="AA20" s="11"/>
      <c r="AE20" t="s">
        <v>6506</v>
      </c>
      <c r="AF20" s="1" t="s">
        <v>6531</v>
      </c>
      <c r="AG20" s="1"/>
      <c r="AH20" s="1">
        <v>0.2</v>
      </c>
      <c r="AI20" s="1"/>
      <c r="AJ20" s="43"/>
      <c r="AK20" s="323">
        <f t="shared" si="0"/>
        <v>0</v>
      </c>
      <c r="AM20" s="1" t="s">
        <v>4418</v>
      </c>
      <c r="AN20" s="43" t="s">
        <v>4314</v>
      </c>
      <c r="AP20" s="923"/>
      <c r="AQ20" s="923"/>
      <c r="AR20" s="923"/>
      <c r="AS20" s="923"/>
      <c r="AT20" s="923"/>
      <c r="AU20" s="923"/>
      <c r="AV20" s="923"/>
      <c r="AW20" s="923"/>
      <c r="AX20" s="923"/>
      <c r="AY20" s="923"/>
      <c r="BA20" s="89" t="s">
        <v>4512</v>
      </c>
      <c r="BB20" s="226" t="s">
        <v>4550</v>
      </c>
      <c r="BC20" s="226"/>
      <c r="BD20" s="225" t="s">
        <v>4551</v>
      </c>
      <c r="BE20" s="226"/>
      <c r="BF20" s="226"/>
      <c r="BG20" s="225" t="str">
        <f>IFERROR(GOODS_N_SERVICES_2[[#This Row],[PRICES]]*GOODS_N_SERVICES_2[[#This Row],[ITEMS]],"")</f>
        <v/>
      </c>
      <c r="BI20" s="1" t="s">
        <v>2688</v>
      </c>
      <c r="BJ20" s="92" t="s">
        <v>6547</v>
      </c>
      <c r="BP20" t="s">
        <v>15560</v>
      </c>
      <c r="BQ20" t="s">
        <v>15548</v>
      </c>
      <c r="BR20" t="s">
        <v>15538</v>
      </c>
      <c r="BS20" t="s">
        <v>15561</v>
      </c>
      <c r="BT20" t="s">
        <v>15562</v>
      </c>
    </row>
    <row r="21" spans="6:72" ht="15" customHeight="1">
      <c r="F21" s="928"/>
      <c r="G21" s="928"/>
      <c r="H21" s="928"/>
      <c r="I21" s="928"/>
      <c r="J21" s="928"/>
      <c r="K21" s="928"/>
      <c r="L21" s="928"/>
      <c r="M21" s="928"/>
      <c r="N21" s="928"/>
      <c r="AA21" s="11"/>
      <c r="AE21" t="s">
        <v>6506</v>
      </c>
      <c r="AF21" s="1" t="s">
        <v>6533</v>
      </c>
      <c r="AG21" s="1"/>
      <c r="AH21" s="1">
        <v>4</v>
      </c>
      <c r="AI21" s="1" t="s">
        <v>6516</v>
      </c>
      <c r="AJ21" s="43"/>
      <c r="AK21" s="323">
        <f t="shared" si="0"/>
        <v>0</v>
      </c>
      <c r="AM21" s="1" t="s">
        <v>4419</v>
      </c>
      <c r="AN21" s="43" t="s">
        <v>4315</v>
      </c>
      <c r="AP21" s="923"/>
      <c r="AQ21" s="923"/>
      <c r="AR21" s="923"/>
      <c r="AS21" s="923"/>
      <c r="AT21" s="923"/>
      <c r="AU21" s="923"/>
      <c r="AV21" s="923"/>
      <c r="AW21" s="923"/>
      <c r="AX21" s="923"/>
      <c r="AY21" s="923"/>
      <c r="BA21" s="89" t="s">
        <v>4512</v>
      </c>
      <c r="BB21" s="226" t="s">
        <v>4552</v>
      </c>
      <c r="BC21" s="226"/>
      <c r="BD21" s="225" t="s">
        <v>14521</v>
      </c>
      <c r="BE21" s="226"/>
      <c r="BF21" s="226"/>
      <c r="BG21" s="225" t="str">
        <f>IFERROR(GOODS_N_SERVICES_2[[#This Row],[PRICES]]*GOODS_N_SERVICES_2[[#This Row],[ITEMS]],"")</f>
        <v/>
      </c>
      <c r="BI21" s="1" t="s">
        <v>2689</v>
      </c>
      <c r="BJ21" s="92" t="s">
        <v>6525</v>
      </c>
      <c r="BP21" t="s">
        <v>15563</v>
      </c>
      <c r="BQ21" t="s">
        <v>15552</v>
      </c>
      <c r="BR21" t="s">
        <v>15564</v>
      </c>
      <c r="BS21">
        <v>0</v>
      </c>
      <c r="BT21" t="s">
        <v>11580</v>
      </c>
    </row>
    <row r="22" spans="6:72" ht="15" customHeight="1">
      <c r="F22" s="928"/>
      <c r="G22" s="928"/>
      <c r="H22" s="928"/>
      <c r="I22" s="928"/>
      <c r="J22" s="928"/>
      <c r="K22" s="928"/>
      <c r="L22" s="928"/>
      <c r="M22" s="928"/>
      <c r="N22" s="928"/>
      <c r="AE22" t="s">
        <v>6506</v>
      </c>
      <c r="AF22" s="1" t="s">
        <v>6534</v>
      </c>
      <c r="AG22" s="1"/>
      <c r="AH22" s="1">
        <v>3</v>
      </c>
      <c r="AI22" s="1" t="s">
        <v>6535</v>
      </c>
      <c r="AJ22" s="43"/>
      <c r="AK22" s="323">
        <f t="shared" si="0"/>
        <v>0</v>
      </c>
      <c r="AM22" s="1" t="s">
        <v>4420</v>
      </c>
      <c r="AN22" s="43" t="s">
        <v>4316</v>
      </c>
      <c r="AP22" s="923"/>
      <c r="AQ22" s="923"/>
      <c r="AR22" s="923"/>
      <c r="AS22" s="923"/>
      <c r="AT22" s="923"/>
      <c r="AU22" s="923"/>
      <c r="AV22" s="923"/>
      <c r="AW22" s="923"/>
      <c r="AX22" s="923"/>
      <c r="AY22" s="923"/>
      <c r="BA22" s="89" t="s">
        <v>4512</v>
      </c>
      <c r="BB22" s="226" t="s">
        <v>4553</v>
      </c>
      <c r="BC22" s="226"/>
      <c r="BD22" s="225" t="s">
        <v>14522</v>
      </c>
      <c r="BE22" s="226"/>
      <c r="BF22" s="226"/>
      <c r="BG22" s="225" t="str">
        <f>IFERROR(GOODS_N_SERVICES_2[[#This Row],[PRICES]]*GOODS_N_SERVICES_2[[#This Row],[ITEMS]],"")</f>
        <v/>
      </c>
      <c r="BI22" s="1" t="s">
        <v>2687</v>
      </c>
      <c r="BJ22" s="92" t="s">
        <v>9185</v>
      </c>
      <c r="BP22" t="s">
        <v>15565</v>
      </c>
      <c r="BQ22" t="s">
        <v>15566</v>
      </c>
      <c r="BR22" t="s">
        <v>15553</v>
      </c>
      <c r="BS22" t="s">
        <v>15553</v>
      </c>
      <c r="BT22" t="s">
        <v>15567</v>
      </c>
    </row>
    <row r="23" spans="6:72" ht="15" customHeight="1">
      <c r="F23" s="928"/>
      <c r="G23" s="928"/>
      <c r="H23" s="928"/>
      <c r="I23" s="928"/>
      <c r="J23" s="928"/>
      <c r="K23" s="928"/>
      <c r="L23" s="928"/>
      <c r="M23" s="928"/>
      <c r="N23" s="928"/>
      <c r="AA23" s="15"/>
      <c r="AE23" t="s">
        <v>6506</v>
      </c>
      <c r="AF23" s="1" t="s">
        <v>6536</v>
      </c>
      <c r="AG23" s="1"/>
      <c r="AH23" s="1">
        <v>10</v>
      </c>
      <c r="AI23" s="1" t="s">
        <v>6537</v>
      </c>
      <c r="AJ23" s="43"/>
      <c r="AK23" s="323">
        <f t="shared" si="0"/>
        <v>0</v>
      </c>
      <c r="AM23" s="1" t="s">
        <v>4421</v>
      </c>
      <c r="AN23" s="43" t="s">
        <v>4317</v>
      </c>
      <c r="AP23" s="923"/>
      <c r="AQ23" s="923"/>
      <c r="AR23" s="923"/>
      <c r="AS23" s="923"/>
      <c r="AT23" s="923"/>
      <c r="AU23" s="923"/>
      <c r="AV23" s="923"/>
      <c r="AW23" s="923"/>
      <c r="AX23" s="923"/>
      <c r="AY23" s="923"/>
      <c r="BA23" s="89" t="s">
        <v>4512</v>
      </c>
      <c r="BB23" s="226" t="s">
        <v>4554</v>
      </c>
      <c r="BC23" s="226"/>
      <c r="BD23" s="225" t="s">
        <v>4555</v>
      </c>
      <c r="BE23" s="226"/>
      <c r="BF23" s="226"/>
      <c r="BG23" s="225" t="str">
        <f>IFERROR(GOODS_N_SERVICES_2[[#This Row],[PRICES]]*GOODS_N_SERVICES_2[[#This Row],[ITEMS]],"")</f>
        <v/>
      </c>
      <c r="BI23" s="1" t="s">
        <v>9186</v>
      </c>
      <c r="BJ23" s="92" t="s">
        <v>6525</v>
      </c>
      <c r="BP23" t="s">
        <v>15568</v>
      </c>
      <c r="BQ23" t="s">
        <v>15569</v>
      </c>
      <c r="BR23">
        <v>0</v>
      </c>
      <c r="BS23" t="s">
        <v>15536</v>
      </c>
      <c r="BT23" t="s">
        <v>15514</v>
      </c>
    </row>
    <row r="24" spans="6:72" ht="15" customHeight="1">
      <c r="F24" s="928"/>
      <c r="G24" s="928"/>
      <c r="H24" s="928"/>
      <c r="I24" s="928"/>
      <c r="J24" s="928"/>
      <c r="K24" s="928"/>
      <c r="L24" s="928"/>
      <c r="M24" s="928"/>
      <c r="N24" s="928"/>
      <c r="AA24" s="15"/>
      <c r="AE24" t="s">
        <v>6506</v>
      </c>
      <c r="AF24" s="1" t="s">
        <v>6538</v>
      </c>
      <c r="AG24" s="1"/>
      <c r="AH24" s="1">
        <v>8</v>
      </c>
      <c r="AI24" s="1"/>
      <c r="AJ24" s="43"/>
      <c r="AK24" s="323">
        <f t="shared" si="0"/>
        <v>0</v>
      </c>
      <c r="AM24" s="1" t="s">
        <v>4422</v>
      </c>
      <c r="AN24" s="43" t="s">
        <v>4318</v>
      </c>
      <c r="AP24" s="923"/>
      <c r="AQ24" s="923"/>
      <c r="AR24" s="923"/>
      <c r="AS24" s="923"/>
      <c r="AT24" s="923"/>
      <c r="AU24" s="923"/>
      <c r="AV24" s="923"/>
      <c r="AW24" s="923"/>
      <c r="AX24" s="923"/>
      <c r="AY24" s="923"/>
      <c r="BA24" s="89" t="s">
        <v>4512</v>
      </c>
      <c r="BB24" s="226" t="s">
        <v>4556</v>
      </c>
      <c r="BC24" s="226"/>
      <c r="BD24" s="225" t="s">
        <v>14523</v>
      </c>
      <c r="BE24" s="226"/>
      <c r="BF24" s="226"/>
      <c r="BG24" s="225" t="str">
        <f>IFERROR(GOODS_N_SERVICES_2[[#This Row],[PRICES]]*GOODS_N_SERVICES_2[[#This Row],[ITEMS]],"")</f>
        <v/>
      </c>
      <c r="BI24" s="1" t="s">
        <v>9187</v>
      </c>
      <c r="BJ24" s="92" t="s">
        <v>6532</v>
      </c>
      <c r="BP24" t="s">
        <v>15570</v>
      </c>
      <c r="BQ24" t="s">
        <v>15571</v>
      </c>
      <c r="BR24" t="s">
        <v>15572</v>
      </c>
      <c r="BS24" t="s">
        <v>15573</v>
      </c>
      <c r="BT24" t="s">
        <v>13549</v>
      </c>
    </row>
    <row r="25" spans="6:72">
      <c r="F25" s="928"/>
      <c r="G25" s="928"/>
      <c r="H25" s="928"/>
      <c r="I25" s="928"/>
      <c r="J25" s="928"/>
      <c r="K25" s="928"/>
      <c r="L25" s="928"/>
      <c r="M25" s="928"/>
      <c r="N25" s="928"/>
      <c r="AA25" s="11"/>
      <c r="AE25" t="s">
        <v>6506</v>
      </c>
      <c r="AF25" s="1" t="s">
        <v>6539</v>
      </c>
      <c r="AG25" s="1"/>
      <c r="AH25" s="1">
        <v>12</v>
      </c>
      <c r="AI25" s="1"/>
      <c r="AJ25" s="43"/>
      <c r="AK25" s="323">
        <f t="shared" si="0"/>
        <v>0</v>
      </c>
      <c r="AM25" s="1" t="s">
        <v>4423</v>
      </c>
      <c r="AN25" s="43" t="s">
        <v>4319</v>
      </c>
      <c r="AP25" s="923"/>
      <c r="AQ25" s="923"/>
      <c r="AR25" s="923"/>
      <c r="AS25" s="923"/>
      <c r="AT25" s="923"/>
      <c r="AU25" s="923"/>
      <c r="AV25" s="923"/>
      <c r="AW25" s="923"/>
      <c r="AX25" s="923"/>
      <c r="AY25" s="923"/>
      <c r="BA25" s="89" t="s">
        <v>4512</v>
      </c>
      <c r="BB25" s="332" t="s">
        <v>4421</v>
      </c>
      <c r="BC25" s="332"/>
      <c r="BD25" s="333" t="s">
        <v>4557</v>
      </c>
      <c r="BE25" s="332"/>
      <c r="BF25" s="332"/>
      <c r="BG25" s="333" t="str">
        <f>IFERROR(GOODS_N_SERVICES_2[[#This Row],[PRICES]]*GOODS_N_SERVICES_2[[#This Row],[ITEMS]],"")</f>
        <v/>
      </c>
      <c r="BI25" s="1" t="s">
        <v>9188</v>
      </c>
      <c r="BJ25" s="1"/>
      <c r="BP25" t="s">
        <v>15574</v>
      </c>
      <c r="BQ25" t="s">
        <v>15575</v>
      </c>
      <c r="BR25" t="s">
        <v>15576</v>
      </c>
      <c r="BS25" t="s">
        <v>15577</v>
      </c>
      <c r="BT25" t="s">
        <v>15578</v>
      </c>
    </row>
    <row r="26" spans="6:72">
      <c r="F26" s="928"/>
      <c r="G26" s="928"/>
      <c r="H26" s="928"/>
      <c r="I26" s="928"/>
      <c r="J26" s="928"/>
      <c r="K26" s="928"/>
      <c r="L26" s="928"/>
      <c r="M26" s="928"/>
      <c r="N26" s="928"/>
      <c r="Q26" t="s">
        <v>12879</v>
      </c>
      <c r="AA26" s="11"/>
      <c r="AE26" t="s">
        <v>6506</v>
      </c>
      <c r="AF26" s="1" t="s">
        <v>6540</v>
      </c>
      <c r="AG26" s="1"/>
      <c r="AH26" s="1">
        <v>4</v>
      </c>
      <c r="AI26" s="1" t="s">
        <v>6516</v>
      </c>
      <c r="AJ26" s="43"/>
      <c r="AK26" s="324">
        <f t="shared" si="0"/>
        <v>0</v>
      </c>
      <c r="AM26" s="1" t="s">
        <v>4424</v>
      </c>
      <c r="AN26" s="43" t="s">
        <v>4320</v>
      </c>
      <c r="AP26" s="347"/>
      <c r="AQ26" s="347"/>
      <c r="AR26" s="347"/>
      <c r="AS26" s="347"/>
      <c r="AT26" s="347"/>
      <c r="AU26" s="347"/>
      <c r="AV26" s="347"/>
      <c r="AW26" s="347"/>
      <c r="AX26" s="347"/>
      <c r="AY26" s="347"/>
      <c r="BA26" s="89" t="s">
        <v>4512</v>
      </c>
      <c r="BB26" s="226" t="s">
        <v>4558</v>
      </c>
      <c r="BC26" s="226"/>
      <c r="BD26" s="225" t="s">
        <v>14524</v>
      </c>
      <c r="BE26" s="226"/>
      <c r="BF26" s="226"/>
      <c r="BG26" s="225" t="str">
        <f>IFERROR(GOODS_N_SERVICES_2[[#This Row],[PRICES]]*GOODS_N_SERVICES_2[[#This Row],[ITEMS]],"")</f>
        <v/>
      </c>
      <c r="BP26" t="s">
        <v>7305</v>
      </c>
      <c r="BQ26" t="s">
        <v>15579</v>
      </c>
      <c r="BR26" t="s">
        <v>15517</v>
      </c>
      <c r="BS26" t="s">
        <v>15545</v>
      </c>
      <c r="BT26" t="s">
        <v>11717</v>
      </c>
    </row>
    <row r="27" spans="6:72">
      <c r="F27" s="928"/>
      <c r="G27" s="928"/>
      <c r="H27" s="928"/>
      <c r="I27" s="928"/>
      <c r="J27" s="928"/>
      <c r="K27" s="928"/>
      <c r="L27" s="928"/>
      <c r="M27" s="928"/>
      <c r="N27" s="928"/>
      <c r="AA27" s="11"/>
      <c r="AE27" t="s">
        <v>6506</v>
      </c>
      <c r="AF27" s="1" t="s">
        <v>6541</v>
      </c>
      <c r="AG27" s="1"/>
      <c r="AH27" s="1">
        <v>3</v>
      </c>
      <c r="AI27" s="1" t="s">
        <v>6516</v>
      </c>
      <c r="AJ27" s="43"/>
      <c r="AK27" s="324">
        <f t="shared" si="0"/>
        <v>0</v>
      </c>
      <c r="AM27" s="1" t="s">
        <v>4425</v>
      </c>
      <c r="AN27" s="43" t="s">
        <v>4321</v>
      </c>
      <c r="AP27" s="347"/>
      <c r="AQ27" s="347"/>
      <c r="AR27" s="347"/>
      <c r="AS27" s="347"/>
      <c r="AT27" s="347"/>
      <c r="AU27" s="347"/>
      <c r="AV27" s="347"/>
      <c r="AW27" s="347"/>
      <c r="AX27" s="347"/>
      <c r="AY27" s="347"/>
      <c r="BA27" s="89" t="s">
        <v>4512</v>
      </c>
      <c r="BB27" s="330" t="s">
        <v>4559</v>
      </c>
      <c r="BC27" s="330"/>
      <c r="BD27" s="331" t="s">
        <v>14525</v>
      </c>
      <c r="BE27" s="330"/>
      <c r="BF27" s="330"/>
      <c r="BG27" s="331" t="str">
        <f>IFERROR(GOODS_N_SERVICES_2[[#This Row],[PRICES]]*GOODS_N_SERVICES_2[[#This Row],[ITEMS]],"")</f>
        <v/>
      </c>
      <c r="BP27" t="s">
        <v>15580</v>
      </c>
      <c r="BQ27" t="s">
        <v>15581</v>
      </c>
      <c r="BR27" t="s">
        <v>15541</v>
      </c>
      <c r="BS27" t="s">
        <v>15522</v>
      </c>
      <c r="BT27" t="s">
        <v>11594</v>
      </c>
    </row>
    <row r="28" spans="6:72">
      <c r="F28" s="928"/>
      <c r="G28" s="928"/>
      <c r="H28" s="928"/>
      <c r="I28" s="928"/>
      <c r="J28" s="928"/>
      <c r="K28" s="928"/>
      <c r="L28" s="928"/>
      <c r="M28" s="928"/>
      <c r="N28" s="928"/>
      <c r="AA28" s="11"/>
      <c r="AE28" t="s">
        <v>6506</v>
      </c>
      <c r="AF28" s="1" t="s">
        <v>6542</v>
      </c>
      <c r="AG28" s="1"/>
      <c r="AH28" s="1">
        <v>25</v>
      </c>
      <c r="AI28" s="1"/>
      <c r="AJ28" s="43"/>
      <c r="AK28" s="324">
        <f t="shared" si="0"/>
        <v>0</v>
      </c>
      <c r="AM28" s="1" t="s">
        <v>4426</v>
      </c>
      <c r="AN28" s="43" t="s">
        <v>4322</v>
      </c>
      <c r="AP28" s="347"/>
      <c r="AQ28" s="347"/>
      <c r="AR28" s="347"/>
      <c r="AS28" s="347"/>
      <c r="AT28" s="347"/>
      <c r="AU28" s="347"/>
      <c r="AV28" s="347"/>
      <c r="AW28" s="347"/>
      <c r="AX28" s="347"/>
      <c r="AY28" s="347"/>
      <c r="BA28" s="89" t="s">
        <v>4512</v>
      </c>
      <c r="BB28" s="226" t="s">
        <v>4560</v>
      </c>
      <c r="BC28" s="226"/>
      <c r="BD28" s="225" t="s">
        <v>4561</v>
      </c>
      <c r="BE28" s="226"/>
      <c r="BF28" s="226"/>
      <c r="BG28" s="225" t="str">
        <f>IFERROR(GOODS_N_SERVICES_2[[#This Row],[PRICES]]*GOODS_N_SERVICES_2[[#This Row],[ITEMS]],"")</f>
        <v/>
      </c>
      <c r="BP28" t="s">
        <v>15582</v>
      </c>
      <c r="BQ28" t="s">
        <v>15583</v>
      </c>
      <c r="BR28" t="s">
        <v>15533</v>
      </c>
      <c r="BS28" t="s">
        <v>15584</v>
      </c>
      <c r="BT28" t="s">
        <v>11864</v>
      </c>
    </row>
    <row r="29" spans="6:72">
      <c r="F29" s="928"/>
      <c r="G29" s="928"/>
      <c r="H29" s="928"/>
      <c r="I29" s="928"/>
      <c r="J29" s="928"/>
      <c r="K29" s="928"/>
      <c r="L29" s="928"/>
      <c r="M29" s="928"/>
      <c r="N29" s="928"/>
      <c r="AA29" s="11"/>
      <c r="AE29" t="s">
        <v>6506</v>
      </c>
      <c r="AF29" s="1" t="s">
        <v>6543</v>
      </c>
      <c r="AG29" s="1"/>
      <c r="AH29" s="1">
        <v>10</v>
      </c>
      <c r="AI29" s="1" t="s">
        <v>6537</v>
      </c>
      <c r="AJ29" s="43"/>
      <c r="AK29" s="324">
        <f t="shared" si="0"/>
        <v>0</v>
      </c>
      <c r="AM29" s="1" t="s">
        <v>4427</v>
      </c>
      <c r="AN29" s="43" t="s">
        <v>4323</v>
      </c>
      <c r="AP29" s="347"/>
      <c r="AQ29" s="347"/>
      <c r="AR29" s="347"/>
      <c r="AS29" s="347"/>
      <c r="AT29" s="347"/>
      <c r="AU29" s="347"/>
      <c r="AV29" s="347"/>
      <c r="AW29" s="347"/>
      <c r="AX29" s="347"/>
      <c r="AY29" s="347"/>
      <c r="BA29" s="89" t="s">
        <v>4562</v>
      </c>
      <c r="BB29" s="328" t="s">
        <v>4562</v>
      </c>
      <c r="BC29" s="328"/>
      <c r="BD29" s="329" t="s">
        <v>4311</v>
      </c>
      <c r="BE29" s="328"/>
      <c r="BF29" s="328"/>
      <c r="BG29" s="329" t="str">
        <f>IFERROR(GOODS_N_SERVICES_2[[#This Row],[PRICES]]*GOODS_N_SERVICES_2[[#This Row],[ITEMS]],"")</f>
        <v/>
      </c>
      <c r="BP29" t="s">
        <v>15585</v>
      </c>
      <c r="BQ29" t="s">
        <v>15586</v>
      </c>
      <c r="BR29" t="s">
        <v>15587</v>
      </c>
      <c r="BS29" t="s">
        <v>15588</v>
      </c>
      <c r="BT29" t="s">
        <v>6484</v>
      </c>
    </row>
    <row r="30" spans="6:72">
      <c r="F30" s="928"/>
      <c r="G30" s="928"/>
      <c r="H30" s="928"/>
      <c r="I30" s="928"/>
      <c r="J30" s="928"/>
      <c r="K30" s="928"/>
      <c r="L30" s="928"/>
      <c r="M30" s="928"/>
      <c r="N30" s="928"/>
      <c r="AA30" s="11"/>
      <c r="AE30" t="s">
        <v>6506</v>
      </c>
      <c r="AF30" s="1" t="s">
        <v>6544</v>
      </c>
      <c r="AG30" s="1"/>
      <c r="AH30" s="1">
        <v>3</v>
      </c>
      <c r="AI30" s="1"/>
      <c r="AJ30" s="43"/>
      <c r="AK30" s="324">
        <f t="shared" si="0"/>
        <v>0</v>
      </c>
      <c r="AM30" s="1" t="s">
        <v>4428</v>
      </c>
      <c r="AN30" s="43" t="s">
        <v>4324</v>
      </c>
      <c r="AP30" s="347"/>
      <c r="AQ30" s="347"/>
      <c r="AR30" s="347"/>
      <c r="AS30" s="347"/>
      <c r="AT30" s="347"/>
      <c r="AU30" s="347"/>
      <c r="AV30" s="347"/>
      <c r="AW30" s="347"/>
      <c r="AX30" s="347"/>
      <c r="AY30" s="347"/>
      <c r="BA30" s="89" t="s">
        <v>4562</v>
      </c>
      <c r="BB30" s="226" t="s">
        <v>4563</v>
      </c>
      <c r="BC30" s="226"/>
      <c r="BD30" s="225" t="s">
        <v>14526</v>
      </c>
      <c r="BE30" s="226"/>
      <c r="BF30" s="226"/>
      <c r="BG30" s="225" t="str">
        <f>IFERROR(GOODS_N_SERVICES_2[[#This Row],[PRICES]]*GOODS_N_SERVICES_2[[#This Row],[ITEMS]],"")</f>
        <v/>
      </c>
      <c r="BP30" t="s">
        <v>15589</v>
      </c>
      <c r="BQ30" t="s">
        <v>15590</v>
      </c>
      <c r="BR30" t="s">
        <v>15591</v>
      </c>
      <c r="BS30" t="s">
        <v>15553</v>
      </c>
      <c r="BT30" t="s">
        <v>15592</v>
      </c>
    </row>
    <row r="31" spans="6:72">
      <c r="F31" s="928"/>
      <c r="G31" s="928"/>
      <c r="H31" s="928"/>
      <c r="I31" s="928"/>
      <c r="J31" s="928"/>
      <c r="K31" s="928"/>
      <c r="L31" s="928"/>
      <c r="M31" s="928"/>
      <c r="N31" s="928"/>
      <c r="AA31" s="11"/>
      <c r="AE31" t="s">
        <v>6506</v>
      </c>
      <c r="AF31" s="1" t="s">
        <v>6545</v>
      </c>
      <c r="AG31" s="1"/>
      <c r="AH31" s="1">
        <v>1</v>
      </c>
      <c r="AI31" s="1"/>
      <c r="AJ31" s="43"/>
      <c r="AK31" s="324">
        <f t="shared" si="0"/>
        <v>0</v>
      </c>
      <c r="AM31" s="1" t="s">
        <v>4429</v>
      </c>
      <c r="AN31" s="43" t="s">
        <v>4325</v>
      </c>
      <c r="BA31" s="89" t="s">
        <v>4562</v>
      </c>
      <c r="BB31" s="330" t="s">
        <v>4502</v>
      </c>
      <c r="BC31" s="330"/>
      <c r="BD31" s="331" t="s">
        <v>14527</v>
      </c>
      <c r="BE31" s="330"/>
      <c r="BF31" s="330"/>
      <c r="BG31" s="331" t="str">
        <f>IFERROR(GOODS_N_SERVICES_2[[#This Row],[PRICES]]*GOODS_N_SERVICES_2[[#This Row],[ITEMS]],"")</f>
        <v/>
      </c>
      <c r="BP31" t="s">
        <v>15593</v>
      </c>
      <c r="BQ31" t="s">
        <v>15586</v>
      </c>
      <c r="BR31" t="s">
        <v>15594</v>
      </c>
      <c r="BS31" t="s">
        <v>15595</v>
      </c>
      <c r="BT31" t="s">
        <v>11489</v>
      </c>
    </row>
    <row r="32" spans="6:72">
      <c r="F32" s="928"/>
      <c r="G32" s="928"/>
      <c r="H32" s="928"/>
      <c r="I32" s="928"/>
      <c r="J32" s="928"/>
      <c r="K32" s="928"/>
      <c r="L32" s="928"/>
      <c r="M32" s="928"/>
      <c r="N32" s="928"/>
      <c r="AE32" t="s">
        <v>6506</v>
      </c>
      <c r="AF32" s="1" t="s">
        <v>6546</v>
      </c>
      <c r="AG32" s="1"/>
      <c r="AH32" s="1">
        <v>2</v>
      </c>
      <c r="AI32" s="1" t="s">
        <v>6516</v>
      </c>
      <c r="AJ32" s="43"/>
      <c r="AK32" s="324">
        <f t="shared" si="0"/>
        <v>0</v>
      </c>
      <c r="AM32" s="1" t="s">
        <v>4430</v>
      </c>
      <c r="AN32" s="43" t="s">
        <v>4326</v>
      </c>
      <c r="BA32" s="89" t="s">
        <v>4562</v>
      </c>
      <c r="BB32" s="226" t="s">
        <v>4564</v>
      </c>
      <c r="BC32" s="226"/>
      <c r="BD32" s="225" t="s">
        <v>14528</v>
      </c>
      <c r="BE32" s="226"/>
      <c r="BF32" s="226"/>
      <c r="BG32" s="225" t="str">
        <f>IFERROR(GOODS_N_SERVICES_2[[#This Row],[PRICES]]*GOODS_N_SERVICES_2[[#This Row],[ITEMS]],"")</f>
        <v/>
      </c>
    </row>
    <row r="33" spans="6:74">
      <c r="F33" s="928"/>
      <c r="G33" s="928"/>
      <c r="H33" s="928"/>
      <c r="I33" s="928"/>
      <c r="J33" s="928"/>
      <c r="K33" s="928"/>
      <c r="L33" s="928"/>
      <c r="M33" s="928"/>
      <c r="N33" s="928"/>
      <c r="AE33" t="s">
        <v>6506</v>
      </c>
      <c r="AF33" s="1" t="s">
        <v>6548</v>
      </c>
      <c r="AG33" s="1"/>
      <c r="AH33" s="1">
        <v>12</v>
      </c>
      <c r="AI33" s="1" t="s">
        <v>6537</v>
      </c>
      <c r="AJ33" s="43"/>
      <c r="AK33" s="324">
        <f t="shared" si="0"/>
        <v>0</v>
      </c>
      <c r="AM33" s="1" t="s">
        <v>4431</v>
      </c>
      <c r="AN33" s="43" t="s">
        <v>4327</v>
      </c>
      <c r="BA33" s="89" t="s">
        <v>4562</v>
      </c>
      <c r="BB33" s="332" t="s">
        <v>4433</v>
      </c>
      <c r="BC33" s="332"/>
      <c r="BD33" s="333" t="s">
        <v>4557</v>
      </c>
      <c r="BE33" s="332"/>
      <c r="BF33" s="332"/>
      <c r="BG33" s="333" t="str">
        <f>IFERROR(GOODS_N_SERVICES_2[[#This Row],[PRICES]]*GOODS_N_SERVICES_2[[#This Row],[ITEMS]],"")</f>
        <v/>
      </c>
      <c r="BP33" t="s">
        <v>15596</v>
      </c>
      <c r="BQ33" t="s">
        <v>12363</v>
      </c>
      <c r="BR33" t="s">
        <v>9208</v>
      </c>
      <c r="BS33" t="s">
        <v>15508</v>
      </c>
      <c r="BT33" t="s">
        <v>15509</v>
      </c>
      <c r="BU33" t="s">
        <v>15510</v>
      </c>
      <c r="BV33" t="s">
        <v>15597</v>
      </c>
    </row>
    <row r="34" spans="6:74">
      <c r="F34" s="928"/>
      <c r="G34" s="928"/>
      <c r="H34" s="928"/>
      <c r="I34" s="928"/>
      <c r="J34" s="928"/>
      <c r="K34" s="928"/>
      <c r="L34" s="928"/>
      <c r="M34" s="928"/>
      <c r="N34" s="928"/>
      <c r="AA34" s="15"/>
      <c r="AE34" t="s">
        <v>6506</v>
      </c>
      <c r="AF34" s="1" t="s">
        <v>6549</v>
      </c>
      <c r="AG34" s="1"/>
      <c r="AH34" s="1">
        <v>10</v>
      </c>
      <c r="AI34" s="1" t="s">
        <v>6550</v>
      </c>
      <c r="AJ34" s="43"/>
      <c r="AK34" s="324">
        <f t="shared" si="0"/>
        <v>0</v>
      </c>
      <c r="AM34" s="1" t="s">
        <v>4432</v>
      </c>
      <c r="AN34" s="43" t="s">
        <v>4328</v>
      </c>
      <c r="BA34" s="89" t="s">
        <v>4562</v>
      </c>
      <c r="BB34" s="226" t="s">
        <v>4565</v>
      </c>
      <c r="BC34" s="332" t="s">
        <v>2476</v>
      </c>
      <c r="BD34" s="225" t="s">
        <v>14529</v>
      </c>
      <c r="BE34" s="226"/>
      <c r="BF34" s="226"/>
      <c r="BG34" s="225" t="str">
        <f>IFERROR(GOODS_N_SERVICES_2[[#This Row],[PRICES]]*GOODS_N_SERVICES_2[[#This Row],[ITEMS]],"")</f>
        <v/>
      </c>
      <c r="BP34" t="s">
        <v>15598</v>
      </c>
      <c r="BQ34" t="s">
        <v>15599</v>
      </c>
      <c r="BR34">
        <v>11</v>
      </c>
      <c r="BS34" t="s">
        <v>15549</v>
      </c>
      <c r="BT34" t="s">
        <v>15549</v>
      </c>
      <c r="BU34" t="s">
        <v>4268</v>
      </c>
      <c r="BV34">
        <v>15</v>
      </c>
    </row>
    <row r="35" spans="6:74">
      <c r="F35" s="928"/>
      <c r="G35" s="928"/>
      <c r="H35" s="928"/>
      <c r="I35" s="928"/>
      <c r="J35" s="928"/>
      <c r="K35" s="928"/>
      <c r="L35" s="928"/>
      <c r="M35" s="928"/>
      <c r="N35" s="928"/>
      <c r="AA35" s="15"/>
      <c r="AE35" t="s">
        <v>6506</v>
      </c>
      <c r="AF35" s="1" t="s">
        <v>6551</v>
      </c>
      <c r="AG35" s="1"/>
      <c r="AH35" s="1">
        <v>12</v>
      </c>
      <c r="AI35" s="1" t="s">
        <v>6550</v>
      </c>
      <c r="AJ35" s="43"/>
      <c r="AK35" s="324">
        <f t="shared" si="0"/>
        <v>0</v>
      </c>
      <c r="AM35" s="1" t="s">
        <v>4433</v>
      </c>
      <c r="AN35" s="43" t="s">
        <v>4329</v>
      </c>
      <c r="BA35" s="89" t="s">
        <v>4562</v>
      </c>
      <c r="BB35" s="330" t="s">
        <v>4566</v>
      </c>
      <c r="BC35" s="332" t="s">
        <v>2476</v>
      </c>
      <c r="BD35" s="331" t="s">
        <v>14530</v>
      </c>
      <c r="BE35" s="330"/>
      <c r="BF35" s="330"/>
      <c r="BG35" s="331" t="str">
        <f>IFERROR(GOODS_N_SERVICES_2[[#This Row],[PRICES]]*GOODS_N_SERVICES_2[[#This Row],[ITEMS]],"")</f>
        <v/>
      </c>
      <c r="BP35" t="s">
        <v>15511</v>
      </c>
      <c r="BQ35" t="s">
        <v>15599</v>
      </c>
      <c r="BR35">
        <v>11</v>
      </c>
      <c r="BS35" t="s">
        <v>15513</v>
      </c>
      <c r="BT35" t="s">
        <v>15513</v>
      </c>
      <c r="BU35" t="s">
        <v>15514</v>
      </c>
      <c r="BV35">
        <v>15</v>
      </c>
    </row>
    <row r="36" spans="6:74">
      <c r="F36" s="928"/>
      <c r="G36" s="928"/>
      <c r="H36" s="928"/>
      <c r="I36" s="928"/>
      <c r="J36" s="928"/>
      <c r="K36" s="928"/>
      <c r="L36" s="928"/>
      <c r="M36" s="928"/>
      <c r="N36" s="928"/>
      <c r="AA36" s="11"/>
      <c r="AE36" t="s">
        <v>6506</v>
      </c>
      <c r="AF36" s="1" t="s">
        <v>6552</v>
      </c>
      <c r="AG36" s="1"/>
      <c r="AH36" s="1">
        <v>7</v>
      </c>
      <c r="AI36" s="1" t="s">
        <v>6523</v>
      </c>
      <c r="AJ36" s="43"/>
      <c r="AK36" s="324">
        <f t="shared" si="0"/>
        <v>0</v>
      </c>
      <c r="AM36" s="1" t="s">
        <v>4434</v>
      </c>
      <c r="AN36" s="43" t="s">
        <v>4330</v>
      </c>
      <c r="BA36" s="89" t="s">
        <v>4562</v>
      </c>
      <c r="BB36" s="226" t="s">
        <v>4567</v>
      </c>
      <c r="BC36" s="226"/>
      <c r="BD36" s="225" t="s">
        <v>14513</v>
      </c>
      <c r="BE36" s="226"/>
      <c r="BF36" s="226"/>
      <c r="BG36" s="225" t="str">
        <f>IFERROR(GOODS_N_SERVICES_2[[#This Row],[PRICES]]*GOODS_N_SERVICES_2[[#This Row],[ITEMS]],"")</f>
        <v/>
      </c>
      <c r="BP36" t="s">
        <v>15600</v>
      </c>
      <c r="BQ36" t="s">
        <v>15599</v>
      </c>
      <c r="BR36">
        <v>13</v>
      </c>
      <c r="BS36" t="s">
        <v>15601</v>
      </c>
      <c r="BT36" t="s">
        <v>15601</v>
      </c>
      <c r="BU36" t="s">
        <v>15602</v>
      </c>
      <c r="BV36">
        <v>15</v>
      </c>
    </row>
    <row r="37" spans="6:74">
      <c r="F37" s="928"/>
      <c r="G37" s="928"/>
      <c r="H37" s="928"/>
      <c r="I37" s="928"/>
      <c r="J37" s="928"/>
      <c r="K37" s="928"/>
      <c r="L37" s="928"/>
      <c r="M37" s="928"/>
      <c r="N37" s="928"/>
      <c r="AA37" s="11"/>
      <c r="AE37" t="s">
        <v>6506</v>
      </c>
      <c r="AF37" s="1" t="s">
        <v>6553</v>
      </c>
      <c r="AG37" s="1"/>
      <c r="AH37" s="1">
        <v>15</v>
      </c>
      <c r="AI37" s="1"/>
      <c r="AJ37" s="43"/>
      <c r="AK37" s="324">
        <f t="shared" si="0"/>
        <v>0</v>
      </c>
      <c r="AM37" s="1" t="s">
        <v>4435</v>
      </c>
      <c r="AN37" s="43" t="s">
        <v>4331</v>
      </c>
      <c r="BA37" s="89" t="s">
        <v>4562</v>
      </c>
      <c r="BB37" s="332" t="s">
        <v>4443</v>
      </c>
      <c r="BC37" s="332"/>
      <c r="BD37" s="333" t="s">
        <v>4557</v>
      </c>
      <c r="BE37" s="332"/>
      <c r="BF37" s="332"/>
      <c r="BG37" s="333" t="str">
        <f>IFERROR(GOODS_N_SERVICES_2[[#This Row],[PRICES]]*GOODS_N_SERVICES_2[[#This Row],[ITEMS]],"")</f>
        <v/>
      </c>
      <c r="BP37" t="s">
        <v>15603</v>
      </c>
      <c r="BQ37" t="s">
        <v>15599</v>
      </c>
      <c r="BR37">
        <v>16</v>
      </c>
      <c r="BS37" t="s">
        <v>15604</v>
      </c>
      <c r="BT37" t="s">
        <v>15604</v>
      </c>
      <c r="BU37" t="s">
        <v>11420</v>
      </c>
      <c r="BV37">
        <v>18</v>
      </c>
    </row>
    <row r="38" spans="6:74">
      <c r="F38" s="928"/>
      <c r="G38" s="928"/>
      <c r="H38" s="928"/>
      <c r="I38" s="928"/>
      <c r="J38" s="928"/>
      <c r="K38" s="928"/>
      <c r="L38" s="928"/>
      <c r="M38" s="928"/>
      <c r="N38" s="928"/>
      <c r="AA38" s="11"/>
      <c r="AF38" s="1"/>
      <c r="AG38" s="1"/>
      <c r="AH38" s="1"/>
      <c r="AI38" s="1"/>
      <c r="AJ38" s="43"/>
      <c r="AK38" s="324">
        <f t="shared" si="0"/>
        <v>0</v>
      </c>
      <c r="AM38" s="1" t="s">
        <v>4436</v>
      </c>
      <c r="AN38" s="43" t="s">
        <v>4332</v>
      </c>
      <c r="BA38" s="89" t="s">
        <v>4562</v>
      </c>
      <c r="BB38" s="226" t="s">
        <v>4568</v>
      </c>
      <c r="BC38" s="226"/>
      <c r="BD38" s="225">
        <v>0.01</v>
      </c>
      <c r="BE38" s="226"/>
      <c r="BF38" s="226"/>
      <c r="BG38" s="225">
        <f>IFERROR(GOODS_N_SERVICES_2[[#This Row],[PRICES]]*GOODS_N_SERVICES_2[[#This Row],[ITEMS]],"")</f>
        <v>0</v>
      </c>
      <c r="BP38" t="s">
        <v>15605</v>
      </c>
      <c r="BQ38" t="s">
        <v>15599</v>
      </c>
      <c r="BR38">
        <v>18</v>
      </c>
      <c r="BS38" t="s">
        <v>15538</v>
      </c>
      <c r="BT38" t="s">
        <v>15538</v>
      </c>
      <c r="BU38" t="s">
        <v>15539</v>
      </c>
      <c r="BV38">
        <v>20</v>
      </c>
    </row>
    <row r="39" spans="6:74">
      <c r="F39" s="928"/>
      <c r="G39" s="928"/>
      <c r="H39" s="928"/>
      <c r="I39" s="928"/>
      <c r="J39" s="928"/>
      <c r="K39" s="928"/>
      <c r="L39" s="928"/>
      <c r="M39" s="928"/>
      <c r="N39" s="928"/>
      <c r="AA39" s="11"/>
      <c r="AE39" t="s">
        <v>6555</v>
      </c>
      <c r="AF39" s="1" t="s">
        <v>6555</v>
      </c>
      <c r="AG39" s="1"/>
      <c r="AH39" s="1"/>
      <c r="AI39" s="1"/>
      <c r="AJ39" s="43"/>
      <c r="AK39" s="324">
        <f t="shared" si="0"/>
        <v>0</v>
      </c>
      <c r="AM39" s="1" t="s">
        <v>4437</v>
      </c>
      <c r="AN39" s="43" t="s">
        <v>4333</v>
      </c>
      <c r="BA39" s="89" t="s">
        <v>4562</v>
      </c>
      <c r="BB39" s="330" t="s">
        <v>4569</v>
      </c>
      <c r="BC39" s="330"/>
      <c r="BD39" s="331" t="s">
        <v>14531</v>
      </c>
      <c r="BE39" s="330"/>
      <c r="BF39" s="330"/>
      <c r="BG39" s="331" t="str">
        <f>IFERROR(GOODS_N_SERVICES_2[[#This Row],[PRICES]]*GOODS_N_SERVICES_2[[#This Row],[ITEMS]],"")</f>
        <v/>
      </c>
      <c r="BP39" t="s">
        <v>15606</v>
      </c>
      <c r="BQ39" t="s">
        <v>15599</v>
      </c>
      <c r="BR39">
        <v>26</v>
      </c>
      <c r="BS39" t="s">
        <v>15607</v>
      </c>
      <c r="BT39" t="s">
        <v>15607</v>
      </c>
      <c r="BU39" t="s">
        <v>15608</v>
      </c>
      <c r="BV39">
        <v>20</v>
      </c>
    </row>
    <row r="40" spans="6:74">
      <c r="F40" s="928"/>
      <c r="G40" s="928"/>
      <c r="H40" s="928"/>
      <c r="I40" s="928"/>
      <c r="J40" s="928"/>
      <c r="K40" s="928"/>
      <c r="L40" s="928"/>
      <c r="M40" s="928"/>
      <c r="N40" s="928"/>
      <c r="AA40" s="11"/>
      <c r="AE40" t="s">
        <v>6555</v>
      </c>
      <c r="AF40" s="1" t="s">
        <v>6556</v>
      </c>
      <c r="AG40" s="1"/>
      <c r="AH40" s="1">
        <v>3</v>
      </c>
      <c r="AI40" s="1"/>
      <c r="AJ40" s="43"/>
      <c r="AK40" s="324">
        <f t="shared" si="0"/>
        <v>0</v>
      </c>
      <c r="AM40" s="1" t="s">
        <v>4438</v>
      </c>
      <c r="AN40" s="43" t="s">
        <v>4334</v>
      </c>
      <c r="BA40" s="89" t="s">
        <v>4562</v>
      </c>
      <c r="BB40" s="332" t="s">
        <v>4447</v>
      </c>
      <c r="BC40" s="332"/>
      <c r="BD40" s="333" t="s">
        <v>4570</v>
      </c>
      <c r="BE40" s="332"/>
      <c r="BF40" s="332"/>
      <c r="BG40" s="333" t="str">
        <f>IFERROR(GOODS_N_SERVICES_2[[#This Row],[PRICES]]*GOODS_N_SERVICES_2[[#This Row],[ITEMS]],"")</f>
        <v/>
      </c>
      <c r="BP40" t="s">
        <v>15609</v>
      </c>
      <c r="BQ40" t="s">
        <v>15599</v>
      </c>
      <c r="BR40">
        <v>36</v>
      </c>
      <c r="BS40" t="s">
        <v>15561</v>
      </c>
      <c r="BT40" t="s">
        <v>15561</v>
      </c>
      <c r="BU40" t="s">
        <v>15610</v>
      </c>
      <c r="BV40">
        <v>30</v>
      </c>
    </row>
    <row r="41" spans="6:74">
      <c r="F41" s="928"/>
      <c r="G41" s="928"/>
      <c r="H41" s="928"/>
      <c r="I41" s="928"/>
      <c r="J41" s="928"/>
      <c r="K41" s="928"/>
      <c r="L41" s="928"/>
      <c r="M41" s="928"/>
      <c r="N41" s="928"/>
      <c r="AE41" t="s">
        <v>6555</v>
      </c>
      <c r="AF41" s="1" t="s">
        <v>6557</v>
      </c>
      <c r="AG41" s="1"/>
      <c r="AH41" s="1">
        <v>10</v>
      </c>
      <c r="AI41" s="1"/>
      <c r="AJ41" s="43"/>
      <c r="AK41" s="324">
        <f t="shared" si="0"/>
        <v>0</v>
      </c>
      <c r="AM41" s="1" t="s">
        <v>4439</v>
      </c>
      <c r="AN41" s="43" t="s">
        <v>4335</v>
      </c>
      <c r="BA41" s="89" t="s">
        <v>4562</v>
      </c>
      <c r="BB41" s="330" t="s">
        <v>4571</v>
      </c>
      <c r="BC41" s="330"/>
      <c r="BD41" s="331" t="s">
        <v>14532</v>
      </c>
      <c r="BE41" s="330"/>
      <c r="BF41" s="330"/>
      <c r="BG41" s="331" t="str">
        <f>IFERROR(GOODS_N_SERVICES_2[[#This Row],[PRICES]]*GOODS_N_SERVICES_2[[#This Row],[ITEMS]],"")</f>
        <v/>
      </c>
      <c r="BP41" t="s">
        <v>15611</v>
      </c>
      <c r="BQ41" t="s">
        <v>15599</v>
      </c>
      <c r="BR41">
        <v>11</v>
      </c>
      <c r="BS41" t="s">
        <v>15612</v>
      </c>
      <c r="BT41" t="s">
        <v>15612</v>
      </c>
      <c r="BU41" t="s">
        <v>15514</v>
      </c>
      <c r="BV41">
        <v>15</v>
      </c>
    </row>
    <row r="42" spans="6:74">
      <c r="F42" s="928"/>
      <c r="G42" s="928"/>
      <c r="H42" s="928"/>
      <c r="I42" s="928"/>
      <c r="J42" s="928"/>
      <c r="K42" s="928"/>
      <c r="L42" s="928"/>
      <c r="M42" s="928"/>
      <c r="N42" s="928"/>
      <c r="AE42" t="s">
        <v>6555</v>
      </c>
      <c r="AF42" s="1" t="s">
        <v>6558</v>
      </c>
      <c r="AG42" s="1"/>
      <c r="AH42" s="1">
        <v>10</v>
      </c>
      <c r="AI42" s="1"/>
      <c r="AJ42" s="43"/>
      <c r="AK42" s="324">
        <f t="shared" si="0"/>
        <v>0</v>
      </c>
      <c r="AM42" s="1" t="s">
        <v>4440</v>
      </c>
      <c r="AN42" s="43" t="s">
        <v>4336</v>
      </c>
      <c r="BA42" s="89" t="s">
        <v>4562</v>
      </c>
      <c r="BB42" s="226" t="s">
        <v>4572</v>
      </c>
      <c r="BC42" s="226"/>
      <c r="BD42" s="225" t="s">
        <v>14533</v>
      </c>
      <c r="BE42" s="226"/>
      <c r="BF42" s="226"/>
      <c r="BG42" s="225" t="str">
        <f>IFERROR(GOODS_N_SERVICES_2[[#This Row],[PRICES]]*GOODS_N_SERVICES_2[[#This Row],[ITEMS]],"")</f>
        <v/>
      </c>
      <c r="BP42" t="s">
        <v>15613</v>
      </c>
      <c r="BQ42" t="s">
        <v>15599</v>
      </c>
      <c r="BR42">
        <v>11</v>
      </c>
      <c r="BS42" t="s">
        <v>15614</v>
      </c>
      <c r="BT42" t="s">
        <v>15614</v>
      </c>
      <c r="BU42" t="s">
        <v>11466</v>
      </c>
      <c r="BV42">
        <v>15</v>
      </c>
    </row>
    <row r="43" spans="6:74" ht="16.5">
      <c r="F43" s="928"/>
      <c r="G43" s="928"/>
      <c r="H43" s="928"/>
      <c r="I43" s="928"/>
      <c r="J43" s="928"/>
      <c r="K43" s="928"/>
      <c r="L43" s="928"/>
      <c r="M43" s="928"/>
      <c r="N43" s="928"/>
      <c r="AB43" s="214"/>
      <c r="AE43" t="s">
        <v>6555</v>
      </c>
      <c r="AF43" s="1" t="s">
        <v>6559</v>
      </c>
      <c r="AG43" s="1"/>
      <c r="AH43" s="1">
        <v>0.1</v>
      </c>
      <c r="AI43" s="1"/>
      <c r="AJ43" s="43"/>
      <c r="AK43" s="324">
        <f t="shared" si="0"/>
        <v>0</v>
      </c>
      <c r="AM43" s="1" t="s">
        <v>4441</v>
      </c>
      <c r="AN43" s="43" t="s">
        <v>4337</v>
      </c>
      <c r="BA43" s="89" t="s">
        <v>4562</v>
      </c>
      <c r="BB43" s="330" t="s">
        <v>4456</v>
      </c>
      <c r="BC43" s="330"/>
      <c r="BD43" s="331" t="s">
        <v>14534</v>
      </c>
      <c r="BE43" s="330"/>
      <c r="BF43" s="330"/>
      <c r="BG43" s="331" t="str">
        <f>IFERROR(GOODS_N_SERVICES_2[[#This Row],[PRICES]]*GOODS_N_SERVICES_2[[#This Row],[ITEMS]],"")</f>
        <v/>
      </c>
      <c r="BP43" t="s">
        <v>15615</v>
      </c>
      <c r="BQ43" t="s">
        <v>15599</v>
      </c>
      <c r="BR43">
        <v>15</v>
      </c>
      <c r="BS43" t="s">
        <v>15521</v>
      </c>
      <c r="BT43" t="s">
        <v>15521</v>
      </c>
      <c r="BU43" t="s">
        <v>15616</v>
      </c>
      <c r="BV43">
        <v>18</v>
      </c>
    </row>
    <row r="44" spans="6:74">
      <c r="F44" s="928"/>
      <c r="G44" s="928"/>
      <c r="H44" s="928"/>
      <c r="I44" s="928"/>
      <c r="J44" s="928"/>
      <c r="K44" s="928"/>
      <c r="L44" s="928"/>
      <c r="M44" s="928"/>
      <c r="N44" s="928"/>
      <c r="AB44" s="215"/>
      <c r="AE44" t="s">
        <v>6555</v>
      </c>
      <c r="AF44" s="1" t="s">
        <v>6560</v>
      </c>
      <c r="AG44" s="1"/>
      <c r="AH44" s="1">
        <v>40</v>
      </c>
      <c r="AI44" s="1" t="s">
        <v>6537</v>
      </c>
      <c r="AJ44" s="43"/>
      <c r="AK44" s="324">
        <f t="shared" si="0"/>
        <v>0</v>
      </c>
      <c r="AM44" s="1" t="s">
        <v>4442</v>
      </c>
      <c r="AN44" s="43" t="s">
        <v>4338</v>
      </c>
      <c r="BA44" s="89" t="s">
        <v>4562</v>
      </c>
      <c r="BB44" s="226" t="s">
        <v>4457</v>
      </c>
      <c r="BC44" s="226"/>
      <c r="BD44" s="225" t="s">
        <v>14535</v>
      </c>
      <c r="BE44" s="226"/>
      <c r="BF44" s="226"/>
      <c r="BG44" s="225" t="str">
        <f>IFERROR(GOODS_N_SERVICES_2[[#This Row],[PRICES]]*GOODS_N_SERVICES_2[[#This Row],[ITEMS]],"")</f>
        <v/>
      </c>
      <c r="BP44" t="s">
        <v>15617</v>
      </c>
      <c r="BQ44" t="s">
        <v>15599</v>
      </c>
      <c r="BR44">
        <v>18</v>
      </c>
      <c r="BS44" t="s">
        <v>15522</v>
      </c>
      <c r="BT44" t="s">
        <v>15522</v>
      </c>
      <c r="BU44" t="s">
        <v>11580</v>
      </c>
      <c r="BV44">
        <v>20</v>
      </c>
    </row>
    <row r="45" spans="6:74">
      <c r="F45" s="928"/>
      <c r="G45" s="928"/>
      <c r="H45" s="928"/>
      <c r="I45" s="928"/>
      <c r="J45" s="928"/>
      <c r="K45" s="928"/>
      <c r="L45" s="928"/>
      <c r="M45" s="928"/>
      <c r="N45" s="928"/>
      <c r="AB45" s="215"/>
      <c r="AE45" t="s">
        <v>6555</v>
      </c>
      <c r="AF45" s="1" t="s">
        <v>6561</v>
      </c>
      <c r="AG45" s="1"/>
      <c r="AH45" s="1">
        <v>0.7</v>
      </c>
      <c r="AI45" s="1"/>
      <c r="AJ45" s="43"/>
      <c r="AK45" s="324">
        <f t="shared" si="0"/>
        <v>0</v>
      </c>
      <c r="AM45" s="1" t="s">
        <v>4443</v>
      </c>
      <c r="AN45" s="43" t="s">
        <v>4339</v>
      </c>
      <c r="BA45" s="89" t="s">
        <v>4562</v>
      </c>
      <c r="BB45" s="330" t="s">
        <v>4464</v>
      </c>
      <c r="BC45" s="330"/>
      <c r="BD45" s="331" t="s">
        <v>4573</v>
      </c>
      <c r="BE45" s="330"/>
      <c r="BF45" s="330"/>
      <c r="BG45" s="331" t="str">
        <f>IFERROR(GOODS_N_SERVICES_2[[#This Row],[PRICES]]*GOODS_N_SERVICES_2[[#This Row],[ITEMS]],"")</f>
        <v/>
      </c>
      <c r="BP45" t="s">
        <v>15618</v>
      </c>
      <c r="BQ45" t="s">
        <v>15599</v>
      </c>
      <c r="BR45">
        <v>26</v>
      </c>
      <c r="BS45" t="s">
        <v>15619</v>
      </c>
      <c r="BT45" t="s">
        <v>15619</v>
      </c>
      <c r="BU45" t="s">
        <v>15620</v>
      </c>
      <c r="BV45">
        <v>25</v>
      </c>
    </row>
    <row r="46" spans="6:74">
      <c r="AB46" s="215"/>
      <c r="AE46" t="s">
        <v>6555</v>
      </c>
      <c r="AF46" s="1" t="s">
        <v>6562</v>
      </c>
      <c r="AG46" s="1"/>
      <c r="AH46" s="1">
        <v>3</v>
      </c>
      <c r="AI46" s="1"/>
      <c r="AJ46" s="43"/>
      <c r="AK46" s="324">
        <f t="shared" si="0"/>
        <v>0</v>
      </c>
      <c r="AM46" s="1" t="s">
        <v>4444</v>
      </c>
      <c r="AN46" s="43" t="s">
        <v>4340</v>
      </c>
      <c r="BA46" s="89" t="s">
        <v>4562</v>
      </c>
      <c r="BB46" s="226" t="s">
        <v>4574</v>
      </c>
      <c r="BC46" s="226"/>
      <c r="BD46" s="225" t="s">
        <v>4575</v>
      </c>
      <c r="BE46" s="226"/>
      <c r="BF46" s="226"/>
      <c r="BG46" s="225" t="str">
        <f>IFERROR(GOODS_N_SERVICES_2[[#This Row],[PRICES]]*GOODS_N_SERVICES_2[[#This Row],[ITEMS]],"")</f>
        <v/>
      </c>
      <c r="BP46" t="s">
        <v>15621</v>
      </c>
      <c r="BQ46" t="s">
        <v>15599</v>
      </c>
      <c r="BR46">
        <v>36</v>
      </c>
      <c r="BS46" t="s">
        <v>15541</v>
      </c>
      <c r="BT46" t="s">
        <v>15541</v>
      </c>
      <c r="BU46" t="s">
        <v>15534</v>
      </c>
      <c r="BV46">
        <v>32</v>
      </c>
    </row>
    <row r="47" spans="6:74">
      <c r="AB47" s="215"/>
      <c r="AE47" t="s">
        <v>6555</v>
      </c>
      <c r="AF47" s="1" t="s">
        <v>6563</v>
      </c>
      <c r="AG47" s="1"/>
      <c r="AH47" s="1">
        <v>0.1</v>
      </c>
      <c r="AI47" s="1"/>
      <c r="AJ47" s="43"/>
      <c r="AK47" s="324">
        <f t="shared" si="0"/>
        <v>0</v>
      </c>
      <c r="AM47" s="1" t="s">
        <v>4445</v>
      </c>
      <c r="AN47" s="43" t="s">
        <v>4341</v>
      </c>
      <c r="BA47" s="89" t="s">
        <v>4562</v>
      </c>
      <c r="BB47" s="330" t="s">
        <v>4576</v>
      </c>
      <c r="BC47" s="330"/>
      <c r="BD47" s="331" t="s">
        <v>14536</v>
      </c>
      <c r="BE47" s="330"/>
      <c r="BF47" s="330"/>
      <c r="BG47" s="331" t="str">
        <f>IFERROR(GOODS_N_SERVICES_2[[#This Row],[PRICES]]*GOODS_N_SERVICES_2[[#This Row],[ITEMS]],"")</f>
        <v/>
      </c>
      <c r="BP47" t="s">
        <v>15622</v>
      </c>
      <c r="BQ47" t="s">
        <v>15599</v>
      </c>
      <c r="BR47">
        <v>54</v>
      </c>
      <c r="BS47" t="s">
        <v>15623</v>
      </c>
      <c r="BT47" t="s">
        <v>15623</v>
      </c>
      <c r="BU47" t="s">
        <v>15624</v>
      </c>
      <c r="BV47">
        <v>35</v>
      </c>
    </row>
    <row r="48" spans="6:74">
      <c r="AA48" s="10"/>
      <c r="AB48" s="215"/>
      <c r="AE48" t="s">
        <v>6555</v>
      </c>
      <c r="AF48" s="1" t="s">
        <v>6564</v>
      </c>
      <c r="AG48" s="1"/>
      <c r="AH48" s="1">
        <v>2</v>
      </c>
      <c r="AI48" s="1"/>
      <c r="AJ48" s="43"/>
      <c r="AK48" s="324">
        <f t="shared" si="0"/>
        <v>0</v>
      </c>
      <c r="AM48" s="1" t="s">
        <v>4446</v>
      </c>
      <c r="AN48" s="43" t="s">
        <v>4342</v>
      </c>
      <c r="BA48" s="89" t="s">
        <v>4562</v>
      </c>
      <c r="BB48" s="226" t="s">
        <v>4577</v>
      </c>
      <c r="BC48" s="226"/>
      <c r="BD48" s="225" t="s">
        <v>14537</v>
      </c>
      <c r="BE48" s="226"/>
      <c r="BF48" s="226"/>
      <c r="BG48" s="225" t="str">
        <f>IFERROR(GOODS_N_SERVICES_2[[#This Row],[PRICES]]*GOODS_N_SERVICES_2[[#This Row],[ITEMS]],"")</f>
        <v/>
      </c>
      <c r="BP48" t="s">
        <v>15625</v>
      </c>
      <c r="BQ48" t="s">
        <v>15599</v>
      </c>
      <c r="BR48">
        <v>11</v>
      </c>
      <c r="BS48" t="s">
        <v>15612</v>
      </c>
      <c r="BT48" t="s">
        <v>15612</v>
      </c>
      <c r="BU48" t="s">
        <v>15514</v>
      </c>
      <c r="BV48">
        <v>15</v>
      </c>
    </row>
    <row r="49" spans="27:74">
      <c r="AA49" s="10"/>
      <c r="AB49" s="215"/>
      <c r="AE49" t="s">
        <v>6555</v>
      </c>
      <c r="AF49" s="1" t="s">
        <v>6565</v>
      </c>
      <c r="AG49" s="1"/>
      <c r="AH49" s="1">
        <v>0.8</v>
      </c>
      <c r="AI49" s="1"/>
      <c r="AJ49" s="43"/>
      <c r="AK49" s="324">
        <f t="shared" si="0"/>
        <v>0</v>
      </c>
      <c r="AM49" s="1" t="s">
        <v>4447</v>
      </c>
      <c r="AN49" s="43" t="s">
        <v>4343</v>
      </c>
      <c r="BA49" s="89" t="s">
        <v>4562</v>
      </c>
      <c r="BB49" s="332" t="s">
        <v>4467</v>
      </c>
      <c r="BC49" s="332"/>
      <c r="BD49" s="333" t="s">
        <v>4557</v>
      </c>
      <c r="BE49" s="332"/>
      <c r="BF49" s="332"/>
      <c r="BG49" s="333" t="str">
        <f>IFERROR(GOODS_N_SERVICES_2[[#This Row],[PRICES]]*GOODS_N_SERVICES_2[[#This Row],[ITEMS]],"")</f>
        <v/>
      </c>
      <c r="BP49" t="s">
        <v>15626</v>
      </c>
      <c r="BQ49" t="s">
        <v>15599</v>
      </c>
      <c r="BR49">
        <v>11</v>
      </c>
      <c r="BS49" t="s">
        <v>15614</v>
      </c>
      <c r="BT49" t="s">
        <v>15614</v>
      </c>
      <c r="BU49" t="s">
        <v>11466</v>
      </c>
      <c r="BV49">
        <v>15</v>
      </c>
    </row>
    <row r="50" spans="27:74">
      <c r="AA50" s="7"/>
      <c r="AB50" s="215"/>
      <c r="AE50" t="s">
        <v>6555</v>
      </c>
      <c r="AF50" s="1" t="s">
        <v>6566</v>
      </c>
      <c r="AG50" s="1"/>
      <c r="AH50" s="1">
        <v>20</v>
      </c>
      <c r="AI50" s="1"/>
      <c r="AJ50" s="43"/>
      <c r="AK50" s="324">
        <f t="shared" si="0"/>
        <v>0</v>
      </c>
      <c r="AM50" s="1" t="s">
        <v>124</v>
      </c>
      <c r="AN50" s="43" t="s">
        <v>4344</v>
      </c>
      <c r="BA50" s="89" t="s">
        <v>4562</v>
      </c>
      <c r="BB50" s="226" t="s">
        <v>4578</v>
      </c>
      <c r="BC50" s="226"/>
      <c r="BD50" s="225" t="s">
        <v>4579</v>
      </c>
      <c r="BE50" s="226"/>
      <c r="BF50" s="226"/>
      <c r="BG50" s="225" t="str">
        <f>IFERROR(GOODS_N_SERVICES_2[[#This Row],[PRICES]]*GOODS_N_SERVICES_2[[#This Row],[ITEMS]],"")</f>
        <v/>
      </c>
      <c r="BP50" t="s">
        <v>15519</v>
      </c>
      <c r="BQ50" t="s">
        <v>15599</v>
      </c>
      <c r="BR50">
        <v>13</v>
      </c>
      <c r="BS50" t="s">
        <v>15521</v>
      </c>
      <c r="BT50" t="s">
        <v>15521</v>
      </c>
      <c r="BU50" t="s">
        <v>11420</v>
      </c>
      <c r="BV50">
        <v>18</v>
      </c>
    </row>
    <row r="51" spans="27:74">
      <c r="AA51" s="10"/>
      <c r="AB51" s="215"/>
      <c r="AE51" t="s">
        <v>6555</v>
      </c>
      <c r="AF51" s="1" t="s">
        <v>6567</v>
      </c>
      <c r="AG51" s="1"/>
      <c r="AH51" s="1">
        <v>10</v>
      </c>
      <c r="AI51" s="1"/>
      <c r="AJ51" s="43"/>
      <c r="AK51" s="324">
        <f t="shared" si="0"/>
        <v>0</v>
      </c>
      <c r="AM51" s="1" t="s">
        <v>4448</v>
      </c>
      <c r="AN51" s="43" t="s">
        <v>4345</v>
      </c>
      <c r="BA51" s="89" t="s">
        <v>4562</v>
      </c>
      <c r="BB51" s="330" t="s">
        <v>4580</v>
      </c>
      <c r="BC51" s="330"/>
      <c r="BD51" s="331" t="s">
        <v>4581</v>
      </c>
      <c r="BE51" s="330"/>
      <c r="BF51" s="330"/>
      <c r="BG51" s="331" t="str">
        <f>IFERROR(GOODS_N_SERVICES_2[[#This Row],[PRICES]]*GOODS_N_SERVICES_2[[#This Row],[ITEMS]],"")</f>
        <v/>
      </c>
      <c r="BP51" t="s">
        <v>15627</v>
      </c>
      <c r="BQ51" t="s">
        <v>15599</v>
      </c>
      <c r="BR51">
        <v>16</v>
      </c>
      <c r="BS51" t="s">
        <v>15522</v>
      </c>
      <c r="BT51" t="s">
        <v>15522</v>
      </c>
      <c r="BU51" t="s">
        <v>15616</v>
      </c>
      <c r="BV51">
        <v>18</v>
      </c>
    </row>
    <row r="52" spans="27:74">
      <c r="AA52" s="10"/>
      <c r="AB52" s="215"/>
      <c r="AE52" t="s">
        <v>6555</v>
      </c>
      <c r="AF52" s="1" t="s">
        <v>6568</v>
      </c>
      <c r="AG52" s="1"/>
      <c r="AH52" s="1">
        <v>10</v>
      </c>
      <c r="AI52" s="1"/>
      <c r="AJ52" s="43"/>
      <c r="AK52" s="324">
        <f t="shared" si="0"/>
        <v>0</v>
      </c>
      <c r="AM52" s="1" t="s">
        <v>4449</v>
      </c>
      <c r="AN52" s="43" t="s">
        <v>4346</v>
      </c>
      <c r="BA52" s="89" t="s">
        <v>4562</v>
      </c>
      <c r="BB52" s="332" t="s">
        <v>4471</v>
      </c>
      <c r="BC52" s="332"/>
      <c r="BD52" s="333" t="s">
        <v>4557</v>
      </c>
      <c r="BE52" s="332"/>
      <c r="BF52" s="332"/>
      <c r="BG52" s="333" t="str">
        <f>IFERROR(GOODS_N_SERVICES_2[[#This Row],[PRICES]]*GOODS_N_SERVICES_2[[#This Row],[ITEMS]],"")</f>
        <v/>
      </c>
      <c r="BP52" t="s">
        <v>15628</v>
      </c>
      <c r="BQ52" t="s">
        <v>15599</v>
      </c>
      <c r="BR52">
        <v>22</v>
      </c>
      <c r="BS52" t="s">
        <v>15619</v>
      </c>
      <c r="BT52" t="s">
        <v>15619</v>
      </c>
      <c r="BU52" t="s">
        <v>15629</v>
      </c>
      <c r="BV52">
        <v>20</v>
      </c>
    </row>
    <row r="53" spans="27:74">
      <c r="AA53" s="10"/>
      <c r="AB53" s="215"/>
      <c r="AE53" t="s">
        <v>6555</v>
      </c>
      <c r="AF53" s="1" t="s">
        <v>6569</v>
      </c>
      <c r="AG53" s="1"/>
      <c r="AH53" s="1">
        <v>5</v>
      </c>
      <c r="AI53" s="1"/>
      <c r="AJ53" s="43"/>
      <c r="AK53" s="324">
        <f t="shared" si="0"/>
        <v>0</v>
      </c>
      <c r="AM53" s="1" t="s">
        <v>2676</v>
      </c>
      <c r="AN53" s="43" t="s">
        <v>4347</v>
      </c>
      <c r="BA53" s="89" t="s">
        <v>4562</v>
      </c>
      <c r="BB53" s="330" t="s">
        <v>4582</v>
      </c>
      <c r="BC53" s="330"/>
      <c r="BD53" s="331" t="s">
        <v>14538</v>
      </c>
      <c r="BE53" s="330"/>
      <c r="BF53" s="330"/>
      <c r="BG53" s="331" t="str">
        <f>IFERROR(GOODS_N_SERVICES_2[[#This Row],[PRICES]]*GOODS_N_SERVICES_2[[#This Row],[ITEMS]],"")</f>
        <v/>
      </c>
      <c r="BP53" t="s">
        <v>15630</v>
      </c>
      <c r="BQ53" t="s">
        <v>15599</v>
      </c>
      <c r="BR53">
        <v>31</v>
      </c>
      <c r="BS53" t="s">
        <v>15541</v>
      </c>
      <c r="BT53" t="s">
        <v>15541</v>
      </c>
      <c r="BU53" t="s">
        <v>15567</v>
      </c>
      <c r="BV53">
        <v>26</v>
      </c>
    </row>
    <row r="54" spans="27:74">
      <c r="AA54" s="10"/>
      <c r="AB54" s="215"/>
      <c r="AE54" t="s">
        <v>6555</v>
      </c>
      <c r="AF54" s="1" t="s">
        <v>6570</v>
      </c>
      <c r="AG54" s="1"/>
      <c r="AH54" s="1">
        <v>3</v>
      </c>
      <c r="AI54" s="1"/>
      <c r="AJ54" s="43"/>
      <c r="AK54" s="324">
        <f t="shared" si="0"/>
        <v>0</v>
      </c>
      <c r="AM54" s="1" t="s">
        <v>4450</v>
      </c>
      <c r="AN54" s="43" t="s">
        <v>4348</v>
      </c>
      <c r="BA54" s="89" t="s">
        <v>4562</v>
      </c>
      <c r="BB54" s="226" t="s">
        <v>4583</v>
      </c>
      <c r="BC54" s="226"/>
      <c r="BD54" s="225" t="s">
        <v>14539</v>
      </c>
      <c r="BE54" s="226"/>
      <c r="BF54" s="226"/>
      <c r="BG54" s="225" t="str">
        <f>IFERROR(GOODS_N_SERVICES_2[[#This Row],[PRICES]]*GOODS_N_SERVICES_2[[#This Row],[ITEMS]],"")</f>
        <v/>
      </c>
      <c r="BP54" t="s">
        <v>15631</v>
      </c>
      <c r="BQ54" t="s">
        <v>15599</v>
      </c>
      <c r="BR54">
        <v>35</v>
      </c>
      <c r="BS54" t="s">
        <v>15623</v>
      </c>
      <c r="BT54" t="s">
        <v>15623</v>
      </c>
      <c r="BU54" t="s">
        <v>15534</v>
      </c>
      <c r="BV54">
        <v>28</v>
      </c>
    </row>
    <row r="55" spans="27:74">
      <c r="AA55" s="7"/>
      <c r="AB55" s="215"/>
      <c r="AE55" t="s">
        <v>6555</v>
      </c>
      <c r="AF55" s="1" t="s">
        <v>6571</v>
      </c>
      <c r="AG55" s="1"/>
      <c r="AH55" s="1">
        <v>10</v>
      </c>
      <c r="AI55" s="1"/>
      <c r="AJ55" s="43"/>
      <c r="AK55" s="324">
        <f t="shared" si="0"/>
        <v>0</v>
      </c>
      <c r="AM55" s="1" t="s">
        <v>4451</v>
      </c>
      <c r="AN55" s="43" t="s">
        <v>4349</v>
      </c>
      <c r="BA55" s="89" t="s">
        <v>4562</v>
      </c>
      <c r="BB55" s="330" t="s">
        <v>4584</v>
      </c>
      <c r="BC55" s="330"/>
      <c r="BD55" s="331" t="s">
        <v>14513</v>
      </c>
      <c r="BE55" s="330"/>
      <c r="BF55" s="330"/>
      <c r="BG55" s="331" t="str">
        <f>IFERROR(GOODS_N_SERVICES_2[[#This Row],[PRICES]]*GOODS_N_SERVICES_2[[#This Row],[ITEMS]],"")</f>
        <v/>
      </c>
      <c r="BP55" t="s">
        <v>15632</v>
      </c>
      <c r="BQ55" t="s">
        <v>15599</v>
      </c>
      <c r="BR55">
        <v>20</v>
      </c>
      <c r="BS55" t="s">
        <v>15545</v>
      </c>
      <c r="BT55" t="s">
        <v>15533</v>
      </c>
      <c r="BU55" t="s">
        <v>15633</v>
      </c>
      <c r="BV55">
        <v>20</v>
      </c>
    </row>
    <row r="56" spans="27:74">
      <c r="AA56" s="15"/>
      <c r="AB56" s="215"/>
      <c r="AE56" t="s">
        <v>6555</v>
      </c>
      <c r="AF56" s="1" t="s">
        <v>6572</v>
      </c>
      <c r="AG56" s="1"/>
      <c r="AH56" s="1">
        <v>0.06</v>
      </c>
      <c r="AI56" s="1"/>
      <c r="AJ56" s="43"/>
      <c r="AK56" s="324">
        <f t="shared" si="0"/>
        <v>0</v>
      </c>
      <c r="AM56" s="1" t="s">
        <v>4452</v>
      </c>
      <c r="AN56" s="43" t="s">
        <v>4350</v>
      </c>
      <c r="BA56" s="89" t="s">
        <v>4562</v>
      </c>
      <c r="BB56" s="226" t="s">
        <v>4585</v>
      </c>
      <c r="BC56" s="226"/>
      <c r="BD56" s="225">
        <v>0.5</v>
      </c>
      <c r="BE56" s="226"/>
      <c r="BF56" s="226"/>
      <c r="BG56" s="225">
        <f>IFERROR(GOODS_N_SERVICES_2[[#This Row],[PRICES]]*GOODS_N_SERVICES_2[[#This Row],[ITEMS]],"")</f>
        <v>0</v>
      </c>
      <c r="BP56" t="s">
        <v>15634</v>
      </c>
      <c r="BQ56" t="s">
        <v>15599</v>
      </c>
      <c r="BR56" t="s">
        <v>15635</v>
      </c>
      <c r="BS56" t="s">
        <v>15636</v>
      </c>
      <c r="BT56" t="s">
        <v>15637</v>
      </c>
      <c r="BU56" t="s">
        <v>6484</v>
      </c>
      <c r="BV56">
        <v>22</v>
      </c>
    </row>
    <row r="57" spans="27:74">
      <c r="AA57" s="15"/>
      <c r="AB57" s="215"/>
      <c r="AE57" t="s">
        <v>6555</v>
      </c>
      <c r="AF57" s="1" t="s">
        <v>6573</v>
      </c>
      <c r="AG57" s="1"/>
      <c r="AH57" s="1">
        <v>3</v>
      </c>
      <c r="AI57" s="1"/>
      <c r="AJ57" s="43"/>
      <c r="AK57" s="324">
        <f t="shared" si="0"/>
        <v>0</v>
      </c>
      <c r="AM57" s="1" t="s">
        <v>4453</v>
      </c>
      <c r="AN57" s="43" t="s">
        <v>4351</v>
      </c>
      <c r="BA57" s="89" t="s">
        <v>4562</v>
      </c>
      <c r="BB57" s="330" t="s">
        <v>4586</v>
      </c>
      <c r="BC57" s="330"/>
      <c r="BD57" s="331" t="s">
        <v>4555</v>
      </c>
      <c r="BE57" s="330"/>
      <c r="BF57" s="330"/>
      <c r="BG57" s="331" t="str">
        <f>IFERROR(GOODS_N_SERVICES_2[[#This Row],[PRICES]]*GOODS_N_SERVICES_2[[#This Row],[ITEMS]],"")</f>
        <v/>
      </c>
      <c r="BP57" t="s">
        <v>15638</v>
      </c>
      <c r="BQ57" t="s">
        <v>15599</v>
      </c>
      <c r="BR57" t="s">
        <v>15639</v>
      </c>
      <c r="BS57" t="s">
        <v>15545</v>
      </c>
      <c r="BT57" t="s">
        <v>15545</v>
      </c>
      <c r="BU57" t="s">
        <v>11416</v>
      </c>
      <c r="BV57">
        <v>25</v>
      </c>
    </row>
    <row r="58" spans="27:74">
      <c r="AA58" s="11"/>
      <c r="AB58" s="215"/>
      <c r="AE58" t="s">
        <v>6555</v>
      </c>
      <c r="AF58" s="1" t="s">
        <v>6574</v>
      </c>
      <c r="AG58" s="1"/>
      <c r="AH58" s="1">
        <v>15</v>
      </c>
      <c r="AI58" s="1"/>
      <c r="AJ58" s="43"/>
      <c r="AK58" s="324">
        <f t="shared" si="0"/>
        <v>0</v>
      </c>
      <c r="AM58" s="1" t="s">
        <v>4454</v>
      </c>
      <c r="AN58" s="43" t="s">
        <v>4352</v>
      </c>
      <c r="BA58" s="89" t="s">
        <v>4562</v>
      </c>
      <c r="BB58" s="226" t="s">
        <v>4480</v>
      </c>
      <c r="BC58" s="226"/>
      <c r="BD58" s="225" t="s">
        <v>14540</v>
      </c>
      <c r="BE58" s="226"/>
      <c r="BF58" s="226"/>
      <c r="BG58" s="225" t="str">
        <f>IFERROR(GOODS_N_SERVICES_2[[#This Row],[PRICES]]*GOODS_N_SERVICES_2[[#This Row],[ITEMS]],"")</f>
        <v/>
      </c>
      <c r="BP58" t="s">
        <v>15640</v>
      </c>
      <c r="BQ58" t="s">
        <v>15599</v>
      </c>
      <c r="BR58">
        <v>22</v>
      </c>
      <c r="BS58" t="s">
        <v>15641</v>
      </c>
      <c r="BT58" t="s">
        <v>15641</v>
      </c>
      <c r="BU58" t="s">
        <v>11787</v>
      </c>
      <c r="BV58">
        <v>23</v>
      </c>
    </row>
    <row r="59" spans="27:74">
      <c r="AA59" s="11"/>
      <c r="AB59" s="215"/>
      <c r="AE59" t="s">
        <v>6555</v>
      </c>
      <c r="AF59" s="1" t="s">
        <v>6575</v>
      </c>
      <c r="AG59" s="1"/>
      <c r="AH59" s="1">
        <v>5</v>
      </c>
      <c r="AI59" s="1"/>
      <c r="AJ59" s="43"/>
      <c r="AK59" s="324">
        <f t="shared" si="0"/>
        <v>0</v>
      </c>
      <c r="AM59" s="1" t="s">
        <v>4455</v>
      </c>
      <c r="AN59" s="43" t="s">
        <v>4353</v>
      </c>
      <c r="BA59" s="89" t="s">
        <v>4587</v>
      </c>
      <c r="BB59" s="328" t="s">
        <v>4587</v>
      </c>
      <c r="BC59" s="328"/>
      <c r="BD59" s="329" t="s">
        <v>4311</v>
      </c>
      <c r="BE59" s="328"/>
      <c r="BF59" s="328"/>
      <c r="BG59" s="329" t="str">
        <f>IFERROR(GOODS_N_SERVICES_2[[#This Row],[PRICES]]*GOODS_N_SERVICES_2[[#This Row],[ITEMS]],"")</f>
        <v/>
      </c>
      <c r="BP59" t="s">
        <v>15642</v>
      </c>
      <c r="BQ59" t="s">
        <v>15473</v>
      </c>
      <c r="BR59">
        <v>25</v>
      </c>
      <c r="BS59" t="s">
        <v>15522</v>
      </c>
      <c r="BT59" t="s">
        <v>15522</v>
      </c>
      <c r="BU59" t="s">
        <v>6484</v>
      </c>
      <c r="BV59">
        <v>25</v>
      </c>
    </row>
    <row r="60" spans="27:74">
      <c r="AA60" s="11"/>
      <c r="AB60" s="215"/>
      <c r="AE60" t="s">
        <v>6555</v>
      </c>
      <c r="AF60" s="1" t="s">
        <v>6576</v>
      </c>
      <c r="AG60" s="1"/>
      <c r="AH60" s="1">
        <v>5</v>
      </c>
      <c r="AI60" s="1"/>
      <c r="AJ60" s="43"/>
      <c r="AK60" s="324">
        <f t="shared" si="0"/>
        <v>0</v>
      </c>
      <c r="AM60" s="1" t="s">
        <v>4456</v>
      </c>
      <c r="AN60" s="43" t="s">
        <v>4354</v>
      </c>
      <c r="BA60" s="89" t="s">
        <v>4587</v>
      </c>
      <c r="BB60" s="226" t="s">
        <v>4588</v>
      </c>
      <c r="BC60" s="226"/>
      <c r="BD60" s="225" t="s">
        <v>14510</v>
      </c>
      <c r="BE60" s="226"/>
      <c r="BF60" s="226"/>
      <c r="BG60" s="225" t="str">
        <f>IFERROR(GOODS_N_SERVICES_2[[#This Row],[PRICES]]*GOODS_N_SERVICES_2[[#This Row],[ITEMS]],"")</f>
        <v/>
      </c>
      <c r="BP60" t="s">
        <v>15643</v>
      </c>
      <c r="BQ60" t="s">
        <v>15473</v>
      </c>
      <c r="BR60" t="s">
        <v>15644</v>
      </c>
      <c r="BS60" t="s">
        <v>15541</v>
      </c>
      <c r="BT60" t="s">
        <v>15541</v>
      </c>
      <c r="BU60" t="s">
        <v>15645</v>
      </c>
      <c r="BV60">
        <v>34</v>
      </c>
    </row>
    <row r="61" spans="27:74">
      <c r="AA61" s="11"/>
      <c r="AE61" t="s">
        <v>6555</v>
      </c>
      <c r="AF61" s="1" t="s">
        <v>6577</v>
      </c>
      <c r="AG61" s="1"/>
      <c r="AH61" s="1">
        <v>45</v>
      </c>
      <c r="AI61" s="1"/>
      <c r="AJ61" s="43"/>
      <c r="AK61" s="324">
        <f t="shared" si="0"/>
        <v>0</v>
      </c>
      <c r="AM61" s="1" t="s">
        <v>4457</v>
      </c>
      <c r="AN61" s="43" t="s">
        <v>4355</v>
      </c>
      <c r="BA61" s="89" t="s">
        <v>4587</v>
      </c>
      <c r="BB61" s="226" t="s">
        <v>4589</v>
      </c>
      <c r="BC61" s="226"/>
      <c r="BD61" s="225" t="s">
        <v>14649</v>
      </c>
      <c r="BE61" s="226"/>
      <c r="BF61" s="226"/>
      <c r="BG61" s="225" t="str">
        <f>IFERROR(GOODS_N_SERVICES_2[[#This Row],[PRICES]]*GOODS_N_SERVICES_2[[#This Row],[ITEMS]],"")</f>
        <v/>
      </c>
      <c r="BP61" t="s">
        <v>15646</v>
      </c>
      <c r="BQ61" t="s">
        <v>15473</v>
      </c>
      <c r="BR61">
        <v>18</v>
      </c>
      <c r="BS61" t="s">
        <v>15604</v>
      </c>
      <c r="BT61" t="s">
        <v>15604</v>
      </c>
      <c r="BU61" t="s">
        <v>11787</v>
      </c>
      <c r="BV61">
        <v>22</v>
      </c>
    </row>
    <row r="62" spans="27:74">
      <c r="AA62" s="11"/>
      <c r="AE62" t="s">
        <v>6555</v>
      </c>
      <c r="AF62" s="1" t="s">
        <v>6578</v>
      </c>
      <c r="AG62" s="1"/>
      <c r="AH62" s="1">
        <v>0.5</v>
      </c>
      <c r="AI62" s="1"/>
      <c r="AJ62" s="43"/>
      <c r="AK62" s="324">
        <f t="shared" si="0"/>
        <v>0</v>
      </c>
      <c r="AM62" s="1" t="s">
        <v>4458</v>
      </c>
      <c r="AN62" s="43" t="s">
        <v>4356</v>
      </c>
      <c r="BA62" s="89" t="s">
        <v>4587</v>
      </c>
      <c r="BB62" s="226" t="s">
        <v>4590</v>
      </c>
      <c r="BC62" s="226"/>
      <c r="BD62" s="225" t="s">
        <v>14650</v>
      </c>
      <c r="BE62" s="226"/>
      <c r="BF62" s="226"/>
      <c r="BG62" s="225" t="str">
        <f>IFERROR(GOODS_N_SERVICES_2[[#This Row],[PRICES]]*GOODS_N_SERVICES_2[[#This Row],[ITEMS]],"")</f>
        <v/>
      </c>
      <c r="BP62" t="s">
        <v>15647</v>
      </c>
      <c r="BQ62" t="s">
        <v>15648</v>
      </c>
      <c r="BR62">
        <v>20</v>
      </c>
      <c r="BS62" t="s">
        <v>15649</v>
      </c>
      <c r="BT62" t="s">
        <v>15649</v>
      </c>
      <c r="BU62" t="s">
        <v>15620</v>
      </c>
      <c r="BV62">
        <v>21</v>
      </c>
    </row>
    <row r="63" spans="27:74">
      <c r="AA63" s="11"/>
      <c r="AE63" t="s">
        <v>6555</v>
      </c>
      <c r="AF63" s="1" t="s">
        <v>6579</v>
      </c>
      <c r="AG63" s="1"/>
      <c r="AH63" s="1">
        <v>40</v>
      </c>
      <c r="AI63" s="1"/>
      <c r="AJ63" s="43"/>
      <c r="AK63" s="324">
        <f t="shared" si="0"/>
        <v>0</v>
      </c>
      <c r="AM63" s="1" t="s">
        <v>4459</v>
      </c>
      <c r="AN63" s="43" t="s">
        <v>4357</v>
      </c>
      <c r="BA63" s="89" t="s">
        <v>4587</v>
      </c>
      <c r="BB63" s="226" t="s">
        <v>4495</v>
      </c>
      <c r="BC63" s="332" t="s">
        <v>2476</v>
      </c>
      <c r="BD63" s="225" t="s">
        <v>14541</v>
      </c>
      <c r="BE63" s="226"/>
      <c r="BF63" s="226"/>
      <c r="BG63" s="225" t="str">
        <f>IFERROR(GOODS_N_SERVICES_2[[#This Row],[PRICES]]*GOODS_N_SERVICES_2[[#This Row],[ITEMS]],"")</f>
        <v/>
      </c>
      <c r="BP63" t="s">
        <v>15650</v>
      </c>
      <c r="BQ63" t="s">
        <v>15648</v>
      </c>
      <c r="BR63">
        <v>19</v>
      </c>
      <c r="BS63" t="s">
        <v>15522</v>
      </c>
      <c r="BT63" t="s">
        <v>15522</v>
      </c>
      <c r="BU63" t="s">
        <v>11416</v>
      </c>
      <c r="BV63">
        <v>26</v>
      </c>
    </row>
    <row r="64" spans="27:74">
      <c r="AA64" s="11"/>
      <c r="AE64" t="s">
        <v>6555</v>
      </c>
      <c r="AF64" s="1" t="s">
        <v>6580</v>
      </c>
      <c r="AG64" s="1"/>
      <c r="AH64" s="1">
        <v>5</v>
      </c>
      <c r="AI64" s="1"/>
      <c r="AJ64" s="43"/>
      <c r="AK64" s="324">
        <f t="shared" si="0"/>
        <v>0</v>
      </c>
      <c r="AM64" s="1" t="s">
        <v>4460</v>
      </c>
      <c r="AN64" s="43" t="s">
        <v>4358</v>
      </c>
      <c r="BA64" s="89" t="s">
        <v>4587</v>
      </c>
      <c r="BB64" s="226" t="s">
        <v>4496</v>
      </c>
      <c r="BC64" s="226"/>
      <c r="BD64" s="225" t="s">
        <v>14542</v>
      </c>
      <c r="BE64" s="226"/>
      <c r="BF64" s="226"/>
      <c r="BG64" s="225" t="str">
        <f>IFERROR(GOODS_N_SERVICES_2[[#This Row],[PRICES]]*GOODS_N_SERVICES_2[[#This Row],[ITEMS]],"")</f>
        <v/>
      </c>
      <c r="BP64" t="s">
        <v>15651</v>
      </c>
      <c r="BQ64" t="s">
        <v>15648</v>
      </c>
      <c r="BR64">
        <v>25</v>
      </c>
      <c r="BS64" t="s">
        <v>15652</v>
      </c>
      <c r="BT64" t="s">
        <v>15652</v>
      </c>
      <c r="BU64" t="s">
        <v>15653</v>
      </c>
      <c r="BV64">
        <v>35</v>
      </c>
    </row>
    <row r="65" spans="27:74">
      <c r="AA65" s="7"/>
      <c r="AE65" t="s">
        <v>6555</v>
      </c>
      <c r="AF65" s="1" t="s">
        <v>6581</v>
      </c>
      <c r="AG65" s="1"/>
      <c r="AH65" s="1">
        <v>5</v>
      </c>
      <c r="AI65" s="1"/>
      <c r="AJ65" s="43"/>
      <c r="AK65" s="324">
        <f t="shared" si="0"/>
        <v>0</v>
      </c>
      <c r="AM65" s="1" t="s">
        <v>4461</v>
      </c>
      <c r="AN65" s="43" t="s">
        <v>4359</v>
      </c>
      <c r="BA65" s="89" t="s">
        <v>4513</v>
      </c>
      <c r="BB65" s="328" t="s">
        <v>4513</v>
      </c>
      <c r="BC65" s="328"/>
      <c r="BD65" s="329"/>
      <c r="BE65" s="328"/>
      <c r="BF65" s="328"/>
      <c r="BG65" s="329">
        <f>IFERROR(GOODS_N_SERVICES_2[[#This Row],[PRICES]]*GOODS_N_SERVICES_2[[#This Row],[ITEMS]],"")</f>
        <v>0</v>
      </c>
      <c r="BP65" t="s">
        <v>15654</v>
      </c>
      <c r="BQ65" t="s">
        <v>15648</v>
      </c>
      <c r="BR65">
        <v>13</v>
      </c>
      <c r="BS65" t="s">
        <v>15522</v>
      </c>
      <c r="BT65" t="s">
        <v>15522</v>
      </c>
      <c r="BU65" t="s">
        <v>11787</v>
      </c>
      <c r="BV65">
        <v>25</v>
      </c>
    </row>
    <row r="66" spans="27:74">
      <c r="AA66" s="15"/>
      <c r="AE66" t="s">
        <v>6555</v>
      </c>
      <c r="AF66" s="1" t="s">
        <v>6582</v>
      </c>
      <c r="AG66" s="1"/>
      <c r="AH66" s="1">
        <v>5</v>
      </c>
      <c r="AI66" s="1"/>
      <c r="AJ66" s="43"/>
      <c r="AK66" s="324">
        <f t="shared" si="0"/>
        <v>0</v>
      </c>
      <c r="AM66" s="1" t="s">
        <v>4462</v>
      </c>
      <c r="AN66" s="43" t="s">
        <v>4360</v>
      </c>
      <c r="BA66" s="89" t="s">
        <v>4513</v>
      </c>
      <c r="BB66" s="226" t="s">
        <v>4421</v>
      </c>
      <c r="BC66" s="226"/>
      <c r="BD66" s="225" t="s">
        <v>14543</v>
      </c>
      <c r="BE66" s="226"/>
      <c r="BF66" s="226"/>
      <c r="BG66" s="225" t="str">
        <f>IFERROR(GOODS_N_SERVICES_2[[#This Row],[PRICES]]*GOODS_N_SERVICES_2[[#This Row],[ITEMS]],"")</f>
        <v/>
      </c>
      <c r="BP66" t="s">
        <v>15655</v>
      </c>
      <c r="BQ66" t="s">
        <v>15648</v>
      </c>
      <c r="BR66">
        <v>18</v>
      </c>
      <c r="BS66" t="s">
        <v>15656</v>
      </c>
      <c r="BT66" t="s">
        <v>15657</v>
      </c>
      <c r="BU66" t="s">
        <v>15658</v>
      </c>
      <c r="BV66">
        <v>27</v>
      </c>
    </row>
    <row r="67" spans="27:74">
      <c r="AA67" s="15"/>
      <c r="AE67" t="s">
        <v>6555</v>
      </c>
      <c r="AF67" s="1" t="s">
        <v>6583</v>
      </c>
      <c r="AG67" s="1"/>
      <c r="AH67" s="1">
        <v>20</v>
      </c>
      <c r="AI67" s="1"/>
      <c r="AJ67" s="43"/>
      <c r="AK67" s="324">
        <f t="shared" si="0"/>
        <v>0</v>
      </c>
      <c r="AM67" s="1" t="s">
        <v>4463</v>
      </c>
      <c r="AN67" s="43" t="s">
        <v>4361</v>
      </c>
      <c r="BA67" s="89" t="s">
        <v>4513</v>
      </c>
      <c r="BB67" s="330" t="s">
        <v>4591</v>
      </c>
      <c r="BC67" s="330"/>
      <c r="BD67" s="331">
        <v>0.2</v>
      </c>
      <c r="BE67" s="330"/>
      <c r="BF67" s="330"/>
      <c r="BG67" s="331">
        <f>IFERROR(GOODS_N_SERVICES_2[[#This Row],[PRICES]]*GOODS_N_SERVICES_2[[#This Row],[ITEMS]],"")</f>
        <v>0</v>
      </c>
      <c r="BP67" t="s">
        <v>15659</v>
      </c>
      <c r="BQ67" t="s">
        <v>15648</v>
      </c>
      <c r="BR67" t="s">
        <v>15660</v>
      </c>
      <c r="BS67" t="s">
        <v>15545</v>
      </c>
      <c r="BT67" t="s">
        <v>15545</v>
      </c>
      <c r="BU67" t="s">
        <v>15567</v>
      </c>
      <c r="BV67">
        <v>26</v>
      </c>
    </row>
    <row r="68" spans="27:74">
      <c r="AA68" s="11"/>
      <c r="AE68" t="s">
        <v>6555</v>
      </c>
      <c r="AF68" s="1" t="s">
        <v>6584</v>
      </c>
      <c r="AG68" s="1"/>
      <c r="AH68" s="1">
        <v>25</v>
      </c>
      <c r="AI68" s="1"/>
      <c r="AJ68" s="43"/>
      <c r="AK68" s="324">
        <f t="shared" ref="AK68:AK131" si="1">AJ68*AH68</f>
        <v>0</v>
      </c>
      <c r="AM68" s="1" t="s">
        <v>4464</v>
      </c>
      <c r="AN68" s="43" t="s">
        <v>4362</v>
      </c>
      <c r="BA68" s="89" t="s">
        <v>4513</v>
      </c>
      <c r="BB68" s="226" t="s">
        <v>4592</v>
      </c>
      <c r="BC68" s="226"/>
      <c r="BD68" s="225" t="s">
        <v>14544</v>
      </c>
      <c r="BE68" s="226"/>
      <c r="BF68" s="226"/>
      <c r="BG68" s="225" t="str">
        <f>IFERROR(GOODS_N_SERVICES_2[[#This Row],[PRICES]]*GOODS_N_SERVICES_2[[#This Row],[ITEMS]],"")</f>
        <v/>
      </c>
      <c r="BP68" t="s">
        <v>15661</v>
      </c>
    </row>
    <row r="69" spans="27:74">
      <c r="AA69" s="11"/>
      <c r="AE69" t="s">
        <v>6555</v>
      </c>
      <c r="AF69" s="1" t="s">
        <v>6585</v>
      </c>
      <c r="AG69" s="1"/>
      <c r="AH69" s="1">
        <v>3</v>
      </c>
      <c r="AI69" s="1"/>
      <c r="AJ69" s="43"/>
      <c r="AK69" s="324">
        <f t="shared" si="1"/>
        <v>0</v>
      </c>
      <c r="AM69" s="1" t="s">
        <v>4465</v>
      </c>
      <c r="AN69" s="43" t="s">
        <v>4363</v>
      </c>
      <c r="BA69" s="89" t="s">
        <v>4513</v>
      </c>
      <c r="BB69" s="330" t="s">
        <v>4593</v>
      </c>
      <c r="BC69" s="330"/>
      <c r="BD69" s="331">
        <v>0.2</v>
      </c>
      <c r="BE69" s="330"/>
      <c r="BF69" s="330"/>
      <c r="BG69" s="331">
        <f>IFERROR(GOODS_N_SERVICES_2[[#This Row],[PRICES]]*GOODS_N_SERVICES_2[[#This Row],[ITEMS]],"")</f>
        <v>0</v>
      </c>
      <c r="BP69" t="s">
        <v>15662</v>
      </c>
    </row>
    <row r="70" spans="27:74">
      <c r="AA70" s="11"/>
      <c r="AE70" t="s">
        <v>6555</v>
      </c>
      <c r="AF70" s="1" t="s">
        <v>6586</v>
      </c>
      <c r="AG70" s="1"/>
      <c r="AH70" s="1">
        <v>2</v>
      </c>
      <c r="AI70" s="1"/>
      <c r="AJ70" s="43"/>
      <c r="AK70" s="324">
        <f t="shared" si="1"/>
        <v>0</v>
      </c>
      <c r="AM70" s="1" t="s">
        <v>4466</v>
      </c>
      <c r="AN70" s="43" t="s">
        <v>4364</v>
      </c>
      <c r="BA70" s="89" t="s">
        <v>4513</v>
      </c>
      <c r="BB70" s="226" t="s">
        <v>4594</v>
      </c>
      <c r="BC70" s="226"/>
      <c r="BD70" s="225">
        <v>0.5</v>
      </c>
      <c r="BE70" s="226"/>
      <c r="BF70" s="226"/>
      <c r="BG70" s="225">
        <f>IFERROR(GOODS_N_SERVICES_2[[#This Row],[PRICES]]*GOODS_N_SERVICES_2[[#This Row],[ITEMS]],"")</f>
        <v>0</v>
      </c>
      <c r="BP70" t="s">
        <v>15663</v>
      </c>
    </row>
    <row r="71" spans="27:74">
      <c r="AA71" s="11"/>
      <c r="AE71" t="s">
        <v>6555</v>
      </c>
      <c r="AF71" s="1" t="s">
        <v>6587</v>
      </c>
      <c r="AG71" s="1"/>
      <c r="AH71" s="1">
        <v>15</v>
      </c>
      <c r="AI71" s="1" t="s">
        <v>6588</v>
      </c>
      <c r="AJ71" s="43"/>
      <c r="AK71" s="324">
        <f t="shared" si="1"/>
        <v>0</v>
      </c>
      <c r="AM71" s="1" t="s">
        <v>4467</v>
      </c>
      <c r="AN71" s="43" t="s">
        <v>4365</v>
      </c>
      <c r="BA71" s="89" t="s">
        <v>4513</v>
      </c>
      <c r="BB71" s="330" t="s">
        <v>4595</v>
      </c>
      <c r="BC71" s="330"/>
      <c r="BD71" s="331">
        <v>0.1</v>
      </c>
      <c r="BE71" s="330"/>
      <c r="BF71" s="330"/>
      <c r="BG71" s="331">
        <f>IFERROR(GOODS_N_SERVICES_2[[#This Row],[PRICES]]*GOODS_N_SERVICES_2[[#This Row],[ITEMS]],"")</f>
        <v>0</v>
      </c>
    </row>
    <row r="72" spans="27:74">
      <c r="AA72" s="11"/>
      <c r="AE72" t="s">
        <v>6555</v>
      </c>
      <c r="AF72" s="1" t="s">
        <v>6589</v>
      </c>
      <c r="AG72" s="1"/>
      <c r="AH72" s="1">
        <v>5</v>
      </c>
      <c r="AI72" s="1"/>
      <c r="AJ72" s="43"/>
      <c r="AK72" s="324">
        <f t="shared" si="1"/>
        <v>0</v>
      </c>
      <c r="AM72" s="1" t="s">
        <v>4468</v>
      </c>
      <c r="AN72" s="43" t="s">
        <v>4366</v>
      </c>
      <c r="BA72" s="89" t="s">
        <v>4513</v>
      </c>
      <c r="BB72" s="226" t="s">
        <v>4455</v>
      </c>
      <c r="BC72" s="226"/>
      <c r="BD72" s="225" t="s">
        <v>4596</v>
      </c>
      <c r="BE72" s="226"/>
      <c r="BF72" s="226"/>
      <c r="BG72" s="225" t="str">
        <f>IFERROR(GOODS_N_SERVICES_2[[#This Row],[PRICES]]*GOODS_N_SERVICES_2[[#This Row],[ITEMS]],"")</f>
        <v/>
      </c>
      <c r="BP72" t="s">
        <v>15664</v>
      </c>
    </row>
    <row r="73" spans="27:74">
      <c r="AA73" s="11"/>
      <c r="AE73" t="s">
        <v>6555</v>
      </c>
      <c r="AF73" s="1" t="s">
        <v>4742</v>
      </c>
      <c r="AG73" s="1"/>
      <c r="AH73" s="1">
        <v>20</v>
      </c>
      <c r="AI73" s="1"/>
      <c r="AJ73" s="43"/>
      <c r="AK73" s="324">
        <f t="shared" si="1"/>
        <v>0</v>
      </c>
      <c r="AM73" s="1" t="s">
        <v>4469</v>
      </c>
      <c r="AN73" s="43" t="s">
        <v>4367</v>
      </c>
      <c r="BA73" s="89" t="s">
        <v>4513</v>
      </c>
      <c r="BB73" s="330" t="s">
        <v>4597</v>
      </c>
      <c r="BC73" s="330"/>
      <c r="BD73" s="331">
        <v>0.5</v>
      </c>
      <c r="BE73" s="330"/>
      <c r="BF73" s="330"/>
      <c r="BG73" s="331">
        <f>IFERROR(GOODS_N_SERVICES_2[[#This Row],[PRICES]]*GOODS_N_SERVICES_2[[#This Row],[ITEMS]],"")</f>
        <v>0</v>
      </c>
      <c r="BP73" t="s">
        <v>15665</v>
      </c>
    </row>
    <row r="74" spans="27:74">
      <c r="AA74" s="11"/>
      <c r="AE74" t="s">
        <v>6555</v>
      </c>
      <c r="AF74" s="1" t="s">
        <v>6590</v>
      </c>
      <c r="AG74" s="1"/>
      <c r="AH74" s="1">
        <v>0.1</v>
      </c>
      <c r="AI74" s="1"/>
      <c r="AJ74" s="43"/>
      <c r="AK74" s="324">
        <f t="shared" si="1"/>
        <v>0</v>
      </c>
      <c r="AM74" s="1" t="s">
        <v>4470</v>
      </c>
      <c r="AN74" s="43" t="s">
        <v>4368</v>
      </c>
      <c r="BA74" s="89" t="s">
        <v>4513</v>
      </c>
      <c r="BB74" s="226" t="s">
        <v>4598</v>
      </c>
      <c r="BC74" s="226"/>
      <c r="BD74" s="225">
        <v>0.05</v>
      </c>
      <c r="BE74" s="226"/>
      <c r="BF74" s="226"/>
      <c r="BG74" s="225">
        <f>IFERROR(GOODS_N_SERVICES_2[[#This Row],[PRICES]]*GOODS_N_SERVICES_2[[#This Row],[ITEMS]],"")</f>
        <v>0</v>
      </c>
      <c r="BP74" t="s">
        <v>15666</v>
      </c>
    </row>
    <row r="75" spans="27:74">
      <c r="AA75" s="7"/>
      <c r="AE75" t="s">
        <v>6555</v>
      </c>
      <c r="AF75" s="1" t="s">
        <v>6591</v>
      </c>
      <c r="AG75" s="1"/>
      <c r="AH75" s="1">
        <v>30</v>
      </c>
      <c r="AI75" s="1"/>
      <c r="AJ75" s="43"/>
      <c r="AK75" s="324">
        <f t="shared" si="1"/>
        <v>0</v>
      </c>
      <c r="AM75" s="1" t="s">
        <v>4471</v>
      </c>
      <c r="AN75" s="43" t="s">
        <v>4369</v>
      </c>
      <c r="BA75" s="89" t="s">
        <v>4513</v>
      </c>
      <c r="BB75" s="330" t="s">
        <v>4599</v>
      </c>
      <c r="BC75" s="330"/>
      <c r="BD75" s="331">
        <v>0.5</v>
      </c>
      <c r="BE75" s="330"/>
      <c r="BF75" s="330"/>
      <c r="BG75" s="331">
        <f>IFERROR(GOODS_N_SERVICES_2[[#This Row],[PRICES]]*GOODS_N_SERVICES_2[[#This Row],[ITEMS]],"")</f>
        <v>0</v>
      </c>
      <c r="BP75" t="s">
        <v>15667</v>
      </c>
    </row>
    <row r="76" spans="27:74">
      <c r="AA76" s="15"/>
      <c r="AE76" t="s">
        <v>6555</v>
      </c>
      <c r="AF76" s="1" t="s">
        <v>6592</v>
      </c>
      <c r="AG76" s="1"/>
      <c r="AH76" s="1">
        <v>20</v>
      </c>
      <c r="AI76" s="1"/>
      <c r="AJ76" s="43"/>
      <c r="AK76" s="324">
        <f t="shared" si="1"/>
        <v>0</v>
      </c>
      <c r="AM76" s="1" t="s">
        <v>4472</v>
      </c>
      <c r="AN76" s="43" t="s">
        <v>4370</v>
      </c>
      <c r="BA76" s="89" t="s">
        <v>4513</v>
      </c>
      <c r="BB76" s="226" t="s">
        <v>4600</v>
      </c>
      <c r="BC76" s="226"/>
      <c r="BD76" s="225" t="s">
        <v>14651</v>
      </c>
      <c r="BE76" s="226"/>
      <c r="BF76" s="226"/>
      <c r="BG76" s="225" t="str">
        <f>IFERROR(GOODS_N_SERVICES_2[[#This Row],[PRICES]]*GOODS_N_SERVICES_2[[#This Row],[ITEMS]],"")</f>
        <v/>
      </c>
      <c r="BP76" t="s">
        <v>15668</v>
      </c>
    </row>
    <row r="77" spans="27:74">
      <c r="AA77" s="15"/>
      <c r="AE77" t="s">
        <v>6555</v>
      </c>
      <c r="AF77" s="1" t="s">
        <v>6593</v>
      </c>
      <c r="AG77" s="1"/>
      <c r="AH77" s="1">
        <v>5</v>
      </c>
      <c r="AI77" s="1"/>
      <c r="AJ77" s="43"/>
      <c r="AK77" s="324">
        <f t="shared" si="1"/>
        <v>0</v>
      </c>
      <c r="AM77" s="1" t="s">
        <v>4473</v>
      </c>
      <c r="AN77" s="43" t="s">
        <v>4371</v>
      </c>
      <c r="BA77" s="89" t="s">
        <v>4513</v>
      </c>
      <c r="BB77" s="330" t="s">
        <v>4416</v>
      </c>
      <c r="BC77" s="330"/>
      <c r="BD77" s="331" t="s">
        <v>4601</v>
      </c>
      <c r="BE77" s="330"/>
      <c r="BF77" s="330"/>
      <c r="BG77" s="331" t="str">
        <f>IFERROR(GOODS_N_SERVICES_2[[#This Row],[PRICES]]*GOODS_N_SERVICES_2[[#This Row],[ITEMS]],"")</f>
        <v/>
      </c>
      <c r="BP77" t="s">
        <v>15669</v>
      </c>
    </row>
    <row r="78" spans="27:74">
      <c r="AA78" s="11"/>
      <c r="AE78" t="s">
        <v>6555</v>
      </c>
      <c r="AF78" s="1" t="s">
        <v>6594</v>
      </c>
      <c r="AG78" s="1"/>
      <c r="AH78" s="1">
        <v>10</v>
      </c>
      <c r="AI78" s="1"/>
      <c r="AJ78" s="43"/>
      <c r="AK78" s="324">
        <f t="shared" si="1"/>
        <v>0</v>
      </c>
      <c r="AM78" s="1" t="s">
        <v>4474</v>
      </c>
      <c r="AN78" s="43" t="s">
        <v>4372</v>
      </c>
      <c r="BA78" s="89" t="s">
        <v>4513</v>
      </c>
      <c r="BB78" s="226" t="s">
        <v>4490</v>
      </c>
      <c r="BC78" s="226"/>
      <c r="BD78" s="225" t="s">
        <v>4602</v>
      </c>
      <c r="BE78" s="226"/>
      <c r="BF78" s="226"/>
      <c r="BG78" s="225" t="str">
        <f>IFERROR(GOODS_N_SERVICES_2[[#This Row],[PRICES]]*GOODS_N_SERVICES_2[[#This Row],[ITEMS]],"")</f>
        <v/>
      </c>
    </row>
    <row r="79" spans="27:74" ht="15.75">
      <c r="AA79" s="11"/>
      <c r="AE79" t="s">
        <v>6555</v>
      </c>
      <c r="AF79" s="1" t="s">
        <v>6595</v>
      </c>
      <c r="AG79" s="1"/>
      <c r="AH79" s="1">
        <v>12</v>
      </c>
      <c r="AI79" s="1"/>
      <c r="AJ79" s="43"/>
      <c r="AK79" s="324">
        <f t="shared" si="1"/>
        <v>0</v>
      </c>
      <c r="AM79" s="1" t="s">
        <v>4475</v>
      </c>
      <c r="AN79" s="43" t="s">
        <v>4373</v>
      </c>
      <c r="BA79" s="89" t="s">
        <v>4513</v>
      </c>
      <c r="BB79" s="330" t="s">
        <v>4499</v>
      </c>
      <c r="BC79" s="330"/>
      <c r="BD79" s="331" t="s">
        <v>14545</v>
      </c>
      <c r="BE79" s="330"/>
      <c r="BF79" s="330"/>
      <c r="BG79" s="331" t="str">
        <f>IFERROR(GOODS_N_SERVICES_2[[#This Row],[PRICES]]*GOODS_N_SERVICES_2[[#This Row],[ITEMS]],"")</f>
        <v/>
      </c>
      <c r="BP79" s="374" t="s">
        <v>15507</v>
      </c>
      <c r="BQ79" s="375" t="s">
        <v>12363</v>
      </c>
      <c r="BR79" s="375" t="s">
        <v>15508</v>
      </c>
      <c r="BS79" s="375" t="s">
        <v>15509</v>
      </c>
      <c r="BT79" s="376" t="s">
        <v>15510</v>
      </c>
    </row>
    <row r="80" spans="27:74">
      <c r="AA80" s="11"/>
      <c r="AE80" t="s">
        <v>6555</v>
      </c>
      <c r="AF80" s="1" t="s">
        <v>6596</v>
      </c>
      <c r="AG80" s="1"/>
      <c r="AH80" s="1">
        <v>2</v>
      </c>
      <c r="AI80" s="1"/>
      <c r="AJ80" s="43"/>
      <c r="AK80" s="324">
        <f t="shared" si="1"/>
        <v>0</v>
      </c>
      <c r="AM80" s="1" t="s">
        <v>4476</v>
      </c>
      <c r="AN80" s="43" t="s">
        <v>4374</v>
      </c>
      <c r="BA80" s="89" t="s">
        <v>4514</v>
      </c>
      <c r="BB80" s="328" t="s">
        <v>4514</v>
      </c>
      <c r="BC80" s="328"/>
      <c r="BD80" s="329"/>
      <c r="BE80" s="328"/>
      <c r="BF80" s="328"/>
      <c r="BG80" s="329">
        <f>IFERROR(GOODS_N_SERVICES_2[[#This Row],[PRICES]]*GOODS_N_SERVICES_2[[#This Row],[ITEMS]],"")</f>
        <v>0</v>
      </c>
      <c r="BP80" s="377" t="s">
        <v>15670</v>
      </c>
      <c r="BQ80" s="378" t="s">
        <v>15671</v>
      </c>
      <c r="BR80" s="378" t="s">
        <v>11638</v>
      </c>
      <c r="BS80" s="378" t="s">
        <v>15672</v>
      </c>
      <c r="BT80" s="379" t="s">
        <v>11580</v>
      </c>
    </row>
    <row r="81" spans="27:72">
      <c r="AA81" s="11"/>
      <c r="AE81" t="s">
        <v>6555</v>
      </c>
      <c r="AF81" s="1" t="s">
        <v>6597</v>
      </c>
      <c r="AG81" s="1"/>
      <c r="AH81" s="1">
        <v>3</v>
      </c>
      <c r="AI81" s="1"/>
      <c r="AJ81" s="43"/>
      <c r="AK81" s="324">
        <f t="shared" si="1"/>
        <v>0</v>
      </c>
      <c r="AM81" s="1" t="s">
        <v>4477</v>
      </c>
      <c r="AN81" s="43" t="s">
        <v>4375</v>
      </c>
      <c r="BA81" s="89" t="s">
        <v>4514</v>
      </c>
      <c r="BB81" s="330" t="s">
        <v>4420</v>
      </c>
      <c r="BC81" s="330"/>
      <c r="BD81" s="331" t="s">
        <v>14546</v>
      </c>
      <c r="BE81" s="330"/>
      <c r="BF81" s="330"/>
      <c r="BG81" s="331" t="str">
        <f>IFERROR(GOODS_N_SERVICES_2[[#This Row],[PRICES]]*GOODS_N_SERVICES_2[[#This Row],[ITEMS]],"")</f>
        <v/>
      </c>
      <c r="BP81" s="380" t="s">
        <v>15673</v>
      </c>
      <c r="BQ81" s="381" t="s">
        <v>15516</v>
      </c>
      <c r="BR81" s="381" t="s">
        <v>15674</v>
      </c>
      <c r="BS81" s="381" t="s">
        <v>15675</v>
      </c>
      <c r="BT81" s="382" t="s">
        <v>15676</v>
      </c>
    </row>
    <row r="82" spans="27:72">
      <c r="AA82" s="11"/>
      <c r="AE82" t="s">
        <v>6555</v>
      </c>
      <c r="AF82" s="1" t="s">
        <v>6598</v>
      </c>
      <c r="AG82" s="1"/>
      <c r="AH82" s="1">
        <v>0.3</v>
      </c>
      <c r="AI82" s="1"/>
      <c r="AJ82" s="43"/>
      <c r="AK82" s="324">
        <f t="shared" si="1"/>
        <v>0</v>
      </c>
      <c r="AM82" s="1" t="s">
        <v>4478</v>
      </c>
      <c r="AN82" s="43" t="s">
        <v>4376</v>
      </c>
      <c r="BA82" s="89" t="s">
        <v>4514</v>
      </c>
      <c r="BB82" s="226" t="s">
        <v>4603</v>
      </c>
      <c r="BC82" s="226"/>
      <c r="BD82" s="225" t="s">
        <v>14547</v>
      </c>
      <c r="BE82" s="226"/>
      <c r="BF82" s="226"/>
      <c r="BG82" s="225" t="str">
        <f>IFERROR(GOODS_N_SERVICES_2[[#This Row],[PRICES]]*GOODS_N_SERVICES_2[[#This Row],[ITEMS]],"")</f>
        <v/>
      </c>
      <c r="BP82" s="377" t="s">
        <v>15677</v>
      </c>
      <c r="BQ82" s="378" t="s">
        <v>15678</v>
      </c>
      <c r="BR82" s="378" t="s">
        <v>15679</v>
      </c>
      <c r="BS82" s="378" t="s">
        <v>15680</v>
      </c>
      <c r="BT82" s="379" t="s">
        <v>11489</v>
      </c>
    </row>
    <row r="83" spans="27:72">
      <c r="AA83" s="11"/>
      <c r="AE83" t="s">
        <v>6555</v>
      </c>
      <c r="AF83" s="1" t="s">
        <v>6599</v>
      </c>
      <c r="AG83" s="1"/>
      <c r="AH83" s="1">
        <v>10</v>
      </c>
      <c r="AI83" s="1"/>
      <c r="AJ83" s="43"/>
      <c r="AK83" s="324">
        <f t="shared" si="1"/>
        <v>0</v>
      </c>
      <c r="AM83" s="1" t="s">
        <v>4479</v>
      </c>
      <c r="AN83" s="43" t="s">
        <v>4377</v>
      </c>
      <c r="BA83" s="89" t="s">
        <v>4514</v>
      </c>
      <c r="BB83" s="330" t="s">
        <v>4604</v>
      </c>
      <c r="BC83" s="330"/>
      <c r="BD83" s="331" t="s">
        <v>4605</v>
      </c>
      <c r="BE83" s="330"/>
      <c r="BF83" s="330"/>
      <c r="BG83" s="331" t="str">
        <f>IFERROR(GOODS_N_SERVICES_2[[#This Row],[PRICES]]*GOODS_N_SERVICES_2[[#This Row],[ITEMS]],"")</f>
        <v/>
      </c>
      <c r="BP83" s="380" t="s">
        <v>15681</v>
      </c>
      <c r="BQ83" s="381" t="s">
        <v>15682</v>
      </c>
      <c r="BR83" s="381" t="s">
        <v>15683</v>
      </c>
      <c r="BS83" s="381" t="s">
        <v>15684</v>
      </c>
      <c r="BT83" s="382" t="s">
        <v>4268</v>
      </c>
    </row>
    <row r="84" spans="27:72">
      <c r="AA84" s="7"/>
      <c r="AE84" t="s">
        <v>6555</v>
      </c>
      <c r="AF84" s="1" t="s">
        <v>6600</v>
      </c>
      <c r="AG84" s="1"/>
      <c r="AH84" s="1">
        <v>1</v>
      </c>
      <c r="AI84" s="1"/>
      <c r="AJ84" s="43"/>
      <c r="AK84" s="324">
        <f t="shared" si="1"/>
        <v>0</v>
      </c>
      <c r="AM84" s="1" t="s">
        <v>4480</v>
      </c>
      <c r="AN84" s="43" t="s">
        <v>4378</v>
      </c>
      <c r="BA84" s="89" t="s">
        <v>4514</v>
      </c>
      <c r="BB84" s="226" t="s">
        <v>4472</v>
      </c>
      <c r="BC84" s="226"/>
      <c r="BD84" s="225" t="s">
        <v>14548</v>
      </c>
      <c r="BE84" s="226"/>
      <c r="BF84" s="226"/>
      <c r="BG84" s="225" t="str">
        <f>IFERROR(GOODS_N_SERVICES_2[[#This Row],[PRICES]]*GOODS_N_SERVICES_2[[#This Row],[ITEMS]],"")</f>
        <v/>
      </c>
      <c r="BP84" s="383" t="s">
        <v>15685</v>
      </c>
      <c r="BQ84" s="384" t="s">
        <v>15671</v>
      </c>
      <c r="BR84" s="384" t="s">
        <v>15686</v>
      </c>
      <c r="BS84" s="384" t="s">
        <v>15687</v>
      </c>
      <c r="BT84" s="385" t="s">
        <v>15620</v>
      </c>
    </row>
    <row r="85" spans="27:72">
      <c r="AA85" s="15"/>
      <c r="AE85" t="s">
        <v>6555</v>
      </c>
      <c r="AF85" s="1" t="s">
        <v>6554</v>
      </c>
      <c r="AG85" s="1"/>
      <c r="AH85" s="1"/>
      <c r="AI85" s="1"/>
      <c r="AJ85" s="43"/>
      <c r="AK85" s="324">
        <f t="shared" si="1"/>
        <v>0</v>
      </c>
      <c r="AM85" s="1" t="s">
        <v>4481</v>
      </c>
      <c r="AN85" s="43" t="s">
        <v>4379</v>
      </c>
      <c r="BA85" s="89" t="s">
        <v>4514</v>
      </c>
      <c r="BB85" s="330" t="s">
        <v>4476</v>
      </c>
      <c r="BC85" s="330"/>
      <c r="BD85" s="331" t="s">
        <v>14549</v>
      </c>
      <c r="BE85" s="330"/>
      <c r="BF85" s="330"/>
      <c r="BG85" s="331" t="str">
        <f>IFERROR(GOODS_N_SERVICES_2[[#This Row],[PRICES]]*GOODS_N_SERVICES_2[[#This Row],[ITEMS]],"")</f>
        <v/>
      </c>
    </row>
    <row r="86" spans="27:72">
      <c r="AA86" s="15"/>
      <c r="AE86" t="s">
        <v>6601</v>
      </c>
      <c r="AF86" s="1" t="s">
        <v>6601</v>
      </c>
      <c r="AG86" s="1"/>
      <c r="AH86" s="1"/>
      <c r="AI86" s="1"/>
      <c r="AJ86" s="43"/>
      <c r="AK86" s="324">
        <f t="shared" si="1"/>
        <v>0</v>
      </c>
      <c r="AM86" s="1" t="s">
        <v>4482</v>
      </c>
      <c r="AN86" s="43" t="s">
        <v>4380</v>
      </c>
      <c r="BA86" s="89" t="s">
        <v>4514</v>
      </c>
      <c r="BB86" s="332" t="s">
        <v>4491</v>
      </c>
      <c r="BC86" s="332"/>
      <c r="BD86" s="333" t="s">
        <v>4606</v>
      </c>
      <c r="BE86" s="332"/>
      <c r="BF86" s="332"/>
      <c r="BG86" s="333" t="str">
        <f>IFERROR(GOODS_N_SERVICES_2[[#This Row],[PRICES]]*GOODS_N_SERVICES_2[[#This Row],[ITEMS]],"")</f>
        <v/>
      </c>
    </row>
    <row r="87" spans="27:72">
      <c r="AA87" s="11"/>
      <c r="AE87" t="s">
        <v>6601</v>
      </c>
      <c r="AF87" s="1" t="s">
        <v>6589</v>
      </c>
      <c r="AG87" s="1"/>
      <c r="AH87" s="1">
        <v>5</v>
      </c>
      <c r="AI87" s="1"/>
      <c r="AJ87" s="43"/>
      <c r="AK87" s="324">
        <f t="shared" si="1"/>
        <v>0</v>
      </c>
      <c r="AM87" s="1" t="s">
        <v>4483</v>
      </c>
      <c r="AN87" s="43" t="s">
        <v>4381</v>
      </c>
      <c r="BA87" s="89" t="s">
        <v>4514</v>
      </c>
      <c r="BB87" s="330" t="s">
        <v>4494</v>
      </c>
      <c r="BC87" s="330"/>
      <c r="BD87" s="331" t="s">
        <v>14550</v>
      </c>
      <c r="BE87" s="330"/>
      <c r="BF87" s="330"/>
      <c r="BG87" s="331" t="str">
        <f>IFERROR(GOODS_N_SERVICES_2[[#This Row],[PRICES]]*GOODS_N_SERVICES_2[[#This Row],[ITEMS]],"")</f>
        <v/>
      </c>
    </row>
    <row r="88" spans="27:72">
      <c r="AA88" s="11"/>
      <c r="AE88" t="s">
        <v>6601</v>
      </c>
      <c r="AF88" s="1" t="s">
        <v>6602</v>
      </c>
      <c r="AG88" s="1"/>
      <c r="AH88" s="1">
        <v>1</v>
      </c>
      <c r="AI88" s="1"/>
      <c r="AJ88" s="43"/>
      <c r="AK88" s="324">
        <f t="shared" si="1"/>
        <v>0</v>
      </c>
      <c r="AM88" s="1" t="s">
        <v>4484</v>
      </c>
      <c r="AN88" s="43" t="s">
        <v>4382</v>
      </c>
      <c r="BA88" s="89" t="s">
        <v>4514</v>
      </c>
      <c r="BB88" s="226" t="s">
        <v>4497</v>
      </c>
      <c r="BC88" s="226"/>
      <c r="BD88" s="225" t="s">
        <v>14551</v>
      </c>
      <c r="BE88" s="226"/>
      <c r="BF88" s="226"/>
      <c r="BG88" s="225" t="str">
        <f>IFERROR(GOODS_N_SERVICES_2[[#This Row],[PRICES]]*GOODS_N_SERVICES_2[[#This Row],[ITEMS]],"")</f>
        <v/>
      </c>
    </row>
    <row r="89" spans="27:72">
      <c r="AA89" s="11"/>
      <c r="AE89" t="s">
        <v>6601</v>
      </c>
      <c r="AF89" s="1" t="s">
        <v>6603</v>
      </c>
      <c r="AG89" s="1"/>
      <c r="AH89" s="1">
        <v>65</v>
      </c>
      <c r="AI89" s="1"/>
      <c r="AJ89" s="43"/>
      <c r="AK89" s="324">
        <f t="shared" si="1"/>
        <v>0</v>
      </c>
      <c r="AM89" s="1" t="s">
        <v>4485</v>
      </c>
      <c r="AN89" s="43" t="s">
        <v>4383</v>
      </c>
      <c r="BA89" s="89" t="s">
        <v>4515</v>
      </c>
      <c r="BB89" s="328" t="s">
        <v>4515</v>
      </c>
      <c r="BC89" s="328"/>
      <c r="BD89" s="329"/>
      <c r="BE89" s="328"/>
      <c r="BF89" s="328"/>
      <c r="BG89" s="329">
        <f>IFERROR(GOODS_N_SERVICES_2[[#This Row],[PRICES]]*GOODS_N_SERVICES_2[[#This Row],[ITEMS]],"")</f>
        <v>0</v>
      </c>
    </row>
    <row r="90" spans="27:72">
      <c r="AA90" s="11"/>
      <c r="AE90" t="s">
        <v>6601</v>
      </c>
      <c r="AF90" s="1" t="s">
        <v>6604</v>
      </c>
      <c r="AG90" s="1"/>
      <c r="AH90" s="1">
        <v>65</v>
      </c>
      <c r="AI90" s="1"/>
      <c r="AJ90" s="43"/>
      <c r="AK90" s="324">
        <f t="shared" si="1"/>
        <v>0</v>
      </c>
      <c r="AM90" s="1" t="s">
        <v>4486</v>
      </c>
      <c r="AN90" s="43" t="s">
        <v>4384</v>
      </c>
      <c r="BA90" s="89" t="s">
        <v>4515</v>
      </c>
      <c r="BB90" s="226" t="s">
        <v>4532</v>
      </c>
      <c r="BC90" s="226"/>
      <c r="BD90" s="225"/>
      <c r="BE90" s="226"/>
      <c r="BF90" s="226"/>
      <c r="BG90" s="225">
        <f>IFERROR(GOODS_N_SERVICES_2[[#This Row],[PRICES]]*GOODS_N_SERVICES_2[[#This Row],[ITEMS]],"")</f>
        <v>0</v>
      </c>
      <c r="BP90" t="s">
        <v>15688</v>
      </c>
    </row>
    <row r="91" spans="27:72">
      <c r="AA91" s="11"/>
      <c r="AE91" t="s">
        <v>6601</v>
      </c>
      <c r="AF91" s="1" t="s">
        <v>6605</v>
      </c>
      <c r="AG91" s="1"/>
      <c r="AH91" s="1">
        <v>60</v>
      </c>
      <c r="AI91" s="1"/>
      <c r="AJ91" s="43"/>
      <c r="AK91" s="324">
        <f t="shared" si="1"/>
        <v>0</v>
      </c>
      <c r="AM91" s="1" t="s">
        <v>4487</v>
      </c>
      <c r="AN91" s="43" t="s">
        <v>4376</v>
      </c>
      <c r="BA91" s="89" t="s">
        <v>4515</v>
      </c>
      <c r="BB91" s="332" t="s">
        <v>4607</v>
      </c>
      <c r="BC91" s="332"/>
      <c r="BD91" s="333" t="s">
        <v>4608</v>
      </c>
      <c r="BE91" s="332"/>
      <c r="BF91" s="332"/>
      <c r="BG91" s="333" t="str">
        <f>IFERROR(GOODS_N_SERVICES_2[[#This Row],[PRICES]]*GOODS_N_SERVICES_2[[#This Row],[ITEMS]],"")</f>
        <v/>
      </c>
    </row>
    <row r="92" spans="27:72">
      <c r="AA92" s="11"/>
      <c r="AE92" t="s">
        <v>6601</v>
      </c>
      <c r="AF92" s="1" t="s">
        <v>6606</v>
      </c>
      <c r="AG92" s="1"/>
      <c r="AH92" s="1">
        <v>45</v>
      </c>
      <c r="AI92" s="1"/>
      <c r="AJ92" s="43"/>
      <c r="AK92" s="324">
        <f t="shared" si="1"/>
        <v>0</v>
      </c>
      <c r="AM92" s="1" t="s">
        <v>4416</v>
      </c>
      <c r="AN92" s="43" t="s">
        <v>4385</v>
      </c>
      <c r="BA92" s="89" t="s">
        <v>4515</v>
      </c>
      <c r="BB92" s="226" t="s">
        <v>542</v>
      </c>
      <c r="BC92" s="226"/>
      <c r="BD92" s="225" t="s">
        <v>14552</v>
      </c>
      <c r="BE92" s="226"/>
      <c r="BF92" s="226"/>
      <c r="BG92" s="225" t="str">
        <f>IFERROR(GOODS_N_SERVICES_2[[#This Row],[PRICES]]*GOODS_N_SERVICES_2[[#This Row],[ITEMS]],"")</f>
        <v/>
      </c>
    </row>
    <row r="93" spans="27:72">
      <c r="AA93" s="11"/>
      <c r="AE93" t="s">
        <v>6601</v>
      </c>
      <c r="AF93" s="1" t="s">
        <v>6607</v>
      </c>
      <c r="AG93" s="1"/>
      <c r="AH93" s="1">
        <v>50</v>
      </c>
      <c r="AI93" s="1"/>
      <c r="AJ93" s="43"/>
      <c r="AK93" s="324">
        <f t="shared" si="1"/>
        <v>0</v>
      </c>
      <c r="AM93" s="1" t="s">
        <v>4488</v>
      </c>
      <c r="AN93" s="43" t="s">
        <v>4386</v>
      </c>
      <c r="BA93" s="89" t="s">
        <v>4515</v>
      </c>
      <c r="BB93" s="330" t="s">
        <v>4609</v>
      </c>
      <c r="BC93" s="330"/>
      <c r="BD93" s="331" t="s">
        <v>14553</v>
      </c>
      <c r="BE93" s="330"/>
      <c r="BF93" s="330"/>
      <c r="BG93" s="331" t="str">
        <f>IFERROR(GOODS_N_SERVICES_2[[#This Row],[PRICES]]*GOODS_N_SERVICES_2[[#This Row],[ITEMS]],"")</f>
        <v/>
      </c>
      <c r="BP93" t="s">
        <v>15689</v>
      </c>
    </row>
    <row r="94" spans="27:72">
      <c r="AA94" s="7"/>
      <c r="AE94" t="s">
        <v>6601</v>
      </c>
      <c r="AF94" s="1" t="s">
        <v>6608</v>
      </c>
      <c r="AG94" s="1"/>
      <c r="AH94" s="1">
        <v>35</v>
      </c>
      <c r="AI94" s="1"/>
      <c r="AJ94" s="43"/>
      <c r="AK94" s="324">
        <f t="shared" si="1"/>
        <v>0</v>
      </c>
      <c r="AM94" s="1" t="s">
        <v>4489</v>
      </c>
      <c r="AN94" s="43" t="s">
        <v>4387</v>
      </c>
      <c r="BA94" s="89" t="s">
        <v>4515</v>
      </c>
      <c r="BB94" s="226" t="s">
        <v>4610</v>
      </c>
      <c r="BC94" s="226"/>
      <c r="BD94" s="225" t="s">
        <v>14554</v>
      </c>
      <c r="BE94" s="226"/>
      <c r="BF94" s="226"/>
      <c r="BG94" s="225" t="str">
        <f>IFERROR(GOODS_N_SERVICES_2[[#This Row],[PRICES]]*GOODS_N_SERVICES_2[[#This Row],[ITEMS]],"")</f>
        <v/>
      </c>
    </row>
    <row r="95" spans="27:72">
      <c r="AA95" s="15"/>
      <c r="AE95" t="s">
        <v>6601</v>
      </c>
      <c r="AF95" s="1" t="s">
        <v>6609</v>
      </c>
      <c r="AG95" s="1"/>
      <c r="AH95" s="1">
        <v>40</v>
      </c>
      <c r="AI95" s="1"/>
      <c r="AJ95" s="43"/>
      <c r="AK95" s="324">
        <f t="shared" si="1"/>
        <v>0</v>
      </c>
      <c r="AM95" s="1" t="s">
        <v>4490</v>
      </c>
      <c r="AN95" s="43" t="s">
        <v>4388</v>
      </c>
      <c r="BA95" s="89" t="s">
        <v>4515</v>
      </c>
      <c r="BB95" s="330" t="s">
        <v>4414</v>
      </c>
      <c r="BC95" s="330"/>
      <c r="BD95" s="331" t="s">
        <v>4611</v>
      </c>
      <c r="BE95" s="330"/>
      <c r="BF95" s="330"/>
      <c r="BG95" s="331" t="str">
        <f>IFERROR(GOODS_N_SERVICES_2[[#This Row],[PRICES]]*GOODS_N_SERVICES_2[[#This Row],[ITEMS]],"")</f>
        <v/>
      </c>
    </row>
    <row r="96" spans="27:72">
      <c r="AA96" s="15"/>
      <c r="AE96" t="s">
        <v>6601</v>
      </c>
      <c r="AF96" s="1" t="s">
        <v>6610</v>
      </c>
      <c r="AG96" s="1"/>
      <c r="AH96" s="1">
        <v>45</v>
      </c>
      <c r="AI96" s="1"/>
      <c r="AJ96" s="43"/>
      <c r="AK96" s="324">
        <f t="shared" si="1"/>
        <v>0</v>
      </c>
      <c r="AM96" s="1" t="s">
        <v>4491</v>
      </c>
      <c r="AN96" s="43" t="s">
        <v>4389</v>
      </c>
      <c r="BA96" s="89" t="s">
        <v>4515</v>
      </c>
      <c r="BB96" s="226" t="s">
        <v>4436</v>
      </c>
      <c r="BC96" s="226"/>
      <c r="BD96" s="225" t="s">
        <v>4612</v>
      </c>
      <c r="BE96" s="226"/>
      <c r="BF96" s="226"/>
      <c r="BG96" s="225" t="str">
        <f>IFERROR(GOODS_N_SERVICES_2[[#This Row],[PRICES]]*GOODS_N_SERVICES_2[[#This Row],[ITEMS]],"")</f>
        <v/>
      </c>
    </row>
    <row r="97" spans="27:72">
      <c r="AA97" s="11"/>
      <c r="AE97" t="s">
        <v>6601</v>
      </c>
      <c r="AF97" s="1" t="s">
        <v>6611</v>
      </c>
      <c r="AG97" s="1"/>
      <c r="AH97" s="1">
        <v>40</v>
      </c>
      <c r="AI97" s="1"/>
      <c r="AJ97" s="43"/>
      <c r="AK97" s="324">
        <f t="shared" si="1"/>
        <v>0</v>
      </c>
      <c r="AM97" s="1" t="s">
        <v>4492</v>
      </c>
      <c r="AN97" s="43" t="s">
        <v>4390</v>
      </c>
      <c r="BA97" s="89" t="s">
        <v>4515</v>
      </c>
      <c r="BB97" s="330" t="s">
        <v>4442</v>
      </c>
      <c r="BC97" s="330"/>
      <c r="BD97" s="331" t="s">
        <v>14555</v>
      </c>
      <c r="BE97" s="330"/>
      <c r="BF97" s="330"/>
      <c r="BG97" s="331" t="str">
        <f>IFERROR(GOODS_N_SERVICES_2[[#This Row],[PRICES]]*GOODS_N_SERVICES_2[[#This Row],[ITEMS]],"")</f>
        <v/>
      </c>
    </row>
    <row r="98" spans="27:72">
      <c r="AA98" s="11"/>
      <c r="AE98" t="s">
        <v>6601</v>
      </c>
      <c r="AF98" s="1" t="s">
        <v>6612</v>
      </c>
      <c r="AG98" s="1"/>
      <c r="AH98" s="1">
        <v>60</v>
      </c>
      <c r="AI98" s="1"/>
      <c r="AJ98" s="43"/>
      <c r="AK98" s="324">
        <f t="shared" si="1"/>
        <v>0</v>
      </c>
      <c r="AM98" s="1" t="s">
        <v>4493</v>
      </c>
      <c r="AN98" s="43" t="s">
        <v>4391</v>
      </c>
      <c r="BA98" s="89" t="s">
        <v>4515</v>
      </c>
      <c r="BB98" s="332" t="s">
        <v>4613</v>
      </c>
      <c r="BC98" s="332"/>
      <c r="BD98" s="333" t="s">
        <v>4608</v>
      </c>
      <c r="BE98" s="332"/>
      <c r="BF98" s="332"/>
      <c r="BG98" s="333" t="str">
        <f>IFERROR(GOODS_N_SERVICES_2[[#This Row],[PRICES]]*GOODS_N_SERVICES_2[[#This Row],[ITEMS]],"")</f>
        <v/>
      </c>
      <c r="BP98" t="s">
        <v>15690</v>
      </c>
    </row>
    <row r="99" spans="27:72">
      <c r="AA99" s="11"/>
      <c r="AE99" t="s">
        <v>6601</v>
      </c>
      <c r="AF99" s="1" t="s">
        <v>6613</v>
      </c>
      <c r="AG99" s="1"/>
      <c r="AH99" s="1">
        <v>65</v>
      </c>
      <c r="AI99" s="1"/>
      <c r="AJ99" s="43"/>
      <c r="AK99" s="324">
        <f t="shared" si="1"/>
        <v>0</v>
      </c>
      <c r="AM99" s="1" t="s">
        <v>4494</v>
      </c>
      <c r="AN99" s="43" t="s">
        <v>4392</v>
      </c>
      <c r="BA99" s="89" t="s">
        <v>4515</v>
      </c>
      <c r="BB99" s="330" t="s">
        <v>542</v>
      </c>
      <c r="BC99" s="330"/>
      <c r="BD99" s="331" t="s">
        <v>4614</v>
      </c>
      <c r="BE99" s="330"/>
      <c r="BF99" s="330"/>
      <c r="BG99" s="331" t="str">
        <f>IFERROR(GOODS_N_SERVICES_2[[#This Row],[PRICES]]*GOODS_N_SERVICES_2[[#This Row],[ITEMS]],"")</f>
        <v/>
      </c>
      <c r="BP99" t="s">
        <v>15691</v>
      </c>
    </row>
    <row r="100" spans="27:72">
      <c r="AA100" s="11"/>
      <c r="AE100" t="s">
        <v>6601</v>
      </c>
      <c r="AF100" s="1" t="s">
        <v>6614</v>
      </c>
      <c r="AG100" s="1"/>
      <c r="AH100" s="1">
        <v>40</v>
      </c>
      <c r="AI100" s="1"/>
      <c r="AJ100" s="43"/>
      <c r="AK100" s="324">
        <f t="shared" si="1"/>
        <v>0</v>
      </c>
      <c r="AM100" s="1" t="s">
        <v>4495</v>
      </c>
      <c r="AN100" s="43" t="s">
        <v>4393</v>
      </c>
      <c r="BA100" s="89" t="s">
        <v>4515</v>
      </c>
      <c r="BB100" s="226" t="s">
        <v>4609</v>
      </c>
      <c r="BC100" s="226"/>
      <c r="BD100" s="225" t="s">
        <v>4615</v>
      </c>
      <c r="BE100" s="226"/>
      <c r="BF100" s="226"/>
      <c r="BG100" s="225" t="str">
        <f>IFERROR(GOODS_N_SERVICES_2[[#This Row],[PRICES]]*GOODS_N_SERVICES_2[[#This Row],[ITEMS]],"")</f>
        <v/>
      </c>
    </row>
    <row r="101" spans="27:72">
      <c r="AA101" s="11"/>
      <c r="AE101" t="s">
        <v>6601</v>
      </c>
      <c r="AF101" s="1" t="s">
        <v>6615</v>
      </c>
      <c r="AG101" s="1"/>
      <c r="AH101" s="1">
        <v>65</v>
      </c>
      <c r="AI101" s="1"/>
      <c r="AJ101" s="43"/>
      <c r="AK101" s="324">
        <f t="shared" si="1"/>
        <v>0</v>
      </c>
      <c r="AM101" s="1" t="s">
        <v>4496</v>
      </c>
      <c r="AN101" s="43" t="s">
        <v>4394</v>
      </c>
      <c r="BA101" s="89" t="s">
        <v>4515</v>
      </c>
      <c r="BB101" s="330" t="s">
        <v>4610</v>
      </c>
      <c r="BC101" s="330"/>
      <c r="BD101" s="331" t="s">
        <v>14556</v>
      </c>
      <c r="BE101" s="330"/>
      <c r="BF101" s="330"/>
      <c r="BG101" s="331" t="str">
        <f>IFERROR(GOODS_N_SERVICES_2[[#This Row],[PRICES]]*GOODS_N_SERVICES_2[[#This Row],[ITEMS]],"")</f>
        <v/>
      </c>
    </row>
    <row r="102" spans="27:72">
      <c r="AA102" s="11"/>
      <c r="AE102" t="s">
        <v>6601</v>
      </c>
      <c r="AF102" s="1" t="s">
        <v>6616</v>
      </c>
      <c r="AG102" s="1"/>
      <c r="AH102" s="1">
        <v>75</v>
      </c>
      <c r="AI102" s="1"/>
      <c r="AJ102" s="43"/>
      <c r="AK102" s="324">
        <f t="shared" si="1"/>
        <v>0</v>
      </c>
      <c r="AM102" s="1" t="s">
        <v>4497</v>
      </c>
      <c r="AN102" s="43" t="s">
        <v>4395</v>
      </c>
      <c r="BA102" s="89" t="s">
        <v>4515</v>
      </c>
      <c r="BB102" s="226" t="s">
        <v>4616</v>
      </c>
      <c r="BC102" s="226"/>
      <c r="BD102" s="225" t="s">
        <v>14557</v>
      </c>
      <c r="BE102" s="226"/>
      <c r="BF102" s="226"/>
      <c r="BG102" s="225" t="str">
        <f>IFERROR(GOODS_N_SERVICES_2[[#This Row],[PRICES]]*GOODS_N_SERVICES_2[[#This Row],[ITEMS]],"")</f>
        <v/>
      </c>
    </row>
    <row r="103" spans="27:72">
      <c r="AA103" s="11"/>
      <c r="AE103" t="s">
        <v>6601</v>
      </c>
      <c r="AF103" s="1" t="s">
        <v>6617</v>
      </c>
      <c r="AG103" s="1"/>
      <c r="AH103" s="1">
        <v>120</v>
      </c>
      <c r="AI103" s="1"/>
      <c r="AJ103" s="43"/>
      <c r="AK103" s="324">
        <f t="shared" si="1"/>
        <v>0</v>
      </c>
      <c r="AM103" s="1" t="s">
        <v>4498</v>
      </c>
      <c r="AN103" s="43" t="s">
        <v>4396</v>
      </c>
      <c r="BA103" s="89" t="s">
        <v>4515</v>
      </c>
      <c r="BB103" s="330" t="s">
        <v>4458</v>
      </c>
      <c r="BC103" s="330"/>
      <c r="BD103" s="331" t="s">
        <v>14558</v>
      </c>
      <c r="BE103" s="330"/>
      <c r="BF103" s="330"/>
      <c r="BG103" s="331" t="str">
        <f>IFERROR(GOODS_N_SERVICES_2[[#This Row],[PRICES]]*GOODS_N_SERVICES_2[[#This Row],[ITEMS]],"")</f>
        <v/>
      </c>
      <c r="BP103" t="s">
        <v>15692</v>
      </c>
    </row>
    <row r="104" spans="27:72">
      <c r="AA104" s="7"/>
      <c r="AE104" t="s">
        <v>6601</v>
      </c>
      <c r="AF104" s="1" t="s">
        <v>6618</v>
      </c>
      <c r="AG104" s="1"/>
      <c r="AH104" s="1">
        <v>50</v>
      </c>
      <c r="AI104" s="1"/>
      <c r="AJ104" s="43"/>
      <c r="AK104" s="324">
        <f t="shared" si="1"/>
        <v>0</v>
      </c>
      <c r="AM104" s="1" t="s">
        <v>4499</v>
      </c>
      <c r="AN104" s="43" t="s">
        <v>4397</v>
      </c>
      <c r="BA104" s="89" t="s">
        <v>4515</v>
      </c>
      <c r="BB104" s="226" t="s">
        <v>4466</v>
      </c>
      <c r="BC104" s="226"/>
      <c r="BD104" s="225" t="s">
        <v>4617</v>
      </c>
      <c r="BE104" s="226"/>
      <c r="BF104" s="226"/>
      <c r="BG104" s="225" t="str">
        <f>IFERROR(GOODS_N_SERVICES_2[[#This Row],[PRICES]]*GOODS_N_SERVICES_2[[#This Row],[ITEMS]],"")</f>
        <v/>
      </c>
      <c r="BP104" t="s">
        <v>15507</v>
      </c>
      <c r="BQ104" t="s">
        <v>12363</v>
      </c>
      <c r="BR104" t="s">
        <v>15508</v>
      </c>
      <c r="BS104" t="s">
        <v>15509</v>
      </c>
      <c r="BT104" t="s">
        <v>15510</v>
      </c>
    </row>
    <row r="105" spans="27:72">
      <c r="AA105" s="7"/>
      <c r="AE105" t="s">
        <v>6601</v>
      </c>
      <c r="AF105" s="1" t="s">
        <v>6619</v>
      </c>
      <c r="AG105" s="1"/>
      <c r="AH105" s="1">
        <v>75</v>
      </c>
      <c r="AI105" s="1"/>
      <c r="AJ105" s="43"/>
      <c r="AK105" s="324">
        <f t="shared" si="1"/>
        <v>0</v>
      </c>
      <c r="AM105" s="1" t="s">
        <v>4500</v>
      </c>
      <c r="AN105" s="43" t="s">
        <v>4398</v>
      </c>
      <c r="BA105" s="89" t="s">
        <v>4515</v>
      </c>
      <c r="BB105" s="332" t="s">
        <v>4501</v>
      </c>
      <c r="BC105" s="332"/>
      <c r="BD105" s="333" t="s">
        <v>4608</v>
      </c>
      <c r="BE105" s="332"/>
      <c r="BF105" s="332"/>
      <c r="BG105" s="333" t="str">
        <f>IFERROR(GOODS_N_SERVICES_2[[#This Row],[PRICES]]*GOODS_N_SERVICES_2[[#This Row],[ITEMS]],"")</f>
        <v/>
      </c>
      <c r="BP105" t="s">
        <v>15693</v>
      </c>
      <c r="BQ105" t="s">
        <v>15694</v>
      </c>
      <c r="BR105" t="s">
        <v>15533</v>
      </c>
      <c r="BS105" t="s">
        <v>15696</v>
      </c>
      <c r="BT105" t="s">
        <v>11489</v>
      </c>
    </row>
    <row r="106" spans="27:72">
      <c r="AA106" s="15"/>
      <c r="AE106" t="s">
        <v>6601</v>
      </c>
      <c r="AF106" s="1" t="s">
        <v>6620</v>
      </c>
      <c r="AG106" s="1"/>
      <c r="AH106" s="1">
        <v>30</v>
      </c>
      <c r="AI106" s="1"/>
      <c r="AJ106" s="43"/>
      <c r="AK106" s="324">
        <f t="shared" si="1"/>
        <v>0</v>
      </c>
      <c r="AM106" s="1" t="s">
        <v>4501</v>
      </c>
      <c r="AN106" s="43" t="s">
        <v>4399</v>
      </c>
      <c r="BA106" s="89" t="s">
        <v>4515</v>
      </c>
      <c r="BB106" s="226" t="s">
        <v>542</v>
      </c>
      <c r="BC106" s="226"/>
      <c r="BD106" s="335" t="s">
        <v>14559</v>
      </c>
      <c r="BE106" s="338"/>
      <c r="BF106" s="226"/>
      <c r="BG106" s="335" t="str">
        <f>IFERROR(GOODS_N_SERVICES_2[[#This Row],[PRICES]]*GOODS_N_SERVICES_2[[#This Row],[ITEMS]],"")</f>
        <v/>
      </c>
      <c r="BR106" t="s">
        <v>15695</v>
      </c>
    </row>
    <row r="107" spans="27:72">
      <c r="AA107" s="15"/>
      <c r="AE107" t="s">
        <v>6601</v>
      </c>
      <c r="AF107" s="1" t="s">
        <v>6621</v>
      </c>
      <c r="AG107" s="1"/>
      <c r="AH107" s="1" t="e">
        <v>#VALUE!</v>
      </c>
      <c r="AI107" s="1"/>
      <c r="AJ107" s="43"/>
      <c r="AK107" s="324" t="e">
        <f t="shared" si="1"/>
        <v>#VALUE!</v>
      </c>
      <c r="AM107" s="1" t="s">
        <v>4502</v>
      </c>
      <c r="AN107" s="43" t="s">
        <v>4400</v>
      </c>
      <c r="BA107" s="89" t="s">
        <v>4515</v>
      </c>
      <c r="BB107" s="330" t="s">
        <v>4609</v>
      </c>
      <c r="BC107" s="330"/>
      <c r="BD107" s="336" t="s">
        <v>14560</v>
      </c>
      <c r="BE107" s="339"/>
      <c r="BF107" s="330"/>
      <c r="BG107" s="336" t="str">
        <f>IFERROR(GOODS_N_SERVICES_2[[#This Row],[PRICES]]*GOODS_N_SERVICES_2[[#This Row],[ITEMS]],"")</f>
        <v/>
      </c>
      <c r="BP107" t="s">
        <v>15697</v>
      </c>
      <c r="BQ107" t="s">
        <v>15698</v>
      </c>
      <c r="BR107" t="s">
        <v>15604</v>
      </c>
      <c r="BS107" t="s">
        <v>15699</v>
      </c>
      <c r="BT107" t="s">
        <v>11466</v>
      </c>
    </row>
    <row r="108" spans="27:72">
      <c r="AA108" s="11"/>
      <c r="AE108" t="s">
        <v>6601</v>
      </c>
      <c r="AF108" s="1" t="s">
        <v>6622</v>
      </c>
      <c r="AG108" s="1"/>
      <c r="AH108" s="1">
        <v>40</v>
      </c>
      <c r="AI108" s="1"/>
      <c r="AJ108" s="43"/>
      <c r="AK108" s="324">
        <f t="shared" si="1"/>
        <v>0</v>
      </c>
      <c r="AM108" s="225" t="s">
        <v>4503</v>
      </c>
      <c r="AN108" s="226" t="s">
        <v>4401</v>
      </c>
      <c r="BA108" s="89" t="s">
        <v>4515</v>
      </c>
      <c r="BB108" s="226" t="s">
        <v>4610</v>
      </c>
      <c r="BC108" s="226"/>
      <c r="BD108" s="335" t="s">
        <v>14561</v>
      </c>
      <c r="BE108" s="338"/>
      <c r="BF108" s="226"/>
      <c r="BG108" s="335" t="str">
        <f>IFERROR(GOODS_N_SERVICES_2[[#This Row],[PRICES]]*GOODS_N_SERVICES_2[[#This Row],[ITEMS]],"")</f>
        <v/>
      </c>
      <c r="BP108" t="s">
        <v>15700</v>
      </c>
      <c r="BQ108" t="s">
        <v>15701</v>
      </c>
      <c r="BR108" t="s">
        <v>15702</v>
      </c>
      <c r="BS108" t="s">
        <v>15702</v>
      </c>
      <c r="BT108" t="s">
        <v>6484</v>
      </c>
    </row>
    <row r="109" spans="27:72">
      <c r="AA109" s="11"/>
      <c r="AE109" t="s">
        <v>6601</v>
      </c>
      <c r="AF109" s="1" t="s">
        <v>6623</v>
      </c>
      <c r="AG109" s="1"/>
      <c r="AH109" s="1">
        <v>55</v>
      </c>
      <c r="AI109" s="1"/>
      <c r="AJ109" s="43"/>
      <c r="AK109" s="324">
        <f t="shared" si="1"/>
        <v>0</v>
      </c>
      <c r="BA109" s="89" t="s">
        <v>4515</v>
      </c>
      <c r="BB109" s="330" t="s">
        <v>4616</v>
      </c>
      <c r="BC109" s="330"/>
      <c r="BD109" s="336" t="s">
        <v>14562</v>
      </c>
      <c r="BE109" s="339"/>
      <c r="BF109" s="330"/>
      <c r="BG109" s="336" t="str">
        <f>IFERROR(GOODS_N_SERVICES_2[[#This Row],[PRICES]]*GOODS_N_SERVICES_2[[#This Row],[ITEMS]],"")</f>
        <v/>
      </c>
      <c r="BP109" t="s">
        <v>15703</v>
      </c>
      <c r="BQ109" t="s">
        <v>15704</v>
      </c>
      <c r="BR109" t="s">
        <v>15594</v>
      </c>
      <c r="BS109" t="s">
        <v>15705</v>
      </c>
      <c r="BT109" t="s">
        <v>13549</v>
      </c>
    </row>
    <row r="110" spans="27:72">
      <c r="AA110" s="11"/>
      <c r="AE110" t="s">
        <v>6601</v>
      </c>
      <c r="AF110" s="1" t="s">
        <v>6624</v>
      </c>
      <c r="AG110" s="1"/>
      <c r="AH110" s="1">
        <v>70</v>
      </c>
      <c r="AI110" s="1"/>
      <c r="AJ110" s="43"/>
      <c r="AK110" s="324">
        <f t="shared" si="1"/>
        <v>0</v>
      </c>
      <c r="BA110" s="89" t="s">
        <v>4515</v>
      </c>
      <c r="BB110" s="226" t="s">
        <v>4503</v>
      </c>
      <c r="BC110" s="226"/>
      <c r="BD110" s="225" t="s">
        <v>14563</v>
      </c>
      <c r="BE110" s="226"/>
      <c r="BF110" s="226"/>
      <c r="BG110" s="225" t="str">
        <f>IFERROR(GOODS_N_SERVICES_2[[#This Row],[PRICES]]*GOODS_N_SERVICES_2[[#This Row],[ITEMS]],"")</f>
        <v/>
      </c>
      <c r="BP110" t="s">
        <v>15706</v>
      </c>
      <c r="BQ110" t="s">
        <v>15707</v>
      </c>
      <c r="BR110" t="s">
        <v>15708</v>
      </c>
      <c r="BS110" t="s">
        <v>15709</v>
      </c>
      <c r="BT110" t="s">
        <v>11562</v>
      </c>
    </row>
    <row r="111" spans="27:72">
      <c r="AA111" s="11"/>
      <c r="AE111" t="s">
        <v>6601</v>
      </c>
      <c r="AF111" s="1" t="s">
        <v>6625</v>
      </c>
      <c r="AG111" s="1"/>
      <c r="AH111" s="1">
        <v>65</v>
      </c>
      <c r="AI111" s="1"/>
      <c r="AJ111" s="43"/>
      <c r="AK111" s="324">
        <f t="shared" si="1"/>
        <v>0</v>
      </c>
      <c r="BA111" s="89" t="s">
        <v>4516</v>
      </c>
      <c r="BB111" s="328" t="s">
        <v>4516</v>
      </c>
      <c r="BC111" s="328"/>
      <c r="BD111" s="329"/>
      <c r="BE111" s="328"/>
      <c r="BF111" s="328"/>
      <c r="BG111" s="329">
        <f>IFERROR(GOODS_N_SERVICES_2[[#This Row],[PRICES]]*GOODS_N_SERVICES_2[[#This Row],[ITEMS]],"")</f>
        <v>0</v>
      </c>
      <c r="BP111" t="s">
        <v>15710</v>
      </c>
      <c r="BQ111" t="s">
        <v>15711</v>
      </c>
      <c r="BR111" t="s">
        <v>15712</v>
      </c>
      <c r="BS111" t="s">
        <v>15712</v>
      </c>
      <c r="BT111" t="s">
        <v>11864</v>
      </c>
    </row>
    <row r="112" spans="27:72">
      <c r="AA112" s="11"/>
      <c r="AE112" t="s">
        <v>6601</v>
      </c>
      <c r="AF112" s="1" t="s">
        <v>6626</v>
      </c>
      <c r="AG112" s="1"/>
      <c r="AH112" s="1" t="e">
        <v>#VALUE!</v>
      </c>
      <c r="AI112" s="1"/>
      <c r="AJ112" s="43"/>
      <c r="AK112" s="324" t="e">
        <f t="shared" si="1"/>
        <v>#VALUE!</v>
      </c>
      <c r="BA112" s="89" t="s">
        <v>4516</v>
      </c>
      <c r="BB112" s="332" t="s">
        <v>4409</v>
      </c>
      <c r="BC112" s="332"/>
      <c r="BD112" s="333" t="s">
        <v>4557</v>
      </c>
      <c r="BE112" s="332"/>
      <c r="BF112" s="332"/>
      <c r="BG112" s="333" t="str">
        <f>IFERROR(GOODS_N_SERVICES_2[[#This Row],[PRICES]]*GOODS_N_SERVICES_2[[#This Row],[ITEMS]],"")</f>
        <v/>
      </c>
      <c r="BP112" t="s">
        <v>15713</v>
      </c>
    </row>
    <row r="113" spans="27:72">
      <c r="AA113" s="11"/>
      <c r="AE113" t="s">
        <v>6601</v>
      </c>
      <c r="AF113" s="1" t="s">
        <v>6627</v>
      </c>
      <c r="AG113" s="1"/>
      <c r="AH113" s="1">
        <v>1</v>
      </c>
      <c r="AI113" s="1"/>
      <c r="AJ113" s="43"/>
      <c r="AK113" s="324">
        <f t="shared" si="1"/>
        <v>0</v>
      </c>
      <c r="BA113" s="89" t="s">
        <v>4516</v>
      </c>
      <c r="BB113" s="330" t="s">
        <v>4618</v>
      </c>
      <c r="BC113" s="330"/>
      <c r="BD113" s="331" t="s">
        <v>14564</v>
      </c>
      <c r="BE113" s="330"/>
      <c r="BF113" s="330"/>
      <c r="BG113" s="331" t="str">
        <f>IFERROR(GOODS_N_SERVICES_2[[#This Row],[PRICES]]*GOODS_N_SERVICES_2[[#This Row],[ITEMS]],"")</f>
        <v/>
      </c>
      <c r="BP113" t="s">
        <v>15507</v>
      </c>
      <c r="BQ113" t="s">
        <v>12363</v>
      </c>
      <c r="BR113" t="s">
        <v>15508</v>
      </c>
      <c r="BS113" t="s">
        <v>15509</v>
      </c>
      <c r="BT113" t="s">
        <v>15510</v>
      </c>
    </row>
    <row r="114" spans="27:72">
      <c r="AA114" s="7"/>
      <c r="AE114" t="s">
        <v>6601</v>
      </c>
      <c r="AF114" s="1" t="s">
        <v>6628</v>
      </c>
      <c r="AG114" s="1"/>
      <c r="AH114" s="1">
        <v>3</v>
      </c>
      <c r="AI114" s="1"/>
      <c r="AJ114" s="43"/>
      <c r="AK114" s="324">
        <f t="shared" si="1"/>
        <v>0</v>
      </c>
      <c r="BA114" s="89" t="s">
        <v>4516</v>
      </c>
      <c r="BB114" s="226" t="s">
        <v>4619</v>
      </c>
      <c r="BC114" s="226"/>
      <c r="BD114" s="225" t="s">
        <v>14565</v>
      </c>
      <c r="BE114" s="226"/>
      <c r="BF114" s="226"/>
      <c r="BG114" s="225" t="str">
        <f>IFERROR(GOODS_N_SERVICES_2[[#This Row],[PRICES]]*GOODS_N_SERVICES_2[[#This Row],[ITEMS]],"")</f>
        <v/>
      </c>
      <c r="BP114" t="s">
        <v>15714</v>
      </c>
      <c r="BQ114" t="s">
        <v>15715</v>
      </c>
      <c r="BR114" t="s">
        <v>15533</v>
      </c>
      <c r="BS114" t="s">
        <v>15533</v>
      </c>
      <c r="BT114" t="s">
        <v>11416</v>
      </c>
    </row>
    <row r="115" spans="27:72">
      <c r="AA115" s="15"/>
      <c r="AE115" t="s">
        <v>6601</v>
      </c>
      <c r="AF115" s="1" t="s">
        <v>6629</v>
      </c>
      <c r="AG115" s="1"/>
      <c r="AH115" s="1">
        <v>0.8</v>
      </c>
      <c r="AI115" s="1"/>
      <c r="AJ115" s="43"/>
      <c r="AK115" s="324">
        <f t="shared" si="1"/>
        <v>0</v>
      </c>
      <c r="BA115" s="89" t="s">
        <v>4516</v>
      </c>
      <c r="BB115" s="330" t="s">
        <v>4620</v>
      </c>
      <c r="BC115" s="330"/>
      <c r="BD115" s="331" t="s">
        <v>4621</v>
      </c>
      <c r="BE115" s="330"/>
      <c r="BF115" s="330"/>
      <c r="BG115" s="331" t="str">
        <f>IFERROR(GOODS_N_SERVICES_2[[#This Row],[PRICES]]*GOODS_N_SERVICES_2[[#This Row],[ITEMS]],"")</f>
        <v/>
      </c>
      <c r="BQ115" t="s">
        <v>15716</v>
      </c>
    </row>
    <row r="116" spans="27:72">
      <c r="AA116" s="15"/>
      <c r="AE116" t="s">
        <v>6601</v>
      </c>
      <c r="AF116" s="1" t="s">
        <v>6630</v>
      </c>
      <c r="AG116" s="1"/>
      <c r="AH116" s="1">
        <v>12</v>
      </c>
      <c r="AI116" s="1"/>
      <c r="AJ116" s="43"/>
      <c r="AK116" s="324">
        <f t="shared" si="1"/>
        <v>0</v>
      </c>
      <c r="BA116" s="89" t="s">
        <v>4516</v>
      </c>
      <c r="BB116" s="226" t="s">
        <v>4622</v>
      </c>
      <c r="BC116" s="332" t="s">
        <v>2476</v>
      </c>
      <c r="BF116" s="226"/>
      <c r="BG116" s="225">
        <f>IFERROR(GOODS_N_SERVICES_2[[#This Row],[PRICES]]*GOODS_N_SERVICES_2[[#This Row],[ITEMS]],"")</f>
        <v>0</v>
      </c>
      <c r="BP116" t="s">
        <v>15717</v>
      </c>
      <c r="BQ116" t="s">
        <v>15599</v>
      </c>
      <c r="BR116" t="s">
        <v>15718</v>
      </c>
      <c r="BS116" t="s">
        <v>15718</v>
      </c>
      <c r="BT116" t="s">
        <v>6484</v>
      </c>
    </row>
    <row r="117" spans="27:72">
      <c r="AA117" s="11"/>
      <c r="AE117" t="s">
        <v>6601</v>
      </c>
      <c r="AF117" s="1" t="s">
        <v>6631</v>
      </c>
      <c r="AG117" s="1"/>
      <c r="AH117" s="1">
        <v>8</v>
      </c>
      <c r="AI117" s="1"/>
      <c r="AJ117" s="43"/>
      <c r="AK117" s="324">
        <f t="shared" si="1"/>
        <v>0</v>
      </c>
      <c r="BA117" s="89" t="s">
        <v>4516</v>
      </c>
      <c r="BB117" s="330" t="s">
        <v>4623</v>
      </c>
      <c r="BC117" s="330"/>
      <c r="BD117" s="331" t="s">
        <v>4624</v>
      </c>
      <c r="BE117" s="330"/>
      <c r="BF117" s="330"/>
      <c r="BG117" s="331" t="str">
        <f>IFERROR(GOODS_N_SERVICES_2[[#This Row],[PRICES]]*GOODS_N_SERVICES_2[[#This Row],[ITEMS]],"")</f>
        <v/>
      </c>
      <c r="BQ117" t="s">
        <v>15716</v>
      </c>
    </row>
    <row r="118" spans="27:72">
      <c r="AA118" s="11"/>
      <c r="AE118" t="s">
        <v>6601</v>
      </c>
      <c r="AF118" s="1" t="s">
        <v>6632</v>
      </c>
      <c r="AG118" s="1"/>
      <c r="AH118" s="1">
        <v>10</v>
      </c>
      <c r="AI118" s="1"/>
      <c r="AJ118" s="43"/>
      <c r="AK118" s="324">
        <f t="shared" si="1"/>
        <v>0</v>
      </c>
      <c r="BA118" s="89" t="s">
        <v>4516</v>
      </c>
      <c r="BB118" s="226" t="s">
        <v>4620</v>
      </c>
      <c r="BC118" s="226"/>
      <c r="BD118" s="225" t="s">
        <v>4625</v>
      </c>
      <c r="BE118" s="226"/>
      <c r="BF118" s="226"/>
      <c r="BG118" s="225" t="str">
        <f>IFERROR(GOODS_N_SERVICES_2[[#This Row],[PRICES]]*GOODS_N_SERVICES_2[[#This Row],[ITEMS]],"")</f>
        <v/>
      </c>
      <c r="BP118" t="s">
        <v>15719</v>
      </c>
      <c r="BQ118" t="s">
        <v>15715</v>
      </c>
      <c r="BR118" t="s">
        <v>15518</v>
      </c>
      <c r="BS118" t="s">
        <v>15518</v>
      </c>
      <c r="BT118" t="s">
        <v>15620</v>
      </c>
    </row>
    <row r="119" spans="27:72">
      <c r="AA119" s="11"/>
      <c r="AE119" t="s">
        <v>6601</v>
      </c>
      <c r="AF119" s="1" t="s">
        <v>6633</v>
      </c>
      <c r="AG119" s="1"/>
      <c r="AH119" s="1">
        <v>25</v>
      </c>
      <c r="AI119" s="1"/>
      <c r="AJ119" s="43"/>
      <c r="AK119" s="324">
        <f t="shared" si="1"/>
        <v>0</v>
      </c>
      <c r="BA119" s="89" t="s">
        <v>4516</v>
      </c>
      <c r="BB119" s="332" t="s">
        <v>4626</v>
      </c>
      <c r="BC119" s="332" t="s">
        <v>2476</v>
      </c>
      <c r="BF119" s="332"/>
      <c r="BG119" s="333">
        <f>IFERROR(GOODS_N_SERVICES_2[[#This Row],[PRICES]]*GOODS_N_SERVICES_2[[#This Row],[ITEMS]],"")</f>
        <v>0</v>
      </c>
      <c r="BQ119" t="s">
        <v>15720</v>
      </c>
      <c r="BR119" t="s">
        <v>15721</v>
      </c>
    </row>
    <row r="120" spans="27:72">
      <c r="AA120" s="11"/>
      <c r="AE120" t="s">
        <v>6601</v>
      </c>
      <c r="AF120" s="1" t="s">
        <v>6634</v>
      </c>
      <c r="AG120" s="1"/>
      <c r="AH120" s="1">
        <v>0.7</v>
      </c>
      <c r="AI120" s="1"/>
      <c r="AJ120" s="43"/>
      <c r="AK120" s="324">
        <f t="shared" si="1"/>
        <v>0</v>
      </c>
      <c r="BA120" s="89" t="s">
        <v>4516</v>
      </c>
      <c r="BB120" s="226" t="s">
        <v>4627</v>
      </c>
      <c r="BC120" s="332" t="s">
        <v>2476</v>
      </c>
      <c r="BD120" s="225" t="s">
        <v>14566</v>
      </c>
      <c r="BE120" s="226"/>
      <c r="BF120" s="226"/>
      <c r="BG120" s="225" t="str">
        <f>IFERROR(GOODS_N_SERVICES_2[[#This Row],[PRICES]]*GOODS_N_SERVICES_2[[#This Row],[ITEMS]],"")</f>
        <v/>
      </c>
      <c r="BP120" t="s">
        <v>15722</v>
      </c>
      <c r="BQ120" t="s">
        <v>15473</v>
      </c>
      <c r="BR120" t="s">
        <v>15724</v>
      </c>
      <c r="BS120" t="s">
        <v>15724</v>
      </c>
      <c r="BT120" t="s">
        <v>11864</v>
      </c>
    </row>
    <row r="121" spans="27:72">
      <c r="AA121" s="11"/>
      <c r="AE121" t="s">
        <v>6601</v>
      </c>
      <c r="AF121" s="1" t="s">
        <v>6635</v>
      </c>
      <c r="AG121" s="1"/>
      <c r="AH121" s="1">
        <v>0.08</v>
      </c>
      <c r="AI121" s="1"/>
      <c r="AJ121" s="43"/>
      <c r="AK121" s="324">
        <f t="shared" si="1"/>
        <v>0</v>
      </c>
      <c r="BA121" s="89" t="s">
        <v>4516</v>
      </c>
      <c r="BB121" s="330" t="s">
        <v>4623</v>
      </c>
      <c r="BC121" s="332" t="s">
        <v>2476</v>
      </c>
      <c r="BD121" s="331" t="s">
        <v>14567</v>
      </c>
      <c r="BE121" s="330"/>
      <c r="BF121" s="330"/>
      <c r="BG121" s="331" t="str">
        <f>IFERROR(GOODS_N_SERVICES_2[[#This Row],[PRICES]]*GOODS_N_SERVICES_2[[#This Row],[ITEMS]],"")</f>
        <v/>
      </c>
      <c r="BQ121" t="s">
        <v>15723</v>
      </c>
    </row>
    <row r="122" spans="27:72">
      <c r="AA122" s="11"/>
      <c r="AE122" t="s">
        <v>6601</v>
      </c>
      <c r="AF122" s="1" t="s">
        <v>6636</v>
      </c>
      <c r="AG122" s="1"/>
      <c r="AH122" s="1">
        <v>2</v>
      </c>
      <c r="AI122" s="1"/>
      <c r="AJ122" s="43"/>
      <c r="AK122" s="324">
        <f t="shared" si="1"/>
        <v>0</v>
      </c>
      <c r="BA122" s="89" t="s">
        <v>4516</v>
      </c>
      <c r="BB122" s="226" t="s">
        <v>4620</v>
      </c>
      <c r="BC122" s="332" t="s">
        <v>2476</v>
      </c>
      <c r="BD122" s="225" t="s">
        <v>14568</v>
      </c>
      <c r="BE122" s="226"/>
      <c r="BF122" s="226"/>
      <c r="BG122" s="225" t="str">
        <f>IFERROR(GOODS_N_SERVICES_2[[#This Row],[PRICES]]*GOODS_N_SERVICES_2[[#This Row],[ITEMS]],"")</f>
        <v/>
      </c>
      <c r="BP122" t="s">
        <v>15725</v>
      </c>
      <c r="BQ122" t="s">
        <v>15715</v>
      </c>
      <c r="BR122" t="s">
        <v>15545</v>
      </c>
      <c r="BS122" t="s">
        <v>15533</v>
      </c>
      <c r="BT122" t="s">
        <v>15546</v>
      </c>
    </row>
    <row r="123" spans="27:72">
      <c r="AA123" s="11"/>
      <c r="AE123" t="s">
        <v>6601</v>
      </c>
      <c r="AF123" s="1" t="s">
        <v>6637</v>
      </c>
      <c r="AG123" s="1"/>
      <c r="AH123" s="1">
        <v>1</v>
      </c>
      <c r="AI123" s="1"/>
      <c r="AJ123" s="43"/>
      <c r="AK123" s="324">
        <f t="shared" si="1"/>
        <v>0</v>
      </c>
      <c r="BA123" s="89" t="s">
        <v>4516</v>
      </c>
      <c r="BB123" s="332" t="s">
        <v>4628</v>
      </c>
      <c r="BC123" s="332" t="s">
        <v>2476</v>
      </c>
      <c r="BD123" s="333"/>
      <c r="BE123" s="332"/>
      <c r="BF123" s="332"/>
      <c r="BG123" s="333">
        <f>IFERROR(GOODS_N_SERVICES_2[[#This Row],[PRICES]]*GOODS_N_SERVICES_2[[#This Row],[ITEMS]],"")</f>
        <v>0</v>
      </c>
      <c r="BQ123" t="s">
        <v>15726</v>
      </c>
    </row>
    <row r="124" spans="27:72">
      <c r="AA124" s="11"/>
      <c r="AE124" t="s">
        <v>6601</v>
      </c>
      <c r="AF124" s="1" t="s">
        <v>6638</v>
      </c>
      <c r="AG124" s="1"/>
      <c r="AH124" s="1">
        <v>0.08</v>
      </c>
      <c r="AI124" s="1"/>
      <c r="AJ124" s="43"/>
      <c r="AK124" s="324">
        <f t="shared" si="1"/>
        <v>0</v>
      </c>
      <c r="BA124" s="89" t="s">
        <v>4516</v>
      </c>
      <c r="BB124" s="226" t="s">
        <v>4627</v>
      </c>
      <c r="BC124" s="332" t="s">
        <v>2476</v>
      </c>
      <c r="BD124" s="225" t="s">
        <v>14569</v>
      </c>
      <c r="BE124" s="226"/>
      <c r="BF124" s="226"/>
      <c r="BG124" s="225" t="str">
        <f>IFERROR(GOODS_N_SERVICES_2[[#This Row],[PRICES]]*GOODS_N_SERVICES_2[[#This Row],[ITEMS]],"")</f>
        <v/>
      </c>
      <c r="BP124" t="s">
        <v>15727</v>
      </c>
    </row>
    <row r="125" spans="27:72">
      <c r="AA125" s="7"/>
      <c r="AE125" t="s">
        <v>6601</v>
      </c>
      <c r="AF125" s="1" t="s">
        <v>6639</v>
      </c>
      <c r="AG125" s="1"/>
      <c r="AH125" s="1">
        <v>0.5</v>
      </c>
      <c r="AI125" s="1"/>
      <c r="AJ125" s="43"/>
      <c r="AK125" s="324">
        <f t="shared" si="1"/>
        <v>0</v>
      </c>
      <c r="BA125" s="89" t="s">
        <v>4516</v>
      </c>
      <c r="BB125" s="330" t="s">
        <v>4623</v>
      </c>
      <c r="BC125" s="332" t="s">
        <v>2476</v>
      </c>
      <c r="BD125" s="331" t="s">
        <v>14570</v>
      </c>
      <c r="BE125" s="330"/>
      <c r="BF125" s="330"/>
      <c r="BG125" s="331" t="str">
        <f>IFERROR(GOODS_N_SERVICES_2[[#This Row],[PRICES]]*GOODS_N_SERVICES_2[[#This Row],[ITEMS]],"")</f>
        <v/>
      </c>
    </row>
    <row r="126" spans="27:72">
      <c r="AA126" s="15"/>
      <c r="AE126" t="s">
        <v>6601</v>
      </c>
      <c r="AF126" s="1" t="s">
        <v>6640</v>
      </c>
      <c r="AG126" s="1"/>
      <c r="AH126" s="1">
        <v>0.4</v>
      </c>
      <c r="AI126" s="1"/>
      <c r="AJ126" s="43"/>
      <c r="AK126" s="324">
        <f t="shared" si="1"/>
        <v>0</v>
      </c>
      <c r="BA126" s="89" t="s">
        <v>4516</v>
      </c>
      <c r="BB126" s="226" t="s">
        <v>4620</v>
      </c>
      <c r="BC126" s="332" t="s">
        <v>2476</v>
      </c>
      <c r="BD126" s="225" t="s">
        <v>14568</v>
      </c>
      <c r="BE126" s="226"/>
      <c r="BF126" s="226"/>
      <c r="BG126" s="225" t="str">
        <f>IFERROR(GOODS_N_SERVICES_2[[#This Row],[PRICES]]*GOODS_N_SERVICES_2[[#This Row],[ITEMS]],"")</f>
        <v/>
      </c>
      <c r="BP126" t="s">
        <v>15728</v>
      </c>
    </row>
    <row r="127" spans="27:72">
      <c r="AA127" s="15"/>
      <c r="AE127" t="s">
        <v>6601</v>
      </c>
      <c r="AF127" s="1" t="s">
        <v>6641</v>
      </c>
      <c r="AG127" s="1"/>
      <c r="AH127" s="1">
        <v>8</v>
      </c>
      <c r="AI127" s="1"/>
      <c r="AJ127" s="43"/>
      <c r="AK127" s="324">
        <f t="shared" si="1"/>
        <v>0</v>
      </c>
      <c r="BA127" s="89" t="s">
        <v>4516</v>
      </c>
      <c r="BB127" s="332" t="s">
        <v>4629</v>
      </c>
      <c r="BC127" s="332" t="s">
        <v>2476</v>
      </c>
      <c r="BD127" s="333"/>
      <c r="BE127" s="332"/>
      <c r="BF127" s="332"/>
      <c r="BG127" s="333">
        <f>IFERROR(GOODS_N_SERVICES_2[[#This Row],[PRICES]]*GOODS_N_SERVICES_2[[#This Row],[ITEMS]],"")</f>
        <v>0</v>
      </c>
    </row>
    <row r="128" spans="27:72">
      <c r="AA128" s="11"/>
      <c r="AE128" t="s">
        <v>6601</v>
      </c>
      <c r="AF128" s="1" t="s">
        <v>6642</v>
      </c>
      <c r="AG128" s="1"/>
      <c r="AH128" s="1">
        <v>5</v>
      </c>
      <c r="AI128" s="1"/>
      <c r="AJ128" s="43"/>
      <c r="AK128" s="324">
        <f t="shared" si="1"/>
        <v>0</v>
      </c>
      <c r="BA128" s="89" t="s">
        <v>4516</v>
      </c>
      <c r="BB128" s="226" t="s">
        <v>4630</v>
      </c>
      <c r="BC128" s="332" t="s">
        <v>2476</v>
      </c>
      <c r="BD128" s="225" t="s">
        <v>14513</v>
      </c>
      <c r="BE128" s="226"/>
      <c r="BF128" s="226"/>
      <c r="BG128" s="225" t="str">
        <f>IFERROR(GOODS_N_SERVICES_2[[#This Row],[PRICES]]*GOODS_N_SERVICES_2[[#This Row],[ITEMS]],"")</f>
        <v/>
      </c>
    </row>
    <row r="129" spans="27:72">
      <c r="AA129" s="11"/>
      <c r="AE129" t="s">
        <v>6601</v>
      </c>
      <c r="AF129" s="1" t="s">
        <v>6643</v>
      </c>
      <c r="AG129" s="1"/>
      <c r="AH129" s="1">
        <v>7</v>
      </c>
      <c r="AI129" s="1"/>
      <c r="AJ129" s="43"/>
      <c r="AK129" s="324">
        <f t="shared" si="1"/>
        <v>0</v>
      </c>
      <c r="BA129" s="89" t="s">
        <v>4516</v>
      </c>
      <c r="BB129" s="330" t="s">
        <v>4631</v>
      </c>
      <c r="BC129" s="332" t="s">
        <v>2476</v>
      </c>
      <c r="BD129" s="331" t="s">
        <v>14571</v>
      </c>
      <c r="BE129" s="330"/>
      <c r="BF129" s="330"/>
      <c r="BG129" s="331" t="str">
        <f>IFERROR(GOODS_N_SERVICES_2[[#This Row],[PRICES]]*GOODS_N_SERVICES_2[[#This Row],[ITEMS]],"")</f>
        <v/>
      </c>
    </row>
    <row r="130" spans="27:72">
      <c r="AA130" s="11"/>
      <c r="AE130" t="s">
        <v>6601</v>
      </c>
      <c r="AF130" s="1" t="s">
        <v>6644</v>
      </c>
      <c r="AG130" s="1"/>
      <c r="AH130" s="1">
        <v>2</v>
      </c>
      <c r="AI130" s="1"/>
      <c r="AJ130" s="43"/>
      <c r="AK130" s="324">
        <f t="shared" si="1"/>
        <v>0</v>
      </c>
      <c r="BA130" s="89" t="s">
        <v>4516</v>
      </c>
      <c r="BB130" s="226" t="s">
        <v>4632</v>
      </c>
      <c r="BC130" s="332" t="s">
        <v>2476</v>
      </c>
      <c r="BD130" s="225" t="s">
        <v>14572</v>
      </c>
      <c r="BE130" s="226"/>
      <c r="BF130" s="226"/>
      <c r="BG130" s="225" t="str">
        <f>IFERROR(GOODS_N_SERVICES_2[[#This Row],[PRICES]]*GOODS_N_SERVICES_2[[#This Row],[ITEMS]],"")</f>
        <v/>
      </c>
    </row>
    <row r="131" spans="27:72">
      <c r="AA131" s="11"/>
      <c r="AE131" t="s">
        <v>6601</v>
      </c>
      <c r="AF131" s="1" t="s">
        <v>6645</v>
      </c>
      <c r="AG131" s="1"/>
      <c r="AH131" s="1">
        <v>30</v>
      </c>
      <c r="AI131" s="1"/>
      <c r="AJ131" s="43"/>
      <c r="AK131" s="324">
        <f t="shared" si="1"/>
        <v>0</v>
      </c>
      <c r="BA131" s="89" t="s">
        <v>4516</v>
      </c>
      <c r="BB131" s="332" t="s">
        <v>4439</v>
      </c>
      <c r="BC131" s="332"/>
      <c r="BD131" s="333" t="s">
        <v>14573</v>
      </c>
      <c r="BE131" s="332"/>
      <c r="BF131" s="332"/>
      <c r="BG131" s="333" t="str">
        <f>IFERROR(GOODS_N_SERVICES_2[[#This Row],[PRICES]]*GOODS_N_SERVICES_2[[#This Row],[ITEMS]],"")</f>
        <v/>
      </c>
    </row>
    <row r="132" spans="27:72">
      <c r="AA132" s="11"/>
      <c r="AE132" t="s">
        <v>6601</v>
      </c>
      <c r="AF132" s="1" t="s">
        <v>6646</v>
      </c>
      <c r="AG132" s="1"/>
      <c r="AH132" s="1">
        <v>7</v>
      </c>
      <c r="AI132" s="1"/>
      <c r="AJ132" s="43"/>
      <c r="AK132" s="324">
        <f t="shared" ref="AK132:AK195" si="2">AJ132*AH132</f>
        <v>0</v>
      </c>
      <c r="BA132" s="89" t="s">
        <v>4516</v>
      </c>
      <c r="BB132" s="332" t="s">
        <v>124</v>
      </c>
      <c r="BC132" s="332"/>
      <c r="BD132" s="333" t="s">
        <v>14574</v>
      </c>
      <c r="BE132" s="332"/>
      <c r="BF132" s="332"/>
      <c r="BG132" s="333" t="str">
        <f>IFERROR(GOODS_N_SERVICES_2[[#This Row],[PRICES]]*GOODS_N_SERVICES_2[[#This Row],[ITEMS]],"")</f>
        <v/>
      </c>
    </row>
    <row r="133" spans="27:72">
      <c r="AA133" s="11"/>
      <c r="AE133" t="s">
        <v>6601</v>
      </c>
      <c r="AF133" s="1" t="s">
        <v>6647</v>
      </c>
      <c r="AG133" s="1"/>
      <c r="AH133" s="1">
        <v>7</v>
      </c>
      <c r="AI133" s="1"/>
      <c r="AJ133" s="43"/>
      <c r="AK133" s="324">
        <f t="shared" si="2"/>
        <v>0</v>
      </c>
      <c r="BA133" s="89" t="s">
        <v>4516</v>
      </c>
      <c r="BB133" s="330" t="s">
        <v>4633</v>
      </c>
      <c r="BC133" s="330"/>
      <c r="BD133" s="331" t="s">
        <v>4634</v>
      </c>
      <c r="BE133" s="330"/>
      <c r="BF133" s="330"/>
      <c r="BG133" s="331" t="str">
        <f>IFERROR(GOODS_N_SERVICES_2[[#This Row],[PRICES]]*GOODS_N_SERVICES_2[[#This Row],[ITEMS]],"")</f>
        <v/>
      </c>
    </row>
    <row r="134" spans="27:72">
      <c r="AA134" s="7"/>
      <c r="AE134" t="s">
        <v>6601</v>
      </c>
      <c r="AF134" s="1" t="s">
        <v>6648</v>
      </c>
      <c r="AG134" s="1"/>
      <c r="AH134" s="1">
        <v>7</v>
      </c>
      <c r="AI134" s="1"/>
      <c r="AJ134" s="43"/>
      <c r="AK134" s="324">
        <f t="shared" si="2"/>
        <v>0</v>
      </c>
      <c r="BA134" s="89" t="s">
        <v>4516</v>
      </c>
      <c r="BB134" s="226" t="s">
        <v>4635</v>
      </c>
      <c r="BC134" s="226"/>
      <c r="BD134" s="225" t="s">
        <v>4636</v>
      </c>
      <c r="BE134" s="226"/>
      <c r="BF134" s="226"/>
      <c r="BG134" s="225" t="str">
        <f>IFERROR(GOODS_N_SERVICES_2[[#This Row],[PRICES]]*GOODS_N_SERVICES_2[[#This Row],[ITEMS]],"")</f>
        <v/>
      </c>
    </row>
    <row r="135" spans="27:72">
      <c r="AA135" s="15"/>
      <c r="AE135" t="s">
        <v>6601</v>
      </c>
      <c r="AF135" s="1" t="s">
        <v>6649</v>
      </c>
      <c r="AG135" s="1"/>
      <c r="AH135" s="1">
        <v>7</v>
      </c>
      <c r="AI135" s="1"/>
      <c r="AJ135" s="43"/>
      <c r="AK135" s="324">
        <f t="shared" si="2"/>
        <v>0</v>
      </c>
      <c r="BA135" s="89" t="s">
        <v>4516</v>
      </c>
      <c r="BB135" s="330" t="s">
        <v>4637</v>
      </c>
      <c r="BC135" s="330"/>
      <c r="BD135" s="331" t="s">
        <v>4638</v>
      </c>
      <c r="BE135" s="330"/>
      <c r="BF135" s="330"/>
      <c r="BG135" s="331" t="str">
        <f>IFERROR(GOODS_N_SERVICES_2[[#This Row],[PRICES]]*GOODS_N_SERVICES_2[[#This Row],[ITEMS]],"")</f>
        <v/>
      </c>
    </row>
    <row r="136" spans="27:72">
      <c r="AA136" s="15"/>
      <c r="AE136" t="s">
        <v>6601</v>
      </c>
      <c r="AF136" s="1" t="s">
        <v>6650</v>
      </c>
      <c r="AG136" s="1"/>
      <c r="AH136" s="1">
        <v>7</v>
      </c>
      <c r="AI136" s="1"/>
      <c r="AJ136" s="43"/>
      <c r="AK136" s="324">
        <f t="shared" si="2"/>
        <v>0</v>
      </c>
      <c r="BA136" s="89" t="s">
        <v>4516</v>
      </c>
      <c r="BB136" s="226" t="s">
        <v>4639</v>
      </c>
      <c r="BC136" s="226"/>
      <c r="BD136" s="225" t="s">
        <v>4640</v>
      </c>
      <c r="BE136" s="226"/>
      <c r="BF136" s="226"/>
      <c r="BG136" s="225" t="str">
        <f>IFERROR(GOODS_N_SERVICES_2[[#This Row],[PRICES]]*GOODS_N_SERVICES_2[[#This Row],[ITEMS]],"")</f>
        <v/>
      </c>
    </row>
    <row r="137" spans="27:72">
      <c r="AA137" s="11"/>
      <c r="AE137" t="s">
        <v>6601</v>
      </c>
      <c r="AF137" s="1" t="s">
        <v>6651</v>
      </c>
      <c r="AG137" s="1"/>
      <c r="AH137" s="1">
        <v>7</v>
      </c>
      <c r="AI137" s="1"/>
      <c r="AJ137" s="43"/>
      <c r="AK137" s="324">
        <f t="shared" si="2"/>
        <v>0</v>
      </c>
      <c r="BA137" s="89" t="s">
        <v>4516</v>
      </c>
      <c r="BB137" s="332" t="s">
        <v>4453</v>
      </c>
      <c r="BC137" s="332"/>
      <c r="BD137" s="333" t="s">
        <v>14575</v>
      </c>
      <c r="BE137" s="332"/>
      <c r="BF137" s="332"/>
      <c r="BG137" s="333" t="str">
        <f>IFERROR(GOODS_N_SERVICES_2[[#This Row],[PRICES]]*GOODS_N_SERVICES_2[[#This Row],[ITEMS]],"")</f>
        <v/>
      </c>
    </row>
    <row r="138" spans="27:72">
      <c r="AA138" s="11"/>
      <c r="AE138" t="s">
        <v>6601</v>
      </c>
      <c r="AF138" s="1" t="s">
        <v>6652</v>
      </c>
      <c r="AG138" s="1"/>
      <c r="AH138" s="1">
        <v>7</v>
      </c>
      <c r="AI138" s="1"/>
      <c r="AJ138" s="43"/>
      <c r="AK138" s="324">
        <f t="shared" si="2"/>
        <v>0</v>
      </c>
      <c r="BA138" s="89" t="s">
        <v>4641</v>
      </c>
      <c r="BB138" s="328" t="s">
        <v>4641</v>
      </c>
      <c r="BC138" s="328"/>
      <c r="BD138" s="329" t="s">
        <v>4311</v>
      </c>
      <c r="BE138" s="328"/>
      <c r="BF138" s="328"/>
      <c r="BG138" s="329" t="str">
        <f>IFERROR(GOODS_N_SERVICES_2[[#This Row],[PRICES]]*GOODS_N_SERVICES_2[[#This Row],[ITEMS]],"")</f>
        <v/>
      </c>
      <c r="BP138" t="s">
        <v>15729</v>
      </c>
    </row>
    <row r="139" spans="27:72">
      <c r="AA139" s="11"/>
      <c r="AE139" t="s">
        <v>6601</v>
      </c>
      <c r="AF139" s="1" t="s">
        <v>6653</v>
      </c>
      <c r="AG139" s="1"/>
      <c r="AH139" s="1">
        <v>7</v>
      </c>
      <c r="AI139" s="1"/>
      <c r="AJ139" s="43"/>
      <c r="AK139" s="324">
        <f t="shared" si="2"/>
        <v>0</v>
      </c>
      <c r="BA139" s="89" t="s">
        <v>4641</v>
      </c>
      <c r="BB139" s="330" t="s">
        <v>4642</v>
      </c>
      <c r="BC139" s="330"/>
      <c r="BD139" s="331" t="s">
        <v>14522</v>
      </c>
      <c r="BE139" s="330"/>
      <c r="BF139" s="330"/>
      <c r="BG139" s="331" t="str">
        <f>IFERROR(GOODS_N_SERVICES_2[[#This Row],[PRICES]]*GOODS_N_SERVICES_2[[#This Row],[ITEMS]],"")</f>
        <v/>
      </c>
      <c r="BP139" t="s">
        <v>15507</v>
      </c>
      <c r="BQ139" t="s">
        <v>15730</v>
      </c>
      <c r="BR139" t="s">
        <v>15509</v>
      </c>
      <c r="BS139" t="s">
        <v>15731</v>
      </c>
      <c r="BT139" t="s">
        <v>11282</v>
      </c>
    </row>
    <row r="140" spans="27:72">
      <c r="AA140" s="11"/>
      <c r="AE140" t="s">
        <v>6601</v>
      </c>
      <c r="AF140" s="1" t="s">
        <v>6654</v>
      </c>
      <c r="AG140" s="1"/>
      <c r="AH140" s="1">
        <v>7</v>
      </c>
      <c r="AI140" s="1"/>
      <c r="AJ140" s="43"/>
      <c r="AK140" s="324">
        <f t="shared" si="2"/>
        <v>0</v>
      </c>
      <c r="BA140" s="89" t="s">
        <v>4641</v>
      </c>
      <c r="BB140" s="226" t="s">
        <v>4616</v>
      </c>
      <c r="BC140" s="226"/>
      <c r="BD140" s="225" t="s">
        <v>14576</v>
      </c>
      <c r="BE140" s="226"/>
      <c r="BF140" s="226"/>
      <c r="BG140" s="225" t="str">
        <f>IFERROR(GOODS_N_SERVICES_2[[#This Row],[PRICES]]*GOODS_N_SERVICES_2[[#This Row],[ITEMS]],"")</f>
        <v/>
      </c>
      <c r="BP140" t="s">
        <v>15732</v>
      </c>
      <c r="BQ140" t="s">
        <v>2570</v>
      </c>
      <c r="BR140" t="s">
        <v>15702</v>
      </c>
      <c r="BS140" t="s">
        <v>15702</v>
      </c>
      <c r="BT140" t="s">
        <v>15733</v>
      </c>
    </row>
    <row r="141" spans="27:72">
      <c r="AA141" s="11"/>
      <c r="AE141" t="s">
        <v>6601</v>
      </c>
      <c r="AF141" s="1" t="s">
        <v>6655</v>
      </c>
      <c r="AG141" s="1"/>
      <c r="AH141" s="1">
        <v>7</v>
      </c>
      <c r="AI141" s="1"/>
      <c r="AJ141" s="43"/>
      <c r="AK141" s="324">
        <f t="shared" si="2"/>
        <v>0</v>
      </c>
      <c r="BA141" s="89" t="s">
        <v>4641</v>
      </c>
      <c r="BB141" s="332" t="s">
        <v>4477</v>
      </c>
      <c r="BC141" s="332"/>
      <c r="BD141" s="333" t="s">
        <v>4557</v>
      </c>
      <c r="BE141" s="332"/>
      <c r="BF141" s="332"/>
      <c r="BG141" s="333" t="str">
        <f>IFERROR(GOODS_N_SERVICES_2[[#This Row],[PRICES]]*GOODS_N_SERVICES_2[[#This Row],[ITEMS]],"")</f>
        <v/>
      </c>
      <c r="BP141" t="s">
        <v>15734</v>
      </c>
      <c r="BQ141" t="s">
        <v>2570</v>
      </c>
      <c r="BR141" t="s">
        <v>15735</v>
      </c>
      <c r="BS141" t="s">
        <v>15735</v>
      </c>
      <c r="BT141" t="s">
        <v>15733</v>
      </c>
    </row>
    <row r="142" spans="27:72">
      <c r="AA142" s="11"/>
      <c r="AE142" t="s">
        <v>6601</v>
      </c>
      <c r="AF142" s="1" t="s">
        <v>6656</v>
      </c>
      <c r="AG142" s="1"/>
      <c r="AH142" s="1">
        <v>7</v>
      </c>
      <c r="AI142" s="1"/>
      <c r="AJ142" s="43"/>
      <c r="AK142" s="324">
        <f t="shared" si="2"/>
        <v>0</v>
      </c>
      <c r="BA142" s="89" t="s">
        <v>4641</v>
      </c>
      <c r="BB142" s="226" t="s">
        <v>4618</v>
      </c>
      <c r="BC142" s="226"/>
      <c r="BD142" s="225" t="s">
        <v>14577</v>
      </c>
      <c r="BE142" s="226"/>
      <c r="BF142" s="226"/>
      <c r="BG142" s="225" t="str">
        <f>IFERROR(GOODS_N_SERVICES_2[[#This Row],[PRICES]]*GOODS_N_SERVICES_2[[#This Row],[ITEMS]],"")</f>
        <v/>
      </c>
      <c r="BP142" t="s">
        <v>15736</v>
      </c>
      <c r="BQ142" t="s">
        <v>2570</v>
      </c>
      <c r="BR142" t="s">
        <v>15737</v>
      </c>
      <c r="BS142" t="s">
        <v>15738</v>
      </c>
      <c r="BT142" t="s">
        <v>15739</v>
      </c>
    </row>
    <row r="143" spans="27:72">
      <c r="AA143" s="11"/>
      <c r="AE143" t="s">
        <v>6601</v>
      </c>
      <c r="AF143" s="1" t="s">
        <v>6657</v>
      </c>
      <c r="AG143" s="1"/>
      <c r="AH143" s="1">
        <v>7</v>
      </c>
      <c r="AI143" s="1"/>
      <c r="AJ143" s="43"/>
      <c r="AK143" s="324">
        <f t="shared" si="2"/>
        <v>0</v>
      </c>
      <c r="BA143" s="89" t="s">
        <v>4641</v>
      </c>
      <c r="BB143" s="330" t="s">
        <v>4619</v>
      </c>
      <c r="BC143" s="330"/>
      <c r="BD143" s="331" t="s">
        <v>14578</v>
      </c>
      <c r="BE143" s="330"/>
      <c r="BF143" s="330"/>
      <c r="BG143" s="331" t="str">
        <f>IFERROR(GOODS_N_SERVICES_2[[#This Row],[PRICES]]*GOODS_N_SERVICES_2[[#This Row],[ITEMS]],"")</f>
        <v/>
      </c>
      <c r="BP143" t="s">
        <v>15740</v>
      </c>
      <c r="BQ143" t="s">
        <v>15741</v>
      </c>
      <c r="BR143" t="s">
        <v>15656</v>
      </c>
      <c r="BS143" t="s">
        <v>15656</v>
      </c>
      <c r="BT143" t="s">
        <v>15742</v>
      </c>
    </row>
    <row r="144" spans="27:72">
      <c r="AA144" s="15"/>
      <c r="AE144" t="s">
        <v>6601</v>
      </c>
      <c r="AF144" s="1" t="s">
        <v>6658</v>
      </c>
      <c r="AG144" s="1"/>
      <c r="AH144" s="1">
        <v>7</v>
      </c>
      <c r="AI144" s="1"/>
      <c r="AJ144" s="43"/>
      <c r="AK144" s="324">
        <f t="shared" si="2"/>
        <v>0</v>
      </c>
      <c r="BA144" s="89" t="s">
        <v>4641</v>
      </c>
      <c r="BB144" s="226" t="s">
        <v>4620</v>
      </c>
      <c r="BC144" s="226"/>
      <c r="BD144" s="225" t="s">
        <v>4643</v>
      </c>
      <c r="BE144" s="226"/>
      <c r="BF144" s="226"/>
      <c r="BG144" s="225" t="str">
        <f>IFERROR(GOODS_N_SERVICES_2[[#This Row],[PRICES]]*GOODS_N_SERVICES_2[[#This Row],[ITEMS]],"")</f>
        <v/>
      </c>
      <c r="BP144" t="s">
        <v>15743</v>
      </c>
      <c r="BQ144" t="s">
        <v>15744</v>
      </c>
      <c r="BR144" t="s">
        <v>15702</v>
      </c>
      <c r="BS144" t="s">
        <v>15702</v>
      </c>
      <c r="BT144" t="s">
        <v>15733</v>
      </c>
    </row>
    <row r="145" spans="27:72">
      <c r="AA145" s="15"/>
      <c r="AE145" t="s">
        <v>6601</v>
      </c>
      <c r="AF145" s="1" t="s">
        <v>6659</v>
      </c>
      <c r="AG145" s="1"/>
      <c r="AH145" s="1">
        <v>7</v>
      </c>
      <c r="AI145" s="1"/>
      <c r="AJ145" s="43"/>
      <c r="AK145" s="324">
        <f t="shared" si="2"/>
        <v>0</v>
      </c>
      <c r="BA145" s="89" t="s">
        <v>4641</v>
      </c>
      <c r="BB145" s="332" t="s">
        <v>4482</v>
      </c>
      <c r="BC145" s="332"/>
      <c r="BD145" s="333" t="s">
        <v>14579</v>
      </c>
      <c r="BE145" s="332"/>
      <c r="BF145" s="332"/>
      <c r="BG145" s="333" t="str">
        <f>IFERROR(GOODS_N_SERVICES_2[[#This Row],[PRICES]]*GOODS_N_SERVICES_2[[#This Row],[ITEMS]],"")</f>
        <v/>
      </c>
      <c r="BP145" t="s">
        <v>15745</v>
      </c>
      <c r="BQ145" t="s">
        <v>15744</v>
      </c>
      <c r="BR145" t="s">
        <v>15735</v>
      </c>
      <c r="BS145" t="s">
        <v>15735</v>
      </c>
      <c r="BT145" t="s">
        <v>15733</v>
      </c>
    </row>
    <row r="146" spans="27:72">
      <c r="AE146" t="s">
        <v>6601</v>
      </c>
      <c r="AF146" s="1" t="s">
        <v>6660</v>
      </c>
      <c r="AG146" s="1"/>
      <c r="AH146" s="1">
        <v>7</v>
      </c>
      <c r="AI146" s="1"/>
      <c r="AJ146" s="43"/>
      <c r="AK146" s="324">
        <f t="shared" si="2"/>
        <v>0</v>
      </c>
      <c r="BA146" s="89" t="s">
        <v>4641</v>
      </c>
      <c r="BB146" s="226" t="s">
        <v>4488</v>
      </c>
      <c r="BC146" s="226"/>
      <c r="BD146" s="225" t="s">
        <v>4644</v>
      </c>
      <c r="BE146" s="226"/>
      <c r="BF146" s="226"/>
      <c r="BG146" s="225" t="str">
        <f>IFERROR(GOODS_N_SERVICES_2[[#This Row],[PRICES]]*GOODS_N_SERVICES_2[[#This Row],[ITEMS]],"")</f>
        <v/>
      </c>
      <c r="BP146" t="s">
        <v>15746</v>
      </c>
      <c r="BQ146" t="s">
        <v>15744</v>
      </c>
      <c r="BR146" t="s">
        <v>15657</v>
      </c>
      <c r="BS146" t="s">
        <v>15657</v>
      </c>
      <c r="BT146" t="s">
        <v>15747</v>
      </c>
    </row>
    <row r="147" spans="27:72">
      <c r="AE147" t="s">
        <v>6601</v>
      </c>
      <c r="AF147" s="1" t="s">
        <v>6661</v>
      </c>
      <c r="AG147" s="1"/>
      <c r="AH147" s="1">
        <v>7</v>
      </c>
      <c r="AI147" s="1"/>
      <c r="AJ147" s="43"/>
      <c r="AK147" s="324">
        <f t="shared" si="2"/>
        <v>0</v>
      </c>
      <c r="BA147" s="89" t="s">
        <v>4517</v>
      </c>
      <c r="BB147" s="328" t="s">
        <v>4517</v>
      </c>
      <c r="BC147" s="328"/>
      <c r="BD147" s="329"/>
      <c r="BE147" s="328"/>
      <c r="BF147" s="328"/>
      <c r="BG147" s="329">
        <f>IFERROR(GOODS_N_SERVICES_2[[#This Row],[PRICES]]*GOODS_N_SERVICES_2[[#This Row],[ITEMS]],"")</f>
        <v>0</v>
      </c>
      <c r="BP147" t="s">
        <v>15748</v>
      </c>
      <c r="BQ147" t="s">
        <v>15749</v>
      </c>
      <c r="BR147" t="s">
        <v>15702</v>
      </c>
      <c r="BS147" t="s">
        <v>15702</v>
      </c>
      <c r="BT147" t="s">
        <v>15742</v>
      </c>
    </row>
    <row r="148" spans="27:72">
      <c r="AE148" t="s">
        <v>6601</v>
      </c>
      <c r="AF148" s="1" t="s">
        <v>6662</v>
      </c>
      <c r="AG148" s="1"/>
      <c r="AH148" s="1">
        <v>7</v>
      </c>
      <c r="AI148" s="1"/>
      <c r="AJ148" s="43"/>
      <c r="AK148" s="324">
        <f t="shared" si="2"/>
        <v>0</v>
      </c>
      <c r="BA148" s="89" t="s">
        <v>4517</v>
      </c>
      <c r="BB148" s="226" t="s">
        <v>2623</v>
      </c>
      <c r="BC148" s="226"/>
      <c r="BD148" s="225" t="s">
        <v>14580</v>
      </c>
      <c r="BE148" s="226"/>
      <c r="BF148" s="226"/>
      <c r="BG148" s="225" t="str">
        <f>IFERROR(GOODS_N_SERVICES_2[[#This Row],[PRICES]]*GOODS_N_SERVICES_2[[#This Row],[ITEMS]],"")</f>
        <v/>
      </c>
      <c r="BP148" t="s">
        <v>15750</v>
      </c>
      <c r="BQ148" t="s">
        <v>15749</v>
      </c>
      <c r="BR148" t="s">
        <v>15735</v>
      </c>
      <c r="BS148" t="s">
        <v>15735</v>
      </c>
      <c r="BT148" t="s">
        <v>15742</v>
      </c>
    </row>
    <row r="149" spans="27:72">
      <c r="AE149" t="s">
        <v>6601</v>
      </c>
      <c r="AF149" s="1" t="s">
        <v>6663</v>
      </c>
      <c r="AG149" s="1"/>
      <c r="AH149" s="1">
        <v>7</v>
      </c>
      <c r="AI149" s="1"/>
      <c r="AJ149" s="43"/>
      <c r="AK149" s="324">
        <f t="shared" si="2"/>
        <v>0</v>
      </c>
      <c r="BA149" s="89" t="s">
        <v>4517</v>
      </c>
      <c r="BB149" s="330" t="s">
        <v>4405</v>
      </c>
      <c r="BC149" s="330"/>
      <c r="BD149" s="331" t="s">
        <v>4645</v>
      </c>
      <c r="BE149" s="330"/>
      <c r="BF149" s="330"/>
      <c r="BG149" s="331" t="str">
        <f>IFERROR(GOODS_N_SERVICES_2[[#This Row],[PRICES]]*GOODS_N_SERVICES_2[[#This Row],[ITEMS]],"")</f>
        <v/>
      </c>
      <c r="BP149" t="s">
        <v>15751</v>
      </c>
      <c r="BQ149" t="s">
        <v>15749</v>
      </c>
      <c r="BR149" t="s">
        <v>15656</v>
      </c>
      <c r="BS149" t="s">
        <v>15656</v>
      </c>
      <c r="BT149" t="s">
        <v>15742</v>
      </c>
    </row>
    <row r="150" spans="27:72">
      <c r="AE150" t="s">
        <v>6601</v>
      </c>
      <c r="AF150" s="1" t="s">
        <v>6664</v>
      </c>
      <c r="AG150" s="1"/>
      <c r="AH150" s="1">
        <v>7</v>
      </c>
      <c r="AI150" s="1"/>
      <c r="AJ150" s="43"/>
      <c r="AK150" s="324">
        <f t="shared" si="2"/>
        <v>0</v>
      </c>
      <c r="BA150" s="89" t="s">
        <v>4517</v>
      </c>
      <c r="BB150" s="332" t="s">
        <v>4407</v>
      </c>
      <c r="BC150" s="332"/>
      <c r="BD150" s="333" t="s">
        <v>4557</v>
      </c>
      <c r="BE150" s="332"/>
      <c r="BF150" s="332"/>
      <c r="BG150" s="333" t="str">
        <f>IFERROR(GOODS_N_SERVICES_2[[#This Row],[PRICES]]*GOODS_N_SERVICES_2[[#This Row],[ITEMS]],"")</f>
        <v/>
      </c>
      <c r="BP150" t="s">
        <v>15752</v>
      </c>
      <c r="BQ150" t="s">
        <v>15749</v>
      </c>
      <c r="BR150" t="s">
        <v>15702</v>
      </c>
      <c r="BS150" t="s">
        <v>15573</v>
      </c>
      <c r="BT150" t="s">
        <v>15753</v>
      </c>
    </row>
    <row r="151" spans="27:72">
      <c r="AE151" t="s">
        <v>6601</v>
      </c>
      <c r="AF151" s="1" t="s">
        <v>6665</v>
      </c>
      <c r="AG151" s="1"/>
      <c r="AH151" s="1">
        <v>7</v>
      </c>
      <c r="AI151" s="1"/>
      <c r="AJ151" s="43"/>
      <c r="AK151" s="324">
        <f t="shared" si="2"/>
        <v>0</v>
      </c>
      <c r="BA151" s="89" t="s">
        <v>4517</v>
      </c>
      <c r="BB151" s="330" t="s">
        <v>4646</v>
      </c>
      <c r="BC151" s="330"/>
      <c r="BD151" s="331" t="s">
        <v>4647</v>
      </c>
      <c r="BE151" s="330"/>
      <c r="BF151" s="330"/>
      <c r="BG151" s="331" t="str">
        <f>IFERROR(GOODS_N_SERVICES_2[[#This Row],[PRICES]]*GOODS_N_SERVICES_2[[#This Row],[ITEMS]],"")</f>
        <v/>
      </c>
      <c r="BP151" t="s">
        <v>15754</v>
      </c>
      <c r="BQ151" t="s">
        <v>15749</v>
      </c>
      <c r="BR151" t="s">
        <v>15702</v>
      </c>
      <c r="BS151" t="s">
        <v>15702</v>
      </c>
      <c r="BT151" t="s">
        <v>15755</v>
      </c>
    </row>
    <row r="152" spans="27:72">
      <c r="AE152" t="s">
        <v>6601</v>
      </c>
      <c r="AF152" s="1" t="s">
        <v>6666</v>
      </c>
      <c r="AG152" s="1"/>
      <c r="AH152" s="1">
        <v>8</v>
      </c>
      <c r="AI152" s="1"/>
      <c r="AJ152" s="43"/>
      <c r="AK152" s="324">
        <f t="shared" si="2"/>
        <v>0</v>
      </c>
      <c r="BA152" s="89" t="s">
        <v>4517</v>
      </c>
      <c r="BB152" s="226" t="s">
        <v>4648</v>
      </c>
      <c r="BC152" s="226"/>
      <c r="BD152" s="225" t="s">
        <v>14581</v>
      </c>
      <c r="BE152" s="226"/>
      <c r="BF152" s="226"/>
      <c r="BG152" s="225" t="str">
        <f>IFERROR(GOODS_N_SERVICES_2[[#This Row],[PRICES]]*GOODS_N_SERVICES_2[[#This Row],[ITEMS]],"")</f>
        <v/>
      </c>
      <c r="BR152" t="s">
        <v>15735</v>
      </c>
      <c r="BS152" t="s">
        <v>15735</v>
      </c>
    </row>
    <row r="153" spans="27:72">
      <c r="AE153" t="s">
        <v>6601</v>
      </c>
      <c r="AF153" s="1" t="s">
        <v>6667</v>
      </c>
      <c r="AG153" s="1"/>
      <c r="AH153" s="1">
        <v>8</v>
      </c>
      <c r="AI153" s="1"/>
      <c r="AJ153" s="43"/>
      <c r="AK153" s="324">
        <f t="shared" si="2"/>
        <v>0</v>
      </c>
      <c r="BA153" s="89" t="s">
        <v>4517</v>
      </c>
      <c r="BB153" s="330" t="s">
        <v>4649</v>
      </c>
      <c r="BC153" s="330"/>
      <c r="BD153" s="331" t="s">
        <v>14582</v>
      </c>
      <c r="BE153" s="330"/>
      <c r="BF153" s="330"/>
      <c r="BG153" s="331" t="str">
        <f>IFERROR(GOODS_N_SERVICES_2[[#This Row],[PRICES]]*GOODS_N_SERVICES_2[[#This Row],[ITEMS]],"")</f>
        <v/>
      </c>
      <c r="BR153" t="s">
        <v>15656</v>
      </c>
      <c r="BS153" t="s">
        <v>15656</v>
      </c>
    </row>
    <row r="154" spans="27:72">
      <c r="AE154" t="s">
        <v>6601</v>
      </c>
      <c r="AF154" s="1" t="s">
        <v>6668</v>
      </c>
      <c r="AG154" s="1"/>
      <c r="AH154" s="1">
        <v>1</v>
      </c>
      <c r="AI154" s="1"/>
      <c r="AJ154" s="43"/>
      <c r="AK154" s="324">
        <f t="shared" si="2"/>
        <v>0</v>
      </c>
      <c r="BA154" s="89" t="s">
        <v>4517</v>
      </c>
      <c r="BB154" s="226" t="s">
        <v>4411</v>
      </c>
      <c r="BC154" s="226"/>
      <c r="BD154" s="225" t="s">
        <v>14583</v>
      </c>
      <c r="BE154" s="226"/>
      <c r="BF154" s="226"/>
      <c r="BG154" s="225" t="str">
        <f>IFERROR(GOODS_N_SERVICES_2[[#This Row],[PRICES]]*GOODS_N_SERVICES_2[[#This Row],[ITEMS]],"")</f>
        <v/>
      </c>
    </row>
    <row r="155" spans="27:72">
      <c r="AE155" t="s">
        <v>6601</v>
      </c>
      <c r="AF155" s="1" t="s">
        <v>6669</v>
      </c>
      <c r="AG155" s="1"/>
      <c r="AH155" s="1">
        <v>8</v>
      </c>
      <c r="AI155" s="1"/>
      <c r="AJ155" s="43"/>
      <c r="AK155" s="324">
        <f t="shared" si="2"/>
        <v>0</v>
      </c>
      <c r="BA155" s="89" t="s">
        <v>4517</v>
      </c>
      <c r="BB155" s="330" t="s">
        <v>4412</v>
      </c>
      <c r="BC155" s="330"/>
      <c r="BD155" s="331" t="s">
        <v>4650</v>
      </c>
      <c r="BE155" s="330"/>
      <c r="BF155" s="330"/>
      <c r="BG155" s="331" t="str">
        <f>IFERROR(GOODS_N_SERVICES_2[[#This Row],[PRICES]]*GOODS_N_SERVICES_2[[#This Row],[ITEMS]],"")</f>
        <v/>
      </c>
    </row>
    <row r="156" spans="27:72">
      <c r="AE156" t="s">
        <v>6601</v>
      </c>
      <c r="AF156" s="1" t="s">
        <v>6670</v>
      </c>
      <c r="AG156" s="1"/>
      <c r="AH156" s="1">
        <v>8</v>
      </c>
      <c r="AI156" s="1"/>
      <c r="AJ156" s="43"/>
      <c r="AK156" s="324">
        <f t="shared" si="2"/>
        <v>0</v>
      </c>
      <c r="BA156" s="89" t="s">
        <v>4517</v>
      </c>
      <c r="BB156" s="226" t="s">
        <v>4413</v>
      </c>
      <c r="BC156" s="226"/>
      <c r="BD156" s="225" t="s">
        <v>4651</v>
      </c>
      <c r="BE156" s="226"/>
      <c r="BF156" s="226"/>
      <c r="BG156" s="225" t="str">
        <f>IFERROR(GOODS_N_SERVICES_2[[#This Row],[PRICES]]*GOODS_N_SERVICES_2[[#This Row],[ITEMS]],"")</f>
        <v/>
      </c>
      <c r="BP156" t="s">
        <v>15507</v>
      </c>
      <c r="BQ156" t="s">
        <v>12363</v>
      </c>
      <c r="BR156" t="s">
        <v>15508</v>
      </c>
      <c r="BS156" t="s">
        <v>15509</v>
      </c>
      <c r="BT156" t="s">
        <v>15510</v>
      </c>
    </row>
    <row r="157" spans="27:72">
      <c r="AE157" t="s">
        <v>6601</v>
      </c>
      <c r="AF157" s="1" t="s">
        <v>6671</v>
      </c>
      <c r="AG157" s="1"/>
      <c r="AH157" s="1">
        <v>8</v>
      </c>
      <c r="AI157" s="1"/>
      <c r="AJ157" s="43"/>
      <c r="AK157" s="324">
        <f t="shared" si="2"/>
        <v>0</v>
      </c>
      <c r="BA157" s="89" t="s">
        <v>4517</v>
      </c>
      <c r="BB157" s="332" t="s">
        <v>4652</v>
      </c>
      <c r="BC157" s="332"/>
      <c r="BD157" s="333" t="s">
        <v>4557</v>
      </c>
      <c r="BE157" s="332"/>
      <c r="BF157" s="332"/>
      <c r="BG157" s="333" t="str">
        <f>IFERROR(GOODS_N_SERVICES_2[[#This Row],[PRICES]]*GOODS_N_SERVICES_2[[#This Row],[ITEMS]],"")</f>
        <v/>
      </c>
      <c r="BP157" t="s">
        <v>15758</v>
      </c>
    </row>
    <row r="158" spans="27:72">
      <c r="AE158" t="s">
        <v>6601</v>
      </c>
      <c r="AF158" s="1" t="s">
        <v>6672</v>
      </c>
      <c r="AG158" s="1"/>
      <c r="AH158" s="1">
        <v>8</v>
      </c>
      <c r="AI158" s="1"/>
      <c r="AJ158" s="43"/>
      <c r="AK158" s="324">
        <f t="shared" si="2"/>
        <v>0</v>
      </c>
      <c r="BA158" s="89" t="s">
        <v>4517</v>
      </c>
      <c r="BB158" s="226" t="s">
        <v>4653</v>
      </c>
      <c r="BC158" s="226"/>
      <c r="BD158" s="225">
        <v>0.01</v>
      </c>
      <c r="BE158" s="226"/>
      <c r="BF158" s="226"/>
      <c r="BG158" s="225">
        <f>IFERROR(GOODS_N_SERVICES_2[[#This Row],[PRICES]]*GOODS_N_SERVICES_2[[#This Row],[ITEMS]],"")</f>
        <v>0</v>
      </c>
      <c r="BP158" t="s">
        <v>15759</v>
      </c>
      <c r="BQ158" t="s">
        <v>15760</v>
      </c>
      <c r="BR158" t="s">
        <v>15604</v>
      </c>
      <c r="BS158" t="s">
        <v>15761</v>
      </c>
      <c r="BT158" t="s">
        <v>11787</v>
      </c>
    </row>
    <row r="159" spans="27:72">
      <c r="AE159" t="s">
        <v>6601</v>
      </c>
      <c r="AF159" s="1" t="s">
        <v>6673</v>
      </c>
      <c r="AG159" s="1"/>
      <c r="AH159" s="1">
        <v>8</v>
      </c>
      <c r="AI159" s="1"/>
      <c r="AJ159" s="43"/>
      <c r="AK159" s="324">
        <f t="shared" si="2"/>
        <v>0</v>
      </c>
      <c r="BA159" s="89" t="s">
        <v>4517</v>
      </c>
      <c r="BB159" s="330" t="s">
        <v>4654</v>
      </c>
      <c r="BC159" s="330"/>
      <c r="BD159" s="331">
        <v>0.03</v>
      </c>
      <c r="BE159" s="330"/>
      <c r="BF159" s="330"/>
      <c r="BG159" s="331">
        <f>IFERROR(GOODS_N_SERVICES_2[[#This Row],[PRICES]]*GOODS_N_SERVICES_2[[#This Row],[ITEMS]],"")</f>
        <v>0</v>
      </c>
      <c r="BP159" t="s">
        <v>15762</v>
      </c>
      <c r="BQ159" t="s">
        <v>15763</v>
      </c>
      <c r="BR159" t="s">
        <v>15536</v>
      </c>
      <c r="BS159" t="s">
        <v>15536</v>
      </c>
      <c r="BT159" t="s">
        <v>15766</v>
      </c>
    </row>
    <row r="160" spans="27:72">
      <c r="AE160" t="s">
        <v>6601</v>
      </c>
      <c r="AF160" s="1" t="s">
        <v>6674</v>
      </c>
      <c r="AG160" s="1"/>
      <c r="AH160" s="1">
        <v>8</v>
      </c>
      <c r="AI160" s="1"/>
      <c r="AJ160" s="43"/>
      <c r="AK160" s="324">
        <f t="shared" si="2"/>
        <v>0</v>
      </c>
      <c r="BA160" s="89" t="s">
        <v>4517</v>
      </c>
      <c r="BB160" s="226" t="s">
        <v>4655</v>
      </c>
      <c r="BC160" s="226"/>
      <c r="BD160" s="225" t="s">
        <v>4656</v>
      </c>
      <c r="BE160" s="226"/>
      <c r="BF160" s="226"/>
      <c r="BG160" s="225" t="str">
        <f>IFERROR(GOODS_N_SERVICES_2[[#This Row],[PRICES]]*GOODS_N_SERVICES_2[[#This Row],[ITEMS]],"")</f>
        <v/>
      </c>
      <c r="BR160" t="s">
        <v>15764</v>
      </c>
      <c r="BS160" t="s">
        <v>15765</v>
      </c>
    </row>
    <row r="161" spans="31:72">
      <c r="AE161" t="s">
        <v>6601</v>
      </c>
      <c r="AF161" s="1" t="s">
        <v>6675</v>
      </c>
      <c r="AG161" s="1"/>
      <c r="AH161" s="1">
        <v>8</v>
      </c>
      <c r="AI161" s="1"/>
      <c r="AJ161" s="43"/>
      <c r="AK161" s="324">
        <f t="shared" si="2"/>
        <v>0</v>
      </c>
      <c r="BA161" s="89" t="s">
        <v>4517</v>
      </c>
      <c r="BB161" s="330" t="s">
        <v>4657</v>
      </c>
      <c r="BC161" s="330"/>
      <c r="BD161" s="331">
        <v>0.01</v>
      </c>
      <c r="BE161" s="331" t="s">
        <v>4658</v>
      </c>
      <c r="BF161" s="330"/>
      <c r="BG161" s="331">
        <f>IFERROR(GOODS_N_SERVICES_2[[#This Row],[PRICES]]*GOODS_N_SERVICES_2[[#This Row],[ITEMS]],"")</f>
        <v>0</v>
      </c>
      <c r="BP161" t="s">
        <v>15767</v>
      </c>
    </row>
    <row r="162" spans="31:72">
      <c r="AE162" t="s">
        <v>6601</v>
      </c>
      <c r="AF162" s="1" t="s">
        <v>6676</v>
      </c>
      <c r="AG162" s="1"/>
      <c r="AH162" s="1">
        <v>8</v>
      </c>
      <c r="AI162" s="1"/>
      <c r="AJ162" s="43"/>
      <c r="AK162" s="324">
        <f t="shared" si="2"/>
        <v>0</v>
      </c>
      <c r="BA162" s="89" t="s">
        <v>4517</v>
      </c>
      <c r="BB162" s="226" t="s">
        <v>4426</v>
      </c>
      <c r="BC162" s="226"/>
      <c r="BD162" s="225" t="s">
        <v>4659</v>
      </c>
      <c r="BE162" s="226"/>
      <c r="BF162" s="226"/>
      <c r="BG162" s="225" t="str">
        <f>IFERROR(GOODS_N_SERVICES_2[[#This Row],[PRICES]]*GOODS_N_SERVICES_2[[#This Row],[ITEMS]],"")</f>
        <v/>
      </c>
      <c r="BP162" t="s">
        <v>15768</v>
      </c>
      <c r="BQ162" t="s">
        <v>15544</v>
      </c>
      <c r="BR162" t="s">
        <v>15564</v>
      </c>
      <c r="BS162" t="s">
        <v>15536</v>
      </c>
      <c r="BT162" t="s">
        <v>11720</v>
      </c>
    </row>
    <row r="163" spans="31:72">
      <c r="AE163" t="s">
        <v>6601</v>
      </c>
      <c r="AF163" s="1" t="s">
        <v>6677</v>
      </c>
      <c r="AG163" s="1"/>
      <c r="AH163" s="1">
        <v>8</v>
      </c>
      <c r="AI163" s="1"/>
      <c r="AJ163" s="43"/>
      <c r="AK163" s="324">
        <f t="shared" si="2"/>
        <v>0</v>
      </c>
      <c r="BA163" s="89" t="s">
        <v>4517</v>
      </c>
      <c r="BB163" s="330" t="s">
        <v>4435</v>
      </c>
      <c r="BC163" s="330"/>
      <c r="BD163" s="331" t="s">
        <v>14584</v>
      </c>
      <c r="BE163" s="330"/>
      <c r="BF163" s="330"/>
      <c r="BG163" s="331" t="str">
        <f>IFERROR(GOODS_N_SERVICES_2[[#This Row],[PRICES]]*GOODS_N_SERVICES_2[[#This Row],[ITEMS]],"")</f>
        <v/>
      </c>
      <c r="BR163" t="s">
        <v>15769</v>
      </c>
    </row>
    <row r="164" spans="31:72">
      <c r="AE164" t="s">
        <v>6601</v>
      </c>
      <c r="AF164" s="1" t="s">
        <v>6678</v>
      </c>
      <c r="AG164" s="1"/>
      <c r="AH164" s="1">
        <v>8</v>
      </c>
      <c r="AI164" s="1"/>
      <c r="AJ164" s="43"/>
      <c r="AK164" s="324">
        <f t="shared" si="2"/>
        <v>0</v>
      </c>
      <c r="BA164" s="89" t="s">
        <v>4517</v>
      </c>
      <c r="BB164" s="226" t="s">
        <v>4660</v>
      </c>
      <c r="BC164" s="226"/>
      <c r="BD164" s="225" t="s">
        <v>14522</v>
      </c>
      <c r="BE164" s="226"/>
      <c r="BF164" s="226"/>
      <c r="BG164" s="225" t="str">
        <f>IFERROR(GOODS_N_SERVICES_2[[#This Row],[PRICES]]*GOODS_N_SERVICES_2[[#This Row],[ITEMS]],"")</f>
        <v/>
      </c>
      <c r="BP164" t="s">
        <v>15770</v>
      </c>
      <c r="BQ164" t="s">
        <v>15544</v>
      </c>
      <c r="BR164" t="s">
        <v>15771</v>
      </c>
      <c r="BS164" t="s">
        <v>15772</v>
      </c>
      <c r="BT164" t="s">
        <v>15773</v>
      </c>
    </row>
    <row r="165" spans="31:72">
      <c r="AE165" t="s">
        <v>6601</v>
      </c>
      <c r="AF165" s="1" t="s">
        <v>6679</v>
      </c>
      <c r="AG165" s="1"/>
      <c r="AH165" s="1">
        <v>8</v>
      </c>
      <c r="AI165" s="1"/>
      <c r="AJ165" s="43"/>
      <c r="AK165" s="324">
        <f t="shared" si="2"/>
        <v>0</v>
      </c>
      <c r="BA165" s="89" t="s">
        <v>4517</v>
      </c>
      <c r="BB165" s="330" t="s">
        <v>4661</v>
      </c>
      <c r="BC165" s="330"/>
      <c r="BD165" s="331">
        <v>0.02</v>
      </c>
      <c r="BE165" s="330"/>
      <c r="BF165" s="330"/>
      <c r="BG165" s="331">
        <f>IFERROR(GOODS_N_SERVICES_2[[#This Row],[PRICES]]*GOODS_N_SERVICES_2[[#This Row],[ITEMS]],"")</f>
        <v>0</v>
      </c>
      <c r="BP165" t="s">
        <v>15774</v>
      </c>
    </row>
    <row r="166" spans="31:72">
      <c r="AE166" t="s">
        <v>6601</v>
      </c>
      <c r="AF166" s="1" t="s">
        <v>6680</v>
      </c>
      <c r="AG166" s="1"/>
      <c r="AH166" s="1">
        <v>8</v>
      </c>
      <c r="AI166" s="1"/>
      <c r="AJ166" s="43"/>
      <c r="AK166" s="324">
        <f t="shared" si="2"/>
        <v>0</v>
      </c>
      <c r="BA166" s="89" t="s">
        <v>4517</v>
      </c>
      <c r="BB166" s="226" t="s">
        <v>4437</v>
      </c>
      <c r="BC166" s="226"/>
      <c r="BD166" s="225" t="s">
        <v>14585</v>
      </c>
      <c r="BE166" s="226"/>
      <c r="BF166" s="226"/>
      <c r="BG166" s="225" t="str">
        <f>IFERROR(GOODS_N_SERVICES_2[[#This Row],[PRICES]]*GOODS_N_SERVICES_2[[#This Row],[ITEMS]],"")</f>
        <v/>
      </c>
      <c r="BP166" t="s">
        <v>15775</v>
      </c>
      <c r="BQ166" t="s">
        <v>15776</v>
      </c>
      <c r="BR166" t="s">
        <v>15604</v>
      </c>
      <c r="BS166" t="s">
        <v>15536</v>
      </c>
      <c r="BT166" t="s">
        <v>15778</v>
      </c>
    </row>
    <row r="167" spans="31:72">
      <c r="AE167" t="s">
        <v>6601</v>
      </c>
      <c r="AF167" s="1" t="s">
        <v>6681</v>
      </c>
      <c r="AG167" s="1"/>
      <c r="AH167" s="1">
        <v>8</v>
      </c>
      <c r="AI167" s="1"/>
      <c r="AJ167" s="43"/>
      <c r="AK167" s="324">
        <f t="shared" si="2"/>
        <v>0</v>
      </c>
      <c r="BA167" s="89" t="s">
        <v>4517</v>
      </c>
      <c r="BB167" s="330" t="s">
        <v>4662</v>
      </c>
      <c r="BC167" s="330"/>
      <c r="BD167" s="331" t="s">
        <v>4663</v>
      </c>
      <c r="BE167" s="330"/>
      <c r="BF167" s="330"/>
      <c r="BG167" s="331" t="str">
        <f>IFERROR(GOODS_N_SERVICES_2[[#This Row],[PRICES]]*GOODS_N_SERVICES_2[[#This Row],[ITEMS]],"")</f>
        <v/>
      </c>
      <c r="BS167" t="s">
        <v>15777</v>
      </c>
    </row>
    <row r="168" spans="31:72">
      <c r="AE168" t="s">
        <v>6601</v>
      </c>
      <c r="AF168" s="1" t="s">
        <v>6682</v>
      </c>
      <c r="AG168" s="1"/>
      <c r="AH168" s="1">
        <v>8</v>
      </c>
      <c r="AI168" s="1"/>
      <c r="AJ168" s="43"/>
      <c r="AK168" s="324">
        <f t="shared" si="2"/>
        <v>0</v>
      </c>
      <c r="BA168" s="89" t="s">
        <v>4517</v>
      </c>
      <c r="BB168" s="226" t="s">
        <v>4664</v>
      </c>
      <c r="BC168" s="226"/>
      <c r="BD168" s="225">
        <v>0.02</v>
      </c>
      <c r="BE168" s="226"/>
      <c r="BF168" s="226"/>
      <c r="BG168" s="225">
        <f>IFERROR(GOODS_N_SERVICES_2[[#This Row],[PRICES]]*GOODS_N_SERVICES_2[[#This Row],[ITEMS]],"")</f>
        <v>0</v>
      </c>
      <c r="BP168" t="s">
        <v>15779</v>
      </c>
      <c r="BQ168" t="s">
        <v>15780</v>
      </c>
      <c r="BR168" t="s">
        <v>15781</v>
      </c>
      <c r="BS168" t="s">
        <v>15782</v>
      </c>
      <c r="BT168" t="s">
        <v>15562</v>
      </c>
    </row>
    <row r="169" spans="31:72">
      <c r="AE169" t="s">
        <v>6601</v>
      </c>
      <c r="AF169" s="1" t="s">
        <v>6683</v>
      </c>
      <c r="AG169" s="1"/>
      <c r="AH169" s="1">
        <v>8</v>
      </c>
      <c r="AI169" s="1"/>
      <c r="AJ169" s="43"/>
      <c r="AK169" s="324">
        <f t="shared" si="2"/>
        <v>0</v>
      </c>
      <c r="BA169" s="89" t="s">
        <v>4517</v>
      </c>
      <c r="BB169" s="332" t="s">
        <v>4665</v>
      </c>
      <c r="BC169" s="332" t="s">
        <v>2476</v>
      </c>
      <c r="BG169">
        <f>IFERROR(GOODS_N_SERVICES_2[[#This Row],[PRICES]]*GOODS_N_SERVICES_2[[#This Row],[ITEMS]],"")</f>
        <v>0</v>
      </c>
      <c r="BP169" t="s">
        <v>15783</v>
      </c>
      <c r="BQ169" t="s">
        <v>15586</v>
      </c>
      <c r="BR169" t="s">
        <v>15594</v>
      </c>
      <c r="BS169" t="s">
        <v>15784</v>
      </c>
      <c r="BT169" t="s">
        <v>6484</v>
      </c>
    </row>
    <row r="170" spans="31:72">
      <c r="AE170" t="s">
        <v>6601</v>
      </c>
      <c r="AF170" s="1" t="s">
        <v>6684</v>
      </c>
      <c r="AG170" s="1"/>
      <c r="AH170" s="1">
        <v>8</v>
      </c>
      <c r="AI170" s="1"/>
      <c r="AJ170" s="43"/>
      <c r="AK170" s="324">
        <f t="shared" si="2"/>
        <v>0</v>
      </c>
      <c r="BA170" s="89" t="s">
        <v>4517</v>
      </c>
      <c r="BB170" s="226" t="s">
        <v>4666</v>
      </c>
      <c r="BC170" s="226"/>
      <c r="BD170" s="225">
        <v>0.04</v>
      </c>
      <c r="BE170" s="226"/>
      <c r="BF170" s="226"/>
      <c r="BG170" s="225">
        <f>IFERROR(GOODS_N_SERVICES_2[[#This Row],[PRICES]]*GOODS_N_SERVICES_2[[#This Row],[ITEMS]],"")</f>
        <v>0</v>
      </c>
      <c r="BP170" t="s">
        <v>15785</v>
      </c>
      <c r="BQ170" t="s">
        <v>15786</v>
      </c>
      <c r="BR170" t="s">
        <v>15787</v>
      </c>
      <c r="BS170" t="s">
        <v>15550</v>
      </c>
      <c r="BT170" t="s">
        <v>11416</v>
      </c>
    </row>
    <row r="171" spans="31:72">
      <c r="AE171" t="s">
        <v>6601</v>
      </c>
      <c r="AF171" s="1" t="s">
        <v>6685</v>
      </c>
      <c r="AG171" s="1"/>
      <c r="AH171" s="1">
        <v>8</v>
      </c>
      <c r="AI171" s="1"/>
      <c r="AJ171" s="43"/>
      <c r="AK171" s="324">
        <f t="shared" si="2"/>
        <v>0</v>
      </c>
      <c r="BA171" s="89" t="s">
        <v>4517</v>
      </c>
      <c r="BB171" s="330" t="s">
        <v>4667</v>
      </c>
      <c r="BC171" s="330"/>
      <c r="BD171" s="331">
        <v>0.5</v>
      </c>
      <c r="BE171" s="330"/>
      <c r="BF171" s="330"/>
      <c r="BG171" s="331">
        <f>IFERROR(GOODS_N_SERVICES_2[[#This Row],[PRICES]]*GOODS_N_SERVICES_2[[#This Row],[ITEMS]],"")</f>
        <v>0</v>
      </c>
      <c r="BP171" t="s">
        <v>15788</v>
      </c>
      <c r="BQ171" t="s">
        <v>15789</v>
      </c>
      <c r="BR171" t="s">
        <v>15522</v>
      </c>
      <c r="BS171" t="s">
        <v>15521</v>
      </c>
      <c r="BT171" t="s">
        <v>15790</v>
      </c>
    </row>
    <row r="172" spans="31:72">
      <c r="AE172" t="s">
        <v>6601</v>
      </c>
      <c r="AF172" s="1" t="s">
        <v>6686</v>
      </c>
      <c r="AG172" s="1"/>
      <c r="AH172" s="1">
        <v>8</v>
      </c>
      <c r="AI172" s="1"/>
      <c r="AJ172" s="43"/>
      <c r="AK172" s="324">
        <f t="shared" si="2"/>
        <v>0</v>
      </c>
      <c r="BA172" s="89" t="s">
        <v>4517</v>
      </c>
      <c r="BB172" s="226" t="s">
        <v>4668</v>
      </c>
      <c r="BC172" s="226"/>
      <c r="BD172" s="225">
        <v>10</v>
      </c>
      <c r="BE172" s="226"/>
      <c r="BF172" s="226"/>
      <c r="BG172" s="225">
        <f>IFERROR(GOODS_N_SERVICES_2[[#This Row],[PRICES]]*GOODS_N_SERVICES_2[[#This Row],[ITEMS]],"")</f>
        <v>0</v>
      </c>
      <c r="BP172" t="s">
        <v>15791</v>
      </c>
      <c r="BQ172" t="s">
        <v>15792</v>
      </c>
      <c r="BR172" t="s">
        <v>15533</v>
      </c>
      <c r="BS172" t="s">
        <v>15545</v>
      </c>
      <c r="BT172" t="s">
        <v>15567</v>
      </c>
    </row>
    <row r="173" spans="31:72">
      <c r="AE173" t="s">
        <v>6601</v>
      </c>
      <c r="AF173" s="1" t="s">
        <v>6687</v>
      </c>
      <c r="AG173" s="1"/>
      <c r="AH173" s="1">
        <v>5</v>
      </c>
      <c r="AI173" s="1"/>
      <c r="AJ173" s="43"/>
      <c r="AK173" s="324">
        <f t="shared" si="2"/>
        <v>0</v>
      </c>
      <c r="BA173" s="89" t="s">
        <v>4517</v>
      </c>
      <c r="BB173" s="330" t="s">
        <v>4669</v>
      </c>
      <c r="BC173" s="330"/>
      <c r="BD173" s="331">
        <v>5</v>
      </c>
      <c r="BE173" s="330"/>
      <c r="BF173" s="330"/>
      <c r="BG173" s="331">
        <f>IFERROR(GOODS_N_SERVICES_2[[#This Row],[PRICES]]*GOODS_N_SERVICES_2[[#This Row],[ITEMS]],"")</f>
        <v>0</v>
      </c>
      <c r="BP173" t="s">
        <v>15793</v>
      </c>
      <c r="BQ173" t="s">
        <v>15786</v>
      </c>
      <c r="BR173" t="s">
        <v>15794</v>
      </c>
      <c r="BS173" t="s">
        <v>15536</v>
      </c>
      <c r="BT173" t="s">
        <v>11489</v>
      </c>
    </row>
    <row r="174" spans="31:72">
      <c r="AE174" t="s">
        <v>6601</v>
      </c>
      <c r="AF174" s="1" t="s">
        <v>6688</v>
      </c>
      <c r="AG174" s="1"/>
      <c r="AH174" s="1">
        <v>5</v>
      </c>
      <c r="AI174" s="1"/>
      <c r="AJ174" s="43"/>
      <c r="AK174" s="324">
        <f t="shared" si="2"/>
        <v>0</v>
      </c>
      <c r="BA174" s="89" t="s">
        <v>4517</v>
      </c>
      <c r="BB174" s="226" t="s">
        <v>4670</v>
      </c>
      <c r="BC174" s="226"/>
      <c r="BD174" s="225">
        <v>50</v>
      </c>
      <c r="BE174" s="226"/>
      <c r="BF174" s="226"/>
      <c r="BG174" s="225">
        <f>IFERROR(GOODS_N_SERVICES_2[[#This Row],[PRICES]]*GOODS_N_SERVICES_2[[#This Row],[ITEMS]],"")</f>
        <v>0</v>
      </c>
      <c r="BS174" t="s">
        <v>15769</v>
      </c>
    </row>
    <row r="175" spans="31:72">
      <c r="AE175" t="s">
        <v>6601</v>
      </c>
      <c r="AF175" s="1" t="s">
        <v>6689</v>
      </c>
      <c r="AG175" s="1"/>
      <c r="AH175" s="1">
        <v>8</v>
      </c>
      <c r="AI175" s="1"/>
      <c r="AJ175" s="43"/>
      <c r="AK175" s="324">
        <f t="shared" si="2"/>
        <v>0</v>
      </c>
      <c r="BA175" s="89" t="s">
        <v>4517</v>
      </c>
      <c r="BB175" s="330" t="s">
        <v>4671</v>
      </c>
      <c r="BC175" s="330"/>
      <c r="BD175" s="331" t="s">
        <v>4311</v>
      </c>
      <c r="BE175" s="330"/>
      <c r="BF175" s="330"/>
      <c r="BG175" s="331" t="str">
        <f>IFERROR(GOODS_N_SERVICES_2[[#This Row],[PRICES]]*GOODS_N_SERVICES_2[[#This Row],[ITEMS]],"")</f>
        <v/>
      </c>
      <c r="BP175" t="s">
        <v>15795</v>
      </c>
      <c r="BQ175" t="s">
        <v>15786</v>
      </c>
      <c r="BR175" t="s">
        <v>15572</v>
      </c>
      <c r="BS175" t="s">
        <v>15702</v>
      </c>
      <c r="BT175" t="s">
        <v>6484</v>
      </c>
    </row>
    <row r="176" spans="31:72">
      <c r="AE176" t="s">
        <v>6601</v>
      </c>
      <c r="AF176" s="1" t="s">
        <v>6690</v>
      </c>
      <c r="AG176" s="1"/>
      <c r="AH176" s="1">
        <v>75</v>
      </c>
      <c r="AI176" s="1"/>
      <c r="AJ176" s="43"/>
      <c r="AK176" s="324">
        <f t="shared" si="2"/>
        <v>0</v>
      </c>
      <c r="BA176" s="89" t="s">
        <v>4517</v>
      </c>
      <c r="BB176" s="226" t="s">
        <v>4672</v>
      </c>
      <c r="BC176" s="226"/>
      <c r="BD176" s="225">
        <v>0.3</v>
      </c>
      <c r="BE176" s="226"/>
      <c r="BF176" s="226"/>
      <c r="BG176" s="225">
        <f>IFERROR(GOODS_N_SERVICES_2[[#This Row],[PRICES]]*GOODS_N_SERVICES_2[[#This Row],[ITEMS]],"")</f>
        <v>0</v>
      </c>
      <c r="BP176" t="s">
        <v>15796</v>
      </c>
      <c r="BQ176" t="s">
        <v>15797</v>
      </c>
      <c r="BR176" t="s">
        <v>15798</v>
      </c>
      <c r="BS176" t="s">
        <v>15799</v>
      </c>
      <c r="BT176" t="s">
        <v>11864</v>
      </c>
    </row>
    <row r="177" spans="31:72">
      <c r="AE177" t="s">
        <v>6601</v>
      </c>
      <c r="AF177" s="1" t="s">
        <v>6691</v>
      </c>
      <c r="AG177" s="1"/>
      <c r="AH177" s="1">
        <v>5</v>
      </c>
      <c r="AI177" s="1"/>
      <c r="AJ177" s="43"/>
      <c r="AK177" s="324">
        <f t="shared" si="2"/>
        <v>0</v>
      </c>
      <c r="BA177" s="89" t="s">
        <v>4517</v>
      </c>
      <c r="BB177" s="330" t="s">
        <v>4661</v>
      </c>
      <c r="BC177" s="330"/>
      <c r="BD177" s="331">
        <v>1</v>
      </c>
      <c r="BE177" s="330"/>
      <c r="BF177" s="330"/>
      <c r="BG177" s="331">
        <f>IFERROR(GOODS_N_SERVICES_2[[#This Row],[PRICES]]*GOODS_N_SERVICES_2[[#This Row],[ITEMS]],"")</f>
        <v>0</v>
      </c>
      <c r="BP177" t="s">
        <v>15800</v>
      </c>
      <c r="BQ177" t="s">
        <v>15590</v>
      </c>
      <c r="BR177" t="s">
        <v>15772</v>
      </c>
      <c r="BS177" t="s">
        <v>15801</v>
      </c>
      <c r="BT177" t="s">
        <v>15562</v>
      </c>
    </row>
    <row r="178" spans="31:72">
      <c r="AE178" t="s">
        <v>6601</v>
      </c>
      <c r="AF178" s="1" t="s">
        <v>6692</v>
      </c>
      <c r="AG178" s="1"/>
      <c r="AH178" s="1">
        <v>20</v>
      </c>
      <c r="AI178" s="1"/>
      <c r="AJ178" s="43"/>
      <c r="AK178" s="324">
        <f t="shared" si="2"/>
        <v>0</v>
      </c>
      <c r="BA178" s="89" t="s">
        <v>4517</v>
      </c>
      <c r="BB178" s="226" t="s">
        <v>4673</v>
      </c>
      <c r="BC178" s="226"/>
      <c r="BD178" s="225" t="s">
        <v>14652</v>
      </c>
      <c r="BE178" s="226" t="s">
        <v>14653</v>
      </c>
      <c r="BF178" s="226"/>
      <c r="BG178" s="225" t="str">
        <f>IFERROR(GOODS_N_SERVICES_2[[#This Row],[PRICES]]*GOODS_N_SERVICES_2[[#This Row],[ITEMS]],"")</f>
        <v/>
      </c>
      <c r="BP178" t="s">
        <v>15802</v>
      </c>
      <c r="BQ178" t="s">
        <v>15803</v>
      </c>
      <c r="BR178" t="s">
        <v>15557</v>
      </c>
      <c r="BS178" t="s">
        <v>15761</v>
      </c>
      <c r="BT178" t="s">
        <v>11489</v>
      </c>
    </row>
    <row r="179" spans="31:72">
      <c r="AE179" t="s">
        <v>6601</v>
      </c>
      <c r="AF179" s="1" t="s">
        <v>6693</v>
      </c>
      <c r="AG179" s="1"/>
      <c r="AH179" s="1">
        <v>10</v>
      </c>
      <c r="AI179" s="1"/>
      <c r="AJ179" s="43"/>
      <c r="AK179" s="324">
        <f t="shared" si="2"/>
        <v>0</v>
      </c>
      <c r="BA179" s="89" t="s">
        <v>4517</v>
      </c>
      <c r="BB179" s="330" t="s">
        <v>4470</v>
      </c>
      <c r="BC179" s="330"/>
      <c r="BD179" s="331" t="s">
        <v>4674</v>
      </c>
      <c r="BE179" s="330"/>
      <c r="BF179" s="330"/>
      <c r="BG179" s="331" t="str">
        <f>IFERROR(GOODS_N_SERVICES_2[[#This Row],[PRICES]]*GOODS_N_SERVICES_2[[#This Row],[ITEMS]],"")</f>
        <v/>
      </c>
      <c r="BP179" t="s">
        <v>15804</v>
      </c>
    </row>
    <row r="180" spans="31:72">
      <c r="AE180" t="s">
        <v>6601</v>
      </c>
      <c r="AF180" s="1" t="s">
        <v>6694</v>
      </c>
      <c r="AG180" s="1"/>
      <c r="AH180" s="1">
        <v>7</v>
      </c>
      <c r="AI180" s="1"/>
      <c r="AJ180" s="43"/>
      <c r="AK180" s="324">
        <f t="shared" si="2"/>
        <v>0</v>
      </c>
      <c r="BA180" s="89" t="s">
        <v>4517</v>
      </c>
      <c r="BB180" s="226" t="s">
        <v>4675</v>
      </c>
      <c r="BC180" s="226"/>
      <c r="BD180" s="225">
        <v>0.01</v>
      </c>
      <c r="BE180" s="226"/>
      <c r="BF180" s="226"/>
      <c r="BG180" s="225">
        <f>IFERROR(GOODS_N_SERVICES_2[[#This Row],[PRICES]]*GOODS_N_SERVICES_2[[#This Row],[ITEMS]],"")</f>
        <v>0</v>
      </c>
    </row>
    <row r="181" spans="31:72">
      <c r="AE181" t="s">
        <v>6601</v>
      </c>
      <c r="AF181" s="1" t="s">
        <v>6695</v>
      </c>
      <c r="AG181" s="1"/>
      <c r="AH181" s="1">
        <v>5</v>
      </c>
      <c r="AI181" s="1"/>
      <c r="AJ181" s="43"/>
      <c r="AK181" s="324">
        <f t="shared" si="2"/>
        <v>0</v>
      </c>
      <c r="BA181" s="89" t="s">
        <v>4517</v>
      </c>
      <c r="BB181" s="332" t="s">
        <v>4481</v>
      </c>
      <c r="BC181" s="332" t="s">
        <v>2476</v>
      </c>
      <c r="BD181" s="333"/>
      <c r="BE181" s="332"/>
      <c r="BF181" s="332"/>
      <c r="BG181" s="333">
        <f>IFERROR(GOODS_N_SERVICES_2[[#This Row],[PRICES]]*GOODS_N_SERVICES_2[[#This Row],[ITEMS]],"")</f>
        <v>0</v>
      </c>
      <c r="BP181" t="s">
        <v>15805</v>
      </c>
    </row>
    <row r="182" spans="31:72">
      <c r="AE182" t="s">
        <v>6601</v>
      </c>
      <c r="AF182" s="1" t="s">
        <v>6696</v>
      </c>
      <c r="AG182" s="1"/>
      <c r="AH182" s="1">
        <v>12</v>
      </c>
      <c r="AI182" s="1"/>
      <c r="AJ182" s="43"/>
      <c r="AK182" s="324">
        <f t="shared" si="2"/>
        <v>0</v>
      </c>
      <c r="BA182" s="89" t="s">
        <v>4517</v>
      </c>
      <c r="BB182" s="226" t="s">
        <v>4676</v>
      </c>
      <c r="BC182" s="226"/>
      <c r="BD182" s="225">
        <v>0.02</v>
      </c>
      <c r="BE182" s="226"/>
      <c r="BF182" s="226"/>
      <c r="BG182" s="225">
        <f>IFERROR(GOODS_N_SERVICES_2[[#This Row],[PRICES]]*GOODS_N_SERVICES_2[[#This Row],[ITEMS]],"")</f>
        <v>0</v>
      </c>
    </row>
    <row r="183" spans="31:72">
      <c r="AE183" t="s">
        <v>6601</v>
      </c>
      <c r="AF183" s="1" t="s">
        <v>6697</v>
      </c>
      <c r="AG183" s="1"/>
      <c r="AH183" s="1">
        <v>25</v>
      </c>
      <c r="AI183" s="1"/>
      <c r="AJ183" s="43"/>
      <c r="AK183" s="324">
        <f t="shared" si="2"/>
        <v>0</v>
      </c>
      <c r="BA183" s="89" t="s">
        <v>4517</v>
      </c>
      <c r="BB183" s="330" t="s">
        <v>4677</v>
      </c>
      <c r="BC183" s="330"/>
      <c r="BD183" s="331">
        <v>3</v>
      </c>
      <c r="BE183" s="330"/>
      <c r="BF183" s="330"/>
      <c r="BG183" s="331">
        <f>IFERROR(GOODS_N_SERVICES_2[[#This Row],[PRICES]]*GOODS_N_SERVICES_2[[#This Row],[ITEMS]],"")</f>
        <v>0</v>
      </c>
      <c r="BP183" t="s">
        <v>15806</v>
      </c>
    </row>
    <row r="184" spans="31:72">
      <c r="AE184" t="s">
        <v>6601</v>
      </c>
      <c r="AF184" s="1" t="s">
        <v>6698</v>
      </c>
      <c r="AG184" s="1"/>
      <c r="AH184" s="1" t="e">
        <v>#VALUE!</v>
      </c>
      <c r="AI184" s="1"/>
      <c r="AJ184" s="43"/>
      <c r="AK184" s="324" t="e">
        <f t="shared" si="2"/>
        <v>#VALUE!</v>
      </c>
      <c r="BA184" s="89" t="s">
        <v>4517</v>
      </c>
      <c r="BB184" s="226" t="s">
        <v>4489</v>
      </c>
      <c r="BC184" s="226"/>
      <c r="BD184" s="225" t="s">
        <v>4311</v>
      </c>
      <c r="BE184" s="226"/>
      <c r="BF184" s="226"/>
      <c r="BG184" s="225" t="str">
        <f>IFERROR(GOODS_N_SERVICES_2[[#This Row],[PRICES]]*GOODS_N_SERVICES_2[[#This Row],[ITEMS]],"")</f>
        <v/>
      </c>
    </row>
    <row r="185" spans="31:72">
      <c r="AE185" t="s">
        <v>6601</v>
      </c>
      <c r="AF185" s="1" t="s">
        <v>6699</v>
      </c>
      <c r="AG185" s="1"/>
      <c r="AH185" s="1">
        <v>0.04</v>
      </c>
      <c r="AI185" s="1"/>
      <c r="AJ185" s="43"/>
      <c r="AK185" s="324">
        <f t="shared" si="2"/>
        <v>0</v>
      </c>
      <c r="BA185" s="89" t="s">
        <v>4517</v>
      </c>
      <c r="BB185" s="330" t="s">
        <v>4618</v>
      </c>
      <c r="BC185" s="330"/>
      <c r="BD185" s="331" t="s">
        <v>14586</v>
      </c>
      <c r="BE185" s="330"/>
      <c r="BF185" s="330"/>
      <c r="BG185" s="331" t="str">
        <f>IFERROR(GOODS_N_SERVICES_2[[#This Row],[PRICES]]*GOODS_N_SERVICES_2[[#This Row],[ITEMS]],"")</f>
        <v/>
      </c>
      <c r="BP185" t="s">
        <v>15807</v>
      </c>
    </row>
    <row r="186" spans="31:72">
      <c r="AE186" t="s">
        <v>6601</v>
      </c>
      <c r="AF186" s="1" t="s">
        <v>6700</v>
      </c>
      <c r="AG186" s="1"/>
      <c r="AH186" s="1">
        <v>0.2</v>
      </c>
      <c r="AI186" s="1"/>
      <c r="AJ186" s="43"/>
      <c r="AK186" s="324">
        <f t="shared" si="2"/>
        <v>0</v>
      </c>
      <c r="BA186" s="89" t="s">
        <v>4517</v>
      </c>
      <c r="BB186" s="226" t="s">
        <v>4620</v>
      </c>
      <c r="BC186" s="226"/>
      <c r="BD186" s="225">
        <v>0.03</v>
      </c>
      <c r="BE186" s="226"/>
      <c r="BF186" s="226"/>
      <c r="BG186" s="225">
        <f>IFERROR(GOODS_N_SERVICES_2[[#This Row],[PRICES]]*GOODS_N_SERVICES_2[[#This Row],[ITEMS]],"")</f>
        <v>0</v>
      </c>
    </row>
    <row r="187" spans="31:72">
      <c r="AE187" t="s">
        <v>6601</v>
      </c>
      <c r="AF187" s="1" t="s">
        <v>6701</v>
      </c>
      <c r="AG187" s="1"/>
      <c r="AH187" s="1">
        <v>0.1</v>
      </c>
      <c r="AI187" s="1"/>
      <c r="AJ187" s="43"/>
      <c r="AK187" s="324">
        <f t="shared" si="2"/>
        <v>0</v>
      </c>
      <c r="BA187" s="89" t="s">
        <v>4517</v>
      </c>
      <c r="BB187" s="330" t="s">
        <v>4678</v>
      </c>
      <c r="BC187" s="330"/>
      <c r="BD187" s="331">
        <v>0.5</v>
      </c>
      <c r="BE187" s="330"/>
      <c r="BF187" s="330"/>
      <c r="BG187" s="331">
        <f>IFERROR(GOODS_N_SERVICES_2[[#This Row],[PRICES]]*GOODS_N_SERVICES_2[[#This Row],[ITEMS]],"")</f>
        <v>0</v>
      </c>
      <c r="BP187" t="s">
        <v>15808</v>
      </c>
    </row>
    <row r="188" spans="31:72">
      <c r="AE188" t="s">
        <v>6601</v>
      </c>
      <c r="AF188" s="1" t="s">
        <v>6702</v>
      </c>
      <c r="AG188" s="1"/>
      <c r="AH188" s="1">
        <v>4</v>
      </c>
      <c r="AI188" s="1"/>
      <c r="AJ188" s="43"/>
      <c r="AK188" s="324">
        <f t="shared" si="2"/>
        <v>0</v>
      </c>
      <c r="BA188" s="89" t="s">
        <v>4517</v>
      </c>
      <c r="BB188" s="226" t="s">
        <v>4679</v>
      </c>
      <c r="BC188" s="226"/>
      <c r="BD188" s="225" t="s">
        <v>4680</v>
      </c>
      <c r="BE188" s="226"/>
      <c r="BF188" s="226"/>
      <c r="BG188" s="225" t="str">
        <f>IFERROR(GOODS_N_SERVICES_2[[#This Row],[PRICES]]*GOODS_N_SERVICES_2[[#This Row],[ITEMS]],"")</f>
        <v/>
      </c>
    </row>
    <row r="189" spans="31:72">
      <c r="AE189" t="s">
        <v>6601</v>
      </c>
      <c r="AF189" s="1" t="s">
        <v>6703</v>
      </c>
      <c r="AG189" s="1"/>
      <c r="AH189" s="1">
        <v>4</v>
      </c>
      <c r="AI189" s="1"/>
      <c r="AJ189" s="43"/>
      <c r="AK189" s="324">
        <f t="shared" si="2"/>
        <v>0</v>
      </c>
      <c r="BA189" s="89" t="s">
        <v>4517</v>
      </c>
      <c r="BB189" s="330" t="s">
        <v>4681</v>
      </c>
      <c r="BC189" s="330"/>
      <c r="BD189" s="331">
        <v>0.5</v>
      </c>
      <c r="BE189" s="330"/>
      <c r="BF189" s="330"/>
      <c r="BG189" s="331">
        <f>IFERROR(GOODS_N_SERVICES_2[[#This Row],[PRICES]]*GOODS_N_SERVICES_2[[#This Row],[ITEMS]],"")</f>
        <v>0</v>
      </c>
      <c r="BP189" t="s">
        <v>15809</v>
      </c>
    </row>
    <row r="190" spans="31:72">
      <c r="AE190" t="s">
        <v>6601</v>
      </c>
      <c r="AF190" s="1" t="s">
        <v>6704</v>
      </c>
      <c r="AG190" s="1"/>
      <c r="AH190" s="1">
        <v>3</v>
      </c>
      <c r="AI190" s="1"/>
      <c r="AJ190" s="43"/>
      <c r="AK190" s="324">
        <f t="shared" si="2"/>
        <v>0</v>
      </c>
      <c r="BA190" s="89" t="s">
        <v>4517</v>
      </c>
      <c r="BB190" s="226" t="s">
        <v>3601</v>
      </c>
      <c r="BC190" s="226"/>
      <c r="BD190" s="225">
        <v>0.2</v>
      </c>
      <c r="BE190" s="226"/>
      <c r="BF190" s="226"/>
      <c r="BG190" s="225">
        <f>IFERROR(GOODS_N_SERVICES_2[[#This Row],[PRICES]]*GOODS_N_SERVICES_2[[#This Row],[ITEMS]],"")</f>
        <v>0</v>
      </c>
    </row>
    <row r="191" spans="31:72">
      <c r="AE191" t="s">
        <v>6601</v>
      </c>
      <c r="AF191" s="1" t="s">
        <v>6705</v>
      </c>
      <c r="AG191" s="1"/>
      <c r="AH191" s="1">
        <v>3</v>
      </c>
      <c r="AI191" s="1"/>
      <c r="AJ191" s="43"/>
      <c r="AK191" s="324">
        <f t="shared" si="2"/>
        <v>0</v>
      </c>
      <c r="BA191" s="89" t="s">
        <v>4517</v>
      </c>
      <c r="BB191" s="330" t="s">
        <v>4682</v>
      </c>
      <c r="BC191" s="330"/>
      <c r="BD191" s="331">
        <v>0.1</v>
      </c>
      <c r="BE191" s="330"/>
      <c r="BF191" s="330"/>
      <c r="BG191" s="331">
        <f>IFERROR(GOODS_N_SERVICES_2[[#This Row],[PRICES]]*GOODS_N_SERVICES_2[[#This Row],[ITEMS]],"")</f>
        <v>0</v>
      </c>
      <c r="BP191" t="s">
        <v>15810</v>
      </c>
    </row>
    <row r="192" spans="31:72">
      <c r="AE192" t="s">
        <v>6601</v>
      </c>
      <c r="AF192" s="1" t="s">
        <v>6706</v>
      </c>
      <c r="AG192" s="1"/>
      <c r="AH192" s="1">
        <v>1</v>
      </c>
      <c r="AI192" s="1"/>
      <c r="AJ192" s="43"/>
      <c r="AK192" s="324">
        <f t="shared" si="2"/>
        <v>0</v>
      </c>
      <c r="BA192" s="89" t="s">
        <v>4517</v>
      </c>
      <c r="BB192" s="332" t="s">
        <v>4498</v>
      </c>
      <c r="BC192" s="332" t="s">
        <v>2476</v>
      </c>
      <c r="BD192" s="333" t="s">
        <v>4683</v>
      </c>
      <c r="BE192" s="332"/>
      <c r="BF192" s="332"/>
      <c r="BG192" s="333" t="str">
        <f>IFERROR(GOODS_N_SERVICES_2[[#This Row],[PRICES]]*GOODS_N_SERVICES_2[[#This Row],[ITEMS]],"")</f>
        <v/>
      </c>
    </row>
    <row r="193" spans="31:68">
      <c r="AE193" t="s">
        <v>6601</v>
      </c>
      <c r="AF193" s="1" t="s">
        <v>6707</v>
      </c>
      <c r="AG193" s="1"/>
      <c r="AH193" s="1">
        <v>3</v>
      </c>
      <c r="AI193" s="1"/>
      <c r="AJ193" s="43"/>
      <c r="AK193" s="324">
        <f t="shared" si="2"/>
        <v>0</v>
      </c>
      <c r="BA193" s="89" t="s">
        <v>4518</v>
      </c>
      <c r="BB193" s="328" t="s">
        <v>4518</v>
      </c>
      <c r="BC193" s="328"/>
      <c r="BD193" s="329"/>
      <c r="BE193" s="328"/>
      <c r="BF193" s="328"/>
      <c r="BG193" s="329">
        <f>IFERROR(GOODS_N_SERVICES_2[[#This Row],[PRICES]]*GOODS_N_SERVICES_2[[#This Row],[ITEMS]],"")</f>
        <v>0</v>
      </c>
      <c r="BP193" t="s">
        <v>15811</v>
      </c>
    </row>
    <row r="194" spans="31:68">
      <c r="AE194" t="s">
        <v>6601</v>
      </c>
      <c r="AF194" s="1" t="s">
        <v>6708</v>
      </c>
      <c r="AG194" s="1"/>
      <c r="AH194" s="1">
        <v>4</v>
      </c>
      <c r="AI194" s="1"/>
      <c r="AJ194" s="43"/>
      <c r="AK194" s="324">
        <f t="shared" si="2"/>
        <v>0</v>
      </c>
      <c r="BA194" s="89" t="s">
        <v>4518</v>
      </c>
      <c r="BB194" s="226" t="s">
        <v>4421</v>
      </c>
      <c r="BC194" s="226"/>
      <c r="BD194" s="226"/>
      <c r="BE194" s="225" t="s">
        <v>14543</v>
      </c>
      <c r="BF194" s="226"/>
      <c r="BG194" s="225">
        <f>IFERROR(GOODS_N_SERVICES_2[[#This Row],[PRICES]]*GOODS_N_SERVICES_2[[#This Row],[ITEMS]],"")</f>
        <v>0</v>
      </c>
    </row>
    <row r="195" spans="31:68">
      <c r="AE195" t="s">
        <v>6601</v>
      </c>
      <c r="AF195" s="1" t="s">
        <v>6709</v>
      </c>
      <c r="AG195" s="1"/>
      <c r="AH195" s="1">
        <v>7</v>
      </c>
      <c r="AI195" s="1"/>
      <c r="AJ195" s="43"/>
      <c r="AK195" s="324">
        <f t="shared" si="2"/>
        <v>0</v>
      </c>
      <c r="BA195" s="89" t="s">
        <v>4518</v>
      </c>
      <c r="BB195" s="330" t="s">
        <v>4684</v>
      </c>
      <c r="BC195" s="330"/>
      <c r="BD195" s="330">
        <v>1</v>
      </c>
      <c r="BE195" s="330"/>
      <c r="BF195" s="330"/>
      <c r="BG195" s="331">
        <f>IFERROR(GOODS_N_SERVICES_2[[#This Row],[PRICES]]*GOODS_N_SERVICES_2[[#This Row],[ITEMS]],"")</f>
        <v>0</v>
      </c>
      <c r="BP195" t="s">
        <v>15812</v>
      </c>
    </row>
    <row r="196" spans="31:68">
      <c r="AE196" t="s">
        <v>6601</v>
      </c>
      <c r="AF196" s="1" t="s">
        <v>6710</v>
      </c>
      <c r="AG196" s="1"/>
      <c r="AH196" s="1">
        <v>7</v>
      </c>
      <c r="AI196" s="1"/>
      <c r="AJ196" s="43"/>
      <c r="AK196" s="324">
        <f t="shared" ref="AK196:AK259" si="3">AJ196*AH196</f>
        <v>0</v>
      </c>
      <c r="BA196" s="89" t="s">
        <v>4518</v>
      </c>
      <c r="BB196" s="226" t="s">
        <v>4685</v>
      </c>
      <c r="BC196" s="226"/>
      <c r="BD196" s="226"/>
      <c r="BE196" s="225" t="s">
        <v>14587</v>
      </c>
      <c r="BF196" s="226"/>
      <c r="BG196" s="225">
        <f>IFERROR(GOODS_N_SERVICES_2[[#This Row],[PRICES]]*GOODS_N_SERVICES_2[[#This Row],[ITEMS]],"")</f>
        <v>0</v>
      </c>
    </row>
    <row r="197" spans="31:68">
      <c r="AE197" t="s">
        <v>6601</v>
      </c>
      <c r="AF197" s="1" t="s">
        <v>6711</v>
      </c>
      <c r="AG197" s="1"/>
      <c r="AH197" s="1">
        <v>7</v>
      </c>
      <c r="AI197" s="1"/>
      <c r="AJ197" s="43"/>
      <c r="AK197" s="324">
        <f t="shared" si="3"/>
        <v>0</v>
      </c>
      <c r="BA197" s="89" t="s">
        <v>4518</v>
      </c>
      <c r="BB197" s="330" t="s">
        <v>124</v>
      </c>
      <c r="BC197" s="330"/>
      <c r="BD197" s="330"/>
      <c r="BE197" s="331" t="s">
        <v>14588</v>
      </c>
      <c r="BF197" s="330"/>
      <c r="BG197" s="331">
        <f>IFERROR(GOODS_N_SERVICES_2[[#This Row],[PRICES]]*GOODS_N_SERVICES_2[[#This Row],[ITEMS]],"")</f>
        <v>0</v>
      </c>
      <c r="BP197" t="s">
        <v>15813</v>
      </c>
    </row>
    <row r="198" spans="31:68">
      <c r="AE198" t="s">
        <v>6601</v>
      </c>
      <c r="AF198" s="1" t="s">
        <v>6712</v>
      </c>
      <c r="AG198" s="1"/>
      <c r="AH198" s="1">
        <v>7</v>
      </c>
      <c r="AI198" s="1"/>
      <c r="AJ198" s="43"/>
      <c r="AK198" s="324">
        <f t="shared" si="3"/>
        <v>0</v>
      </c>
      <c r="BA198" s="89" t="s">
        <v>4518</v>
      </c>
      <c r="BB198" s="332" t="s">
        <v>4686</v>
      </c>
      <c r="BC198" s="332" t="s">
        <v>2476</v>
      </c>
      <c r="BD198" s="333" t="s">
        <v>4557</v>
      </c>
      <c r="BE198" s="332"/>
      <c r="BF198" s="332"/>
      <c r="BG198" s="333" t="str">
        <f>IFERROR(GOODS_N_SERVICES_2[[#This Row],[PRICES]]*GOODS_N_SERVICES_2[[#This Row],[ITEMS]],"")</f>
        <v/>
      </c>
    </row>
    <row r="199" spans="31:68">
      <c r="AE199" t="s">
        <v>6601</v>
      </c>
      <c r="AF199" s="1" t="s">
        <v>6713</v>
      </c>
      <c r="AG199" s="1"/>
      <c r="AH199" s="1">
        <v>7</v>
      </c>
      <c r="AI199" s="1"/>
      <c r="AJ199" s="43"/>
      <c r="AK199" s="324">
        <f t="shared" si="3"/>
        <v>0</v>
      </c>
      <c r="BA199" s="89" t="s">
        <v>4518</v>
      </c>
      <c r="BB199" s="330" t="s">
        <v>4687</v>
      </c>
      <c r="BC199" s="330"/>
      <c r="BD199" s="331">
        <v>10</v>
      </c>
      <c r="BE199" s="330"/>
      <c r="BF199" s="330"/>
      <c r="BG199" s="331">
        <f>IFERROR(GOODS_N_SERVICES_2[[#This Row],[PRICES]]*GOODS_N_SERVICES_2[[#This Row],[ITEMS]],"")</f>
        <v>0</v>
      </c>
      <c r="BP199" t="s">
        <v>15814</v>
      </c>
    </row>
    <row r="200" spans="31:68">
      <c r="AE200" t="s">
        <v>6601</v>
      </c>
      <c r="AF200" s="1" t="s">
        <v>6714</v>
      </c>
      <c r="AG200" s="1"/>
      <c r="AH200" s="1">
        <v>7</v>
      </c>
      <c r="AI200" s="1"/>
      <c r="AJ200" s="43"/>
      <c r="AK200" s="324">
        <f t="shared" si="3"/>
        <v>0</v>
      </c>
      <c r="BA200" s="89" t="s">
        <v>4518</v>
      </c>
      <c r="BB200" s="226" t="s">
        <v>4688</v>
      </c>
      <c r="BC200" s="226"/>
      <c r="BD200" s="225">
        <v>25</v>
      </c>
      <c r="BE200" s="226"/>
      <c r="BF200" s="226"/>
      <c r="BG200" s="225">
        <f>IFERROR(GOODS_N_SERVICES_2[[#This Row],[PRICES]]*GOODS_N_SERVICES_2[[#This Row],[ITEMS]],"")</f>
        <v>0</v>
      </c>
    </row>
    <row r="201" spans="31:68">
      <c r="AE201" t="s">
        <v>6601</v>
      </c>
      <c r="AF201" s="1" t="s">
        <v>6715</v>
      </c>
      <c r="AG201" s="1"/>
      <c r="AH201" s="1">
        <v>7</v>
      </c>
      <c r="AI201" s="1"/>
      <c r="AJ201" s="43"/>
      <c r="AK201" s="324">
        <f t="shared" si="3"/>
        <v>0</v>
      </c>
      <c r="BA201" s="89" t="s">
        <v>4518</v>
      </c>
      <c r="BB201" s="330" t="s">
        <v>4689</v>
      </c>
      <c r="BC201" s="330"/>
      <c r="BD201" s="331">
        <v>50</v>
      </c>
      <c r="BE201" s="330"/>
      <c r="BF201" s="330"/>
      <c r="BG201" s="331">
        <f>IFERROR(GOODS_N_SERVICES_2[[#This Row],[PRICES]]*GOODS_N_SERVICES_2[[#This Row],[ITEMS]],"")</f>
        <v>0</v>
      </c>
      <c r="BP201" t="s">
        <v>15815</v>
      </c>
    </row>
    <row r="202" spans="31:68">
      <c r="AE202" t="s">
        <v>6601</v>
      </c>
      <c r="AF202" s="1" t="s">
        <v>6716</v>
      </c>
      <c r="AG202" s="1"/>
      <c r="AH202" s="1">
        <v>7</v>
      </c>
      <c r="AI202" s="1"/>
      <c r="AJ202" s="43"/>
      <c r="AK202" s="324">
        <f t="shared" si="3"/>
        <v>0</v>
      </c>
      <c r="BA202" s="89" t="s">
        <v>4518</v>
      </c>
      <c r="BB202" s="226" t="s">
        <v>4690</v>
      </c>
      <c r="BC202" s="226"/>
      <c r="BD202" s="225" t="s">
        <v>4311</v>
      </c>
      <c r="BE202" s="226"/>
      <c r="BF202" s="226"/>
      <c r="BG202" s="225" t="str">
        <f>IFERROR(GOODS_N_SERVICES_2[[#This Row],[PRICES]]*GOODS_N_SERVICES_2[[#This Row],[ITEMS]],"")</f>
        <v/>
      </c>
    </row>
    <row r="203" spans="31:68">
      <c r="AE203" t="s">
        <v>6601</v>
      </c>
      <c r="AF203" s="1" t="s">
        <v>6717</v>
      </c>
      <c r="AG203" s="1"/>
      <c r="AH203" s="1">
        <v>7</v>
      </c>
      <c r="AI203" s="1"/>
      <c r="AJ203" s="43"/>
      <c r="AK203" s="324">
        <f t="shared" si="3"/>
        <v>0</v>
      </c>
      <c r="BA203" s="89" t="s">
        <v>4518</v>
      </c>
      <c r="BB203" s="330" t="s">
        <v>4691</v>
      </c>
      <c r="BC203" s="330"/>
      <c r="BD203" s="331">
        <v>5</v>
      </c>
      <c r="BE203" s="330"/>
      <c r="BF203" s="330"/>
      <c r="BG203" s="331">
        <f>IFERROR(GOODS_N_SERVICES_2[[#This Row],[PRICES]]*GOODS_N_SERVICES_2[[#This Row],[ITEMS]],"")</f>
        <v>0</v>
      </c>
      <c r="BP203" t="s">
        <v>15816</v>
      </c>
    </row>
    <row r="204" spans="31:68">
      <c r="AE204" t="s">
        <v>6601</v>
      </c>
      <c r="AF204" s="1" t="s">
        <v>6718</v>
      </c>
      <c r="AG204" s="1"/>
      <c r="AH204" s="1">
        <v>7</v>
      </c>
      <c r="AI204" s="1"/>
      <c r="AJ204" s="43"/>
      <c r="AK204" s="324">
        <f t="shared" si="3"/>
        <v>0</v>
      </c>
      <c r="BA204" s="89" t="s">
        <v>4518</v>
      </c>
      <c r="BB204" s="328" t="s">
        <v>4692</v>
      </c>
      <c r="BC204" s="328"/>
      <c r="BD204" s="329"/>
      <c r="BE204" s="328"/>
      <c r="BF204" s="328"/>
      <c r="BG204" s="329">
        <f>IFERROR(GOODS_N_SERVICES_2[[#This Row],[PRICES]]*GOODS_N_SERVICES_2[[#This Row],[ITEMS]],"")</f>
        <v>0</v>
      </c>
    </row>
    <row r="205" spans="31:68">
      <c r="AE205" t="s">
        <v>6601</v>
      </c>
      <c r="AF205" s="1" t="s">
        <v>6719</v>
      </c>
      <c r="AG205" s="1"/>
      <c r="AH205" s="1">
        <v>7</v>
      </c>
      <c r="AI205" s="1"/>
      <c r="AJ205" s="43"/>
      <c r="AK205" s="324">
        <f t="shared" si="3"/>
        <v>0</v>
      </c>
      <c r="BA205" s="89" t="s">
        <v>4518</v>
      </c>
      <c r="BB205" s="330" t="s">
        <v>4693</v>
      </c>
      <c r="BC205" s="330"/>
      <c r="BD205" s="331" t="s">
        <v>14589</v>
      </c>
      <c r="BE205" s="330"/>
      <c r="BF205" s="330"/>
      <c r="BG205" s="331" t="str">
        <f>IFERROR(GOODS_N_SERVICES_2[[#This Row],[PRICES]]*GOODS_N_SERVICES_2[[#This Row],[ITEMS]],"")</f>
        <v/>
      </c>
      <c r="BP205" t="s">
        <v>15817</v>
      </c>
    </row>
    <row r="206" spans="31:68">
      <c r="AE206" t="s">
        <v>6601</v>
      </c>
      <c r="AF206" s="1" t="s">
        <v>6720</v>
      </c>
      <c r="AG206" s="1"/>
      <c r="AH206" s="1">
        <v>7</v>
      </c>
      <c r="AI206" s="1"/>
      <c r="AJ206" s="43"/>
      <c r="AK206" s="324">
        <f t="shared" si="3"/>
        <v>0</v>
      </c>
      <c r="BA206" s="89" t="s">
        <v>4518</v>
      </c>
      <c r="BB206" s="332" t="s">
        <v>4618</v>
      </c>
      <c r="BC206" s="332" t="s">
        <v>2476</v>
      </c>
      <c r="BD206" s="337" t="s">
        <v>14590</v>
      </c>
      <c r="BE206" s="340"/>
      <c r="BF206" s="332"/>
      <c r="BG206" s="337" t="str">
        <f>IFERROR(GOODS_N_SERVICES_2[[#This Row],[PRICES]]*GOODS_N_SERVICES_2[[#This Row],[ITEMS]],"")</f>
        <v/>
      </c>
    </row>
    <row r="207" spans="31:68">
      <c r="AE207" t="s">
        <v>6601</v>
      </c>
      <c r="AF207" s="1" t="s">
        <v>6721</v>
      </c>
      <c r="AG207" s="1"/>
      <c r="AH207" s="1">
        <v>7</v>
      </c>
      <c r="AI207" s="1"/>
      <c r="AJ207" s="43"/>
      <c r="AK207" s="324">
        <f t="shared" si="3"/>
        <v>0</v>
      </c>
      <c r="BA207" s="89" t="s">
        <v>4518</v>
      </c>
      <c r="BB207" s="330" t="s">
        <v>4620</v>
      </c>
      <c r="BC207" s="330"/>
      <c r="BD207" s="331" t="s">
        <v>14591</v>
      </c>
      <c r="BE207" s="330"/>
      <c r="BF207" s="330"/>
      <c r="BG207" s="331" t="str">
        <f>IFERROR(GOODS_N_SERVICES_2[[#This Row],[PRICES]]*GOODS_N_SERVICES_2[[#This Row],[ITEMS]],"")</f>
        <v/>
      </c>
      <c r="BP207" t="s">
        <v>15818</v>
      </c>
    </row>
    <row r="208" spans="31:68">
      <c r="AE208" t="s">
        <v>6601</v>
      </c>
      <c r="AF208" s="1" t="s">
        <v>6722</v>
      </c>
      <c r="AG208" s="1"/>
      <c r="AH208" s="1">
        <v>7</v>
      </c>
      <c r="AI208" s="1"/>
      <c r="AJ208" s="43"/>
      <c r="AK208" s="324">
        <f t="shared" si="3"/>
        <v>0</v>
      </c>
      <c r="BA208" s="89" t="s">
        <v>4518</v>
      </c>
      <c r="BB208" s="226" t="s">
        <v>4468</v>
      </c>
      <c r="BC208" s="226"/>
      <c r="BD208" s="225" t="s">
        <v>14592</v>
      </c>
      <c r="BE208" s="226"/>
      <c r="BF208" s="226"/>
      <c r="BG208" s="225" t="str">
        <f>IFERROR(GOODS_N_SERVICES_2[[#This Row],[PRICES]]*GOODS_N_SERVICES_2[[#This Row],[ITEMS]],"")</f>
        <v/>
      </c>
    </row>
    <row r="209" spans="31:68">
      <c r="AE209" t="s">
        <v>6601</v>
      </c>
      <c r="AF209" s="1" t="s">
        <v>6723</v>
      </c>
      <c r="AG209" s="1"/>
      <c r="AH209" s="1">
        <v>7</v>
      </c>
      <c r="AI209" s="1"/>
      <c r="AJ209" s="43"/>
      <c r="AK209" s="324">
        <f t="shared" si="3"/>
        <v>0</v>
      </c>
      <c r="BA209" s="89" t="s">
        <v>4518</v>
      </c>
      <c r="BB209" s="330" t="s">
        <v>4469</v>
      </c>
      <c r="BC209" s="330"/>
      <c r="BD209" s="331" t="s">
        <v>14593</v>
      </c>
      <c r="BE209" s="330"/>
      <c r="BF209" s="330"/>
      <c r="BG209" s="331" t="str">
        <f>IFERROR(GOODS_N_SERVICES_2[[#This Row],[PRICES]]*GOODS_N_SERVICES_2[[#This Row],[ITEMS]],"")</f>
        <v/>
      </c>
      <c r="BP209" t="s">
        <v>15819</v>
      </c>
    </row>
    <row r="210" spans="31:68">
      <c r="AE210" t="s">
        <v>6601</v>
      </c>
      <c r="AF210" s="1" t="s">
        <v>6724</v>
      </c>
      <c r="AG210" s="1"/>
      <c r="AH210" s="1">
        <v>7</v>
      </c>
      <c r="AI210" s="1"/>
      <c r="AJ210" s="43"/>
      <c r="AK210" s="324">
        <f t="shared" si="3"/>
        <v>0</v>
      </c>
      <c r="BA210" s="89" t="s">
        <v>4518</v>
      </c>
      <c r="BB210" s="226" t="s">
        <v>4474</v>
      </c>
      <c r="BC210" s="226"/>
      <c r="BD210" s="225" t="s">
        <v>14594</v>
      </c>
      <c r="BE210" s="226"/>
      <c r="BF210" s="226"/>
      <c r="BG210" s="225" t="str">
        <f>IFERROR(GOODS_N_SERVICES_2[[#This Row],[PRICES]]*GOODS_N_SERVICES_2[[#This Row],[ITEMS]],"")</f>
        <v/>
      </c>
    </row>
    <row r="211" spans="31:68">
      <c r="AE211" t="s">
        <v>6601</v>
      </c>
      <c r="AF211" s="1" t="s">
        <v>6725</v>
      </c>
      <c r="AG211" s="1"/>
      <c r="AH211" s="1">
        <v>7</v>
      </c>
      <c r="AI211" s="1"/>
      <c r="AJ211" s="43"/>
      <c r="AK211" s="324">
        <f t="shared" si="3"/>
        <v>0</v>
      </c>
      <c r="BA211" s="89" t="s">
        <v>4518</v>
      </c>
      <c r="BB211" s="330" t="s">
        <v>4478</v>
      </c>
      <c r="BC211" s="330"/>
      <c r="BD211" s="331" t="s">
        <v>14595</v>
      </c>
      <c r="BE211" s="330"/>
      <c r="BF211" s="330"/>
      <c r="BG211" s="331" t="str">
        <f>IFERROR(GOODS_N_SERVICES_2[[#This Row],[PRICES]]*GOODS_N_SERVICES_2[[#This Row],[ITEMS]],"")</f>
        <v/>
      </c>
      <c r="BP211" t="s">
        <v>15820</v>
      </c>
    </row>
    <row r="212" spans="31:68">
      <c r="AE212" t="s">
        <v>6601</v>
      </c>
      <c r="AF212" s="1" t="s">
        <v>6726</v>
      </c>
      <c r="AG212" s="1"/>
      <c r="AH212" s="1">
        <v>7</v>
      </c>
      <c r="AI212" s="1"/>
      <c r="AJ212" s="43"/>
      <c r="AK212" s="324">
        <f t="shared" si="3"/>
        <v>0</v>
      </c>
      <c r="BA212" s="89" t="s">
        <v>4518</v>
      </c>
      <c r="BB212" s="332" t="s">
        <v>4492</v>
      </c>
      <c r="BC212" s="332"/>
      <c r="BD212" s="333" t="s">
        <v>14596</v>
      </c>
      <c r="BE212" s="332"/>
      <c r="BF212" s="332"/>
      <c r="BG212" s="333" t="str">
        <f>IFERROR(GOODS_N_SERVICES_2[[#This Row],[PRICES]]*GOODS_N_SERVICES_2[[#This Row],[ITEMS]],"")</f>
        <v/>
      </c>
    </row>
    <row r="213" spans="31:68">
      <c r="AE213" t="s">
        <v>6601</v>
      </c>
      <c r="AF213" s="1" t="s">
        <v>6727</v>
      </c>
      <c r="AG213" s="1"/>
      <c r="AH213" s="1">
        <v>7</v>
      </c>
      <c r="AI213" s="1"/>
      <c r="AJ213" s="43"/>
      <c r="AK213" s="324">
        <f t="shared" si="3"/>
        <v>0</v>
      </c>
      <c r="BA213" s="89" t="s">
        <v>4518</v>
      </c>
      <c r="BB213" s="330" t="s">
        <v>4694</v>
      </c>
      <c r="BC213" s="330"/>
      <c r="BD213" s="331" t="s">
        <v>14510</v>
      </c>
      <c r="BE213" s="330"/>
      <c r="BF213" s="330"/>
      <c r="BG213" s="331" t="str">
        <f>IFERROR(GOODS_N_SERVICES_2[[#This Row],[PRICES]]*GOODS_N_SERVICES_2[[#This Row],[ITEMS]],"")</f>
        <v/>
      </c>
      <c r="BP213" t="s">
        <v>15821</v>
      </c>
    </row>
    <row r="214" spans="31:68">
      <c r="AE214" t="s">
        <v>6601</v>
      </c>
      <c r="AF214" s="1" t="s">
        <v>6728</v>
      </c>
      <c r="AG214" s="1"/>
      <c r="AH214" s="1">
        <v>7</v>
      </c>
      <c r="AI214" s="1"/>
      <c r="AJ214" s="43"/>
      <c r="AK214" s="324">
        <f t="shared" si="3"/>
        <v>0</v>
      </c>
      <c r="BA214" s="89" t="s">
        <v>4518</v>
      </c>
      <c r="BB214" s="332" t="s">
        <v>4447</v>
      </c>
      <c r="BC214" s="332"/>
      <c r="BD214" s="333" t="s">
        <v>4570</v>
      </c>
      <c r="BE214" s="332"/>
      <c r="BF214" s="332"/>
      <c r="BG214" s="333" t="str">
        <f>IFERROR(GOODS_N_SERVICES_2[[#This Row],[PRICES]]*GOODS_N_SERVICES_2[[#This Row],[ITEMS]],"")</f>
        <v/>
      </c>
    </row>
    <row r="215" spans="31:68">
      <c r="AE215" t="s">
        <v>6601</v>
      </c>
      <c r="AF215" s="1" t="s">
        <v>6729</v>
      </c>
      <c r="AG215" s="1"/>
      <c r="AH215" s="1">
        <v>15</v>
      </c>
      <c r="AI215" s="1"/>
      <c r="AJ215" s="43"/>
      <c r="AK215" s="324">
        <f t="shared" si="3"/>
        <v>0</v>
      </c>
      <c r="BA215" s="89" t="s">
        <v>4518</v>
      </c>
      <c r="BB215" s="330" t="s">
        <v>4695</v>
      </c>
      <c r="BC215" s="330"/>
      <c r="BD215" s="331" t="s">
        <v>14597</v>
      </c>
      <c r="BE215" s="330"/>
      <c r="BF215" s="330"/>
      <c r="BG215" s="331" t="str">
        <f>IFERROR(GOODS_N_SERVICES_2[[#This Row],[PRICES]]*GOODS_N_SERVICES_2[[#This Row],[ITEMS]],"")</f>
        <v/>
      </c>
      <c r="BP215" t="s">
        <v>15822</v>
      </c>
    </row>
    <row r="216" spans="31:68">
      <c r="AE216" t="s">
        <v>6601</v>
      </c>
      <c r="AF216" s="1" t="s">
        <v>6730</v>
      </c>
      <c r="AG216" s="1"/>
      <c r="AH216" s="1">
        <v>3</v>
      </c>
      <c r="AI216" s="1"/>
      <c r="AJ216" s="43"/>
      <c r="AK216" s="324">
        <f t="shared" si="3"/>
        <v>0</v>
      </c>
      <c r="BA216" s="89" t="s">
        <v>4518</v>
      </c>
      <c r="BB216" s="226" t="s">
        <v>4696</v>
      </c>
      <c r="BC216" s="226"/>
      <c r="BD216" s="225" t="s">
        <v>14598</v>
      </c>
      <c r="BE216" s="226"/>
      <c r="BF216" s="226"/>
      <c r="BG216" s="225" t="str">
        <f>IFERROR(GOODS_N_SERVICES_2[[#This Row],[PRICES]]*GOODS_N_SERVICES_2[[#This Row],[ITEMS]],"")</f>
        <v/>
      </c>
    </row>
    <row r="217" spans="31:68">
      <c r="AE217" t="s">
        <v>6601</v>
      </c>
      <c r="AF217" s="1" t="s">
        <v>6731</v>
      </c>
      <c r="AG217" s="1"/>
      <c r="AH217" s="1">
        <v>5</v>
      </c>
      <c r="AI217" s="1"/>
      <c r="AJ217" s="43"/>
      <c r="AK217" s="324">
        <f t="shared" si="3"/>
        <v>0</v>
      </c>
      <c r="BA217" s="89" t="s">
        <v>4518</v>
      </c>
      <c r="BB217" s="332" t="s">
        <v>4464</v>
      </c>
      <c r="BC217" s="332"/>
      <c r="BD217" s="333" t="s">
        <v>4573</v>
      </c>
      <c r="BE217" s="332"/>
      <c r="BF217" s="332"/>
      <c r="BG217" s="333" t="str">
        <f>IFERROR(GOODS_N_SERVICES_2[[#This Row],[PRICES]]*GOODS_N_SERVICES_2[[#This Row],[ITEMS]],"")</f>
        <v/>
      </c>
      <c r="BP217" t="s">
        <v>15823</v>
      </c>
    </row>
    <row r="218" spans="31:68">
      <c r="AE218" t="s">
        <v>6601</v>
      </c>
      <c r="AF218" s="1" t="s">
        <v>6732</v>
      </c>
      <c r="AG218" s="1"/>
      <c r="AH218" s="1">
        <v>3</v>
      </c>
      <c r="AI218" s="1"/>
      <c r="AJ218" s="43"/>
      <c r="AK218" s="324">
        <f t="shared" si="3"/>
        <v>0</v>
      </c>
      <c r="BA218" s="89" t="s">
        <v>4518</v>
      </c>
      <c r="BB218" s="226" t="s">
        <v>4697</v>
      </c>
      <c r="BC218" s="226"/>
      <c r="BD218" s="225" t="s">
        <v>4698</v>
      </c>
      <c r="BE218" s="226"/>
      <c r="BF218" s="226"/>
      <c r="BG218" s="225" t="str">
        <f>IFERROR(GOODS_N_SERVICES_2[[#This Row],[PRICES]]*GOODS_N_SERVICES_2[[#This Row],[ITEMS]],"")</f>
        <v/>
      </c>
    </row>
    <row r="219" spans="31:68">
      <c r="AE219" t="s">
        <v>6601</v>
      </c>
      <c r="AF219" s="1" t="s">
        <v>6733</v>
      </c>
      <c r="AG219" s="1"/>
      <c r="AH219" s="1">
        <v>2</v>
      </c>
      <c r="AI219" s="1"/>
      <c r="AJ219" s="43"/>
      <c r="AK219" s="324">
        <f t="shared" si="3"/>
        <v>0</v>
      </c>
      <c r="BA219" s="89" t="s">
        <v>4518</v>
      </c>
      <c r="BB219" s="330" t="s">
        <v>2575</v>
      </c>
      <c r="BC219" s="330"/>
      <c r="BD219" s="331" t="s">
        <v>14599</v>
      </c>
      <c r="BE219" s="330"/>
      <c r="BF219" s="330"/>
      <c r="BG219" s="331" t="str">
        <f>IFERROR(GOODS_N_SERVICES_2[[#This Row],[PRICES]]*GOODS_N_SERVICES_2[[#This Row],[ITEMS]],"")</f>
        <v/>
      </c>
      <c r="BP219" t="s">
        <v>15824</v>
      </c>
    </row>
    <row r="220" spans="31:68">
      <c r="AE220" t="s">
        <v>6601</v>
      </c>
      <c r="AF220" s="1" t="s">
        <v>6734</v>
      </c>
      <c r="AG220" s="1"/>
      <c r="AH220" s="1">
        <v>8</v>
      </c>
      <c r="AI220" s="1"/>
      <c r="AJ220" s="43"/>
      <c r="AK220" s="324">
        <f t="shared" si="3"/>
        <v>0</v>
      </c>
      <c r="BA220" s="89" t="s">
        <v>4518</v>
      </c>
      <c r="BB220" s="226" t="s">
        <v>4473</v>
      </c>
      <c r="BC220" s="226"/>
      <c r="BD220" s="226"/>
      <c r="BE220" s="225" t="s">
        <v>4699</v>
      </c>
      <c r="BF220" s="226"/>
      <c r="BG220" s="225">
        <f>IFERROR(GOODS_N_SERVICES_2[[#This Row],[PRICES]]*GOODS_N_SERVICES_2[[#This Row],[ITEMS]],"")</f>
        <v>0</v>
      </c>
    </row>
    <row r="221" spans="31:68">
      <c r="AE221" t="s">
        <v>6601</v>
      </c>
      <c r="AF221" s="1" t="s">
        <v>6735</v>
      </c>
      <c r="AG221" s="1"/>
      <c r="AH221" s="1">
        <v>3</v>
      </c>
      <c r="AI221" s="1"/>
      <c r="AJ221" s="43"/>
      <c r="AK221" s="324">
        <f t="shared" si="3"/>
        <v>0</v>
      </c>
      <c r="BA221" s="89" t="s">
        <v>4518</v>
      </c>
      <c r="BB221" s="332" t="s">
        <v>4484</v>
      </c>
      <c r="BC221" s="332"/>
      <c r="BD221" s="333" t="s">
        <v>4700</v>
      </c>
      <c r="BE221" s="332"/>
      <c r="BF221" s="332"/>
      <c r="BG221" s="333" t="str">
        <f>IFERROR(GOODS_N_SERVICES_2[[#This Row],[PRICES]]*GOODS_N_SERVICES_2[[#This Row],[ITEMS]],"")</f>
        <v/>
      </c>
      <c r="BP221" t="s">
        <v>15825</v>
      </c>
    </row>
    <row r="222" spans="31:68">
      <c r="AE222" t="s">
        <v>6601</v>
      </c>
      <c r="AF222" s="1" t="s">
        <v>6736</v>
      </c>
      <c r="AG222" s="1"/>
      <c r="AH222" s="1">
        <v>12</v>
      </c>
      <c r="AI222" s="1"/>
      <c r="AJ222" s="43"/>
      <c r="AK222" s="324">
        <f t="shared" si="3"/>
        <v>0</v>
      </c>
      <c r="BA222" s="89" t="s">
        <v>4518</v>
      </c>
      <c r="BB222" s="226" t="s">
        <v>4701</v>
      </c>
      <c r="BC222" s="226"/>
      <c r="BD222" s="225" t="s">
        <v>4702</v>
      </c>
      <c r="BE222" s="226"/>
      <c r="BF222" s="226"/>
      <c r="BG222" s="225" t="str">
        <f>IFERROR(GOODS_N_SERVICES_2[[#This Row],[PRICES]]*GOODS_N_SERVICES_2[[#This Row],[ITEMS]],"")</f>
        <v/>
      </c>
    </row>
    <row r="223" spans="31:68">
      <c r="AE223" t="s">
        <v>6601</v>
      </c>
      <c r="AF223" s="1" t="s">
        <v>6737</v>
      </c>
      <c r="AG223" s="1"/>
      <c r="AH223" s="1">
        <v>4</v>
      </c>
      <c r="AI223" s="1"/>
      <c r="AJ223" s="43"/>
      <c r="AK223" s="324">
        <f t="shared" si="3"/>
        <v>0</v>
      </c>
      <c r="BA223" s="89" t="s">
        <v>4518</v>
      </c>
      <c r="BB223" s="330" t="s">
        <v>4539</v>
      </c>
      <c r="BC223" s="330"/>
      <c r="BD223" s="331" t="s">
        <v>14600</v>
      </c>
      <c r="BE223" s="330"/>
      <c r="BF223" s="330"/>
      <c r="BG223" s="331" t="str">
        <f>IFERROR(GOODS_N_SERVICES_2[[#This Row],[PRICES]]*GOODS_N_SERVICES_2[[#This Row],[ITEMS]],"")</f>
        <v/>
      </c>
      <c r="BP223" t="s">
        <v>15826</v>
      </c>
    </row>
    <row r="224" spans="31:68">
      <c r="AE224" t="s">
        <v>6601</v>
      </c>
      <c r="AF224" s="1" t="s">
        <v>6738</v>
      </c>
      <c r="AG224" s="1"/>
      <c r="AH224" s="1">
        <v>6</v>
      </c>
      <c r="AI224" s="1"/>
      <c r="AJ224" s="43"/>
      <c r="AK224" s="324">
        <f t="shared" si="3"/>
        <v>0</v>
      </c>
      <c r="BA224" s="89" t="s">
        <v>4518</v>
      </c>
      <c r="BB224" s="226" t="s">
        <v>4540</v>
      </c>
      <c r="BC224" s="226"/>
      <c r="BD224" s="225" t="s">
        <v>14601</v>
      </c>
      <c r="BE224" s="226"/>
      <c r="BF224" s="226"/>
      <c r="BG224" s="225" t="str">
        <f>IFERROR(GOODS_N_SERVICES_2[[#This Row],[PRICES]]*GOODS_N_SERVICES_2[[#This Row],[ITEMS]],"")</f>
        <v/>
      </c>
    </row>
    <row r="225" spans="31:72">
      <c r="AE225" t="s">
        <v>6601</v>
      </c>
      <c r="AF225" s="1" t="s">
        <v>6739</v>
      </c>
      <c r="AG225" s="1"/>
      <c r="AH225" s="1">
        <v>2</v>
      </c>
      <c r="AI225" s="1"/>
      <c r="AJ225" s="43"/>
      <c r="AK225" s="324">
        <f t="shared" si="3"/>
        <v>0</v>
      </c>
      <c r="BA225" s="89" t="s">
        <v>4518</v>
      </c>
      <c r="BB225" s="330" t="s">
        <v>4541</v>
      </c>
      <c r="BC225" s="330"/>
      <c r="BD225" s="331" t="s">
        <v>14602</v>
      </c>
      <c r="BE225" s="330"/>
      <c r="BF225" s="330"/>
      <c r="BG225" s="331" t="str">
        <f>IFERROR(GOODS_N_SERVICES_2[[#This Row],[PRICES]]*GOODS_N_SERVICES_2[[#This Row],[ITEMS]],"")</f>
        <v/>
      </c>
    </row>
    <row r="226" spans="31:72">
      <c r="AE226" t="s">
        <v>6601</v>
      </c>
      <c r="AF226" s="1" t="s">
        <v>6740</v>
      </c>
      <c r="AG226" s="1"/>
      <c r="AH226" s="1">
        <v>8</v>
      </c>
      <c r="AI226" s="1"/>
      <c r="AJ226" s="43"/>
      <c r="AK226" s="324">
        <f t="shared" si="3"/>
        <v>0</v>
      </c>
      <c r="BA226" s="89" t="s">
        <v>4518</v>
      </c>
      <c r="BB226" s="226" t="s">
        <v>4542</v>
      </c>
      <c r="BC226" s="226"/>
      <c r="BD226" s="225" t="s">
        <v>14517</v>
      </c>
      <c r="BE226" s="226"/>
      <c r="BF226" s="226"/>
      <c r="BG226" s="225" t="str">
        <f>IFERROR(GOODS_N_SERVICES_2[[#This Row],[PRICES]]*GOODS_N_SERVICES_2[[#This Row],[ITEMS]],"")</f>
        <v/>
      </c>
    </row>
    <row r="227" spans="31:72">
      <c r="AE227" t="s">
        <v>6601</v>
      </c>
      <c r="AF227" s="1" t="s">
        <v>6741</v>
      </c>
      <c r="AG227" s="1"/>
      <c r="AH227" s="1">
        <v>3</v>
      </c>
      <c r="AI227" s="1"/>
      <c r="AJ227" s="43"/>
      <c r="AK227" s="324">
        <f t="shared" si="3"/>
        <v>0</v>
      </c>
      <c r="BA227" s="89" t="s">
        <v>4518</v>
      </c>
      <c r="BB227" s="330" t="s">
        <v>4543</v>
      </c>
      <c r="BC227" s="330"/>
      <c r="BD227" s="331" t="s">
        <v>4544</v>
      </c>
      <c r="BE227" s="330"/>
      <c r="BF227" s="330"/>
      <c r="BG227" s="331" t="str">
        <f>IFERROR(GOODS_N_SERVICES_2[[#This Row],[PRICES]]*GOODS_N_SERVICES_2[[#This Row],[ITEMS]],"")</f>
        <v/>
      </c>
    </row>
    <row r="228" spans="31:72">
      <c r="AE228" t="s">
        <v>6601</v>
      </c>
      <c r="AF228" s="1" t="s">
        <v>6742</v>
      </c>
      <c r="AG228" s="1"/>
      <c r="AH228" s="1">
        <v>12</v>
      </c>
      <c r="AI228" s="1"/>
      <c r="AJ228" s="43"/>
      <c r="AK228" s="324">
        <f t="shared" si="3"/>
        <v>0</v>
      </c>
      <c r="BA228" s="89" t="s">
        <v>4518</v>
      </c>
      <c r="BB228" s="226" t="s">
        <v>4545</v>
      </c>
      <c r="BC228" s="226"/>
      <c r="BD228" s="225" t="s">
        <v>14518</v>
      </c>
      <c r="BE228" s="226"/>
      <c r="BF228" s="226"/>
      <c r="BG228" s="225" t="str">
        <f>IFERROR(GOODS_N_SERVICES_2[[#This Row],[PRICES]]*GOODS_N_SERVICES_2[[#This Row],[ITEMS]],"")</f>
        <v/>
      </c>
    </row>
    <row r="229" spans="31:72">
      <c r="AE229" t="s">
        <v>6601</v>
      </c>
      <c r="AF229" s="1" t="s">
        <v>6743</v>
      </c>
      <c r="AG229" s="1"/>
      <c r="AH229" s="1">
        <v>4</v>
      </c>
      <c r="AI229" s="1"/>
      <c r="AJ229" s="43"/>
      <c r="AK229" s="324">
        <f t="shared" si="3"/>
        <v>0</v>
      </c>
      <c r="BA229" s="89" t="s">
        <v>4518</v>
      </c>
      <c r="BB229" s="330" t="s">
        <v>4546</v>
      </c>
      <c r="BC229" s="330"/>
      <c r="BD229" s="331" t="s">
        <v>14519</v>
      </c>
      <c r="BE229" s="330"/>
      <c r="BF229" s="330"/>
      <c r="BG229" s="331" t="str">
        <f>IFERROR(GOODS_N_SERVICES_2[[#This Row],[PRICES]]*GOODS_N_SERVICES_2[[#This Row],[ITEMS]],"")</f>
        <v/>
      </c>
    </row>
    <row r="230" spans="31:72">
      <c r="AE230" t="s">
        <v>6601</v>
      </c>
      <c r="AF230" s="1" t="s">
        <v>6744</v>
      </c>
      <c r="AG230" s="1"/>
      <c r="AH230" s="1">
        <v>6</v>
      </c>
      <c r="AI230" s="1"/>
      <c r="AJ230" s="43"/>
      <c r="AK230" s="324">
        <f t="shared" si="3"/>
        <v>0</v>
      </c>
      <c r="BA230" s="89" t="s">
        <v>4518</v>
      </c>
      <c r="BB230" s="226" t="s">
        <v>4547</v>
      </c>
      <c r="BC230" s="226"/>
      <c r="BD230" s="225" t="s">
        <v>4548</v>
      </c>
      <c r="BE230" s="226"/>
      <c r="BF230" s="226"/>
      <c r="BG230" s="225" t="str">
        <f>IFERROR(GOODS_N_SERVICES_2[[#This Row],[PRICES]]*GOODS_N_SERVICES_2[[#This Row],[ITEMS]],"")</f>
        <v/>
      </c>
    </row>
    <row r="231" spans="31:72">
      <c r="AE231" t="s">
        <v>6601</v>
      </c>
      <c r="AF231" s="1" t="s">
        <v>6745</v>
      </c>
      <c r="AG231" s="1"/>
      <c r="AH231" s="1">
        <v>6</v>
      </c>
      <c r="AI231" s="1"/>
      <c r="AJ231" s="43"/>
      <c r="AK231" s="324">
        <f t="shared" si="3"/>
        <v>0</v>
      </c>
      <c r="BA231" s="89" t="s">
        <v>4518</v>
      </c>
      <c r="BB231" s="330" t="s">
        <v>4549</v>
      </c>
      <c r="BC231" s="330"/>
      <c r="BD231" s="331" t="s">
        <v>14520</v>
      </c>
      <c r="BE231" s="330"/>
      <c r="BF231" s="330"/>
      <c r="BG231" s="331" t="str">
        <f>IFERROR(GOODS_N_SERVICES_2[[#This Row],[PRICES]]*GOODS_N_SERVICES_2[[#This Row],[ITEMS]],"")</f>
        <v/>
      </c>
    </row>
    <row r="232" spans="31:72">
      <c r="AE232" t="s">
        <v>6601</v>
      </c>
      <c r="AF232" s="1" t="s">
        <v>6746</v>
      </c>
      <c r="AG232" s="1"/>
      <c r="AH232" s="1">
        <v>7</v>
      </c>
      <c r="AI232" s="1"/>
      <c r="AJ232" s="43"/>
      <c r="AK232" s="324">
        <f t="shared" si="3"/>
        <v>0</v>
      </c>
      <c r="BA232" s="89" t="s">
        <v>4518</v>
      </c>
      <c r="BB232" s="226" t="s">
        <v>4550</v>
      </c>
      <c r="BC232" s="226"/>
      <c r="BD232" s="225" t="s">
        <v>4551</v>
      </c>
      <c r="BE232" s="226"/>
      <c r="BF232" s="226"/>
      <c r="BG232" s="225" t="str">
        <f>IFERROR(GOODS_N_SERVICES_2[[#This Row],[PRICES]]*GOODS_N_SERVICES_2[[#This Row],[ITEMS]],"")</f>
        <v/>
      </c>
    </row>
    <row r="233" spans="31:72">
      <c r="AE233" t="s">
        <v>6601</v>
      </c>
      <c r="AF233" s="1" t="s">
        <v>6747</v>
      </c>
      <c r="AG233" s="1"/>
      <c r="AH233" s="1">
        <v>20</v>
      </c>
      <c r="AI233" s="1"/>
      <c r="AJ233" s="43"/>
      <c r="AK233" s="324">
        <f t="shared" si="3"/>
        <v>0</v>
      </c>
      <c r="BA233" s="89" t="s">
        <v>4518</v>
      </c>
      <c r="BB233" s="330" t="s">
        <v>4552</v>
      </c>
      <c r="BC233" s="330"/>
      <c r="BD233" s="331" t="s">
        <v>14521</v>
      </c>
      <c r="BE233" s="330"/>
      <c r="BF233" s="330"/>
      <c r="BG233" s="331" t="str">
        <f>IFERROR(GOODS_N_SERVICES_2[[#This Row],[PRICES]]*GOODS_N_SERVICES_2[[#This Row],[ITEMS]],"")</f>
        <v/>
      </c>
      <c r="BP233" t="s">
        <v>15827</v>
      </c>
    </row>
    <row r="234" spans="31:72">
      <c r="AE234" t="s">
        <v>6601</v>
      </c>
      <c r="AF234" s="1" t="s">
        <v>6748</v>
      </c>
      <c r="AG234" s="1"/>
      <c r="AH234" s="1">
        <v>35</v>
      </c>
      <c r="AI234" s="1"/>
      <c r="AJ234" s="43"/>
      <c r="AK234" s="324">
        <f t="shared" si="3"/>
        <v>0</v>
      </c>
      <c r="BA234" s="89" t="s">
        <v>4518</v>
      </c>
      <c r="BB234" s="332" t="s">
        <v>4703</v>
      </c>
      <c r="BC234" s="332" t="s">
        <v>2476</v>
      </c>
      <c r="BD234" s="333"/>
      <c r="BE234" s="332"/>
      <c r="BF234" s="332"/>
      <c r="BG234" s="333">
        <f>IFERROR(GOODS_N_SERVICES_2[[#This Row],[PRICES]]*GOODS_N_SERVICES_2[[#This Row],[ITEMS]],"")</f>
        <v>0</v>
      </c>
      <c r="BP234" t="s">
        <v>15507</v>
      </c>
      <c r="BQ234" t="s">
        <v>12363</v>
      </c>
      <c r="BR234" t="s">
        <v>15508</v>
      </c>
      <c r="BS234" t="s">
        <v>15828</v>
      </c>
      <c r="BT234" t="s">
        <v>15829</v>
      </c>
    </row>
    <row r="235" spans="31:72">
      <c r="AE235" t="s">
        <v>6601</v>
      </c>
      <c r="AF235" s="1" t="s">
        <v>6749</v>
      </c>
      <c r="AG235" s="1"/>
      <c r="AH235" s="1">
        <v>75</v>
      </c>
      <c r="AI235" s="1"/>
      <c r="AJ235" s="43"/>
      <c r="AK235" s="324">
        <f t="shared" si="3"/>
        <v>0</v>
      </c>
      <c r="BA235" s="89" t="s">
        <v>4518</v>
      </c>
      <c r="BB235" s="330" t="s">
        <v>4704</v>
      </c>
      <c r="BC235" s="332" t="s">
        <v>2476</v>
      </c>
      <c r="BD235" s="331" t="s">
        <v>14603</v>
      </c>
      <c r="BE235" s="330"/>
      <c r="BF235" s="330"/>
      <c r="BG235" s="331" t="str">
        <f>IFERROR(GOODS_N_SERVICES_2[[#This Row],[PRICES]]*GOODS_N_SERVICES_2[[#This Row],[ITEMS]],"")</f>
        <v/>
      </c>
      <c r="BP235" t="s">
        <v>15830</v>
      </c>
      <c r="BQ235" t="s">
        <v>15831</v>
      </c>
      <c r="BR235" t="s">
        <v>15545</v>
      </c>
      <c r="BS235" t="s">
        <v>15533</v>
      </c>
      <c r="BT235">
        <v>30</v>
      </c>
    </row>
    <row r="236" spans="31:72">
      <c r="AE236" t="s">
        <v>6601</v>
      </c>
      <c r="AF236" s="1" t="s">
        <v>6750</v>
      </c>
      <c r="AG236" s="1"/>
      <c r="AH236" s="1">
        <v>250</v>
      </c>
      <c r="AI236" s="1"/>
      <c r="AJ236" s="43"/>
      <c r="AK236" s="324">
        <f t="shared" si="3"/>
        <v>0</v>
      </c>
      <c r="BA236" s="89" t="s">
        <v>4518</v>
      </c>
      <c r="BB236" s="226" t="s">
        <v>4705</v>
      </c>
      <c r="BC236" s="332" t="s">
        <v>2476</v>
      </c>
      <c r="BD236" s="225" t="s">
        <v>14604</v>
      </c>
      <c r="BE236" s="226"/>
      <c r="BF236" s="226"/>
      <c r="BG236" s="225" t="str">
        <f>IFERROR(GOODS_N_SERVICES_2[[#This Row],[PRICES]]*GOODS_N_SERVICES_2[[#This Row],[ITEMS]],"")</f>
        <v/>
      </c>
      <c r="BP236" t="s">
        <v>15832</v>
      </c>
      <c r="BQ236" t="s">
        <v>15831</v>
      </c>
      <c r="BR236" t="s">
        <v>15538</v>
      </c>
      <c r="BS236" t="s">
        <v>15833</v>
      </c>
      <c r="BT236">
        <v>20</v>
      </c>
    </row>
    <row r="237" spans="31:72">
      <c r="AE237" t="s">
        <v>6601</v>
      </c>
      <c r="AF237" s="1" t="s">
        <v>6751</v>
      </c>
      <c r="AG237" s="1"/>
      <c r="AH237" s="1">
        <v>120</v>
      </c>
      <c r="AI237" s="1"/>
      <c r="AJ237" s="43"/>
      <c r="AK237" s="324">
        <f t="shared" si="3"/>
        <v>0</v>
      </c>
      <c r="BA237" s="89" t="s">
        <v>4518</v>
      </c>
      <c r="BB237" s="330" t="s">
        <v>4706</v>
      </c>
      <c r="BC237" s="332" t="s">
        <v>2476</v>
      </c>
      <c r="BD237" s="331" t="s">
        <v>14511</v>
      </c>
      <c r="BE237" s="330"/>
      <c r="BF237" s="330"/>
      <c r="BG237" s="331" t="str">
        <f>IFERROR(GOODS_N_SERVICES_2[[#This Row],[PRICES]]*GOODS_N_SERVICES_2[[#This Row],[ITEMS]],"")</f>
        <v/>
      </c>
      <c r="BP237" t="s">
        <v>15834</v>
      </c>
      <c r="BQ237" t="s">
        <v>15831</v>
      </c>
      <c r="BR237" t="s">
        <v>15835</v>
      </c>
      <c r="BS237">
        <v>0</v>
      </c>
      <c r="BT237">
        <v>25</v>
      </c>
    </row>
    <row r="238" spans="31:72">
      <c r="AE238" t="s">
        <v>6601</v>
      </c>
      <c r="AF238" s="1" t="s">
        <v>6752</v>
      </c>
      <c r="AG238" s="1"/>
      <c r="AH238" s="1">
        <v>22</v>
      </c>
      <c r="AI238" s="1"/>
      <c r="AJ238" s="43"/>
      <c r="AK238" s="324">
        <f t="shared" si="3"/>
        <v>0</v>
      </c>
      <c r="BA238" s="89" t="s">
        <v>4518</v>
      </c>
      <c r="BB238" s="226" t="s">
        <v>4707</v>
      </c>
      <c r="BC238" s="332" t="s">
        <v>2476</v>
      </c>
      <c r="BD238" s="225" t="s">
        <v>14605</v>
      </c>
      <c r="BE238" s="226"/>
      <c r="BF238" s="226"/>
      <c r="BG238" s="225" t="str">
        <f>IFERROR(GOODS_N_SERVICES_2[[#This Row],[PRICES]]*GOODS_N_SERVICES_2[[#This Row],[ITEMS]],"")</f>
        <v/>
      </c>
      <c r="BP238" t="s">
        <v>15836</v>
      </c>
      <c r="BQ238" t="s">
        <v>15530</v>
      </c>
      <c r="BR238" t="s">
        <v>15564</v>
      </c>
      <c r="BS238">
        <v>0</v>
      </c>
      <c r="BT238">
        <v>25</v>
      </c>
    </row>
    <row r="239" spans="31:72">
      <c r="AE239" t="s">
        <v>6601</v>
      </c>
      <c r="AF239" s="1" t="s">
        <v>6753</v>
      </c>
      <c r="AG239" s="1"/>
      <c r="AH239" s="1">
        <v>15</v>
      </c>
      <c r="AI239" s="1"/>
      <c r="AJ239" s="43"/>
      <c r="AK239" s="324">
        <f t="shared" si="3"/>
        <v>0</v>
      </c>
      <c r="BA239" s="89" t="s">
        <v>4518</v>
      </c>
      <c r="BB239" s="330" t="s">
        <v>4708</v>
      </c>
      <c r="BC239" s="332" t="s">
        <v>2476</v>
      </c>
      <c r="BD239" s="331" t="s">
        <v>14606</v>
      </c>
      <c r="BE239" s="330"/>
      <c r="BF239" s="330"/>
      <c r="BG239" s="331" t="str">
        <f>IFERROR(GOODS_N_SERVICES_2[[#This Row],[PRICES]]*GOODS_N_SERVICES_2[[#This Row],[ITEMS]],"")</f>
        <v/>
      </c>
      <c r="BP239" t="s">
        <v>15837</v>
      </c>
    </row>
    <row r="240" spans="31:72">
      <c r="AE240" t="s">
        <v>6601</v>
      </c>
      <c r="AF240" s="1" t="s">
        <v>6754</v>
      </c>
      <c r="AG240" s="1"/>
      <c r="AH240" s="1">
        <v>15</v>
      </c>
      <c r="AI240" s="1"/>
      <c r="AJ240" s="43"/>
      <c r="AK240" s="324">
        <f t="shared" si="3"/>
        <v>0</v>
      </c>
      <c r="BA240" s="89" t="s">
        <v>4518</v>
      </c>
      <c r="BB240" s="226" t="s">
        <v>4709</v>
      </c>
      <c r="BC240" s="332" t="s">
        <v>2476</v>
      </c>
      <c r="BD240" s="225" t="s">
        <v>14547</v>
      </c>
      <c r="BE240" s="226"/>
      <c r="BF240" s="226"/>
      <c r="BG240" s="225" t="str">
        <f>IFERROR(GOODS_N_SERVICES_2[[#This Row],[PRICES]]*GOODS_N_SERVICES_2[[#This Row],[ITEMS]],"")</f>
        <v/>
      </c>
      <c r="BP240" t="s">
        <v>15838</v>
      </c>
    </row>
    <row r="241" spans="7:59">
      <c r="AE241" t="s">
        <v>6601</v>
      </c>
      <c r="AF241" s="1" t="s">
        <v>6755</v>
      </c>
      <c r="AG241" s="1"/>
      <c r="AH241" s="1">
        <v>6</v>
      </c>
      <c r="AI241" s="1"/>
      <c r="AJ241" s="43"/>
      <c r="AK241" s="324">
        <f t="shared" si="3"/>
        <v>0</v>
      </c>
      <c r="BA241" s="89" t="s">
        <v>4518</v>
      </c>
      <c r="BB241" s="330" t="s">
        <v>4710</v>
      </c>
      <c r="BC241" s="332" t="s">
        <v>2476</v>
      </c>
      <c r="BD241" s="331" t="s">
        <v>14599</v>
      </c>
      <c r="BE241" s="330"/>
      <c r="BF241" s="330"/>
      <c r="BG241" s="331" t="str">
        <f>IFERROR(GOODS_N_SERVICES_2[[#This Row],[PRICES]]*GOODS_N_SERVICES_2[[#This Row],[ITEMS]],"")</f>
        <v/>
      </c>
    </row>
    <row r="242" spans="7:59">
      <c r="G242" t="s">
        <v>9291</v>
      </c>
      <c r="AE242" t="s">
        <v>6601</v>
      </c>
      <c r="AF242" s="1" t="s">
        <v>6756</v>
      </c>
      <c r="AG242" s="1"/>
      <c r="AH242" s="1">
        <v>25</v>
      </c>
      <c r="AI242" s="1"/>
      <c r="AJ242" s="43"/>
      <c r="AK242" s="324">
        <f t="shared" si="3"/>
        <v>0</v>
      </c>
      <c r="BA242" s="89" t="s">
        <v>4518</v>
      </c>
      <c r="BB242" s="226" t="s">
        <v>4711</v>
      </c>
      <c r="BC242" s="332" t="s">
        <v>2476</v>
      </c>
      <c r="BD242" s="225" t="s">
        <v>14599</v>
      </c>
      <c r="BE242" s="226"/>
      <c r="BF242" s="226"/>
      <c r="BG242" s="225" t="str">
        <f>IFERROR(GOODS_N_SERVICES_2[[#This Row],[PRICES]]*GOODS_N_SERVICES_2[[#This Row],[ITEMS]],"")</f>
        <v/>
      </c>
    </row>
    <row r="243" spans="7:59">
      <c r="AE243" t="s">
        <v>6601</v>
      </c>
      <c r="AF243" s="1" t="s">
        <v>6757</v>
      </c>
      <c r="AG243" s="1"/>
      <c r="AH243" s="1">
        <v>40</v>
      </c>
      <c r="AI243" s="1"/>
      <c r="AJ243" s="43"/>
      <c r="AK243" s="324">
        <f t="shared" si="3"/>
        <v>0</v>
      </c>
      <c r="BA243" s="89" t="s">
        <v>4519</v>
      </c>
      <c r="BB243" s="328" t="s">
        <v>4519</v>
      </c>
      <c r="BC243" s="328"/>
      <c r="BD243" s="329"/>
      <c r="BE243" s="328"/>
      <c r="BF243" s="328"/>
      <c r="BG243" s="329">
        <f>IFERROR(GOODS_N_SERVICES_2[[#This Row],[PRICES]]*GOODS_N_SERVICES_2[[#This Row],[ITEMS]],"")</f>
        <v>0</v>
      </c>
    </row>
    <row r="244" spans="7:59">
      <c r="AE244" t="s">
        <v>6601</v>
      </c>
      <c r="AF244" s="1" t="s">
        <v>6758</v>
      </c>
      <c r="AG244" s="1"/>
      <c r="AH244" s="1">
        <v>95</v>
      </c>
      <c r="AI244" s="1"/>
      <c r="AJ244" s="43"/>
      <c r="AK244" s="324">
        <f t="shared" si="3"/>
        <v>0</v>
      </c>
      <c r="BA244" s="89" t="s">
        <v>4519</v>
      </c>
      <c r="BB244" s="226" t="s">
        <v>4712</v>
      </c>
      <c r="BC244" s="226"/>
      <c r="BD244" s="225" t="s">
        <v>14607</v>
      </c>
      <c r="BE244" s="226"/>
      <c r="BF244" s="226"/>
      <c r="BG244" s="225" t="str">
        <f>IFERROR(GOODS_N_SERVICES_2[[#This Row],[PRICES]]*GOODS_N_SERVICES_2[[#This Row],[ITEMS]],"")</f>
        <v/>
      </c>
    </row>
    <row r="245" spans="7:59">
      <c r="AE245" t="s">
        <v>6601</v>
      </c>
      <c r="AF245" s="1" t="s">
        <v>6554</v>
      </c>
      <c r="AG245" s="1"/>
      <c r="AH245" s="1"/>
      <c r="AI245" s="1"/>
      <c r="AJ245" s="43"/>
      <c r="AK245" s="324">
        <f t="shared" si="3"/>
        <v>0</v>
      </c>
      <c r="BA245" s="89" t="s">
        <v>4519</v>
      </c>
      <c r="BB245" s="330" t="s">
        <v>4713</v>
      </c>
      <c r="BC245" s="330"/>
      <c r="BD245" s="331" t="s">
        <v>14608</v>
      </c>
      <c r="BE245" s="330"/>
      <c r="BF245" s="330"/>
      <c r="BG245" s="331" t="str">
        <f>IFERROR(GOODS_N_SERVICES_2[[#This Row],[PRICES]]*GOODS_N_SERVICES_2[[#This Row],[ITEMS]],"")</f>
        <v/>
      </c>
    </row>
    <row r="246" spans="7:59">
      <c r="AE246" t="s">
        <v>6759</v>
      </c>
      <c r="AF246" s="1" t="s">
        <v>6759</v>
      </c>
      <c r="AG246" s="1"/>
      <c r="AH246" s="1"/>
      <c r="AI246" s="1"/>
      <c r="AJ246" s="43"/>
      <c r="AK246" s="324">
        <f t="shared" si="3"/>
        <v>0</v>
      </c>
      <c r="BA246" s="89" t="s">
        <v>4519</v>
      </c>
      <c r="BB246" s="332" t="s">
        <v>4714</v>
      </c>
      <c r="BC246" s="332" t="s">
        <v>2476</v>
      </c>
      <c r="BD246" s="333"/>
      <c r="BE246" s="332"/>
      <c r="BF246" s="332"/>
      <c r="BG246" s="333">
        <f>IFERROR(GOODS_N_SERVICES_2[[#This Row],[PRICES]]*GOODS_N_SERVICES_2[[#This Row],[ITEMS]],"")</f>
        <v>0</v>
      </c>
    </row>
    <row r="247" spans="7:59">
      <c r="AE247" t="s">
        <v>6759</v>
      </c>
      <c r="AF247" s="1" t="s">
        <v>6760</v>
      </c>
      <c r="AG247" s="1"/>
      <c r="AH247" s="1">
        <v>4</v>
      </c>
      <c r="AI247" s="1"/>
      <c r="AJ247" s="43"/>
      <c r="AK247" s="324">
        <f t="shared" si="3"/>
        <v>0</v>
      </c>
      <c r="BA247" s="89" t="s">
        <v>4519</v>
      </c>
      <c r="BB247" s="330" t="s">
        <v>4715</v>
      </c>
      <c r="BC247" s="332" t="s">
        <v>2476</v>
      </c>
      <c r="BD247" s="331" t="s">
        <v>14609</v>
      </c>
      <c r="BE247" s="331"/>
      <c r="BF247" s="330"/>
      <c r="BG247" s="331" t="str">
        <f>IFERROR(GOODS_N_SERVICES_2[[#This Row],[PRICES]]*GOODS_N_SERVICES_2[[#This Row],[ITEMS]],"")</f>
        <v/>
      </c>
    </row>
    <row r="248" spans="7:59">
      <c r="G248" t="s">
        <v>9301</v>
      </c>
      <c r="H248" t="s">
        <v>9302</v>
      </c>
      <c r="AE248" t="s">
        <v>6759</v>
      </c>
      <c r="AF248" s="1" t="s">
        <v>6761</v>
      </c>
      <c r="AG248" s="1"/>
      <c r="AH248" s="1">
        <v>0.4</v>
      </c>
      <c r="AI248" s="1"/>
      <c r="AJ248" s="43"/>
      <c r="AK248" s="324">
        <f t="shared" si="3"/>
        <v>0</v>
      </c>
      <c r="BA248" s="89" t="s">
        <v>4519</v>
      </c>
      <c r="BB248" s="226" t="s">
        <v>4716</v>
      </c>
      <c r="BC248" s="332" t="s">
        <v>2476</v>
      </c>
      <c r="BD248" s="225" t="s">
        <v>14610</v>
      </c>
      <c r="BE248" s="225"/>
      <c r="BF248" s="226"/>
      <c r="BG248" s="225" t="str">
        <f>IFERROR(GOODS_N_SERVICES_2[[#This Row],[PRICES]]*GOODS_N_SERVICES_2[[#This Row],[ITEMS]],"")</f>
        <v/>
      </c>
    </row>
    <row r="249" spans="7:59">
      <c r="AE249" t="s">
        <v>6759</v>
      </c>
      <c r="AF249" s="1" t="s">
        <v>6762</v>
      </c>
      <c r="AG249" s="1"/>
      <c r="AH249" s="1">
        <v>1.4</v>
      </c>
      <c r="AI249" s="1"/>
      <c r="AJ249" s="43"/>
      <c r="AK249" s="324">
        <f t="shared" si="3"/>
        <v>0</v>
      </c>
      <c r="BA249" s="89" t="s">
        <v>4519</v>
      </c>
      <c r="BB249" s="330" t="s">
        <v>4717</v>
      </c>
      <c r="BC249" s="332" t="s">
        <v>2476</v>
      </c>
      <c r="BD249" s="331" t="s">
        <v>14611</v>
      </c>
      <c r="BE249" s="331"/>
      <c r="BF249" s="330"/>
      <c r="BG249" s="331" t="str">
        <f>IFERROR(GOODS_N_SERVICES_2[[#This Row],[PRICES]]*GOODS_N_SERVICES_2[[#This Row],[ITEMS]],"")</f>
        <v/>
      </c>
    </row>
    <row r="250" spans="7:59">
      <c r="AE250" t="s">
        <v>6759</v>
      </c>
      <c r="AF250" s="1" t="s">
        <v>6763</v>
      </c>
      <c r="AG250" s="1"/>
      <c r="AH250" s="1">
        <v>8</v>
      </c>
      <c r="AI250" s="1"/>
      <c r="AJ250" s="43"/>
      <c r="AK250" s="324">
        <f t="shared" si="3"/>
        <v>0</v>
      </c>
      <c r="BA250" s="89" t="s">
        <v>4519</v>
      </c>
      <c r="BB250" s="226" t="s">
        <v>4718</v>
      </c>
      <c r="BC250" s="332" t="s">
        <v>2476</v>
      </c>
      <c r="BD250" s="225" t="s">
        <v>14612</v>
      </c>
      <c r="BE250" s="225"/>
      <c r="BF250" s="226"/>
      <c r="BG250" s="225" t="str">
        <f>IFERROR(GOODS_N_SERVICES_2[[#This Row],[PRICES]]*GOODS_N_SERVICES_2[[#This Row],[ITEMS]],"")</f>
        <v/>
      </c>
    </row>
    <row r="251" spans="7:59">
      <c r="AE251" t="s">
        <v>6759</v>
      </c>
      <c r="AF251" s="1" t="s">
        <v>6764</v>
      </c>
      <c r="AG251" s="1"/>
      <c r="AH251" s="1">
        <v>12</v>
      </c>
      <c r="AI251" s="1"/>
      <c r="AJ251" s="43"/>
      <c r="AK251" s="324">
        <f t="shared" si="3"/>
        <v>0</v>
      </c>
      <c r="BA251" s="89" t="s">
        <v>4719</v>
      </c>
      <c r="BB251" s="663" t="s">
        <v>4719</v>
      </c>
      <c r="BC251" s="328"/>
      <c r="BD251" s="329" t="s">
        <v>4311</v>
      </c>
      <c r="BE251" s="328"/>
      <c r="BF251" s="328"/>
      <c r="BG251" s="329" t="str">
        <f>IFERROR(GOODS_N_SERVICES_2[[#This Row],[PRICES]]*GOODS_N_SERVICES_2[[#This Row],[ITEMS]],"")</f>
        <v/>
      </c>
    </row>
    <row r="252" spans="7:59">
      <c r="AE252" t="s">
        <v>6759</v>
      </c>
      <c r="AF252" s="1" t="s">
        <v>6765</v>
      </c>
      <c r="AG252" s="1"/>
      <c r="AH252" s="1">
        <v>16</v>
      </c>
      <c r="AI252" s="1"/>
      <c r="AJ252" s="43"/>
      <c r="AK252" s="324">
        <f t="shared" si="3"/>
        <v>0</v>
      </c>
      <c r="BA252" s="89" t="s">
        <v>4719</v>
      </c>
      <c r="BB252" s="226" t="s">
        <v>4720</v>
      </c>
      <c r="BD252" s="225" t="s">
        <v>14613</v>
      </c>
      <c r="BE252" s="225"/>
      <c r="BF252" s="226"/>
      <c r="BG252" s="225" t="str">
        <f>IFERROR(GOODS_N_SERVICES_2[[#This Row],[PRICES]]*GOODS_N_SERVICES_2[[#This Row],[ITEMS]],"")</f>
        <v/>
      </c>
    </row>
    <row r="253" spans="7:59">
      <c r="G253" t="s">
        <v>9307</v>
      </c>
      <c r="H253" t="s">
        <v>9308</v>
      </c>
      <c r="AE253" t="s">
        <v>6759</v>
      </c>
      <c r="AF253" s="1" t="s">
        <v>6766</v>
      </c>
      <c r="AG253" s="1"/>
      <c r="AH253" s="1">
        <v>20</v>
      </c>
      <c r="AI253" s="1"/>
      <c r="AJ253" s="43"/>
      <c r="AK253" s="324">
        <f t="shared" si="3"/>
        <v>0</v>
      </c>
      <c r="BA253" s="89" t="s">
        <v>4719</v>
      </c>
      <c r="BB253" s="330" t="s">
        <v>4721</v>
      </c>
      <c r="BD253" s="331" t="s">
        <v>14614</v>
      </c>
      <c r="BE253" s="331"/>
      <c r="BF253" s="330"/>
      <c r="BG253" s="331" t="str">
        <f>IFERROR(GOODS_N_SERVICES_2[[#This Row],[PRICES]]*GOODS_N_SERVICES_2[[#This Row],[ITEMS]],"")</f>
        <v/>
      </c>
    </row>
    <row r="254" spans="7:59">
      <c r="AE254" t="s">
        <v>6759</v>
      </c>
      <c r="AF254" s="1" t="s">
        <v>6767</v>
      </c>
      <c r="AG254" s="1"/>
      <c r="AH254" s="1">
        <v>24</v>
      </c>
      <c r="AI254" s="1"/>
      <c r="AJ254" s="43"/>
      <c r="AK254" s="324">
        <f t="shared" si="3"/>
        <v>0</v>
      </c>
      <c r="BA254" s="89" t="s">
        <v>4719</v>
      </c>
      <c r="BB254" s="226" t="s">
        <v>4722</v>
      </c>
      <c r="BC254" s="226"/>
      <c r="BD254" s="225" t="s">
        <v>14522</v>
      </c>
      <c r="BE254" s="226"/>
      <c r="BF254" s="226"/>
      <c r="BG254" s="225" t="str">
        <f>IFERROR(GOODS_N_SERVICES_2[[#This Row],[PRICES]]*GOODS_N_SERVICES_2[[#This Row],[ITEMS]],"")</f>
        <v/>
      </c>
    </row>
    <row r="255" spans="7:59">
      <c r="AE255" t="s">
        <v>6759</v>
      </c>
      <c r="AF255" s="1" t="s">
        <v>6768</v>
      </c>
      <c r="AG255" s="1"/>
      <c r="AH255" s="1">
        <v>10</v>
      </c>
      <c r="AI255" s="1"/>
      <c r="AJ255" s="43"/>
      <c r="AK255" s="324">
        <f t="shared" si="3"/>
        <v>0</v>
      </c>
      <c r="BA255" s="89" t="s">
        <v>4723</v>
      </c>
      <c r="BB255" s="330"/>
      <c r="BD255" s="331" t="s">
        <v>14615</v>
      </c>
      <c r="BE255" s="331"/>
      <c r="BF255" s="330"/>
      <c r="BG255" s="331" t="str">
        <f>IFERROR(GOODS_N_SERVICES_2[[#This Row],[PRICES]]*GOODS_N_SERVICES_2[[#This Row],[ITEMS]],"")</f>
        <v/>
      </c>
    </row>
    <row r="256" spans="7:59">
      <c r="AE256" t="s">
        <v>6759</v>
      </c>
      <c r="AF256" s="1" t="s">
        <v>6769</v>
      </c>
      <c r="AG256" s="1"/>
      <c r="AH256" s="1">
        <v>40</v>
      </c>
      <c r="AI256" s="1" t="s">
        <v>6770</v>
      </c>
      <c r="AJ256" s="43"/>
      <c r="AK256" s="324">
        <f t="shared" si="3"/>
        <v>0</v>
      </c>
      <c r="BA256" s="89" t="s">
        <v>4723</v>
      </c>
      <c r="BB256" s="226" t="s">
        <v>4720</v>
      </c>
      <c r="BC256" s="226"/>
      <c r="BD256" s="225" t="s">
        <v>14616</v>
      </c>
      <c r="BE256" s="225"/>
      <c r="BF256" s="226"/>
      <c r="BG256" s="225" t="str">
        <f>IFERROR(GOODS_N_SERVICES_2[[#This Row],[PRICES]]*GOODS_N_SERVICES_2[[#This Row],[ITEMS]],"")</f>
        <v/>
      </c>
    </row>
    <row r="257" spans="31:59">
      <c r="AE257" t="s">
        <v>6759</v>
      </c>
      <c r="AF257" s="1" t="s">
        <v>6771</v>
      </c>
      <c r="AG257" s="1"/>
      <c r="AH257" s="1">
        <v>15</v>
      </c>
      <c r="AI257" s="1" t="s">
        <v>6537</v>
      </c>
      <c r="AJ257" s="43"/>
      <c r="AK257" s="324">
        <f t="shared" si="3"/>
        <v>0</v>
      </c>
      <c r="BA257" s="89" t="s">
        <v>4723</v>
      </c>
      <c r="BB257" s="330" t="s">
        <v>4724</v>
      </c>
      <c r="BC257" s="330"/>
      <c r="BD257" s="331" t="s">
        <v>14617</v>
      </c>
      <c r="BE257" s="331"/>
      <c r="BF257" s="330"/>
      <c r="BG257" s="331" t="str">
        <f>IFERROR(GOODS_N_SERVICES_2[[#This Row],[PRICES]]*GOODS_N_SERVICES_2[[#This Row],[ITEMS]],"")</f>
        <v/>
      </c>
    </row>
    <row r="258" spans="31:59">
      <c r="AE258" t="s">
        <v>6759</v>
      </c>
      <c r="AF258" s="1" t="s">
        <v>6772</v>
      </c>
      <c r="AG258" s="1"/>
      <c r="AH258" s="1">
        <v>5</v>
      </c>
      <c r="AI258" s="1"/>
      <c r="AJ258" s="43"/>
      <c r="AK258" s="324">
        <f t="shared" si="3"/>
        <v>0</v>
      </c>
      <c r="BA258" s="89" t="s">
        <v>4723</v>
      </c>
      <c r="BB258" s="226" t="s">
        <v>4725</v>
      </c>
      <c r="BC258" s="226"/>
      <c r="BD258" s="225" t="s">
        <v>14522</v>
      </c>
      <c r="BE258" s="226"/>
      <c r="BF258" s="226"/>
      <c r="BG258" s="225" t="str">
        <f>IFERROR(GOODS_N_SERVICES_2[[#This Row],[PRICES]]*GOODS_N_SERVICES_2[[#This Row],[ITEMS]],"")</f>
        <v/>
      </c>
    </row>
    <row r="259" spans="31:59">
      <c r="AE259" t="s">
        <v>6759</v>
      </c>
      <c r="AF259" s="1" t="s">
        <v>6773</v>
      </c>
      <c r="AG259" s="1"/>
      <c r="AH259" s="1">
        <v>40</v>
      </c>
      <c r="AI259" s="1"/>
      <c r="AJ259" s="43"/>
      <c r="AK259" s="324">
        <f t="shared" si="3"/>
        <v>0</v>
      </c>
      <c r="BA259" s="89" t="s">
        <v>4726</v>
      </c>
      <c r="BB259" s="330"/>
      <c r="BD259" s="331" t="s">
        <v>14615</v>
      </c>
      <c r="BE259" s="331"/>
      <c r="BF259" s="330"/>
      <c r="BG259" s="331" t="str">
        <f>IFERROR(GOODS_N_SERVICES_2[[#This Row],[PRICES]]*GOODS_N_SERVICES_2[[#This Row],[ITEMS]],"")</f>
        <v/>
      </c>
    </row>
    <row r="260" spans="31:59">
      <c r="AE260" t="s">
        <v>6759</v>
      </c>
      <c r="AF260" s="1" t="s">
        <v>6774</v>
      </c>
      <c r="AG260" s="1"/>
      <c r="AH260" s="1">
        <v>15</v>
      </c>
      <c r="AI260" s="1"/>
      <c r="AJ260" s="43"/>
      <c r="AK260" s="324">
        <f t="shared" ref="AK260:AK323" si="4">AJ260*AH260</f>
        <v>0</v>
      </c>
      <c r="BA260" s="89" t="s">
        <v>4726</v>
      </c>
      <c r="BB260" s="226" t="s">
        <v>4720</v>
      </c>
      <c r="BC260" s="226"/>
      <c r="BD260" s="225" t="s">
        <v>14618</v>
      </c>
      <c r="BE260" s="226"/>
      <c r="BF260" s="226"/>
      <c r="BG260" s="225" t="str">
        <f>IFERROR(GOODS_N_SERVICES_2[[#This Row],[PRICES]]*GOODS_N_SERVICES_2[[#This Row],[ITEMS]],"")</f>
        <v/>
      </c>
    </row>
    <row r="261" spans="31:59">
      <c r="AE261" t="s">
        <v>6759</v>
      </c>
      <c r="AF261" s="1" t="s">
        <v>6775</v>
      </c>
      <c r="AG261" s="1"/>
      <c r="AH261" s="1">
        <v>35</v>
      </c>
      <c r="AI261" s="1"/>
      <c r="AJ261" s="43"/>
      <c r="AK261" s="324">
        <f t="shared" si="4"/>
        <v>0</v>
      </c>
      <c r="BA261" s="89" t="s">
        <v>4726</v>
      </c>
      <c r="BB261" s="330" t="s">
        <v>4721</v>
      </c>
      <c r="BC261" s="330"/>
      <c r="BD261" s="331" t="s">
        <v>14619</v>
      </c>
      <c r="BE261" s="330"/>
      <c r="BF261" s="330"/>
      <c r="BG261" s="331" t="str">
        <f>IFERROR(GOODS_N_SERVICES_2[[#This Row],[PRICES]]*GOODS_N_SERVICES_2[[#This Row],[ITEMS]],"")</f>
        <v/>
      </c>
    </row>
    <row r="262" spans="31:59">
      <c r="AE262" t="s">
        <v>6759</v>
      </c>
      <c r="AF262" s="1" t="s">
        <v>6776</v>
      </c>
      <c r="AG262" s="1"/>
      <c r="AH262" s="1">
        <v>3</v>
      </c>
      <c r="AI262" s="1"/>
      <c r="AJ262" s="43"/>
      <c r="AK262" s="324">
        <f t="shared" si="4"/>
        <v>0</v>
      </c>
      <c r="BA262" s="89" t="s">
        <v>4520</v>
      </c>
      <c r="BB262" s="328" t="s">
        <v>4520</v>
      </c>
      <c r="BC262" s="328"/>
      <c r="BD262" s="329"/>
      <c r="BE262" s="328"/>
      <c r="BF262" s="328"/>
      <c r="BG262" s="329">
        <f>IFERROR(GOODS_N_SERVICES_2[[#This Row],[PRICES]]*GOODS_N_SERVICES_2[[#This Row],[ITEMS]],"")</f>
        <v>0</v>
      </c>
    </row>
    <row r="263" spans="31:59">
      <c r="AE263" t="s">
        <v>6759</v>
      </c>
      <c r="AF263" s="1" t="s">
        <v>6777</v>
      </c>
      <c r="AG263" s="1"/>
      <c r="AH263" s="1">
        <v>30</v>
      </c>
      <c r="AI263" s="1"/>
      <c r="AJ263" s="43"/>
      <c r="AK263" s="324">
        <f t="shared" si="4"/>
        <v>0</v>
      </c>
      <c r="BA263" s="89" t="s">
        <v>4520</v>
      </c>
      <c r="BB263" s="330" t="s">
        <v>4727</v>
      </c>
      <c r="BC263" s="330"/>
      <c r="BD263" s="331">
        <v>0.5</v>
      </c>
      <c r="BE263" s="330"/>
      <c r="BF263" s="330"/>
      <c r="BG263" s="331">
        <f>IFERROR(GOODS_N_SERVICES_2[[#This Row],[PRICES]]*GOODS_N_SERVICES_2[[#This Row],[ITEMS]],"")</f>
        <v>0</v>
      </c>
    </row>
    <row r="264" spans="31:59">
      <c r="AE264" t="s">
        <v>6759</v>
      </c>
      <c r="AF264" s="1" t="s">
        <v>6778</v>
      </c>
      <c r="AG264" s="1"/>
      <c r="AH264" s="1">
        <v>45</v>
      </c>
      <c r="AI264" s="1"/>
      <c r="AJ264" s="43"/>
      <c r="AK264" s="324">
        <f t="shared" si="4"/>
        <v>0</v>
      </c>
      <c r="BA264" s="89" t="s">
        <v>4520</v>
      </c>
      <c r="BB264" s="226" t="s">
        <v>4728</v>
      </c>
      <c r="BC264" s="226"/>
      <c r="BD264" s="225" t="s">
        <v>14564</v>
      </c>
      <c r="BE264" s="226"/>
      <c r="BF264" s="226"/>
      <c r="BG264" s="225" t="str">
        <f>IFERROR(GOODS_N_SERVICES_2[[#This Row],[PRICES]]*GOODS_N_SERVICES_2[[#This Row],[ITEMS]],"")</f>
        <v/>
      </c>
    </row>
    <row r="265" spans="31:59">
      <c r="AE265" t="s">
        <v>6759</v>
      </c>
      <c r="AF265" s="1" t="s">
        <v>6779</v>
      </c>
      <c r="AG265" s="1"/>
      <c r="AH265" s="1">
        <v>20</v>
      </c>
      <c r="AI265" s="1"/>
      <c r="AJ265" s="43"/>
      <c r="AK265" s="324">
        <f t="shared" si="4"/>
        <v>0</v>
      </c>
      <c r="BA265" s="89" t="s">
        <v>4520</v>
      </c>
      <c r="BB265" s="330" t="s">
        <v>4729</v>
      </c>
      <c r="BC265" s="330"/>
      <c r="BD265" s="331" t="s">
        <v>14577</v>
      </c>
      <c r="BE265" s="330"/>
      <c r="BF265" s="330"/>
      <c r="BG265" s="331" t="str">
        <f>IFERROR(GOODS_N_SERVICES_2[[#This Row],[PRICES]]*GOODS_N_SERVICES_2[[#This Row],[ITEMS]],"")</f>
        <v/>
      </c>
    </row>
    <row r="266" spans="31:59">
      <c r="AE266" t="s">
        <v>6759</v>
      </c>
      <c r="AF266" s="1" t="s">
        <v>6780</v>
      </c>
      <c r="AG266" s="1"/>
      <c r="AH266" s="1">
        <v>4</v>
      </c>
      <c r="AI266" s="1"/>
      <c r="AJ266" s="43"/>
      <c r="AK266" s="324">
        <f t="shared" si="4"/>
        <v>0</v>
      </c>
      <c r="BA266" s="89" t="s">
        <v>4520</v>
      </c>
      <c r="BB266" s="226" t="s">
        <v>4730</v>
      </c>
      <c r="BC266" s="226"/>
      <c r="BD266" s="225" t="s">
        <v>14620</v>
      </c>
      <c r="BE266" s="226"/>
      <c r="BF266" s="226"/>
      <c r="BG266" s="225" t="str">
        <f>IFERROR(GOODS_N_SERVICES_2[[#This Row],[PRICES]]*GOODS_N_SERVICES_2[[#This Row],[ITEMS]],"")</f>
        <v/>
      </c>
    </row>
    <row r="267" spans="31:59">
      <c r="AE267" t="s">
        <v>6759</v>
      </c>
      <c r="AF267" s="1" t="s">
        <v>6781</v>
      </c>
      <c r="AG267" s="1"/>
      <c r="AH267" s="1">
        <v>15</v>
      </c>
      <c r="AI267" s="1"/>
      <c r="AJ267" s="43"/>
      <c r="AK267" s="324">
        <f t="shared" si="4"/>
        <v>0</v>
      </c>
      <c r="BA267" s="89" t="s">
        <v>4520</v>
      </c>
      <c r="BB267" s="330" t="s">
        <v>4731</v>
      </c>
      <c r="BC267" s="330"/>
      <c r="BD267" s="331" t="s">
        <v>4311</v>
      </c>
      <c r="BE267" s="330"/>
      <c r="BF267" s="330"/>
      <c r="BG267" s="331" t="str">
        <f>IFERROR(GOODS_N_SERVICES_2[[#This Row],[PRICES]]*GOODS_N_SERVICES_2[[#This Row],[ITEMS]],"")</f>
        <v/>
      </c>
    </row>
    <row r="268" spans="31:59">
      <c r="AE268" t="s">
        <v>6759</v>
      </c>
      <c r="AF268" s="1" t="s">
        <v>6782</v>
      </c>
      <c r="AG268" s="1"/>
      <c r="AH268" s="1">
        <v>30</v>
      </c>
      <c r="AI268" s="1"/>
      <c r="AJ268" s="43"/>
      <c r="AK268" s="324">
        <f t="shared" si="4"/>
        <v>0</v>
      </c>
      <c r="BA268" s="89" t="s">
        <v>4520</v>
      </c>
      <c r="BB268" s="226" t="s">
        <v>4732</v>
      </c>
      <c r="BC268" s="226"/>
      <c r="BD268" s="225" t="s">
        <v>14621</v>
      </c>
      <c r="BE268" s="226"/>
      <c r="BF268" s="226"/>
      <c r="BG268" s="225" t="str">
        <f>IFERROR(GOODS_N_SERVICES_2[[#This Row],[PRICES]]*GOODS_N_SERVICES_2[[#This Row],[ITEMS]],"")</f>
        <v/>
      </c>
    </row>
    <row r="269" spans="31:59">
      <c r="AE269" t="s">
        <v>6759</v>
      </c>
      <c r="AF269" s="1" t="s">
        <v>6783</v>
      </c>
      <c r="AG269" s="1"/>
      <c r="AH269" s="1">
        <v>110</v>
      </c>
      <c r="AI269" s="1"/>
      <c r="AJ269" s="43"/>
      <c r="AK269" s="324">
        <f t="shared" si="4"/>
        <v>0</v>
      </c>
      <c r="BA269" s="89" t="s">
        <v>4520</v>
      </c>
      <c r="BB269" s="330" t="s">
        <v>4733</v>
      </c>
      <c r="BC269" s="330"/>
      <c r="BD269" s="331" t="s">
        <v>14564</v>
      </c>
      <c r="BE269" s="330"/>
      <c r="BF269" s="330"/>
      <c r="BG269" s="331" t="str">
        <f>IFERROR(GOODS_N_SERVICES_2[[#This Row],[PRICES]]*GOODS_N_SERVICES_2[[#This Row],[ITEMS]],"")</f>
        <v/>
      </c>
    </row>
    <row r="270" spans="31:59">
      <c r="AE270" t="s">
        <v>6759</v>
      </c>
      <c r="AF270" s="1" t="s">
        <v>6784</v>
      </c>
      <c r="AG270" s="1"/>
      <c r="AH270" s="1">
        <v>70</v>
      </c>
      <c r="AI270" s="1"/>
      <c r="AJ270" s="43"/>
      <c r="AK270" s="324">
        <f t="shared" si="4"/>
        <v>0</v>
      </c>
      <c r="BA270" s="89" t="s">
        <v>4520</v>
      </c>
      <c r="BB270" s="226" t="s">
        <v>4734</v>
      </c>
      <c r="BC270" s="226"/>
      <c r="BD270" s="225" t="s">
        <v>14577</v>
      </c>
      <c r="BE270" s="226"/>
      <c r="BF270" s="226"/>
      <c r="BG270" s="225" t="str">
        <f>IFERROR(GOODS_N_SERVICES_2[[#This Row],[PRICES]]*GOODS_N_SERVICES_2[[#This Row],[ITEMS]],"")</f>
        <v/>
      </c>
    </row>
    <row r="271" spans="31:59">
      <c r="AE271" t="s">
        <v>6759</v>
      </c>
      <c r="AF271" s="1" t="s">
        <v>6785</v>
      </c>
      <c r="AG271" s="1"/>
      <c r="AH271" s="1">
        <v>17</v>
      </c>
      <c r="AI271" s="1"/>
      <c r="AJ271" s="43"/>
      <c r="AK271" s="324">
        <f t="shared" si="4"/>
        <v>0</v>
      </c>
      <c r="BA271" s="89" t="s">
        <v>4520</v>
      </c>
      <c r="BB271" s="330" t="s">
        <v>4735</v>
      </c>
      <c r="BC271" s="330"/>
      <c r="BD271" s="331" t="s">
        <v>14577</v>
      </c>
      <c r="BE271" s="330"/>
      <c r="BF271" s="330"/>
      <c r="BG271" s="331" t="str">
        <f>IFERROR(GOODS_N_SERVICES_2[[#This Row],[PRICES]]*GOODS_N_SERVICES_2[[#This Row],[ITEMS]],"")</f>
        <v/>
      </c>
    </row>
    <row r="272" spans="31:59">
      <c r="AE272" t="s">
        <v>6759</v>
      </c>
      <c r="AF272" s="1" t="s">
        <v>6786</v>
      </c>
      <c r="AG272" s="1"/>
      <c r="AH272" s="1">
        <v>70</v>
      </c>
      <c r="AI272" s="1"/>
      <c r="AJ272" s="43"/>
      <c r="AK272" s="324">
        <f t="shared" si="4"/>
        <v>0</v>
      </c>
      <c r="BA272" s="89" t="s">
        <v>4520</v>
      </c>
      <c r="BB272" s="226" t="s">
        <v>4736</v>
      </c>
      <c r="BC272" s="226"/>
      <c r="BD272" s="225" t="s">
        <v>14622</v>
      </c>
      <c r="BE272" s="226"/>
      <c r="BF272" s="226"/>
      <c r="BG272" s="225" t="str">
        <f>IFERROR(GOODS_N_SERVICES_2[[#This Row],[PRICES]]*GOODS_N_SERVICES_2[[#This Row],[ITEMS]],"")</f>
        <v/>
      </c>
    </row>
    <row r="273" spans="31:59">
      <c r="AE273" t="s">
        <v>6759</v>
      </c>
      <c r="AF273" s="1" t="s">
        <v>6787</v>
      </c>
      <c r="AG273" s="1"/>
      <c r="AH273" s="1">
        <v>30</v>
      </c>
      <c r="AI273" s="1"/>
      <c r="AJ273" s="43"/>
      <c r="AK273" s="324">
        <f t="shared" si="4"/>
        <v>0</v>
      </c>
      <c r="BA273" s="89" t="s">
        <v>4521</v>
      </c>
      <c r="BB273" s="328" t="s">
        <v>4521</v>
      </c>
      <c r="BC273" s="328"/>
      <c r="BD273" s="329"/>
      <c r="BE273" s="328"/>
      <c r="BF273" s="328"/>
      <c r="BG273" s="329">
        <f>IFERROR(GOODS_N_SERVICES_2[[#This Row],[PRICES]]*GOODS_N_SERVICES_2[[#This Row],[ITEMS]],"")</f>
        <v>0</v>
      </c>
    </row>
    <row r="274" spans="31:59">
      <c r="AE274" t="s">
        <v>6759</v>
      </c>
      <c r="AF274" s="1" t="s">
        <v>6788</v>
      </c>
      <c r="AG274" s="1"/>
      <c r="AH274" s="1">
        <v>25</v>
      </c>
      <c r="AI274" s="1"/>
      <c r="AJ274" s="43"/>
      <c r="AK274" s="324">
        <f t="shared" si="4"/>
        <v>0</v>
      </c>
      <c r="BA274" s="89" t="s">
        <v>4521</v>
      </c>
      <c r="BB274" s="226" t="s">
        <v>3606</v>
      </c>
      <c r="BC274" s="226"/>
      <c r="BD274" s="225" t="s">
        <v>4311</v>
      </c>
      <c r="BE274" s="226"/>
      <c r="BF274" s="226"/>
      <c r="BG274" s="225" t="str">
        <f>IFERROR(GOODS_N_SERVICES_2[[#This Row],[PRICES]]*GOODS_N_SERVICES_2[[#This Row],[ITEMS]],"")</f>
        <v/>
      </c>
    </row>
    <row r="275" spans="31:59">
      <c r="AE275" t="s">
        <v>6759</v>
      </c>
      <c r="AF275" s="1" t="s">
        <v>6789</v>
      </c>
      <c r="AG275" s="1"/>
      <c r="AH275" s="1">
        <v>35</v>
      </c>
      <c r="AI275" s="1"/>
      <c r="AJ275" s="43"/>
      <c r="AK275" s="324">
        <f t="shared" si="4"/>
        <v>0</v>
      </c>
      <c r="BA275" s="89" t="s">
        <v>4521</v>
      </c>
      <c r="BB275" s="330" t="s">
        <v>4737</v>
      </c>
      <c r="BC275" s="330"/>
      <c r="BD275" s="331" t="s">
        <v>14623</v>
      </c>
      <c r="BE275" s="330"/>
      <c r="BF275" s="330"/>
      <c r="BG275" s="331" t="str">
        <f>IFERROR(GOODS_N_SERVICES_2[[#This Row],[PRICES]]*GOODS_N_SERVICES_2[[#This Row],[ITEMS]],"")</f>
        <v/>
      </c>
    </row>
    <row r="276" spans="31:59">
      <c r="AE276" t="s">
        <v>6759</v>
      </c>
      <c r="AF276" s="1" t="s">
        <v>6790</v>
      </c>
      <c r="AG276" s="1"/>
      <c r="AH276" s="1">
        <v>20</v>
      </c>
      <c r="AI276" s="1"/>
      <c r="AJ276" s="43"/>
      <c r="AK276" s="324">
        <f t="shared" si="4"/>
        <v>0</v>
      </c>
      <c r="BA276" s="89" t="s">
        <v>4521</v>
      </c>
      <c r="BB276" s="226" t="s">
        <v>4738</v>
      </c>
      <c r="BC276" s="226"/>
      <c r="BD276" s="225" t="s">
        <v>14513</v>
      </c>
      <c r="BE276" s="226"/>
      <c r="BF276" s="226"/>
      <c r="BG276" s="225" t="str">
        <f>IFERROR(GOODS_N_SERVICES_2[[#This Row],[PRICES]]*GOODS_N_SERVICES_2[[#This Row],[ITEMS]],"")</f>
        <v/>
      </c>
    </row>
    <row r="277" spans="31:59">
      <c r="AE277" t="s">
        <v>6759</v>
      </c>
      <c r="AF277" s="1" t="s">
        <v>6791</v>
      </c>
      <c r="AG277" s="1"/>
      <c r="AH277" s="1">
        <v>45</v>
      </c>
      <c r="AI277" s="1"/>
      <c r="AJ277" s="43"/>
      <c r="AK277" s="324">
        <f t="shared" si="4"/>
        <v>0</v>
      </c>
      <c r="BA277" s="89" t="s">
        <v>4521</v>
      </c>
      <c r="BB277" s="330" t="s">
        <v>4739</v>
      </c>
      <c r="BC277" s="330"/>
      <c r="BD277" s="331" t="s">
        <v>14510</v>
      </c>
      <c r="BE277" s="330"/>
      <c r="BF277" s="330"/>
      <c r="BG277" s="331" t="str">
        <f>IFERROR(GOODS_N_SERVICES_2[[#This Row],[PRICES]]*GOODS_N_SERVICES_2[[#This Row],[ITEMS]],"")</f>
        <v/>
      </c>
    </row>
    <row r="278" spans="31:59">
      <c r="AE278" t="s">
        <v>6759</v>
      </c>
      <c r="AF278" s="1" t="s">
        <v>6792</v>
      </c>
      <c r="AG278" s="1"/>
      <c r="AH278" s="1">
        <v>20</v>
      </c>
      <c r="AI278" s="1"/>
      <c r="AJ278" s="43"/>
      <c r="AK278" s="324">
        <f t="shared" si="4"/>
        <v>0</v>
      </c>
      <c r="BA278" s="89" t="s">
        <v>4521</v>
      </c>
      <c r="BB278" s="226" t="s">
        <v>4740</v>
      </c>
      <c r="BC278" s="226"/>
      <c r="BD278" s="225" t="s">
        <v>14511</v>
      </c>
      <c r="BE278" s="226"/>
      <c r="BF278" s="226"/>
      <c r="BG278" s="225" t="str">
        <f>IFERROR(GOODS_N_SERVICES_2[[#This Row],[PRICES]]*GOODS_N_SERVICES_2[[#This Row],[ITEMS]],"")</f>
        <v/>
      </c>
    </row>
    <row r="279" spans="31:59">
      <c r="AE279" t="s">
        <v>6759</v>
      </c>
      <c r="AF279" s="1" t="s">
        <v>6793</v>
      </c>
      <c r="AG279" s="1"/>
      <c r="AH279" s="1">
        <v>7</v>
      </c>
      <c r="AI279" s="1"/>
      <c r="AJ279" s="43"/>
      <c r="AK279" s="324">
        <f t="shared" si="4"/>
        <v>0</v>
      </c>
      <c r="BA279" s="89" t="s">
        <v>4522</v>
      </c>
      <c r="BB279" s="328" t="s">
        <v>4522</v>
      </c>
      <c r="BC279" s="328"/>
      <c r="BD279" s="329"/>
      <c r="BE279" s="328"/>
      <c r="BF279" s="328"/>
      <c r="BG279" s="329">
        <f>IFERROR(GOODS_N_SERVICES_2[[#This Row],[PRICES]]*GOODS_N_SERVICES_2[[#This Row],[ITEMS]],"")</f>
        <v>0</v>
      </c>
    </row>
    <row r="280" spans="31:59">
      <c r="AE280" t="s">
        <v>6759</v>
      </c>
      <c r="AF280" s="1" t="s">
        <v>6794</v>
      </c>
      <c r="AG280" s="1"/>
      <c r="AH280" s="1">
        <v>1</v>
      </c>
      <c r="AI280" s="1"/>
      <c r="AJ280" s="43"/>
      <c r="AK280" s="324">
        <f t="shared" si="4"/>
        <v>0</v>
      </c>
      <c r="BA280" s="89" t="s">
        <v>4522</v>
      </c>
      <c r="BB280" s="226" t="s">
        <v>4741</v>
      </c>
      <c r="BC280" s="226"/>
      <c r="BD280" s="225" t="s">
        <v>14522</v>
      </c>
      <c r="BE280" s="226"/>
      <c r="BF280" s="226"/>
      <c r="BG280" s="225" t="str">
        <f>IFERROR(GOODS_N_SERVICES_2[[#This Row],[PRICES]]*GOODS_N_SERVICES_2[[#This Row],[ITEMS]],"")</f>
        <v/>
      </c>
    </row>
    <row r="281" spans="31:59">
      <c r="AE281" t="s">
        <v>6759</v>
      </c>
      <c r="AF281" s="1" t="s">
        <v>6795</v>
      </c>
      <c r="AG281" s="1"/>
      <c r="AH281" s="1">
        <v>3</v>
      </c>
      <c r="AI281" s="1"/>
      <c r="AJ281" s="43"/>
      <c r="AK281" s="324">
        <f t="shared" si="4"/>
        <v>0</v>
      </c>
      <c r="BA281" s="89" t="s">
        <v>4522</v>
      </c>
      <c r="BB281" s="330" t="s">
        <v>4742</v>
      </c>
      <c r="BC281" s="330"/>
      <c r="BD281" s="331" t="s">
        <v>14510</v>
      </c>
      <c r="BE281" s="330"/>
      <c r="BF281" s="330"/>
      <c r="BG281" s="331" t="str">
        <f>IFERROR(GOODS_N_SERVICES_2[[#This Row],[PRICES]]*GOODS_N_SERVICES_2[[#This Row],[ITEMS]],"")</f>
        <v/>
      </c>
    </row>
    <row r="282" spans="31:59">
      <c r="AE282" t="s">
        <v>6759</v>
      </c>
      <c r="AF282" s="1" t="s">
        <v>6796</v>
      </c>
      <c r="AG282" s="1"/>
      <c r="AH282" s="1">
        <v>3</v>
      </c>
      <c r="AI282" s="1"/>
      <c r="AJ282" s="43"/>
      <c r="AK282" s="324">
        <f t="shared" si="4"/>
        <v>0</v>
      </c>
      <c r="BA282" s="89" t="s">
        <v>4522</v>
      </c>
      <c r="BB282" s="226" t="s">
        <v>4743</v>
      </c>
      <c r="BC282" s="226"/>
      <c r="BD282" s="225" t="s">
        <v>14624</v>
      </c>
      <c r="BE282" s="226"/>
      <c r="BF282" s="226"/>
      <c r="BG282" s="225" t="str">
        <f>IFERROR(GOODS_N_SERVICES_2[[#This Row],[PRICES]]*GOODS_N_SERVICES_2[[#This Row],[ITEMS]],"")</f>
        <v/>
      </c>
    </row>
    <row r="283" spans="31:59">
      <c r="AE283" t="s">
        <v>6759</v>
      </c>
      <c r="AF283" s="1" t="s">
        <v>6797</v>
      </c>
      <c r="AG283" s="1"/>
      <c r="AH283" s="1">
        <v>1</v>
      </c>
      <c r="AI283" s="1"/>
      <c r="AJ283" s="43"/>
      <c r="AK283" s="324">
        <f t="shared" si="4"/>
        <v>0</v>
      </c>
      <c r="BA283" s="89" t="s">
        <v>4522</v>
      </c>
      <c r="BB283" s="330" t="s">
        <v>4744</v>
      </c>
      <c r="BC283" s="330"/>
      <c r="BD283" s="331" t="s">
        <v>14624</v>
      </c>
      <c r="BE283" s="330"/>
      <c r="BF283" s="330"/>
      <c r="BG283" s="331" t="str">
        <f>IFERROR(GOODS_N_SERVICES_2[[#This Row],[PRICES]]*GOODS_N_SERVICES_2[[#This Row],[ITEMS]],"")</f>
        <v/>
      </c>
    </row>
    <row r="284" spans="31:59">
      <c r="AE284" t="s">
        <v>6759</v>
      </c>
      <c r="AF284" s="1" t="s">
        <v>6798</v>
      </c>
      <c r="AG284" s="1"/>
      <c r="AH284" s="1">
        <v>5</v>
      </c>
      <c r="AI284" s="1"/>
      <c r="AJ284" s="43"/>
      <c r="AK284" s="324">
        <f t="shared" si="4"/>
        <v>0</v>
      </c>
      <c r="BA284" s="89" t="s">
        <v>4522</v>
      </c>
      <c r="BB284" s="226" t="s">
        <v>4745</v>
      </c>
      <c r="BC284" s="226"/>
      <c r="BD284" s="225" t="s">
        <v>14625</v>
      </c>
      <c r="BE284" s="226"/>
      <c r="BF284" s="226"/>
      <c r="BG284" s="225" t="str">
        <f>IFERROR(GOODS_N_SERVICES_2[[#This Row],[PRICES]]*GOODS_N_SERVICES_2[[#This Row],[ITEMS]],"")</f>
        <v/>
      </c>
    </row>
    <row r="285" spans="31:59">
      <c r="AE285" t="s">
        <v>6759</v>
      </c>
      <c r="AF285" s="1" t="s">
        <v>6799</v>
      </c>
      <c r="AG285" s="1"/>
      <c r="AH285" s="1">
        <v>3</v>
      </c>
      <c r="AI285" s="1"/>
      <c r="AJ285" s="43"/>
      <c r="AK285" s="324">
        <f t="shared" si="4"/>
        <v>0</v>
      </c>
      <c r="BA285" s="89" t="s">
        <v>4522</v>
      </c>
      <c r="BB285" s="330" t="s">
        <v>4746</v>
      </c>
      <c r="BC285" s="330"/>
      <c r="BD285" s="331" t="s">
        <v>14511</v>
      </c>
      <c r="BE285" s="330"/>
      <c r="BF285" s="330"/>
      <c r="BG285" s="331" t="str">
        <f>IFERROR(GOODS_N_SERVICES_2[[#This Row],[PRICES]]*GOODS_N_SERVICES_2[[#This Row],[ITEMS]],"")</f>
        <v/>
      </c>
    </row>
    <row r="286" spans="31:59">
      <c r="AE286" t="s">
        <v>6759</v>
      </c>
      <c r="AF286" s="1" t="s">
        <v>6800</v>
      </c>
      <c r="AG286" s="1"/>
      <c r="AH286" s="1">
        <v>1</v>
      </c>
      <c r="AI286" s="1"/>
      <c r="AJ286" s="43"/>
      <c r="AK286" s="324">
        <f t="shared" si="4"/>
        <v>0</v>
      </c>
      <c r="BA286" s="89" t="s">
        <v>4522</v>
      </c>
      <c r="BB286" s="226" t="s">
        <v>4747</v>
      </c>
      <c r="BC286" s="226"/>
      <c r="BD286" s="225" t="s">
        <v>14510</v>
      </c>
      <c r="BE286" s="226"/>
      <c r="BF286" s="226"/>
      <c r="BG286" s="225" t="str">
        <f>IFERROR(GOODS_N_SERVICES_2[[#This Row],[PRICES]]*GOODS_N_SERVICES_2[[#This Row],[ITEMS]],"")</f>
        <v/>
      </c>
    </row>
    <row r="287" spans="31:59">
      <c r="AE287" t="s">
        <v>6759</v>
      </c>
      <c r="AF287" s="1" t="s">
        <v>6801</v>
      </c>
      <c r="AG287" s="1"/>
      <c r="AH287" s="1">
        <v>10</v>
      </c>
      <c r="AI287" s="1"/>
      <c r="AJ287" s="43"/>
      <c r="AK287" s="324">
        <f t="shared" si="4"/>
        <v>0</v>
      </c>
      <c r="BA287" s="89" t="s">
        <v>4523</v>
      </c>
      <c r="BB287" s="328" t="s">
        <v>4523</v>
      </c>
      <c r="BC287" s="328"/>
      <c r="BD287" s="329"/>
      <c r="BE287" s="328"/>
      <c r="BF287" s="328"/>
      <c r="BG287" s="329">
        <f>IFERROR(GOODS_N_SERVICES_2[[#This Row],[PRICES]]*GOODS_N_SERVICES_2[[#This Row],[ITEMS]],"")</f>
        <v>0</v>
      </c>
    </row>
    <row r="288" spans="31:59">
      <c r="AE288" t="s">
        <v>6759</v>
      </c>
      <c r="AF288" s="1" t="s">
        <v>6802</v>
      </c>
      <c r="AG288" s="1"/>
      <c r="AH288" s="1">
        <v>4</v>
      </c>
      <c r="AI288" s="1"/>
      <c r="AJ288" s="43"/>
      <c r="AK288" s="324">
        <f t="shared" si="4"/>
        <v>0</v>
      </c>
      <c r="BA288" s="89" t="s">
        <v>4523</v>
      </c>
      <c r="BB288" s="226" t="s">
        <v>4748</v>
      </c>
      <c r="BC288" s="226"/>
      <c r="BD288" s="225" t="s">
        <v>14624</v>
      </c>
      <c r="BE288" s="226"/>
      <c r="BF288" s="226"/>
      <c r="BG288" s="225" t="str">
        <f>IFERROR(GOODS_N_SERVICES_2[[#This Row],[PRICES]]*GOODS_N_SERVICES_2[[#This Row],[ITEMS]],"")</f>
        <v/>
      </c>
    </row>
    <row r="289" spans="31:59">
      <c r="AE289" t="s">
        <v>6759</v>
      </c>
      <c r="AF289" s="1" t="s">
        <v>6803</v>
      </c>
      <c r="AG289" s="1"/>
      <c r="AH289" s="1">
        <v>5</v>
      </c>
      <c r="AI289" s="1"/>
      <c r="AJ289" s="43"/>
      <c r="AK289" s="324">
        <f t="shared" si="4"/>
        <v>0</v>
      </c>
      <c r="BA289" s="89" t="s">
        <v>4523</v>
      </c>
      <c r="BB289" s="330" t="s">
        <v>4749</v>
      </c>
      <c r="BC289" s="330"/>
      <c r="BD289" s="331" t="s">
        <v>14522</v>
      </c>
      <c r="BE289" s="330"/>
      <c r="BF289" s="330"/>
      <c r="BG289" s="331" t="str">
        <f>IFERROR(GOODS_N_SERVICES_2[[#This Row],[PRICES]]*GOODS_N_SERVICES_2[[#This Row],[ITEMS]],"")</f>
        <v/>
      </c>
    </row>
    <row r="290" spans="31:59">
      <c r="AE290" t="s">
        <v>6759</v>
      </c>
      <c r="AF290" s="1" t="s">
        <v>6804</v>
      </c>
      <c r="AG290" s="1"/>
      <c r="AH290" s="1">
        <v>9</v>
      </c>
      <c r="AI290" s="1"/>
      <c r="AJ290" s="43"/>
      <c r="AK290" s="324">
        <f t="shared" si="4"/>
        <v>0</v>
      </c>
      <c r="BA290" s="89" t="s">
        <v>4523</v>
      </c>
      <c r="BB290" s="226" t="s">
        <v>4750</v>
      </c>
      <c r="BC290" s="226"/>
      <c r="BD290" s="225" t="s">
        <v>14510</v>
      </c>
      <c r="BE290" s="226"/>
      <c r="BF290" s="226"/>
      <c r="BG290" s="225" t="str">
        <f>IFERROR(GOODS_N_SERVICES_2[[#This Row],[PRICES]]*GOODS_N_SERVICES_2[[#This Row],[ITEMS]],"")</f>
        <v/>
      </c>
    </row>
    <row r="291" spans="31:59">
      <c r="AE291" t="s">
        <v>6759</v>
      </c>
      <c r="AF291" s="1" t="s">
        <v>6805</v>
      </c>
      <c r="AG291" s="1"/>
      <c r="AH291" s="1">
        <v>10</v>
      </c>
      <c r="AI291" s="1"/>
      <c r="AJ291" s="43"/>
      <c r="AK291" s="324">
        <f t="shared" si="4"/>
        <v>0</v>
      </c>
      <c r="BA291" s="89" t="s">
        <v>4523</v>
      </c>
      <c r="BB291" s="330" t="s">
        <v>4751</v>
      </c>
      <c r="BC291" s="330"/>
      <c r="BD291" s="331" t="s">
        <v>14513</v>
      </c>
      <c r="BE291" s="330"/>
      <c r="BF291" s="330"/>
      <c r="BG291" s="331" t="str">
        <f>IFERROR(GOODS_N_SERVICES_2[[#This Row],[PRICES]]*GOODS_N_SERVICES_2[[#This Row],[ITEMS]],"")</f>
        <v/>
      </c>
    </row>
    <row r="292" spans="31:59">
      <c r="AE292" t="s">
        <v>6759</v>
      </c>
      <c r="AF292" s="1" t="s">
        <v>6806</v>
      </c>
      <c r="AG292" s="1"/>
      <c r="AH292" s="1">
        <v>10</v>
      </c>
      <c r="AI292" s="1"/>
      <c r="AJ292" s="43"/>
      <c r="AK292" s="324">
        <f t="shared" si="4"/>
        <v>0</v>
      </c>
      <c r="BA292" s="89" t="s">
        <v>4523</v>
      </c>
      <c r="BB292" s="226" t="s">
        <v>4752</v>
      </c>
      <c r="BC292" s="226"/>
      <c r="BD292" s="225">
        <v>0.1</v>
      </c>
      <c r="BE292" s="226"/>
      <c r="BF292" s="226"/>
      <c r="BG292" s="225">
        <f>IFERROR(GOODS_N_SERVICES_2[[#This Row],[PRICES]]*GOODS_N_SERVICES_2[[#This Row],[ITEMS]],"")</f>
        <v>0</v>
      </c>
    </row>
    <row r="293" spans="31:59">
      <c r="AE293" t="s">
        <v>6759</v>
      </c>
      <c r="AF293" s="1" t="s">
        <v>6807</v>
      </c>
      <c r="AG293" s="1"/>
      <c r="AH293" s="1">
        <v>10</v>
      </c>
      <c r="AI293" s="1"/>
      <c r="AJ293" s="43"/>
      <c r="AK293" s="324">
        <f t="shared" si="4"/>
        <v>0</v>
      </c>
      <c r="BA293" s="89" t="s">
        <v>4523</v>
      </c>
      <c r="BB293" s="330" t="s">
        <v>4753</v>
      </c>
      <c r="BC293" s="330"/>
      <c r="BD293" s="331" t="s">
        <v>14510</v>
      </c>
      <c r="BE293" s="330"/>
      <c r="BF293" s="330"/>
      <c r="BG293" s="331" t="str">
        <f>IFERROR(GOODS_N_SERVICES_2[[#This Row],[PRICES]]*GOODS_N_SERVICES_2[[#This Row],[ITEMS]],"")</f>
        <v/>
      </c>
    </row>
    <row r="294" spans="31:59">
      <c r="AE294" t="s">
        <v>6759</v>
      </c>
      <c r="AF294" s="1" t="s">
        <v>6808</v>
      </c>
      <c r="AG294" s="1"/>
      <c r="AH294" s="1">
        <v>5</v>
      </c>
      <c r="AI294" s="1"/>
      <c r="AJ294" s="43"/>
      <c r="AK294" s="324">
        <f t="shared" si="4"/>
        <v>0</v>
      </c>
      <c r="BA294" s="89" t="s">
        <v>4523</v>
      </c>
      <c r="BB294" s="226" t="s">
        <v>4754</v>
      </c>
      <c r="BC294" s="226"/>
      <c r="BD294" s="225">
        <v>0.05</v>
      </c>
      <c r="BE294" s="226"/>
      <c r="BF294" s="226"/>
      <c r="BG294" s="225">
        <f>IFERROR(GOODS_N_SERVICES_2[[#This Row],[PRICES]]*GOODS_N_SERVICES_2[[#This Row],[ITEMS]],"")</f>
        <v>0</v>
      </c>
    </row>
    <row r="295" spans="31:59">
      <c r="AE295" t="s">
        <v>6759</v>
      </c>
      <c r="AF295" s="1" t="s">
        <v>6809</v>
      </c>
      <c r="AG295" s="1"/>
      <c r="AH295" s="1">
        <v>12</v>
      </c>
      <c r="AI295" s="1"/>
      <c r="AJ295" s="43"/>
      <c r="AK295" s="324">
        <f t="shared" si="4"/>
        <v>0</v>
      </c>
      <c r="BA295" s="89" t="s">
        <v>4523</v>
      </c>
      <c r="BB295" s="330" t="s">
        <v>4755</v>
      </c>
      <c r="BC295" s="330"/>
      <c r="BD295" s="331">
        <v>0.1</v>
      </c>
      <c r="BE295" s="330" t="s">
        <v>14654</v>
      </c>
      <c r="BF295" s="330"/>
      <c r="BG295" s="331">
        <f>IFERROR(GOODS_N_SERVICES_2[[#This Row],[PRICES]]*GOODS_N_SERVICES_2[[#This Row],[ITEMS]],"")</f>
        <v>0</v>
      </c>
    </row>
    <row r="296" spans="31:59">
      <c r="AE296" t="s">
        <v>6759</v>
      </c>
      <c r="AF296" s="1" t="s">
        <v>6810</v>
      </c>
      <c r="AG296" s="1"/>
      <c r="AH296" s="1">
        <v>12</v>
      </c>
      <c r="AI296" s="1"/>
      <c r="AJ296" s="43"/>
      <c r="AK296" s="324">
        <f t="shared" si="4"/>
        <v>0</v>
      </c>
      <c r="BA296" s="89" t="s">
        <v>4523</v>
      </c>
      <c r="BB296" s="226" t="s">
        <v>4756</v>
      </c>
      <c r="BC296" s="226"/>
      <c r="BD296" s="225" t="s">
        <v>14626</v>
      </c>
      <c r="BE296" s="226"/>
      <c r="BF296" s="226"/>
      <c r="BG296" s="225" t="str">
        <f>IFERROR(GOODS_N_SERVICES_2[[#This Row],[PRICES]]*GOODS_N_SERVICES_2[[#This Row],[ITEMS]],"")</f>
        <v/>
      </c>
    </row>
    <row r="297" spans="31:59">
      <c r="AE297" t="s">
        <v>6759</v>
      </c>
      <c r="AF297" s="1" t="s">
        <v>6811</v>
      </c>
      <c r="AG297" s="1"/>
      <c r="AH297" s="1">
        <v>12</v>
      </c>
      <c r="AI297" s="1"/>
      <c r="AJ297" s="43"/>
      <c r="AK297" s="324">
        <f t="shared" si="4"/>
        <v>0</v>
      </c>
      <c r="BA297" s="89" t="s">
        <v>4523</v>
      </c>
      <c r="BB297" s="330" t="s">
        <v>4757</v>
      </c>
      <c r="BC297" s="330"/>
      <c r="BD297" s="331" t="s">
        <v>14624</v>
      </c>
      <c r="BE297" s="330"/>
      <c r="BF297" s="330"/>
      <c r="BG297" s="331" t="str">
        <f>IFERROR(GOODS_N_SERVICES_2[[#This Row],[PRICES]]*GOODS_N_SERVICES_2[[#This Row],[ITEMS]],"")</f>
        <v/>
      </c>
    </row>
    <row r="298" spans="31:59">
      <c r="AE298" t="s">
        <v>6759</v>
      </c>
      <c r="AF298" s="1" t="s">
        <v>6812</v>
      </c>
      <c r="AG298" s="1"/>
      <c r="AH298" s="1">
        <v>5</v>
      </c>
      <c r="AI298" s="1"/>
      <c r="AJ298" s="43"/>
      <c r="AK298" s="324">
        <f t="shared" si="4"/>
        <v>0</v>
      </c>
      <c r="BA298" s="89" t="s">
        <v>2800</v>
      </c>
      <c r="BB298" s="328" t="s">
        <v>2800</v>
      </c>
      <c r="BC298" s="328"/>
      <c r="BD298" s="329"/>
      <c r="BE298" s="328"/>
      <c r="BF298" s="328"/>
      <c r="BG298" s="329">
        <f>IFERROR(GOODS_N_SERVICES_2[[#This Row],[PRICES]]*GOODS_N_SERVICES_2[[#This Row],[ITEMS]],"")</f>
        <v>0</v>
      </c>
    </row>
    <row r="299" spans="31:59">
      <c r="AE299" t="s">
        <v>6759</v>
      </c>
      <c r="AF299" s="1" t="s">
        <v>6813</v>
      </c>
      <c r="AG299" s="1"/>
      <c r="AH299" s="1">
        <v>8</v>
      </c>
      <c r="AI299" s="1"/>
      <c r="AJ299" s="43"/>
      <c r="AK299" s="324">
        <f t="shared" si="4"/>
        <v>0</v>
      </c>
      <c r="BA299" s="89" t="s">
        <v>2800</v>
      </c>
      <c r="BB299" s="330" t="s">
        <v>4758</v>
      </c>
      <c r="BC299" s="330"/>
      <c r="BD299" s="331">
        <v>0.2</v>
      </c>
      <c r="BE299" s="330" t="s">
        <v>14655</v>
      </c>
      <c r="BF299" s="330"/>
      <c r="BG299" s="331">
        <f>IFERROR(GOODS_N_SERVICES_2[[#This Row],[PRICES]]*GOODS_N_SERVICES_2[[#This Row],[ITEMS]],"")</f>
        <v>0</v>
      </c>
    </row>
    <row r="300" spans="31:59">
      <c r="AE300" t="s">
        <v>6759</v>
      </c>
      <c r="AF300" s="1" t="s">
        <v>6814</v>
      </c>
      <c r="AG300" s="1"/>
      <c r="AH300" s="1">
        <v>2</v>
      </c>
      <c r="AI300" s="1"/>
      <c r="AJ300" s="43"/>
      <c r="AK300" s="324">
        <f t="shared" si="4"/>
        <v>0</v>
      </c>
      <c r="BA300" s="89" t="s">
        <v>2800</v>
      </c>
      <c r="BB300" s="226" t="s">
        <v>4759</v>
      </c>
      <c r="BC300" s="226"/>
      <c r="BD300" s="225">
        <v>0.3</v>
      </c>
      <c r="BE300" s="225" t="s">
        <v>4760</v>
      </c>
      <c r="BF300" s="226"/>
      <c r="BG300" s="225">
        <f>IFERROR(GOODS_N_SERVICES_2[[#This Row],[PRICES]]*GOODS_N_SERVICES_2[[#This Row],[ITEMS]],"")</f>
        <v>0</v>
      </c>
    </row>
    <row r="301" spans="31:59">
      <c r="AE301" t="s">
        <v>6759</v>
      </c>
      <c r="AF301" s="1" t="s">
        <v>6815</v>
      </c>
      <c r="AG301" s="1"/>
      <c r="AH301" s="1">
        <v>5</v>
      </c>
      <c r="AI301" s="1"/>
      <c r="AJ301" s="43"/>
      <c r="AK301" s="324">
        <f t="shared" si="4"/>
        <v>0</v>
      </c>
      <c r="BA301" s="89" t="s">
        <v>2800</v>
      </c>
      <c r="BB301" s="330" t="s">
        <v>4761</v>
      </c>
      <c r="BC301" s="330"/>
      <c r="BD301" s="331">
        <v>0.5</v>
      </c>
      <c r="BE301" s="331" t="s">
        <v>4762</v>
      </c>
      <c r="BF301" s="330"/>
      <c r="BG301" s="331">
        <f>IFERROR(GOODS_N_SERVICES_2[[#This Row],[PRICES]]*GOODS_N_SERVICES_2[[#This Row],[ITEMS]],"")</f>
        <v>0</v>
      </c>
    </row>
    <row r="302" spans="31:59">
      <c r="AE302" t="s">
        <v>6759</v>
      </c>
      <c r="AF302" s="1" t="s">
        <v>6816</v>
      </c>
      <c r="AG302" s="1"/>
      <c r="AH302" s="1">
        <v>5</v>
      </c>
      <c r="AI302" s="1"/>
      <c r="AJ302" s="43"/>
      <c r="AK302" s="324">
        <f t="shared" si="4"/>
        <v>0</v>
      </c>
      <c r="BA302" s="89" t="s">
        <v>2800</v>
      </c>
      <c r="BB302" s="226" t="s">
        <v>4763</v>
      </c>
      <c r="BC302" s="226"/>
      <c r="BD302" s="225">
        <v>0.8</v>
      </c>
      <c r="BE302" s="225" t="s">
        <v>14627</v>
      </c>
      <c r="BF302" s="226"/>
      <c r="BG302" s="225">
        <f>IFERROR(GOODS_N_SERVICES_2[[#This Row],[PRICES]]*GOODS_N_SERVICES_2[[#This Row],[ITEMS]],"")</f>
        <v>0</v>
      </c>
    </row>
    <row r="303" spans="31:59">
      <c r="AE303" t="s">
        <v>6759</v>
      </c>
      <c r="AF303" s="1" t="s">
        <v>6817</v>
      </c>
      <c r="AG303" s="1"/>
      <c r="AH303" s="1">
        <v>8</v>
      </c>
      <c r="AI303" s="1"/>
      <c r="AJ303" s="43"/>
      <c r="AK303" s="324">
        <f t="shared" si="4"/>
        <v>0</v>
      </c>
      <c r="BA303" s="89" t="s">
        <v>4524</v>
      </c>
      <c r="BB303" s="328" t="s">
        <v>4524</v>
      </c>
      <c r="BC303" s="328"/>
      <c r="BD303" s="329"/>
      <c r="BE303" s="328"/>
      <c r="BF303" s="328"/>
      <c r="BG303" s="329">
        <f>IFERROR(GOODS_N_SERVICES_2[[#This Row],[PRICES]]*GOODS_N_SERVICES_2[[#This Row],[ITEMS]],"")</f>
        <v>0</v>
      </c>
    </row>
    <row r="304" spans="31:59">
      <c r="AE304" t="s">
        <v>6759</v>
      </c>
      <c r="AF304" s="1" t="s">
        <v>6818</v>
      </c>
      <c r="AG304" s="1"/>
      <c r="AH304" s="1">
        <v>15</v>
      </c>
      <c r="AI304" s="1"/>
      <c r="AJ304" s="43"/>
      <c r="AK304" s="324">
        <f t="shared" si="4"/>
        <v>0</v>
      </c>
      <c r="BA304" s="89" t="s">
        <v>4524</v>
      </c>
      <c r="BB304" s="332" t="s">
        <v>4408</v>
      </c>
      <c r="BC304" s="332" t="s">
        <v>2476</v>
      </c>
      <c r="BD304" s="333">
        <v>1</v>
      </c>
      <c r="BE304" s="333" t="s">
        <v>14628</v>
      </c>
      <c r="BF304" s="332"/>
      <c r="BG304" s="333">
        <f>IFERROR(GOODS_N_SERVICES_2[[#This Row],[PRICES]]*GOODS_N_SERVICES_2[[#This Row],[ITEMS]],"")</f>
        <v>0</v>
      </c>
    </row>
    <row r="305" spans="31:59">
      <c r="AE305" t="s">
        <v>6759</v>
      </c>
      <c r="AF305" s="1" t="s">
        <v>6819</v>
      </c>
      <c r="AG305" s="1"/>
      <c r="AH305" s="1">
        <v>10</v>
      </c>
      <c r="AI305" s="1"/>
      <c r="AJ305" s="43"/>
      <c r="AK305" s="324">
        <f t="shared" si="4"/>
        <v>0</v>
      </c>
      <c r="BA305" s="89" t="s">
        <v>4524</v>
      </c>
      <c r="BB305" s="330" t="s">
        <v>4450</v>
      </c>
      <c r="BC305" s="330"/>
      <c r="BD305" s="331" t="s">
        <v>14629</v>
      </c>
      <c r="BE305" s="330"/>
      <c r="BF305" s="330"/>
      <c r="BG305" s="331" t="str">
        <f>IFERROR(GOODS_N_SERVICES_2[[#This Row],[PRICES]]*GOODS_N_SERVICES_2[[#This Row],[ITEMS]],"")</f>
        <v/>
      </c>
    </row>
    <row r="306" spans="31:59">
      <c r="AE306" t="s">
        <v>6759</v>
      </c>
      <c r="AF306" s="1" t="s">
        <v>6820</v>
      </c>
      <c r="AG306" s="1"/>
      <c r="AH306" s="1">
        <v>10</v>
      </c>
      <c r="AI306" s="1"/>
      <c r="AJ306" s="43"/>
      <c r="AK306" s="324">
        <f t="shared" si="4"/>
        <v>0</v>
      </c>
      <c r="BA306" s="89" t="s">
        <v>4524</v>
      </c>
      <c r="BB306" s="332" t="s">
        <v>4454</v>
      </c>
      <c r="BC306" s="332" t="s">
        <v>2476</v>
      </c>
      <c r="BD306" s="333" t="s">
        <v>4764</v>
      </c>
      <c r="BE306" s="333" t="s">
        <v>4764</v>
      </c>
      <c r="BF306" s="332"/>
      <c r="BG306" s="333" t="str">
        <f>IFERROR(GOODS_N_SERVICES_2[[#This Row],[PRICES]]*GOODS_N_SERVICES_2[[#This Row],[ITEMS]],"")</f>
        <v/>
      </c>
    </row>
    <row r="307" spans="31:59">
      <c r="AE307" t="s">
        <v>6759</v>
      </c>
      <c r="AF307" s="1" t="s">
        <v>6821</v>
      </c>
      <c r="AG307" s="1"/>
      <c r="AH307" s="1">
        <v>10</v>
      </c>
      <c r="AI307" s="1"/>
      <c r="AJ307" s="43"/>
      <c r="AK307" s="324">
        <f t="shared" si="4"/>
        <v>0</v>
      </c>
      <c r="BA307" s="89" t="s">
        <v>4524</v>
      </c>
      <c r="BB307" s="330" t="s">
        <v>4462</v>
      </c>
      <c r="BC307" s="330"/>
      <c r="BD307" s="331" t="s">
        <v>14630</v>
      </c>
      <c r="BE307" s="330"/>
      <c r="BF307" s="330"/>
      <c r="BG307" s="331" t="str">
        <f>IFERROR(GOODS_N_SERVICES_2[[#This Row],[PRICES]]*GOODS_N_SERVICES_2[[#This Row],[ITEMS]],"")</f>
        <v/>
      </c>
    </row>
    <row r="308" spans="31:59">
      <c r="AE308" t="s">
        <v>6759</v>
      </c>
      <c r="AF308" s="1" t="s">
        <v>6822</v>
      </c>
      <c r="AG308" s="1"/>
      <c r="AH308" s="1">
        <v>10</v>
      </c>
      <c r="AI308" s="1"/>
      <c r="AJ308" s="43"/>
      <c r="AK308" s="324">
        <f t="shared" si="4"/>
        <v>0</v>
      </c>
      <c r="BA308" s="89" t="s">
        <v>4524</v>
      </c>
      <c r="BB308" s="226" t="s">
        <v>4475</v>
      </c>
      <c r="BC308" s="226"/>
      <c r="BD308" s="225" t="s">
        <v>4765</v>
      </c>
      <c r="BE308" s="226"/>
      <c r="BF308" s="226"/>
      <c r="BG308" s="225" t="str">
        <f>IFERROR(GOODS_N_SERVICES_2[[#This Row],[PRICES]]*GOODS_N_SERVICES_2[[#This Row],[ITEMS]],"")</f>
        <v/>
      </c>
    </row>
    <row r="309" spans="31:59">
      <c r="AE309" t="s">
        <v>6759</v>
      </c>
      <c r="AF309" s="1" t="s">
        <v>6823</v>
      </c>
      <c r="AG309" s="1"/>
      <c r="AH309" s="1">
        <v>12</v>
      </c>
      <c r="AI309" s="1"/>
      <c r="AJ309" s="43"/>
      <c r="AK309" s="324">
        <f t="shared" si="4"/>
        <v>0</v>
      </c>
      <c r="BA309" s="89" t="s">
        <v>4524</v>
      </c>
      <c r="BB309" s="332" t="s">
        <v>4479</v>
      </c>
      <c r="BC309" s="332"/>
      <c r="BD309" s="333" t="s">
        <v>14631</v>
      </c>
      <c r="BE309" s="332"/>
      <c r="BF309" s="332"/>
      <c r="BG309" s="333" t="str">
        <f>IFERROR(GOODS_N_SERVICES_2[[#This Row],[PRICES]]*GOODS_N_SERVICES_2[[#This Row],[ITEMS]],"")</f>
        <v/>
      </c>
    </row>
    <row r="310" spans="31:59">
      <c r="AE310" t="s">
        <v>6759</v>
      </c>
      <c r="AF310" s="1" t="s">
        <v>6824</v>
      </c>
      <c r="AG310" s="1"/>
      <c r="AH310" s="1">
        <v>5</v>
      </c>
      <c r="AI310" s="1"/>
      <c r="AJ310" s="43"/>
      <c r="AK310" s="324">
        <f t="shared" si="4"/>
        <v>0</v>
      </c>
      <c r="BA310" s="327"/>
      <c r="BB310" s="328" t="s">
        <v>4525</v>
      </c>
      <c r="BC310" s="328"/>
      <c r="BD310" s="329"/>
      <c r="BE310" s="328"/>
      <c r="BF310" s="328"/>
      <c r="BG310" s="329">
        <f>IFERROR(GOODS_N_SERVICES_2[[#This Row],[PRICES]]*GOODS_N_SERVICES_2[[#This Row],[ITEMS]],"")</f>
        <v>0</v>
      </c>
    </row>
    <row r="311" spans="31:59">
      <c r="AE311" t="s">
        <v>6759</v>
      </c>
      <c r="AF311" s="1" t="s">
        <v>6825</v>
      </c>
      <c r="AG311" s="1"/>
      <c r="AH311" s="1">
        <v>10</v>
      </c>
      <c r="AI311" s="1"/>
      <c r="AJ311" s="43"/>
      <c r="AK311" s="324">
        <f t="shared" si="4"/>
        <v>0</v>
      </c>
      <c r="BA311" s="89" t="s">
        <v>4525</v>
      </c>
      <c r="BB311" s="330" t="s">
        <v>4766</v>
      </c>
      <c r="BC311" s="330"/>
      <c r="BD311" s="331" t="s">
        <v>4767</v>
      </c>
      <c r="BE311" s="330"/>
      <c r="BF311" s="330"/>
      <c r="BG311" s="331" t="str">
        <f>IFERROR(GOODS_N_SERVICES_2[[#This Row],[PRICES]]*GOODS_N_SERVICES_2[[#This Row],[ITEMS]],"")</f>
        <v/>
      </c>
    </row>
    <row r="312" spans="31:59">
      <c r="AE312" t="s">
        <v>6759</v>
      </c>
      <c r="AF312" s="1" t="s">
        <v>6826</v>
      </c>
      <c r="AG312" s="1"/>
      <c r="AH312" s="1">
        <v>5</v>
      </c>
      <c r="AI312" s="1"/>
      <c r="AJ312" s="43"/>
      <c r="AK312" s="324">
        <f t="shared" si="4"/>
        <v>0</v>
      </c>
      <c r="BA312" s="89" t="s">
        <v>4525</v>
      </c>
      <c r="BB312" s="226" t="s">
        <v>4768</v>
      </c>
      <c r="BC312" s="226"/>
      <c r="BD312" s="225" t="s">
        <v>4769</v>
      </c>
      <c r="BE312" s="226"/>
      <c r="BF312" s="226"/>
      <c r="BG312" s="225" t="str">
        <f>IFERROR(GOODS_N_SERVICES_2[[#This Row],[PRICES]]*GOODS_N_SERVICES_2[[#This Row],[ITEMS]],"")</f>
        <v/>
      </c>
    </row>
    <row r="313" spans="31:59">
      <c r="AE313" t="s">
        <v>6759</v>
      </c>
      <c r="AF313" s="1" t="s">
        <v>6827</v>
      </c>
      <c r="AG313" s="1"/>
      <c r="AH313" s="1">
        <v>5</v>
      </c>
      <c r="AI313" s="1"/>
      <c r="AJ313" s="43"/>
      <c r="AK313" s="324">
        <f t="shared" si="4"/>
        <v>0</v>
      </c>
      <c r="BA313" s="89" t="s">
        <v>4525</v>
      </c>
      <c r="BB313" s="330" t="s">
        <v>4770</v>
      </c>
      <c r="BC313" s="330"/>
      <c r="BD313" s="331" t="s">
        <v>4771</v>
      </c>
      <c r="BE313" s="330"/>
      <c r="BF313" s="330"/>
      <c r="BG313" s="331" t="str">
        <f>IFERROR(GOODS_N_SERVICES_2[[#This Row],[PRICES]]*GOODS_N_SERVICES_2[[#This Row],[ITEMS]],"")</f>
        <v/>
      </c>
    </row>
    <row r="314" spans="31:59">
      <c r="AE314" t="s">
        <v>6759</v>
      </c>
      <c r="AF314" s="1" t="s">
        <v>6828</v>
      </c>
      <c r="AG314" s="1"/>
      <c r="AH314" s="1">
        <v>4</v>
      </c>
      <c r="AI314" s="1"/>
      <c r="AJ314" s="43"/>
      <c r="AK314" s="324">
        <f t="shared" si="4"/>
        <v>0</v>
      </c>
      <c r="BA314" s="89" t="s">
        <v>4526</v>
      </c>
      <c r="BB314" s="328" t="s">
        <v>4526</v>
      </c>
      <c r="BC314" s="328"/>
      <c r="BD314" s="329"/>
      <c r="BE314" s="328"/>
      <c r="BF314" s="328"/>
      <c r="BG314" s="329">
        <f>IFERROR(GOODS_N_SERVICES_2[[#This Row],[PRICES]]*GOODS_N_SERVICES_2[[#This Row],[ITEMS]],"")</f>
        <v>0</v>
      </c>
    </row>
    <row r="315" spans="31:59">
      <c r="AE315" s="1" t="s">
        <v>6829</v>
      </c>
      <c r="AF315" s="1" t="s">
        <v>6829</v>
      </c>
      <c r="AG315" s="1"/>
      <c r="AH315" s="1"/>
      <c r="AI315" s="1"/>
      <c r="AJ315" s="43"/>
      <c r="AK315" s="324">
        <f t="shared" si="4"/>
        <v>0</v>
      </c>
      <c r="BA315" s="89" t="s">
        <v>4526</v>
      </c>
      <c r="BB315" s="332" t="s">
        <v>4772</v>
      </c>
      <c r="BC315" s="332"/>
      <c r="BD315" s="333" t="s">
        <v>14632</v>
      </c>
      <c r="BE315" s="332"/>
      <c r="BF315" s="332"/>
      <c r="BG315" s="333" t="str">
        <f>IFERROR(GOODS_N_SERVICES_2[[#This Row],[PRICES]]*GOODS_N_SERVICES_2[[#This Row],[ITEMS]],"")</f>
        <v/>
      </c>
    </row>
    <row r="316" spans="31:59">
      <c r="AE316" t="s">
        <v>6830</v>
      </c>
      <c r="AF316" s="1" t="s">
        <v>6830</v>
      </c>
      <c r="AG316" s="1"/>
      <c r="AH316" s="1"/>
      <c r="AI316" s="1"/>
      <c r="AJ316" s="43"/>
      <c r="AK316" s="324">
        <f t="shared" si="4"/>
        <v>0</v>
      </c>
      <c r="BA316" s="89" t="s">
        <v>4526</v>
      </c>
      <c r="BB316" s="332" t="s">
        <v>4431</v>
      </c>
      <c r="BC316" s="332"/>
      <c r="BD316" s="333" t="s">
        <v>14633</v>
      </c>
      <c r="BE316" s="332"/>
      <c r="BF316" s="332"/>
      <c r="BG316" s="333" t="str">
        <f>IFERROR(GOODS_N_SERVICES_2[[#This Row],[PRICES]]*GOODS_N_SERVICES_2[[#This Row],[ITEMS]],"")</f>
        <v/>
      </c>
    </row>
    <row r="317" spans="31:59">
      <c r="AE317" t="s">
        <v>6830</v>
      </c>
      <c r="AF317" s="1" t="s">
        <v>6831</v>
      </c>
      <c r="AG317" s="1"/>
      <c r="AH317" s="1">
        <v>0.5</v>
      </c>
      <c r="AI317" s="1" t="s">
        <v>6832</v>
      </c>
      <c r="AJ317" s="43"/>
      <c r="AK317" s="324">
        <f t="shared" si="4"/>
        <v>0</v>
      </c>
      <c r="BA317" s="89" t="s">
        <v>4527</v>
      </c>
      <c r="BB317" s="328" t="s">
        <v>4527</v>
      </c>
      <c r="BC317" s="328"/>
      <c r="BD317" s="329"/>
      <c r="BE317" s="328"/>
      <c r="BF317" s="328"/>
      <c r="BG317" s="329">
        <f>IFERROR(GOODS_N_SERVICES_2[[#This Row],[PRICES]]*GOODS_N_SERVICES_2[[#This Row],[ITEMS]],"")</f>
        <v>0</v>
      </c>
    </row>
    <row r="318" spans="31:59">
      <c r="AE318" t="s">
        <v>6830</v>
      </c>
      <c r="AF318" s="1" t="s">
        <v>6833</v>
      </c>
      <c r="AG318" s="1"/>
      <c r="AH318" s="1">
        <v>0.3</v>
      </c>
      <c r="AI318" s="1" t="s">
        <v>6834</v>
      </c>
      <c r="AJ318" s="43"/>
      <c r="AK318" s="324">
        <f t="shared" si="4"/>
        <v>0</v>
      </c>
      <c r="BA318" s="89" t="s">
        <v>4527</v>
      </c>
      <c r="BB318" s="332" t="s">
        <v>4419</v>
      </c>
      <c r="BC318" s="332"/>
      <c r="BD318" s="333" t="s">
        <v>4773</v>
      </c>
      <c r="BE318" s="332"/>
      <c r="BF318" s="332"/>
      <c r="BG318" s="333" t="str">
        <f>IFERROR(GOODS_N_SERVICES_2[[#This Row],[PRICES]]*GOODS_N_SERVICES_2[[#This Row],[ITEMS]],"")</f>
        <v/>
      </c>
    </row>
    <row r="319" spans="31:59">
      <c r="AE319" t="s">
        <v>6830</v>
      </c>
      <c r="AF319" s="1" t="s">
        <v>6835</v>
      </c>
      <c r="AG319" s="1"/>
      <c r="AH319" s="1">
        <v>0.6</v>
      </c>
      <c r="AI319" s="1" t="s">
        <v>6836</v>
      </c>
      <c r="AJ319" s="43"/>
      <c r="AK319" s="324">
        <f t="shared" si="4"/>
        <v>0</v>
      </c>
      <c r="BA319" s="89" t="s">
        <v>4527</v>
      </c>
      <c r="BB319" s="332" t="s">
        <v>4432</v>
      </c>
      <c r="BC319" s="332"/>
      <c r="BD319" s="333" t="s">
        <v>4774</v>
      </c>
      <c r="BE319" s="332"/>
      <c r="BF319" s="332"/>
      <c r="BG319" s="333" t="str">
        <f>IFERROR(GOODS_N_SERVICES_2[[#This Row],[PRICES]]*GOODS_N_SERVICES_2[[#This Row],[ITEMS]],"")</f>
        <v/>
      </c>
    </row>
    <row r="320" spans="31:59">
      <c r="AE320" t="s">
        <v>6830</v>
      </c>
      <c r="AF320" s="1" t="s">
        <v>6837</v>
      </c>
      <c r="AG320" s="1"/>
      <c r="AH320" s="1">
        <v>5</v>
      </c>
      <c r="AI320" s="1" t="s">
        <v>6836</v>
      </c>
      <c r="AJ320" s="43"/>
      <c r="AK320" s="324">
        <f t="shared" si="4"/>
        <v>0</v>
      </c>
      <c r="BA320" s="89" t="s">
        <v>4527</v>
      </c>
      <c r="BB320" s="332" t="s">
        <v>4440</v>
      </c>
      <c r="BC320" s="332"/>
      <c r="BD320" s="333" t="s">
        <v>4775</v>
      </c>
      <c r="BE320" s="332"/>
      <c r="BF320" s="332"/>
      <c r="BG320" s="333" t="str">
        <f>IFERROR(GOODS_N_SERVICES_2[[#This Row],[PRICES]]*GOODS_N_SERVICES_2[[#This Row],[ITEMS]],"")</f>
        <v/>
      </c>
    </row>
    <row r="321" spans="31:59">
      <c r="AE321" t="s">
        <v>6830</v>
      </c>
      <c r="AF321" s="1" t="s">
        <v>6838</v>
      </c>
      <c r="AG321" s="1"/>
      <c r="AH321" s="1">
        <v>3</v>
      </c>
      <c r="AI321" s="1" t="s">
        <v>6839</v>
      </c>
      <c r="AJ321" s="43"/>
      <c r="AK321" s="324">
        <f t="shared" si="4"/>
        <v>0</v>
      </c>
      <c r="BA321" s="89" t="s">
        <v>4776</v>
      </c>
      <c r="BB321" s="328" t="s">
        <v>4776</v>
      </c>
      <c r="BC321" s="328"/>
      <c r="BD321" s="329" t="s">
        <v>4311</v>
      </c>
      <c r="BE321" s="328"/>
      <c r="BF321" s="328"/>
      <c r="BG321" s="329" t="str">
        <f>IFERROR(GOODS_N_SERVICES_2[[#This Row],[PRICES]]*GOODS_N_SERVICES_2[[#This Row],[ITEMS]],"")</f>
        <v/>
      </c>
    </row>
    <row r="322" spans="31:59">
      <c r="AE322" t="s">
        <v>6830</v>
      </c>
      <c r="AF322" s="1" t="s">
        <v>6840</v>
      </c>
      <c r="AG322" s="1"/>
      <c r="AH322" s="1">
        <v>5</v>
      </c>
      <c r="AI322" s="1" t="s">
        <v>6841</v>
      </c>
      <c r="AJ322" s="43"/>
      <c r="AK322" s="324">
        <f t="shared" si="4"/>
        <v>0</v>
      </c>
      <c r="BA322" s="89" t="s">
        <v>4776</v>
      </c>
      <c r="BB322" s="332" t="s">
        <v>4777</v>
      </c>
      <c r="BC322" s="332"/>
      <c r="BD322" s="333" t="s">
        <v>14634</v>
      </c>
      <c r="BE322" s="332"/>
      <c r="BF322" s="332"/>
      <c r="BG322" s="333" t="str">
        <f>IFERROR(GOODS_N_SERVICES_2[[#This Row],[PRICES]]*GOODS_N_SERVICES_2[[#This Row],[ITEMS]],"")</f>
        <v/>
      </c>
    </row>
    <row r="323" spans="31:59">
      <c r="AE323" t="s">
        <v>6830</v>
      </c>
      <c r="AF323" s="1" t="s">
        <v>6842</v>
      </c>
      <c r="AG323" s="1"/>
      <c r="AH323" s="1">
        <v>0.2</v>
      </c>
      <c r="AI323" s="1" t="s">
        <v>6839</v>
      </c>
      <c r="AJ323" s="43"/>
      <c r="AK323" s="324">
        <f t="shared" si="4"/>
        <v>0</v>
      </c>
      <c r="BA323" s="89" t="s">
        <v>4776</v>
      </c>
      <c r="BB323" s="332" t="s">
        <v>4778</v>
      </c>
      <c r="BC323" s="332"/>
      <c r="BD323" s="337" t="s">
        <v>14635</v>
      </c>
      <c r="BE323" s="340"/>
      <c r="BF323" s="332"/>
      <c r="BG323" s="337" t="str">
        <f>IFERROR(GOODS_N_SERVICES_2[[#This Row],[PRICES]]*GOODS_N_SERVICES_2[[#This Row],[ITEMS]],"")</f>
        <v/>
      </c>
    </row>
    <row r="324" spans="31:59">
      <c r="AE324" t="s">
        <v>6830</v>
      </c>
      <c r="AF324" s="1" t="s">
        <v>6843</v>
      </c>
      <c r="AG324" s="1"/>
      <c r="AH324" s="1">
        <v>10</v>
      </c>
      <c r="AI324" s="1" t="s">
        <v>6844</v>
      </c>
      <c r="AJ324" s="43"/>
      <c r="AK324" s="324">
        <f t="shared" ref="AK324:AK387" si="5">AJ324*AH324</f>
        <v>0</v>
      </c>
      <c r="BA324" s="89" t="s">
        <v>4776</v>
      </c>
      <c r="BB324" s="332" t="s">
        <v>4452</v>
      </c>
      <c r="BC324" s="332"/>
      <c r="BD324" s="333" t="s">
        <v>4779</v>
      </c>
      <c r="BE324" s="332"/>
      <c r="BF324" s="332"/>
      <c r="BG324" s="333" t="str">
        <f>IFERROR(GOODS_N_SERVICES_2[[#This Row],[PRICES]]*GOODS_N_SERVICES_2[[#This Row],[ITEMS]],"")</f>
        <v/>
      </c>
    </row>
    <row r="325" spans="31:59">
      <c r="AE325" t="s">
        <v>6830</v>
      </c>
      <c r="AF325" s="1" t="s">
        <v>6845</v>
      </c>
      <c r="AG325" s="1"/>
      <c r="AH325" s="1">
        <v>3</v>
      </c>
      <c r="AI325" s="1" t="s">
        <v>6846</v>
      </c>
      <c r="AJ325" s="43"/>
      <c r="AK325" s="324">
        <f t="shared" si="5"/>
        <v>0</v>
      </c>
      <c r="BA325" s="89" t="s">
        <v>4776</v>
      </c>
      <c r="BB325" s="332" t="s">
        <v>4463</v>
      </c>
      <c r="BC325" s="332"/>
      <c r="BD325" s="333" t="s">
        <v>14636</v>
      </c>
      <c r="BE325" s="332"/>
      <c r="BF325" s="332"/>
      <c r="BG325" s="333" t="str">
        <f>IFERROR(GOODS_N_SERVICES_2[[#This Row],[PRICES]]*GOODS_N_SERVICES_2[[#This Row],[ITEMS]],"")</f>
        <v/>
      </c>
    </row>
    <row r="326" spans="31:59">
      <c r="AE326" t="s">
        <v>6830</v>
      </c>
      <c r="AF326" s="1" t="s">
        <v>6847</v>
      </c>
      <c r="AG326" s="1"/>
      <c r="AH326" s="1">
        <v>0.04</v>
      </c>
      <c r="AI326" s="1" t="s">
        <v>6836</v>
      </c>
      <c r="AJ326" s="43"/>
      <c r="AK326" s="324">
        <f t="shared" si="5"/>
        <v>0</v>
      </c>
      <c r="BA326" s="89" t="s">
        <v>4776</v>
      </c>
      <c r="BB326" s="226" t="s">
        <v>4493</v>
      </c>
      <c r="BC326" s="226"/>
      <c r="BD326" s="225" t="s">
        <v>14637</v>
      </c>
      <c r="BE326" s="226"/>
      <c r="BF326" s="226"/>
      <c r="BG326" s="225" t="str">
        <f>IFERROR(GOODS_N_SERVICES_2[[#This Row],[PRICES]]*GOODS_N_SERVICES_2[[#This Row],[ITEMS]],"")</f>
        <v/>
      </c>
    </row>
    <row r="327" spans="31:59">
      <c r="AE327" t="s">
        <v>6830</v>
      </c>
      <c r="AF327" s="1" t="s">
        <v>6848</v>
      </c>
      <c r="AG327" s="1"/>
      <c r="AH327" s="1">
        <v>0.03</v>
      </c>
      <c r="AI327" s="1" t="s">
        <v>6836</v>
      </c>
      <c r="AJ327" s="43"/>
      <c r="AK327" s="324">
        <f t="shared" si="5"/>
        <v>0</v>
      </c>
      <c r="BA327" s="89" t="s">
        <v>4528</v>
      </c>
      <c r="BB327" s="328" t="s">
        <v>4528</v>
      </c>
      <c r="BC327" s="328"/>
      <c r="BD327" s="329"/>
      <c r="BE327" s="328"/>
      <c r="BF327" s="328"/>
      <c r="BG327" s="329">
        <f>IFERROR(GOODS_N_SERVICES_2[[#This Row],[PRICES]]*GOODS_N_SERVICES_2[[#This Row],[ITEMS]],"")</f>
        <v>0</v>
      </c>
    </row>
    <row r="328" spans="31:59">
      <c r="AE328" t="s">
        <v>6830</v>
      </c>
      <c r="AF328" s="1" t="s">
        <v>6849</v>
      </c>
      <c r="AG328" s="1"/>
      <c r="AH328" s="1">
        <v>0.06</v>
      </c>
      <c r="AI328" s="1" t="s">
        <v>6850</v>
      </c>
      <c r="AJ328" s="43"/>
      <c r="AK328" s="324">
        <f t="shared" si="5"/>
        <v>0</v>
      </c>
      <c r="BA328" s="89" t="s">
        <v>4528</v>
      </c>
      <c r="BB328" s="226" t="s">
        <v>4422</v>
      </c>
      <c r="BC328" s="226"/>
      <c r="BD328" s="225" t="s">
        <v>14638</v>
      </c>
      <c r="BE328" s="225" t="s">
        <v>14638</v>
      </c>
      <c r="BF328" s="226"/>
      <c r="BG328" s="225" t="str">
        <f>IFERROR(GOODS_N_SERVICES_2[[#This Row],[PRICES]]*GOODS_N_SERVICES_2[[#This Row],[ITEMS]],"")</f>
        <v/>
      </c>
    </row>
    <row r="329" spans="31:59">
      <c r="AE329" t="s">
        <v>6830</v>
      </c>
      <c r="AF329" s="1" t="s">
        <v>6851</v>
      </c>
      <c r="AG329" s="1"/>
      <c r="AH329" s="1">
        <v>0.06</v>
      </c>
      <c r="AI329" s="1">
        <v>1</v>
      </c>
      <c r="AJ329" s="43"/>
      <c r="AK329" s="324">
        <f t="shared" si="5"/>
        <v>0</v>
      </c>
      <c r="BA329" s="89" t="s">
        <v>4528</v>
      </c>
      <c r="BB329" s="332" t="s">
        <v>4430</v>
      </c>
      <c r="BC329" s="332"/>
      <c r="BD329" s="333" t="s">
        <v>14639</v>
      </c>
      <c r="BE329" s="332"/>
      <c r="BF329" s="332"/>
      <c r="BG329" s="333" t="str">
        <f>IFERROR(GOODS_N_SERVICES_2[[#This Row],[PRICES]]*GOODS_N_SERVICES_2[[#This Row],[ITEMS]],"")</f>
        <v/>
      </c>
    </row>
    <row r="330" spans="31:59">
      <c r="AE330" t="s">
        <v>6830</v>
      </c>
      <c r="AF330" s="1" t="s">
        <v>6852</v>
      </c>
      <c r="AG330" s="1"/>
      <c r="AH330" s="1">
        <v>0.06</v>
      </c>
      <c r="AI330" s="1" t="s">
        <v>6853</v>
      </c>
      <c r="AJ330" s="43"/>
      <c r="AK330" s="324">
        <f t="shared" si="5"/>
        <v>0</v>
      </c>
      <c r="BA330" s="89" t="s">
        <v>4528</v>
      </c>
      <c r="BB330" s="332" t="s">
        <v>2676</v>
      </c>
      <c r="BC330" s="332"/>
      <c r="BD330" s="333" t="s">
        <v>4780</v>
      </c>
      <c r="BE330" s="332"/>
      <c r="BF330" s="332"/>
      <c r="BG330" s="333" t="str">
        <f>IFERROR(GOODS_N_SERVICES_2[[#This Row],[PRICES]]*GOODS_N_SERVICES_2[[#This Row],[ITEMS]],"")</f>
        <v/>
      </c>
    </row>
    <row r="331" spans="31:59">
      <c r="AE331" t="s">
        <v>6830</v>
      </c>
      <c r="AF331" s="1" t="s">
        <v>6854</v>
      </c>
      <c r="AG331" s="1"/>
      <c r="AH331" s="1">
        <v>0.04</v>
      </c>
      <c r="AI331" s="1" t="s">
        <v>6855</v>
      </c>
      <c r="AJ331" s="43"/>
      <c r="AK331" s="324">
        <f t="shared" si="5"/>
        <v>0</v>
      </c>
      <c r="BA331" s="89" t="s">
        <v>4528</v>
      </c>
      <c r="BB331" s="332" t="s">
        <v>4459</v>
      </c>
      <c r="BC331" s="332"/>
      <c r="BD331" s="333" t="s">
        <v>14640</v>
      </c>
      <c r="BE331" s="332"/>
      <c r="BF331" s="332"/>
      <c r="BG331" s="333" t="str">
        <f>IFERROR(GOODS_N_SERVICES_2[[#This Row],[PRICES]]*GOODS_N_SERVICES_2[[#This Row],[ITEMS]],"")</f>
        <v/>
      </c>
    </row>
    <row r="332" spans="31:59">
      <c r="AE332" t="s">
        <v>6830</v>
      </c>
      <c r="AF332" s="1" t="s">
        <v>6856</v>
      </c>
      <c r="AG332" s="1"/>
      <c r="AH332" s="1">
        <v>7.0000000000000007E-2</v>
      </c>
      <c r="AI332" s="1" t="s">
        <v>6853</v>
      </c>
      <c r="AJ332" s="43"/>
      <c r="AK332" s="324">
        <f t="shared" si="5"/>
        <v>0</v>
      </c>
      <c r="BA332" s="89" t="s">
        <v>4529</v>
      </c>
      <c r="BB332" s="328" t="s">
        <v>4529</v>
      </c>
      <c r="BC332" s="328"/>
      <c r="BD332" s="329"/>
      <c r="BE332" s="328"/>
      <c r="BF332" s="328"/>
      <c r="BG332" s="329">
        <f>IFERROR(GOODS_N_SERVICES_2[[#This Row],[PRICES]]*GOODS_N_SERVICES_2[[#This Row],[ITEMS]],"")</f>
        <v>0</v>
      </c>
    </row>
    <row r="333" spans="31:59">
      <c r="AE333" t="s">
        <v>6830</v>
      </c>
      <c r="AF333" s="1" t="s">
        <v>6857</v>
      </c>
      <c r="AG333" s="1"/>
      <c r="AH333" s="1">
        <v>0.09</v>
      </c>
      <c r="AI333" s="1" t="s">
        <v>6850</v>
      </c>
      <c r="AJ333" s="43"/>
      <c r="AK333" s="324">
        <f t="shared" si="5"/>
        <v>0</v>
      </c>
      <c r="BA333" s="89" t="s">
        <v>4529</v>
      </c>
      <c r="BB333" s="330" t="s">
        <v>4781</v>
      </c>
      <c r="BC333" s="330"/>
      <c r="BD333" s="331" t="s">
        <v>14522</v>
      </c>
      <c r="BE333" s="330"/>
      <c r="BF333" s="330"/>
      <c r="BG333" s="331" t="str">
        <f>IFERROR(GOODS_N_SERVICES_2[[#This Row],[PRICES]]*GOODS_N_SERVICES_2[[#This Row],[ITEMS]],"")</f>
        <v/>
      </c>
    </row>
    <row r="334" spans="31:59">
      <c r="AE334" t="s">
        <v>6830</v>
      </c>
      <c r="AF334" s="1" t="s">
        <v>6858</v>
      </c>
      <c r="AG334" s="1"/>
      <c r="AH334" s="1">
        <v>0.1</v>
      </c>
      <c r="AI334" s="1" t="s">
        <v>6841</v>
      </c>
      <c r="AJ334" s="43"/>
      <c r="AK334" s="324">
        <f t="shared" si="5"/>
        <v>0</v>
      </c>
      <c r="BA334" s="89" t="s">
        <v>4529</v>
      </c>
      <c r="BB334" s="226" t="s">
        <v>4782</v>
      </c>
      <c r="BC334" s="226"/>
      <c r="BD334" s="225" t="s">
        <v>14641</v>
      </c>
      <c r="BE334" s="226"/>
      <c r="BF334" s="226"/>
      <c r="BG334" s="225" t="str">
        <f>IFERROR(GOODS_N_SERVICES_2[[#This Row],[PRICES]]*GOODS_N_SERVICES_2[[#This Row],[ITEMS]],"")</f>
        <v/>
      </c>
    </row>
    <row r="335" spans="31:59">
      <c r="AE335" t="s">
        <v>6830</v>
      </c>
      <c r="AF335" s="1" t="s">
        <v>6859</v>
      </c>
      <c r="AG335" s="1"/>
      <c r="AH335" s="1">
        <v>15</v>
      </c>
      <c r="AI335" s="1" t="s">
        <v>6841</v>
      </c>
      <c r="AJ335" s="43"/>
      <c r="AK335" s="324">
        <f t="shared" si="5"/>
        <v>0</v>
      </c>
      <c r="BA335" s="89" t="s">
        <v>4530</v>
      </c>
      <c r="BB335" s="328" t="s">
        <v>4530</v>
      </c>
      <c r="BC335" s="328"/>
      <c r="BD335" s="329"/>
      <c r="BE335" s="328"/>
      <c r="BF335" s="328"/>
      <c r="BG335" s="329">
        <f>IFERROR(GOODS_N_SERVICES_2[[#This Row],[PRICES]]*GOODS_N_SERVICES_2[[#This Row],[ITEMS]],"")</f>
        <v>0</v>
      </c>
    </row>
    <row r="336" spans="31:59">
      <c r="AE336" t="s">
        <v>6830</v>
      </c>
      <c r="AF336" s="1" t="s">
        <v>6860</v>
      </c>
      <c r="AG336" s="1"/>
      <c r="AH336" s="1">
        <v>5</v>
      </c>
      <c r="AI336" s="1">
        <v>1</v>
      </c>
      <c r="AJ336" s="43"/>
      <c r="AK336" s="324">
        <f t="shared" si="5"/>
        <v>0</v>
      </c>
      <c r="BA336" s="89" t="s">
        <v>4530</v>
      </c>
      <c r="BB336" s="332" t="s">
        <v>4451</v>
      </c>
      <c r="BC336" s="332"/>
      <c r="BD336" s="333" t="s">
        <v>14642</v>
      </c>
      <c r="BE336" s="332"/>
      <c r="BF336" s="332"/>
      <c r="BG336" s="333" t="str">
        <f>IFERROR(GOODS_N_SERVICES_2[[#This Row],[PRICES]]*GOODS_N_SERVICES_2[[#This Row],[ITEMS]],"")</f>
        <v/>
      </c>
    </row>
    <row r="337" spans="31:59">
      <c r="AE337" t="s">
        <v>6830</v>
      </c>
      <c r="AF337" s="1" t="s">
        <v>6861</v>
      </c>
      <c r="AG337" s="1"/>
      <c r="AH337" s="1">
        <v>35</v>
      </c>
      <c r="AI337" s="1" t="s">
        <v>6862</v>
      </c>
      <c r="AJ337" s="43"/>
      <c r="AK337" s="324">
        <f t="shared" si="5"/>
        <v>0</v>
      </c>
      <c r="BA337" s="89" t="s">
        <v>4530</v>
      </c>
      <c r="BB337" s="332" t="s">
        <v>4461</v>
      </c>
      <c r="BC337" s="332"/>
      <c r="BD337" s="333" t="s">
        <v>4783</v>
      </c>
      <c r="BE337" s="332"/>
      <c r="BF337" s="332"/>
      <c r="BG337" s="333" t="str">
        <f>IFERROR(GOODS_N_SERVICES_2[[#This Row],[PRICES]]*GOODS_N_SERVICES_2[[#This Row],[ITEMS]],"")</f>
        <v/>
      </c>
    </row>
    <row r="338" spans="31:59">
      <c r="AE338" t="s">
        <v>6830</v>
      </c>
      <c r="AF338" s="1" t="s">
        <v>6863</v>
      </c>
      <c r="AG338" s="1"/>
      <c r="AH338" s="1">
        <v>40</v>
      </c>
      <c r="AI338" s="1" t="s">
        <v>6864</v>
      </c>
      <c r="AJ338" s="43"/>
      <c r="AK338" s="324">
        <f t="shared" si="5"/>
        <v>0</v>
      </c>
      <c r="BA338" s="89" t="s">
        <v>4531</v>
      </c>
      <c r="BB338" s="328" t="s">
        <v>4531</v>
      </c>
      <c r="BC338" s="328"/>
      <c r="BD338" s="329"/>
      <c r="BE338" s="328"/>
      <c r="BF338" s="328"/>
      <c r="BG338" s="329">
        <f>IFERROR(GOODS_N_SERVICES_2[[#This Row],[PRICES]]*GOODS_N_SERVICES_2[[#This Row],[ITEMS]],"")</f>
        <v>0</v>
      </c>
    </row>
    <row r="339" spans="31:59">
      <c r="AE339" t="s">
        <v>6830</v>
      </c>
      <c r="AF339" s="1" t="s">
        <v>6865</v>
      </c>
      <c r="AG339" s="1"/>
      <c r="AH339" s="1">
        <v>10</v>
      </c>
      <c r="AI339" s="1" t="s">
        <v>6866</v>
      </c>
      <c r="AJ339" s="43"/>
      <c r="AK339" s="324">
        <f t="shared" si="5"/>
        <v>0</v>
      </c>
      <c r="BA339" s="89" t="s">
        <v>4531</v>
      </c>
      <c r="BB339" s="330" t="s">
        <v>4428</v>
      </c>
      <c r="BC339" s="330"/>
      <c r="BD339" s="331" t="s">
        <v>4784</v>
      </c>
      <c r="BE339" s="330"/>
      <c r="BF339" s="330"/>
      <c r="BG339" s="331" t="str">
        <f>IFERROR(GOODS_N_SERVICES_2[[#This Row],[PRICES]]*GOODS_N_SERVICES_2[[#This Row],[ITEMS]],"")</f>
        <v/>
      </c>
    </row>
    <row r="340" spans="31:59">
      <c r="AE340" t="s">
        <v>6830</v>
      </c>
      <c r="AF340" s="1" t="s">
        <v>6867</v>
      </c>
      <c r="AG340" s="1"/>
      <c r="AH340" s="1">
        <v>8</v>
      </c>
      <c r="AI340" s="1" t="s">
        <v>6868</v>
      </c>
      <c r="AJ340" s="43"/>
      <c r="AK340" s="324">
        <f t="shared" si="5"/>
        <v>0</v>
      </c>
      <c r="BA340" s="89" t="s">
        <v>4531</v>
      </c>
      <c r="BB340" s="226" t="s">
        <v>4434</v>
      </c>
      <c r="BC340" s="226"/>
      <c r="BD340" s="225" t="s">
        <v>14643</v>
      </c>
      <c r="BE340" s="226"/>
      <c r="BF340" s="226"/>
      <c r="BG340" s="225" t="str">
        <f>IFERROR(GOODS_N_SERVICES_2[[#This Row],[PRICES]]*GOODS_N_SERVICES_2[[#This Row],[ITEMS]],"")</f>
        <v/>
      </c>
    </row>
    <row r="341" spans="31:59">
      <c r="AE341" t="s">
        <v>6830</v>
      </c>
      <c r="AF341" s="1" t="s">
        <v>6869</v>
      </c>
      <c r="AG341" s="1"/>
      <c r="AH341" s="1">
        <v>0.3</v>
      </c>
      <c r="AI341" s="1" t="s">
        <v>6841</v>
      </c>
      <c r="AJ341" s="43"/>
      <c r="AK341" s="324">
        <f t="shared" si="5"/>
        <v>0</v>
      </c>
      <c r="BA341" s="89" t="s">
        <v>4531</v>
      </c>
      <c r="BB341" s="332" t="s">
        <v>4483</v>
      </c>
      <c r="BC341" s="332"/>
      <c r="BD341" s="333" t="s">
        <v>14644</v>
      </c>
      <c r="BE341" s="332"/>
      <c r="BF341" s="332"/>
      <c r="BG341" s="333" t="str">
        <f>IFERROR(GOODS_N_SERVICES_2[[#This Row],[PRICES]]*GOODS_N_SERVICES_2[[#This Row],[ITEMS]],"")</f>
        <v/>
      </c>
    </row>
    <row r="342" spans="31:59">
      <c r="AE342" t="s">
        <v>6830</v>
      </c>
      <c r="AF342" s="1" t="s">
        <v>6870</v>
      </c>
      <c r="AG342" s="1"/>
      <c r="AH342" s="1">
        <v>0.6</v>
      </c>
      <c r="AI342" s="1" t="s">
        <v>6862</v>
      </c>
      <c r="AJ342" s="43"/>
      <c r="AK342" s="324">
        <f t="shared" si="5"/>
        <v>0</v>
      </c>
      <c r="BA342" s="334" t="s">
        <v>4531</v>
      </c>
      <c r="BB342" s="226" t="s">
        <v>4485</v>
      </c>
      <c r="BC342" s="226"/>
      <c r="BD342" s="225" t="s">
        <v>14645</v>
      </c>
      <c r="BE342" s="226"/>
      <c r="BF342" s="226"/>
      <c r="BG342" s="225" t="str">
        <f>IFERROR(GOODS_N_SERVICES_2[[#This Row],[PRICES]]*GOODS_N_SERVICES_2[[#This Row],[ITEMS]],"")</f>
        <v/>
      </c>
    </row>
    <row r="343" spans="31:59">
      <c r="AE343" t="s">
        <v>6830</v>
      </c>
      <c r="AF343" s="1" t="s">
        <v>6871</v>
      </c>
      <c r="AG343" s="1"/>
      <c r="AH343" s="1">
        <v>3</v>
      </c>
      <c r="AI343" s="1" t="s">
        <v>6872</v>
      </c>
      <c r="AJ343" s="43"/>
      <c r="AK343" s="324">
        <f t="shared" si="5"/>
        <v>0</v>
      </c>
    </row>
    <row r="344" spans="31:59">
      <c r="AE344" t="s">
        <v>6830</v>
      </c>
      <c r="AF344" s="1" t="s">
        <v>6873</v>
      </c>
      <c r="AG344" s="1"/>
      <c r="AH344" s="1">
        <v>0.4</v>
      </c>
      <c r="AI344" s="1" t="s">
        <v>6868</v>
      </c>
      <c r="AJ344" s="43"/>
      <c r="AK344" s="324">
        <f t="shared" si="5"/>
        <v>0</v>
      </c>
    </row>
    <row r="345" spans="31:59">
      <c r="AE345" t="s">
        <v>6830</v>
      </c>
      <c r="AF345" s="1" t="s">
        <v>6874</v>
      </c>
      <c r="AG345" s="1"/>
      <c r="AH345" s="1">
        <v>0.1</v>
      </c>
      <c r="AI345" s="1" t="s">
        <v>6841</v>
      </c>
      <c r="AJ345" s="43"/>
      <c r="AK345" s="324">
        <f t="shared" si="5"/>
        <v>0</v>
      </c>
    </row>
    <row r="346" spans="31:59">
      <c r="AE346" t="s">
        <v>6830</v>
      </c>
      <c r="AF346" s="1" t="s">
        <v>6875</v>
      </c>
      <c r="AG346" s="1"/>
      <c r="AH346" s="1">
        <v>0.3</v>
      </c>
      <c r="AI346" s="1" t="s">
        <v>6853</v>
      </c>
      <c r="AJ346" s="43"/>
      <c r="AK346" s="324">
        <f t="shared" si="5"/>
        <v>0</v>
      </c>
    </row>
    <row r="347" spans="31:59">
      <c r="AE347" t="s">
        <v>6830</v>
      </c>
      <c r="AF347" s="1" t="s">
        <v>6876</v>
      </c>
      <c r="AG347" s="1"/>
      <c r="AH347" s="1">
        <v>1</v>
      </c>
      <c r="AI347" s="1" t="s">
        <v>6877</v>
      </c>
      <c r="AJ347" s="43"/>
      <c r="AK347" s="324">
        <f t="shared" si="5"/>
        <v>0</v>
      </c>
    </row>
    <row r="348" spans="31:59">
      <c r="AE348" t="s">
        <v>6830</v>
      </c>
      <c r="AF348" s="1" t="s">
        <v>6878</v>
      </c>
      <c r="AG348" s="1"/>
      <c r="AH348" s="1"/>
      <c r="AI348" s="1"/>
      <c r="AJ348" s="43"/>
      <c r="AK348" s="324">
        <f t="shared" si="5"/>
        <v>0</v>
      </c>
    </row>
    <row r="349" spans="31:59">
      <c r="AE349" t="s">
        <v>6830</v>
      </c>
      <c r="AF349" s="1" t="s">
        <v>6879</v>
      </c>
      <c r="AG349" s="1"/>
      <c r="AH349" s="1">
        <v>1</v>
      </c>
      <c r="AI349" s="1" t="s">
        <v>6832</v>
      </c>
      <c r="AJ349" s="43"/>
      <c r="AK349" s="324">
        <f t="shared" si="5"/>
        <v>0</v>
      </c>
    </row>
    <row r="350" spans="31:59">
      <c r="AE350" t="s">
        <v>6830</v>
      </c>
      <c r="AF350" s="1" t="s">
        <v>6880</v>
      </c>
      <c r="AG350" s="1"/>
      <c r="AH350" s="1">
        <v>1</v>
      </c>
      <c r="AI350" s="1" t="s">
        <v>6881</v>
      </c>
      <c r="AJ350" s="43"/>
      <c r="AK350" s="324">
        <f t="shared" si="5"/>
        <v>0</v>
      </c>
    </row>
    <row r="351" spans="31:59">
      <c r="AE351" t="s">
        <v>6830</v>
      </c>
      <c r="AF351" s="1" t="s">
        <v>6882</v>
      </c>
      <c r="AG351" s="1"/>
      <c r="AH351" s="1">
        <v>0.5</v>
      </c>
      <c r="AI351" s="1" t="s">
        <v>6834</v>
      </c>
      <c r="AJ351" s="43"/>
      <c r="AK351" s="324">
        <f t="shared" si="5"/>
        <v>0</v>
      </c>
    </row>
    <row r="352" spans="31:59">
      <c r="AE352" t="s">
        <v>6830</v>
      </c>
      <c r="AF352" s="1" t="s">
        <v>6883</v>
      </c>
      <c r="AG352" s="1"/>
      <c r="AH352" s="1">
        <v>0.1</v>
      </c>
      <c r="AI352" s="1" t="s">
        <v>6884</v>
      </c>
      <c r="AJ352" s="43"/>
      <c r="AK352" s="324">
        <f t="shared" si="5"/>
        <v>0</v>
      </c>
    </row>
    <row r="353" spans="2:37">
      <c r="AE353" t="s">
        <v>6830</v>
      </c>
      <c r="AF353" s="1" t="s">
        <v>6885</v>
      </c>
      <c r="AG353" s="1"/>
      <c r="AH353" s="1">
        <v>0.04</v>
      </c>
      <c r="AI353" s="1" t="s">
        <v>6884</v>
      </c>
      <c r="AJ353" s="43"/>
      <c r="AK353" s="324">
        <f t="shared" si="5"/>
        <v>0</v>
      </c>
    </row>
    <row r="354" spans="2:37">
      <c r="AE354" t="s">
        <v>6830</v>
      </c>
      <c r="AF354" s="1" t="s">
        <v>6886</v>
      </c>
      <c r="AG354" s="1"/>
      <c r="AH354" s="1">
        <v>1</v>
      </c>
      <c r="AI354" s="1" t="s">
        <v>6881</v>
      </c>
      <c r="AJ354" s="43"/>
      <c r="AK354" s="324">
        <f t="shared" si="5"/>
        <v>0</v>
      </c>
    </row>
    <row r="355" spans="2:37">
      <c r="AE355" t="s">
        <v>6830</v>
      </c>
      <c r="AF355" s="1" t="s">
        <v>6887</v>
      </c>
      <c r="AG355" s="1"/>
      <c r="AH355" s="1"/>
      <c r="AI355" s="1"/>
      <c r="AJ355" s="43"/>
      <c r="AK355" s="324">
        <f t="shared" si="5"/>
        <v>0</v>
      </c>
    </row>
    <row r="356" spans="2:37">
      <c r="AE356" t="s">
        <v>6830</v>
      </c>
      <c r="AF356" s="1" t="s">
        <v>6888</v>
      </c>
      <c r="AG356" s="1"/>
      <c r="AH356" s="1">
        <v>1</v>
      </c>
      <c r="AI356" s="1" t="s">
        <v>6889</v>
      </c>
      <c r="AJ356" s="43"/>
      <c r="AK356" s="324">
        <f t="shared" si="5"/>
        <v>0</v>
      </c>
    </row>
    <row r="357" spans="2:37">
      <c r="AE357" t="s">
        <v>6830</v>
      </c>
      <c r="AF357" s="1" t="s">
        <v>6890</v>
      </c>
      <c r="AG357" s="1"/>
      <c r="AH357" s="1">
        <v>0.1</v>
      </c>
      <c r="AI357" s="1" t="s">
        <v>6889</v>
      </c>
      <c r="AJ357" s="43"/>
      <c r="AK357" s="324">
        <f t="shared" si="5"/>
        <v>0</v>
      </c>
    </row>
    <row r="358" spans="2:37">
      <c r="AE358" t="s">
        <v>6830</v>
      </c>
      <c r="AF358" s="1" t="s">
        <v>6891</v>
      </c>
      <c r="AG358" s="1"/>
      <c r="AH358" s="1">
        <v>150</v>
      </c>
      <c r="AI358" s="1" t="s">
        <v>6892</v>
      </c>
      <c r="AJ358" s="43"/>
      <c r="AK358" s="324">
        <f t="shared" si="5"/>
        <v>0</v>
      </c>
    </row>
    <row r="359" spans="2:37">
      <c r="AE359" t="s">
        <v>6830</v>
      </c>
      <c r="AF359" s="1" t="s">
        <v>6893</v>
      </c>
      <c r="AG359" s="1"/>
      <c r="AH359" s="1">
        <v>140</v>
      </c>
      <c r="AI359" s="1" t="s">
        <v>6892</v>
      </c>
      <c r="AJ359" s="43"/>
      <c r="AK359" s="324">
        <f t="shared" si="5"/>
        <v>0</v>
      </c>
    </row>
    <row r="360" spans="2:37">
      <c r="B360" s="12"/>
      <c r="AE360" t="s">
        <v>6830</v>
      </c>
      <c r="AF360" s="1" t="s">
        <v>6894</v>
      </c>
      <c r="AG360" s="1"/>
      <c r="AH360" s="1">
        <v>1</v>
      </c>
      <c r="AI360" s="1" t="s">
        <v>6841</v>
      </c>
      <c r="AJ360" s="43"/>
      <c r="AK360" s="324">
        <f t="shared" si="5"/>
        <v>0</v>
      </c>
    </row>
    <row r="361" spans="2:37">
      <c r="B361" s="13"/>
      <c r="AE361" t="s">
        <v>6830</v>
      </c>
      <c r="AF361" s="1" t="s">
        <v>6895</v>
      </c>
      <c r="AG361" s="1"/>
      <c r="AH361" s="1">
        <v>0.2</v>
      </c>
      <c r="AI361" s="1" t="s">
        <v>6841</v>
      </c>
      <c r="AJ361" s="43"/>
      <c r="AK361" s="324">
        <f t="shared" si="5"/>
        <v>0</v>
      </c>
    </row>
    <row r="362" spans="2:37">
      <c r="B362" s="13"/>
      <c r="AE362" t="s">
        <v>6830</v>
      </c>
      <c r="AF362" s="1" t="s">
        <v>6896</v>
      </c>
      <c r="AG362" s="1"/>
      <c r="AH362" s="1">
        <v>0.03</v>
      </c>
      <c r="AI362" s="1" t="s">
        <v>6841</v>
      </c>
      <c r="AJ362" s="43"/>
      <c r="AK362" s="324">
        <f t="shared" si="5"/>
        <v>0</v>
      </c>
    </row>
    <row r="363" spans="2:37">
      <c r="B363" s="13"/>
      <c r="AE363" t="s">
        <v>6830</v>
      </c>
      <c r="AF363" s="1" t="s">
        <v>6897</v>
      </c>
      <c r="AG363" s="1"/>
      <c r="AH363" s="1">
        <v>0.03</v>
      </c>
      <c r="AI363" s="1" t="s">
        <v>6862</v>
      </c>
      <c r="AJ363" s="43"/>
      <c r="AK363" s="324">
        <f t="shared" si="5"/>
        <v>0</v>
      </c>
    </row>
    <row r="364" spans="2:37">
      <c r="B364" s="13"/>
      <c r="AE364" t="s">
        <v>6830</v>
      </c>
      <c r="AF364" s="1" t="s">
        <v>6898</v>
      </c>
      <c r="AG364" s="1"/>
      <c r="AH364" s="1">
        <v>0.5</v>
      </c>
      <c r="AI364" s="1" t="s">
        <v>6841</v>
      </c>
      <c r="AJ364" s="43"/>
      <c r="AK364" s="324">
        <f t="shared" si="5"/>
        <v>0</v>
      </c>
    </row>
    <row r="365" spans="2:37">
      <c r="B365" s="10"/>
      <c r="AE365" t="s">
        <v>6830</v>
      </c>
      <c r="AF365" s="1" t="s">
        <v>6899</v>
      </c>
      <c r="AG365" s="1"/>
      <c r="AH365" s="1">
        <v>0.5</v>
      </c>
      <c r="AI365" s="1" t="s">
        <v>6841</v>
      </c>
      <c r="AJ365" s="43"/>
      <c r="AK365" s="324">
        <f t="shared" si="5"/>
        <v>0</v>
      </c>
    </row>
    <row r="366" spans="2:37">
      <c r="AE366" t="s">
        <v>6830</v>
      </c>
      <c r="AF366" s="1" t="s">
        <v>6900</v>
      </c>
      <c r="AG366" s="1"/>
      <c r="AH366" s="1">
        <v>0.8</v>
      </c>
      <c r="AI366" s="1" t="s">
        <v>6841</v>
      </c>
      <c r="AJ366" s="43"/>
      <c r="AK366" s="324">
        <f t="shared" si="5"/>
        <v>0</v>
      </c>
    </row>
    <row r="367" spans="2:37">
      <c r="B367" s="14" t="s">
        <v>2849</v>
      </c>
      <c r="AE367" t="s">
        <v>6830</v>
      </c>
      <c r="AF367" s="1" t="s">
        <v>6901</v>
      </c>
      <c r="AG367" s="1"/>
      <c r="AH367" s="1">
        <v>0.5</v>
      </c>
      <c r="AI367" s="1" t="s">
        <v>6889</v>
      </c>
      <c r="AJ367" s="43"/>
      <c r="AK367" s="324">
        <f t="shared" si="5"/>
        <v>0</v>
      </c>
    </row>
    <row r="368" spans="2:37">
      <c r="AE368" t="s">
        <v>6830</v>
      </c>
      <c r="AF368" s="1" t="s">
        <v>6902</v>
      </c>
      <c r="AG368" s="1"/>
      <c r="AH368" s="1">
        <v>0.3</v>
      </c>
      <c r="AI368" s="1" t="s">
        <v>6841</v>
      </c>
      <c r="AJ368" s="43"/>
      <c r="AK368" s="324">
        <f t="shared" si="5"/>
        <v>0</v>
      </c>
    </row>
    <row r="369" spans="2:37">
      <c r="AE369" t="s">
        <v>6830</v>
      </c>
      <c r="AF369" s="1" t="s">
        <v>6903</v>
      </c>
      <c r="AG369" s="1"/>
      <c r="AH369" s="1">
        <v>0.5</v>
      </c>
      <c r="AI369" s="1" t="s">
        <v>6904</v>
      </c>
      <c r="AJ369" s="43"/>
      <c r="AK369" s="324">
        <f t="shared" si="5"/>
        <v>0</v>
      </c>
    </row>
    <row r="370" spans="2:37">
      <c r="B370" t="s">
        <v>4507</v>
      </c>
      <c r="C370" s="915" t="s">
        <v>5138</v>
      </c>
      <c r="D370" s="915"/>
      <c r="E370" s="915"/>
      <c r="F370" s="915"/>
      <c r="G370" s="915"/>
      <c r="AE370" t="s">
        <v>6830</v>
      </c>
      <c r="AF370" s="1" t="s">
        <v>6905</v>
      </c>
      <c r="AG370" s="1"/>
      <c r="AH370" s="1">
        <v>0.5</v>
      </c>
      <c r="AI370" s="1" t="s">
        <v>6853</v>
      </c>
      <c r="AJ370" s="43"/>
      <c r="AK370" s="324">
        <f t="shared" si="5"/>
        <v>0</v>
      </c>
    </row>
    <row r="371" spans="2:37" ht="185.25" customHeight="1">
      <c r="B371" t="s">
        <v>5139</v>
      </c>
      <c r="AE371" t="s">
        <v>6830</v>
      </c>
      <c r="AF371" s="1" t="s">
        <v>6906</v>
      </c>
      <c r="AG371" s="1"/>
      <c r="AH371" s="1">
        <v>1</v>
      </c>
      <c r="AI371" s="1" t="s">
        <v>6836</v>
      </c>
      <c r="AJ371" s="43"/>
      <c r="AK371" s="324">
        <f t="shared" si="5"/>
        <v>0</v>
      </c>
    </row>
    <row r="372" spans="2:37">
      <c r="AE372" t="s">
        <v>6830</v>
      </c>
      <c r="AF372" s="1" t="s">
        <v>6907</v>
      </c>
      <c r="AG372" s="1"/>
      <c r="AH372" s="1">
        <v>0.1</v>
      </c>
      <c r="AI372" s="1" t="s">
        <v>6908</v>
      </c>
      <c r="AJ372" s="43"/>
      <c r="AK372" s="324">
        <f t="shared" si="5"/>
        <v>0</v>
      </c>
    </row>
    <row r="373" spans="2:37">
      <c r="AE373" t="s">
        <v>6830</v>
      </c>
      <c r="AF373" s="1" t="s">
        <v>6909</v>
      </c>
      <c r="AG373" s="1"/>
      <c r="AH373" s="1">
        <v>0.06</v>
      </c>
      <c r="AI373" s="1" t="s">
        <v>6908</v>
      </c>
      <c r="AJ373" s="43"/>
      <c r="AK373" s="324">
        <f t="shared" si="5"/>
        <v>0</v>
      </c>
    </row>
    <row r="374" spans="2:37">
      <c r="B374" t="s">
        <v>5140</v>
      </c>
      <c r="AE374" t="s">
        <v>6830</v>
      </c>
      <c r="AF374" s="1" t="s">
        <v>6910</v>
      </c>
      <c r="AG374" s="1"/>
      <c r="AH374" s="1">
        <v>0.04</v>
      </c>
      <c r="AI374" s="1" t="s">
        <v>6841</v>
      </c>
      <c r="AJ374" s="43"/>
      <c r="AK374" s="324">
        <f t="shared" si="5"/>
        <v>0</v>
      </c>
    </row>
    <row r="375" spans="2:37">
      <c r="B375" t="s">
        <v>5146</v>
      </c>
      <c r="AE375" t="s">
        <v>6830</v>
      </c>
      <c r="AF375" s="1" t="s">
        <v>6911</v>
      </c>
      <c r="AG375" s="1"/>
      <c r="AH375" s="1">
        <v>150</v>
      </c>
      <c r="AI375" s="1" t="s">
        <v>6892</v>
      </c>
      <c r="AJ375" s="43"/>
      <c r="AK375" s="324">
        <f t="shared" si="5"/>
        <v>0</v>
      </c>
    </row>
    <row r="376" spans="2:37">
      <c r="B376" t="s">
        <v>5141</v>
      </c>
      <c r="AE376" t="s">
        <v>6830</v>
      </c>
      <c r="AF376" s="1" t="s">
        <v>6912</v>
      </c>
      <c r="AG376" s="1"/>
      <c r="AH376" s="1">
        <v>0.1</v>
      </c>
      <c r="AI376" s="1" t="s">
        <v>6889</v>
      </c>
      <c r="AJ376" s="43"/>
      <c r="AK376" s="324">
        <f t="shared" si="5"/>
        <v>0</v>
      </c>
    </row>
    <row r="377" spans="2:37">
      <c r="B377" t="s">
        <v>5142</v>
      </c>
      <c r="AE377" t="s">
        <v>6830</v>
      </c>
      <c r="AF377" s="1" t="s">
        <v>6913</v>
      </c>
      <c r="AG377" s="1"/>
      <c r="AH377" s="1">
        <v>0.5</v>
      </c>
      <c r="AI377" s="1" t="s">
        <v>6914</v>
      </c>
      <c r="AJ377" s="43"/>
      <c r="AK377" s="324">
        <f t="shared" si="5"/>
        <v>0</v>
      </c>
    </row>
    <row r="378" spans="2:37">
      <c r="B378" t="s">
        <v>5143</v>
      </c>
      <c r="AE378" t="s">
        <v>6830</v>
      </c>
      <c r="AF378" s="1" t="s">
        <v>6915</v>
      </c>
      <c r="AG378" s="1"/>
      <c r="AH378" s="1">
        <v>140</v>
      </c>
      <c r="AI378" s="1" t="s">
        <v>6892</v>
      </c>
      <c r="AJ378" s="43"/>
      <c r="AK378" s="324">
        <f t="shared" si="5"/>
        <v>0</v>
      </c>
    </row>
    <row r="379" spans="2:37">
      <c r="AE379" t="s">
        <v>6830</v>
      </c>
      <c r="AF379" s="1" t="s">
        <v>6916</v>
      </c>
      <c r="AG379" s="1"/>
      <c r="AH379" s="1">
        <v>0.05</v>
      </c>
      <c r="AI379" s="1" t="s">
        <v>6889</v>
      </c>
      <c r="AJ379" s="43"/>
      <c r="AK379" s="324">
        <f t="shared" si="5"/>
        <v>0</v>
      </c>
    </row>
    <row r="380" spans="2:37">
      <c r="B380" t="s">
        <v>5144</v>
      </c>
      <c r="AE380" t="s">
        <v>6830</v>
      </c>
      <c r="AF380" s="1" t="s">
        <v>6917</v>
      </c>
      <c r="AG380" s="1"/>
      <c r="AH380" s="1">
        <v>0.1</v>
      </c>
      <c r="AI380" s="1" t="s">
        <v>6918</v>
      </c>
      <c r="AJ380" s="43"/>
      <c r="AK380" s="324">
        <f t="shared" si="5"/>
        <v>0</v>
      </c>
    </row>
    <row r="381" spans="2:37">
      <c r="B381" t="s">
        <v>5145</v>
      </c>
      <c r="AE381" t="s">
        <v>6830</v>
      </c>
      <c r="AF381" s="1" t="s">
        <v>6919</v>
      </c>
      <c r="AG381" s="1"/>
      <c r="AH381" s="1">
        <v>0.09</v>
      </c>
      <c r="AI381" s="1" t="s">
        <v>6832</v>
      </c>
      <c r="AJ381" s="43"/>
      <c r="AK381" s="324">
        <f t="shared" si="5"/>
        <v>0</v>
      </c>
    </row>
    <row r="382" spans="2:37">
      <c r="B382" t="s">
        <v>5147</v>
      </c>
      <c r="AE382" t="s">
        <v>6830</v>
      </c>
      <c r="AF382" s="1" t="s">
        <v>6920</v>
      </c>
      <c r="AG382" s="1"/>
      <c r="AH382" s="1">
        <v>0.5</v>
      </c>
      <c r="AI382" s="1" t="s">
        <v>6832</v>
      </c>
      <c r="AJ382" s="43"/>
      <c r="AK382" s="324">
        <f t="shared" si="5"/>
        <v>0</v>
      </c>
    </row>
    <row r="383" spans="2:37">
      <c r="AE383" t="s">
        <v>6921</v>
      </c>
      <c r="AF383" s="1" t="s">
        <v>6921</v>
      </c>
      <c r="AG383" s="1"/>
      <c r="AH383" s="1"/>
      <c r="AI383" s="1"/>
      <c r="AJ383" s="43"/>
      <c r="AK383" s="324">
        <f t="shared" si="5"/>
        <v>0</v>
      </c>
    </row>
    <row r="384" spans="2:37">
      <c r="AE384" t="s">
        <v>6921</v>
      </c>
      <c r="AF384" s="1" t="s">
        <v>6922</v>
      </c>
      <c r="AG384" s="1"/>
      <c r="AH384" s="1">
        <v>0.04</v>
      </c>
      <c r="AI384" s="1" t="s">
        <v>6923</v>
      </c>
      <c r="AJ384" s="43"/>
      <c r="AK384" s="324">
        <f t="shared" si="5"/>
        <v>0</v>
      </c>
    </row>
    <row r="385" spans="2:37">
      <c r="B385" t="s">
        <v>6481</v>
      </c>
      <c r="C385"/>
      <c r="AE385" t="s">
        <v>6921</v>
      </c>
      <c r="AF385" s="1" t="s">
        <v>6924</v>
      </c>
      <c r="AG385" s="1"/>
      <c r="AH385" s="1">
        <v>0.06</v>
      </c>
      <c r="AI385" s="1">
        <v>1</v>
      </c>
      <c r="AJ385" s="43"/>
      <c r="AK385" s="324">
        <f t="shared" si="5"/>
        <v>0</v>
      </c>
    </row>
    <row r="386" spans="2:37">
      <c r="B386" t="s">
        <v>2571</v>
      </c>
      <c r="C386" t="s">
        <v>6482</v>
      </c>
      <c r="AE386" t="s">
        <v>6921</v>
      </c>
      <c r="AF386" s="1" t="s">
        <v>6925</v>
      </c>
      <c r="AG386" s="1"/>
      <c r="AH386" s="1">
        <v>0.06</v>
      </c>
      <c r="AI386" s="1" t="s">
        <v>6926</v>
      </c>
      <c r="AJ386" s="43"/>
      <c r="AK386" s="324">
        <f t="shared" si="5"/>
        <v>0</v>
      </c>
    </row>
    <row r="387" spans="2:37">
      <c r="B387" t="s">
        <v>6483</v>
      </c>
      <c r="C387" t="s">
        <v>6484</v>
      </c>
      <c r="AE387" t="s">
        <v>6921</v>
      </c>
      <c r="AF387" s="1" t="s">
        <v>6927</v>
      </c>
      <c r="AG387" s="1"/>
      <c r="AH387" s="1">
        <v>0.2</v>
      </c>
      <c r="AI387" s="1" t="s">
        <v>6928</v>
      </c>
      <c r="AJ387" s="43"/>
      <c r="AK387" s="324">
        <f t="shared" si="5"/>
        <v>0</v>
      </c>
    </row>
    <row r="388" spans="2:37">
      <c r="B388" t="s">
        <v>6485</v>
      </c>
      <c r="C388" t="s">
        <v>6486</v>
      </c>
      <c r="AE388" t="s">
        <v>6921</v>
      </c>
      <c r="AF388" s="1" t="s">
        <v>6929</v>
      </c>
      <c r="AG388" s="1"/>
      <c r="AH388" s="1">
        <v>0.04</v>
      </c>
      <c r="AI388" s="1" t="s">
        <v>6841</v>
      </c>
      <c r="AJ388" s="43"/>
      <c r="AK388" s="324">
        <f t="shared" ref="AK388:AK451" si="6">AJ388*AH388</f>
        <v>0</v>
      </c>
    </row>
    <row r="389" spans="2:37">
      <c r="B389" t="s">
        <v>6487</v>
      </c>
      <c r="C389" t="s">
        <v>6488</v>
      </c>
      <c r="AE389" t="s">
        <v>6921</v>
      </c>
      <c r="AF389" s="1" t="s">
        <v>6930</v>
      </c>
      <c r="AG389" s="1"/>
      <c r="AH389" s="1">
        <v>0.04</v>
      </c>
      <c r="AI389" s="1">
        <v>1</v>
      </c>
      <c r="AJ389" s="43"/>
      <c r="AK389" s="324">
        <f t="shared" si="6"/>
        <v>0</v>
      </c>
    </row>
    <row r="390" spans="2:37">
      <c r="B390" t="s">
        <v>6489</v>
      </c>
      <c r="C390" t="s">
        <v>6490</v>
      </c>
      <c r="AE390" t="s">
        <v>6921</v>
      </c>
      <c r="AF390" s="1" t="s">
        <v>6931</v>
      </c>
      <c r="AG390" s="1"/>
      <c r="AH390" s="1">
        <v>0.4</v>
      </c>
      <c r="AI390" s="1" t="s">
        <v>6889</v>
      </c>
      <c r="AJ390" s="43"/>
      <c r="AK390" s="324">
        <f t="shared" si="6"/>
        <v>0</v>
      </c>
    </row>
    <row r="391" spans="2:37">
      <c r="B391" t="s">
        <v>6491</v>
      </c>
      <c r="C391" t="s">
        <v>6492</v>
      </c>
      <c r="AE391" t="s">
        <v>6921</v>
      </c>
      <c r="AF391" s="1" t="s">
        <v>6932</v>
      </c>
      <c r="AG391" s="1"/>
      <c r="AH391" s="1">
        <v>0.04</v>
      </c>
      <c r="AI391" s="1">
        <v>6</v>
      </c>
      <c r="AJ391" s="43"/>
      <c r="AK391" s="324">
        <f t="shared" si="6"/>
        <v>0</v>
      </c>
    </row>
    <row r="392" spans="2:37">
      <c r="B392" t="s">
        <v>3965</v>
      </c>
      <c r="C392" t="s">
        <v>6493</v>
      </c>
      <c r="AE392" t="s">
        <v>6921</v>
      </c>
      <c r="AF392" s="1" t="s">
        <v>6933</v>
      </c>
      <c r="AG392" s="1"/>
      <c r="AH392" s="1">
        <v>1</v>
      </c>
      <c r="AI392" s="1">
        <v>2</v>
      </c>
      <c r="AJ392" s="43"/>
      <c r="AK392" s="324">
        <f t="shared" si="6"/>
        <v>0</v>
      </c>
    </row>
    <row r="393" spans="2:37">
      <c r="B393" t="s">
        <v>6494</v>
      </c>
      <c r="C393" t="s">
        <v>6495</v>
      </c>
      <c r="AE393" t="s">
        <v>6921</v>
      </c>
      <c r="AF393" s="1" t="s">
        <v>6934</v>
      </c>
      <c r="AG393" s="1"/>
      <c r="AH393" s="1">
        <v>1</v>
      </c>
      <c r="AI393" s="1">
        <v>4</v>
      </c>
      <c r="AJ393" s="43"/>
      <c r="AK393" s="324">
        <f t="shared" si="6"/>
        <v>0</v>
      </c>
    </row>
    <row r="394" spans="2:37">
      <c r="B394" t="s">
        <v>6496</v>
      </c>
      <c r="C394" t="s">
        <v>6490</v>
      </c>
      <c r="AE394" t="s">
        <v>6921</v>
      </c>
      <c r="AF394" s="1" t="s">
        <v>6935</v>
      </c>
      <c r="AG394" s="1"/>
      <c r="AH394" s="1">
        <v>0.5</v>
      </c>
      <c r="AI394" s="1">
        <v>3</v>
      </c>
      <c r="AJ394" s="43"/>
      <c r="AK394" s="324">
        <f t="shared" si="6"/>
        <v>0</v>
      </c>
    </row>
    <row r="395" spans="2:37">
      <c r="B395" t="s">
        <v>6497</v>
      </c>
      <c r="C395"/>
      <c r="AE395" t="s">
        <v>6921</v>
      </c>
      <c r="AF395" s="1" t="s">
        <v>6936</v>
      </c>
      <c r="AG395" s="1"/>
      <c r="AH395" s="1">
        <v>0.03</v>
      </c>
      <c r="AI395" s="1" t="s">
        <v>6866</v>
      </c>
      <c r="AJ395" s="43"/>
      <c r="AK395" s="324">
        <f t="shared" si="6"/>
        <v>0</v>
      </c>
    </row>
    <row r="396" spans="2:37">
      <c r="B396" t="s">
        <v>6498</v>
      </c>
      <c r="C396"/>
      <c r="AE396" t="s">
        <v>6921</v>
      </c>
      <c r="AF396" s="1" t="s">
        <v>6937</v>
      </c>
      <c r="AG396" s="1"/>
      <c r="AH396" s="1">
        <v>0.04</v>
      </c>
      <c r="AI396" s="1" t="s">
        <v>6928</v>
      </c>
      <c r="AJ396" s="43"/>
      <c r="AK396" s="324">
        <f t="shared" si="6"/>
        <v>0</v>
      </c>
    </row>
    <row r="397" spans="2:37">
      <c r="B397" t="s">
        <v>6499</v>
      </c>
      <c r="C397"/>
      <c r="AE397" t="s">
        <v>6921</v>
      </c>
      <c r="AF397" s="1" t="s">
        <v>6938</v>
      </c>
      <c r="AG397" s="1"/>
      <c r="AH397" s="1">
        <v>0.05</v>
      </c>
      <c r="AI397" s="1">
        <v>1</v>
      </c>
      <c r="AJ397" s="43"/>
      <c r="AK397" s="324">
        <f t="shared" si="6"/>
        <v>0</v>
      </c>
    </row>
    <row r="398" spans="2:37">
      <c r="B398" t="s">
        <v>6500</v>
      </c>
      <c r="C398"/>
      <c r="AE398" t="s">
        <v>6921</v>
      </c>
      <c r="AF398" s="1" t="s">
        <v>6939</v>
      </c>
      <c r="AG398" s="1"/>
      <c r="AH398" s="1">
        <v>0.06</v>
      </c>
      <c r="AI398" s="1" t="s">
        <v>6940</v>
      </c>
      <c r="AJ398" s="43"/>
      <c r="AK398" s="324">
        <f t="shared" si="6"/>
        <v>0</v>
      </c>
    </row>
    <row r="399" spans="2:37">
      <c r="B399" t="s">
        <v>6501</v>
      </c>
      <c r="C399"/>
      <c r="AE399" t="s">
        <v>6921</v>
      </c>
      <c r="AF399" s="1" t="s">
        <v>6941</v>
      </c>
      <c r="AG399" s="1"/>
      <c r="AH399" s="1">
        <v>0.1</v>
      </c>
      <c r="AI399" s="1" t="s">
        <v>6884</v>
      </c>
      <c r="AJ399" s="43"/>
      <c r="AK399" s="324">
        <f t="shared" si="6"/>
        <v>0</v>
      </c>
    </row>
    <row r="400" spans="2:37">
      <c r="B400" t="s">
        <v>6502</v>
      </c>
      <c r="C400"/>
      <c r="AE400" t="s">
        <v>6921</v>
      </c>
      <c r="AF400" s="1" t="s">
        <v>6942</v>
      </c>
      <c r="AG400" s="1"/>
      <c r="AH400" s="1">
        <v>0.04</v>
      </c>
      <c r="AI400" s="1" t="s">
        <v>6943</v>
      </c>
      <c r="AJ400" s="43"/>
      <c r="AK400" s="324">
        <f t="shared" si="6"/>
        <v>0</v>
      </c>
    </row>
    <row r="401" spans="2:37">
      <c r="B401" t="s">
        <v>6503</v>
      </c>
      <c r="C401"/>
      <c r="AE401" t="s">
        <v>6921</v>
      </c>
      <c r="AF401" s="1" t="s">
        <v>6944</v>
      </c>
      <c r="AG401" s="1"/>
      <c r="AH401" s="1">
        <v>4</v>
      </c>
      <c r="AI401" s="1" t="s">
        <v>6945</v>
      </c>
      <c r="AJ401" s="43"/>
      <c r="AK401" s="324">
        <f t="shared" si="6"/>
        <v>0</v>
      </c>
    </row>
    <row r="402" spans="2:37">
      <c r="B402" t="s">
        <v>6504</v>
      </c>
      <c r="C402"/>
      <c r="AE402" t="s">
        <v>6921</v>
      </c>
      <c r="AF402" s="1" t="s">
        <v>6946</v>
      </c>
      <c r="AG402" s="1"/>
      <c r="AH402" s="1">
        <v>0.2</v>
      </c>
      <c r="AI402" s="1" t="s">
        <v>6832</v>
      </c>
      <c r="AJ402" s="43"/>
      <c r="AK402" s="324">
        <f t="shared" si="6"/>
        <v>0</v>
      </c>
    </row>
    <row r="403" spans="2:37">
      <c r="AE403" t="s">
        <v>6921</v>
      </c>
      <c r="AF403" s="1" t="s">
        <v>6947</v>
      </c>
      <c r="AG403" s="1"/>
      <c r="AH403" s="1">
        <v>0.06</v>
      </c>
      <c r="AI403" s="1" t="s">
        <v>6948</v>
      </c>
      <c r="AJ403" s="43"/>
      <c r="AK403" s="324">
        <f t="shared" si="6"/>
        <v>0</v>
      </c>
    </row>
    <row r="404" spans="2:37">
      <c r="AE404" t="s">
        <v>6921</v>
      </c>
      <c r="AF404" s="1" t="s">
        <v>6949</v>
      </c>
      <c r="AG404" s="1"/>
      <c r="AH404" s="1">
        <v>0.06</v>
      </c>
      <c r="AI404" s="1" t="s">
        <v>6832</v>
      </c>
      <c r="AJ404" s="43"/>
      <c r="AK404" s="324">
        <f t="shared" si="6"/>
        <v>0</v>
      </c>
    </row>
    <row r="405" spans="2:37">
      <c r="AE405" t="s">
        <v>6921</v>
      </c>
      <c r="AF405" s="1" t="s">
        <v>6950</v>
      </c>
      <c r="AG405" s="1"/>
      <c r="AH405" s="1">
        <v>0.03</v>
      </c>
      <c r="AI405" s="1" t="s">
        <v>6951</v>
      </c>
      <c r="AJ405" s="43"/>
      <c r="AK405" s="324">
        <f t="shared" si="6"/>
        <v>0</v>
      </c>
    </row>
    <row r="406" spans="2:37">
      <c r="AE406" t="s">
        <v>6921</v>
      </c>
      <c r="AF406" s="1" t="s">
        <v>6952</v>
      </c>
      <c r="AG406" s="1"/>
      <c r="AH406" s="1">
        <v>0.06</v>
      </c>
      <c r="AI406" s="1" t="s">
        <v>6841</v>
      </c>
      <c r="AJ406" s="43"/>
      <c r="AK406" s="324">
        <f t="shared" si="6"/>
        <v>0</v>
      </c>
    </row>
    <row r="407" spans="2:37">
      <c r="AE407" t="s">
        <v>6921</v>
      </c>
      <c r="AF407" s="1" t="s">
        <v>6953</v>
      </c>
      <c r="AG407" s="1"/>
      <c r="AH407" s="1">
        <v>2</v>
      </c>
      <c r="AI407" s="1">
        <v>1</v>
      </c>
      <c r="AJ407" s="43"/>
      <c r="AK407" s="324">
        <f t="shared" si="6"/>
        <v>0</v>
      </c>
    </row>
    <row r="408" spans="2:37">
      <c r="AE408" t="s">
        <v>6921</v>
      </c>
      <c r="AF408" s="1" t="s">
        <v>6954</v>
      </c>
      <c r="AG408" s="1"/>
      <c r="AH408" s="1">
        <v>7.0000000000000007E-2</v>
      </c>
      <c r="AI408" s="1" t="s">
        <v>6841</v>
      </c>
      <c r="AJ408" s="43"/>
      <c r="AK408" s="324">
        <f t="shared" si="6"/>
        <v>0</v>
      </c>
    </row>
    <row r="409" spans="2:37">
      <c r="AE409" t="s">
        <v>6921</v>
      </c>
      <c r="AF409" s="1" t="s">
        <v>6955</v>
      </c>
      <c r="AG409" s="1"/>
      <c r="AH409" s="1">
        <v>0.05</v>
      </c>
      <c r="AI409" s="1" t="s">
        <v>6866</v>
      </c>
      <c r="AJ409" s="43"/>
      <c r="AK409" s="324">
        <f t="shared" si="6"/>
        <v>0</v>
      </c>
    </row>
    <row r="410" spans="2:37">
      <c r="AE410" t="s">
        <v>6921</v>
      </c>
      <c r="AF410" s="1" t="s">
        <v>6956</v>
      </c>
      <c r="AG410" s="1"/>
      <c r="AH410" s="1">
        <v>5</v>
      </c>
      <c r="AI410" s="1" t="s">
        <v>6844</v>
      </c>
      <c r="AJ410" s="43"/>
      <c r="AK410" s="324">
        <f t="shared" si="6"/>
        <v>0</v>
      </c>
    </row>
    <row r="411" spans="2:37">
      <c r="AE411" t="s">
        <v>6921</v>
      </c>
      <c r="AF411" s="1" t="s">
        <v>6957</v>
      </c>
      <c r="AG411" s="1"/>
      <c r="AH411" s="1">
        <v>4</v>
      </c>
      <c r="AI411" s="1" t="s">
        <v>6918</v>
      </c>
      <c r="AJ411" s="43"/>
      <c r="AK411" s="324">
        <f t="shared" si="6"/>
        <v>0</v>
      </c>
    </row>
    <row r="412" spans="2:37">
      <c r="AE412" t="s">
        <v>6921</v>
      </c>
      <c r="AF412" s="1" t="s">
        <v>6958</v>
      </c>
      <c r="AG412" s="1"/>
      <c r="AH412" s="1">
        <v>3</v>
      </c>
      <c r="AI412" s="1" t="s">
        <v>6889</v>
      </c>
      <c r="AJ412" s="43"/>
      <c r="AK412" s="324">
        <f t="shared" si="6"/>
        <v>0</v>
      </c>
    </row>
    <row r="413" spans="2:37">
      <c r="AE413" t="s">
        <v>6959</v>
      </c>
      <c r="AF413" s="1" t="s">
        <v>6959</v>
      </c>
      <c r="AG413" s="1"/>
      <c r="AH413" s="1"/>
      <c r="AI413" s="1"/>
      <c r="AJ413" s="43"/>
      <c r="AK413" s="324">
        <f t="shared" si="6"/>
        <v>0</v>
      </c>
    </row>
    <row r="414" spans="2:37">
      <c r="AE414" t="s">
        <v>6959</v>
      </c>
      <c r="AF414" s="1" t="s">
        <v>6960</v>
      </c>
      <c r="AG414" s="1"/>
      <c r="AH414" s="1">
        <v>0.04</v>
      </c>
      <c r="AI414" s="1" t="s">
        <v>6961</v>
      </c>
      <c r="AJ414" s="43"/>
      <c r="AK414" s="324">
        <f t="shared" si="6"/>
        <v>0</v>
      </c>
    </row>
    <row r="415" spans="2:37">
      <c r="AE415" t="s">
        <v>6959</v>
      </c>
      <c r="AF415" s="1" t="s">
        <v>6962</v>
      </c>
      <c r="AG415" s="1"/>
      <c r="AH415" s="1">
        <v>0.1</v>
      </c>
      <c r="AI415" s="1" t="s">
        <v>6951</v>
      </c>
      <c r="AJ415" s="43"/>
      <c r="AK415" s="324">
        <f t="shared" si="6"/>
        <v>0</v>
      </c>
    </row>
    <row r="416" spans="2:37">
      <c r="AE416" t="s">
        <v>6959</v>
      </c>
      <c r="AF416" s="1" t="s">
        <v>6963</v>
      </c>
      <c r="AG416" s="1"/>
      <c r="AH416" s="1">
        <v>0.06</v>
      </c>
      <c r="AI416" s="1" t="s">
        <v>6964</v>
      </c>
      <c r="AJ416" s="43"/>
      <c r="AK416" s="324">
        <f t="shared" si="6"/>
        <v>0</v>
      </c>
    </row>
    <row r="417" spans="31:37">
      <c r="AE417" t="s">
        <v>6959</v>
      </c>
      <c r="AF417" s="1" t="s">
        <v>6965</v>
      </c>
      <c r="AG417" s="1"/>
      <c r="AH417" s="1">
        <v>0.3</v>
      </c>
      <c r="AI417" s="1" t="s">
        <v>6964</v>
      </c>
      <c r="AJ417" s="43"/>
      <c r="AK417" s="324">
        <f t="shared" si="6"/>
        <v>0</v>
      </c>
    </row>
    <row r="418" spans="31:37">
      <c r="AE418" t="s">
        <v>6959</v>
      </c>
      <c r="AF418" s="1" t="s">
        <v>6966</v>
      </c>
      <c r="AG418" s="1"/>
      <c r="AH418" s="1">
        <v>0.3</v>
      </c>
      <c r="AI418" s="1">
        <v>12</v>
      </c>
      <c r="AJ418" s="43"/>
      <c r="AK418" s="324">
        <f t="shared" si="6"/>
        <v>0</v>
      </c>
    </row>
    <row r="419" spans="31:37">
      <c r="AE419" t="s">
        <v>6959</v>
      </c>
      <c r="AF419" s="1" t="s">
        <v>6967</v>
      </c>
      <c r="AG419" s="1"/>
      <c r="AH419" s="1">
        <v>0.04</v>
      </c>
      <c r="AI419" s="1">
        <v>12</v>
      </c>
      <c r="AJ419" s="43"/>
      <c r="AK419" s="324">
        <f t="shared" si="6"/>
        <v>0</v>
      </c>
    </row>
    <row r="420" spans="31:37">
      <c r="AE420" t="s">
        <v>6959</v>
      </c>
      <c r="AF420" s="1" t="s">
        <v>6968</v>
      </c>
      <c r="AG420" s="1"/>
      <c r="AH420" s="1">
        <v>0.06</v>
      </c>
      <c r="AI420" s="1" t="s">
        <v>6841</v>
      </c>
      <c r="AJ420" s="43"/>
      <c r="AK420" s="324">
        <f t="shared" si="6"/>
        <v>0</v>
      </c>
    </row>
    <row r="421" spans="31:37">
      <c r="AE421" t="s">
        <v>6959</v>
      </c>
      <c r="AF421" s="1" t="s">
        <v>6969</v>
      </c>
      <c r="AG421" s="1"/>
      <c r="AH421" s="1">
        <v>0.1</v>
      </c>
      <c r="AI421" s="1" t="s">
        <v>6832</v>
      </c>
      <c r="AJ421" s="43"/>
      <c r="AK421" s="324">
        <f t="shared" si="6"/>
        <v>0</v>
      </c>
    </row>
    <row r="422" spans="31:37">
      <c r="AE422" t="s">
        <v>6959</v>
      </c>
      <c r="AF422" s="1" t="s">
        <v>6970</v>
      </c>
      <c r="AG422" s="1"/>
      <c r="AH422" s="1">
        <v>5</v>
      </c>
      <c r="AI422" s="1" t="s">
        <v>6889</v>
      </c>
      <c r="AJ422" s="43"/>
      <c r="AK422" s="324">
        <f t="shared" si="6"/>
        <v>0</v>
      </c>
    </row>
    <row r="423" spans="31:37">
      <c r="AE423" t="s">
        <v>6959</v>
      </c>
      <c r="AF423" s="1" t="s">
        <v>6971</v>
      </c>
      <c r="AG423" s="1"/>
      <c r="AH423" s="1">
        <v>0.1</v>
      </c>
      <c r="AI423" s="1" t="s">
        <v>6972</v>
      </c>
      <c r="AJ423" s="43"/>
      <c r="AK423" s="324">
        <f t="shared" si="6"/>
        <v>0</v>
      </c>
    </row>
    <row r="424" spans="31:37">
      <c r="AE424" t="s">
        <v>6959</v>
      </c>
      <c r="AF424" s="1" t="s">
        <v>6973</v>
      </c>
      <c r="AG424" s="1"/>
      <c r="AH424" s="1">
        <v>0.1</v>
      </c>
      <c r="AI424" s="1" t="s">
        <v>6889</v>
      </c>
      <c r="AJ424" s="43"/>
      <c r="AK424" s="324">
        <f t="shared" si="6"/>
        <v>0</v>
      </c>
    </row>
    <row r="425" spans="31:37">
      <c r="AE425" t="s">
        <v>6959</v>
      </c>
      <c r="AF425" s="1" t="s">
        <v>6974</v>
      </c>
      <c r="AG425" s="1"/>
      <c r="AH425" s="1">
        <v>0.2</v>
      </c>
      <c r="AI425" s="1" t="s">
        <v>6844</v>
      </c>
      <c r="AJ425" s="43"/>
      <c r="AK425" s="324">
        <f t="shared" si="6"/>
        <v>0</v>
      </c>
    </row>
    <row r="426" spans="31:37">
      <c r="AE426" t="s">
        <v>6959</v>
      </c>
      <c r="AF426" s="1" t="s">
        <v>6975</v>
      </c>
      <c r="AG426" s="1"/>
      <c r="AH426" s="1">
        <v>0.4</v>
      </c>
      <c r="AI426" s="1" t="s">
        <v>6844</v>
      </c>
      <c r="AJ426" s="43"/>
      <c r="AK426" s="324">
        <f t="shared" si="6"/>
        <v>0</v>
      </c>
    </row>
    <row r="427" spans="31:37">
      <c r="AE427" t="s">
        <v>6959</v>
      </c>
      <c r="AF427" s="1" t="s">
        <v>6976</v>
      </c>
      <c r="AG427" s="1"/>
      <c r="AH427" s="1">
        <v>0.1</v>
      </c>
      <c r="AI427" s="1" t="s">
        <v>6844</v>
      </c>
      <c r="AJ427" s="43"/>
      <c r="AK427" s="324">
        <f t="shared" si="6"/>
        <v>0</v>
      </c>
    </row>
    <row r="428" spans="31:37">
      <c r="AE428" t="s">
        <v>6959</v>
      </c>
      <c r="AF428" s="1" t="s">
        <v>6977</v>
      </c>
      <c r="AG428" s="1"/>
      <c r="AH428" s="1">
        <v>0.2</v>
      </c>
      <c r="AI428" s="1" t="s">
        <v>6836</v>
      </c>
      <c r="AJ428" s="43"/>
      <c r="AK428" s="324">
        <f t="shared" si="6"/>
        <v>0</v>
      </c>
    </row>
    <row r="429" spans="31:37">
      <c r="AE429" t="s">
        <v>6959</v>
      </c>
      <c r="AF429" s="1" t="s">
        <v>6978</v>
      </c>
      <c r="AG429" s="1"/>
      <c r="AH429" s="1">
        <v>0.5</v>
      </c>
      <c r="AI429" s="1" t="s">
        <v>6964</v>
      </c>
      <c r="AJ429" s="43"/>
      <c r="AK429" s="324">
        <f t="shared" si="6"/>
        <v>0</v>
      </c>
    </row>
    <row r="430" spans="31:37">
      <c r="AE430" t="s">
        <v>6959</v>
      </c>
      <c r="AF430" s="1" t="s">
        <v>6979</v>
      </c>
      <c r="AG430" s="1"/>
      <c r="AH430" s="1">
        <v>0.1</v>
      </c>
      <c r="AI430" s="1">
        <v>25</v>
      </c>
      <c r="AJ430" s="43"/>
      <c r="AK430" s="324">
        <f t="shared" si="6"/>
        <v>0</v>
      </c>
    </row>
    <row r="431" spans="31:37">
      <c r="AE431" t="s">
        <v>6959</v>
      </c>
      <c r="AF431" s="1" t="s">
        <v>6980</v>
      </c>
      <c r="AG431" s="1"/>
      <c r="AH431" s="1">
        <v>0.3</v>
      </c>
      <c r="AI431" s="1" t="s">
        <v>6951</v>
      </c>
      <c r="AJ431" s="43"/>
      <c r="AK431" s="324">
        <f t="shared" si="6"/>
        <v>0</v>
      </c>
    </row>
    <row r="432" spans="31:37">
      <c r="AE432" t="s">
        <v>6959</v>
      </c>
      <c r="AF432" s="1" t="s">
        <v>6981</v>
      </c>
      <c r="AG432" s="1"/>
      <c r="AH432" s="1">
        <v>0.2</v>
      </c>
      <c r="AI432" s="1">
        <v>25</v>
      </c>
      <c r="AJ432" s="43"/>
      <c r="AK432" s="324">
        <f t="shared" si="6"/>
        <v>0</v>
      </c>
    </row>
    <row r="433" spans="31:37">
      <c r="AE433" t="s">
        <v>6959</v>
      </c>
      <c r="AF433" s="1" t="s">
        <v>6982</v>
      </c>
      <c r="AG433" s="1"/>
      <c r="AH433" s="1">
        <v>0.7</v>
      </c>
      <c r="AI433" s="1">
        <v>25</v>
      </c>
      <c r="AJ433" s="43"/>
      <c r="AK433" s="324">
        <f t="shared" si="6"/>
        <v>0</v>
      </c>
    </row>
    <row r="434" spans="31:37">
      <c r="AE434" t="s">
        <v>6959</v>
      </c>
      <c r="AF434" s="1" t="s">
        <v>6983</v>
      </c>
      <c r="AG434" s="1"/>
      <c r="AH434" s="1">
        <v>0.3</v>
      </c>
      <c r="AI434" s="1">
        <v>25</v>
      </c>
      <c r="AJ434" s="43"/>
      <c r="AK434" s="324">
        <f t="shared" si="6"/>
        <v>0</v>
      </c>
    </row>
    <row r="435" spans="31:37">
      <c r="AE435" t="s">
        <v>6959</v>
      </c>
      <c r="AF435" s="1" t="s">
        <v>6984</v>
      </c>
      <c r="AG435" s="1"/>
      <c r="AH435" s="1">
        <v>0.2</v>
      </c>
      <c r="AI435" s="1">
        <v>30</v>
      </c>
      <c r="AJ435" s="43"/>
      <c r="AK435" s="324">
        <f t="shared" si="6"/>
        <v>0</v>
      </c>
    </row>
    <row r="436" spans="31:37">
      <c r="AE436" t="s">
        <v>6959</v>
      </c>
      <c r="AF436" s="1" t="s">
        <v>6985</v>
      </c>
      <c r="AG436" s="1"/>
      <c r="AH436" s="1">
        <v>0.3</v>
      </c>
      <c r="AI436" s="1">
        <v>12</v>
      </c>
      <c r="AJ436" s="43"/>
      <c r="AK436" s="324">
        <f t="shared" si="6"/>
        <v>0</v>
      </c>
    </row>
    <row r="437" spans="31:37">
      <c r="AE437" t="s">
        <v>6959</v>
      </c>
      <c r="AF437" s="1" t="s">
        <v>6986</v>
      </c>
      <c r="AG437" s="1"/>
      <c r="AH437" s="1">
        <v>0.3</v>
      </c>
      <c r="AI437" s="1">
        <v>25</v>
      </c>
      <c r="AJ437" s="43"/>
      <c r="AK437" s="324">
        <f t="shared" si="6"/>
        <v>0</v>
      </c>
    </row>
    <row r="438" spans="31:37">
      <c r="AE438" t="s">
        <v>6959</v>
      </c>
      <c r="AF438" s="1" t="s">
        <v>6987</v>
      </c>
      <c r="AG438" s="1"/>
      <c r="AH438" s="1">
        <v>0.4</v>
      </c>
      <c r="AI438" s="1">
        <v>25</v>
      </c>
      <c r="AJ438" s="43"/>
      <c r="AK438" s="324">
        <f t="shared" si="6"/>
        <v>0</v>
      </c>
    </row>
    <row r="439" spans="31:37">
      <c r="AE439" t="s">
        <v>6959</v>
      </c>
      <c r="AF439" s="1" t="s">
        <v>6988</v>
      </c>
      <c r="AG439" s="1"/>
      <c r="AH439" s="1">
        <v>0.7</v>
      </c>
      <c r="AI439" s="1" t="s">
        <v>6834</v>
      </c>
      <c r="AJ439" s="43"/>
      <c r="AK439" s="324">
        <f t="shared" si="6"/>
        <v>0</v>
      </c>
    </row>
    <row r="440" spans="31:37">
      <c r="AE440" t="s">
        <v>6959</v>
      </c>
      <c r="AF440" s="1" t="s">
        <v>6989</v>
      </c>
      <c r="AG440" s="1"/>
      <c r="AH440" s="1">
        <v>0.02</v>
      </c>
      <c r="AI440" s="1" t="s">
        <v>6844</v>
      </c>
      <c r="AJ440" s="43"/>
      <c r="AK440" s="324">
        <f t="shared" si="6"/>
        <v>0</v>
      </c>
    </row>
    <row r="441" spans="31:37">
      <c r="AE441" t="s">
        <v>6959</v>
      </c>
      <c r="AF441" s="1" t="s">
        <v>6990</v>
      </c>
      <c r="AG441" s="1"/>
      <c r="AH441" s="1">
        <v>10</v>
      </c>
      <c r="AI441" s="1" t="s">
        <v>6844</v>
      </c>
      <c r="AJ441" s="43"/>
      <c r="AK441" s="324">
        <f t="shared" si="6"/>
        <v>0</v>
      </c>
    </row>
    <row r="442" spans="31:37">
      <c r="AE442" t="s">
        <v>6959</v>
      </c>
      <c r="AF442" s="1" t="s">
        <v>6991</v>
      </c>
      <c r="AG442" s="1"/>
      <c r="AH442" s="1">
        <v>0.4</v>
      </c>
      <c r="AI442" s="1" t="s">
        <v>6964</v>
      </c>
      <c r="AJ442" s="43"/>
      <c r="AK442" s="324">
        <f t="shared" si="6"/>
        <v>0</v>
      </c>
    </row>
    <row r="443" spans="31:37">
      <c r="AE443" t="s">
        <v>6959</v>
      </c>
      <c r="AF443" s="1" t="s">
        <v>6992</v>
      </c>
      <c r="AG443" s="1"/>
      <c r="AH443" s="1">
        <v>0.08</v>
      </c>
      <c r="AI443" s="1" t="s">
        <v>6839</v>
      </c>
      <c r="AJ443" s="43"/>
      <c r="AK443" s="324">
        <f t="shared" si="6"/>
        <v>0</v>
      </c>
    </row>
    <row r="444" spans="31:37">
      <c r="AE444" t="s">
        <v>6959</v>
      </c>
      <c r="AF444" s="1" t="s">
        <v>6993</v>
      </c>
      <c r="AG444" s="1"/>
      <c r="AH444" s="1">
        <v>2</v>
      </c>
      <c r="AI444" s="1" t="s">
        <v>6994</v>
      </c>
      <c r="AJ444" s="43"/>
      <c r="AK444" s="324">
        <f t="shared" si="6"/>
        <v>0</v>
      </c>
    </row>
    <row r="445" spans="31:37">
      <c r="AE445" t="s">
        <v>6959</v>
      </c>
      <c r="AF445" s="1" t="s">
        <v>6995</v>
      </c>
      <c r="AG445" s="1"/>
      <c r="AH445" s="1">
        <v>1</v>
      </c>
      <c r="AI445" s="1" t="s">
        <v>6839</v>
      </c>
      <c r="AJ445" s="43"/>
      <c r="AK445" s="324">
        <f t="shared" si="6"/>
        <v>0</v>
      </c>
    </row>
    <row r="446" spans="31:37">
      <c r="AE446" t="s">
        <v>6959</v>
      </c>
      <c r="AF446" s="1" t="s">
        <v>6996</v>
      </c>
      <c r="AG446" s="1"/>
      <c r="AH446" s="1">
        <v>0.03</v>
      </c>
      <c r="AI446" s="1" t="s">
        <v>6918</v>
      </c>
      <c r="AJ446" s="43"/>
      <c r="AK446" s="324">
        <f t="shared" si="6"/>
        <v>0</v>
      </c>
    </row>
    <row r="447" spans="31:37">
      <c r="AE447" t="s">
        <v>6959</v>
      </c>
      <c r="AF447" s="1" t="s">
        <v>6997</v>
      </c>
      <c r="AG447" s="1"/>
      <c r="AH447" s="1">
        <v>0.04</v>
      </c>
      <c r="AI447" s="1" t="s">
        <v>6884</v>
      </c>
      <c r="AJ447" s="43"/>
      <c r="AK447" s="324">
        <f t="shared" si="6"/>
        <v>0</v>
      </c>
    </row>
    <row r="448" spans="31:37">
      <c r="AE448" t="s">
        <v>6959</v>
      </c>
      <c r="AF448" s="1" t="s">
        <v>6998</v>
      </c>
      <c r="AG448" s="1"/>
      <c r="AH448" s="1">
        <v>0.08</v>
      </c>
      <c r="AI448" s="1" t="s">
        <v>6889</v>
      </c>
      <c r="AJ448" s="43"/>
      <c r="AK448" s="324">
        <f t="shared" si="6"/>
        <v>0</v>
      </c>
    </row>
    <row r="449" spans="31:37">
      <c r="AE449" t="s">
        <v>6959</v>
      </c>
      <c r="AF449" s="1" t="s">
        <v>6999</v>
      </c>
      <c r="AG449" s="1"/>
      <c r="AH449" s="1">
        <v>0.2</v>
      </c>
      <c r="AI449" s="1" t="s">
        <v>7000</v>
      </c>
      <c r="AJ449" s="43"/>
      <c r="AK449" s="324">
        <f t="shared" si="6"/>
        <v>0</v>
      </c>
    </row>
    <row r="450" spans="31:37">
      <c r="AE450" t="s">
        <v>6959</v>
      </c>
      <c r="AF450" s="1" t="s">
        <v>7001</v>
      </c>
      <c r="AG450" s="1"/>
      <c r="AH450" s="1">
        <v>0.1</v>
      </c>
      <c r="AI450" s="1" t="s">
        <v>6832</v>
      </c>
      <c r="AJ450" s="43"/>
      <c r="AK450" s="324">
        <f t="shared" si="6"/>
        <v>0</v>
      </c>
    </row>
    <row r="451" spans="31:37">
      <c r="AE451" t="s">
        <v>6959</v>
      </c>
      <c r="AF451" s="1" t="s">
        <v>7002</v>
      </c>
      <c r="AG451" s="1"/>
      <c r="AH451" s="1">
        <v>0.04</v>
      </c>
      <c r="AI451" s="1" t="s">
        <v>6884</v>
      </c>
      <c r="AJ451" s="43"/>
      <c r="AK451" s="324">
        <f t="shared" si="6"/>
        <v>0</v>
      </c>
    </row>
    <row r="452" spans="31:37">
      <c r="AE452" t="s">
        <v>6959</v>
      </c>
      <c r="AF452" s="1" t="s">
        <v>7003</v>
      </c>
      <c r="AG452" s="1"/>
      <c r="AH452" s="1">
        <v>0.06</v>
      </c>
      <c r="AI452" s="1" t="s">
        <v>7004</v>
      </c>
      <c r="AJ452" s="43"/>
      <c r="AK452" s="324">
        <f t="shared" ref="AK452:AK515" si="7">AJ452*AH452</f>
        <v>0</v>
      </c>
    </row>
    <row r="453" spans="31:37">
      <c r="AE453" t="s">
        <v>6959</v>
      </c>
      <c r="AF453" s="1" t="s">
        <v>7005</v>
      </c>
      <c r="AG453" s="1"/>
      <c r="AH453" s="1">
        <v>0.05</v>
      </c>
      <c r="AI453" s="1" t="s">
        <v>6918</v>
      </c>
      <c r="AJ453" s="43"/>
      <c r="AK453" s="324">
        <f t="shared" si="7"/>
        <v>0</v>
      </c>
    </row>
    <row r="454" spans="31:37">
      <c r="AE454" t="s">
        <v>6959</v>
      </c>
      <c r="AF454" s="1" t="s">
        <v>7006</v>
      </c>
      <c r="AG454" s="1"/>
      <c r="AH454" s="1">
        <v>0.03</v>
      </c>
      <c r="AI454" s="1">
        <v>12</v>
      </c>
      <c r="AJ454" s="43"/>
      <c r="AK454" s="324">
        <f t="shared" si="7"/>
        <v>0</v>
      </c>
    </row>
    <row r="455" spans="31:37">
      <c r="AE455" t="s">
        <v>6959</v>
      </c>
      <c r="AF455" s="1" t="s">
        <v>7007</v>
      </c>
      <c r="AG455" s="1"/>
      <c r="AH455" s="1">
        <v>0.04</v>
      </c>
      <c r="AI455" s="1">
        <v>12</v>
      </c>
      <c r="AJ455" s="43"/>
      <c r="AK455" s="324">
        <f t="shared" si="7"/>
        <v>0</v>
      </c>
    </row>
    <row r="456" spans="31:37">
      <c r="AE456" t="s">
        <v>6959</v>
      </c>
      <c r="AF456" s="1" t="s">
        <v>7008</v>
      </c>
      <c r="AG456" s="1"/>
      <c r="AH456" s="1">
        <v>0.1</v>
      </c>
      <c r="AI456" s="1">
        <v>24</v>
      </c>
      <c r="AJ456" s="43"/>
      <c r="AK456" s="324">
        <f t="shared" si="7"/>
        <v>0</v>
      </c>
    </row>
    <row r="457" spans="31:37">
      <c r="AE457" t="s">
        <v>6959</v>
      </c>
      <c r="AF457" s="1" t="s">
        <v>7009</v>
      </c>
      <c r="AG457" s="1"/>
      <c r="AH457" s="1">
        <v>2</v>
      </c>
      <c r="AI457" s="1">
        <v>25</v>
      </c>
      <c r="AJ457" s="43"/>
      <c r="AK457" s="324">
        <f t="shared" si="7"/>
        <v>0</v>
      </c>
    </row>
    <row r="458" spans="31:37">
      <c r="AE458" t="s">
        <v>6959</v>
      </c>
      <c r="AF458" s="1" t="s">
        <v>7010</v>
      </c>
      <c r="AG458" s="1"/>
      <c r="AH458" s="1">
        <v>6</v>
      </c>
      <c r="AI458" s="1" t="s">
        <v>6918</v>
      </c>
      <c r="AJ458" s="43"/>
      <c r="AK458" s="324">
        <f t="shared" si="7"/>
        <v>0</v>
      </c>
    </row>
    <row r="459" spans="31:37">
      <c r="AE459" t="s">
        <v>6959</v>
      </c>
      <c r="AF459" s="1" t="s">
        <v>7011</v>
      </c>
      <c r="AG459" s="1"/>
      <c r="AH459" s="1">
        <v>0.02</v>
      </c>
      <c r="AI459" s="1" t="s">
        <v>6839</v>
      </c>
      <c r="AJ459" s="43"/>
      <c r="AK459" s="324">
        <f t="shared" si="7"/>
        <v>0</v>
      </c>
    </row>
    <row r="460" spans="31:37">
      <c r="AE460" t="s">
        <v>6959</v>
      </c>
      <c r="AF460" s="1" t="s">
        <v>7012</v>
      </c>
      <c r="AG460" s="1"/>
      <c r="AH460" s="1">
        <v>0.03</v>
      </c>
      <c r="AI460" s="1" t="s">
        <v>7013</v>
      </c>
      <c r="AJ460" s="43"/>
      <c r="AK460" s="324">
        <f t="shared" si="7"/>
        <v>0</v>
      </c>
    </row>
    <row r="461" spans="31:37">
      <c r="AE461" t="s">
        <v>6959</v>
      </c>
      <c r="AF461" s="1" t="s">
        <v>7014</v>
      </c>
      <c r="AG461" s="1"/>
      <c r="AH461" s="1">
        <v>1</v>
      </c>
      <c r="AI461" s="1" t="s">
        <v>6832</v>
      </c>
      <c r="AJ461" s="43"/>
      <c r="AK461" s="324">
        <f t="shared" si="7"/>
        <v>0</v>
      </c>
    </row>
    <row r="462" spans="31:37">
      <c r="AE462" t="s">
        <v>6959</v>
      </c>
      <c r="AF462" s="1" t="s">
        <v>7015</v>
      </c>
      <c r="AG462" s="1"/>
      <c r="AH462" s="1">
        <v>0.04</v>
      </c>
      <c r="AI462" s="1" t="s">
        <v>6884</v>
      </c>
      <c r="AJ462" s="43"/>
      <c r="AK462" s="324">
        <f t="shared" si="7"/>
        <v>0</v>
      </c>
    </row>
    <row r="463" spans="31:37">
      <c r="AE463" t="s">
        <v>7016</v>
      </c>
      <c r="AF463" s="1" t="s">
        <v>7016</v>
      </c>
      <c r="AG463" s="1"/>
      <c r="AH463" s="1"/>
      <c r="AI463" s="1"/>
      <c r="AJ463" s="43"/>
      <c r="AK463" s="324">
        <f t="shared" si="7"/>
        <v>0</v>
      </c>
    </row>
    <row r="464" spans="31:37">
      <c r="AE464" t="s">
        <v>7016</v>
      </c>
      <c r="AF464" s="1" t="s">
        <v>7017</v>
      </c>
      <c r="AG464" s="1"/>
      <c r="AH464" s="1">
        <v>10</v>
      </c>
      <c r="AI464" s="1" t="s">
        <v>7018</v>
      </c>
      <c r="AJ464" s="43"/>
      <c r="AK464" s="324">
        <f t="shared" si="7"/>
        <v>0</v>
      </c>
    </row>
    <row r="465" spans="31:37">
      <c r="AE465" t="s">
        <v>7016</v>
      </c>
      <c r="AF465" s="1" t="s">
        <v>7019</v>
      </c>
      <c r="AG465" s="1"/>
      <c r="AH465" s="1">
        <v>0.1</v>
      </c>
      <c r="AI465" s="1" t="s">
        <v>6832</v>
      </c>
      <c r="AJ465" s="43"/>
      <c r="AK465" s="324">
        <f t="shared" si="7"/>
        <v>0</v>
      </c>
    </row>
    <row r="466" spans="31:37">
      <c r="AE466" t="s">
        <v>7016</v>
      </c>
      <c r="AF466" s="1" t="s">
        <v>7020</v>
      </c>
      <c r="AG466" s="1"/>
      <c r="AH466" s="1">
        <v>7</v>
      </c>
      <c r="AI466" s="1" t="s">
        <v>7000</v>
      </c>
      <c r="AJ466" s="43"/>
      <c r="AK466" s="324">
        <f t="shared" si="7"/>
        <v>0</v>
      </c>
    </row>
    <row r="467" spans="31:37">
      <c r="AE467" t="s">
        <v>7016</v>
      </c>
      <c r="AF467" s="1" t="s">
        <v>7021</v>
      </c>
      <c r="AG467" s="1"/>
      <c r="AH467" s="1">
        <v>1</v>
      </c>
      <c r="AI467" s="1" t="s">
        <v>6834</v>
      </c>
      <c r="AJ467" s="43"/>
      <c r="AK467" s="324">
        <f t="shared" si="7"/>
        <v>0</v>
      </c>
    </row>
    <row r="468" spans="31:37">
      <c r="AE468" t="s">
        <v>7016</v>
      </c>
      <c r="AF468" s="1" t="s">
        <v>7022</v>
      </c>
      <c r="AG468" s="1"/>
      <c r="AH468" s="1">
        <v>3</v>
      </c>
      <c r="AI468" s="1" t="s">
        <v>6834</v>
      </c>
      <c r="AJ468" s="43"/>
      <c r="AK468" s="324">
        <f t="shared" si="7"/>
        <v>0</v>
      </c>
    </row>
    <row r="469" spans="31:37">
      <c r="AE469" t="s">
        <v>7016</v>
      </c>
      <c r="AF469" s="1" t="s">
        <v>7023</v>
      </c>
      <c r="AG469" s="1"/>
      <c r="AH469" s="1">
        <v>1</v>
      </c>
      <c r="AI469" s="1" t="s">
        <v>6839</v>
      </c>
      <c r="AJ469" s="43"/>
      <c r="AK469" s="324">
        <f t="shared" si="7"/>
        <v>0</v>
      </c>
    </row>
    <row r="470" spans="31:37">
      <c r="AE470" t="s">
        <v>7016</v>
      </c>
      <c r="AF470" s="1" t="s">
        <v>7024</v>
      </c>
      <c r="AG470" s="1"/>
      <c r="AH470" s="1">
        <v>0.8</v>
      </c>
      <c r="AI470" s="1" t="s">
        <v>6834</v>
      </c>
      <c r="AJ470" s="43"/>
      <c r="AK470" s="324">
        <f t="shared" si="7"/>
        <v>0</v>
      </c>
    </row>
    <row r="471" spans="31:37">
      <c r="AE471" t="s">
        <v>7016</v>
      </c>
      <c r="AF471" s="1" t="s">
        <v>7025</v>
      </c>
      <c r="AG471" s="1"/>
      <c r="AH471" s="1">
        <v>1</v>
      </c>
      <c r="AI471" s="1" t="s">
        <v>6834</v>
      </c>
      <c r="AJ471" s="43"/>
      <c r="AK471" s="324">
        <f t="shared" si="7"/>
        <v>0</v>
      </c>
    </row>
    <row r="472" spans="31:37">
      <c r="AE472" t="s">
        <v>7016</v>
      </c>
      <c r="AF472" s="1" t="s">
        <v>7026</v>
      </c>
      <c r="AG472" s="1"/>
      <c r="AH472" s="1">
        <v>0.7</v>
      </c>
      <c r="AI472" s="1" t="s">
        <v>6889</v>
      </c>
      <c r="AJ472" s="43"/>
      <c r="AK472" s="324">
        <f t="shared" si="7"/>
        <v>0</v>
      </c>
    </row>
    <row r="473" spans="31:37">
      <c r="AE473" t="s">
        <v>7016</v>
      </c>
      <c r="AF473" s="1" t="s">
        <v>7027</v>
      </c>
      <c r="AG473" s="1"/>
      <c r="AH473" s="1">
        <v>10</v>
      </c>
      <c r="AI473" s="1" t="s">
        <v>6841</v>
      </c>
      <c r="AJ473" s="43"/>
      <c r="AK473" s="324">
        <f t="shared" si="7"/>
        <v>0</v>
      </c>
    </row>
    <row r="474" spans="31:37">
      <c r="AE474" t="s">
        <v>7016</v>
      </c>
      <c r="AF474" s="1" t="s">
        <v>7028</v>
      </c>
      <c r="AG474" s="1"/>
      <c r="AH474" s="1">
        <v>0.1</v>
      </c>
      <c r="AI474" s="1" t="s">
        <v>6834</v>
      </c>
      <c r="AJ474" s="43"/>
      <c r="AK474" s="324">
        <f t="shared" si="7"/>
        <v>0</v>
      </c>
    </row>
    <row r="475" spans="31:37">
      <c r="AE475" t="s">
        <v>7016</v>
      </c>
      <c r="AF475" s="1" t="s">
        <v>7029</v>
      </c>
      <c r="AG475" s="1"/>
      <c r="AH475" s="1">
        <v>2</v>
      </c>
      <c r="AI475" s="1" t="s">
        <v>6832</v>
      </c>
      <c r="AJ475" s="43"/>
      <c r="AK475" s="324">
        <f t="shared" si="7"/>
        <v>0</v>
      </c>
    </row>
    <row r="476" spans="31:37">
      <c r="AE476" t="s">
        <v>7016</v>
      </c>
      <c r="AF476" s="1" t="s">
        <v>7030</v>
      </c>
      <c r="AG476" s="1"/>
      <c r="AH476" s="1">
        <v>10</v>
      </c>
      <c r="AI476" s="1" t="s">
        <v>6841</v>
      </c>
      <c r="AJ476" s="43"/>
      <c r="AK476" s="324">
        <f t="shared" si="7"/>
        <v>0</v>
      </c>
    </row>
    <row r="477" spans="31:37">
      <c r="AE477" t="s">
        <v>7016</v>
      </c>
      <c r="AF477" s="1" t="s">
        <v>7031</v>
      </c>
      <c r="AG477" s="1"/>
      <c r="AH477" s="1">
        <v>3</v>
      </c>
      <c r="AI477" s="1" t="s">
        <v>6839</v>
      </c>
      <c r="AJ477" s="43"/>
      <c r="AK477" s="324">
        <f t="shared" si="7"/>
        <v>0</v>
      </c>
    </row>
    <row r="478" spans="31:37">
      <c r="AE478" t="s">
        <v>7016</v>
      </c>
      <c r="AF478" s="1" t="s">
        <v>7032</v>
      </c>
      <c r="AG478" s="1"/>
      <c r="AH478" s="1">
        <v>3</v>
      </c>
      <c r="AI478" s="1" t="s">
        <v>6839</v>
      </c>
      <c r="AJ478" s="43"/>
      <c r="AK478" s="324">
        <f t="shared" si="7"/>
        <v>0</v>
      </c>
    </row>
    <row r="479" spans="31:37">
      <c r="AE479" t="s">
        <v>7016</v>
      </c>
      <c r="AF479" s="1" t="s">
        <v>7033</v>
      </c>
      <c r="AG479" s="1"/>
      <c r="AH479" s="1">
        <v>1</v>
      </c>
      <c r="AI479" s="1" t="s">
        <v>7034</v>
      </c>
      <c r="AJ479" s="43"/>
      <c r="AK479" s="324">
        <f t="shared" si="7"/>
        <v>0</v>
      </c>
    </row>
    <row r="480" spans="31:37">
      <c r="AE480" t="s">
        <v>7016</v>
      </c>
      <c r="AF480" s="1" t="s">
        <v>7035</v>
      </c>
      <c r="AG480" s="1"/>
      <c r="AH480" s="1">
        <v>1</v>
      </c>
      <c r="AI480" s="1" t="s">
        <v>7036</v>
      </c>
      <c r="AJ480" s="43"/>
      <c r="AK480" s="324">
        <f t="shared" si="7"/>
        <v>0</v>
      </c>
    </row>
    <row r="481" spans="31:37">
      <c r="AE481" t="s">
        <v>7016</v>
      </c>
      <c r="AF481" s="1" t="s">
        <v>7037</v>
      </c>
      <c r="AG481" s="1"/>
      <c r="AH481" s="1">
        <v>4</v>
      </c>
      <c r="AI481" s="1" t="s">
        <v>6839</v>
      </c>
      <c r="AJ481" s="43"/>
      <c r="AK481" s="324">
        <f t="shared" si="7"/>
        <v>0</v>
      </c>
    </row>
    <row r="482" spans="31:37">
      <c r="AE482" t="s">
        <v>7016</v>
      </c>
      <c r="AF482" s="1" t="s">
        <v>7038</v>
      </c>
      <c r="AG482" s="1"/>
      <c r="AH482" s="1">
        <v>10</v>
      </c>
      <c r="AI482" s="1" t="s">
        <v>6841</v>
      </c>
      <c r="AJ482" s="43"/>
      <c r="AK482" s="324">
        <f t="shared" si="7"/>
        <v>0</v>
      </c>
    </row>
    <row r="483" spans="31:37">
      <c r="AE483" t="s">
        <v>7016</v>
      </c>
      <c r="AF483" s="1" t="s">
        <v>7039</v>
      </c>
      <c r="AG483" s="1"/>
      <c r="AH483" s="1">
        <v>3</v>
      </c>
      <c r="AI483" s="1" t="s">
        <v>6841</v>
      </c>
      <c r="AJ483" s="43"/>
      <c r="AK483" s="324">
        <f t="shared" si="7"/>
        <v>0</v>
      </c>
    </row>
    <row r="484" spans="31:37">
      <c r="AE484" t="s">
        <v>7016</v>
      </c>
      <c r="AF484" s="1" t="s">
        <v>7040</v>
      </c>
      <c r="AG484" s="1"/>
      <c r="AH484" s="1">
        <v>3</v>
      </c>
      <c r="AI484" s="1" t="s">
        <v>7036</v>
      </c>
      <c r="AJ484" s="43"/>
      <c r="AK484" s="324">
        <f t="shared" si="7"/>
        <v>0</v>
      </c>
    </row>
    <row r="485" spans="31:37">
      <c r="AE485" t="s">
        <v>7016</v>
      </c>
      <c r="AF485" s="1" t="s">
        <v>7041</v>
      </c>
      <c r="AG485" s="1"/>
      <c r="AH485" s="1">
        <v>0.1</v>
      </c>
      <c r="AI485" s="1" t="s">
        <v>6839</v>
      </c>
      <c r="AJ485" s="43"/>
      <c r="AK485" s="324">
        <f t="shared" si="7"/>
        <v>0</v>
      </c>
    </row>
    <row r="486" spans="31:37">
      <c r="AE486" t="s">
        <v>7016</v>
      </c>
      <c r="AF486" s="1" t="s">
        <v>7042</v>
      </c>
      <c r="AG486" s="1"/>
      <c r="AH486" s="1">
        <v>1</v>
      </c>
      <c r="AI486" s="1" t="s">
        <v>6841</v>
      </c>
      <c r="AJ486" s="43"/>
      <c r="AK486" s="324">
        <f t="shared" si="7"/>
        <v>0</v>
      </c>
    </row>
    <row r="487" spans="31:37">
      <c r="AE487" t="s">
        <v>7016</v>
      </c>
      <c r="AF487" s="1" t="s">
        <v>7043</v>
      </c>
      <c r="AG487" s="1"/>
      <c r="AH487" s="1">
        <v>1</v>
      </c>
      <c r="AI487" s="1" t="s">
        <v>6832</v>
      </c>
      <c r="AJ487" s="43"/>
      <c r="AK487" s="324">
        <f t="shared" si="7"/>
        <v>0</v>
      </c>
    </row>
    <row r="488" spans="31:37">
      <c r="AE488" t="s">
        <v>7016</v>
      </c>
      <c r="AF488" s="1" t="s">
        <v>7044</v>
      </c>
      <c r="AG488" s="1"/>
      <c r="AH488" s="1">
        <v>5</v>
      </c>
      <c r="AI488" s="1" t="s">
        <v>7045</v>
      </c>
      <c r="AJ488" s="43"/>
      <c r="AK488" s="324">
        <f t="shared" si="7"/>
        <v>0</v>
      </c>
    </row>
    <row r="489" spans="31:37">
      <c r="AE489" t="s">
        <v>7016</v>
      </c>
      <c r="AF489" s="1" t="s">
        <v>7046</v>
      </c>
      <c r="AG489" s="1"/>
      <c r="AH489" s="1">
        <v>3</v>
      </c>
      <c r="AI489" s="1" t="s">
        <v>6839</v>
      </c>
      <c r="AJ489" s="43"/>
      <c r="AK489" s="324">
        <f t="shared" si="7"/>
        <v>0</v>
      </c>
    </row>
    <row r="490" spans="31:37">
      <c r="AE490" t="s">
        <v>7016</v>
      </c>
      <c r="AF490" s="1" t="s">
        <v>7047</v>
      </c>
      <c r="AG490" s="1"/>
      <c r="AH490" s="1">
        <v>6</v>
      </c>
      <c r="AI490" s="1" t="s">
        <v>7048</v>
      </c>
      <c r="AJ490" s="43"/>
      <c r="AK490" s="324">
        <f t="shared" si="7"/>
        <v>0</v>
      </c>
    </row>
    <row r="491" spans="31:37">
      <c r="AE491" t="s">
        <v>7016</v>
      </c>
      <c r="AF491" s="1" t="s">
        <v>7049</v>
      </c>
      <c r="AG491" s="1"/>
      <c r="AH491" s="1">
        <v>1</v>
      </c>
      <c r="AI491" s="1" t="s">
        <v>6834</v>
      </c>
      <c r="AJ491" s="43"/>
      <c r="AK491" s="324">
        <f t="shared" si="7"/>
        <v>0</v>
      </c>
    </row>
    <row r="492" spans="31:37">
      <c r="AE492" t="s">
        <v>7016</v>
      </c>
      <c r="AF492" s="1" t="s">
        <v>7050</v>
      </c>
      <c r="AG492" s="1"/>
      <c r="AH492" s="1"/>
      <c r="AI492" s="1"/>
      <c r="AJ492" s="43"/>
      <c r="AK492" s="324">
        <f t="shared" si="7"/>
        <v>0</v>
      </c>
    </row>
    <row r="493" spans="31:37">
      <c r="AE493" t="s">
        <v>7016</v>
      </c>
      <c r="AF493" s="1" t="s">
        <v>6554</v>
      </c>
      <c r="AG493" s="1"/>
      <c r="AH493" s="1"/>
      <c r="AI493" s="1"/>
      <c r="AJ493" s="43"/>
      <c r="AK493" s="324">
        <f t="shared" si="7"/>
        <v>0</v>
      </c>
    </row>
    <row r="494" spans="31:37">
      <c r="AE494" t="s">
        <v>7016</v>
      </c>
      <c r="AF494" s="1" t="s">
        <v>7051</v>
      </c>
      <c r="AG494" s="1"/>
      <c r="AH494" s="1"/>
      <c r="AI494" s="1"/>
      <c r="AJ494" s="43"/>
      <c r="AK494" s="324">
        <f t="shared" si="7"/>
        <v>0</v>
      </c>
    </row>
    <row r="495" spans="31:37">
      <c r="AE495" t="s">
        <v>6759</v>
      </c>
      <c r="AF495" s="1" t="s">
        <v>6759</v>
      </c>
      <c r="AG495" s="1"/>
      <c r="AH495" s="1"/>
      <c r="AI495" s="1"/>
      <c r="AJ495" s="43"/>
      <c r="AK495" s="324">
        <f t="shared" si="7"/>
        <v>0</v>
      </c>
    </row>
    <row r="496" spans="31:37">
      <c r="AE496" t="s">
        <v>6759</v>
      </c>
      <c r="AF496" s="1" t="s">
        <v>6760</v>
      </c>
      <c r="AG496" s="1"/>
      <c r="AH496" s="1">
        <v>4</v>
      </c>
      <c r="AI496" s="1"/>
      <c r="AJ496" s="43"/>
      <c r="AK496" s="324">
        <f t="shared" si="7"/>
        <v>0</v>
      </c>
    </row>
    <row r="497" spans="31:37">
      <c r="AE497" t="s">
        <v>6759</v>
      </c>
      <c r="AF497" s="1" t="s">
        <v>6761</v>
      </c>
      <c r="AG497" s="1"/>
      <c r="AH497" s="1">
        <v>0.4</v>
      </c>
      <c r="AI497" s="1"/>
      <c r="AJ497" s="43"/>
      <c r="AK497" s="324">
        <f t="shared" si="7"/>
        <v>0</v>
      </c>
    </row>
    <row r="498" spans="31:37">
      <c r="AE498" t="s">
        <v>6759</v>
      </c>
      <c r="AF498" s="1" t="s">
        <v>6762</v>
      </c>
      <c r="AG498" s="1"/>
      <c r="AH498" s="1">
        <v>1.4</v>
      </c>
      <c r="AI498" s="1"/>
      <c r="AJ498" s="43"/>
      <c r="AK498" s="324">
        <f t="shared" si="7"/>
        <v>0</v>
      </c>
    </row>
    <row r="499" spans="31:37">
      <c r="AE499" t="s">
        <v>6759</v>
      </c>
      <c r="AF499" s="1" t="s">
        <v>6763</v>
      </c>
      <c r="AG499" s="1"/>
      <c r="AH499" s="1">
        <v>8</v>
      </c>
      <c r="AI499" s="1"/>
      <c r="AJ499" s="43"/>
      <c r="AK499" s="324">
        <f t="shared" si="7"/>
        <v>0</v>
      </c>
    </row>
    <row r="500" spans="31:37">
      <c r="AE500" t="s">
        <v>6759</v>
      </c>
      <c r="AF500" s="1" t="s">
        <v>6764</v>
      </c>
      <c r="AG500" s="1"/>
      <c r="AH500" s="1">
        <v>12</v>
      </c>
      <c r="AI500" s="1"/>
      <c r="AJ500" s="43"/>
      <c r="AK500" s="324">
        <f t="shared" si="7"/>
        <v>0</v>
      </c>
    </row>
    <row r="501" spans="31:37">
      <c r="AE501" t="s">
        <v>6759</v>
      </c>
      <c r="AF501" s="1" t="s">
        <v>6765</v>
      </c>
      <c r="AG501" s="1"/>
      <c r="AH501" s="1">
        <v>16</v>
      </c>
      <c r="AI501" s="1"/>
      <c r="AJ501" s="43"/>
      <c r="AK501" s="324">
        <f t="shared" si="7"/>
        <v>0</v>
      </c>
    </row>
    <row r="502" spans="31:37">
      <c r="AE502" t="s">
        <v>6759</v>
      </c>
      <c r="AF502" s="1" t="s">
        <v>6766</v>
      </c>
      <c r="AG502" s="1"/>
      <c r="AH502" s="1">
        <v>20</v>
      </c>
      <c r="AI502" s="1"/>
      <c r="AJ502" s="43"/>
      <c r="AK502" s="324">
        <f t="shared" si="7"/>
        <v>0</v>
      </c>
    </row>
    <row r="503" spans="31:37">
      <c r="AE503" t="s">
        <v>6759</v>
      </c>
      <c r="AF503" s="1" t="s">
        <v>6767</v>
      </c>
      <c r="AG503" s="1"/>
      <c r="AH503" s="1">
        <v>24</v>
      </c>
      <c r="AI503" s="1"/>
      <c r="AJ503" s="43"/>
      <c r="AK503" s="324">
        <f t="shared" si="7"/>
        <v>0</v>
      </c>
    </row>
    <row r="504" spans="31:37">
      <c r="AE504" t="s">
        <v>6759</v>
      </c>
      <c r="AF504" s="1" t="s">
        <v>6768</v>
      </c>
      <c r="AG504" s="1"/>
      <c r="AH504" s="1">
        <v>10</v>
      </c>
      <c r="AI504" s="1"/>
      <c r="AJ504" s="43"/>
      <c r="AK504" s="324">
        <f t="shared" si="7"/>
        <v>0</v>
      </c>
    </row>
    <row r="505" spans="31:37">
      <c r="AE505" t="s">
        <v>6759</v>
      </c>
      <c r="AF505" s="1" t="s">
        <v>6769</v>
      </c>
      <c r="AG505" s="1"/>
      <c r="AH505" s="1">
        <v>40</v>
      </c>
      <c r="AI505" s="1" t="s">
        <v>6770</v>
      </c>
      <c r="AJ505" s="43"/>
      <c r="AK505" s="324">
        <f t="shared" si="7"/>
        <v>0</v>
      </c>
    </row>
    <row r="506" spans="31:37">
      <c r="AE506" t="s">
        <v>6759</v>
      </c>
      <c r="AF506" s="1" t="s">
        <v>6771</v>
      </c>
      <c r="AG506" s="1"/>
      <c r="AH506" s="1">
        <v>15</v>
      </c>
      <c r="AI506" s="1" t="s">
        <v>6537</v>
      </c>
      <c r="AJ506" s="43"/>
      <c r="AK506" s="324">
        <f t="shared" si="7"/>
        <v>0</v>
      </c>
    </row>
    <row r="507" spans="31:37">
      <c r="AE507" t="s">
        <v>6759</v>
      </c>
      <c r="AF507" s="1" t="s">
        <v>6772</v>
      </c>
      <c r="AG507" s="1"/>
      <c r="AH507" s="1">
        <v>5</v>
      </c>
      <c r="AI507" s="1"/>
      <c r="AJ507" s="43"/>
      <c r="AK507" s="324">
        <f t="shared" si="7"/>
        <v>0</v>
      </c>
    </row>
    <row r="508" spans="31:37">
      <c r="AE508" t="s">
        <v>6759</v>
      </c>
      <c r="AF508" s="1" t="s">
        <v>6773</v>
      </c>
      <c r="AG508" s="1"/>
      <c r="AH508" s="1">
        <v>40</v>
      </c>
      <c r="AI508" s="1"/>
      <c r="AJ508" s="43"/>
      <c r="AK508" s="324">
        <f t="shared" si="7"/>
        <v>0</v>
      </c>
    </row>
    <row r="509" spans="31:37">
      <c r="AE509" t="s">
        <v>6759</v>
      </c>
      <c r="AF509" s="1" t="s">
        <v>6774</v>
      </c>
      <c r="AG509" s="1"/>
      <c r="AH509" s="1">
        <v>15</v>
      </c>
      <c r="AI509" s="1"/>
      <c r="AJ509" s="43"/>
      <c r="AK509" s="324">
        <f t="shared" si="7"/>
        <v>0</v>
      </c>
    </row>
    <row r="510" spans="31:37">
      <c r="AE510" t="s">
        <v>6759</v>
      </c>
      <c r="AF510" s="1" t="s">
        <v>6775</v>
      </c>
      <c r="AG510" s="1"/>
      <c r="AH510" s="1">
        <v>35</v>
      </c>
      <c r="AI510" s="1"/>
      <c r="AJ510" s="43"/>
      <c r="AK510" s="324">
        <f t="shared" si="7"/>
        <v>0</v>
      </c>
    </row>
    <row r="511" spans="31:37">
      <c r="AE511" t="s">
        <v>6759</v>
      </c>
      <c r="AF511" s="1" t="s">
        <v>6776</v>
      </c>
      <c r="AG511" s="1"/>
      <c r="AH511" s="1">
        <v>3</v>
      </c>
      <c r="AI511" s="1"/>
      <c r="AJ511" s="43"/>
      <c r="AK511" s="324">
        <f t="shared" si="7"/>
        <v>0</v>
      </c>
    </row>
    <row r="512" spans="31:37">
      <c r="AE512" t="s">
        <v>6759</v>
      </c>
      <c r="AF512" s="1" t="s">
        <v>6777</v>
      </c>
      <c r="AG512" s="1"/>
      <c r="AH512" s="1">
        <v>30</v>
      </c>
      <c r="AI512" s="1"/>
      <c r="AJ512" s="43"/>
      <c r="AK512" s="324">
        <f t="shared" si="7"/>
        <v>0</v>
      </c>
    </row>
    <row r="513" spans="31:37">
      <c r="AE513" t="s">
        <v>6759</v>
      </c>
      <c r="AF513" s="1" t="s">
        <v>6778</v>
      </c>
      <c r="AG513" s="1"/>
      <c r="AH513" s="1">
        <v>45</v>
      </c>
      <c r="AI513" s="1"/>
      <c r="AJ513" s="43"/>
      <c r="AK513" s="324">
        <f t="shared" si="7"/>
        <v>0</v>
      </c>
    </row>
    <row r="514" spans="31:37">
      <c r="AE514" t="s">
        <v>6759</v>
      </c>
      <c r="AF514" s="1" t="s">
        <v>6779</v>
      </c>
      <c r="AG514" s="1"/>
      <c r="AH514" s="1">
        <v>20</v>
      </c>
      <c r="AI514" s="1"/>
      <c r="AJ514" s="43"/>
      <c r="AK514" s="324">
        <f t="shared" si="7"/>
        <v>0</v>
      </c>
    </row>
    <row r="515" spans="31:37">
      <c r="AE515" t="s">
        <v>6759</v>
      </c>
      <c r="AF515" s="1" t="s">
        <v>6780</v>
      </c>
      <c r="AG515" s="1"/>
      <c r="AH515" s="1">
        <v>4</v>
      </c>
      <c r="AI515" s="1"/>
      <c r="AJ515" s="43"/>
      <c r="AK515" s="324">
        <f t="shared" si="7"/>
        <v>0</v>
      </c>
    </row>
    <row r="516" spans="31:37">
      <c r="AE516" t="s">
        <v>6759</v>
      </c>
      <c r="AF516" s="1" t="s">
        <v>6781</v>
      </c>
      <c r="AG516" s="1"/>
      <c r="AH516" s="1">
        <v>15</v>
      </c>
      <c r="AI516" s="1"/>
      <c r="AJ516" s="43"/>
      <c r="AK516" s="324">
        <f t="shared" ref="AK516:AK579" si="8">AJ516*AH516</f>
        <v>0</v>
      </c>
    </row>
    <row r="517" spans="31:37">
      <c r="AE517" t="s">
        <v>6759</v>
      </c>
      <c r="AF517" s="1" t="s">
        <v>6782</v>
      </c>
      <c r="AG517" s="1"/>
      <c r="AH517" s="1">
        <v>30</v>
      </c>
      <c r="AI517" s="1"/>
      <c r="AJ517" s="43"/>
      <c r="AK517" s="324">
        <f t="shared" si="8"/>
        <v>0</v>
      </c>
    </row>
    <row r="518" spans="31:37">
      <c r="AE518" t="s">
        <v>6759</v>
      </c>
      <c r="AF518" s="1" t="s">
        <v>6783</v>
      </c>
      <c r="AG518" s="1"/>
      <c r="AH518" s="1">
        <v>110</v>
      </c>
      <c r="AI518" s="1"/>
      <c r="AJ518" s="43"/>
      <c r="AK518" s="324">
        <f t="shared" si="8"/>
        <v>0</v>
      </c>
    </row>
    <row r="519" spans="31:37">
      <c r="AE519" t="s">
        <v>6759</v>
      </c>
      <c r="AF519" s="1" t="s">
        <v>6784</v>
      </c>
      <c r="AG519" s="1"/>
      <c r="AH519" s="1">
        <v>70</v>
      </c>
      <c r="AI519" s="1"/>
      <c r="AJ519" s="43"/>
      <c r="AK519" s="324">
        <f t="shared" si="8"/>
        <v>0</v>
      </c>
    </row>
    <row r="520" spans="31:37">
      <c r="AE520" t="s">
        <v>6759</v>
      </c>
      <c r="AF520" s="1" t="s">
        <v>6785</v>
      </c>
      <c r="AG520" s="1"/>
      <c r="AH520" s="1">
        <v>17</v>
      </c>
      <c r="AI520" s="1"/>
      <c r="AJ520" s="43"/>
      <c r="AK520" s="324">
        <f t="shared" si="8"/>
        <v>0</v>
      </c>
    </row>
    <row r="521" spans="31:37">
      <c r="AE521" t="s">
        <v>6759</v>
      </c>
      <c r="AF521" s="1" t="s">
        <v>6786</v>
      </c>
      <c r="AG521" s="1"/>
      <c r="AH521" s="1">
        <v>70</v>
      </c>
      <c r="AI521" s="1"/>
      <c r="AJ521" s="43"/>
      <c r="AK521" s="324">
        <f t="shared" si="8"/>
        <v>0</v>
      </c>
    </row>
    <row r="522" spans="31:37">
      <c r="AE522" t="s">
        <v>6759</v>
      </c>
      <c r="AF522" s="1" t="s">
        <v>6787</v>
      </c>
      <c r="AG522" s="1"/>
      <c r="AH522" s="1">
        <v>30</v>
      </c>
      <c r="AI522" s="1"/>
      <c r="AJ522" s="43"/>
      <c r="AK522" s="324">
        <f t="shared" si="8"/>
        <v>0</v>
      </c>
    </row>
    <row r="523" spans="31:37">
      <c r="AE523" t="s">
        <v>6759</v>
      </c>
      <c r="AF523" s="1" t="s">
        <v>6788</v>
      </c>
      <c r="AG523" s="1"/>
      <c r="AH523" s="1">
        <v>25</v>
      </c>
      <c r="AI523" s="1"/>
      <c r="AJ523" s="43"/>
      <c r="AK523" s="324">
        <f t="shared" si="8"/>
        <v>0</v>
      </c>
    </row>
    <row r="524" spans="31:37">
      <c r="AE524" t="s">
        <v>6759</v>
      </c>
      <c r="AF524" s="1" t="s">
        <v>6789</v>
      </c>
      <c r="AG524" s="1"/>
      <c r="AH524" s="1">
        <v>35</v>
      </c>
      <c r="AI524" s="1"/>
      <c r="AJ524" s="43"/>
      <c r="AK524" s="324">
        <f t="shared" si="8"/>
        <v>0</v>
      </c>
    </row>
    <row r="525" spans="31:37">
      <c r="AE525" t="s">
        <v>6759</v>
      </c>
      <c r="AF525" s="1" t="s">
        <v>6790</v>
      </c>
      <c r="AG525" s="1"/>
      <c r="AH525" s="1">
        <v>20</v>
      </c>
      <c r="AI525" s="1"/>
      <c r="AJ525" s="43"/>
      <c r="AK525" s="324">
        <f t="shared" si="8"/>
        <v>0</v>
      </c>
    </row>
    <row r="526" spans="31:37">
      <c r="AE526" t="s">
        <v>6759</v>
      </c>
      <c r="AF526" s="1" t="s">
        <v>6791</v>
      </c>
      <c r="AG526" s="1"/>
      <c r="AH526" s="1">
        <v>45</v>
      </c>
      <c r="AI526" s="1"/>
      <c r="AJ526" s="43"/>
      <c r="AK526" s="324">
        <f t="shared" si="8"/>
        <v>0</v>
      </c>
    </row>
    <row r="527" spans="31:37">
      <c r="AE527" t="s">
        <v>6759</v>
      </c>
      <c r="AF527" s="1" t="s">
        <v>6792</v>
      </c>
      <c r="AG527" s="1"/>
      <c r="AH527" s="1">
        <v>20</v>
      </c>
      <c r="AI527" s="1"/>
      <c r="AJ527" s="43"/>
      <c r="AK527" s="324">
        <f t="shared" si="8"/>
        <v>0</v>
      </c>
    </row>
    <row r="528" spans="31:37">
      <c r="AE528" t="s">
        <v>6759</v>
      </c>
      <c r="AF528" s="1" t="s">
        <v>6793</v>
      </c>
      <c r="AG528" s="1"/>
      <c r="AH528" s="1">
        <v>7</v>
      </c>
      <c r="AI528" s="1"/>
      <c r="AJ528" s="43"/>
      <c r="AK528" s="324">
        <f t="shared" si="8"/>
        <v>0</v>
      </c>
    </row>
    <row r="529" spans="31:37">
      <c r="AE529" t="s">
        <v>6759</v>
      </c>
      <c r="AF529" s="1" t="s">
        <v>6794</v>
      </c>
      <c r="AG529" s="1"/>
      <c r="AH529" s="1">
        <v>1</v>
      </c>
      <c r="AI529" s="1"/>
      <c r="AJ529" s="43"/>
      <c r="AK529" s="324">
        <f t="shared" si="8"/>
        <v>0</v>
      </c>
    </row>
    <row r="530" spans="31:37">
      <c r="AE530" t="s">
        <v>6759</v>
      </c>
      <c r="AF530" s="1" t="s">
        <v>6795</v>
      </c>
      <c r="AG530" s="1"/>
      <c r="AH530" s="1">
        <v>3</v>
      </c>
      <c r="AI530" s="1"/>
      <c r="AJ530" s="43"/>
      <c r="AK530" s="324">
        <f t="shared" si="8"/>
        <v>0</v>
      </c>
    </row>
    <row r="531" spans="31:37">
      <c r="AE531" t="s">
        <v>6759</v>
      </c>
      <c r="AF531" s="1" t="s">
        <v>6796</v>
      </c>
      <c r="AG531" s="1"/>
      <c r="AH531" s="1">
        <v>3</v>
      </c>
      <c r="AI531" s="1"/>
      <c r="AJ531" s="43"/>
      <c r="AK531" s="324">
        <f t="shared" si="8"/>
        <v>0</v>
      </c>
    </row>
    <row r="532" spans="31:37">
      <c r="AE532" t="s">
        <v>6759</v>
      </c>
      <c r="AF532" s="1" t="s">
        <v>6797</v>
      </c>
      <c r="AG532" s="1"/>
      <c r="AH532" s="1">
        <v>1</v>
      </c>
      <c r="AI532" s="1"/>
      <c r="AJ532" s="43"/>
      <c r="AK532" s="324">
        <f t="shared" si="8"/>
        <v>0</v>
      </c>
    </row>
    <row r="533" spans="31:37">
      <c r="AE533" t="s">
        <v>6759</v>
      </c>
      <c r="AF533" s="1" t="s">
        <v>6798</v>
      </c>
      <c r="AG533" s="1"/>
      <c r="AH533" s="1">
        <v>5</v>
      </c>
      <c r="AI533" s="1"/>
      <c r="AJ533" s="43"/>
      <c r="AK533" s="324">
        <f t="shared" si="8"/>
        <v>0</v>
      </c>
    </row>
    <row r="534" spans="31:37">
      <c r="AE534" t="s">
        <v>6759</v>
      </c>
      <c r="AF534" s="1" t="s">
        <v>6799</v>
      </c>
      <c r="AG534" s="1"/>
      <c r="AH534" s="1">
        <v>3</v>
      </c>
      <c r="AI534" s="1"/>
      <c r="AJ534" s="43"/>
      <c r="AK534" s="324">
        <f t="shared" si="8"/>
        <v>0</v>
      </c>
    </row>
    <row r="535" spans="31:37">
      <c r="AE535" t="s">
        <v>6759</v>
      </c>
      <c r="AF535" s="1" t="s">
        <v>6800</v>
      </c>
      <c r="AG535" s="1"/>
      <c r="AH535" s="1">
        <v>1</v>
      </c>
      <c r="AI535" s="1"/>
      <c r="AJ535" s="43"/>
      <c r="AK535" s="324">
        <f t="shared" si="8"/>
        <v>0</v>
      </c>
    </row>
    <row r="536" spans="31:37">
      <c r="AE536" t="s">
        <v>6759</v>
      </c>
      <c r="AF536" s="1" t="s">
        <v>6801</v>
      </c>
      <c r="AG536" s="1"/>
      <c r="AH536" s="1">
        <v>10</v>
      </c>
      <c r="AI536" s="1"/>
      <c r="AJ536" s="43"/>
      <c r="AK536" s="324">
        <f t="shared" si="8"/>
        <v>0</v>
      </c>
    </row>
    <row r="537" spans="31:37">
      <c r="AE537" t="s">
        <v>6759</v>
      </c>
      <c r="AF537" s="1" t="s">
        <v>6802</v>
      </c>
      <c r="AG537" s="1"/>
      <c r="AH537" s="1">
        <v>4</v>
      </c>
      <c r="AI537" s="1"/>
      <c r="AJ537" s="43"/>
      <c r="AK537" s="324">
        <f t="shared" si="8"/>
        <v>0</v>
      </c>
    </row>
    <row r="538" spans="31:37">
      <c r="AE538" t="s">
        <v>6759</v>
      </c>
      <c r="AF538" s="1" t="s">
        <v>6803</v>
      </c>
      <c r="AG538" s="1"/>
      <c r="AH538" s="1">
        <v>5</v>
      </c>
      <c r="AI538" s="1"/>
      <c r="AJ538" s="43"/>
      <c r="AK538" s="324">
        <f t="shared" si="8"/>
        <v>0</v>
      </c>
    </row>
    <row r="539" spans="31:37">
      <c r="AE539" t="s">
        <v>6759</v>
      </c>
      <c r="AF539" s="1" t="s">
        <v>6804</v>
      </c>
      <c r="AG539" s="1"/>
      <c r="AH539" s="1">
        <v>9</v>
      </c>
      <c r="AI539" s="1"/>
      <c r="AJ539" s="43"/>
      <c r="AK539" s="324">
        <f t="shared" si="8"/>
        <v>0</v>
      </c>
    </row>
    <row r="540" spans="31:37">
      <c r="AE540" t="s">
        <v>6759</v>
      </c>
      <c r="AF540" s="1" t="s">
        <v>6805</v>
      </c>
      <c r="AG540" s="1"/>
      <c r="AH540" s="1">
        <v>10</v>
      </c>
      <c r="AI540" s="1"/>
      <c r="AJ540" s="43"/>
      <c r="AK540" s="324">
        <f t="shared" si="8"/>
        <v>0</v>
      </c>
    </row>
    <row r="541" spans="31:37">
      <c r="AE541" t="s">
        <v>6759</v>
      </c>
      <c r="AF541" s="1" t="s">
        <v>6806</v>
      </c>
      <c r="AG541" s="1"/>
      <c r="AH541" s="1">
        <v>10</v>
      </c>
      <c r="AI541" s="1"/>
      <c r="AJ541" s="43"/>
      <c r="AK541" s="324">
        <f t="shared" si="8"/>
        <v>0</v>
      </c>
    </row>
    <row r="542" spans="31:37">
      <c r="AE542" t="s">
        <v>6759</v>
      </c>
      <c r="AF542" s="1" t="s">
        <v>6807</v>
      </c>
      <c r="AG542" s="1"/>
      <c r="AH542" s="1">
        <v>10</v>
      </c>
      <c r="AI542" s="1"/>
      <c r="AJ542" s="43"/>
      <c r="AK542" s="324">
        <f t="shared" si="8"/>
        <v>0</v>
      </c>
    </row>
    <row r="543" spans="31:37">
      <c r="AE543" t="s">
        <v>6759</v>
      </c>
      <c r="AF543" s="1" t="s">
        <v>6808</v>
      </c>
      <c r="AG543" s="1"/>
      <c r="AH543" s="1">
        <v>5</v>
      </c>
      <c r="AI543" s="1"/>
      <c r="AJ543" s="43"/>
      <c r="AK543" s="324">
        <f t="shared" si="8"/>
        <v>0</v>
      </c>
    </row>
    <row r="544" spans="31:37">
      <c r="AE544" t="s">
        <v>6759</v>
      </c>
      <c r="AF544" s="1" t="s">
        <v>6809</v>
      </c>
      <c r="AG544" s="1"/>
      <c r="AH544" s="1">
        <v>12</v>
      </c>
      <c r="AI544" s="1"/>
      <c r="AJ544" s="43"/>
      <c r="AK544" s="324">
        <f t="shared" si="8"/>
        <v>0</v>
      </c>
    </row>
    <row r="545" spans="31:37">
      <c r="AE545" t="s">
        <v>6759</v>
      </c>
      <c r="AF545" s="1" t="s">
        <v>6810</v>
      </c>
      <c r="AG545" s="1"/>
      <c r="AH545" s="1">
        <v>12</v>
      </c>
      <c r="AI545" s="1"/>
      <c r="AJ545" s="43"/>
      <c r="AK545" s="324">
        <f t="shared" si="8"/>
        <v>0</v>
      </c>
    </row>
    <row r="546" spans="31:37">
      <c r="AE546" t="s">
        <v>6759</v>
      </c>
      <c r="AF546" s="1" t="s">
        <v>6811</v>
      </c>
      <c r="AG546" s="1"/>
      <c r="AH546" s="1">
        <v>12</v>
      </c>
      <c r="AI546" s="1"/>
      <c r="AJ546" s="43"/>
      <c r="AK546" s="324">
        <f t="shared" si="8"/>
        <v>0</v>
      </c>
    </row>
    <row r="547" spans="31:37">
      <c r="AE547" t="s">
        <v>6759</v>
      </c>
      <c r="AF547" s="1" t="s">
        <v>6812</v>
      </c>
      <c r="AG547" s="1"/>
      <c r="AH547" s="1">
        <v>5</v>
      </c>
      <c r="AI547" s="1"/>
      <c r="AJ547" s="43"/>
      <c r="AK547" s="324">
        <f t="shared" si="8"/>
        <v>0</v>
      </c>
    </row>
    <row r="548" spans="31:37">
      <c r="AE548" t="s">
        <v>6759</v>
      </c>
      <c r="AF548" s="1" t="s">
        <v>6813</v>
      </c>
      <c r="AG548" s="1"/>
      <c r="AH548" s="1">
        <v>8</v>
      </c>
      <c r="AI548" s="1"/>
      <c r="AJ548" s="43"/>
      <c r="AK548" s="324">
        <f t="shared" si="8"/>
        <v>0</v>
      </c>
    </row>
    <row r="549" spans="31:37">
      <c r="AE549" t="s">
        <v>6759</v>
      </c>
      <c r="AF549" s="1" t="s">
        <v>6814</v>
      </c>
      <c r="AG549" s="1"/>
      <c r="AH549" s="1">
        <v>2</v>
      </c>
      <c r="AI549" s="1"/>
      <c r="AJ549" s="43"/>
      <c r="AK549" s="324">
        <f t="shared" si="8"/>
        <v>0</v>
      </c>
    </row>
    <row r="550" spans="31:37">
      <c r="AE550" t="s">
        <v>6759</v>
      </c>
      <c r="AF550" s="1" t="s">
        <v>6815</v>
      </c>
      <c r="AG550" s="1"/>
      <c r="AH550" s="1">
        <v>5</v>
      </c>
      <c r="AI550" s="1"/>
      <c r="AJ550" s="43"/>
      <c r="AK550" s="324">
        <f t="shared" si="8"/>
        <v>0</v>
      </c>
    </row>
    <row r="551" spans="31:37">
      <c r="AE551" t="s">
        <v>6759</v>
      </c>
      <c r="AF551" s="1" t="s">
        <v>6816</v>
      </c>
      <c r="AG551" s="1"/>
      <c r="AH551" s="1">
        <v>5</v>
      </c>
      <c r="AI551" s="1"/>
      <c r="AJ551" s="43"/>
      <c r="AK551" s="324">
        <f t="shared" si="8"/>
        <v>0</v>
      </c>
    </row>
    <row r="552" spans="31:37">
      <c r="AE552" t="s">
        <v>6759</v>
      </c>
      <c r="AF552" s="1" t="s">
        <v>6817</v>
      </c>
      <c r="AG552" s="1"/>
      <c r="AH552" s="1">
        <v>8</v>
      </c>
      <c r="AI552" s="1"/>
      <c r="AJ552" s="43"/>
      <c r="AK552" s="324">
        <f t="shared" si="8"/>
        <v>0</v>
      </c>
    </row>
    <row r="553" spans="31:37">
      <c r="AE553" t="s">
        <v>6759</v>
      </c>
      <c r="AF553" s="1" t="s">
        <v>6818</v>
      </c>
      <c r="AG553" s="1"/>
      <c r="AH553" s="1">
        <v>15</v>
      </c>
      <c r="AI553" s="1"/>
      <c r="AJ553" s="43"/>
      <c r="AK553" s="324">
        <f t="shared" si="8"/>
        <v>0</v>
      </c>
    </row>
    <row r="554" spans="31:37">
      <c r="AE554" t="s">
        <v>6759</v>
      </c>
      <c r="AF554" s="1" t="s">
        <v>6819</v>
      </c>
      <c r="AG554" s="1"/>
      <c r="AH554" s="1">
        <v>10</v>
      </c>
      <c r="AI554" s="1"/>
      <c r="AJ554" s="43"/>
      <c r="AK554" s="324">
        <f t="shared" si="8"/>
        <v>0</v>
      </c>
    </row>
    <row r="555" spans="31:37">
      <c r="AE555" t="s">
        <v>6759</v>
      </c>
      <c r="AF555" s="1" t="s">
        <v>6820</v>
      </c>
      <c r="AG555" s="1"/>
      <c r="AH555" s="1">
        <v>10</v>
      </c>
      <c r="AI555" s="1"/>
      <c r="AJ555" s="43"/>
      <c r="AK555" s="324">
        <f t="shared" si="8"/>
        <v>0</v>
      </c>
    </row>
    <row r="556" spans="31:37">
      <c r="AE556" t="s">
        <v>6759</v>
      </c>
      <c r="AF556" s="1" t="s">
        <v>6821</v>
      </c>
      <c r="AG556" s="1"/>
      <c r="AH556" s="1">
        <v>10</v>
      </c>
      <c r="AI556" s="1"/>
      <c r="AJ556" s="43"/>
      <c r="AK556" s="324">
        <f t="shared" si="8"/>
        <v>0</v>
      </c>
    </row>
    <row r="557" spans="31:37">
      <c r="AE557" t="s">
        <v>6759</v>
      </c>
      <c r="AF557" s="1" t="s">
        <v>6822</v>
      </c>
      <c r="AG557" s="1"/>
      <c r="AH557" s="1">
        <v>10</v>
      </c>
      <c r="AI557" s="1"/>
      <c r="AJ557" s="43"/>
      <c r="AK557" s="324">
        <f t="shared" si="8"/>
        <v>0</v>
      </c>
    </row>
    <row r="558" spans="31:37">
      <c r="AE558" t="s">
        <v>6759</v>
      </c>
      <c r="AF558" s="1" t="s">
        <v>6823</v>
      </c>
      <c r="AG558" s="1"/>
      <c r="AH558" s="1">
        <v>12</v>
      </c>
      <c r="AI558" s="1"/>
      <c r="AJ558" s="43"/>
      <c r="AK558" s="324">
        <f t="shared" si="8"/>
        <v>0</v>
      </c>
    </row>
    <row r="559" spans="31:37">
      <c r="AE559" t="s">
        <v>6759</v>
      </c>
      <c r="AF559" s="1" t="s">
        <v>6824</v>
      </c>
      <c r="AG559" s="1"/>
      <c r="AH559" s="1">
        <v>5</v>
      </c>
      <c r="AI559" s="1"/>
      <c r="AJ559" s="43"/>
      <c r="AK559" s="324">
        <f t="shared" si="8"/>
        <v>0</v>
      </c>
    </row>
    <row r="560" spans="31:37">
      <c r="AE560" t="s">
        <v>6759</v>
      </c>
      <c r="AF560" s="1" t="s">
        <v>6825</v>
      </c>
      <c r="AG560" s="1"/>
      <c r="AH560" s="1">
        <v>10</v>
      </c>
      <c r="AI560" s="1"/>
      <c r="AJ560" s="43"/>
      <c r="AK560" s="324">
        <f t="shared" si="8"/>
        <v>0</v>
      </c>
    </row>
    <row r="561" spans="31:37">
      <c r="AE561" t="s">
        <v>6759</v>
      </c>
      <c r="AF561" s="1" t="s">
        <v>6826</v>
      </c>
      <c r="AG561" s="1"/>
      <c r="AH561" s="1">
        <v>5</v>
      </c>
      <c r="AI561" s="1"/>
      <c r="AJ561" s="43"/>
      <c r="AK561" s="324">
        <f t="shared" si="8"/>
        <v>0</v>
      </c>
    </row>
    <row r="562" spans="31:37">
      <c r="AE562" t="s">
        <v>6759</v>
      </c>
      <c r="AF562" s="1" t="s">
        <v>6827</v>
      </c>
      <c r="AG562" s="1"/>
      <c r="AH562" s="1">
        <v>5</v>
      </c>
      <c r="AI562" s="1"/>
      <c r="AJ562" s="43"/>
      <c r="AK562" s="324">
        <f t="shared" si="8"/>
        <v>0</v>
      </c>
    </row>
    <row r="563" spans="31:37">
      <c r="AE563" t="s">
        <v>6759</v>
      </c>
      <c r="AF563" s="1" t="s">
        <v>6828</v>
      </c>
      <c r="AG563" s="1"/>
      <c r="AH563" s="1">
        <v>4</v>
      </c>
      <c r="AI563" s="1"/>
      <c r="AJ563" s="43"/>
      <c r="AK563" s="324">
        <f t="shared" si="8"/>
        <v>0</v>
      </c>
    </row>
    <row r="564" spans="31:37">
      <c r="AE564" t="s">
        <v>6829</v>
      </c>
      <c r="AF564" s="1" t="s">
        <v>6829</v>
      </c>
      <c r="AG564" s="1"/>
      <c r="AH564" s="1"/>
      <c r="AI564" s="1"/>
      <c r="AJ564" s="43"/>
      <c r="AK564" s="324">
        <f t="shared" si="8"/>
        <v>0</v>
      </c>
    </row>
    <row r="565" spans="31:37">
      <c r="AE565" t="s">
        <v>6830</v>
      </c>
      <c r="AF565" s="1" t="s">
        <v>6830</v>
      </c>
      <c r="AG565" s="1"/>
      <c r="AH565" s="1"/>
      <c r="AI565" s="1"/>
      <c r="AJ565" s="43"/>
      <c r="AK565" s="324">
        <f t="shared" si="8"/>
        <v>0</v>
      </c>
    </row>
    <row r="566" spans="31:37">
      <c r="AE566" t="s">
        <v>6830</v>
      </c>
      <c r="AF566" s="1" t="s">
        <v>6831</v>
      </c>
      <c r="AG566" s="1"/>
      <c r="AH566" s="1">
        <v>0.5</v>
      </c>
      <c r="AI566" s="1" t="s">
        <v>6832</v>
      </c>
      <c r="AJ566" s="43"/>
      <c r="AK566" s="324">
        <f t="shared" si="8"/>
        <v>0</v>
      </c>
    </row>
    <row r="567" spans="31:37">
      <c r="AE567" t="s">
        <v>6830</v>
      </c>
      <c r="AF567" s="1" t="s">
        <v>6833</v>
      </c>
      <c r="AG567" s="1"/>
      <c r="AH567" s="1">
        <v>0.3</v>
      </c>
      <c r="AI567" s="1" t="s">
        <v>6834</v>
      </c>
      <c r="AJ567" s="43"/>
      <c r="AK567" s="324">
        <f t="shared" si="8"/>
        <v>0</v>
      </c>
    </row>
    <row r="568" spans="31:37">
      <c r="AE568" t="s">
        <v>6830</v>
      </c>
      <c r="AF568" s="1" t="s">
        <v>6835</v>
      </c>
      <c r="AG568" s="1"/>
      <c r="AH568" s="1">
        <v>0.6</v>
      </c>
      <c r="AI568" s="1" t="s">
        <v>6836</v>
      </c>
      <c r="AJ568" s="43"/>
      <c r="AK568" s="324">
        <f t="shared" si="8"/>
        <v>0</v>
      </c>
    </row>
    <row r="569" spans="31:37">
      <c r="AE569" t="s">
        <v>6830</v>
      </c>
      <c r="AF569" s="1" t="s">
        <v>6837</v>
      </c>
      <c r="AG569" s="1"/>
      <c r="AH569" s="1">
        <v>5</v>
      </c>
      <c r="AI569" s="1" t="s">
        <v>6836</v>
      </c>
      <c r="AJ569" s="43"/>
      <c r="AK569" s="324">
        <f t="shared" si="8"/>
        <v>0</v>
      </c>
    </row>
    <row r="570" spans="31:37">
      <c r="AE570" t="s">
        <v>6830</v>
      </c>
      <c r="AF570" s="1" t="s">
        <v>6838</v>
      </c>
      <c r="AG570" s="1"/>
      <c r="AH570" s="1">
        <v>3</v>
      </c>
      <c r="AI570" s="1" t="s">
        <v>6839</v>
      </c>
      <c r="AJ570" s="43"/>
      <c r="AK570" s="324">
        <f t="shared" si="8"/>
        <v>0</v>
      </c>
    </row>
    <row r="571" spans="31:37">
      <c r="AE571" t="s">
        <v>6830</v>
      </c>
      <c r="AF571" s="1" t="s">
        <v>6840</v>
      </c>
      <c r="AG571" s="1"/>
      <c r="AH571" s="1">
        <v>5</v>
      </c>
      <c r="AI571" s="1" t="s">
        <v>6841</v>
      </c>
      <c r="AJ571" s="43"/>
      <c r="AK571" s="324">
        <f t="shared" si="8"/>
        <v>0</v>
      </c>
    </row>
    <row r="572" spans="31:37">
      <c r="AE572" t="s">
        <v>6830</v>
      </c>
      <c r="AF572" s="1" t="s">
        <v>6842</v>
      </c>
      <c r="AG572" s="1"/>
      <c r="AH572" s="1">
        <v>0.2</v>
      </c>
      <c r="AI572" s="1" t="s">
        <v>6839</v>
      </c>
      <c r="AJ572" s="43"/>
      <c r="AK572" s="324">
        <f t="shared" si="8"/>
        <v>0</v>
      </c>
    </row>
    <row r="573" spans="31:37">
      <c r="AE573" t="s">
        <v>6830</v>
      </c>
      <c r="AF573" s="1" t="s">
        <v>6843</v>
      </c>
      <c r="AG573" s="1"/>
      <c r="AH573" s="1">
        <v>10</v>
      </c>
      <c r="AI573" s="1" t="s">
        <v>6844</v>
      </c>
      <c r="AJ573" s="43"/>
      <c r="AK573" s="324">
        <f t="shared" si="8"/>
        <v>0</v>
      </c>
    </row>
    <row r="574" spans="31:37">
      <c r="AE574" t="s">
        <v>6830</v>
      </c>
      <c r="AF574" s="1" t="s">
        <v>6845</v>
      </c>
      <c r="AG574" s="1"/>
      <c r="AH574" s="1">
        <v>3</v>
      </c>
      <c r="AI574" s="1" t="s">
        <v>6846</v>
      </c>
      <c r="AJ574" s="43"/>
      <c r="AK574" s="324">
        <f t="shared" si="8"/>
        <v>0</v>
      </c>
    </row>
    <row r="575" spans="31:37">
      <c r="AE575" t="s">
        <v>6830</v>
      </c>
      <c r="AF575" s="1" t="s">
        <v>6847</v>
      </c>
      <c r="AG575" s="1"/>
      <c r="AH575" s="1">
        <v>0.04</v>
      </c>
      <c r="AI575" s="1" t="s">
        <v>6836</v>
      </c>
      <c r="AJ575" s="43"/>
      <c r="AK575" s="324">
        <f t="shared" si="8"/>
        <v>0</v>
      </c>
    </row>
    <row r="576" spans="31:37">
      <c r="AE576" t="s">
        <v>6830</v>
      </c>
      <c r="AF576" s="1" t="s">
        <v>6848</v>
      </c>
      <c r="AG576" s="1"/>
      <c r="AH576" s="1">
        <v>0.03</v>
      </c>
      <c r="AI576" s="1" t="s">
        <v>6836</v>
      </c>
      <c r="AJ576" s="43"/>
      <c r="AK576" s="324">
        <f t="shared" si="8"/>
        <v>0</v>
      </c>
    </row>
    <row r="577" spans="31:37">
      <c r="AE577" t="s">
        <v>6830</v>
      </c>
      <c r="AF577" s="1" t="s">
        <v>6849</v>
      </c>
      <c r="AG577" s="1"/>
      <c r="AH577" s="1">
        <v>0.06</v>
      </c>
      <c r="AI577" s="1" t="s">
        <v>6850</v>
      </c>
      <c r="AJ577" s="43"/>
      <c r="AK577" s="324">
        <f t="shared" si="8"/>
        <v>0</v>
      </c>
    </row>
    <row r="578" spans="31:37">
      <c r="AE578" t="s">
        <v>6830</v>
      </c>
      <c r="AF578" s="1" t="s">
        <v>6851</v>
      </c>
      <c r="AG578" s="1"/>
      <c r="AH578" s="1">
        <v>0.06</v>
      </c>
      <c r="AI578" s="1">
        <v>1</v>
      </c>
      <c r="AJ578" s="43"/>
      <c r="AK578" s="324">
        <f t="shared" si="8"/>
        <v>0</v>
      </c>
    </row>
    <row r="579" spans="31:37">
      <c r="AE579" t="s">
        <v>6830</v>
      </c>
      <c r="AF579" s="1" t="s">
        <v>6852</v>
      </c>
      <c r="AG579" s="1"/>
      <c r="AH579" s="1">
        <v>0.06</v>
      </c>
      <c r="AI579" s="1" t="s">
        <v>6853</v>
      </c>
      <c r="AJ579" s="43"/>
      <c r="AK579" s="324">
        <f t="shared" si="8"/>
        <v>0</v>
      </c>
    </row>
    <row r="580" spans="31:37">
      <c r="AE580" t="s">
        <v>6830</v>
      </c>
      <c r="AF580" s="1" t="s">
        <v>6854</v>
      </c>
      <c r="AG580" s="1"/>
      <c r="AH580" s="1">
        <v>0.04</v>
      </c>
      <c r="AI580" s="1" t="s">
        <v>6855</v>
      </c>
      <c r="AJ580" s="43"/>
      <c r="AK580" s="324">
        <f t="shared" ref="AK580:AK643" si="9">AJ580*AH580</f>
        <v>0</v>
      </c>
    </row>
    <row r="581" spans="31:37">
      <c r="AE581" t="s">
        <v>6830</v>
      </c>
      <c r="AF581" s="1" t="s">
        <v>6856</v>
      </c>
      <c r="AG581" s="1"/>
      <c r="AH581" s="1">
        <v>7.0000000000000007E-2</v>
      </c>
      <c r="AI581" s="1" t="s">
        <v>6853</v>
      </c>
      <c r="AJ581" s="43"/>
      <c r="AK581" s="324">
        <f t="shared" si="9"/>
        <v>0</v>
      </c>
    </row>
    <row r="582" spans="31:37">
      <c r="AE582" t="s">
        <v>6830</v>
      </c>
      <c r="AF582" s="1" t="s">
        <v>6857</v>
      </c>
      <c r="AG582" s="1"/>
      <c r="AH582" s="1">
        <v>0.09</v>
      </c>
      <c r="AI582" s="1" t="s">
        <v>6850</v>
      </c>
      <c r="AJ582" s="43"/>
      <c r="AK582" s="324">
        <f t="shared" si="9"/>
        <v>0</v>
      </c>
    </row>
    <row r="583" spans="31:37">
      <c r="AE583" t="s">
        <v>6830</v>
      </c>
      <c r="AF583" s="1" t="s">
        <v>6858</v>
      </c>
      <c r="AG583" s="1"/>
      <c r="AH583" s="1">
        <v>0.1</v>
      </c>
      <c r="AI583" s="1" t="s">
        <v>6841</v>
      </c>
      <c r="AJ583" s="43"/>
      <c r="AK583" s="324">
        <f t="shared" si="9"/>
        <v>0</v>
      </c>
    </row>
    <row r="584" spans="31:37">
      <c r="AE584" t="s">
        <v>6830</v>
      </c>
      <c r="AF584" s="1" t="s">
        <v>6859</v>
      </c>
      <c r="AG584" s="1"/>
      <c r="AH584" s="1">
        <v>15</v>
      </c>
      <c r="AI584" s="1" t="s">
        <v>6841</v>
      </c>
      <c r="AJ584" s="43"/>
      <c r="AK584" s="324">
        <f t="shared" si="9"/>
        <v>0</v>
      </c>
    </row>
    <row r="585" spans="31:37">
      <c r="AE585" t="s">
        <v>6830</v>
      </c>
      <c r="AF585" s="1" t="s">
        <v>6860</v>
      </c>
      <c r="AG585" s="1"/>
      <c r="AH585" s="1">
        <v>5</v>
      </c>
      <c r="AI585" s="1">
        <v>1</v>
      </c>
      <c r="AJ585" s="43"/>
      <c r="AK585" s="324">
        <f t="shared" si="9"/>
        <v>0</v>
      </c>
    </row>
    <row r="586" spans="31:37">
      <c r="AE586" t="s">
        <v>6830</v>
      </c>
      <c r="AF586" s="1" t="s">
        <v>6861</v>
      </c>
      <c r="AG586" s="1"/>
      <c r="AH586" s="1">
        <v>35</v>
      </c>
      <c r="AI586" s="1" t="s">
        <v>6862</v>
      </c>
      <c r="AJ586" s="43"/>
      <c r="AK586" s="324">
        <f t="shared" si="9"/>
        <v>0</v>
      </c>
    </row>
    <row r="587" spans="31:37">
      <c r="AE587" t="s">
        <v>6830</v>
      </c>
      <c r="AF587" s="1" t="s">
        <v>6863</v>
      </c>
      <c r="AG587" s="1"/>
      <c r="AH587" s="1">
        <v>40</v>
      </c>
      <c r="AI587" s="1" t="s">
        <v>6864</v>
      </c>
      <c r="AJ587" s="43"/>
      <c r="AK587" s="324">
        <f t="shared" si="9"/>
        <v>0</v>
      </c>
    </row>
    <row r="588" spans="31:37">
      <c r="AE588" t="s">
        <v>6830</v>
      </c>
      <c r="AF588" s="1" t="s">
        <v>6865</v>
      </c>
      <c r="AG588" s="1"/>
      <c r="AH588" s="1">
        <v>10</v>
      </c>
      <c r="AI588" s="1" t="s">
        <v>6866</v>
      </c>
      <c r="AJ588" s="43"/>
      <c r="AK588" s="324">
        <f t="shared" si="9"/>
        <v>0</v>
      </c>
    </row>
    <row r="589" spans="31:37">
      <c r="AE589" t="s">
        <v>6830</v>
      </c>
      <c r="AF589" s="1" t="s">
        <v>6867</v>
      </c>
      <c r="AG589" s="1"/>
      <c r="AH589" s="1">
        <v>8</v>
      </c>
      <c r="AI589" s="1" t="s">
        <v>6868</v>
      </c>
      <c r="AJ589" s="43"/>
      <c r="AK589" s="324">
        <f t="shared" si="9"/>
        <v>0</v>
      </c>
    </row>
    <row r="590" spans="31:37">
      <c r="AE590" t="s">
        <v>6830</v>
      </c>
      <c r="AF590" s="1" t="s">
        <v>6869</v>
      </c>
      <c r="AG590" s="1"/>
      <c r="AH590" s="1">
        <v>0.3</v>
      </c>
      <c r="AI590" s="1" t="s">
        <v>6841</v>
      </c>
      <c r="AJ590" s="43"/>
      <c r="AK590" s="324">
        <f t="shared" si="9"/>
        <v>0</v>
      </c>
    </row>
    <row r="591" spans="31:37">
      <c r="AE591" t="s">
        <v>6830</v>
      </c>
      <c r="AF591" s="1" t="s">
        <v>6870</v>
      </c>
      <c r="AG591" s="1"/>
      <c r="AH591" s="1">
        <v>0.6</v>
      </c>
      <c r="AI591" s="1" t="s">
        <v>6862</v>
      </c>
      <c r="AJ591" s="43"/>
      <c r="AK591" s="324">
        <f t="shared" si="9"/>
        <v>0</v>
      </c>
    </row>
    <row r="592" spans="31:37">
      <c r="AE592" t="s">
        <v>6830</v>
      </c>
      <c r="AF592" s="1" t="s">
        <v>6871</v>
      </c>
      <c r="AG592" s="1"/>
      <c r="AH592" s="1">
        <v>3</v>
      </c>
      <c r="AI592" s="1" t="s">
        <v>6872</v>
      </c>
      <c r="AJ592" s="43"/>
      <c r="AK592" s="324">
        <f t="shared" si="9"/>
        <v>0</v>
      </c>
    </row>
    <row r="593" spans="31:37">
      <c r="AE593" t="s">
        <v>6830</v>
      </c>
      <c r="AF593" s="1" t="s">
        <v>6873</v>
      </c>
      <c r="AG593" s="1"/>
      <c r="AH593" s="1">
        <v>0.4</v>
      </c>
      <c r="AI593" s="1" t="s">
        <v>6868</v>
      </c>
      <c r="AJ593" s="43"/>
      <c r="AK593" s="324">
        <f t="shared" si="9"/>
        <v>0</v>
      </c>
    </row>
    <row r="594" spans="31:37">
      <c r="AE594" t="s">
        <v>6830</v>
      </c>
      <c r="AF594" s="1" t="s">
        <v>6874</v>
      </c>
      <c r="AG594" s="1"/>
      <c r="AH594" s="1">
        <v>0.1</v>
      </c>
      <c r="AI594" s="1" t="s">
        <v>6841</v>
      </c>
      <c r="AJ594" s="43"/>
      <c r="AK594" s="324">
        <f t="shared" si="9"/>
        <v>0</v>
      </c>
    </row>
    <row r="595" spans="31:37">
      <c r="AE595" t="s">
        <v>6830</v>
      </c>
      <c r="AF595" s="1" t="s">
        <v>6875</v>
      </c>
      <c r="AG595" s="1"/>
      <c r="AH595" s="1">
        <v>0.3</v>
      </c>
      <c r="AI595" s="1" t="s">
        <v>6853</v>
      </c>
      <c r="AJ595" s="43"/>
      <c r="AK595" s="324">
        <f t="shared" si="9"/>
        <v>0</v>
      </c>
    </row>
    <row r="596" spans="31:37">
      <c r="AE596" t="s">
        <v>6830</v>
      </c>
      <c r="AF596" s="1" t="s">
        <v>6876</v>
      </c>
      <c r="AG596" s="1"/>
      <c r="AH596" s="1">
        <v>1</v>
      </c>
      <c r="AI596" s="1" t="s">
        <v>6877</v>
      </c>
      <c r="AJ596" s="43"/>
      <c r="AK596" s="324">
        <f t="shared" si="9"/>
        <v>0</v>
      </c>
    </row>
    <row r="597" spans="31:37">
      <c r="AE597" t="s">
        <v>6878</v>
      </c>
      <c r="AF597" s="1" t="s">
        <v>6878</v>
      </c>
      <c r="AG597" s="1"/>
      <c r="AH597" s="1"/>
      <c r="AI597" s="1"/>
      <c r="AJ597" s="43"/>
      <c r="AK597" s="324">
        <f t="shared" si="9"/>
        <v>0</v>
      </c>
    </row>
    <row r="598" spans="31:37">
      <c r="AE598" t="s">
        <v>6878</v>
      </c>
      <c r="AF598" s="1" t="s">
        <v>6879</v>
      </c>
      <c r="AG598" s="1"/>
      <c r="AH598" s="1">
        <v>1</v>
      </c>
      <c r="AI598" s="1" t="s">
        <v>6832</v>
      </c>
      <c r="AJ598" s="43"/>
      <c r="AK598" s="324">
        <f t="shared" si="9"/>
        <v>0</v>
      </c>
    </row>
    <row r="599" spans="31:37">
      <c r="AE599" t="s">
        <v>6878</v>
      </c>
      <c r="AF599" s="1" t="s">
        <v>6880</v>
      </c>
      <c r="AG599" s="1"/>
      <c r="AH599" s="1">
        <v>1</v>
      </c>
      <c r="AI599" s="1" t="s">
        <v>6881</v>
      </c>
      <c r="AJ599" s="43"/>
      <c r="AK599" s="324">
        <f t="shared" si="9"/>
        <v>0</v>
      </c>
    </row>
    <row r="600" spans="31:37">
      <c r="AE600" t="s">
        <v>6878</v>
      </c>
      <c r="AF600" s="1" t="s">
        <v>6882</v>
      </c>
      <c r="AG600" s="1"/>
      <c r="AH600" s="1">
        <v>0.5</v>
      </c>
      <c r="AI600" s="1" t="s">
        <v>6834</v>
      </c>
      <c r="AJ600" s="43"/>
      <c r="AK600" s="324">
        <f t="shared" si="9"/>
        <v>0</v>
      </c>
    </row>
    <row r="601" spans="31:37">
      <c r="AE601" t="s">
        <v>6878</v>
      </c>
      <c r="AF601" s="1" t="s">
        <v>6883</v>
      </c>
      <c r="AG601" s="1"/>
      <c r="AH601" s="1">
        <v>0.1</v>
      </c>
      <c r="AI601" s="1" t="s">
        <v>6884</v>
      </c>
      <c r="AJ601" s="43"/>
      <c r="AK601" s="324">
        <f t="shared" si="9"/>
        <v>0</v>
      </c>
    </row>
    <row r="602" spans="31:37">
      <c r="AE602" t="s">
        <v>6878</v>
      </c>
      <c r="AF602" s="1" t="s">
        <v>6885</v>
      </c>
      <c r="AG602" s="1"/>
      <c r="AH602" s="1">
        <v>0.04</v>
      </c>
      <c r="AI602" s="1" t="s">
        <v>6884</v>
      </c>
      <c r="AJ602" s="43"/>
      <c r="AK602" s="324">
        <f t="shared" si="9"/>
        <v>0</v>
      </c>
    </row>
    <row r="603" spans="31:37">
      <c r="AE603" t="s">
        <v>6878</v>
      </c>
      <c r="AF603" s="1" t="s">
        <v>6886</v>
      </c>
      <c r="AG603" s="1"/>
      <c r="AH603" s="1">
        <v>1</v>
      </c>
      <c r="AI603" s="1" t="s">
        <v>6881</v>
      </c>
      <c r="AJ603" s="43"/>
      <c r="AK603" s="324">
        <f t="shared" si="9"/>
        <v>0</v>
      </c>
    </row>
    <row r="604" spans="31:37">
      <c r="AE604" t="s">
        <v>6887</v>
      </c>
      <c r="AF604" s="1" t="s">
        <v>6887</v>
      </c>
      <c r="AG604" s="1"/>
      <c r="AH604" s="1"/>
      <c r="AI604" s="1"/>
      <c r="AJ604" s="43"/>
      <c r="AK604" s="324">
        <f t="shared" si="9"/>
        <v>0</v>
      </c>
    </row>
    <row r="605" spans="31:37">
      <c r="AE605" t="s">
        <v>6887</v>
      </c>
      <c r="AF605" s="1" t="s">
        <v>6888</v>
      </c>
      <c r="AG605" s="1"/>
      <c r="AH605" s="1">
        <v>1</v>
      </c>
      <c r="AI605" s="1" t="s">
        <v>6889</v>
      </c>
      <c r="AJ605" s="43"/>
      <c r="AK605" s="324">
        <f t="shared" si="9"/>
        <v>0</v>
      </c>
    </row>
    <row r="606" spans="31:37">
      <c r="AE606" t="s">
        <v>6887</v>
      </c>
      <c r="AF606" s="1" t="s">
        <v>6890</v>
      </c>
      <c r="AG606" s="1"/>
      <c r="AH606" s="1">
        <v>0.1</v>
      </c>
      <c r="AI606" s="1" t="s">
        <v>6889</v>
      </c>
      <c r="AJ606" s="43"/>
      <c r="AK606" s="324">
        <f t="shared" si="9"/>
        <v>0</v>
      </c>
    </row>
    <row r="607" spans="31:37">
      <c r="AE607" t="s">
        <v>6887</v>
      </c>
      <c r="AF607" s="1" t="s">
        <v>6891</v>
      </c>
      <c r="AG607" s="1"/>
      <c r="AH607" s="1">
        <v>150</v>
      </c>
      <c r="AI607" s="1" t="s">
        <v>6892</v>
      </c>
      <c r="AJ607" s="43"/>
      <c r="AK607" s="324">
        <f t="shared" si="9"/>
        <v>0</v>
      </c>
    </row>
    <row r="608" spans="31:37">
      <c r="AE608" t="s">
        <v>6887</v>
      </c>
      <c r="AF608" s="1" t="s">
        <v>6893</v>
      </c>
      <c r="AG608" s="1"/>
      <c r="AH608" s="1">
        <v>140</v>
      </c>
      <c r="AI608" s="1" t="s">
        <v>6892</v>
      </c>
      <c r="AJ608" s="43"/>
      <c r="AK608" s="324">
        <f t="shared" si="9"/>
        <v>0</v>
      </c>
    </row>
    <row r="609" spans="31:37">
      <c r="AE609" t="s">
        <v>6887</v>
      </c>
      <c r="AF609" s="1" t="s">
        <v>6894</v>
      </c>
      <c r="AG609" s="1"/>
      <c r="AH609" s="1">
        <v>1</v>
      </c>
      <c r="AI609" s="1" t="s">
        <v>6841</v>
      </c>
      <c r="AJ609" s="43"/>
      <c r="AK609" s="324">
        <f t="shared" si="9"/>
        <v>0</v>
      </c>
    </row>
    <row r="610" spans="31:37">
      <c r="AE610" t="s">
        <v>6887</v>
      </c>
      <c r="AF610" s="1" t="s">
        <v>6895</v>
      </c>
      <c r="AG610" s="1"/>
      <c r="AH610" s="1">
        <v>0.2</v>
      </c>
      <c r="AI610" s="1" t="s">
        <v>6841</v>
      </c>
      <c r="AJ610" s="43"/>
      <c r="AK610" s="324">
        <f t="shared" si="9"/>
        <v>0</v>
      </c>
    </row>
    <row r="611" spans="31:37">
      <c r="AE611" t="s">
        <v>6887</v>
      </c>
      <c r="AF611" s="1" t="s">
        <v>6896</v>
      </c>
      <c r="AG611" s="1"/>
      <c r="AH611" s="1">
        <v>0.03</v>
      </c>
      <c r="AI611" s="1" t="s">
        <v>6841</v>
      </c>
      <c r="AJ611" s="43"/>
      <c r="AK611" s="324">
        <f t="shared" si="9"/>
        <v>0</v>
      </c>
    </row>
    <row r="612" spans="31:37">
      <c r="AE612" t="s">
        <v>6887</v>
      </c>
      <c r="AF612" s="1" t="s">
        <v>6897</v>
      </c>
      <c r="AG612" s="1"/>
      <c r="AH612" s="1">
        <v>0.03</v>
      </c>
      <c r="AI612" s="1" t="s">
        <v>6862</v>
      </c>
      <c r="AJ612" s="43"/>
      <c r="AK612" s="324">
        <f t="shared" si="9"/>
        <v>0</v>
      </c>
    </row>
    <row r="613" spans="31:37">
      <c r="AE613" t="s">
        <v>6887</v>
      </c>
      <c r="AF613" s="1" t="s">
        <v>6898</v>
      </c>
      <c r="AG613" s="1"/>
      <c r="AH613" s="1">
        <v>0.5</v>
      </c>
      <c r="AI613" s="1" t="s">
        <v>6841</v>
      </c>
      <c r="AJ613" s="43"/>
      <c r="AK613" s="324">
        <f t="shared" si="9"/>
        <v>0</v>
      </c>
    </row>
    <row r="614" spans="31:37">
      <c r="AE614" t="s">
        <v>6887</v>
      </c>
      <c r="AF614" s="1" t="s">
        <v>6899</v>
      </c>
      <c r="AG614" s="1"/>
      <c r="AH614" s="1">
        <v>0.5</v>
      </c>
      <c r="AI614" s="1" t="s">
        <v>6841</v>
      </c>
      <c r="AJ614" s="43"/>
      <c r="AK614" s="324">
        <f t="shared" si="9"/>
        <v>0</v>
      </c>
    </row>
    <row r="615" spans="31:37">
      <c r="AE615" t="s">
        <v>6887</v>
      </c>
      <c r="AF615" s="1" t="s">
        <v>6900</v>
      </c>
      <c r="AG615" s="1"/>
      <c r="AH615" s="1">
        <v>0.8</v>
      </c>
      <c r="AI615" s="1" t="s">
        <v>6841</v>
      </c>
      <c r="AJ615" s="43"/>
      <c r="AK615" s="324">
        <f t="shared" si="9"/>
        <v>0</v>
      </c>
    </row>
    <row r="616" spans="31:37">
      <c r="AE616" t="s">
        <v>6887</v>
      </c>
      <c r="AF616" s="1" t="s">
        <v>6901</v>
      </c>
      <c r="AG616" s="1"/>
      <c r="AH616" s="1">
        <v>0.5</v>
      </c>
      <c r="AI616" s="1" t="s">
        <v>6889</v>
      </c>
      <c r="AJ616" s="43"/>
      <c r="AK616" s="324">
        <f t="shared" si="9"/>
        <v>0</v>
      </c>
    </row>
    <row r="617" spans="31:37">
      <c r="AE617" t="s">
        <v>6887</v>
      </c>
      <c r="AF617" s="1" t="s">
        <v>6902</v>
      </c>
      <c r="AG617" s="1"/>
      <c r="AH617" s="1">
        <v>0.3</v>
      </c>
      <c r="AI617" s="1" t="s">
        <v>6841</v>
      </c>
      <c r="AJ617" s="43"/>
      <c r="AK617" s="324">
        <f t="shared" si="9"/>
        <v>0</v>
      </c>
    </row>
    <row r="618" spans="31:37">
      <c r="AE618" t="s">
        <v>6887</v>
      </c>
      <c r="AF618" s="1" t="s">
        <v>6903</v>
      </c>
      <c r="AG618" s="1"/>
      <c r="AH618" s="1">
        <v>0.5</v>
      </c>
      <c r="AI618" s="1" t="s">
        <v>6904</v>
      </c>
      <c r="AJ618" s="43"/>
      <c r="AK618" s="324">
        <f t="shared" si="9"/>
        <v>0</v>
      </c>
    </row>
    <row r="619" spans="31:37">
      <c r="AE619" t="s">
        <v>6887</v>
      </c>
      <c r="AF619" s="1" t="s">
        <v>6905</v>
      </c>
      <c r="AG619" s="1"/>
      <c r="AH619" s="1">
        <v>0.5</v>
      </c>
      <c r="AI619" s="1" t="s">
        <v>6853</v>
      </c>
      <c r="AJ619" s="43"/>
      <c r="AK619" s="324">
        <f t="shared" si="9"/>
        <v>0</v>
      </c>
    </row>
    <row r="620" spans="31:37">
      <c r="AE620" t="s">
        <v>6887</v>
      </c>
      <c r="AF620" s="1" t="s">
        <v>6906</v>
      </c>
      <c r="AG620" s="1"/>
      <c r="AH620" s="1">
        <v>1</v>
      </c>
      <c r="AI620" s="1" t="s">
        <v>6836</v>
      </c>
      <c r="AJ620" s="43"/>
      <c r="AK620" s="324">
        <f t="shared" si="9"/>
        <v>0</v>
      </c>
    </row>
    <row r="621" spans="31:37">
      <c r="AE621" t="s">
        <v>6887</v>
      </c>
      <c r="AF621" s="1" t="s">
        <v>6907</v>
      </c>
      <c r="AG621" s="1"/>
      <c r="AH621" s="1">
        <v>0.1</v>
      </c>
      <c r="AI621" s="1" t="s">
        <v>6908</v>
      </c>
      <c r="AJ621" s="43"/>
      <c r="AK621" s="324">
        <f t="shared" si="9"/>
        <v>0</v>
      </c>
    </row>
    <row r="622" spans="31:37">
      <c r="AE622" t="s">
        <v>6887</v>
      </c>
      <c r="AF622" s="1" t="s">
        <v>6909</v>
      </c>
      <c r="AG622" s="1"/>
      <c r="AH622" s="1">
        <v>0.06</v>
      </c>
      <c r="AI622" s="1" t="s">
        <v>6908</v>
      </c>
      <c r="AJ622" s="43"/>
      <c r="AK622" s="324">
        <f t="shared" si="9"/>
        <v>0</v>
      </c>
    </row>
    <row r="623" spans="31:37">
      <c r="AE623" t="s">
        <v>6887</v>
      </c>
      <c r="AF623" s="1" t="s">
        <v>6910</v>
      </c>
      <c r="AG623" s="1"/>
      <c r="AH623" s="1">
        <v>0.04</v>
      </c>
      <c r="AI623" s="1" t="s">
        <v>6841</v>
      </c>
      <c r="AJ623" s="43"/>
      <c r="AK623" s="324">
        <f t="shared" si="9"/>
        <v>0</v>
      </c>
    </row>
    <row r="624" spans="31:37">
      <c r="AE624" t="s">
        <v>6887</v>
      </c>
      <c r="AF624" s="1" t="s">
        <v>6911</v>
      </c>
      <c r="AG624" s="1"/>
      <c r="AH624" s="1">
        <v>150</v>
      </c>
      <c r="AI624" s="1" t="s">
        <v>6892</v>
      </c>
      <c r="AJ624" s="43"/>
      <c r="AK624" s="324">
        <f t="shared" si="9"/>
        <v>0</v>
      </c>
    </row>
    <row r="625" spans="31:37">
      <c r="AE625" t="s">
        <v>6887</v>
      </c>
      <c r="AF625" s="1" t="s">
        <v>6912</v>
      </c>
      <c r="AG625" s="1"/>
      <c r="AH625" s="1">
        <v>0.1</v>
      </c>
      <c r="AI625" s="1" t="s">
        <v>6889</v>
      </c>
      <c r="AJ625" s="43"/>
      <c r="AK625" s="324">
        <f t="shared" si="9"/>
        <v>0</v>
      </c>
    </row>
    <row r="626" spans="31:37">
      <c r="AE626" t="s">
        <v>6887</v>
      </c>
      <c r="AF626" s="1" t="s">
        <v>6913</v>
      </c>
      <c r="AG626" s="1"/>
      <c r="AH626" s="1">
        <v>0.5</v>
      </c>
      <c r="AI626" s="1" t="s">
        <v>6914</v>
      </c>
      <c r="AJ626" s="43"/>
      <c r="AK626" s="324">
        <f t="shared" si="9"/>
        <v>0</v>
      </c>
    </row>
    <row r="627" spans="31:37">
      <c r="AE627" t="s">
        <v>6887</v>
      </c>
      <c r="AF627" s="1" t="s">
        <v>6915</v>
      </c>
      <c r="AG627" s="1"/>
      <c r="AH627" s="1">
        <v>140</v>
      </c>
      <c r="AI627" s="1" t="s">
        <v>6892</v>
      </c>
      <c r="AJ627" s="43"/>
      <c r="AK627" s="324">
        <f t="shared" si="9"/>
        <v>0</v>
      </c>
    </row>
    <row r="628" spans="31:37">
      <c r="AE628" t="s">
        <v>6887</v>
      </c>
      <c r="AF628" s="1" t="s">
        <v>6916</v>
      </c>
      <c r="AG628" s="1"/>
      <c r="AH628" s="1">
        <v>0.05</v>
      </c>
      <c r="AI628" s="1" t="s">
        <v>6889</v>
      </c>
      <c r="AJ628" s="43"/>
      <c r="AK628" s="324">
        <f t="shared" si="9"/>
        <v>0</v>
      </c>
    </row>
    <row r="629" spans="31:37">
      <c r="AE629" t="s">
        <v>6887</v>
      </c>
      <c r="AF629" s="1" t="s">
        <v>6917</v>
      </c>
      <c r="AG629" s="1"/>
      <c r="AH629" s="1">
        <v>0.1</v>
      </c>
      <c r="AI629" s="1" t="s">
        <v>6918</v>
      </c>
      <c r="AJ629" s="43"/>
      <c r="AK629" s="324">
        <f t="shared" si="9"/>
        <v>0</v>
      </c>
    </row>
    <row r="630" spans="31:37">
      <c r="AE630" t="s">
        <v>6887</v>
      </c>
      <c r="AF630" s="1" t="s">
        <v>6919</v>
      </c>
      <c r="AG630" s="1"/>
      <c r="AH630" s="1">
        <v>0.09</v>
      </c>
      <c r="AI630" s="1" t="s">
        <v>6832</v>
      </c>
      <c r="AJ630" s="43"/>
      <c r="AK630" s="324">
        <f t="shared" si="9"/>
        <v>0</v>
      </c>
    </row>
    <row r="631" spans="31:37">
      <c r="AE631" t="s">
        <v>6887</v>
      </c>
      <c r="AF631" s="1" t="s">
        <v>6920</v>
      </c>
      <c r="AG631" s="1"/>
      <c r="AH631" s="1">
        <v>0.5</v>
      </c>
      <c r="AI631" s="1" t="s">
        <v>6832</v>
      </c>
      <c r="AJ631" s="43"/>
      <c r="AK631" s="324">
        <f t="shared" si="9"/>
        <v>0</v>
      </c>
    </row>
    <row r="632" spans="31:37">
      <c r="AE632" t="s">
        <v>6921</v>
      </c>
      <c r="AF632" s="1" t="s">
        <v>6921</v>
      </c>
      <c r="AG632" s="1"/>
      <c r="AH632" s="1"/>
      <c r="AI632" s="1"/>
      <c r="AJ632" s="43"/>
      <c r="AK632" s="324">
        <f t="shared" si="9"/>
        <v>0</v>
      </c>
    </row>
    <row r="633" spans="31:37">
      <c r="AE633" t="s">
        <v>6921</v>
      </c>
      <c r="AF633" s="1" t="s">
        <v>6922</v>
      </c>
      <c r="AG633" s="1"/>
      <c r="AH633" s="1">
        <v>0.04</v>
      </c>
      <c r="AI633" s="1" t="s">
        <v>6923</v>
      </c>
      <c r="AJ633" s="43"/>
      <c r="AK633" s="324">
        <f t="shared" si="9"/>
        <v>0</v>
      </c>
    </row>
    <row r="634" spans="31:37">
      <c r="AE634" t="s">
        <v>6921</v>
      </c>
      <c r="AF634" s="1" t="s">
        <v>6924</v>
      </c>
      <c r="AG634" s="1"/>
      <c r="AH634" s="1">
        <v>0.06</v>
      </c>
      <c r="AI634" s="1">
        <v>1</v>
      </c>
      <c r="AJ634" s="43"/>
      <c r="AK634" s="324">
        <f t="shared" si="9"/>
        <v>0</v>
      </c>
    </row>
    <row r="635" spans="31:37">
      <c r="AE635" t="s">
        <v>6921</v>
      </c>
      <c r="AF635" s="1" t="s">
        <v>6925</v>
      </c>
      <c r="AG635" s="1"/>
      <c r="AH635" s="1">
        <v>0.06</v>
      </c>
      <c r="AI635" s="1" t="s">
        <v>6926</v>
      </c>
      <c r="AJ635" s="43"/>
      <c r="AK635" s="324">
        <f t="shared" si="9"/>
        <v>0</v>
      </c>
    </row>
    <row r="636" spans="31:37">
      <c r="AE636" t="s">
        <v>6921</v>
      </c>
      <c r="AF636" s="1" t="s">
        <v>6927</v>
      </c>
      <c r="AG636" s="1"/>
      <c r="AH636" s="1">
        <v>0.2</v>
      </c>
      <c r="AI636" s="1" t="s">
        <v>6928</v>
      </c>
      <c r="AJ636" s="43"/>
      <c r="AK636" s="324">
        <f t="shared" si="9"/>
        <v>0</v>
      </c>
    </row>
    <row r="637" spans="31:37">
      <c r="AE637" t="s">
        <v>6921</v>
      </c>
      <c r="AF637" s="1" t="s">
        <v>6929</v>
      </c>
      <c r="AG637" s="1"/>
      <c r="AH637" s="1">
        <v>0.04</v>
      </c>
      <c r="AI637" s="1" t="s">
        <v>6841</v>
      </c>
      <c r="AJ637" s="43"/>
      <c r="AK637" s="324">
        <f t="shared" si="9"/>
        <v>0</v>
      </c>
    </row>
    <row r="638" spans="31:37">
      <c r="AE638" t="s">
        <v>6921</v>
      </c>
      <c r="AF638" s="1" t="s">
        <v>6930</v>
      </c>
      <c r="AG638" s="1"/>
      <c r="AH638" s="1">
        <v>0.04</v>
      </c>
      <c r="AI638" s="1">
        <v>1</v>
      </c>
      <c r="AJ638" s="43"/>
      <c r="AK638" s="324">
        <f t="shared" si="9"/>
        <v>0</v>
      </c>
    </row>
    <row r="639" spans="31:37">
      <c r="AE639" t="s">
        <v>6921</v>
      </c>
      <c r="AF639" s="1" t="s">
        <v>6931</v>
      </c>
      <c r="AG639" s="1"/>
      <c r="AH639" s="1">
        <v>0.4</v>
      </c>
      <c r="AI639" s="1" t="s">
        <v>6889</v>
      </c>
      <c r="AJ639" s="43"/>
      <c r="AK639" s="324">
        <f t="shared" si="9"/>
        <v>0</v>
      </c>
    </row>
    <row r="640" spans="31:37">
      <c r="AE640" t="s">
        <v>6921</v>
      </c>
      <c r="AF640" s="1" t="s">
        <v>6932</v>
      </c>
      <c r="AG640" s="1"/>
      <c r="AH640" s="1">
        <v>0.04</v>
      </c>
      <c r="AI640" s="1">
        <v>6</v>
      </c>
      <c r="AJ640" s="43"/>
      <c r="AK640" s="324">
        <f t="shared" si="9"/>
        <v>0</v>
      </c>
    </row>
    <row r="641" spans="31:37">
      <c r="AE641" t="s">
        <v>6921</v>
      </c>
      <c r="AF641" s="1" t="s">
        <v>6933</v>
      </c>
      <c r="AG641" s="1"/>
      <c r="AH641" s="1">
        <v>1</v>
      </c>
      <c r="AI641" s="1">
        <v>2</v>
      </c>
      <c r="AJ641" s="43"/>
      <c r="AK641" s="324">
        <f t="shared" si="9"/>
        <v>0</v>
      </c>
    </row>
    <row r="642" spans="31:37">
      <c r="AE642" t="s">
        <v>6921</v>
      </c>
      <c r="AF642" s="1" t="s">
        <v>6934</v>
      </c>
      <c r="AG642" s="1"/>
      <c r="AH642" s="1">
        <v>1</v>
      </c>
      <c r="AI642" s="1">
        <v>4</v>
      </c>
      <c r="AJ642" s="43"/>
      <c r="AK642" s="324">
        <f t="shared" si="9"/>
        <v>0</v>
      </c>
    </row>
    <row r="643" spans="31:37">
      <c r="AE643" t="s">
        <v>6921</v>
      </c>
      <c r="AF643" s="1" t="s">
        <v>6935</v>
      </c>
      <c r="AG643" s="1"/>
      <c r="AH643" s="1">
        <v>0.5</v>
      </c>
      <c r="AI643" s="1">
        <v>3</v>
      </c>
      <c r="AJ643" s="43"/>
      <c r="AK643" s="324">
        <f t="shared" si="9"/>
        <v>0</v>
      </c>
    </row>
    <row r="644" spans="31:37">
      <c r="AE644" t="s">
        <v>6921</v>
      </c>
      <c r="AF644" s="1" t="s">
        <v>6936</v>
      </c>
      <c r="AG644" s="1"/>
      <c r="AH644" s="1">
        <v>0.03</v>
      </c>
      <c r="AI644" s="1" t="s">
        <v>6866</v>
      </c>
      <c r="AJ644" s="43"/>
      <c r="AK644" s="324">
        <f t="shared" ref="AK644:AK707" si="10">AJ644*AH644</f>
        <v>0</v>
      </c>
    </row>
    <row r="645" spans="31:37">
      <c r="AE645" t="s">
        <v>6921</v>
      </c>
      <c r="AF645" s="1" t="s">
        <v>6937</v>
      </c>
      <c r="AG645" s="1"/>
      <c r="AH645" s="1">
        <v>0.04</v>
      </c>
      <c r="AI645" s="1" t="s">
        <v>6928</v>
      </c>
      <c r="AJ645" s="43"/>
      <c r="AK645" s="324">
        <f t="shared" si="10"/>
        <v>0</v>
      </c>
    </row>
    <row r="646" spans="31:37">
      <c r="AE646" t="s">
        <v>6921</v>
      </c>
      <c r="AF646" s="1" t="s">
        <v>6938</v>
      </c>
      <c r="AG646" s="1"/>
      <c r="AH646" s="1">
        <v>0.05</v>
      </c>
      <c r="AI646" s="1">
        <v>1</v>
      </c>
      <c r="AJ646" s="43"/>
      <c r="AK646" s="324">
        <f t="shared" si="10"/>
        <v>0</v>
      </c>
    </row>
    <row r="647" spans="31:37">
      <c r="AE647" t="s">
        <v>6921</v>
      </c>
      <c r="AF647" s="1" t="s">
        <v>6939</v>
      </c>
      <c r="AG647" s="1"/>
      <c r="AH647" s="1">
        <v>0.06</v>
      </c>
      <c r="AI647" s="1" t="s">
        <v>6940</v>
      </c>
      <c r="AJ647" s="43"/>
      <c r="AK647" s="324">
        <f t="shared" si="10"/>
        <v>0</v>
      </c>
    </row>
    <row r="648" spans="31:37">
      <c r="AE648" t="s">
        <v>6921</v>
      </c>
      <c r="AF648" s="1" t="s">
        <v>6941</v>
      </c>
      <c r="AG648" s="1"/>
      <c r="AH648" s="1">
        <v>0.1</v>
      </c>
      <c r="AI648" s="1" t="s">
        <v>6884</v>
      </c>
      <c r="AJ648" s="43"/>
      <c r="AK648" s="324">
        <f t="shared" si="10"/>
        <v>0</v>
      </c>
    </row>
    <row r="649" spans="31:37">
      <c r="AE649" t="s">
        <v>6921</v>
      </c>
      <c r="AF649" s="1" t="s">
        <v>6942</v>
      </c>
      <c r="AG649" s="1"/>
      <c r="AH649" s="1">
        <v>0.04</v>
      </c>
      <c r="AI649" s="1" t="s">
        <v>6943</v>
      </c>
      <c r="AJ649" s="43"/>
      <c r="AK649" s="324">
        <f t="shared" si="10"/>
        <v>0</v>
      </c>
    </row>
    <row r="650" spans="31:37">
      <c r="AE650" t="s">
        <v>6921</v>
      </c>
      <c r="AF650" s="1" t="s">
        <v>6944</v>
      </c>
      <c r="AG650" s="1"/>
      <c r="AH650" s="1">
        <v>4</v>
      </c>
      <c r="AI650" s="1" t="s">
        <v>6945</v>
      </c>
      <c r="AJ650" s="43"/>
      <c r="AK650" s="324">
        <f t="shared" si="10"/>
        <v>0</v>
      </c>
    </row>
    <row r="651" spans="31:37">
      <c r="AE651" t="s">
        <v>6921</v>
      </c>
      <c r="AF651" s="1" t="s">
        <v>6946</v>
      </c>
      <c r="AG651" s="1"/>
      <c r="AH651" s="1">
        <v>0.2</v>
      </c>
      <c r="AI651" s="1" t="s">
        <v>6832</v>
      </c>
      <c r="AJ651" s="43"/>
      <c r="AK651" s="324">
        <f t="shared" si="10"/>
        <v>0</v>
      </c>
    </row>
    <row r="652" spans="31:37">
      <c r="AE652" t="s">
        <v>6921</v>
      </c>
      <c r="AF652" s="1" t="s">
        <v>6947</v>
      </c>
      <c r="AG652" s="1"/>
      <c r="AH652" s="1">
        <v>0.06</v>
      </c>
      <c r="AI652" s="1" t="s">
        <v>6948</v>
      </c>
      <c r="AJ652" s="43"/>
      <c r="AK652" s="324">
        <f t="shared" si="10"/>
        <v>0</v>
      </c>
    </row>
    <row r="653" spans="31:37">
      <c r="AE653" t="s">
        <v>6921</v>
      </c>
      <c r="AF653" s="1" t="s">
        <v>6949</v>
      </c>
      <c r="AG653" s="1"/>
      <c r="AH653" s="1">
        <v>0.06</v>
      </c>
      <c r="AI653" s="1" t="s">
        <v>6832</v>
      </c>
      <c r="AJ653" s="43"/>
      <c r="AK653" s="324">
        <f t="shared" si="10"/>
        <v>0</v>
      </c>
    </row>
    <row r="654" spans="31:37">
      <c r="AE654" t="s">
        <v>6921</v>
      </c>
      <c r="AF654" s="1" t="s">
        <v>6950</v>
      </c>
      <c r="AG654" s="1"/>
      <c r="AH654" s="1">
        <v>0.03</v>
      </c>
      <c r="AI654" s="1" t="s">
        <v>6951</v>
      </c>
      <c r="AJ654" s="43"/>
      <c r="AK654" s="324">
        <f t="shared" si="10"/>
        <v>0</v>
      </c>
    </row>
    <row r="655" spans="31:37">
      <c r="AE655" t="s">
        <v>6921</v>
      </c>
      <c r="AF655" s="1" t="s">
        <v>6952</v>
      </c>
      <c r="AG655" s="1"/>
      <c r="AH655" s="1">
        <v>0.06</v>
      </c>
      <c r="AI655" s="1" t="s">
        <v>6841</v>
      </c>
      <c r="AJ655" s="43"/>
      <c r="AK655" s="324">
        <f t="shared" si="10"/>
        <v>0</v>
      </c>
    </row>
    <row r="656" spans="31:37">
      <c r="AE656" t="s">
        <v>6921</v>
      </c>
      <c r="AF656" s="1" t="s">
        <v>6953</v>
      </c>
      <c r="AG656" s="1"/>
      <c r="AH656" s="1">
        <v>2</v>
      </c>
      <c r="AI656" s="1">
        <v>1</v>
      </c>
      <c r="AJ656" s="43"/>
      <c r="AK656" s="324">
        <f t="shared" si="10"/>
        <v>0</v>
      </c>
    </row>
    <row r="657" spans="31:37">
      <c r="AE657" t="s">
        <v>6921</v>
      </c>
      <c r="AF657" s="1" t="s">
        <v>6954</v>
      </c>
      <c r="AG657" s="1"/>
      <c r="AH657" s="1">
        <v>7.0000000000000007E-2</v>
      </c>
      <c r="AI657" s="1" t="s">
        <v>6841</v>
      </c>
      <c r="AJ657" s="43"/>
      <c r="AK657" s="324">
        <f t="shared" si="10"/>
        <v>0</v>
      </c>
    </row>
    <row r="658" spans="31:37">
      <c r="AE658" t="s">
        <v>6921</v>
      </c>
      <c r="AF658" s="1" t="s">
        <v>6955</v>
      </c>
      <c r="AG658" s="1"/>
      <c r="AH658" s="1">
        <v>0.05</v>
      </c>
      <c r="AI658" s="1" t="s">
        <v>6866</v>
      </c>
      <c r="AJ658" s="43"/>
      <c r="AK658" s="324">
        <f t="shared" si="10"/>
        <v>0</v>
      </c>
    </row>
    <row r="659" spans="31:37">
      <c r="AE659" t="s">
        <v>6921</v>
      </c>
      <c r="AF659" s="1" t="s">
        <v>6956</v>
      </c>
      <c r="AG659" s="1"/>
      <c r="AH659" s="1">
        <v>5</v>
      </c>
      <c r="AI659" s="1" t="s">
        <v>6844</v>
      </c>
      <c r="AJ659" s="43"/>
      <c r="AK659" s="324">
        <f t="shared" si="10"/>
        <v>0</v>
      </c>
    </row>
    <row r="660" spans="31:37">
      <c r="AE660" t="s">
        <v>6921</v>
      </c>
      <c r="AF660" s="1" t="s">
        <v>6957</v>
      </c>
      <c r="AG660" s="1"/>
      <c r="AH660" s="1">
        <v>4</v>
      </c>
      <c r="AI660" s="1" t="s">
        <v>6918</v>
      </c>
      <c r="AJ660" s="43"/>
      <c r="AK660" s="324">
        <f t="shared" si="10"/>
        <v>0</v>
      </c>
    </row>
    <row r="661" spans="31:37">
      <c r="AE661" t="s">
        <v>6921</v>
      </c>
      <c r="AF661" s="1" t="s">
        <v>6958</v>
      </c>
      <c r="AG661" s="1"/>
      <c r="AH661" s="1">
        <v>3</v>
      </c>
      <c r="AI661" s="1" t="s">
        <v>6889</v>
      </c>
      <c r="AJ661" s="43"/>
      <c r="AK661" s="324">
        <f t="shared" si="10"/>
        <v>0</v>
      </c>
    </row>
    <row r="662" spans="31:37">
      <c r="AE662" t="s">
        <v>6959</v>
      </c>
      <c r="AF662" s="1" t="s">
        <v>6959</v>
      </c>
      <c r="AG662" s="1"/>
      <c r="AH662" s="1"/>
      <c r="AI662" s="1"/>
      <c r="AJ662" s="43"/>
      <c r="AK662" s="324">
        <f t="shared" si="10"/>
        <v>0</v>
      </c>
    </row>
    <row r="663" spans="31:37">
      <c r="AE663" t="s">
        <v>6959</v>
      </c>
      <c r="AF663" s="1" t="s">
        <v>6960</v>
      </c>
      <c r="AG663" s="1"/>
      <c r="AH663" s="1">
        <v>0.04</v>
      </c>
      <c r="AI663" s="1" t="s">
        <v>6961</v>
      </c>
      <c r="AJ663" s="43"/>
      <c r="AK663" s="324">
        <f t="shared" si="10"/>
        <v>0</v>
      </c>
    </row>
    <row r="664" spans="31:37">
      <c r="AE664" t="s">
        <v>6959</v>
      </c>
      <c r="AF664" s="1" t="s">
        <v>6962</v>
      </c>
      <c r="AG664" s="1"/>
      <c r="AH664" s="1">
        <v>0.1</v>
      </c>
      <c r="AI664" s="1" t="s">
        <v>6951</v>
      </c>
      <c r="AJ664" s="43"/>
      <c r="AK664" s="324">
        <f t="shared" si="10"/>
        <v>0</v>
      </c>
    </row>
    <row r="665" spans="31:37">
      <c r="AE665" t="s">
        <v>6959</v>
      </c>
      <c r="AF665" s="1" t="s">
        <v>6963</v>
      </c>
      <c r="AG665" s="1"/>
      <c r="AH665" s="1">
        <v>0.06</v>
      </c>
      <c r="AI665" s="1" t="s">
        <v>6964</v>
      </c>
      <c r="AJ665" s="43"/>
      <c r="AK665" s="324">
        <f t="shared" si="10"/>
        <v>0</v>
      </c>
    </row>
    <row r="666" spans="31:37">
      <c r="AE666" t="s">
        <v>6959</v>
      </c>
      <c r="AF666" s="1" t="s">
        <v>6965</v>
      </c>
      <c r="AG666" s="1"/>
      <c r="AH666" s="1">
        <v>0.3</v>
      </c>
      <c r="AI666" s="1" t="s">
        <v>6964</v>
      </c>
      <c r="AJ666" s="43"/>
      <c r="AK666" s="324">
        <f t="shared" si="10"/>
        <v>0</v>
      </c>
    </row>
    <row r="667" spans="31:37">
      <c r="AE667" t="s">
        <v>6959</v>
      </c>
      <c r="AF667" s="1" t="s">
        <v>6966</v>
      </c>
      <c r="AG667" s="1"/>
      <c r="AH667" s="1">
        <v>0.3</v>
      </c>
      <c r="AI667" s="1">
        <v>12</v>
      </c>
      <c r="AJ667" s="43"/>
      <c r="AK667" s="324">
        <f t="shared" si="10"/>
        <v>0</v>
      </c>
    </row>
    <row r="668" spans="31:37">
      <c r="AE668" t="s">
        <v>6959</v>
      </c>
      <c r="AF668" s="1" t="s">
        <v>6967</v>
      </c>
      <c r="AG668" s="1"/>
      <c r="AH668" s="1">
        <v>0.04</v>
      </c>
      <c r="AI668" s="1">
        <v>12</v>
      </c>
      <c r="AJ668" s="43"/>
      <c r="AK668" s="324">
        <f t="shared" si="10"/>
        <v>0</v>
      </c>
    </row>
    <row r="669" spans="31:37">
      <c r="AE669" t="s">
        <v>6959</v>
      </c>
      <c r="AF669" s="1" t="s">
        <v>6968</v>
      </c>
      <c r="AG669" s="1"/>
      <c r="AH669" s="1">
        <v>0.06</v>
      </c>
      <c r="AI669" s="1" t="s">
        <v>6841</v>
      </c>
      <c r="AJ669" s="43"/>
      <c r="AK669" s="324">
        <f t="shared" si="10"/>
        <v>0</v>
      </c>
    </row>
    <row r="670" spans="31:37">
      <c r="AE670" t="s">
        <v>6959</v>
      </c>
      <c r="AF670" s="1" t="s">
        <v>6969</v>
      </c>
      <c r="AG670" s="1"/>
      <c r="AH670" s="1">
        <v>0.1</v>
      </c>
      <c r="AI670" s="1" t="s">
        <v>6832</v>
      </c>
      <c r="AJ670" s="43"/>
      <c r="AK670" s="324">
        <f t="shared" si="10"/>
        <v>0</v>
      </c>
    </row>
    <row r="671" spans="31:37">
      <c r="AE671" t="s">
        <v>6959</v>
      </c>
      <c r="AF671" s="1" t="s">
        <v>6970</v>
      </c>
      <c r="AG671" s="1"/>
      <c r="AH671" s="1">
        <v>5</v>
      </c>
      <c r="AI671" s="1" t="s">
        <v>6889</v>
      </c>
      <c r="AJ671" s="43"/>
      <c r="AK671" s="324">
        <f t="shared" si="10"/>
        <v>0</v>
      </c>
    </row>
    <row r="672" spans="31:37">
      <c r="AE672" t="s">
        <v>6959</v>
      </c>
      <c r="AF672" s="1" t="s">
        <v>6971</v>
      </c>
      <c r="AG672" s="1"/>
      <c r="AH672" s="1">
        <v>0.1</v>
      </c>
      <c r="AI672" s="1" t="s">
        <v>6972</v>
      </c>
      <c r="AJ672" s="43"/>
      <c r="AK672" s="324">
        <f t="shared" si="10"/>
        <v>0</v>
      </c>
    </row>
    <row r="673" spans="31:37">
      <c r="AE673" t="s">
        <v>6959</v>
      </c>
      <c r="AF673" s="1" t="s">
        <v>6973</v>
      </c>
      <c r="AG673" s="1"/>
      <c r="AH673" s="1">
        <v>0.1</v>
      </c>
      <c r="AI673" s="1" t="s">
        <v>6889</v>
      </c>
      <c r="AJ673" s="43"/>
      <c r="AK673" s="324">
        <f t="shared" si="10"/>
        <v>0</v>
      </c>
    </row>
    <row r="674" spans="31:37">
      <c r="AE674" t="s">
        <v>6959</v>
      </c>
      <c r="AF674" s="1" t="s">
        <v>6974</v>
      </c>
      <c r="AG674" s="1"/>
      <c r="AH674" s="1">
        <v>0.2</v>
      </c>
      <c r="AI674" s="1" t="s">
        <v>6844</v>
      </c>
      <c r="AJ674" s="43"/>
      <c r="AK674" s="324">
        <f t="shared" si="10"/>
        <v>0</v>
      </c>
    </row>
    <row r="675" spans="31:37">
      <c r="AE675" t="s">
        <v>6959</v>
      </c>
      <c r="AF675" s="1" t="s">
        <v>6975</v>
      </c>
      <c r="AG675" s="1"/>
      <c r="AH675" s="1">
        <v>0.4</v>
      </c>
      <c r="AI675" s="1" t="s">
        <v>6844</v>
      </c>
      <c r="AJ675" s="43"/>
      <c r="AK675" s="324">
        <f t="shared" si="10"/>
        <v>0</v>
      </c>
    </row>
    <row r="676" spans="31:37">
      <c r="AE676" t="s">
        <v>6959</v>
      </c>
      <c r="AF676" s="1" t="s">
        <v>6976</v>
      </c>
      <c r="AG676" s="1"/>
      <c r="AH676" s="1">
        <v>0.1</v>
      </c>
      <c r="AI676" s="1" t="s">
        <v>6844</v>
      </c>
      <c r="AJ676" s="43"/>
      <c r="AK676" s="324">
        <f t="shared" si="10"/>
        <v>0</v>
      </c>
    </row>
    <row r="677" spans="31:37">
      <c r="AE677" t="s">
        <v>6959</v>
      </c>
      <c r="AF677" s="1" t="s">
        <v>6977</v>
      </c>
      <c r="AG677" s="1"/>
      <c r="AH677" s="1">
        <v>0.2</v>
      </c>
      <c r="AI677" s="1" t="s">
        <v>6836</v>
      </c>
      <c r="AJ677" s="43"/>
      <c r="AK677" s="324">
        <f t="shared" si="10"/>
        <v>0</v>
      </c>
    </row>
    <row r="678" spans="31:37">
      <c r="AE678" t="s">
        <v>6959</v>
      </c>
      <c r="AF678" s="1" t="s">
        <v>6978</v>
      </c>
      <c r="AG678" s="1"/>
      <c r="AH678" s="1">
        <v>0.5</v>
      </c>
      <c r="AI678" s="1" t="s">
        <v>6964</v>
      </c>
      <c r="AJ678" s="43"/>
      <c r="AK678" s="324">
        <f t="shared" si="10"/>
        <v>0</v>
      </c>
    </row>
    <row r="679" spans="31:37">
      <c r="AE679" t="s">
        <v>6959</v>
      </c>
      <c r="AF679" s="1" t="s">
        <v>6979</v>
      </c>
      <c r="AG679" s="1"/>
      <c r="AH679" s="1">
        <v>0.1</v>
      </c>
      <c r="AI679" s="1">
        <v>25</v>
      </c>
      <c r="AJ679" s="43"/>
      <c r="AK679" s="324">
        <f t="shared" si="10"/>
        <v>0</v>
      </c>
    </row>
    <row r="680" spans="31:37">
      <c r="AE680" t="s">
        <v>6959</v>
      </c>
      <c r="AF680" s="1" t="s">
        <v>6980</v>
      </c>
      <c r="AG680" s="1"/>
      <c r="AH680" s="1">
        <v>0.3</v>
      </c>
      <c r="AI680" s="1" t="s">
        <v>6951</v>
      </c>
      <c r="AJ680" s="43"/>
      <c r="AK680" s="324">
        <f t="shared" si="10"/>
        <v>0</v>
      </c>
    </row>
    <row r="681" spans="31:37">
      <c r="AE681" t="s">
        <v>6959</v>
      </c>
      <c r="AF681" s="1" t="s">
        <v>6981</v>
      </c>
      <c r="AG681" s="1"/>
      <c r="AH681" s="1">
        <v>0.2</v>
      </c>
      <c r="AI681" s="1">
        <v>25</v>
      </c>
      <c r="AJ681" s="43"/>
      <c r="AK681" s="324">
        <f t="shared" si="10"/>
        <v>0</v>
      </c>
    </row>
    <row r="682" spans="31:37">
      <c r="AE682" t="s">
        <v>6959</v>
      </c>
      <c r="AF682" s="1" t="s">
        <v>6982</v>
      </c>
      <c r="AG682" s="1"/>
      <c r="AH682" s="1">
        <v>0.7</v>
      </c>
      <c r="AI682" s="1">
        <v>25</v>
      </c>
      <c r="AJ682" s="43"/>
      <c r="AK682" s="324">
        <f t="shared" si="10"/>
        <v>0</v>
      </c>
    </row>
    <row r="683" spans="31:37">
      <c r="AE683" t="s">
        <v>6959</v>
      </c>
      <c r="AF683" s="1" t="s">
        <v>6983</v>
      </c>
      <c r="AG683" s="1"/>
      <c r="AH683" s="1">
        <v>0.3</v>
      </c>
      <c r="AI683" s="1">
        <v>25</v>
      </c>
      <c r="AJ683" s="43"/>
      <c r="AK683" s="324">
        <f t="shared" si="10"/>
        <v>0</v>
      </c>
    </row>
    <row r="684" spans="31:37">
      <c r="AE684" t="s">
        <v>6959</v>
      </c>
      <c r="AF684" s="1" t="s">
        <v>6984</v>
      </c>
      <c r="AG684" s="1"/>
      <c r="AH684" s="1">
        <v>0.2</v>
      </c>
      <c r="AI684" s="1">
        <v>30</v>
      </c>
      <c r="AJ684" s="43"/>
      <c r="AK684" s="324">
        <f t="shared" si="10"/>
        <v>0</v>
      </c>
    </row>
    <row r="685" spans="31:37">
      <c r="AE685" t="s">
        <v>6959</v>
      </c>
      <c r="AF685" s="1" t="s">
        <v>6985</v>
      </c>
      <c r="AG685" s="1"/>
      <c r="AH685" s="1">
        <v>0.3</v>
      </c>
      <c r="AI685" s="1">
        <v>12</v>
      </c>
      <c r="AJ685" s="43"/>
      <c r="AK685" s="324">
        <f t="shared" si="10"/>
        <v>0</v>
      </c>
    </row>
    <row r="686" spans="31:37">
      <c r="AE686" t="s">
        <v>6959</v>
      </c>
      <c r="AF686" s="1" t="s">
        <v>6986</v>
      </c>
      <c r="AG686" s="1"/>
      <c r="AH686" s="1">
        <v>0.3</v>
      </c>
      <c r="AI686" s="1">
        <v>25</v>
      </c>
      <c r="AJ686" s="43"/>
      <c r="AK686" s="324">
        <f t="shared" si="10"/>
        <v>0</v>
      </c>
    </row>
    <row r="687" spans="31:37">
      <c r="AE687" t="s">
        <v>6959</v>
      </c>
      <c r="AF687" s="1" t="s">
        <v>6987</v>
      </c>
      <c r="AG687" s="1"/>
      <c r="AH687" s="1">
        <v>0.4</v>
      </c>
      <c r="AI687" s="1">
        <v>25</v>
      </c>
      <c r="AJ687" s="43"/>
      <c r="AK687" s="324">
        <f t="shared" si="10"/>
        <v>0</v>
      </c>
    </row>
    <row r="688" spans="31:37">
      <c r="AE688" t="s">
        <v>6959</v>
      </c>
      <c r="AF688" s="1" t="s">
        <v>6988</v>
      </c>
      <c r="AG688" s="1"/>
      <c r="AH688" s="1">
        <v>0.7</v>
      </c>
      <c r="AI688" s="1" t="s">
        <v>6834</v>
      </c>
      <c r="AJ688" s="43"/>
      <c r="AK688" s="324">
        <f t="shared" si="10"/>
        <v>0</v>
      </c>
    </row>
    <row r="689" spans="31:37">
      <c r="AE689" t="s">
        <v>6959</v>
      </c>
      <c r="AF689" s="1" t="s">
        <v>6989</v>
      </c>
      <c r="AG689" s="1"/>
      <c r="AH689" s="1">
        <v>0.02</v>
      </c>
      <c r="AI689" s="1" t="s">
        <v>6844</v>
      </c>
      <c r="AJ689" s="43"/>
      <c r="AK689" s="324">
        <f t="shared" si="10"/>
        <v>0</v>
      </c>
    </row>
    <row r="690" spans="31:37">
      <c r="AE690" t="s">
        <v>6959</v>
      </c>
      <c r="AF690" s="1" t="s">
        <v>6990</v>
      </c>
      <c r="AG690" s="1"/>
      <c r="AH690" s="1">
        <v>10</v>
      </c>
      <c r="AI690" s="1" t="s">
        <v>6844</v>
      </c>
      <c r="AJ690" s="43"/>
      <c r="AK690" s="324">
        <f t="shared" si="10"/>
        <v>0</v>
      </c>
    </row>
    <row r="691" spans="31:37">
      <c r="AE691" t="s">
        <v>6959</v>
      </c>
      <c r="AF691" s="1" t="s">
        <v>6991</v>
      </c>
      <c r="AG691" s="1"/>
      <c r="AH691" s="1">
        <v>0.4</v>
      </c>
      <c r="AI691" s="1" t="s">
        <v>6964</v>
      </c>
      <c r="AJ691" s="43"/>
      <c r="AK691" s="324">
        <f t="shared" si="10"/>
        <v>0</v>
      </c>
    </row>
    <row r="692" spans="31:37">
      <c r="AE692" t="s">
        <v>6959</v>
      </c>
      <c r="AF692" s="1" t="s">
        <v>6992</v>
      </c>
      <c r="AG692" s="1"/>
      <c r="AH692" s="1">
        <v>0.08</v>
      </c>
      <c r="AI692" s="1" t="s">
        <v>6839</v>
      </c>
      <c r="AJ692" s="43"/>
      <c r="AK692" s="324">
        <f t="shared" si="10"/>
        <v>0</v>
      </c>
    </row>
    <row r="693" spans="31:37">
      <c r="AE693" t="s">
        <v>6959</v>
      </c>
      <c r="AF693" s="1" t="s">
        <v>6993</v>
      </c>
      <c r="AG693" s="1"/>
      <c r="AH693" s="1">
        <v>2</v>
      </c>
      <c r="AI693" s="1" t="s">
        <v>6994</v>
      </c>
      <c r="AJ693" s="43"/>
      <c r="AK693" s="324">
        <f t="shared" si="10"/>
        <v>0</v>
      </c>
    </row>
    <row r="694" spans="31:37">
      <c r="AE694" t="s">
        <v>6959</v>
      </c>
      <c r="AF694" s="1" t="s">
        <v>6995</v>
      </c>
      <c r="AG694" s="1"/>
      <c r="AH694" s="1">
        <v>1</v>
      </c>
      <c r="AI694" s="1" t="s">
        <v>6839</v>
      </c>
      <c r="AJ694" s="43"/>
      <c r="AK694" s="324">
        <f t="shared" si="10"/>
        <v>0</v>
      </c>
    </row>
    <row r="695" spans="31:37">
      <c r="AE695" t="s">
        <v>6959</v>
      </c>
      <c r="AF695" s="1" t="s">
        <v>6996</v>
      </c>
      <c r="AG695" s="1"/>
      <c r="AH695" s="1">
        <v>0.03</v>
      </c>
      <c r="AI695" s="1" t="s">
        <v>6918</v>
      </c>
      <c r="AJ695" s="43"/>
      <c r="AK695" s="324">
        <f t="shared" si="10"/>
        <v>0</v>
      </c>
    </row>
    <row r="696" spans="31:37">
      <c r="AE696" t="s">
        <v>6959</v>
      </c>
      <c r="AF696" s="1" t="s">
        <v>6997</v>
      </c>
      <c r="AG696" s="1"/>
      <c r="AH696" s="1">
        <v>0.04</v>
      </c>
      <c r="AI696" s="1" t="s">
        <v>6884</v>
      </c>
      <c r="AJ696" s="43"/>
      <c r="AK696" s="324">
        <f t="shared" si="10"/>
        <v>0</v>
      </c>
    </row>
    <row r="697" spans="31:37">
      <c r="AE697" t="s">
        <v>6959</v>
      </c>
      <c r="AF697" s="1" t="s">
        <v>6998</v>
      </c>
      <c r="AG697" s="1"/>
      <c r="AH697" s="1">
        <v>0.08</v>
      </c>
      <c r="AI697" s="1" t="s">
        <v>6889</v>
      </c>
      <c r="AJ697" s="43"/>
      <c r="AK697" s="324">
        <f t="shared" si="10"/>
        <v>0</v>
      </c>
    </row>
    <row r="698" spans="31:37">
      <c r="AE698" t="s">
        <v>6959</v>
      </c>
      <c r="AF698" s="1" t="s">
        <v>6999</v>
      </c>
      <c r="AG698" s="1"/>
      <c r="AH698" s="1">
        <v>0.2</v>
      </c>
      <c r="AI698" s="1" t="s">
        <v>7000</v>
      </c>
      <c r="AJ698" s="43"/>
      <c r="AK698" s="324">
        <f t="shared" si="10"/>
        <v>0</v>
      </c>
    </row>
    <row r="699" spans="31:37">
      <c r="AE699" t="s">
        <v>6959</v>
      </c>
      <c r="AF699" s="1" t="s">
        <v>7001</v>
      </c>
      <c r="AG699" s="1"/>
      <c r="AH699" s="1">
        <v>0.1</v>
      </c>
      <c r="AI699" s="1" t="s">
        <v>6832</v>
      </c>
      <c r="AJ699" s="43"/>
      <c r="AK699" s="324">
        <f t="shared" si="10"/>
        <v>0</v>
      </c>
    </row>
    <row r="700" spans="31:37">
      <c r="AE700" t="s">
        <v>6959</v>
      </c>
      <c r="AF700" s="1" t="s">
        <v>7002</v>
      </c>
      <c r="AG700" s="1"/>
      <c r="AH700" s="1">
        <v>0.04</v>
      </c>
      <c r="AI700" s="1" t="s">
        <v>6884</v>
      </c>
      <c r="AJ700" s="43"/>
      <c r="AK700" s="324">
        <f t="shared" si="10"/>
        <v>0</v>
      </c>
    </row>
    <row r="701" spans="31:37">
      <c r="AE701" t="s">
        <v>6959</v>
      </c>
      <c r="AF701" s="1" t="s">
        <v>7003</v>
      </c>
      <c r="AG701" s="1"/>
      <c r="AH701" s="1">
        <v>0.06</v>
      </c>
      <c r="AI701" s="1" t="s">
        <v>7004</v>
      </c>
      <c r="AJ701" s="43"/>
      <c r="AK701" s="324">
        <f t="shared" si="10"/>
        <v>0</v>
      </c>
    </row>
    <row r="702" spans="31:37">
      <c r="AE702" t="s">
        <v>6959</v>
      </c>
      <c r="AF702" s="1" t="s">
        <v>7005</v>
      </c>
      <c r="AG702" s="1"/>
      <c r="AH702" s="1">
        <v>0.05</v>
      </c>
      <c r="AI702" s="1" t="s">
        <v>6918</v>
      </c>
      <c r="AJ702" s="43"/>
      <c r="AK702" s="324">
        <f t="shared" si="10"/>
        <v>0</v>
      </c>
    </row>
    <row r="703" spans="31:37">
      <c r="AE703" t="s">
        <v>6959</v>
      </c>
      <c r="AF703" s="1" t="s">
        <v>7006</v>
      </c>
      <c r="AG703" s="1"/>
      <c r="AH703" s="1">
        <v>0.03</v>
      </c>
      <c r="AI703" s="1">
        <v>12</v>
      </c>
      <c r="AJ703" s="43"/>
      <c r="AK703" s="324">
        <f t="shared" si="10"/>
        <v>0</v>
      </c>
    </row>
    <row r="704" spans="31:37">
      <c r="AE704" t="s">
        <v>6959</v>
      </c>
      <c r="AF704" s="1" t="s">
        <v>7007</v>
      </c>
      <c r="AG704" s="1"/>
      <c r="AH704" s="1">
        <v>0.04</v>
      </c>
      <c r="AI704" s="1">
        <v>12</v>
      </c>
      <c r="AJ704" s="43"/>
      <c r="AK704" s="324">
        <f t="shared" si="10"/>
        <v>0</v>
      </c>
    </row>
    <row r="705" spans="31:37">
      <c r="AE705" t="s">
        <v>6959</v>
      </c>
      <c r="AF705" s="1" t="s">
        <v>7008</v>
      </c>
      <c r="AG705" s="1"/>
      <c r="AH705" s="1">
        <v>0.1</v>
      </c>
      <c r="AI705" s="1">
        <v>24</v>
      </c>
      <c r="AJ705" s="43"/>
      <c r="AK705" s="324">
        <f t="shared" si="10"/>
        <v>0</v>
      </c>
    </row>
    <row r="706" spans="31:37">
      <c r="AE706" t="s">
        <v>6959</v>
      </c>
      <c r="AF706" s="1" t="s">
        <v>7009</v>
      </c>
      <c r="AG706" s="1"/>
      <c r="AH706" s="1">
        <v>2</v>
      </c>
      <c r="AI706" s="1">
        <v>25</v>
      </c>
      <c r="AJ706" s="43"/>
      <c r="AK706" s="324">
        <f t="shared" si="10"/>
        <v>0</v>
      </c>
    </row>
    <row r="707" spans="31:37">
      <c r="AE707" t="s">
        <v>6959</v>
      </c>
      <c r="AF707" s="1" t="s">
        <v>7010</v>
      </c>
      <c r="AG707" s="1"/>
      <c r="AH707" s="1">
        <v>6</v>
      </c>
      <c r="AI707" s="1" t="s">
        <v>6918</v>
      </c>
      <c r="AJ707" s="43"/>
      <c r="AK707" s="324">
        <f t="shared" si="10"/>
        <v>0</v>
      </c>
    </row>
    <row r="708" spans="31:37">
      <c r="AE708" t="s">
        <v>6959</v>
      </c>
      <c r="AF708" s="1" t="s">
        <v>7011</v>
      </c>
      <c r="AG708" s="1"/>
      <c r="AH708" s="1">
        <v>0.02</v>
      </c>
      <c r="AI708" s="1" t="s">
        <v>6839</v>
      </c>
      <c r="AJ708" s="43"/>
      <c r="AK708" s="324">
        <f t="shared" ref="AK708:AK771" si="11">AJ708*AH708</f>
        <v>0</v>
      </c>
    </row>
    <row r="709" spans="31:37">
      <c r="AE709" t="s">
        <v>6959</v>
      </c>
      <c r="AF709" s="1" t="s">
        <v>7012</v>
      </c>
      <c r="AG709" s="1"/>
      <c r="AH709" s="1">
        <v>0.03</v>
      </c>
      <c r="AI709" s="1" t="s">
        <v>7013</v>
      </c>
      <c r="AJ709" s="43"/>
      <c r="AK709" s="324">
        <f t="shared" si="11"/>
        <v>0</v>
      </c>
    </row>
    <row r="710" spans="31:37">
      <c r="AE710" t="s">
        <v>6959</v>
      </c>
      <c r="AF710" s="1" t="s">
        <v>7014</v>
      </c>
      <c r="AG710" s="1"/>
      <c r="AH710" s="1">
        <v>1</v>
      </c>
      <c r="AI710" s="1" t="s">
        <v>6832</v>
      </c>
      <c r="AJ710" s="43"/>
      <c r="AK710" s="324">
        <f t="shared" si="11"/>
        <v>0</v>
      </c>
    </row>
    <row r="711" spans="31:37">
      <c r="AE711" t="s">
        <v>6959</v>
      </c>
      <c r="AF711" s="1" t="s">
        <v>7015</v>
      </c>
      <c r="AG711" s="1"/>
      <c r="AH711" s="1">
        <v>0.04</v>
      </c>
      <c r="AI711" s="1" t="s">
        <v>6884</v>
      </c>
      <c r="AJ711" s="43"/>
      <c r="AK711" s="324">
        <f t="shared" si="11"/>
        <v>0</v>
      </c>
    </row>
    <row r="712" spans="31:37">
      <c r="AE712" t="s">
        <v>7016</v>
      </c>
      <c r="AF712" s="1" t="s">
        <v>7016</v>
      </c>
      <c r="AG712" s="1"/>
      <c r="AH712" s="1"/>
      <c r="AI712" s="1"/>
      <c r="AJ712" s="43"/>
      <c r="AK712" s="324">
        <f t="shared" si="11"/>
        <v>0</v>
      </c>
    </row>
    <row r="713" spans="31:37">
      <c r="AE713" t="s">
        <v>7016</v>
      </c>
      <c r="AF713" s="1" t="s">
        <v>7017</v>
      </c>
      <c r="AG713" s="1"/>
      <c r="AH713" s="1">
        <v>10</v>
      </c>
      <c r="AI713" s="1" t="s">
        <v>7018</v>
      </c>
      <c r="AJ713" s="43"/>
      <c r="AK713" s="324">
        <f t="shared" si="11"/>
        <v>0</v>
      </c>
    </row>
    <row r="714" spans="31:37">
      <c r="AE714" t="s">
        <v>7016</v>
      </c>
      <c r="AF714" s="1" t="s">
        <v>7019</v>
      </c>
      <c r="AG714" s="1"/>
      <c r="AH714" s="1">
        <v>0.1</v>
      </c>
      <c r="AI714" s="1" t="s">
        <v>6832</v>
      </c>
      <c r="AJ714" s="43"/>
      <c r="AK714" s="324">
        <f t="shared" si="11"/>
        <v>0</v>
      </c>
    </row>
    <row r="715" spans="31:37">
      <c r="AE715" t="s">
        <v>7016</v>
      </c>
      <c r="AF715" s="1" t="s">
        <v>7020</v>
      </c>
      <c r="AG715" s="1"/>
      <c r="AH715" s="1">
        <v>7</v>
      </c>
      <c r="AI715" s="1" t="s">
        <v>7000</v>
      </c>
      <c r="AJ715" s="43"/>
      <c r="AK715" s="324">
        <f t="shared" si="11"/>
        <v>0</v>
      </c>
    </row>
    <row r="716" spans="31:37">
      <c r="AE716" t="s">
        <v>7016</v>
      </c>
      <c r="AF716" s="1" t="s">
        <v>7021</v>
      </c>
      <c r="AG716" s="1"/>
      <c r="AH716" s="1">
        <v>1</v>
      </c>
      <c r="AI716" s="1" t="s">
        <v>6834</v>
      </c>
      <c r="AJ716" s="43"/>
      <c r="AK716" s="324">
        <f t="shared" si="11"/>
        <v>0</v>
      </c>
    </row>
    <row r="717" spans="31:37">
      <c r="AE717" t="s">
        <v>7016</v>
      </c>
      <c r="AF717" s="1" t="s">
        <v>7022</v>
      </c>
      <c r="AG717" s="1"/>
      <c r="AH717" s="1">
        <v>3</v>
      </c>
      <c r="AI717" s="1" t="s">
        <v>6834</v>
      </c>
      <c r="AJ717" s="43"/>
      <c r="AK717" s="324">
        <f t="shared" si="11"/>
        <v>0</v>
      </c>
    </row>
    <row r="718" spans="31:37">
      <c r="AE718" t="s">
        <v>7016</v>
      </c>
      <c r="AF718" s="1" t="s">
        <v>7023</v>
      </c>
      <c r="AG718" s="1"/>
      <c r="AH718" s="1">
        <v>1</v>
      </c>
      <c r="AI718" s="1" t="s">
        <v>6839</v>
      </c>
      <c r="AJ718" s="43"/>
      <c r="AK718" s="324">
        <f t="shared" si="11"/>
        <v>0</v>
      </c>
    </row>
    <row r="719" spans="31:37">
      <c r="AE719" t="s">
        <v>7016</v>
      </c>
      <c r="AF719" s="1" t="s">
        <v>7024</v>
      </c>
      <c r="AG719" s="1"/>
      <c r="AH719" s="1">
        <v>0.8</v>
      </c>
      <c r="AI719" s="1" t="s">
        <v>6834</v>
      </c>
      <c r="AJ719" s="43"/>
      <c r="AK719" s="324">
        <f t="shared" si="11"/>
        <v>0</v>
      </c>
    </row>
    <row r="720" spans="31:37">
      <c r="AE720" t="s">
        <v>7016</v>
      </c>
      <c r="AF720" s="1" t="s">
        <v>7025</v>
      </c>
      <c r="AG720" s="1"/>
      <c r="AH720" s="1">
        <v>1</v>
      </c>
      <c r="AI720" s="1" t="s">
        <v>6834</v>
      </c>
      <c r="AJ720" s="43"/>
      <c r="AK720" s="324">
        <f t="shared" si="11"/>
        <v>0</v>
      </c>
    </row>
    <row r="721" spans="31:37">
      <c r="AE721" t="s">
        <v>7016</v>
      </c>
      <c r="AF721" s="1" t="s">
        <v>7026</v>
      </c>
      <c r="AG721" s="1"/>
      <c r="AH721" s="1">
        <v>0.7</v>
      </c>
      <c r="AI721" s="1" t="s">
        <v>6889</v>
      </c>
      <c r="AJ721" s="43"/>
      <c r="AK721" s="324">
        <f t="shared" si="11"/>
        <v>0</v>
      </c>
    </row>
    <row r="722" spans="31:37">
      <c r="AE722" t="s">
        <v>7016</v>
      </c>
      <c r="AF722" s="1" t="s">
        <v>7027</v>
      </c>
      <c r="AG722" s="1"/>
      <c r="AH722" s="1">
        <v>10</v>
      </c>
      <c r="AI722" s="1" t="s">
        <v>6841</v>
      </c>
      <c r="AJ722" s="43"/>
      <c r="AK722" s="324">
        <f t="shared" si="11"/>
        <v>0</v>
      </c>
    </row>
    <row r="723" spans="31:37">
      <c r="AE723" t="s">
        <v>7016</v>
      </c>
      <c r="AF723" s="1" t="s">
        <v>7028</v>
      </c>
      <c r="AG723" s="1"/>
      <c r="AH723" s="1">
        <v>0.1</v>
      </c>
      <c r="AI723" s="1" t="s">
        <v>6834</v>
      </c>
      <c r="AJ723" s="43"/>
      <c r="AK723" s="324">
        <f t="shared" si="11"/>
        <v>0</v>
      </c>
    </row>
    <row r="724" spans="31:37">
      <c r="AE724" t="s">
        <v>7016</v>
      </c>
      <c r="AF724" s="1" t="s">
        <v>7029</v>
      </c>
      <c r="AG724" s="1"/>
      <c r="AH724" s="1">
        <v>2</v>
      </c>
      <c r="AI724" s="1" t="s">
        <v>6832</v>
      </c>
      <c r="AJ724" s="43"/>
      <c r="AK724" s="324">
        <f t="shared" si="11"/>
        <v>0</v>
      </c>
    </row>
    <row r="725" spans="31:37">
      <c r="AE725" t="s">
        <v>7016</v>
      </c>
      <c r="AF725" s="1" t="s">
        <v>7030</v>
      </c>
      <c r="AG725" s="1"/>
      <c r="AH725" s="1">
        <v>10</v>
      </c>
      <c r="AI725" s="1" t="s">
        <v>6841</v>
      </c>
      <c r="AJ725" s="43"/>
      <c r="AK725" s="324">
        <f t="shared" si="11"/>
        <v>0</v>
      </c>
    </row>
    <row r="726" spans="31:37">
      <c r="AE726" t="s">
        <v>7016</v>
      </c>
      <c r="AF726" s="1" t="s">
        <v>7031</v>
      </c>
      <c r="AG726" s="1"/>
      <c r="AH726" s="1">
        <v>3</v>
      </c>
      <c r="AI726" s="1" t="s">
        <v>6839</v>
      </c>
      <c r="AJ726" s="43"/>
      <c r="AK726" s="324">
        <f t="shared" si="11"/>
        <v>0</v>
      </c>
    </row>
    <row r="727" spans="31:37">
      <c r="AE727" t="s">
        <v>7016</v>
      </c>
      <c r="AF727" s="1" t="s">
        <v>7032</v>
      </c>
      <c r="AG727" s="1"/>
      <c r="AH727" s="1">
        <v>3</v>
      </c>
      <c r="AI727" s="1" t="s">
        <v>6839</v>
      </c>
      <c r="AJ727" s="43"/>
      <c r="AK727" s="324">
        <f t="shared" si="11"/>
        <v>0</v>
      </c>
    </row>
    <row r="728" spans="31:37">
      <c r="AE728" t="s">
        <v>7016</v>
      </c>
      <c r="AF728" s="1" t="s">
        <v>7033</v>
      </c>
      <c r="AG728" s="1"/>
      <c r="AH728" s="1">
        <v>1</v>
      </c>
      <c r="AI728" s="1" t="s">
        <v>7034</v>
      </c>
      <c r="AJ728" s="43"/>
      <c r="AK728" s="324">
        <f t="shared" si="11"/>
        <v>0</v>
      </c>
    </row>
    <row r="729" spans="31:37">
      <c r="AE729" t="s">
        <v>7016</v>
      </c>
      <c r="AF729" s="1" t="s">
        <v>7035</v>
      </c>
      <c r="AG729" s="1"/>
      <c r="AH729" s="1">
        <v>1</v>
      </c>
      <c r="AI729" s="1" t="s">
        <v>7036</v>
      </c>
      <c r="AJ729" s="43"/>
      <c r="AK729" s="324">
        <f t="shared" si="11"/>
        <v>0</v>
      </c>
    </row>
    <row r="730" spans="31:37">
      <c r="AE730" t="s">
        <v>7016</v>
      </c>
      <c r="AF730" s="1" t="s">
        <v>7037</v>
      </c>
      <c r="AG730" s="1"/>
      <c r="AH730" s="1">
        <v>4</v>
      </c>
      <c r="AI730" s="1" t="s">
        <v>6839</v>
      </c>
      <c r="AJ730" s="43"/>
      <c r="AK730" s="324">
        <f t="shared" si="11"/>
        <v>0</v>
      </c>
    </row>
    <row r="731" spans="31:37">
      <c r="AE731" t="s">
        <v>7016</v>
      </c>
      <c r="AF731" s="1" t="s">
        <v>7038</v>
      </c>
      <c r="AG731" s="1"/>
      <c r="AH731" s="1">
        <v>10</v>
      </c>
      <c r="AI731" s="1" t="s">
        <v>6841</v>
      </c>
      <c r="AJ731" s="43"/>
      <c r="AK731" s="324">
        <f t="shared" si="11"/>
        <v>0</v>
      </c>
    </row>
    <row r="732" spans="31:37">
      <c r="AE732" t="s">
        <v>7016</v>
      </c>
      <c r="AF732" s="1" t="s">
        <v>7039</v>
      </c>
      <c r="AG732" s="1"/>
      <c r="AH732" s="1">
        <v>3</v>
      </c>
      <c r="AI732" s="1" t="s">
        <v>6841</v>
      </c>
      <c r="AJ732" s="43"/>
      <c r="AK732" s="324">
        <f t="shared" si="11"/>
        <v>0</v>
      </c>
    </row>
    <row r="733" spans="31:37">
      <c r="AE733" t="s">
        <v>7016</v>
      </c>
      <c r="AF733" s="1" t="s">
        <v>7040</v>
      </c>
      <c r="AG733" s="1"/>
      <c r="AH733" s="1">
        <v>3</v>
      </c>
      <c r="AI733" s="1" t="s">
        <v>7036</v>
      </c>
      <c r="AJ733" s="43"/>
      <c r="AK733" s="324">
        <f t="shared" si="11"/>
        <v>0</v>
      </c>
    </row>
    <row r="734" spans="31:37">
      <c r="AE734" t="s">
        <v>7016</v>
      </c>
      <c r="AF734" s="1" t="s">
        <v>7041</v>
      </c>
      <c r="AG734" s="1"/>
      <c r="AH734" s="1">
        <v>0.1</v>
      </c>
      <c r="AI734" s="1" t="s">
        <v>6839</v>
      </c>
      <c r="AJ734" s="43"/>
      <c r="AK734" s="324">
        <f t="shared" si="11"/>
        <v>0</v>
      </c>
    </row>
    <row r="735" spans="31:37">
      <c r="AE735" t="s">
        <v>7016</v>
      </c>
      <c r="AF735" s="1" t="s">
        <v>7042</v>
      </c>
      <c r="AG735" s="1"/>
      <c r="AH735" s="1">
        <v>1</v>
      </c>
      <c r="AI735" s="1" t="s">
        <v>6841</v>
      </c>
      <c r="AJ735" s="43"/>
      <c r="AK735" s="324">
        <f t="shared" si="11"/>
        <v>0</v>
      </c>
    </row>
    <row r="736" spans="31:37">
      <c r="AE736" t="s">
        <v>7016</v>
      </c>
      <c r="AF736" s="1" t="s">
        <v>7043</v>
      </c>
      <c r="AG736" s="1"/>
      <c r="AH736" s="1">
        <v>1</v>
      </c>
      <c r="AI736" s="1" t="s">
        <v>6832</v>
      </c>
      <c r="AJ736" s="43"/>
      <c r="AK736" s="324">
        <f t="shared" si="11"/>
        <v>0</v>
      </c>
    </row>
    <row r="737" spans="31:37">
      <c r="AE737" t="s">
        <v>7016</v>
      </c>
      <c r="AF737" s="1" t="s">
        <v>7044</v>
      </c>
      <c r="AG737" s="1"/>
      <c r="AH737" s="1">
        <v>5</v>
      </c>
      <c r="AI737" s="1" t="s">
        <v>7045</v>
      </c>
      <c r="AJ737" s="43"/>
      <c r="AK737" s="324">
        <f t="shared" si="11"/>
        <v>0</v>
      </c>
    </row>
    <row r="738" spans="31:37">
      <c r="AE738" t="s">
        <v>7016</v>
      </c>
      <c r="AF738" s="1" t="s">
        <v>7046</v>
      </c>
      <c r="AG738" s="1"/>
      <c r="AH738" s="1">
        <v>3</v>
      </c>
      <c r="AI738" s="1" t="s">
        <v>6839</v>
      </c>
      <c r="AJ738" s="43"/>
      <c r="AK738" s="324">
        <f t="shared" si="11"/>
        <v>0</v>
      </c>
    </row>
    <row r="739" spans="31:37">
      <c r="AE739" t="s">
        <v>7016</v>
      </c>
      <c r="AF739" s="1" t="s">
        <v>7047</v>
      </c>
      <c r="AG739" s="1"/>
      <c r="AH739" s="1">
        <v>6</v>
      </c>
      <c r="AI739" s="1" t="s">
        <v>7048</v>
      </c>
      <c r="AJ739" s="43"/>
      <c r="AK739" s="324">
        <f t="shared" si="11"/>
        <v>0</v>
      </c>
    </row>
    <row r="740" spans="31:37">
      <c r="AE740" t="s">
        <v>7016</v>
      </c>
      <c r="AF740" s="1" t="s">
        <v>7049</v>
      </c>
      <c r="AG740" s="1"/>
      <c r="AH740" s="1">
        <v>1</v>
      </c>
      <c r="AI740" s="1" t="s">
        <v>6834</v>
      </c>
      <c r="AJ740" s="43"/>
      <c r="AK740" s="324">
        <f t="shared" si="11"/>
        <v>0</v>
      </c>
    </row>
    <row r="741" spans="31:37">
      <c r="AE741" t="s">
        <v>7016</v>
      </c>
      <c r="AF741" s="1" t="s">
        <v>7050</v>
      </c>
      <c r="AG741" s="1"/>
      <c r="AH741" s="1"/>
      <c r="AI741" s="1"/>
      <c r="AJ741" s="43"/>
      <c r="AK741" s="324">
        <f t="shared" si="11"/>
        <v>0</v>
      </c>
    </row>
    <row r="742" spans="31:37">
      <c r="AE742" t="s">
        <v>7016</v>
      </c>
      <c r="AF742" s="1" t="s">
        <v>6554</v>
      </c>
      <c r="AG742" s="1"/>
      <c r="AH742" s="1"/>
      <c r="AI742" s="1"/>
      <c r="AJ742" s="43"/>
      <c r="AK742" s="324">
        <f t="shared" si="11"/>
        <v>0</v>
      </c>
    </row>
    <row r="743" spans="31:37">
      <c r="AE743" t="s">
        <v>7052</v>
      </c>
      <c r="AF743" s="1" t="s">
        <v>7052</v>
      </c>
      <c r="AG743" s="1"/>
      <c r="AH743" s="1"/>
      <c r="AI743" s="1"/>
      <c r="AJ743" s="43"/>
      <c r="AK743" s="324">
        <f t="shared" si="11"/>
        <v>0</v>
      </c>
    </row>
    <row r="744" spans="31:37">
      <c r="AE744" t="s">
        <v>7052</v>
      </c>
      <c r="AF744" s="1" t="s">
        <v>7053</v>
      </c>
      <c r="AG744" s="1"/>
      <c r="AH744" s="1">
        <v>10</v>
      </c>
      <c r="AI744" s="1"/>
      <c r="AJ744" s="43"/>
      <c r="AK744" s="324">
        <f t="shared" si="11"/>
        <v>0</v>
      </c>
    </row>
    <row r="745" spans="31:37">
      <c r="AE745" t="s">
        <v>7052</v>
      </c>
      <c r="AF745" s="1" t="s">
        <v>7054</v>
      </c>
      <c r="AG745" s="1"/>
      <c r="AH745" s="1">
        <v>4</v>
      </c>
      <c r="AI745" s="1"/>
      <c r="AJ745" s="43"/>
      <c r="AK745" s="324">
        <f t="shared" si="11"/>
        <v>0</v>
      </c>
    </row>
    <row r="746" spans="31:37">
      <c r="AE746" t="s">
        <v>7052</v>
      </c>
      <c r="AF746" s="1" t="s">
        <v>7055</v>
      </c>
      <c r="AG746" s="1"/>
      <c r="AH746" s="1">
        <v>10</v>
      </c>
      <c r="AI746" s="1"/>
      <c r="AJ746" s="43"/>
      <c r="AK746" s="324">
        <f t="shared" si="11"/>
        <v>0</v>
      </c>
    </row>
    <row r="747" spans="31:37">
      <c r="AE747" t="s">
        <v>7052</v>
      </c>
      <c r="AF747" s="1" t="s">
        <v>7056</v>
      </c>
      <c r="AG747" s="1"/>
      <c r="AH747" s="1">
        <v>60</v>
      </c>
      <c r="AI747" s="1"/>
      <c r="AJ747" s="43"/>
      <c r="AK747" s="324">
        <f t="shared" si="11"/>
        <v>0</v>
      </c>
    </row>
    <row r="748" spans="31:37">
      <c r="AE748" t="s">
        <v>7052</v>
      </c>
      <c r="AF748" s="1" t="s">
        <v>7057</v>
      </c>
      <c r="AG748" s="1"/>
      <c r="AH748" s="1">
        <v>8</v>
      </c>
      <c r="AI748" s="1"/>
      <c r="AJ748" s="43"/>
      <c r="AK748" s="324">
        <f t="shared" si="11"/>
        <v>0</v>
      </c>
    </row>
    <row r="749" spans="31:37">
      <c r="AE749" t="s">
        <v>7052</v>
      </c>
      <c r="AF749" s="1" t="s">
        <v>7058</v>
      </c>
      <c r="AG749" s="1"/>
      <c r="AH749" s="1">
        <v>0.09</v>
      </c>
      <c r="AI749" s="1"/>
      <c r="AJ749" s="43"/>
      <c r="AK749" s="324">
        <f t="shared" si="11"/>
        <v>0</v>
      </c>
    </row>
    <row r="750" spans="31:37">
      <c r="AE750" t="s">
        <v>7052</v>
      </c>
      <c r="AF750" s="1" t="s">
        <v>7059</v>
      </c>
      <c r="AG750" s="1"/>
      <c r="AH750" s="1">
        <v>0.1</v>
      </c>
      <c r="AI750" s="1"/>
      <c r="AJ750" s="43"/>
      <c r="AK750" s="324">
        <f t="shared" si="11"/>
        <v>0</v>
      </c>
    </row>
    <row r="751" spans="31:37">
      <c r="AE751" t="s">
        <v>7052</v>
      </c>
      <c r="AF751" s="1" t="s">
        <v>7060</v>
      </c>
      <c r="AG751" s="1"/>
      <c r="AH751" s="1">
        <v>0.04</v>
      </c>
      <c r="AI751" s="1"/>
      <c r="AJ751" s="43"/>
      <c r="AK751" s="324">
        <f t="shared" si="11"/>
        <v>0</v>
      </c>
    </row>
    <row r="752" spans="31:37">
      <c r="AE752" t="s">
        <v>7052</v>
      </c>
      <c r="AF752" s="1" t="s">
        <v>7061</v>
      </c>
      <c r="AG752" s="1"/>
      <c r="AH752" s="1">
        <v>7.0000000000000007E-2</v>
      </c>
      <c r="AI752" s="1"/>
      <c r="AJ752" s="43"/>
      <c r="AK752" s="324">
        <f t="shared" si="11"/>
        <v>0</v>
      </c>
    </row>
    <row r="753" spans="31:37">
      <c r="AE753" t="s">
        <v>7052</v>
      </c>
      <c r="AF753" s="1" t="s">
        <v>7062</v>
      </c>
      <c r="AG753" s="1"/>
      <c r="AH753" s="1">
        <v>0.02</v>
      </c>
      <c r="AI753" s="1"/>
      <c r="AJ753" s="43"/>
      <c r="AK753" s="324">
        <f t="shared" si="11"/>
        <v>0</v>
      </c>
    </row>
    <row r="754" spans="31:37">
      <c r="AE754" t="s">
        <v>7052</v>
      </c>
      <c r="AF754" s="1" t="s">
        <v>7063</v>
      </c>
      <c r="AG754" s="1"/>
      <c r="AH754" s="1">
        <v>0.16</v>
      </c>
      <c r="AI754" s="1"/>
      <c r="AJ754" s="43"/>
      <c r="AK754" s="324">
        <f t="shared" si="11"/>
        <v>0</v>
      </c>
    </row>
    <row r="755" spans="31:37">
      <c r="AE755" t="s">
        <v>7052</v>
      </c>
      <c r="AF755" s="1" t="s">
        <v>7064</v>
      </c>
      <c r="AG755" s="1"/>
      <c r="AH755" s="1">
        <v>0.2</v>
      </c>
      <c r="AI755" s="1"/>
      <c r="AJ755" s="43"/>
      <c r="AK755" s="324">
        <f t="shared" si="11"/>
        <v>0</v>
      </c>
    </row>
    <row r="756" spans="31:37">
      <c r="AE756" t="s">
        <v>7052</v>
      </c>
      <c r="AF756" s="1" t="s">
        <v>7065</v>
      </c>
      <c r="AG756" s="1"/>
      <c r="AH756" s="1">
        <v>7.0000000000000007E-2</v>
      </c>
      <c r="AI756" s="1"/>
      <c r="AJ756" s="43"/>
      <c r="AK756" s="324">
        <f t="shared" si="11"/>
        <v>0</v>
      </c>
    </row>
    <row r="757" spans="31:37">
      <c r="AE757" t="s">
        <v>7052</v>
      </c>
      <c r="AF757" s="1" t="s">
        <v>7066</v>
      </c>
      <c r="AG757" s="1"/>
      <c r="AH757" s="1">
        <v>0.12</v>
      </c>
      <c r="AI757" s="1"/>
      <c r="AJ757" s="43"/>
      <c r="AK757" s="324">
        <f t="shared" si="11"/>
        <v>0</v>
      </c>
    </row>
    <row r="758" spans="31:37">
      <c r="AE758" t="s">
        <v>7052</v>
      </c>
      <c r="AF758" s="1" t="s">
        <v>7067</v>
      </c>
      <c r="AG758" s="1"/>
      <c r="AH758" s="1">
        <v>0.03</v>
      </c>
      <c r="AI758" s="1"/>
      <c r="AJ758" s="43"/>
      <c r="AK758" s="324">
        <f t="shared" si="11"/>
        <v>0</v>
      </c>
    </row>
    <row r="759" spans="31:37">
      <c r="AE759" t="s">
        <v>7052</v>
      </c>
      <c r="AF759" s="1" t="s">
        <v>7068</v>
      </c>
      <c r="AG759" s="1"/>
      <c r="AH759" s="1">
        <v>30</v>
      </c>
      <c r="AI759" s="1"/>
      <c r="AJ759" s="43"/>
      <c r="AK759" s="324">
        <f t="shared" si="11"/>
        <v>0</v>
      </c>
    </row>
    <row r="760" spans="31:37">
      <c r="AE760" t="s">
        <v>7052</v>
      </c>
      <c r="AF760" s="1" t="s">
        <v>7069</v>
      </c>
      <c r="AG760" s="1"/>
      <c r="AH760" s="1">
        <v>10</v>
      </c>
      <c r="AI760" s="1"/>
      <c r="AJ760" s="43"/>
      <c r="AK760" s="324">
        <f t="shared" si="11"/>
        <v>0</v>
      </c>
    </row>
    <row r="761" spans="31:37">
      <c r="AE761" t="s">
        <v>7052</v>
      </c>
      <c r="AF761" s="1" t="s">
        <v>7070</v>
      </c>
      <c r="AG761" s="1"/>
      <c r="AH761" s="1">
        <v>5</v>
      </c>
      <c r="AI761" s="1"/>
      <c r="AJ761" s="43"/>
      <c r="AK761" s="324">
        <f t="shared" si="11"/>
        <v>0</v>
      </c>
    </row>
    <row r="762" spans="31:37">
      <c r="AE762" t="s">
        <v>7052</v>
      </c>
      <c r="AF762" s="1" t="s">
        <v>7071</v>
      </c>
      <c r="AG762" s="1"/>
      <c r="AH762" s="1">
        <v>5</v>
      </c>
      <c r="AI762" s="1"/>
      <c r="AJ762" s="43"/>
      <c r="AK762" s="324">
        <f t="shared" si="11"/>
        <v>0</v>
      </c>
    </row>
    <row r="763" spans="31:37">
      <c r="AE763" t="s">
        <v>7052</v>
      </c>
      <c r="AF763" s="1" t="s">
        <v>7072</v>
      </c>
      <c r="AG763" s="1"/>
      <c r="AH763" s="1">
        <v>15</v>
      </c>
      <c r="AI763" s="1"/>
      <c r="AJ763" s="43"/>
      <c r="AK763" s="324">
        <f t="shared" si="11"/>
        <v>0</v>
      </c>
    </row>
    <row r="764" spans="31:37">
      <c r="AE764" t="s">
        <v>7052</v>
      </c>
      <c r="AF764" s="1" t="s">
        <v>7073</v>
      </c>
      <c r="AG764" s="1"/>
      <c r="AH764" s="1">
        <v>0.5</v>
      </c>
      <c r="AI764" s="1"/>
      <c r="AJ764" s="43"/>
      <c r="AK764" s="324">
        <f t="shared" si="11"/>
        <v>0</v>
      </c>
    </row>
    <row r="765" spans="31:37">
      <c r="AE765" t="s">
        <v>7052</v>
      </c>
      <c r="AF765" s="1" t="s">
        <v>7074</v>
      </c>
      <c r="AG765" s="1"/>
      <c r="AH765" s="1">
        <v>0.1</v>
      </c>
      <c r="AI765" s="1"/>
      <c r="AJ765" s="43"/>
      <c r="AK765" s="324">
        <f t="shared" si="11"/>
        <v>0</v>
      </c>
    </row>
    <row r="766" spans="31:37">
      <c r="AE766" t="s">
        <v>7052</v>
      </c>
      <c r="AF766" s="1" t="s">
        <v>7075</v>
      </c>
      <c r="AG766" s="1"/>
      <c r="AH766" s="1">
        <v>0.1</v>
      </c>
      <c r="AI766" s="1"/>
      <c r="AJ766" s="43"/>
      <c r="AK766" s="324">
        <f t="shared" si="11"/>
        <v>0</v>
      </c>
    </row>
    <row r="767" spans="31:37">
      <c r="AE767" t="s">
        <v>7052</v>
      </c>
      <c r="AF767" s="1" t="s">
        <v>7076</v>
      </c>
      <c r="AG767" s="1"/>
      <c r="AH767" s="1">
        <v>0.1</v>
      </c>
      <c r="AI767" s="1"/>
      <c r="AJ767" s="43"/>
      <c r="AK767" s="324">
        <f t="shared" si="11"/>
        <v>0</v>
      </c>
    </row>
    <row r="768" spans="31:37">
      <c r="AE768" t="s">
        <v>7052</v>
      </c>
      <c r="AF768" s="1" t="s">
        <v>7077</v>
      </c>
      <c r="AG768" s="1"/>
      <c r="AH768" s="1">
        <v>0.1</v>
      </c>
      <c r="AI768" s="1"/>
      <c r="AJ768" s="43"/>
      <c r="AK768" s="324">
        <f t="shared" si="11"/>
        <v>0</v>
      </c>
    </row>
    <row r="769" spans="31:37">
      <c r="AE769" t="s">
        <v>7052</v>
      </c>
      <c r="AF769" s="1" t="s">
        <v>7078</v>
      </c>
      <c r="AG769" s="1"/>
      <c r="AH769" s="1">
        <v>1</v>
      </c>
      <c r="AI769" s="1"/>
      <c r="AJ769" s="43"/>
      <c r="AK769" s="324">
        <f t="shared" si="11"/>
        <v>0</v>
      </c>
    </row>
    <row r="770" spans="31:37">
      <c r="AE770" t="s">
        <v>7052</v>
      </c>
      <c r="AF770" s="1" t="s">
        <v>7079</v>
      </c>
      <c r="AG770" s="1"/>
      <c r="AH770" s="1">
        <v>1</v>
      </c>
      <c r="AI770" s="1"/>
      <c r="AJ770" s="43"/>
      <c r="AK770" s="324">
        <f t="shared" si="11"/>
        <v>0</v>
      </c>
    </row>
    <row r="771" spans="31:37">
      <c r="AE771" t="s">
        <v>7052</v>
      </c>
      <c r="AF771" s="1" t="s">
        <v>7080</v>
      </c>
      <c r="AG771" s="1"/>
      <c r="AH771" s="1">
        <v>1</v>
      </c>
      <c r="AI771" s="1"/>
      <c r="AJ771" s="43"/>
      <c r="AK771" s="324">
        <f t="shared" si="11"/>
        <v>0</v>
      </c>
    </row>
    <row r="772" spans="31:37">
      <c r="AE772" t="s">
        <v>7052</v>
      </c>
      <c r="AF772" s="1" t="s">
        <v>7081</v>
      </c>
      <c r="AG772" s="1"/>
      <c r="AH772" s="1">
        <v>1</v>
      </c>
      <c r="AI772" s="1"/>
      <c r="AJ772" s="43"/>
      <c r="AK772" s="324">
        <f t="shared" ref="AK772:AK835" si="12">AJ772*AH772</f>
        <v>0</v>
      </c>
    </row>
    <row r="773" spans="31:37">
      <c r="AE773" t="s">
        <v>7052</v>
      </c>
      <c r="AF773" s="1" t="s">
        <v>7082</v>
      </c>
      <c r="AG773" s="1"/>
      <c r="AH773" s="1">
        <v>1</v>
      </c>
      <c r="AI773" s="1"/>
      <c r="AJ773" s="43"/>
      <c r="AK773" s="324">
        <f t="shared" si="12"/>
        <v>0</v>
      </c>
    </row>
    <row r="774" spans="31:37">
      <c r="AE774" t="s">
        <v>7052</v>
      </c>
      <c r="AF774" s="1" t="s">
        <v>7083</v>
      </c>
      <c r="AG774" s="1"/>
      <c r="AH774" s="1">
        <v>1</v>
      </c>
      <c r="AI774" s="1"/>
      <c r="AJ774" s="43"/>
      <c r="AK774" s="324">
        <f t="shared" si="12"/>
        <v>0</v>
      </c>
    </row>
    <row r="775" spans="31:37">
      <c r="AE775" t="s">
        <v>7052</v>
      </c>
      <c r="AF775" s="1" t="s">
        <v>7084</v>
      </c>
      <c r="AG775" s="1"/>
      <c r="AH775" s="1">
        <v>1</v>
      </c>
      <c r="AI775" s="1"/>
      <c r="AJ775" s="43"/>
      <c r="AK775" s="324">
        <f t="shared" si="12"/>
        <v>0</v>
      </c>
    </row>
    <row r="776" spans="31:37">
      <c r="AE776" t="s">
        <v>7052</v>
      </c>
      <c r="AF776" s="1" t="s">
        <v>7085</v>
      </c>
      <c r="AG776" s="1"/>
      <c r="AH776" s="1">
        <v>1</v>
      </c>
      <c r="AI776" s="1"/>
      <c r="AJ776" s="43"/>
      <c r="AK776" s="324">
        <f t="shared" si="12"/>
        <v>0</v>
      </c>
    </row>
    <row r="777" spans="31:37">
      <c r="AE777" t="s">
        <v>7052</v>
      </c>
      <c r="AF777" s="1" t="s">
        <v>7086</v>
      </c>
      <c r="AG777" s="1"/>
      <c r="AH777" s="1">
        <v>0.1</v>
      </c>
      <c r="AI777" s="1"/>
      <c r="AJ777" s="43"/>
      <c r="AK777" s="324">
        <f t="shared" si="12"/>
        <v>0</v>
      </c>
    </row>
    <row r="778" spans="31:37">
      <c r="AE778" t="s">
        <v>7052</v>
      </c>
      <c r="AF778" s="1" t="s">
        <v>7087</v>
      </c>
      <c r="AG778" s="1"/>
      <c r="AH778" s="1">
        <v>0.1</v>
      </c>
      <c r="AI778" s="1"/>
      <c r="AJ778" s="43"/>
      <c r="AK778" s="324">
        <f t="shared" si="12"/>
        <v>0</v>
      </c>
    </row>
    <row r="779" spans="31:37">
      <c r="AE779" t="s">
        <v>7052</v>
      </c>
      <c r="AF779" s="1" t="s">
        <v>7088</v>
      </c>
      <c r="AG779" s="1"/>
      <c r="AH779" s="1">
        <v>0.1</v>
      </c>
      <c r="AI779" s="1"/>
      <c r="AJ779" s="43"/>
      <c r="AK779" s="324">
        <f t="shared" si="12"/>
        <v>0</v>
      </c>
    </row>
    <row r="780" spans="31:37">
      <c r="AE780" t="s">
        <v>7052</v>
      </c>
      <c r="AF780" s="1" t="s">
        <v>7089</v>
      </c>
      <c r="AG780" s="1"/>
      <c r="AH780" s="1">
        <v>0.1</v>
      </c>
      <c r="AI780" s="1"/>
      <c r="AJ780" s="43"/>
      <c r="AK780" s="324">
        <f t="shared" si="12"/>
        <v>0</v>
      </c>
    </row>
    <row r="781" spans="31:37">
      <c r="AE781" t="s">
        <v>7052</v>
      </c>
      <c r="AF781" s="1" t="s">
        <v>7090</v>
      </c>
      <c r="AG781" s="1"/>
      <c r="AH781" s="1">
        <v>25</v>
      </c>
      <c r="AI781" s="1"/>
      <c r="AJ781" s="43"/>
      <c r="AK781" s="324">
        <f t="shared" si="12"/>
        <v>0</v>
      </c>
    </row>
    <row r="782" spans="31:37">
      <c r="AE782" t="s">
        <v>7052</v>
      </c>
      <c r="AF782" s="1" t="s">
        <v>7091</v>
      </c>
      <c r="AG782" s="1"/>
      <c r="AH782" s="1">
        <v>0.1</v>
      </c>
      <c r="AI782" s="1"/>
      <c r="AJ782" s="43"/>
      <c r="AK782" s="324">
        <f t="shared" si="12"/>
        <v>0</v>
      </c>
    </row>
    <row r="783" spans="31:37">
      <c r="AE783" t="s">
        <v>7052</v>
      </c>
      <c r="AF783" s="1" t="s">
        <v>7092</v>
      </c>
      <c r="AG783" s="1"/>
      <c r="AH783" s="1">
        <v>0.04</v>
      </c>
      <c r="AI783" s="1"/>
      <c r="AJ783" s="43"/>
      <c r="AK783" s="324">
        <f t="shared" si="12"/>
        <v>0</v>
      </c>
    </row>
    <row r="784" spans="31:37">
      <c r="AE784" t="s">
        <v>7052</v>
      </c>
      <c r="AF784" s="1" t="s">
        <v>7093</v>
      </c>
      <c r="AG784" s="1"/>
      <c r="AH784" s="1">
        <v>0.2</v>
      </c>
      <c r="AI784" s="1"/>
      <c r="AJ784" s="43"/>
      <c r="AK784" s="324">
        <f t="shared" si="12"/>
        <v>0</v>
      </c>
    </row>
    <row r="785" spans="31:37">
      <c r="AE785" t="s">
        <v>7052</v>
      </c>
      <c r="AF785" s="1" t="s">
        <v>7094</v>
      </c>
      <c r="AG785" s="1"/>
      <c r="AH785" s="1">
        <v>0.02</v>
      </c>
      <c r="AI785" s="1"/>
      <c r="AJ785" s="43"/>
      <c r="AK785" s="324">
        <f t="shared" si="12"/>
        <v>0</v>
      </c>
    </row>
    <row r="786" spans="31:37">
      <c r="AE786" t="s">
        <v>7052</v>
      </c>
      <c r="AF786" s="1" t="s">
        <v>7095</v>
      </c>
      <c r="AG786" s="1"/>
      <c r="AH786" s="1">
        <v>0.04</v>
      </c>
      <c r="AI786" s="1"/>
      <c r="AJ786" s="43"/>
      <c r="AK786" s="324">
        <f t="shared" si="12"/>
        <v>0</v>
      </c>
    </row>
    <row r="787" spans="31:37">
      <c r="AE787" t="s">
        <v>7052</v>
      </c>
      <c r="AF787" s="1" t="s">
        <v>7096</v>
      </c>
      <c r="AG787" s="1"/>
      <c r="AH787" s="1">
        <v>0.2</v>
      </c>
      <c r="AI787" s="1"/>
      <c r="AJ787" s="43"/>
      <c r="AK787" s="324">
        <f t="shared" si="12"/>
        <v>0</v>
      </c>
    </row>
    <row r="788" spans="31:37">
      <c r="AE788" t="s">
        <v>7052</v>
      </c>
      <c r="AF788" s="1" t="s">
        <v>6890</v>
      </c>
      <c r="AG788" s="1"/>
      <c r="AH788" s="1">
        <v>1</v>
      </c>
      <c r="AI788" s="1" t="s">
        <v>7097</v>
      </c>
      <c r="AJ788" s="43"/>
      <c r="AK788" s="324">
        <f t="shared" si="12"/>
        <v>0</v>
      </c>
    </row>
    <row r="789" spans="31:37">
      <c r="AE789" t="s">
        <v>7052</v>
      </c>
      <c r="AF789" s="1" t="s">
        <v>7098</v>
      </c>
      <c r="AG789" s="1"/>
      <c r="AH789" s="1">
        <v>1</v>
      </c>
      <c r="AI789" s="1" t="s">
        <v>7097</v>
      </c>
      <c r="AJ789" s="43"/>
      <c r="AK789" s="324">
        <f t="shared" si="12"/>
        <v>0</v>
      </c>
    </row>
    <row r="790" spans="31:37">
      <c r="AE790" t="s">
        <v>7052</v>
      </c>
      <c r="AF790" s="1" t="s">
        <v>7099</v>
      </c>
      <c r="AG790" s="1"/>
      <c r="AH790" s="1">
        <v>1</v>
      </c>
      <c r="AI790" s="1" t="s">
        <v>7100</v>
      </c>
      <c r="AJ790" s="43"/>
      <c r="AK790" s="324">
        <f t="shared" si="12"/>
        <v>0</v>
      </c>
    </row>
    <row r="791" spans="31:37">
      <c r="AE791" t="s">
        <v>7052</v>
      </c>
      <c r="AF791" s="1" t="s">
        <v>7101</v>
      </c>
      <c r="AG791" s="1"/>
      <c r="AH791" s="1">
        <v>0.1</v>
      </c>
      <c r="AI791" s="1"/>
      <c r="AJ791" s="43"/>
      <c r="AK791" s="324">
        <f t="shared" si="12"/>
        <v>0</v>
      </c>
    </row>
    <row r="792" spans="31:37">
      <c r="AE792" t="s">
        <v>7052</v>
      </c>
      <c r="AF792" s="1" t="s">
        <v>7102</v>
      </c>
      <c r="AG792" s="1"/>
      <c r="AH792" s="1">
        <v>0.09</v>
      </c>
      <c r="AI792" s="1"/>
      <c r="AJ792" s="43"/>
      <c r="AK792" s="324">
        <f t="shared" si="12"/>
        <v>0</v>
      </c>
    </row>
    <row r="793" spans="31:37">
      <c r="AE793" t="s">
        <v>7052</v>
      </c>
      <c r="AF793" s="1" t="s">
        <v>7103</v>
      </c>
      <c r="AG793" s="1"/>
      <c r="AH793" s="1">
        <v>0.06</v>
      </c>
      <c r="AI793" s="1"/>
      <c r="AJ793" s="43"/>
      <c r="AK793" s="324">
        <f t="shared" si="12"/>
        <v>0</v>
      </c>
    </row>
    <row r="794" spans="31:37">
      <c r="AE794" t="s">
        <v>7052</v>
      </c>
      <c r="AF794" s="1" t="s">
        <v>7104</v>
      </c>
      <c r="AG794" s="1"/>
      <c r="AH794" s="1">
        <v>10</v>
      </c>
      <c r="AI794" s="1" t="s">
        <v>7105</v>
      </c>
      <c r="AJ794" s="43"/>
      <c r="AK794" s="324">
        <f t="shared" si="12"/>
        <v>0</v>
      </c>
    </row>
    <row r="795" spans="31:37">
      <c r="AE795" t="s">
        <v>7052</v>
      </c>
      <c r="AF795" s="1" t="s">
        <v>7106</v>
      </c>
      <c r="AG795" s="1"/>
      <c r="AH795" s="1">
        <v>5</v>
      </c>
      <c r="AI795" s="1"/>
      <c r="AJ795" s="43"/>
      <c r="AK795" s="324">
        <f t="shared" si="12"/>
        <v>0</v>
      </c>
    </row>
    <row r="796" spans="31:37">
      <c r="AE796" t="s">
        <v>7052</v>
      </c>
      <c r="AF796" s="1" t="s">
        <v>7107</v>
      </c>
      <c r="AG796" s="1"/>
      <c r="AH796" s="1">
        <v>40</v>
      </c>
      <c r="AI796" s="1"/>
      <c r="AJ796" s="43"/>
      <c r="AK796" s="324">
        <f t="shared" si="12"/>
        <v>0</v>
      </c>
    </row>
    <row r="797" spans="31:37">
      <c r="AE797" t="s">
        <v>7052</v>
      </c>
      <c r="AF797" s="1" t="s">
        <v>7108</v>
      </c>
      <c r="AG797" s="1"/>
      <c r="AH797" s="1">
        <v>10</v>
      </c>
      <c r="AI797" s="1" t="s">
        <v>7105</v>
      </c>
      <c r="AJ797" s="43"/>
      <c r="AK797" s="324">
        <f t="shared" si="12"/>
        <v>0</v>
      </c>
    </row>
    <row r="798" spans="31:37">
      <c r="AE798" t="s">
        <v>7052</v>
      </c>
      <c r="AF798" s="1" t="s">
        <v>7109</v>
      </c>
      <c r="AG798" s="1"/>
      <c r="AH798" s="1">
        <v>0.1</v>
      </c>
      <c r="AI798" s="1" t="s">
        <v>7110</v>
      </c>
      <c r="AJ798" s="43"/>
      <c r="AK798" s="324">
        <f t="shared" si="12"/>
        <v>0</v>
      </c>
    </row>
    <row r="799" spans="31:37">
      <c r="AE799" t="s">
        <v>7052</v>
      </c>
      <c r="AF799" s="1" t="s">
        <v>7111</v>
      </c>
      <c r="AG799" s="1"/>
      <c r="AH799" s="1">
        <v>0.1</v>
      </c>
      <c r="AI799" s="1" t="s">
        <v>7110</v>
      </c>
      <c r="AJ799" s="43"/>
      <c r="AK799" s="324">
        <f t="shared" si="12"/>
        <v>0</v>
      </c>
    </row>
    <row r="800" spans="31:37">
      <c r="AE800" t="s">
        <v>7052</v>
      </c>
      <c r="AF800" s="1" t="s">
        <v>7112</v>
      </c>
      <c r="AG800" s="1"/>
      <c r="AH800" s="1">
        <v>0.1</v>
      </c>
      <c r="AI800" s="1" t="s">
        <v>7110</v>
      </c>
      <c r="AJ800" s="43"/>
      <c r="AK800" s="324">
        <f t="shared" si="12"/>
        <v>0</v>
      </c>
    </row>
    <row r="801" spans="31:37">
      <c r="AE801" t="s">
        <v>7052</v>
      </c>
      <c r="AF801" s="1" t="s">
        <v>7113</v>
      </c>
      <c r="AG801" s="1"/>
      <c r="AH801" s="1">
        <v>3</v>
      </c>
      <c r="AI801" s="1"/>
      <c r="AJ801" s="43"/>
      <c r="AK801" s="324">
        <f t="shared" si="12"/>
        <v>0</v>
      </c>
    </row>
    <row r="802" spans="31:37">
      <c r="AE802" t="s">
        <v>7052</v>
      </c>
      <c r="AF802" s="1" t="s">
        <v>7114</v>
      </c>
      <c r="AG802" s="1"/>
      <c r="AH802" s="1">
        <v>1</v>
      </c>
      <c r="AI802" s="1"/>
      <c r="AJ802" s="43"/>
      <c r="AK802" s="324">
        <f t="shared" si="12"/>
        <v>0</v>
      </c>
    </row>
    <row r="803" spans="31:37">
      <c r="AE803" t="s">
        <v>7052</v>
      </c>
      <c r="AF803" s="1" t="s">
        <v>7115</v>
      </c>
      <c r="AG803" s="1"/>
      <c r="AH803" s="1">
        <v>0.5</v>
      </c>
      <c r="AI803" s="1"/>
      <c r="AJ803" s="43"/>
      <c r="AK803" s="324">
        <f t="shared" si="12"/>
        <v>0</v>
      </c>
    </row>
    <row r="804" spans="31:37">
      <c r="AE804" t="s">
        <v>7052</v>
      </c>
      <c r="AF804" s="1" t="s">
        <v>7116</v>
      </c>
      <c r="AG804" s="1"/>
      <c r="AH804" s="1">
        <v>0.8</v>
      </c>
      <c r="AI804" s="1"/>
      <c r="AJ804" s="43"/>
      <c r="AK804" s="324">
        <f t="shared" si="12"/>
        <v>0</v>
      </c>
    </row>
    <row r="805" spans="31:37">
      <c r="AE805" t="s">
        <v>7052</v>
      </c>
      <c r="AF805" s="1" t="s">
        <v>7117</v>
      </c>
      <c r="AG805" s="1"/>
      <c r="AH805" s="1">
        <v>0.4</v>
      </c>
      <c r="AI805" s="1"/>
      <c r="AJ805" s="43"/>
      <c r="AK805" s="324">
        <f t="shared" si="12"/>
        <v>0</v>
      </c>
    </row>
    <row r="806" spans="31:37">
      <c r="AE806" t="s">
        <v>7052</v>
      </c>
      <c r="AF806" s="1" t="s">
        <v>7118</v>
      </c>
      <c r="AG806" s="1"/>
      <c r="AH806" s="1">
        <v>0.3</v>
      </c>
      <c r="AI806" s="1"/>
      <c r="AJ806" s="43"/>
      <c r="AK806" s="324">
        <f t="shared" si="12"/>
        <v>0</v>
      </c>
    </row>
    <row r="807" spans="31:37">
      <c r="AE807" t="s">
        <v>7052</v>
      </c>
      <c r="AF807" s="1" t="s">
        <v>7119</v>
      </c>
      <c r="AG807" s="1"/>
      <c r="AH807" s="1">
        <v>0.2</v>
      </c>
      <c r="AI807" s="1"/>
      <c r="AJ807" s="43"/>
      <c r="AK807" s="324">
        <f t="shared" si="12"/>
        <v>0</v>
      </c>
    </row>
    <row r="808" spans="31:37">
      <c r="AE808" t="s">
        <v>7052</v>
      </c>
      <c r="AF808" s="1" t="s">
        <v>7120</v>
      </c>
      <c r="AG808" s="1"/>
      <c r="AH808" s="1">
        <v>2</v>
      </c>
      <c r="AI808" s="1"/>
      <c r="AJ808" s="43"/>
      <c r="AK808" s="324">
        <f t="shared" si="12"/>
        <v>0</v>
      </c>
    </row>
    <row r="809" spans="31:37">
      <c r="AE809" t="s">
        <v>7052</v>
      </c>
      <c r="AF809" s="1" t="s">
        <v>7121</v>
      </c>
      <c r="AG809" s="1"/>
      <c r="AH809" s="1">
        <v>5</v>
      </c>
      <c r="AI809" s="1"/>
      <c r="AJ809" s="43"/>
      <c r="AK809" s="324">
        <f t="shared" si="12"/>
        <v>0</v>
      </c>
    </row>
    <row r="810" spans="31:37">
      <c r="AE810" t="s">
        <v>7052</v>
      </c>
      <c r="AF810" s="1" t="s">
        <v>7122</v>
      </c>
      <c r="AG810" s="1"/>
      <c r="AH810" s="1">
        <v>0.06</v>
      </c>
      <c r="AI810" s="1"/>
      <c r="AJ810" s="43"/>
      <c r="AK810" s="324">
        <f t="shared" si="12"/>
        <v>0</v>
      </c>
    </row>
    <row r="811" spans="31:37">
      <c r="AE811" t="s">
        <v>7052</v>
      </c>
      <c r="AF811" s="1" t="s">
        <v>7123</v>
      </c>
      <c r="AG811" s="1"/>
      <c r="AH811" s="1">
        <v>5</v>
      </c>
      <c r="AI811" s="1"/>
      <c r="AJ811" s="43"/>
      <c r="AK811" s="324">
        <f t="shared" si="12"/>
        <v>0</v>
      </c>
    </row>
    <row r="812" spans="31:37">
      <c r="AE812" t="s">
        <v>7052</v>
      </c>
      <c r="AF812" s="1" t="s">
        <v>7124</v>
      </c>
      <c r="AG812" s="1"/>
      <c r="AH812" s="1">
        <v>1</v>
      </c>
      <c r="AI812" s="1" t="s">
        <v>7097</v>
      </c>
      <c r="AJ812" s="43"/>
      <c r="AK812" s="324">
        <f t="shared" si="12"/>
        <v>0</v>
      </c>
    </row>
    <row r="813" spans="31:37">
      <c r="AE813" t="s">
        <v>7052</v>
      </c>
      <c r="AF813" s="1" t="s">
        <v>7125</v>
      </c>
      <c r="AG813" s="1"/>
      <c r="AH813" s="1">
        <v>35</v>
      </c>
      <c r="AI813" s="1"/>
      <c r="AJ813" s="43"/>
      <c r="AK813" s="324">
        <f t="shared" si="12"/>
        <v>0</v>
      </c>
    </row>
    <row r="814" spans="31:37">
      <c r="AE814" t="s">
        <v>7052</v>
      </c>
      <c r="AF814" s="1" t="s">
        <v>7126</v>
      </c>
      <c r="AG814" s="1"/>
      <c r="AH814" s="1">
        <v>0.1</v>
      </c>
      <c r="AI814" s="1"/>
      <c r="AJ814" s="43"/>
      <c r="AK814" s="324">
        <f t="shared" si="12"/>
        <v>0</v>
      </c>
    </row>
    <row r="815" spans="31:37">
      <c r="AE815" t="s">
        <v>7052</v>
      </c>
      <c r="AF815" s="1" t="s">
        <v>7127</v>
      </c>
      <c r="AG815" s="1"/>
      <c r="AH815" s="1">
        <v>0.09</v>
      </c>
      <c r="AI815" s="1"/>
      <c r="AJ815" s="43"/>
      <c r="AK815" s="324">
        <f t="shared" si="12"/>
        <v>0</v>
      </c>
    </row>
    <row r="816" spans="31:37">
      <c r="AE816" t="s">
        <v>7052</v>
      </c>
      <c r="AF816" s="1" t="s">
        <v>7128</v>
      </c>
      <c r="AG816" s="1"/>
      <c r="AH816" s="1">
        <v>2</v>
      </c>
      <c r="AI816" s="1"/>
      <c r="AJ816" s="43"/>
      <c r="AK816" s="324">
        <f t="shared" si="12"/>
        <v>0</v>
      </c>
    </row>
    <row r="817" spans="31:37">
      <c r="AE817" t="s">
        <v>7052</v>
      </c>
      <c r="AF817" s="1" t="s">
        <v>7129</v>
      </c>
      <c r="AG817" s="1"/>
      <c r="AH817" s="1">
        <v>0.5</v>
      </c>
      <c r="AI817" s="1"/>
      <c r="AJ817" s="43"/>
      <c r="AK817" s="324">
        <f t="shared" si="12"/>
        <v>0</v>
      </c>
    </row>
    <row r="818" spans="31:37">
      <c r="AE818" t="s">
        <v>7052</v>
      </c>
      <c r="AF818" s="1" t="s">
        <v>7130</v>
      </c>
      <c r="AG818" s="1"/>
      <c r="AH818" s="1">
        <v>0.3</v>
      </c>
      <c r="AI818" s="1"/>
      <c r="AJ818" s="43"/>
      <c r="AK818" s="324">
        <f t="shared" si="12"/>
        <v>0</v>
      </c>
    </row>
    <row r="819" spans="31:37">
      <c r="AE819" t="s">
        <v>7052</v>
      </c>
      <c r="AF819" s="1" t="s">
        <v>7131</v>
      </c>
      <c r="AG819" s="1"/>
      <c r="AH819" s="1">
        <v>0.2</v>
      </c>
      <c r="AI819" s="1"/>
      <c r="AJ819" s="43"/>
      <c r="AK819" s="324">
        <f t="shared" si="12"/>
        <v>0</v>
      </c>
    </row>
    <row r="820" spans="31:37">
      <c r="AE820" t="s">
        <v>7052</v>
      </c>
      <c r="AF820" s="1" t="s">
        <v>7132</v>
      </c>
      <c r="AG820" s="1"/>
      <c r="AH820" s="1">
        <v>3</v>
      </c>
      <c r="AI820" s="1"/>
      <c r="AJ820" s="43"/>
      <c r="AK820" s="324">
        <f t="shared" si="12"/>
        <v>0</v>
      </c>
    </row>
    <row r="821" spans="31:37">
      <c r="AE821" t="s">
        <v>7052</v>
      </c>
      <c r="AF821" s="1" t="s">
        <v>7133</v>
      </c>
      <c r="AG821" s="1"/>
      <c r="AH821" s="1">
        <v>120</v>
      </c>
      <c r="AI821" s="1"/>
      <c r="AJ821" s="43"/>
      <c r="AK821" s="324">
        <f t="shared" si="12"/>
        <v>0</v>
      </c>
    </row>
    <row r="822" spans="31:37">
      <c r="AE822" t="s">
        <v>7052</v>
      </c>
      <c r="AF822" s="1" t="s">
        <v>7134</v>
      </c>
      <c r="AG822" s="1"/>
      <c r="AH822" s="1">
        <v>0.5</v>
      </c>
      <c r="AI822" s="1"/>
      <c r="AJ822" s="43"/>
      <c r="AK822" s="324">
        <f t="shared" si="12"/>
        <v>0</v>
      </c>
    </row>
    <row r="823" spans="31:37">
      <c r="AE823" t="s">
        <v>7052</v>
      </c>
      <c r="AF823" s="1" t="s">
        <v>7135</v>
      </c>
      <c r="AG823" s="1"/>
      <c r="AH823" s="1">
        <v>1</v>
      </c>
      <c r="AI823" s="1"/>
      <c r="AJ823" s="43"/>
      <c r="AK823" s="324">
        <f t="shared" si="12"/>
        <v>0</v>
      </c>
    </row>
    <row r="824" spans="31:37">
      <c r="AE824" t="s">
        <v>7052</v>
      </c>
      <c r="AF824" s="1" t="s">
        <v>7136</v>
      </c>
      <c r="AG824" s="1"/>
      <c r="AH824" s="1">
        <v>3</v>
      </c>
      <c r="AI824" s="1"/>
      <c r="AJ824" s="43"/>
      <c r="AK824" s="324">
        <f t="shared" si="12"/>
        <v>0</v>
      </c>
    </row>
    <row r="825" spans="31:37">
      <c r="AE825" t="s">
        <v>7052</v>
      </c>
      <c r="AF825" s="1" t="s">
        <v>7137</v>
      </c>
      <c r="AG825" s="1"/>
      <c r="AH825" s="1">
        <v>2</v>
      </c>
      <c r="AI825" s="1"/>
      <c r="AJ825" s="43"/>
      <c r="AK825" s="324">
        <f t="shared" si="12"/>
        <v>0</v>
      </c>
    </row>
    <row r="826" spans="31:37">
      <c r="AE826" t="s">
        <v>7052</v>
      </c>
      <c r="AF826" s="1" t="s">
        <v>7138</v>
      </c>
      <c r="AG826" s="1"/>
      <c r="AH826" s="1">
        <v>4</v>
      </c>
      <c r="AI826" s="1"/>
      <c r="AJ826" s="43"/>
      <c r="AK826" s="324">
        <f t="shared" si="12"/>
        <v>0</v>
      </c>
    </row>
    <row r="827" spans="31:37">
      <c r="AE827" t="s">
        <v>7052</v>
      </c>
      <c r="AF827" s="1" t="s">
        <v>7139</v>
      </c>
      <c r="AG827" s="1"/>
      <c r="AH827" s="1">
        <v>3</v>
      </c>
      <c r="AI827" s="1"/>
      <c r="AJ827" s="43"/>
      <c r="AK827" s="324">
        <f t="shared" si="12"/>
        <v>0</v>
      </c>
    </row>
    <row r="828" spans="31:37">
      <c r="AE828" t="s">
        <v>7052</v>
      </c>
      <c r="AF828" s="1" t="s">
        <v>7140</v>
      </c>
      <c r="AG828" s="1"/>
      <c r="AH828" s="1">
        <v>6</v>
      </c>
      <c r="AI828" s="1"/>
      <c r="AJ828" s="43"/>
      <c r="AK828" s="324">
        <f t="shared" si="12"/>
        <v>0</v>
      </c>
    </row>
    <row r="829" spans="31:37">
      <c r="AE829" t="s">
        <v>7052</v>
      </c>
      <c r="AF829" s="1" t="s">
        <v>7141</v>
      </c>
      <c r="AG829" s="1"/>
      <c r="AH829" s="1">
        <v>60</v>
      </c>
      <c r="AI829" s="1"/>
      <c r="AJ829" s="43"/>
      <c r="AK829" s="324">
        <f t="shared" si="12"/>
        <v>0</v>
      </c>
    </row>
    <row r="830" spans="31:37">
      <c r="AE830" t="s">
        <v>7052</v>
      </c>
      <c r="AF830" s="1" t="s">
        <v>7142</v>
      </c>
      <c r="AG830" s="1"/>
      <c r="AH830" s="1">
        <v>15</v>
      </c>
      <c r="AI830" s="1"/>
      <c r="AJ830" s="43"/>
      <c r="AK830" s="324">
        <f t="shared" si="12"/>
        <v>0</v>
      </c>
    </row>
    <row r="831" spans="31:37">
      <c r="AE831" t="s">
        <v>7052</v>
      </c>
      <c r="AF831" s="1" t="s">
        <v>7143</v>
      </c>
      <c r="AG831" s="1"/>
      <c r="AH831" s="1">
        <v>20</v>
      </c>
      <c r="AI831" s="1"/>
      <c r="AJ831" s="43"/>
      <c r="AK831" s="324">
        <f t="shared" si="12"/>
        <v>0</v>
      </c>
    </row>
    <row r="832" spans="31:37">
      <c r="AE832" t="s">
        <v>7052</v>
      </c>
      <c r="AF832" s="1" t="s">
        <v>7144</v>
      </c>
      <c r="AG832" s="1"/>
      <c r="AH832" s="1">
        <v>3</v>
      </c>
      <c r="AI832" s="1"/>
      <c r="AJ832" s="43"/>
      <c r="AK832" s="324">
        <f t="shared" si="12"/>
        <v>0</v>
      </c>
    </row>
    <row r="833" spans="31:37">
      <c r="AE833" t="s">
        <v>7052</v>
      </c>
      <c r="AF833" s="1" t="s">
        <v>7145</v>
      </c>
      <c r="AG833" s="1"/>
      <c r="AH833" s="1">
        <v>3</v>
      </c>
      <c r="AI833" s="1"/>
      <c r="AJ833" s="43"/>
      <c r="AK833" s="324">
        <f t="shared" si="12"/>
        <v>0</v>
      </c>
    </row>
    <row r="834" spans="31:37">
      <c r="AE834" t="s">
        <v>7052</v>
      </c>
      <c r="AF834" s="1" t="s">
        <v>7146</v>
      </c>
      <c r="AG834" s="1"/>
      <c r="AH834" s="1">
        <v>1</v>
      </c>
      <c r="AI834" s="1"/>
      <c r="AJ834" s="43"/>
      <c r="AK834" s="324">
        <f t="shared" si="12"/>
        <v>0</v>
      </c>
    </row>
    <row r="835" spans="31:37">
      <c r="AE835" t="s">
        <v>7052</v>
      </c>
      <c r="AF835" s="1" t="s">
        <v>7147</v>
      </c>
      <c r="AG835" s="1"/>
      <c r="AH835" s="1">
        <v>1</v>
      </c>
      <c r="AI835" s="1"/>
      <c r="AJ835" s="43"/>
      <c r="AK835" s="324">
        <f t="shared" si="12"/>
        <v>0</v>
      </c>
    </row>
    <row r="836" spans="31:37">
      <c r="AE836" t="s">
        <v>7052</v>
      </c>
      <c r="AF836" s="1" t="s">
        <v>7148</v>
      </c>
      <c r="AG836" s="1"/>
      <c r="AH836" s="1">
        <v>0.1</v>
      </c>
      <c r="AI836" s="1"/>
      <c r="AJ836" s="43"/>
      <c r="AK836" s="324">
        <f t="shared" ref="AK836:AK899" si="13">AJ836*AH836</f>
        <v>0</v>
      </c>
    </row>
    <row r="837" spans="31:37">
      <c r="AE837" t="s">
        <v>7052</v>
      </c>
      <c r="AF837" s="1" t="s">
        <v>7149</v>
      </c>
      <c r="AG837" s="1"/>
      <c r="AH837" s="1">
        <v>0.5</v>
      </c>
      <c r="AI837" s="1"/>
      <c r="AJ837" s="43"/>
      <c r="AK837" s="324">
        <f t="shared" si="13"/>
        <v>0</v>
      </c>
    </row>
    <row r="838" spans="31:37">
      <c r="AE838" t="s">
        <v>7052</v>
      </c>
      <c r="AF838" s="1" t="s">
        <v>7150</v>
      </c>
      <c r="AG838" s="1"/>
      <c r="AH838" s="1">
        <v>5</v>
      </c>
      <c r="AI838" s="1"/>
      <c r="AJ838" s="43"/>
      <c r="AK838" s="324">
        <f t="shared" si="13"/>
        <v>0</v>
      </c>
    </row>
    <row r="839" spans="31:37">
      <c r="AE839" t="s">
        <v>7052</v>
      </c>
      <c r="AF839" s="1" t="s">
        <v>7151</v>
      </c>
      <c r="AG839" s="1"/>
      <c r="AH839" s="1">
        <v>0.03</v>
      </c>
      <c r="AI839" s="1" t="s">
        <v>7152</v>
      </c>
      <c r="AJ839" s="43"/>
      <c r="AK839" s="324">
        <f t="shared" si="13"/>
        <v>0</v>
      </c>
    </row>
    <row r="840" spans="31:37">
      <c r="AE840" t="s">
        <v>7052</v>
      </c>
      <c r="AF840" s="1" t="s">
        <v>7153</v>
      </c>
      <c r="AG840" s="1"/>
      <c r="AH840" s="1">
        <v>5</v>
      </c>
      <c r="AI840" s="1"/>
      <c r="AJ840" s="43"/>
      <c r="AK840" s="324">
        <f t="shared" si="13"/>
        <v>0</v>
      </c>
    </row>
    <row r="841" spans="31:37">
      <c r="AE841" t="s">
        <v>7052</v>
      </c>
      <c r="AF841" s="1" t="s">
        <v>7154</v>
      </c>
      <c r="AG841" s="1"/>
      <c r="AH841" s="1">
        <v>10</v>
      </c>
      <c r="AI841" s="1"/>
      <c r="AJ841" s="43"/>
      <c r="AK841" s="324">
        <f t="shared" si="13"/>
        <v>0</v>
      </c>
    </row>
    <row r="842" spans="31:37">
      <c r="AE842" t="s">
        <v>7052</v>
      </c>
      <c r="AF842" s="1" t="s">
        <v>7155</v>
      </c>
      <c r="AG842" s="1"/>
      <c r="AH842" s="1">
        <v>30</v>
      </c>
      <c r="AI842" s="1"/>
      <c r="AJ842" s="43"/>
      <c r="AK842" s="324">
        <f t="shared" si="13"/>
        <v>0</v>
      </c>
    </row>
    <row r="843" spans="31:37">
      <c r="AE843" t="s">
        <v>7052</v>
      </c>
      <c r="AF843" s="1" t="s">
        <v>7156</v>
      </c>
      <c r="AG843" s="1"/>
      <c r="AH843" s="1">
        <v>0.5</v>
      </c>
      <c r="AI843" s="1"/>
      <c r="AJ843" s="43"/>
      <c r="AK843" s="324">
        <f t="shared" si="13"/>
        <v>0</v>
      </c>
    </row>
    <row r="844" spans="31:37">
      <c r="AE844" t="s">
        <v>7052</v>
      </c>
      <c r="AF844" s="1" t="s">
        <v>4482</v>
      </c>
      <c r="AG844" s="1"/>
      <c r="AH844" s="1">
        <v>8</v>
      </c>
      <c r="AI844" s="1"/>
      <c r="AJ844" s="43"/>
      <c r="AK844" s="324">
        <f t="shared" si="13"/>
        <v>0</v>
      </c>
    </row>
    <row r="845" spans="31:37">
      <c r="AE845" t="s">
        <v>7052</v>
      </c>
      <c r="AF845" s="1" t="s">
        <v>7157</v>
      </c>
      <c r="AG845" s="1"/>
      <c r="AH845" s="1">
        <v>1</v>
      </c>
      <c r="AI845" s="1"/>
      <c r="AJ845" s="43"/>
      <c r="AK845" s="324">
        <f t="shared" si="13"/>
        <v>0</v>
      </c>
    </row>
    <row r="846" spans="31:37">
      <c r="AE846" t="s">
        <v>7052</v>
      </c>
      <c r="AF846" s="1" t="s">
        <v>7158</v>
      </c>
      <c r="AG846" s="1"/>
      <c r="AH846" s="1">
        <v>0.6</v>
      </c>
      <c r="AI846" s="1"/>
      <c r="AJ846" s="43"/>
      <c r="AK846" s="324">
        <f t="shared" si="13"/>
        <v>0</v>
      </c>
    </row>
    <row r="847" spans="31:37">
      <c r="AE847" t="s">
        <v>7052</v>
      </c>
      <c r="AF847" s="1" t="s">
        <v>7159</v>
      </c>
      <c r="AG847" s="1"/>
      <c r="AH847" s="1">
        <v>0.3</v>
      </c>
      <c r="AI847" s="1"/>
      <c r="AJ847" s="43"/>
      <c r="AK847" s="324">
        <f t="shared" si="13"/>
        <v>0</v>
      </c>
    </row>
    <row r="848" spans="31:37">
      <c r="AE848" t="s">
        <v>7052</v>
      </c>
      <c r="AF848" s="1" t="s">
        <v>7160</v>
      </c>
      <c r="AG848" s="1"/>
      <c r="AH848" s="1">
        <v>50</v>
      </c>
      <c r="AI848" s="1"/>
      <c r="AJ848" s="43"/>
      <c r="AK848" s="324">
        <f t="shared" si="13"/>
        <v>0</v>
      </c>
    </row>
    <row r="849" spans="31:37">
      <c r="AE849" t="s">
        <v>7052</v>
      </c>
      <c r="AF849" s="1" t="s">
        <v>7161</v>
      </c>
      <c r="AG849" s="1"/>
      <c r="AH849" s="1">
        <v>0.04</v>
      </c>
      <c r="AI849" s="1" t="s">
        <v>7162</v>
      </c>
      <c r="AJ849" s="43"/>
      <c r="AK849" s="324">
        <f t="shared" si="13"/>
        <v>0</v>
      </c>
    </row>
    <row r="850" spans="31:37">
      <c r="AE850" t="s">
        <v>7052</v>
      </c>
      <c r="AF850" s="1" t="s">
        <v>7163</v>
      </c>
      <c r="AG850" s="1"/>
      <c r="AH850" s="1">
        <v>0.2</v>
      </c>
      <c r="AI850" s="1" t="s">
        <v>7164</v>
      </c>
      <c r="AJ850" s="43"/>
      <c r="AK850" s="324">
        <f t="shared" si="13"/>
        <v>0</v>
      </c>
    </row>
    <row r="851" spans="31:37">
      <c r="AE851" t="s">
        <v>7052</v>
      </c>
      <c r="AF851" s="1" t="s">
        <v>7165</v>
      </c>
      <c r="AG851" s="1"/>
      <c r="AH851" s="1">
        <v>0.3</v>
      </c>
      <c r="AI851" s="1" t="s">
        <v>7164</v>
      </c>
      <c r="AJ851" s="43"/>
      <c r="AK851" s="324">
        <f t="shared" si="13"/>
        <v>0</v>
      </c>
    </row>
    <row r="852" spans="31:37">
      <c r="AE852" t="s">
        <v>7052</v>
      </c>
      <c r="AF852" s="1" t="s">
        <v>7166</v>
      </c>
      <c r="AG852" s="1"/>
      <c r="AH852" s="1">
        <v>50</v>
      </c>
      <c r="AI852" s="1"/>
      <c r="AJ852" s="43"/>
      <c r="AK852" s="324">
        <f t="shared" si="13"/>
        <v>0</v>
      </c>
    </row>
    <row r="853" spans="31:37">
      <c r="AE853" t="s">
        <v>7052</v>
      </c>
      <c r="AF853" s="1" t="s">
        <v>7167</v>
      </c>
      <c r="AG853" s="1"/>
      <c r="AH853" s="1">
        <v>7</v>
      </c>
      <c r="AI853" s="1"/>
      <c r="AJ853" s="43"/>
      <c r="AK853" s="324">
        <f t="shared" si="13"/>
        <v>0</v>
      </c>
    </row>
    <row r="854" spans="31:37">
      <c r="AE854" t="s">
        <v>7052</v>
      </c>
      <c r="AF854" s="1" t="s">
        <v>7168</v>
      </c>
      <c r="AG854" s="1"/>
      <c r="AH854" s="1">
        <v>5</v>
      </c>
      <c r="AI854" s="1"/>
      <c r="AJ854" s="43"/>
      <c r="AK854" s="324">
        <f t="shared" si="13"/>
        <v>0</v>
      </c>
    </row>
    <row r="855" spans="31:37">
      <c r="AE855" t="s">
        <v>7052</v>
      </c>
      <c r="AF855" s="1" t="s">
        <v>7169</v>
      </c>
      <c r="AG855" s="1"/>
      <c r="AH855" s="1">
        <v>7</v>
      </c>
      <c r="AI855" s="1"/>
      <c r="AJ855" s="43"/>
      <c r="AK855" s="324">
        <f t="shared" si="13"/>
        <v>0</v>
      </c>
    </row>
    <row r="856" spans="31:37">
      <c r="AE856" t="s">
        <v>7052</v>
      </c>
      <c r="AF856" s="1" t="s">
        <v>7170</v>
      </c>
      <c r="AG856" s="1"/>
      <c r="AH856" s="1">
        <v>3</v>
      </c>
      <c r="AI856" s="1"/>
      <c r="AJ856" s="43"/>
      <c r="AK856" s="324">
        <f t="shared" si="13"/>
        <v>0</v>
      </c>
    </row>
    <row r="857" spans="31:37">
      <c r="AE857" t="s">
        <v>7052</v>
      </c>
      <c r="AF857" s="1" t="s">
        <v>7171</v>
      </c>
      <c r="AG857" s="1"/>
      <c r="AH857" s="1">
        <v>10</v>
      </c>
      <c r="AI857" s="1"/>
      <c r="AJ857" s="43"/>
      <c r="AK857" s="324">
        <f t="shared" si="13"/>
        <v>0</v>
      </c>
    </row>
    <row r="858" spans="31:37">
      <c r="AE858" t="s">
        <v>7052</v>
      </c>
      <c r="AF858" s="1" t="s">
        <v>7172</v>
      </c>
      <c r="AG858" s="1"/>
      <c r="AH858" s="1">
        <v>15</v>
      </c>
      <c r="AI858" s="1"/>
      <c r="AJ858" s="43"/>
      <c r="AK858" s="324">
        <f t="shared" si="13"/>
        <v>0</v>
      </c>
    </row>
    <row r="859" spans="31:37">
      <c r="AE859" t="s">
        <v>7052</v>
      </c>
      <c r="AF859" s="1" t="s">
        <v>7173</v>
      </c>
      <c r="AG859" s="1"/>
      <c r="AH859" s="1">
        <v>3</v>
      </c>
      <c r="AI859" s="1"/>
      <c r="AJ859" s="43"/>
      <c r="AK859" s="324">
        <f t="shared" si="13"/>
        <v>0</v>
      </c>
    </row>
    <row r="860" spans="31:37">
      <c r="AE860" t="s">
        <v>7052</v>
      </c>
      <c r="AF860" s="1" t="s">
        <v>7174</v>
      </c>
      <c r="AG860" s="1"/>
      <c r="AH860" s="1">
        <v>1</v>
      </c>
      <c r="AI860" s="1"/>
      <c r="AJ860" s="43"/>
      <c r="AK860" s="324">
        <f t="shared" si="13"/>
        <v>0</v>
      </c>
    </row>
    <row r="861" spans="31:37">
      <c r="AE861" t="s">
        <v>7052</v>
      </c>
      <c r="AF861" s="1" t="s">
        <v>7175</v>
      </c>
      <c r="AG861" s="1"/>
      <c r="AH861" s="1">
        <v>30</v>
      </c>
      <c r="AI861" s="1"/>
      <c r="AJ861" s="43"/>
      <c r="AK861" s="324">
        <f t="shared" si="13"/>
        <v>0</v>
      </c>
    </row>
    <row r="862" spans="31:37">
      <c r="AE862" t="s">
        <v>7052</v>
      </c>
      <c r="AF862" s="1" t="s">
        <v>4681</v>
      </c>
      <c r="AG862" s="1"/>
      <c r="AH862" s="1">
        <v>0.1</v>
      </c>
      <c r="AI862" s="1"/>
      <c r="AJ862" s="43"/>
      <c r="AK862" s="324">
        <f t="shared" si="13"/>
        <v>0</v>
      </c>
    </row>
    <row r="863" spans="31:37">
      <c r="AE863" t="s">
        <v>7052</v>
      </c>
      <c r="AF863" s="1" t="s">
        <v>7176</v>
      </c>
      <c r="AG863" s="1"/>
      <c r="AH863" s="1">
        <v>27</v>
      </c>
      <c r="AI863" s="1"/>
      <c r="AJ863" s="43"/>
      <c r="AK863" s="324">
        <f t="shared" si="13"/>
        <v>0</v>
      </c>
    </row>
    <row r="864" spans="31:37">
      <c r="AE864" t="s">
        <v>7052</v>
      </c>
      <c r="AF864" s="1" t="s">
        <v>7177</v>
      </c>
      <c r="AG864" s="1"/>
      <c r="AH864" s="1">
        <v>37</v>
      </c>
      <c r="AI864" s="1"/>
      <c r="AJ864" s="43"/>
      <c r="AK864" s="324">
        <f t="shared" si="13"/>
        <v>0</v>
      </c>
    </row>
    <row r="865" spans="31:37">
      <c r="AE865" t="s">
        <v>7052</v>
      </c>
      <c r="AF865" s="1" t="s">
        <v>7178</v>
      </c>
      <c r="AG865" s="1"/>
      <c r="AH865" s="1">
        <v>20</v>
      </c>
      <c r="AI865" s="1"/>
      <c r="AJ865" s="43"/>
      <c r="AK865" s="324">
        <f t="shared" si="13"/>
        <v>0</v>
      </c>
    </row>
    <row r="866" spans="31:37">
      <c r="AE866" t="s">
        <v>7052</v>
      </c>
      <c r="AF866" s="1" t="s">
        <v>7179</v>
      </c>
      <c r="AG866" s="1"/>
      <c r="AH866" s="1">
        <v>1</v>
      </c>
      <c r="AI866" s="1" t="s">
        <v>7110</v>
      </c>
      <c r="AJ866" s="43"/>
      <c r="AK866" s="324">
        <f t="shared" si="13"/>
        <v>0</v>
      </c>
    </row>
    <row r="867" spans="31:37">
      <c r="AE867" t="s">
        <v>6830</v>
      </c>
      <c r="AF867" s="1" t="s">
        <v>6830</v>
      </c>
      <c r="AG867" s="1"/>
      <c r="AH867" s="1"/>
      <c r="AI867" s="1"/>
      <c r="AJ867" s="43"/>
      <c r="AK867" s="324">
        <f t="shared" si="13"/>
        <v>0</v>
      </c>
    </row>
    <row r="868" spans="31:37">
      <c r="AE868" t="s">
        <v>6830</v>
      </c>
      <c r="AF868" s="1" t="s">
        <v>7180</v>
      </c>
      <c r="AG868" s="1"/>
      <c r="AH868" s="1">
        <v>0.5</v>
      </c>
      <c r="AI868" s="1" t="s">
        <v>6839</v>
      </c>
      <c r="AJ868" s="43"/>
      <c r="AK868" s="324">
        <f t="shared" si="13"/>
        <v>0</v>
      </c>
    </row>
    <row r="869" spans="31:37">
      <c r="AE869" t="s">
        <v>6830</v>
      </c>
      <c r="AF869" s="1" t="s">
        <v>7181</v>
      </c>
      <c r="AG869" s="1"/>
      <c r="AH869" s="1">
        <v>0.03</v>
      </c>
      <c r="AI869" s="1" t="s">
        <v>7182</v>
      </c>
      <c r="AJ869" s="43"/>
      <c r="AK869" s="324">
        <f t="shared" si="13"/>
        <v>0</v>
      </c>
    </row>
    <row r="870" spans="31:37">
      <c r="AE870" t="s">
        <v>6830</v>
      </c>
      <c r="AF870" s="1" t="s">
        <v>7183</v>
      </c>
      <c r="AG870" s="1"/>
      <c r="AH870" s="1">
        <v>0.1</v>
      </c>
      <c r="AI870" s="1" t="s">
        <v>6846</v>
      </c>
      <c r="AJ870" s="43"/>
      <c r="AK870" s="324">
        <f t="shared" si="13"/>
        <v>0</v>
      </c>
    </row>
    <row r="871" spans="31:37">
      <c r="AE871" t="s">
        <v>6830</v>
      </c>
      <c r="AF871" s="1" t="s">
        <v>7184</v>
      </c>
      <c r="AG871" s="1"/>
      <c r="AH871" s="1">
        <v>15</v>
      </c>
      <c r="AI871" s="1">
        <v>5</v>
      </c>
      <c r="AJ871" s="43"/>
      <c r="AK871" s="324">
        <f t="shared" si="13"/>
        <v>0</v>
      </c>
    </row>
    <row r="872" spans="31:37">
      <c r="AE872" t="s">
        <v>6830</v>
      </c>
      <c r="AF872" s="1" t="s">
        <v>7185</v>
      </c>
      <c r="AG872" s="1"/>
      <c r="AH872" s="1">
        <v>1</v>
      </c>
      <c r="AI872" s="1" t="s">
        <v>6841</v>
      </c>
      <c r="AJ872" s="43"/>
      <c r="AK872" s="324">
        <f t="shared" si="13"/>
        <v>0</v>
      </c>
    </row>
    <row r="873" spans="31:37">
      <c r="AE873" t="s">
        <v>6830</v>
      </c>
      <c r="AF873" s="1" t="s">
        <v>6849</v>
      </c>
      <c r="AG873" s="1"/>
      <c r="AH873" s="1">
        <v>0.06</v>
      </c>
      <c r="AI873" s="1" t="s">
        <v>7186</v>
      </c>
      <c r="AJ873" s="43"/>
      <c r="AK873" s="324">
        <f t="shared" si="13"/>
        <v>0</v>
      </c>
    </row>
    <row r="874" spans="31:37">
      <c r="AE874" t="s">
        <v>6830</v>
      </c>
      <c r="AF874" s="1" t="s">
        <v>7187</v>
      </c>
      <c r="AG874" s="1"/>
      <c r="AH874" s="1">
        <v>0.2</v>
      </c>
      <c r="AI874" s="1" t="s">
        <v>6832</v>
      </c>
      <c r="AJ874" s="43"/>
      <c r="AK874" s="324">
        <f t="shared" si="13"/>
        <v>0</v>
      </c>
    </row>
    <row r="875" spans="31:37">
      <c r="AE875" t="s">
        <v>6830</v>
      </c>
      <c r="AF875" s="1" t="s">
        <v>7188</v>
      </c>
      <c r="AG875" s="1"/>
      <c r="AH875" s="1">
        <v>0.3</v>
      </c>
      <c r="AI875" s="1" t="s">
        <v>6846</v>
      </c>
      <c r="AJ875" s="43"/>
      <c r="AK875" s="324">
        <f t="shared" si="13"/>
        <v>0</v>
      </c>
    </row>
    <row r="876" spans="31:37">
      <c r="AE876" t="s">
        <v>6830</v>
      </c>
      <c r="AF876" s="1" t="s">
        <v>7189</v>
      </c>
      <c r="AG876" s="1"/>
      <c r="AH876" s="1">
        <v>7.0000000000000007E-2</v>
      </c>
      <c r="AI876" s="1" t="s">
        <v>7190</v>
      </c>
      <c r="AJ876" s="43"/>
      <c r="AK876" s="324">
        <f t="shared" si="13"/>
        <v>0</v>
      </c>
    </row>
    <row r="877" spans="31:37">
      <c r="AE877" t="s">
        <v>6830</v>
      </c>
      <c r="AF877" s="1" t="s">
        <v>6858</v>
      </c>
      <c r="AG877" s="1"/>
      <c r="AH877" s="1">
        <v>0.1</v>
      </c>
      <c r="AI877" s="1" t="s">
        <v>6841</v>
      </c>
      <c r="AJ877" s="43"/>
      <c r="AK877" s="324">
        <f t="shared" si="13"/>
        <v>0</v>
      </c>
    </row>
    <row r="878" spans="31:37">
      <c r="AE878" t="s">
        <v>6830</v>
      </c>
      <c r="AF878" s="1" t="s">
        <v>7191</v>
      </c>
      <c r="AG878" s="1"/>
      <c r="AH878" s="1">
        <v>0.1</v>
      </c>
      <c r="AI878" s="1" t="s">
        <v>6841</v>
      </c>
      <c r="AJ878" s="43"/>
      <c r="AK878" s="324">
        <f t="shared" si="13"/>
        <v>0</v>
      </c>
    </row>
    <row r="879" spans="31:37">
      <c r="AE879" t="s">
        <v>6830</v>
      </c>
      <c r="AF879" s="1" t="s">
        <v>7192</v>
      </c>
      <c r="AG879" s="1"/>
      <c r="AH879" s="1">
        <v>0.09</v>
      </c>
      <c r="AI879" s="1" t="s">
        <v>6841</v>
      </c>
      <c r="AJ879" s="43"/>
      <c r="AK879" s="324">
        <f t="shared" si="13"/>
        <v>0</v>
      </c>
    </row>
    <row r="880" spans="31:37">
      <c r="AE880" t="s">
        <v>6830</v>
      </c>
      <c r="AF880" s="1" t="s">
        <v>7193</v>
      </c>
      <c r="AG880" s="1"/>
      <c r="AH880" s="1">
        <v>0.5</v>
      </c>
      <c r="AI880" s="1">
        <v>5</v>
      </c>
      <c r="AJ880" s="43"/>
      <c r="AK880" s="324">
        <f t="shared" si="13"/>
        <v>0</v>
      </c>
    </row>
    <row r="881" spans="31:37">
      <c r="AE881" t="s">
        <v>6830</v>
      </c>
      <c r="AF881" s="1" t="s">
        <v>7194</v>
      </c>
      <c r="AG881" s="1"/>
      <c r="AH881" s="1">
        <v>0.1</v>
      </c>
      <c r="AI881" s="1" t="s">
        <v>6841</v>
      </c>
      <c r="AJ881" s="43"/>
      <c r="AK881" s="324">
        <f t="shared" si="13"/>
        <v>0</v>
      </c>
    </row>
    <row r="882" spans="31:37">
      <c r="AE882" t="s">
        <v>6830</v>
      </c>
      <c r="AF882" s="1" t="s">
        <v>6873</v>
      </c>
      <c r="AG882" s="1"/>
      <c r="AH882" s="1">
        <v>0.4</v>
      </c>
      <c r="AI882" s="1" t="s">
        <v>6846</v>
      </c>
      <c r="AJ882" s="43"/>
      <c r="AK882" s="324">
        <f t="shared" si="13"/>
        <v>0</v>
      </c>
    </row>
    <row r="883" spans="31:37">
      <c r="AE883" t="s">
        <v>6830</v>
      </c>
      <c r="AF883" s="1" t="s">
        <v>7195</v>
      </c>
      <c r="AG883" s="1"/>
      <c r="AH883" s="1">
        <v>1</v>
      </c>
      <c r="AI883" s="1" t="s">
        <v>6877</v>
      </c>
      <c r="AJ883" s="43"/>
      <c r="AK883" s="324">
        <f t="shared" si="13"/>
        <v>0</v>
      </c>
    </row>
    <row r="884" spans="31:37">
      <c r="AE884" t="s">
        <v>6830</v>
      </c>
      <c r="AF884" s="1" t="s">
        <v>7196</v>
      </c>
      <c r="AG884" s="1"/>
      <c r="AH884" s="1">
        <v>0.06</v>
      </c>
      <c r="AI884" s="1" t="s">
        <v>6853</v>
      </c>
      <c r="AJ884" s="43"/>
      <c r="AK884" s="324">
        <f t="shared" si="13"/>
        <v>0</v>
      </c>
    </row>
    <row r="885" spans="31:37">
      <c r="AE885" t="s">
        <v>6830</v>
      </c>
      <c r="AF885" s="1" t="s">
        <v>7197</v>
      </c>
      <c r="AG885" s="1"/>
      <c r="AH885" s="1">
        <v>0.1</v>
      </c>
      <c r="AI885" s="1" t="s">
        <v>6853</v>
      </c>
      <c r="AJ885" s="43"/>
      <c r="AK885" s="324">
        <f t="shared" si="13"/>
        <v>0</v>
      </c>
    </row>
    <row r="886" spans="31:37">
      <c r="AE886" t="s">
        <v>6830</v>
      </c>
      <c r="AF886" s="1" t="s">
        <v>6878</v>
      </c>
      <c r="AG886" s="1"/>
      <c r="AH886" s="1"/>
      <c r="AI886" s="1"/>
      <c r="AJ886" s="43"/>
      <c r="AK886" s="324">
        <f t="shared" si="13"/>
        <v>0</v>
      </c>
    </row>
    <row r="887" spans="31:37">
      <c r="AE887" t="s">
        <v>6830</v>
      </c>
      <c r="AF887" s="1" t="s">
        <v>7198</v>
      </c>
      <c r="AG887" s="1"/>
      <c r="AH887" s="1">
        <v>1</v>
      </c>
      <c r="AI887" s="1" t="s">
        <v>6832</v>
      </c>
      <c r="AJ887" s="43"/>
      <c r="AK887" s="324">
        <f t="shared" si="13"/>
        <v>0</v>
      </c>
    </row>
    <row r="888" spans="31:37">
      <c r="AE888" t="s">
        <v>6830</v>
      </c>
      <c r="AF888" s="1" t="s">
        <v>6879</v>
      </c>
      <c r="AG888" s="1"/>
      <c r="AH888" s="1">
        <v>0.1</v>
      </c>
      <c r="AI888" s="1" t="s">
        <v>6884</v>
      </c>
      <c r="AJ888" s="43"/>
      <c r="AK888" s="324">
        <f t="shared" si="13"/>
        <v>0</v>
      </c>
    </row>
    <row r="889" spans="31:37">
      <c r="AE889" t="s">
        <v>6830</v>
      </c>
      <c r="AF889" s="1" t="s">
        <v>7199</v>
      </c>
      <c r="AG889" s="1"/>
      <c r="AH889" s="1">
        <v>200</v>
      </c>
      <c r="AI889" s="1" t="s">
        <v>6839</v>
      </c>
      <c r="AJ889" s="43"/>
      <c r="AK889" s="324">
        <f t="shared" si="13"/>
        <v>0</v>
      </c>
    </row>
    <row r="890" spans="31:37">
      <c r="AE890" t="s">
        <v>6830</v>
      </c>
      <c r="AF890" s="1" t="s">
        <v>6883</v>
      </c>
      <c r="AG890" s="1"/>
      <c r="AH890" s="1">
        <v>0.1</v>
      </c>
      <c r="AI890" s="1" t="s">
        <v>6884</v>
      </c>
      <c r="AJ890" s="43"/>
      <c r="AK890" s="324">
        <f t="shared" si="13"/>
        <v>0</v>
      </c>
    </row>
    <row r="891" spans="31:37">
      <c r="AE891" t="s">
        <v>6830</v>
      </c>
      <c r="AF891" s="1" t="s">
        <v>7200</v>
      </c>
      <c r="AG891" s="1"/>
      <c r="AH891" s="1">
        <v>0.6</v>
      </c>
      <c r="AI891" s="1" t="s">
        <v>6881</v>
      </c>
      <c r="AJ891" s="43"/>
      <c r="AK891" s="324">
        <f t="shared" si="13"/>
        <v>0</v>
      </c>
    </row>
    <row r="892" spans="31:37">
      <c r="AE892" t="s">
        <v>6830</v>
      </c>
      <c r="AF892" s="1" t="s">
        <v>7201</v>
      </c>
      <c r="AG892" s="1"/>
      <c r="AH892" s="1">
        <v>0.6</v>
      </c>
      <c r="AI892" s="1" t="s">
        <v>6881</v>
      </c>
      <c r="AJ892" s="43"/>
      <c r="AK892" s="324">
        <f t="shared" si="13"/>
        <v>0</v>
      </c>
    </row>
    <row r="893" spans="31:37">
      <c r="AE893" t="s">
        <v>6830</v>
      </c>
      <c r="AF893" s="1" t="s">
        <v>7202</v>
      </c>
      <c r="AG893" s="1"/>
      <c r="AH893" s="1">
        <v>1</v>
      </c>
      <c r="AI893" s="1" t="s">
        <v>6881</v>
      </c>
      <c r="AJ893" s="43"/>
      <c r="AK893" s="324">
        <f t="shared" si="13"/>
        <v>0</v>
      </c>
    </row>
    <row r="894" spans="31:37">
      <c r="AE894" t="s">
        <v>6830</v>
      </c>
      <c r="AF894" s="1" t="s">
        <v>7203</v>
      </c>
      <c r="AG894" s="1"/>
      <c r="AH894" s="1">
        <v>0.7</v>
      </c>
      <c r="AI894" s="1" t="s">
        <v>6881</v>
      </c>
      <c r="AJ894" s="43"/>
      <c r="AK894" s="324">
        <f t="shared" si="13"/>
        <v>0</v>
      </c>
    </row>
    <row r="895" spans="31:37">
      <c r="AE895" t="s">
        <v>6830</v>
      </c>
      <c r="AF895" s="1" t="s">
        <v>7204</v>
      </c>
      <c r="AG895" s="1"/>
      <c r="AH895" s="1">
        <v>0.5</v>
      </c>
      <c r="AI895" s="1" t="s">
        <v>6884</v>
      </c>
      <c r="AJ895" s="43"/>
      <c r="AK895" s="324">
        <f t="shared" si="13"/>
        <v>0</v>
      </c>
    </row>
    <row r="896" spans="31:37">
      <c r="AE896" t="s">
        <v>6830</v>
      </c>
      <c r="AF896" s="1" t="s">
        <v>7205</v>
      </c>
      <c r="AG896" s="1"/>
      <c r="AH896" s="1">
        <v>0.5</v>
      </c>
      <c r="AI896" s="1" t="s">
        <v>6881</v>
      </c>
      <c r="AJ896" s="43"/>
      <c r="AK896" s="324">
        <f t="shared" si="13"/>
        <v>0</v>
      </c>
    </row>
    <row r="897" spans="31:37">
      <c r="AE897" t="s">
        <v>6830</v>
      </c>
      <c r="AF897" s="1" t="s">
        <v>7050</v>
      </c>
      <c r="AG897" s="1"/>
      <c r="AH897" s="1"/>
      <c r="AI897" s="1"/>
      <c r="AJ897" s="43"/>
      <c r="AK897" s="324">
        <f t="shared" si="13"/>
        <v>0</v>
      </c>
    </row>
    <row r="898" spans="31:37">
      <c r="AE898" t="s">
        <v>6887</v>
      </c>
      <c r="AF898" s="1" t="s">
        <v>6887</v>
      </c>
      <c r="AG898" s="1"/>
      <c r="AH898" s="1"/>
      <c r="AI898" s="1"/>
      <c r="AJ898" s="43"/>
      <c r="AK898" s="324">
        <f t="shared" si="13"/>
        <v>0</v>
      </c>
    </row>
    <row r="899" spans="31:37">
      <c r="AE899" t="s">
        <v>6887</v>
      </c>
      <c r="AF899" s="1" t="s">
        <v>7206</v>
      </c>
      <c r="AG899" s="1"/>
      <c r="AH899" s="1">
        <v>1</v>
      </c>
      <c r="AI899" s="1" t="s">
        <v>6908</v>
      </c>
      <c r="AJ899" s="43"/>
      <c r="AK899" s="324">
        <f t="shared" si="13"/>
        <v>0</v>
      </c>
    </row>
    <row r="900" spans="31:37">
      <c r="AE900" t="s">
        <v>6887</v>
      </c>
      <c r="AF900" s="1" t="s">
        <v>7207</v>
      </c>
      <c r="AG900" s="1"/>
      <c r="AH900" s="1">
        <v>0.1</v>
      </c>
      <c r="AI900" s="1" t="s">
        <v>6884</v>
      </c>
      <c r="AJ900" s="43"/>
      <c r="AK900" s="324">
        <f t="shared" ref="AK900:AK963" si="14">AJ900*AH900</f>
        <v>0</v>
      </c>
    </row>
    <row r="901" spans="31:37">
      <c r="AE901" t="s">
        <v>6887</v>
      </c>
      <c r="AF901" s="1" t="s">
        <v>7208</v>
      </c>
      <c r="AG901" s="1"/>
      <c r="AH901" s="1">
        <v>0.06</v>
      </c>
      <c r="AI901" s="1" t="s">
        <v>6832</v>
      </c>
      <c r="AJ901" s="43"/>
      <c r="AK901" s="324">
        <f t="shared" si="14"/>
        <v>0</v>
      </c>
    </row>
    <row r="902" spans="31:37">
      <c r="AE902" t="s">
        <v>6887</v>
      </c>
      <c r="AF902" s="1" t="s">
        <v>7209</v>
      </c>
      <c r="AG902" s="1"/>
      <c r="AH902" s="1">
        <v>0.8</v>
      </c>
      <c r="AI902" s="1" t="s">
        <v>7186</v>
      </c>
      <c r="AJ902" s="43"/>
      <c r="AK902" s="324">
        <f t="shared" si="14"/>
        <v>0</v>
      </c>
    </row>
    <row r="903" spans="31:37">
      <c r="AE903" t="s">
        <v>6887</v>
      </c>
      <c r="AF903" s="1" t="s">
        <v>7210</v>
      </c>
      <c r="AG903" s="1"/>
      <c r="AH903" s="1">
        <v>1</v>
      </c>
      <c r="AI903" s="1" t="s">
        <v>6884</v>
      </c>
      <c r="AJ903" s="43"/>
      <c r="AK903" s="324">
        <f t="shared" si="14"/>
        <v>0</v>
      </c>
    </row>
    <row r="904" spans="31:37">
      <c r="AE904" t="s">
        <v>6887</v>
      </c>
      <c r="AF904" s="1" t="s">
        <v>7211</v>
      </c>
      <c r="AG904" s="1"/>
      <c r="AH904" s="1">
        <v>10</v>
      </c>
      <c r="AI904" s="1" t="s">
        <v>7212</v>
      </c>
      <c r="AJ904" s="43"/>
      <c r="AK904" s="324">
        <f t="shared" si="14"/>
        <v>0</v>
      </c>
    </row>
    <row r="905" spans="31:37">
      <c r="AE905" t="s">
        <v>6887</v>
      </c>
      <c r="AF905" s="1" t="s">
        <v>7213</v>
      </c>
      <c r="AG905" s="1"/>
      <c r="AH905" s="1">
        <v>0.1</v>
      </c>
      <c r="AI905" s="1" t="s">
        <v>7214</v>
      </c>
      <c r="AJ905" s="43"/>
      <c r="AK905" s="324">
        <f t="shared" si="14"/>
        <v>0</v>
      </c>
    </row>
    <row r="906" spans="31:37">
      <c r="AE906" t="s">
        <v>6887</v>
      </c>
      <c r="AF906" s="1" t="s">
        <v>7215</v>
      </c>
      <c r="AG906" s="1"/>
      <c r="AH906" s="1">
        <v>0.2</v>
      </c>
      <c r="AI906" s="1" t="s">
        <v>6832</v>
      </c>
      <c r="AJ906" s="43"/>
      <c r="AK906" s="324">
        <f t="shared" si="14"/>
        <v>0</v>
      </c>
    </row>
    <row r="907" spans="31:37">
      <c r="AE907" t="s">
        <v>6887</v>
      </c>
      <c r="AF907" s="1" t="s">
        <v>7216</v>
      </c>
      <c r="AG907" s="1"/>
      <c r="AH907" s="1">
        <v>0.1</v>
      </c>
      <c r="AI907" s="1" t="s">
        <v>6832</v>
      </c>
      <c r="AJ907" s="43"/>
      <c r="AK907" s="324">
        <f t="shared" si="14"/>
        <v>0</v>
      </c>
    </row>
    <row r="908" spans="31:37">
      <c r="AE908" t="s">
        <v>6887</v>
      </c>
      <c r="AF908" s="1" t="s">
        <v>7217</v>
      </c>
      <c r="AG908" s="1"/>
      <c r="AH908" s="1">
        <v>0.1</v>
      </c>
      <c r="AI908" s="1" t="s">
        <v>6832</v>
      </c>
      <c r="AJ908" s="43"/>
      <c r="AK908" s="324">
        <f t="shared" si="14"/>
        <v>0</v>
      </c>
    </row>
    <row r="909" spans="31:37">
      <c r="AE909" t="s">
        <v>6887</v>
      </c>
      <c r="AF909" s="1" t="s">
        <v>7218</v>
      </c>
      <c r="AG909" s="1"/>
      <c r="AH909" s="1">
        <v>1</v>
      </c>
      <c r="AI909" s="1" t="s">
        <v>6884</v>
      </c>
      <c r="AJ909" s="43"/>
      <c r="AK909" s="324">
        <f t="shared" si="14"/>
        <v>0</v>
      </c>
    </row>
    <row r="910" spans="31:37">
      <c r="AE910" t="s">
        <v>6887</v>
      </c>
      <c r="AF910" s="1" t="s">
        <v>7219</v>
      </c>
      <c r="AG910" s="1"/>
      <c r="AH910" s="1">
        <v>1</v>
      </c>
      <c r="AI910" s="1" t="s">
        <v>6832</v>
      </c>
      <c r="AJ910" s="43"/>
      <c r="AK910" s="324">
        <f t="shared" si="14"/>
        <v>0</v>
      </c>
    </row>
    <row r="911" spans="31:37">
      <c r="AE911" t="s">
        <v>6887</v>
      </c>
      <c r="AF911" s="1" t="s">
        <v>7220</v>
      </c>
      <c r="AG911" s="1"/>
      <c r="AH911" s="1">
        <v>3</v>
      </c>
      <c r="AI911" s="1" t="s">
        <v>6832</v>
      </c>
      <c r="AJ911" s="43"/>
      <c r="AK911" s="324">
        <f t="shared" si="14"/>
        <v>0</v>
      </c>
    </row>
    <row r="912" spans="31:37">
      <c r="AE912" t="s">
        <v>6887</v>
      </c>
      <c r="AF912" s="1" t="s">
        <v>4560</v>
      </c>
      <c r="AG912" s="1"/>
      <c r="AH912" s="1">
        <v>0.02</v>
      </c>
      <c r="AI912" s="1" t="s">
        <v>6841</v>
      </c>
      <c r="AJ912" s="43"/>
      <c r="AK912" s="324">
        <f t="shared" si="14"/>
        <v>0</v>
      </c>
    </row>
    <row r="913" spans="31:37">
      <c r="AE913" t="s">
        <v>6887</v>
      </c>
      <c r="AF913" s="1" t="s">
        <v>7221</v>
      </c>
      <c r="AG913" s="1"/>
      <c r="AH913" s="1">
        <v>0.02</v>
      </c>
      <c r="AI913" s="1" t="s">
        <v>6853</v>
      </c>
      <c r="AJ913" s="43"/>
      <c r="AK913" s="324">
        <f t="shared" si="14"/>
        <v>0</v>
      </c>
    </row>
    <row r="914" spans="31:37">
      <c r="AE914" t="s">
        <v>6887</v>
      </c>
      <c r="AF914" s="1" t="s">
        <v>7222</v>
      </c>
      <c r="AG914" s="1"/>
      <c r="AH914" s="1">
        <v>0.1</v>
      </c>
      <c r="AI914" s="1" t="s">
        <v>6994</v>
      </c>
      <c r="AJ914" s="43"/>
      <c r="AK914" s="324">
        <f t="shared" si="14"/>
        <v>0</v>
      </c>
    </row>
    <row r="915" spans="31:37">
      <c r="AE915" t="s">
        <v>6887</v>
      </c>
      <c r="AF915" s="1" t="s">
        <v>7223</v>
      </c>
      <c r="AG915" s="1"/>
      <c r="AH915" s="1">
        <v>1</v>
      </c>
      <c r="AI915" s="1" t="s">
        <v>6889</v>
      </c>
      <c r="AJ915" s="43"/>
      <c r="AK915" s="324">
        <f t="shared" si="14"/>
        <v>0</v>
      </c>
    </row>
    <row r="916" spans="31:37">
      <c r="AE916" t="s">
        <v>6887</v>
      </c>
      <c r="AF916" s="1" t="s">
        <v>7224</v>
      </c>
      <c r="AG916" s="1"/>
      <c r="AH916" s="1">
        <v>0.8</v>
      </c>
      <c r="AI916" s="1" t="s">
        <v>6889</v>
      </c>
      <c r="AJ916" s="43"/>
      <c r="AK916" s="324">
        <f t="shared" si="14"/>
        <v>0</v>
      </c>
    </row>
    <row r="917" spans="31:37">
      <c r="AE917" t="s">
        <v>6887</v>
      </c>
      <c r="AF917" s="1" t="s">
        <v>7225</v>
      </c>
      <c r="AG917" s="1"/>
      <c r="AH917" s="1">
        <v>7</v>
      </c>
      <c r="AI917" s="1">
        <v>10</v>
      </c>
      <c r="AJ917" s="43"/>
      <c r="AK917" s="324">
        <f t="shared" si="14"/>
        <v>0</v>
      </c>
    </row>
    <row r="918" spans="31:37">
      <c r="AE918" t="s">
        <v>6887</v>
      </c>
      <c r="AF918" s="1" t="s">
        <v>7226</v>
      </c>
      <c r="AG918" s="1"/>
      <c r="AH918" s="1">
        <v>15</v>
      </c>
      <c r="AI918" s="1" t="s">
        <v>7227</v>
      </c>
      <c r="AJ918" s="43"/>
      <c r="AK918" s="324">
        <f t="shared" si="14"/>
        <v>0</v>
      </c>
    </row>
    <row r="919" spans="31:37">
      <c r="AE919" t="s">
        <v>6887</v>
      </c>
      <c r="AF919" s="1" t="s">
        <v>7228</v>
      </c>
      <c r="AG919" s="1"/>
      <c r="AH919" s="1">
        <v>20</v>
      </c>
      <c r="AI919" s="1" t="s">
        <v>7212</v>
      </c>
      <c r="AJ919" s="43"/>
      <c r="AK919" s="324">
        <f t="shared" si="14"/>
        <v>0</v>
      </c>
    </row>
    <row r="920" spans="31:37">
      <c r="AE920" t="s">
        <v>6887</v>
      </c>
      <c r="AF920" s="1" t="s">
        <v>7229</v>
      </c>
      <c r="AG920" s="1"/>
      <c r="AH920" s="1">
        <v>3</v>
      </c>
      <c r="AI920" s="1" t="s">
        <v>6853</v>
      </c>
      <c r="AJ920" s="43"/>
      <c r="AK920" s="324">
        <f t="shared" si="14"/>
        <v>0</v>
      </c>
    </row>
    <row r="921" spans="31:37">
      <c r="AE921" t="s">
        <v>6887</v>
      </c>
      <c r="AF921" s="1" t="s">
        <v>6891</v>
      </c>
      <c r="AG921" s="1"/>
      <c r="AH921" s="1">
        <v>150</v>
      </c>
      <c r="AI921" s="1" t="s">
        <v>6892</v>
      </c>
      <c r="AJ921" s="43"/>
      <c r="AK921" s="324">
        <f t="shared" si="14"/>
        <v>0</v>
      </c>
    </row>
    <row r="922" spans="31:37">
      <c r="AE922" t="s">
        <v>6887</v>
      </c>
      <c r="AF922" s="1" t="s">
        <v>7230</v>
      </c>
      <c r="AG922" s="1"/>
      <c r="AH922" s="1">
        <v>0.1</v>
      </c>
      <c r="AI922" s="1" t="s">
        <v>6884</v>
      </c>
      <c r="AJ922" s="43"/>
      <c r="AK922" s="324">
        <f t="shared" si="14"/>
        <v>0</v>
      </c>
    </row>
    <row r="923" spans="31:37">
      <c r="AE923" t="s">
        <v>6887</v>
      </c>
      <c r="AF923" s="1" t="s">
        <v>7231</v>
      </c>
      <c r="AG923" s="1"/>
      <c r="AH923" s="1">
        <v>7</v>
      </c>
      <c r="AI923" s="1">
        <v>10</v>
      </c>
      <c r="AJ923" s="43"/>
      <c r="AK923" s="324">
        <f t="shared" si="14"/>
        <v>0</v>
      </c>
    </row>
    <row r="924" spans="31:37">
      <c r="AE924" t="s">
        <v>6887</v>
      </c>
      <c r="AF924" s="1" t="s">
        <v>7232</v>
      </c>
      <c r="AG924" s="1"/>
      <c r="AH924" s="1">
        <v>5</v>
      </c>
      <c r="AI924" s="1">
        <v>10</v>
      </c>
      <c r="AJ924" s="43"/>
      <c r="AK924" s="324">
        <f t="shared" si="14"/>
        <v>0</v>
      </c>
    </row>
    <row r="925" spans="31:37">
      <c r="AE925" t="s">
        <v>6887</v>
      </c>
      <c r="AF925" s="1" t="s">
        <v>7233</v>
      </c>
      <c r="AG925" s="1"/>
      <c r="AH925" s="1">
        <v>5</v>
      </c>
      <c r="AI925" s="1" t="s">
        <v>7227</v>
      </c>
      <c r="AJ925" s="43"/>
      <c r="AK925" s="324">
        <f t="shared" si="14"/>
        <v>0</v>
      </c>
    </row>
    <row r="926" spans="31:37">
      <c r="AE926" t="s">
        <v>6887</v>
      </c>
      <c r="AF926" s="1" t="s">
        <v>7234</v>
      </c>
      <c r="AG926" s="1"/>
      <c r="AH926" s="1">
        <v>2</v>
      </c>
      <c r="AI926" s="1" t="s">
        <v>7235</v>
      </c>
      <c r="AJ926" s="43"/>
      <c r="AK926" s="324">
        <f t="shared" si="14"/>
        <v>0</v>
      </c>
    </row>
    <row r="927" spans="31:37">
      <c r="AE927" t="s">
        <v>6887</v>
      </c>
      <c r="AF927" s="1" t="s">
        <v>7236</v>
      </c>
      <c r="AG927" s="1"/>
      <c r="AH927" s="1">
        <v>5</v>
      </c>
      <c r="AI927" s="1" t="s">
        <v>7212</v>
      </c>
      <c r="AJ927" s="43"/>
      <c r="AK927" s="324">
        <f t="shared" si="14"/>
        <v>0</v>
      </c>
    </row>
    <row r="928" spans="31:37">
      <c r="AE928" t="s">
        <v>6887</v>
      </c>
      <c r="AF928" s="1" t="s">
        <v>7237</v>
      </c>
      <c r="AG928" s="1"/>
      <c r="AH928" s="1">
        <v>2</v>
      </c>
      <c r="AI928" s="1" t="s">
        <v>7186</v>
      </c>
      <c r="AJ928" s="43"/>
      <c r="AK928" s="324">
        <f t="shared" si="14"/>
        <v>0</v>
      </c>
    </row>
    <row r="929" spans="31:37">
      <c r="AE929" t="s">
        <v>6887</v>
      </c>
      <c r="AF929" s="1" t="s">
        <v>7238</v>
      </c>
      <c r="AG929" s="1"/>
      <c r="AH929" s="1">
        <v>1</v>
      </c>
      <c r="AI929" s="1" t="s">
        <v>6832</v>
      </c>
      <c r="AJ929" s="43"/>
      <c r="AK929" s="324">
        <f t="shared" si="14"/>
        <v>0</v>
      </c>
    </row>
    <row r="930" spans="31:37">
      <c r="AE930" t="s">
        <v>6887</v>
      </c>
      <c r="AF930" s="1" t="s">
        <v>7239</v>
      </c>
      <c r="AG930" s="1"/>
      <c r="AH930" s="1">
        <v>0.1</v>
      </c>
      <c r="AI930" s="1" t="s">
        <v>7240</v>
      </c>
      <c r="AJ930" s="43"/>
      <c r="AK930" s="324">
        <f t="shared" si="14"/>
        <v>0</v>
      </c>
    </row>
    <row r="931" spans="31:37">
      <c r="AE931" t="s">
        <v>6887</v>
      </c>
      <c r="AF931" s="1" t="s">
        <v>7241</v>
      </c>
      <c r="AG931" s="1"/>
      <c r="AH931" s="1">
        <v>1</v>
      </c>
      <c r="AI931" s="1" t="s">
        <v>6832</v>
      </c>
      <c r="AJ931" s="43"/>
      <c r="AK931" s="324">
        <f t="shared" si="14"/>
        <v>0</v>
      </c>
    </row>
    <row r="932" spans="31:37">
      <c r="AE932" t="s">
        <v>6887</v>
      </c>
      <c r="AF932" s="1" t="s">
        <v>7242</v>
      </c>
      <c r="AG932" s="1"/>
      <c r="AH932" s="1">
        <v>0.2</v>
      </c>
      <c r="AI932" s="1" t="s">
        <v>6884</v>
      </c>
      <c r="AJ932" s="43"/>
      <c r="AK932" s="324">
        <f t="shared" si="14"/>
        <v>0</v>
      </c>
    </row>
    <row r="933" spans="31:37">
      <c r="AE933" t="s">
        <v>6887</v>
      </c>
      <c r="AF933" s="1" t="s">
        <v>7243</v>
      </c>
      <c r="AG933" s="1"/>
      <c r="AH933" s="1">
        <v>0.3</v>
      </c>
      <c r="AI933" s="1" t="s">
        <v>6884</v>
      </c>
      <c r="AJ933" s="43"/>
      <c r="AK933" s="324">
        <f t="shared" si="14"/>
        <v>0</v>
      </c>
    </row>
    <row r="934" spans="31:37">
      <c r="AE934" t="s">
        <v>6887</v>
      </c>
      <c r="AF934" s="1" t="s">
        <v>7244</v>
      </c>
      <c r="AG934" s="1"/>
      <c r="AH934" s="1">
        <v>7</v>
      </c>
      <c r="AI934" s="1" t="s">
        <v>7245</v>
      </c>
      <c r="AJ934" s="43"/>
      <c r="AK934" s="324">
        <f t="shared" si="14"/>
        <v>0</v>
      </c>
    </row>
    <row r="935" spans="31:37">
      <c r="AE935" t="s">
        <v>6887</v>
      </c>
      <c r="AF935" s="1" t="s">
        <v>7246</v>
      </c>
      <c r="AG935" s="1"/>
      <c r="AH935" s="1">
        <v>10</v>
      </c>
      <c r="AI935" s="1" t="s">
        <v>7247</v>
      </c>
      <c r="AJ935" s="43"/>
      <c r="AK935" s="324">
        <f t="shared" si="14"/>
        <v>0</v>
      </c>
    </row>
    <row r="936" spans="31:37">
      <c r="AE936" t="s">
        <v>6887</v>
      </c>
      <c r="AF936" s="1" t="s">
        <v>7248</v>
      </c>
      <c r="AG936" s="1"/>
      <c r="AH936" s="1">
        <v>0.3</v>
      </c>
      <c r="AI936" s="1" t="s">
        <v>6832</v>
      </c>
      <c r="AJ936" s="43"/>
      <c r="AK936" s="324">
        <f t="shared" si="14"/>
        <v>0</v>
      </c>
    </row>
    <row r="937" spans="31:37">
      <c r="AE937" t="s">
        <v>6887</v>
      </c>
      <c r="AF937" s="1" t="s">
        <v>7249</v>
      </c>
      <c r="AG937" s="1"/>
      <c r="AH937" s="1">
        <v>0.3</v>
      </c>
      <c r="AI937" s="1" t="s">
        <v>6836</v>
      </c>
      <c r="AJ937" s="43"/>
      <c r="AK937" s="324">
        <f t="shared" si="14"/>
        <v>0</v>
      </c>
    </row>
    <row r="938" spans="31:37">
      <c r="AE938" t="s">
        <v>6887</v>
      </c>
      <c r="AF938" s="1" t="s">
        <v>7250</v>
      </c>
      <c r="AG938" s="1"/>
      <c r="AH938" s="1">
        <v>1</v>
      </c>
      <c r="AI938" s="1" t="s">
        <v>6836</v>
      </c>
      <c r="AJ938" s="43"/>
      <c r="AK938" s="324">
        <f t="shared" si="14"/>
        <v>0</v>
      </c>
    </row>
    <row r="939" spans="31:37">
      <c r="AE939" t="s">
        <v>6887</v>
      </c>
      <c r="AF939" s="1" t="s">
        <v>7251</v>
      </c>
      <c r="AG939" s="1"/>
      <c r="AH939" s="1">
        <v>0.06</v>
      </c>
      <c r="AI939" s="1" t="s">
        <v>7252</v>
      </c>
      <c r="AJ939" s="43"/>
      <c r="AK939" s="324">
        <f t="shared" si="14"/>
        <v>0</v>
      </c>
    </row>
    <row r="940" spans="31:37">
      <c r="AE940" t="s">
        <v>6887</v>
      </c>
      <c r="AF940" s="1" t="s">
        <v>7253</v>
      </c>
      <c r="AG940" s="1"/>
      <c r="AH940" s="1">
        <v>0.1</v>
      </c>
      <c r="AI940" s="1" t="s">
        <v>6908</v>
      </c>
      <c r="AJ940" s="43"/>
      <c r="AK940" s="324">
        <f t="shared" si="14"/>
        <v>0</v>
      </c>
    </row>
    <row r="941" spans="31:37">
      <c r="AE941" t="s">
        <v>6887</v>
      </c>
      <c r="AF941" s="1" t="s">
        <v>7254</v>
      </c>
      <c r="AG941" s="1"/>
      <c r="AH941" s="1">
        <v>0.06</v>
      </c>
      <c r="AI941" s="1" t="s">
        <v>6908</v>
      </c>
      <c r="AJ941" s="43"/>
      <c r="AK941" s="324">
        <f t="shared" si="14"/>
        <v>0</v>
      </c>
    </row>
    <row r="942" spans="31:37">
      <c r="AE942" t="s">
        <v>6887</v>
      </c>
      <c r="AF942" s="1" t="s">
        <v>6912</v>
      </c>
      <c r="AG942" s="1"/>
      <c r="AH942" s="1">
        <v>0.1</v>
      </c>
      <c r="AI942" s="1" t="s">
        <v>6889</v>
      </c>
      <c r="AJ942" s="43"/>
      <c r="AK942" s="324">
        <f t="shared" si="14"/>
        <v>0</v>
      </c>
    </row>
    <row r="943" spans="31:37">
      <c r="AE943" t="s">
        <v>6887</v>
      </c>
      <c r="AF943" s="1" t="s">
        <v>6913</v>
      </c>
      <c r="AG943" s="1"/>
      <c r="AH943" s="1">
        <v>0.5</v>
      </c>
      <c r="AI943" s="1" t="s">
        <v>6537</v>
      </c>
      <c r="AJ943" s="43"/>
      <c r="AK943" s="324">
        <f t="shared" si="14"/>
        <v>0</v>
      </c>
    </row>
    <row r="944" spans="31:37">
      <c r="AE944" t="s">
        <v>6887</v>
      </c>
      <c r="AF944" s="1" t="s">
        <v>7255</v>
      </c>
      <c r="AG944" s="1"/>
      <c r="AH944" s="1">
        <v>0.1</v>
      </c>
      <c r="AI944" s="1" t="s">
        <v>7256</v>
      </c>
      <c r="AJ944" s="43"/>
      <c r="AK944" s="324">
        <f t="shared" si="14"/>
        <v>0</v>
      </c>
    </row>
    <row r="945" spans="31:37">
      <c r="AE945" t="s">
        <v>6887</v>
      </c>
      <c r="AF945" s="1" t="s">
        <v>7257</v>
      </c>
      <c r="AG945" s="1"/>
      <c r="AH945" s="1">
        <v>0.03</v>
      </c>
      <c r="AI945" s="1" t="s">
        <v>6994</v>
      </c>
      <c r="AJ945" s="43"/>
      <c r="AK945" s="324">
        <f t="shared" si="14"/>
        <v>0</v>
      </c>
    </row>
    <row r="946" spans="31:37">
      <c r="AE946" t="s">
        <v>6887</v>
      </c>
      <c r="AF946" s="1" t="s">
        <v>6919</v>
      </c>
      <c r="AG946" s="1"/>
      <c r="AH946" s="1">
        <v>1</v>
      </c>
      <c r="AI946" s="1" t="s">
        <v>6889</v>
      </c>
      <c r="AJ946" s="43"/>
      <c r="AK946" s="324">
        <f t="shared" si="14"/>
        <v>0</v>
      </c>
    </row>
    <row r="947" spans="31:37">
      <c r="AE947" t="s">
        <v>6887</v>
      </c>
      <c r="AF947" s="1" t="s">
        <v>7258</v>
      </c>
      <c r="AG947" s="1"/>
      <c r="AH947" s="1">
        <v>0.7</v>
      </c>
      <c r="AI947" s="1" t="s">
        <v>6889</v>
      </c>
      <c r="AJ947" s="43"/>
      <c r="AK947" s="324">
        <f t="shared" si="14"/>
        <v>0</v>
      </c>
    </row>
    <row r="948" spans="31:37">
      <c r="AE948" t="s">
        <v>6887</v>
      </c>
      <c r="AF948" s="1" t="s">
        <v>7259</v>
      </c>
      <c r="AG948" s="1"/>
      <c r="AH948" s="1">
        <v>5</v>
      </c>
      <c r="AI948" s="1" t="s">
        <v>6841</v>
      </c>
      <c r="AJ948" s="43"/>
      <c r="AK948" s="324">
        <f t="shared" si="14"/>
        <v>0</v>
      </c>
    </row>
    <row r="949" spans="31:37">
      <c r="AE949" t="s">
        <v>6887</v>
      </c>
      <c r="AF949" s="1" t="s">
        <v>7260</v>
      </c>
      <c r="AG949" s="1"/>
      <c r="AH949" s="1">
        <v>1</v>
      </c>
      <c r="AI949" s="1" t="s">
        <v>6841</v>
      </c>
      <c r="AJ949" s="43"/>
      <c r="AK949" s="324">
        <f t="shared" si="14"/>
        <v>0</v>
      </c>
    </row>
    <row r="950" spans="31:37">
      <c r="AE950" t="s">
        <v>6921</v>
      </c>
      <c r="AF950" s="1" t="s">
        <v>6921</v>
      </c>
      <c r="AG950" s="1"/>
      <c r="AH950" s="1"/>
      <c r="AI950" s="1"/>
      <c r="AJ950" s="43"/>
      <c r="AK950" s="324">
        <f t="shared" si="14"/>
        <v>0</v>
      </c>
    </row>
    <row r="951" spans="31:37">
      <c r="AE951" t="s">
        <v>6921</v>
      </c>
      <c r="AF951" s="1" t="s">
        <v>7261</v>
      </c>
      <c r="AG951" s="1"/>
      <c r="AH951" s="1">
        <v>30</v>
      </c>
      <c r="AI951" s="1">
        <v>5</v>
      </c>
      <c r="AJ951" s="43"/>
      <c r="AK951" s="324">
        <f t="shared" si="14"/>
        <v>0</v>
      </c>
    </row>
    <row r="952" spans="31:37">
      <c r="AE952" t="s">
        <v>6921</v>
      </c>
      <c r="AF952" s="1" t="s">
        <v>7262</v>
      </c>
      <c r="AG952" s="1"/>
      <c r="AH952" s="1">
        <v>2</v>
      </c>
      <c r="AI952" s="1" t="s">
        <v>6889</v>
      </c>
      <c r="AJ952" s="43"/>
      <c r="AK952" s="324">
        <f t="shared" si="14"/>
        <v>0</v>
      </c>
    </row>
    <row r="953" spans="31:37">
      <c r="AE953" t="s">
        <v>6921</v>
      </c>
      <c r="AF953" s="1" t="s">
        <v>7263</v>
      </c>
      <c r="AG953" s="1"/>
      <c r="AH953" s="1">
        <v>0.1</v>
      </c>
      <c r="AI953" s="1" t="s">
        <v>6889</v>
      </c>
      <c r="AJ953" s="43"/>
      <c r="AK953" s="324">
        <f t="shared" si="14"/>
        <v>0</v>
      </c>
    </row>
    <row r="954" spans="31:37">
      <c r="AE954" t="s">
        <v>6921</v>
      </c>
      <c r="AF954" s="1" t="s">
        <v>7264</v>
      </c>
      <c r="AG954" s="1"/>
      <c r="AH954" s="1">
        <v>0.1</v>
      </c>
      <c r="AI954" s="1" t="s">
        <v>7252</v>
      </c>
      <c r="AJ954" s="43"/>
      <c r="AK954" s="324">
        <f t="shared" si="14"/>
        <v>0</v>
      </c>
    </row>
    <row r="955" spans="31:37">
      <c r="AE955" t="s">
        <v>6921</v>
      </c>
      <c r="AF955" s="1" t="s">
        <v>7265</v>
      </c>
      <c r="AG955" s="1"/>
      <c r="AH955" s="1">
        <v>1.5</v>
      </c>
      <c r="AI955" s="1" t="s">
        <v>6889</v>
      </c>
      <c r="AJ955" s="43"/>
      <c r="AK955" s="324">
        <f t="shared" si="14"/>
        <v>0</v>
      </c>
    </row>
    <row r="956" spans="31:37">
      <c r="AE956" t="s">
        <v>6921</v>
      </c>
      <c r="AF956" s="1" t="s">
        <v>7266</v>
      </c>
      <c r="AG956" s="1"/>
      <c r="AH956" s="1">
        <v>0.1</v>
      </c>
      <c r="AI956" s="1" t="s">
        <v>7240</v>
      </c>
      <c r="AJ956" s="43"/>
      <c r="AK956" s="324">
        <f t="shared" si="14"/>
        <v>0</v>
      </c>
    </row>
    <row r="957" spans="31:37">
      <c r="AE957" t="s">
        <v>6921</v>
      </c>
      <c r="AF957" s="1" t="s">
        <v>7267</v>
      </c>
      <c r="AG957" s="1"/>
      <c r="AH957" s="1">
        <v>0.5</v>
      </c>
      <c r="AI957" s="1">
        <v>10</v>
      </c>
      <c r="AJ957" s="43"/>
      <c r="AK957" s="324">
        <f t="shared" si="14"/>
        <v>0</v>
      </c>
    </row>
    <row r="958" spans="31:37">
      <c r="AE958" t="s">
        <v>6921</v>
      </c>
      <c r="AF958" s="1" t="s">
        <v>7268</v>
      </c>
      <c r="AG958" s="1"/>
      <c r="AH958" s="1">
        <v>0.04</v>
      </c>
      <c r="AI958" s="1">
        <v>10</v>
      </c>
      <c r="AJ958" s="43"/>
      <c r="AK958" s="324">
        <f t="shared" si="14"/>
        <v>0</v>
      </c>
    </row>
    <row r="959" spans="31:37">
      <c r="AE959" t="s">
        <v>6921</v>
      </c>
      <c r="AF959" s="1" t="s">
        <v>7269</v>
      </c>
      <c r="AG959" s="1"/>
      <c r="AH959" s="1">
        <v>0.05</v>
      </c>
      <c r="AI959" s="1">
        <v>10</v>
      </c>
      <c r="AJ959" s="43"/>
      <c r="AK959" s="324">
        <f t="shared" si="14"/>
        <v>0</v>
      </c>
    </row>
    <row r="960" spans="31:37">
      <c r="AE960" t="s">
        <v>6921</v>
      </c>
      <c r="AF960" s="1" t="s">
        <v>7270</v>
      </c>
      <c r="AG960" s="1"/>
      <c r="AH960" s="1">
        <v>0.1</v>
      </c>
      <c r="AI960" s="1" t="s">
        <v>7240</v>
      </c>
      <c r="AJ960" s="43"/>
      <c r="AK960" s="324">
        <f t="shared" si="14"/>
        <v>0</v>
      </c>
    </row>
    <row r="961" spans="31:37">
      <c r="AE961" t="s">
        <v>6921</v>
      </c>
      <c r="AF961" s="1" t="s">
        <v>7271</v>
      </c>
      <c r="AG961" s="1"/>
      <c r="AH961" s="1">
        <v>10</v>
      </c>
      <c r="AI961" s="1">
        <v>10</v>
      </c>
      <c r="AJ961" s="43"/>
      <c r="AK961" s="324">
        <f t="shared" si="14"/>
        <v>0</v>
      </c>
    </row>
    <row r="962" spans="31:37">
      <c r="AE962" t="s">
        <v>6921</v>
      </c>
      <c r="AF962" s="1" t="s">
        <v>7272</v>
      </c>
      <c r="AG962" s="1"/>
      <c r="AH962" s="1">
        <v>10</v>
      </c>
      <c r="AI962" s="1">
        <v>10</v>
      </c>
      <c r="AJ962" s="43"/>
      <c r="AK962" s="324">
        <f t="shared" si="14"/>
        <v>0</v>
      </c>
    </row>
    <row r="963" spans="31:37">
      <c r="AE963" t="s">
        <v>6921</v>
      </c>
      <c r="AF963" s="1" t="s">
        <v>7273</v>
      </c>
      <c r="AG963" s="1"/>
      <c r="AH963" s="1">
        <v>0.1</v>
      </c>
      <c r="AI963" s="1" t="s">
        <v>6994</v>
      </c>
      <c r="AJ963" s="43"/>
      <c r="AK963" s="324">
        <f t="shared" si="14"/>
        <v>0</v>
      </c>
    </row>
    <row r="964" spans="31:37">
      <c r="AE964" t="s">
        <v>6921</v>
      </c>
      <c r="AF964" s="1" t="s">
        <v>7274</v>
      </c>
      <c r="AG964" s="1"/>
      <c r="AH964" s="1">
        <v>0.5</v>
      </c>
      <c r="AI964" s="1">
        <v>10</v>
      </c>
      <c r="AJ964" s="43"/>
      <c r="AK964" s="324">
        <f t="shared" ref="AK964:AK1027" si="15">AJ964*AH964</f>
        <v>0</v>
      </c>
    </row>
    <row r="965" spans="31:37">
      <c r="AE965" t="s">
        <v>6921</v>
      </c>
      <c r="AF965" s="1" t="s">
        <v>7275</v>
      </c>
      <c r="AG965" s="1"/>
      <c r="AH965" s="1">
        <v>0.1</v>
      </c>
      <c r="AI965" s="1">
        <v>10</v>
      </c>
      <c r="AJ965" s="43"/>
      <c r="AK965" s="324">
        <f t="shared" si="15"/>
        <v>0</v>
      </c>
    </row>
    <row r="966" spans="31:37">
      <c r="AE966" t="s">
        <v>6921</v>
      </c>
      <c r="AF966" s="1" t="s">
        <v>6937</v>
      </c>
      <c r="AG966" s="1"/>
      <c r="AH966" s="1">
        <v>0.06</v>
      </c>
      <c r="AI966" s="1" t="s">
        <v>7276</v>
      </c>
      <c r="AJ966" s="43"/>
      <c r="AK966" s="324">
        <f t="shared" si="15"/>
        <v>0</v>
      </c>
    </row>
    <row r="967" spans="31:37">
      <c r="AE967" t="s">
        <v>6921</v>
      </c>
      <c r="AF967" s="1" t="s">
        <v>7277</v>
      </c>
      <c r="AG967" s="1"/>
      <c r="AH967" s="1">
        <v>0.1</v>
      </c>
      <c r="AI967" s="1">
        <v>5</v>
      </c>
      <c r="AJ967" s="43"/>
      <c r="AK967" s="324">
        <f t="shared" si="15"/>
        <v>0</v>
      </c>
    </row>
    <row r="968" spans="31:37">
      <c r="AE968" t="s">
        <v>6921</v>
      </c>
      <c r="AF968" s="1" t="s">
        <v>7278</v>
      </c>
      <c r="AG968" s="1"/>
      <c r="AH968" s="1">
        <v>0.1</v>
      </c>
      <c r="AI968" s="1">
        <v>5</v>
      </c>
      <c r="AJ968" s="43"/>
      <c r="AK968" s="324">
        <f t="shared" si="15"/>
        <v>0</v>
      </c>
    </row>
    <row r="969" spans="31:37">
      <c r="AE969" t="s">
        <v>6921</v>
      </c>
      <c r="AF969" s="1" t="s">
        <v>7279</v>
      </c>
      <c r="AG969" s="1"/>
      <c r="AH969" s="1">
        <v>3</v>
      </c>
      <c r="AI969" s="1" t="s">
        <v>7280</v>
      </c>
      <c r="AJ969" s="43"/>
      <c r="AK969" s="324">
        <f t="shared" si="15"/>
        <v>0</v>
      </c>
    </row>
    <row r="970" spans="31:37">
      <c r="AE970" t="s">
        <v>6921</v>
      </c>
      <c r="AF970" s="1" t="s">
        <v>7281</v>
      </c>
      <c r="AG970" s="1"/>
      <c r="AH970" s="1">
        <v>1</v>
      </c>
      <c r="AI970" s="1" t="s">
        <v>7280</v>
      </c>
      <c r="AJ970" s="43"/>
      <c r="AK970" s="324">
        <f t="shared" si="15"/>
        <v>0</v>
      </c>
    </row>
    <row r="971" spans="31:37">
      <c r="AE971" t="s">
        <v>6921</v>
      </c>
      <c r="AF971" s="1" t="s">
        <v>7282</v>
      </c>
      <c r="AG971" s="1"/>
      <c r="AH971" s="1">
        <v>5</v>
      </c>
      <c r="AI971" s="1" t="s">
        <v>6866</v>
      </c>
      <c r="AJ971" s="43"/>
      <c r="AK971" s="324">
        <f t="shared" si="15"/>
        <v>0</v>
      </c>
    </row>
    <row r="972" spans="31:37">
      <c r="AE972" t="s">
        <v>6921</v>
      </c>
      <c r="AF972" s="1" t="s">
        <v>7283</v>
      </c>
      <c r="AG972" s="1"/>
      <c r="AH972" s="1">
        <v>3</v>
      </c>
      <c r="AI972" s="1" t="s">
        <v>6866</v>
      </c>
      <c r="AJ972" s="43"/>
      <c r="AK972" s="324">
        <f t="shared" si="15"/>
        <v>0</v>
      </c>
    </row>
    <row r="973" spans="31:37">
      <c r="AE973" t="s">
        <v>6921</v>
      </c>
      <c r="AF973" s="1" t="s">
        <v>7284</v>
      </c>
      <c r="AG973" s="1"/>
      <c r="AH973" s="1">
        <v>0.1</v>
      </c>
      <c r="AI973" s="1" t="s">
        <v>6866</v>
      </c>
      <c r="AJ973" s="43"/>
      <c r="AK973" s="324">
        <f t="shared" si="15"/>
        <v>0</v>
      </c>
    </row>
    <row r="974" spans="31:37">
      <c r="AE974" t="s">
        <v>6921</v>
      </c>
      <c r="AF974" s="1" t="s">
        <v>7285</v>
      </c>
      <c r="AG974" s="1"/>
      <c r="AH974" s="1">
        <v>1</v>
      </c>
      <c r="AI974" s="1" t="s">
        <v>6866</v>
      </c>
      <c r="AJ974" s="43"/>
      <c r="AK974" s="324">
        <f t="shared" si="15"/>
        <v>0</v>
      </c>
    </row>
    <row r="975" spans="31:37">
      <c r="AE975" t="s">
        <v>6921</v>
      </c>
      <c r="AF975" s="1" t="s">
        <v>7286</v>
      </c>
      <c r="AG975" s="1"/>
      <c r="AH975" s="1">
        <v>1</v>
      </c>
      <c r="AI975" s="1" t="s">
        <v>7276</v>
      </c>
      <c r="AJ975" s="43"/>
      <c r="AK975" s="324">
        <f t="shared" si="15"/>
        <v>0</v>
      </c>
    </row>
    <row r="976" spans="31:37">
      <c r="AE976" t="s">
        <v>6921</v>
      </c>
      <c r="AF976" s="1" t="s">
        <v>7287</v>
      </c>
      <c r="AG976" s="1"/>
      <c r="AH976" s="1">
        <v>0.06</v>
      </c>
      <c r="AI976" s="1">
        <v>42</v>
      </c>
      <c r="AJ976" s="43"/>
      <c r="AK976" s="324">
        <f t="shared" si="15"/>
        <v>0</v>
      </c>
    </row>
    <row r="977" spans="31:37">
      <c r="AE977" t="s">
        <v>6921</v>
      </c>
      <c r="AF977" s="1" t="s">
        <v>7288</v>
      </c>
      <c r="AG977" s="1"/>
      <c r="AH977" s="1">
        <v>0.1</v>
      </c>
      <c r="AI977" s="1">
        <v>10</v>
      </c>
      <c r="AJ977" s="43"/>
      <c r="AK977" s="324">
        <f t="shared" si="15"/>
        <v>0</v>
      </c>
    </row>
    <row r="978" spans="31:37">
      <c r="AE978" t="s">
        <v>6921</v>
      </c>
      <c r="AF978" s="1" t="s">
        <v>7289</v>
      </c>
      <c r="AG978" s="1"/>
      <c r="AH978" s="1">
        <v>0.06</v>
      </c>
      <c r="AI978" s="1">
        <v>52</v>
      </c>
      <c r="AJ978" s="43"/>
      <c r="AK978" s="324">
        <f t="shared" si="15"/>
        <v>0</v>
      </c>
    </row>
    <row r="979" spans="31:37">
      <c r="AE979" t="s">
        <v>6921</v>
      </c>
      <c r="AF979" s="1" t="s">
        <v>7290</v>
      </c>
      <c r="AG979" s="1"/>
      <c r="AH979" s="1">
        <v>0.03</v>
      </c>
      <c r="AI979" s="1">
        <v>16</v>
      </c>
      <c r="AJ979" s="43"/>
      <c r="AK979" s="324">
        <f t="shared" si="15"/>
        <v>0</v>
      </c>
    </row>
    <row r="980" spans="31:37">
      <c r="AE980" t="s">
        <v>6921</v>
      </c>
      <c r="AF980" s="1" t="s">
        <v>7291</v>
      </c>
      <c r="AG980" s="1"/>
      <c r="AH980" s="1">
        <v>0.08</v>
      </c>
      <c r="AI980" s="1" t="s">
        <v>7276</v>
      </c>
      <c r="AJ980" s="43"/>
      <c r="AK980" s="324">
        <f t="shared" si="15"/>
        <v>0</v>
      </c>
    </row>
    <row r="981" spans="31:37">
      <c r="AE981" t="s">
        <v>6921</v>
      </c>
      <c r="AF981" s="1" t="s">
        <v>7292</v>
      </c>
      <c r="AG981" s="1"/>
      <c r="AH981" s="1">
        <v>0.1</v>
      </c>
      <c r="AI981" s="1" t="s">
        <v>6889</v>
      </c>
      <c r="AJ981" s="43"/>
      <c r="AK981" s="324">
        <f t="shared" si="15"/>
        <v>0</v>
      </c>
    </row>
    <row r="982" spans="31:37">
      <c r="AE982" t="s">
        <v>6921</v>
      </c>
      <c r="AF982" s="1" t="s">
        <v>7037</v>
      </c>
      <c r="AG982" s="1"/>
      <c r="AH982" s="1">
        <v>0.4</v>
      </c>
      <c r="AI982" s="1" t="s">
        <v>6841</v>
      </c>
      <c r="AJ982" s="43"/>
      <c r="AK982" s="324">
        <f t="shared" si="15"/>
        <v>0</v>
      </c>
    </row>
    <row r="983" spans="31:37">
      <c r="AE983" t="s">
        <v>6921</v>
      </c>
      <c r="AF983" s="1" t="s">
        <v>7293</v>
      </c>
      <c r="AG983" s="1"/>
      <c r="AH983" s="1">
        <v>0.5</v>
      </c>
      <c r="AI983" s="1" t="s">
        <v>6832</v>
      </c>
      <c r="AJ983" s="43"/>
      <c r="AK983" s="324">
        <f t="shared" si="15"/>
        <v>0</v>
      </c>
    </row>
    <row r="984" spans="31:37">
      <c r="AE984" t="s">
        <v>6921</v>
      </c>
      <c r="AF984" s="1" t="s">
        <v>7294</v>
      </c>
      <c r="AG984" s="1"/>
      <c r="AH984" s="1">
        <v>0.04</v>
      </c>
      <c r="AI984" s="1" t="s">
        <v>7276</v>
      </c>
      <c r="AJ984" s="43"/>
      <c r="AK984" s="324">
        <f t="shared" si="15"/>
        <v>0</v>
      </c>
    </row>
    <row r="985" spans="31:37">
      <c r="AE985" t="s">
        <v>6921</v>
      </c>
      <c r="AF985" s="1" t="s">
        <v>7295</v>
      </c>
      <c r="AG985" s="1"/>
      <c r="AH985" s="1">
        <v>3</v>
      </c>
      <c r="AI985" s="1" t="s">
        <v>6832</v>
      </c>
      <c r="AJ985" s="43"/>
      <c r="AK985" s="324">
        <f t="shared" si="15"/>
        <v>0</v>
      </c>
    </row>
    <row r="986" spans="31:37">
      <c r="AE986" t="s">
        <v>6921</v>
      </c>
      <c r="AF986" s="1" t="s">
        <v>7296</v>
      </c>
      <c r="AG986" s="1"/>
      <c r="AH986" s="1">
        <v>5</v>
      </c>
      <c r="AI986" s="1" t="s">
        <v>6839</v>
      </c>
      <c r="AJ986" s="43"/>
      <c r="AK986" s="324">
        <f t="shared" si="15"/>
        <v>0</v>
      </c>
    </row>
    <row r="987" spans="31:37">
      <c r="AE987" t="s">
        <v>6921</v>
      </c>
      <c r="AF987" s="1" t="s">
        <v>7297</v>
      </c>
      <c r="AG987" s="1"/>
      <c r="AH987" s="1">
        <v>0.2</v>
      </c>
      <c r="AI987" s="1" t="s">
        <v>6866</v>
      </c>
      <c r="AJ987" s="43"/>
      <c r="AK987" s="324">
        <f t="shared" si="15"/>
        <v>0</v>
      </c>
    </row>
    <row r="988" spans="31:37">
      <c r="AE988" t="s">
        <v>6921</v>
      </c>
      <c r="AF988" s="1" t="s">
        <v>7298</v>
      </c>
      <c r="AG988" s="1"/>
      <c r="AH988" s="1">
        <v>0.1</v>
      </c>
      <c r="AI988" s="1" t="s">
        <v>6832</v>
      </c>
      <c r="AJ988" s="43"/>
      <c r="AK988" s="324">
        <f t="shared" si="15"/>
        <v>0</v>
      </c>
    </row>
    <row r="989" spans="31:37">
      <c r="AE989" t="s">
        <v>6921</v>
      </c>
      <c r="AF989" s="1" t="s">
        <v>7299</v>
      </c>
      <c r="AG989" s="1"/>
      <c r="AH989" s="1">
        <v>0.3</v>
      </c>
      <c r="AI989" s="1" t="s">
        <v>6889</v>
      </c>
      <c r="AJ989" s="43"/>
      <c r="AK989" s="324">
        <f t="shared" si="15"/>
        <v>0</v>
      </c>
    </row>
    <row r="990" spans="31:37">
      <c r="AE990" t="s">
        <v>6921</v>
      </c>
      <c r="AF990" s="1" t="s">
        <v>7300</v>
      </c>
      <c r="AG990" s="1"/>
      <c r="AH990" s="1">
        <v>0.7</v>
      </c>
      <c r="AI990" s="1" t="s">
        <v>7301</v>
      </c>
      <c r="AJ990" s="43"/>
      <c r="AK990" s="324">
        <f t="shared" si="15"/>
        <v>0</v>
      </c>
    </row>
    <row r="991" spans="31:37">
      <c r="AE991" t="s">
        <v>6921</v>
      </c>
      <c r="AF991" s="1" t="s">
        <v>7302</v>
      </c>
      <c r="AG991" s="1"/>
      <c r="AH991" s="1">
        <v>0.2</v>
      </c>
      <c r="AI991" s="1" t="s">
        <v>6994</v>
      </c>
      <c r="AJ991" s="43"/>
      <c r="AK991" s="324">
        <f t="shared" si="15"/>
        <v>0</v>
      </c>
    </row>
    <row r="992" spans="31:37">
      <c r="AE992" t="s">
        <v>6921</v>
      </c>
      <c r="AF992" s="1" t="s">
        <v>4502</v>
      </c>
      <c r="AG992" s="1"/>
      <c r="AH992" s="1">
        <v>0.5</v>
      </c>
      <c r="AI992" s="1" t="s">
        <v>7303</v>
      </c>
      <c r="AJ992" s="43"/>
      <c r="AK992" s="324">
        <f t="shared" si="15"/>
        <v>0</v>
      </c>
    </row>
    <row r="993" spans="31:37">
      <c r="AE993" t="s">
        <v>7304</v>
      </c>
      <c r="AF993" s="1" t="s">
        <v>7304</v>
      </c>
      <c r="AG993" s="1"/>
      <c r="AH993" s="1"/>
      <c r="AI993" s="1"/>
      <c r="AJ993" s="43"/>
      <c r="AK993" s="324">
        <f t="shared" si="15"/>
        <v>0</v>
      </c>
    </row>
    <row r="994" spans="31:37">
      <c r="AE994" t="s">
        <v>7304</v>
      </c>
      <c r="AF994" s="1" t="s">
        <v>7305</v>
      </c>
      <c r="AG994" s="1"/>
      <c r="AH994" s="1">
        <v>0.3</v>
      </c>
      <c r="AI994" s="1" t="s">
        <v>7240</v>
      </c>
      <c r="AJ994" s="43"/>
      <c r="AK994" s="324">
        <f t="shared" si="15"/>
        <v>0</v>
      </c>
    </row>
    <row r="995" spans="31:37">
      <c r="AE995" t="s">
        <v>7304</v>
      </c>
      <c r="AF995" s="1" t="s">
        <v>7306</v>
      </c>
      <c r="AG995" s="1"/>
      <c r="AH995" s="1">
        <v>0.4</v>
      </c>
      <c r="AI995" s="1" t="s">
        <v>6836</v>
      </c>
      <c r="AJ995" s="43"/>
      <c r="AK995" s="324">
        <f t="shared" si="15"/>
        <v>0</v>
      </c>
    </row>
    <row r="996" spans="31:37">
      <c r="AE996" t="s">
        <v>7304</v>
      </c>
      <c r="AF996" s="1" t="s">
        <v>7307</v>
      </c>
      <c r="AG996" s="1"/>
      <c r="AH996" s="1">
        <v>7.0000000000000007E-2</v>
      </c>
      <c r="AI996" s="1" t="s">
        <v>6832</v>
      </c>
      <c r="AJ996" s="43"/>
      <c r="AK996" s="324">
        <f t="shared" si="15"/>
        <v>0</v>
      </c>
    </row>
    <row r="997" spans="31:37">
      <c r="AE997" t="s">
        <v>7304</v>
      </c>
      <c r="AF997" s="1" t="s">
        <v>7308</v>
      </c>
      <c r="AG997" s="1"/>
      <c r="AH997" s="1">
        <v>0.08</v>
      </c>
      <c r="AI997" s="1" t="s">
        <v>6832</v>
      </c>
      <c r="AJ997" s="43"/>
      <c r="AK997" s="324">
        <f t="shared" si="15"/>
        <v>0</v>
      </c>
    </row>
    <row r="998" spans="31:37">
      <c r="AE998" t="s">
        <v>7304</v>
      </c>
      <c r="AF998" s="1" t="s">
        <v>7309</v>
      </c>
      <c r="AG998" s="1"/>
      <c r="AH998" s="1">
        <v>7.0000000000000007E-2</v>
      </c>
      <c r="AI998" s="1" t="s">
        <v>6832</v>
      </c>
      <c r="AJ998" s="43"/>
      <c r="AK998" s="324">
        <f t="shared" si="15"/>
        <v>0</v>
      </c>
    </row>
    <row r="999" spans="31:37">
      <c r="AE999" t="s">
        <v>7304</v>
      </c>
      <c r="AF999" s="1" t="s">
        <v>7310</v>
      </c>
      <c r="AG999" s="1"/>
      <c r="AH999" s="1">
        <v>0.08</v>
      </c>
      <c r="AI999" s="1" t="s">
        <v>6832</v>
      </c>
      <c r="AJ999" s="43"/>
      <c r="AK999" s="324">
        <f t="shared" si="15"/>
        <v>0</v>
      </c>
    </row>
    <row r="1000" spans="31:37">
      <c r="AE1000" t="s">
        <v>7304</v>
      </c>
      <c r="AF1000" s="1" t="s">
        <v>7311</v>
      </c>
      <c r="AG1000" s="1"/>
      <c r="AH1000" s="1">
        <v>0.05</v>
      </c>
      <c r="AI1000" s="1" t="s">
        <v>6832</v>
      </c>
      <c r="AJ1000" s="43"/>
      <c r="AK1000" s="324">
        <f t="shared" si="15"/>
        <v>0</v>
      </c>
    </row>
    <row r="1001" spans="31:37">
      <c r="AE1001" t="s">
        <v>7304</v>
      </c>
      <c r="AF1001" s="1" t="s">
        <v>7312</v>
      </c>
      <c r="AG1001" s="1"/>
      <c r="AH1001" s="1">
        <v>0.04</v>
      </c>
      <c r="AI1001" s="1" t="s">
        <v>6832</v>
      </c>
      <c r="AJ1001" s="43"/>
      <c r="AK1001" s="324">
        <f t="shared" si="15"/>
        <v>0</v>
      </c>
    </row>
    <row r="1002" spans="31:37">
      <c r="AE1002" t="s">
        <v>7304</v>
      </c>
      <c r="AF1002" s="1" t="s">
        <v>7313</v>
      </c>
      <c r="AG1002" s="1"/>
      <c r="AH1002" s="1">
        <v>0.05</v>
      </c>
      <c r="AI1002" s="1" t="s">
        <v>6832</v>
      </c>
      <c r="AJ1002" s="43"/>
      <c r="AK1002" s="324">
        <f t="shared" si="15"/>
        <v>0</v>
      </c>
    </row>
    <row r="1003" spans="31:37">
      <c r="AE1003" t="s">
        <v>7304</v>
      </c>
      <c r="AF1003" s="1" t="s">
        <v>7314</v>
      </c>
      <c r="AG1003" s="1"/>
      <c r="AH1003" s="1">
        <v>0.04</v>
      </c>
      <c r="AI1003" s="1" t="s">
        <v>6832</v>
      </c>
      <c r="AJ1003" s="43"/>
      <c r="AK1003" s="324">
        <f t="shared" si="15"/>
        <v>0</v>
      </c>
    </row>
    <row r="1004" spans="31:37">
      <c r="AE1004" t="s">
        <v>7304</v>
      </c>
      <c r="AF1004" s="1" t="s">
        <v>7315</v>
      </c>
      <c r="AG1004" s="1"/>
      <c r="AH1004" s="1">
        <v>0.06</v>
      </c>
      <c r="AI1004" s="1" t="s">
        <v>6832</v>
      </c>
      <c r="AJ1004" s="43"/>
      <c r="AK1004" s="324">
        <f t="shared" si="15"/>
        <v>0</v>
      </c>
    </row>
    <row r="1005" spans="31:37">
      <c r="AE1005" t="s">
        <v>7304</v>
      </c>
      <c r="AF1005" s="1" t="s">
        <v>7316</v>
      </c>
      <c r="AG1005" s="1"/>
      <c r="AH1005" s="1">
        <v>0.04</v>
      </c>
      <c r="AI1005" s="1" t="s">
        <v>7317</v>
      </c>
      <c r="AJ1005" s="43"/>
      <c r="AK1005" s="324">
        <f t="shared" si="15"/>
        <v>0</v>
      </c>
    </row>
    <row r="1006" spans="31:37">
      <c r="AE1006" t="s">
        <v>7304</v>
      </c>
      <c r="AF1006" s="1" t="s">
        <v>7318</v>
      </c>
      <c r="AG1006" s="1"/>
      <c r="AH1006" s="1">
        <v>0.09</v>
      </c>
      <c r="AI1006" s="1" t="s">
        <v>6832</v>
      </c>
      <c r="AJ1006" s="43"/>
      <c r="AK1006" s="324">
        <f t="shared" si="15"/>
        <v>0</v>
      </c>
    </row>
    <row r="1007" spans="31:37">
      <c r="AE1007" t="s">
        <v>7304</v>
      </c>
      <c r="AF1007" s="1" t="s">
        <v>7319</v>
      </c>
      <c r="AG1007" s="1"/>
      <c r="AH1007" s="1">
        <v>0.03</v>
      </c>
      <c r="AI1007" s="1" t="s">
        <v>6834</v>
      </c>
      <c r="AJ1007" s="43"/>
      <c r="AK1007" s="324">
        <f t="shared" si="15"/>
        <v>0</v>
      </c>
    </row>
    <row r="1008" spans="31:37">
      <c r="AE1008" t="s">
        <v>7304</v>
      </c>
      <c r="AF1008" s="1" t="s">
        <v>7320</v>
      </c>
      <c r="AG1008" s="1"/>
      <c r="AH1008" s="1">
        <v>1</v>
      </c>
      <c r="AI1008" s="1" t="s">
        <v>6841</v>
      </c>
      <c r="AJ1008" s="43"/>
      <c r="AK1008" s="324">
        <f t="shared" si="15"/>
        <v>0</v>
      </c>
    </row>
    <row r="1009" spans="31:37">
      <c r="AE1009" t="s">
        <v>7304</v>
      </c>
      <c r="AF1009" s="1" t="s">
        <v>7321</v>
      </c>
      <c r="AG1009" s="1"/>
      <c r="AH1009" s="1">
        <v>0.03</v>
      </c>
      <c r="AI1009" s="1" t="s">
        <v>7301</v>
      </c>
      <c r="AJ1009" s="43"/>
      <c r="AK1009" s="324">
        <f t="shared" si="15"/>
        <v>0</v>
      </c>
    </row>
    <row r="1010" spans="31:37">
      <c r="AE1010" t="s">
        <v>7304</v>
      </c>
      <c r="AF1010" s="1" t="s">
        <v>7322</v>
      </c>
      <c r="AG1010" s="1"/>
      <c r="AH1010" s="1">
        <v>0.6</v>
      </c>
      <c r="AI1010" s="1" t="s">
        <v>6832</v>
      </c>
      <c r="AJ1010" s="43"/>
      <c r="AK1010" s="324">
        <f t="shared" si="15"/>
        <v>0</v>
      </c>
    </row>
    <row r="1011" spans="31:37">
      <c r="AE1011" t="s">
        <v>7304</v>
      </c>
      <c r="AF1011" s="1" t="s">
        <v>7323</v>
      </c>
      <c r="AG1011" s="1"/>
      <c r="AH1011" s="1">
        <v>0.2</v>
      </c>
      <c r="AI1011" s="1" t="s">
        <v>7324</v>
      </c>
      <c r="AJ1011" s="43"/>
      <c r="AK1011" s="324">
        <f t="shared" si="15"/>
        <v>0</v>
      </c>
    </row>
    <row r="1012" spans="31:37">
      <c r="AE1012" t="s">
        <v>7304</v>
      </c>
      <c r="AF1012" s="1" t="s">
        <v>7325</v>
      </c>
      <c r="AG1012" s="1"/>
      <c r="AH1012" s="1">
        <v>0.09</v>
      </c>
      <c r="AI1012" s="1" t="s">
        <v>7240</v>
      </c>
      <c r="AJ1012" s="43"/>
      <c r="AK1012" s="324">
        <f t="shared" si="15"/>
        <v>0</v>
      </c>
    </row>
    <row r="1013" spans="31:37">
      <c r="AE1013" t="s">
        <v>7304</v>
      </c>
      <c r="AF1013" s="1" t="s">
        <v>7326</v>
      </c>
      <c r="AG1013" s="1"/>
      <c r="AH1013" s="1">
        <v>0.09</v>
      </c>
      <c r="AI1013" s="1" t="s">
        <v>6832</v>
      </c>
      <c r="AJ1013" s="43"/>
      <c r="AK1013" s="324">
        <f t="shared" si="15"/>
        <v>0</v>
      </c>
    </row>
    <row r="1014" spans="31:37">
      <c r="AE1014" t="s">
        <v>7304</v>
      </c>
      <c r="AF1014" s="1" t="s">
        <v>7327</v>
      </c>
      <c r="AG1014" s="1"/>
      <c r="AH1014" s="1">
        <v>0.2</v>
      </c>
      <c r="AI1014" s="1" t="s">
        <v>6889</v>
      </c>
      <c r="AJ1014" s="43"/>
      <c r="AK1014" s="324">
        <f t="shared" si="15"/>
        <v>0</v>
      </c>
    </row>
    <row r="1015" spans="31:37">
      <c r="AE1015" t="s">
        <v>7304</v>
      </c>
      <c r="AF1015" s="1" t="s">
        <v>7328</v>
      </c>
      <c r="AG1015" s="1"/>
      <c r="AH1015" s="1">
        <v>0.03</v>
      </c>
      <c r="AI1015" s="1" t="s">
        <v>7301</v>
      </c>
      <c r="AJ1015" s="43"/>
      <c r="AK1015" s="324">
        <f t="shared" si="15"/>
        <v>0</v>
      </c>
    </row>
    <row r="1016" spans="31:37">
      <c r="AE1016" t="s">
        <v>7304</v>
      </c>
      <c r="AF1016" s="1" t="s">
        <v>7329</v>
      </c>
      <c r="AG1016" s="1"/>
      <c r="AH1016" s="1">
        <v>0.1</v>
      </c>
      <c r="AI1016" s="1" t="s">
        <v>6889</v>
      </c>
      <c r="AJ1016" s="43"/>
      <c r="AK1016" s="324">
        <f t="shared" si="15"/>
        <v>0</v>
      </c>
    </row>
    <row r="1017" spans="31:37">
      <c r="AE1017" t="s">
        <v>7304</v>
      </c>
      <c r="AF1017" s="1" t="s">
        <v>7031</v>
      </c>
      <c r="AG1017" s="1"/>
      <c r="AH1017" s="1">
        <v>0.5</v>
      </c>
      <c r="AI1017" s="1" t="s">
        <v>6841</v>
      </c>
      <c r="AJ1017" s="43"/>
      <c r="AK1017" s="324">
        <f t="shared" si="15"/>
        <v>0</v>
      </c>
    </row>
    <row r="1018" spans="31:37">
      <c r="AE1018" t="s">
        <v>7304</v>
      </c>
      <c r="AF1018" s="1" t="s">
        <v>7330</v>
      </c>
      <c r="AG1018" s="1"/>
      <c r="AH1018" s="1">
        <v>0.04</v>
      </c>
      <c r="AI1018" s="1" t="s">
        <v>7301</v>
      </c>
      <c r="AJ1018" s="43"/>
      <c r="AK1018" s="324">
        <f t="shared" si="15"/>
        <v>0</v>
      </c>
    </row>
    <row r="1019" spans="31:37">
      <c r="AE1019" t="s">
        <v>7304</v>
      </c>
      <c r="AF1019" s="1" t="s">
        <v>7331</v>
      </c>
      <c r="AG1019" s="1"/>
      <c r="AH1019" s="1">
        <v>0.1</v>
      </c>
      <c r="AI1019" s="1" t="s">
        <v>6834</v>
      </c>
      <c r="AJ1019" s="43"/>
      <c r="AK1019" s="324">
        <f t="shared" si="15"/>
        <v>0</v>
      </c>
    </row>
    <row r="1020" spans="31:37">
      <c r="AE1020" t="s">
        <v>7304</v>
      </c>
      <c r="AF1020" s="1" t="s">
        <v>7332</v>
      </c>
      <c r="AG1020" s="1"/>
      <c r="AH1020" s="1">
        <v>0.3</v>
      </c>
      <c r="AI1020" s="1" t="s">
        <v>6834</v>
      </c>
      <c r="AJ1020" s="43"/>
      <c r="AK1020" s="324">
        <f t="shared" si="15"/>
        <v>0</v>
      </c>
    </row>
    <row r="1021" spans="31:37">
      <c r="AE1021" t="s">
        <v>7304</v>
      </c>
      <c r="AF1021" s="1" t="s">
        <v>7333</v>
      </c>
      <c r="AG1021" s="1"/>
      <c r="AH1021" s="1">
        <v>0.5</v>
      </c>
      <c r="AI1021" s="1" t="s">
        <v>6832</v>
      </c>
      <c r="AJ1021" s="43"/>
      <c r="AK1021" s="324">
        <f t="shared" si="15"/>
        <v>0</v>
      </c>
    </row>
    <row r="1022" spans="31:37">
      <c r="AE1022" t="s">
        <v>7304</v>
      </c>
      <c r="AF1022" s="1" t="s">
        <v>7334</v>
      </c>
      <c r="AG1022" s="1"/>
      <c r="AH1022" s="1">
        <v>0.5</v>
      </c>
      <c r="AI1022" s="1" t="s">
        <v>7301</v>
      </c>
      <c r="AJ1022" s="43"/>
      <c r="AK1022" s="324">
        <f t="shared" si="15"/>
        <v>0</v>
      </c>
    </row>
    <row r="1023" spans="31:37">
      <c r="AE1023" t="s">
        <v>7304</v>
      </c>
      <c r="AF1023" s="1" t="s">
        <v>7335</v>
      </c>
      <c r="AG1023" s="1"/>
      <c r="AH1023" s="1">
        <v>0.03</v>
      </c>
      <c r="AI1023" s="1" t="s">
        <v>7004</v>
      </c>
      <c r="AJ1023" s="43"/>
      <c r="AK1023" s="324">
        <f t="shared" si="15"/>
        <v>0</v>
      </c>
    </row>
    <row r="1024" spans="31:37">
      <c r="AE1024" t="s">
        <v>7304</v>
      </c>
      <c r="AF1024" s="1" t="s">
        <v>7336</v>
      </c>
      <c r="AG1024" s="1"/>
      <c r="AH1024" s="1">
        <v>0.04</v>
      </c>
      <c r="AI1024" s="1" t="s">
        <v>7337</v>
      </c>
      <c r="AJ1024" s="43"/>
      <c r="AK1024" s="324">
        <f t="shared" si="15"/>
        <v>0</v>
      </c>
    </row>
    <row r="1025" spans="31:37">
      <c r="AE1025" t="s">
        <v>7304</v>
      </c>
      <c r="AF1025" s="1" t="s">
        <v>7338</v>
      </c>
      <c r="AG1025" s="1"/>
      <c r="AH1025" s="1">
        <v>0.04</v>
      </c>
      <c r="AI1025" s="1" t="s">
        <v>7337</v>
      </c>
      <c r="AJ1025" s="43"/>
      <c r="AK1025" s="324">
        <f t="shared" si="15"/>
        <v>0</v>
      </c>
    </row>
    <row r="1026" spans="31:37">
      <c r="AE1026" t="s">
        <v>7304</v>
      </c>
      <c r="AF1026" s="1" t="s">
        <v>7339</v>
      </c>
      <c r="AG1026" s="1"/>
      <c r="AH1026" s="1">
        <v>0.04</v>
      </c>
      <c r="AI1026" s="1" t="s">
        <v>6951</v>
      </c>
      <c r="AJ1026" s="43"/>
      <c r="AK1026" s="324">
        <f t="shared" si="15"/>
        <v>0</v>
      </c>
    </row>
    <row r="1027" spans="31:37">
      <c r="AE1027" t="s">
        <v>7304</v>
      </c>
      <c r="AF1027" s="1" t="s">
        <v>7340</v>
      </c>
      <c r="AG1027" s="1"/>
      <c r="AH1027" s="1">
        <v>0.05</v>
      </c>
      <c r="AI1027" s="1" t="s">
        <v>7341</v>
      </c>
      <c r="AJ1027" s="43"/>
      <c r="AK1027" s="324">
        <f t="shared" si="15"/>
        <v>0</v>
      </c>
    </row>
    <row r="1028" spans="31:37">
      <c r="AE1028" t="s">
        <v>7304</v>
      </c>
      <c r="AF1028" s="1" t="s">
        <v>7342</v>
      </c>
      <c r="AG1028" s="1"/>
      <c r="AH1028" s="1">
        <v>0.04</v>
      </c>
      <c r="AI1028" s="1" t="s">
        <v>7343</v>
      </c>
      <c r="AJ1028" s="43"/>
      <c r="AK1028" s="324">
        <f t="shared" ref="AK1028:AK1091" si="16">AJ1028*AH1028</f>
        <v>0</v>
      </c>
    </row>
    <row r="1029" spans="31:37">
      <c r="AE1029" t="s">
        <v>7304</v>
      </c>
      <c r="AF1029" s="1" t="s">
        <v>7344</v>
      </c>
      <c r="AG1029" s="1"/>
      <c r="AH1029" s="1">
        <v>0.2</v>
      </c>
      <c r="AI1029" s="1" t="s">
        <v>6832</v>
      </c>
      <c r="AJ1029" s="43"/>
      <c r="AK1029" s="324">
        <f t="shared" si="16"/>
        <v>0</v>
      </c>
    </row>
    <row r="1030" spans="31:37">
      <c r="AE1030" t="s">
        <v>7304</v>
      </c>
      <c r="AF1030" s="1" t="s">
        <v>7345</v>
      </c>
      <c r="AG1030" s="1"/>
      <c r="AH1030" s="1">
        <v>7.0000000000000007E-2</v>
      </c>
      <c r="AI1030" s="1" t="s">
        <v>6832</v>
      </c>
      <c r="AJ1030" s="43"/>
      <c r="AK1030" s="324">
        <f t="shared" si="16"/>
        <v>0</v>
      </c>
    </row>
    <row r="1031" spans="31:37">
      <c r="AE1031" t="s">
        <v>7304</v>
      </c>
      <c r="AF1031" s="1" t="s">
        <v>7346</v>
      </c>
      <c r="AG1031" s="1"/>
      <c r="AH1031" s="1">
        <v>0.5</v>
      </c>
      <c r="AI1031" s="1" t="s">
        <v>6964</v>
      </c>
      <c r="AJ1031" s="43"/>
      <c r="AK1031" s="324">
        <f t="shared" si="16"/>
        <v>0</v>
      </c>
    </row>
    <row r="1032" spans="31:37">
      <c r="AE1032" t="s">
        <v>7304</v>
      </c>
      <c r="AF1032" s="1" t="s">
        <v>7347</v>
      </c>
      <c r="AG1032" s="1"/>
      <c r="AH1032" s="1">
        <v>0.05</v>
      </c>
      <c r="AI1032" s="1" t="s">
        <v>6951</v>
      </c>
      <c r="AJ1032" s="43"/>
      <c r="AK1032" s="324">
        <f t="shared" si="16"/>
        <v>0</v>
      </c>
    </row>
    <row r="1033" spans="31:37">
      <c r="AE1033" t="s">
        <v>7304</v>
      </c>
      <c r="AF1033" s="1" t="s">
        <v>7348</v>
      </c>
      <c r="AG1033" s="1"/>
      <c r="AH1033" s="1">
        <v>0.3</v>
      </c>
      <c r="AI1033" s="1" t="s">
        <v>7152</v>
      </c>
      <c r="AJ1033" s="43"/>
      <c r="AK1033" s="324">
        <f t="shared" si="16"/>
        <v>0</v>
      </c>
    </row>
    <row r="1034" spans="31:37">
      <c r="AE1034" t="s">
        <v>7304</v>
      </c>
      <c r="AF1034" s="1" t="s">
        <v>7349</v>
      </c>
      <c r="AG1034" s="1"/>
      <c r="AH1034" s="1">
        <v>0.03</v>
      </c>
      <c r="AI1034" s="1" t="s">
        <v>6832</v>
      </c>
      <c r="AJ1034" s="43"/>
      <c r="AK1034" s="324">
        <f t="shared" si="16"/>
        <v>0</v>
      </c>
    </row>
    <row r="1035" spans="31:37">
      <c r="AE1035" t="s">
        <v>7304</v>
      </c>
      <c r="AF1035" s="1" t="s">
        <v>7350</v>
      </c>
      <c r="AG1035" s="1"/>
      <c r="AH1035" s="1">
        <v>0.5</v>
      </c>
      <c r="AI1035" s="1" t="s">
        <v>6832</v>
      </c>
      <c r="AJ1035" s="43"/>
      <c r="AK1035" s="324">
        <f t="shared" si="16"/>
        <v>0</v>
      </c>
    </row>
    <row r="1036" spans="31:37">
      <c r="AE1036" t="s">
        <v>7304</v>
      </c>
      <c r="AF1036" s="1" t="s">
        <v>7351</v>
      </c>
      <c r="AG1036" s="1"/>
      <c r="AH1036" s="1">
        <v>1</v>
      </c>
      <c r="AI1036" s="1" t="s">
        <v>6834</v>
      </c>
      <c r="AJ1036" s="43"/>
      <c r="AK1036" s="324">
        <f t="shared" si="16"/>
        <v>0</v>
      </c>
    </row>
    <row r="1037" spans="31:37">
      <c r="AE1037" t="s">
        <v>7304</v>
      </c>
      <c r="AF1037" s="1" t="s">
        <v>7352</v>
      </c>
      <c r="AG1037" s="1"/>
      <c r="AH1037" s="1">
        <v>0.3</v>
      </c>
      <c r="AI1037" s="1" t="s">
        <v>6834</v>
      </c>
      <c r="AJ1037" s="43"/>
      <c r="AK1037" s="324">
        <f t="shared" si="16"/>
        <v>0</v>
      </c>
    </row>
    <row r="1038" spans="31:37">
      <c r="AE1038" t="s">
        <v>7304</v>
      </c>
      <c r="AF1038" s="1" t="s">
        <v>7353</v>
      </c>
      <c r="AG1038" s="1"/>
      <c r="AH1038" s="1">
        <v>0.04</v>
      </c>
      <c r="AI1038" s="1" t="s">
        <v>7354</v>
      </c>
      <c r="AJ1038" s="43"/>
      <c r="AK1038" s="324">
        <f t="shared" si="16"/>
        <v>0</v>
      </c>
    </row>
    <row r="1039" spans="31:37">
      <c r="AE1039" t="s">
        <v>7304</v>
      </c>
      <c r="AF1039" s="1" t="s">
        <v>7355</v>
      </c>
      <c r="AG1039" s="1"/>
      <c r="AH1039" s="1">
        <v>7.0000000000000007E-2</v>
      </c>
      <c r="AI1039" s="1" t="s">
        <v>6832</v>
      </c>
      <c r="AJ1039" s="43"/>
      <c r="AK1039" s="324">
        <f t="shared" si="16"/>
        <v>0</v>
      </c>
    </row>
    <row r="1040" spans="31:37">
      <c r="AE1040" t="s">
        <v>7304</v>
      </c>
      <c r="AF1040" s="1" t="s">
        <v>7356</v>
      </c>
      <c r="AG1040" s="1"/>
      <c r="AH1040" s="1">
        <v>0.08</v>
      </c>
      <c r="AI1040" s="1" t="s">
        <v>6832</v>
      </c>
      <c r="AJ1040" s="43"/>
      <c r="AK1040" s="324">
        <f t="shared" si="16"/>
        <v>0</v>
      </c>
    </row>
    <row r="1041" spans="31:37">
      <c r="AE1041" t="s">
        <v>7304</v>
      </c>
      <c r="AF1041" s="1" t="s">
        <v>7357</v>
      </c>
      <c r="AG1041" s="1"/>
      <c r="AH1041" s="1">
        <v>0.1</v>
      </c>
      <c r="AI1041" s="1" t="s">
        <v>6889</v>
      </c>
      <c r="AJ1041" s="43"/>
      <c r="AK1041" s="324">
        <f t="shared" si="16"/>
        <v>0</v>
      </c>
    </row>
    <row r="1042" spans="31:37">
      <c r="AE1042" t="s">
        <v>7304</v>
      </c>
      <c r="AF1042" s="1" t="s">
        <v>7358</v>
      </c>
      <c r="AG1042" s="1"/>
      <c r="AH1042" s="1">
        <v>0.2</v>
      </c>
      <c r="AI1042" s="1" t="s">
        <v>6832</v>
      </c>
      <c r="AJ1042" s="43"/>
      <c r="AK1042" s="324">
        <f t="shared" si="16"/>
        <v>0</v>
      </c>
    </row>
    <row r="1043" spans="31:37">
      <c r="AE1043" t="s">
        <v>7304</v>
      </c>
      <c r="AF1043" s="1" t="s">
        <v>7359</v>
      </c>
      <c r="AG1043" s="1"/>
      <c r="AH1043" s="1">
        <v>0.06</v>
      </c>
      <c r="AI1043" s="1">
        <v>20</v>
      </c>
      <c r="AJ1043" s="43"/>
      <c r="AK1043" s="324">
        <f t="shared" si="16"/>
        <v>0</v>
      </c>
    </row>
    <row r="1044" spans="31:37">
      <c r="AE1044" t="s">
        <v>7304</v>
      </c>
      <c r="AF1044" s="1" t="s">
        <v>7360</v>
      </c>
      <c r="AG1044" s="1"/>
      <c r="AH1044" s="1">
        <v>0.05</v>
      </c>
      <c r="AI1044" s="1" t="s">
        <v>6832</v>
      </c>
      <c r="AJ1044" s="43"/>
      <c r="AK1044" s="324">
        <f t="shared" si="16"/>
        <v>0</v>
      </c>
    </row>
    <row r="1045" spans="31:37">
      <c r="AE1045" t="s">
        <v>7304</v>
      </c>
      <c r="AF1045" s="1" t="s">
        <v>7361</v>
      </c>
      <c r="AG1045" s="1"/>
      <c r="AH1045" s="1">
        <v>0.09</v>
      </c>
      <c r="AI1045" s="1" t="s">
        <v>7152</v>
      </c>
      <c r="AJ1045" s="43"/>
      <c r="AK1045" s="324">
        <f t="shared" si="16"/>
        <v>0</v>
      </c>
    </row>
    <row r="1046" spans="31:37">
      <c r="AE1046" t="s">
        <v>7304</v>
      </c>
      <c r="AF1046" s="1" t="s">
        <v>7362</v>
      </c>
      <c r="AG1046" s="1"/>
      <c r="AH1046" s="1">
        <v>0.06</v>
      </c>
      <c r="AI1046" s="1">
        <v>20</v>
      </c>
      <c r="AJ1046" s="43"/>
      <c r="AK1046" s="324">
        <f t="shared" si="16"/>
        <v>0</v>
      </c>
    </row>
    <row r="1047" spans="31:37">
      <c r="AE1047" t="s">
        <v>7304</v>
      </c>
      <c r="AF1047" s="1" t="s">
        <v>7363</v>
      </c>
      <c r="AG1047" s="1"/>
      <c r="AH1047" s="1">
        <v>4</v>
      </c>
      <c r="AI1047" s="1" t="s">
        <v>6834</v>
      </c>
      <c r="AJ1047" s="43"/>
      <c r="AK1047" s="324">
        <f t="shared" si="16"/>
        <v>0</v>
      </c>
    </row>
    <row r="1048" spans="31:37">
      <c r="AE1048" t="s">
        <v>7304</v>
      </c>
      <c r="AF1048" s="1" t="s">
        <v>7364</v>
      </c>
      <c r="AG1048" s="1"/>
      <c r="AH1048" s="1">
        <v>0.2</v>
      </c>
      <c r="AI1048" s="1" t="s">
        <v>7365</v>
      </c>
      <c r="AJ1048" s="43"/>
      <c r="AK1048" s="324">
        <f t="shared" si="16"/>
        <v>0</v>
      </c>
    </row>
    <row r="1049" spans="31:37">
      <c r="AE1049" t="s">
        <v>7304</v>
      </c>
      <c r="AF1049" s="1" t="s">
        <v>7366</v>
      </c>
      <c r="AG1049" s="1"/>
      <c r="AH1049" s="1">
        <v>0.3</v>
      </c>
      <c r="AI1049" s="1" t="s">
        <v>6889</v>
      </c>
      <c r="AJ1049" s="43"/>
      <c r="AK1049" s="324">
        <f t="shared" si="16"/>
        <v>0</v>
      </c>
    </row>
    <row r="1050" spans="31:37">
      <c r="AE1050" t="s">
        <v>7304</v>
      </c>
      <c r="AF1050" s="1" t="s">
        <v>7367</v>
      </c>
      <c r="AG1050" s="1"/>
      <c r="AH1050" s="1">
        <v>0.06</v>
      </c>
      <c r="AI1050" s="1" t="s">
        <v>7337</v>
      </c>
      <c r="AJ1050" s="43"/>
      <c r="AK1050" s="324">
        <f t="shared" si="16"/>
        <v>0</v>
      </c>
    </row>
    <row r="1051" spans="31:37">
      <c r="AE1051" t="s">
        <v>7304</v>
      </c>
      <c r="AF1051" s="1" t="s">
        <v>7368</v>
      </c>
      <c r="AG1051" s="1"/>
      <c r="AH1051" s="1">
        <v>0.3</v>
      </c>
      <c r="AI1051" s="1" t="s">
        <v>6994</v>
      </c>
      <c r="AJ1051" s="43"/>
      <c r="AK1051" s="324">
        <f t="shared" si="16"/>
        <v>0</v>
      </c>
    </row>
    <row r="1052" spans="31:37">
      <c r="AE1052" t="s">
        <v>7304</v>
      </c>
      <c r="AF1052" s="1" t="s">
        <v>7369</v>
      </c>
      <c r="AG1052" s="1"/>
      <c r="AH1052" s="1">
        <v>0.06</v>
      </c>
      <c r="AI1052" s="1" t="s">
        <v>7240</v>
      </c>
      <c r="AJ1052" s="43"/>
      <c r="AK1052" s="324">
        <f t="shared" si="16"/>
        <v>0</v>
      </c>
    </row>
    <row r="1053" spans="31:37">
      <c r="AE1053" t="s">
        <v>7304</v>
      </c>
      <c r="AF1053" s="1" t="s">
        <v>7370</v>
      </c>
      <c r="AG1053" s="1"/>
      <c r="AH1053" s="1">
        <v>0.04</v>
      </c>
      <c r="AI1053" s="1" t="s">
        <v>6889</v>
      </c>
      <c r="AJ1053" s="43"/>
      <c r="AK1053" s="324">
        <f t="shared" si="16"/>
        <v>0</v>
      </c>
    </row>
    <row r="1054" spans="31:37">
      <c r="AE1054" t="s">
        <v>7304</v>
      </c>
      <c r="AF1054" s="1" t="s">
        <v>7371</v>
      </c>
      <c r="AG1054" s="1"/>
      <c r="AH1054" s="1">
        <v>0.1</v>
      </c>
      <c r="AI1054" s="1" t="s">
        <v>6841</v>
      </c>
      <c r="AJ1054" s="43"/>
      <c r="AK1054" s="324">
        <f t="shared" si="16"/>
        <v>0</v>
      </c>
    </row>
    <row r="1055" spans="31:37">
      <c r="AE1055" t="s">
        <v>7304</v>
      </c>
      <c r="AF1055" s="1" t="s">
        <v>7372</v>
      </c>
      <c r="AG1055" s="1"/>
      <c r="AH1055" s="1">
        <v>0.1</v>
      </c>
      <c r="AI1055" s="1" t="s">
        <v>6841</v>
      </c>
      <c r="AJ1055" s="43"/>
      <c r="AK1055" s="324">
        <f t="shared" si="16"/>
        <v>0</v>
      </c>
    </row>
    <row r="1056" spans="31:37">
      <c r="AE1056" t="s">
        <v>7304</v>
      </c>
      <c r="AF1056" s="1" t="s">
        <v>2612</v>
      </c>
      <c r="AG1056" s="1"/>
      <c r="AH1056" s="1">
        <v>0.1</v>
      </c>
      <c r="AI1056" s="1" t="s">
        <v>6834</v>
      </c>
      <c r="AJ1056" s="43"/>
      <c r="AK1056" s="324">
        <f t="shared" si="16"/>
        <v>0</v>
      </c>
    </row>
    <row r="1057" spans="31:37">
      <c r="AE1057" t="s">
        <v>7304</v>
      </c>
      <c r="AF1057" s="1" t="s">
        <v>7373</v>
      </c>
      <c r="AG1057" s="1"/>
      <c r="AH1057" s="1">
        <v>0.3</v>
      </c>
      <c r="AI1057" s="1" t="s">
        <v>6832</v>
      </c>
      <c r="AJ1057" s="43"/>
      <c r="AK1057" s="324">
        <f t="shared" si="16"/>
        <v>0</v>
      </c>
    </row>
    <row r="1058" spans="31:37">
      <c r="AE1058" t="s">
        <v>7304</v>
      </c>
      <c r="AF1058" s="1" t="s">
        <v>7374</v>
      </c>
      <c r="AG1058" s="1"/>
      <c r="AH1058" s="1">
        <v>0.1</v>
      </c>
      <c r="AI1058" s="1" t="s">
        <v>6889</v>
      </c>
      <c r="AJ1058" s="43"/>
      <c r="AK1058" s="324">
        <f t="shared" si="16"/>
        <v>0</v>
      </c>
    </row>
    <row r="1059" spans="31:37">
      <c r="AE1059" t="s">
        <v>7304</v>
      </c>
      <c r="AF1059" s="1" t="s">
        <v>7375</v>
      </c>
      <c r="AG1059" s="1"/>
      <c r="AH1059" s="1">
        <v>0.09</v>
      </c>
      <c r="AI1059" s="1" t="s">
        <v>7048</v>
      </c>
      <c r="AJ1059" s="43"/>
      <c r="AK1059" s="324">
        <f t="shared" si="16"/>
        <v>0</v>
      </c>
    </row>
    <row r="1060" spans="31:37">
      <c r="AE1060" t="s">
        <v>7304</v>
      </c>
      <c r="AF1060" s="1" t="s">
        <v>7376</v>
      </c>
      <c r="AG1060" s="1"/>
      <c r="AH1060" s="1">
        <v>0.3</v>
      </c>
      <c r="AI1060" s="1" t="s">
        <v>6841</v>
      </c>
      <c r="AJ1060" s="43"/>
      <c r="AK1060" s="324">
        <f t="shared" si="16"/>
        <v>0</v>
      </c>
    </row>
    <row r="1061" spans="31:37">
      <c r="AE1061" t="s">
        <v>7304</v>
      </c>
      <c r="AF1061" s="1" t="s">
        <v>7377</v>
      </c>
      <c r="AG1061" s="1"/>
      <c r="AH1061" s="1">
        <v>0.06</v>
      </c>
      <c r="AI1061" s="1" t="s">
        <v>7378</v>
      </c>
      <c r="AJ1061" s="43"/>
      <c r="AK1061" s="324">
        <f t="shared" si="16"/>
        <v>0</v>
      </c>
    </row>
    <row r="1062" spans="31:37">
      <c r="AE1062" t="s">
        <v>7304</v>
      </c>
      <c r="AF1062" s="1" t="s">
        <v>6554</v>
      </c>
      <c r="AG1062" s="1"/>
      <c r="AH1062" s="1"/>
      <c r="AI1062" s="1"/>
      <c r="AJ1062" s="43"/>
      <c r="AK1062" s="324">
        <f t="shared" si="16"/>
        <v>0</v>
      </c>
    </row>
    <row r="1063" spans="31:37">
      <c r="AE1063" t="s">
        <v>7379</v>
      </c>
      <c r="AF1063" s="1" t="s">
        <v>7379</v>
      </c>
      <c r="AG1063" s="1"/>
      <c r="AH1063" s="1"/>
      <c r="AI1063" s="1"/>
      <c r="AJ1063" s="43"/>
      <c r="AK1063" s="324">
        <f t="shared" si="16"/>
        <v>0</v>
      </c>
    </row>
    <row r="1064" spans="31:37">
      <c r="AE1064" t="s">
        <v>7380</v>
      </c>
      <c r="AF1064" s="1" t="s">
        <v>7380</v>
      </c>
      <c r="AG1064" s="1"/>
      <c r="AH1064" s="1"/>
      <c r="AI1064" s="1"/>
      <c r="AJ1064" s="43"/>
      <c r="AK1064" s="324">
        <f t="shared" si="16"/>
        <v>0</v>
      </c>
    </row>
    <row r="1065" spans="31:37">
      <c r="AE1065" t="s">
        <v>7380</v>
      </c>
      <c r="AF1065" s="1" t="s">
        <v>7381</v>
      </c>
      <c r="AG1065" s="1"/>
      <c r="AH1065" s="1">
        <v>5</v>
      </c>
      <c r="AI1065" s="1" t="s">
        <v>7256</v>
      </c>
      <c r="AJ1065" s="43"/>
      <c r="AK1065" s="324">
        <f t="shared" si="16"/>
        <v>0</v>
      </c>
    </row>
    <row r="1066" spans="31:37">
      <c r="AE1066" t="s">
        <v>7380</v>
      </c>
      <c r="AF1066" s="1" t="s">
        <v>7382</v>
      </c>
      <c r="AG1066" s="1"/>
      <c r="AH1066" s="1">
        <v>5</v>
      </c>
      <c r="AI1066" s="1"/>
      <c r="AJ1066" s="43"/>
      <c r="AK1066" s="324">
        <f t="shared" si="16"/>
        <v>0</v>
      </c>
    </row>
    <row r="1067" spans="31:37">
      <c r="AE1067" t="s">
        <v>7380</v>
      </c>
      <c r="AF1067" s="1" t="s">
        <v>7383</v>
      </c>
      <c r="AG1067" s="1"/>
      <c r="AH1067" s="1">
        <v>2</v>
      </c>
      <c r="AI1067" s="1"/>
      <c r="AJ1067" s="43"/>
      <c r="AK1067" s="324">
        <f t="shared" si="16"/>
        <v>0</v>
      </c>
    </row>
    <row r="1068" spans="31:37">
      <c r="AE1068" t="s">
        <v>7380</v>
      </c>
      <c r="AF1068" s="1" t="s">
        <v>7384</v>
      </c>
      <c r="AG1068" s="1"/>
      <c r="AH1068" s="1">
        <v>3</v>
      </c>
      <c r="AI1068" s="1"/>
      <c r="AJ1068" s="43"/>
      <c r="AK1068" s="324">
        <f t="shared" si="16"/>
        <v>0</v>
      </c>
    </row>
    <row r="1069" spans="31:37">
      <c r="AE1069" t="s">
        <v>7380</v>
      </c>
      <c r="AF1069" s="1" t="s">
        <v>7385</v>
      </c>
      <c r="AG1069" s="1"/>
      <c r="AH1069" s="1">
        <v>0.6</v>
      </c>
      <c r="AI1069" s="1" t="s">
        <v>6516</v>
      </c>
      <c r="AJ1069" s="43"/>
      <c r="AK1069" s="324">
        <f t="shared" si="16"/>
        <v>0</v>
      </c>
    </row>
    <row r="1070" spans="31:37">
      <c r="AE1070" t="s">
        <v>7380</v>
      </c>
      <c r="AF1070" s="1" t="s">
        <v>7386</v>
      </c>
      <c r="AG1070" s="1"/>
      <c r="AH1070" s="1">
        <v>0.2</v>
      </c>
      <c r="AI1070" s="1" t="s">
        <v>6994</v>
      </c>
      <c r="AJ1070" s="43"/>
      <c r="AK1070" s="324">
        <f t="shared" si="16"/>
        <v>0</v>
      </c>
    </row>
    <row r="1071" spans="31:37">
      <c r="AE1071" t="s">
        <v>7380</v>
      </c>
      <c r="AF1071" s="1" t="s">
        <v>7387</v>
      </c>
      <c r="AG1071" s="1"/>
      <c r="AH1071" s="1">
        <v>3</v>
      </c>
      <c r="AI1071" s="1" t="s">
        <v>6537</v>
      </c>
      <c r="AJ1071" s="43"/>
      <c r="AK1071" s="324">
        <f t="shared" si="16"/>
        <v>0</v>
      </c>
    </row>
    <row r="1072" spans="31:37">
      <c r="AE1072" t="s">
        <v>7380</v>
      </c>
      <c r="AF1072" s="1" t="s">
        <v>7388</v>
      </c>
      <c r="AG1072" s="1"/>
      <c r="AH1072" s="1">
        <v>5</v>
      </c>
      <c r="AI1072" s="1" t="s">
        <v>6537</v>
      </c>
      <c r="AJ1072" s="43"/>
      <c r="AK1072" s="324">
        <f t="shared" si="16"/>
        <v>0</v>
      </c>
    </row>
    <row r="1073" spans="31:37">
      <c r="AE1073" t="s">
        <v>7380</v>
      </c>
      <c r="AF1073" s="1" t="s">
        <v>7389</v>
      </c>
      <c r="AG1073" s="1"/>
      <c r="AH1073" s="1">
        <v>5</v>
      </c>
      <c r="AI1073" s="1" t="s">
        <v>7390</v>
      </c>
      <c r="AJ1073" s="43"/>
      <c r="AK1073" s="324">
        <f t="shared" si="16"/>
        <v>0</v>
      </c>
    </row>
    <row r="1074" spans="31:37">
      <c r="AE1074" t="s">
        <v>7380</v>
      </c>
      <c r="AF1074" s="1" t="s">
        <v>7391</v>
      </c>
      <c r="AG1074" s="1"/>
      <c r="AH1074" s="1">
        <v>9</v>
      </c>
      <c r="AI1074" s="1" t="s">
        <v>7392</v>
      </c>
      <c r="AJ1074" s="43"/>
      <c r="AK1074" s="324">
        <f t="shared" si="16"/>
        <v>0</v>
      </c>
    </row>
    <row r="1075" spans="31:37">
      <c r="AE1075" t="s">
        <v>7380</v>
      </c>
      <c r="AF1075" s="1" t="s">
        <v>7393</v>
      </c>
      <c r="AG1075" s="1"/>
      <c r="AH1075" s="1">
        <v>15</v>
      </c>
      <c r="AI1075" s="1"/>
      <c r="AJ1075" s="43"/>
      <c r="AK1075" s="324">
        <f t="shared" si="16"/>
        <v>0</v>
      </c>
    </row>
    <row r="1076" spans="31:37">
      <c r="AE1076" t="s">
        <v>7380</v>
      </c>
      <c r="AF1076" s="1" t="s">
        <v>7394</v>
      </c>
      <c r="AG1076" s="1"/>
      <c r="AH1076" s="1">
        <v>20</v>
      </c>
      <c r="AI1076" s="1"/>
      <c r="AJ1076" s="43"/>
      <c r="AK1076" s="324">
        <f t="shared" si="16"/>
        <v>0</v>
      </c>
    </row>
    <row r="1077" spans="31:37">
      <c r="AE1077" t="s">
        <v>7380</v>
      </c>
      <c r="AF1077" s="1" t="s">
        <v>7395</v>
      </c>
      <c r="AG1077" s="1"/>
      <c r="AH1077" s="1">
        <v>8</v>
      </c>
      <c r="AI1077" s="1"/>
      <c r="AJ1077" s="43"/>
      <c r="AK1077" s="324">
        <f t="shared" si="16"/>
        <v>0</v>
      </c>
    </row>
    <row r="1078" spans="31:37">
      <c r="AE1078" t="s">
        <v>7380</v>
      </c>
      <c r="AF1078" s="1" t="s">
        <v>7396</v>
      </c>
      <c r="AG1078" s="1"/>
      <c r="AH1078" s="1">
        <v>11</v>
      </c>
      <c r="AI1078" s="1"/>
      <c r="AJ1078" s="43"/>
      <c r="AK1078" s="324">
        <f t="shared" si="16"/>
        <v>0</v>
      </c>
    </row>
    <row r="1079" spans="31:37">
      <c r="AE1079" t="s">
        <v>7380</v>
      </c>
      <c r="AF1079" s="1" t="s">
        <v>7397</v>
      </c>
      <c r="AG1079" s="1"/>
      <c r="AH1079" s="1">
        <v>9</v>
      </c>
      <c r="AI1079" s="1" t="s">
        <v>6550</v>
      </c>
      <c r="AJ1079" s="43"/>
      <c r="AK1079" s="324">
        <f t="shared" si="16"/>
        <v>0</v>
      </c>
    </row>
    <row r="1080" spans="31:37">
      <c r="AE1080" t="s">
        <v>7380</v>
      </c>
      <c r="AF1080" s="1" t="s">
        <v>7398</v>
      </c>
      <c r="AG1080" s="1"/>
      <c r="AH1080" s="1">
        <v>9</v>
      </c>
      <c r="AI1080" s="1" t="s">
        <v>6523</v>
      </c>
      <c r="AJ1080" s="43"/>
      <c r="AK1080" s="324">
        <f t="shared" si="16"/>
        <v>0</v>
      </c>
    </row>
    <row r="1081" spans="31:37">
      <c r="AE1081" t="s">
        <v>7380</v>
      </c>
      <c r="AF1081" s="1" t="s">
        <v>7399</v>
      </c>
      <c r="AG1081" s="1"/>
      <c r="AH1081" s="1">
        <v>2</v>
      </c>
      <c r="AI1081" s="1" t="s">
        <v>7048</v>
      </c>
      <c r="AJ1081" s="43"/>
      <c r="AK1081" s="324">
        <f t="shared" si="16"/>
        <v>0</v>
      </c>
    </row>
    <row r="1082" spans="31:37">
      <c r="AE1082" t="s">
        <v>7380</v>
      </c>
      <c r="AF1082" s="1" t="s">
        <v>7400</v>
      </c>
      <c r="AG1082" s="1"/>
      <c r="AH1082" s="1">
        <v>5</v>
      </c>
      <c r="AI1082" s="1"/>
      <c r="AJ1082" s="43"/>
      <c r="AK1082" s="324">
        <f t="shared" si="16"/>
        <v>0</v>
      </c>
    </row>
    <row r="1083" spans="31:37">
      <c r="AE1083" t="s">
        <v>7380</v>
      </c>
      <c r="AF1083" s="1" t="s">
        <v>7401</v>
      </c>
      <c r="AG1083" s="1"/>
      <c r="AH1083" s="1">
        <v>7</v>
      </c>
      <c r="AI1083" s="1"/>
      <c r="AJ1083" s="43"/>
      <c r="AK1083" s="324">
        <f t="shared" si="16"/>
        <v>0</v>
      </c>
    </row>
    <row r="1084" spans="31:37">
      <c r="AE1084" t="s">
        <v>7380</v>
      </c>
      <c r="AF1084" s="1" t="s">
        <v>7402</v>
      </c>
      <c r="AG1084" s="1"/>
      <c r="AH1084" s="1">
        <v>15</v>
      </c>
      <c r="AI1084" s="1"/>
      <c r="AJ1084" s="43"/>
      <c r="AK1084" s="324">
        <f t="shared" si="16"/>
        <v>0</v>
      </c>
    </row>
    <row r="1085" spans="31:37">
      <c r="AE1085" t="s">
        <v>7380</v>
      </c>
      <c r="AF1085" s="1" t="s">
        <v>7403</v>
      </c>
      <c r="AG1085" s="1"/>
      <c r="AH1085" s="1">
        <v>8</v>
      </c>
      <c r="AI1085" s="1"/>
      <c r="AJ1085" s="43"/>
      <c r="AK1085" s="324">
        <f t="shared" si="16"/>
        <v>0</v>
      </c>
    </row>
    <row r="1086" spans="31:37">
      <c r="AE1086" t="s">
        <v>7380</v>
      </c>
      <c r="AF1086" s="1" t="s">
        <v>7404</v>
      </c>
      <c r="AG1086" s="1"/>
      <c r="AH1086" s="1">
        <v>3</v>
      </c>
      <c r="AI1086" s="1"/>
      <c r="AJ1086" s="43"/>
      <c r="AK1086" s="324">
        <f t="shared" si="16"/>
        <v>0</v>
      </c>
    </row>
    <row r="1087" spans="31:37">
      <c r="AE1087" t="s">
        <v>7380</v>
      </c>
      <c r="AF1087" s="1" t="s">
        <v>7405</v>
      </c>
      <c r="AG1087" s="1"/>
      <c r="AH1087" s="1">
        <v>0.2</v>
      </c>
      <c r="AI1087" s="1"/>
      <c r="AJ1087" s="43"/>
      <c r="AK1087" s="324">
        <f t="shared" si="16"/>
        <v>0</v>
      </c>
    </row>
    <row r="1088" spans="31:37">
      <c r="AE1088" t="s">
        <v>7380</v>
      </c>
      <c r="AF1088" s="1" t="s">
        <v>7406</v>
      </c>
      <c r="AG1088" s="1"/>
      <c r="AH1088" s="1">
        <v>5</v>
      </c>
      <c r="AI1088" s="1" t="s">
        <v>7048</v>
      </c>
      <c r="AJ1088" s="43"/>
      <c r="AK1088" s="324">
        <f t="shared" si="16"/>
        <v>0</v>
      </c>
    </row>
    <row r="1089" spans="31:37">
      <c r="AE1089" t="s">
        <v>7380</v>
      </c>
      <c r="AF1089" s="1" t="s">
        <v>7407</v>
      </c>
      <c r="AG1089" s="1"/>
      <c r="AH1089" s="1">
        <v>0.5</v>
      </c>
      <c r="AI1089" s="1"/>
      <c r="AJ1089" s="43"/>
      <c r="AK1089" s="324">
        <f t="shared" si="16"/>
        <v>0</v>
      </c>
    </row>
    <row r="1090" spans="31:37">
      <c r="AE1090" t="s">
        <v>7380</v>
      </c>
      <c r="AF1090" s="1" t="s">
        <v>7408</v>
      </c>
      <c r="AG1090" s="1"/>
      <c r="AH1090" s="1">
        <v>5</v>
      </c>
      <c r="AI1090" s="1"/>
      <c r="AJ1090" s="43"/>
      <c r="AK1090" s="324">
        <f t="shared" si="16"/>
        <v>0</v>
      </c>
    </row>
    <row r="1091" spans="31:37">
      <c r="AE1091" t="s">
        <v>7380</v>
      </c>
      <c r="AF1091" s="1" t="s">
        <v>7409</v>
      </c>
      <c r="AG1091" s="1"/>
      <c r="AH1091" s="1">
        <v>8</v>
      </c>
      <c r="AI1091" s="1" t="s">
        <v>6535</v>
      </c>
      <c r="AJ1091" s="43"/>
      <c r="AK1091" s="324">
        <f t="shared" si="16"/>
        <v>0</v>
      </c>
    </row>
    <row r="1092" spans="31:37">
      <c r="AE1092" t="s">
        <v>7380</v>
      </c>
      <c r="AF1092" s="1" t="s">
        <v>7410</v>
      </c>
      <c r="AG1092" s="1"/>
      <c r="AH1092" s="1">
        <v>4</v>
      </c>
      <c r="AI1092" s="1"/>
      <c r="AJ1092" s="43"/>
      <c r="AK1092" s="324">
        <f t="shared" ref="AK1092:AK1155" si="17">AJ1092*AH1092</f>
        <v>0</v>
      </c>
    </row>
    <row r="1093" spans="31:37">
      <c r="AE1093" t="s">
        <v>7380</v>
      </c>
      <c r="AF1093" s="1" t="s">
        <v>7411</v>
      </c>
      <c r="AG1093" s="1"/>
      <c r="AH1093" s="1">
        <v>2</v>
      </c>
      <c r="AI1093" s="1"/>
      <c r="AJ1093" s="43"/>
      <c r="AK1093" s="324">
        <f t="shared" si="17"/>
        <v>0</v>
      </c>
    </row>
    <row r="1094" spans="31:37">
      <c r="AE1094" t="s">
        <v>7380</v>
      </c>
      <c r="AF1094" s="1" t="s">
        <v>7412</v>
      </c>
      <c r="AG1094" s="1"/>
      <c r="AH1094" s="1">
        <v>5</v>
      </c>
      <c r="AI1094" s="1"/>
      <c r="AJ1094" s="43"/>
      <c r="AK1094" s="324">
        <f t="shared" si="17"/>
        <v>0</v>
      </c>
    </row>
    <row r="1095" spans="31:37">
      <c r="AE1095" t="s">
        <v>7380</v>
      </c>
      <c r="AF1095" s="1" t="s">
        <v>7413</v>
      </c>
      <c r="AG1095" s="1"/>
      <c r="AH1095" s="1">
        <v>2</v>
      </c>
      <c r="AI1095" s="1" t="s">
        <v>6535</v>
      </c>
      <c r="AJ1095" s="43"/>
      <c r="AK1095" s="324">
        <f t="shared" si="17"/>
        <v>0</v>
      </c>
    </row>
    <row r="1096" spans="31:37">
      <c r="AE1096" t="s">
        <v>7380</v>
      </c>
      <c r="AF1096" s="1" t="s">
        <v>7414</v>
      </c>
      <c r="AG1096" s="1"/>
      <c r="AH1096" s="1">
        <v>3</v>
      </c>
      <c r="AI1096" s="1" t="s">
        <v>6535</v>
      </c>
      <c r="AJ1096" s="43"/>
      <c r="AK1096" s="324">
        <f t="shared" si="17"/>
        <v>0</v>
      </c>
    </row>
    <row r="1097" spans="31:37">
      <c r="AE1097" t="s">
        <v>7380</v>
      </c>
      <c r="AF1097" s="1" t="s">
        <v>7415</v>
      </c>
      <c r="AG1097" s="1"/>
      <c r="AH1097" s="1">
        <v>4</v>
      </c>
      <c r="AI1097" s="1" t="s">
        <v>6535</v>
      </c>
      <c r="AJ1097" s="43"/>
      <c r="AK1097" s="324">
        <f t="shared" si="17"/>
        <v>0</v>
      </c>
    </row>
    <row r="1098" spans="31:37">
      <c r="AE1098" t="s">
        <v>7380</v>
      </c>
      <c r="AF1098" s="1" t="s">
        <v>7416</v>
      </c>
      <c r="AG1098" s="1"/>
      <c r="AH1098" s="1">
        <v>3</v>
      </c>
      <c r="AI1098" s="1" t="s">
        <v>6535</v>
      </c>
      <c r="AJ1098" s="43"/>
      <c r="AK1098" s="324">
        <f t="shared" si="17"/>
        <v>0</v>
      </c>
    </row>
    <row r="1099" spans="31:37">
      <c r="AE1099" t="s">
        <v>7380</v>
      </c>
      <c r="AF1099" s="1" t="s">
        <v>7417</v>
      </c>
      <c r="AG1099" s="1"/>
      <c r="AH1099" s="1">
        <v>0.6</v>
      </c>
      <c r="AI1099" s="1" t="s">
        <v>6516</v>
      </c>
      <c r="AJ1099" s="43"/>
      <c r="AK1099" s="324">
        <f t="shared" si="17"/>
        <v>0</v>
      </c>
    </row>
    <row r="1100" spans="31:37">
      <c r="AE1100" t="s">
        <v>7380</v>
      </c>
      <c r="AF1100" s="1" t="s">
        <v>7418</v>
      </c>
      <c r="AG1100" s="1"/>
      <c r="AH1100" s="1">
        <v>5</v>
      </c>
      <c r="AI1100" s="1"/>
      <c r="AJ1100" s="43"/>
      <c r="AK1100" s="324">
        <f t="shared" si="17"/>
        <v>0</v>
      </c>
    </row>
    <row r="1101" spans="31:37">
      <c r="AE1101" t="s">
        <v>7380</v>
      </c>
      <c r="AF1101" s="1" t="s">
        <v>7419</v>
      </c>
      <c r="AG1101" s="1"/>
      <c r="AH1101" s="1">
        <v>2</v>
      </c>
      <c r="AI1101" s="1"/>
      <c r="AJ1101" s="43"/>
      <c r="AK1101" s="324">
        <f t="shared" si="17"/>
        <v>0</v>
      </c>
    </row>
    <row r="1102" spans="31:37">
      <c r="AE1102" t="s">
        <v>7380</v>
      </c>
      <c r="AF1102" s="1" t="s">
        <v>7420</v>
      </c>
      <c r="AG1102" s="1"/>
      <c r="AH1102" s="1">
        <v>2</v>
      </c>
      <c r="AI1102" s="1"/>
      <c r="AJ1102" s="43"/>
      <c r="AK1102" s="324">
        <f t="shared" si="17"/>
        <v>0</v>
      </c>
    </row>
    <row r="1103" spans="31:37">
      <c r="AE1103" t="s">
        <v>7380</v>
      </c>
      <c r="AF1103" s="1" t="s">
        <v>7421</v>
      </c>
      <c r="AG1103" s="1"/>
      <c r="AH1103" s="1">
        <v>2</v>
      </c>
      <c r="AI1103" s="1"/>
      <c r="AJ1103" s="43"/>
      <c r="AK1103" s="324">
        <f t="shared" si="17"/>
        <v>0</v>
      </c>
    </row>
    <row r="1104" spans="31:37">
      <c r="AE1104" t="s">
        <v>7380</v>
      </c>
      <c r="AF1104" s="1" t="s">
        <v>7422</v>
      </c>
      <c r="AG1104" s="1"/>
      <c r="AH1104" s="1">
        <v>0.7</v>
      </c>
      <c r="AI1104" s="1" t="s">
        <v>6889</v>
      </c>
      <c r="AJ1104" s="43"/>
      <c r="AK1104" s="324">
        <f t="shared" si="17"/>
        <v>0</v>
      </c>
    </row>
    <row r="1105" spans="31:37">
      <c r="AE1105" t="s">
        <v>7380</v>
      </c>
      <c r="AF1105" s="1" t="s">
        <v>7423</v>
      </c>
      <c r="AG1105" s="1"/>
      <c r="AH1105" s="1">
        <v>15</v>
      </c>
      <c r="AI1105" s="1"/>
      <c r="AJ1105" s="43"/>
      <c r="AK1105" s="324">
        <f t="shared" si="17"/>
        <v>0</v>
      </c>
    </row>
    <row r="1106" spans="31:37">
      <c r="AE1106" t="s">
        <v>7380</v>
      </c>
      <c r="AF1106" s="1" t="s">
        <v>7424</v>
      </c>
      <c r="AG1106" s="1"/>
      <c r="AH1106" s="1">
        <v>6</v>
      </c>
      <c r="AI1106" s="1"/>
      <c r="AJ1106" s="43"/>
      <c r="AK1106" s="324">
        <f t="shared" si="17"/>
        <v>0</v>
      </c>
    </row>
    <row r="1107" spans="31:37">
      <c r="AE1107" t="s">
        <v>7425</v>
      </c>
      <c r="AF1107" s="1" t="s">
        <v>7425</v>
      </c>
      <c r="AG1107" s="1"/>
      <c r="AH1107" s="1"/>
      <c r="AI1107" s="1"/>
      <c r="AJ1107" s="43"/>
      <c r="AK1107" s="324">
        <f t="shared" si="17"/>
        <v>0</v>
      </c>
    </row>
    <row r="1108" spans="31:37">
      <c r="AE1108" t="s">
        <v>7425</v>
      </c>
      <c r="AF1108" s="1" t="s">
        <v>7426</v>
      </c>
      <c r="AG1108" s="1"/>
      <c r="AH1108" s="1">
        <v>0.5</v>
      </c>
      <c r="AI1108" s="1" t="s">
        <v>6588</v>
      </c>
      <c r="AJ1108" s="43"/>
      <c r="AK1108" s="324">
        <f t="shared" si="17"/>
        <v>0</v>
      </c>
    </row>
    <row r="1109" spans="31:37">
      <c r="AE1109" t="s">
        <v>7425</v>
      </c>
      <c r="AF1109" s="1" t="s">
        <v>7427</v>
      </c>
      <c r="AG1109" s="1"/>
      <c r="AH1109" s="1">
        <v>0.2</v>
      </c>
      <c r="AI1109" s="1" t="s">
        <v>6994</v>
      </c>
      <c r="AJ1109" s="43"/>
      <c r="AK1109" s="324">
        <f t="shared" si="17"/>
        <v>0</v>
      </c>
    </row>
    <row r="1110" spans="31:37">
      <c r="AE1110" t="s">
        <v>7425</v>
      </c>
      <c r="AF1110" s="1" t="s">
        <v>7428</v>
      </c>
      <c r="AG1110" s="1"/>
      <c r="AH1110" s="1">
        <v>3</v>
      </c>
      <c r="AI1110" s="1" t="s">
        <v>7097</v>
      </c>
      <c r="AJ1110" s="43"/>
      <c r="AK1110" s="324">
        <f t="shared" si="17"/>
        <v>0</v>
      </c>
    </row>
    <row r="1111" spans="31:37">
      <c r="AE1111" t="s">
        <v>7425</v>
      </c>
      <c r="AF1111" s="1" t="s">
        <v>7429</v>
      </c>
      <c r="AG1111" s="1"/>
      <c r="AH1111" s="1">
        <v>4</v>
      </c>
      <c r="AI1111" s="1"/>
      <c r="AJ1111" s="43"/>
      <c r="AK1111" s="324">
        <f t="shared" si="17"/>
        <v>0</v>
      </c>
    </row>
    <row r="1112" spans="31:37">
      <c r="AE1112" t="s">
        <v>7425</v>
      </c>
      <c r="AF1112" s="1" t="s">
        <v>7430</v>
      </c>
      <c r="AG1112" s="1"/>
      <c r="AH1112" s="1">
        <v>120</v>
      </c>
      <c r="AI1112" s="1"/>
      <c r="AJ1112" s="43"/>
      <c r="AK1112" s="324">
        <f t="shared" si="17"/>
        <v>0</v>
      </c>
    </row>
    <row r="1113" spans="31:37">
      <c r="AE1113" t="s">
        <v>7425</v>
      </c>
      <c r="AF1113" s="1" t="s">
        <v>7431</v>
      </c>
      <c r="AG1113" s="1"/>
      <c r="AH1113" s="1">
        <v>12</v>
      </c>
      <c r="AI1113" s="1"/>
      <c r="AJ1113" s="43"/>
      <c r="AK1113" s="324">
        <f t="shared" si="17"/>
        <v>0</v>
      </c>
    </row>
    <row r="1114" spans="31:37">
      <c r="AE1114" t="s">
        <v>7425</v>
      </c>
      <c r="AF1114" s="1" t="s">
        <v>7432</v>
      </c>
      <c r="AG1114" s="1"/>
      <c r="AH1114" s="1">
        <v>10</v>
      </c>
      <c r="AI1114" s="1"/>
      <c r="AJ1114" s="43"/>
      <c r="AK1114" s="324">
        <f t="shared" si="17"/>
        <v>0</v>
      </c>
    </row>
    <row r="1115" spans="31:37">
      <c r="AE1115" t="s">
        <v>7425</v>
      </c>
      <c r="AF1115" s="1" t="s">
        <v>7433</v>
      </c>
      <c r="AG1115" s="1"/>
      <c r="AH1115" s="1">
        <v>2</v>
      </c>
      <c r="AI1115" s="1"/>
      <c r="AJ1115" s="43"/>
      <c r="AK1115" s="324">
        <f t="shared" si="17"/>
        <v>0</v>
      </c>
    </row>
    <row r="1116" spans="31:37">
      <c r="AE1116" t="s">
        <v>7425</v>
      </c>
      <c r="AF1116" s="1" t="s">
        <v>7434</v>
      </c>
      <c r="AG1116" s="1"/>
      <c r="AH1116" s="1">
        <v>5</v>
      </c>
      <c r="AI1116" s="1"/>
      <c r="AJ1116" s="43"/>
      <c r="AK1116" s="324">
        <f t="shared" si="17"/>
        <v>0</v>
      </c>
    </row>
    <row r="1117" spans="31:37">
      <c r="AE1117" t="s">
        <v>7425</v>
      </c>
      <c r="AF1117" s="1" t="s">
        <v>7435</v>
      </c>
      <c r="AG1117" s="1"/>
      <c r="AH1117" s="1">
        <v>0.08</v>
      </c>
      <c r="AI1117" s="1"/>
      <c r="AJ1117" s="43"/>
      <c r="AK1117" s="324">
        <f t="shared" si="17"/>
        <v>0</v>
      </c>
    </row>
    <row r="1118" spans="31:37">
      <c r="AE1118" t="s">
        <v>7425</v>
      </c>
      <c r="AF1118" s="1" t="s">
        <v>7436</v>
      </c>
      <c r="AG1118" s="1"/>
      <c r="AH1118" s="1">
        <v>0.7</v>
      </c>
      <c r="AI1118" s="1"/>
      <c r="AJ1118" s="43"/>
      <c r="AK1118" s="324">
        <f t="shared" si="17"/>
        <v>0</v>
      </c>
    </row>
    <row r="1119" spans="31:37">
      <c r="AE1119" t="s">
        <v>7425</v>
      </c>
      <c r="AF1119" s="1" t="s">
        <v>7437</v>
      </c>
      <c r="AG1119" s="1"/>
      <c r="AH1119" s="1">
        <v>0.1</v>
      </c>
      <c r="AI1119" s="1"/>
      <c r="AJ1119" s="43"/>
      <c r="AK1119" s="324">
        <f t="shared" si="17"/>
        <v>0</v>
      </c>
    </row>
    <row r="1120" spans="31:37">
      <c r="AE1120" t="s">
        <v>7425</v>
      </c>
      <c r="AF1120" s="1" t="s">
        <v>7438</v>
      </c>
      <c r="AG1120" s="1"/>
      <c r="AH1120" s="1">
        <v>1</v>
      </c>
      <c r="AI1120" s="1"/>
      <c r="AJ1120" s="43"/>
      <c r="AK1120" s="324">
        <f t="shared" si="17"/>
        <v>0</v>
      </c>
    </row>
    <row r="1121" spans="31:37">
      <c r="AE1121" t="s">
        <v>7425</v>
      </c>
      <c r="AF1121" s="1" t="s">
        <v>7439</v>
      </c>
      <c r="AG1121" s="1"/>
      <c r="AH1121" s="1">
        <v>0.5</v>
      </c>
      <c r="AI1121" s="1"/>
      <c r="AJ1121" s="43"/>
      <c r="AK1121" s="324">
        <f t="shared" si="17"/>
        <v>0</v>
      </c>
    </row>
    <row r="1122" spans="31:37">
      <c r="AE1122" t="s">
        <v>7425</v>
      </c>
      <c r="AF1122" s="1" t="s">
        <v>7440</v>
      </c>
      <c r="AG1122" s="1"/>
      <c r="AH1122" s="1">
        <v>5</v>
      </c>
      <c r="AI1122" s="1"/>
      <c r="AJ1122" s="43"/>
      <c r="AK1122" s="324">
        <f t="shared" si="17"/>
        <v>0</v>
      </c>
    </row>
    <row r="1123" spans="31:37">
      <c r="AE1123" t="s">
        <v>7425</v>
      </c>
      <c r="AF1123" s="1" t="s">
        <v>7441</v>
      </c>
      <c r="AG1123" s="1"/>
      <c r="AH1123" s="1">
        <v>0.3</v>
      </c>
      <c r="AI1123" s="1"/>
      <c r="AJ1123" s="43"/>
      <c r="AK1123" s="324">
        <f t="shared" si="17"/>
        <v>0</v>
      </c>
    </row>
    <row r="1124" spans="31:37">
      <c r="AE1124" t="s">
        <v>7425</v>
      </c>
      <c r="AF1124" s="1" t="s">
        <v>7442</v>
      </c>
      <c r="AG1124" s="1"/>
      <c r="AH1124" s="1">
        <v>3</v>
      </c>
      <c r="AI1124" s="1"/>
      <c r="AJ1124" s="43"/>
      <c r="AK1124" s="324">
        <f t="shared" si="17"/>
        <v>0</v>
      </c>
    </row>
    <row r="1125" spans="31:37">
      <c r="AE1125" t="s">
        <v>7425</v>
      </c>
      <c r="AF1125" s="1" t="s">
        <v>7443</v>
      </c>
      <c r="AG1125" s="1"/>
      <c r="AH1125" s="1">
        <v>4</v>
      </c>
      <c r="AI1125" s="1" t="s">
        <v>7048</v>
      </c>
      <c r="AJ1125" s="43"/>
      <c r="AK1125" s="324">
        <f t="shared" si="17"/>
        <v>0</v>
      </c>
    </row>
    <row r="1126" spans="31:37">
      <c r="AE1126" t="s">
        <v>7425</v>
      </c>
      <c r="AF1126" s="1" t="s">
        <v>7444</v>
      </c>
      <c r="AG1126" s="1"/>
      <c r="AH1126" s="1">
        <v>3</v>
      </c>
      <c r="AI1126" s="1" t="s">
        <v>7048</v>
      </c>
      <c r="AJ1126" s="43"/>
      <c r="AK1126" s="324">
        <f t="shared" si="17"/>
        <v>0</v>
      </c>
    </row>
    <row r="1127" spans="31:37">
      <c r="AE1127" t="s">
        <v>7425</v>
      </c>
      <c r="AF1127" s="1" t="s">
        <v>7445</v>
      </c>
      <c r="AG1127" s="1"/>
      <c r="AH1127" s="1">
        <v>5</v>
      </c>
      <c r="AI1127" s="1" t="s">
        <v>7048</v>
      </c>
      <c r="AJ1127" s="43"/>
      <c r="AK1127" s="324">
        <f t="shared" si="17"/>
        <v>0</v>
      </c>
    </row>
    <row r="1128" spans="31:37">
      <c r="AE1128" t="s">
        <v>7425</v>
      </c>
      <c r="AF1128" s="1" t="s">
        <v>7446</v>
      </c>
      <c r="AG1128" s="1"/>
      <c r="AH1128" s="1">
        <v>7</v>
      </c>
      <c r="AI1128" s="1"/>
      <c r="AJ1128" s="43"/>
      <c r="AK1128" s="324">
        <f t="shared" si="17"/>
        <v>0</v>
      </c>
    </row>
    <row r="1129" spans="31:37">
      <c r="AE1129" t="s">
        <v>7425</v>
      </c>
      <c r="AF1129" s="1" t="s">
        <v>7447</v>
      </c>
      <c r="AG1129" s="1"/>
      <c r="AH1129" s="1">
        <v>5</v>
      </c>
      <c r="AI1129" s="1"/>
      <c r="AJ1129" s="43"/>
      <c r="AK1129" s="324">
        <f t="shared" si="17"/>
        <v>0</v>
      </c>
    </row>
    <row r="1130" spans="31:37">
      <c r="AE1130" t="s">
        <v>7425</v>
      </c>
      <c r="AF1130" s="1" t="s">
        <v>7448</v>
      </c>
      <c r="AG1130" s="1"/>
      <c r="AH1130" s="1">
        <v>0.3</v>
      </c>
      <c r="AI1130" s="1"/>
      <c r="AJ1130" s="43"/>
      <c r="AK1130" s="324">
        <f t="shared" si="17"/>
        <v>0</v>
      </c>
    </row>
    <row r="1131" spans="31:37">
      <c r="AE1131" t="s">
        <v>7425</v>
      </c>
      <c r="AF1131" s="1" t="s">
        <v>7449</v>
      </c>
      <c r="AG1131" s="1"/>
      <c r="AH1131" s="1">
        <v>0.08</v>
      </c>
      <c r="AI1131" s="1"/>
      <c r="AJ1131" s="43"/>
      <c r="AK1131" s="324">
        <f t="shared" si="17"/>
        <v>0</v>
      </c>
    </row>
    <row r="1132" spans="31:37">
      <c r="AE1132" t="s">
        <v>7425</v>
      </c>
      <c r="AF1132" s="1" t="s">
        <v>7450</v>
      </c>
      <c r="AG1132" s="1"/>
      <c r="AH1132" s="1">
        <v>0.2</v>
      </c>
      <c r="AI1132" s="1"/>
      <c r="AJ1132" s="43"/>
      <c r="AK1132" s="324">
        <f t="shared" si="17"/>
        <v>0</v>
      </c>
    </row>
    <row r="1133" spans="31:37">
      <c r="AE1133" t="s">
        <v>7425</v>
      </c>
      <c r="AF1133" s="1" t="s">
        <v>7451</v>
      </c>
      <c r="AG1133" s="1"/>
      <c r="AH1133" s="1">
        <v>0.4</v>
      </c>
      <c r="AI1133" s="1"/>
      <c r="AJ1133" s="43"/>
      <c r="AK1133" s="324">
        <f t="shared" si="17"/>
        <v>0</v>
      </c>
    </row>
    <row r="1134" spans="31:37">
      <c r="AE1134" t="s">
        <v>7425</v>
      </c>
      <c r="AF1134" s="1" t="s">
        <v>7452</v>
      </c>
      <c r="AG1134" s="1"/>
      <c r="AH1134" s="1">
        <v>0.06</v>
      </c>
      <c r="AI1134" s="1"/>
      <c r="AJ1134" s="43"/>
      <c r="AK1134" s="324">
        <f t="shared" si="17"/>
        <v>0</v>
      </c>
    </row>
    <row r="1135" spans="31:37">
      <c r="AE1135" t="s">
        <v>7425</v>
      </c>
      <c r="AF1135" s="1" t="s">
        <v>7453</v>
      </c>
      <c r="AG1135" s="1"/>
      <c r="AH1135" s="1">
        <v>5</v>
      </c>
      <c r="AI1135" s="1"/>
      <c r="AJ1135" s="43"/>
      <c r="AK1135" s="324">
        <f t="shared" si="17"/>
        <v>0</v>
      </c>
    </row>
    <row r="1136" spans="31:37">
      <c r="AE1136" t="s">
        <v>7425</v>
      </c>
      <c r="AF1136" s="1" t="s">
        <v>7454</v>
      </c>
      <c r="AG1136" s="1"/>
      <c r="AH1136" s="1">
        <v>0.7</v>
      </c>
      <c r="AI1136" s="1"/>
      <c r="AJ1136" s="43"/>
      <c r="AK1136" s="324">
        <f t="shared" si="17"/>
        <v>0</v>
      </c>
    </row>
    <row r="1137" spans="31:37">
      <c r="AE1137" t="s">
        <v>7425</v>
      </c>
      <c r="AF1137" s="1" t="s">
        <v>7455</v>
      </c>
      <c r="AG1137" s="1"/>
      <c r="AH1137" s="1">
        <v>0.5</v>
      </c>
      <c r="AI1137" s="1"/>
      <c r="AJ1137" s="43"/>
      <c r="AK1137" s="324">
        <f t="shared" si="17"/>
        <v>0</v>
      </c>
    </row>
    <row r="1138" spans="31:37">
      <c r="AE1138" t="s">
        <v>7425</v>
      </c>
      <c r="AF1138" s="1" t="s">
        <v>7456</v>
      </c>
      <c r="AG1138" s="1"/>
      <c r="AH1138" s="1">
        <v>0.6</v>
      </c>
      <c r="AI1138" s="1"/>
      <c r="AJ1138" s="43"/>
      <c r="AK1138" s="324">
        <f t="shared" si="17"/>
        <v>0</v>
      </c>
    </row>
    <row r="1139" spans="31:37">
      <c r="AE1139" t="s">
        <v>7425</v>
      </c>
      <c r="AF1139" s="1" t="s">
        <v>7456</v>
      </c>
      <c r="AG1139" s="1"/>
      <c r="AH1139" s="1">
        <v>0.8</v>
      </c>
      <c r="AI1139" s="1"/>
      <c r="AJ1139" s="43"/>
      <c r="AK1139" s="324">
        <f t="shared" si="17"/>
        <v>0</v>
      </c>
    </row>
    <row r="1140" spans="31:37">
      <c r="AE1140" t="s">
        <v>7425</v>
      </c>
      <c r="AF1140" s="1" t="s">
        <v>7457</v>
      </c>
      <c r="AG1140" s="1"/>
      <c r="AH1140" s="1">
        <v>0.13999999999999999</v>
      </c>
      <c r="AI1140" s="1"/>
      <c r="AJ1140" s="43"/>
      <c r="AK1140" s="324">
        <f t="shared" si="17"/>
        <v>0</v>
      </c>
    </row>
    <row r="1141" spans="31:37">
      <c r="AE1141" t="s">
        <v>7425</v>
      </c>
      <c r="AF1141" s="1" t="s">
        <v>7458</v>
      </c>
      <c r="AG1141" s="1"/>
      <c r="AH1141" s="1">
        <v>0.4</v>
      </c>
      <c r="AI1141" s="1"/>
      <c r="AJ1141" s="43"/>
      <c r="AK1141" s="324">
        <f t="shared" si="17"/>
        <v>0</v>
      </c>
    </row>
    <row r="1142" spans="31:37">
      <c r="AE1142" t="s">
        <v>7425</v>
      </c>
      <c r="AF1142" s="1" t="s">
        <v>7459</v>
      </c>
      <c r="AG1142" s="1"/>
      <c r="AH1142" s="1">
        <v>10</v>
      </c>
      <c r="AI1142" s="1"/>
      <c r="AJ1142" s="43"/>
      <c r="AK1142" s="324">
        <f t="shared" si="17"/>
        <v>0</v>
      </c>
    </row>
    <row r="1143" spans="31:37">
      <c r="AE1143" t="s">
        <v>7425</v>
      </c>
      <c r="AF1143" s="1" t="s">
        <v>7460</v>
      </c>
      <c r="AG1143" s="1"/>
      <c r="AH1143" s="1">
        <v>0.1</v>
      </c>
      <c r="AI1143" s="1"/>
      <c r="AJ1143" s="43"/>
      <c r="AK1143" s="324">
        <f t="shared" si="17"/>
        <v>0</v>
      </c>
    </row>
    <row r="1144" spans="31:37">
      <c r="AE1144" t="s">
        <v>7425</v>
      </c>
      <c r="AF1144" s="1" t="s">
        <v>7461</v>
      </c>
      <c r="AG1144" s="1"/>
      <c r="AH1144" s="1">
        <v>1</v>
      </c>
      <c r="AI1144" s="1"/>
      <c r="AJ1144" s="43"/>
      <c r="AK1144" s="324">
        <f t="shared" si="17"/>
        <v>0</v>
      </c>
    </row>
    <row r="1145" spans="31:37">
      <c r="AE1145" t="s">
        <v>7425</v>
      </c>
      <c r="AF1145" s="1" t="s">
        <v>7462</v>
      </c>
      <c r="AG1145" s="1"/>
      <c r="AH1145" s="1">
        <v>5</v>
      </c>
      <c r="AI1145" s="1"/>
      <c r="AJ1145" s="43"/>
      <c r="AK1145" s="324">
        <f t="shared" si="17"/>
        <v>0</v>
      </c>
    </row>
    <row r="1146" spans="31:37">
      <c r="AE1146" t="s">
        <v>7425</v>
      </c>
      <c r="AF1146" s="1" t="s">
        <v>7463</v>
      </c>
      <c r="AG1146" s="1"/>
      <c r="AH1146" s="1">
        <v>0.7</v>
      </c>
      <c r="AI1146" s="1"/>
      <c r="AJ1146" s="43"/>
      <c r="AK1146" s="324">
        <f t="shared" si="17"/>
        <v>0</v>
      </c>
    </row>
    <row r="1147" spans="31:37">
      <c r="AE1147" t="s">
        <v>7425</v>
      </c>
      <c r="AF1147" s="1" t="s">
        <v>7464</v>
      </c>
      <c r="AG1147" s="1"/>
      <c r="AH1147" s="1">
        <v>10</v>
      </c>
      <c r="AI1147" s="1"/>
      <c r="AJ1147" s="43"/>
      <c r="AK1147" s="324">
        <f t="shared" si="17"/>
        <v>0</v>
      </c>
    </row>
    <row r="1148" spans="31:37">
      <c r="AE1148" t="s">
        <v>7425</v>
      </c>
      <c r="AF1148" s="1" t="s">
        <v>7465</v>
      </c>
      <c r="AG1148" s="1"/>
      <c r="AH1148" s="1">
        <v>3</v>
      </c>
      <c r="AI1148" s="1"/>
      <c r="AJ1148" s="43"/>
      <c r="AK1148" s="324">
        <f t="shared" si="17"/>
        <v>0</v>
      </c>
    </row>
    <row r="1149" spans="31:37">
      <c r="AE1149" t="s">
        <v>7425</v>
      </c>
      <c r="AF1149" s="1" t="s">
        <v>7466</v>
      </c>
      <c r="AG1149" s="1"/>
      <c r="AH1149" s="1">
        <v>20</v>
      </c>
      <c r="AI1149" s="1"/>
      <c r="AJ1149" s="43"/>
      <c r="AK1149" s="324">
        <f t="shared" si="17"/>
        <v>0</v>
      </c>
    </row>
    <row r="1150" spans="31:37">
      <c r="AE1150" t="s">
        <v>7425</v>
      </c>
      <c r="AF1150" s="1" t="s">
        <v>7467</v>
      </c>
      <c r="AG1150" s="1"/>
      <c r="AH1150" s="1">
        <v>8</v>
      </c>
      <c r="AI1150" s="1" t="s">
        <v>6550</v>
      </c>
      <c r="AJ1150" s="43"/>
      <c r="AK1150" s="324">
        <f t="shared" si="17"/>
        <v>0</v>
      </c>
    </row>
    <row r="1151" spans="31:37">
      <c r="AE1151" t="s">
        <v>7425</v>
      </c>
      <c r="AF1151" s="1" t="s">
        <v>7468</v>
      </c>
      <c r="AG1151" s="1"/>
      <c r="AH1151" s="1">
        <v>10</v>
      </c>
      <c r="AI1151" s="1" t="s">
        <v>6550</v>
      </c>
      <c r="AJ1151" s="43"/>
      <c r="AK1151" s="324">
        <f t="shared" si="17"/>
        <v>0</v>
      </c>
    </row>
    <row r="1152" spans="31:37">
      <c r="AE1152" t="s">
        <v>7425</v>
      </c>
      <c r="AF1152" s="1" t="s">
        <v>7469</v>
      </c>
      <c r="AG1152" s="1"/>
      <c r="AH1152" s="1">
        <v>0.06</v>
      </c>
      <c r="AI1152" s="1" t="s">
        <v>7097</v>
      </c>
      <c r="AJ1152" s="43"/>
      <c r="AK1152" s="324">
        <f t="shared" si="17"/>
        <v>0</v>
      </c>
    </row>
    <row r="1153" spans="31:37">
      <c r="AE1153" t="s">
        <v>7425</v>
      </c>
      <c r="AF1153" s="1" t="s">
        <v>7470</v>
      </c>
      <c r="AG1153" s="1"/>
      <c r="AH1153" s="1">
        <v>0.2</v>
      </c>
      <c r="AI1153" s="1" t="s">
        <v>7097</v>
      </c>
      <c r="AJ1153" s="43"/>
      <c r="AK1153" s="324">
        <f t="shared" si="17"/>
        <v>0</v>
      </c>
    </row>
    <row r="1154" spans="31:37">
      <c r="AE1154" t="s">
        <v>7425</v>
      </c>
      <c r="AF1154" s="1" t="s">
        <v>7471</v>
      </c>
      <c r="AG1154" s="1"/>
      <c r="AH1154" s="1">
        <v>0.1</v>
      </c>
      <c r="AI1154" s="1" t="s">
        <v>7097</v>
      </c>
      <c r="AJ1154" s="43"/>
      <c r="AK1154" s="324">
        <f t="shared" si="17"/>
        <v>0</v>
      </c>
    </row>
    <row r="1155" spans="31:37">
      <c r="AE1155" t="s">
        <v>7425</v>
      </c>
      <c r="AF1155" s="1" t="s">
        <v>7472</v>
      </c>
      <c r="AG1155" s="1"/>
      <c r="AH1155" s="1">
        <v>0.1</v>
      </c>
      <c r="AI1155" s="1" t="s">
        <v>7097</v>
      </c>
      <c r="AJ1155" s="43"/>
      <c r="AK1155" s="324">
        <f t="shared" si="17"/>
        <v>0</v>
      </c>
    </row>
    <row r="1156" spans="31:37">
      <c r="AE1156" t="s">
        <v>7425</v>
      </c>
      <c r="AF1156" s="1" t="s">
        <v>7473</v>
      </c>
      <c r="AG1156" s="1"/>
      <c r="AH1156" s="1">
        <v>2</v>
      </c>
      <c r="AI1156" s="1" t="s">
        <v>7097</v>
      </c>
      <c r="AJ1156" s="43"/>
      <c r="AK1156" s="324">
        <f t="shared" ref="AK1156:AK1219" si="18">AJ1156*AH1156</f>
        <v>0</v>
      </c>
    </row>
    <row r="1157" spans="31:37">
      <c r="AE1157" t="s">
        <v>7425</v>
      </c>
      <c r="AF1157" s="1" t="s">
        <v>7251</v>
      </c>
      <c r="AG1157" s="1"/>
      <c r="AH1157" s="1">
        <v>0.1</v>
      </c>
      <c r="AI1157" s="1" t="s">
        <v>7097</v>
      </c>
      <c r="AJ1157" s="43"/>
      <c r="AK1157" s="324">
        <f t="shared" si="18"/>
        <v>0</v>
      </c>
    </row>
    <row r="1158" spans="31:37">
      <c r="AE1158" t="s">
        <v>7425</v>
      </c>
      <c r="AF1158" s="1" t="s">
        <v>7474</v>
      </c>
      <c r="AG1158" s="1"/>
      <c r="AH1158" s="1">
        <v>3</v>
      </c>
      <c r="AI1158" s="1"/>
      <c r="AJ1158" s="43"/>
      <c r="AK1158" s="324">
        <f t="shared" si="18"/>
        <v>0</v>
      </c>
    </row>
    <row r="1159" spans="31:37">
      <c r="AE1159" t="s">
        <v>7425</v>
      </c>
      <c r="AF1159" s="1" t="s">
        <v>7475</v>
      </c>
      <c r="AG1159" s="1"/>
      <c r="AH1159" s="1">
        <v>15</v>
      </c>
      <c r="AI1159" s="1"/>
      <c r="AJ1159" s="43"/>
      <c r="AK1159" s="324">
        <f t="shared" si="18"/>
        <v>0</v>
      </c>
    </row>
    <row r="1160" spans="31:37">
      <c r="AE1160" t="s">
        <v>7425</v>
      </c>
      <c r="AF1160" s="1" t="s">
        <v>7476</v>
      </c>
      <c r="AG1160" s="1"/>
      <c r="AH1160" s="1">
        <v>17</v>
      </c>
      <c r="AI1160" s="1"/>
      <c r="AJ1160" s="43"/>
      <c r="AK1160" s="324">
        <f t="shared" si="18"/>
        <v>0</v>
      </c>
    </row>
    <row r="1161" spans="31:37">
      <c r="AE1161" t="s">
        <v>7425</v>
      </c>
      <c r="AF1161" s="1" t="s">
        <v>7477</v>
      </c>
      <c r="AG1161" s="1"/>
      <c r="AH1161" s="1">
        <v>8</v>
      </c>
      <c r="AI1161" s="1"/>
      <c r="AJ1161" s="43"/>
      <c r="AK1161" s="324">
        <f t="shared" si="18"/>
        <v>0</v>
      </c>
    </row>
    <row r="1162" spans="31:37">
      <c r="AE1162" t="s">
        <v>7425</v>
      </c>
      <c r="AF1162" s="1" t="s">
        <v>7478</v>
      </c>
      <c r="AG1162" s="1"/>
      <c r="AH1162" s="1">
        <v>15</v>
      </c>
      <c r="AI1162" s="1"/>
      <c r="AJ1162" s="43"/>
      <c r="AK1162" s="324">
        <f t="shared" si="18"/>
        <v>0</v>
      </c>
    </row>
    <row r="1163" spans="31:37">
      <c r="AE1163" t="s">
        <v>7425</v>
      </c>
      <c r="AF1163" s="1" t="s">
        <v>7479</v>
      </c>
      <c r="AG1163" s="1"/>
      <c r="AH1163" s="1">
        <v>7</v>
      </c>
      <c r="AI1163" s="1"/>
      <c r="AJ1163" s="43"/>
      <c r="AK1163" s="324">
        <f t="shared" si="18"/>
        <v>0</v>
      </c>
    </row>
    <row r="1164" spans="31:37">
      <c r="AE1164" t="s">
        <v>7425</v>
      </c>
      <c r="AF1164" s="1" t="s">
        <v>7480</v>
      </c>
      <c r="AG1164" s="1"/>
      <c r="AH1164" s="1">
        <v>5</v>
      </c>
      <c r="AI1164" s="1" t="s">
        <v>7481</v>
      </c>
      <c r="AJ1164" s="43"/>
      <c r="AK1164" s="324">
        <f t="shared" si="18"/>
        <v>0</v>
      </c>
    </row>
    <row r="1165" spans="31:37">
      <c r="AE1165" t="s">
        <v>7425</v>
      </c>
      <c r="AF1165" s="1" t="s">
        <v>7482</v>
      </c>
      <c r="AG1165" s="1"/>
      <c r="AH1165" s="1">
        <v>3</v>
      </c>
      <c r="AI1165" s="1" t="s">
        <v>7481</v>
      </c>
      <c r="AJ1165" s="43"/>
      <c r="AK1165" s="324">
        <f t="shared" si="18"/>
        <v>0</v>
      </c>
    </row>
    <row r="1166" spans="31:37">
      <c r="AE1166" t="s">
        <v>7425</v>
      </c>
      <c r="AF1166" s="1" t="s">
        <v>7483</v>
      </c>
      <c r="AG1166" s="1"/>
      <c r="AH1166" s="1">
        <v>5</v>
      </c>
      <c r="AI1166" s="1" t="s">
        <v>6994</v>
      </c>
      <c r="AJ1166" s="43"/>
      <c r="AK1166" s="324">
        <f t="shared" si="18"/>
        <v>0</v>
      </c>
    </row>
    <row r="1167" spans="31:37">
      <c r="AE1167" t="s">
        <v>7425</v>
      </c>
      <c r="AF1167" s="1" t="s">
        <v>7484</v>
      </c>
      <c r="AG1167" s="1"/>
      <c r="AH1167" s="1">
        <v>2</v>
      </c>
      <c r="AI1167" s="1" t="s">
        <v>6994</v>
      </c>
      <c r="AJ1167" s="43"/>
      <c r="AK1167" s="324">
        <f t="shared" si="18"/>
        <v>0</v>
      </c>
    </row>
    <row r="1168" spans="31:37">
      <c r="AE1168" t="s">
        <v>7425</v>
      </c>
      <c r="AF1168" s="1" t="s">
        <v>7485</v>
      </c>
      <c r="AG1168" s="1"/>
      <c r="AH1168" s="1">
        <v>4</v>
      </c>
      <c r="AI1168" s="1" t="s">
        <v>6994</v>
      </c>
      <c r="AJ1168" s="43"/>
      <c r="AK1168" s="324">
        <f t="shared" si="18"/>
        <v>0</v>
      </c>
    </row>
    <row r="1169" spans="31:37">
      <c r="AE1169" t="s">
        <v>7425</v>
      </c>
      <c r="AF1169" s="1" t="s">
        <v>7486</v>
      </c>
      <c r="AG1169" s="1"/>
      <c r="AH1169" s="1">
        <v>20</v>
      </c>
      <c r="AI1169" s="1"/>
      <c r="AJ1169" s="43"/>
      <c r="AK1169" s="324">
        <f t="shared" si="18"/>
        <v>0</v>
      </c>
    </row>
    <row r="1170" spans="31:37">
      <c r="AE1170" t="s">
        <v>7425</v>
      </c>
      <c r="AF1170" s="1" t="s">
        <v>7487</v>
      </c>
      <c r="AG1170" s="1"/>
      <c r="AH1170" s="1">
        <v>3</v>
      </c>
      <c r="AI1170" s="1" t="s">
        <v>7097</v>
      </c>
      <c r="AJ1170" s="43"/>
      <c r="AK1170" s="324">
        <f t="shared" si="18"/>
        <v>0</v>
      </c>
    </row>
    <row r="1171" spans="31:37">
      <c r="AE1171" t="s">
        <v>7425</v>
      </c>
      <c r="AF1171" s="1" t="s">
        <v>7488</v>
      </c>
      <c r="AG1171" s="1"/>
      <c r="AH1171" s="1">
        <v>5</v>
      </c>
      <c r="AI1171" s="1"/>
      <c r="AJ1171" s="43"/>
      <c r="AK1171" s="324">
        <f t="shared" si="18"/>
        <v>0</v>
      </c>
    </row>
    <row r="1172" spans="31:37">
      <c r="AE1172" t="s">
        <v>7425</v>
      </c>
      <c r="AF1172" s="1" t="s">
        <v>7489</v>
      </c>
      <c r="AG1172" s="1"/>
      <c r="AH1172" s="1">
        <v>0.1</v>
      </c>
      <c r="AI1172" s="1" t="s">
        <v>7490</v>
      </c>
      <c r="AJ1172" s="43"/>
      <c r="AK1172" s="324">
        <f t="shared" si="18"/>
        <v>0</v>
      </c>
    </row>
    <row r="1173" spans="31:37">
      <c r="AE1173" t="s">
        <v>7425</v>
      </c>
      <c r="AF1173" s="1" t="s">
        <v>7491</v>
      </c>
      <c r="AG1173" s="1"/>
      <c r="AH1173" s="1">
        <v>0.06</v>
      </c>
      <c r="AI1173" s="1" t="s">
        <v>7490</v>
      </c>
      <c r="AJ1173" s="43"/>
      <c r="AK1173" s="324">
        <f t="shared" si="18"/>
        <v>0</v>
      </c>
    </row>
    <row r="1174" spans="31:37">
      <c r="AE1174" t="s">
        <v>7425</v>
      </c>
      <c r="AF1174" s="1" t="s">
        <v>7492</v>
      </c>
      <c r="AG1174" s="1"/>
      <c r="AH1174" s="1">
        <v>0.3</v>
      </c>
      <c r="AI1174" s="1" t="s">
        <v>7490</v>
      </c>
      <c r="AJ1174" s="43"/>
      <c r="AK1174" s="324">
        <f t="shared" si="18"/>
        <v>0</v>
      </c>
    </row>
    <row r="1175" spans="31:37">
      <c r="AE1175" t="s">
        <v>7425</v>
      </c>
      <c r="AF1175" s="1" t="s">
        <v>2687</v>
      </c>
      <c r="AG1175" s="1"/>
      <c r="AH1175" s="1"/>
      <c r="AI1175" s="1"/>
      <c r="AJ1175" s="43"/>
      <c r="AK1175" s="324">
        <f t="shared" si="18"/>
        <v>0</v>
      </c>
    </row>
    <row r="1176" spans="31:37">
      <c r="AE1176" t="s">
        <v>7425</v>
      </c>
      <c r="AF1176" s="1" t="s">
        <v>7493</v>
      </c>
      <c r="AG1176" s="1"/>
      <c r="AH1176" s="1">
        <v>95</v>
      </c>
      <c r="AI1176" s="1"/>
      <c r="AJ1176" s="43"/>
      <c r="AK1176" s="324">
        <f t="shared" si="18"/>
        <v>0</v>
      </c>
    </row>
    <row r="1177" spans="31:37">
      <c r="AE1177" t="s">
        <v>7425</v>
      </c>
      <c r="AF1177" s="1" t="s">
        <v>7494</v>
      </c>
      <c r="AG1177" s="1"/>
      <c r="AH1177" s="1">
        <v>45</v>
      </c>
      <c r="AI1177" s="1"/>
      <c r="AJ1177" s="43"/>
      <c r="AK1177" s="324">
        <f t="shared" si="18"/>
        <v>0</v>
      </c>
    </row>
    <row r="1178" spans="31:37">
      <c r="AE1178" t="s">
        <v>7425</v>
      </c>
      <c r="AF1178" s="1" t="s">
        <v>7495</v>
      </c>
      <c r="AG1178" s="1"/>
      <c r="AH1178" s="1">
        <v>7</v>
      </c>
      <c r="AI1178" s="1"/>
      <c r="AJ1178" s="43"/>
      <c r="AK1178" s="324">
        <f t="shared" si="18"/>
        <v>0</v>
      </c>
    </row>
    <row r="1179" spans="31:37">
      <c r="AE1179" t="s">
        <v>7425</v>
      </c>
      <c r="AF1179" s="1" t="s">
        <v>7496</v>
      </c>
      <c r="AG1179" s="1"/>
      <c r="AH1179" s="1">
        <v>10</v>
      </c>
      <c r="AI1179" s="1"/>
      <c r="AJ1179" s="43"/>
      <c r="AK1179" s="324">
        <f t="shared" si="18"/>
        <v>0</v>
      </c>
    </row>
    <row r="1180" spans="31:37">
      <c r="AE1180" t="s">
        <v>7425</v>
      </c>
      <c r="AF1180" s="1" t="s">
        <v>7070</v>
      </c>
      <c r="AG1180" s="1"/>
      <c r="AH1180" s="1">
        <v>5</v>
      </c>
      <c r="AI1180" s="1"/>
      <c r="AJ1180" s="43"/>
      <c r="AK1180" s="324">
        <f t="shared" si="18"/>
        <v>0</v>
      </c>
    </row>
    <row r="1181" spans="31:37">
      <c r="AE1181" t="s">
        <v>7425</v>
      </c>
      <c r="AF1181" s="1" t="s">
        <v>2572</v>
      </c>
      <c r="AG1181" s="1"/>
      <c r="AH1181" s="1">
        <v>0.06</v>
      </c>
      <c r="AI1181" s="1" t="s">
        <v>7097</v>
      </c>
      <c r="AJ1181" s="43"/>
      <c r="AK1181" s="324">
        <f t="shared" si="18"/>
        <v>0</v>
      </c>
    </row>
    <row r="1182" spans="31:37">
      <c r="AE1182" t="s">
        <v>7425</v>
      </c>
      <c r="AF1182" s="1" t="s">
        <v>7497</v>
      </c>
      <c r="AG1182" s="1"/>
      <c r="AH1182" s="1">
        <v>120</v>
      </c>
      <c r="AI1182" s="1" t="s">
        <v>7498</v>
      </c>
      <c r="AJ1182" s="43"/>
      <c r="AK1182" s="324">
        <f t="shared" si="18"/>
        <v>0</v>
      </c>
    </row>
    <row r="1183" spans="31:37">
      <c r="AE1183" t="s">
        <v>7425</v>
      </c>
      <c r="AF1183" s="1" t="s">
        <v>7499</v>
      </c>
      <c r="AG1183" s="1"/>
      <c r="AH1183" s="1">
        <v>50</v>
      </c>
      <c r="AI1183" s="1" t="s">
        <v>6770</v>
      </c>
      <c r="AJ1183" s="43"/>
      <c r="AK1183" s="324">
        <f t="shared" si="18"/>
        <v>0</v>
      </c>
    </row>
    <row r="1184" spans="31:37">
      <c r="AE1184" t="s">
        <v>7425</v>
      </c>
      <c r="AF1184" s="1" t="s">
        <v>7500</v>
      </c>
      <c r="AG1184" s="1"/>
      <c r="AH1184" s="1">
        <v>20</v>
      </c>
      <c r="AI1184" s="1"/>
      <c r="AJ1184" s="43"/>
      <c r="AK1184" s="324">
        <f t="shared" si="18"/>
        <v>0</v>
      </c>
    </row>
    <row r="1185" spans="31:37">
      <c r="AE1185" t="s">
        <v>7425</v>
      </c>
      <c r="AF1185" s="1" t="s">
        <v>7501</v>
      </c>
      <c r="AG1185" s="1"/>
      <c r="AH1185" s="1">
        <v>7</v>
      </c>
      <c r="AI1185" s="1" t="s">
        <v>7048</v>
      </c>
      <c r="AJ1185" s="43"/>
      <c r="AK1185" s="324">
        <f t="shared" si="18"/>
        <v>0</v>
      </c>
    </row>
    <row r="1186" spans="31:37">
      <c r="AE1186" t="s">
        <v>7425</v>
      </c>
      <c r="AF1186" s="1" t="s">
        <v>7502</v>
      </c>
      <c r="AG1186" s="1"/>
      <c r="AH1186" s="1">
        <v>0.03</v>
      </c>
      <c r="AI1186" s="1"/>
      <c r="AJ1186" s="43"/>
      <c r="AK1186" s="324">
        <f t="shared" si="18"/>
        <v>0</v>
      </c>
    </row>
    <row r="1187" spans="31:37">
      <c r="AE1187" t="s">
        <v>7425</v>
      </c>
      <c r="AF1187" s="1" t="s">
        <v>7503</v>
      </c>
      <c r="AG1187" s="1"/>
      <c r="AH1187" s="1">
        <v>2</v>
      </c>
      <c r="AI1187" s="1"/>
      <c r="AJ1187" s="43"/>
      <c r="AK1187" s="324">
        <f t="shared" si="18"/>
        <v>0</v>
      </c>
    </row>
    <row r="1188" spans="31:37">
      <c r="AE1188" t="s">
        <v>7425</v>
      </c>
      <c r="AF1188" s="1" t="s">
        <v>7504</v>
      </c>
      <c r="AG1188" s="1"/>
      <c r="AH1188" s="1">
        <v>4</v>
      </c>
      <c r="AI1188" s="1"/>
      <c r="AJ1188" s="43"/>
      <c r="AK1188" s="324">
        <f t="shared" si="18"/>
        <v>0</v>
      </c>
    </row>
    <row r="1189" spans="31:37">
      <c r="AE1189" t="s">
        <v>7425</v>
      </c>
      <c r="AF1189" s="1" t="s">
        <v>7505</v>
      </c>
      <c r="AG1189" s="1"/>
      <c r="AH1189" s="1">
        <v>50</v>
      </c>
      <c r="AI1189" s="1"/>
      <c r="AJ1189" s="43"/>
      <c r="AK1189" s="324">
        <f t="shared" si="18"/>
        <v>0</v>
      </c>
    </row>
    <row r="1190" spans="31:37">
      <c r="AE1190" t="s">
        <v>7425</v>
      </c>
      <c r="AF1190" s="1" t="s">
        <v>7506</v>
      </c>
      <c r="AG1190" s="1"/>
      <c r="AH1190" s="1">
        <v>15</v>
      </c>
      <c r="AI1190" s="1"/>
      <c r="AJ1190" s="43"/>
      <c r="AK1190" s="324">
        <f t="shared" si="18"/>
        <v>0</v>
      </c>
    </row>
    <row r="1191" spans="31:37">
      <c r="AE1191" t="s">
        <v>7425</v>
      </c>
      <c r="AF1191" s="1" t="s">
        <v>7507</v>
      </c>
      <c r="AG1191" s="1"/>
      <c r="AH1191" s="1">
        <v>6</v>
      </c>
      <c r="AI1191" s="1"/>
      <c r="AJ1191" s="43"/>
      <c r="AK1191" s="324">
        <f t="shared" si="18"/>
        <v>0</v>
      </c>
    </row>
    <row r="1192" spans="31:37">
      <c r="AE1192" t="s">
        <v>7425</v>
      </c>
      <c r="AF1192" s="1" t="s">
        <v>7508</v>
      </c>
      <c r="AG1192" s="1"/>
      <c r="AH1192" s="1">
        <v>5</v>
      </c>
      <c r="AI1192" s="1"/>
      <c r="AJ1192" s="43"/>
      <c r="AK1192" s="324">
        <f t="shared" si="18"/>
        <v>0</v>
      </c>
    </row>
    <row r="1193" spans="31:37">
      <c r="AE1193" t="s">
        <v>7425</v>
      </c>
      <c r="AF1193" s="1" t="s">
        <v>7509</v>
      </c>
      <c r="AG1193" s="1"/>
      <c r="AH1193" s="1">
        <v>3</v>
      </c>
      <c r="AI1193" s="1"/>
      <c r="AJ1193" s="43"/>
      <c r="AK1193" s="324">
        <f t="shared" si="18"/>
        <v>0</v>
      </c>
    </row>
    <row r="1194" spans="31:37">
      <c r="AE1194" t="s">
        <v>7425</v>
      </c>
      <c r="AF1194" s="1" t="s">
        <v>7302</v>
      </c>
      <c r="AG1194" s="1"/>
      <c r="AH1194" s="1">
        <v>0.5</v>
      </c>
      <c r="AI1194" s="1" t="s">
        <v>7097</v>
      </c>
      <c r="AJ1194" s="43"/>
      <c r="AK1194" s="324">
        <f t="shared" si="18"/>
        <v>0</v>
      </c>
    </row>
    <row r="1195" spans="31:37">
      <c r="AE1195" t="s">
        <v>7425</v>
      </c>
      <c r="AF1195" s="1" t="s">
        <v>4682</v>
      </c>
      <c r="AG1195" s="1"/>
      <c r="AH1195" s="1">
        <v>0.03</v>
      </c>
      <c r="AI1195" s="1"/>
      <c r="AJ1195" s="43"/>
      <c r="AK1195" s="324">
        <f t="shared" si="18"/>
        <v>0</v>
      </c>
    </row>
    <row r="1196" spans="31:37">
      <c r="AE1196" t="s">
        <v>7425</v>
      </c>
      <c r="AF1196" s="1" t="s">
        <v>7510</v>
      </c>
      <c r="AG1196" s="1"/>
      <c r="AH1196" s="1"/>
      <c r="AI1196" s="1"/>
      <c r="AJ1196" s="43"/>
      <c r="AK1196" s="324">
        <f t="shared" si="18"/>
        <v>0</v>
      </c>
    </row>
    <row r="1197" spans="31:37">
      <c r="AE1197" t="s">
        <v>7425</v>
      </c>
      <c r="AF1197" s="1" t="s">
        <v>7511</v>
      </c>
      <c r="AG1197" s="1"/>
      <c r="AH1197" s="1">
        <v>0.1</v>
      </c>
      <c r="AI1197" s="1" t="s">
        <v>6889</v>
      </c>
      <c r="AJ1197" s="43"/>
      <c r="AK1197" s="324">
        <f t="shared" si="18"/>
        <v>0</v>
      </c>
    </row>
    <row r="1198" spans="31:37">
      <c r="AE1198" t="s">
        <v>7425</v>
      </c>
      <c r="AF1198" s="1" t="s">
        <v>7512</v>
      </c>
      <c r="AG1198" s="1"/>
      <c r="AH1198" s="1">
        <v>0.3</v>
      </c>
      <c r="AI1198" s="1" t="s">
        <v>6914</v>
      </c>
      <c r="AJ1198" s="43"/>
      <c r="AK1198" s="324">
        <f t="shared" si="18"/>
        <v>0</v>
      </c>
    </row>
    <row r="1199" spans="31:37">
      <c r="AE1199" t="s">
        <v>7425</v>
      </c>
      <c r="AF1199" s="1" t="s">
        <v>7513</v>
      </c>
      <c r="AG1199" s="1"/>
      <c r="AH1199" s="1">
        <v>0.1</v>
      </c>
      <c r="AI1199" s="1" t="s">
        <v>6877</v>
      </c>
      <c r="AJ1199" s="43"/>
      <c r="AK1199" s="324">
        <f t="shared" si="18"/>
        <v>0</v>
      </c>
    </row>
    <row r="1200" spans="31:37">
      <c r="AE1200" t="s">
        <v>7425</v>
      </c>
      <c r="AF1200" s="1" t="s">
        <v>7514</v>
      </c>
      <c r="AG1200" s="1"/>
      <c r="AH1200" s="1">
        <v>0.04</v>
      </c>
      <c r="AI1200" s="1" t="s">
        <v>7515</v>
      </c>
      <c r="AJ1200" s="43"/>
      <c r="AK1200" s="324">
        <f t="shared" si="18"/>
        <v>0</v>
      </c>
    </row>
    <row r="1201" spans="31:37">
      <c r="AE1201" t="s">
        <v>7425</v>
      </c>
      <c r="AF1201" s="1" t="s">
        <v>7516</v>
      </c>
      <c r="AG1201" s="1"/>
      <c r="AH1201" s="1">
        <v>0.05</v>
      </c>
      <c r="AI1201" s="1" t="s">
        <v>6846</v>
      </c>
      <c r="AJ1201" s="43"/>
      <c r="AK1201" s="324">
        <f t="shared" si="18"/>
        <v>0</v>
      </c>
    </row>
    <row r="1202" spans="31:37">
      <c r="AE1202" t="s">
        <v>7425</v>
      </c>
      <c r="AF1202" s="1" t="s">
        <v>7517</v>
      </c>
      <c r="AG1202" s="1"/>
      <c r="AH1202" s="1">
        <v>0.08</v>
      </c>
      <c r="AI1202" s="1" t="s">
        <v>6889</v>
      </c>
      <c r="AJ1202" s="43"/>
      <c r="AK1202" s="324">
        <f t="shared" si="18"/>
        <v>0</v>
      </c>
    </row>
    <row r="1203" spans="31:37">
      <c r="AE1203" t="s">
        <v>7425</v>
      </c>
      <c r="AF1203" s="1" t="s">
        <v>7518</v>
      </c>
      <c r="AG1203" s="1"/>
      <c r="AH1203" s="1">
        <v>0.2</v>
      </c>
      <c r="AI1203" s="1" t="s">
        <v>6914</v>
      </c>
      <c r="AJ1203" s="43"/>
      <c r="AK1203" s="324">
        <f t="shared" si="18"/>
        <v>0</v>
      </c>
    </row>
    <row r="1204" spans="31:37">
      <c r="AE1204" t="s">
        <v>7425</v>
      </c>
      <c r="AF1204" s="1" t="s">
        <v>7519</v>
      </c>
      <c r="AG1204" s="1"/>
      <c r="AH1204" s="1">
        <v>0.1</v>
      </c>
      <c r="AI1204" s="1" t="s">
        <v>7520</v>
      </c>
      <c r="AJ1204" s="43"/>
      <c r="AK1204" s="324">
        <f t="shared" si="18"/>
        <v>0</v>
      </c>
    </row>
    <row r="1205" spans="31:37">
      <c r="AE1205" t="s">
        <v>7425</v>
      </c>
      <c r="AF1205" s="1" t="s">
        <v>7521</v>
      </c>
      <c r="AG1205" s="1"/>
      <c r="AH1205" s="1">
        <v>0.03</v>
      </c>
      <c r="AI1205" s="1" t="s">
        <v>7522</v>
      </c>
      <c r="AJ1205" s="43"/>
      <c r="AK1205" s="324">
        <f t="shared" si="18"/>
        <v>0</v>
      </c>
    </row>
    <row r="1206" spans="31:37">
      <c r="AE1206" t="s">
        <v>7425</v>
      </c>
      <c r="AF1206" s="1" t="s">
        <v>7523</v>
      </c>
      <c r="AG1206" s="1"/>
      <c r="AH1206" s="1">
        <v>0.04</v>
      </c>
      <c r="AI1206" s="1" t="s">
        <v>7227</v>
      </c>
      <c r="AJ1206" s="43"/>
      <c r="AK1206" s="324">
        <f t="shared" si="18"/>
        <v>0</v>
      </c>
    </row>
    <row r="1207" spans="31:37">
      <c r="AE1207" t="s">
        <v>7425</v>
      </c>
      <c r="AF1207" s="1" t="s">
        <v>7524</v>
      </c>
      <c r="AG1207" s="1"/>
      <c r="AH1207" s="1">
        <v>7.0000000000000007E-2</v>
      </c>
      <c r="AI1207" s="1" t="s">
        <v>6994</v>
      </c>
      <c r="AJ1207" s="43"/>
      <c r="AK1207" s="324">
        <f t="shared" si="18"/>
        <v>0</v>
      </c>
    </row>
    <row r="1208" spans="31:37">
      <c r="AE1208" t="s">
        <v>7425</v>
      </c>
      <c r="AF1208" s="1" t="s">
        <v>7525</v>
      </c>
      <c r="AG1208" s="1"/>
      <c r="AH1208" s="1">
        <v>0.25</v>
      </c>
      <c r="AI1208" s="1" t="s">
        <v>7526</v>
      </c>
      <c r="AJ1208" s="43"/>
      <c r="AK1208" s="324">
        <f t="shared" si="18"/>
        <v>0</v>
      </c>
    </row>
    <row r="1209" spans="31:37">
      <c r="AE1209" t="s">
        <v>7425</v>
      </c>
      <c r="AF1209" s="1" t="s">
        <v>7527</v>
      </c>
      <c r="AG1209" s="1"/>
      <c r="AH1209" s="1">
        <v>0.1</v>
      </c>
      <c r="AI1209" s="1" t="s">
        <v>7520</v>
      </c>
      <c r="AJ1209" s="43"/>
      <c r="AK1209" s="324">
        <f t="shared" si="18"/>
        <v>0</v>
      </c>
    </row>
    <row r="1210" spans="31:37">
      <c r="AE1210" t="s">
        <v>7425</v>
      </c>
      <c r="AF1210" s="1" t="s">
        <v>7528</v>
      </c>
      <c r="AG1210" s="1"/>
      <c r="AH1210" s="1">
        <v>0.04</v>
      </c>
      <c r="AI1210" s="1" t="s">
        <v>7529</v>
      </c>
      <c r="AJ1210" s="43"/>
      <c r="AK1210" s="324">
        <f t="shared" si="18"/>
        <v>0</v>
      </c>
    </row>
    <row r="1211" spans="31:37">
      <c r="AE1211" t="s">
        <v>7425</v>
      </c>
      <c r="AF1211" s="1" t="s">
        <v>7183</v>
      </c>
      <c r="AG1211" s="1"/>
      <c r="AH1211" s="1">
        <v>0.04</v>
      </c>
      <c r="AI1211" s="1" t="s">
        <v>6846</v>
      </c>
      <c r="AJ1211" s="43"/>
      <c r="AK1211" s="324">
        <f t="shared" si="18"/>
        <v>0</v>
      </c>
    </row>
    <row r="1212" spans="31:37">
      <c r="AE1212" t="s">
        <v>7425</v>
      </c>
      <c r="AF1212" s="1" t="s">
        <v>7530</v>
      </c>
      <c r="AG1212" s="1"/>
      <c r="AH1212" s="1">
        <v>11</v>
      </c>
      <c r="AI1212" s="1" t="s">
        <v>6994</v>
      </c>
      <c r="AJ1212" s="43"/>
      <c r="AK1212" s="324">
        <f t="shared" si="18"/>
        <v>0</v>
      </c>
    </row>
    <row r="1213" spans="31:37">
      <c r="AE1213" t="s">
        <v>7425</v>
      </c>
      <c r="AF1213" s="1" t="s">
        <v>7531</v>
      </c>
      <c r="AG1213" s="1"/>
      <c r="AH1213" s="1">
        <v>29</v>
      </c>
      <c r="AI1213" s="1" t="s">
        <v>7532</v>
      </c>
      <c r="AJ1213" s="43"/>
      <c r="AK1213" s="324">
        <f t="shared" si="18"/>
        <v>0</v>
      </c>
    </row>
    <row r="1214" spans="31:37">
      <c r="AE1214" t="s">
        <v>7425</v>
      </c>
      <c r="AF1214" s="1" t="s">
        <v>7533</v>
      </c>
      <c r="AG1214" s="1"/>
      <c r="AH1214" s="1">
        <v>9</v>
      </c>
      <c r="AI1214" s="1" t="s">
        <v>7534</v>
      </c>
      <c r="AJ1214" s="43"/>
      <c r="AK1214" s="324">
        <f t="shared" si="18"/>
        <v>0</v>
      </c>
    </row>
    <row r="1215" spans="31:37">
      <c r="AE1215" t="s">
        <v>7425</v>
      </c>
      <c r="AF1215" s="1" t="s">
        <v>7535</v>
      </c>
      <c r="AG1215" s="1"/>
      <c r="AH1215" s="1">
        <v>4</v>
      </c>
      <c r="AI1215" s="1" t="s">
        <v>7536</v>
      </c>
      <c r="AJ1215" s="43"/>
      <c r="AK1215" s="324">
        <f t="shared" si="18"/>
        <v>0</v>
      </c>
    </row>
    <row r="1216" spans="31:37">
      <c r="AE1216" t="s">
        <v>7425</v>
      </c>
      <c r="AF1216" s="1" t="s">
        <v>7537</v>
      </c>
      <c r="AG1216" s="1"/>
      <c r="AH1216" s="1">
        <v>1</v>
      </c>
      <c r="AI1216" s="1" t="s">
        <v>7227</v>
      </c>
      <c r="AJ1216" s="43"/>
      <c r="AK1216" s="324">
        <f t="shared" si="18"/>
        <v>0</v>
      </c>
    </row>
    <row r="1217" spans="31:37">
      <c r="AE1217" t="s">
        <v>7425</v>
      </c>
      <c r="AF1217" s="1" t="s">
        <v>7538</v>
      </c>
      <c r="AG1217" s="1"/>
      <c r="AH1217" s="1">
        <v>0.06</v>
      </c>
      <c r="AI1217" s="1" t="s">
        <v>6889</v>
      </c>
      <c r="AJ1217" s="43"/>
      <c r="AK1217" s="324">
        <f t="shared" si="18"/>
        <v>0</v>
      </c>
    </row>
    <row r="1218" spans="31:37">
      <c r="AE1218" t="s">
        <v>7425</v>
      </c>
      <c r="AF1218" s="1" t="s">
        <v>7539</v>
      </c>
      <c r="AG1218" s="1"/>
      <c r="AH1218" s="1">
        <v>0.4</v>
      </c>
      <c r="AI1218" s="1" t="s">
        <v>7540</v>
      </c>
      <c r="AJ1218" s="43"/>
      <c r="AK1218" s="324">
        <f t="shared" si="18"/>
        <v>0</v>
      </c>
    </row>
    <row r="1219" spans="31:37">
      <c r="AE1219" t="s">
        <v>7425</v>
      </c>
      <c r="AF1219" s="1" t="s">
        <v>7541</v>
      </c>
      <c r="AG1219" s="1"/>
      <c r="AH1219" s="1">
        <v>0.06</v>
      </c>
      <c r="AI1219" s="1" t="s">
        <v>6877</v>
      </c>
      <c r="AJ1219" s="43"/>
      <c r="AK1219" s="324">
        <f t="shared" si="18"/>
        <v>0</v>
      </c>
    </row>
    <row r="1220" spans="31:37">
      <c r="AE1220" t="s">
        <v>7425</v>
      </c>
      <c r="AF1220" s="1" t="s">
        <v>6854</v>
      </c>
      <c r="AG1220" s="1"/>
      <c r="AH1220" s="1">
        <v>0.05</v>
      </c>
      <c r="AI1220" s="1" t="s">
        <v>7542</v>
      </c>
      <c r="AJ1220" s="43"/>
      <c r="AK1220" s="324">
        <f t="shared" ref="AK1220:AK1283" si="19">AJ1220*AH1220</f>
        <v>0</v>
      </c>
    </row>
    <row r="1221" spans="31:37">
      <c r="AE1221" t="s">
        <v>7425</v>
      </c>
      <c r="AF1221" s="1" t="s">
        <v>7543</v>
      </c>
      <c r="AG1221" s="1"/>
      <c r="AH1221" s="1">
        <v>0.06</v>
      </c>
      <c r="AI1221" s="1" t="s">
        <v>6846</v>
      </c>
      <c r="AJ1221" s="43"/>
      <c r="AK1221" s="324">
        <f t="shared" si="19"/>
        <v>0</v>
      </c>
    </row>
    <row r="1222" spans="31:37">
      <c r="AE1222" t="s">
        <v>7425</v>
      </c>
      <c r="AF1222" s="1" t="s">
        <v>7544</v>
      </c>
      <c r="AG1222" s="1"/>
      <c r="AH1222" s="1">
        <v>0.08</v>
      </c>
      <c r="AI1222" s="1" t="s">
        <v>7545</v>
      </c>
      <c r="AJ1222" s="43"/>
      <c r="AK1222" s="324">
        <f t="shared" si="19"/>
        <v>0</v>
      </c>
    </row>
    <row r="1223" spans="31:37">
      <c r="AE1223" t="s">
        <v>7425</v>
      </c>
      <c r="AF1223" s="1" t="s">
        <v>7546</v>
      </c>
      <c r="AG1223" s="1"/>
      <c r="AH1223" s="1">
        <v>0.5</v>
      </c>
      <c r="AI1223" s="1" t="s">
        <v>7540</v>
      </c>
      <c r="AJ1223" s="43"/>
      <c r="AK1223" s="324">
        <f t="shared" si="19"/>
        <v>0</v>
      </c>
    </row>
    <row r="1224" spans="31:37">
      <c r="AE1224" t="s">
        <v>7425</v>
      </c>
      <c r="AF1224" s="1" t="s">
        <v>7547</v>
      </c>
      <c r="AG1224" s="1"/>
      <c r="AH1224" s="1">
        <v>0.05</v>
      </c>
      <c r="AI1224" s="1" t="s">
        <v>7548</v>
      </c>
      <c r="AJ1224" s="43"/>
      <c r="AK1224" s="324">
        <f t="shared" si="19"/>
        <v>0</v>
      </c>
    </row>
    <row r="1225" spans="31:37">
      <c r="AE1225" t="s">
        <v>7425</v>
      </c>
      <c r="AF1225" s="1" t="s">
        <v>7549</v>
      </c>
      <c r="AG1225" s="1"/>
      <c r="AH1225" s="1">
        <v>0.04</v>
      </c>
      <c r="AI1225" s="1" t="s">
        <v>7536</v>
      </c>
      <c r="AJ1225" s="43"/>
      <c r="AK1225" s="324">
        <f t="shared" si="19"/>
        <v>0</v>
      </c>
    </row>
    <row r="1226" spans="31:37">
      <c r="AE1226" t="s">
        <v>7425</v>
      </c>
      <c r="AF1226" s="1" t="s">
        <v>7550</v>
      </c>
      <c r="AG1226" s="1"/>
      <c r="AH1226" s="1">
        <v>0.05</v>
      </c>
      <c r="AI1226" s="1" t="s">
        <v>6846</v>
      </c>
      <c r="AJ1226" s="43"/>
      <c r="AK1226" s="324">
        <f t="shared" si="19"/>
        <v>0</v>
      </c>
    </row>
    <row r="1227" spans="31:37">
      <c r="AE1227" t="s">
        <v>7425</v>
      </c>
      <c r="AF1227" s="1" t="s">
        <v>7551</v>
      </c>
      <c r="AG1227" s="1"/>
      <c r="AH1227" s="1">
        <v>10</v>
      </c>
      <c r="AI1227" s="1" t="s">
        <v>7552</v>
      </c>
      <c r="AJ1227" s="43"/>
      <c r="AK1227" s="324">
        <f t="shared" si="19"/>
        <v>0</v>
      </c>
    </row>
    <row r="1228" spans="31:37">
      <c r="AE1228" t="s">
        <v>7425</v>
      </c>
      <c r="AF1228" s="1" t="s">
        <v>7553</v>
      </c>
      <c r="AG1228" s="1"/>
      <c r="AH1228" s="1">
        <v>35</v>
      </c>
      <c r="AI1228" s="1" t="s">
        <v>7554</v>
      </c>
      <c r="AJ1228" s="43"/>
      <c r="AK1228" s="324">
        <f t="shared" si="19"/>
        <v>0</v>
      </c>
    </row>
    <row r="1229" spans="31:37">
      <c r="AE1229" t="s">
        <v>7425</v>
      </c>
      <c r="AF1229" s="1" t="s">
        <v>7555</v>
      </c>
      <c r="AG1229" s="1"/>
      <c r="AH1229" s="1">
        <v>6</v>
      </c>
      <c r="AI1229" s="1" t="s">
        <v>6864</v>
      </c>
      <c r="AJ1229" s="43"/>
      <c r="AK1229" s="324">
        <f t="shared" si="19"/>
        <v>0</v>
      </c>
    </row>
    <row r="1230" spans="31:37">
      <c r="AE1230" t="s">
        <v>7425</v>
      </c>
      <c r="AF1230" s="1" t="s">
        <v>7556</v>
      </c>
      <c r="AG1230" s="1"/>
      <c r="AH1230" s="1">
        <v>4</v>
      </c>
      <c r="AI1230" s="1" t="s">
        <v>7557</v>
      </c>
      <c r="AJ1230" s="43"/>
      <c r="AK1230" s="324">
        <f t="shared" si="19"/>
        <v>0</v>
      </c>
    </row>
    <row r="1231" spans="31:37">
      <c r="AE1231" t="s">
        <v>7425</v>
      </c>
      <c r="AF1231" s="1" t="s">
        <v>7558</v>
      </c>
      <c r="AG1231" s="1"/>
      <c r="AH1231" s="1">
        <v>7</v>
      </c>
      <c r="AI1231" s="1" t="s">
        <v>6846</v>
      </c>
      <c r="AJ1231" s="43"/>
      <c r="AK1231" s="324">
        <f t="shared" si="19"/>
        <v>0</v>
      </c>
    </row>
    <row r="1232" spans="31:37">
      <c r="AE1232" t="s">
        <v>7425</v>
      </c>
      <c r="AF1232" s="1" t="s">
        <v>7559</v>
      </c>
      <c r="AG1232" s="1"/>
      <c r="AH1232" s="1">
        <v>10</v>
      </c>
      <c r="AI1232" s="1" t="s">
        <v>7560</v>
      </c>
      <c r="AJ1232" s="43"/>
      <c r="AK1232" s="324">
        <f t="shared" si="19"/>
        <v>0</v>
      </c>
    </row>
    <row r="1233" spans="31:37">
      <c r="AE1233" t="s">
        <v>7425</v>
      </c>
      <c r="AF1233" s="1" t="s">
        <v>7561</v>
      </c>
      <c r="AG1233" s="1"/>
      <c r="AH1233" s="1">
        <v>50</v>
      </c>
      <c r="AI1233" s="1" t="s">
        <v>7545</v>
      </c>
      <c r="AJ1233" s="43"/>
      <c r="AK1233" s="324">
        <f t="shared" si="19"/>
        <v>0</v>
      </c>
    </row>
    <row r="1234" spans="31:37">
      <c r="AE1234" t="s">
        <v>7425</v>
      </c>
      <c r="AF1234" s="1" t="s">
        <v>7562</v>
      </c>
      <c r="AG1234" s="1"/>
      <c r="AH1234" s="1">
        <v>15</v>
      </c>
      <c r="AI1234" s="1" t="s">
        <v>6872</v>
      </c>
      <c r="AJ1234" s="43"/>
      <c r="AK1234" s="324">
        <f t="shared" si="19"/>
        <v>0</v>
      </c>
    </row>
    <row r="1235" spans="31:37">
      <c r="AE1235" t="s">
        <v>7425</v>
      </c>
      <c r="AF1235" s="1" t="s">
        <v>7563</v>
      </c>
      <c r="AG1235" s="1"/>
      <c r="AH1235" s="1">
        <v>10</v>
      </c>
      <c r="AI1235" s="1" t="s">
        <v>7557</v>
      </c>
      <c r="AJ1235" s="43"/>
      <c r="AK1235" s="324">
        <f t="shared" si="19"/>
        <v>0</v>
      </c>
    </row>
    <row r="1236" spans="31:37">
      <c r="AE1236" t="s">
        <v>7425</v>
      </c>
      <c r="AF1236" s="1" t="s">
        <v>6867</v>
      </c>
      <c r="AG1236" s="1"/>
      <c r="AH1236" s="1">
        <v>5</v>
      </c>
      <c r="AI1236" s="1" t="s">
        <v>6846</v>
      </c>
      <c r="AJ1236" s="43"/>
      <c r="AK1236" s="324">
        <f t="shared" si="19"/>
        <v>0</v>
      </c>
    </row>
    <row r="1237" spans="31:37">
      <c r="AE1237" t="s">
        <v>7425</v>
      </c>
      <c r="AF1237" s="1" t="s">
        <v>7564</v>
      </c>
      <c r="AG1237" s="1"/>
      <c r="AH1237" s="1">
        <v>3</v>
      </c>
      <c r="AI1237" s="1" t="s">
        <v>7565</v>
      </c>
      <c r="AJ1237" s="43"/>
      <c r="AK1237" s="324">
        <f t="shared" si="19"/>
        <v>0</v>
      </c>
    </row>
    <row r="1238" spans="31:37">
      <c r="AE1238" t="s">
        <v>7425</v>
      </c>
      <c r="AF1238" s="1" t="s">
        <v>7566</v>
      </c>
      <c r="AG1238" s="1"/>
      <c r="AH1238" s="1">
        <v>11</v>
      </c>
      <c r="AI1238" s="1" t="s">
        <v>6588</v>
      </c>
      <c r="AJ1238" s="43"/>
      <c r="AK1238" s="324">
        <f t="shared" si="19"/>
        <v>0</v>
      </c>
    </row>
    <row r="1239" spans="31:37">
      <c r="AE1239" t="s">
        <v>7425</v>
      </c>
      <c r="AF1239" s="1" t="s">
        <v>7567</v>
      </c>
      <c r="AG1239" s="1"/>
      <c r="AH1239" s="1">
        <v>9</v>
      </c>
      <c r="AI1239" s="1" t="s">
        <v>7548</v>
      </c>
      <c r="AJ1239" s="43"/>
      <c r="AK1239" s="324">
        <f t="shared" si="19"/>
        <v>0</v>
      </c>
    </row>
    <row r="1240" spans="31:37">
      <c r="AE1240" t="s">
        <v>7425</v>
      </c>
      <c r="AF1240" s="1" t="s">
        <v>7568</v>
      </c>
      <c r="AG1240" s="1"/>
      <c r="AH1240" s="1">
        <v>3</v>
      </c>
      <c r="AI1240" s="1" t="s">
        <v>7569</v>
      </c>
      <c r="AJ1240" s="43"/>
      <c r="AK1240" s="324">
        <f t="shared" si="19"/>
        <v>0</v>
      </c>
    </row>
    <row r="1241" spans="31:37">
      <c r="AE1241" t="s">
        <v>7425</v>
      </c>
      <c r="AF1241" s="1" t="s">
        <v>6873</v>
      </c>
      <c r="AG1241" s="1"/>
      <c r="AH1241" s="1">
        <v>2</v>
      </c>
      <c r="AI1241" s="1" t="s">
        <v>7227</v>
      </c>
      <c r="AJ1241" s="43"/>
      <c r="AK1241" s="324">
        <f t="shared" si="19"/>
        <v>0</v>
      </c>
    </row>
    <row r="1242" spans="31:37">
      <c r="AE1242" t="s">
        <v>7425</v>
      </c>
      <c r="AF1242" s="1" t="s">
        <v>7570</v>
      </c>
      <c r="AG1242" s="1"/>
      <c r="AH1242" s="1">
        <v>0.3</v>
      </c>
      <c r="AI1242" s="1" t="s">
        <v>6994</v>
      </c>
      <c r="AJ1242" s="43"/>
      <c r="AK1242" s="324">
        <f t="shared" si="19"/>
        <v>0</v>
      </c>
    </row>
    <row r="1243" spans="31:37">
      <c r="AE1243" t="s">
        <v>7425</v>
      </c>
      <c r="AF1243" s="1" t="s">
        <v>7571</v>
      </c>
      <c r="AG1243" s="1"/>
      <c r="AH1243" s="1">
        <v>0.8</v>
      </c>
      <c r="AI1243" s="1" t="s">
        <v>6914</v>
      </c>
      <c r="AJ1243" s="43"/>
      <c r="AK1243" s="324">
        <f t="shared" si="19"/>
        <v>0</v>
      </c>
    </row>
    <row r="1244" spans="31:37">
      <c r="AE1244" t="s">
        <v>7425</v>
      </c>
      <c r="AF1244" s="1" t="s">
        <v>6876</v>
      </c>
      <c r="AG1244" s="1"/>
      <c r="AH1244" s="1">
        <v>0.3</v>
      </c>
      <c r="AI1244" s="1" t="s">
        <v>7235</v>
      </c>
      <c r="AJ1244" s="43"/>
      <c r="AK1244" s="324">
        <f t="shared" si="19"/>
        <v>0</v>
      </c>
    </row>
    <row r="1245" spans="31:37">
      <c r="AE1245" t="s">
        <v>7425</v>
      </c>
      <c r="AF1245" s="1" t="s">
        <v>7572</v>
      </c>
      <c r="AG1245" s="1"/>
      <c r="AH1245" s="1">
        <v>0.06</v>
      </c>
      <c r="AI1245" s="1" t="s">
        <v>7569</v>
      </c>
      <c r="AJ1245" s="43"/>
      <c r="AK1245" s="324">
        <f t="shared" si="19"/>
        <v>0</v>
      </c>
    </row>
    <row r="1246" spans="31:37">
      <c r="AE1246" t="s">
        <v>7425</v>
      </c>
      <c r="AF1246" s="1" t="s">
        <v>7573</v>
      </c>
      <c r="AG1246" s="1"/>
      <c r="AH1246" s="1">
        <v>0.04</v>
      </c>
      <c r="AI1246" s="1" t="s">
        <v>6846</v>
      </c>
      <c r="AJ1246" s="43"/>
      <c r="AK1246" s="324">
        <f t="shared" si="19"/>
        <v>0</v>
      </c>
    </row>
    <row r="1247" spans="31:37">
      <c r="AE1247" t="s">
        <v>7425</v>
      </c>
      <c r="AF1247" s="1" t="s">
        <v>7574</v>
      </c>
      <c r="AG1247" s="1"/>
      <c r="AH1247" s="1">
        <v>0.2</v>
      </c>
      <c r="AI1247" s="1" t="s">
        <v>6994</v>
      </c>
      <c r="AJ1247" s="43"/>
      <c r="AK1247" s="324">
        <f t="shared" si="19"/>
        <v>0</v>
      </c>
    </row>
    <row r="1248" spans="31:37">
      <c r="AE1248" t="s">
        <v>7425</v>
      </c>
      <c r="AF1248" s="1" t="s">
        <v>7575</v>
      </c>
      <c r="AG1248" s="1"/>
      <c r="AH1248" s="1">
        <v>0.5</v>
      </c>
      <c r="AI1248" s="1" t="s">
        <v>6914</v>
      </c>
      <c r="AJ1248" s="43"/>
      <c r="AK1248" s="324">
        <f t="shared" si="19"/>
        <v>0</v>
      </c>
    </row>
    <row r="1249" spans="31:37">
      <c r="AE1249" t="s">
        <v>7425</v>
      </c>
      <c r="AF1249" s="1" t="s">
        <v>7576</v>
      </c>
      <c r="AG1249" s="1"/>
      <c r="AH1249" s="1">
        <v>0.2</v>
      </c>
      <c r="AI1249" s="1" t="s">
        <v>6877</v>
      </c>
      <c r="AJ1249" s="43"/>
      <c r="AK1249" s="324">
        <f t="shared" si="19"/>
        <v>0</v>
      </c>
    </row>
    <row r="1250" spans="31:37">
      <c r="AE1250" t="s">
        <v>7425</v>
      </c>
      <c r="AF1250" s="1" t="s">
        <v>7577</v>
      </c>
      <c r="AG1250" s="1"/>
      <c r="AH1250" s="1">
        <v>0.04</v>
      </c>
      <c r="AI1250" s="1" t="s">
        <v>7569</v>
      </c>
      <c r="AJ1250" s="43"/>
      <c r="AK1250" s="324">
        <f t="shared" si="19"/>
        <v>0</v>
      </c>
    </row>
    <row r="1251" spans="31:37">
      <c r="AE1251" t="s">
        <v>7425</v>
      </c>
      <c r="AF1251" s="1" t="s">
        <v>7578</v>
      </c>
      <c r="AG1251" s="1"/>
      <c r="AH1251" s="1">
        <v>0.02</v>
      </c>
      <c r="AI1251" s="1" t="s">
        <v>6846</v>
      </c>
      <c r="AJ1251" s="43"/>
      <c r="AK1251" s="324">
        <f t="shared" si="19"/>
        <v>0</v>
      </c>
    </row>
    <row r="1252" spans="31:37">
      <c r="AE1252" t="s">
        <v>7579</v>
      </c>
      <c r="AF1252" s="1" t="s">
        <v>7579</v>
      </c>
      <c r="AG1252" s="1"/>
      <c r="AH1252" s="1"/>
      <c r="AI1252" s="1"/>
      <c r="AJ1252" s="43"/>
      <c r="AK1252" s="324">
        <f t="shared" si="19"/>
        <v>0</v>
      </c>
    </row>
    <row r="1253" spans="31:37">
      <c r="AE1253" t="s">
        <v>7579</v>
      </c>
      <c r="AF1253" s="1" t="s">
        <v>7580</v>
      </c>
      <c r="AG1253" s="1"/>
      <c r="AH1253" s="1"/>
      <c r="AI1253" s="1"/>
      <c r="AJ1253" s="43"/>
      <c r="AK1253" s="324">
        <f t="shared" si="19"/>
        <v>0</v>
      </c>
    </row>
    <row r="1254" spans="31:37">
      <c r="AE1254" t="s">
        <v>7579</v>
      </c>
      <c r="AF1254" s="1" t="s">
        <v>7581</v>
      </c>
      <c r="AG1254" s="1"/>
      <c r="AH1254" s="1">
        <v>0.1</v>
      </c>
      <c r="AI1254" s="1"/>
      <c r="AJ1254" s="43"/>
      <c r="AK1254" s="324">
        <f t="shared" si="19"/>
        <v>0</v>
      </c>
    </row>
    <row r="1255" spans="31:37">
      <c r="AE1255" t="s">
        <v>7579</v>
      </c>
      <c r="AF1255" s="1" t="s">
        <v>7582</v>
      </c>
      <c r="AG1255" s="1"/>
      <c r="AH1255" s="1">
        <v>4</v>
      </c>
      <c r="AI1255" s="1"/>
      <c r="AJ1255" s="43"/>
      <c r="AK1255" s="324">
        <f t="shared" si="19"/>
        <v>0</v>
      </c>
    </row>
    <row r="1256" spans="31:37">
      <c r="AE1256" t="s">
        <v>7579</v>
      </c>
      <c r="AF1256" s="1" t="s">
        <v>7583</v>
      </c>
      <c r="AG1256" s="1"/>
      <c r="AH1256" s="1">
        <v>0.4</v>
      </c>
      <c r="AI1256" s="1"/>
      <c r="AJ1256" s="43"/>
      <c r="AK1256" s="324">
        <f t="shared" si="19"/>
        <v>0</v>
      </c>
    </row>
    <row r="1257" spans="31:37">
      <c r="AE1257" t="s">
        <v>7579</v>
      </c>
      <c r="AF1257" s="1" t="s">
        <v>7584</v>
      </c>
      <c r="AG1257" s="1"/>
      <c r="AH1257" s="1">
        <v>0.3</v>
      </c>
      <c r="AI1257" s="1"/>
      <c r="AJ1257" s="43"/>
      <c r="AK1257" s="324">
        <f t="shared" si="19"/>
        <v>0</v>
      </c>
    </row>
    <row r="1258" spans="31:37">
      <c r="AE1258" t="s">
        <v>7579</v>
      </c>
      <c r="AF1258" s="1" t="s">
        <v>7585</v>
      </c>
      <c r="AG1258" s="1"/>
      <c r="AH1258" s="1">
        <v>0.2</v>
      </c>
      <c r="AI1258" s="1"/>
      <c r="AJ1258" s="43"/>
      <c r="AK1258" s="324">
        <f t="shared" si="19"/>
        <v>0</v>
      </c>
    </row>
    <row r="1259" spans="31:37">
      <c r="AE1259" t="s">
        <v>7579</v>
      </c>
      <c r="AF1259" s="1" t="s">
        <v>7586</v>
      </c>
      <c r="AG1259" s="1"/>
      <c r="AH1259" s="1">
        <v>0.6</v>
      </c>
      <c r="AI1259" s="1"/>
      <c r="AJ1259" s="43"/>
      <c r="AK1259" s="324">
        <f t="shared" si="19"/>
        <v>0</v>
      </c>
    </row>
    <row r="1260" spans="31:37">
      <c r="AE1260" t="s">
        <v>7579</v>
      </c>
      <c r="AF1260" s="1" t="s">
        <v>7587</v>
      </c>
      <c r="AG1260" s="1"/>
      <c r="AH1260" s="1">
        <v>0.5</v>
      </c>
      <c r="AI1260" s="1"/>
      <c r="AJ1260" s="43"/>
      <c r="AK1260" s="324">
        <f t="shared" si="19"/>
        <v>0</v>
      </c>
    </row>
    <row r="1261" spans="31:37">
      <c r="AE1261" t="s">
        <v>7579</v>
      </c>
      <c r="AF1261" s="1" t="s">
        <v>7588</v>
      </c>
      <c r="AG1261" s="1"/>
      <c r="AH1261" s="1">
        <v>0.5</v>
      </c>
      <c r="AI1261" s="1"/>
      <c r="AJ1261" s="43"/>
      <c r="AK1261" s="324">
        <f t="shared" si="19"/>
        <v>0</v>
      </c>
    </row>
    <row r="1262" spans="31:37">
      <c r="AE1262" t="s">
        <v>7579</v>
      </c>
      <c r="AF1262" s="1" t="s">
        <v>7589</v>
      </c>
      <c r="AG1262" s="1"/>
      <c r="AH1262" s="1">
        <v>0.8</v>
      </c>
      <c r="AI1262" s="1"/>
      <c r="AJ1262" s="43"/>
      <c r="AK1262" s="324">
        <f t="shared" si="19"/>
        <v>0</v>
      </c>
    </row>
    <row r="1263" spans="31:37">
      <c r="AE1263" t="s">
        <v>7579</v>
      </c>
      <c r="AF1263" s="1" t="s">
        <v>7590</v>
      </c>
      <c r="AG1263" s="1"/>
      <c r="AH1263" s="1">
        <v>0.7</v>
      </c>
      <c r="AI1263" s="1"/>
      <c r="AJ1263" s="43"/>
      <c r="AK1263" s="324">
        <f t="shared" si="19"/>
        <v>0</v>
      </c>
    </row>
    <row r="1264" spans="31:37">
      <c r="AE1264" t="s">
        <v>7579</v>
      </c>
      <c r="AF1264" s="1" t="s">
        <v>7591</v>
      </c>
      <c r="AG1264" s="1"/>
      <c r="AH1264" s="1">
        <v>0.7</v>
      </c>
      <c r="AI1264" s="1"/>
      <c r="AJ1264" s="43"/>
      <c r="AK1264" s="324">
        <f t="shared" si="19"/>
        <v>0</v>
      </c>
    </row>
    <row r="1265" spans="31:37">
      <c r="AE1265" t="s">
        <v>7579</v>
      </c>
      <c r="AF1265" s="1" t="s">
        <v>7592</v>
      </c>
      <c r="AG1265" s="1"/>
      <c r="AH1265" s="1">
        <v>9</v>
      </c>
      <c r="AI1265" s="1"/>
      <c r="AJ1265" s="43"/>
      <c r="AK1265" s="324">
        <f t="shared" si="19"/>
        <v>0</v>
      </c>
    </row>
    <row r="1266" spans="31:37">
      <c r="AE1266" t="s">
        <v>7579</v>
      </c>
      <c r="AF1266" s="1" t="s">
        <v>7593</v>
      </c>
      <c r="AG1266" s="1"/>
      <c r="AH1266" s="1">
        <v>0.4</v>
      </c>
      <c r="AI1266" s="1"/>
      <c r="AJ1266" s="43"/>
      <c r="AK1266" s="324">
        <f t="shared" si="19"/>
        <v>0</v>
      </c>
    </row>
    <row r="1267" spans="31:37">
      <c r="AE1267" t="s">
        <v>7579</v>
      </c>
      <c r="AF1267" s="1" t="s">
        <v>7594</v>
      </c>
      <c r="AG1267" s="1"/>
      <c r="AH1267" s="1">
        <v>0.2</v>
      </c>
      <c r="AI1267" s="1"/>
      <c r="AJ1267" s="43"/>
      <c r="AK1267" s="324">
        <f t="shared" si="19"/>
        <v>0</v>
      </c>
    </row>
    <row r="1268" spans="31:37">
      <c r="AE1268" t="s">
        <v>7579</v>
      </c>
      <c r="AF1268" s="1" t="s">
        <v>7595</v>
      </c>
      <c r="AG1268" s="1"/>
      <c r="AH1268" s="1">
        <v>7</v>
      </c>
      <c r="AI1268" s="1"/>
      <c r="AJ1268" s="43"/>
      <c r="AK1268" s="324">
        <f t="shared" si="19"/>
        <v>0</v>
      </c>
    </row>
    <row r="1269" spans="31:37">
      <c r="AE1269" t="s">
        <v>7579</v>
      </c>
      <c r="AF1269" s="1" t="s">
        <v>7596</v>
      </c>
      <c r="AG1269" s="1"/>
      <c r="AH1269" s="1">
        <v>8</v>
      </c>
      <c r="AI1269" s="1"/>
      <c r="AJ1269" s="43"/>
      <c r="AK1269" s="324">
        <f t="shared" si="19"/>
        <v>0</v>
      </c>
    </row>
    <row r="1270" spans="31:37">
      <c r="AE1270" t="s">
        <v>7579</v>
      </c>
      <c r="AF1270" s="1" t="s">
        <v>2635</v>
      </c>
      <c r="AG1270" s="1"/>
      <c r="AH1270" s="1">
        <v>2</v>
      </c>
      <c r="AI1270" s="1"/>
      <c r="AJ1270" s="43"/>
      <c r="AK1270" s="324">
        <f t="shared" si="19"/>
        <v>0</v>
      </c>
    </row>
    <row r="1271" spans="31:37">
      <c r="AE1271" t="s">
        <v>7579</v>
      </c>
      <c r="AF1271" s="1" t="s">
        <v>7597</v>
      </c>
      <c r="AG1271" s="1"/>
      <c r="AH1271" s="1">
        <v>0.2</v>
      </c>
      <c r="AI1271" s="1"/>
      <c r="AJ1271" s="43"/>
      <c r="AK1271" s="324">
        <f t="shared" si="19"/>
        <v>0</v>
      </c>
    </row>
    <row r="1272" spans="31:37">
      <c r="AE1272" t="s">
        <v>7579</v>
      </c>
      <c r="AF1272" s="1" t="s">
        <v>7598</v>
      </c>
      <c r="AG1272" s="1"/>
      <c r="AH1272" s="1">
        <v>0.7</v>
      </c>
      <c r="AI1272" s="1"/>
      <c r="AJ1272" s="43"/>
      <c r="AK1272" s="324">
        <f t="shared" si="19"/>
        <v>0</v>
      </c>
    </row>
    <row r="1273" spans="31:37">
      <c r="AE1273" t="s">
        <v>7579</v>
      </c>
      <c r="AF1273" s="1" t="s">
        <v>7599</v>
      </c>
      <c r="AG1273" s="1"/>
      <c r="AH1273" s="1">
        <v>1.2</v>
      </c>
      <c r="AI1273" s="1"/>
      <c r="AJ1273" s="43"/>
      <c r="AK1273" s="324">
        <f t="shared" si="19"/>
        <v>0</v>
      </c>
    </row>
    <row r="1274" spans="31:37">
      <c r="AE1274" t="s">
        <v>7579</v>
      </c>
      <c r="AF1274" s="1" t="s">
        <v>7600</v>
      </c>
      <c r="AG1274" s="1"/>
      <c r="AH1274" s="1">
        <v>0.5</v>
      </c>
      <c r="AI1274" s="1"/>
      <c r="AJ1274" s="43"/>
      <c r="AK1274" s="324">
        <f t="shared" si="19"/>
        <v>0</v>
      </c>
    </row>
    <row r="1275" spans="31:37">
      <c r="AE1275" t="s">
        <v>7579</v>
      </c>
      <c r="AF1275" s="1" t="s">
        <v>7601</v>
      </c>
      <c r="AG1275" s="1"/>
      <c r="AH1275" s="1">
        <v>0.7</v>
      </c>
      <c r="AI1275" s="1"/>
      <c r="AJ1275" s="43"/>
      <c r="AK1275" s="324">
        <f t="shared" si="19"/>
        <v>0</v>
      </c>
    </row>
    <row r="1276" spans="31:37">
      <c r="AE1276" t="s">
        <v>7579</v>
      </c>
      <c r="AF1276" s="1" t="s">
        <v>7602</v>
      </c>
      <c r="AG1276" s="1"/>
      <c r="AH1276" s="1">
        <v>0.4</v>
      </c>
      <c r="AI1276" s="1"/>
      <c r="AJ1276" s="43"/>
      <c r="AK1276" s="324">
        <f t="shared" si="19"/>
        <v>0</v>
      </c>
    </row>
    <row r="1277" spans="31:37">
      <c r="AE1277" t="s">
        <v>7579</v>
      </c>
      <c r="AF1277" s="1" t="s">
        <v>7603</v>
      </c>
      <c r="AG1277" s="1"/>
      <c r="AH1277" s="1">
        <v>0.2</v>
      </c>
      <c r="AI1277" s="1"/>
      <c r="AJ1277" s="43"/>
      <c r="AK1277" s="324">
        <f t="shared" si="19"/>
        <v>0</v>
      </c>
    </row>
    <row r="1278" spans="31:37">
      <c r="AE1278" t="s">
        <v>7579</v>
      </c>
      <c r="AF1278" s="1" t="s">
        <v>7604</v>
      </c>
      <c r="AG1278" s="1"/>
      <c r="AH1278" s="1">
        <v>0.4</v>
      </c>
      <c r="AI1278" s="1"/>
      <c r="AJ1278" s="43"/>
      <c r="AK1278" s="324">
        <f t="shared" si="19"/>
        <v>0</v>
      </c>
    </row>
    <row r="1279" spans="31:37">
      <c r="AE1279" t="s">
        <v>7579</v>
      </c>
      <c r="AF1279" s="1" t="s">
        <v>7605</v>
      </c>
      <c r="AG1279" s="1"/>
      <c r="AH1279" s="1">
        <v>0.3</v>
      </c>
      <c r="AI1279" s="1"/>
      <c r="AJ1279" s="43"/>
      <c r="AK1279" s="324">
        <f t="shared" si="19"/>
        <v>0</v>
      </c>
    </row>
    <row r="1280" spans="31:37">
      <c r="AE1280" t="s">
        <v>7579</v>
      </c>
      <c r="AF1280" s="1" t="s">
        <v>7606</v>
      </c>
      <c r="AG1280" s="1"/>
      <c r="AH1280" s="1">
        <v>0.5</v>
      </c>
      <c r="AI1280" s="1"/>
      <c r="AJ1280" s="43"/>
      <c r="AK1280" s="324">
        <f t="shared" si="19"/>
        <v>0</v>
      </c>
    </row>
    <row r="1281" spans="31:37">
      <c r="AE1281" t="s">
        <v>7579</v>
      </c>
      <c r="AF1281" s="1" t="s">
        <v>7607</v>
      </c>
      <c r="AG1281" s="1"/>
      <c r="AH1281" s="1">
        <v>0.6</v>
      </c>
      <c r="AI1281" s="1"/>
      <c r="AJ1281" s="43"/>
      <c r="AK1281" s="324">
        <f t="shared" si="19"/>
        <v>0</v>
      </c>
    </row>
    <row r="1282" spans="31:37">
      <c r="AE1282" t="s">
        <v>7579</v>
      </c>
      <c r="AF1282" s="1" t="s">
        <v>7608</v>
      </c>
      <c r="AG1282" s="1"/>
      <c r="AH1282" s="1">
        <v>0.4</v>
      </c>
      <c r="AI1282" s="1"/>
      <c r="AJ1282" s="43"/>
      <c r="AK1282" s="324">
        <f t="shared" si="19"/>
        <v>0</v>
      </c>
    </row>
    <row r="1283" spans="31:37">
      <c r="AE1283" t="s">
        <v>7579</v>
      </c>
      <c r="AF1283" s="1" t="s">
        <v>7609</v>
      </c>
      <c r="AG1283" s="1"/>
      <c r="AH1283" s="1">
        <v>0.7</v>
      </c>
      <c r="AI1283" s="1"/>
      <c r="AJ1283" s="43"/>
      <c r="AK1283" s="324">
        <f t="shared" si="19"/>
        <v>0</v>
      </c>
    </row>
    <row r="1284" spans="31:37">
      <c r="AE1284" t="s">
        <v>7579</v>
      </c>
      <c r="AF1284" s="1" t="s">
        <v>7610</v>
      </c>
      <c r="AG1284" s="1"/>
      <c r="AH1284" s="1">
        <v>0.5</v>
      </c>
      <c r="AI1284" s="1"/>
      <c r="AJ1284" s="43"/>
      <c r="AK1284" s="324">
        <f t="shared" ref="AK1284:AK1347" si="20">AJ1284*AH1284</f>
        <v>0</v>
      </c>
    </row>
    <row r="1285" spans="31:37">
      <c r="AE1285" t="s">
        <v>7579</v>
      </c>
      <c r="AF1285" s="1" t="s">
        <v>7611</v>
      </c>
      <c r="AG1285" s="1"/>
      <c r="AH1285" s="1">
        <v>0.6</v>
      </c>
      <c r="AI1285" s="1"/>
      <c r="AJ1285" s="43"/>
      <c r="AK1285" s="324">
        <f t="shared" si="20"/>
        <v>0</v>
      </c>
    </row>
    <row r="1286" spans="31:37">
      <c r="AE1286" t="s">
        <v>7579</v>
      </c>
      <c r="AF1286" s="1" t="s">
        <v>7612</v>
      </c>
      <c r="AG1286" s="1"/>
      <c r="AH1286" s="1">
        <v>0.4</v>
      </c>
      <c r="AI1286" s="1"/>
      <c r="AJ1286" s="43"/>
      <c r="AK1286" s="324">
        <f t="shared" si="20"/>
        <v>0</v>
      </c>
    </row>
    <row r="1287" spans="31:37">
      <c r="AE1287" t="s">
        <v>7579</v>
      </c>
      <c r="AF1287" s="1" t="s">
        <v>7613</v>
      </c>
      <c r="AG1287" s="1"/>
      <c r="AH1287" s="1">
        <v>0.7</v>
      </c>
      <c r="AI1287" s="1"/>
      <c r="AJ1287" s="43"/>
      <c r="AK1287" s="324">
        <f t="shared" si="20"/>
        <v>0</v>
      </c>
    </row>
    <row r="1288" spans="31:37">
      <c r="AE1288" t="s">
        <v>7579</v>
      </c>
      <c r="AF1288" s="1" t="s">
        <v>7614</v>
      </c>
      <c r="AG1288" s="1"/>
      <c r="AH1288" s="1">
        <v>1</v>
      </c>
      <c r="AI1288" s="1"/>
      <c r="AJ1288" s="43"/>
      <c r="AK1288" s="324">
        <f t="shared" si="20"/>
        <v>0</v>
      </c>
    </row>
    <row r="1289" spans="31:37">
      <c r="AE1289" t="s">
        <v>7579</v>
      </c>
      <c r="AF1289" s="1" t="s">
        <v>7615</v>
      </c>
      <c r="AG1289" s="1"/>
      <c r="AH1289" s="1">
        <v>0.5</v>
      </c>
      <c r="AI1289" s="1"/>
      <c r="AJ1289" s="43"/>
      <c r="AK1289" s="324">
        <f t="shared" si="20"/>
        <v>0</v>
      </c>
    </row>
    <row r="1290" spans="31:37">
      <c r="AE1290" t="s">
        <v>7579</v>
      </c>
      <c r="AF1290" s="1" t="s">
        <v>7616</v>
      </c>
      <c r="AG1290" s="1"/>
      <c r="AH1290" s="1">
        <v>0.3</v>
      </c>
      <c r="AI1290" s="1"/>
      <c r="AJ1290" s="43"/>
      <c r="AK1290" s="324">
        <f t="shared" si="20"/>
        <v>0</v>
      </c>
    </row>
    <row r="1291" spans="31:37">
      <c r="AE1291" t="s">
        <v>7579</v>
      </c>
      <c r="AF1291" s="1" t="s">
        <v>7617</v>
      </c>
      <c r="AG1291" s="1"/>
      <c r="AH1291" s="1">
        <v>0.2</v>
      </c>
      <c r="AI1291" s="1"/>
      <c r="AJ1291" s="43"/>
      <c r="AK1291" s="324">
        <f t="shared" si="20"/>
        <v>0</v>
      </c>
    </row>
    <row r="1292" spans="31:37">
      <c r="AE1292" t="s">
        <v>7579</v>
      </c>
      <c r="AF1292" s="1" t="s">
        <v>7618</v>
      </c>
      <c r="AG1292" s="1"/>
      <c r="AH1292" s="1">
        <v>0.5</v>
      </c>
      <c r="AI1292" s="1"/>
      <c r="AJ1292" s="43"/>
      <c r="AK1292" s="324">
        <f t="shared" si="20"/>
        <v>0</v>
      </c>
    </row>
    <row r="1293" spans="31:37">
      <c r="AE1293" t="s">
        <v>7579</v>
      </c>
      <c r="AF1293" s="1" t="s">
        <v>7619</v>
      </c>
      <c r="AG1293" s="1"/>
      <c r="AH1293" s="1">
        <v>0.2</v>
      </c>
      <c r="AI1293" s="1"/>
      <c r="AJ1293" s="43"/>
      <c r="AK1293" s="324">
        <f t="shared" si="20"/>
        <v>0</v>
      </c>
    </row>
    <row r="1294" spans="31:37">
      <c r="AE1294" t="s">
        <v>7579</v>
      </c>
      <c r="AF1294" s="1" t="s">
        <v>7620</v>
      </c>
      <c r="AG1294" s="1"/>
      <c r="AH1294" s="1">
        <v>0.2</v>
      </c>
      <c r="AI1294" s="1"/>
      <c r="AJ1294" s="43"/>
      <c r="AK1294" s="324">
        <f t="shared" si="20"/>
        <v>0</v>
      </c>
    </row>
    <row r="1295" spans="31:37">
      <c r="AE1295" t="s">
        <v>7579</v>
      </c>
      <c r="AF1295" s="1" t="s">
        <v>7621</v>
      </c>
      <c r="AG1295" s="1"/>
      <c r="AH1295" s="1">
        <v>0.2</v>
      </c>
      <c r="AI1295" s="1"/>
      <c r="AJ1295" s="43"/>
      <c r="AK1295" s="324">
        <f t="shared" si="20"/>
        <v>0</v>
      </c>
    </row>
    <row r="1296" spans="31:37">
      <c r="AE1296" t="s">
        <v>7579</v>
      </c>
      <c r="AF1296" s="1" t="s">
        <v>7622</v>
      </c>
      <c r="AG1296" s="1"/>
      <c r="AH1296" s="1">
        <v>0.4</v>
      </c>
      <c r="AI1296" s="1"/>
      <c r="AJ1296" s="43"/>
      <c r="AK1296" s="324">
        <f t="shared" si="20"/>
        <v>0</v>
      </c>
    </row>
    <row r="1297" spans="31:37">
      <c r="AE1297" t="s">
        <v>7579</v>
      </c>
      <c r="AF1297" s="1" t="s">
        <v>7623</v>
      </c>
      <c r="AG1297" s="1"/>
      <c r="AH1297" s="1">
        <v>0.4</v>
      </c>
      <c r="AI1297" s="1"/>
      <c r="AJ1297" s="43"/>
      <c r="AK1297" s="324">
        <f t="shared" si="20"/>
        <v>0</v>
      </c>
    </row>
    <row r="1298" spans="31:37">
      <c r="AE1298" t="s">
        <v>7579</v>
      </c>
      <c r="AF1298" s="1" t="s">
        <v>7624</v>
      </c>
      <c r="AG1298" s="1"/>
      <c r="AH1298" s="1">
        <v>0.3</v>
      </c>
      <c r="AI1298" s="1"/>
      <c r="AJ1298" s="43"/>
      <c r="AK1298" s="324">
        <f t="shared" si="20"/>
        <v>0</v>
      </c>
    </row>
    <row r="1299" spans="31:37">
      <c r="AE1299" t="s">
        <v>7579</v>
      </c>
      <c r="AF1299" s="1" t="s">
        <v>7625</v>
      </c>
      <c r="AG1299" s="1"/>
      <c r="AH1299" s="1">
        <v>0.3</v>
      </c>
      <c r="AI1299" s="1"/>
      <c r="AJ1299" s="43"/>
      <c r="AK1299" s="324">
        <f t="shared" si="20"/>
        <v>0</v>
      </c>
    </row>
    <row r="1300" spans="31:37">
      <c r="AE1300" t="s">
        <v>7579</v>
      </c>
      <c r="AF1300" s="1" t="s">
        <v>7626</v>
      </c>
      <c r="AG1300" s="1"/>
      <c r="AH1300" s="1">
        <v>0.9</v>
      </c>
      <c r="AI1300" s="1"/>
      <c r="AJ1300" s="43"/>
      <c r="AK1300" s="324">
        <f t="shared" si="20"/>
        <v>0</v>
      </c>
    </row>
    <row r="1301" spans="31:37">
      <c r="AE1301" t="s">
        <v>7579</v>
      </c>
      <c r="AF1301" s="1" t="s">
        <v>7627</v>
      </c>
      <c r="AG1301" s="1"/>
      <c r="AH1301" s="1">
        <v>0.3</v>
      </c>
      <c r="AI1301" s="1"/>
      <c r="AJ1301" s="43"/>
      <c r="AK1301" s="324">
        <f t="shared" si="20"/>
        <v>0</v>
      </c>
    </row>
    <row r="1302" spans="31:37">
      <c r="AE1302" t="s">
        <v>7579</v>
      </c>
      <c r="AF1302" s="1" t="s">
        <v>7628</v>
      </c>
      <c r="AG1302" s="1"/>
      <c r="AH1302" s="1">
        <v>0.2</v>
      </c>
      <c r="AI1302" s="1"/>
      <c r="AJ1302" s="43"/>
      <c r="AK1302" s="324">
        <f t="shared" si="20"/>
        <v>0</v>
      </c>
    </row>
    <row r="1303" spans="31:37">
      <c r="AE1303" t="s">
        <v>7579</v>
      </c>
      <c r="AF1303" s="1" t="s">
        <v>7629</v>
      </c>
      <c r="AG1303" s="1"/>
      <c r="AH1303" s="1">
        <v>10</v>
      </c>
      <c r="AI1303" s="1"/>
      <c r="AJ1303" s="43"/>
      <c r="AK1303" s="324">
        <f t="shared" si="20"/>
        <v>0</v>
      </c>
    </row>
    <row r="1304" spans="31:37">
      <c r="AE1304" t="s">
        <v>7579</v>
      </c>
      <c r="AF1304" s="1" t="s">
        <v>4599</v>
      </c>
      <c r="AG1304" s="1"/>
      <c r="AH1304" s="1">
        <v>2</v>
      </c>
      <c r="AI1304" s="1"/>
      <c r="AJ1304" s="43"/>
      <c r="AK1304" s="324">
        <f t="shared" si="20"/>
        <v>0</v>
      </c>
    </row>
    <row r="1305" spans="31:37">
      <c r="AE1305" t="s">
        <v>7579</v>
      </c>
      <c r="AF1305" s="1" t="s">
        <v>7417</v>
      </c>
      <c r="AG1305" s="1"/>
      <c r="AH1305" s="1">
        <v>0.2</v>
      </c>
      <c r="AI1305" s="1"/>
      <c r="AJ1305" s="43"/>
      <c r="AK1305" s="324">
        <f t="shared" si="20"/>
        <v>0</v>
      </c>
    </row>
    <row r="1306" spans="31:37">
      <c r="AE1306" t="s">
        <v>7579</v>
      </c>
      <c r="AF1306" s="1" t="s">
        <v>7630</v>
      </c>
      <c r="AG1306" s="1"/>
      <c r="AH1306" s="1">
        <v>0.7</v>
      </c>
      <c r="AI1306" s="1"/>
      <c r="AJ1306" s="43"/>
      <c r="AK1306" s="324">
        <f t="shared" si="20"/>
        <v>0</v>
      </c>
    </row>
    <row r="1307" spans="31:37">
      <c r="AE1307" t="s">
        <v>7579</v>
      </c>
      <c r="AF1307" s="1" t="s">
        <v>7631</v>
      </c>
      <c r="AG1307" s="1"/>
      <c r="AH1307" s="1">
        <v>0.6</v>
      </c>
      <c r="AI1307" s="1"/>
      <c r="AJ1307" s="43"/>
      <c r="AK1307" s="324">
        <f t="shared" si="20"/>
        <v>0</v>
      </c>
    </row>
    <row r="1308" spans="31:37">
      <c r="AE1308" t="s">
        <v>7579</v>
      </c>
      <c r="AF1308" s="1" t="s">
        <v>7632</v>
      </c>
      <c r="AG1308" s="1"/>
      <c r="AH1308" s="1">
        <v>0.4</v>
      </c>
      <c r="AI1308" s="1"/>
      <c r="AJ1308" s="43"/>
      <c r="AK1308" s="324">
        <f t="shared" si="20"/>
        <v>0</v>
      </c>
    </row>
    <row r="1309" spans="31:37">
      <c r="AE1309" t="s">
        <v>7579</v>
      </c>
      <c r="AF1309" s="1" t="s">
        <v>7633</v>
      </c>
      <c r="AG1309" s="1"/>
      <c r="AH1309" s="1">
        <v>0.4</v>
      </c>
      <c r="AI1309" s="1"/>
      <c r="AJ1309" s="43"/>
      <c r="AK1309" s="324">
        <f t="shared" si="20"/>
        <v>0</v>
      </c>
    </row>
    <row r="1310" spans="31:37">
      <c r="AE1310" t="s">
        <v>7579</v>
      </c>
      <c r="AF1310" s="1" t="s">
        <v>7634</v>
      </c>
      <c r="AG1310" s="1"/>
      <c r="AH1310" s="1">
        <v>0.4</v>
      </c>
      <c r="AI1310" s="1"/>
      <c r="AJ1310" s="43"/>
      <c r="AK1310" s="324">
        <f t="shared" si="20"/>
        <v>0</v>
      </c>
    </row>
    <row r="1311" spans="31:37">
      <c r="AE1311" t="s">
        <v>7579</v>
      </c>
      <c r="AF1311" s="1" t="s">
        <v>7635</v>
      </c>
      <c r="AG1311" s="1"/>
      <c r="AH1311" s="1">
        <v>0.6</v>
      </c>
      <c r="AI1311" s="1"/>
      <c r="AJ1311" s="43"/>
      <c r="AK1311" s="324">
        <f t="shared" si="20"/>
        <v>0</v>
      </c>
    </row>
    <row r="1312" spans="31:37">
      <c r="AE1312" t="s">
        <v>7579</v>
      </c>
      <c r="AF1312" s="1" t="s">
        <v>7636</v>
      </c>
      <c r="AG1312" s="1"/>
      <c r="AH1312" s="1">
        <v>15</v>
      </c>
      <c r="AI1312" s="1"/>
      <c r="AJ1312" s="43"/>
      <c r="AK1312" s="324">
        <f t="shared" si="20"/>
        <v>0</v>
      </c>
    </row>
    <row r="1313" spans="31:37">
      <c r="AE1313" t="s">
        <v>7579</v>
      </c>
      <c r="AF1313" s="1" t="s">
        <v>7637</v>
      </c>
      <c r="AG1313" s="1"/>
      <c r="AH1313" s="1">
        <v>20</v>
      </c>
      <c r="AI1313" s="1"/>
      <c r="AJ1313" s="43"/>
      <c r="AK1313" s="324">
        <f t="shared" si="20"/>
        <v>0</v>
      </c>
    </row>
    <row r="1314" spans="31:37">
      <c r="AE1314" t="s">
        <v>7579</v>
      </c>
      <c r="AF1314" s="1" t="s">
        <v>7638</v>
      </c>
      <c r="AG1314" s="1"/>
      <c r="AH1314" s="1">
        <v>10</v>
      </c>
      <c r="AI1314" s="1"/>
      <c r="AJ1314" s="43"/>
      <c r="AK1314" s="324">
        <f t="shared" si="20"/>
        <v>0</v>
      </c>
    </row>
    <row r="1315" spans="31:37">
      <c r="AE1315" t="s">
        <v>7579</v>
      </c>
      <c r="AF1315" s="1" t="s">
        <v>7639</v>
      </c>
      <c r="AG1315" s="1"/>
      <c r="AH1315" s="1">
        <v>14</v>
      </c>
      <c r="AI1315" s="1"/>
      <c r="AJ1315" s="43"/>
      <c r="AK1315" s="324">
        <f t="shared" si="20"/>
        <v>0</v>
      </c>
    </row>
    <row r="1316" spans="31:37">
      <c r="AE1316" t="s">
        <v>7579</v>
      </c>
      <c r="AF1316" s="1" t="s">
        <v>7640</v>
      </c>
      <c r="AG1316" s="1"/>
      <c r="AH1316" s="1">
        <v>17</v>
      </c>
      <c r="AI1316" s="1"/>
      <c r="AJ1316" s="43"/>
      <c r="AK1316" s="324">
        <f t="shared" si="20"/>
        <v>0</v>
      </c>
    </row>
    <row r="1317" spans="31:37">
      <c r="AE1317" t="s">
        <v>7579</v>
      </c>
      <c r="AF1317" s="1" t="s">
        <v>7641</v>
      </c>
      <c r="AG1317" s="1"/>
      <c r="AH1317" s="1">
        <v>15</v>
      </c>
      <c r="AI1317" s="1"/>
      <c r="AJ1317" s="43"/>
      <c r="AK1317" s="324">
        <f t="shared" si="20"/>
        <v>0</v>
      </c>
    </row>
    <row r="1318" spans="31:37">
      <c r="AE1318" t="s">
        <v>7579</v>
      </c>
      <c r="AF1318" s="1" t="s">
        <v>7642</v>
      </c>
      <c r="AG1318" s="1"/>
      <c r="AH1318" s="1">
        <v>17</v>
      </c>
      <c r="AI1318" s="1"/>
      <c r="AJ1318" s="43"/>
      <c r="AK1318" s="324">
        <f t="shared" si="20"/>
        <v>0</v>
      </c>
    </row>
    <row r="1319" spans="31:37">
      <c r="AE1319" t="s">
        <v>7579</v>
      </c>
      <c r="AF1319" s="1" t="s">
        <v>7643</v>
      </c>
      <c r="AG1319" s="1"/>
      <c r="AH1319" s="1">
        <v>10</v>
      </c>
      <c r="AI1319" s="1"/>
      <c r="AJ1319" s="43"/>
      <c r="AK1319" s="324">
        <f t="shared" si="20"/>
        <v>0</v>
      </c>
    </row>
    <row r="1320" spans="31:37">
      <c r="AE1320" t="s">
        <v>7579</v>
      </c>
      <c r="AF1320" s="1" t="s">
        <v>7644</v>
      </c>
      <c r="AG1320" s="1"/>
      <c r="AH1320" s="1">
        <v>25</v>
      </c>
      <c r="AI1320" s="1"/>
      <c r="AJ1320" s="43"/>
      <c r="AK1320" s="324">
        <f t="shared" si="20"/>
        <v>0</v>
      </c>
    </row>
    <row r="1321" spans="31:37">
      <c r="AE1321" t="s">
        <v>7579</v>
      </c>
      <c r="AF1321" s="1" t="s">
        <v>7645</v>
      </c>
      <c r="AG1321" s="1"/>
      <c r="AH1321" s="1">
        <v>30</v>
      </c>
      <c r="AI1321" s="1"/>
      <c r="AJ1321" s="43"/>
      <c r="AK1321" s="324">
        <f t="shared" si="20"/>
        <v>0</v>
      </c>
    </row>
    <row r="1322" spans="31:37">
      <c r="AE1322" t="s">
        <v>7579</v>
      </c>
      <c r="AF1322" s="1" t="s">
        <v>7646</v>
      </c>
      <c r="AG1322" s="1"/>
      <c r="AH1322" s="1"/>
      <c r="AI1322" s="1"/>
      <c r="AJ1322" s="43"/>
      <c r="AK1322" s="324">
        <f t="shared" si="20"/>
        <v>0</v>
      </c>
    </row>
    <row r="1323" spans="31:37">
      <c r="AF1323" s="1" t="s">
        <v>7647</v>
      </c>
      <c r="AG1323" s="1"/>
      <c r="AH1323" s="1">
        <v>10</v>
      </c>
      <c r="AI1323" s="1"/>
      <c r="AJ1323" s="43"/>
      <c r="AK1323" s="324">
        <f t="shared" si="20"/>
        <v>0</v>
      </c>
    </row>
    <row r="1324" spans="31:37">
      <c r="AF1324" s="1" t="s">
        <v>7648</v>
      </c>
      <c r="AG1324" s="1"/>
      <c r="AH1324" s="1">
        <v>8</v>
      </c>
      <c r="AI1324" s="1" t="s">
        <v>7048</v>
      </c>
      <c r="AJ1324" s="43"/>
      <c r="AK1324" s="324">
        <f t="shared" si="20"/>
        <v>0</v>
      </c>
    </row>
    <row r="1325" spans="31:37">
      <c r="AF1325" s="1" t="s">
        <v>7649</v>
      </c>
      <c r="AG1325" s="1"/>
      <c r="AH1325" s="1">
        <v>5</v>
      </c>
      <c r="AI1325" s="1"/>
      <c r="AJ1325" s="43"/>
      <c r="AK1325" s="324">
        <f t="shared" si="20"/>
        <v>0</v>
      </c>
    </row>
    <row r="1326" spans="31:37">
      <c r="AF1326" s="1" t="s">
        <v>7650</v>
      </c>
      <c r="AG1326" s="1"/>
      <c r="AH1326" s="1">
        <v>8</v>
      </c>
      <c r="AI1326" s="1" t="s">
        <v>7390</v>
      </c>
      <c r="AJ1326" s="43"/>
      <c r="AK1326" s="324">
        <f t="shared" si="20"/>
        <v>0</v>
      </c>
    </row>
    <row r="1327" spans="31:37">
      <c r="AF1327" s="1" t="s">
        <v>7651</v>
      </c>
      <c r="AG1327" s="1"/>
      <c r="AH1327" s="1">
        <v>4</v>
      </c>
      <c r="AI1327" s="1"/>
      <c r="AJ1327" s="43"/>
      <c r="AK1327" s="324">
        <f t="shared" si="20"/>
        <v>0</v>
      </c>
    </row>
    <row r="1328" spans="31:37">
      <c r="AF1328" s="1" t="s">
        <v>7652</v>
      </c>
      <c r="AG1328" s="1"/>
      <c r="AH1328" s="1">
        <v>4</v>
      </c>
      <c r="AI1328" s="1"/>
      <c r="AJ1328" s="43"/>
      <c r="AK1328" s="324">
        <f t="shared" si="20"/>
        <v>0</v>
      </c>
    </row>
    <row r="1329" spans="31:37">
      <c r="AF1329" s="1" t="s">
        <v>7653</v>
      </c>
      <c r="AG1329" s="1"/>
      <c r="AH1329" s="1">
        <v>1</v>
      </c>
      <c r="AI1329" s="1"/>
      <c r="AJ1329" s="43"/>
      <c r="AK1329" s="324">
        <f t="shared" si="20"/>
        <v>0</v>
      </c>
    </row>
    <row r="1330" spans="31:37">
      <c r="AF1330" s="1" t="s">
        <v>7654</v>
      </c>
      <c r="AG1330" s="1"/>
      <c r="AH1330" s="1">
        <v>7</v>
      </c>
      <c r="AI1330" s="1" t="s">
        <v>6994</v>
      </c>
      <c r="AJ1330" s="43"/>
      <c r="AK1330" s="324">
        <f t="shared" si="20"/>
        <v>0</v>
      </c>
    </row>
    <row r="1331" spans="31:37">
      <c r="AF1331" s="1" t="s">
        <v>7655</v>
      </c>
      <c r="AG1331" s="1"/>
      <c r="AH1331" s="1">
        <v>5</v>
      </c>
      <c r="AI1331" s="1" t="s">
        <v>7656</v>
      </c>
      <c r="AJ1331" s="43"/>
      <c r="AK1331" s="324">
        <f t="shared" si="20"/>
        <v>0</v>
      </c>
    </row>
    <row r="1332" spans="31:37">
      <c r="AF1332" s="1" t="s">
        <v>7657</v>
      </c>
      <c r="AG1332" s="1"/>
      <c r="AH1332" s="1">
        <v>15</v>
      </c>
      <c r="AI1332" s="1"/>
      <c r="AJ1332" s="43"/>
      <c r="AK1332" s="324">
        <f t="shared" si="20"/>
        <v>0</v>
      </c>
    </row>
    <row r="1333" spans="31:37">
      <c r="AF1333" s="1" t="s">
        <v>7658</v>
      </c>
      <c r="AG1333" s="1"/>
      <c r="AH1333" s="1">
        <v>10</v>
      </c>
      <c r="AI1333" s="1" t="s">
        <v>7256</v>
      </c>
      <c r="AJ1333" s="43"/>
      <c r="AK1333" s="324">
        <f t="shared" si="20"/>
        <v>0</v>
      </c>
    </row>
    <row r="1334" spans="31:37">
      <c r="AF1334" s="1" t="s">
        <v>7659</v>
      </c>
      <c r="AG1334" s="1"/>
      <c r="AH1334" s="1">
        <v>5</v>
      </c>
      <c r="AI1334" s="1" t="s">
        <v>6994</v>
      </c>
      <c r="AJ1334" s="43"/>
      <c r="AK1334" s="324">
        <f t="shared" si="20"/>
        <v>0</v>
      </c>
    </row>
    <row r="1335" spans="31:37">
      <c r="AF1335" s="1" t="s">
        <v>7660</v>
      </c>
      <c r="AG1335" s="1"/>
      <c r="AH1335" s="1">
        <v>17</v>
      </c>
      <c r="AI1335" s="1" t="s">
        <v>7526</v>
      </c>
      <c r="AJ1335" s="43"/>
      <c r="AK1335" s="324">
        <f t="shared" si="20"/>
        <v>0</v>
      </c>
    </row>
    <row r="1336" spans="31:37">
      <c r="AF1336" s="1" t="s">
        <v>6554</v>
      </c>
      <c r="AG1336" s="1"/>
      <c r="AH1336" s="1"/>
      <c r="AI1336" s="1"/>
      <c r="AJ1336" s="43"/>
      <c r="AK1336" s="324">
        <f t="shared" si="20"/>
        <v>0</v>
      </c>
    </row>
    <row r="1337" spans="31:37">
      <c r="AE1337" t="s">
        <v>7661</v>
      </c>
      <c r="AF1337" s="1" t="s">
        <v>7661</v>
      </c>
      <c r="AG1337" s="1"/>
      <c r="AH1337" s="1"/>
      <c r="AI1337" s="1"/>
      <c r="AJ1337" s="43"/>
      <c r="AK1337" s="324">
        <f t="shared" si="20"/>
        <v>0</v>
      </c>
    </row>
    <row r="1338" spans="31:37">
      <c r="AE1338" t="s">
        <v>7661</v>
      </c>
      <c r="AF1338" s="1" t="s">
        <v>7662</v>
      </c>
      <c r="AG1338" s="1"/>
      <c r="AH1338" s="1"/>
      <c r="AI1338" s="1"/>
      <c r="AJ1338" s="43"/>
      <c r="AK1338" s="324">
        <f t="shared" si="20"/>
        <v>0</v>
      </c>
    </row>
    <row r="1339" spans="31:37">
      <c r="AE1339" t="s">
        <v>7661</v>
      </c>
      <c r="AF1339" s="1" t="s">
        <v>7663</v>
      </c>
      <c r="AG1339" s="1"/>
      <c r="AH1339" s="1">
        <v>1.5</v>
      </c>
      <c r="AI1339" s="1"/>
      <c r="AJ1339" s="43"/>
      <c r="AK1339" s="324">
        <f t="shared" si="20"/>
        <v>0</v>
      </c>
    </row>
    <row r="1340" spans="31:37">
      <c r="AE1340" t="s">
        <v>7661</v>
      </c>
      <c r="AF1340" s="1" t="s">
        <v>7664</v>
      </c>
      <c r="AG1340" s="1"/>
      <c r="AH1340" s="1">
        <v>2.6</v>
      </c>
      <c r="AI1340" s="1"/>
      <c r="AJ1340" s="43"/>
      <c r="AK1340" s="324">
        <f t="shared" si="20"/>
        <v>0</v>
      </c>
    </row>
    <row r="1341" spans="31:37">
      <c r="AE1341" t="s">
        <v>7661</v>
      </c>
      <c r="AF1341" s="1" t="s">
        <v>7665</v>
      </c>
      <c r="AG1341" s="1"/>
      <c r="AH1341" s="1">
        <v>1</v>
      </c>
      <c r="AI1341" s="1"/>
      <c r="AJ1341" s="43"/>
      <c r="AK1341" s="324">
        <f t="shared" si="20"/>
        <v>0</v>
      </c>
    </row>
    <row r="1342" spans="31:37">
      <c r="AE1342" t="s">
        <v>7661</v>
      </c>
      <c r="AF1342" s="1" t="s">
        <v>7666</v>
      </c>
      <c r="AG1342" s="1"/>
      <c r="AH1342" s="1">
        <v>2</v>
      </c>
      <c r="AI1342" s="1"/>
      <c r="AJ1342" s="43"/>
      <c r="AK1342" s="324">
        <f t="shared" si="20"/>
        <v>0</v>
      </c>
    </row>
    <row r="1343" spans="31:37">
      <c r="AE1343" t="s">
        <v>7661</v>
      </c>
      <c r="AF1343" s="1" t="s">
        <v>7667</v>
      </c>
      <c r="AG1343" s="1"/>
      <c r="AH1343" s="1">
        <v>7</v>
      </c>
      <c r="AI1343" s="1"/>
      <c r="AJ1343" s="43"/>
      <c r="AK1343" s="324">
        <f t="shared" si="20"/>
        <v>0</v>
      </c>
    </row>
    <row r="1344" spans="31:37">
      <c r="AE1344" t="s">
        <v>7661</v>
      </c>
      <c r="AF1344" s="1" t="s">
        <v>7668</v>
      </c>
      <c r="AG1344" s="1"/>
      <c r="AH1344" s="1">
        <v>4</v>
      </c>
      <c r="AI1344" s="1"/>
      <c r="AJ1344" s="43"/>
      <c r="AK1344" s="324">
        <f t="shared" si="20"/>
        <v>0</v>
      </c>
    </row>
    <row r="1345" spans="31:37">
      <c r="AE1345" t="s">
        <v>7661</v>
      </c>
      <c r="AF1345" s="1" t="s">
        <v>7669</v>
      </c>
      <c r="AG1345" s="1"/>
      <c r="AH1345" s="1">
        <v>2</v>
      </c>
      <c r="AI1345" s="1"/>
      <c r="AJ1345" s="43"/>
      <c r="AK1345" s="324">
        <f t="shared" si="20"/>
        <v>0</v>
      </c>
    </row>
    <row r="1346" spans="31:37">
      <c r="AE1346" t="s">
        <v>7661</v>
      </c>
      <c r="AF1346" s="1" t="s">
        <v>7670</v>
      </c>
      <c r="AG1346" s="1"/>
      <c r="AH1346" s="1">
        <v>5</v>
      </c>
      <c r="AI1346" s="1"/>
      <c r="AJ1346" s="43"/>
      <c r="AK1346" s="324">
        <f t="shared" si="20"/>
        <v>0</v>
      </c>
    </row>
    <row r="1347" spans="31:37">
      <c r="AE1347" t="s">
        <v>7661</v>
      </c>
      <c r="AF1347" s="1" t="s">
        <v>7671</v>
      </c>
      <c r="AG1347" s="1"/>
      <c r="AH1347" s="1">
        <v>2</v>
      </c>
      <c r="AI1347" s="1"/>
      <c r="AJ1347" s="43"/>
      <c r="AK1347" s="324">
        <f t="shared" si="20"/>
        <v>0</v>
      </c>
    </row>
    <row r="1348" spans="31:37">
      <c r="AE1348" t="s">
        <v>7661</v>
      </c>
      <c r="AF1348" s="1" t="s">
        <v>7672</v>
      </c>
      <c r="AG1348" s="1"/>
      <c r="AH1348" s="1">
        <v>22</v>
      </c>
      <c r="AI1348" s="1"/>
      <c r="AJ1348" s="43"/>
      <c r="AK1348" s="324">
        <f t="shared" ref="AK1348:AK1411" si="21">AJ1348*AH1348</f>
        <v>0</v>
      </c>
    </row>
    <row r="1349" spans="31:37">
      <c r="AE1349" t="s">
        <v>7661</v>
      </c>
      <c r="AF1349" s="1" t="s">
        <v>7673</v>
      </c>
      <c r="AG1349" s="1"/>
      <c r="AH1349" s="1">
        <v>7</v>
      </c>
      <c r="AI1349" s="1"/>
      <c r="AJ1349" s="43"/>
      <c r="AK1349" s="324">
        <f t="shared" si="21"/>
        <v>0</v>
      </c>
    </row>
    <row r="1350" spans="31:37">
      <c r="AE1350" t="s">
        <v>7661</v>
      </c>
      <c r="AF1350" s="1" t="s">
        <v>7674</v>
      </c>
      <c r="AG1350" s="1"/>
      <c r="AH1350" s="1">
        <v>13</v>
      </c>
      <c r="AI1350" s="1"/>
      <c r="AJ1350" s="43"/>
      <c r="AK1350" s="324">
        <f t="shared" si="21"/>
        <v>0</v>
      </c>
    </row>
    <row r="1351" spans="31:37">
      <c r="AE1351" t="s">
        <v>7661</v>
      </c>
      <c r="AF1351" s="1" t="s">
        <v>7675</v>
      </c>
      <c r="AG1351" s="1"/>
      <c r="AH1351" s="1">
        <v>15</v>
      </c>
      <c r="AI1351" s="1"/>
      <c r="AJ1351" s="43"/>
      <c r="AK1351" s="324">
        <f t="shared" si="21"/>
        <v>0</v>
      </c>
    </row>
    <row r="1352" spans="31:37">
      <c r="AE1352" t="s">
        <v>7661</v>
      </c>
      <c r="AF1352" s="1" t="s">
        <v>7676</v>
      </c>
      <c r="AG1352" s="1"/>
      <c r="AH1352" s="1">
        <v>4</v>
      </c>
      <c r="AI1352" s="1"/>
      <c r="AJ1352" s="43"/>
      <c r="AK1352" s="324">
        <f t="shared" si="21"/>
        <v>0</v>
      </c>
    </row>
    <row r="1353" spans="31:37">
      <c r="AE1353" t="s">
        <v>7661</v>
      </c>
      <c r="AF1353" s="1" t="s">
        <v>7677</v>
      </c>
      <c r="AG1353" s="1"/>
      <c r="AH1353" s="1">
        <v>8</v>
      </c>
      <c r="AI1353" s="1"/>
      <c r="AJ1353" s="43"/>
      <c r="AK1353" s="324">
        <f t="shared" si="21"/>
        <v>0</v>
      </c>
    </row>
    <row r="1354" spans="31:37">
      <c r="AE1354" t="s">
        <v>7661</v>
      </c>
      <c r="AF1354" s="1" t="s">
        <v>7678</v>
      </c>
      <c r="AG1354" s="1"/>
      <c r="AH1354" s="1">
        <v>4</v>
      </c>
      <c r="AI1354" s="1"/>
      <c r="AJ1354" s="43"/>
      <c r="AK1354" s="324">
        <f t="shared" si="21"/>
        <v>0</v>
      </c>
    </row>
    <row r="1355" spans="31:37">
      <c r="AE1355" t="s">
        <v>7661</v>
      </c>
      <c r="AF1355" s="1" t="s">
        <v>7679</v>
      </c>
      <c r="AG1355" s="1"/>
      <c r="AH1355" s="1">
        <v>0.06</v>
      </c>
      <c r="AI1355" s="1"/>
      <c r="AJ1355" s="43"/>
      <c r="AK1355" s="324">
        <f t="shared" si="21"/>
        <v>0</v>
      </c>
    </row>
    <row r="1356" spans="31:37">
      <c r="AE1356" t="s">
        <v>7661</v>
      </c>
      <c r="AF1356" s="1" t="s">
        <v>7680</v>
      </c>
      <c r="AG1356" s="1"/>
      <c r="AH1356" s="1">
        <v>0.2</v>
      </c>
      <c r="AI1356" s="1"/>
      <c r="AJ1356" s="43"/>
      <c r="AK1356" s="324">
        <f t="shared" si="21"/>
        <v>0</v>
      </c>
    </row>
    <row r="1357" spans="31:37">
      <c r="AE1357" t="s">
        <v>7661</v>
      </c>
      <c r="AF1357" s="1" t="s">
        <v>7681</v>
      </c>
      <c r="AG1357" s="1"/>
      <c r="AH1357" s="1">
        <v>5</v>
      </c>
      <c r="AI1357" s="1"/>
      <c r="AJ1357" s="43"/>
      <c r="AK1357" s="324">
        <f t="shared" si="21"/>
        <v>0</v>
      </c>
    </row>
    <row r="1358" spans="31:37">
      <c r="AE1358" t="s">
        <v>7661</v>
      </c>
      <c r="AF1358" s="1" t="s">
        <v>7682</v>
      </c>
      <c r="AG1358" s="1"/>
      <c r="AH1358" s="1">
        <v>0.8</v>
      </c>
      <c r="AI1358" s="1"/>
      <c r="AJ1358" s="43"/>
      <c r="AK1358" s="324">
        <f t="shared" si="21"/>
        <v>0</v>
      </c>
    </row>
    <row r="1359" spans="31:37">
      <c r="AE1359" t="s">
        <v>7661</v>
      </c>
      <c r="AF1359" s="1" t="s">
        <v>7683</v>
      </c>
      <c r="AG1359" s="1"/>
      <c r="AH1359" s="1">
        <v>0.5</v>
      </c>
      <c r="AI1359" s="1"/>
      <c r="AJ1359" s="43"/>
      <c r="AK1359" s="324">
        <f t="shared" si="21"/>
        <v>0</v>
      </c>
    </row>
    <row r="1360" spans="31:37">
      <c r="AE1360" t="s">
        <v>7661</v>
      </c>
      <c r="AF1360" s="1" t="s">
        <v>7684</v>
      </c>
      <c r="AG1360" s="1"/>
      <c r="AH1360" s="1"/>
      <c r="AI1360" s="1"/>
      <c r="AJ1360" s="43"/>
      <c r="AK1360" s="324">
        <f t="shared" si="21"/>
        <v>0</v>
      </c>
    </row>
    <row r="1361" spans="31:37">
      <c r="AE1361" t="s">
        <v>7661</v>
      </c>
      <c r="AF1361" s="1" t="s">
        <v>7685</v>
      </c>
      <c r="AG1361" s="1"/>
      <c r="AH1361" s="1">
        <v>0.3</v>
      </c>
      <c r="AI1361" s="1"/>
      <c r="AJ1361" s="43"/>
      <c r="AK1361" s="324">
        <f t="shared" si="21"/>
        <v>0</v>
      </c>
    </row>
    <row r="1362" spans="31:37">
      <c r="AE1362" t="s">
        <v>7661</v>
      </c>
      <c r="AF1362" s="1" t="s">
        <v>7686</v>
      </c>
      <c r="AG1362" s="1"/>
      <c r="AH1362" s="1">
        <v>0.5</v>
      </c>
      <c r="AI1362" s="1"/>
      <c r="AJ1362" s="43"/>
      <c r="AK1362" s="324">
        <f t="shared" si="21"/>
        <v>0</v>
      </c>
    </row>
    <row r="1363" spans="31:37">
      <c r="AE1363" t="s">
        <v>7661</v>
      </c>
      <c r="AF1363" s="1" t="s">
        <v>7687</v>
      </c>
      <c r="AG1363" s="1"/>
      <c r="AH1363" s="1">
        <v>0.7</v>
      </c>
      <c r="AI1363" s="1"/>
      <c r="AJ1363" s="43"/>
      <c r="AK1363" s="324">
        <f t="shared" si="21"/>
        <v>0</v>
      </c>
    </row>
    <row r="1364" spans="31:37">
      <c r="AE1364" t="s">
        <v>7661</v>
      </c>
      <c r="AF1364" s="1" t="s">
        <v>7688</v>
      </c>
      <c r="AG1364" s="1"/>
      <c r="AH1364" s="1">
        <v>0.2</v>
      </c>
      <c r="AI1364" s="1"/>
      <c r="AJ1364" s="43"/>
      <c r="AK1364" s="324">
        <f t="shared" si="21"/>
        <v>0</v>
      </c>
    </row>
    <row r="1365" spans="31:37">
      <c r="AE1365" t="s">
        <v>7661</v>
      </c>
      <c r="AF1365" s="1" t="s">
        <v>7689</v>
      </c>
      <c r="AG1365" s="1"/>
      <c r="AH1365" s="1">
        <v>0.1</v>
      </c>
      <c r="AI1365" s="1"/>
      <c r="AJ1365" s="43"/>
      <c r="AK1365" s="324">
        <f t="shared" si="21"/>
        <v>0</v>
      </c>
    </row>
    <row r="1366" spans="31:37">
      <c r="AE1366" t="s">
        <v>7661</v>
      </c>
      <c r="AF1366" s="1" t="s">
        <v>7690</v>
      </c>
      <c r="AG1366" s="1"/>
      <c r="AH1366" s="1">
        <v>0.3</v>
      </c>
      <c r="AI1366" s="1"/>
      <c r="AJ1366" s="43"/>
      <c r="AK1366" s="324">
        <f t="shared" si="21"/>
        <v>0</v>
      </c>
    </row>
    <row r="1367" spans="31:37">
      <c r="AE1367" t="s">
        <v>7661</v>
      </c>
      <c r="AF1367" s="1" t="s">
        <v>7691</v>
      </c>
      <c r="AG1367" s="1"/>
      <c r="AH1367" s="1">
        <v>0.5</v>
      </c>
      <c r="AI1367" s="1"/>
      <c r="AJ1367" s="43"/>
      <c r="AK1367" s="324">
        <f t="shared" si="21"/>
        <v>0</v>
      </c>
    </row>
    <row r="1368" spans="31:37">
      <c r="AE1368" t="s">
        <v>7661</v>
      </c>
      <c r="AF1368" s="1" t="s">
        <v>7692</v>
      </c>
      <c r="AG1368" s="1"/>
      <c r="AH1368" s="1">
        <v>0.09</v>
      </c>
      <c r="AI1368" s="1"/>
      <c r="AJ1368" s="43"/>
      <c r="AK1368" s="324">
        <f t="shared" si="21"/>
        <v>0</v>
      </c>
    </row>
    <row r="1369" spans="31:37">
      <c r="AE1369" t="s">
        <v>7661</v>
      </c>
      <c r="AF1369" s="1" t="s">
        <v>7693</v>
      </c>
      <c r="AG1369" s="1"/>
      <c r="AH1369" s="1">
        <v>0.7</v>
      </c>
      <c r="AI1369" s="1"/>
      <c r="AJ1369" s="43"/>
      <c r="AK1369" s="324">
        <f t="shared" si="21"/>
        <v>0</v>
      </c>
    </row>
    <row r="1370" spans="31:37">
      <c r="AE1370" t="s">
        <v>7661</v>
      </c>
      <c r="AF1370" s="1" t="s">
        <v>7694</v>
      </c>
      <c r="AG1370" s="1"/>
      <c r="AH1370" s="1">
        <v>0.9</v>
      </c>
      <c r="AI1370" s="1"/>
      <c r="AJ1370" s="43"/>
      <c r="AK1370" s="324">
        <f t="shared" si="21"/>
        <v>0</v>
      </c>
    </row>
    <row r="1371" spans="31:37">
      <c r="AE1371" t="s">
        <v>7661</v>
      </c>
      <c r="AF1371" s="1" t="s">
        <v>7695</v>
      </c>
      <c r="AG1371" s="1"/>
      <c r="AH1371" s="1">
        <v>1.3</v>
      </c>
      <c r="AI1371" s="1"/>
      <c r="AJ1371" s="43"/>
      <c r="AK1371" s="324">
        <f t="shared" si="21"/>
        <v>0</v>
      </c>
    </row>
    <row r="1372" spans="31:37">
      <c r="AE1372" t="s">
        <v>7661</v>
      </c>
      <c r="AF1372" s="1" t="s">
        <v>7696</v>
      </c>
      <c r="AG1372" s="1"/>
      <c r="AH1372" s="1">
        <v>10</v>
      </c>
      <c r="AI1372" s="1"/>
      <c r="AJ1372" s="43"/>
      <c r="AK1372" s="324">
        <f t="shared" si="21"/>
        <v>0</v>
      </c>
    </row>
    <row r="1373" spans="31:37">
      <c r="AE1373" t="s">
        <v>7661</v>
      </c>
      <c r="AF1373" s="1" t="s">
        <v>7697</v>
      </c>
      <c r="AG1373" s="1"/>
      <c r="AH1373" s="1">
        <v>22</v>
      </c>
      <c r="AI1373" s="1"/>
      <c r="AJ1373" s="43"/>
      <c r="AK1373" s="324">
        <f t="shared" si="21"/>
        <v>0</v>
      </c>
    </row>
    <row r="1374" spans="31:37">
      <c r="AE1374" t="s">
        <v>7661</v>
      </c>
      <c r="AF1374" s="1" t="s">
        <v>7698</v>
      </c>
      <c r="AG1374" s="1"/>
      <c r="AH1374" s="1">
        <v>32</v>
      </c>
      <c r="AI1374" s="1"/>
      <c r="AJ1374" s="43"/>
      <c r="AK1374" s="324">
        <f t="shared" si="21"/>
        <v>0</v>
      </c>
    </row>
    <row r="1375" spans="31:37">
      <c r="AE1375" t="s">
        <v>7661</v>
      </c>
      <c r="AF1375" s="1" t="s">
        <v>7699</v>
      </c>
      <c r="AG1375" s="1"/>
      <c r="AH1375" s="1">
        <v>7</v>
      </c>
      <c r="AI1375" s="1"/>
      <c r="AJ1375" s="43"/>
      <c r="AK1375" s="324">
        <f t="shared" si="21"/>
        <v>0</v>
      </c>
    </row>
    <row r="1376" spans="31:37">
      <c r="AE1376" t="s">
        <v>7661</v>
      </c>
      <c r="AF1376" s="1" t="s">
        <v>7700</v>
      </c>
      <c r="AG1376" s="1"/>
      <c r="AH1376" s="1">
        <v>0.3</v>
      </c>
      <c r="AI1376" s="1"/>
      <c r="AJ1376" s="43"/>
      <c r="AK1376" s="324">
        <f t="shared" si="21"/>
        <v>0</v>
      </c>
    </row>
    <row r="1377" spans="31:37">
      <c r="AE1377" t="s">
        <v>7661</v>
      </c>
      <c r="AF1377" s="1" t="s">
        <v>7701</v>
      </c>
      <c r="AG1377" s="1"/>
      <c r="AH1377" s="1">
        <v>3</v>
      </c>
      <c r="AI1377" s="1"/>
      <c r="AJ1377" s="43"/>
      <c r="AK1377" s="324">
        <f t="shared" si="21"/>
        <v>0</v>
      </c>
    </row>
    <row r="1378" spans="31:37">
      <c r="AE1378" t="s">
        <v>7661</v>
      </c>
      <c r="AF1378" s="1" t="s">
        <v>7702</v>
      </c>
      <c r="AG1378" s="1"/>
      <c r="AH1378" s="1">
        <v>3.7</v>
      </c>
      <c r="AI1378" s="1"/>
      <c r="AJ1378" s="43"/>
      <c r="AK1378" s="324">
        <f t="shared" si="21"/>
        <v>0</v>
      </c>
    </row>
    <row r="1379" spans="31:37">
      <c r="AE1379" t="s">
        <v>7661</v>
      </c>
      <c r="AF1379" s="1" t="s">
        <v>7703</v>
      </c>
      <c r="AG1379" s="1"/>
      <c r="AH1379" s="1">
        <v>4.3</v>
      </c>
      <c r="AI1379" s="1"/>
      <c r="AJ1379" s="43"/>
      <c r="AK1379" s="324">
        <f t="shared" si="21"/>
        <v>0</v>
      </c>
    </row>
    <row r="1380" spans="31:37">
      <c r="AE1380" t="s">
        <v>7661</v>
      </c>
      <c r="AF1380" s="1" t="s">
        <v>7704</v>
      </c>
      <c r="AG1380" s="1"/>
      <c r="AH1380" s="1">
        <v>5</v>
      </c>
      <c r="AI1380" s="1"/>
      <c r="AJ1380" s="43"/>
      <c r="AK1380" s="324">
        <f t="shared" si="21"/>
        <v>0</v>
      </c>
    </row>
    <row r="1381" spans="31:37">
      <c r="AE1381" t="s">
        <v>7661</v>
      </c>
      <c r="AF1381" s="1" t="s">
        <v>7705</v>
      </c>
      <c r="AG1381" s="1"/>
      <c r="AH1381" s="1">
        <v>2</v>
      </c>
      <c r="AI1381" s="1"/>
      <c r="AJ1381" s="43"/>
      <c r="AK1381" s="324">
        <f t="shared" si="21"/>
        <v>0</v>
      </c>
    </row>
    <row r="1382" spans="31:37">
      <c r="AE1382" t="s">
        <v>7661</v>
      </c>
      <c r="AF1382" s="1" t="s">
        <v>7706</v>
      </c>
      <c r="AG1382" s="1"/>
      <c r="AH1382" s="1">
        <v>1</v>
      </c>
      <c r="AI1382" s="1"/>
      <c r="AJ1382" s="43"/>
      <c r="AK1382" s="324">
        <f t="shared" si="21"/>
        <v>0</v>
      </c>
    </row>
    <row r="1383" spans="31:37">
      <c r="AE1383" t="s">
        <v>7661</v>
      </c>
      <c r="AF1383" s="1" t="s">
        <v>7707</v>
      </c>
      <c r="AG1383" s="1"/>
      <c r="AH1383" s="1">
        <v>0.2</v>
      </c>
      <c r="AI1383" s="1"/>
      <c r="AJ1383" s="43"/>
      <c r="AK1383" s="324">
        <f t="shared" si="21"/>
        <v>0</v>
      </c>
    </row>
    <row r="1384" spans="31:37">
      <c r="AE1384" t="s">
        <v>7661</v>
      </c>
      <c r="AF1384" s="1" t="s">
        <v>7708</v>
      </c>
      <c r="AG1384" s="1"/>
      <c r="AH1384" s="1">
        <v>1</v>
      </c>
      <c r="AI1384" s="1"/>
      <c r="AJ1384" s="43"/>
      <c r="AK1384" s="324">
        <f t="shared" si="21"/>
        <v>0</v>
      </c>
    </row>
    <row r="1385" spans="31:37">
      <c r="AE1385" t="s">
        <v>7661</v>
      </c>
      <c r="AF1385" s="1" t="s">
        <v>7709</v>
      </c>
      <c r="AG1385" s="1"/>
      <c r="AH1385" s="1">
        <v>0.05</v>
      </c>
      <c r="AI1385" s="1"/>
      <c r="AJ1385" s="43"/>
      <c r="AK1385" s="324">
        <f t="shared" si="21"/>
        <v>0</v>
      </c>
    </row>
    <row r="1386" spans="31:37">
      <c r="AE1386" t="s">
        <v>7661</v>
      </c>
      <c r="AF1386" s="1" t="s">
        <v>7710</v>
      </c>
      <c r="AG1386" s="1"/>
      <c r="AH1386" s="1">
        <v>0.8</v>
      </c>
      <c r="AI1386" s="1"/>
      <c r="AJ1386" s="43"/>
      <c r="AK1386" s="324">
        <f t="shared" si="21"/>
        <v>0</v>
      </c>
    </row>
    <row r="1387" spans="31:37">
      <c r="AE1387" t="s">
        <v>7661</v>
      </c>
      <c r="AF1387" s="1" t="s">
        <v>7711</v>
      </c>
      <c r="AG1387" s="1"/>
      <c r="AH1387" s="1">
        <v>0.1</v>
      </c>
      <c r="AI1387" s="1"/>
      <c r="AJ1387" s="43"/>
      <c r="AK1387" s="324">
        <f t="shared" si="21"/>
        <v>0</v>
      </c>
    </row>
    <row r="1388" spans="31:37">
      <c r="AE1388" t="s">
        <v>7661</v>
      </c>
      <c r="AF1388" s="1" t="s">
        <v>7712</v>
      </c>
      <c r="AG1388" s="1"/>
      <c r="AH1388" s="1">
        <v>0.05</v>
      </c>
      <c r="AI1388" s="1"/>
      <c r="AJ1388" s="43"/>
      <c r="AK1388" s="324">
        <f t="shared" si="21"/>
        <v>0</v>
      </c>
    </row>
    <row r="1389" spans="31:37">
      <c r="AE1389" t="s">
        <v>7661</v>
      </c>
      <c r="AF1389" s="1" t="s">
        <v>7713</v>
      </c>
      <c r="AG1389" s="1"/>
      <c r="AH1389" s="1">
        <v>0.05</v>
      </c>
      <c r="AI1389" s="1"/>
      <c r="AJ1389" s="43"/>
      <c r="AK1389" s="324">
        <f t="shared" si="21"/>
        <v>0</v>
      </c>
    </row>
    <row r="1390" spans="31:37">
      <c r="AE1390" t="s">
        <v>7661</v>
      </c>
      <c r="AF1390" s="1" t="s">
        <v>7714</v>
      </c>
      <c r="AG1390" s="1"/>
      <c r="AH1390" s="1">
        <v>0.4</v>
      </c>
      <c r="AI1390" s="1"/>
      <c r="AJ1390" s="43"/>
      <c r="AK1390" s="324">
        <f t="shared" si="21"/>
        <v>0</v>
      </c>
    </row>
    <row r="1391" spans="31:37">
      <c r="AE1391" t="s">
        <v>7661</v>
      </c>
      <c r="AF1391" s="1" t="s">
        <v>7609</v>
      </c>
      <c r="AG1391" s="1"/>
      <c r="AH1391" s="1">
        <v>0.8</v>
      </c>
      <c r="AI1391" s="1"/>
      <c r="AJ1391" s="43"/>
      <c r="AK1391" s="324">
        <f t="shared" si="21"/>
        <v>0</v>
      </c>
    </row>
    <row r="1392" spans="31:37">
      <c r="AE1392" t="s">
        <v>7661</v>
      </c>
      <c r="AF1392" s="1" t="s">
        <v>7715</v>
      </c>
      <c r="AG1392" s="1"/>
      <c r="AH1392" s="1">
        <v>0.05</v>
      </c>
      <c r="AI1392" s="1"/>
      <c r="AJ1392" s="43"/>
      <c r="AK1392" s="324">
        <f t="shared" si="21"/>
        <v>0</v>
      </c>
    </row>
    <row r="1393" spans="31:37">
      <c r="AE1393" t="s">
        <v>7661</v>
      </c>
      <c r="AF1393" s="1" t="s">
        <v>7716</v>
      </c>
      <c r="AG1393" s="1"/>
      <c r="AH1393" s="1">
        <v>0.8</v>
      </c>
      <c r="AI1393" s="1"/>
      <c r="AJ1393" s="43"/>
      <c r="AK1393" s="324">
        <f t="shared" si="21"/>
        <v>0</v>
      </c>
    </row>
    <row r="1394" spans="31:37">
      <c r="AE1394" t="s">
        <v>7661</v>
      </c>
      <c r="AF1394" s="1" t="s">
        <v>7717</v>
      </c>
      <c r="AG1394" s="1"/>
      <c r="AH1394" s="1">
        <v>0.3</v>
      </c>
      <c r="AI1394" s="1"/>
      <c r="AJ1394" s="43"/>
      <c r="AK1394" s="324">
        <f t="shared" si="21"/>
        <v>0</v>
      </c>
    </row>
    <row r="1395" spans="31:37">
      <c r="AE1395" t="s">
        <v>7661</v>
      </c>
      <c r="AF1395" s="1" t="s">
        <v>7718</v>
      </c>
      <c r="AG1395" s="1"/>
      <c r="AH1395" s="1">
        <v>0.2</v>
      </c>
      <c r="AI1395" s="1"/>
      <c r="AJ1395" s="43"/>
      <c r="AK1395" s="324">
        <f t="shared" si="21"/>
        <v>0</v>
      </c>
    </row>
    <row r="1396" spans="31:37">
      <c r="AE1396" t="s">
        <v>7661</v>
      </c>
      <c r="AF1396" s="1" t="s">
        <v>7719</v>
      </c>
      <c r="AG1396" s="1"/>
      <c r="AH1396" s="1">
        <v>0.1</v>
      </c>
      <c r="AI1396" s="1"/>
      <c r="AJ1396" s="43"/>
      <c r="AK1396" s="324">
        <f t="shared" si="21"/>
        <v>0</v>
      </c>
    </row>
    <row r="1397" spans="31:37">
      <c r="AE1397" t="s">
        <v>7661</v>
      </c>
      <c r="AF1397" s="1" t="s">
        <v>7720</v>
      </c>
      <c r="AG1397" s="1"/>
      <c r="AH1397" s="1">
        <v>0.09</v>
      </c>
      <c r="AI1397" s="1"/>
      <c r="AJ1397" s="43"/>
      <c r="AK1397" s="324">
        <f t="shared" si="21"/>
        <v>0</v>
      </c>
    </row>
    <row r="1398" spans="31:37">
      <c r="AE1398" t="s">
        <v>7661</v>
      </c>
      <c r="AF1398" s="1" t="s">
        <v>7721</v>
      </c>
      <c r="AG1398" s="1"/>
      <c r="AH1398" s="1">
        <v>0.1</v>
      </c>
      <c r="AI1398" s="1"/>
      <c r="AJ1398" s="43"/>
      <c r="AK1398" s="324">
        <f t="shared" si="21"/>
        <v>0</v>
      </c>
    </row>
    <row r="1399" spans="31:37">
      <c r="AE1399" t="s">
        <v>7661</v>
      </c>
      <c r="AF1399" s="1" t="s">
        <v>7722</v>
      </c>
      <c r="AG1399" s="1"/>
      <c r="AH1399" s="1">
        <v>0.8</v>
      </c>
      <c r="AI1399" s="1"/>
      <c r="AJ1399" s="43"/>
      <c r="AK1399" s="324">
        <f t="shared" si="21"/>
        <v>0</v>
      </c>
    </row>
    <row r="1400" spans="31:37">
      <c r="AE1400" t="s">
        <v>7661</v>
      </c>
      <c r="AF1400" s="1" t="s">
        <v>7723</v>
      </c>
      <c r="AG1400" s="1"/>
      <c r="AH1400" s="1">
        <v>0.6</v>
      </c>
      <c r="AI1400" s="1"/>
      <c r="AJ1400" s="43"/>
      <c r="AK1400" s="324">
        <f t="shared" si="21"/>
        <v>0</v>
      </c>
    </row>
    <row r="1401" spans="31:37">
      <c r="AE1401" t="s">
        <v>7661</v>
      </c>
      <c r="AF1401" s="1" t="s">
        <v>7724</v>
      </c>
      <c r="AG1401" s="1"/>
      <c r="AH1401" s="1">
        <v>0.5</v>
      </c>
      <c r="AI1401" s="1"/>
      <c r="AJ1401" s="43"/>
      <c r="AK1401" s="324">
        <f t="shared" si="21"/>
        <v>0</v>
      </c>
    </row>
    <row r="1402" spans="31:37">
      <c r="AE1402" t="s">
        <v>7661</v>
      </c>
      <c r="AF1402" s="1" t="s">
        <v>7725</v>
      </c>
      <c r="AG1402" s="1"/>
      <c r="AH1402" s="1">
        <v>0.7</v>
      </c>
      <c r="AI1402" s="1"/>
      <c r="AJ1402" s="43"/>
      <c r="AK1402" s="324">
        <f t="shared" si="21"/>
        <v>0</v>
      </c>
    </row>
    <row r="1403" spans="31:37">
      <c r="AE1403" t="s">
        <v>7661</v>
      </c>
      <c r="AF1403" s="1" t="s">
        <v>7726</v>
      </c>
      <c r="AG1403" s="1"/>
      <c r="AH1403" s="1">
        <v>0.6</v>
      </c>
      <c r="AI1403" s="1"/>
      <c r="AJ1403" s="43"/>
      <c r="AK1403" s="324">
        <f t="shared" si="21"/>
        <v>0</v>
      </c>
    </row>
    <row r="1404" spans="31:37">
      <c r="AE1404" t="s">
        <v>7661</v>
      </c>
      <c r="AF1404" s="1" t="s">
        <v>7727</v>
      </c>
      <c r="AG1404" s="1"/>
      <c r="AH1404" s="1">
        <v>0.4</v>
      </c>
      <c r="AI1404" s="1"/>
      <c r="AJ1404" s="43"/>
      <c r="AK1404" s="324">
        <f t="shared" si="21"/>
        <v>0</v>
      </c>
    </row>
    <row r="1405" spans="31:37">
      <c r="AE1405" t="s">
        <v>7661</v>
      </c>
      <c r="AF1405" s="1" t="s">
        <v>7728</v>
      </c>
      <c r="AG1405" s="1"/>
      <c r="AH1405" s="1">
        <v>0.3</v>
      </c>
      <c r="AI1405" s="1"/>
      <c r="AJ1405" s="43"/>
      <c r="AK1405" s="324">
        <f t="shared" si="21"/>
        <v>0</v>
      </c>
    </row>
    <row r="1406" spans="31:37">
      <c r="AE1406" t="s">
        <v>7661</v>
      </c>
      <c r="AF1406" s="1" t="s">
        <v>7729</v>
      </c>
      <c r="AG1406" s="1"/>
      <c r="AH1406" s="1">
        <v>0.5</v>
      </c>
      <c r="AI1406" s="1"/>
      <c r="AJ1406" s="43"/>
      <c r="AK1406" s="324">
        <f t="shared" si="21"/>
        <v>0</v>
      </c>
    </row>
    <row r="1407" spans="31:37">
      <c r="AE1407" t="s">
        <v>7661</v>
      </c>
      <c r="AF1407" s="1" t="s">
        <v>7730</v>
      </c>
      <c r="AG1407" s="1"/>
      <c r="AH1407" s="1">
        <v>0.35</v>
      </c>
      <c r="AI1407" s="1"/>
      <c r="AJ1407" s="43"/>
      <c r="AK1407" s="324">
        <f t="shared" si="21"/>
        <v>0</v>
      </c>
    </row>
    <row r="1408" spans="31:37">
      <c r="AE1408" t="s">
        <v>7661</v>
      </c>
      <c r="AF1408" s="1" t="s">
        <v>7731</v>
      </c>
      <c r="AG1408" s="1"/>
      <c r="AH1408" s="1">
        <v>0.1</v>
      </c>
      <c r="AI1408" s="1"/>
      <c r="AJ1408" s="43"/>
      <c r="AK1408" s="324">
        <f t="shared" si="21"/>
        <v>0</v>
      </c>
    </row>
    <row r="1409" spans="31:37">
      <c r="AE1409" t="s">
        <v>7661</v>
      </c>
      <c r="AF1409" s="1" t="s">
        <v>7732</v>
      </c>
      <c r="AG1409" s="1"/>
      <c r="AH1409" s="1">
        <v>0.8</v>
      </c>
      <c r="AI1409" s="1"/>
      <c r="AJ1409" s="43"/>
      <c r="AK1409" s="324">
        <f t="shared" si="21"/>
        <v>0</v>
      </c>
    </row>
    <row r="1410" spans="31:37">
      <c r="AE1410" t="s">
        <v>7661</v>
      </c>
      <c r="AF1410" s="1" t="s">
        <v>7733</v>
      </c>
      <c r="AG1410" s="1"/>
      <c r="AH1410" s="1">
        <v>0.6</v>
      </c>
      <c r="AI1410" s="1"/>
      <c r="AJ1410" s="43"/>
      <c r="AK1410" s="324">
        <f t="shared" si="21"/>
        <v>0</v>
      </c>
    </row>
    <row r="1411" spans="31:37">
      <c r="AE1411" t="s">
        <v>7661</v>
      </c>
      <c r="AF1411" s="1" t="s">
        <v>7734</v>
      </c>
      <c r="AG1411" s="1"/>
      <c r="AH1411" s="1">
        <v>0.2</v>
      </c>
      <c r="AI1411" s="1"/>
      <c r="AJ1411" s="43"/>
      <c r="AK1411" s="324">
        <f t="shared" si="21"/>
        <v>0</v>
      </c>
    </row>
    <row r="1412" spans="31:37">
      <c r="AE1412" t="s">
        <v>7661</v>
      </c>
      <c r="AF1412" s="1" t="s">
        <v>7735</v>
      </c>
      <c r="AG1412" s="1"/>
      <c r="AH1412" s="1">
        <v>0.05</v>
      </c>
      <c r="AI1412" s="1"/>
      <c r="AJ1412" s="43"/>
      <c r="AK1412" s="324">
        <f t="shared" ref="AK1412:AK1475" si="22">AJ1412*AH1412</f>
        <v>0</v>
      </c>
    </row>
    <row r="1413" spans="31:37">
      <c r="AE1413" t="s">
        <v>7661</v>
      </c>
      <c r="AF1413" s="1" t="s">
        <v>7736</v>
      </c>
      <c r="AG1413" s="1"/>
      <c r="AH1413" s="1">
        <v>0.05</v>
      </c>
      <c r="AI1413" s="1"/>
      <c r="AJ1413" s="43"/>
      <c r="AK1413" s="324">
        <f t="shared" si="22"/>
        <v>0</v>
      </c>
    </row>
    <row r="1414" spans="31:37">
      <c r="AE1414" t="s">
        <v>7661</v>
      </c>
      <c r="AF1414" s="1" t="s">
        <v>7737</v>
      </c>
      <c r="AG1414" s="1"/>
      <c r="AH1414" s="1">
        <v>0.8</v>
      </c>
      <c r="AI1414" s="1"/>
      <c r="AJ1414" s="43"/>
      <c r="AK1414" s="324">
        <f t="shared" si="22"/>
        <v>0</v>
      </c>
    </row>
    <row r="1415" spans="31:37">
      <c r="AE1415" t="s">
        <v>7661</v>
      </c>
      <c r="AF1415" s="1" t="s">
        <v>7738</v>
      </c>
      <c r="AG1415" s="1"/>
      <c r="AH1415" s="1">
        <v>0.5</v>
      </c>
      <c r="AI1415" s="1"/>
      <c r="AJ1415" s="43"/>
      <c r="AK1415" s="324">
        <f t="shared" si="22"/>
        <v>0</v>
      </c>
    </row>
    <row r="1416" spans="31:37">
      <c r="AE1416" t="s">
        <v>7661</v>
      </c>
      <c r="AF1416" s="1" t="s">
        <v>7739</v>
      </c>
      <c r="AG1416" s="1"/>
      <c r="AH1416" s="1">
        <v>0.06</v>
      </c>
      <c r="AI1416" s="1"/>
      <c r="AJ1416" s="43"/>
      <c r="AK1416" s="324">
        <f t="shared" si="22"/>
        <v>0</v>
      </c>
    </row>
    <row r="1417" spans="31:37">
      <c r="AE1417" t="s">
        <v>7661</v>
      </c>
      <c r="AF1417" s="1" t="s">
        <v>7740</v>
      </c>
      <c r="AG1417" s="1"/>
      <c r="AH1417" s="1">
        <v>0.9</v>
      </c>
      <c r="AI1417" s="1"/>
      <c r="AJ1417" s="43"/>
      <c r="AK1417" s="324">
        <f t="shared" si="22"/>
        <v>0</v>
      </c>
    </row>
    <row r="1418" spans="31:37">
      <c r="AE1418" t="s">
        <v>7661</v>
      </c>
      <c r="AF1418" s="1" t="s">
        <v>7741</v>
      </c>
      <c r="AG1418" s="1"/>
      <c r="AH1418" s="1">
        <v>0.2</v>
      </c>
      <c r="AI1418" s="1"/>
      <c r="AJ1418" s="43"/>
      <c r="AK1418" s="324">
        <f t="shared" si="22"/>
        <v>0</v>
      </c>
    </row>
    <row r="1419" spans="31:37">
      <c r="AE1419" t="s">
        <v>7661</v>
      </c>
      <c r="AF1419" s="1" t="s">
        <v>7742</v>
      </c>
      <c r="AG1419" s="1"/>
      <c r="AH1419" s="1">
        <v>0.1</v>
      </c>
      <c r="AI1419" s="1"/>
      <c r="AJ1419" s="43"/>
      <c r="AK1419" s="324">
        <f t="shared" si="22"/>
        <v>0</v>
      </c>
    </row>
    <row r="1420" spans="31:37">
      <c r="AE1420" t="s">
        <v>7661</v>
      </c>
      <c r="AF1420" s="1" t="s">
        <v>7743</v>
      </c>
      <c r="AG1420" s="1"/>
      <c r="AH1420" s="1">
        <v>0.5</v>
      </c>
      <c r="AI1420" s="1"/>
      <c r="AJ1420" s="43"/>
      <c r="AK1420" s="324">
        <f t="shared" si="22"/>
        <v>0</v>
      </c>
    </row>
    <row r="1421" spans="31:37">
      <c r="AE1421" t="s">
        <v>7661</v>
      </c>
      <c r="AF1421" s="1" t="s">
        <v>7744</v>
      </c>
      <c r="AG1421" s="1"/>
      <c r="AH1421" s="1">
        <v>2</v>
      </c>
      <c r="AI1421" s="1"/>
      <c r="AJ1421" s="43"/>
      <c r="AK1421" s="324">
        <f t="shared" si="22"/>
        <v>0</v>
      </c>
    </row>
    <row r="1422" spans="31:37">
      <c r="AE1422" t="s">
        <v>7661</v>
      </c>
      <c r="AF1422" s="1" t="s">
        <v>7745</v>
      </c>
      <c r="AG1422" s="1"/>
      <c r="AH1422" s="1">
        <v>1.5</v>
      </c>
      <c r="AI1422" s="1"/>
      <c r="AJ1422" s="43"/>
      <c r="AK1422" s="324">
        <f t="shared" si="22"/>
        <v>0</v>
      </c>
    </row>
    <row r="1423" spans="31:37">
      <c r="AE1423" t="s">
        <v>7661</v>
      </c>
      <c r="AF1423" s="1" t="s">
        <v>7746</v>
      </c>
      <c r="AG1423" s="1"/>
      <c r="AH1423" s="1">
        <v>0.1</v>
      </c>
      <c r="AI1423" s="1"/>
      <c r="AJ1423" s="43"/>
      <c r="AK1423" s="324">
        <f t="shared" si="22"/>
        <v>0</v>
      </c>
    </row>
    <row r="1424" spans="31:37">
      <c r="AE1424" t="s">
        <v>7661</v>
      </c>
      <c r="AF1424" s="1" t="s">
        <v>7747</v>
      </c>
      <c r="AG1424" s="1"/>
      <c r="AH1424" s="1">
        <v>0.45</v>
      </c>
      <c r="AI1424" s="1"/>
      <c r="AJ1424" s="43"/>
      <c r="AK1424" s="324">
        <f t="shared" si="22"/>
        <v>0</v>
      </c>
    </row>
    <row r="1425" spans="31:37">
      <c r="AE1425" t="s">
        <v>7661</v>
      </c>
      <c r="AF1425" s="1" t="s">
        <v>7748</v>
      </c>
      <c r="AG1425" s="1"/>
      <c r="AH1425" s="1">
        <v>1.5</v>
      </c>
      <c r="AI1425" s="1"/>
      <c r="AJ1425" s="43"/>
      <c r="AK1425" s="324">
        <f t="shared" si="22"/>
        <v>0</v>
      </c>
    </row>
    <row r="1426" spans="31:37">
      <c r="AE1426" t="s">
        <v>7661</v>
      </c>
      <c r="AF1426" s="1" t="s">
        <v>7749</v>
      </c>
      <c r="AG1426" s="1"/>
      <c r="AH1426" s="1">
        <v>0.3</v>
      </c>
      <c r="AI1426" s="1"/>
      <c r="AJ1426" s="43"/>
      <c r="AK1426" s="324">
        <f t="shared" si="22"/>
        <v>0</v>
      </c>
    </row>
    <row r="1427" spans="31:37">
      <c r="AE1427" t="s">
        <v>7661</v>
      </c>
      <c r="AF1427" s="1" t="s">
        <v>4682</v>
      </c>
      <c r="AG1427" s="1"/>
      <c r="AH1427" s="1">
        <v>0.2</v>
      </c>
      <c r="AI1427" s="1"/>
      <c r="AJ1427" s="43"/>
      <c r="AK1427" s="324">
        <f t="shared" si="22"/>
        <v>0</v>
      </c>
    </row>
    <row r="1428" spans="31:37">
      <c r="AE1428" t="s">
        <v>7661</v>
      </c>
      <c r="AF1428" s="1" t="s">
        <v>7750</v>
      </c>
      <c r="AG1428" s="1"/>
      <c r="AH1428" s="1">
        <v>0.09</v>
      </c>
      <c r="AI1428" s="1"/>
      <c r="AJ1428" s="43"/>
      <c r="AK1428" s="324">
        <f t="shared" si="22"/>
        <v>0</v>
      </c>
    </row>
    <row r="1429" spans="31:37">
      <c r="AE1429" t="s">
        <v>7661</v>
      </c>
      <c r="AF1429" s="1" t="s">
        <v>7751</v>
      </c>
      <c r="AG1429" s="1"/>
      <c r="AH1429" s="1">
        <v>0.9</v>
      </c>
      <c r="AI1429" s="1"/>
      <c r="AJ1429" s="43"/>
      <c r="AK1429" s="324">
        <f t="shared" si="22"/>
        <v>0</v>
      </c>
    </row>
    <row r="1430" spans="31:37">
      <c r="AE1430" t="s">
        <v>7661</v>
      </c>
      <c r="AF1430" s="1" t="s">
        <v>7752</v>
      </c>
      <c r="AG1430" s="1"/>
      <c r="AH1430" s="1"/>
      <c r="AI1430" s="1"/>
      <c r="AJ1430" s="43"/>
      <c r="AK1430" s="324">
        <f t="shared" si="22"/>
        <v>0</v>
      </c>
    </row>
    <row r="1431" spans="31:37">
      <c r="AE1431" t="s">
        <v>7661</v>
      </c>
      <c r="AF1431" s="1" t="s">
        <v>7753</v>
      </c>
      <c r="AG1431" s="1"/>
      <c r="AH1431" s="1">
        <v>0.3</v>
      </c>
      <c r="AI1431" s="1"/>
      <c r="AJ1431" s="43"/>
      <c r="AK1431" s="324">
        <f t="shared" si="22"/>
        <v>0</v>
      </c>
    </row>
    <row r="1432" spans="31:37">
      <c r="AE1432" t="s">
        <v>7661</v>
      </c>
      <c r="AF1432" s="1" t="s">
        <v>7754</v>
      </c>
      <c r="AG1432" s="1"/>
      <c r="AH1432" s="1">
        <v>0.3</v>
      </c>
      <c r="AI1432" s="1"/>
      <c r="AJ1432" s="43"/>
      <c r="AK1432" s="324">
        <f t="shared" si="22"/>
        <v>0</v>
      </c>
    </row>
    <row r="1433" spans="31:37">
      <c r="AE1433" t="s">
        <v>7661</v>
      </c>
      <c r="AF1433" s="1" t="s">
        <v>7755</v>
      </c>
      <c r="AG1433" s="1"/>
      <c r="AH1433" s="1">
        <v>0.4</v>
      </c>
      <c r="AI1433" s="1"/>
      <c r="AJ1433" s="43"/>
      <c r="AK1433" s="324">
        <f t="shared" si="22"/>
        <v>0</v>
      </c>
    </row>
    <row r="1434" spans="31:37">
      <c r="AE1434" t="s">
        <v>7661</v>
      </c>
      <c r="AF1434" s="1" t="s">
        <v>7756</v>
      </c>
      <c r="AG1434" s="1"/>
      <c r="AH1434" s="1">
        <v>0.7</v>
      </c>
      <c r="AI1434" s="1"/>
      <c r="AJ1434" s="43"/>
      <c r="AK1434" s="324">
        <f t="shared" si="22"/>
        <v>0</v>
      </c>
    </row>
    <row r="1435" spans="31:37">
      <c r="AE1435" t="s">
        <v>7661</v>
      </c>
      <c r="AF1435" s="1" t="s">
        <v>7757</v>
      </c>
      <c r="AG1435" s="1"/>
      <c r="AH1435" s="1">
        <v>0.6</v>
      </c>
      <c r="AI1435" s="1"/>
      <c r="AJ1435" s="43"/>
      <c r="AK1435" s="324">
        <f t="shared" si="22"/>
        <v>0</v>
      </c>
    </row>
    <row r="1436" spans="31:37">
      <c r="AE1436" t="s">
        <v>7661</v>
      </c>
      <c r="AF1436" s="1" t="s">
        <v>7758</v>
      </c>
      <c r="AG1436" s="1"/>
      <c r="AH1436" s="1">
        <v>0.1</v>
      </c>
      <c r="AI1436" s="1"/>
      <c r="AJ1436" s="43"/>
      <c r="AK1436" s="324">
        <f t="shared" si="22"/>
        <v>0</v>
      </c>
    </row>
    <row r="1437" spans="31:37">
      <c r="AE1437" t="s">
        <v>7661</v>
      </c>
      <c r="AF1437" s="1" t="s">
        <v>7759</v>
      </c>
      <c r="AG1437" s="1"/>
      <c r="AH1437" s="1">
        <v>0.3</v>
      </c>
      <c r="AI1437" s="1"/>
      <c r="AJ1437" s="43"/>
      <c r="AK1437" s="324">
        <f t="shared" si="22"/>
        <v>0</v>
      </c>
    </row>
    <row r="1438" spans="31:37">
      <c r="AE1438" t="s">
        <v>7661</v>
      </c>
      <c r="AF1438" s="1" t="s">
        <v>7760</v>
      </c>
      <c r="AG1438" s="1"/>
      <c r="AH1438" s="1">
        <v>0.09</v>
      </c>
      <c r="AI1438" s="1"/>
      <c r="AJ1438" s="43"/>
      <c r="AK1438" s="324">
        <f t="shared" si="22"/>
        <v>0</v>
      </c>
    </row>
    <row r="1439" spans="31:37">
      <c r="AE1439" t="s">
        <v>7661</v>
      </c>
      <c r="AF1439" s="1" t="s">
        <v>4481</v>
      </c>
      <c r="AG1439" s="1"/>
      <c r="AH1439" s="1">
        <v>0.09</v>
      </c>
      <c r="AI1439" s="1" t="s">
        <v>7761</v>
      </c>
      <c r="AJ1439" s="43"/>
      <c r="AK1439" s="324">
        <f t="shared" si="22"/>
        <v>0</v>
      </c>
    </row>
    <row r="1440" spans="31:37">
      <c r="AE1440" t="s">
        <v>7661</v>
      </c>
      <c r="AF1440" s="1" t="s">
        <v>7762</v>
      </c>
      <c r="AG1440" s="1"/>
      <c r="AH1440" s="1">
        <v>0.2</v>
      </c>
      <c r="AI1440" s="1"/>
      <c r="AJ1440" s="43"/>
      <c r="AK1440" s="324">
        <f t="shared" si="22"/>
        <v>0</v>
      </c>
    </row>
    <row r="1441" spans="31:37">
      <c r="AE1441" t="s">
        <v>7661</v>
      </c>
      <c r="AF1441" s="1" t="s">
        <v>6554</v>
      </c>
      <c r="AG1441" s="1"/>
      <c r="AH1441" s="1"/>
      <c r="AI1441" s="1"/>
      <c r="AJ1441" s="43"/>
      <c r="AK1441" s="324">
        <f t="shared" si="22"/>
        <v>0</v>
      </c>
    </row>
    <row r="1442" spans="31:37">
      <c r="AE1442" t="s">
        <v>7661</v>
      </c>
      <c r="AF1442" s="1" t="s">
        <v>7763</v>
      </c>
      <c r="AG1442" s="1"/>
      <c r="AH1442" s="1"/>
      <c r="AI1442" s="1"/>
      <c r="AJ1442" s="43"/>
      <c r="AK1442" s="324">
        <f t="shared" si="22"/>
        <v>0</v>
      </c>
    </row>
    <row r="1443" spans="31:37">
      <c r="AE1443" t="s">
        <v>7661</v>
      </c>
      <c r="AF1443" s="1" t="s">
        <v>7764</v>
      </c>
      <c r="AG1443" s="1"/>
      <c r="AH1443" s="1">
        <v>100</v>
      </c>
      <c r="AI1443" s="1"/>
      <c r="AJ1443" s="43"/>
      <c r="AK1443" s="324">
        <f t="shared" si="22"/>
        <v>0</v>
      </c>
    </row>
    <row r="1444" spans="31:37">
      <c r="AE1444" t="s">
        <v>7661</v>
      </c>
      <c r="AF1444" s="1" t="s">
        <v>7765</v>
      </c>
      <c r="AG1444" s="1"/>
      <c r="AH1444" s="1">
        <v>35</v>
      </c>
      <c r="AI1444" s="1"/>
      <c r="AJ1444" s="43"/>
      <c r="AK1444" s="324">
        <f t="shared" si="22"/>
        <v>0</v>
      </c>
    </row>
    <row r="1445" spans="31:37">
      <c r="AE1445" t="s">
        <v>7661</v>
      </c>
      <c r="AF1445" s="1" t="s">
        <v>7766</v>
      </c>
      <c r="AG1445" s="1"/>
      <c r="AH1445" s="1" t="e">
        <v>#VALUE!</v>
      </c>
      <c r="AI1445" s="1"/>
      <c r="AJ1445" s="43"/>
      <c r="AK1445" s="324" t="e">
        <f t="shared" si="22"/>
        <v>#VALUE!</v>
      </c>
    </row>
    <row r="1446" spans="31:37">
      <c r="AE1446" t="s">
        <v>7661</v>
      </c>
      <c r="AF1446" s="1" t="s">
        <v>7767</v>
      </c>
      <c r="AG1446" s="1"/>
      <c r="AH1446" s="1">
        <v>70</v>
      </c>
      <c r="AI1446" s="1"/>
      <c r="AJ1446" s="43"/>
      <c r="AK1446" s="324">
        <f t="shared" si="22"/>
        <v>0</v>
      </c>
    </row>
    <row r="1447" spans="31:37">
      <c r="AE1447" t="s">
        <v>7661</v>
      </c>
      <c r="AF1447" s="1" t="s">
        <v>7768</v>
      </c>
      <c r="AG1447" s="1"/>
      <c r="AH1447" s="1">
        <v>8</v>
      </c>
      <c r="AI1447" s="1"/>
      <c r="AJ1447" s="43"/>
      <c r="AK1447" s="324">
        <f t="shared" si="22"/>
        <v>0</v>
      </c>
    </row>
    <row r="1448" spans="31:37">
      <c r="AE1448" t="s">
        <v>7661</v>
      </c>
      <c r="AF1448" s="1" t="s">
        <v>7769</v>
      </c>
      <c r="AG1448" s="1"/>
      <c r="AH1448" s="1">
        <v>175</v>
      </c>
      <c r="AI1448" s="1"/>
      <c r="AJ1448" s="43"/>
      <c r="AK1448" s="324">
        <f t="shared" si="22"/>
        <v>0</v>
      </c>
    </row>
    <row r="1449" spans="31:37">
      <c r="AE1449" t="s">
        <v>7661</v>
      </c>
      <c r="AF1449" s="1" t="s">
        <v>7770</v>
      </c>
      <c r="AG1449" s="1"/>
      <c r="AH1449" s="1">
        <v>15</v>
      </c>
      <c r="AI1449" s="1"/>
      <c r="AJ1449" s="43"/>
      <c r="AK1449" s="324">
        <f t="shared" si="22"/>
        <v>0</v>
      </c>
    </row>
    <row r="1450" spans="31:37">
      <c r="AE1450" t="s">
        <v>7661</v>
      </c>
      <c r="AF1450" s="1" t="s">
        <v>7771</v>
      </c>
      <c r="AG1450" s="1"/>
      <c r="AH1450" s="1">
        <v>4</v>
      </c>
      <c r="AI1450" s="1"/>
      <c r="AJ1450" s="43"/>
      <c r="AK1450" s="324">
        <f t="shared" si="22"/>
        <v>0</v>
      </c>
    </row>
    <row r="1451" spans="31:37">
      <c r="AE1451" t="s">
        <v>7661</v>
      </c>
      <c r="AF1451" s="1" t="s">
        <v>7772</v>
      </c>
      <c r="AG1451" s="1"/>
      <c r="AH1451" s="1">
        <v>35</v>
      </c>
      <c r="AI1451" s="1"/>
      <c r="AJ1451" s="43"/>
      <c r="AK1451" s="324">
        <f t="shared" si="22"/>
        <v>0</v>
      </c>
    </row>
    <row r="1452" spans="31:37">
      <c r="AE1452" t="s">
        <v>7661</v>
      </c>
      <c r="AF1452" s="1" t="s">
        <v>7773</v>
      </c>
      <c r="AG1452" s="1"/>
      <c r="AH1452" s="1">
        <v>2</v>
      </c>
      <c r="AI1452" s="1"/>
      <c r="AJ1452" s="43"/>
      <c r="AK1452" s="324">
        <f t="shared" si="22"/>
        <v>0</v>
      </c>
    </row>
    <row r="1453" spans="31:37">
      <c r="AE1453" t="s">
        <v>7661</v>
      </c>
      <c r="AF1453" s="1" t="s">
        <v>7774</v>
      </c>
      <c r="AG1453" s="1"/>
      <c r="AH1453" s="1">
        <v>45</v>
      </c>
      <c r="AI1453" s="1"/>
      <c r="AJ1453" s="43"/>
      <c r="AK1453" s="324">
        <f t="shared" si="22"/>
        <v>0</v>
      </c>
    </row>
    <row r="1454" spans="31:37">
      <c r="AE1454" t="s">
        <v>7661</v>
      </c>
      <c r="AF1454" s="1" t="s">
        <v>7775</v>
      </c>
      <c r="AG1454" s="1"/>
      <c r="AH1454" s="1">
        <v>12</v>
      </c>
      <c r="AI1454" s="1"/>
      <c r="AJ1454" s="43"/>
      <c r="AK1454" s="324">
        <f t="shared" si="22"/>
        <v>0</v>
      </c>
    </row>
    <row r="1455" spans="31:37">
      <c r="AE1455" t="s">
        <v>7661</v>
      </c>
      <c r="AF1455" s="1" t="s">
        <v>7776</v>
      </c>
      <c r="AG1455" s="1"/>
      <c r="AH1455" s="1">
        <v>2</v>
      </c>
      <c r="AI1455" s="1"/>
      <c r="AJ1455" s="43"/>
      <c r="AK1455" s="324">
        <f t="shared" si="22"/>
        <v>0</v>
      </c>
    </row>
    <row r="1456" spans="31:37">
      <c r="AE1456" t="s">
        <v>7661</v>
      </c>
      <c r="AF1456" s="1" t="s">
        <v>4578</v>
      </c>
      <c r="AG1456" s="1"/>
      <c r="AH1456" s="1">
        <v>0.2</v>
      </c>
      <c r="AI1456" s="1"/>
      <c r="AJ1456" s="43"/>
      <c r="AK1456" s="324">
        <f t="shared" si="22"/>
        <v>0</v>
      </c>
    </row>
    <row r="1457" spans="31:37">
      <c r="AE1457" t="s">
        <v>7661</v>
      </c>
      <c r="AF1457" s="1" t="s">
        <v>7777</v>
      </c>
      <c r="AG1457" s="1"/>
      <c r="AH1457" s="1">
        <v>5</v>
      </c>
      <c r="AI1457" s="1"/>
      <c r="AJ1457" s="43"/>
      <c r="AK1457" s="324">
        <f t="shared" si="22"/>
        <v>0</v>
      </c>
    </row>
    <row r="1458" spans="31:37">
      <c r="AE1458" t="s">
        <v>7661</v>
      </c>
      <c r="AF1458" s="1" t="s">
        <v>7778</v>
      </c>
      <c r="AG1458" s="1"/>
      <c r="AH1458" s="1">
        <v>65</v>
      </c>
      <c r="AI1458" s="1"/>
      <c r="AJ1458" s="43"/>
      <c r="AK1458" s="324">
        <f t="shared" si="22"/>
        <v>0</v>
      </c>
    </row>
    <row r="1459" spans="31:37">
      <c r="AE1459" t="s">
        <v>7661</v>
      </c>
      <c r="AF1459" s="1" t="s">
        <v>7779</v>
      </c>
      <c r="AG1459" s="1"/>
      <c r="AH1459" s="1">
        <v>200</v>
      </c>
      <c r="AI1459" s="1"/>
      <c r="AJ1459" s="43"/>
      <c r="AK1459" s="324">
        <f t="shared" si="22"/>
        <v>0</v>
      </c>
    </row>
    <row r="1460" spans="31:37">
      <c r="AE1460" t="s">
        <v>7661</v>
      </c>
      <c r="AF1460" s="1" t="s">
        <v>7780</v>
      </c>
      <c r="AG1460" s="1"/>
      <c r="AH1460" s="1">
        <v>250</v>
      </c>
      <c r="AI1460" s="1"/>
      <c r="AJ1460" s="43"/>
      <c r="AK1460" s="324">
        <f t="shared" si="22"/>
        <v>0</v>
      </c>
    </row>
    <row r="1461" spans="31:37">
      <c r="AE1461" t="s">
        <v>7661</v>
      </c>
      <c r="AF1461" s="1" t="s">
        <v>7781</v>
      </c>
      <c r="AG1461" s="1"/>
      <c r="AH1461" s="1">
        <v>450</v>
      </c>
      <c r="AI1461" s="1"/>
      <c r="AJ1461" s="43"/>
      <c r="AK1461" s="324">
        <f t="shared" si="22"/>
        <v>0</v>
      </c>
    </row>
    <row r="1462" spans="31:37">
      <c r="AE1462" t="s">
        <v>7661</v>
      </c>
      <c r="AF1462" s="1" t="s">
        <v>7782</v>
      </c>
      <c r="AG1462" s="1"/>
      <c r="AH1462" s="1">
        <v>75</v>
      </c>
      <c r="AI1462" s="1"/>
      <c r="AJ1462" s="43"/>
      <c r="AK1462" s="324">
        <f t="shared" si="22"/>
        <v>0</v>
      </c>
    </row>
    <row r="1463" spans="31:37">
      <c r="AE1463" t="s">
        <v>7661</v>
      </c>
      <c r="AF1463" s="1" t="s">
        <v>7783</v>
      </c>
      <c r="AG1463" s="1"/>
      <c r="AH1463" s="1">
        <v>135</v>
      </c>
      <c r="AI1463" s="1"/>
      <c r="AJ1463" s="43"/>
      <c r="AK1463" s="324">
        <f t="shared" si="22"/>
        <v>0</v>
      </c>
    </row>
    <row r="1464" spans="31:37">
      <c r="AE1464" t="s">
        <v>7661</v>
      </c>
      <c r="AF1464" s="1" t="s">
        <v>7784</v>
      </c>
      <c r="AG1464" s="1"/>
      <c r="AH1464" s="1">
        <v>1000</v>
      </c>
      <c r="AI1464" s="1"/>
      <c r="AJ1464" s="43"/>
      <c r="AK1464" s="324">
        <f t="shared" si="22"/>
        <v>0</v>
      </c>
    </row>
    <row r="1465" spans="31:37">
      <c r="AE1465" t="s">
        <v>7661</v>
      </c>
      <c r="AF1465" s="1" t="s">
        <v>7785</v>
      </c>
      <c r="AG1465" s="1"/>
      <c r="AH1465" s="1">
        <v>180</v>
      </c>
      <c r="AI1465" s="1"/>
      <c r="AJ1465" s="43"/>
      <c r="AK1465" s="324">
        <f t="shared" si="22"/>
        <v>0</v>
      </c>
    </row>
    <row r="1466" spans="31:37">
      <c r="AE1466" t="s">
        <v>7661</v>
      </c>
      <c r="AF1466" s="1" t="s">
        <v>7786</v>
      </c>
      <c r="AG1466" s="1"/>
      <c r="AH1466" s="1">
        <v>175</v>
      </c>
      <c r="AI1466" s="1"/>
      <c r="AJ1466" s="43"/>
      <c r="AK1466" s="324">
        <f t="shared" si="22"/>
        <v>0</v>
      </c>
    </row>
    <row r="1467" spans="31:37">
      <c r="AE1467" t="s">
        <v>7661</v>
      </c>
      <c r="AF1467" s="1" t="s">
        <v>7787</v>
      </c>
      <c r="AG1467" s="1"/>
      <c r="AH1467" s="1">
        <v>300</v>
      </c>
      <c r="AI1467" s="1"/>
      <c r="AJ1467" s="43"/>
      <c r="AK1467" s="324">
        <f t="shared" si="22"/>
        <v>0</v>
      </c>
    </row>
    <row r="1468" spans="31:37">
      <c r="AE1468" t="s">
        <v>7661</v>
      </c>
      <c r="AF1468" s="1" t="s">
        <v>7788</v>
      </c>
      <c r="AG1468" s="1"/>
      <c r="AH1468" s="1">
        <v>50</v>
      </c>
      <c r="AI1468" s="1"/>
      <c r="AJ1468" s="43"/>
      <c r="AK1468" s="324">
        <f t="shared" si="22"/>
        <v>0</v>
      </c>
    </row>
    <row r="1469" spans="31:37">
      <c r="AE1469" t="s">
        <v>7661</v>
      </c>
      <c r="AF1469" s="1" t="s">
        <v>7789</v>
      </c>
      <c r="AG1469" s="1"/>
      <c r="AH1469" s="1">
        <v>275</v>
      </c>
      <c r="AI1469" s="1"/>
      <c r="AJ1469" s="43"/>
      <c r="AK1469" s="324">
        <f t="shared" si="22"/>
        <v>0</v>
      </c>
    </row>
    <row r="1470" spans="31:37">
      <c r="AE1470" t="s">
        <v>7661</v>
      </c>
      <c r="AF1470" s="1" t="s">
        <v>7790</v>
      </c>
      <c r="AG1470" s="1"/>
      <c r="AH1470" s="1" t="e">
        <v>#VALUE!</v>
      </c>
      <c r="AI1470" s="1"/>
      <c r="AJ1470" s="43"/>
      <c r="AK1470" s="324" t="e">
        <f t="shared" si="22"/>
        <v>#VALUE!</v>
      </c>
    </row>
    <row r="1471" spans="31:37">
      <c r="AE1471" t="s">
        <v>7661</v>
      </c>
      <c r="AF1471" s="1" t="s">
        <v>7791</v>
      </c>
      <c r="AG1471" s="1"/>
      <c r="AH1471" s="1" t="e">
        <v>#VALUE!</v>
      </c>
      <c r="AI1471" s="1"/>
      <c r="AJ1471" s="43"/>
      <c r="AK1471" s="324" t="e">
        <f t="shared" si="22"/>
        <v>#VALUE!</v>
      </c>
    </row>
    <row r="1472" spans="31:37">
      <c r="AE1472" t="s">
        <v>7661</v>
      </c>
      <c r="AF1472" s="1" t="s">
        <v>7792</v>
      </c>
      <c r="AG1472" s="1"/>
      <c r="AH1472" s="1">
        <v>125</v>
      </c>
      <c r="AI1472" s="1"/>
      <c r="AJ1472" s="43"/>
      <c r="AK1472" s="324">
        <f t="shared" si="22"/>
        <v>0</v>
      </c>
    </row>
    <row r="1473" spans="31:37">
      <c r="AE1473" t="s">
        <v>7661</v>
      </c>
      <c r="AF1473" s="1" t="s">
        <v>7793</v>
      </c>
      <c r="AG1473" s="1"/>
      <c r="AH1473" s="1">
        <v>725</v>
      </c>
      <c r="AI1473" s="1"/>
      <c r="AJ1473" s="43"/>
      <c r="AK1473" s="324">
        <f t="shared" si="22"/>
        <v>0</v>
      </c>
    </row>
    <row r="1474" spans="31:37">
      <c r="AE1474" t="s">
        <v>7661</v>
      </c>
      <c r="AF1474" s="1" t="s">
        <v>7794</v>
      </c>
      <c r="AG1474" s="1"/>
      <c r="AH1474" s="1">
        <v>90</v>
      </c>
      <c r="AI1474" s="1"/>
      <c r="AJ1474" s="43"/>
      <c r="AK1474" s="324">
        <f t="shared" si="22"/>
        <v>0</v>
      </c>
    </row>
    <row r="1475" spans="31:37">
      <c r="AE1475" t="s">
        <v>7661</v>
      </c>
      <c r="AF1475" s="1" t="s">
        <v>7795</v>
      </c>
      <c r="AG1475" s="1"/>
      <c r="AH1475" s="1"/>
      <c r="AI1475" s="1"/>
      <c r="AJ1475" s="43"/>
      <c r="AK1475" s="324">
        <f t="shared" si="22"/>
        <v>0</v>
      </c>
    </row>
    <row r="1476" spans="31:37">
      <c r="AE1476" t="s">
        <v>7661</v>
      </c>
      <c r="AF1476" s="1" t="s">
        <v>7796</v>
      </c>
      <c r="AG1476" s="1"/>
      <c r="AH1476" s="1">
        <v>0.4</v>
      </c>
      <c r="AI1476" s="1"/>
      <c r="AJ1476" s="43"/>
      <c r="AK1476" s="324">
        <f t="shared" ref="AK1476:AK1539" si="23">AJ1476*AH1476</f>
        <v>0</v>
      </c>
    </row>
    <row r="1477" spans="31:37">
      <c r="AE1477" t="s">
        <v>7661</v>
      </c>
      <c r="AF1477" s="1" t="s">
        <v>7797</v>
      </c>
      <c r="AG1477" s="1"/>
      <c r="AH1477" s="1">
        <v>1</v>
      </c>
      <c r="AI1477" s="1"/>
      <c r="AJ1477" s="43"/>
      <c r="AK1477" s="324">
        <f t="shared" si="23"/>
        <v>0</v>
      </c>
    </row>
    <row r="1478" spans="31:37">
      <c r="AE1478" t="s">
        <v>7661</v>
      </c>
      <c r="AF1478" s="1" t="s">
        <v>7798</v>
      </c>
      <c r="AG1478" s="1"/>
      <c r="AH1478" s="1">
        <v>0.3</v>
      </c>
      <c r="AI1478" s="1" t="s">
        <v>6850</v>
      </c>
      <c r="AJ1478" s="43"/>
      <c r="AK1478" s="324">
        <f t="shared" si="23"/>
        <v>0</v>
      </c>
    </row>
    <row r="1479" spans="31:37">
      <c r="AE1479" t="s">
        <v>7661</v>
      </c>
      <c r="AF1479" s="1" t="s">
        <v>7799</v>
      </c>
      <c r="AG1479" s="1"/>
      <c r="AH1479" s="1">
        <v>0.3</v>
      </c>
      <c r="AI1479" s="1"/>
      <c r="AJ1479" s="43"/>
      <c r="AK1479" s="324">
        <f t="shared" si="23"/>
        <v>0</v>
      </c>
    </row>
    <row r="1480" spans="31:37">
      <c r="AE1480" t="s">
        <v>7661</v>
      </c>
      <c r="AF1480" s="1" t="s">
        <v>7800</v>
      </c>
      <c r="AG1480" s="1"/>
      <c r="AH1480" s="1">
        <v>0.4</v>
      </c>
      <c r="AI1480" s="1"/>
      <c r="AJ1480" s="43"/>
      <c r="AK1480" s="324">
        <f t="shared" si="23"/>
        <v>0</v>
      </c>
    </row>
    <row r="1481" spans="31:37">
      <c r="AE1481" t="s">
        <v>7661</v>
      </c>
      <c r="AF1481" s="1" t="s">
        <v>7801</v>
      </c>
      <c r="AG1481" s="1"/>
      <c r="AH1481" s="1">
        <v>0.3</v>
      </c>
      <c r="AI1481" s="1"/>
      <c r="AJ1481" s="43"/>
      <c r="AK1481" s="324">
        <f t="shared" si="23"/>
        <v>0</v>
      </c>
    </row>
    <row r="1482" spans="31:37">
      <c r="AE1482" t="s">
        <v>7661</v>
      </c>
      <c r="AF1482" s="1" t="s">
        <v>7802</v>
      </c>
      <c r="AG1482" s="1"/>
      <c r="AH1482" s="1">
        <v>0.2</v>
      </c>
      <c r="AI1482" s="1"/>
      <c r="AJ1482" s="43"/>
      <c r="AK1482" s="324">
        <f t="shared" si="23"/>
        <v>0</v>
      </c>
    </row>
    <row r="1483" spans="31:37">
      <c r="AE1483" t="s">
        <v>7661</v>
      </c>
      <c r="AF1483" s="1" t="s">
        <v>7803</v>
      </c>
      <c r="AG1483" s="1"/>
      <c r="AH1483" s="1">
        <v>0.4</v>
      </c>
      <c r="AI1483" s="1"/>
      <c r="AJ1483" s="43"/>
      <c r="AK1483" s="324">
        <f t="shared" si="23"/>
        <v>0</v>
      </c>
    </row>
    <row r="1484" spans="31:37">
      <c r="AE1484" t="s">
        <v>7661</v>
      </c>
      <c r="AF1484" s="1" t="s">
        <v>7804</v>
      </c>
      <c r="AG1484" s="1"/>
      <c r="AH1484" s="1">
        <v>0.08</v>
      </c>
      <c r="AI1484" s="1"/>
      <c r="AJ1484" s="43"/>
      <c r="AK1484" s="324">
        <f t="shared" si="23"/>
        <v>0</v>
      </c>
    </row>
    <row r="1485" spans="31:37">
      <c r="AE1485" t="s">
        <v>7661</v>
      </c>
      <c r="AF1485" s="1" t="s">
        <v>7805</v>
      </c>
      <c r="AG1485" s="1"/>
      <c r="AH1485" s="1">
        <v>3</v>
      </c>
      <c r="AI1485" s="1"/>
      <c r="AJ1485" s="43"/>
      <c r="AK1485" s="324">
        <f t="shared" si="23"/>
        <v>0</v>
      </c>
    </row>
    <row r="1486" spans="31:37">
      <c r="AE1486" t="s">
        <v>7661</v>
      </c>
      <c r="AF1486" s="1" t="s">
        <v>7806</v>
      </c>
      <c r="AG1486" s="1"/>
      <c r="AH1486" s="1"/>
      <c r="AI1486" s="1"/>
      <c r="AJ1486" s="43"/>
      <c r="AK1486" s="324">
        <f t="shared" si="23"/>
        <v>0</v>
      </c>
    </row>
    <row r="1487" spans="31:37">
      <c r="AE1487" t="s">
        <v>7661</v>
      </c>
      <c r="AF1487" s="1" t="s">
        <v>7807</v>
      </c>
      <c r="AG1487" s="1"/>
      <c r="AH1487" s="1">
        <v>0.1</v>
      </c>
      <c r="AI1487" s="1" t="s">
        <v>7808</v>
      </c>
      <c r="AJ1487" s="43"/>
      <c r="AK1487" s="324">
        <f t="shared" si="23"/>
        <v>0</v>
      </c>
    </row>
    <row r="1488" spans="31:37">
      <c r="AE1488" t="s">
        <v>7661</v>
      </c>
      <c r="AF1488" s="1" t="s">
        <v>7809</v>
      </c>
      <c r="AG1488" s="1"/>
      <c r="AH1488" s="1">
        <v>3</v>
      </c>
      <c r="AI1488" s="1" t="s">
        <v>7808</v>
      </c>
      <c r="AJ1488" s="43"/>
      <c r="AK1488" s="324">
        <f t="shared" si="23"/>
        <v>0</v>
      </c>
    </row>
    <row r="1489" spans="31:37">
      <c r="AE1489" t="s">
        <v>7661</v>
      </c>
      <c r="AF1489" s="1" t="s">
        <v>7810</v>
      </c>
      <c r="AG1489" s="1"/>
      <c r="AH1489" s="1">
        <v>1</v>
      </c>
      <c r="AI1489" s="1" t="s">
        <v>7240</v>
      </c>
      <c r="AJ1489" s="43"/>
      <c r="AK1489" s="324">
        <f t="shared" si="23"/>
        <v>0</v>
      </c>
    </row>
    <row r="1490" spans="31:37">
      <c r="AE1490" t="s">
        <v>7661</v>
      </c>
      <c r="AF1490" s="1" t="s">
        <v>7811</v>
      </c>
      <c r="AG1490" s="1"/>
      <c r="AH1490" s="1">
        <v>0.3</v>
      </c>
      <c r="AI1490" s="1" t="s">
        <v>6884</v>
      </c>
      <c r="AJ1490" s="43"/>
      <c r="AK1490" s="324">
        <f t="shared" si="23"/>
        <v>0</v>
      </c>
    </row>
    <row r="1491" spans="31:37">
      <c r="AE1491" t="s">
        <v>7661</v>
      </c>
      <c r="AF1491" s="1" t="s">
        <v>7812</v>
      </c>
      <c r="AG1491" s="1"/>
      <c r="AH1491" s="1">
        <v>0.3</v>
      </c>
      <c r="AI1491" s="1" t="s">
        <v>6884</v>
      </c>
      <c r="AJ1491" s="43"/>
      <c r="AK1491" s="324">
        <f t="shared" si="23"/>
        <v>0</v>
      </c>
    </row>
    <row r="1492" spans="31:37">
      <c r="AE1492" t="s">
        <v>7661</v>
      </c>
      <c r="AF1492" s="1" t="s">
        <v>7813</v>
      </c>
      <c r="AG1492" s="1"/>
      <c r="AH1492" s="1">
        <v>3</v>
      </c>
      <c r="AI1492" s="1" t="s">
        <v>6832</v>
      </c>
      <c r="AJ1492" s="43"/>
      <c r="AK1492" s="324">
        <f t="shared" si="23"/>
        <v>0</v>
      </c>
    </row>
    <row r="1493" spans="31:37">
      <c r="AE1493" t="s">
        <v>7661</v>
      </c>
      <c r="AF1493" s="1" t="s">
        <v>7814</v>
      </c>
      <c r="AG1493" s="1"/>
      <c r="AH1493" s="1">
        <v>1</v>
      </c>
      <c r="AI1493" s="1" t="s">
        <v>7240</v>
      </c>
      <c r="AJ1493" s="43"/>
      <c r="AK1493" s="324">
        <f t="shared" si="23"/>
        <v>0</v>
      </c>
    </row>
    <row r="1494" spans="31:37">
      <c r="AE1494" t="s">
        <v>7661</v>
      </c>
      <c r="AF1494" s="1" t="s">
        <v>7815</v>
      </c>
      <c r="AG1494" s="1"/>
      <c r="AH1494" s="1">
        <v>0.7</v>
      </c>
      <c r="AI1494" s="1" t="s">
        <v>6884</v>
      </c>
      <c r="AJ1494" s="43"/>
      <c r="AK1494" s="324">
        <f t="shared" si="23"/>
        <v>0</v>
      </c>
    </row>
    <row r="1495" spans="31:37">
      <c r="AE1495" t="s">
        <v>7661</v>
      </c>
      <c r="AF1495" s="1" t="s">
        <v>7816</v>
      </c>
      <c r="AG1495" s="1"/>
      <c r="AH1495" s="1">
        <v>0.7</v>
      </c>
      <c r="AI1495" s="1" t="s">
        <v>6884</v>
      </c>
      <c r="AJ1495" s="43"/>
      <c r="AK1495" s="324">
        <f t="shared" si="23"/>
        <v>0</v>
      </c>
    </row>
    <row r="1496" spans="31:37">
      <c r="AE1496" t="s">
        <v>7661</v>
      </c>
      <c r="AF1496" s="1" t="s">
        <v>7817</v>
      </c>
      <c r="AG1496" s="1"/>
      <c r="AH1496" s="1">
        <v>3</v>
      </c>
      <c r="AI1496" s="1" t="s">
        <v>6884</v>
      </c>
      <c r="AJ1496" s="43"/>
      <c r="AK1496" s="324">
        <f t="shared" si="23"/>
        <v>0</v>
      </c>
    </row>
    <row r="1497" spans="31:37">
      <c r="AE1497" t="s">
        <v>7661</v>
      </c>
      <c r="AF1497" s="1" t="s">
        <v>7818</v>
      </c>
      <c r="AG1497" s="1"/>
      <c r="AH1497" s="1"/>
      <c r="AI1497" s="1"/>
      <c r="AJ1497" s="43"/>
      <c r="AK1497" s="324">
        <f t="shared" si="23"/>
        <v>0</v>
      </c>
    </row>
    <row r="1498" spans="31:37">
      <c r="AE1498" t="s">
        <v>7661</v>
      </c>
      <c r="AF1498" s="1" t="s">
        <v>7819</v>
      </c>
      <c r="AG1498" s="1"/>
      <c r="AH1498" s="1">
        <v>5</v>
      </c>
      <c r="AI1498" s="1"/>
      <c r="AJ1498" s="43"/>
      <c r="AK1498" s="324">
        <f t="shared" si="23"/>
        <v>0</v>
      </c>
    </row>
    <row r="1499" spans="31:37">
      <c r="AE1499" t="s">
        <v>7661</v>
      </c>
      <c r="AF1499" s="1" t="s">
        <v>7820</v>
      </c>
      <c r="AG1499" s="1"/>
      <c r="AH1499" s="1">
        <v>5</v>
      </c>
      <c r="AI1499" s="1"/>
      <c r="AJ1499" s="43"/>
      <c r="AK1499" s="324">
        <f t="shared" si="23"/>
        <v>0</v>
      </c>
    </row>
    <row r="1500" spans="31:37">
      <c r="AE1500" t="s">
        <v>7661</v>
      </c>
      <c r="AF1500" s="1" t="s">
        <v>7821</v>
      </c>
      <c r="AG1500" s="1"/>
      <c r="AH1500" s="1">
        <v>1</v>
      </c>
      <c r="AI1500" s="1"/>
      <c r="AJ1500" s="43"/>
      <c r="AK1500" s="324">
        <f t="shared" si="23"/>
        <v>0</v>
      </c>
    </row>
    <row r="1501" spans="31:37">
      <c r="AE1501" t="s">
        <v>7661</v>
      </c>
      <c r="AF1501" s="1" t="s">
        <v>7822</v>
      </c>
      <c r="AG1501" s="1"/>
      <c r="AH1501" s="1">
        <v>1</v>
      </c>
      <c r="AI1501" s="1"/>
      <c r="AJ1501" s="43"/>
      <c r="AK1501" s="324">
        <f t="shared" si="23"/>
        <v>0</v>
      </c>
    </row>
    <row r="1502" spans="31:37">
      <c r="AE1502" t="s">
        <v>7661</v>
      </c>
      <c r="AF1502" s="1" t="s">
        <v>7823</v>
      </c>
      <c r="AG1502" s="1"/>
      <c r="AH1502" s="1">
        <v>0.8</v>
      </c>
      <c r="AI1502" s="1"/>
      <c r="AJ1502" s="43"/>
      <c r="AK1502" s="324">
        <f t="shared" si="23"/>
        <v>0</v>
      </c>
    </row>
    <row r="1503" spans="31:37">
      <c r="AE1503" t="s">
        <v>7661</v>
      </c>
      <c r="AF1503" s="1" t="s">
        <v>7824</v>
      </c>
      <c r="AG1503" s="1"/>
      <c r="AH1503" s="1">
        <v>2</v>
      </c>
      <c r="AI1503" s="1"/>
      <c r="AJ1503" s="43"/>
      <c r="AK1503" s="324">
        <f t="shared" si="23"/>
        <v>0</v>
      </c>
    </row>
    <row r="1504" spans="31:37">
      <c r="AE1504" t="s">
        <v>7661</v>
      </c>
      <c r="AF1504" s="1" t="s">
        <v>7825</v>
      </c>
      <c r="AG1504" s="1"/>
      <c r="AH1504" s="1">
        <v>1</v>
      </c>
      <c r="AI1504" s="1"/>
      <c r="AJ1504" s="43"/>
      <c r="AK1504" s="324">
        <f t="shared" si="23"/>
        <v>0</v>
      </c>
    </row>
    <row r="1505" spans="31:37">
      <c r="AE1505" t="s">
        <v>7661</v>
      </c>
      <c r="AF1505" s="1" t="s">
        <v>7826</v>
      </c>
      <c r="AG1505" s="1"/>
      <c r="AH1505" s="1">
        <v>1</v>
      </c>
      <c r="AI1505" s="1"/>
      <c r="AJ1505" s="43"/>
      <c r="AK1505" s="324">
        <f t="shared" si="23"/>
        <v>0</v>
      </c>
    </row>
    <row r="1506" spans="31:37">
      <c r="AE1506" t="s">
        <v>7661</v>
      </c>
      <c r="AF1506" s="1" t="s">
        <v>6554</v>
      </c>
      <c r="AG1506" s="1"/>
      <c r="AH1506" s="1"/>
      <c r="AI1506" s="1"/>
      <c r="AJ1506" s="43"/>
      <c r="AK1506" s="324">
        <f t="shared" si="23"/>
        <v>0</v>
      </c>
    </row>
    <row r="1507" spans="31:37">
      <c r="AE1507" t="s">
        <v>7661</v>
      </c>
      <c r="AF1507" s="1" t="s">
        <v>7827</v>
      </c>
      <c r="AG1507" s="1"/>
      <c r="AH1507" s="1"/>
      <c r="AI1507" s="1"/>
      <c r="AJ1507" s="43"/>
      <c r="AK1507" s="324">
        <f t="shared" si="23"/>
        <v>0</v>
      </c>
    </row>
    <row r="1508" spans="31:37">
      <c r="AE1508" t="s">
        <v>7661</v>
      </c>
      <c r="AF1508" s="1" t="s">
        <v>7828</v>
      </c>
      <c r="AG1508" s="1"/>
      <c r="AH1508" s="1">
        <v>10</v>
      </c>
      <c r="AI1508" s="1"/>
      <c r="AJ1508" s="43"/>
      <c r="AK1508" s="324">
        <f t="shared" si="23"/>
        <v>0</v>
      </c>
    </row>
    <row r="1509" spans="31:37">
      <c r="AE1509" t="s">
        <v>7661</v>
      </c>
      <c r="AF1509" s="1" t="s">
        <v>7829</v>
      </c>
      <c r="AG1509" s="1"/>
      <c r="AH1509" s="1">
        <v>0.5</v>
      </c>
      <c r="AI1509" s="1"/>
      <c r="AJ1509" s="43"/>
      <c r="AK1509" s="324">
        <f t="shared" si="23"/>
        <v>0</v>
      </c>
    </row>
    <row r="1510" spans="31:37">
      <c r="AE1510" t="s">
        <v>7661</v>
      </c>
      <c r="AF1510" s="1" t="s">
        <v>7830</v>
      </c>
      <c r="AG1510" s="1"/>
      <c r="AH1510" s="1">
        <v>7.0000000000000007E-2</v>
      </c>
      <c r="AI1510" s="1"/>
      <c r="AJ1510" s="43"/>
      <c r="AK1510" s="324">
        <f t="shared" si="23"/>
        <v>0</v>
      </c>
    </row>
    <row r="1511" spans="31:37">
      <c r="AE1511" t="s">
        <v>7661</v>
      </c>
      <c r="AF1511" s="1" t="s">
        <v>7831</v>
      </c>
      <c r="AG1511" s="1"/>
      <c r="AH1511" s="1">
        <v>0.2</v>
      </c>
      <c r="AI1511" s="1"/>
      <c r="AJ1511" s="43"/>
      <c r="AK1511" s="324">
        <f t="shared" si="23"/>
        <v>0</v>
      </c>
    </row>
    <row r="1512" spans="31:37">
      <c r="AE1512" t="s">
        <v>7661</v>
      </c>
      <c r="AF1512" s="1" t="s">
        <v>7832</v>
      </c>
      <c r="AG1512" s="1"/>
      <c r="AH1512" s="1">
        <v>0.09</v>
      </c>
      <c r="AI1512" s="1"/>
      <c r="AJ1512" s="43"/>
      <c r="AK1512" s="324">
        <f t="shared" si="23"/>
        <v>0</v>
      </c>
    </row>
    <row r="1513" spans="31:37">
      <c r="AE1513" t="s">
        <v>7661</v>
      </c>
      <c r="AF1513" s="1" t="s">
        <v>7833</v>
      </c>
      <c r="AG1513" s="1"/>
      <c r="AH1513" s="1">
        <v>0.1</v>
      </c>
      <c r="AI1513" s="1"/>
      <c r="AJ1513" s="43"/>
      <c r="AK1513" s="324">
        <f t="shared" si="23"/>
        <v>0</v>
      </c>
    </row>
    <row r="1514" spans="31:37">
      <c r="AE1514" t="s">
        <v>7661</v>
      </c>
      <c r="AF1514" s="1" t="s">
        <v>7834</v>
      </c>
      <c r="AG1514" s="1"/>
      <c r="AH1514" s="1">
        <v>2</v>
      </c>
      <c r="AI1514" s="1"/>
      <c r="AJ1514" s="43"/>
      <c r="AK1514" s="324">
        <f t="shared" si="23"/>
        <v>0</v>
      </c>
    </row>
    <row r="1515" spans="31:37">
      <c r="AE1515" t="s">
        <v>7661</v>
      </c>
      <c r="AF1515" s="1" t="s">
        <v>7835</v>
      </c>
      <c r="AG1515" s="1"/>
      <c r="AH1515" s="1">
        <v>0.1</v>
      </c>
      <c r="AI1515" s="1"/>
      <c r="AJ1515" s="43"/>
      <c r="AK1515" s="324">
        <f t="shared" si="23"/>
        <v>0</v>
      </c>
    </row>
    <row r="1516" spans="31:37">
      <c r="AE1516" t="s">
        <v>7661</v>
      </c>
      <c r="AF1516" s="1" t="s">
        <v>7836</v>
      </c>
      <c r="AG1516" s="1"/>
      <c r="AH1516" s="1">
        <v>0.13</v>
      </c>
      <c r="AI1516" s="1"/>
      <c r="AJ1516" s="43"/>
      <c r="AK1516" s="324">
        <f t="shared" si="23"/>
        <v>0</v>
      </c>
    </row>
    <row r="1517" spans="31:37">
      <c r="AE1517" t="s">
        <v>7661</v>
      </c>
      <c r="AF1517" s="1" t="s">
        <v>7837</v>
      </c>
      <c r="AG1517" s="1"/>
      <c r="AH1517" s="1">
        <v>0.06</v>
      </c>
      <c r="AI1517" s="1"/>
      <c r="AJ1517" s="43"/>
      <c r="AK1517" s="324">
        <f t="shared" si="23"/>
        <v>0</v>
      </c>
    </row>
    <row r="1518" spans="31:37">
      <c r="AE1518" t="s">
        <v>7661</v>
      </c>
      <c r="AF1518" s="1" t="s">
        <v>7838</v>
      </c>
      <c r="AG1518" s="1"/>
      <c r="AH1518" s="1">
        <v>0.05</v>
      </c>
      <c r="AI1518" s="1"/>
      <c r="AJ1518" s="43"/>
      <c r="AK1518" s="324">
        <f t="shared" si="23"/>
        <v>0</v>
      </c>
    </row>
    <row r="1519" spans="31:37">
      <c r="AE1519" t="s">
        <v>7661</v>
      </c>
      <c r="AF1519" s="1" t="s">
        <v>7839</v>
      </c>
      <c r="AG1519" s="1"/>
      <c r="AH1519" s="1">
        <v>0.15</v>
      </c>
      <c r="AI1519" s="1"/>
      <c r="AJ1519" s="43"/>
      <c r="AK1519" s="324">
        <f t="shared" si="23"/>
        <v>0</v>
      </c>
    </row>
    <row r="1520" spans="31:37">
      <c r="AE1520" t="s">
        <v>7661</v>
      </c>
      <c r="AF1520" s="1" t="s">
        <v>7840</v>
      </c>
      <c r="AG1520" s="1"/>
      <c r="AH1520" s="1">
        <v>15</v>
      </c>
      <c r="AI1520" s="1"/>
      <c r="AJ1520" s="43"/>
      <c r="AK1520" s="324">
        <f t="shared" si="23"/>
        <v>0</v>
      </c>
    </row>
    <row r="1521" spans="31:37">
      <c r="AE1521" t="s">
        <v>7661</v>
      </c>
      <c r="AF1521" s="1" t="s">
        <v>7841</v>
      </c>
      <c r="AG1521" s="1"/>
      <c r="AH1521" s="1">
        <v>0.08</v>
      </c>
      <c r="AI1521" s="1"/>
      <c r="AJ1521" s="43"/>
      <c r="AK1521" s="324">
        <f t="shared" si="23"/>
        <v>0</v>
      </c>
    </row>
    <row r="1522" spans="31:37">
      <c r="AE1522" t="s">
        <v>7661</v>
      </c>
      <c r="AF1522" s="1" t="s">
        <v>7842</v>
      </c>
      <c r="AG1522" s="1"/>
      <c r="AH1522" s="1">
        <v>0.09</v>
      </c>
      <c r="AI1522" s="1"/>
      <c r="AJ1522" s="43"/>
      <c r="AK1522" s="324">
        <f t="shared" si="23"/>
        <v>0</v>
      </c>
    </row>
    <row r="1523" spans="31:37">
      <c r="AE1523" t="s">
        <v>7661</v>
      </c>
      <c r="AF1523" s="1" t="s">
        <v>7843</v>
      </c>
      <c r="AG1523" s="1"/>
      <c r="AH1523" s="1">
        <v>1</v>
      </c>
      <c r="AI1523" s="1"/>
      <c r="AJ1523" s="43"/>
      <c r="AK1523" s="324">
        <f t="shared" si="23"/>
        <v>0</v>
      </c>
    </row>
    <row r="1524" spans="31:37">
      <c r="AE1524" t="s">
        <v>7661</v>
      </c>
      <c r="AF1524" s="1" t="s">
        <v>7844</v>
      </c>
      <c r="AG1524" s="1"/>
      <c r="AH1524" s="1">
        <v>0.1</v>
      </c>
      <c r="AI1524" s="1"/>
      <c r="AJ1524" s="43"/>
      <c r="AK1524" s="324">
        <f t="shared" si="23"/>
        <v>0</v>
      </c>
    </row>
    <row r="1525" spans="31:37">
      <c r="AE1525" t="s">
        <v>7661</v>
      </c>
      <c r="AF1525" s="1" t="s">
        <v>7845</v>
      </c>
      <c r="AG1525" s="1"/>
      <c r="AH1525" s="1">
        <v>0.1</v>
      </c>
      <c r="AI1525" s="1"/>
      <c r="AJ1525" s="43"/>
      <c r="AK1525" s="324">
        <f t="shared" si="23"/>
        <v>0</v>
      </c>
    </row>
    <row r="1526" spans="31:37">
      <c r="AE1526" t="s">
        <v>7661</v>
      </c>
      <c r="AF1526" s="1" t="s">
        <v>7846</v>
      </c>
      <c r="AG1526" s="1"/>
      <c r="AH1526" s="1">
        <v>0.04</v>
      </c>
      <c r="AI1526" s="1"/>
      <c r="AJ1526" s="43"/>
      <c r="AK1526" s="324">
        <f t="shared" si="23"/>
        <v>0</v>
      </c>
    </row>
    <row r="1527" spans="31:37">
      <c r="AE1527" t="s">
        <v>7661</v>
      </c>
      <c r="AF1527" s="1" t="s">
        <v>7847</v>
      </c>
      <c r="AG1527" s="1"/>
      <c r="AH1527" s="1">
        <v>0.13</v>
      </c>
      <c r="AI1527" s="1"/>
      <c r="AJ1527" s="43"/>
      <c r="AK1527" s="324">
        <f t="shared" si="23"/>
        <v>0</v>
      </c>
    </row>
    <row r="1528" spans="31:37">
      <c r="AE1528" t="s">
        <v>7661</v>
      </c>
      <c r="AF1528" s="1" t="s">
        <v>7848</v>
      </c>
      <c r="AG1528" s="1"/>
      <c r="AH1528" s="1">
        <v>0.05</v>
      </c>
      <c r="AI1528" s="1"/>
      <c r="AJ1528" s="43"/>
      <c r="AK1528" s="324">
        <f t="shared" si="23"/>
        <v>0</v>
      </c>
    </row>
    <row r="1529" spans="31:37">
      <c r="AE1529" t="s">
        <v>7661</v>
      </c>
      <c r="AF1529" s="1" t="s">
        <v>7849</v>
      </c>
      <c r="AG1529" s="1"/>
      <c r="AH1529" s="1">
        <v>0.16999999999999998</v>
      </c>
      <c r="AI1529" s="1"/>
      <c r="AJ1529" s="43"/>
      <c r="AK1529" s="324">
        <f t="shared" si="23"/>
        <v>0</v>
      </c>
    </row>
    <row r="1530" spans="31:37">
      <c r="AE1530" t="s">
        <v>7661</v>
      </c>
      <c r="AF1530" s="1" t="s">
        <v>7850</v>
      </c>
      <c r="AG1530" s="1"/>
      <c r="AH1530" s="1">
        <v>0.2</v>
      </c>
      <c r="AI1530" s="1"/>
      <c r="AJ1530" s="43"/>
      <c r="AK1530" s="324">
        <f t="shared" si="23"/>
        <v>0</v>
      </c>
    </row>
    <row r="1531" spans="31:37">
      <c r="AE1531" t="s">
        <v>7661</v>
      </c>
      <c r="AF1531" s="1" t="s">
        <v>7851</v>
      </c>
      <c r="AG1531" s="1"/>
      <c r="AH1531" s="1">
        <v>0.05</v>
      </c>
      <c r="AI1531" s="1"/>
      <c r="AJ1531" s="43"/>
      <c r="AK1531" s="324">
        <f t="shared" si="23"/>
        <v>0</v>
      </c>
    </row>
    <row r="1532" spans="31:37">
      <c r="AE1532" t="s">
        <v>7661</v>
      </c>
      <c r="AF1532" s="1" t="s">
        <v>7852</v>
      </c>
      <c r="AG1532" s="1"/>
      <c r="AH1532" s="1">
        <v>0.5</v>
      </c>
      <c r="AI1532" s="1"/>
      <c r="AJ1532" s="43"/>
      <c r="AK1532" s="324">
        <f t="shared" si="23"/>
        <v>0</v>
      </c>
    </row>
    <row r="1533" spans="31:37">
      <c r="AE1533" t="s">
        <v>7661</v>
      </c>
      <c r="AF1533" s="1" t="s">
        <v>7853</v>
      </c>
      <c r="AG1533" s="1"/>
      <c r="AH1533" s="1">
        <v>0.5</v>
      </c>
      <c r="AI1533" s="1"/>
      <c r="AJ1533" s="43"/>
      <c r="AK1533" s="324">
        <f t="shared" si="23"/>
        <v>0</v>
      </c>
    </row>
    <row r="1534" spans="31:37">
      <c r="AE1534" t="s">
        <v>7661</v>
      </c>
      <c r="AF1534" s="1" t="s">
        <v>7854</v>
      </c>
      <c r="AG1534" s="1"/>
      <c r="AH1534" s="1">
        <v>0.5</v>
      </c>
      <c r="AI1534" s="1"/>
      <c r="AJ1534" s="43"/>
      <c r="AK1534" s="324">
        <f t="shared" si="23"/>
        <v>0</v>
      </c>
    </row>
    <row r="1535" spans="31:37">
      <c r="AE1535" t="s">
        <v>7661</v>
      </c>
      <c r="AF1535" s="1" t="s">
        <v>7855</v>
      </c>
      <c r="AG1535" s="1"/>
      <c r="AH1535" s="1">
        <v>0.08</v>
      </c>
      <c r="AI1535" s="1"/>
      <c r="AJ1535" s="43"/>
      <c r="AK1535" s="324">
        <f t="shared" si="23"/>
        <v>0</v>
      </c>
    </row>
    <row r="1536" spans="31:37">
      <c r="AE1536" t="s">
        <v>7661</v>
      </c>
      <c r="AF1536" s="1" t="s">
        <v>7856</v>
      </c>
      <c r="AG1536" s="1"/>
      <c r="AH1536" s="1">
        <v>0.5</v>
      </c>
      <c r="AI1536" s="1"/>
      <c r="AJ1536" s="43"/>
      <c r="AK1536" s="324">
        <f t="shared" si="23"/>
        <v>0</v>
      </c>
    </row>
    <row r="1537" spans="31:37">
      <c r="AE1537" t="s">
        <v>7661</v>
      </c>
      <c r="AF1537" s="1" t="s">
        <v>7857</v>
      </c>
      <c r="AG1537" s="1"/>
      <c r="AH1537" s="1">
        <v>1</v>
      </c>
      <c r="AI1537" s="1"/>
      <c r="AJ1537" s="43"/>
      <c r="AK1537" s="324">
        <f t="shared" si="23"/>
        <v>0</v>
      </c>
    </row>
    <row r="1538" spans="31:37">
      <c r="AE1538" t="s">
        <v>7661</v>
      </c>
      <c r="AF1538" s="1" t="s">
        <v>7858</v>
      </c>
      <c r="AG1538" s="1"/>
      <c r="AH1538" s="1">
        <v>0.08</v>
      </c>
      <c r="AI1538" s="1"/>
      <c r="AJ1538" s="43"/>
      <c r="AK1538" s="324">
        <f t="shared" si="23"/>
        <v>0</v>
      </c>
    </row>
    <row r="1539" spans="31:37">
      <c r="AE1539" t="s">
        <v>7661</v>
      </c>
      <c r="AF1539" s="1" t="s">
        <v>7859</v>
      </c>
      <c r="AG1539" s="1"/>
      <c r="AH1539" s="1">
        <v>0.04</v>
      </c>
      <c r="AI1539" s="1"/>
      <c r="AJ1539" s="43"/>
      <c r="AK1539" s="324">
        <f t="shared" si="23"/>
        <v>0</v>
      </c>
    </row>
    <row r="1540" spans="31:37">
      <c r="AE1540" t="s">
        <v>7661</v>
      </c>
      <c r="AF1540" s="1" t="s">
        <v>7860</v>
      </c>
      <c r="AG1540" s="1"/>
      <c r="AH1540" s="1">
        <v>3</v>
      </c>
      <c r="AI1540" s="1"/>
      <c r="AJ1540" s="43"/>
      <c r="AK1540" s="324">
        <f t="shared" ref="AK1540:AK1603" si="24">AJ1540*AH1540</f>
        <v>0</v>
      </c>
    </row>
    <row r="1541" spans="31:37">
      <c r="AE1541" t="s">
        <v>7661</v>
      </c>
      <c r="AF1541" s="1" t="s">
        <v>7861</v>
      </c>
      <c r="AG1541" s="1"/>
      <c r="AH1541" s="1">
        <v>0.25</v>
      </c>
      <c r="AI1541" s="1"/>
      <c r="AJ1541" s="43"/>
      <c r="AK1541" s="324">
        <f t="shared" si="24"/>
        <v>0</v>
      </c>
    </row>
    <row r="1542" spans="31:37">
      <c r="AE1542" t="s">
        <v>7661</v>
      </c>
      <c r="AF1542" s="1" t="s">
        <v>7862</v>
      </c>
      <c r="AG1542" s="1"/>
      <c r="AH1542" s="1">
        <v>0.06</v>
      </c>
      <c r="AI1542" s="1"/>
      <c r="AJ1542" s="43"/>
      <c r="AK1542" s="324">
        <f t="shared" si="24"/>
        <v>0</v>
      </c>
    </row>
    <row r="1543" spans="31:37">
      <c r="AE1543" t="s">
        <v>7661</v>
      </c>
      <c r="AF1543" s="1" t="s">
        <v>7863</v>
      </c>
      <c r="AG1543" s="1"/>
      <c r="AH1543" s="1">
        <v>7.0000000000000007E-2</v>
      </c>
      <c r="AI1543" s="1"/>
      <c r="AJ1543" s="43"/>
      <c r="AK1543" s="324">
        <f t="shared" si="24"/>
        <v>0</v>
      </c>
    </row>
    <row r="1544" spans="31:37">
      <c r="AE1544" t="s">
        <v>7661</v>
      </c>
      <c r="AF1544" s="1" t="s">
        <v>7864</v>
      </c>
      <c r="AG1544" s="1"/>
      <c r="AH1544" s="1">
        <v>0.7</v>
      </c>
      <c r="AI1544" s="1"/>
      <c r="AJ1544" s="43"/>
      <c r="AK1544" s="324">
        <f t="shared" si="24"/>
        <v>0</v>
      </c>
    </row>
    <row r="1545" spans="31:37">
      <c r="AE1545" t="s">
        <v>7661</v>
      </c>
      <c r="AF1545" s="1" t="s">
        <v>7865</v>
      </c>
      <c r="AG1545" s="1"/>
      <c r="AH1545" s="1">
        <v>0.08</v>
      </c>
      <c r="AI1545" s="1"/>
      <c r="AJ1545" s="43"/>
      <c r="AK1545" s="324">
        <f t="shared" si="24"/>
        <v>0</v>
      </c>
    </row>
    <row r="1546" spans="31:37">
      <c r="AE1546" t="s">
        <v>7661</v>
      </c>
      <c r="AF1546" s="1" t="s">
        <v>7866</v>
      </c>
      <c r="AG1546" s="1"/>
      <c r="AH1546" s="1">
        <v>0.3</v>
      </c>
      <c r="AI1546" s="1"/>
      <c r="AJ1546" s="43"/>
      <c r="AK1546" s="324">
        <f t="shared" si="24"/>
        <v>0</v>
      </c>
    </row>
    <row r="1547" spans="31:37">
      <c r="AE1547" t="s">
        <v>7661</v>
      </c>
      <c r="AF1547" s="1" t="s">
        <v>7867</v>
      </c>
      <c r="AG1547" s="1"/>
      <c r="AH1547" s="1">
        <v>1.5</v>
      </c>
      <c r="AI1547" s="1"/>
      <c r="AJ1547" s="43"/>
      <c r="AK1547" s="324">
        <f t="shared" si="24"/>
        <v>0</v>
      </c>
    </row>
    <row r="1548" spans="31:37">
      <c r="AE1548" t="s">
        <v>7661</v>
      </c>
      <c r="AF1548" s="1" t="s">
        <v>7868</v>
      </c>
      <c r="AG1548" s="1"/>
      <c r="AH1548" s="1">
        <v>2</v>
      </c>
      <c r="AI1548" s="1"/>
      <c r="AJ1548" s="43"/>
      <c r="AK1548" s="324">
        <f t="shared" si="24"/>
        <v>0</v>
      </c>
    </row>
    <row r="1549" spans="31:37">
      <c r="AE1549" t="s">
        <v>7661</v>
      </c>
      <c r="AF1549" s="1" t="s">
        <v>7869</v>
      </c>
      <c r="AG1549" s="1"/>
      <c r="AH1549" s="1">
        <v>1</v>
      </c>
      <c r="AI1549" s="1"/>
      <c r="AJ1549" s="43"/>
      <c r="AK1549" s="324">
        <f t="shared" si="24"/>
        <v>0</v>
      </c>
    </row>
    <row r="1550" spans="31:37">
      <c r="AE1550" t="s">
        <v>7661</v>
      </c>
      <c r="AF1550" s="1" t="s">
        <v>7870</v>
      </c>
      <c r="AG1550" s="1"/>
      <c r="AH1550" s="1">
        <v>0.2</v>
      </c>
      <c r="AI1550" s="1"/>
      <c r="AJ1550" s="43"/>
      <c r="AK1550" s="324">
        <f t="shared" si="24"/>
        <v>0</v>
      </c>
    </row>
    <row r="1551" spans="31:37">
      <c r="AE1551" t="s">
        <v>7661</v>
      </c>
      <c r="AF1551" s="1" t="s">
        <v>7871</v>
      </c>
      <c r="AG1551" s="1"/>
      <c r="AH1551" s="1">
        <v>2</v>
      </c>
      <c r="AI1551" s="1"/>
      <c r="AJ1551" s="43"/>
      <c r="AK1551" s="324">
        <f t="shared" si="24"/>
        <v>0</v>
      </c>
    </row>
    <row r="1552" spans="31:37">
      <c r="AE1552" t="s">
        <v>7661</v>
      </c>
      <c r="AF1552" s="1" t="s">
        <v>7872</v>
      </c>
      <c r="AG1552" s="1"/>
      <c r="AH1552" s="1">
        <v>0.1</v>
      </c>
      <c r="AI1552" s="1"/>
      <c r="AJ1552" s="43"/>
      <c r="AK1552" s="324">
        <f t="shared" si="24"/>
        <v>0</v>
      </c>
    </row>
    <row r="1553" spans="31:37">
      <c r="AE1553" t="s">
        <v>7661</v>
      </c>
      <c r="AF1553" s="1" t="s">
        <v>7873</v>
      </c>
      <c r="AG1553" s="1"/>
      <c r="AH1553" s="1">
        <v>0.3</v>
      </c>
      <c r="AI1553" s="1"/>
      <c r="AJ1553" s="43"/>
      <c r="AK1553" s="324">
        <f t="shared" si="24"/>
        <v>0</v>
      </c>
    </row>
    <row r="1554" spans="31:37">
      <c r="AE1554" t="s">
        <v>7661</v>
      </c>
      <c r="AF1554" s="1" t="s">
        <v>7874</v>
      </c>
      <c r="AG1554" s="1"/>
      <c r="AH1554" s="1">
        <v>0.5</v>
      </c>
      <c r="AI1554" s="1"/>
      <c r="AJ1554" s="43"/>
      <c r="AK1554" s="324">
        <f t="shared" si="24"/>
        <v>0</v>
      </c>
    </row>
    <row r="1555" spans="31:37">
      <c r="AE1555" t="s">
        <v>7661</v>
      </c>
      <c r="AF1555" s="1" t="s">
        <v>7875</v>
      </c>
      <c r="AG1555" s="1"/>
      <c r="AH1555" s="1">
        <v>25</v>
      </c>
      <c r="AI1555" s="1"/>
      <c r="AJ1555" s="43"/>
      <c r="AK1555" s="324">
        <f t="shared" si="24"/>
        <v>0</v>
      </c>
    </row>
    <row r="1556" spans="31:37">
      <c r="AE1556" t="s">
        <v>7661</v>
      </c>
      <c r="AF1556" s="1" t="s">
        <v>7876</v>
      </c>
      <c r="AG1556" s="1"/>
      <c r="AH1556" s="1">
        <v>10</v>
      </c>
      <c r="AI1556" s="1"/>
      <c r="AJ1556" s="43"/>
      <c r="AK1556" s="324">
        <f t="shared" si="24"/>
        <v>0</v>
      </c>
    </row>
    <row r="1557" spans="31:37">
      <c r="AE1557" t="s">
        <v>7661</v>
      </c>
      <c r="AF1557" s="1" t="s">
        <v>7877</v>
      </c>
      <c r="AG1557" s="1"/>
      <c r="AH1557" s="1">
        <v>3</v>
      </c>
      <c r="AI1557" s="1"/>
      <c r="AJ1557" s="43"/>
      <c r="AK1557" s="324">
        <f t="shared" si="24"/>
        <v>0</v>
      </c>
    </row>
    <row r="1558" spans="31:37">
      <c r="AE1558" t="s">
        <v>7661</v>
      </c>
      <c r="AF1558" s="1" t="s">
        <v>7878</v>
      </c>
      <c r="AG1558" s="1"/>
      <c r="AH1558" s="1">
        <v>1</v>
      </c>
      <c r="AI1558" s="1"/>
      <c r="AJ1558" s="43"/>
      <c r="AK1558" s="324">
        <f t="shared" si="24"/>
        <v>0</v>
      </c>
    </row>
    <row r="1559" spans="31:37">
      <c r="AE1559" t="s">
        <v>7661</v>
      </c>
      <c r="AF1559" s="1" t="s">
        <v>7879</v>
      </c>
      <c r="AG1559" s="1"/>
      <c r="AH1559" s="1">
        <v>0.3</v>
      </c>
      <c r="AI1559" s="1"/>
      <c r="AJ1559" s="43"/>
      <c r="AK1559" s="324">
        <f t="shared" si="24"/>
        <v>0</v>
      </c>
    </row>
    <row r="1560" spans="31:37">
      <c r="AE1560" t="s">
        <v>7661</v>
      </c>
      <c r="AF1560" s="1" t="s">
        <v>7880</v>
      </c>
      <c r="AG1560" s="1"/>
      <c r="AH1560" s="1">
        <v>0.1</v>
      </c>
      <c r="AI1560" s="1"/>
      <c r="AJ1560" s="43"/>
      <c r="AK1560" s="324">
        <f t="shared" si="24"/>
        <v>0</v>
      </c>
    </row>
    <row r="1561" spans="31:37">
      <c r="AE1561" t="s">
        <v>7661</v>
      </c>
      <c r="AF1561" s="1" t="s">
        <v>7881</v>
      </c>
      <c r="AG1561" s="1"/>
      <c r="AH1561" s="1">
        <v>0.1</v>
      </c>
      <c r="AI1561" s="1"/>
      <c r="AJ1561" s="43"/>
      <c r="AK1561" s="324">
        <f t="shared" si="24"/>
        <v>0</v>
      </c>
    </row>
    <row r="1562" spans="31:37">
      <c r="AE1562" t="s">
        <v>7661</v>
      </c>
      <c r="AF1562" s="1" t="s">
        <v>7882</v>
      </c>
      <c r="AG1562" s="1"/>
      <c r="AH1562" s="1">
        <v>0.5</v>
      </c>
      <c r="AI1562" s="1"/>
      <c r="AJ1562" s="43"/>
      <c r="AK1562" s="324">
        <f t="shared" si="24"/>
        <v>0</v>
      </c>
    </row>
    <row r="1563" spans="31:37">
      <c r="AE1563" t="s">
        <v>7661</v>
      </c>
      <c r="AF1563" s="1" t="s">
        <v>7883</v>
      </c>
      <c r="AG1563" s="1"/>
      <c r="AH1563" s="1">
        <v>4</v>
      </c>
      <c r="AI1563" s="1"/>
      <c r="AJ1563" s="43"/>
      <c r="AK1563" s="324">
        <f t="shared" si="24"/>
        <v>0</v>
      </c>
    </row>
    <row r="1564" spans="31:37">
      <c r="AE1564" t="s">
        <v>7661</v>
      </c>
      <c r="AF1564" s="1" t="s">
        <v>7884</v>
      </c>
      <c r="AG1564" s="1"/>
      <c r="AH1564" s="1">
        <v>5</v>
      </c>
      <c r="AI1564" s="1"/>
      <c r="AJ1564" s="43"/>
      <c r="AK1564" s="324">
        <f t="shared" si="24"/>
        <v>0</v>
      </c>
    </row>
    <row r="1565" spans="31:37">
      <c r="AE1565" t="s">
        <v>7661</v>
      </c>
      <c r="AF1565" s="1" t="s">
        <v>7885</v>
      </c>
      <c r="AG1565" s="1"/>
      <c r="AH1565" s="1">
        <v>6</v>
      </c>
      <c r="AI1565" s="1"/>
      <c r="AJ1565" s="43"/>
      <c r="AK1565" s="324">
        <f t="shared" si="24"/>
        <v>0</v>
      </c>
    </row>
    <row r="1566" spans="31:37">
      <c r="AE1566" t="s">
        <v>7661</v>
      </c>
      <c r="AF1566" s="1" t="s">
        <v>7886</v>
      </c>
      <c r="AG1566" s="1"/>
      <c r="AH1566" s="1">
        <v>0.7</v>
      </c>
      <c r="AI1566" s="1"/>
      <c r="AJ1566" s="43"/>
      <c r="AK1566" s="324">
        <f t="shared" si="24"/>
        <v>0</v>
      </c>
    </row>
    <row r="1567" spans="31:37">
      <c r="AE1567" t="s">
        <v>7661</v>
      </c>
      <c r="AF1567" s="1" t="s">
        <v>7887</v>
      </c>
      <c r="AG1567" s="1"/>
      <c r="AH1567" s="1">
        <v>0.1</v>
      </c>
      <c r="AI1567" s="1"/>
      <c r="AJ1567" s="43"/>
      <c r="AK1567" s="324">
        <f t="shared" si="24"/>
        <v>0</v>
      </c>
    </row>
    <row r="1568" spans="31:37">
      <c r="AE1568" t="s">
        <v>7661</v>
      </c>
      <c r="AF1568" s="1" t="s">
        <v>7888</v>
      </c>
      <c r="AG1568" s="1"/>
      <c r="AH1568" s="1">
        <v>0.2</v>
      </c>
      <c r="AI1568" s="1"/>
      <c r="AJ1568" s="43"/>
      <c r="AK1568" s="324">
        <f t="shared" si="24"/>
        <v>0</v>
      </c>
    </row>
    <row r="1569" spans="31:37">
      <c r="AE1569" t="s">
        <v>7661</v>
      </c>
      <c r="AF1569" s="1" t="s">
        <v>7889</v>
      </c>
      <c r="AG1569" s="1"/>
      <c r="AH1569" s="1">
        <v>0.09</v>
      </c>
      <c r="AI1569" s="1"/>
      <c r="AJ1569" s="43"/>
      <c r="AK1569" s="324">
        <f t="shared" si="24"/>
        <v>0</v>
      </c>
    </row>
    <row r="1570" spans="31:37">
      <c r="AE1570" t="s">
        <v>7661</v>
      </c>
      <c r="AF1570" s="1" t="s">
        <v>7890</v>
      </c>
      <c r="AG1570" s="1"/>
      <c r="AH1570" s="1">
        <v>0.06</v>
      </c>
      <c r="AI1570" s="1"/>
      <c r="AJ1570" s="43"/>
      <c r="AK1570" s="324">
        <f t="shared" si="24"/>
        <v>0</v>
      </c>
    </row>
    <row r="1571" spans="31:37">
      <c r="AE1571" t="s">
        <v>7661</v>
      </c>
      <c r="AF1571" s="1" t="s">
        <v>7891</v>
      </c>
      <c r="AG1571" s="1"/>
      <c r="AH1571" s="1">
        <v>120</v>
      </c>
      <c r="AI1571" s="1"/>
      <c r="AJ1571" s="43"/>
      <c r="AK1571" s="324">
        <f t="shared" si="24"/>
        <v>0</v>
      </c>
    </row>
    <row r="1572" spans="31:37">
      <c r="AE1572" t="s">
        <v>7661</v>
      </c>
      <c r="AF1572" s="1" t="s">
        <v>7892</v>
      </c>
      <c r="AG1572" s="1"/>
      <c r="AH1572" s="1">
        <v>0.7</v>
      </c>
      <c r="AI1572" s="1"/>
      <c r="AJ1572" s="43"/>
      <c r="AK1572" s="324">
        <f t="shared" si="24"/>
        <v>0</v>
      </c>
    </row>
    <row r="1573" spans="31:37">
      <c r="AE1573" t="s">
        <v>7661</v>
      </c>
      <c r="AF1573" s="1" t="s">
        <v>7893</v>
      </c>
      <c r="AG1573" s="1"/>
      <c r="AH1573" s="1">
        <v>4</v>
      </c>
      <c r="AI1573" s="1"/>
      <c r="AJ1573" s="43"/>
      <c r="AK1573" s="324">
        <f t="shared" si="24"/>
        <v>0</v>
      </c>
    </row>
    <row r="1574" spans="31:37">
      <c r="AE1574" t="s">
        <v>7661</v>
      </c>
      <c r="AF1574" s="1" t="s">
        <v>7894</v>
      </c>
      <c r="AG1574" s="1"/>
      <c r="AH1574" s="1">
        <v>2</v>
      </c>
      <c r="AI1574" s="1"/>
      <c r="AJ1574" s="43"/>
      <c r="AK1574" s="324">
        <f t="shared" si="24"/>
        <v>0</v>
      </c>
    </row>
    <row r="1575" spans="31:37">
      <c r="AE1575" t="s">
        <v>7661</v>
      </c>
      <c r="AF1575" s="1" t="s">
        <v>7895</v>
      </c>
      <c r="AG1575" s="1"/>
      <c r="AH1575" s="1">
        <v>15</v>
      </c>
      <c r="AI1575" s="1"/>
      <c r="AJ1575" s="43"/>
      <c r="AK1575" s="324">
        <f t="shared" si="24"/>
        <v>0</v>
      </c>
    </row>
    <row r="1576" spans="31:37">
      <c r="AE1576" t="s">
        <v>7661</v>
      </c>
      <c r="AF1576" s="1" t="s">
        <v>7896</v>
      </c>
      <c r="AG1576" s="1"/>
      <c r="AH1576" s="1">
        <v>4</v>
      </c>
      <c r="AI1576" s="1"/>
      <c r="AJ1576" s="43"/>
      <c r="AK1576" s="324">
        <f t="shared" si="24"/>
        <v>0</v>
      </c>
    </row>
    <row r="1577" spans="31:37">
      <c r="AE1577" t="s">
        <v>7661</v>
      </c>
      <c r="AF1577" s="1" t="s">
        <v>7897</v>
      </c>
      <c r="AG1577" s="1"/>
      <c r="AH1577" s="1">
        <v>5</v>
      </c>
      <c r="AI1577" s="1"/>
      <c r="AJ1577" s="43"/>
      <c r="AK1577" s="324">
        <f t="shared" si="24"/>
        <v>0</v>
      </c>
    </row>
    <row r="1578" spans="31:37">
      <c r="AE1578" t="s">
        <v>7661</v>
      </c>
      <c r="AF1578" s="1" t="s">
        <v>7898</v>
      </c>
      <c r="AG1578" s="1"/>
      <c r="AH1578" s="1">
        <v>200</v>
      </c>
      <c r="AI1578" s="1"/>
      <c r="AJ1578" s="43"/>
      <c r="AK1578" s="324">
        <f t="shared" si="24"/>
        <v>0</v>
      </c>
    </row>
    <row r="1579" spans="31:37">
      <c r="AE1579" t="s">
        <v>7661</v>
      </c>
      <c r="AF1579" s="1" t="s">
        <v>7899</v>
      </c>
      <c r="AG1579" s="1"/>
      <c r="AH1579" s="1">
        <v>1</v>
      </c>
      <c r="AI1579" s="1"/>
      <c r="AJ1579" s="43"/>
      <c r="AK1579" s="324">
        <f t="shared" si="24"/>
        <v>0</v>
      </c>
    </row>
    <row r="1580" spans="31:37">
      <c r="AE1580" t="s">
        <v>7661</v>
      </c>
      <c r="AF1580" s="1" t="s">
        <v>7900</v>
      </c>
      <c r="AG1580" s="1"/>
      <c r="AH1580" s="1">
        <v>0.8</v>
      </c>
      <c r="AI1580" s="1"/>
      <c r="AJ1580" s="43"/>
      <c r="AK1580" s="324">
        <f t="shared" si="24"/>
        <v>0</v>
      </c>
    </row>
    <row r="1581" spans="31:37">
      <c r="AE1581" t="s">
        <v>7661</v>
      </c>
      <c r="AF1581" s="1" t="s">
        <v>7901</v>
      </c>
      <c r="AG1581" s="1"/>
      <c r="AH1581" s="1">
        <v>8</v>
      </c>
      <c r="AI1581" s="1"/>
      <c r="AJ1581" s="43"/>
      <c r="AK1581" s="324">
        <f t="shared" si="24"/>
        <v>0</v>
      </c>
    </row>
    <row r="1582" spans="31:37">
      <c r="AE1582" t="s">
        <v>7661</v>
      </c>
      <c r="AF1582" s="1" t="s">
        <v>7902</v>
      </c>
      <c r="AG1582" s="1"/>
      <c r="AH1582" s="1">
        <v>8</v>
      </c>
      <c r="AI1582" s="1"/>
      <c r="AJ1582" s="43"/>
      <c r="AK1582" s="324">
        <f t="shared" si="24"/>
        <v>0</v>
      </c>
    </row>
    <row r="1583" spans="31:37">
      <c r="AE1583" t="s">
        <v>7661</v>
      </c>
      <c r="AF1583" s="1" t="s">
        <v>7903</v>
      </c>
      <c r="AG1583" s="1"/>
      <c r="AH1583" s="1">
        <v>4</v>
      </c>
      <c r="AI1583" s="1"/>
      <c r="AJ1583" s="43"/>
      <c r="AK1583" s="324">
        <f t="shared" si="24"/>
        <v>0</v>
      </c>
    </row>
    <row r="1584" spans="31:37">
      <c r="AE1584" t="s">
        <v>7661</v>
      </c>
      <c r="AF1584" s="1" t="s">
        <v>7904</v>
      </c>
      <c r="AG1584" s="1"/>
      <c r="AH1584" s="1">
        <v>0.6</v>
      </c>
      <c r="AI1584" s="1"/>
      <c r="AJ1584" s="43"/>
      <c r="AK1584" s="324">
        <f t="shared" si="24"/>
        <v>0</v>
      </c>
    </row>
    <row r="1585" spans="31:37">
      <c r="AE1585" t="s">
        <v>7661</v>
      </c>
      <c r="AF1585" s="1" t="s">
        <v>7905</v>
      </c>
      <c r="AG1585" s="1"/>
      <c r="AH1585" s="1">
        <v>0.5</v>
      </c>
      <c r="AI1585" s="1"/>
      <c r="AJ1585" s="43"/>
      <c r="AK1585" s="324">
        <f t="shared" si="24"/>
        <v>0</v>
      </c>
    </row>
    <row r="1586" spans="31:37">
      <c r="AE1586" t="s">
        <v>7661</v>
      </c>
      <c r="AF1586" s="1" t="s">
        <v>7906</v>
      </c>
      <c r="AG1586" s="1"/>
      <c r="AH1586" s="1">
        <v>0.9</v>
      </c>
      <c r="AI1586" s="1"/>
      <c r="AJ1586" s="43"/>
      <c r="AK1586" s="324">
        <f t="shared" si="24"/>
        <v>0</v>
      </c>
    </row>
    <row r="1587" spans="31:37">
      <c r="AE1587" t="s">
        <v>7661</v>
      </c>
      <c r="AF1587" s="1" t="s">
        <v>7907</v>
      </c>
      <c r="AG1587" s="1"/>
      <c r="AH1587" s="1">
        <v>0.8</v>
      </c>
      <c r="AI1587" s="1"/>
      <c r="AJ1587" s="43"/>
      <c r="AK1587" s="324">
        <f t="shared" si="24"/>
        <v>0</v>
      </c>
    </row>
    <row r="1588" spans="31:37">
      <c r="AE1588" t="s">
        <v>7661</v>
      </c>
      <c r="AF1588" s="1" t="s">
        <v>7908</v>
      </c>
      <c r="AG1588" s="1"/>
      <c r="AH1588" s="1">
        <v>0.7</v>
      </c>
      <c r="AI1588" s="1"/>
      <c r="AJ1588" s="43"/>
      <c r="AK1588" s="324">
        <f t="shared" si="24"/>
        <v>0</v>
      </c>
    </row>
    <row r="1589" spans="31:37">
      <c r="AE1589" t="s">
        <v>7661</v>
      </c>
      <c r="AF1589" s="1" t="s">
        <v>7909</v>
      </c>
      <c r="AG1589" s="1"/>
      <c r="AH1589" s="1">
        <v>5</v>
      </c>
      <c r="AI1589" s="1"/>
      <c r="AJ1589" s="43"/>
      <c r="AK1589" s="324">
        <f t="shared" si="24"/>
        <v>0</v>
      </c>
    </row>
    <row r="1590" spans="31:37">
      <c r="AE1590" t="s">
        <v>7661</v>
      </c>
      <c r="AF1590" s="1" t="s">
        <v>7910</v>
      </c>
      <c r="AG1590" s="1"/>
      <c r="AH1590" s="1">
        <v>7</v>
      </c>
      <c r="AI1590" s="1"/>
      <c r="AJ1590" s="43"/>
      <c r="AK1590" s="324">
        <f t="shared" si="24"/>
        <v>0</v>
      </c>
    </row>
    <row r="1591" spans="31:37">
      <c r="AE1591" t="s">
        <v>7661</v>
      </c>
      <c r="AF1591" s="1" t="s">
        <v>7911</v>
      </c>
      <c r="AG1591" s="1"/>
      <c r="AH1591" s="1">
        <v>4</v>
      </c>
      <c r="AI1591" s="1"/>
      <c r="AJ1591" s="43"/>
      <c r="AK1591" s="324">
        <f t="shared" si="24"/>
        <v>0</v>
      </c>
    </row>
    <row r="1592" spans="31:37">
      <c r="AE1592" t="s">
        <v>7661</v>
      </c>
      <c r="AF1592" s="1" t="s">
        <v>7912</v>
      </c>
      <c r="AG1592" s="1"/>
      <c r="AH1592" s="1">
        <v>0.5</v>
      </c>
      <c r="AI1592" s="1"/>
      <c r="AJ1592" s="43"/>
      <c r="AK1592" s="324">
        <f t="shared" si="24"/>
        <v>0</v>
      </c>
    </row>
    <row r="1593" spans="31:37">
      <c r="AE1593" t="s">
        <v>7661</v>
      </c>
      <c r="AF1593" s="1" t="s">
        <v>7913</v>
      </c>
      <c r="AG1593" s="1"/>
      <c r="AH1593" s="1"/>
      <c r="AI1593" s="1"/>
      <c r="AJ1593" s="43"/>
      <c r="AK1593" s="324">
        <f t="shared" si="24"/>
        <v>0</v>
      </c>
    </row>
    <row r="1594" spans="31:37">
      <c r="AE1594" t="s">
        <v>7661</v>
      </c>
      <c r="AF1594" s="1" t="s">
        <v>7914</v>
      </c>
      <c r="AG1594" s="1"/>
      <c r="AH1594" s="1">
        <v>10</v>
      </c>
      <c r="AI1594" s="1"/>
      <c r="AJ1594" s="43"/>
      <c r="AK1594" s="324">
        <f t="shared" si="24"/>
        <v>0</v>
      </c>
    </row>
    <row r="1595" spans="31:37">
      <c r="AE1595" t="s">
        <v>7661</v>
      </c>
      <c r="AF1595" s="1" t="s">
        <v>7915</v>
      </c>
      <c r="AG1595" s="1"/>
      <c r="AH1595" s="1">
        <v>3</v>
      </c>
      <c r="AI1595" s="1"/>
      <c r="AJ1595" s="43"/>
      <c r="AK1595" s="324">
        <f t="shared" si="24"/>
        <v>0</v>
      </c>
    </row>
    <row r="1596" spans="31:37">
      <c r="AE1596" t="s">
        <v>7661</v>
      </c>
      <c r="AF1596" s="1" t="s">
        <v>7916</v>
      </c>
      <c r="AG1596" s="1"/>
      <c r="AH1596" s="1">
        <v>3</v>
      </c>
      <c r="AI1596" s="1"/>
      <c r="AJ1596" s="43"/>
      <c r="AK1596" s="324">
        <f t="shared" si="24"/>
        <v>0</v>
      </c>
    </row>
    <row r="1597" spans="31:37">
      <c r="AE1597" t="s">
        <v>7661</v>
      </c>
      <c r="AF1597" s="1" t="s">
        <v>7917</v>
      </c>
      <c r="AG1597" s="1"/>
      <c r="AH1597" s="1">
        <v>3</v>
      </c>
      <c r="AI1597" s="1"/>
      <c r="AJ1597" s="43"/>
      <c r="AK1597" s="324">
        <f t="shared" si="24"/>
        <v>0</v>
      </c>
    </row>
    <row r="1598" spans="31:37">
      <c r="AE1598" t="s">
        <v>7661</v>
      </c>
      <c r="AF1598" s="1" t="s">
        <v>7918</v>
      </c>
      <c r="AG1598" s="1"/>
      <c r="AH1598" s="1">
        <v>3</v>
      </c>
      <c r="AI1598" s="1"/>
      <c r="AJ1598" s="43"/>
      <c r="AK1598" s="324">
        <f t="shared" si="24"/>
        <v>0</v>
      </c>
    </row>
    <row r="1599" spans="31:37">
      <c r="AE1599" t="s">
        <v>7661</v>
      </c>
      <c r="AF1599" s="1" t="s">
        <v>7919</v>
      </c>
      <c r="AG1599" s="1"/>
      <c r="AH1599" s="1">
        <v>5</v>
      </c>
      <c r="AI1599" s="1"/>
      <c r="AJ1599" s="43"/>
      <c r="AK1599" s="324">
        <f t="shared" si="24"/>
        <v>0</v>
      </c>
    </row>
    <row r="1600" spans="31:37">
      <c r="AE1600" t="s">
        <v>7661</v>
      </c>
      <c r="AF1600" s="1" t="s">
        <v>7920</v>
      </c>
      <c r="AG1600" s="1"/>
      <c r="AH1600" s="1">
        <v>100</v>
      </c>
      <c r="AI1600" s="1"/>
      <c r="AJ1600" s="43"/>
      <c r="AK1600" s="324">
        <f t="shared" si="24"/>
        <v>0</v>
      </c>
    </row>
    <row r="1601" spans="31:37">
      <c r="AE1601" t="s">
        <v>7661</v>
      </c>
      <c r="AF1601" s="1" t="s">
        <v>7921</v>
      </c>
      <c r="AG1601" s="1"/>
      <c r="AH1601" s="1">
        <v>200</v>
      </c>
      <c r="AI1601" s="1"/>
      <c r="AJ1601" s="43"/>
      <c r="AK1601" s="324">
        <f t="shared" si="24"/>
        <v>0</v>
      </c>
    </row>
    <row r="1602" spans="31:37">
      <c r="AE1602" t="s">
        <v>7661</v>
      </c>
      <c r="AF1602" s="1" t="s">
        <v>7922</v>
      </c>
      <c r="AG1602" s="1"/>
      <c r="AH1602" s="1">
        <v>28</v>
      </c>
      <c r="AI1602" s="1" t="s">
        <v>7923</v>
      </c>
      <c r="AJ1602" s="43"/>
      <c r="AK1602" s="324">
        <f t="shared" si="24"/>
        <v>0</v>
      </c>
    </row>
    <row r="1603" spans="31:37">
      <c r="AE1603" t="s">
        <v>7661</v>
      </c>
      <c r="AF1603" s="1" t="s">
        <v>7924</v>
      </c>
      <c r="AG1603" s="1"/>
      <c r="AH1603" s="1">
        <v>1</v>
      </c>
      <c r="AI1603" s="1" t="s">
        <v>7390</v>
      </c>
      <c r="AJ1603" s="43"/>
      <c r="AK1603" s="324">
        <f t="shared" si="24"/>
        <v>0</v>
      </c>
    </row>
    <row r="1604" spans="31:37">
      <c r="AE1604" t="s">
        <v>7661</v>
      </c>
      <c r="AF1604" s="1" t="s">
        <v>7925</v>
      </c>
      <c r="AG1604" s="1"/>
      <c r="AH1604" s="1">
        <v>16</v>
      </c>
      <c r="AI1604" s="1" t="s">
        <v>7926</v>
      </c>
      <c r="AJ1604" s="43"/>
      <c r="AK1604" s="324">
        <f t="shared" ref="AK1604:AK1667" si="25">AJ1604*AH1604</f>
        <v>0</v>
      </c>
    </row>
    <row r="1605" spans="31:37">
      <c r="AE1605" t="s">
        <v>7661</v>
      </c>
      <c r="AF1605" s="1" t="s">
        <v>7927</v>
      </c>
      <c r="AG1605" s="1"/>
      <c r="AH1605" s="1">
        <v>7</v>
      </c>
      <c r="AI1605" s="1" t="s">
        <v>7928</v>
      </c>
      <c r="AJ1605" s="43"/>
      <c r="AK1605" s="324">
        <f t="shared" si="25"/>
        <v>0</v>
      </c>
    </row>
    <row r="1606" spans="31:37">
      <c r="AE1606" t="s">
        <v>7661</v>
      </c>
      <c r="AF1606" s="1" t="s">
        <v>7929</v>
      </c>
      <c r="AG1606" s="1"/>
      <c r="AH1606" s="1">
        <v>0.2</v>
      </c>
      <c r="AI1606" s="1" t="s">
        <v>6588</v>
      </c>
      <c r="AJ1606" s="43"/>
      <c r="AK1606" s="324">
        <f t="shared" si="25"/>
        <v>0</v>
      </c>
    </row>
    <row r="1607" spans="31:37">
      <c r="AE1607" t="s">
        <v>7661</v>
      </c>
      <c r="AF1607" s="1" t="s">
        <v>7930</v>
      </c>
      <c r="AG1607" s="1"/>
      <c r="AH1607" s="1">
        <v>5</v>
      </c>
      <c r="AI1607" s="1"/>
      <c r="AJ1607" s="43"/>
      <c r="AK1607" s="324">
        <f t="shared" si="25"/>
        <v>0</v>
      </c>
    </row>
    <row r="1608" spans="31:37">
      <c r="AE1608" t="s">
        <v>7661</v>
      </c>
      <c r="AF1608" s="1" t="s">
        <v>7931</v>
      </c>
      <c r="AG1608" s="1"/>
      <c r="AH1608" s="1">
        <v>3</v>
      </c>
      <c r="AI1608" s="1"/>
      <c r="AJ1608" s="43"/>
      <c r="AK1608" s="324">
        <f t="shared" si="25"/>
        <v>0</v>
      </c>
    </row>
    <row r="1609" spans="31:37">
      <c r="AE1609" t="s">
        <v>7661</v>
      </c>
      <c r="AF1609" s="1" t="s">
        <v>7932</v>
      </c>
      <c r="AG1609" s="1"/>
      <c r="AH1609" s="1">
        <v>6</v>
      </c>
      <c r="AI1609" s="1"/>
      <c r="AJ1609" s="43"/>
      <c r="AK1609" s="324">
        <f t="shared" si="25"/>
        <v>0</v>
      </c>
    </row>
    <row r="1610" spans="31:37">
      <c r="AE1610" t="s">
        <v>7661</v>
      </c>
      <c r="AF1610" s="1" t="s">
        <v>7933</v>
      </c>
      <c r="AG1610" s="1"/>
      <c r="AH1610" s="1">
        <v>10</v>
      </c>
      <c r="AI1610" s="1"/>
      <c r="AJ1610" s="43"/>
      <c r="AK1610" s="324">
        <f t="shared" si="25"/>
        <v>0</v>
      </c>
    </row>
    <row r="1611" spans="31:37">
      <c r="AE1611" t="s">
        <v>7661</v>
      </c>
      <c r="AF1611" s="1" t="s">
        <v>7934</v>
      </c>
      <c r="AG1611" s="1"/>
      <c r="AH1611" s="1">
        <v>3</v>
      </c>
      <c r="AI1611" s="1"/>
      <c r="AJ1611" s="43"/>
      <c r="AK1611" s="324">
        <f t="shared" si="25"/>
        <v>0</v>
      </c>
    </row>
    <row r="1612" spans="31:37">
      <c r="AE1612" t="s">
        <v>7661</v>
      </c>
      <c r="AF1612" s="1" t="s">
        <v>7935</v>
      </c>
      <c r="AG1612" s="1"/>
      <c r="AH1612" s="1">
        <v>7</v>
      </c>
      <c r="AI1612" s="1"/>
      <c r="AJ1612" s="43"/>
      <c r="AK1612" s="324">
        <f t="shared" si="25"/>
        <v>0</v>
      </c>
    </row>
    <row r="1613" spans="31:37">
      <c r="AE1613" t="s">
        <v>7661</v>
      </c>
      <c r="AF1613" s="1" t="s">
        <v>7936</v>
      </c>
      <c r="AG1613" s="1"/>
      <c r="AH1613" s="1">
        <v>23</v>
      </c>
      <c r="AI1613" s="1" t="s">
        <v>7937</v>
      </c>
      <c r="AJ1613" s="43"/>
      <c r="AK1613" s="324">
        <f t="shared" si="25"/>
        <v>0</v>
      </c>
    </row>
    <row r="1614" spans="31:37">
      <c r="AE1614" t="s">
        <v>7661</v>
      </c>
      <c r="AF1614" s="1" t="s">
        <v>7938</v>
      </c>
      <c r="AG1614" s="1"/>
      <c r="AH1614" s="1">
        <v>2</v>
      </c>
      <c r="AI1614" s="1" t="s">
        <v>7939</v>
      </c>
      <c r="AJ1614" s="43"/>
      <c r="AK1614" s="324">
        <f t="shared" si="25"/>
        <v>0</v>
      </c>
    </row>
    <row r="1615" spans="31:37">
      <c r="AE1615" t="s">
        <v>7661</v>
      </c>
      <c r="AF1615" s="1" t="s">
        <v>7940</v>
      </c>
      <c r="AG1615" s="1"/>
      <c r="AH1615" s="1">
        <v>4</v>
      </c>
      <c r="AI1615" s="1" t="s">
        <v>7941</v>
      </c>
      <c r="AJ1615" s="43"/>
      <c r="AK1615" s="324">
        <f t="shared" si="25"/>
        <v>0</v>
      </c>
    </row>
    <row r="1616" spans="31:37">
      <c r="AE1616" t="s">
        <v>7661</v>
      </c>
      <c r="AF1616" s="1" t="s">
        <v>7942</v>
      </c>
      <c r="AG1616" s="1"/>
      <c r="AH1616" s="1">
        <v>10</v>
      </c>
      <c r="AI1616" s="1" t="s">
        <v>6523</v>
      </c>
      <c r="AJ1616" s="43"/>
      <c r="AK1616" s="324">
        <f t="shared" si="25"/>
        <v>0</v>
      </c>
    </row>
    <row r="1617" spans="31:37">
      <c r="AE1617" t="s">
        <v>7661</v>
      </c>
      <c r="AF1617" s="1" t="s">
        <v>7943</v>
      </c>
      <c r="AG1617" s="1"/>
      <c r="AH1617" s="1">
        <v>50</v>
      </c>
      <c r="AI1617" s="1" t="s">
        <v>7392</v>
      </c>
      <c r="AJ1617" s="43"/>
      <c r="AK1617" s="324">
        <f t="shared" si="25"/>
        <v>0</v>
      </c>
    </row>
    <row r="1618" spans="31:37">
      <c r="AE1618" t="s">
        <v>7661</v>
      </c>
      <c r="AF1618" s="1" t="s">
        <v>7944</v>
      </c>
      <c r="AG1618" s="1"/>
      <c r="AH1618" s="1">
        <v>10</v>
      </c>
      <c r="AI1618" s="1"/>
      <c r="AJ1618" s="43"/>
      <c r="AK1618" s="324">
        <f t="shared" si="25"/>
        <v>0</v>
      </c>
    </row>
    <row r="1619" spans="31:37">
      <c r="AE1619" t="s">
        <v>7661</v>
      </c>
      <c r="AF1619" s="1" t="s">
        <v>7945</v>
      </c>
      <c r="AG1619" s="1"/>
      <c r="AH1619" s="1">
        <v>3</v>
      </c>
      <c r="AI1619" s="1"/>
      <c r="AJ1619" s="43"/>
      <c r="AK1619" s="324">
        <f t="shared" si="25"/>
        <v>0</v>
      </c>
    </row>
    <row r="1620" spans="31:37">
      <c r="AE1620" t="s">
        <v>7661</v>
      </c>
      <c r="AF1620" s="1" t="s">
        <v>7946</v>
      </c>
      <c r="AG1620" s="1"/>
      <c r="AH1620" s="1">
        <v>4</v>
      </c>
      <c r="AI1620" s="1"/>
      <c r="AJ1620" s="43"/>
      <c r="AK1620" s="324">
        <f t="shared" si="25"/>
        <v>0</v>
      </c>
    </row>
    <row r="1621" spans="31:37">
      <c r="AE1621" t="s">
        <v>7661</v>
      </c>
      <c r="AF1621" s="1" t="s">
        <v>7947</v>
      </c>
      <c r="AG1621" s="1"/>
      <c r="AH1621" s="1">
        <v>0.5</v>
      </c>
      <c r="AI1621" s="1" t="s">
        <v>6530</v>
      </c>
      <c r="AJ1621" s="43"/>
      <c r="AK1621" s="324">
        <f t="shared" si="25"/>
        <v>0</v>
      </c>
    </row>
    <row r="1622" spans="31:37">
      <c r="AE1622" t="s">
        <v>7661</v>
      </c>
      <c r="AF1622" s="1" t="s">
        <v>7948</v>
      </c>
      <c r="AG1622" s="1"/>
      <c r="AH1622" s="1">
        <v>0.06</v>
      </c>
      <c r="AI1622" s="1" t="s">
        <v>7949</v>
      </c>
      <c r="AJ1622" s="43"/>
      <c r="AK1622" s="324">
        <f t="shared" si="25"/>
        <v>0</v>
      </c>
    </row>
    <row r="1623" spans="31:37">
      <c r="AE1623" t="s">
        <v>7661</v>
      </c>
      <c r="AF1623" s="1" t="s">
        <v>7950</v>
      </c>
      <c r="AG1623" s="1"/>
      <c r="AH1623" s="1">
        <v>2</v>
      </c>
      <c r="AI1623" s="1" t="s">
        <v>7951</v>
      </c>
      <c r="AJ1623" s="43"/>
      <c r="AK1623" s="324">
        <f t="shared" si="25"/>
        <v>0</v>
      </c>
    </row>
    <row r="1624" spans="31:37">
      <c r="AE1624" t="s">
        <v>7661</v>
      </c>
      <c r="AF1624" s="1" t="s">
        <v>7952</v>
      </c>
      <c r="AG1624" s="1"/>
      <c r="AH1624" s="1">
        <v>25</v>
      </c>
      <c r="AI1624" s="1" t="s">
        <v>7953</v>
      </c>
      <c r="AJ1624" s="43"/>
      <c r="AK1624" s="324">
        <f t="shared" si="25"/>
        <v>0</v>
      </c>
    </row>
    <row r="1625" spans="31:37">
      <c r="AE1625" t="s">
        <v>7661</v>
      </c>
      <c r="AF1625" s="1" t="s">
        <v>7954</v>
      </c>
      <c r="AG1625" s="1"/>
      <c r="AH1625" s="1">
        <v>0.6</v>
      </c>
      <c r="AI1625" s="1" t="s">
        <v>6535</v>
      </c>
      <c r="AJ1625" s="43"/>
      <c r="AK1625" s="324">
        <f t="shared" si="25"/>
        <v>0</v>
      </c>
    </row>
    <row r="1626" spans="31:37">
      <c r="AE1626" t="s">
        <v>7661</v>
      </c>
      <c r="AF1626" s="1" t="s">
        <v>7955</v>
      </c>
      <c r="AG1626" s="1"/>
      <c r="AH1626" s="1">
        <v>2</v>
      </c>
      <c r="AI1626" s="1" t="s">
        <v>7937</v>
      </c>
      <c r="AJ1626" s="43"/>
      <c r="AK1626" s="324">
        <f t="shared" si="25"/>
        <v>0</v>
      </c>
    </row>
    <row r="1627" spans="31:37">
      <c r="AE1627" t="s">
        <v>7661</v>
      </c>
      <c r="AF1627" s="1" t="s">
        <v>7956</v>
      </c>
      <c r="AG1627" s="1"/>
      <c r="AH1627" s="1">
        <v>5</v>
      </c>
      <c r="AI1627" s="1" t="s">
        <v>7951</v>
      </c>
      <c r="AJ1627" s="43"/>
      <c r="AK1627" s="324">
        <f t="shared" si="25"/>
        <v>0</v>
      </c>
    </row>
    <row r="1628" spans="31:37">
      <c r="AE1628" t="s">
        <v>7661</v>
      </c>
      <c r="AF1628" s="1" t="s">
        <v>7957</v>
      </c>
      <c r="AG1628" s="1"/>
      <c r="AH1628" s="1">
        <v>17</v>
      </c>
      <c r="AI1628" s="1" t="s">
        <v>7958</v>
      </c>
      <c r="AJ1628" s="43"/>
      <c r="AK1628" s="324">
        <f t="shared" si="25"/>
        <v>0</v>
      </c>
    </row>
    <row r="1629" spans="31:37">
      <c r="AE1629" t="s">
        <v>7661</v>
      </c>
      <c r="AF1629" s="1" t="s">
        <v>7959</v>
      </c>
      <c r="AG1629" s="1"/>
      <c r="AH1629" s="1">
        <v>120</v>
      </c>
      <c r="AI1629" s="1"/>
      <c r="AJ1629" s="43"/>
      <c r="AK1629" s="324">
        <f t="shared" si="25"/>
        <v>0</v>
      </c>
    </row>
    <row r="1630" spans="31:37">
      <c r="AE1630" t="s">
        <v>7661</v>
      </c>
      <c r="AF1630" s="1" t="s">
        <v>7960</v>
      </c>
      <c r="AG1630" s="1"/>
      <c r="AH1630" s="1">
        <v>400</v>
      </c>
      <c r="AI1630" s="1"/>
      <c r="AJ1630" s="43"/>
      <c r="AK1630" s="324">
        <f t="shared" si="25"/>
        <v>0</v>
      </c>
    </row>
    <row r="1631" spans="31:37">
      <c r="AE1631" t="s">
        <v>7661</v>
      </c>
      <c r="AF1631" s="1" t="s">
        <v>7961</v>
      </c>
      <c r="AG1631" s="1"/>
      <c r="AH1631" s="1">
        <v>1000</v>
      </c>
      <c r="AI1631" s="1"/>
      <c r="AJ1631" s="43"/>
      <c r="AK1631" s="324">
        <f t="shared" si="25"/>
        <v>0</v>
      </c>
    </row>
    <row r="1632" spans="31:37">
      <c r="AE1632" t="s">
        <v>7661</v>
      </c>
      <c r="AF1632" s="1" t="s">
        <v>7962</v>
      </c>
      <c r="AG1632" s="1"/>
      <c r="AH1632" s="1">
        <v>35</v>
      </c>
      <c r="AI1632" s="1"/>
      <c r="AJ1632" s="43"/>
      <c r="AK1632" s="324">
        <f t="shared" si="25"/>
        <v>0</v>
      </c>
    </row>
    <row r="1633" spans="31:37">
      <c r="AE1633" t="s">
        <v>7661</v>
      </c>
      <c r="AF1633" s="1" t="s">
        <v>7963</v>
      </c>
      <c r="AG1633" s="1"/>
      <c r="AH1633" s="1">
        <v>15</v>
      </c>
      <c r="AI1633" s="1"/>
      <c r="AJ1633" s="43"/>
      <c r="AK1633" s="324">
        <f t="shared" si="25"/>
        <v>0</v>
      </c>
    </row>
    <row r="1634" spans="31:37">
      <c r="AE1634" t="s">
        <v>7661</v>
      </c>
      <c r="AF1634" s="1" t="s">
        <v>7964</v>
      </c>
      <c r="AG1634" s="1"/>
      <c r="AH1634" s="1">
        <v>7</v>
      </c>
      <c r="AI1634" s="1"/>
      <c r="AJ1634" s="43"/>
      <c r="AK1634" s="324">
        <f t="shared" si="25"/>
        <v>0</v>
      </c>
    </row>
    <row r="1635" spans="31:37">
      <c r="AE1635" t="s">
        <v>7661</v>
      </c>
      <c r="AF1635" s="1" t="s">
        <v>7965</v>
      </c>
      <c r="AG1635" s="1"/>
      <c r="AH1635" s="1">
        <v>25</v>
      </c>
      <c r="AI1635" s="1"/>
      <c r="AJ1635" s="43"/>
      <c r="AK1635" s="324">
        <f t="shared" si="25"/>
        <v>0</v>
      </c>
    </row>
    <row r="1636" spans="31:37">
      <c r="AE1636" t="s">
        <v>7661</v>
      </c>
      <c r="AF1636" s="1" t="s">
        <v>7966</v>
      </c>
      <c r="AG1636" s="1"/>
      <c r="AH1636" s="1">
        <v>35</v>
      </c>
      <c r="AI1636" s="1" t="s">
        <v>7967</v>
      </c>
      <c r="AJ1636" s="43"/>
      <c r="AK1636" s="324">
        <f t="shared" si="25"/>
        <v>0</v>
      </c>
    </row>
    <row r="1637" spans="31:37">
      <c r="AE1637" t="s">
        <v>7661</v>
      </c>
      <c r="AF1637" s="1" t="s">
        <v>7968</v>
      </c>
      <c r="AG1637" s="1"/>
      <c r="AH1637" s="1">
        <v>9</v>
      </c>
      <c r="AI1637" s="1" t="s">
        <v>7969</v>
      </c>
      <c r="AJ1637" s="43"/>
      <c r="AK1637" s="324">
        <f t="shared" si="25"/>
        <v>0</v>
      </c>
    </row>
    <row r="1638" spans="31:37">
      <c r="AE1638" t="s">
        <v>7661</v>
      </c>
      <c r="AF1638" s="1" t="s">
        <v>7970</v>
      </c>
      <c r="AG1638" s="1"/>
      <c r="AH1638" s="1">
        <v>120</v>
      </c>
      <c r="AI1638" s="1" t="s">
        <v>7971</v>
      </c>
      <c r="AJ1638" s="43"/>
      <c r="AK1638" s="324">
        <f t="shared" si="25"/>
        <v>0</v>
      </c>
    </row>
    <row r="1639" spans="31:37">
      <c r="AE1639" t="s">
        <v>7661</v>
      </c>
      <c r="AF1639" s="1" t="s">
        <v>7972</v>
      </c>
      <c r="AG1639" s="1"/>
      <c r="AH1639" s="1">
        <v>18</v>
      </c>
      <c r="AI1639" s="1" t="s">
        <v>7969</v>
      </c>
      <c r="AJ1639" s="43"/>
      <c r="AK1639" s="324">
        <f t="shared" si="25"/>
        <v>0</v>
      </c>
    </row>
    <row r="1640" spans="31:37">
      <c r="AE1640" t="s">
        <v>7661</v>
      </c>
      <c r="AF1640" s="1" t="s">
        <v>7973</v>
      </c>
      <c r="AG1640" s="1"/>
      <c r="AH1640" s="1">
        <v>70</v>
      </c>
      <c r="AI1640" s="1" t="s">
        <v>7967</v>
      </c>
      <c r="AJ1640" s="43"/>
      <c r="AK1640" s="324">
        <f t="shared" si="25"/>
        <v>0</v>
      </c>
    </row>
    <row r="1641" spans="31:37">
      <c r="AE1641" t="s">
        <v>7661</v>
      </c>
      <c r="AF1641" s="1" t="s">
        <v>7974</v>
      </c>
      <c r="AG1641" s="1"/>
      <c r="AH1641" s="1">
        <v>50</v>
      </c>
      <c r="AI1641" s="1" t="s">
        <v>7953</v>
      </c>
      <c r="AJ1641" s="43"/>
      <c r="AK1641" s="324">
        <f t="shared" si="25"/>
        <v>0</v>
      </c>
    </row>
    <row r="1642" spans="31:37">
      <c r="AE1642" t="s">
        <v>7661</v>
      </c>
      <c r="AF1642" s="1" t="s">
        <v>7975</v>
      </c>
      <c r="AG1642" s="1"/>
      <c r="AH1642" s="1">
        <v>1.2</v>
      </c>
      <c r="AI1642" s="1" t="s">
        <v>6535</v>
      </c>
      <c r="AJ1642" s="43"/>
      <c r="AK1642" s="324">
        <f t="shared" si="25"/>
        <v>0</v>
      </c>
    </row>
    <row r="1643" spans="31:37">
      <c r="AE1643" t="s">
        <v>7661</v>
      </c>
      <c r="AF1643" s="1" t="s">
        <v>7976</v>
      </c>
      <c r="AG1643" s="1"/>
      <c r="AH1643" s="1">
        <v>4</v>
      </c>
      <c r="AI1643" s="1" t="s">
        <v>7937</v>
      </c>
      <c r="AJ1643" s="43"/>
      <c r="AK1643" s="324">
        <f t="shared" si="25"/>
        <v>0</v>
      </c>
    </row>
    <row r="1644" spans="31:37">
      <c r="AE1644" t="s">
        <v>7661</v>
      </c>
      <c r="AF1644" s="1" t="s">
        <v>7977</v>
      </c>
      <c r="AG1644" s="1"/>
      <c r="AH1644" s="1">
        <v>10</v>
      </c>
      <c r="AI1644" s="1" t="s">
        <v>7951</v>
      </c>
      <c r="AJ1644" s="43"/>
      <c r="AK1644" s="324">
        <f t="shared" si="25"/>
        <v>0</v>
      </c>
    </row>
    <row r="1645" spans="31:37">
      <c r="AE1645" t="s">
        <v>7661</v>
      </c>
      <c r="AF1645" s="1" t="s">
        <v>7978</v>
      </c>
      <c r="AG1645" s="1"/>
      <c r="AH1645" s="1">
        <v>34</v>
      </c>
      <c r="AI1645" s="1" t="s">
        <v>7958</v>
      </c>
      <c r="AJ1645" s="43"/>
      <c r="AK1645" s="324">
        <f t="shared" si="25"/>
        <v>0</v>
      </c>
    </row>
    <row r="1646" spans="31:37">
      <c r="AE1646" t="s">
        <v>7661</v>
      </c>
      <c r="AF1646" s="1" t="s">
        <v>7979</v>
      </c>
      <c r="AG1646" s="1"/>
      <c r="AH1646" s="1">
        <v>12</v>
      </c>
      <c r="AI1646" s="1"/>
      <c r="AJ1646" s="43"/>
      <c r="AK1646" s="324">
        <f t="shared" si="25"/>
        <v>0</v>
      </c>
    </row>
    <row r="1647" spans="31:37">
      <c r="AE1647" t="s">
        <v>7661</v>
      </c>
      <c r="AF1647" s="1" t="s">
        <v>7980</v>
      </c>
      <c r="AG1647" s="1"/>
      <c r="AH1647" s="1">
        <v>40</v>
      </c>
      <c r="AI1647" s="1"/>
      <c r="AJ1647" s="43"/>
      <c r="AK1647" s="324">
        <f t="shared" si="25"/>
        <v>0</v>
      </c>
    </row>
    <row r="1648" spans="31:37">
      <c r="AE1648" t="s">
        <v>7661</v>
      </c>
      <c r="AF1648" s="1" t="s">
        <v>7981</v>
      </c>
      <c r="AG1648" s="1"/>
      <c r="AH1648" s="1">
        <v>100</v>
      </c>
      <c r="AI1648" s="1"/>
      <c r="AJ1648" s="43"/>
      <c r="AK1648" s="324">
        <f t="shared" si="25"/>
        <v>0</v>
      </c>
    </row>
    <row r="1649" spans="31:37">
      <c r="AE1649" t="s">
        <v>7661</v>
      </c>
      <c r="AF1649" s="1" t="s">
        <v>7982</v>
      </c>
      <c r="AG1649" s="1"/>
      <c r="AH1649" s="1">
        <v>60</v>
      </c>
      <c r="AI1649" s="1" t="s">
        <v>7971</v>
      </c>
      <c r="AJ1649" s="43"/>
      <c r="AK1649" s="324">
        <f t="shared" si="25"/>
        <v>0</v>
      </c>
    </row>
    <row r="1650" spans="31:37">
      <c r="AE1650" t="s">
        <v>7661</v>
      </c>
      <c r="AF1650" s="1" t="s">
        <v>7983</v>
      </c>
      <c r="AG1650" s="1"/>
      <c r="AH1650" s="1">
        <v>3</v>
      </c>
      <c r="AI1650" s="1"/>
      <c r="AJ1650" s="43"/>
      <c r="AK1650" s="324">
        <f t="shared" si="25"/>
        <v>0</v>
      </c>
    </row>
    <row r="1651" spans="31:37">
      <c r="AE1651" t="s">
        <v>7661</v>
      </c>
      <c r="AF1651" s="1" t="s">
        <v>6554</v>
      </c>
      <c r="AG1651" s="1"/>
      <c r="AH1651" s="1"/>
      <c r="AI1651" s="1"/>
      <c r="AJ1651" s="43"/>
      <c r="AK1651" s="324">
        <f t="shared" si="25"/>
        <v>0</v>
      </c>
    </row>
    <row r="1652" spans="31:37">
      <c r="AE1652" t="s">
        <v>7661</v>
      </c>
      <c r="AF1652" s="1" t="s">
        <v>7984</v>
      </c>
      <c r="AG1652" s="1"/>
      <c r="AH1652" s="1"/>
      <c r="AI1652" s="1"/>
      <c r="AJ1652" s="43"/>
      <c r="AK1652" s="324">
        <f t="shared" si="25"/>
        <v>0</v>
      </c>
    </row>
    <row r="1653" spans="31:37">
      <c r="AE1653" t="s">
        <v>7661</v>
      </c>
      <c r="AF1653" s="1" t="s">
        <v>7985</v>
      </c>
      <c r="AG1653" s="1"/>
      <c r="AH1653" s="1"/>
      <c r="AI1653" s="1"/>
      <c r="AJ1653" s="43"/>
      <c r="AK1653" s="324">
        <f t="shared" si="25"/>
        <v>0</v>
      </c>
    </row>
    <row r="1654" spans="31:37">
      <c r="AE1654" t="s">
        <v>7661</v>
      </c>
      <c r="AF1654" s="1" t="s">
        <v>7986</v>
      </c>
      <c r="AG1654" s="1"/>
      <c r="AH1654" s="1">
        <v>1</v>
      </c>
      <c r="AI1654" s="1"/>
      <c r="AJ1654" s="43"/>
      <c r="AK1654" s="324">
        <f t="shared" si="25"/>
        <v>0</v>
      </c>
    </row>
    <row r="1655" spans="31:37">
      <c r="AE1655" t="s">
        <v>7661</v>
      </c>
      <c r="AF1655" s="1" t="s">
        <v>7987</v>
      </c>
      <c r="AG1655" s="1"/>
      <c r="AH1655" s="1"/>
      <c r="AI1655" s="1"/>
      <c r="AJ1655" s="43"/>
      <c r="AK1655" s="324">
        <f t="shared" si="25"/>
        <v>0</v>
      </c>
    </row>
    <row r="1656" spans="31:37">
      <c r="AE1656" t="s">
        <v>7661</v>
      </c>
      <c r="AF1656" s="1" t="s">
        <v>7988</v>
      </c>
      <c r="AG1656" s="1"/>
      <c r="AH1656" s="1">
        <v>0.09</v>
      </c>
      <c r="AI1656" s="1"/>
      <c r="AJ1656" s="43"/>
      <c r="AK1656" s="324">
        <f t="shared" si="25"/>
        <v>0</v>
      </c>
    </row>
    <row r="1657" spans="31:37">
      <c r="AE1657" t="s">
        <v>7661</v>
      </c>
      <c r="AF1657" s="1" t="s">
        <v>7989</v>
      </c>
      <c r="AG1657" s="1"/>
      <c r="AH1657" s="1">
        <v>0.12</v>
      </c>
      <c r="AI1657" s="1"/>
      <c r="AJ1657" s="43"/>
      <c r="AK1657" s="324">
        <f t="shared" si="25"/>
        <v>0</v>
      </c>
    </row>
    <row r="1658" spans="31:37">
      <c r="AE1658" t="s">
        <v>7661</v>
      </c>
      <c r="AF1658" s="1" t="s">
        <v>7990</v>
      </c>
      <c r="AG1658" s="1"/>
      <c r="AH1658" s="1">
        <v>0.1</v>
      </c>
      <c r="AI1658" s="1"/>
      <c r="AJ1658" s="43"/>
      <c r="AK1658" s="324">
        <f t="shared" si="25"/>
        <v>0</v>
      </c>
    </row>
    <row r="1659" spans="31:37">
      <c r="AE1659" t="s">
        <v>7661</v>
      </c>
      <c r="AF1659" s="1" t="s">
        <v>7991</v>
      </c>
      <c r="AG1659" s="1"/>
      <c r="AH1659" s="1">
        <v>0.06</v>
      </c>
      <c r="AI1659" s="1"/>
      <c r="AJ1659" s="43"/>
      <c r="AK1659" s="324">
        <f t="shared" si="25"/>
        <v>0</v>
      </c>
    </row>
    <row r="1660" spans="31:37">
      <c r="AE1660" t="s">
        <v>7661</v>
      </c>
      <c r="AF1660" s="1" t="s">
        <v>7992</v>
      </c>
      <c r="AG1660" s="1"/>
      <c r="AH1660" s="1">
        <v>5</v>
      </c>
      <c r="AI1660" s="1"/>
      <c r="AJ1660" s="43"/>
      <c r="AK1660" s="324">
        <f t="shared" si="25"/>
        <v>0</v>
      </c>
    </row>
    <row r="1661" spans="31:37">
      <c r="AE1661" t="s">
        <v>7661</v>
      </c>
      <c r="AF1661" s="1" t="s">
        <v>7993</v>
      </c>
      <c r="AG1661" s="1"/>
      <c r="AH1661" s="1">
        <v>0.8</v>
      </c>
      <c r="AI1661" s="1"/>
      <c r="AJ1661" s="43"/>
      <c r="AK1661" s="324">
        <f t="shared" si="25"/>
        <v>0</v>
      </c>
    </row>
    <row r="1662" spans="31:37">
      <c r="AE1662" t="s">
        <v>7661</v>
      </c>
      <c r="AF1662" s="1" t="s">
        <v>7994</v>
      </c>
      <c r="AG1662" s="1"/>
      <c r="AH1662" s="1"/>
      <c r="AI1662" s="1"/>
      <c r="AJ1662" s="43"/>
      <c r="AK1662" s="324">
        <f t="shared" si="25"/>
        <v>0</v>
      </c>
    </row>
    <row r="1663" spans="31:37">
      <c r="AE1663" t="s">
        <v>7661</v>
      </c>
      <c r="AF1663" s="1" t="s">
        <v>7988</v>
      </c>
      <c r="AG1663" s="1"/>
      <c r="AH1663" s="1">
        <v>1</v>
      </c>
      <c r="AI1663" s="1"/>
      <c r="AJ1663" s="43"/>
      <c r="AK1663" s="324">
        <f t="shared" si="25"/>
        <v>0</v>
      </c>
    </row>
    <row r="1664" spans="31:37">
      <c r="AE1664" t="s">
        <v>7661</v>
      </c>
      <c r="AF1664" s="1" t="s">
        <v>7990</v>
      </c>
      <c r="AG1664" s="1"/>
      <c r="AH1664" s="1">
        <v>1.5</v>
      </c>
      <c r="AI1664" s="1"/>
      <c r="AJ1664" s="43"/>
      <c r="AK1664" s="324">
        <f t="shared" si="25"/>
        <v>0</v>
      </c>
    </row>
    <row r="1665" spans="31:37">
      <c r="AE1665" t="s">
        <v>7661</v>
      </c>
      <c r="AF1665" s="1" t="s">
        <v>7989</v>
      </c>
      <c r="AG1665" s="1"/>
      <c r="AH1665" s="1">
        <v>2</v>
      </c>
      <c r="AI1665" s="1"/>
      <c r="AJ1665" s="43"/>
      <c r="AK1665" s="324">
        <f t="shared" si="25"/>
        <v>0</v>
      </c>
    </row>
    <row r="1666" spans="31:37">
      <c r="AE1666" t="s">
        <v>7661</v>
      </c>
      <c r="AF1666" s="1" t="s">
        <v>7995</v>
      </c>
      <c r="AG1666" s="1"/>
      <c r="AH1666" s="1">
        <v>0.03</v>
      </c>
      <c r="AI1666" s="1"/>
      <c r="AJ1666" s="43"/>
      <c r="AK1666" s="324">
        <f t="shared" si="25"/>
        <v>0</v>
      </c>
    </row>
    <row r="1667" spans="31:37">
      <c r="AE1667" t="s">
        <v>7661</v>
      </c>
      <c r="AF1667" s="1" t="s">
        <v>7996</v>
      </c>
      <c r="AG1667" s="1"/>
      <c r="AH1667" s="1">
        <v>0.1</v>
      </c>
      <c r="AI1667" s="1"/>
      <c r="AJ1667" s="43"/>
      <c r="AK1667" s="324">
        <f t="shared" si="25"/>
        <v>0</v>
      </c>
    </row>
    <row r="1668" spans="31:37">
      <c r="AE1668" t="s">
        <v>7661</v>
      </c>
      <c r="AF1668" s="1" t="s">
        <v>7997</v>
      </c>
      <c r="AG1668" s="1"/>
      <c r="AH1668" s="1">
        <v>7</v>
      </c>
      <c r="AI1668" s="1"/>
      <c r="AJ1668" s="43"/>
      <c r="AK1668" s="324">
        <f t="shared" ref="AK1668:AK1731" si="26">AJ1668*AH1668</f>
        <v>0</v>
      </c>
    </row>
    <row r="1669" spans="31:37">
      <c r="AE1669" t="s">
        <v>7661</v>
      </c>
      <c r="AF1669" s="1" t="s">
        <v>7998</v>
      </c>
      <c r="AG1669" s="1"/>
      <c r="AH1669" s="1"/>
      <c r="AI1669" s="1"/>
      <c r="AJ1669" s="43"/>
      <c r="AK1669" s="324">
        <f t="shared" si="26"/>
        <v>0</v>
      </c>
    </row>
    <row r="1670" spans="31:37">
      <c r="AE1670" t="s">
        <v>7661</v>
      </c>
      <c r="AF1670" s="1" t="s">
        <v>7999</v>
      </c>
      <c r="AG1670" s="1"/>
      <c r="AH1670" s="1">
        <v>1</v>
      </c>
      <c r="AI1670" s="1"/>
      <c r="AJ1670" s="43"/>
      <c r="AK1670" s="324">
        <f t="shared" si="26"/>
        <v>0</v>
      </c>
    </row>
    <row r="1671" spans="31:37">
      <c r="AE1671" t="s">
        <v>7661</v>
      </c>
      <c r="AF1671" s="1" t="s">
        <v>8000</v>
      </c>
      <c r="AG1671" s="1"/>
      <c r="AH1671" s="1">
        <v>0.8</v>
      </c>
      <c r="AI1671" s="1"/>
      <c r="AJ1671" s="43"/>
      <c r="AK1671" s="324">
        <f t="shared" si="26"/>
        <v>0</v>
      </c>
    </row>
    <row r="1672" spans="31:37">
      <c r="AE1672" t="s">
        <v>7661</v>
      </c>
      <c r="AF1672" s="1" t="s">
        <v>8001</v>
      </c>
      <c r="AG1672" s="1"/>
      <c r="AH1672" s="1">
        <v>3</v>
      </c>
      <c r="AI1672" s="1"/>
      <c r="AJ1672" s="43"/>
      <c r="AK1672" s="324">
        <f t="shared" si="26"/>
        <v>0</v>
      </c>
    </row>
    <row r="1673" spans="31:37">
      <c r="AE1673" t="s">
        <v>7661</v>
      </c>
      <c r="AF1673" s="1" t="s">
        <v>8002</v>
      </c>
      <c r="AG1673" s="1"/>
      <c r="AH1673" s="1"/>
      <c r="AI1673" s="1"/>
      <c r="AJ1673" s="43"/>
      <c r="AK1673" s="324">
        <f t="shared" si="26"/>
        <v>0</v>
      </c>
    </row>
    <row r="1674" spans="31:37">
      <c r="AE1674" t="s">
        <v>7661</v>
      </c>
      <c r="AF1674" s="1" t="s">
        <v>7988</v>
      </c>
      <c r="AG1674" s="1"/>
      <c r="AH1674" s="1">
        <v>0.9</v>
      </c>
      <c r="AI1674" s="1"/>
      <c r="AJ1674" s="43"/>
      <c r="AK1674" s="324">
        <f t="shared" si="26"/>
        <v>0</v>
      </c>
    </row>
    <row r="1675" spans="31:37">
      <c r="AE1675" t="s">
        <v>7661</v>
      </c>
      <c r="AF1675" s="1" t="s">
        <v>7990</v>
      </c>
      <c r="AG1675" s="1"/>
      <c r="AH1675" s="1">
        <v>1.4</v>
      </c>
      <c r="AI1675" s="1"/>
      <c r="AJ1675" s="43"/>
      <c r="AK1675" s="324">
        <f t="shared" si="26"/>
        <v>0</v>
      </c>
    </row>
    <row r="1676" spans="31:37">
      <c r="AE1676" t="s">
        <v>7661</v>
      </c>
      <c r="AF1676" s="1" t="s">
        <v>7989</v>
      </c>
      <c r="AG1676" s="1"/>
      <c r="AH1676" s="1">
        <v>2</v>
      </c>
      <c r="AI1676" s="1"/>
      <c r="AJ1676" s="43"/>
      <c r="AK1676" s="324">
        <f t="shared" si="26"/>
        <v>0</v>
      </c>
    </row>
    <row r="1677" spans="31:37">
      <c r="AE1677" t="s">
        <v>7661</v>
      </c>
      <c r="AF1677" s="1" t="s">
        <v>8003</v>
      </c>
      <c r="AG1677" s="1"/>
      <c r="AH1677" s="1"/>
      <c r="AI1677" s="1"/>
      <c r="AJ1677" s="43"/>
      <c r="AK1677" s="324">
        <f t="shared" si="26"/>
        <v>0</v>
      </c>
    </row>
    <row r="1678" spans="31:37">
      <c r="AE1678" t="s">
        <v>7661</v>
      </c>
      <c r="AF1678" s="1" t="s">
        <v>8004</v>
      </c>
      <c r="AG1678" s="1"/>
      <c r="AH1678" s="1">
        <v>5</v>
      </c>
      <c r="AI1678" s="1"/>
      <c r="AJ1678" s="43"/>
      <c r="AK1678" s="324">
        <f t="shared" si="26"/>
        <v>0</v>
      </c>
    </row>
    <row r="1679" spans="31:37">
      <c r="AE1679" t="s">
        <v>7661</v>
      </c>
      <c r="AF1679" s="1" t="s">
        <v>8005</v>
      </c>
      <c r="AG1679" s="1"/>
      <c r="AH1679" s="1">
        <v>4</v>
      </c>
      <c r="AI1679" s="1"/>
      <c r="AJ1679" s="43"/>
      <c r="AK1679" s="324">
        <f t="shared" si="26"/>
        <v>0</v>
      </c>
    </row>
    <row r="1680" spans="31:37">
      <c r="AE1680" t="s">
        <v>7661</v>
      </c>
      <c r="AF1680" s="1" t="s">
        <v>8006</v>
      </c>
      <c r="AG1680" s="1"/>
      <c r="AH1680" s="1">
        <v>14</v>
      </c>
      <c r="AI1680" s="1"/>
      <c r="AJ1680" s="43"/>
      <c r="AK1680" s="324">
        <f t="shared" si="26"/>
        <v>0</v>
      </c>
    </row>
    <row r="1681" spans="31:37">
      <c r="AE1681" t="s">
        <v>7661</v>
      </c>
      <c r="AF1681" s="1" t="s">
        <v>8007</v>
      </c>
      <c r="AG1681" s="1"/>
      <c r="AH1681" s="1">
        <v>17</v>
      </c>
      <c r="AI1681" s="1"/>
      <c r="AJ1681" s="43"/>
      <c r="AK1681" s="324">
        <f t="shared" si="26"/>
        <v>0</v>
      </c>
    </row>
    <row r="1682" spans="31:37">
      <c r="AE1682" t="s">
        <v>7661</v>
      </c>
      <c r="AF1682" s="1" t="s">
        <v>8008</v>
      </c>
      <c r="AG1682" s="1"/>
      <c r="AH1682" s="1">
        <v>3</v>
      </c>
      <c r="AI1682" s="1"/>
      <c r="AJ1682" s="43"/>
      <c r="AK1682" s="324">
        <f t="shared" si="26"/>
        <v>0</v>
      </c>
    </row>
    <row r="1683" spans="31:37">
      <c r="AE1683" t="s">
        <v>7661</v>
      </c>
      <c r="AF1683" s="1" t="s">
        <v>8009</v>
      </c>
      <c r="AG1683" s="1"/>
      <c r="AH1683" s="1">
        <v>25</v>
      </c>
      <c r="AI1683" s="1"/>
      <c r="AJ1683" s="43"/>
      <c r="AK1683" s="324">
        <f t="shared" si="26"/>
        <v>0</v>
      </c>
    </row>
    <row r="1684" spans="31:37">
      <c r="AE1684" t="s">
        <v>7661</v>
      </c>
      <c r="AF1684" s="1" t="s">
        <v>8010</v>
      </c>
      <c r="AG1684" s="1"/>
      <c r="AH1684" s="1">
        <v>2</v>
      </c>
      <c r="AI1684" s="1"/>
      <c r="AJ1684" s="43"/>
      <c r="AK1684" s="324">
        <f t="shared" si="26"/>
        <v>0</v>
      </c>
    </row>
    <row r="1685" spans="31:37">
      <c r="AE1685" t="s">
        <v>7661</v>
      </c>
      <c r="AF1685" s="1" t="s">
        <v>8011</v>
      </c>
      <c r="AG1685" s="1"/>
      <c r="AH1685" s="1">
        <v>22</v>
      </c>
      <c r="AI1685" s="1"/>
      <c r="AJ1685" s="43"/>
      <c r="AK1685" s="324">
        <f t="shared" si="26"/>
        <v>0</v>
      </c>
    </row>
    <row r="1686" spans="31:37">
      <c r="AE1686" t="s">
        <v>7661</v>
      </c>
      <c r="AF1686" s="1" t="s">
        <v>8012</v>
      </c>
      <c r="AG1686" s="1"/>
      <c r="AH1686" s="1">
        <v>24</v>
      </c>
      <c r="AI1686" s="1"/>
      <c r="AJ1686" s="43"/>
      <c r="AK1686" s="324">
        <f t="shared" si="26"/>
        <v>0</v>
      </c>
    </row>
    <row r="1687" spans="31:37">
      <c r="AE1687" t="s">
        <v>7661</v>
      </c>
      <c r="AF1687" s="1" t="s">
        <v>8013</v>
      </c>
      <c r="AG1687" s="1"/>
      <c r="AH1687" s="1">
        <v>8</v>
      </c>
      <c r="AI1687" s="1"/>
      <c r="AJ1687" s="43"/>
      <c r="AK1687" s="324">
        <f t="shared" si="26"/>
        <v>0</v>
      </c>
    </row>
    <row r="1688" spans="31:37">
      <c r="AE1688" t="s">
        <v>7661</v>
      </c>
      <c r="AF1688" s="1" t="s">
        <v>8014</v>
      </c>
      <c r="AG1688" s="1"/>
      <c r="AH1688" s="1">
        <v>12</v>
      </c>
      <c r="AI1688" s="1"/>
      <c r="AJ1688" s="43"/>
      <c r="AK1688" s="324">
        <f t="shared" si="26"/>
        <v>0</v>
      </c>
    </row>
    <row r="1689" spans="31:37">
      <c r="AE1689" t="s">
        <v>7661</v>
      </c>
      <c r="AF1689" s="1" t="s">
        <v>8015</v>
      </c>
      <c r="AG1689" s="1"/>
      <c r="AH1689" s="1">
        <v>15</v>
      </c>
      <c r="AI1689" s="1"/>
      <c r="AJ1689" s="43"/>
      <c r="AK1689" s="324">
        <f t="shared" si="26"/>
        <v>0</v>
      </c>
    </row>
    <row r="1690" spans="31:37">
      <c r="AE1690" t="s">
        <v>7661</v>
      </c>
      <c r="AF1690" s="1" t="s">
        <v>8016</v>
      </c>
      <c r="AG1690" s="1"/>
      <c r="AH1690" s="1">
        <v>2</v>
      </c>
      <c r="AI1690" s="1"/>
      <c r="AJ1690" s="43"/>
      <c r="AK1690" s="324">
        <f t="shared" si="26"/>
        <v>0</v>
      </c>
    </row>
    <row r="1691" spans="31:37">
      <c r="AE1691" t="s">
        <v>7661</v>
      </c>
      <c r="AF1691" s="1" t="s">
        <v>8017</v>
      </c>
      <c r="AG1691" s="1"/>
      <c r="AH1691" s="1">
        <v>11</v>
      </c>
      <c r="AI1691" s="1"/>
      <c r="AJ1691" s="43"/>
      <c r="AK1691" s="324">
        <f t="shared" si="26"/>
        <v>0</v>
      </c>
    </row>
    <row r="1692" spans="31:37">
      <c r="AE1692" t="s">
        <v>7661</v>
      </c>
      <c r="AF1692" s="1" t="s">
        <v>8018</v>
      </c>
      <c r="AG1692" s="1"/>
      <c r="AH1692" s="1">
        <v>15</v>
      </c>
      <c r="AI1692" s="1"/>
      <c r="AJ1692" s="43"/>
      <c r="AK1692" s="324">
        <f t="shared" si="26"/>
        <v>0</v>
      </c>
    </row>
    <row r="1693" spans="31:37">
      <c r="AE1693" t="s">
        <v>7661</v>
      </c>
      <c r="AF1693" s="1" t="s">
        <v>8019</v>
      </c>
      <c r="AG1693" s="1"/>
      <c r="AH1693" s="1">
        <v>6</v>
      </c>
      <c r="AI1693" s="1"/>
      <c r="AJ1693" s="43"/>
      <c r="AK1693" s="324">
        <f t="shared" si="26"/>
        <v>0</v>
      </c>
    </row>
    <row r="1694" spans="31:37">
      <c r="AE1694" t="s">
        <v>7661</v>
      </c>
      <c r="AF1694" s="1" t="s">
        <v>8020</v>
      </c>
      <c r="AG1694" s="1"/>
      <c r="AH1694" s="1">
        <v>2</v>
      </c>
      <c r="AI1694" s="1"/>
      <c r="AJ1694" s="43"/>
      <c r="AK1694" s="324">
        <f t="shared" si="26"/>
        <v>0</v>
      </c>
    </row>
    <row r="1695" spans="31:37">
      <c r="AE1695" t="s">
        <v>7661</v>
      </c>
      <c r="AF1695" s="1" t="s">
        <v>8021</v>
      </c>
      <c r="AG1695" s="1"/>
      <c r="AH1695" s="1">
        <v>25</v>
      </c>
      <c r="AI1695" s="1"/>
      <c r="AJ1695" s="43"/>
      <c r="AK1695" s="324">
        <f t="shared" si="26"/>
        <v>0</v>
      </c>
    </row>
    <row r="1696" spans="31:37">
      <c r="AE1696" t="s">
        <v>7661</v>
      </c>
      <c r="AF1696" s="1" t="s">
        <v>8022</v>
      </c>
      <c r="AG1696" s="1"/>
      <c r="AH1696" s="1">
        <v>8</v>
      </c>
      <c r="AI1696" s="1"/>
      <c r="AJ1696" s="43"/>
      <c r="AK1696" s="324">
        <f t="shared" si="26"/>
        <v>0</v>
      </c>
    </row>
    <row r="1697" spans="31:37">
      <c r="AE1697" t="s">
        <v>7661</v>
      </c>
      <c r="AF1697" s="1" t="s">
        <v>8023</v>
      </c>
      <c r="AG1697" s="1"/>
      <c r="AH1697" s="1"/>
      <c r="AI1697" s="1"/>
      <c r="AJ1697" s="43"/>
      <c r="AK1697" s="324">
        <f t="shared" si="26"/>
        <v>0</v>
      </c>
    </row>
    <row r="1698" spans="31:37">
      <c r="AE1698" t="s">
        <v>7661</v>
      </c>
      <c r="AF1698" s="1" t="s">
        <v>8024</v>
      </c>
      <c r="AG1698" s="1"/>
      <c r="AH1698" s="1">
        <v>0.7</v>
      </c>
      <c r="AI1698" s="1"/>
      <c r="AJ1698" s="43"/>
      <c r="AK1698" s="324">
        <f t="shared" si="26"/>
        <v>0</v>
      </c>
    </row>
    <row r="1699" spans="31:37">
      <c r="AE1699" t="s">
        <v>7661</v>
      </c>
      <c r="AF1699" s="1" t="s">
        <v>8025</v>
      </c>
      <c r="AG1699" s="1"/>
      <c r="AH1699" s="1">
        <v>0.09</v>
      </c>
      <c r="AI1699" s="1"/>
      <c r="AJ1699" s="43"/>
      <c r="AK1699" s="324">
        <f t="shared" si="26"/>
        <v>0</v>
      </c>
    </row>
    <row r="1700" spans="31:37">
      <c r="AE1700" t="s">
        <v>7661</v>
      </c>
      <c r="AF1700" s="1" t="s">
        <v>8026</v>
      </c>
      <c r="AG1700" s="1"/>
      <c r="AH1700" s="1">
        <v>8</v>
      </c>
      <c r="AI1700" s="1"/>
      <c r="AJ1700" s="43"/>
      <c r="AK1700" s="324">
        <f t="shared" si="26"/>
        <v>0</v>
      </c>
    </row>
    <row r="1701" spans="31:37">
      <c r="AE1701" t="s">
        <v>7661</v>
      </c>
      <c r="AF1701" s="1" t="s">
        <v>8027</v>
      </c>
      <c r="AG1701" s="1"/>
      <c r="AH1701" s="1">
        <v>4</v>
      </c>
      <c r="AI1701" s="1"/>
      <c r="AJ1701" s="43"/>
      <c r="AK1701" s="324">
        <f t="shared" si="26"/>
        <v>0</v>
      </c>
    </row>
    <row r="1702" spans="31:37">
      <c r="AE1702" t="s">
        <v>7661</v>
      </c>
      <c r="AF1702" s="1" t="s">
        <v>8028</v>
      </c>
      <c r="AG1702" s="1"/>
      <c r="AH1702" s="1">
        <v>7.0000000000000007E-2</v>
      </c>
      <c r="AI1702" s="1"/>
      <c r="AJ1702" s="43"/>
      <c r="AK1702" s="324">
        <f t="shared" si="26"/>
        <v>0</v>
      </c>
    </row>
    <row r="1703" spans="31:37">
      <c r="AE1703" t="s">
        <v>7661</v>
      </c>
      <c r="AF1703" s="1" t="s">
        <v>8029</v>
      </c>
      <c r="AG1703" s="1"/>
      <c r="AH1703" s="1">
        <v>0.06</v>
      </c>
      <c r="AI1703" s="1"/>
      <c r="AJ1703" s="43"/>
      <c r="AK1703" s="324">
        <f t="shared" si="26"/>
        <v>0</v>
      </c>
    </row>
    <row r="1704" spans="31:37">
      <c r="AE1704" t="s">
        <v>7661</v>
      </c>
      <c r="AF1704" s="1" t="s">
        <v>8030</v>
      </c>
      <c r="AG1704" s="1"/>
      <c r="AH1704" s="1">
        <v>0.03</v>
      </c>
      <c r="AI1704" s="1"/>
      <c r="AJ1704" s="43"/>
      <c r="AK1704" s="324">
        <f t="shared" si="26"/>
        <v>0</v>
      </c>
    </row>
    <row r="1705" spans="31:37">
      <c r="AE1705" t="s">
        <v>7661</v>
      </c>
      <c r="AF1705" s="1" t="s">
        <v>8031</v>
      </c>
      <c r="AG1705" s="1"/>
      <c r="AH1705" s="1">
        <v>0.04</v>
      </c>
      <c r="AI1705" s="1"/>
      <c r="AJ1705" s="43"/>
      <c r="AK1705" s="324">
        <f t="shared" si="26"/>
        <v>0</v>
      </c>
    </row>
    <row r="1706" spans="31:37">
      <c r="AE1706" t="s">
        <v>7661</v>
      </c>
      <c r="AF1706" s="1" t="s">
        <v>8032</v>
      </c>
      <c r="AG1706" s="1"/>
      <c r="AH1706" s="1">
        <v>0.08</v>
      </c>
      <c r="AI1706" s="1"/>
      <c r="AJ1706" s="43"/>
      <c r="AK1706" s="324">
        <f t="shared" si="26"/>
        <v>0</v>
      </c>
    </row>
    <row r="1707" spans="31:37">
      <c r="AE1707" t="s">
        <v>7661</v>
      </c>
      <c r="AF1707" s="1" t="s">
        <v>8033</v>
      </c>
      <c r="AG1707" s="1"/>
      <c r="AH1707" s="1">
        <v>7.0000000000000007E-2</v>
      </c>
      <c r="AI1707" s="1"/>
      <c r="AJ1707" s="43"/>
      <c r="AK1707" s="324">
        <f t="shared" si="26"/>
        <v>0</v>
      </c>
    </row>
    <row r="1708" spans="31:37">
      <c r="AE1708" t="s">
        <v>7661</v>
      </c>
      <c r="AF1708" s="1" t="s">
        <v>8034</v>
      </c>
      <c r="AG1708" s="1"/>
      <c r="AH1708" s="1">
        <v>0.06</v>
      </c>
      <c r="AI1708" s="1"/>
      <c r="AJ1708" s="43"/>
      <c r="AK1708" s="324">
        <f t="shared" si="26"/>
        <v>0</v>
      </c>
    </row>
    <row r="1709" spans="31:37">
      <c r="AE1709" t="s">
        <v>7661</v>
      </c>
      <c r="AF1709" s="1" t="s">
        <v>8035</v>
      </c>
      <c r="AG1709" s="1"/>
      <c r="AH1709" s="1">
        <v>4</v>
      </c>
      <c r="AI1709" s="1"/>
      <c r="AJ1709" s="43"/>
      <c r="AK1709" s="324">
        <f t="shared" si="26"/>
        <v>0</v>
      </c>
    </row>
    <row r="1710" spans="31:37">
      <c r="AE1710" t="s">
        <v>7661</v>
      </c>
      <c r="AF1710" s="1" t="s">
        <v>8036</v>
      </c>
      <c r="AG1710" s="1"/>
      <c r="AH1710" s="1">
        <v>0.04</v>
      </c>
      <c r="AI1710" s="1"/>
      <c r="AJ1710" s="43"/>
      <c r="AK1710" s="324">
        <f t="shared" si="26"/>
        <v>0</v>
      </c>
    </row>
    <row r="1711" spans="31:37">
      <c r="AE1711" t="s">
        <v>7661</v>
      </c>
      <c r="AF1711" s="1" t="s">
        <v>8037</v>
      </c>
      <c r="AG1711" s="1"/>
      <c r="AH1711" s="1">
        <v>0.06</v>
      </c>
      <c r="AI1711" s="1"/>
      <c r="AJ1711" s="43"/>
      <c r="AK1711" s="324">
        <f t="shared" si="26"/>
        <v>0</v>
      </c>
    </row>
    <row r="1712" spans="31:37">
      <c r="AE1712" t="s">
        <v>7661</v>
      </c>
      <c r="AF1712" s="1" t="s">
        <v>8038</v>
      </c>
      <c r="AG1712" s="1"/>
      <c r="AH1712" s="1">
        <v>0.02</v>
      </c>
      <c r="AI1712" s="1"/>
      <c r="AJ1712" s="43"/>
      <c r="AK1712" s="324">
        <f t="shared" si="26"/>
        <v>0</v>
      </c>
    </row>
    <row r="1713" spans="31:37">
      <c r="AE1713" t="s">
        <v>7661</v>
      </c>
      <c r="AF1713" s="1" t="s">
        <v>8039</v>
      </c>
      <c r="AG1713" s="1"/>
      <c r="AH1713" s="1">
        <v>0.04</v>
      </c>
      <c r="AI1713" s="1"/>
      <c r="AJ1713" s="43"/>
      <c r="AK1713" s="324">
        <f t="shared" si="26"/>
        <v>0</v>
      </c>
    </row>
    <row r="1714" spans="31:37">
      <c r="AE1714" t="s">
        <v>7661</v>
      </c>
      <c r="AF1714" s="1" t="s">
        <v>8040</v>
      </c>
      <c r="AG1714" s="1"/>
      <c r="AH1714" s="1">
        <v>8</v>
      </c>
      <c r="AI1714" s="1"/>
      <c r="AJ1714" s="43"/>
      <c r="AK1714" s="324">
        <f t="shared" si="26"/>
        <v>0</v>
      </c>
    </row>
    <row r="1715" spans="31:37">
      <c r="AE1715" t="s">
        <v>7661</v>
      </c>
      <c r="AF1715" s="1" t="s">
        <v>8041</v>
      </c>
      <c r="AG1715" s="1"/>
      <c r="AH1715" s="1">
        <v>12</v>
      </c>
      <c r="AI1715" s="1"/>
      <c r="AJ1715" s="43"/>
      <c r="AK1715" s="324">
        <f t="shared" si="26"/>
        <v>0</v>
      </c>
    </row>
    <row r="1716" spans="31:37">
      <c r="AE1716" t="s">
        <v>7661</v>
      </c>
      <c r="AF1716" s="1" t="s">
        <v>8042</v>
      </c>
      <c r="AG1716" s="1"/>
      <c r="AH1716" s="1">
        <v>18</v>
      </c>
      <c r="AI1716" s="1"/>
      <c r="AJ1716" s="43"/>
      <c r="AK1716" s="324">
        <f t="shared" si="26"/>
        <v>0</v>
      </c>
    </row>
    <row r="1717" spans="31:37">
      <c r="AE1717" t="s">
        <v>7661</v>
      </c>
      <c r="AF1717" s="1" t="s">
        <v>8043</v>
      </c>
      <c r="AG1717" s="1"/>
      <c r="AH1717" s="1">
        <v>0.1</v>
      </c>
      <c r="AI1717" s="1"/>
      <c r="AJ1717" s="43"/>
      <c r="AK1717" s="324">
        <f t="shared" si="26"/>
        <v>0</v>
      </c>
    </row>
    <row r="1718" spans="31:37">
      <c r="AE1718" t="s">
        <v>7661</v>
      </c>
      <c r="AF1718" s="1" t="s">
        <v>8044</v>
      </c>
      <c r="AG1718" s="1"/>
      <c r="AH1718" s="1">
        <v>0.05</v>
      </c>
      <c r="AI1718" s="1"/>
      <c r="AJ1718" s="43"/>
      <c r="AK1718" s="324">
        <f t="shared" si="26"/>
        <v>0</v>
      </c>
    </row>
    <row r="1719" spans="31:37">
      <c r="AE1719" t="s">
        <v>7661</v>
      </c>
      <c r="AF1719" s="1" t="s">
        <v>8045</v>
      </c>
      <c r="AG1719" s="1"/>
      <c r="AH1719" s="1"/>
      <c r="AI1719" s="1"/>
      <c r="AJ1719" s="43"/>
      <c r="AK1719" s="324">
        <f t="shared" si="26"/>
        <v>0</v>
      </c>
    </row>
    <row r="1720" spans="31:37">
      <c r="AE1720" t="s">
        <v>7661</v>
      </c>
      <c r="AF1720" s="1" t="s">
        <v>8046</v>
      </c>
      <c r="AG1720" s="1"/>
      <c r="AH1720" s="1">
        <v>0.06</v>
      </c>
      <c r="AI1720" s="1"/>
      <c r="AJ1720" s="43"/>
      <c r="AK1720" s="324">
        <f t="shared" si="26"/>
        <v>0</v>
      </c>
    </row>
    <row r="1721" spans="31:37">
      <c r="AE1721" t="s">
        <v>7661</v>
      </c>
      <c r="AF1721" s="1" t="s">
        <v>8047</v>
      </c>
      <c r="AG1721" s="1"/>
      <c r="AH1721" s="1">
        <v>7.0000000000000007E-2</v>
      </c>
      <c r="AI1721" s="1"/>
      <c r="AJ1721" s="43"/>
      <c r="AK1721" s="324">
        <f t="shared" si="26"/>
        <v>0</v>
      </c>
    </row>
    <row r="1722" spans="31:37">
      <c r="AE1722" t="s">
        <v>7661</v>
      </c>
      <c r="AF1722" s="1" t="s">
        <v>8048</v>
      </c>
      <c r="AG1722" s="1"/>
      <c r="AH1722" s="1">
        <v>0.1</v>
      </c>
      <c r="AI1722" s="1"/>
      <c r="AJ1722" s="43"/>
      <c r="AK1722" s="324">
        <f t="shared" si="26"/>
        <v>0</v>
      </c>
    </row>
    <row r="1723" spans="31:37">
      <c r="AE1723" t="s">
        <v>7661</v>
      </c>
      <c r="AF1723" s="1" t="s">
        <v>8049</v>
      </c>
      <c r="AG1723" s="1"/>
      <c r="AH1723" s="1">
        <v>0.1</v>
      </c>
      <c r="AI1723" s="1"/>
      <c r="AJ1723" s="43"/>
      <c r="AK1723" s="324">
        <f t="shared" si="26"/>
        <v>0</v>
      </c>
    </row>
    <row r="1724" spans="31:37">
      <c r="AE1724" t="s">
        <v>7661</v>
      </c>
      <c r="AF1724" s="1" t="s">
        <v>8050</v>
      </c>
      <c r="AG1724" s="1"/>
      <c r="AH1724" s="1">
        <v>0.12</v>
      </c>
      <c r="AI1724" s="1"/>
      <c r="AJ1724" s="43"/>
      <c r="AK1724" s="324">
        <f t="shared" si="26"/>
        <v>0</v>
      </c>
    </row>
    <row r="1725" spans="31:37">
      <c r="AE1725" t="s">
        <v>7661</v>
      </c>
      <c r="AF1725" s="1" t="s">
        <v>8051</v>
      </c>
      <c r="AG1725" s="1"/>
      <c r="AH1725" s="1">
        <v>7.0000000000000007E-2</v>
      </c>
      <c r="AI1725" s="1"/>
      <c r="AJ1725" s="43"/>
      <c r="AK1725" s="324">
        <f t="shared" si="26"/>
        <v>0</v>
      </c>
    </row>
    <row r="1726" spans="31:37">
      <c r="AE1726" t="s">
        <v>7661</v>
      </c>
      <c r="AF1726" s="1" t="s">
        <v>8052</v>
      </c>
      <c r="AG1726" s="1"/>
      <c r="AH1726" s="1">
        <v>1</v>
      </c>
      <c r="AI1726" s="1"/>
      <c r="AJ1726" s="43"/>
      <c r="AK1726" s="324">
        <f t="shared" si="26"/>
        <v>0</v>
      </c>
    </row>
    <row r="1727" spans="31:37">
      <c r="AE1727" t="s">
        <v>7661</v>
      </c>
      <c r="AF1727" s="1" t="s">
        <v>8053</v>
      </c>
      <c r="AG1727" s="1"/>
      <c r="AH1727" s="1">
        <v>0.1</v>
      </c>
      <c r="AI1727" s="1"/>
      <c r="AJ1727" s="43"/>
      <c r="AK1727" s="324">
        <f t="shared" si="26"/>
        <v>0</v>
      </c>
    </row>
    <row r="1728" spans="31:37">
      <c r="AE1728" t="s">
        <v>7661</v>
      </c>
      <c r="AF1728" s="1" t="s">
        <v>8054</v>
      </c>
      <c r="AG1728" s="1"/>
      <c r="AH1728" s="1">
        <v>0.06</v>
      </c>
      <c r="AI1728" s="1"/>
      <c r="AJ1728" s="43"/>
      <c r="AK1728" s="324">
        <f t="shared" si="26"/>
        <v>0</v>
      </c>
    </row>
    <row r="1729" spans="31:37">
      <c r="AE1729" t="s">
        <v>7661</v>
      </c>
      <c r="AF1729" s="1" t="s">
        <v>8055</v>
      </c>
      <c r="AG1729" s="1"/>
      <c r="AH1729" s="1">
        <v>0.09</v>
      </c>
      <c r="AI1729" s="1"/>
      <c r="AJ1729" s="43"/>
      <c r="AK1729" s="324">
        <f t="shared" si="26"/>
        <v>0</v>
      </c>
    </row>
    <row r="1730" spans="31:37">
      <c r="AE1730" t="s">
        <v>7661</v>
      </c>
      <c r="AF1730" s="1" t="s">
        <v>8056</v>
      </c>
      <c r="AG1730" s="1"/>
      <c r="AH1730" s="1">
        <v>0.1</v>
      </c>
      <c r="AI1730" s="1"/>
      <c r="AJ1730" s="43"/>
      <c r="AK1730" s="324">
        <f t="shared" si="26"/>
        <v>0</v>
      </c>
    </row>
    <row r="1731" spans="31:37">
      <c r="AE1731" t="s">
        <v>7661</v>
      </c>
      <c r="AF1731" s="1" t="s">
        <v>8057</v>
      </c>
      <c r="AG1731" s="1"/>
      <c r="AH1731" s="1">
        <v>0.09</v>
      </c>
      <c r="AI1731" s="1"/>
      <c r="AJ1731" s="43"/>
      <c r="AK1731" s="324">
        <f t="shared" si="26"/>
        <v>0</v>
      </c>
    </row>
    <row r="1732" spans="31:37">
      <c r="AE1732" t="s">
        <v>7661</v>
      </c>
      <c r="AF1732" s="1" t="s">
        <v>8058</v>
      </c>
      <c r="AG1732" s="1"/>
      <c r="AH1732" s="1">
        <v>0.1</v>
      </c>
      <c r="AI1732" s="1"/>
      <c r="AJ1732" s="43"/>
      <c r="AK1732" s="324">
        <f t="shared" ref="AK1732:AK1795" si="27">AJ1732*AH1732</f>
        <v>0</v>
      </c>
    </row>
    <row r="1733" spans="31:37">
      <c r="AE1733" t="s">
        <v>7661</v>
      </c>
      <c r="AF1733" s="1" t="s">
        <v>8059</v>
      </c>
      <c r="AG1733" s="1"/>
      <c r="AH1733" s="1">
        <v>0.04</v>
      </c>
      <c r="AI1733" s="1"/>
      <c r="AJ1733" s="43"/>
      <c r="AK1733" s="324">
        <f t="shared" si="27"/>
        <v>0</v>
      </c>
    </row>
    <row r="1734" spans="31:37">
      <c r="AE1734" t="s">
        <v>7661</v>
      </c>
      <c r="AF1734" s="1" t="s">
        <v>8060</v>
      </c>
      <c r="AG1734" s="1"/>
      <c r="AH1734" s="1">
        <v>1</v>
      </c>
      <c r="AI1734" s="1"/>
      <c r="AJ1734" s="43"/>
      <c r="AK1734" s="324">
        <f t="shared" si="27"/>
        <v>0</v>
      </c>
    </row>
    <row r="1735" spans="31:37">
      <c r="AE1735" t="s">
        <v>7661</v>
      </c>
      <c r="AF1735" s="1" t="s">
        <v>8061</v>
      </c>
      <c r="AG1735" s="1"/>
      <c r="AH1735" s="1">
        <v>0.1</v>
      </c>
      <c r="AI1735" s="1"/>
      <c r="AJ1735" s="43"/>
      <c r="AK1735" s="324">
        <f t="shared" si="27"/>
        <v>0</v>
      </c>
    </row>
    <row r="1736" spans="31:37">
      <c r="AE1736" t="s">
        <v>7661</v>
      </c>
      <c r="AF1736" s="1" t="s">
        <v>8062</v>
      </c>
      <c r="AG1736" s="1"/>
      <c r="AH1736" s="1">
        <v>1</v>
      </c>
      <c r="AI1736" s="1"/>
      <c r="AJ1736" s="43"/>
      <c r="AK1736" s="324">
        <f t="shared" si="27"/>
        <v>0</v>
      </c>
    </row>
    <row r="1737" spans="31:37">
      <c r="AE1737" t="s">
        <v>7661</v>
      </c>
      <c r="AF1737" s="1" t="s">
        <v>8063</v>
      </c>
      <c r="AG1737" s="1"/>
      <c r="AH1737" s="1"/>
      <c r="AI1737" s="1"/>
      <c r="AJ1737" s="43"/>
      <c r="AK1737" s="324">
        <f t="shared" si="27"/>
        <v>0</v>
      </c>
    </row>
    <row r="1738" spans="31:37">
      <c r="AE1738" t="s">
        <v>7661</v>
      </c>
      <c r="AF1738" s="1" t="s">
        <v>8064</v>
      </c>
      <c r="AG1738" s="1"/>
      <c r="AH1738" s="1">
        <v>0.04</v>
      </c>
      <c r="AI1738" s="1"/>
      <c r="AJ1738" s="43"/>
      <c r="AK1738" s="324">
        <f t="shared" si="27"/>
        <v>0</v>
      </c>
    </row>
    <row r="1739" spans="31:37">
      <c r="AE1739" t="s">
        <v>7661</v>
      </c>
      <c r="AF1739" s="1" t="s">
        <v>8065</v>
      </c>
      <c r="AG1739" s="1"/>
      <c r="AH1739" s="1">
        <v>0.1</v>
      </c>
      <c r="AI1739" s="1"/>
      <c r="AJ1739" s="43"/>
      <c r="AK1739" s="324">
        <f t="shared" si="27"/>
        <v>0</v>
      </c>
    </row>
    <row r="1740" spans="31:37">
      <c r="AE1740" t="s">
        <v>7661</v>
      </c>
      <c r="AF1740" s="1" t="s">
        <v>8066</v>
      </c>
      <c r="AG1740" s="1"/>
      <c r="AH1740" s="1">
        <v>0.08</v>
      </c>
      <c r="AI1740" s="1"/>
      <c r="AJ1740" s="43"/>
      <c r="AK1740" s="324">
        <f t="shared" si="27"/>
        <v>0</v>
      </c>
    </row>
    <row r="1741" spans="31:37">
      <c r="AE1741" t="s">
        <v>7661</v>
      </c>
      <c r="AF1741" s="1" t="s">
        <v>8067</v>
      </c>
      <c r="AG1741" s="1"/>
      <c r="AH1741" s="1">
        <v>0.2</v>
      </c>
      <c r="AI1741" s="1"/>
      <c r="AJ1741" s="43"/>
      <c r="AK1741" s="324">
        <f t="shared" si="27"/>
        <v>0</v>
      </c>
    </row>
    <row r="1742" spans="31:37">
      <c r="AE1742" t="s">
        <v>7661</v>
      </c>
      <c r="AF1742" s="1" t="s">
        <v>8068</v>
      </c>
      <c r="AG1742" s="1"/>
      <c r="AH1742" s="1">
        <v>12</v>
      </c>
      <c r="AI1742" s="1"/>
      <c r="AJ1742" s="43"/>
      <c r="AK1742" s="324">
        <f t="shared" si="27"/>
        <v>0</v>
      </c>
    </row>
    <row r="1743" spans="31:37">
      <c r="AE1743" t="s">
        <v>7661</v>
      </c>
      <c r="AF1743" s="1" t="s">
        <v>8069</v>
      </c>
      <c r="AG1743" s="1"/>
      <c r="AH1743" s="1">
        <v>0.05</v>
      </c>
      <c r="AI1743" s="1"/>
      <c r="AJ1743" s="43"/>
      <c r="AK1743" s="324">
        <f t="shared" si="27"/>
        <v>0</v>
      </c>
    </row>
    <row r="1744" spans="31:37">
      <c r="AE1744" t="s">
        <v>7661</v>
      </c>
      <c r="AF1744" s="1" t="s">
        <v>8070</v>
      </c>
      <c r="AG1744" s="1"/>
      <c r="AH1744" s="1">
        <v>0.05</v>
      </c>
      <c r="AI1744" s="1"/>
      <c r="AJ1744" s="43"/>
      <c r="AK1744" s="324">
        <f t="shared" si="27"/>
        <v>0</v>
      </c>
    </row>
    <row r="1745" spans="31:37">
      <c r="AE1745" t="s">
        <v>7661</v>
      </c>
      <c r="AF1745" s="1" t="s">
        <v>8071</v>
      </c>
      <c r="AG1745" s="1"/>
      <c r="AH1745" s="1">
        <v>0.09</v>
      </c>
      <c r="AI1745" s="1"/>
      <c r="AJ1745" s="43"/>
      <c r="AK1745" s="324">
        <f t="shared" si="27"/>
        <v>0</v>
      </c>
    </row>
    <row r="1746" spans="31:37">
      <c r="AE1746" t="s">
        <v>7661</v>
      </c>
      <c r="AF1746" s="1" t="s">
        <v>8072</v>
      </c>
      <c r="AG1746" s="1"/>
      <c r="AH1746" s="1">
        <v>7.0000000000000007E-2</v>
      </c>
      <c r="AI1746" s="1"/>
      <c r="AJ1746" s="43"/>
      <c r="AK1746" s="324">
        <f t="shared" si="27"/>
        <v>0</v>
      </c>
    </row>
    <row r="1747" spans="31:37">
      <c r="AE1747" t="s">
        <v>7661</v>
      </c>
      <c r="AF1747" s="1" t="s">
        <v>8073</v>
      </c>
      <c r="AG1747" s="1"/>
      <c r="AH1747" s="1">
        <v>0.09</v>
      </c>
      <c r="AI1747" s="1"/>
      <c r="AJ1747" s="43"/>
      <c r="AK1747" s="324">
        <f t="shared" si="27"/>
        <v>0</v>
      </c>
    </row>
    <row r="1748" spans="31:37">
      <c r="AE1748" t="s">
        <v>7661</v>
      </c>
      <c r="AF1748" s="1" t="s">
        <v>8074</v>
      </c>
      <c r="AG1748" s="1"/>
      <c r="AH1748" s="1">
        <v>0.1</v>
      </c>
      <c r="AI1748" s="1"/>
      <c r="AJ1748" s="43"/>
      <c r="AK1748" s="324">
        <f t="shared" si="27"/>
        <v>0</v>
      </c>
    </row>
    <row r="1749" spans="31:37">
      <c r="AE1749" t="s">
        <v>7661</v>
      </c>
      <c r="AF1749" s="1" t="s">
        <v>8075</v>
      </c>
      <c r="AG1749" s="1"/>
      <c r="AH1749" s="1"/>
      <c r="AI1749" s="1"/>
      <c r="AJ1749" s="43"/>
      <c r="AK1749" s="324">
        <f t="shared" si="27"/>
        <v>0</v>
      </c>
    </row>
    <row r="1750" spans="31:37">
      <c r="AE1750" t="s">
        <v>7661</v>
      </c>
      <c r="AF1750" s="1" t="s">
        <v>8076</v>
      </c>
      <c r="AG1750" s="1"/>
      <c r="AH1750" s="1">
        <v>0.06</v>
      </c>
      <c r="AI1750" s="1"/>
      <c r="AJ1750" s="43"/>
      <c r="AK1750" s="324">
        <f t="shared" si="27"/>
        <v>0</v>
      </c>
    </row>
    <row r="1751" spans="31:37">
      <c r="AE1751" t="s">
        <v>7661</v>
      </c>
      <c r="AF1751" s="1" t="s">
        <v>8077</v>
      </c>
      <c r="AG1751" s="1"/>
      <c r="AH1751" s="1">
        <v>0.05</v>
      </c>
      <c r="AI1751" s="1"/>
      <c r="AJ1751" s="43"/>
      <c r="AK1751" s="324">
        <f t="shared" si="27"/>
        <v>0</v>
      </c>
    </row>
    <row r="1752" spans="31:37">
      <c r="AE1752" t="s">
        <v>7661</v>
      </c>
      <c r="AF1752" s="1" t="s">
        <v>8078</v>
      </c>
      <c r="AG1752" s="1"/>
      <c r="AH1752" s="1">
        <v>0.5</v>
      </c>
      <c r="AI1752" s="1"/>
      <c r="AJ1752" s="43"/>
      <c r="AK1752" s="324">
        <f t="shared" si="27"/>
        <v>0</v>
      </c>
    </row>
    <row r="1753" spans="31:37">
      <c r="AE1753" t="s">
        <v>7661</v>
      </c>
      <c r="AF1753" s="1" t="s">
        <v>8079</v>
      </c>
      <c r="AG1753" s="1"/>
      <c r="AH1753" s="1">
        <v>0.5</v>
      </c>
      <c r="AI1753" s="1"/>
      <c r="AJ1753" s="43"/>
      <c r="AK1753" s="324">
        <f t="shared" si="27"/>
        <v>0</v>
      </c>
    </row>
    <row r="1754" spans="31:37">
      <c r="AE1754" t="s">
        <v>7661</v>
      </c>
      <c r="AF1754" s="1" t="s">
        <v>8080</v>
      </c>
      <c r="AG1754" s="1"/>
      <c r="AH1754" s="1">
        <v>1</v>
      </c>
      <c r="AI1754" s="1"/>
      <c r="AJ1754" s="43"/>
      <c r="AK1754" s="324">
        <f t="shared" si="27"/>
        <v>0</v>
      </c>
    </row>
    <row r="1755" spans="31:37">
      <c r="AE1755" t="s">
        <v>7661</v>
      </c>
      <c r="AF1755" s="1" t="s">
        <v>8081</v>
      </c>
      <c r="AG1755" s="1"/>
      <c r="AH1755" s="1">
        <v>0.3</v>
      </c>
      <c r="AI1755" s="1"/>
      <c r="AJ1755" s="43"/>
      <c r="AK1755" s="324">
        <f t="shared" si="27"/>
        <v>0</v>
      </c>
    </row>
    <row r="1756" spans="31:37">
      <c r="AE1756" t="s">
        <v>7661</v>
      </c>
      <c r="AF1756" s="1" t="s">
        <v>8082</v>
      </c>
      <c r="AG1756" s="1"/>
      <c r="AH1756" s="1">
        <v>3.3</v>
      </c>
      <c r="AI1756" s="1"/>
      <c r="AJ1756" s="43"/>
      <c r="AK1756" s="324">
        <f t="shared" si="27"/>
        <v>0</v>
      </c>
    </row>
    <row r="1757" spans="31:37">
      <c r="AE1757" t="s">
        <v>7661</v>
      </c>
      <c r="AF1757" s="1" t="s">
        <v>8083</v>
      </c>
      <c r="AG1757" s="1"/>
      <c r="AH1757" s="1">
        <v>0.9</v>
      </c>
      <c r="AI1757" s="1"/>
      <c r="AJ1757" s="43"/>
      <c r="AK1757" s="324">
        <f t="shared" si="27"/>
        <v>0</v>
      </c>
    </row>
    <row r="1758" spans="31:37">
      <c r="AE1758" t="s">
        <v>7661</v>
      </c>
      <c r="AF1758" s="1" t="s">
        <v>8084</v>
      </c>
      <c r="AG1758" s="1"/>
      <c r="AH1758" s="1">
        <v>1</v>
      </c>
      <c r="AI1758" s="1"/>
      <c r="AJ1758" s="43"/>
      <c r="AK1758" s="324">
        <f t="shared" si="27"/>
        <v>0</v>
      </c>
    </row>
    <row r="1759" spans="31:37">
      <c r="AE1759" t="s">
        <v>7661</v>
      </c>
      <c r="AF1759" s="1" t="s">
        <v>8085</v>
      </c>
      <c r="AG1759" s="1"/>
      <c r="AH1759" s="1">
        <v>0.9</v>
      </c>
      <c r="AI1759" s="1"/>
      <c r="AJ1759" s="43"/>
      <c r="AK1759" s="324">
        <f t="shared" si="27"/>
        <v>0</v>
      </c>
    </row>
    <row r="1760" spans="31:37">
      <c r="AE1760" t="s">
        <v>7661</v>
      </c>
      <c r="AF1760" s="1" t="s">
        <v>8086</v>
      </c>
      <c r="AG1760" s="1"/>
      <c r="AH1760" s="1">
        <v>3</v>
      </c>
      <c r="AI1760" s="1"/>
      <c r="AJ1760" s="43"/>
      <c r="AK1760" s="324">
        <f t="shared" si="27"/>
        <v>0</v>
      </c>
    </row>
    <row r="1761" spans="31:37">
      <c r="AE1761" t="s">
        <v>7661</v>
      </c>
      <c r="AF1761" s="1" t="s">
        <v>8087</v>
      </c>
      <c r="AG1761" s="1"/>
      <c r="AH1761" s="1">
        <v>1.2</v>
      </c>
      <c r="AI1761" s="1"/>
      <c r="AJ1761" s="43"/>
      <c r="AK1761" s="324">
        <f t="shared" si="27"/>
        <v>0</v>
      </c>
    </row>
    <row r="1762" spans="31:37">
      <c r="AE1762" t="s">
        <v>7661</v>
      </c>
      <c r="AF1762" s="1" t="s">
        <v>8088</v>
      </c>
      <c r="AG1762" s="1"/>
      <c r="AH1762" s="1">
        <v>3.3</v>
      </c>
      <c r="AI1762" s="1"/>
      <c r="AJ1762" s="43"/>
      <c r="AK1762" s="324">
        <f t="shared" si="27"/>
        <v>0</v>
      </c>
    </row>
    <row r="1763" spans="31:37">
      <c r="AE1763" t="s">
        <v>7661</v>
      </c>
      <c r="AF1763" s="1" t="s">
        <v>8089</v>
      </c>
      <c r="AG1763" s="1"/>
      <c r="AH1763" s="1">
        <v>0.4</v>
      </c>
      <c r="AI1763" s="1"/>
      <c r="AJ1763" s="43"/>
      <c r="AK1763" s="324">
        <f t="shared" si="27"/>
        <v>0</v>
      </c>
    </row>
    <row r="1764" spans="31:37">
      <c r="AE1764" t="s">
        <v>7661</v>
      </c>
      <c r="AF1764" s="1" t="s">
        <v>8090</v>
      </c>
      <c r="AG1764" s="1"/>
      <c r="AH1764" s="1">
        <v>0.5</v>
      </c>
      <c r="AI1764" s="1"/>
      <c r="AJ1764" s="43"/>
      <c r="AK1764" s="324">
        <f t="shared" si="27"/>
        <v>0</v>
      </c>
    </row>
    <row r="1765" spans="31:37">
      <c r="AE1765" t="s">
        <v>7661</v>
      </c>
      <c r="AF1765" s="1" t="s">
        <v>8091</v>
      </c>
      <c r="AG1765" s="1"/>
      <c r="AH1765" s="1">
        <v>0.5</v>
      </c>
      <c r="AI1765" s="1"/>
      <c r="AJ1765" s="43"/>
      <c r="AK1765" s="324">
        <f t="shared" si="27"/>
        <v>0</v>
      </c>
    </row>
    <row r="1766" spans="31:37">
      <c r="AE1766" t="s">
        <v>7661</v>
      </c>
      <c r="AF1766" s="1" t="s">
        <v>8092</v>
      </c>
      <c r="AG1766" s="1"/>
      <c r="AH1766" s="1">
        <v>0.4</v>
      </c>
      <c r="AI1766" s="1"/>
      <c r="AJ1766" s="43"/>
      <c r="AK1766" s="324">
        <f t="shared" si="27"/>
        <v>0</v>
      </c>
    </row>
    <row r="1767" spans="31:37">
      <c r="AE1767" t="s">
        <v>7661</v>
      </c>
      <c r="AF1767" s="1" t="s">
        <v>8093</v>
      </c>
      <c r="AG1767" s="1"/>
      <c r="AH1767" s="1">
        <v>4.4000000000000004</v>
      </c>
      <c r="AI1767" s="1"/>
      <c r="AJ1767" s="43"/>
      <c r="AK1767" s="324">
        <f t="shared" si="27"/>
        <v>0</v>
      </c>
    </row>
    <row r="1768" spans="31:37">
      <c r="AE1768" t="s">
        <v>7661</v>
      </c>
      <c r="AF1768" s="1" t="s">
        <v>8094</v>
      </c>
      <c r="AG1768" s="1"/>
      <c r="AH1768" s="1">
        <v>0.3</v>
      </c>
      <c r="AI1768" s="1"/>
      <c r="AJ1768" s="43"/>
      <c r="AK1768" s="324">
        <f t="shared" si="27"/>
        <v>0</v>
      </c>
    </row>
    <row r="1769" spans="31:37">
      <c r="AE1769" t="s">
        <v>7661</v>
      </c>
      <c r="AF1769" s="1" t="s">
        <v>8095</v>
      </c>
      <c r="AG1769" s="1"/>
      <c r="AH1769" s="1"/>
      <c r="AI1769" s="1"/>
      <c r="AJ1769" s="43"/>
      <c r="AK1769" s="324">
        <f t="shared" si="27"/>
        <v>0</v>
      </c>
    </row>
    <row r="1770" spans="31:37">
      <c r="AE1770" t="s">
        <v>7661</v>
      </c>
      <c r="AF1770" s="1" t="s">
        <v>6554</v>
      </c>
      <c r="AG1770" s="1"/>
      <c r="AH1770" s="1"/>
      <c r="AI1770" s="1"/>
      <c r="AJ1770" s="43"/>
      <c r="AK1770" s="324">
        <f t="shared" si="27"/>
        <v>0</v>
      </c>
    </row>
    <row r="1771" spans="31:37">
      <c r="AE1771" t="s">
        <v>8096</v>
      </c>
      <c r="AF1771" s="1" t="s">
        <v>8096</v>
      </c>
      <c r="AG1771" s="1"/>
      <c r="AH1771" s="1"/>
      <c r="AI1771" s="1"/>
      <c r="AJ1771" s="43"/>
      <c r="AK1771" s="324">
        <f t="shared" si="27"/>
        <v>0</v>
      </c>
    </row>
    <row r="1772" spans="31:37">
      <c r="AE1772" t="s">
        <v>8096</v>
      </c>
      <c r="AF1772" s="1" t="s">
        <v>8097</v>
      </c>
      <c r="AG1772" s="1"/>
      <c r="AH1772" s="1">
        <v>0.1</v>
      </c>
      <c r="AI1772" s="1"/>
      <c r="AJ1772" s="43"/>
      <c r="AK1772" s="324">
        <f t="shared" si="27"/>
        <v>0</v>
      </c>
    </row>
    <row r="1773" spans="31:37">
      <c r="AE1773" t="s">
        <v>8096</v>
      </c>
      <c r="AF1773" s="1" t="s">
        <v>8098</v>
      </c>
      <c r="AG1773" s="1"/>
      <c r="AH1773" s="1">
        <v>1</v>
      </c>
      <c r="AI1773" s="1"/>
      <c r="AJ1773" s="43"/>
      <c r="AK1773" s="324">
        <f t="shared" si="27"/>
        <v>0</v>
      </c>
    </row>
    <row r="1774" spans="31:37">
      <c r="AE1774" t="s">
        <v>8096</v>
      </c>
      <c r="AF1774" s="1" t="s">
        <v>8099</v>
      </c>
      <c r="AG1774" s="1"/>
      <c r="AH1774" s="1">
        <v>0.4</v>
      </c>
      <c r="AI1774" s="1"/>
      <c r="AJ1774" s="43"/>
      <c r="AK1774" s="324">
        <f t="shared" si="27"/>
        <v>0</v>
      </c>
    </row>
    <row r="1775" spans="31:37">
      <c r="AE1775" t="s">
        <v>8096</v>
      </c>
      <c r="AF1775" s="1" t="s">
        <v>8100</v>
      </c>
      <c r="AG1775" s="1"/>
      <c r="AH1775" s="1">
        <v>0.2</v>
      </c>
      <c r="AI1775" s="1"/>
      <c r="AJ1775" s="43"/>
      <c r="AK1775" s="324">
        <f t="shared" si="27"/>
        <v>0</v>
      </c>
    </row>
    <row r="1776" spans="31:37">
      <c r="AE1776" t="s">
        <v>8096</v>
      </c>
      <c r="AF1776" s="1" t="s">
        <v>8101</v>
      </c>
      <c r="AG1776" s="1"/>
      <c r="AH1776" s="1">
        <v>0.2</v>
      </c>
      <c r="AI1776" s="1"/>
      <c r="AJ1776" s="43"/>
      <c r="AK1776" s="324">
        <f t="shared" si="27"/>
        <v>0</v>
      </c>
    </row>
    <row r="1777" spans="31:37">
      <c r="AE1777" t="s">
        <v>8096</v>
      </c>
      <c r="AF1777" s="1" t="s">
        <v>8102</v>
      </c>
      <c r="AG1777" s="1"/>
      <c r="AH1777" s="1">
        <v>15</v>
      </c>
      <c r="AI1777" s="1"/>
      <c r="AJ1777" s="43"/>
      <c r="AK1777" s="324">
        <f t="shared" si="27"/>
        <v>0</v>
      </c>
    </row>
    <row r="1778" spans="31:37">
      <c r="AE1778" t="s">
        <v>8096</v>
      </c>
      <c r="AF1778" s="1" t="s">
        <v>8103</v>
      </c>
      <c r="AG1778" s="1"/>
      <c r="AH1778" s="1">
        <v>15</v>
      </c>
      <c r="AI1778" s="1"/>
      <c r="AJ1778" s="43"/>
      <c r="AK1778" s="324">
        <f t="shared" si="27"/>
        <v>0</v>
      </c>
    </row>
    <row r="1779" spans="31:37">
      <c r="AE1779" t="s">
        <v>8096</v>
      </c>
      <c r="AF1779" s="1" t="s">
        <v>8104</v>
      </c>
      <c r="AG1779" s="1"/>
      <c r="AH1779" s="1">
        <v>0.3</v>
      </c>
      <c r="AI1779" s="1"/>
      <c r="AJ1779" s="43"/>
      <c r="AK1779" s="324">
        <f t="shared" si="27"/>
        <v>0</v>
      </c>
    </row>
    <row r="1780" spans="31:37">
      <c r="AE1780" t="s">
        <v>8096</v>
      </c>
      <c r="AF1780" s="1" t="s">
        <v>8105</v>
      </c>
      <c r="AG1780" s="1"/>
      <c r="AH1780" s="1">
        <v>7</v>
      </c>
      <c r="AI1780" s="1"/>
      <c r="AJ1780" s="43"/>
      <c r="AK1780" s="324">
        <f t="shared" si="27"/>
        <v>0</v>
      </c>
    </row>
    <row r="1781" spans="31:37">
      <c r="AE1781" t="s">
        <v>8096</v>
      </c>
      <c r="AF1781" s="1" t="s">
        <v>8106</v>
      </c>
      <c r="AG1781" s="1"/>
      <c r="AH1781" s="1">
        <v>0.1</v>
      </c>
      <c r="AI1781" s="1"/>
      <c r="AJ1781" s="43"/>
      <c r="AK1781" s="324">
        <f t="shared" si="27"/>
        <v>0</v>
      </c>
    </row>
    <row r="1782" spans="31:37">
      <c r="AE1782" t="s">
        <v>8096</v>
      </c>
      <c r="AF1782" s="1" t="s">
        <v>8107</v>
      </c>
      <c r="AG1782" s="1"/>
      <c r="AH1782" s="1">
        <v>75</v>
      </c>
      <c r="AI1782" s="1"/>
      <c r="AJ1782" s="43"/>
      <c r="AK1782" s="324">
        <f t="shared" si="27"/>
        <v>0</v>
      </c>
    </row>
    <row r="1783" spans="31:37">
      <c r="AE1783" t="s">
        <v>8096</v>
      </c>
      <c r="AF1783" s="1" t="s">
        <v>8108</v>
      </c>
      <c r="AG1783" s="1"/>
      <c r="AH1783" s="1">
        <v>0.3</v>
      </c>
      <c r="AI1783" s="1"/>
      <c r="AJ1783" s="43"/>
      <c r="AK1783" s="324">
        <f t="shared" si="27"/>
        <v>0</v>
      </c>
    </row>
    <row r="1784" spans="31:37">
      <c r="AE1784" t="s">
        <v>8096</v>
      </c>
      <c r="AF1784" s="1" t="s">
        <v>8109</v>
      </c>
      <c r="AG1784" s="1"/>
      <c r="AH1784" s="1">
        <v>1</v>
      </c>
      <c r="AI1784" s="1"/>
      <c r="AJ1784" s="43"/>
      <c r="AK1784" s="324">
        <f t="shared" si="27"/>
        <v>0</v>
      </c>
    </row>
    <row r="1785" spans="31:37">
      <c r="AE1785" t="s">
        <v>8096</v>
      </c>
      <c r="AF1785" s="1" t="s">
        <v>8110</v>
      </c>
      <c r="AG1785" s="1"/>
      <c r="AH1785" s="1">
        <v>3</v>
      </c>
      <c r="AI1785" s="1"/>
      <c r="AJ1785" s="43"/>
      <c r="AK1785" s="324">
        <f t="shared" si="27"/>
        <v>0</v>
      </c>
    </row>
    <row r="1786" spans="31:37">
      <c r="AE1786" t="s">
        <v>8096</v>
      </c>
      <c r="AF1786" s="1" t="s">
        <v>8111</v>
      </c>
      <c r="AG1786" s="1"/>
      <c r="AH1786" s="1">
        <v>0.1</v>
      </c>
      <c r="AI1786" s="1"/>
      <c r="AJ1786" s="43"/>
      <c r="AK1786" s="324">
        <f t="shared" si="27"/>
        <v>0</v>
      </c>
    </row>
    <row r="1787" spans="31:37">
      <c r="AE1787" t="s">
        <v>8096</v>
      </c>
      <c r="AF1787" s="1" t="s">
        <v>8112</v>
      </c>
      <c r="AG1787" s="1"/>
      <c r="AH1787" s="1"/>
      <c r="AI1787" s="1"/>
      <c r="AJ1787" s="43"/>
      <c r="AK1787" s="324">
        <f t="shared" si="27"/>
        <v>0</v>
      </c>
    </row>
    <row r="1788" spans="31:37">
      <c r="AE1788" t="s">
        <v>8096</v>
      </c>
      <c r="AF1788" s="1" t="s">
        <v>8113</v>
      </c>
      <c r="AG1788" s="1"/>
      <c r="AH1788" s="1">
        <v>9</v>
      </c>
      <c r="AI1788" s="1"/>
      <c r="AJ1788" s="43"/>
      <c r="AK1788" s="324">
        <f t="shared" si="27"/>
        <v>0</v>
      </c>
    </row>
    <row r="1789" spans="31:37">
      <c r="AE1789" t="s">
        <v>8096</v>
      </c>
      <c r="AF1789" s="1" t="s">
        <v>8114</v>
      </c>
      <c r="AG1789" s="1"/>
      <c r="AH1789" s="1">
        <v>9</v>
      </c>
      <c r="AI1789" s="1"/>
      <c r="AJ1789" s="43"/>
      <c r="AK1789" s="324">
        <f t="shared" si="27"/>
        <v>0</v>
      </c>
    </row>
    <row r="1790" spans="31:37">
      <c r="AE1790" t="s">
        <v>8096</v>
      </c>
      <c r="AF1790" s="1" t="s">
        <v>8115</v>
      </c>
      <c r="AG1790" s="1"/>
      <c r="AH1790" s="1">
        <v>5</v>
      </c>
      <c r="AI1790" s="1"/>
      <c r="AJ1790" s="43"/>
      <c r="AK1790" s="324">
        <f t="shared" si="27"/>
        <v>0</v>
      </c>
    </row>
    <row r="1791" spans="31:37">
      <c r="AE1791" t="s">
        <v>8096</v>
      </c>
      <c r="AF1791" s="1" t="s">
        <v>8116</v>
      </c>
      <c r="AG1791" s="1"/>
      <c r="AH1791" s="1">
        <v>5</v>
      </c>
      <c r="AI1791" s="1"/>
      <c r="AJ1791" s="43"/>
      <c r="AK1791" s="324">
        <f t="shared" si="27"/>
        <v>0</v>
      </c>
    </row>
    <row r="1792" spans="31:37">
      <c r="AE1792" t="s">
        <v>8096</v>
      </c>
      <c r="AF1792" s="1" t="s">
        <v>8117</v>
      </c>
      <c r="AG1792" s="1"/>
      <c r="AH1792" s="1">
        <v>5</v>
      </c>
      <c r="AI1792" s="1"/>
      <c r="AJ1792" s="43"/>
      <c r="AK1792" s="324">
        <f t="shared" si="27"/>
        <v>0</v>
      </c>
    </row>
    <row r="1793" spans="31:37">
      <c r="AE1793" t="s">
        <v>8096</v>
      </c>
      <c r="AF1793" s="1" t="s">
        <v>8118</v>
      </c>
      <c r="AG1793" s="1"/>
      <c r="AH1793" s="1">
        <v>1</v>
      </c>
      <c r="AI1793" s="1"/>
      <c r="AJ1793" s="43"/>
      <c r="AK1793" s="324">
        <f t="shared" si="27"/>
        <v>0</v>
      </c>
    </row>
    <row r="1794" spans="31:37">
      <c r="AE1794" t="s">
        <v>8096</v>
      </c>
      <c r="AF1794" s="1" t="s">
        <v>8119</v>
      </c>
      <c r="AG1794" s="1"/>
      <c r="AH1794" s="1">
        <v>3</v>
      </c>
      <c r="AI1794" s="1"/>
      <c r="AJ1794" s="43"/>
      <c r="AK1794" s="324">
        <f t="shared" si="27"/>
        <v>0</v>
      </c>
    </row>
    <row r="1795" spans="31:37">
      <c r="AE1795" t="s">
        <v>8096</v>
      </c>
      <c r="AF1795" s="1" t="s">
        <v>8120</v>
      </c>
      <c r="AG1795" s="1"/>
      <c r="AH1795" s="1">
        <v>8</v>
      </c>
      <c r="AI1795" s="1"/>
      <c r="AJ1795" s="43"/>
      <c r="AK1795" s="324">
        <f t="shared" si="27"/>
        <v>0</v>
      </c>
    </row>
    <row r="1796" spans="31:37">
      <c r="AE1796" t="s">
        <v>8096</v>
      </c>
      <c r="AF1796" s="1" t="s">
        <v>8121</v>
      </c>
      <c r="AG1796" s="1"/>
      <c r="AH1796" s="1">
        <v>2</v>
      </c>
      <c r="AI1796" s="1"/>
      <c r="AJ1796" s="43"/>
      <c r="AK1796" s="324">
        <f t="shared" ref="AK1796:AK1859" si="28">AJ1796*AH1796</f>
        <v>0</v>
      </c>
    </row>
    <row r="1797" spans="31:37">
      <c r="AE1797" t="s">
        <v>8096</v>
      </c>
      <c r="AF1797" s="1" t="s">
        <v>8122</v>
      </c>
      <c r="AG1797" s="1"/>
      <c r="AH1797" s="1">
        <v>1</v>
      </c>
      <c r="AI1797" s="1"/>
      <c r="AJ1797" s="43"/>
      <c r="AK1797" s="324">
        <f t="shared" si="28"/>
        <v>0</v>
      </c>
    </row>
    <row r="1798" spans="31:37">
      <c r="AE1798" t="s">
        <v>8096</v>
      </c>
      <c r="AF1798" s="1" t="s">
        <v>8123</v>
      </c>
      <c r="AG1798" s="1"/>
      <c r="AH1798" s="1">
        <v>0.4</v>
      </c>
      <c r="AI1798" s="1"/>
      <c r="AJ1798" s="43"/>
      <c r="AK1798" s="324">
        <f t="shared" si="28"/>
        <v>0</v>
      </c>
    </row>
    <row r="1799" spans="31:37">
      <c r="AE1799" t="s">
        <v>8096</v>
      </c>
      <c r="AF1799" s="1" t="s">
        <v>8124</v>
      </c>
      <c r="AG1799" s="1"/>
      <c r="AH1799" s="1">
        <v>0.8</v>
      </c>
      <c r="AI1799" s="1"/>
      <c r="AJ1799" s="43"/>
      <c r="AK1799" s="324">
        <f t="shared" si="28"/>
        <v>0</v>
      </c>
    </row>
    <row r="1800" spans="31:37">
      <c r="AE1800" t="s">
        <v>8096</v>
      </c>
      <c r="AF1800" s="1" t="s">
        <v>8125</v>
      </c>
      <c r="AG1800" s="1"/>
      <c r="AH1800" s="1">
        <v>1.2</v>
      </c>
      <c r="AI1800" s="1"/>
      <c r="AJ1800" s="43"/>
      <c r="AK1800" s="324">
        <f t="shared" si="28"/>
        <v>0</v>
      </c>
    </row>
    <row r="1801" spans="31:37">
      <c r="AE1801" t="s">
        <v>8096</v>
      </c>
      <c r="AF1801" s="1" t="s">
        <v>8126</v>
      </c>
      <c r="AG1801" s="1"/>
      <c r="AH1801" s="1">
        <v>0.5</v>
      </c>
      <c r="AI1801" s="1"/>
      <c r="AJ1801" s="43"/>
      <c r="AK1801" s="324">
        <f t="shared" si="28"/>
        <v>0</v>
      </c>
    </row>
    <row r="1802" spans="31:37">
      <c r="AE1802" t="s">
        <v>8096</v>
      </c>
      <c r="AF1802" s="1" t="s">
        <v>8127</v>
      </c>
      <c r="AG1802" s="1"/>
      <c r="AH1802" s="1">
        <v>0.2</v>
      </c>
      <c r="AI1802" s="1"/>
      <c r="AJ1802" s="43"/>
      <c r="AK1802" s="324">
        <f t="shared" si="28"/>
        <v>0</v>
      </c>
    </row>
    <row r="1803" spans="31:37">
      <c r="AE1803" t="s">
        <v>8096</v>
      </c>
      <c r="AF1803" s="1" t="s">
        <v>8128</v>
      </c>
      <c r="AG1803" s="1"/>
      <c r="AH1803" s="1">
        <v>0.4</v>
      </c>
      <c r="AI1803" s="1"/>
      <c r="AJ1803" s="43"/>
      <c r="AK1803" s="324">
        <f t="shared" si="28"/>
        <v>0</v>
      </c>
    </row>
    <row r="1804" spans="31:37">
      <c r="AE1804" t="s">
        <v>8096</v>
      </c>
      <c r="AF1804" s="1" t="s">
        <v>8129</v>
      </c>
      <c r="AG1804" s="1"/>
      <c r="AH1804" s="1">
        <v>0.6</v>
      </c>
      <c r="AI1804" s="1"/>
      <c r="AJ1804" s="43"/>
      <c r="AK1804" s="324">
        <f t="shared" si="28"/>
        <v>0</v>
      </c>
    </row>
    <row r="1805" spans="31:37">
      <c r="AE1805" t="s">
        <v>8096</v>
      </c>
      <c r="AF1805" s="1" t="s">
        <v>8130</v>
      </c>
      <c r="AG1805" s="1"/>
      <c r="AH1805" s="1">
        <v>1</v>
      </c>
      <c r="AI1805" s="1"/>
      <c r="AJ1805" s="43"/>
      <c r="AK1805" s="324">
        <f t="shared" si="28"/>
        <v>0</v>
      </c>
    </row>
    <row r="1806" spans="31:37">
      <c r="AE1806" t="s">
        <v>8096</v>
      </c>
      <c r="AF1806" s="1" t="s">
        <v>8131</v>
      </c>
      <c r="AG1806" s="1"/>
      <c r="AH1806" s="1">
        <v>0.6</v>
      </c>
      <c r="AI1806" s="1"/>
      <c r="AJ1806" s="43"/>
      <c r="AK1806" s="324">
        <f t="shared" si="28"/>
        <v>0</v>
      </c>
    </row>
    <row r="1807" spans="31:37">
      <c r="AE1807" t="s">
        <v>8096</v>
      </c>
      <c r="AF1807" s="1" t="s">
        <v>8132</v>
      </c>
      <c r="AG1807" s="1"/>
      <c r="AH1807" s="1">
        <v>0.8</v>
      </c>
      <c r="AI1807" s="1"/>
      <c r="AJ1807" s="43"/>
      <c r="AK1807" s="324">
        <f t="shared" si="28"/>
        <v>0</v>
      </c>
    </row>
    <row r="1808" spans="31:37">
      <c r="AE1808" t="s">
        <v>8096</v>
      </c>
      <c r="AF1808" s="1" t="s">
        <v>8133</v>
      </c>
      <c r="AG1808" s="1"/>
      <c r="AH1808" s="1">
        <v>1.2</v>
      </c>
      <c r="AI1808" s="1"/>
      <c r="AJ1808" s="43"/>
      <c r="AK1808" s="324">
        <f t="shared" si="28"/>
        <v>0</v>
      </c>
    </row>
    <row r="1809" spans="31:37">
      <c r="AE1809" t="s">
        <v>8096</v>
      </c>
      <c r="AF1809" s="1" t="s">
        <v>8134</v>
      </c>
      <c r="AG1809" s="1"/>
      <c r="AH1809" s="1">
        <v>0.5</v>
      </c>
      <c r="AI1809" s="1"/>
      <c r="AJ1809" s="43"/>
      <c r="AK1809" s="324">
        <f t="shared" si="28"/>
        <v>0</v>
      </c>
    </row>
    <row r="1810" spans="31:37">
      <c r="AE1810" t="s">
        <v>8096</v>
      </c>
      <c r="AF1810" s="1" t="s">
        <v>8135</v>
      </c>
      <c r="AG1810" s="1"/>
      <c r="AH1810" s="1">
        <v>0.3</v>
      </c>
      <c r="AI1810" s="1"/>
      <c r="AJ1810" s="43"/>
      <c r="AK1810" s="324">
        <f t="shared" si="28"/>
        <v>0</v>
      </c>
    </row>
    <row r="1811" spans="31:37">
      <c r="AE1811" t="s">
        <v>8096</v>
      </c>
      <c r="AF1811" s="1" t="s">
        <v>8136</v>
      </c>
      <c r="AG1811" s="1"/>
      <c r="AH1811" s="1">
        <v>0.4</v>
      </c>
      <c r="AI1811" s="1"/>
      <c r="AJ1811" s="43"/>
      <c r="AK1811" s="324">
        <f t="shared" si="28"/>
        <v>0</v>
      </c>
    </row>
    <row r="1812" spans="31:37">
      <c r="AE1812" t="s">
        <v>8096</v>
      </c>
      <c r="AF1812" s="1" t="s">
        <v>8137</v>
      </c>
      <c r="AG1812" s="1"/>
      <c r="AH1812" s="1">
        <v>0.6</v>
      </c>
      <c r="AI1812" s="1"/>
      <c r="AJ1812" s="43"/>
      <c r="AK1812" s="324">
        <f t="shared" si="28"/>
        <v>0</v>
      </c>
    </row>
    <row r="1813" spans="31:37">
      <c r="AE1813" t="s">
        <v>8096</v>
      </c>
      <c r="AF1813" s="1" t="s">
        <v>8138</v>
      </c>
      <c r="AG1813" s="1"/>
      <c r="AH1813" s="1">
        <v>5</v>
      </c>
      <c r="AI1813" s="1"/>
      <c r="AJ1813" s="43"/>
      <c r="AK1813" s="324">
        <f t="shared" si="28"/>
        <v>0</v>
      </c>
    </row>
    <row r="1814" spans="31:37">
      <c r="AE1814" t="s">
        <v>8096</v>
      </c>
      <c r="AF1814" s="1" t="s">
        <v>8139</v>
      </c>
      <c r="AG1814" s="1"/>
      <c r="AH1814" s="1">
        <v>8</v>
      </c>
      <c r="AI1814" s="1"/>
      <c r="AJ1814" s="43"/>
      <c r="AK1814" s="324">
        <f t="shared" si="28"/>
        <v>0</v>
      </c>
    </row>
    <row r="1815" spans="31:37">
      <c r="AE1815" t="s">
        <v>8096</v>
      </c>
      <c r="AF1815" s="1" t="s">
        <v>8140</v>
      </c>
      <c r="AG1815" s="1"/>
      <c r="AH1815" s="1">
        <v>4</v>
      </c>
      <c r="AI1815" s="1"/>
      <c r="AJ1815" s="43"/>
      <c r="AK1815" s="324">
        <f t="shared" si="28"/>
        <v>0</v>
      </c>
    </row>
    <row r="1816" spans="31:37">
      <c r="AE1816" t="s">
        <v>8096</v>
      </c>
      <c r="AF1816" s="1" t="s">
        <v>8141</v>
      </c>
      <c r="AG1816" s="1"/>
      <c r="AH1816" s="1">
        <v>4</v>
      </c>
      <c r="AI1816" s="1"/>
      <c r="AJ1816" s="43"/>
      <c r="AK1816" s="324">
        <f t="shared" si="28"/>
        <v>0</v>
      </c>
    </row>
    <row r="1817" spans="31:37">
      <c r="AE1817" t="s">
        <v>8096</v>
      </c>
      <c r="AF1817" s="1" t="s">
        <v>8142</v>
      </c>
      <c r="AG1817" s="1"/>
      <c r="AH1817" s="1">
        <v>6</v>
      </c>
      <c r="AI1817" s="1"/>
      <c r="AJ1817" s="43"/>
      <c r="AK1817" s="324">
        <f t="shared" si="28"/>
        <v>0</v>
      </c>
    </row>
    <row r="1818" spans="31:37">
      <c r="AE1818" t="s">
        <v>8096</v>
      </c>
      <c r="AF1818" s="1" t="s">
        <v>8143</v>
      </c>
      <c r="AG1818" s="1"/>
      <c r="AH1818" s="1">
        <v>1</v>
      </c>
      <c r="AI1818" s="1"/>
      <c r="AJ1818" s="43"/>
      <c r="AK1818" s="324">
        <f t="shared" si="28"/>
        <v>0</v>
      </c>
    </row>
    <row r="1819" spans="31:37">
      <c r="AE1819" t="s">
        <v>8096</v>
      </c>
      <c r="AF1819" s="1" t="s">
        <v>8144</v>
      </c>
      <c r="AG1819" s="1"/>
      <c r="AH1819" s="1">
        <v>2</v>
      </c>
      <c r="AI1819" s="1"/>
      <c r="AJ1819" s="43"/>
      <c r="AK1819" s="324">
        <f t="shared" si="28"/>
        <v>0</v>
      </c>
    </row>
    <row r="1820" spans="31:37">
      <c r="AE1820" t="s">
        <v>8096</v>
      </c>
      <c r="AF1820" s="1" t="s">
        <v>8145</v>
      </c>
      <c r="AG1820" s="1"/>
      <c r="AH1820" s="1"/>
      <c r="AI1820" s="1"/>
      <c r="AJ1820" s="43"/>
      <c r="AK1820" s="324">
        <f t="shared" si="28"/>
        <v>0</v>
      </c>
    </row>
    <row r="1821" spans="31:37">
      <c r="AE1821" t="s">
        <v>8096</v>
      </c>
      <c r="AF1821" s="1" t="s">
        <v>8146</v>
      </c>
      <c r="AG1821" s="1"/>
      <c r="AH1821" s="1">
        <v>1</v>
      </c>
      <c r="AI1821" s="1"/>
      <c r="AJ1821" s="43"/>
      <c r="AK1821" s="324">
        <f t="shared" si="28"/>
        <v>0</v>
      </c>
    </row>
    <row r="1822" spans="31:37">
      <c r="AE1822" t="s">
        <v>8096</v>
      </c>
      <c r="AF1822" s="1" t="s">
        <v>8147</v>
      </c>
      <c r="AG1822" s="1"/>
      <c r="AH1822" s="1">
        <v>0.5</v>
      </c>
      <c r="AI1822" s="1"/>
      <c r="AJ1822" s="43"/>
      <c r="AK1822" s="324">
        <f t="shared" si="28"/>
        <v>0</v>
      </c>
    </row>
    <row r="1823" spans="31:37">
      <c r="AE1823" t="s">
        <v>8096</v>
      </c>
      <c r="AF1823" s="1" t="s">
        <v>8148</v>
      </c>
      <c r="AG1823" s="1"/>
      <c r="AH1823" s="1">
        <v>1.5</v>
      </c>
      <c r="AI1823" s="1"/>
      <c r="AJ1823" s="43"/>
      <c r="AK1823" s="324">
        <f t="shared" si="28"/>
        <v>0</v>
      </c>
    </row>
    <row r="1824" spans="31:37">
      <c r="AE1824" t="s">
        <v>8096</v>
      </c>
      <c r="AF1824" s="1" t="s">
        <v>8149</v>
      </c>
      <c r="AG1824" s="1"/>
      <c r="AH1824" s="1">
        <v>0.5</v>
      </c>
      <c r="AI1824" s="1"/>
      <c r="AJ1824" s="43"/>
      <c r="AK1824" s="324">
        <f t="shared" si="28"/>
        <v>0</v>
      </c>
    </row>
    <row r="1825" spans="31:37">
      <c r="AE1825" t="s">
        <v>8096</v>
      </c>
      <c r="AF1825" s="1" t="s">
        <v>8150</v>
      </c>
      <c r="AG1825" s="1"/>
      <c r="AH1825" s="1">
        <v>0.25</v>
      </c>
      <c r="AI1825" s="1"/>
      <c r="AJ1825" s="43"/>
      <c r="AK1825" s="324">
        <f t="shared" si="28"/>
        <v>0</v>
      </c>
    </row>
    <row r="1826" spans="31:37">
      <c r="AE1826" t="s">
        <v>8096</v>
      </c>
      <c r="AF1826" s="1" t="s">
        <v>8151</v>
      </c>
      <c r="AG1826" s="1"/>
      <c r="AH1826" s="1">
        <v>0.75</v>
      </c>
      <c r="AI1826" s="1"/>
      <c r="AJ1826" s="43"/>
      <c r="AK1826" s="324">
        <f t="shared" si="28"/>
        <v>0</v>
      </c>
    </row>
    <row r="1827" spans="31:37">
      <c r="AE1827" t="s">
        <v>8096</v>
      </c>
      <c r="AF1827" s="1" t="s">
        <v>8152</v>
      </c>
      <c r="AG1827" s="1"/>
      <c r="AH1827" s="1">
        <v>8</v>
      </c>
      <c r="AI1827" s="1"/>
      <c r="AJ1827" s="43"/>
      <c r="AK1827" s="324">
        <f t="shared" si="28"/>
        <v>0</v>
      </c>
    </row>
    <row r="1828" spans="31:37">
      <c r="AE1828" t="s">
        <v>8096</v>
      </c>
      <c r="AF1828" s="1" t="s">
        <v>8153</v>
      </c>
      <c r="AG1828" s="1"/>
      <c r="AH1828" s="1">
        <v>4</v>
      </c>
      <c r="AI1828" s="1"/>
      <c r="AJ1828" s="43"/>
      <c r="AK1828" s="324">
        <f t="shared" si="28"/>
        <v>0</v>
      </c>
    </row>
    <row r="1829" spans="31:37">
      <c r="AE1829" t="s">
        <v>8096</v>
      </c>
      <c r="AF1829" s="1" t="s">
        <v>8154</v>
      </c>
      <c r="AG1829" s="1"/>
      <c r="AH1829" s="1">
        <v>10</v>
      </c>
      <c r="AI1829" s="1"/>
      <c r="AJ1829" s="43"/>
      <c r="AK1829" s="324">
        <f t="shared" si="28"/>
        <v>0</v>
      </c>
    </row>
    <row r="1830" spans="31:37">
      <c r="AE1830" t="s">
        <v>8096</v>
      </c>
      <c r="AF1830" s="1" t="s">
        <v>8155</v>
      </c>
      <c r="AG1830" s="1"/>
      <c r="AH1830" s="1">
        <v>4</v>
      </c>
      <c r="AI1830" s="1"/>
      <c r="AJ1830" s="43"/>
      <c r="AK1830" s="324">
        <f t="shared" si="28"/>
        <v>0</v>
      </c>
    </row>
    <row r="1831" spans="31:37">
      <c r="AE1831" t="s">
        <v>8096</v>
      </c>
      <c r="AF1831" s="1" t="s">
        <v>8156</v>
      </c>
      <c r="AG1831" s="1"/>
      <c r="AH1831" s="1">
        <v>2</v>
      </c>
      <c r="AI1831" s="1"/>
      <c r="AJ1831" s="43"/>
      <c r="AK1831" s="324">
        <f t="shared" si="28"/>
        <v>0</v>
      </c>
    </row>
    <row r="1832" spans="31:37">
      <c r="AE1832" t="s">
        <v>8096</v>
      </c>
      <c r="AF1832" s="1" t="s">
        <v>8157</v>
      </c>
      <c r="AG1832" s="1"/>
      <c r="AH1832" s="1">
        <v>6</v>
      </c>
      <c r="AI1832" s="1"/>
      <c r="AJ1832" s="43"/>
      <c r="AK1832" s="324">
        <f t="shared" si="28"/>
        <v>0</v>
      </c>
    </row>
    <row r="1833" spans="31:37">
      <c r="AE1833" t="s">
        <v>8096</v>
      </c>
      <c r="AF1833" s="1" t="s">
        <v>8158</v>
      </c>
      <c r="AG1833" s="1"/>
      <c r="AH1833" s="1">
        <v>2</v>
      </c>
      <c r="AI1833" s="1"/>
      <c r="AJ1833" s="43"/>
      <c r="AK1833" s="324">
        <f t="shared" si="28"/>
        <v>0</v>
      </c>
    </row>
    <row r="1834" spans="31:37">
      <c r="AE1834" t="s">
        <v>8096</v>
      </c>
      <c r="AF1834" s="1" t="s">
        <v>8159</v>
      </c>
      <c r="AG1834" s="1"/>
      <c r="AH1834" s="1">
        <v>1</v>
      </c>
      <c r="AI1834" s="1"/>
      <c r="AJ1834" s="43"/>
      <c r="AK1834" s="324">
        <f t="shared" si="28"/>
        <v>0</v>
      </c>
    </row>
    <row r="1835" spans="31:37">
      <c r="AE1835" t="s">
        <v>8096</v>
      </c>
      <c r="AF1835" s="1" t="s">
        <v>8160</v>
      </c>
      <c r="AG1835" s="1"/>
      <c r="AH1835" s="1">
        <v>3</v>
      </c>
      <c r="AI1835" s="1"/>
      <c r="AJ1835" s="43"/>
      <c r="AK1835" s="324">
        <f t="shared" si="28"/>
        <v>0</v>
      </c>
    </row>
    <row r="1836" spans="31:37">
      <c r="AE1836" t="s">
        <v>8096</v>
      </c>
      <c r="AF1836" s="1" t="s">
        <v>8161</v>
      </c>
      <c r="AG1836" s="1"/>
      <c r="AH1836" s="1">
        <v>16</v>
      </c>
      <c r="AI1836" s="1"/>
      <c r="AJ1836" s="43"/>
      <c r="AK1836" s="324">
        <f t="shared" si="28"/>
        <v>0</v>
      </c>
    </row>
    <row r="1837" spans="31:37">
      <c r="AE1837" t="s">
        <v>8096</v>
      </c>
      <c r="AF1837" s="1" t="s">
        <v>8162</v>
      </c>
      <c r="AG1837" s="1"/>
      <c r="AH1837" s="1">
        <v>10</v>
      </c>
      <c r="AI1837" s="1"/>
      <c r="AJ1837" s="43"/>
      <c r="AK1837" s="324">
        <f t="shared" si="28"/>
        <v>0</v>
      </c>
    </row>
    <row r="1838" spans="31:37">
      <c r="AE1838" t="s">
        <v>8096</v>
      </c>
      <c r="AF1838" s="1" t="s">
        <v>8163</v>
      </c>
      <c r="AG1838" s="1"/>
      <c r="AH1838" s="1">
        <v>12</v>
      </c>
      <c r="AI1838" s="1"/>
      <c r="AJ1838" s="43"/>
      <c r="AK1838" s="324">
        <f t="shared" si="28"/>
        <v>0</v>
      </c>
    </row>
    <row r="1839" spans="31:37">
      <c r="AE1839" t="s">
        <v>8096</v>
      </c>
      <c r="AF1839" s="1" t="s">
        <v>8164</v>
      </c>
      <c r="AG1839" s="1"/>
      <c r="AH1839" s="1">
        <v>20</v>
      </c>
      <c r="AI1839" s="1"/>
      <c r="AJ1839" s="43"/>
      <c r="AK1839" s="324">
        <f t="shared" si="28"/>
        <v>0</v>
      </c>
    </row>
    <row r="1840" spans="31:37">
      <c r="AE1840" t="s">
        <v>8096</v>
      </c>
      <c r="AF1840" s="1" t="s">
        <v>8165</v>
      </c>
      <c r="AG1840" s="1"/>
      <c r="AH1840" s="1">
        <v>8</v>
      </c>
      <c r="AI1840" s="1"/>
      <c r="AJ1840" s="43"/>
      <c r="AK1840" s="324">
        <f t="shared" si="28"/>
        <v>0</v>
      </c>
    </row>
    <row r="1841" spans="31:37">
      <c r="AE1841" t="s">
        <v>8096</v>
      </c>
      <c r="AF1841" s="1" t="s">
        <v>8166</v>
      </c>
      <c r="AG1841" s="1"/>
      <c r="AH1841" s="1">
        <v>5</v>
      </c>
      <c r="AI1841" s="1"/>
      <c r="AJ1841" s="43"/>
      <c r="AK1841" s="324">
        <f t="shared" si="28"/>
        <v>0</v>
      </c>
    </row>
    <row r="1842" spans="31:37">
      <c r="AE1842" t="s">
        <v>8096</v>
      </c>
      <c r="AF1842" s="1" t="s">
        <v>8167</v>
      </c>
      <c r="AG1842" s="1"/>
      <c r="AH1842" s="1">
        <v>6</v>
      </c>
      <c r="AI1842" s="1"/>
      <c r="AJ1842" s="43"/>
      <c r="AK1842" s="324">
        <f t="shared" si="28"/>
        <v>0</v>
      </c>
    </row>
    <row r="1843" spans="31:37">
      <c r="AE1843" t="s">
        <v>8096</v>
      </c>
      <c r="AF1843" s="1" t="s">
        <v>8168</v>
      </c>
      <c r="AG1843" s="1"/>
      <c r="AH1843" s="1">
        <v>10</v>
      </c>
      <c r="AI1843" s="1"/>
      <c r="AJ1843" s="43"/>
      <c r="AK1843" s="324">
        <f t="shared" si="28"/>
        <v>0</v>
      </c>
    </row>
    <row r="1844" spans="31:37">
      <c r="AE1844" t="s">
        <v>8096</v>
      </c>
      <c r="AF1844" s="1" t="s">
        <v>8169</v>
      </c>
      <c r="AG1844" s="1"/>
      <c r="AH1844" s="1">
        <v>2</v>
      </c>
      <c r="AI1844" s="1"/>
      <c r="AJ1844" s="43"/>
      <c r="AK1844" s="324">
        <f t="shared" si="28"/>
        <v>0</v>
      </c>
    </row>
    <row r="1845" spans="31:37">
      <c r="AE1845" t="s">
        <v>8096</v>
      </c>
      <c r="AF1845" s="1" t="s">
        <v>8170</v>
      </c>
      <c r="AG1845" s="1"/>
      <c r="AH1845" s="1">
        <v>3</v>
      </c>
      <c r="AI1845" s="1"/>
      <c r="AJ1845" s="43"/>
      <c r="AK1845" s="324">
        <f t="shared" si="28"/>
        <v>0</v>
      </c>
    </row>
    <row r="1846" spans="31:37">
      <c r="AE1846" t="s">
        <v>8096</v>
      </c>
      <c r="AF1846" s="1" t="s">
        <v>8171</v>
      </c>
      <c r="AG1846" s="1"/>
      <c r="AH1846" s="1">
        <v>0.8</v>
      </c>
      <c r="AI1846" s="1"/>
      <c r="AJ1846" s="43"/>
      <c r="AK1846" s="324">
        <f t="shared" si="28"/>
        <v>0</v>
      </c>
    </row>
    <row r="1847" spans="31:37">
      <c r="AE1847" t="s">
        <v>8096</v>
      </c>
      <c r="AF1847" s="1" t="s">
        <v>8172</v>
      </c>
      <c r="AG1847" s="1"/>
      <c r="AH1847" s="1">
        <v>6</v>
      </c>
      <c r="AI1847" s="1"/>
      <c r="AJ1847" s="43"/>
      <c r="AK1847" s="324">
        <f t="shared" si="28"/>
        <v>0</v>
      </c>
    </row>
    <row r="1848" spans="31:37">
      <c r="AE1848" t="s">
        <v>8096</v>
      </c>
      <c r="AF1848" s="1" t="s">
        <v>8173</v>
      </c>
      <c r="AG1848" s="1"/>
      <c r="AH1848" s="1">
        <v>1</v>
      </c>
      <c r="AI1848" s="1"/>
      <c r="AJ1848" s="43"/>
      <c r="AK1848" s="324">
        <f t="shared" si="28"/>
        <v>0</v>
      </c>
    </row>
    <row r="1849" spans="31:37">
      <c r="AE1849" t="s">
        <v>8096</v>
      </c>
      <c r="AF1849" s="1" t="s">
        <v>8174</v>
      </c>
      <c r="AG1849" s="1"/>
      <c r="AH1849" s="1">
        <v>2</v>
      </c>
      <c r="AI1849" s="1"/>
      <c r="AJ1849" s="43"/>
      <c r="AK1849" s="324">
        <f t="shared" si="28"/>
        <v>0</v>
      </c>
    </row>
    <row r="1850" spans="31:37">
      <c r="AE1850" t="s">
        <v>8096</v>
      </c>
      <c r="AF1850" s="1" t="s">
        <v>8175</v>
      </c>
      <c r="AG1850" s="1"/>
      <c r="AH1850" s="1">
        <v>0.1</v>
      </c>
      <c r="AI1850" s="1"/>
      <c r="AJ1850" s="43"/>
      <c r="AK1850" s="324">
        <f t="shared" si="28"/>
        <v>0</v>
      </c>
    </row>
    <row r="1851" spans="31:37">
      <c r="AE1851" t="s">
        <v>8096</v>
      </c>
      <c r="AF1851" s="1" t="s">
        <v>8176</v>
      </c>
      <c r="AG1851" s="1"/>
      <c r="AH1851" s="1">
        <v>0.2</v>
      </c>
      <c r="AI1851" s="1"/>
      <c r="AJ1851" s="43"/>
      <c r="AK1851" s="324">
        <f t="shared" si="28"/>
        <v>0</v>
      </c>
    </row>
    <row r="1852" spans="31:37">
      <c r="AE1852" t="s">
        <v>8096</v>
      </c>
      <c r="AF1852" s="1" t="s">
        <v>8177</v>
      </c>
      <c r="AG1852" s="1"/>
      <c r="AH1852" s="1">
        <v>6</v>
      </c>
      <c r="AI1852" s="1"/>
      <c r="AJ1852" s="43"/>
      <c r="AK1852" s="324">
        <f t="shared" si="28"/>
        <v>0</v>
      </c>
    </row>
    <row r="1853" spans="31:37">
      <c r="AE1853" t="s">
        <v>8096</v>
      </c>
      <c r="AF1853" s="1" t="s">
        <v>8178</v>
      </c>
      <c r="AG1853" s="1"/>
      <c r="AH1853" s="1">
        <v>3</v>
      </c>
      <c r="AI1853" s="1"/>
      <c r="AJ1853" s="43"/>
      <c r="AK1853" s="324">
        <f t="shared" si="28"/>
        <v>0</v>
      </c>
    </row>
    <row r="1854" spans="31:37">
      <c r="AE1854" t="s">
        <v>8096</v>
      </c>
      <c r="AF1854" s="1" t="s">
        <v>8179</v>
      </c>
      <c r="AG1854" s="1"/>
      <c r="AH1854" s="1">
        <v>4</v>
      </c>
      <c r="AI1854" s="1"/>
      <c r="AJ1854" s="43"/>
      <c r="AK1854" s="324">
        <f t="shared" si="28"/>
        <v>0</v>
      </c>
    </row>
    <row r="1855" spans="31:37">
      <c r="AE1855" t="s">
        <v>8096</v>
      </c>
      <c r="AF1855" s="1" t="s">
        <v>8180</v>
      </c>
      <c r="AG1855" s="1"/>
      <c r="AH1855" s="1">
        <v>7</v>
      </c>
      <c r="AI1855" s="1"/>
      <c r="AJ1855" s="43"/>
      <c r="AK1855" s="324">
        <f t="shared" si="28"/>
        <v>0</v>
      </c>
    </row>
    <row r="1856" spans="31:37">
      <c r="AE1856" t="s">
        <v>8096</v>
      </c>
      <c r="AF1856" s="1" t="s">
        <v>8181</v>
      </c>
      <c r="AG1856" s="1"/>
      <c r="AH1856" s="1">
        <v>6</v>
      </c>
      <c r="AI1856" s="1"/>
      <c r="AJ1856" s="43"/>
      <c r="AK1856" s="324">
        <f t="shared" si="28"/>
        <v>0</v>
      </c>
    </row>
    <row r="1857" spans="31:37">
      <c r="AE1857" t="s">
        <v>8096</v>
      </c>
      <c r="AF1857" s="1" t="s">
        <v>8182</v>
      </c>
      <c r="AG1857" s="1"/>
      <c r="AH1857" s="1">
        <v>3</v>
      </c>
      <c r="AI1857" s="1"/>
      <c r="AJ1857" s="43"/>
      <c r="AK1857" s="324">
        <f t="shared" si="28"/>
        <v>0</v>
      </c>
    </row>
    <row r="1858" spans="31:37">
      <c r="AE1858" t="s">
        <v>8096</v>
      </c>
      <c r="AF1858" s="1" t="s">
        <v>8183</v>
      </c>
      <c r="AG1858" s="1"/>
      <c r="AH1858" s="1">
        <v>4</v>
      </c>
      <c r="AI1858" s="1"/>
      <c r="AJ1858" s="43"/>
      <c r="AK1858" s="324">
        <f t="shared" si="28"/>
        <v>0</v>
      </c>
    </row>
    <row r="1859" spans="31:37">
      <c r="AE1859" t="s">
        <v>8096</v>
      </c>
      <c r="AF1859" s="1" t="s">
        <v>8184</v>
      </c>
      <c r="AG1859" s="1"/>
      <c r="AH1859" s="1">
        <v>7</v>
      </c>
      <c r="AI1859" s="1"/>
      <c r="AJ1859" s="43"/>
      <c r="AK1859" s="324">
        <f t="shared" si="28"/>
        <v>0</v>
      </c>
    </row>
    <row r="1860" spans="31:37">
      <c r="AE1860" t="s">
        <v>8096</v>
      </c>
      <c r="AF1860" s="1" t="s">
        <v>8185</v>
      </c>
      <c r="AG1860" s="1"/>
      <c r="AH1860" s="1">
        <v>1.8</v>
      </c>
      <c r="AI1860" s="1"/>
      <c r="AJ1860" s="43"/>
      <c r="AK1860" s="324">
        <f t="shared" ref="AK1860:AK1923" si="29">AJ1860*AH1860</f>
        <v>0</v>
      </c>
    </row>
    <row r="1861" spans="31:37">
      <c r="AE1861" t="s">
        <v>8096</v>
      </c>
      <c r="AF1861" s="1" t="s">
        <v>8186</v>
      </c>
      <c r="AG1861" s="1"/>
      <c r="AH1861" s="1">
        <v>0.9</v>
      </c>
      <c r="AI1861" s="1"/>
      <c r="AJ1861" s="43"/>
      <c r="AK1861" s="324">
        <f t="shared" si="29"/>
        <v>0</v>
      </c>
    </row>
    <row r="1862" spans="31:37">
      <c r="AE1862" t="s">
        <v>8096</v>
      </c>
      <c r="AF1862" s="1" t="s">
        <v>8187</v>
      </c>
      <c r="AG1862" s="1"/>
      <c r="AH1862" s="1">
        <v>1.2</v>
      </c>
      <c r="AI1862" s="1"/>
      <c r="AJ1862" s="43"/>
      <c r="AK1862" s="324">
        <f t="shared" si="29"/>
        <v>0</v>
      </c>
    </row>
    <row r="1863" spans="31:37">
      <c r="AE1863" t="s">
        <v>8096</v>
      </c>
      <c r="AF1863" s="1" t="s">
        <v>8188</v>
      </c>
      <c r="AG1863" s="1"/>
      <c r="AH1863" s="1">
        <v>3</v>
      </c>
      <c r="AI1863" s="1"/>
      <c r="AJ1863" s="43"/>
      <c r="AK1863" s="324">
        <f t="shared" si="29"/>
        <v>0</v>
      </c>
    </row>
    <row r="1864" spans="31:37">
      <c r="AE1864" t="s">
        <v>8096</v>
      </c>
      <c r="AF1864" s="1" t="s">
        <v>8189</v>
      </c>
      <c r="AG1864" s="1"/>
      <c r="AH1864" s="1">
        <v>0.6</v>
      </c>
      <c r="AI1864" s="1"/>
      <c r="AJ1864" s="43"/>
      <c r="AK1864" s="324">
        <f t="shared" si="29"/>
        <v>0</v>
      </c>
    </row>
    <row r="1865" spans="31:37">
      <c r="AE1865" t="s">
        <v>8096</v>
      </c>
      <c r="AF1865" s="1" t="s">
        <v>8190</v>
      </c>
      <c r="AG1865" s="1"/>
      <c r="AH1865" s="1">
        <v>0.3</v>
      </c>
      <c r="AI1865" s="1"/>
      <c r="AJ1865" s="43"/>
      <c r="AK1865" s="324">
        <f t="shared" si="29"/>
        <v>0</v>
      </c>
    </row>
    <row r="1866" spans="31:37">
      <c r="AE1866" t="s">
        <v>8096</v>
      </c>
      <c r="AF1866" s="1" t="s">
        <v>8191</v>
      </c>
      <c r="AG1866" s="1"/>
      <c r="AH1866" s="1">
        <v>0.4</v>
      </c>
      <c r="AI1866" s="1"/>
      <c r="AJ1866" s="43"/>
      <c r="AK1866" s="324">
        <f t="shared" si="29"/>
        <v>0</v>
      </c>
    </row>
    <row r="1867" spans="31:37">
      <c r="AE1867" t="s">
        <v>8096</v>
      </c>
      <c r="AF1867" s="1" t="s">
        <v>8192</v>
      </c>
      <c r="AG1867" s="1"/>
      <c r="AH1867" s="1">
        <v>1</v>
      </c>
      <c r="AI1867" s="1"/>
      <c r="AJ1867" s="43"/>
      <c r="AK1867" s="324">
        <f t="shared" si="29"/>
        <v>0</v>
      </c>
    </row>
    <row r="1868" spans="31:37">
      <c r="AE1868" t="s">
        <v>8096</v>
      </c>
      <c r="AF1868" s="1" t="s">
        <v>8193</v>
      </c>
      <c r="AG1868" s="1"/>
      <c r="AH1868" s="1">
        <v>1.2</v>
      </c>
      <c r="AI1868" s="1"/>
      <c r="AJ1868" s="43"/>
      <c r="AK1868" s="324">
        <f t="shared" si="29"/>
        <v>0</v>
      </c>
    </row>
    <row r="1869" spans="31:37">
      <c r="AE1869" t="s">
        <v>8096</v>
      </c>
      <c r="AF1869" s="1" t="s">
        <v>8194</v>
      </c>
      <c r="AG1869" s="1"/>
      <c r="AH1869" s="1">
        <v>0.6</v>
      </c>
      <c r="AI1869" s="1"/>
      <c r="AJ1869" s="43"/>
      <c r="AK1869" s="324">
        <f t="shared" si="29"/>
        <v>0</v>
      </c>
    </row>
    <row r="1870" spans="31:37">
      <c r="AE1870" t="s">
        <v>8096</v>
      </c>
      <c r="AF1870" s="1" t="s">
        <v>8195</v>
      </c>
      <c r="AG1870" s="1"/>
      <c r="AH1870" s="1">
        <v>0.8</v>
      </c>
      <c r="AI1870" s="1"/>
      <c r="AJ1870" s="43"/>
      <c r="AK1870" s="324">
        <f t="shared" si="29"/>
        <v>0</v>
      </c>
    </row>
    <row r="1871" spans="31:37">
      <c r="AE1871" t="s">
        <v>8096</v>
      </c>
      <c r="AF1871" s="1" t="s">
        <v>8196</v>
      </c>
      <c r="AG1871" s="1"/>
      <c r="AH1871" s="1">
        <v>2</v>
      </c>
      <c r="AI1871" s="1"/>
      <c r="AJ1871" s="43"/>
      <c r="AK1871" s="324">
        <f t="shared" si="29"/>
        <v>0</v>
      </c>
    </row>
    <row r="1872" spans="31:37">
      <c r="AE1872" t="s">
        <v>8096</v>
      </c>
      <c r="AF1872" s="1" t="s">
        <v>8197</v>
      </c>
      <c r="AG1872" s="1"/>
      <c r="AH1872" s="1">
        <v>0.1</v>
      </c>
      <c r="AI1872" s="1"/>
      <c r="AJ1872" s="43"/>
      <c r="AK1872" s="324">
        <f t="shared" si="29"/>
        <v>0</v>
      </c>
    </row>
    <row r="1873" spans="31:37">
      <c r="AE1873" t="s">
        <v>8096</v>
      </c>
      <c r="AF1873" s="1" t="s">
        <v>8198</v>
      </c>
      <c r="AG1873" s="1"/>
      <c r="AH1873" s="1">
        <v>0.08</v>
      </c>
      <c r="AI1873" s="1"/>
      <c r="AJ1873" s="43"/>
      <c r="AK1873" s="324">
        <f t="shared" si="29"/>
        <v>0</v>
      </c>
    </row>
    <row r="1874" spans="31:37">
      <c r="AE1874" t="s">
        <v>8096</v>
      </c>
      <c r="AF1874" s="1" t="s">
        <v>8199</v>
      </c>
      <c r="AG1874" s="1"/>
      <c r="AH1874" s="1">
        <v>0.09</v>
      </c>
      <c r="AI1874" s="1"/>
      <c r="AJ1874" s="43"/>
      <c r="AK1874" s="324">
        <f t="shared" si="29"/>
        <v>0</v>
      </c>
    </row>
    <row r="1875" spans="31:37">
      <c r="AE1875" t="s">
        <v>8096</v>
      </c>
      <c r="AF1875" s="1" t="s">
        <v>8200</v>
      </c>
      <c r="AG1875" s="1"/>
      <c r="AH1875" s="1">
        <v>0.2</v>
      </c>
      <c r="AI1875" s="1"/>
      <c r="AJ1875" s="43"/>
      <c r="AK1875" s="324">
        <f t="shared" si="29"/>
        <v>0</v>
      </c>
    </row>
    <row r="1876" spans="31:37">
      <c r="AE1876" t="s">
        <v>8096</v>
      </c>
      <c r="AF1876" s="1" t="s">
        <v>8201</v>
      </c>
      <c r="AG1876" s="1"/>
      <c r="AH1876" s="1">
        <v>10</v>
      </c>
      <c r="AI1876" s="1"/>
      <c r="AJ1876" s="43"/>
      <c r="AK1876" s="324">
        <f t="shared" si="29"/>
        <v>0</v>
      </c>
    </row>
    <row r="1877" spans="31:37">
      <c r="AE1877" t="s">
        <v>8096</v>
      </c>
      <c r="AF1877" s="1" t="s">
        <v>8202</v>
      </c>
      <c r="AG1877" s="1"/>
      <c r="AH1877" s="1">
        <v>5</v>
      </c>
      <c r="AI1877" s="1"/>
      <c r="AJ1877" s="43"/>
      <c r="AK1877" s="324">
        <f t="shared" si="29"/>
        <v>0</v>
      </c>
    </row>
    <row r="1878" spans="31:37">
      <c r="AE1878" t="s">
        <v>8096</v>
      </c>
      <c r="AF1878" s="1" t="s">
        <v>8203</v>
      </c>
      <c r="AG1878" s="1"/>
      <c r="AH1878" s="1">
        <v>7</v>
      </c>
      <c r="AI1878" s="1"/>
      <c r="AJ1878" s="43"/>
      <c r="AK1878" s="324">
        <f t="shared" si="29"/>
        <v>0</v>
      </c>
    </row>
    <row r="1879" spans="31:37">
      <c r="AE1879" t="s">
        <v>8096</v>
      </c>
      <c r="AF1879" s="1" t="s">
        <v>8204</v>
      </c>
      <c r="AG1879" s="1"/>
      <c r="AH1879" s="1">
        <v>15</v>
      </c>
      <c r="AI1879" s="1"/>
      <c r="AJ1879" s="43"/>
      <c r="AK1879" s="324">
        <f t="shared" si="29"/>
        <v>0</v>
      </c>
    </row>
    <row r="1880" spans="31:37">
      <c r="AE1880" t="s">
        <v>8096</v>
      </c>
      <c r="AF1880" s="1" t="s">
        <v>8205</v>
      </c>
      <c r="AG1880" s="1"/>
      <c r="AH1880" s="1">
        <v>6</v>
      </c>
      <c r="AI1880" s="1"/>
      <c r="AJ1880" s="43"/>
      <c r="AK1880" s="324">
        <f t="shared" si="29"/>
        <v>0</v>
      </c>
    </row>
    <row r="1881" spans="31:37">
      <c r="AE1881" t="s">
        <v>8096</v>
      </c>
      <c r="AF1881" s="1" t="s">
        <v>8206</v>
      </c>
      <c r="AG1881" s="1"/>
      <c r="AH1881" s="1">
        <v>20</v>
      </c>
      <c r="AI1881" s="1"/>
      <c r="AJ1881" s="43"/>
      <c r="AK1881" s="324">
        <f t="shared" si="29"/>
        <v>0</v>
      </c>
    </row>
    <row r="1882" spans="31:37">
      <c r="AE1882" t="s">
        <v>8096</v>
      </c>
      <c r="AF1882" s="1" t="s">
        <v>8207</v>
      </c>
      <c r="AG1882" s="1"/>
      <c r="AH1882" s="1"/>
      <c r="AI1882" s="1"/>
      <c r="AJ1882" s="43"/>
      <c r="AK1882" s="324">
        <f t="shared" si="29"/>
        <v>0</v>
      </c>
    </row>
    <row r="1883" spans="31:37">
      <c r="AE1883" t="s">
        <v>8096</v>
      </c>
      <c r="AF1883" s="1" t="s">
        <v>8208</v>
      </c>
      <c r="AG1883" s="1"/>
      <c r="AH1883" s="1">
        <v>0.2</v>
      </c>
      <c r="AI1883" s="1"/>
      <c r="AJ1883" s="43"/>
      <c r="AK1883" s="324">
        <f t="shared" si="29"/>
        <v>0</v>
      </c>
    </row>
    <row r="1884" spans="31:37">
      <c r="AE1884" t="s">
        <v>8096</v>
      </c>
      <c r="AF1884" s="1" t="s">
        <v>8209</v>
      </c>
      <c r="AG1884" s="1"/>
      <c r="AH1884" s="1">
        <v>0.4</v>
      </c>
      <c r="AI1884" s="1"/>
      <c r="AJ1884" s="43"/>
      <c r="AK1884" s="324">
        <f t="shared" si="29"/>
        <v>0</v>
      </c>
    </row>
    <row r="1885" spans="31:37">
      <c r="AE1885" t="s">
        <v>8096</v>
      </c>
      <c r="AF1885" s="1" t="s">
        <v>8210</v>
      </c>
      <c r="AG1885" s="1"/>
      <c r="AH1885" s="1">
        <v>25</v>
      </c>
      <c r="AI1885" s="1"/>
      <c r="AJ1885" s="43"/>
      <c r="AK1885" s="324">
        <f t="shared" si="29"/>
        <v>0</v>
      </c>
    </row>
    <row r="1886" spans="31:37">
      <c r="AE1886" t="s">
        <v>8096</v>
      </c>
      <c r="AF1886" s="1" t="s">
        <v>8211</v>
      </c>
      <c r="AG1886" s="1"/>
      <c r="AH1886" s="1">
        <v>0.3</v>
      </c>
      <c r="AI1886" s="1"/>
      <c r="AJ1886" s="43"/>
      <c r="AK1886" s="324">
        <f t="shared" si="29"/>
        <v>0</v>
      </c>
    </row>
    <row r="1887" spans="31:37">
      <c r="AE1887" t="s">
        <v>8096</v>
      </c>
      <c r="AF1887" s="1" t="s">
        <v>8212</v>
      </c>
      <c r="AG1887" s="1"/>
      <c r="AH1887" s="1">
        <v>0.3</v>
      </c>
      <c r="AI1887" s="1"/>
      <c r="AJ1887" s="43"/>
      <c r="AK1887" s="324">
        <f t="shared" si="29"/>
        <v>0</v>
      </c>
    </row>
    <row r="1888" spans="31:37">
      <c r="AE1888" t="s">
        <v>8096</v>
      </c>
      <c r="AF1888" s="1" t="s">
        <v>8213</v>
      </c>
      <c r="AG1888" s="1"/>
      <c r="AH1888" s="1">
        <v>0.5</v>
      </c>
      <c r="AI1888" s="1"/>
      <c r="AJ1888" s="43"/>
      <c r="AK1888" s="324">
        <f t="shared" si="29"/>
        <v>0</v>
      </c>
    </row>
    <row r="1889" spans="31:37">
      <c r="AE1889" t="s">
        <v>8096</v>
      </c>
      <c r="AF1889" s="1" t="s">
        <v>8214</v>
      </c>
      <c r="AG1889" s="1"/>
      <c r="AH1889" s="1">
        <v>5</v>
      </c>
      <c r="AI1889" s="1"/>
      <c r="AJ1889" s="43"/>
      <c r="AK1889" s="324">
        <f t="shared" si="29"/>
        <v>0</v>
      </c>
    </row>
    <row r="1890" spans="31:37">
      <c r="AE1890" t="s">
        <v>8096</v>
      </c>
      <c r="AF1890" s="1" t="s">
        <v>8215</v>
      </c>
      <c r="AG1890" s="1"/>
      <c r="AH1890" s="1">
        <v>0.7</v>
      </c>
      <c r="AI1890" s="1"/>
      <c r="AJ1890" s="43"/>
      <c r="AK1890" s="324">
        <f t="shared" si="29"/>
        <v>0</v>
      </c>
    </row>
    <row r="1891" spans="31:37">
      <c r="AE1891" t="s">
        <v>8096</v>
      </c>
      <c r="AF1891" s="1" t="s">
        <v>8216</v>
      </c>
      <c r="AG1891" s="1"/>
      <c r="AH1891" s="1">
        <v>2</v>
      </c>
      <c r="AI1891" s="1"/>
      <c r="AJ1891" s="43"/>
      <c r="AK1891" s="324">
        <f t="shared" si="29"/>
        <v>0</v>
      </c>
    </row>
    <row r="1892" spans="31:37">
      <c r="AE1892" t="s">
        <v>8096</v>
      </c>
      <c r="AF1892" s="1" t="s">
        <v>8217</v>
      </c>
      <c r="AG1892" s="1"/>
      <c r="AH1892" s="1">
        <v>15</v>
      </c>
      <c r="AI1892" s="1"/>
      <c r="AJ1892" s="43"/>
      <c r="AK1892" s="324">
        <f t="shared" si="29"/>
        <v>0</v>
      </c>
    </row>
    <row r="1893" spans="31:37">
      <c r="AE1893" t="s">
        <v>8096</v>
      </c>
      <c r="AF1893" s="1" t="s">
        <v>8218</v>
      </c>
      <c r="AG1893" s="1"/>
      <c r="AH1893" s="1">
        <v>50</v>
      </c>
      <c r="AI1893" s="1"/>
      <c r="AJ1893" s="43"/>
      <c r="AK1893" s="324">
        <f t="shared" si="29"/>
        <v>0</v>
      </c>
    </row>
    <row r="1894" spans="31:37">
      <c r="AE1894" t="s">
        <v>8096</v>
      </c>
      <c r="AF1894" s="1" t="s">
        <v>8219</v>
      </c>
      <c r="AG1894" s="1"/>
      <c r="AH1894" s="1">
        <v>150</v>
      </c>
      <c r="AI1894" s="1"/>
      <c r="AJ1894" s="43"/>
      <c r="AK1894" s="324">
        <f t="shared" si="29"/>
        <v>0</v>
      </c>
    </row>
    <row r="1895" spans="31:37">
      <c r="AE1895" t="s">
        <v>8096</v>
      </c>
      <c r="AF1895" s="1" t="s">
        <v>8220</v>
      </c>
      <c r="AG1895" s="1"/>
      <c r="AH1895" s="1">
        <v>0.7</v>
      </c>
      <c r="AI1895" s="1"/>
      <c r="AJ1895" s="43"/>
      <c r="AK1895" s="324">
        <f t="shared" si="29"/>
        <v>0</v>
      </c>
    </row>
    <row r="1896" spans="31:37">
      <c r="AE1896" t="s">
        <v>8096</v>
      </c>
      <c r="AF1896" s="1" t="s">
        <v>8221</v>
      </c>
      <c r="AG1896" s="1"/>
      <c r="AH1896" s="1">
        <v>4</v>
      </c>
      <c r="AI1896" s="1"/>
      <c r="AJ1896" s="43"/>
      <c r="AK1896" s="324">
        <f t="shared" si="29"/>
        <v>0</v>
      </c>
    </row>
    <row r="1897" spans="31:37">
      <c r="AE1897" t="s">
        <v>8096</v>
      </c>
      <c r="AF1897" s="1" t="s">
        <v>8222</v>
      </c>
      <c r="AG1897" s="1"/>
      <c r="AH1897" s="1">
        <v>75</v>
      </c>
      <c r="AI1897" s="1"/>
      <c r="AJ1897" s="43"/>
      <c r="AK1897" s="324">
        <f t="shared" si="29"/>
        <v>0</v>
      </c>
    </row>
    <row r="1898" spans="31:37">
      <c r="AE1898" t="s">
        <v>8096</v>
      </c>
      <c r="AF1898" s="1" t="s">
        <v>8223</v>
      </c>
      <c r="AG1898" s="1"/>
      <c r="AH1898" s="1">
        <v>2</v>
      </c>
      <c r="AI1898" s="1"/>
      <c r="AJ1898" s="43"/>
      <c r="AK1898" s="324">
        <f t="shared" si="29"/>
        <v>0</v>
      </c>
    </row>
    <row r="1899" spans="31:37">
      <c r="AE1899" t="s">
        <v>8096</v>
      </c>
      <c r="AF1899" s="1" t="s">
        <v>8224</v>
      </c>
      <c r="AG1899" s="1"/>
      <c r="AH1899" s="1">
        <v>4</v>
      </c>
      <c r="AI1899" s="1"/>
      <c r="AJ1899" s="43"/>
      <c r="AK1899" s="324">
        <f t="shared" si="29"/>
        <v>0</v>
      </c>
    </row>
    <row r="1900" spans="31:37">
      <c r="AE1900" t="s">
        <v>8096</v>
      </c>
      <c r="AF1900" s="1" t="s">
        <v>8225</v>
      </c>
      <c r="AG1900" s="1"/>
      <c r="AH1900" s="1">
        <v>5</v>
      </c>
      <c r="AI1900" s="1"/>
      <c r="AJ1900" s="43"/>
      <c r="AK1900" s="324">
        <f t="shared" si="29"/>
        <v>0</v>
      </c>
    </row>
    <row r="1901" spans="31:37">
      <c r="AE1901" t="s">
        <v>8096</v>
      </c>
      <c r="AF1901" s="1" t="s">
        <v>8226</v>
      </c>
      <c r="AG1901" s="1"/>
      <c r="AH1901" s="1">
        <v>15</v>
      </c>
      <c r="AI1901" s="1"/>
      <c r="AJ1901" s="43"/>
      <c r="AK1901" s="324">
        <f t="shared" si="29"/>
        <v>0</v>
      </c>
    </row>
    <row r="1902" spans="31:37">
      <c r="AE1902" t="s">
        <v>8096</v>
      </c>
      <c r="AF1902" s="1" t="s">
        <v>8227</v>
      </c>
      <c r="AG1902" s="1"/>
      <c r="AH1902" s="1">
        <v>1</v>
      </c>
      <c r="AI1902" s="1"/>
      <c r="AJ1902" s="43"/>
      <c r="AK1902" s="324">
        <f t="shared" si="29"/>
        <v>0</v>
      </c>
    </row>
    <row r="1903" spans="31:37">
      <c r="AE1903" t="s">
        <v>8096</v>
      </c>
      <c r="AF1903" s="1" t="s">
        <v>8228</v>
      </c>
      <c r="AG1903" s="1"/>
      <c r="AH1903" s="1">
        <v>0.4</v>
      </c>
      <c r="AI1903" s="1"/>
      <c r="AJ1903" s="43"/>
      <c r="AK1903" s="324">
        <f t="shared" si="29"/>
        <v>0</v>
      </c>
    </row>
    <row r="1904" spans="31:37">
      <c r="AE1904" t="s">
        <v>8096</v>
      </c>
      <c r="AF1904" s="1" t="s">
        <v>8229</v>
      </c>
      <c r="AG1904" s="1"/>
      <c r="AH1904" s="1">
        <v>0.2</v>
      </c>
      <c r="AI1904" s="1"/>
      <c r="AJ1904" s="43"/>
      <c r="AK1904" s="324">
        <f t="shared" si="29"/>
        <v>0</v>
      </c>
    </row>
    <row r="1905" spans="31:37">
      <c r="AE1905" t="s">
        <v>8096</v>
      </c>
      <c r="AF1905" s="1" t="s">
        <v>8230</v>
      </c>
      <c r="AG1905" s="1"/>
      <c r="AH1905" s="1">
        <v>0.1</v>
      </c>
      <c r="AI1905" s="1"/>
      <c r="AJ1905" s="43"/>
      <c r="AK1905" s="324">
        <f t="shared" si="29"/>
        <v>0</v>
      </c>
    </row>
    <row r="1906" spans="31:37">
      <c r="AE1906" t="s">
        <v>8096</v>
      </c>
      <c r="AF1906" s="1" t="s">
        <v>8231</v>
      </c>
      <c r="AG1906" s="1"/>
      <c r="AH1906" s="1">
        <v>1</v>
      </c>
      <c r="AI1906" s="1"/>
      <c r="AJ1906" s="43"/>
      <c r="AK1906" s="324">
        <f t="shared" si="29"/>
        <v>0</v>
      </c>
    </row>
    <row r="1907" spans="31:37">
      <c r="AE1907" t="s">
        <v>8096</v>
      </c>
      <c r="AF1907" s="1" t="s">
        <v>8232</v>
      </c>
      <c r="AG1907" s="1"/>
      <c r="AH1907" s="1">
        <v>0.2</v>
      </c>
      <c r="AI1907" s="1"/>
      <c r="AJ1907" s="43"/>
      <c r="AK1907" s="324">
        <f t="shared" si="29"/>
        <v>0</v>
      </c>
    </row>
    <row r="1908" spans="31:37">
      <c r="AE1908" t="s">
        <v>8096</v>
      </c>
      <c r="AF1908" s="1" t="s">
        <v>8233</v>
      </c>
      <c r="AG1908" s="1"/>
      <c r="AH1908" s="1">
        <v>10</v>
      </c>
      <c r="AI1908" s="1"/>
      <c r="AJ1908" s="43"/>
      <c r="AK1908" s="324">
        <f t="shared" si="29"/>
        <v>0</v>
      </c>
    </row>
    <row r="1909" spans="31:37">
      <c r="AE1909" t="s">
        <v>8096</v>
      </c>
      <c r="AF1909" s="1" t="s">
        <v>8234</v>
      </c>
      <c r="AG1909" s="1"/>
      <c r="AH1909" s="1">
        <v>0.8</v>
      </c>
      <c r="AI1909" s="1"/>
      <c r="AJ1909" s="43"/>
      <c r="AK1909" s="324">
        <f t="shared" si="29"/>
        <v>0</v>
      </c>
    </row>
    <row r="1910" spans="31:37">
      <c r="AE1910" t="s">
        <v>8096</v>
      </c>
      <c r="AF1910" s="1" t="s">
        <v>8235</v>
      </c>
      <c r="AG1910" s="1"/>
      <c r="AH1910" s="1">
        <v>30</v>
      </c>
      <c r="AI1910" s="1"/>
      <c r="AJ1910" s="43"/>
      <c r="AK1910" s="324">
        <f t="shared" si="29"/>
        <v>0</v>
      </c>
    </row>
    <row r="1911" spans="31:37">
      <c r="AE1911" t="s">
        <v>8096</v>
      </c>
      <c r="AF1911" s="1" t="s">
        <v>8236</v>
      </c>
      <c r="AG1911" s="1"/>
      <c r="AH1911" s="1">
        <v>1</v>
      </c>
      <c r="AI1911" s="1"/>
      <c r="AJ1911" s="43"/>
      <c r="AK1911" s="324">
        <f t="shared" si="29"/>
        <v>0</v>
      </c>
    </row>
    <row r="1912" spans="31:37">
      <c r="AE1912" t="s">
        <v>8096</v>
      </c>
      <c r="AF1912" s="1" t="s">
        <v>8237</v>
      </c>
      <c r="AG1912" s="1"/>
      <c r="AH1912" s="1">
        <v>80</v>
      </c>
      <c r="AI1912" s="1"/>
      <c r="AJ1912" s="43"/>
      <c r="AK1912" s="324">
        <f t="shared" si="29"/>
        <v>0</v>
      </c>
    </row>
    <row r="1913" spans="31:37">
      <c r="AE1913" t="s">
        <v>8096</v>
      </c>
      <c r="AF1913" s="1" t="s">
        <v>8238</v>
      </c>
      <c r="AG1913" s="1"/>
      <c r="AH1913" s="1">
        <v>3</v>
      </c>
      <c r="AI1913" s="1"/>
      <c r="AJ1913" s="43"/>
      <c r="AK1913" s="324">
        <f t="shared" si="29"/>
        <v>0</v>
      </c>
    </row>
    <row r="1914" spans="31:37">
      <c r="AE1914" t="s">
        <v>8096</v>
      </c>
      <c r="AF1914" s="1" t="s">
        <v>8239</v>
      </c>
      <c r="AG1914" s="1"/>
      <c r="AH1914" s="1">
        <v>2</v>
      </c>
      <c r="AI1914" s="1"/>
      <c r="AJ1914" s="43"/>
      <c r="AK1914" s="324">
        <f t="shared" si="29"/>
        <v>0</v>
      </c>
    </row>
    <row r="1915" spans="31:37">
      <c r="AE1915" t="s">
        <v>8096</v>
      </c>
      <c r="AF1915" s="1" t="s">
        <v>8240</v>
      </c>
      <c r="AG1915" s="1"/>
      <c r="AH1915" s="1">
        <v>0.3</v>
      </c>
      <c r="AI1915" s="1"/>
      <c r="AJ1915" s="43"/>
      <c r="AK1915" s="324">
        <f t="shared" si="29"/>
        <v>0</v>
      </c>
    </row>
    <row r="1916" spans="31:37">
      <c r="AE1916" t="s">
        <v>8096</v>
      </c>
      <c r="AF1916" s="1" t="s">
        <v>8241</v>
      </c>
      <c r="AG1916" s="1"/>
      <c r="AH1916" s="1">
        <v>0.9</v>
      </c>
      <c r="AI1916" s="1"/>
      <c r="AJ1916" s="43"/>
      <c r="AK1916" s="324">
        <f t="shared" si="29"/>
        <v>0</v>
      </c>
    </row>
    <row r="1917" spans="31:37">
      <c r="AE1917" t="s">
        <v>8096</v>
      </c>
      <c r="AF1917" s="1" t="s">
        <v>8242</v>
      </c>
      <c r="AG1917" s="1"/>
      <c r="AH1917" s="1">
        <v>9.5</v>
      </c>
      <c r="AI1917" s="1"/>
      <c r="AJ1917" s="43"/>
      <c r="AK1917" s="324">
        <f t="shared" si="29"/>
        <v>0</v>
      </c>
    </row>
    <row r="1918" spans="31:37">
      <c r="AE1918" t="s">
        <v>8096</v>
      </c>
      <c r="AF1918" s="1" t="s">
        <v>8243</v>
      </c>
      <c r="AG1918" s="1"/>
      <c r="AH1918" s="1">
        <v>0.2</v>
      </c>
      <c r="AI1918" s="1"/>
      <c r="AJ1918" s="43"/>
      <c r="AK1918" s="324">
        <f t="shared" si="29"/>
        <v>0</v>
      </c>
    </row>
    <row r="1919" spans="31:37">
      <c r="AE1919" t="s">
        <v>8096</v>
      </c>
      <c r="AF1919" s="1" t="s">
        <v>8244</v>
      </c>
      <c r="AG1919" s="1"/>
      <c r="AH1919" s="1">
        <v>10</v>
      </c>
      <c r="AI1919" s="1"/>
      <c r="AJ1919" s="43"/>
      <c r="AK1919" s="324">
        <f t="shared" si="29"/>
        <v>0</v>
      </c>
    </row>
    <row r="1920" spans="31:37">
      <c r="AE1920" t="s">
        <v>8096</v>
      </c>
      <c r="AF1920" s="1" t="s">
        <v>8245</v>
      </c>
      <c r="AG1920" s="1"/>
      <c r="AH1920" s="1">
        <v>0.1</v>
      </c>
      <c r="AI1920" s="1"/>
      <c r="AJ1920" s="43"/>
      <c r="AK1920" s="324">
        <f t="shared" si="29"/>
        <v>0</v>
      </c>
    </row>
    <row r="1921" spans="31:37">
      <c r="AE1921" t="s">
        <v>8096</v>
      </c>
      <c r="AF1921" s="1" t="s">
        <v>8246</v>
      </c>
      <c r="AG1921" s="1"/>
      <c r="AH1921" s="1">
        <v>0.2</v>
      </c>
      <c r="AI1921" s="1"/>
      <c r="AJ1921" s="43"/>
      <c r="AK1921" s="324">
        <f t="shared" si="29"/>
        <v>0</v>
      </c>
    </row>
    <row r="1922" spans="31:37">
      <c r="AE1922" t="s">
        <v>8096</v>
      </c>
      <c r="AF1922" s="1" t="s">
        <v>8247</v>
      </c>
      <c r="AG1922" s="1"/>
      <c r="AH1922" s="1">
        <v>10</v>
      </c>
      <c r="AI1922" s="1"/>
      <c r="AJ1922" s="43"/>
      <c r="AK1922" s="324">
        <f t="shared" si="29"/>
        <v>0</v>
      </c>
    </row>
    <row r="1923" spans="31:37">
      <c r="AE1923" t="s">
        <v>8096</v>
      </c>
      <c r="AF1923" s="1" t="s">
        <v>8248</v>
      </c>
      <c r="AG1923" s="1"/>
      <c r="AH1923" s="1">
        <v>0.1</v>
      </c>
      <c r="AI1923" s="1"/>
      <c r="AJ1923" s="43"/>
      <c r="AK1923" s="324">
        <f t="shared" si="29"/>
        <v>0</v>
      </c>
    </row>
    <row r="1924" spans="31:37">
      <c r="AE1924" t="s">
        <v>8096</v>
      </c>
      <c r="AF1924" s="1" t="s">
        <v>8249</v>
      </c>
      <c r="AG1924" s="1"/>
      <c r="AH1924" s="1">
        <v>0.6</v>
      </c>
      <c r="AI1924" s="1"/>
      <c r="AJ1924" s="43"/>
      <c r="AK1924" s="324">
        <f t="shared" ref="AK1924:AK1987" si="30">AJ1924*AH1924</f>
        <v>0</v>
      </c>
    </row>
    <row r="1925" spans="31:37">
      <c r="AE1925" t="s">
        <v>8096</v>
      </c>
      <c r="AF1925" s="1" t="s">
        <v>8250</v>
      </c>
      <c r="AG1925" s="1"/>
      <c r="AH1925" s="1">
        <v>2</v>
      </c>
      <c r="AI1925" s="1"/>
      <c r="AJ1925" s="43"/>
      <c r="AK1925" s="324">
        <f t="shared" si="30"/>
        <v>0</v>
      </c>
    </row>
    <row r="1926" spans="31:37">
      <c r="AE1926" t="s">
        <v>8096</v>
      </c>
      <c r="AF1926" s="1" t="s">
        <v>8251</v>
      </c>
      <c r="AG1926" s="1"/>
      <c r="AH1926" s="1">
        <v>0.3</v>
      </c>
      <c r="AI1926" s="1"/>
      <c r="AJ1926" s="43"/>
      <c r="AK1926" s="324">
        <f t="shared" si="30"/>
        <v>0</v>
      </c>
    </row>
    <row r="1927" spans="31:37">
      <c r="AE1927" t="s">
        <v>8096</v>
      </c>
      <c r="AF1927" s="1" t="s">
        <v>8252</v>
      </c>
      <c r="AG1927" s="1"/>
      <c r="AH1927" s="1">
        <v>0.5</v>
      </c>
      <c r="AI1927" s="1"/>
      <c r="AJ1927" s="43"/>
      <c r="AK1927" s="324">
        <f t="shared" si="30"/>
        <v>0</v>
      </c>
    </row>
    <row r="1928" spans="31:37">
      <c r="AE1928" t="s">
        <v>8096</v>
      </c>
      <c r="AF1928" s="1" t="s">
        <v>8253</v>
      </c>
      <c r="AG1928" s="1"/>
      <c r="AH1928" s="1">
        <v>0.5</v>
      </c>
      <c r="AI1928" s="1"/>
      <c r="AJ1928" s="43"/>
      <c r="AK1928" s="324">
        <f t="shared" si="30"/>
        <v>0</v>
      </c>
    </row>
    <row r="1929" spans="31:37">
      <c r="AE1929" t="s">
        <v>8096</v>
      </c>
      <c r="AF1929" s="1" t="s">
        <v>8254</v>
      </c>
      <c r="AG1929" s="1"/>
      <c r="AH1929" s="1">
        <v>0.6</v>
      </c>
      <c r="AI1929" s="1"/>
      <c r="AJ1929" s="43"/>
      <c r="AK1929" s="324">
        <f t="shared" si="30"/>
        <v>0</v>
      </c>
    </row>
    <row r="1930" spans="31:37">
      <c r="AE1930" t="s">
        <v>8096</v>
      </c>
      <c r="AF1930" s="1" t="s">
        <v>8255</v>
      </c>
      <c r="AG1930" s="1"/>
      <c r="AH1930" s="1">
        <v>0.3</v>
      </c>
      <c r="AI1930" s="1"/>
      <c r="AJ1930" s="43"/>
      <c r="AK1930" s="324">
        <f t="shared" si="30"/>
        <v>0</v>
      </c>
    </row>
    <row r="1931" spans="31:37">
      <c r="AE1931" t="s">
        <v>8096</v>
      </c>
      <c r="AF1931" s="1" t="s">
        <v>8256</v>
      </c>
      <c r="AG1931" s="1"/>
      <c r="AH1931" s="1">
        <v>0.4</v>
      </c>
      <c r="AI1931" s="1"/>
      <c r="AJ1931" s="43"/>
      <c r="AK1931" s="324">
        <f t="shared" si="30"/>
        <v>0</v>
      </c>
    </row>
    <row r="1932" spans="31:37">
      <c r="AE1932" t="s">
        <v>8096</v>
      </c>
      <c r="AF1932" s="1" t="s">
        <v>8257</v>
      </c>
      <c r="AG1932" s="1"/>
      <c r="AH1932" s="1">
        <v>0.3</v>
      </c>
      <c r="AI1932" s="1"/>
      <c r="AJ1932" s="43"/>
      <c r="AK1932" s="324">
        <f t="shared" si="30"/>
        <v>0</v>
      </c>
    </row>
    <row r="1933" spans="31:37">
      <c r="AE1933" t="s">
        <v>8096</v>
      </c>
      <c r="AF1933" s="1" t="s">
        <v>8258</v>
      </c>
      <c r="AG1933" s="1"/>
      <c r="AH1933" s="1">
        <v>0.09</v>
      </c>
      <c r="AI1933" s="1"/>
      <c r="AJ1933" s="43"/>
      <c r="AK1933" s="324">
        <f t="shared" si="30"/>
        <v>0</v>
      </c>
    </row>
    <row r="1934" spans="31:37">
      <c r="AE1934" t="s">
        <v>8096</v>
      </c>
      <c r="AF1934" s="1" t="s">
        <v>8259</v>
      </c>
      <c r="AG1934" s="1"/>
      <c r="AH1934" s="1">
        <v>0.6</v>
      </c>
      <c r="AI1934" s="1"/>
      <c r="AJ1934" s="43"/>
      <c r="AK1934" s="324">
        <f t="shared" si="30"/>
        <v>0</v>
      </c>
    </row>
    <row r="1935" spans="31:37">
      <c r="AE1935" t="s">
        <v>8096</v>
      </c>
      <c r="AF1935" s="1" t="s">
        <v>8260</v>
      </c>
      <c r="AG1935" s="1"/>
      <c r="AH1935" s="1">
        <v>0.3</v>
      </c>
      <c r="AI1935" s="1"/>
      <c r="AJ1935" s="43"/>
      <c r="AK1935" s="324">
        <f t="shared" si="30"/>
        <v>0</v>
      </c>
    </row>
    <row r="1936" spans="31:37">
      <c r="AE1936" t="s">
        <v>8096</v>
      </c>
      <c r="AF1936" s="1" t="s">
        <v>8261</v>
      </c>
      <c r="AG1936" s="1"/>
      <c r="AH1936" s="1"/>
      <c r="AI1936" s="1"/>
      <c r="AJ1936" s="43"/>
      <c r="AK1936" s="324">
        <f t="shared" si="30"/>
        <v>0</v>
      </c>
    </row>
    <row r="1937" spans="31:37">
      <c r="AE1937" t="s">
        <v>8096</v>
      </c>
      <c r="AF1937" s="1" t="s">
        <v>8262</v>
      </c>
      <c r="AG1937" s="1"/>
      <c r="AH1937" s="1">
        <v>35</v>
      </c>
      <c r="AI1937" s="1"/>
      <c r="AJ1937" s="43"/>
      <c r="AK1937" s="324">
        <f t="shared" si="30"/>
        <v>0</v>
      </c>
    </row>
    <row r="1938" spans="31:37">
      <c r="AE1938" t="s">
        <v>8096</v>
      </c>
      <c r="AF1938" s="1" t="s">
        <v>8263</v>
      </c>
      <c r="AG1938" s="1"/>
      <c r="AH1938" s="1">
        <v>45</v>
      </c>
      <c r="AI1938" s="1"/>
      <c r="AJ1938" s="43"/>
      <c r="AK1938" s="324">
        <f t="shared" si="30"/>
        <v>0</v>
      </c>
    </row>
    <row r="1939" spans="31:37">
      <c r="AE1939" t="s">
        <v>8096</v>
      </c>
      <c r="AF1939" s="1" t="s">
        <v>8264</v>
      </c>
      <c r="AG1939" s="1"/>
      <c r="AH1939" s="1">
        <v>45</v>
      </c>
      <c r="AI1939" s="1"/>
      <c r="AJ1939" s="43"/>
      <c r="AK1939" s="324">
        <f t="shared" si="30"/>
        <v>0</v>
      </c>
    </row>
    <row r="1940" spans="31:37">
      <c r="AE1940" t="s">
        <v>8096</v>
      </c>
      <c r="AF1940" s="1" t="s">
        <v>8265</v>
      </c>
      <c r="AG1940" s="1"/>
      <c r="AH1940" s="1">
        <v>3</v>
      </c>
      <c r="AI1940" s="1"/>
      <c r="AJ1940" s="43"/>
      <c r="AK1940" s="324">
        <f t="shared" si="30"/>
        <v>0</v>
      </c>
    </row>
    <row r="1941" spans="31:37">
      <c r="AE1941" t="s">
        <v>8096</v>
      </c>
      <c r="AF1941" s="1" t="s">
        <v>8266</v>
      </c>
      <c r="AG1941" s="1"/>
      <c r="AH1941" s="1">
        <v>4</v>
      </c>
      <c r="AI1941" s="1"/>
      <c r="AJ1941" s="43"/>
      <c r="AK1941" s="324">
        <f t="shared" si="30"/>
        <v>0</v>
      </c>
    </row>
    <row r="1942" spans="31:37">
      <c r="AE1942" t="s">
        <v>8096</v>
      </c>
      <c r="AF1942" s="1" t="s">
        <v>8267</v>
      </c>
      <c r="AG1942" s="1"/>
      <c r="AH1942" s="1">
        <v>1</v>
      </c>
      <c r="AI1942" s="1"/>
      <c r="AJ1942" s="43"/>
      <c r="AK1942" s="324">
        <f t="shared" si="30"/>
        <v>0</v>
      </c>
    </row>
    <row r="1943" spans="31:37">
      <c r="AE1943" t="s">
        <v>8096</v>
      </c>
      <c r="AF1943" s="1" t="s">
        <v>8268</v>
      </c>
      <c r="AG1943" s="1"/>
      <c r="AH1943" s="1">
        <v>15</v>
      </c>
      <c r="AI1943" s="1"/>
      <c r="AJ1943" s="43"/>
      <c r="AK1943" s="324">
        <f t="shared" si="30"/>
        <v>0</v>
      </c>
    </row>
    <row r="1944" spans="31:37">
      <c r="AE1944" t="s">
        <v>8096</v>
      </c>
      <c r="AF1944" s="1" t="s">
        <v>8269</v>
      </c>
      <c r="AG1944" s="1"/>
      <c r="AH1944" s="1">
        <v>2</v>
      </c>
      <c r="AI1944" s="1"/>
      <c r="AJ1944" s="43"/>
      <c r="AK1944" s="324">
        <f t="shared" si="30"/>
        <v>0</v>
      </c>
    </row>
    <row r="1945" spans="31:37">
      <c r="AE1945" t="s">
        <v>8096</v>
      </c>
      <c r="AF1945" s="1" t="s">
        <v>8270</v>
      </c>
      <c r="AG1945" s="1"/>
      <c r="AH1945" s="1">
        <v>3</v>
      </c>
      <c r="AI1945" s="1"/>
      <c r="AJ1945" s="43"/>
      <c r="AK1945" s="324">
        <f t="shared" si="30"/>
        <v>0</v>
      </c>
    </row>
    <row r="1946" spans="31:37">
      <c r="AE1946" t="s">
        <v>8096</v>
      </c>
      <c r="AF1946" s="1" t="s">
        <v>8271</v>
      </c>
      <c r="AG1946" s="1"/>
      <c r="AH1946" s="1">
        <v>1.5</v>
      </c>
      <c r="AI1946" s="1"/>
      <c r="AJ1946" s="43"/>
      <c r="AK1946" s="324">
        <f t="shared" si="30"/>
        <v>0</v>
      </c>
    </row>
    <row r="1947" spans="31:37">
      <c r="AE1947" t="s">
        <v>8096</v>
      </c>
      <c r="AF1947" s="1" t="s">
        <v>8272</v>
      </c>
      <c r="AG1947" s="1"/>
      <c r="AH1947" s="1">
        <v>2</v>
      </c>
      <c r="AI1947" s="1"/>
      <c r="AJ1947" s="43"/>
      <c r="AK1947" s="324">
        <f t="shared" si="30"/>
        <v>0</v>
      </c>
    </row>
    <row r="1948" spans="31:37">
      <c r="AE1948" t="s">
        <v>8096</v>
      </c>
      <c r="AF1948" s="1" t="s">
        <v>8273</v>
      </c>
      <c r="AG1948" s="1"/>
      <c r="AH1948" s="1">
        <v>5</v>
      </c>
      <c r="AI1948" s="1"/>
      <c r="AJ1948" s="43"/>
      <c r="AK1948" s="324">
        <f t="shared" si="30"/>
        <v>0</v>
      </c>
    </row>
    <row r="1949" spans="31:37">
      <c r="AE1949" t="s">
        <v>8096</v>
      </c>
      <c r="AF1949" s="1" t="s">
        <v>8274</v>
      </c>
      <c r="AG1949" s="1"/>
      <c r="AH1949" s="1">
        <v>7</v>
      </c>
      <c r="AI1949" s="1"/>
      <c r="AJ1949" s="43"/>
      <c r="AK1949" s="324">
        <f t="shared" si="30"/>
        <v>0</v>
      </c>
    </row>
    <row r="1950" spans="31:37">
      <c r="AE1950" t="s">
        <v>8096</v>
      </c>
      <c r="AF1950" s="1" t="s">
        <v>8275</v>
      </c>
      <c r="AG1950" s="1"/>
      <c r="AH1950" s="1">
        <v>2</v>
      </c>
      <c r="AI1950" s="1"/>
      <c r="AJ1950" s="43"/>
      <c r="AK1950" s="324">
        <f t="shared" si="30"/>
        <v>0</v>
      </c>
    </row>
    <row r="1951" spans="31:37">
      <c r="AE1951" t="s">
        <v>8096</v>
      </c>
      <c r="AF1951" s="1" t="s">
        <v>8276</v>
      </c>
      <c r="AG1951" s="1"/>
      <c r="AH1951" s="1">
        <v>1.5</v>
      </c>
      <c r="AI1951" s="1"/>
      <c r="AJ1951" s="43"/>
      <c r="AK1951" s="324">
        <f t="shared" si="30"/>
        <v>0</v>
      </c>
    </row>
    <row r="1952" spans="31:37">
      <c r="AE1952" t="s">
        <v>8096</v>
      </c>
      <c r="AF1952" s="1" t="s">
        <v>8277</v>
      </c>
      <c r="AG1952" s="1"/>
      <c r="AH1952" s="1">
        <v>1.5</v>
      </c>
      <c r="AI1952" s="1"/>
      <c r="AJ1952" s="43"/>
      <c r="AK1952" s="324">
        <f t="shared" si="30"/>
        <v>0</v>
      </c>
    </row>
    <row r="1953" spans="31:37">
      <c r="AE1953" t="s">
        <v>8096</v>
      </c>
      <c r="AF1953" s="1" t="s">
        <v>8278</v>
      </c>
      <c r="AG1953" s="1"/>
      <c r="AH1953" s="1">
        <v>35</v>
      </c>
      <c r="AI1953" s="1"/>
      <c r="AJ1953" s="43"/>
      <c r="AK1953" s="324">
        <f t="shared" si="30"/>
        <v>0</v>
      </c>
    </row>
    <row r="1954" spans="31:37">
      <c r="AE1954" t="s">
        <v>8096</v>
      </c>
      <c r="AF1954" s="1" t="s">
        <v>8279</v>
      </c>
      <c r="AG1954" s="1"/>
      <c r="AH1954" s="1">
        <v>1</v>
      </c>
      <c r="AI1954" s="1"/>
      <c r="AJ1954" s="43"/>
      <c r="AK1954" s="324">
        <f t="shared" si="30"/>
        <v>0</v>
      </c>
    </row>
    <row r="1955" spans="31:37">
      <c r="AE1955" t="s">
        <v>8096</v>
      </c>
      <c r="AF1955" s="1" t="s">
        <v>8280</v>
      </c>
      <c r="AG1955" s="1"/>
      <c r="AH1955" s="1">
        <v>20</v>
      </c>
      <c r="AI1955" s="1"/>
      <c r="AJ1955" s="43"/>
      <c r="AK1955" s="324">
        <f t="shared" si="30"/>
        <v>0</v>
      </c>
    </row>
    <row r="1956" spans="31:37">
      <c r="AE1956" t="s">
        <v>8096</v>
      </c>
      <c r="AF1956" s="1" t="s">
        <v>8281</v>
      </c>
      <c r="AG1956" s="1"/>
      <c r="AH1956" s="1">
        <v>100</v>
      </c>
      <c r="AI1956" s="1"/>
      <c r="AJ1956" s="43"/>
      <c r="AK1956" s="324">
        <f t="shared" si="30"/>
        <v>0</v>
      </c>
    </row>
    <row r="1957" spans="31:37">
      <c r="AE1957" t="s">
        <v>8096</v>
      </c>
      <c r="AF1957" s="1" t="s">
        <v>8282</v>
      </c>
      <c r="AG1957" s="1"/>
      <c r="AH1957" s="1">
        <v>45</v>
      </c>
      <c r="AI1957" s="1"/>
      <c r="AJ1957" s="43"/>
      <c r="AK1957" s="324">
        <f t="shared" si="30"/>
        <v>0</v>
      </c>
    </row>
    <row r="1958" spans="31:37">
      <c r="AE1958" t="s">
        <v>8096</v>
      </c>
      <c r="AF1958" s="1" t="s">
        <v>6554</v>
      </c>
      <c r="AG1958" s="1"/>
      <c r="AH1958" s="1"/>
      <c r="AI1958" s="1"/>
      <c r="AJ1958" s="43"/>
      <c r="AK1958" s="324">
        <f t="shared" si="30"/>
        <v>0</v>
      </c>
    </row>
    <row r="1959" spans="31:37">
      <c r="AE1959" t="s">
        <v>8096</v>
      </c>
      <c r="AF1959" s="1" t="s">
        <v>8283</v>
      </c>
      <c r="AG1959" s="1"/>
      <c r="AH1959" s="1"/>
      <c r="AI1959" s="1"/>
      <c r="AJ1959" s="43"/>
      <c r="AK1959" s="324">
        <f t="shared" si="30"/>
        <v>0</v>
      </c>
    </row>
    <row r="1960" spans="31:37">
      <c r="AE1960" t="s">
        <v>8096</v>
      </c>
      <c r="AF1960" s="1" t="s">
        <v>8284</v>
      </c>
      <c r="AG1960" s="1"/>
      <c r="AH1960" s="1">
        <v>20</v>
      </c>
      <c r="AI1960" s="1" t="s">
        <v>6537</v>
      </c>
      <c r="AJ1960" s="43"/>
      <c r="AK1960" s="324">
        <f t="shared" si="30"/>
        <v>0</v>
      </c>
    </row>
    <row r="1961" spans="31:37">
      <c r="AE1961" t="s">
        <v>8096</v>
      </c>
      <c r="AF1961" s="1" t="s">
        <v>8285</v>
      </c>
      <c r="AG1961" s="1"/>
      <c r="AH1961" s="1">
        <v>5</v>
      </c>
      <c r="AI1961" s="1"/>
      <c r="AJ1961" s="43"/>
      <c r="AK1961" s="324">
        <f t="shared" si="30"/>
        <v>0</v>
      </c>
    </row>
    <row r="1962" spans="31:37">
      <c r="AE1962" t="s">
        <v>8096</v>
      </c>
      <c r="AF1962" s="1" t="s">
        <v>8286</v>
      </c>
      <c r="AG1962" s="1"/>
      <c r="AH1962" s="1">
        <v>9</v>
      </c>
      <c r="AI1962" s="1"/>
      <c r="AJ1962" s="43"/>
      <c r="AK1962" s="324">
        <f t="shared" si="30"/>
        <v>0</v>
      </c>
    </row>
    <row r="1963" spans="31:37">
      <c r="AE1963" t="s">
        <v>8096</v>
      </c>
      <c r="AF1963" s="1" t="s">
        <v>8287</v>
      </c>
      <c r="AG1963" s="1"/>
      <c r="AH1963" s="1">
        <v>5</v>
      </c>
      <c r="AI1963" s="1"/>
      <c r="AJ1963" s="43"/>
      <c r="AK1963" s="324">
        <f t="shared" si="30"/>
        <v>0</v>
      </c>
    </row>
    <row r="1964" spans="31:37">
      <c r="AE1964" t="s">
        <v>8096</v>
      </c>
      <c r="AF1964" s="1" t="s">
        <v>8288</v>
      </c>
      <c r="AG1964" s="1"/>
      <c r="AH1964" s="1">
        <v>2</v>
      </c>
      <c r="AI1964" s="1"/>
      <c r="AJ1964" s="43"/>
      <c r="AK1964" s="324">
        <f t="shared" si="30"/>
        <v>0</v>
      </c>
    </row>
    <row r="1965" spans="31:37">
      <c r="AE1965" t="s">
        <v>8096</v>
      </c>
      <c r="AF1965" s="1" t="s">
        <v>8289</v>
      </c>
      <c r="AG1965" s="1"/>
      <c r="AH1965" s="1">
        <v>23</v>
      </c>
      <c r="AI1965" s="1"/>
      <c r="AJ1965" s="43"/>
      <c r="AK1965" s="324">
        <f t="shared" si="30"/>
        <v>0</v>
      </c>
    </row>
    <row r="1966" spans="31:37">
      <c r="AE1966" t="s">
        <v>8096</v>
      </c>
      <c r="AF1966" s="1" t="s">
        <v>8290</v>
      </c>
      <c r="AG1966" s="1"/>
      <c r="AH1966" s="1">
        <v>35</v>
      </c>
      <c r="AI1966" s="1"/>
      <c r="AJ1966" s="43"/>
      <c r="AK1966" s="324">
        <f t="shared" si="30"/>
        <v>0</v>
      </c>
    </row>
    <row r="1967" spans="31:37">
      <c r="AE1967" t="s">
        <v>8096</v>
      </c>
      <c r="AF1967" s="1" t="s">
        <v>8291</v>
      </c>
      <c r="AG1967" s="1"/>
      <c r="AH1967" s="1">
        <v>20</v>
      </c>
      <c r="AI1967" s="1"/>
      <c r="AJ1967" s="43"/>
      <c r="AK1967" s="324">
        <f t="shared" si="30"/>
        <v>0</v>
      </c>
    </row>
    <row r="1968" spans="31:37">
      <c r="AE1968" t="s">
        <v>8096</v>
      </c>
      <c r="AF1968" s="1" t="s">
        <v>8292</v>
      </c>
      <c r="AG1968" s="1"/>
      <c r="AH1968" s="1">
        <v>12</v>
      </c>
      <c r="AI1968" s="1"/>
      <c r="AJ1968" s="43"/>
      <c r="AK1968" s="324">
        <f t="shared" si="30"/>
        <v>0</v>
      </c>
    </row>
    <row r="1969" spans="31:37">
      <c r="AE1969" t="s">
        <v>8096</v>
      </c>
      <c r="AF1969" s="1" t="s">
        <v>8293</v>
      </c>
      <c r="AG1969" s="1"/>
      <c r="AH1969" s="1">
        <v>33</v>
      </c>
      <c r="AI1969" s="1" t="s">
        <v>8294</v>
      </c>
      <c r="AJ1969" s="43"/>
      <c r="AK1969" s="324">
        <f t="shared" si="30"/>
        <v>0</v>
      </c>
    </row>
    <row r="1970" spans="31:37">
      <c r="AE1970" t="s">
        <v>8096</v>
      </c>
      <c r="AF1970" s="1" t="s">
        <v>8295</v>
      </c>
      <c r="AG1970" s="1"/>
      <c r="AH1970" s="1">
        <v>60</v>
      </c>
      <c r="AI1970" s="1"/>
      <c r="AJ1970" s="43"/>
      <c r="AK1970" s="324">
        <f t="shared" si="30"/>
        <v>0</v>
      </c>
    </row>
    <row r="1971" spans="31:37">
      <c r="AE1971" t="s">
        <v>8096</v>
      </c>
      <c r="AF1971" s="1" t="s">
        <v>8296</v>
      </c>
      <c r="AG1971" s="1"/>
      <c r="AH1971" s="1">
        <v>3</v>
      </c>
      <c r="AI1971" s="1"/>
      <c r="AJ1971" s="43"/>
      <c r="AK1971" s="324">
        <f t="shared" si="30"/>
        <v>0</v>
      </c>
    </row>
    <row r="1972" spans="31:37">
      <c r="AE1972" t="s">
        <v>8096</v>
      </c>
      <c r="AF1972" s="1" t="s">
        <v>8297</v>
      </c>
      <c r="AG1972" s="1"/>
      <c r="AH1972" s="1">
        <v>30</v>
      </c>
      <c r="AI1972" s="1"/>
      <c r="AJ1972" s="43"/>
      <c r="AK1972" s="324">
        <f t="shared" si="30"/>
        <v>0</v>
      </c>
    </row>
    <row r="1973" spans="31:37">
      <c r="AE1973" t="s">
        <v>8096</v>
      </c>
      <c r="AF1973" s="1" t="s">
        <v>8298</v>
      </c>
      <c r="AG1973" s="1"/>
      <c r="AH1973" s="1">
        <v>15</v>
      </c>
      <c r="AI1973" s="1"/>
      <c r="AJ1973" s="43"/>
      <c r="AK1973" s="324">
        <f t="shared" si="30"/>
        <v>0</v>
      </c>
    </row>
    <row r="1974" spans="31:37">
      <c r="AE1974" t="s">
        <v>8096</v>
      </c>
      <c r="AF1974" s="1" t="s">
        <v>8299</v>
      </c>
      <c r="AG1974" s="1"/>
      <c r="AH1974" s="1">
        <v>10</v>
      </c>
      <c r="AI1974" s="1" t="s">
        <v>6994</v>
      </c>
      <c r="AJ1974" s="43"/>
      <c r="AK1974" s="324">
        <f t="shared" si="30"/>
        <v>0</v>
      </c>
    </row>
    <row r="1975" spans="31:37">
      <c r="AE1975" t="s">
        <v>8096</v>
      </c>
      <c r="AF1975" s="1" t="s">
        <v>8300</v>
      </c>
      <c r="AG1975" s="1"/>
      <c r="AH1975" s="1">
        <v>10</v>
      </c>
      <c r="AI1975" s="1" t="s">
        <v>6537</v>
      </c>
      <c r="AJ1975" s="43"/>
      <c r="AK1975" s="324">
        <f t="shared" si="30"/>
        <v>0</v>
      </c>
    </row>
    <row r="1976" spans="31:37">
      <c r="AE1976" t="s">
        <v>8096</v>
      </c>
      <c r="AF1976" s="1" t="s">
        <v>8301</v>
      </c>
      <c r="AG1976" s="1"/>
      <c r="AH1976" s="1">
        <v>40</v>
      </c>
      <c r="AI1976" s="1" t="s">
        <v>8302</v>
      </c>
      <c r="AJ1976" s="43"/>
      <c r="AK1976" s="324">
        <f t="shared" si="30"/>
        <v>0</v>
      </c>
    </row>
    <row r="1977" spans="31:37">
      <c r="AE1977" t="s">
        <v>8096</v>
      </c>
      <c r="AF1977" s="1" t="s">
        <v>8303</v>
      </c>
      <c r="AG1977" s="1"/>
      <c r="AH1977" s="1">
        <v>5</v>
      </c>
      <c r="AI1977" s="1"/>
      <c r="AJ1977" s="43"/>
      <c r="AK1977" s="324">
        <f t="shared" si="30"/>
        <v>0</v>
      </c>
    </row>
    <row r="1978" spans="31:37">
      <c r="AE1978" t="s">
        <v>8096</v>
      </c>
      <c r="AF1978" s="1" t="s">
        <v>8304</v>
      </c>
      <c r="AG1978" s="1"/>
      <c r="AH1978" s="1">
        <v>20</v>
      </c>
      <c r="AI1978" s="1"/>
      <c r="AJ1978" s="43"/>
      <c r="AK1978" s="324">
        <f t="shared" si="30"/>
        <v>0</v>
      </c>
    </row>
    <row r="1979" spans="31:37">
      <c r="AE1979" t="s">
        <v>8096</v>
      </c>
      <c r="AF1979" s="1" t="s">
        <v>8305</v>
      </c>
      <c r="AG1979" s="1"/>
      <c r="AH1979" s="1">
        <v>40</v>
      </c>
      <c r="AI1979" s="1"/>
      <c r="AJ1979" s="43"/>
      <c r="AK1979" s="324">
        <f t="shared" si="30"/>
        <v>0</v>
      </c>
    </row>
    <row r="1980" spans="31:37">
      <c r="AE1980" t="s">
        <v>8096</v>
      </c>
      <c r="AF1980" s="1" t="s">
        <v>8306</v>
      </c>
      <c r="AG1980" s="1"/>
      <c r="AH1980" s="1">
        <v>3</v>
      </c>
      <c r="AI1980" s="1"/>
      <c r="AJ1980" s="43"/>
      <c r="AK1980" s="324">
        <f t="shared" si="30"/>
        <v>0</v>
      </c>
    </row>
    <row r="1981" spans="31:37">
      <c r="AE1981" t="s">
        <v>8096</v>
      </c>
      <c r="AF1981" s="1" t="s">
        <v>8307</v>
      </c>
      <c r="AG1981" s="1"/>
      <c r="AH1981" s="1">
        <v>6</v>
      </c>
      <c r="AI1981" s="1"/>
      <c r="AJ1981" s="43"/>
      <c r="AK1981" s="324">
        <f t="shared" si="30"/>
        <v>0</v>
      </c>
    </row>
    <row r="1982" spans="31:37">
      <c r="AE1982" t="s">
        <v>8096</v>
      </c>
      <c r="AF1982" s="1" t="s">
        <v>8308</v>
      </c>
      <c r="AG1982" s="1"/>
      <c r="AH1982" s="1">
        <v>35</v>
      </c>
      <c r="AI1982" s="1" t="s">
        <v>7390</v>
      </c>
      <c r="AJ1982" s="43"/>
      <c r="AK1982" s="324">
        <f t="shared" si="30"/>
        <v>0</v>
      </c>
    </row>
    <row r="1983" spans="31:37">
      <c r="AE1983" t="s">
        <v>8096</v>
      </c>
      <c r="AF1983" s="1" t="s">
        <v>8309</v>
      </c>
      <c r="AG1983" s="1"/>
      <c r="AH1983" s="1">
        <v>45</v>
      </c>
      <c r="AI1983" s="1" t="s">
        <v>8310</v>
      </c>
      <c r="AJ1983" s="43"/>
      <c r="AK1983" s="324">
        <f t="shared" si="30"/>
        <v>0</v>
      </c>
    </row>
    <row r="1984" spans="31:37">
      <c r="AE1984" t="s">
        <v>8096</v>
      </c>
      <c r="AF1984" s="1" t="s">
        <v>8311</v>
      </c>
      <c r="AG1984" s="1"/>
      <c r="AH1984" s="1">
        <v>40</v>
      </c>
      <c r="AI1984" s="1"/>
      <c r="AJ1984" s="43"/>
      <c r="AK1984" s="324">
        <f t="shared" si="30"/>
        <v>0</v>
      </c>
    </row>
    <row r="1985" spans="31:37">
      <c r="AE1985" t="s">
        <v>8096</v>
      </c>
      <c r="AF1985" s="1" t="s">
        <v>8312</v>
      </c>
      <c r="AG1985" s="1"/>
      <c r="AH1985" s="1">
        <v>65</v>
      </c>
      <c r="AI1985" s="1"/>
      <c r="AJ1985" s="43"/>
      <c r="AK1985" s="324">
        <f t="shared" si="30"/>
        <v>0</v>
      </c>
    </row>
    <row r="1986" spans="31:37">
      <c r="AE1986" t="s">
        <v>8096</v>
      </c>
      <c r="AF1986" s="1" t="s">
        <v>8313</v>
      </c>
      <c r="AG1986" s="1"/>
      <c r="AH1986" s="1">
        <v>17</v>
      </c>
      <c r="AI1986" s="1"/>
      <c r="AJ1986" s="43"/>
      <c r="AK1986" s="324">
        <f t="shared" si="30"/>
        <v>0</v>
      </c>
    </row>
    <row r="1987" spans="31:37">
      <c r="AE1987" t="s">
        <v>8096</v>
      </c>
      <c r="AF1987" s="1" t="s">
        <v>8314</v>
      </c>
      <c r="AG1987" s="1"/>
      <c r="AH1987" s="1">
        <v>2</v>
      </c>
      <c r="AI1987" s="1"/>
      <c r="AJ1987" s="43"/>
      <c r="AK1987" s="324">
        <f t="shared" si="30"/>
        <v>0</v>
      </c>
    </row>
    <row r="1988" spans="31:37">
      <c r="AE1988" t="s">
        <v>8096</v>
      </c>
      <c r="AF1988" s="1" t="s">
        <v>8315</v>
      </c>
      <c r="AG1988" s="1"/>
      <c r="AH1988" s="1">
        <v>33</v>
      </c>
      <c r="AI1988" s="1"/>
      <c r="AJ1988" s="43"/>
      <c r="AK1988" s="324">
        <f t="shared" ref="AK1988:AK2051" si="31">AJ1988*AH1988</f>
        <v>0</v>
      </c>
    </row>
    <row r="1989" spans="31:37">
      <c r="AE1989" t="s">
        <v>8096</v>
      </c>
      <c r="AF1989" s="1" t="s">
        <v>8316</v>
      </c>
      <c r="AG1989" s="1"/>
      <c r="AH1989" s="1">
        <v>85</v>
      </c>
      <c r="AI1989" s="1"/>
      <c r="AJ1989" s="43"/>
      <c r="AK1989" s="324">
        <f t="shared" si="31"/>
        <v>0</v>
      </c>
    </row>
    <row r="1990" spans="31:37">
      <c r="AE1990" t="s">
        <v>8096</v>
      </c>
      <c r="AF1990" s="1" t="s">
        <v>8317</v>
      </c>
      <c r="AG1990" s="1"/>
      <c r="AH1990" s="1">
        <v>15</v>
      </c>
      <c r="AI1990" s="1"/>
      <c r="AJ1990" s="43"/>
      <c r="AK1990" s="324">
        <f t="shared" si="31"/>
        <v>0</v>
      </c>
    </row>
    <row r="1991" spans="31:37">
      <c r="AE1991" t="s">
        <v>8096</v>
      </c>
      <c r="AF1991" s="1" t="s">
        <v>8318</v>
      </c>
      <c r="AG1991" s="1"/>
      <c r="AH1991" s="1">
        <v>25</v>
      </c>
      <c r="AI1991" s="1"/>
      <c r="AJ1991" s="43"/>
      <c r="AK1991" s="324">
        <f t="shared" si="31"/>
        <v>0</v>
      </c>
    </row>
    <row r="1992" spans="31:37">
      <c r="AE1992" t="s">
        <v>8096</v>
      </c>
      <c r="AF1992" s="1" t="s">
        <v>8319</v>
      </c>
      <c r="AG1992" s="1"/>
      <c r="AH1992" s="1">
        <v>1</v>
      </c>
      <c r="AI1992" s="1"/>
      <c r="AJ1992" s="43"/>
      <c r="AK1992" s="324">
        <f t="shared" si="31"/>
        <v>0</v>
      </c>
    </row>
    <row r="1993" spans="31:37">
      <c r="AE1993" t="s">
        <v>8096</v>
      </c>
      <c r="AF1993" s="1" t="s">
        <v>8320</v>
      </c>
      <c r="AG1993" s="1"/>
      <c r="AH1993" s="1">
        <v>5</v>
      </c>
      <c r="AI1993" s="1"/>
      <c r="AJ1993" s="43"/>
      <c r="AK1993" s="324">
        <f t="shared" si="31"/>
        <v>0</v>
      </c>
    </row>
    <row r="1994" spans="31:37">
      <c r="AE1994" t="s">
        <v>8096</v>
      </c>
      <c r="AF1994" s="1" t="s">
        <v>8321</v>
      </c>
      <c r="AG1994" s="1"/>
      <c r="AH1994" s="1">
        <v>30</v>
      </c>
      <c r="AI1994" s="1"/>
      <c r="AJ1994" s="43"/>
      <c r="AK1994" s="324">
        <f t="shared" si="31"/>
        <v>0</v>
      </c>
    </row>
    <row r="1995" spans="31:37">
      <c r="AE1995" t="s">
        <v>8096</v>
      </c>
      <c r="AF1995" s="1" t="s">
        <v>8322</v>
      </c>
      <c r="AG1995" s="1"/>
      <c r="AH1995" s="1">
        <v>95</v>
      </c>
      <c r="AI1995" s="1"/>
      <c r="AJ1995" s="43"/>
      <c r="AK1995" s="324">
        <f t="shared" si="31"/>
        <v>0</v>
      </c>
    </row>
    <row r="1996" spans="31:37">
      <c r="AE1996" t="s">
        <v>8096</v>
      </c>
      <c r="AF1996" s="1" t="s">
        <v>8323</v>
      </c>
      <c r="AG1996" s="1"/>
      <c r="AH1996" s="1">
        <v>5</v>
      </c>
      <c r="AI1996" s="1" t="s">
        <v>6535</v>
      </c>
      <c r="AJ1996" s="43"/>
      <c r="AK1996" s="324">
        <f t="shared" si="31"/>
        <v>0</v>
      </c>
    </row>
    <row r="1997" spans="31:37">
      <c r="AE1997" t="s">
        <v>8096</v>
      </c>
      <c r="AF1997" s="1" t="s">
        <v>8324</v>
      </c>
      <c r="AG1997" s="1"/>
      <c r="AH1997" s="1">
        <v>25</v>
      </c>
      <c r="AI1997" s="1" t="s">
        <v>8310</v>
      </c>
      <c r="AJ1997" s="43"/>
      <c r="AK1997" s="324">
        <f t="shared" si="31"/>
        <v>0</v>
      </c>
    </row>
    <row r="1998" spans="31:37">
      <c r="AE1998" t="s">
        <v>8096</v>
      </c>
      <c r="AF1998" s="1" t="s">
        <v>8325</v>
      </c>
      <c r="AG1998" s="1"/>
      <c r="AH1998" s="1">
        <v>10</v>
      </c>
      <c r="AI1998" s="1"/>
      <c r="AJ1998" s="43"/>
      <c r="AK1998" s="324">
        <f t="shared" si="31"/>
        <v>0</v>
      </c>
    </row>
    <row r="1999" spans="31:37">
      <c r="AE1999" t="s">
        <v>8096</v>
      </c>
      <c r="AF1999" s="1" t="s">
        <v>8326</v>
      </c>
      <c r="AG1999" s="1"/>
      <c r="AH1999" s="1">
        <v>7</v>
      </c>
      <c r="AI1999" s="1"/>
      <c r="AJ1999" s="43"/>
      <c r="AK1999" s="324">
        <f t="shared" si="31"/>
        <v>0</v>
      </c>
    </row>
    <row r="2000" spans="31:37">
      <c r="AE2000" t="s">
        <v>8096</v>
      </c>
      <c r="AF2000" s="1" t="s">
        <v>8327</v>
      </c>
      <c r="AG2000" s="1"/>
      <c r="AH2000" s="1">
        <v>60</v>
      </c>
      <c r="AI2000" s="1"/>
      <c r="AJ2000" s="43"/>
      <c r="AK2000" s="324">
        <f t="shared" si="31"/>
        <v>0</v>
      </c>
    </row>
    <row r="2001" spans="31:37">
      <c r="AE2001" t="s">
        <v>8096</v>
      </c>
      <c r="AF2001" s="1" t="s">
        <v>8328</v>
      </c>
      <c r="AG2001" s="1"/>
      <c r="AH2001" s="1">
        <v>45</v>
      </c>
      <c r="AI2001" s="1"/>
      <c r="AJ2001" s="43"/>
      <c r="AK2001" s="324">
        <f t="shared" si="31"/>
        <v>0</v>
      </c>
    </row>
    <row r="2002" spans="31:37">
      <c r="AE2002" t="s">
        <v>8096</v>
      </c>
      <c r="AF2002" s="1" t="s">
        <v>8329</v>
      </c>
      <c r="AG2002" s="1"/>
      <c r="AH2002" s="1">
        <v>50</v>
      </c>
      <c r="AI2002" s="1"/>
      <c r="AJ2002" s="43"/>
      <c r="AK2002" s="324">
        <f t="shared" si="31"/>
        <v>0</v>
      </c>
    </row>
    <row r="2003" spans="31:37">
      <c r="AE2003" t="s">
        <v>8096</v>
      </c>
      <c r="AF2003" s="1" t="s">
        <v>8330</v>
      </c>
      <c r="AG2003" s="1"/>
      <c r="AH2003" s="1">
        <v>75</v>
      </c>
      <c r="AI2003" s="1"/>
      <c r="AJ2003" s="43"/>
      <c r="AK2003" s="324">
        <f t="shared" si="31"/>
        <v>0</v>
      </c>
    </row>
    <row r="2004" spans="31:37">
      <c r="AE2004" t="s">
        <v>8096</v>
      </c>
      <c r="AF2004" s="1" t="s">
        <v>8331</v>
      </c>
      <c r="AG2004" s="1"/>
      <c r="AH2004" s="1">
        <v>40</v>
      </c>
      <c r="AI2004" s="1"/>
      <c r="AJ2004" s="43"/>
      <c r="AK2004" s="324">
        <f t="shared" si="31"/>
        <v>0</v>
      </c>
    </row>
    <row r="2005" spans="31:37">
      <c r="AE2005" t="s">
        <v>8096</v>
      </c>
      <c r="AF2005" s="1" t="s">
        <v>8332</v>
      </c>
      <c r="AG2005" s="1"/>
      <c r="AH2005" s="1">
        <v>6</v>
      </c>
      <c r="AI2005" s="1"/>
      <c r="AJ2005" s="43"/>
      <c r="AK2005" s="324">
        <f t="shared" si="31"/>
        <v>0</v>
      </c>
    </row>
    <row r="2006" spans="31:37">
      <c r="AE2006" t="s">
        <v>8096</v>
      </c>
      <c r="AF2006" s="1" t="s">
        <v>6554</v>
      </c>
      <c r="AG2006" s="1"/>
      <c r="AH2006" s="1"/>
      <c r="AI2006" s="1"/>
      <c r="AJ2006" s="43"/>
      <c r="AK2006" s="324">
        <f t="shared" si="31"/>
        <v>0</v>
      </c>
    </row>
    <row r="2007" spans="31:37">
      <c r="AE2007" t="s">
        <v>124</v>
      </c>
      <c r="AF2007" s="1" t="s">
        <v>124</v>
      </c>
      <c r="AG2007" s="1"/>
      <c r="AH2007" s="1"/>
      <c r="AI2007" s="1"/>
      <c r="AJ2007" s="43"/>
      <c r="AK2007" s="324">
        <f t="shared" si="31"/>
        <v>0</v>
      </c>
    </row>
    <row r="2008" spans="31:37">
      <c r="AE2008" t="s">
        <v>124</v>
      </c>
      <c r="AF2008" s="1" t="s">
        <v>8333</v>
      </c>
      <c r="AG2008" s="1"/>
      <c r="AH2008" s="1">
        <v>90</v>
      </c>
      <c r="AI2008" s="1"/>
      <c r="AJ2008" s="43"/>
      <c r="AK2008" s="324">
        <f t="shared" si="31"/>
        <v>0</v>
      </c>
    </row>
    <row r="2009" spans="31:37">
      <c r="AE2009" t="s">
        <v>124</v>
      </c>
      <c r="AF2009" s="1" t="s">
        <v>8334</v>
      </c>
      <c r="AG2009" s="1"/>
      <c r="AH2009" s="1">
        <v>60</v>
      </c>
      <c r="AI2009" s="1"/>
      <c r="AJ2009" s="43"/>
      <c r="AK2009" s="324">
        <f t="shared" si="31"/>
        <v>0</v>
      </c>
    </row>
    <row r="2010" spans="31:37">
      <c r="AE2010" t="s">
        <v>124</v>
      </c>
      <c r="AF2010" s="1" t="s">
        <v>8335</v>
      </c>
      <c r="AG2010" s="1"/>
      <c r="AH2010" s="1">
        <v>2.5</v>
      </c>
      <c r="AI2010" s="1" t="s">
        <v>8336</v>
      </c>
      <c r="AJ2010" s="43"/>
      <c r="AK2010" s="324">
        <f t="shared" si="31"/>
        <v>0</v>
      </c>
    </row>
    <row r="2011" spans="31:37">
      <c r="AE2011" t="s">
        <v>124</v>
      </c>
      <c r="AF2011" s="1" t="s">
        <v>8337</v>
      </c>
      <c r="AG2011" s="1"/>
      <c r="AH2011" s="1">
        <v>50</v>
      </c>
      <c r="AI2011" s="1"/>
      <c r="AJ2011" s="43"/>
      <c r="AK2011" s="324">
        <f t="shared" si="31"/>
        <v>0</v>
      </c>
    </row>
    <row r="2012" spans="31:37">
      <c r="AE2012" t="s">
        <v>124</v>
      </c>
      <c r="AF2012" s="1" t="s">
        <v>8338</v>
      </c>
      <c r="AG2012" s="1"/>
      <c r="AH2012" s="1">
        <v>25</v>
      </c>
      <c r="AI2012" s="1"/>
      <c r="AJ2012" s="43"/>
      <c r="AK2012" s="324">
        <f t="shared" si="31"/>
        <v>0</v>
      </c>
    </row>
    <row r="2013" spans="31:37">
      <c r="AE2013" t="s">
        <v>124</v>
      </c>
      <c r="AF2013" s="1" t="s">
        <v>8339</v>
      </c>
      <c r="AG2013" s="1"/>
      <c r="AH2013" s="1">
        <v>40</v>
      </c>
      <c r="AI2013" s="1"/>
      <c r="AJ2013" s="43"/>
      <c r="AK2013" s="324">
        <f t="shared" si="31"/>
        <v>0</v>
      </c>
    </row>
    <row r="2014" spans="31:37">
      <c r="AE2014" t="s">
        <v>124</v>
      </c>
      <c r="AF2014" s="1" t="s">
        <v>8340</v>
      </c>
      <c r="AG2014" s="1"/>
      <c r="AH2014" s="1">
        <v>25</v>
      </c>
      <c r="AI2014" s="1"/>
      <c r="AJ2014" s="43"/>
      <c r="AK2014" s="324">
        <f t="shared" si="31"/>
        <v>0</v>
      </c>
    </row>
    <row r="2015" spans="31:37">
      <c r="AE2015" t="s">
        <v>124</v>
      </c>
      <c r="AF2015" s="1" t="s">
        <v>8341</v>
      </c>
      <c r="AG2015" s="1"/>
      <c r="AH2015" s="1">
        <v>25</v>
      </c>
      <c r="AI2015" s="1"/>
      <c r="AJ2015" s="43"/>
      <c r="AK2015" s="324">
        <f t="shared" si="31"/>
        <v>0</v>
      </c>
    </row>
    <row r="2016" spans="31:37">
      <c r="AE2016" t="s">
        <v>124</v>
      </c>
      <c r="AF2016" s="1" t="s">
        <v>8342</v>
      </c>
      <c r="AG2016" s="1"/>
      <c r="AH2016" s="1">
        <v>25</v>
      </c>
      <c r="AI2016" s="1"/>
      <c r="AJ2016" s="43"/>
      <c r="AK2016" s="324">
        <f t="shared" si="31"/>
        <v>0</v>
      </c>
    </row>
    <row r="2017" spans="31:37">
      <c r="AE2017" t="s">
        <v>124</v>
      </c>
      <c r="AF2017" s="1" t="s">
        <v>8343</v>
      </c>
      <c r="AG2017" s="1"/>
      <c r="AH2017" s="1">
        <v>25</v>
      </c>
      <c r="AI2017" s="1"/>
      <c r="AJ2017" s="43"/>
      <c r="AK2017" s="324">
        <f t="shared" si="31"/>
        <v>0</v>
      </c>
    </row>
    <row r="2018" spans="31:37">
      <c r="AE2018" t="s">
        <v>124</v>
      </c>
      <c r="AF2018" s="1" t="s">
        <v>8344</v>
      </c>
      <c r="AG2018" s="1"/>
      <c r="AH2018" s="1">
        <v>45</v>
      </c>
      <c r="AI2018" s="1"/>
      <c r="AJ2018" s="43"/>
      <c r="AK2018" s="324">
        <f t="shared" si="31"/>
        <v>0</v>
      </c>
    </row>
    <row r="2019" spans="31:37">
      <c r="AE2019" t="s">
        <v>124</v>
      </c>
      <c r="AF2019" s="1" t="s">
        <v>8345</v>
      </c>
      <c r="AG2019" s="1"/>
      <c r="AH2019" s="1">
        <v>45</v>
      </c>
      <c r="AI2019" s="1"/>
      <c r="AJ2019" s="43"/>
      <c r="AK2019" s="324">
        <f t="shared" si="31"/>
        <v>0</v>
      </c>
    </row>
    <row r="2020" spans="31:37">
      <c r="AE2020" t="s">
        <v>124</v>
      </c>
      <c r="AF2020" s="1" t="s">
        <v>8346</v>
      </c>
      <c r="AG2020" s="1"/>
      <c r="AH2020" s="1">
        <v>45</v>
      </c>
      <c r="AI2020" s="1"/>
      <c r="AJ2020" s="43"/>
      <c r="AK2020" s="324">
        <f t="shared" si="31"/>
        <v>0</v>
      </c>
    </row>
    <row r="2021" spans="31:37">
      <c r="AE2021" t="s">
        <v>124</v>
      </c>
      <c r="AF2021" s="1" t="s">
        <v>8347</v>
      </c>
      <c r="AG2021" s="1"/>
      <c r="AH2021" s="1">
        <v>35</v>
      </c>
      <c r="AI2021" s="1"/>
      <c r="AJ2021" s="43"/>
      <c r="AK2021" s="324">
        <f t="shared" si="31"/>
        <v>0</v>
      </c>
    </row>
    <row r="2022" spans="31:37">
      <c r="AE2022" t="s">
        <v>124</v>
      </c>
      <c r="AF2022" s="1" t="s">
        <v>8348</v>
      </c>
      <c r="AG2022" s="1"/>
      <c r="AH2022" s="1">
        <v>35</v>
      </c>
      <c r="AI2022" s="1"/>
      <c r="AJ2022" s="43"/>
      <c r="AK2022" s="324">
        <f t="shared" si="31"/>
        <v>0</v>
      </c>
    </row>
    <row r="2023" spans="31:37">
      <c r="AE2023" t="s">
        <v>124</v>
      </c>
      <c r="AF2023" s="1" t="s">
        <v>8349</v>
      </c>
      <c r="AG2023" s="1"/>
      <c r="AH2023" s="1">
        <v>25</v>
      </c>
      <c r="AI2023" s="1"/>
      <c r="AJ2023" s="43"/>
      <c r="AK2023" s="324">
        <f t="shared" si="31"/>
        <v>0</v>
      </c>
    </row>
    <row r="2024" spans="31:37">
      <c r="AE2024" t="s">
        <v>124</v>
      </c>
      <c r="AF2024" s="1" t="s">
        <v>8350</v>
      </c>
      <c r="AG2024" s="1"/>
      <c r="AH2024" s="1">
        <v>50</v>
      </c>
      <c r="AI2024" s="1"/>
      <c r="AJ2024" s="43"/>
      <c r="AK2024" s="324">
        <f t="shared" si="31"/>
        <v>0</v>
      </c>
    </row>
    <row r="2025" spans="31:37">
      <c r="AE2025" t="s">
        <v>124</v>
      </c>
      <c r="AF2025" s="1" t="s">
        <v>8351</v>
      </c>
      <c r="AG2025" s="1"/>
      <c r="AH2025" s="1" t="e">
        <v>#VALUE!</v>
      </c>
      <c r="AI2025" s="1"/>
      <c r="AJ2025" s="43"/>
      <c r="AK2025" s="324" t="e">
        <f t="shared" si="31"/>
        <v>#VALUE!</v>
      </c>
    </row>
    <row r="2026" spans="31:37">
      <c r="AE2026" t="s">
        <v>124</v>
      </c>
      <c r="AF2026" s="1" t="s">
        <v>8352</v>
      </c>
      <c r="AG2026" s="1"/>
      <c r="AH2026" s="1">
        <v>45</v>
      </c>
      <c r="AI2026" s="1"/>
      <c r="AJ2026" s="43"/>
      <c r="AK2026" s="324">
        <f t="shared" si="31"/>
        <v>0</v>
      </c>
    </row>
    <row r="2027" spans="31:37">
      <c r="AE2027" t="s">
        <v>124</v>
      </c>
      <c r="AF2027" s="1" t="s">
        <v>8353</v>
      </c>
      <c r="AG2027" s="1"/>
      <c r="AH2027" s="1">
        <v>25</v>
      </c>
      <c r="AI2027" s="1"/>
      <c r="AJ2027" s="43"/>
      <c r="AK2027" s="324">
        <f t="shared" si="31"/>
        <v>0</v>
      </c>
    </row>
    <row r="2028" spans="31:37">
      <c r="AE2028" t="s">
        <v>124</v>
      </c>
      <c r="AF2028" s="1" t="s">
        <v>8354</v>
      </c>
      <c r="AG2028" s="1"/>
      <c r="AH2028" s="1">
        <v>45</v>
      </c>
      <c r="AI2028" s="1"/>
      <c r="AJ2028" s="43"/>
      <c r="AK2028" s="324">
        <f t="shared" si="31"/>
        <v>0</v>
      </c>
    </row>
    <row r="2029" spans="31:37">
      <c r="AE2029" t="s">
        <v>124</v>
      </c>
      <c r="AF2029" s="1" t="s">
        <v>8355</v>
      </c>
      <c r="AG2029" s="1"/>
      <c r="AH2029" s="1">
        <v>35</v>
      </c>
      <c r="AI2029" s="1"/>
      <c r="AJ2029" s="43"/>
      <c r="AK2029" s="324">
        <f t="shared" si="31"/>
        <v>0</v>
      </c>
    </row>
    <row r="2030" spans="31:37">
      <c r="AE2030" t="s">
        <v>124</v>
      </c>
      <c r="AF2030" s="1" t="s">
        <v>8356</v>
      </c>
      <c r="AG2030" s="1"/>
      <c r="AH2030" s="1">
        <v>40</v>
      </c>
      <c r="AI2030" s="1"/>
      <c r="AJ2030" s="43"/>
      <c r="AK2030" s="324">
        <f t="shared" si="31"/>
        <v>0</v>
      </c>
    </row>
    <row r="2031" spans="31:37">
      <c r="AE2031" t="s">
        <v>124</v>
      </c>
      <c r="AF2031" s="1" t="s">
        <v>8357</v>
      </c>
      <c r="AG2031" s="1"/>
      <c r="AH2031" s="1">
        <v>40</v>
      </c>
      <c r="AI2031" s="1"/>
      <c r="AJ2031" s="43"/>
      <c r="AK2031" s="324">
        <f t="shared" si="31"/>
        <v>0</v>
      </c>
    </row>
    <row r="2032" spans="31:37">
      <c r="AE2032" t="s">
        <v>124</v>
      </c>
      <c r="AF2032" s="1" t="s">
        <v>8358</v>
      </c>
      <c r="AG2032" s="1"/>
      <c r="AH2032" s="1">
        <v>25</v>
      </c>
      <c r="AI2032" s="1"/>
      <c r="AJ2032" s="43"/>
      <c r="AK2032" s="324">
        <f t="shared" si="31"/>
        <v>0</v>
      </c>
    </row>
    <row r="2033" spans="31:37">
      <c r="AE2033" t="s">
        <v>124</v>
      </c>
      <c r="AF2033" s="1" t="s">
        <v>8359</v>
      </c>
      <c r="AG2033" s="1"/>
      <c r="AH2033" s="1">
        <v>35</v>
      </c>
      <c r="AI2033" s="1"/>
      <c r="AJ2033" s="43"/>
      <c r="AK2033" s="324">
        <f t="shared" si="31"/>
        <v>0</v>
      </c>
    </row>
    <row r="2034" spans="31:37">
      <c r="AE2034" t="s">
        <v>124</v>
      </c>
      <c r="AF2034" s="1" t="s">
        <v>8360</v>
      </c>
      <c r="AG2034" s="1"/>
      <c r="AH2034" s="1">
        <v>10</v>
      </c>
      <c r="AI2034" s="1"/>
      <c r="AJ2034" s="43"/>
      <c r="AK2034" s="324">
        <f t="shared" si="31"/>
        <v>0</v>
      </c>
    </row>
    <row r="2035" spans="31:37">
      <c r="AE2035" t="s">
        <v>124</v>
      </c>
      <c r="AF2035" s="1" t="s">
        <v>8361</v>
      </c>
      <c r="AG2035" s="1"/>
      <c r="AH2035" s="1">
        <v>20</v>
      </c>
      <c r="AI2035" s="1"/>
      <c r="AJ2035" s="43"/>
      <c r="AK2035" s="324">
        <f t="shared" si="31"/>
        <v>0</v>
      </c>
    </row>
    <row r="2036" spans="31:37">
      <c r="AE2036" t="s">
        <v>124</v>
      </c>
      <c r="AF2036" s="1" t="s">
        <v>8362</v>
      </c>
      <c r="AG2036" s="1"/>
      <c r="AH2036" s="1">
        <v>45</v>
      </c>
      <c r="AI2036" s="1"/>
      <c r="AJ2036" s="43"/>
      <c r="AK2036" s="324">
        <f t="shared" si="31"/>
        <v>0</v>
      </c>
    </row>
    <row r="2037" spans="31:37">
      <c r="AE2037" t="s">
        <v>124</v>
      </c>
      <c r="AF2037" s="1" t="s">
        <v>8363</v>
      </c>
      <c r="AG2037" s="1"/>
      <c r="AH2037" s="1">
        <v>50</v>
      </c>
      <c r="AI2037" s="1"/>
      <c r="AJ2037" s="43"/>
      <c r="AK2037" s="324">
        <f t="shared" si="31"/>
        <v>0</v>
      </c>
    </row>
    <row r="2038" spans="31:37">
      <c r="AE2038" t="s">
        <v>124</v>
      </c>
      <c r="AF2038" s="1" t="s">
        <v>6554</v>
      </c>
      <c r="AG2038" s="1"/>
      <c r="AH2038" s="1"/>
      <c r="AI2038" s="1"/>
      <c r="AJ2038" s="43"/>
      <c r="AK2038" s="324">
        <f t="shared" si="31"/>
        <v>0</v>
      </c>
    </row>
    <row r="2039" spans="31:37">
      <c r="AE2039" t="s">
        <v>8364</v>
      </c>
      <c r="AF2039" s="1" t="s">
        <v>8364</v>
      </c>
      <c r="AG2039" s="1"/>
      <c r="AH2039" s="1"/>
      <c r="AI2039" s="1"/>
      <c r="AJ2039" s="43"/>
      <c r="AK2039" s="324">
        <f t="shared" si="31"/>
        <v>0</v>
      </c>
    </row>
    <row r="2040" spans="31:37">
      <c r="AE2040" t="s">
        <v>8364</v>
      </c>
      <c r="AF2040" s="1" t="s">
        <v>8365</v>
      </c>
      <c r="AG2040" s="1"/>
      <c r="AH2040" s="1"/>
      <c r="AI2040" s="1"/>
      <c r="AJ2040" s="43"/>
      <c r="AK2040" s="324">
        <f t="shared" si="31"/>
        <v>0</v>
      </c>
    </row>
    <row r="2041" spans="31:37">
      <c r="AE2041" t="s">
        <v>8364</v>
      </c>
      <c r="AF2041" s="1" t="s">
        <v>8366</v>
      </c>
      <c r="AG2041" s="1"/>
      <c r="AH2041" s="1">
        <v>25</v>
      </c>
      <c r="AI2041" s="1"/>
      <c r="AJ2041" s="43"/>
      <c r="AK2041" s="324">
        <f t="shared" si="31"/>
        <v>0</v>
      </c>
    </row>
    <row r="2042" spans="31:37">
      <c r="AE2042" t="s">
        <v>8364</v>
      </c>
      <c r="AF2042" s="1" t="s">
        <v>8367</v>
      </c>
      <c r="AG2042" s="1"/>
      <c r="AH2042" s="1">
        <v>25</v>
      </c>
      <c r="AI2042" s="1"/>
      <c r="AJ2042" s="43"/>
      <c r="AK2042" s="324">
        <f t="shared" si="31"/>
        <v>0</v>
      </c>
    </row>
    <row r="2043" spans="31:37">
      <c r="AE2043" t="s">
        <v>8364</v>
      </c>
      <c r="AF2043" s="1" t="s">
        <v>8368</v>
      </c>
      <c r="AG2043" s="1"/>
      <c r="AH2043" s="1">
        <v>2</v>
      </c>
      <c r="AI2043" s="1"/>
      <c r="AJ2043" s="43"/>
      <c r="AK2043" s="324">
        <f t="shared" si="31"/>
        <v>0</v>
      </c>
    </row>
    <row r="2044" spans="31:37">
      <c r="AE2044" t="s">
        <v>8364</v>
      </c>
      <c r="AF2044" s="1" t="s">
        <v>8369</v>
      </c>
      <c r="AG2044" s="1"/>
      <c r="AH2044" s="1">
        <v>2</v>
      </c>
      <c r="AI2044" s="1"/>
      <c r="AJ2044" s="43"/>
      <c r="AK2044" s="324">
        <f t="shared" si="31"/>
        <v>0</v>
      </c>
    </row>
    <row r="2045" spans="31:37">
      <c r="AE2045" t="s">
        <v>8364</v>
      </c>
      <c r="AF2045" s="1" t="s">
        <v>8370</v>
      </c>
      <c r="AG2045" s="1"/>
      <c r="AH2045" s="1">
        <v>2</v>
      </c>
      <c r="AI2045" s="1"/>
      <c r="AJ2045" s="43"/>
      <c r="AK2045" s="324">
        <f t="shared" si="31"/>
        <v>0</v>
      </c>
    </row>
    <row r="2046" spans="31:37">
      <c r="AE2046" t="s">
        <v>8364</v>
      </c>
      <c r="AF2046" s="1" t="s">
        <v>8371</v>
      </c>
      <c r="AG2046" s="1"/>
      <c r="AH2046" s="1">
        <v>2</v>
      </c>
      <c r="AI2046" s="1"/>
      <c r="AJ2046" s="43"/>
      <c r="AK2046" s="324">
        <f t="shared" si="31"/>
        <v>0</v>
      </c>
    </row>
    <row r="2047" spans="31:37">
      <c r="AE2047" t="s">
        <v>8364</v>
      </c>
      <c r="AF2047" s="1" t="s">
        <v>8372</v>
      </c>
      <c r="AG2047" s="1"/>
      <c r="AH2047" s="1">
        <v>2</v>
      </c>
      <c r="AI2047" s="1"/>
      <c r="AJ2047" s="43"/>
      <c r="AK2047" s="324">
        <f t="shared" si="31"/>
        <v>0</v>
      </c>
    </row>
    <row r="2048" spans="31:37">
      <c r="AE2048" t="s">
        <v>8364</v>
      </c>
      <c r="AF2048" s="1" t="s">
        <v>8373</v>
      </c>
      <c r="AG2048" s="1"/>
      <c r="AH2048" s="1">
        <v>2</v>
      </c>
      <c r="AI2048" s="1"/>
      <c r="AJ2048" s="43"/>
      <c r="AK2048" s="324">
        <f t="shared" si="31"/>
        <v>0</v>
      </c>
    </row>
    <row r="2049" spans="31:37">
      <c r="AE2049" t="s">
        <v>8364</v>
      </c>
      <c r="AF2049" s="1" t="s">
        <v>8374</v>
      </c>
      <c r="AG2049" s="1"/>
      <c r="AH2049" s="1">
        <v>35</v>
      </c>
      <c r="AI2049" s="1"/>
      <c r="AJ2049" s="43"/>
      <c r="AK2049" s="324">
        <f t="shared" si="31"/>
        <v>0</v>
      </c>
    </row>
    <row r="2050" spans="31:37">
      <c r="AE2050" t="s">
        <v>8364</v>
      </c>
      <c r="AF2050" s="1" t="s">
        <v>8375</v>
      </c>
      <c r="AG2050" s="1"/>
      <c r="AH2050" s="1">
        <v>20</v>
      </c>
      <c r="AI2050" s="1"/>
      <c r="AJ2050" s="43"/>
      <c r="AK2050" s="324">
        <f t="shared" si="31"/>
        <v>0</v>
      </c>
    </row>
    <row r="2051" spans="31:37">
      <c r="AE2051" t="s">
        <v>8364</v>
      </c>
      <c r="AF2051" s="1" t="s">
        <v>8376</v>
      </c>
      <c r="AG2051" s="1"/>
      <c r="AH2051" s="1">
        <v>15</v>
      </c>
      <c r="AI2051" s="1"/>
      <c r="AJ2051" s="43"/>
      <c r="AK2051" s="324">
        <f t="shared" si="31"/>
        <v>0</v>
      </c>
    </row>
    <row r="2052" spans="31:37">
      <c r="AE2052" t="s">
        <v>8364</v>
      </c>
      <c r="AF2052" s="1" t="s">
        <v>8377</v>
      </c>
      <c r="AG2052" s="1"/>
      <c r="AH2052" s="1">
        <v>15</v>
      </c>
      <c r="AI2052" s="1"/>
      <c r="AJ2052" s="43"/>
      <c r="AK2052" s="324">
        <f t="shared" ref="AK2052:AK2115" si="32">AJ2052*AH2052</f>
        <v>0</v>
      </c>
    </row>
    <row r="2053" spans="31:37">
      <c r="AE2053" t="s">
        <v>8364</v>
      </c>
      <c r="AF2053" s="1" t="s">
        <v>8378</v>
      </c>
      <c r="AG2053" s="1"/>
      <c r="AH2053" s="1">
        <v>6</v>
      </c>
      <c r="AI2053" s="1"/>
      <c r="AJ2053" s="43"/>
      <c r="AK2053" s="324">
        <f t="shared" si="32"/>
        <v>0</v>
      </c>
    </row>
    <row r="2054" spans="31:37">
      <c r="AE2054" t="s">
        <v>8364</v>
      </c>
      <c r="AF2054" s="1" t="s">
        <v>8379</v>
      </c>
      <c r="AG2054" s="1"/>
      <c r="AH2054" s="1">
        <v>8</v>
      </c>
      <c r="AI2054" s="1"/>
      <c r="AJ2054" s="43"/>
      <c r="AK2054" s="324">
        <f t="shared" si="32"/>
        <v>0</v>
      </c>
    </row>
    <row r="2055" spans="31:37">
      <c r="AE2055" t="s">
        <v>8364</v>
      </c>
      <c r="AF2055" s="1" t="s">
        <v>8380</v>
      </c>
      <c r="AG2055" s="1"/>
      <c r="AH2055" s="1">
        <v>5</v>
      </c>
      <c r="AI2055" s="1"/>
      <c r="AJ2055" s="43"/>
      <c r="AK2055" s="324">
        <f t="shared" si="32"/>
        <v>0</v>
      </c>
    </row>
    <row r="2056" spans="31:37">
      <c r="AE2056" t="s">
        <v>8364</v>
      </c>
      <c r="AF2056" s="1" t="s">
        <v>8381</v>
      </c>
      <c r="AG2056" s="1"/>
      <c r="AH2056" s="1">
        <v>5</v>
      </c>
      <c r="AI2056" s="1"/>
      <c r="AJ2056" s="43"/>
      <c r="AK2056" s="324">
        <f t="shared" si="32"/>
        <v>0</v>
      </c>
    </row>
    <row r="2057" spans="31:37">
      <c r="AE2057" t="s">
        <v>8364</v>
      </c>
      <c r="AF2057" s="1" t="s">
        <v>8382</v>
      </c>
      <c r="AG2057" s="1"/>
      <c r="AH2057" s="1">
        <v>0.2</v>
      </c>
      <c r="AI2057" s="1">
        <v>12</v>
      </c>
      <c r="AJ2057" s="43"/>
      <c r="AK2057" s="324">
        <f t="shared" si="32"/>
        <v>0</v>
      </c>
    </row>
    <row r="2058" spans="31:37">
      <c r="AE2058" t="s">
        <v>8364</v>
      </c>
      <c r="AF2058" s="1" t="s">
        <v>8383</v>
      </c>
      <c r="AG2058" s="1"/>
      <c r="AH2058" s="1">
        <v>0.1</v>
      </c>
      <c r="AI2058" s="1">
        <v>12</v>
      </c>
      <c r="AJ2058" s="43"/>
      <c r="AK2058" s="324">
        <f t="shared" si="32"/>
        <v>0</v>
      </c>
    </row>
    <row r="2059" spans="31:37">
      <c r="AE2059" t="s">
        <v>8364</v>
      </c>
      <c r="AF2059" s="1" t="s">
        <v>8384</v>
      </c>
      <c r="AG2059" s="1"/>
      <c r="AH2059" s="1">
        <v>0.5</v>
      </c>
      <c r="AI2059" s="1"/>
      <c r="AJ2059" s="43"/>
      <c r="AK2059" s="324">
        <f t="shared" si="32"/>
        <v>0</v>
      </c>
    </row>
    <row r="2060" spans="31:37">
      <c r="AE2060" t="s">
        <v>8364</v>
      </c>
      <c r="AF2060" s="1" t="s">
        <v>8385</v>
      </c>
      <c r="AG2060" s="1"/>
      <c r="AH2060" s="1">
        <v>1</v>
      </c>
      <c r="AI2060" s="1"/>
      <c r="AJ2060" s="43"/>
      <c r="AK2060" s="324">
        <f t="shared" si="32"/>
        <v>0</v>
      </c>
    </row>
    <row r="2061" spans="31:37">
      <c r="AE2061" t="s">
        <v>8364</v>
      </c>
      <c r="AF2061" s="1" t="s">
        <v>8386</v>
      </c>
      <c r="AG2061" s="1"/>
      <c r="AH2061" s="1">
        <v>10</v>
      </c>
      <c r="AI2061" s="1"/>
      <c r="AJ2061" s="43"/>
      <c r="AK2061" s="324">
        <f t="shared" si="32"/>
        <v>0</v>
      </c>
    </row>
    <row r="2062" spans="31:37">
      <c r="AE2062" t="s">
        <v>8364</v>
      </c>
      <c r="AF2062" s="1" t="s">
        <v>8387</v>
      </c>
      <c r="AG2062" s="1"/>
      <c r="AH2062" s="1">
        <v>75</v>
      </c>
      <c r="AI2062" s="1"/>
      <c r="AJ2062" s="43"/>
      <c r="AK2062" s="324">
        <f t="shared" si="32"/>
        <v>0</v>
      </c>
    </row>
    <row r="2063" spans="31:37">
      <c r="AE2063" t="s">
        <v>8364</v>
      </c>
      <c r="AF2063" s="1" t="s">
        <v>6554</v>
      </c>
      <c r="AG2063" s="1"/>
      <c r="AH2063" s="1"/>
      <c r="AI2063" s="1"/>
      <c r="AJ2063" s="43"/>
      <c r="AK2063" s="324">
        <f t="shared" si="32"/>
        <v>0</v>
      </c>
    </row>
    <row r="2064" spans="31:37">
      <c r="AE2064" t="s">
        <v>8388</v>
      </c>
      <c r="AF2064" s="1" t="s">
        <v>8388</v>
      </c>
      <c r="AG2064" s="1"/>
      <c r="AH2064" s="1"/>
      <c r="AI2064" s="1"/>
      <c r="AJ2064" s="43"/>
      <c r="AK2064" s="324">
        <f t="shared" si="32"/>
        <v>0</v>
      </c>
    </row>
    <row r="2065" spans="31:37">
      <c r="AE2065" t="s">
        <v>8388</v>
      </c>
      <c r="AF2065" s="1" t="s">
        <v>8389</v>
      </c>
      <c r="AG2065" s="1"/>
      <c r="AH2065" s="1">
        <v>1</v>
      </c>
      <c r="AI2065" s="1"/>
      <c r="AJ2065" s="43"/>
      <c r="AK2065" s="324">
        <f t="shared" si="32"/>
        <v>0</v>
      </c>
    </row>
    <row r="2066" spans="31:37">
      <c r="AE2066" t="s">
        <v>8388</v>
      </c>
      <c r="AF2066" s="1" t="s">
        <v>8390</v>
      </c>
      <c r="AG2066" s="1"/>
      <c r="AH2066" s="1">
        <v>7</v>
      </c>
      <c r="AI2066" s="1"/>
      <c r="AJ2066" s="43"/>
      <c r="AK2066" s="324">
        <f t="shared" si="32"/>
        <v>0</v>
      </c>
    </row>
    <row r="2067" spans="31:37">
      <c r="AE2067" t="s">
        <v>8388</v>
      </c>
      <c r="AF2067" s="1" t="s">
        <v>8391</v>
      </c>
      <c r="AG2067" s="1"/>
      <c r="AH2067" s="1">
        <v>3</v>
      </c>
      <c r="AI2067" s="1"/>
      <c r="AJ2067" s="43"/>
      <c r="AK2067" s="324">
        <f t="shared" si="32"/>
        <v>0</v>
      </c>
    </row>
    <row r="2068" spans="31:37">
      <c r="AE2068" t="s">
        <v>8388</v>
      </c>
      <c r="AF2068" s="1" t="s">
        <v>8392</v>
      </c>
      <c r="AG2068" s="1"/>
      <c r="AH2068" s="1">
        <v>12</v>
      </c>
      <c r="AI2068" s="1"/>
      <c r="AJ2068" s="43"/>
      <c r="AK2068" s="324">
        <f t="shared" si="32"/>
        <v>0</v>
      </c>
    </row>
    <row r="2069" spans="31:37">
      <c r="AE2069" t="s">
        <v>8388</v>
      </c>
      <c r="AF2069" s="1" t="s">
        <v>8393</v>
      </c>
      <c r="AG2069" s="1"/>
      <c r="AH2069" s="1">
        <v>2</v>
      </c>
      <c r="AI2069" s="1"/>
      <c r="AJ2069" s="43"/>
      <c r="AK2069" s="324">
        <f t="shared" si="32"/>
        <v>0</v>
      </c>
    </row>
    <row r="2070" spans="31:37">
      <c r="AE2070" t="s">
        <v>8388</v>
      </c>
      <c r="AF2070" s="1" t="s">
        <v>8394</v>
      </c>
      <c r="AG2070" s="1"/>
      <c r="AH2070" s="1">
        <v>1</v>
      </c>
      <c r="AI2070" s="1"/>
      <c r="AJ2070" s="43"/>
      <c r="AK2070" s="324">
        <f t="shared" si="32"/>
        <v>0</v>
      </c>
    </row>
    <row r="2071" spans="31:37">
      <c r="AE2071" t="s">
        <v>8388</v>
      </c>
      <c r="AF2071" s="1" t="s">
        <v>8395</v>
      </c>
      <c r="AG2071" s="1"/>
      <c r="AH2071" s="1">
        <v>3</v>
      </c>
      <c r="AI2071" s="1"/>
      <c r="AJ2071" s="43"/>
      <c r="AK2071" s="324">
        <f t="shared" si="32"/>
        <v>0</v>
      </c>
    </row>
    <row r="2072" spans="31:37">
      <c r="AE2072" t="s">
        <v>8388</v>
      </c>
      <c r="AF2072" s="1" t="s">
        <v>8396</v>
      </c>
      <c r="AG2072" s="1"/>
      <c r="AH2072" s="1">
        <v>3</v>
      </c>
      <c r="AI2072" s="1"/>
      <c r="AJ2072" s="43"/>
      <c r="AK2072" s="324">
        <f t="shared" si="32"/>
        <v>0</v>
      </c>
    </row>
    <row r="2073" spans="31:37">
      <c r="AE2073" t="s">
        <v>8388</v>
      </c>
      <c r="AF2073" s="1" t="s">
        <v>8397</v>
      </c>
      <c r="AG2073" s="1"/>
      <c r="AH2073" s="1">
        <v>3</v>
      </c>
      <c r="AI2073" s="1"/>
      <c r="AJ2073" s="43"/>
      <c r="AK2073" s="324">
        <f t="shared" si="32"/>
        <v>0</v>
      </c>
    </row>
    <row r="2074" spans="31:37">
      <c r="AE2074" t="s">
        <v>8388</v>
      </c>
      <c r="AF2074" s="1" t="s">
        <v>8398</v>
      </c>
      <c r="AG2074" s="1"/>
      <c r="AH2074" s="1">
        <v>3</v>
      </c>
      <c r="AI2074" s="1"/>
      <c r="AJ2074" s="43"/>
      <c r="AK2074" s="324">
        <f t="shared" si="32"/>
        <v>0</v>
      </c>
    </row>
    <row r="2075" spans="31:37">
      <c r="AE2075" t="s">
        <v>8388</v>
      </c>
      <c r="AF2075" s="1" t="s">
        <v>8399</v>
      </c>
      <c r="AG2075" s="1"/>
      <c r="AH2075" s="1">
        <v>3</v>
      </c>
      <c r="AI2075" s="1"/>
      <c r="AJ2075" s="43"/>
      <c r="AK2075" s="324">
        <f t="shared" si="32"/>
        <v>0</v>
      </c>
    </row>
    <row r="2076" spans="31:37">
      <c r="AE2076" t="s">
        <v>8388</v>
      </c>
      <c r="AF2076" s="1" t="s">
        <v>8400</v>
      </c>
      <c r="AG2076" s="1"/>
      <c r="AH2076" s="1">
        <v>0.02</v>
      </c>
      <c r="AI2076" s="1"/>
      <c r="AJ2076" s="43"/>
      <c r="AK2076" s="324">
        <f t="shared" si="32"/>
        <v>0</v>
      </c>
    </row>
    <row r="2077" spans="31:37">
      <c r="AE2077" t="s">
        <v>8388</v>
      </c>
      <c r="AF2077" s="1" t="s">
        <v>8401</v>
      </c>
      <c r="AG2077" s="1"/>
      <c r="AH2077" s="1">
        <v>0.1</v>
      </c>
      <c r="AI2077" s="1"/>
      <c r="AJ2077" s="43"/>
      <c r="AK2077" s="324">
        <f t="shared" si="32"/>
        <v>0</v>
      </c>
    </row>
    <row r="2078" spans="31:37">
      <c r="AE2078" t="s">
        <v>8388</v>
      </c>
      <c r="AF2078" s="1" t="s">
        <v>8402</v>
      </c>
      <c r="AG2078" s="1"/>
      <c r="AH2078" s="1">
        <v>0.1</v>
      </c>
      <c r="AI2078" s="1"/>
      <c r="AJ2078" s="43"/>
      <c r="AK2078" s="324">
        <f t="shared" si="32"/>
        <v>0</v>
      </c>
    </row>
    <row r="2079" spans="31:37">
      <c r="AE2079" t="s">
        <v>8388</v>
      </c>
      <c r="AF2079" s="1" t="s">
        <v>8403</v>
      </c>
      <c r="AG2079" s="1"/>
      <c r="AH2079" s="1">
        <v>0.5</v>
      </c>
      <c r="AI2079" s="1"/>
      <c r="AJ2079" s="43"/>
      <c r="AK2079" s="324">
        <f t="shared" si="32"/>
        <v>0</v>
      </c>
    </row>
    <row r="2080" spans="31:37">
      <c r="AE2080" t="s">
        <v>8388</v>
      </c>
      <c r="AF2080" s="1" t="s">
        <v>8404</v>
      </c>
      <c r="AG2080" s="1"/>
      <c r="AH2080" s="1">
        <v>1</v>
      </c>
      <c r="AI2080" s="1"/>
      <c r="AJ2080" s="43"/>
      <c r="AK2080" s="324">
        <f t="shared" si="32"/>
        <v>0</v>
      </c>
    </row>
    <row r="2081" spans="31:37">
      <c r="AE2081" t="s">
        <v>8388</v>
      </c>
      <c r="AF2081" s="1" t="s">
        <v>8405</v>
      </c>
      <c r="AG2081" s="1"/>
      <c r="AH2081" s="1">
        <v>0.2</v>
      </c>
      <c r="AI2081" s="1"/>
      <c r="AJ2081" s="43"/>
      <c r="AK2081" s="324">
        <f t="shared" si="32"/>
        <v>0</v>
      </c>
    </row>
    <row r="2082" spans="31:37">
      <c r="AE2082" t="s">
        <v>8388</v>
      </c>
      <c r="AF2082" s="1" t="s">
        <v>8406</v>
      </c>
      <c r="AG2082" s="1"/>
      <c r="AH2082" s="1">
        <v>4</v>
      </c>
      <c r="AI2082" s="1"/>
      <c r="AJ2082" s="43"/>
      <c r="AK2082" s="324">
        <f t="shared" si="32"/>
        <v>0</v>
      </c>
    </row>
    <row r="2083" spans="31:37">
      <c r="AE2083" t="s">
        <v>8388</v>
      </c>
      <c r="AF2083" s="1" t="s">
        <v>8407</v>
      </c>
      <c r="AG2083" s="1"/>
      <c r="AH2083" s="1">
        <v>1</v>
      </c>
      <c r="AI2083" s="1"/>
      <c r="AJ2083" s="43"/>
      <c r="AK2083" s="324">
        <f t="shared" si="32"/>
        <v>0</v>
      </c>
    </row>
    <row r="2084" spans="31:37">
      <c r="AE2084" t="s">
        <v>8388</v>
      </c>
      <c r="AF2084" s="1" t="s">
        <v>8408</v>
      </c>
      <c r="AG2084" s="1"/>
      <c r="AH2084" s="1">
        <v>1</v>
      </c>
      <c r="AI2084" s="1"/>
      <c r="AJ2084" s="43"/>
      <c r="AK2084" s="324">
        <f t="shared" si="32"/>
        <v>0</v>
      </c>
    </row>
    <row r="2085" spans="31:37">
      <c r="AE2085" t="s">
        <v>8388</v>
      </c>
      <c r="AF2085" s="1" t="s">
        <v>8409</v>
      </c>
      <c r="AG2085" s="1"/>
      <c r="AH2085" s="1">
        <v>1</v>
      </c>
      <c r="AI2085" s="1"/>
      <c r="AJ2085" s="43"/>
      <c r="AK2085" s="324">
        <f t="shared" si="32"/>
        <v>0</v>
      </c>
    </row>
    <row r="2086" spans="31:37">
      <c r="AE2086" t="s">
        <v>8388</v>
      </c>
      <c r="AF2086" s="1" t="s">
        <v>8410</v>
      </c>
      <c r="AG2086" s="1"/>
      <c r="AH2086" s="1">
        <v>1</v>
      </c>
      <c r="AI2086" s="1"/>
      <c r="AJ2086" s="43"/>
      <c r="AK2086" s="324">
        <f t="shared" si="32"/>
        <v>0</v>
      </c>
    </row>
    <row r="2087" spans="31:37">
      <c r="AE2087" t="s">
        <v>8388</v>
      </c>
      <c r="AF2087" s="1" t="s">
        <v>8411</v>
      </c>
      <c r="AG2087" s="1"/>
      <c r="AH2087" s="1">
        <v>3</v>
      </c>
      <c r="AI2087" s="1"/>
      <c r="AJ2087" s="43"/>
      <c r="AK2087" s="324">
        <f t="shared" si="32"/>
        <v>0</v>
      </c>
    </row>
    <row r="2088" spans="31:37">
      <c r="AE2088" t="s">
        <v>8388</v>
      </c>
      <c r="AF2088" s="1" t="s">
        <v>8412</v>
      </c>
      <c r="AG2088" s="1"/>
      <c r="AH2088" s="1">
        <v>5</v>
      </c>
      <c r="AI2088" s="1"/>
      <c r="AJ2088" s="43"/>
      <c r="AK2088" s="324">
        <f t="shared" si="32"/>
        <v>0</v>
      </c>
    </row>
    <row r="2089" spans="31:37">
      <c r="AE2089" t="s">
        <v>8388</v>
      </c>
      <c r="AF2089" s="1" t="s">
        <v>8413</v>
      </c>
      <c r="AG2089" s="1"/>
      <c r="AH2089" s="1">
        <v>5</v>
      </c>
      <c r="AI2089" s="1"/>
      <c r="AJ2089" s="43"/>
      <c r="AK2089" s="324">
        <f t="shared" si="32"/>
        <v>0</v>
      </c>
    </row>
    <row r="2090" spans="31:37">
      <c r="AE2090" t="s">
        <v>8388</v>
      </c>
      <c r="AF2090" s="1" t="s">
        <v>8414</v>
      </c>
      <c r="AG2090" s="1"/>
      <c r="AH2090" s="1">
        <v>0.2</v>
      </c>
      <c r="AI2090" s="1"/>
      <c r="AJ2090" s="43"/>
      <c r="AK2090" s="324">
        <f t="shared" si="32"/>
        <v>0</v>
      </c>
    </row>
    <row r="2091" spans="31:37">
      <c r="AE2091" t="s">
        <v>8388</v>
      </c>
      <c r="AF2091" s="1" t="s">
        <v>8415</v>
      </c>
      <c r="AG2091" s="1"/>
      <c r="AH2091" s="1">
        <v>0.2</v>
      </c>
      <c r="AI2091" s="1"/>
      <c r="AJ2091" s="43"/>
      <c r="AK2091" s="324">
        <f t="shared" si="32"/>
        <v>0</v>
      </c>
    </row>
    <row r="2092" spans="31:37">
      <c r="AE2092" t="s">
        <v>8388</v>
      </c>
      <c r="AF2092" s="1" t="s">
        <v>8416</v>
      </c>
      <c r="AG2092" s="1"/>
      <c r="AH2092" s="1">
        <v>2</v>
      </c>
      <c r="AI2092" s="1"/>
      <c r="AJ2092" s="43"/>
      <c r="AK2092" s="324">
        <f t="shared" si="32"/>
        <v>0</v>
      </c>
    </row>
    <row r="2093" spans="31:37">
      <c r="AE2093" t="s">
        <v>8388</v>
      </c>
      <c r="AF2093" s="1" t="s">
        <v>8417</v>
      </c>
      <c r="AG2093" s="1"/>
      <c r="AH2093" s="1">
        <v>1</v>
      </c>
      <c r="AI2093" s="1"/>
      <c r="AJ2093" s="43"/>
      <c r="AK2093" s="324">
        <f t="shared" si="32"/>
        <v>0</v>
      </c>
    </row>
    <row r="2094" spans="31:37">
      <c r="AE2094" t="s">
        <v>8388</v>
      </c>
      <c r="AF2094" s="1" t="s">
        <v>8418</v>
      </c>
      <c r="AG2094" s="1"/>
      <c r="AH2094" s="1">
        <v>1</v>
      </c>
      <c r="AI2094" s="1"/>
      <c r="AJ2094" s="43"/>
      <c r="AK2094" s="324">
        <f t="shared" si="32"/>
        <v>0</v>
      </c>
    </row>
    <row r="2095" spans="31:37">
      <c r="AE2095" t="s">
        <v>8388</v>
      </c>
      <c r="AF2095" s="1" t="s">
        <v>8419</v>
      </c>
      <c r="AG2095" s="1"/>
      <c r="AH2095" s="1">
        <v>1</v>
      </c>
      <c r="AI2095" s="1"/>
      <c r="AJ2095" s="43"/>
      <c r="AK2095" s="324">
        <f t="shared" si="32"/>
        <v>0</v>
      </c>
    </row>
    <row r="2096" spans="31:37">
      <c r="AE2096" t="s">
        <v>8388</v>
      </c>
      <c r="AF2096" s="1" t="s">
        <v>8420</v>
      </c>
      <c r="AG2096" s="1"/>
      <c r="AH2096" s="1">
        <v>2</v>
      </c>
      <c r="AI2096" s="1"/>
      <c r="AJ2096" s="43"/>
      <c r="AK2096" s="324">
        <f t="shared" si="32"/>
        <v>0</v>
      </c>
    </row>
    <row r="2097" spans="31:37">
      <c r="AE2097" t="s">
        <v>8388</v>
      </c>
      <c r="AF2097" s="1" t="s">
        <v>8421</v>
      </c>
      <c r="AG2097" s="1"/>
      <c r="AH2097" s="1">
        <v>0.1</v>
      </c>
      <c r="AI2097" s="1"/>
      <c r="AJ2097" s="43"/>
      <c r="AK2097" s="324">
        <f t="shared" si="32"/>
        <v>0</v>
      </c>
    </row>
    <row r="2098" spans="31:37">
      <c r="AE2098" t="s">
        <v>8388</v>
      </c>
      <c r="AF2098" s="1" t="s">
        <v>8422</v>
      </c>
      <c r="AG2098" s="1"/>
      <c r="AH2098" s="1">
        <v>12</v>
      </c>
      <c r="AI2098" s="1"/>
      <c r="AJ2098" s="43"/>
      <c r="AK2098" s="324">
        <f t="shared" si="32"/>
        <v>0</v>
      </c>
    </row>
    <row r="2099" spans="31:37">
      <c r="AE2099" t="s">
        <v>8388</v>
      </c>
      <c r="AF2099" s="1" t="s">
        <v>8423</v>
      </c>
      <c r="AG2099" s="1"/>
      <c r="AH2099" s="1">
        <v>0.5</v>
      </c>
      <c r="AI2099" s="1"/>
      <c r="AJ2099" s="43"/>
      <c r="AK2099" s="324">
        <f t="shared" si="32"/>
        <v>0</v>
      </c>
    </row>
    <row r="2100" spans="31:37">
      <c r="AE2100" t="s">
        <v>8388</v>
      </c>
      <c r="AF2100" s="1" t="s">
        <v>8424</v>
      </c>
      <c r="AG2100" s="1"/>
      <c r="AH2100" s="1">
        <v>0.1</v>
      </c>
      <c r="AI2100" s="1"/>
      <c r="AJ2100" s="43"/>
      <c r="AK2100" s="324">
        <f t="shared" si="32"/>
        <v>0</v>
      </c>
    </row>
    <row r="2101" spans="31:37">
      <c r="AE2101" t="s">
        <v>8388</v>
      </c>
      <c r="AF2101" s="1" t="s">
        <v>8425</v>
      </c>
      <c r="AG2101" s="1"/>
      <c r="AH2101" s="1">
        <v>3</v>
      </c>
      <c r="AI2101" s="1" t="s">
        <v>8426</v>
      </c>
      <c r="AJ2101" s="43"/>
      <c r="AK2101" s="324">
        <f t="shared" si="32"/>
        <v>0</v>
      </c>
    </row>
    <row r="2102" spans="31:37">
      <c r="AE2102" t="s">
        <v>8388</v>
      </c>
      <c r="AF2102" s="1" t="s">
        <v>8427</v>
      </c>
      <c r="AG2102" s="1"/>
      <c r="AH2102" s="1">
        <v>5</v>
      </c>
      <c r="AI2102" s="1" t="s">
        <v>8426</v>
      </c>
      <c r="AJ2102" s="43"/>
      <c r="AK2102" s="324">
        <f t="shared" si="32"/>
        <v>0</v>
      </c>
    </row>
    <row r="2103" spans="31:37">
      <c r="AE2103" t="s">
        <v>8388</v>
      </c>
      <c r="AF2103" s="1" t="s">
        <v>8428</v>
      </c>
      <c r="AG2103" s="1"/>
      <c r="AH2103" s="1">
        <v>5</v>
      </c>
      <c r="AI2103" s="1" t="s">
        <v>8426</v>
      </c>
      <c r="AJ2103" s="43"/>
      <c r="AK2103" s="324">
        <f t="shared" si="32"/>
        <v>0</v>
      </c>
    </row>
    <row r="2104" spans="31:37">
      <c r="AE2104" t="s">
        <v>8388</v>
      </c>
      <c r="AF2104" s="1" t="s">
        <v>8429</v>
      </c>
      <c r="AG2104" s="1"/>
      <c r="AH2104" s="1">
        <v>5</v>
      </c>
      <c r="AI2104" s="1" t="s">
        <v>8426</v>
      </c>
      <c r="AJ2104" s="43"/>
      <c r="AK2104" s="324">
        <f t="shared" si="32"/>
        <v>0</v>
      </c>
    </row>
    <row r="2105" spans="31:37">
      <c r="AE2105" t="s">
        <v>8388</v>
      </c>
      <c r="AF2105" s="1" t="s">
        <v>8430</v>
      </c>
      <c r="AG2105" s="1"/>
      <c r="AH2105" s="1">
        <v>1</v>
      </c>
      <c r="AI2105" s="1" t="s">
        <v>8426</v>
      </c>
      <c r="AJ2105" s="43"/>
      <c r="AK2105" s="324">
        <f t="shared" si="32"/>
        <v>0</v>
      </c>
    </row>
    <row r="2106" spans="31:37">
      <c r="AE2106" t="s">
        <v>8388</v>
      </c>
      <c r="AF2106" s="1" t="s">
        <v>8431</v>
      </c>
      <c r="AG2106" s="1"/>
      <c r="AH2106" s="1">
        <v>1</v>
      </c>
      <c r="AI2106" s="1" t="s">
        <v>8426</v>
      </c>
      <c r="AJ2106" s="43"/>
      <c r="AK2106" s="324">
        <f t="shared" si="32"/>
        <v>0</v>
      </c>
    </row>
    <row r="2107" spans="31:37">
      <c r="AE2107" t="s">
        <v>8388</v>
      </c>
      <c r="AF2107" s="1" t="s">
        <v>8432</v>
      </c>
      <c r="AG2107" s="1"/>
      <c r="AH2107" s="1">
        <v>1</v>
      </c>
      <c r="AI2107" s="1" t="s">
        <v>8426</v>
      </c>
      <c r="AJ2107" s="43"/>
      <c r="AK2107" s="324">
        <f t="shared" si="32"/>
        <v>0</v>
      </c>
    </row>
    <row r="2108" spans="31:37">
      <c r="AE2108" t="s">
        <v>8388</v>
      </c>
      <c r="AF2108" s="1" t="s">
        <v>8433</v>
      </c>
      <c r="AG2108" s="1"/>
      <c r="AH2108" s="1">
        <v>10</v>
      </c>
      <c r="AI2108" s="1" t="s">
        <v>8426</v>
      </c>
      <c r="AJ2108" s="43"/>
      <c r="AK2108" s="324">
        <f t="shared" si="32"/>
        <v>0</v>
      </c>
    </row>
    <row r="2109" spans="31:37">
      <c r="AE2109" t="s">
        <v>8388</v>
      </c>
      <c r="AF2109" s="1" t="s">
        <v>8434</v>
      </c>
      <c r="AG2109" s="1"/>
      <c r="AH2109" s="1">
        <v>3</v>
      </c>
      <c r="AI2109" s="1" t="s">
        <v>8426</v>
      </c>
      <c r="AJ2109" s="43"/>
      <c r="AK2109" s="324">
        <f t="shared" si="32"/>
        <v>0</v>
      </c>
    </row>
    <row r="2110" spans="31:37">
      <c r="AE2110" t="s">
        <v>8388</v>
      </c>
      <c r="AF2110" s="1" t="s">
        <v>8435</v>
      </c>
      <c r="AG2110" s="1"/>
      <c r="AH2110" s="1">
        <v>3</v>
      </c>
      <c r="AI2110" s="1" t="s">
        <v>8426</v>
      </c>
      <c r="AJ2110" s="43"/>
      <c r="AK2110" s="324">
        <f t="shared" si="32"/>
        <v>0</v>
      </c>
    </row>
    <row r="2111" spans="31:37">
      <c r="AE2111" t="s">
        <v>8388</v>
      </c>
      <c r="AF2111" s="1" t="s">
        <v>8436</v>
      </c>
      <c r="AG2111" s="1"/>
      <c r="AH2111" s="1">
        <v>1</v>
      </c>
      <c r="AI2111" s="1" t="s">
        <v>8437</v>
      </c>
      <c r="AJ2111" s="43"/>
      <c r="AK2111" s="324">
        <f t="shared" si="32"/>
        <v>0</v>
      </c>
    </row>
    <row r="2112" spans="31:37">
      <c r="AE2112" t="s">
        <v>8388</v>
      </c>
      <c r="AF2112" s="1" t="s">
        <v>6554</v>
      </c>
      <c r="AG2112" s="1"/>
      <c r="AH2112" s="1"/>
      <c r="AI2112" s="1"/>
      <c r="AJ2112" s="43"/>
      <c r="AK2112" s="324">
        <f t="shared" si="32"/>
        <v>0</v>
      </c>
    </row>
    <row r="2113" spans="31:37">
      <c r="AE2113" t="s">
        <v>8438</v>
      </c>
      <c r="AF2113" s="1" t="s">
        <v>8438</v>
      </c>
      <c r="AG2113" s="1"/>
      <c r="AH2113" s="1"/>
      <c r="AI2113" s="1"/>
      <c r="AJ2113" s="43"/>
      <c r="AK2113" s="324">
        <f t="shared" si="32"/>
        <v>0</v>
      </c>
    </row>
    <row r="2114" spans="31:37">
      <c r="AE2114" t="s">
        <v>8438</v>
      </c>
      <c r="AF2114" s="1" t="s">
        <v>8439</v>
      </c>
      <c r="AG2114" s="1"/>
      <c r="AH2114" s="1"/>
      <c r="AI2114" s="1"/>
      <c r="AJ2114" s="43"/>
      <c r="AK2114" s="324">
        <f t="shared" si="32"/>
        <v>0</v>
      </c>
    </row>
    <row r="2115" spans="31:37">
      <c r="AE2115" t="s">
        <v>8438</v>
      </c>
      <c r="AF2115" s="1" t="s">
        <v>8440</v>
      </c>
      <c r="AG2115" s="1"/>
      <c r="AH2115" s="1">
        <v>0.8</v>
      </c>
      <c r="AI2115" s="1"/>
      <c r="AJ2115" s="43"/>
      <c r="AK2115" s="324">
        <f t="shared" si="32"/>
        <v>0</v>
      </c>
    </row>
    <row r="2116" spans="31:37">
      <c r="AE2116" t="s">
        <v>8438</v>
      </c>
      <c r="AF2116" s="1" t="s">
        <v>8441</v>
      </c>
      <c r="AG2116" s="1"/>
      <c r="AH2116" s="1">
        <v>0.5</v>
      </c>
      <c r="AI2116" s="1"/>
      <c r="AJ2116" s="43"/>
      <c r="AK2116" s="324">
        <f t="shared" ref="AK2116:AK2179" si="33">AJ2116*AH2116</f>
        <v>0</v>
      </c>
    </row>
    <row r="2117" spans="31:37">
      <c r="AE2117" t="s">
        <v>8438</v>
      </c>
      <c r="AF2117" s="1" t="s">
        <v>8442</v>
      </c>
      <c r="AG2117" s="1"/>
      <c r="AH2117" s="1">
        <v>0.1</v>
      </c>
      <c r="AI2117" s="1"/>
      <c r="AJ2117" s="43"/>
      <c r="AK2117" s="324">
        <f t="shared" si="33"/>
        <v>0</v>
      </c>
    </row>
    <row r="2118" spans="31:37">
      <c r="AE2118" t="s">
        <v>8438</v>
      </c>
      <c r="AF2118" s="1" t="s">
        <v>8443</v>
      </c>
      <c r="AG2118" s="1"/>
      <c r="AH2118" s="1">
        <v>0.9</v>
      </c>
      <c r="AI2118" s="1"/>
      <c r="AJ2118" s="43"/>
      <c r="AK2118" s="324">
        <f t="shared" si="33"/>
        <v>0</v>
      </c>
    </row>
    <row r="2119" spans="31:37">
      <c r="AE2119" t="s">
        <v>8438</v>
      </c>
      <c r="AF2119" s="1" t="s">
        <v>8444</v>
      </c>
      <c r="AG2119" s="1"/>
      <c r="AH2119" s="1">
        <v>12</v>
      </c>
      <c r="AI2119" s="1"/>
      <c r="AJ2119" s="43"/>
      <c r="AK2119" s="324">
        <f t="shared" si="33"/>
        <v>0</v>
      </c>
    </row>
    <row r="2120" spans="31:37">
      <c r="AE2120" t="s">
        <v>8438</v>
      </c>
      <c r="AF2120" s="1" t="s">
        <v>8445</v>
      </c>
      <c r="AG2120" s="1"/>
      <c r="AH2120" s="1">
        <v>4</v>
      </c>
      <c r="AI2120" s="1"/>
      <c r="AJ2120" s="43"/>
      <c r="AK2120" s="324">
        <f t="shared" si="33"/>
        <v>0</v>
      </c>
    </row>
    <row r="2121" spans="31:37">
      <c r="AE2121" t="s">
        <v>8438</v>
      </c>
      <c r="AF2121" s="1" t="s">
        <v>8446</v>
      </c>
      <c r="AG2121" s="1"/>
      <c r="AH2121" s="1">
        <v>1</v>
      </c>
      <c r="AI2121" s="1"/>
      <c r="AJ2121" s="43"/>
      <c r="AK2121" s="324">
        <f t="shared" si="33"/>
        <v>0</v>
      </c>
    </row>
    <row r="2122" spans="31:37">
      <c r="AE2122" t="s">
        <v>8438</v>
      </c>
      <c r="AF2122" s="1" t="s">
        <v>8447</v>
      </c>
      <c r="AG2122" s="1"/>
      <c r="AH2122" s="1">
        <v>0.9</v>
      </c>
      <c r="AI2122" s="1"/>
      <c r="AJ2122" s="43"/>
      <c r="AK2122" s="324">
        <f t="shared" si="33"/>
        <v>0</v>
      </c>
    </row>
    <row r="2123" spans="31:37">
      <c r="AE2123" t="s">
        <v>8438</v>
      </c>
      <c r="AF2123" s="1" t="s">
        <v>8448</v>
      </c>
      <c r="AG2123" s="1"/>
      <c r="AH2123" s="1">
        <v>20</v>
      </c>
      <c r="AI2123" s="1"/>
      <c r="AJ2123" s="43"/>
      <c r="AK2123" s="324">
        <f t="shared" si="33"/>
        <v>0</v>
      </c>
    </row>
    <row r="2124" spans="31:37">
      <c r="AE2124" t="s">
        <v>8438</v>
      </c>
      <c r="AF2124" s="1" t="s">
        <v>8449</v>
      </c>
      <c r="AG2124" s="1"/>
      <c r="AH2124" s="1">
        <v>15</v>
      </c>
      <c r="AI2124" s="1"/>
      <c r="AJ2124" s="43"/>
      <c r="AK2124" s="324">
        <f t="shared" si="33"/>
        <v>0</v>
      </c>
    </row>
    <row r="2125" spans="31:37">
      <c r="AE2125" t="s">
        <v>8438</v>
      </c>
      <c r="AF2125" s="1" t="s">
        <v>8450</v>
      </c>
      <c r="AG2125" s="1"/>
      <c r="AH2125" s="1">
        <v>50</v>
      </c>
      <c r="AI2125" s="1"/>
      <c r="AJ2125" s="43"/>
      <c r="AK2125" s="324">
        <f t="shared" si="33"/>
        <v>0</v>
      </c>
    </row>
    <row r="2126" spans="31:37">
      <c r="AE2126" t="s">
        <v>8438</v>
      </c>
      <c r="AF2126" s="1" t="s">
        <v>8451</v>
      </c>
      <c r="AG2126" s="1"/>
      <c r="AH2126" s="1">
        <v>5</v>
      </c>
      <c r="AI2126" s="1"/>
      <c r="AJ2126" s="43"/>
      <c r="AK2126" s="324">
        <f t="shared" si="33"/>
        <v>0</v>
      </c>
    </row>
    <row r="2127" spans="31:37">
      <c r="AE2127" t="s">
        <v>8438</v>
      </c>
      <c r="AF2127" s="1" t="s">
        <v>8452</v>
      </c>
      <c r="AG2127" s="1"/>
      <c r="AH2127" s="1">
        <v>1</v>
      </c>
      <c r="AI2127" s="1"/>
      <c r="AJ2127" s="43"/>
      <c r="AK2127" s="324">
        <f t="shared" si="33"/>
        <v>0</v>
      </c>
    </row>
    <row r="2128" spans="31:37">
      <c r="AE2128" t="s">
        <v>8438</v>
      </c>
      <c r="AF2128" s="1" t="s">
        <v>8453</v>
      </c>
      <c r="AG2128" s="1"/>
      <c r="AH2128" s="1"/>
      <c r="AI2128" s="1"/>
      <c r="AJ2128" s="43"/>
      <c r="AK2128" s="324">
        <f t="shared" si="33"/>
        <v>0</v>
      </c>
    </row>
    <row r="2129" spans="31:37">
      <c r="AE2129" t="s">
        <v>8438</v>
      </c>
      <c r="AF2129" s="1" t="s">
        <v>8454</v>
      </c>
      <c r="AG2129" s="1"/>
      <c r="AH2129" s="1">
        <v>12</v>
      </c>
      <c r="AI2129" s="1"/>
      <c r="AJ2129" s="43"/>
      <c r="AK2129" s="324">
        <f t="shared" si="33"/>
        <v>0</v>
      </c>
    </row>
    <row r="2130" spans="31:37">
      <c r="AE2130" t="s">
        <v>8438</v>
      </c>
      <c r="AF2130" s="1" t="s">
        <v>8455</v>
      </c>
      <c r="AG2130" s="1"/>
      <c r="AH2130" s="1">
        <v>15</v>
      </c>
      <c r="AI2130" s="1"/>
      <c r="AJ2130" s="43"/>
      <c r="AK2130" s="324">
        <f t="shared" si="33"/>
        <v>0</v>
      </c>
    </row>
    <row r="2131" spans="31:37">
      <c r="AE2131" t="s">
        <v>8438</v>
      </c>
      <c r="AF2131" s="1" t="s">
        <v>8456</v>
      </c>
      <c r="AG2131" s="1"/>
      <c r="AH2131" s="1">
        <v>7</v>
      </c>
      <c r="AI2131" s="1"/>
      <c r="AJ2131" s="43"/>
      <c r="AK2131" s="324">
        <f t="shared" si="33"/>
        <v>0</v>
      </c>
    </row>
    <row r="2132" spans="31:37">
      <c r="AE2132" t="s">
        <v>8438</v>
      </c>
      <c r="AF2132" s="1" t="s">
        <v>8457</v>
      </c>
      <c r="AG2132" s="1"/>
      <c r="AH2132" s="1">
        <v>1700</v>
      </c>
      <c r="AI2132" s="1"/>
      <c r="AJ2132" s="43"/>
      <c r="AK2132" s="324">
        <f t="shared" si="33"/>
        <v>0</v>
      </c>
    </row>
    <row r="2133" spans="31:37">
      <c r="AE2133" t="s">
        <v>8438</v>
      </c>
      <c r="AF2133" s="1" t="s">
        <v>8458</v>
      </c>
      <c r="AG2133" s="1"/>
      <c r="AH2133" s="1">
        <v>0.6</v>
      </c>
      <c r="AI2133" s="1"/>
      <c r="AJ2133" s="43"/>
      <c r="AK2133" s="324">
        <f t="shared" si="33"/>
        <v>0</v>
      </c>
    </row>
    <row r="2134" spans="31:37">
      <c r="AE2134" t="s">
        <v>8438</v>
      </c>
      <c r="AF2134" s="1" t="s">
        <v>8459</v>
      </c>
      <c r="AG2134" s="1"/>
      <c r="AH2134" s="1">
        <v>20</v>
      </c>
      <c r="AI2134" s="1"/>
      <c r="AJ2134" s="43"/>
      <c r="AK2134" s="324">
        <f t="shared" si="33"/>
        <v>0</v>
      </c>
    </row>
    <row r="2135" spans="31:37">
      <c r="AE2135" t="s">
        <v>8438</v>
      </c>
      <c r="AF2135" s="1" t="s">
        <v>8460</v>
      </c>
      <c r="AG2135" s="1"/>
      <c r="AH2135" s="1"/>
      <c r="AI2135" s="1"/>
      <c r="AJ2135" s="43"/>
      <c r="AK2135" s="324">
        <f t="shared" si="33"/>
        <v>0</v>
      </c>
    </row>
    <row r="2136" spans="31:37">
      <c r="AE2136" t="s">
        <v>8438</v>
      </c>
      <c r="AF2136" s="1" t="s">
        <v>8461</v>
      </c>
      <c r="AG2136" s="1"/>
      <c r="AH2136" s="1">
        <v>0.02</v>
      </c>
      <c r="AI2136" s="1" t="s">
        <v>8462</v>
      </c>
      <c r="AJ2136" s="43"/>
      <c r="AK2136" s="324">
        <f t="shared" si="33"/>
        <v>0</v>
      </c>
    </row>
    <row r="2137" spans="31:37">
      <c r="AE2137" t="s">
        <v>8438</v>
      </c>
      <c r="AF2137" s="1" t="s">
        <v>8463</v>
      </c>
      <c r="AG2137" s="1"/>
      <c r="AH2137" s="1">
        <v>0.4</v>
      </c>
      <c r="AI2137" s="1" t="s">
        <v>8464</v>
      </c>
      <c r="AJ2137" s="43"/>
      <c r="AK2137" s="324">
        <f t="shared" si="33"/>
        <v>0</v>
      </c>
    </row>
    <row r="2138" spans="31:37">
      <c r="AE2138" t="s">
        <v>8438</v>
      </c>
      <c r="AF2138" s="1" t="s">
        <v>8465</v>
      </c>
      <c r="AG2138" s="1"/>
      <c r="AH2138" s="1">
        <v>0.4</v>
      </c>
      <c r="AI2138" s="1" t="s">
        <v>8464</v>
      </c>
      <c r="AJ2138" s="43"/>
      <c r="AK2138" s="324">
        <f t="shared" si="33"/>
        <v>0</v>
      </c>
    </row>
    <row r="2139" spans="31:37">
      <c r="AE2139" t="s">
        <v>8438</v>
      </c>
      <c r="AF2139" s="1" t="s">
        <v>8466</v>
      </c>
      <c r="AG2139" s="1"/>
      <c r="AH2139" s="1">
        <v>0.5</v>
      </c>
      <c r="AI2139" s="1"/>
      <c r="AJ2139" s="43"/>
      <c r="AK2139" s="324">
        <f t="shared" si="33"/>
        <v>0</v>
      </c>
    </row>
    <row r="2140" spans="31:37">
      <c r="AE2140" t="s">
        <v>8438</v>
      </c>
      <c r="AF2140" s="1" t="s">
        <v>8467</v>
      </c>
      <c r="AG2140" s="1"/>
      <c r="AH2140" s="1">
        <v>0.8</v>
      </c>
      <c r="AI2140" s="1"/>
      <c r="AJ2140" s="43"/>
      <c r="AK2140" s="324">
        <f t="shared" si="33"/>
        <v>0</v>
      </c>
    </row>
    <row r="2141" spans="31:37">
      <c r="AE2141" t="s">
        <v>8438</v>
      </c>
      <c r="AF2141" s="1" t="s">
        <v>8468</v>
      </c>
      <c r="AG2141" s="1"/>
      <c r="AH2141" s="1">
        <v>0.6</v>
      </c>
      <c r="AI2141" s="1"/>
      <c r="AJ2141" s="43"/>
      <c r="AK2141" s="324">
        <f t="shared" si="33"/>
        <v>0</v>
      </c>
    </row>
    <row r="2142" spans="31:37">
      <c r="AE2142" t="s">
        <v>8438</v>
      </c>
      <c r="AF2142" s="1" t="s">
        <v>8469</v>
      </c>
      <c r="AG2142" s="1"/>
      <c r="AH2142" s="1">
        <v>3</v>
      </c>
      <c r="AI2142" s="1"/>
      <c r="AJ2142" s="43"/>
      <c r="AK2142" s="324">
        <f t="shared" si="33"/>
        <v>0</v>
      </c>
    </row>
    <row r="2143" spans="31:37">
      <c r="AE2143" t="s">
        <v>8438</v>
      </c>
      <c r="AF2143" s="1" t="s">
        <v>8470</v>
      </c>
      <c r="AG2143" s="1"/>
      <c r="AH2143" s="1">
        <v>0.3</v>
      </c>
      <c r="AI2143" s="1"/>
      <c r="AJ2143" s="43"/>
      <c r="AK2143" s="324">
        <f t="shared" si="33"/>
        <v>0</v>
      </c>
    </row>
    <row r="2144" spans="31:37">
      <c r="AE2144" t="s">
        <v>8438</v>
      </c>
      <c r="AF2144" s="1" t="s">
        <v>8471</v>
      </c>
      <c r="AG2144" s="1"/>
      <c r="AH2144" s="1">
        <v>0.5</v>
      </c>
      <c r="AI2144" s="1"/>
      <c r="AJ2144" s="43"/>
      <c r="AK2144" s="324">
        <f t="shared" si="33"/>
        <v>0</v>
      </c>
    </row>
    <row r="2145" spans="31:37">
      <c r="AE2145" t="s">
        <v>8438</v>
      </c>
      <c r="AF2145" s="1" t="s">
        <v>8472</v>
      </c>
      <c r="AG2145" s="1"/>
      <c r="AH2145" s="1">
        <v>0.4</v>
      </c>
      <c r="AI2145" s="1" t="s">
        <v>8464</v>
      </c>
      <c r="AJ2145" s="43"/>
      <c r="AK2145" s="324">
        <f t="shared" si="33"/>
        <v>0</v>
      </c>
    </row>
    <row r="2146" spans="31:37">
      <c r="AE2146" t="s">
        <v>8438</v>
      </c>
      <c r="AF2146" s="1" t="s">
        <v>8473</v>
      </c>
      <c r="AG2146" s="1"/>
      <c r="AH2146" s="1">
        <v>0.4</v>
      </c>
      <c r="AI2146" s="1" t="s">
        <v>8464</v>
      </c>
      <c r="AJ2146" s="43"/>
      <c r="AK2146" s="324">
        <f t="shared" si="33"/>
        <v>0</v>
      </c>
    </row>
    <row r="2147" spans="31:37">
      <c r="AE2147" t="s">
        <v>8438</v>
      </c>
      <c r="AF2147" s="1" t="s">
        <v>8474</v>
      </c>
      <c r="AG2147" s="1"/>
      <c r="AH2147" s="1">
        <v>0.02</v>
      </c>
      <c r="AI2147" s="1" t="s">
        <v>8475</v>
      </c>
      <c r="AJ2147" s="43"/>
      <c r="AK2147" s="324">
        <f t="shared" si="33"/>
        <v>0</v>
      </c>
    </row>
    <row r="2148" spans="31:37">
      <c r="AE2148" t="s">
        <v>8438</v>
      </c>
      <c r="AF2148" s="1" t="s">
        <v>4679</v>
      </c>
      <c r="AG2148" s="1"/>
      <c r="AH2148" s="1">
        <v>0.02</v>
      </c>
      <c r="AI2148" s="1" t="s">
        <v>8476</v>
      </c>
      <c r="AJ2148" s="43"/>
      <c r="AK2148" s="324">
        <f t="shared" si="33"/>
        <v>0</v>
      </c>
    </row>
    <row r="2149" spans="31:37">
      <c r="AE2149" t="s">
        <v>8438</v>
      </c>
      <c r="AF2149" s="1" t="s">
        <v>8477</v>
      </c>
      <c r="AG2149" s="1"/>
      <c r="AH2149" s="1">
        <v>1.5</v>
      </c>
      <c r="AI2149" s="1"/>
      <c r="AJ2149" s="43"/>
      <c r="AK2149" s="324">
        <f t="shared" si="33"/>
        <v>0</v>
      </c>
    </row>
    <row r="2150" spans="31:37">
      <c r="AE2150" t="s">
        <v>8438</v>
      </c>
      <c r="AF2150" s="1" t="s">
        <v>8478</v>
      </c>
      <c r="AG2150" s="1"/>
      <c r="AH2150" s="1">
        <v>0.4</v>
      </c>
      <c r="AI2150" s="1" t="s">
        <v>8464</v>
      </c>
      <c r="AJ2150" s="43"/>
      <c r="AK2150" s="324">
        <f t="shared" si="33"/>
        <v>0</v>
      </c>
    </row>
    <row r="2151" spans="31:37">
      <c r="AE2151" t="s">
        <v>8438</v>
      </c>
      <c r="AF2151" s="1" t="s">
        <v>8479</v>
      </c>
      <c r="AG2151" s="1"/>
      <c r="AH2151" s="1">
        <v>0.4</v>
      </c>
      <c r="AI2151" s="1" t="s">
        <v>8464</v>
      </c>
      <c r="AJ2151" s="43"/>
      <c r="AK2151" s="324">
        <f t="shared" si="33"/>
        <v>0</v>
      </c>
    </row>
    <row r="2152" spans="31:37">
      <c r="AE2152" t="s">
        <v>8438</v>
      </c>
      <c r="AF2152" s="1" t="s">
        <v>8480</v>
      </c>
      <c r="AG2152" s="1"/>
      <c r="AH2152" s="1">
        <v>0.4</v>
      </c>
      <c r="AI2152" s="1" t="s">
        <v>8464</v>
      </c>
      <c r="AJ2152" s="43"/>
      <c r="AK2152" s="324">
        <f t="shared" si="33"/>
        <v>0</v>
      </c>
    </row>
    <row r="2153" spans="31:37">
      <c r="AE2153" t="s">
        <v>8438</v>
      </c>
      <c r="AF2153" s="1" t="s">
        <v>8481</v>
      </c>
      <c r="AG2153" s="1"/>
      <c r="AH2153" s="1">
        <v>0.4</v>
      </c>
      <c r="AI2153" s="1" t="s">
        <v>8464</v>
      </c>
      <c r="AJ2153" s="43"/>
      <c r="AK2153" s="324">
        <f t="shared" si="33"/>
        <v>0</v>
      </c>
    </row>
    <row r="2154" spans="31:37">
      <c r="AE2154" t="s">
        <v>8438</v>
      </c>
      <c r="AF2154" s="1" t="s">
        <v>8482</v>
      </c>
      <c r="AG2154" s="1"/>
      <c r="AH2154" s="1">
        <v>0.4</v>
      </c>
      <c r="AI2154" s="1" t="s">
        <v>8464</v>
      </c>
      <c r="AJ2154" s="43"/>
      <c r="AK2154" s="324">
        <f t="shared" si="33"/>
        <v>0</v>
      </c>
    </row>
    <row r="2155" spans="31:37">
      <c r="AE2155" t="s">
        <v>8438</v>
      </c>
      <c r="AF2155" s="1" t="s">
        <v>8483</v>
      </c>
      <c r="AG2155" s="1"/>
      <c r="AH2155" s="1">
        <v>1</v>
      </c>
      <c r="AI2155" s="1"/>
      <c r="AJ2155" s="43"/>
      <c r="AK2155" s="324">
        <f t="shared" si="33"/>
        <v>0</v>
      </c>
    </row>
    <row r="2156" spans="31:37">
      <c r="AE2156" t="s">
        <v>8438</v>
      </c>
      <c r="AF2156" s="1" t="s">
        <v>8484</v>
      </c>
      <c r="AG2156" s="1"/>
      <c r="AH2156" s="1">
        <v>1</v>
      </c>
      <c r="AI2156" s="1"/>
      <c r="AJ2156" s="43"/>
      <c r="AK2156" s="324">
        <f t="shared" si="33"/>
        <v>0</v>
      </c>
    </row>
    <row r="2157" spans="31:37">
      <c r="AE2157" t="s">
        <v>8438</v>
      </c>
      <c r="AF2157" s="1" t="s">
        <v>8485</v>
      </c>
      <c r="AG2157" s="1"/>
      <c r="AH2157" s="1">
        <v>1</v>
      </c>
      <c r="AI2157" s="1"/>
      <c r="AJ2157" s="43"/>
      <c r="AK2157" s="324">
        <f t="shared" si="33"/>
        <v>0</v>
      </c>
    </row>
    <row r="2158" spans="31:37">
      <c r="AE2158" t="s">
        <v>8438</v>
      </c>
      <c r="AF2158" s="1" t="s">
        <v>8486</v>
      </c>
      <c r="AG2158" s="1"/>
      <c r="AH2158" s="1">
        <v>1.4</v>
      </c>
      <c r="AI2158" s="1" t="s">
        <v>6994</v>
      </c>
      <c r="AJ2158" s="43"/>
      <c r="AK2158" s="324">
        <f t="shared" si="33"/>
        <v>0</v>
      </c>
    </row>
    <row r="2159" spans="31:37">
      <c r="AE2159" t="s">
        <v>8438</v>
      </c>
      <c r="AF2159" s="1" t="s">
        <v>8487</v>
      </c>
      <c r="AG2159" s="1"/>
      <c r="AH2159" s="1">
        <v>1.4</v>
      </c>
      <c r="AI2159" s="1" t="s">
        <v>6994</v>
      </c>
      <c r="AJ2159" s="43"/>
      <c r="AK2159" s="324">
        <f t="shared" si="33"/>
        <v>0</v>
      </c>
    </row>
    <row r="2160" spans="31:37">
      <c r="AE2160" t="s">
        <v>8438</v>
      </c>
      <c r="AF2160" s="1" t="s">
        <v>8488</v>
      </c>
      <c r="AG2160" s="1"/>
      <c r="AH2160" s="1">
        <v>1.4</v>
      </c>
      <c r="AI2160" s="1" t="s">
        <v>6994</v>
      </c>
      <c r="AJ2160" s="43"/>
      <c r="AK2160" s="324">
        <f t="shared" si="33"/>
        <v>0</v>
      </c>
    </row>
    <row r="2161" spans="31:37">
      <c r="AE2161" t="s">
        <v>8438</v>
      </c>
      <c r="AF2161" s="1" t="s">
        <v>8489</v>
      </c>
      <c r="AG2161" s="1"/>
      <c r="AH2161" s="1">
        <v>1.4</v>
      </c>
      <c r="AI2161" s="1" t="s">
        <v>6994</v>
      </c>
      <c r="AJ2161" s="43"/>
      <c r="AK2161" s="324">
        <f t="shared" si="33"/>
        <v>0</v>
      </c>
    </row>
    <row r="2162" spans="31:37">
      <c r="AE2162" t="s">
        <v>8438</v>
      </c>
      <c r="AF2162" s="1" t="s">
        <v>8490</v>
      </c>
      <c r="AG2162" s="1"/>
      <c r="AH2162" s="1">
        <v>1.4</v>
      </c>
      <c r="AI2162" s="1" t="s">
        <v>6994</v>
      </c>
      <c r="AJ2162" s="43"/>
      <c r="AK2162" s="324">
        <f t="shared" si="33"/>
        <v>0</v>
      </c>
    </row>
    <row r="2163" spans="31:37">
      <c r="AE2163" t="s">
        <v>8438</v>
      </c>
      <c r="AF2163" s="1" t="s">
        <v>8491</v>
      </c>
      <c r="AG2163" s="1"/>
      <c r="AH2163" s="1">
        <v>1.4</v>
      </c>
      <c r="AI2163" s="1" t="s">
        <v>6994</v>
      </c>
      <c r="AJ2163" s="43"/>
      <c r="AK2163" s="324">
        <f t="shared" si="33"/>
        <v>0</v>
      </c>
    </row>
    <row r="2164" spans="31:37">
      <c r="AE2164" t="s">
        <v>8438</v>
      </c>
      <c r="AF2164" s="1" t="s">
        <v>8492</v>
      </c>
      <c r="AG2164" s="1"/>
      <c r="AH2164" s="1">
        <v>1.4</v>
      </c>
      <c r="AI2164" s="1" t="s">
        <v>6994</v>
      </c>
      <c r="AJ2164" s="43"/>
      <c r="AK2164" s="324">
        <f t="shared" si="33"/>
        <v>0</v>
      </c>
    </row>
    <row r="2165" spans="31:37">
      <c r="AE2165" t="s">
        <v>8438</v>
      </c>
      <c r="AF2165" s="1" t="s">
        <v>8493</v>
      </c>
      <c r="AG2165" s="1"/>
      <c r="AH2165" s="1">
        <v>1</v>
      </c>
      <c r="AI2165" s="1" t="s">
        <v>6994</v>
      </c>
      <c r="AJ2165" s="43"/>
      <c r="AK2165" s="324">
        <f t="shared" si="33"/>
        <v>0</v>
      </c>
    </row>
    <row r="2166" spans="31:37">
      <c r="AE2166" t="s">
        <v>8438</v>
      </c>
      <c r="AF2166" s="1" t="s">
        <v>8494</v>
      </c>
      <c r="AG2166" s="1"/>
      <c r="AH2166" s="1">
        <v>1.4</v>
      </c>
      <c r="AI2166" s="1" t="s">
        <v>6994</v>
      </c>
      <c r="AJ2166" s="43"/>
      <c r="AK2166" s="324">
        <f t="shared" si="33"/>
        <v>0</v>
      </c>
    </row>
    <row r="2167" spans="31:37">
      <c r="AE2167" t="s">
        <v>8438</v>
      </c>
      <c r="AF2167" s="1" t="s">
        <v>8495</v>
      </c>
      <c r="AG2167" s="1"/>
      <c r="AH2167" s="1">
        <v>1.4</v>
      </c>
      <c r="AI2167" s="1" t="s">
        <v>6994</v>
      </c>
      <c r="AJ2167" s="43"/>
      <c r="AK2167" s="324">
        <f t="shared" si="33"/>
        <v>0</v>
      </c>
    </row>
    <row r="2168" spans="31:37">
      <c r="AE2168" t="s">
        <v>8438</v>
      </c>
      <c r="AF2168" s="1" t="s">
        <v>8496</v>
      </c>
      <c r="AG2168" s="1"/>
      <c r="AH2168" s="1">
        <v>0.02</v>
      </c>
      <c r="AI2168" s="1" t="s">
        <v>7227</v>
      </c>
      <c r="AJ2168" s="43"/>
      <c r="AK2168" s="324">
        <f t="shared" si="33"/>
        <v>0</v>
      </c>
    </row>
    <row r="2169" spans="31:37">
      <c r="AE2169" t="s">
        <v>8438</v>
      </c>
      <c r="AF2169" s="1" t="s">
        <v>8497</v>
      </c>
      <c r="AG2169" s="1"/>
      <c r="AH2169" s="1">
        <v>0.06</v>
      </c>
      <c r="AI2169" s="1" t="s">
        <v>7227</v>
      </c>
      <c r="AJ2169" s="43"/>
      <c r="AK2169" s="324">
        <f t="shared" si="33"/>
        <v>0</v>
      </c>
    </row>
    <row r="2170" spans="31:37">
      <c r="AE2170" t="s">
        <v>8438</v>
      </c>
      <c r="AF2170" s="1" t="s">
        <v>8498</v>
      </c>
      <c r="AG2170" s="1"/>
      <c r="AH2170" s="1">
        <v>1.2</v>
      </c>
      <c r="AI2170" s="1"/>
      <c r="AJ2170" s="43"/>
      <c r="AK2170" s="324">
        <f t="shared" si="33"/>
        <v>0</v>
      </c>
    </row>
    <row r="2171" spans="31:37">
      <c r="AE2171" t="s">
        <v>8438</v>
      </c>
      <c r="AF2171" s="1" t="s">
        <v>2631</v>
      </c>
      <c r="AG2171" s="1"/>
      <c r="AH2171" s="1">
        <v>5</v>
      </c>
      <c r="AI2171" s="1"/>
      <c r="AJ2171" s="43"/>
      <c r="AK2171" s="324">
        <f t="shared" si="33"/>
        <v>0</v>
      </c>
    </row>
    <row r="2172" spans="31:37">
      <c r="AE2172" t="s">
        <v>8438</v>
      </c>
      <c r="AF2172" s="1" t="s">
        <v>8499</v>
      </c>
      <c r="AG2172" s="1"/>
      <c r="AH2172" s="1">
        <v>1.4</v>
      </c>
      <c r="AI2172" s="1" t="s">
        <v>6994</v>
      </c>
      <c r="AJ2172" s="43"/>
      <c r="AK2172" s="324">
        <f t="shared" si="33"/>
        <v>0</v>
      </c>
    </row>
    <row r="2173" spans="31:37">
      <c r="AE2173" t="s">
        <v>8438</v>
      </c>
      <c r="AF2173" s="1" t="s">
        <v>8500</v>
      </c>
      <c r="AG2173" s="1"/>
      <c r="AH2173" s="1">
        <v>1.4</v>
      </c>
      <c r="AI2173" s="1" t="s">
        <v>6994</v>
      </c>
      <c r="AJ2173" s="43"/>
      <c r="AK2173" s="324">
        <f t="shared" si="33"/>
        <v>0</v>
      </c>
    </row>
    <row r="2174" spans="31:37">
      <c r="AE2174" t="s">
        <v>8438</v>
      </c>
      <c r="AF2174" s="1" t="s">
        <v>8501</v>
      </c>
      <c r="AG2174" s="1"/>
      <c r="AH2174" s="1">
        <v>1.4</v>
      </c>
      <c r="AI2174" s="1" t="s">
        <v>6994</v>
      </c>
      <c r="AJ2174" s="43"/>
      <c r="AK2174" s="324">
        <f t="shared" si="33"/>
        <v>0</v>
      </c>
    </row>
    <row r="2175" spans="31:37">
      <c r="AE2175" t="s">
        <v>8438</v>
      </c>
      <c r="AF2175" s="1" t="s">
        <v>8502</v>
      </c>
      <c r="AG2175" s="1"/>
      <c r="AH2175" s="1">
        <v>1.4</v>
      </c>
      <c r="AI2175" s="1" t="s">
        <v>6994</v>
      </c>
      <c r="AJ2175" s="43"/>
      <c r="AK2175" s="324">
        <f t="shared" si="33"/>
        <v>0</v>
      </c>
    </row>
    <row r="2176" spans="31:37">
      <c r="AE2176" t="s">
        <v>8438</v>
      </c>
      <c r="AF2176" s="1" t="s">
        <v>8503</v>
      </c>
      <c r="AG2176" s="1"/>
      <c r="AH2176" s="1">
        <v>1.1000000000000001</v>
      </c>
      <c r="AI2176" s="1" t="s">
        <v>6994</v>
      </c>
      <c r="AJ2176" s="43"/>
      <c r="AK2176" s="324">
        <f t="shared" si="33"/>
        <v>0</v>
      </c>
    </row>
    <row r="2177" spans="31:37">
      <c r="AE2177" t="s">
        <v>8438</v>
      </c>
      <c r="AF2177" s="1" t="s">
        <v>6554</v>
      </c>
      <c r="AG2177" s="1"/>
      <c r="AH2177" s="1"/>
      <c r="AI2177" s="1"/>
      <c r="AJ2177" s="43"/>
      <c r="AK2177" s="324">
        <f t="shared" si="33"/>
        <v>0</v>
      </c>
    </row>
    <row r="2178" spans="31:37">
      <c r="AE2178" t="s">
        <v>8504</v>
      </c>
      <c r="AF2178" s="1" t="s">
        <v>8504</v>
      </c>
      <c r="AG2178" s="1"/>
      <c r="AH2178" s="1"/>
      <c r="AI2178" s="1"/>
      <c r="AJ2178" s="43"/>
      <c r="AK2178" s="324">
        <f t="shared" si="33"/>
        <v>0</v>
      </c>
    </row>
    <row r="2179" spans="31:37">
      <c r="AE2179" t="s">
        <v>8504</v>
      </c>
      <c r="AF2179" s="1" t="s">
        <v>8505</v>
      </c>
      <c r="AG2179" s="1"/>
      <c r="AH2179" s="1"/>
      <c r="AI2179" s="1"/>
      <c r="AJ2179" s="43"/>
      <c r="AK2179" s="324">
        <f t="shared" si="33"/>
        <v>0</v>
      </c>
    </row>
    <row r="2180" spans="31:37">
      <c r="AE2180" t="s">
        <v>8504</v>
      </c>
      <c r="AF2180" s="1" t="s">
        <v>8506</v>
      </c>
      <c r="AG2180" s="1"/>
      <c r="AH2180" s="1">
        <v>2</v>
      </c>
      <c r="AI2180" s="1"/>
      <c r="AJ2180" s="43"/>
      <c r="AK2180" s="324">
        <f t="shared" ref="AK2180:AK2243" si="34">AJ2180*AH2180</f>
        <v>0</v>
      </c>
    </row>
    <row r="2181" spans="31:37">
      <c r="AE2181" t="s">
        <v>8504</v>
      </c>
      <c r="AF2181" s="1" t="s">
        <v>8507</v>
      </c>
      <c r="AG2181" s="1"/>
      <c r="AH2181" s="1">
        <v>2</v>
      </c>
      <c r="AI2181" s="1"/>
      <c r="AJ2181" s="43"/>
      <c r="AK2181" s="324">
        <f t="shared" si="34"/>
        <v>0</v>
      </c>
    </row>
    <row r="2182" spans="31:37">
      <c r="AE2182" t="s">
        <v>8504</v>
      </c>
      <c r="AF2182" s="1" t="s">
        <v>8508</v>
      </c>
      <c r="AG2182" s="1"/>
      <c r="AH2182" s="1">
        <v>2</v>
      </c>
      <c r="AI2182" s="1"/>
      <c r="AJ2182" s="43"/>
      <c r="AK2182" s="324">
        <f t="shared" si="34"/>
        <v>0</v>
      </c>
    </row>
    <row r="2183" spans="31:37">
      <c r="AE2183" t="s">
        <v>8504</v>
      </c>
      <c r="AF2183" s="1" t="s">
        <v>8509</v>
      </c>
      <c r="AG2183" s="1"/>
      <c r="AH2183" s="1">
        <v>5</v>
      </c>
      <c r="AI2183" s="1"/>
      <c r="AJ2183" s="43"/>
      <c r="AK2183" s="324">
        <f t="shared" si="34"/>
        <v>0</v>
      </c>
    </row>
    <row r="2184" spans="31:37">
      <c r="AE2184" t="s">
        <v>8504</v>
      </c>
      <c r="AF2184" s="1" t="s">
        <v>8510</v>
      </c>
      <c r="AG2184" s="1"/>
      <c r="AH2184" s="1">
        <v>2</v>
      </c>
      <c r="AI2184" s="1"/>
      <c r="AJ2184" s="43"/>
      <c r="AK2184" s="324">
        <f t="shared" si="34"/>
        <v>0</v>
      </c>
    </row>
    <row r="2185" spans="31:37">
      <c r="AE2185" t="s">
        <v>8504</v>
      </c>
      <c r="AF2185" s="1" t="s">
        <v>8511</v>
      </c>
      <c r="AG2185" s="1"/>
      <c r="AH2185" s="1">
        <v>2</v>
      </c>
      <c r="AI2185" s="1"/>
      <c r="AJ2185" s="43"/>
      <c r="AK2185" s="324">
        <f t="shared" si="34"/>
        <v>0</v>
      </c>
    </row>
    <row r="2186" spans="31:37">
      <c r="AE2186" t="s">
        <v>8504</v>
      </c>
      <c r="AF2186" s="1" t="s">
        <v>8512</v>
      </c>
      <c r="AG2186" s="1"/>
      <c r="AH2186" s="1">
        <v>2</v>
      </c>
      <c r="AI2186" s="1"/>
      <c r="AJ2186" s="43"/>
      <c r="AK2186" s="324">
        <f t="shared" si="34"/>
        <v>0</v>
      </c>
    </row>
    <row r="2187" spans="31:37">
      <c r="AE2187" t="s">
        <v>8504</v>
      </c>
      <c r="AF2187" s="1" t="s">
        <v>8513</v>
      </c>
      <c r="AG2187" s="1"/>
      <c r="AH2187" s="1">
        <v>2</v>
      </c>
      <c r="AI2187" s="1"/>
      <c r="AJ2187" s="43"/>
      <c r="AK2187" s="324">
        <f t="shared" si="34"/>
        <v>0</v>
      </c>
    </row>
    <row r="2188" spans="31:37">
      <c r="AE2188" t="s">
        <v>8504</v>
      </c>
      <c r="AF2188" s="1" t="s">
        <v>8514</v>
      </c>
      <c r="AG2188" s="1"/>
      <c r="AH2188" s="1">
        <v>2</v>
      </c>
      <c r="AI2188" s="1"/>
      <c r="AJ2188" s="43"/>
      <c r="AK2188" s="324">
        <f t="shared" si="34"/>
        <v>0</v>
      </c>
    </row>
    <row r="2189" spans="31:37">
      <c r="AE2189" t="s">
        <v>8504</v>
      </c>
      <c r="AF2189" s="1" t="s">
        <v>8515</v>
      </c>
      <c r="AG2189" s="1"/>
      <c r="AH2189" s="1">
        <v>2</v>
      </c>
      <c r="AI2189" s="1" t="s">
        <v>8516</v>
      </c>
      <c r="AJ2189" s="43"/>
      <c r="AK2189" s="324">
        <f t="shared" si="34"/>
        <v>0</v>
      </c>
    </row>
    <row r="2190" spans="31:37">
      <c r="AE2190" t="s">
        <v>8504</v>
      </c>
      <c r="AF2190" s="1" t="s">
        <v>8517</v>
      </c>
      <c r="AG2190" s="1"/>
      <c r="AH2190" s="1">
        <v>0.2</v>
      </c>
      <c r="AI2190" s="1"/>
      <c r="AJ2190" s="43"/>
      <c r="AK2190" s="324">
        <f t="shared" si="34"/>
        <v>0</v>
      </c>
    </row>
    <row r="2191" spans="31:37">
      <c r="AE2191" t="s">
        <v>8504</v>
      </c>
      <c r="AF2191" s="1" t="s">
        <v>8518</v>
      </c>
      <c r="AG2191" s="1"/>
      <c r="AH2191" s="1">
        <v>2</v>
      </c>
      <c r="AI2191" s="1"/>
      <c r="AJ2191" s="43"/>
      <c r="AK2191" s="324">
        <f t="shared" si="34"/>
        <v>0</v>
      </c>
    </row>
    <row r="2192" spans="31:37">
      <c r="AE2192" t="s">
        <v>8504</v>
      </c>
      <c r="AF2192" s="1" t="s">
        <v>8519</v>
      </c>
      <c r="AG2192" s="1"/>
      <c r="AH2192" s="1">
        <v>2</v>
      </c>
      <c r="AI2192" s="1"/>
      <c r="AJ2192" s="43"/>
      <c r="AK2192" s="324">
        <f t="shared" si="34"/>
        <v>0</v>
      </c>
    </row>
    <row r="2193" spans="31:37">
      <c r="AE2193" t="s">
        <v>8504</v>
      </c>
      <c r="AF2193" s="1" t="s">
        <v>8520</v>
      </c>
      <c r="AG2193" s="1"/>
      <c r="AH2193" s="1">
        <v>2</v>
      </c>
      <c r="AI2193" s="1"/>
      <c r="AJ2193" s="43"/>
      <c r="AK2193" s="324">
        <f t="shared" si="34"/>
        <v>0</v>
      </c>
    </row>
    <row r="2194" spans="31:37">
      <c r="AE2194" t="s">
        <v>8504</v>
      </c>
      <c r="AF2194" s="1" t="s">
        <v>8521</v>
      </c>
      <c r="AG2194" s="1"/>
      <c r="AH2194" s="1">
        <v>0.5</v>
      </c>
      <c r="AI2194" s="1"/>
      <c r="AJ2194" s="43"/>
      <c r="AK2194" s="324">
        <f t="shared" si="34"/>
        <v>0</v>
      </c>
    </row>
    <row r="2195" spans="31:37">
      <c r="AE2195" t="s">
        <v>8504</v>
      </c>
      <c r="AF2195" s="1" t="s">
        <v>8522</v>
      </c>
      <c r="AG2195" s="1"/>
      <c r="AH2195" s="1">
        <v>0.5</v>
      </c>
      <c r="AI2195" s="1"/>
      <c r="AJ2195" s="43"/>
      <c r="AK2195" s="324">
        <f t="shared" si="34"/>
        <v>0</v>
      </c>
    </row>
    <row r="2196" spans="31:37">
      <c r="AE2196" t="s">
        <v>8504</v>
      </c>
      <c r="AF2196" s="1" t="s">
        <v>8523</v>
      </c>
      <c r="AG2196" s="1"/>
      <c r="AH2196" s="1">
        <v>4</v>
      </c>
      <c r="AI2196" s="1"/>
      <c r="AJ2196" s="43"/>
      <c r="AK2196" s="324">
        <f t="shared" si="34"/>
        <v>0</v>
      </c>
    </row>
    <row r="2197" spans="31:37">
      <c r="AE2197" t="s">
        <v>8504</v>
      </c>
      <c r="AF2197" s="1" t="s">
        <v>8524</v>
      </c>
      <c r="AG2197" s="1"/>
      <c r="AH2197" s="1">
        <v>4</v>
      </c>
      <c r="AI2197" s="1"/>
      <c r="AJ2197" s="43"/>
      <c r="AK2197" s="324">
        <f t="shared" si="34"/>
        <v>0</v>
      </c>
    </row>
    <row r="2198" spans="31:37">
      <c r="AE2198" t="s">
        <v>8504</v>
      </c>
      <c r="AF2198" s="1" t="s">
        <v>8525</v>
      </c>
      <c r="AG2198" s="1"/>
      <c r="AH2198" s="1">
        <v>4</v>
      </c>
      <c r="AI2198" s="1"/>
      <c r="AJ2198" s="43"/>
      <c r="AK2198" s="324">
        <f t="shared" si="34"/>
        <v>0</v>
      </c>
    </row>
    <row r="2199" spans="31:37">
      <c r="AE2199" t="s">
        <v>8504</v>
      </c>
      <c r="AF2199" s="1" t="s">
        <v>8526</v>
      </c>
      <c r="AG2199" s="1"/>
      <c r="AH2199" s="1">
        <v>4</v>
      </c>
      <c r="AI2199" s="1"/>
      <c r="AJ2199" s="43"/>
      <c r="AK2199" s="324">
        <f t="shared" si="34"/>
        <v>0</v>
      </c>
    </row>
    <row r="2200" spans="31:37">
      <c r="AE2200" t="s">
        <v>8504</v>
      </c>
      <c r="AF2200" s="1" t="s">
        <v>8527</v>
      </c>
      <c r="AG2200" s="1"/>
      <c r="AH2200" s="1">
        <v>4</v>
      </c>
      <c r="AI2200" s="1"/>
      <c r="AJ2200" s="43"/>
      <c r="AK2200" s="324">
        <f t="shared" si="34"/>
        <v>0</v>
      </c>
    </row>
    <row r="2201" spans="31:37">
      <c r="AE2201" t="s">
        <v>8504</v>
      </c>
      <c r="AF2201" s="1" t="s">
        <v>8528</v>
      </c>
      <c r="AG2201" s="1"/>
      <c r="AH2201" s="1">
        <v>2</v>
      </c>
      <c r="AI2201" s="1"/>
      <c r="AJ2201" s="43"/>
      <c r="AK2201" s="324">
        <f t="shared" si="34"/>
        <v>0</v>
      </c>
    </row>
    <row r="2202" spans="31:37">
      <c r="AE2202" t="s">
        <v>8504</v>
      </c>
      <c r="AF2202" s="1" t="s">
        <v>8529</v>
      </c>
      <c r="AG2202" s="1"/>
      <c r="AH2202" s="1">
        <v>2</v>
      </c>
      <c r="AI2202" s="1"/>
      <c r="AJ2202" s="43"/>
      <c r="AK2202" s="324">
        <f t="shared" si="34"/>
        <v>0</v>
      </c>
    </row>
    <row r="2203" spans="31:37">
      <c r="AE2203" t="s">
        <v>8504</v>
      </c>
      <c r="AF2203" s="1" t="s">
        <v>8530</v>
      </c>
      <c r="AG2203" s="1"/>
      <c r="AH2203" s="1">
        <v>2</v>
      </c>
      <c r="AI2203" s="1"/>
      <c r="AJ2203" s="43"/>
      <c r="AK2203" s="324">
        <f t="shared" si="34"/>
        <v>0</v>
      </c>
    </row>
    <row r="2204" spans="31:37">
      <c r="AE2204" t="s">
        <v>8504</v>
      </c>
      <c r="AF2204" s="1" t="s">
        <v>8531</v>
      </c>
      <c r="AG2204" s="1"/>
      <c r="AH2204" s="1">
        <v>0.1</v>
      </c>
      <c r="AI2204" s="1"/>
      <c r="AJ2204" s="43"/>
      <c r="AK2204" s="324">
        <f t="shared" si="34"/>
        <v>0</v>
      </c>
    </row>
    <row r="2205" spans="31:37">
      <c r="AE2205" t="s">
        <v>8504</v>
      </c>
      <c r="AF2205" s="1" t="s">
        <v>8532</v>
      </c>
      <c r="AG2205" s="1"/>
      <c r="AH2205" s="1">
        <v>50</v>
      </c>
      <c r="AI2205" s="1"/>
      <c r="AJ2205" s="43"/>
      <c r="AK2205" s="324">
        <f t="shared" si="34"/>
        <v>0</v>
      </c>
    </row>
    <row r="2206" spans="31:37">
      <c r="AE2206" t="s">
        <v>8504</v>
      </c>
      <c r="AF2206" s="1" t="s">
        <v>8533</v>
      </c>
      <c r="AG2206" s="1"/>
      <c r="AH2206" s="1">
        <v>2</v>
      </c>
      <c r="AI2206" s="1" t="s">
        <v>8476</v>
      </c>
      <c r="AJ2206" s="43"/>
      <c r="AK2206" s="324">
        <f t="shared" si="34"/>
        <v>0</v>
      </c>
    </row>
    <row r="2207" spans="31:37">
      <c r="AE2207" t="s">
        <v>8504</v>
      </c>
      <c r="AF2207" s="1" t="s">
        <v>8534</v>
      </c>
      <c r="AG2207" s="1"/>
      <c r="AH2207" s="1">
        <v>2</v>
      </c>
      <c r="AI2207" s="1"/>
      <c r="AJ2207" s="43"/>
      <c r="AK2207" s="324">
        <f t="shared" si="34"/>
        <v>0</v>
      </c>
    </row>
    <row r="2208" spans="31:37">
      <c r="AE2208" t="s">
        <v>8504</v>
      </c>
      <c r="AF2208" s="1" t="s">
        <v>8535</v>
      </c>
      <c r="AG2208" s="1"/>
      <c r="AH2208" s="1">
        <v>15</v>
      </c>
      <c r="AI2208" s="1"/>
      <c r="AJ2208" s="43"/>
      <c r="AK2208" s="324">
        <f t="shared" si="34"/>
        <v>0</v>
      </c>
    </row>
    <row r="2209" spans="31:37">
      <c r="AE2209" t="s">
        <v>8504</v>
      </c>
      <c r="AF2209" s="1" t="s">
        <v>8536</v>
      </c>
      <c r="AG2209" s="1"/>
      <c r="AH2209" s="1">
        <v>2</v>
      </c>
      <c r="AI2209" s="1" t="s">
        <v>8476</v>
      </c>
      <c r="AJ2209" s="43"/>
      <c r="AK2209" s="324">
        <f t="shared" si="34"/>
        <v>0</v>
      </c>
    </row>
    <row r="2210" spans="31:37">
      <c r="AE2210" t="s">
        <v>8504</v>
      </c>
      <c r="AF2210" s="1" t="s">
        <v>8537</v>
      </c>
      <c r="AG2210" s="1"/>
      <c r="AH2210" s="1">
        <v>2</v>
      </c>
      <c r="AI2210" s="1"/>
      <c r="AJ2210" s="43"/>
      <c r="AK2210" s="324">
        <f t="shared" si="34"/>
        <v>0</v>
      </c>
    </row>
    <row r="2211" spans="31:37">
      <c r="AE2211" t="s">
        <v>8504</v>
      </c>
      <c r="AF2211" s="1" t="s">
        <v>8538</v>
      </c>
      <c r="AG2211" s="1"/>
      <c r="AH2211" s="1">
        <v>1</v>
      </c>
      <c r="AI2211" s="1" t="s">
        <v>8539</v>
      </c>
      <c r="AJ2211" s="43"/>
      <c r="AK2211" s="324">
        <f t="shared" si="34"/>
        <v>0</v>
      </c>
    </row>
    <row r="2212" spans="31:37">
      <c r="AE2212" t="s">
        <v>8504</v>
      </c>
      <c r="AF2212" s="1" t="s">
        <v>8540</v>
      </c>
      <c r="AG2212" s="1"/>
      <c r="AH2212" s="1">
        <v>1</v>
      </c>
      <c r="AI2212" s="1" t="s">
        <v>8539</v>
      </c>
      <c r="AJ2212" s="43"/>
      <c r="AK2212" s="324">
        <f t="shared" si="34"/>
        <v>0</v>
      </c>
    </row>
    <row r="2213" spans="31:37">
      <c r="AE2213" t="s">
        <v>8504</v>
      </c>
      <c r="AF2213" s="1" t="s">
        <v>8541</v>
      </c>
      <c r="AG2213" s="1"/>
      <c r="AH2213" s="1">
        <v>1</v>
      </c>
      <c r="AI2213" s="1" t="s">
        <v>8539</v>
      </c>
      <c r="AJ2213" s="43"/>
      <c r="AK2213" s="324">
        <f t="shared" si="34"/>
        <v>0</v>
      </c>
    </row>
    <row r="2214" spans="31:37">
      <c r="AE2214" t="s">
        <v>8504</v>
      </c>
      <c r="AF2214" s="1" t="s">
        <v>8542</v>
      </c>
      <c r="AG2214" s="1"/>
      <c r="AH2214" s="1">
        <v>1</v>
      </c>
      <c r="AI2214" s="1" t="s">
        <v>8539</v>
      </c>
      <c r="AJ2214" s="43"/>
      <c r="AK2214" s="324">
        <f t="shared" si="34"/>
        <v>0</v>
      </c>
    </row>
    <row r="2215" spans="31:37">
      <c r="AE2215" t="s">
        <v>8504</v>
      </c>
      <c r="AF2215" s="1" t="s">
        <v>8543</v>
      </c>
      <c r="AG2215" s="1"/>
      <c r="AH2215" s="1">
        <v>1</v>
      </c>
      <c r="AI2215" s="1" t="s">
        <v>8539</v>
      </c>
      <c r="AJ2215" s="43"/>
      <c r="AK2215" s="324">
        <f t="shared" si="34"/>
        <v>0</v>
      </c>
    </row>
    <row r="2216" spans="31:37">
      <c r="AE2216" t="s">
        <v>8504</v>
      </c>
      <c r="AF2216" s="1" t="s">
        <v>8544</v>
      </c>
      <c r="AG2216" s="1"/>
      <c r="AH2216" s="1">
        <v>1</v>
      </c>
      <c r="AI2216" s="1" t="s">
        <v>8539</v>
      </c>
      <c r="AJ2216" s="43"/>
      <c r="AK2216" s="324">
        <f t="shared" si="34"/>
        <v>0</v>
      </c>
    </row>
    <row r="2217" spans="31:37">
      <c r="AE2217" t="s">
        <v>8504</v>
      </c>
      <c r="AF2217" s="1" t="s">
        <v>8545</v>
      </c>
      <c r="AG2217" s="1"/>
      <c r="AH2217" s="1">
        <v>1</v>
      </c>
      <c r="AI2217" s="1" t="s">
        <v>8539</v>
      </c>
      <c r="AJ2217" s="43"/>
      <c r="AK2217" s="324">
        <f t="shared" si="34"/>
        <v>0</v>
      </c>
    </row>
    <row r="2218" spans="31:37">
      <c r="AE2218" t="s">
        <v>8504</v>
      </c>
      <c r="AF2218" s="1" t="s">
        <v>8546</v>
      </c>
      <c r="AG2218" s="1"/>
      <c r="AH2218" s="1">
        <v>0.3</v>
      </c>
      <c r="AI2218" s="1"/>
      <c r="AJ2218" s="43"/>
      <c r="AK2218" s="324">
        <f t="shared" si="34"/>
        <v>0</v>
      </c>
    </row>
    <row r="2219" spans="31:37">
      <c r="AE2219" t="s">
        <v>8504</v>
      </c>
      <c r="AF2219" s="1" t="s">
        <v>8547</v>
      </c>
      <c r="AG2219" s="1"/>
      <c r="AH2219" s="1">
        <v>0.3</v>
      </c>
      <c r="AI2219" s="1"/>
      <c r="AJ2219" s="43"/>
      <c r="AK2219" s="324">
        <f t="shared" si="34"/>
        <v>0</v>
      </c>
    </row>
    <row r="2220" spans="31:37">
      <c r="AE2220" t="s">
        <v>8504</v>
      </c>
      <c r="AF2220" s="1" t="s">
        <v>8548</v>
      </c>
      <c r="AG2220" s="1"/>
      <c r="AH2220" s="1">
        <v>0.3</v>
      </c>
      <c r="AI2220" s="1"/>
      <c r="AJ2220" s="43"/>
      <c r="AK2220" s="324">
        <f t="shared" si="34"/>
        <v>0</v>
      </c>
    </row>
    <row r="2221" spans="31:37">
      <c r="AE2221" t="s">
        <v>8504</v>
      </c>
      <c r="AF2221" s="1" t="s">
        <v>8549</v>
      </c>
      <c r="AG2221" s="1"/>
      <c r="AH2221" s="1">
        <v>0.3</v>
      </c>
      <c r="AI2221" s="1"/>
      <c r="AJ2221" s="43"/>
      <c r="AK2221" s="324">
        <f t="shared" si="34"/>
        <v>0</v>
      </c>
    </row>
    <row r="2222" spans="31:37">
      <c r="AE2222" t="s">
        <v>8504</v>
      </c>
      <c r="AF2222" s="1" t="s">
        <v>8550</v>
      </c>
      <c r="AG2222" s="1"/>
      <c r="AH2222" s="1">
        <v>0.3</v>
      </c>
      <c r="AI2222" s="1"/>
      <c r="AJ2222" s="43"/>
      <c r="AK2222" s="324">
        <f t="shared" si="34"/>
        <v>0</v>
      </c>
    </row>
    <row r="2223" spans="31:37">
      <c r="AE2223" t="s">
        <v>8504</v>
      </c>
      <c r="AF2223" s="1" t="s">
        <v>8551</v>
      </c>
      <c r="AG2223" s="1"/>
      <c r="AH2223" s="1">
        <v>0.3</v>
      </c>
      <c r="AI2223" s="1"/>
      <c r="AJ2223" s="43"/>
      <c r="AK2223" s="324">
        <f t="shared" si="34"/>
        <v>0</v>
      </c>
    </row>
    <row r="2224" spans="31:37">
      <c r="AE2224" t="s">
        <v>8504</v>
      </c>
      <c r="AF2224" s="1" t="s">
        <v>8552</v>
      </c>
      <c r="AG2224" s="1"/>
      <c r="AH2224" s="1">
        <v>0.3</v>
      </c>
      <c r="AI2224" s="1"/>
      <c r="AJ2224" s="43"/>
      <c r="AK2224" s="324">
        <f t="shared" si="34"/>
        <v>0</v>
      </c>
    </row>
    <row r="2225" spans="31:37">
      <c r="AE2225" t="s">
        <v>8504</v>
      </c>
      <c r="AF2225" s="1" t="s">
        <v>8553</v>
      </c>
      <c r="AG2225" s="1"/>
      <c r="AH2225" s="1">
        <v>0.3</v>
      </c>
      <c r="AI2225" s="1"/>
      <c r="AJ2225" s="43"/>
      <c r="AK2225" s="324">
        <f t="shared" si="34"/>
        <v>0</v>
      </c>
    </row>
    <row r="2226" spans="31:37">
      <c r="AE2226" t="s">
        <v>8504</v>
      </c>
      <c r="AF2226" s="1" t="s">
        <v>8554</v>
      </c>
      <c r="AG2226" s="1"/>
      <c r="AH2226" s="1">
        <v>0.3</v>
      </c>
      <c r="AI2226" s="1"/>
      <c r="AJ2226" s="43"/>
      <c r="AK2226" s="324">
        <f t="shared" si="34"/>
        <v>0</v>
      </c>
    </row>
    <row r="2227" spans="31:37">
      <c r="AE2227" t="s">
        <v>8504</v>
      </c>
      <c r="AF2227" s="1" t="s">
        <v>8555</v>
      </c>
      <c r="AG2227" s="1"/>
      <c r="AH2227" s="1">
        <v>0.3</v>
      </c>
      <c r="AI2227" s="1"/>
      <c r="AJ2227" s="43"/>
      <c r="AK2227" s="324">
        <f t="shared" si="34"/>
        <v>0</v>
      </c>
    </row>
    <row r="2228" spans="31:37">
      <c r="AE2228" t="s">
        <v>8504</v>
      </c>
      <c r="AF2228" s="1" t="s">
        <v>8556</v>
      </c>
      <c r="AG2228" s="1"/>
      <c r="AH2228" s="1">
        <v>0.3</v>
      </c>
      <c r="AI2228" s="1"/>
      <c r="AJ2228" s="43"/>
      <c r="AK2228" s="324">
        <f t="shared" si="34"/>
        <v>0</v>
      </c>
    </row>
    <row r="2229" spans="31:37">
      <c r="AE2229" t="s">
        <v>8504</v>
      </c>
      <c r="AF2229" s="1" t="s">
        <v>8556</v>
      </c>
      <c r="AG2229" s="1"/>
      <c r="AH2229" s="1">
        <v>0.3</v>
      </c>
      <c r="AI2229" s="1"/>
      <c r="AJ2229" s="43"/>
      <c r="AK2229" s="324">
        <f t="shared" si="34"/>
        <v>0</v>
      </c>
    </row>
    <row r="2230" spans="31:37">
      <c r="AE2230" t="s">
        <v>8504</v>
      </c>
      <c r="AF2230" s="1" t="s">
        <v>8557</v>
      </c>
      <c r="AG2230" s="1"/>
      <c r="AH2230" s="1">
        <v>0.3</v>
      </c>
      <c r="AI2230" s="1"/>
      <c r="AJ2230" s="43"/>
      <c r="AK2230" s="324">
        <f t="shared" si="34"/>
        <v>0</v>
      </c>
    </row>
    <row r="2231" spans="31:37">
      <c r="AE2231" t="s">
        <v>8504</v>
      </c>
      <c r="AF2231" s="1" t="s">
        <v>8558</v>
      </c>
      <c r="AG2231" s="1"/>
      <c r="AH2231" s="1"/>
      <c r="AI2231" s="1"/>
      <c r="AJ2231" s="43"/>
      <c r="AK2231" s="324">
        <f t="shared" si="34"/>
        <v>0</v>
      </c>
    </row>
    <row r="2232" spans="31:37">
      <c r="AE2232" t="s">
        <v>8504</v>
      </c>
      <c r="AF2232" s="1" t="s">
        <v>8559</v>
      </c>
      <c r="AG2232" s="1"/>
      <c r="AH2232" s="1">
        <v>15</v>
      </c>
      <c r="AI2232" s="1"/>
      <c r="AJ2232" s="43"/>
      <c r="AK2232" s="324">
        <f t="shared" si="34"/>
        <v>0</v>
      </c>
    </row>
    <row r="2233" spans="31:37">
      <c r="AE2233" t="s">
        <v>8504</v>
      </c>
      <c r="AF2233" s="1" t="s">
        <v>8560</v>
      </c>
      <c r="AG2233" s="1"/>
      <c r="AH2233" s="1">
        <v>5</v>
      </c>
      <c r="AI2233" s="1"/>
      <c r="AJ2233" s="43"/>
      <c r="AK2233" s="324">
        <f t="shared" si="34"/>
        <v>0</v>
      </c>
    </row>
    <row r="2234" spans="31:37">
      <c r="AE2234" t="s">
        <v>8504</v>
      </c>
      <c r="AF2234" s="1" t="s">
        <v>8561</v>
      </c>
      <c r="AG2234" s="1"/>
      <c r="AH2234" s="1">
        <v>0.2</v>
      </c>
      <c r="AI2234" s="1"/>
      <c r="AJ2234" s="43"/>
      <c r="AK2234" s="324">
        <f t="shared" si="34"/>
        <v>0</v>
      </c>
    </row>
    <row r="2235" spans="31:37">
      <c r="AE2235" t="s">
        <v>8504</v>
      </c>
      <c r="AF2235" s="1" t="s">
        <v>8562</v>
      </c>
      <c r="AG2235" s="1"/>
      <c r="AH2235" s="1">
        <v>4</v>
      </c>
      <c r="AI2235" s="1"/>
      <c r="AJ2235" s="43"/>
      <c r="AK2235" s="324">
        <f t="shared" si="34"/>
        <v>0</v>
      </c>
    </row>
    <row r="2236" spans="31:37">
      <c r="AE2236" t="s">
        <v>8504</v>
      </c>
      <c r="AF2236" s="1" t="s">
        <v>8563</v>
      </c>
      <c r="AG2236" s="1"/>
      <c r="AH2236" s="1">
        <v>7</v>
      </c>
      <c r="AI2236" s="1"/>
      <c r="AJ2236" s="43"/>
      <c r="AK2236" s="324">
        <f t="shared" si="34"/>
        <v>0</v>
      </c>
    </row>
    <row r="2237" spans="31:37">
      <c r="AE2237" t="s">
        <v>8504</v>
      </c>
      <c r="AF2237" s="1" t="s">
        <v>8564</v>
      </c>
      <c r="AG2237" s="1"/>
      <c r="AH2237" s="1">
        <v>5</v>
      </c>
      <c r="AI2237" s="1"/>
      <c r="AJ2237" s="43"/>
      <c r="AK2237" s="324">
        <f t="shared" si="34"/>
        <v>0</v>
      </c>
    </row>
    <row r="2238" spans="31:37">
      <c r="AE2238" t="s">
        <v>8504</v>
      </c>
      <c r="AF2238" s="1" t="s">
        <v>8565</v>
      </c>
      <c r="AG2238" s="1"/>
      <c r="AH2238" s="1">
        <v>0.4</v>
      </c>
      <c r="AI2238" s="1"/>
      <c r="AJ2238" s="43"/>
      <c r="AK2238" s="324">
        <f t="shared" si="34"/>
        <v>0</v>
      </c>
    </row>
    <row r="2239" spans="31:37">
      <c r="AE2239" t="s">
        <v>8504</v>
      </c>
      <c r="AF2239" s="1" t="s">
        <v>8566</v>
      </c>
      <c r="AG2239" s="1"/>
      <c r="AH2239" s="1">
        <v>0.3</v>
      </c>
      <c r="AI2239" s="1"/>
      <c r="AJ2239" s="43"/>
      <c r="AK2239" s="324">
        <f t="shared" si="34"/>
        <v>0</v>
      </c>
    </row>
    <row r="2240" spans="31:37">
      <c r="AE2240" t="s">
        <v>8504</v>
      </c>
      <c r="AF2240" s="1" t="s">
        <v>8567</v>
      </c>
      <c r="AG2240" s="1"/>
      <c r="AH2240" s="1">
        <v>20</v>
      </c>
      <c r="AI2240" s="1"/>
      <c r="AJ2240" s="43"/>
      <c r="AK2240" s="324">
        <f t="shared" si="34"/>
        <v>0</v>
      </c>
    </row>
    <row r="2241" spans="31:37">
      <c r="AE2241" t="s">
        <v>8504</v>
      </c>
      <c r="AF2241" s="1" t="s">
        <v>8568</v>
      </c>
      <c r="AG2241" s="1"/>
      <c r="AH2241" s="1">
        <v>25</v>
      </c>
      <c r="AI2241" s="1"/>
      <c r="AJ2241" s="43"/>
      <c r="AK2241" s="324">
        <f t="shared" si="34"/>
        <v>0</v>
      </c>
    </row>
    <row r="2242" spans="31:37">
      <c r="AE2242" t="s">
        <v>8504</v>
      </c>
      <c r="AF2242" s="1" t="s">
        <v>8569</v>
      </c>
      <c r="AG2242" s="1"/>
      <c r="AH2242" s="1">
        <v>0.3</v>
      </c>
      <c r="AI2242" s="1"/>
      <c r="AJ2242" s="43"/>
      <c r="AK2242" s="324">
        <f t="shared" si="34"/>
        <v>0</v>
      </c>
    </row>
    <row r="2243" spans="31:37">
      <c r="AE2243" t="s">
        <v>8504</v>
      </c>
      <c r="AF2243" s="1" t="s">
        <v>6554</v>
      </c>
      <c r="AG2243" s="1"/>
      <c r="AH2243" s="1"/>
      <c r="AI2243" s="1"/>
      <c r="AJ2243" s="43"/>
      <c r="AK2243" s="324">
        <f t="shared" si="34"/>
        <v>0</v>
      </c>
    </row>
    <row r="2244" spans="31:37">
      <c r="AE2244" t="s">
        <v>8504</v>
      </c>
      <c r="AF2244" s="1" t="s">
        <v>8570</v>
      </c>
      <c r="AG2244" s="1"/>
      <c r="AH2244" s="1"/>
      <c r="AI2244" s="1"/>
      <c r="AJ2244" s="43"/>
      <c r="AK2244" s="324">
        <f t="shared" ref="AK2244:AK2307" si="35">AJ2244*AH2244</f>
        <v>0</v>
      </c>
    </row>
    <row r="2245" spans="31:37">
      <c r="AE2245" t="s">
        <v>8504</v>
      </c>
      <c r="AF2245" s="1" t="s">
        <v>8571</v>
      </c>
      <c r="AG2245" s="1"/>
      <c r="AH2245" s="1"/>
      <c r="AI2245" s="1"/>
      <c r="AJ2245" s="43"/>
      <c r="AK2245" s="324">
        <f t="shared" si="35"/>
        <v>0</v>
      </c>
    </row>
    <row r="2246" spans="31:37">
      <c r="AE2246" t="s">
        <v>8504</v>
      </c>
      <c r="AF2246" s="1" t="s">
        <v>8572</v>
      </c>
      <c r="AG2246" s="1"/>
      <c r="AH2246" s="1">
        <v>0.06</v>
      </c>
      <c r="AI2246" s="1" t="s">
        <v>8573</v>
      </c>
      <c r="AJ2246" s="43"/>
      <c r="AK2246" s="324">
        <f t="shared" si="35"/>
        <v>0</v>
      </c>
    </row>
    <row r="2247" spans="31:37">
      <c r="AE2247" t="s">
        <v>8504</v>
      </c>
      <c r="AF2247" s="1" t="s">
        <v>8574</v>
      </c>
      <c r="AG2247" s="1"/>
      <c r="AH2247" s="1">
        <v>0.04</v>
      </c>
      <c r="AI2247" s="1" t="s">
        <v>8573</v>
      </c>
      <c r="AJ2247" s="43"/>
      <c r="AK2247" s="324">
        <f t="shared" si="35"/>
        <v>0</v>
      </c>
    </row>
    <row r="2248" spans="31:37">
      <c r="AE2248" t="s">
        <v>8504</v>
      </c>
      <c r="AF2248" s="1" t="s">
        <v>7020</v>
      </c>
      <c r="AG2248" s="1"/>
      <c r="AH2248" s="1">
        <v>0.1</v>
      </c>
      <c r="AI2248" s="1" t="s">
        <v>8573</v>
      </c>
      <c r="AJ2248" s="43"/>
      <c r="AK2248" s="324">
        <f t="shared" si="35"/>
        <v>0</v>
      </c>
    </row>
    <row r="2249" spans="31:37">
      <c r="AE2249" t="s">
        <v>8504</v>
      </c>
      <c r="AF2249" s="1" t="s">
        <v>8575</v>
      </c>
      <c r="AG2249" s="1"/>
      <c r="AH2249" s="1">
        <v>0.04</v>
      </c>
      <c r="AI2249" s="1" t="s">
        <v>8573</v>
      </c>
      <c r="AJ2249" s="43"/>
      <c r="AK2249" s="324">
        <f t="shared" si="35"/>
        <v>0</v>
      </c>
    </row>
    <row r="2250" spans="31:37">
      <c r="AE2250" t="s">
        <v>8504</v>
      </c>
      <c r="AF2250" s="1" t="s">
        <v>8576</v>
      </c>
      <c r="AG2250" s="1"/>
      <c r="AH2250" s="1">
        <v>0.03</v>
      </c>
      <c r="AI2250" s="1" t="s">
        <v>8573</v>
      </c>
      <c r="AJ2250" s="43"/>
      <c r="AK2250" s="324">
        <f t="shared" si="35"/>
        <v>0</v>
      </c>
    </row>
    <row r="2251" spans="31:37">
      <c r="AE2251" t="s">
        <v>8504</v>
      </c>
      <c r="AF2251" s="1" t="s">
        <v>8577</v>
      </c>
      <c r="AG2251" s="1"/>
      <c r="AH2251" s="1">
        <v>0.06</v>
      </c>
      <c r="AI2251" s="1" t="s">
        <v>8573</v>
      </c>
      <c r="AJ2251" s="43"/>
      <c r="AK2251" s="324">
        <f t="shared" si="35"/>
        <v>0</v>
      </c>
    </row>
    <row r="2252" spans="31:37">
      <c r="AE2252" t="s">
        <v>8504</v>
      </c>
      <c r="AF2252" s="1" t="s">
        <v>8578</v>
      </c>
      <c r="AG2252" s="1"/>
      <c r="AH2252" s="1">
        <v>0.03</v>
      </c>
      <c r="AI2252" s="1" t="s">
        <v>8573</v>
      </c>
      <c r="AJ2252" s="43"/>
      <c r="AK2252" s="324">
        <f t="shared" si="35"/>
        <v>0</v>
      </c>
    </row>
    <row r="2253" spans="31:37">
      <c r="AE2253" t="s">
        <v>8504</v>
      </c>
      <c r="AF2253" s="1" t="s">
        <v>8579</v>
      </c>
      <c r="AG2253" s="1"/>
      <c r="AH2253" s="1">
        <v>0.06</v>
      </c>
      <c r="AI2253" s="1" t="s">
        <v>8573</v>
      </c>
      <c r="AJ2253" s="43"/>
      <c r="AK2253" s="324">
        <f t="shared" si="35"/>
        <v>0</v>
      </c>
    </row>
    <row r="2254" spans="31:37">
      <c r="AE2254" t="s">
        <v>8504</v>
      </c>
      <c r="AF2254" s="1" t="s">
        <v>8580</v>
      </c>
      <c r="AG2254" s="1"/>
      <c r="AH2254" s="1">
        <v>0.03</v>
      </c>
      <c r="AI2254" s="1" t="s">
        <v>8573</v>
      </c>
      <c r="AJ2254" s="43"/>
      <c r="AK2254" s="324">
        <f t="shared" si="35"/>
        <v>0</v>
      </c>
    </row>
    <row r="2255" spans="31:37">
      <c r="AE2255" t="s">
        <v>8504</v>
      </c>
      <c r="AF2255" s="1" t="s">
        <v>8581</v>
      </c>
      <c r="AG2255" s="1"/>
      <c r="AH2255" s="1">
        <v>0.09</v>
      </c>
      <c r="AI2255" s="1" t="s">
        <v>8573</v>
      </c>
      <c r="AJ2255" s="43"/>
      <c r="AK2255" s="324">
        <f t="shared" si="35"/>
        <v>0</v>
      </c>
    </row>
    <row r="2256" spans="31:37">
      <c r="AE2256" t="s">
        <v>8504</v>
      </c>
      <c r="AF2256" s="1" t="s">
        <v>8582</v>
      </c>
      <c r="AG2256" s="1"/>
      <c r="AH2256" s="1">
        <v>0.1</v>
      </c>
      <c r="AI2256" s="1" t="s">
        <v>8573</v>
      </c>
      <c r="AJ2256" s="43"/>
      <c r="AK2256" s="324">
        <f t="shared" si="35"/>
        <v>0</v>
      </c>
    </row>
    <row r="2257" spans="31:37">
      <c r="AE2257" t="s">
        <v>8504</v>
      </c>
      <c r="AF2257" s="1" t="s">
        <v>8583</v>
      </c>
      <c r="AG2257" s="1"/>
      <c r="AH2257" s="1">
        <v>0.04</v>
      </c>
      <c r="AI2257" s="1" t="s">
        <v>8573</v>
      </c>
      <c r="AJ2257" s="43"/>
      <c r="AK2257" s="324">
        <f t="shared" si="35"/>
        <v>0</v>
      </c>
    </row>
    <row r="2258" spans="31:37">
      <c r="AE2258" t="s">
        <v>8504</v>
      </c>
      <c r="AF2258" s="1" t="s">
        <v>8584</v>
      </c>
      <c r="AG2258" s="1"/>
      <c r="AH2258" s="1">
        <v>0.2</v>
      </c>
      <c r="AI2258" s="1" t="s">
        <v>8573</v>
      </c>
      <c r="AJ2258" s="43"/>
      <c r="AK2258" s="324">
        <f t="shared" si="35"/>
        <v>0</v>
      </c>
    </row>
    <row r="2259" spans="31:37">
      <c r="AE2259" t="s">
        <v>8504</v>
      </c>
      <c r="AF2259" s="1" t="s">
        <v>8585</v>
      </c>
      <c r="AG2259" s="1"/>
      <c r="AH2259" s="1">
        <v>0.04</v>
      </c>
      <c r="AI2259" s="1" t="s">
        <v>8573</v>
      </c>
      <c r="AJ2259" s="43"/>
      <c r="AK2259" s="324">
        <f t="shared" si="35"/>
        <v>0</v>
      </c>
    </row>
    <row r="2260" spans="31:37">
      <c r="AE2260" t="s">
        <v>8504</v>
      </c>
      <c r="AF2260" s="1" t="s">
        <v>8586</v>
      </c>
      <c r="AG2260" s="1"/>
      <c r="AH2260" s="1">
        <v>0.1</v>
      </c>
      <c r="AI2260" s="1" t="s">
        <v>8573</v>
      </c>
      <c r="AJ2260" s="43"/>
      <c r="AK2260" s="324">
        <f t="shared" si="35"/>
        <v>0</v>
      </c>
    </row>
    <row r="2261" spans="31:37">
      <c r="AE2261" t="s">
        <v>8504</v>
      </c>
      <c r="AF2261" s="1" t="s">
        <v>8587</v>
      </c>
      <c r="AG2261" s="1"/>
      <c r="AH2261" s="1">
        <v>0.1</v>
      </c>
      <c r="AI2261" s="1" t="s">
        <v>8573</v>
      </c>
      <c r="AJ2261" s="43"/>
      <c r="AK2261" s="324">
        <f t="shared" si="35"/>
        <v>0</v>
      </c>
    </row>
    <row r="2262" spans="31:37">
      <c r="AE2262" t="s">
        <v>8504</v>
      </c>
      <c r="AF2262" s="1" t="s">
        <v>8588</v>
      </c>
      <c r="AG2262" s="1"/>
      <c r="AH2262" s="1">
        <v>0.3</v>
      </c>
      <c r="AI2262" s="1" t="s">
        <v>8573</v>
      </c>
      <c r="AJ2262" s="43"/>
      <c r="AK2262" s="324">
        <f t="shared" si="35"/>
        <v>0</v>
      </c>
    </row>
    <row r="2263" spans="31:37">
      <c r="AE2263" t="s">
        <v>8504</v>
      </c>
      <c r="AF2263" s="1" t="s">
        <v>8589</v>
      </c>
      <c r="AG2263" s="1"/>
      <c r="AH2263" s="1">
        <v>0.02</v>
      </c>
      <c r="AI2263" s="1" t="s">
        <v>8573</v>
      </c>
      <c r="AJ2263" s="43"/>
      <c r="AK2263" s="324">
        <f t="shared" si="35"/>
        <v>0</v>
      </c>
    </row>
    <row r="2264" spans="31:37">
      <c r="AE2264" t="s">
        <v>8504</v>
      </c>
      <c r="AF2264" s="1" t="s">
        <v>8590</v>
      </c>
      <c r="AG2264" s="1"/>
      <c r="AH2264" s="1">
        <v>0.05</v>
      </c>
      <c r="AI2264" s="1" t="s">
        <v>8573</v>
      </c>
      <c r="AJ2264" s="43"/>
      <c r="AK2264" s="324">
        <f t="shared" si="35"/>
        <v>0</v>
      </c>
    </row>
    <row r="2265" spans="31:37">
      <c r="AE2265" t="s">
        <v>8504</v>
      </c>
      <c r="AF2265" s="1" t="s">
        <v>8591</v>
      </c>
      <c r="AG2265" s="1"/>
      <c r="AH2265" s="1">
        <v>0.02</v>
      </c>
      <c r="AI2265" s="1" t="s">
        <v>8573</v>
      </c>
      <c r="AJ2265" s="43"/>
      <c r="AK2265" s="324">
        <f t="shared" si="35"/>
        <v>0</v>
      </c>
    </row>
    <row r="2266" spans="31:37">
      <c r="AE2266" t="s">
        <v>8504</v>
      </c>
      <c r="AF2266" s="1" t="s">
        <v>8592</v>
      </c>
      <c r="AG2266" s="1"/>
      <c r="AH2266" s="1">
        <v>0.06</v>
      </c>
      <c r="AI2266" s="1" t="s">
        <v>8573</v>
      </c>
      <c r="AJ2266" s="43"/>
      <c r="AK2266" s="324">
        <f t="shared" si="35"/>
        <v>0</v>
      </c>
    </row>
    <row r="2267" spans="31:37">
      <c r="AE2267" t="s">
        <v>8504</v>
      </c>
      <c r="AF2267" s="1" t="s">
        <v>8593</v>
      </c>
      <c r="AG2267" s="1"/>
      <c r="AH2267" s="1">
        <v>0.3</v>
      </c>
      <c r="AI2267" s="1" t="s">
        <v>8573</v>
      </c>
      <c r="AJ2267" s="43"/>
      <c r="AK2267" s="324">
        <f t="shared" si="35"/>
        <v>0</v>
      </c>
    </row>
    <row r="2268" spans="31:37">
      <c r="AE2268" t="s">
        <v>8504</v>
      </c>
      <c r="AF2268" s="1" t="s">
        <v>8594</v>
      </c>
      <c r="AG2268" s="1"/>
      <c r="AH2268" s="1">
        <v>4</v>
      </c>
      <c r="AI2268" s="1" t="s">
        <v>8573</v>
      </c>
      <c r="AJ2268" s="43"/>
      <c r="AK2268" s="324">
        <f t="shared" si="35"/>
        <v>0</v>
      </c>
    </row>
    <row r="2269" spans="31:37">
      <c r="AE2269" t="s">
        <v>8504</v>
      </c>
      <c r="AF2269" s="1" t="s">
        <v>8595</v>
      </c>
      <c r="AG2269" s="1"/>
      <c r="AH2269" s="1">
        <v>0.2</v>
      </c>
      <c r="AI2269" s="1" t="s">
        <v>8573</v>
      </c>
      <c r="AJ2269" s="43"/>
      <c r="AK2269" s="324">
        <f t="shared" si="35"/>
        <v>0</v>
      </c>
    </row>
    <row r="2270" spans="31:37">
      <c r="AE2270" t="s">
        <v>8504</v>
      </c>
      <c r="AF2270" s="1" t="s">
        <v>8596</v>
      </c>
      <c r="AG2270" s="1"/>
      <c r="AH2270" s="1">
        <v>0.4</v>
      </c>
      <c r="AI2270" s="1" t="s">
        <v>8573</v>
      </c>
      <c r="AJ2270" s="43"/>
      <c r="AK2270" s="324">
        <f t="shared" si="35"/>
        <v>0</v>
      </c>
    </row>
    <row r="2271" spans="31:37">
      <c r="AE2271" t="s">
        <v>8504</v>
      </c>
      <c r="AF2271" s="1" t="s">
        <v>8597</v>
      </c>
      <c r="AG2271" s="1"/>
      <c r="AH2271" s="1">
        <v>0.1</v>
      </c>
      <c r="AI2271" s="1" t="s">
        <v>8573</v>
      </c>
      <c r="AJ2271" s="43"/>
      <c r="AK2271" s="324">
        <f t="shared" si="35"/>
        <v>0</v>
      </c>
    </row>
    <row r="2272" spans="31:37">
      <c r="AE2272" t="s">
        <v>8504</v>
      </c>
      <c r="AF2272" s="1" t="s">
        <v>8598</v>
      </c>
      <c r="AG2272" s="1"/>
      <c r="AH2272" s="1">
        <v>0.06</v>
      </c>
      <c r="AI2272" s="1" t="s">
        <v>8573</v>
      </c>
      <c r="AJ2272" s="43"/>
      <c r="AK2272" s="324">
        <f t="shared" si="35"/>
        <v>0</v>
      </c>
    </row>
    <row r="2273" spans="31:37">
      <c r="AE2273" t="s">
        <v>8504</v>
      </c>
      <c r="AF2273" s="1" t="s">
        <v>8599</v>
      </c>
      <c r="AG2273" s="1"/>
      <c r="AH2273" s="1">
        <v>0.06</v>
      </c>
      <c r="AI2273" s="1" t="s">
        <v>8573</v>
      </c>
      <c r="AJ2273" s="43"/>
      <c r="AK2273" s="324">
        <f t="shared" si="35"/>
        <v>0</v>
      </c>
    </row>
    <row r="2274" spans="31:37">
      <c r="AE2274" t="s">
        <v>8504</v>
      </c>
      <c r="AF2274" s="1" t="s">
        <v>8600</v>
      </c>
      <c r="AG2274" s="1"/>
      <c r="AH2274" s="1">
        <v>0.04</v>
      </c>
      <c r="AI2274" s="1" t="s">
        <v>8573</v>
      </c>
      <c r="AJ2274" s="43"/>
      <c r="AK2274" s="324">
        <f t="shared" si="35"/>
        <v>0</v>
      </c>
    </row>
    <row r="2275" spans="31:37">
      <c r="AE2275" t="s">
        <v>8504</v>
      </c>
      <c r="AF2275" s="1" t="s">
        <v>8601</v>
      </c>
      <c r="AG2275" s="1"/>
      <c r="AH2275" s="1">
        <v>0.06</v>
      </c>
      <c r="AI2275" s="1" t="s">
        <v>8573</v>
      </c>
      <c r="AJ2275" s="43"/>
      <c r="AK2275" s="324">
        <f t="shared" si="35"/>
        <v>0</v>
      </c>
    </row>
    <row r="2276" spans="31:37">
      <c r="AE2276" t="s">
        <v>8504</v>
      </c>
      <c r="AF2276" s="1" t="s">
        <v>8602</v>
      </c>
      <c r="AG2276" s="1"/>
      <c r="AH2276" s="1">
        <v>0.2</v>
      </c>
      <c r="AI2276" s="1" t="s">
        <v>8573</v>
      </c>
      <c r="AJ2276" s="43"/>
      <c r="AK2276" s="324">
        <f t="shared" si="35"/>
        <v>0</v>
      </c>
    </row>
    <row r="2277" spans="31:37">
      <c r="AE2277" t="s">
        <v>8504</v>
      </c>
      <c r="AF2277" s="1" t="s">
        <v>8603</v>
      </c>
      <c r="AG2277" s="1"/>
      <c r="AH2277" s="1">
        <v>0.05</v>
      </c>
      <c r="AI2277" s="1" t="s">
        <v>8573</v>
      </c>
      <c r="AJ2277" s="43"/>
      <c r="AK2277" s="324">
        <f t="shared" si="35"/>
        <v>0</v>
      </c>
    </row>
    <row r="2278" spans="31:37">
      <c r="AE2278" t="s">
        <v>8504</v>
      </c>
      <c r="AF2278" s="1" t="s">
        <v>8604</v>
      </c>
      <c r="AG2278" s="1"/>
      <c r="AH2278" s="1">
        <v>8</v>
      </c>
      <c r="AI2278" s="1" t="s">
        <v>8573</v>
      </c>
      <c r="AJ2278" s="43"/>
      <c r="AK2278" s="324">
        <f t="shared" si="35"/>
        <v>0</v>
      </c>
    </row>
    <row r="2279" spans="31:37">
      <c r="AE2279" t="s">
        <v>8504</v>
      </c>
      <c r="AF2279" s="1" t="s">
        <v>8605</v>
      </c>
      <c r="AG2279" s="1"/>
      <c r="AH2279" s="1">
        <v>5</v>
      </c>
      <c r="AI2279" s="1" t="s">
        <v>8573</v>
      </c>
      <c r="AJ2279" s="43"/>
      <c r="AK2279" s="324">
        <f t="shared" si="35"/>
        <v>0</v>
      </c>
    </row>
    <row r="2280" spans="31:37">
      <c r="AE2280" t="s">
        <v>8504</v>
      </c>
      <c r="AF2280" s="1" t="s">
        <v>8606</v>
      </c>
      <c r="AG2280" s="1"/>
      <c r="AH2280" s="1">
        <v>0.5</v>
      </c>
      <c r="AI2280" s="1" t="s">
        <v>8573</v>
      </c>
      <c r="AJ2280" s="43"/>
      <c r="AK2280" s="324">
        <f t="shared" si="35"/>
        <v>0</v>
      </c>
    </row>
    <row r="2281" spans="31:37">
      <c r="AE2281" t="s">
        <v>8504</v>
      </c>
      <c r="AF2281" s="1" t="s">
        <v>2688</v>
      </c>
      <c r="AG2281" s="1"/>
      <c r="AH2281" s="1">
        <v>0.1</v>
      </c>
      <c r="AI2281" s="1" t="s">
        <v>8573</v>
      </c>
      <c r="AJ2281" s="43"/>
      <c r="AK2281" s="324">
        <f t="shared" si="35"/>
        <v>0</v>
      </c>
    </row>
    <row r="2282" spans="31:37">
      <c r="AE2282" t="s">
        <v>8504</v>
      </c>
      <c r="AF2282" s="1" t="s">
        <v>8607</v>
      </c>
      <c r="AG2282" s="1"/>
      <c r="AH2282" s="1">
        <v>0.02</v>
      </c>
      <c r="AI2282" s="1" t="s">
        <v>8573</v>
      </c>
      <c r="AJ2282" s="43"/>
      <c r="AK2282" s="324">
        <f t="shared" si="35"/>
        <v>0</v>
      </c>
    </row>
    <row r="2283" spans="31:37">
      <c r="AE2283" t="s">
        <v>8504</v>
      </c>
      <c r="AF2283" s="1" t="s">
        <v>8608</v>
      </c>
      <c r="AG2283" s="1"/>
      <c r="AH2283" s="1">
        <v>0.05</v>
      </c>
      <c r="AI2283" s="1" t="s">
        <v>8573</v>
      </c>
      <c r="AJ2283" s="43"/>
      <c r="AK2283" s="324">
        <f t="shared" si="35"/>
        <v>0</v>
      </c>
    </row>
    <row r="2284" spans="31:37">
      <c r="AE2284" t="s">
        <v>8504</v>
      </c>
      <c r="AF2284" s="1" t="s">
        <v>8609</v>
      </c>
      <c r="AG2284" s="1"/>
      <c r="AH2284" s="1">
        <v>0.04</v>
      </c>
      <c r="AI2284" s="1" t="s">
        <v>8573</v>
      </c>
      <c r="AJ2284" s="43"/>
      <c r="AK2284" s="324">
        <f t="shared" si="35"/>
        <v>0</v>
      </c>
    </row>
    <row r="2285" spans="31:37">
      <c r="AE2285" t="s">
        <v>8504</v>
      </c>
      <c r="AF2285" s="1" t="s">
        <v>8610</v>
      </c>
      <c r="AG2285" s="1"/>
      <c r="AH2285" s="1">
        <v>0.1</v>
      </c>
      <c r="AI2285" s="1" t="s">
        <v>8573</v>
      </c>
      <c r="AJ2285" s="43"/>
      <c r="AK2285" s="324">
        <f t="shared" si="35"/>
        <v>0</v>
      </c>
    </row>
    <row r="2286" spans="31:37">
      <c r="AE2286" t="s">
        <v>8504</v>
      </c>
      <c r="AF2286" s="1" t="s">
        <v>8611</v>
      </c>
      <c r="AG2286" s="1"/>
      <c r="AH2286" s="1">
        <v>1</v>
      </c>
      <c r="AI2286" s="1" t="s">
        <v>8573</v>
      </c>
      <c r="AJ2286" s="43"/>
      <c r="AK2286" s="324">
        <f t="shared" si="35"/>
        <v>0</v>
      </c>
    </row>
    <row r="2287" spans="31:37">
      <c r="AE2287" t="s">
        <v>8504</v>
      </c>
      <c r="AF2287" s="1" t="s">
        <v>8612</v>
      </c>
      <c r="AG2287" s="1"/>
      <c r="AH2287" s="1">
        <v>0.1</v>
      </c>
      <c r="AI2287" s="1" t="s">
        <v>8573</v>
      </c>
      <c r="AJ2287" s="43"/>
      <c r="AK2287" s="324">
        <f t="shared" si="35"/>
        <v>0</v>
      </c>
    </row>
    <row r="2288" spans="31:37">
      <c r="AE2288" t="s">
        <v>8504</v>
      </c>
      <c r="AF2288" s="1" t="s">
        <v>8613</v>
      </c>
      <c r="AG2288" s="1"/>
      <c r="AH2288" s="1">
        <v>0.1</v>
      </c>
      <c r="AI2288" s="1" t="s">
        <v>8573</v>
      </c>
      <c r="AJ2288" s="43"/>
      <c r="AK2288" s="324">
        <f t="shared" si="35"/>
        <v>0</v>
      </c>
    </row>
    <row r="2289" spans="31:37">
      <c r="AE2289" t="s">
        <v>8504</v>
      </c>
      <c r="AF2289" s="1" t="s">
        <v>8614</v>
      </c>
      <c r="AG2289" s="1"/>
      <c r="AH2289" s="1"/>
      <c r="AI2289" s="1"/>
      <c r="AJ2289" s="43"/>
      <c r="AK2289" s="324">
        <f t="shared" si="35"/>
        <v>0</v>
      </c>
    </row>
    <row r="2290" spans="31:37">
      <c r="AE2290" t="s">
        <v>8504</v>
      </c>
      <c r="AF2290" s="1" t="s">
        <v>8615</v>
      </c>
      <c r="AG2290" s="1"/>
      <c r="AH2290" s="1">
        <v>1</v>
      </c>
      <c r="AI2290" s="1" t="s">
        <v>8616</v>
      </c>
      <c r="AJ2290" s="43"/>
      <c r="AK2290" s="324">
        <f t="shared" si="35"/>
        <v>0</v>
      </c>
    </row>
    <row r="2291" spans="31:37">
      <c r="AE2291" t="s">
        <v>8504</v>
      </c>
      <c r="AF2291" s="1" t="s">
        <v>8617</v>
      </c>
      <c r="AG2291" s="1"/>
      <c r="AH2291" s="1">
        <v>0.5</v>
      </c>
      <c r="AI2291" s="1" t="s">
        <v>8616</v>
      </c>
      <c r="AJ2291" s="43"/>
      <c r="AK2291" s="324">
        <f t="shared" si="35"/>
        <v>0</v>
      </c>
    </row>
    <row r="2292" spans="31:37">
      <c r="AE2292" t="s">
        <v>8504</v>
      </c>
      <c r="AF2292" s="1" t="s">
        <v>8618</v>
      </c>
      <c r="AG2292" s="1"/>
      <c r="AH2292" s="1">
        <v>3</v>
      </c>
      <c r="AI2292" s="1" t="s">
        <v>8616</v>
      </c>
      <c r="AJ2292" s="43"/>
      <c r="AK2292" s="324">
        <f t="shared" si="35"/>
        <v>0</v>
      </c>
    </row>
    <row r="2293" spans="31:37">
      <c r="AE2293" t="s">
        <v>8504</v>
      </c>
      <c r="AF2293" s="1" t="s">
        <v>8619</v>
      </c>
      <c r="AG2293" s="1"/>
      <c r="AH2293" s="1">
        <v>2</v>
      </c>
      <c r="AI2293" s="1" t="s">
        <v>8616</v>
      </c>
      <c r="AJ2293" s="43"/>
      <c r="AK2293" s="324">
        <f t="shared" si="35"/>
        <v>0</v>
      </c>
    </row>
    <row r="2294" spans="31:37">
      <c r="AE2294" t="s">
        <v>8504</v>
      </c>
      <c r="AF2294" s="1" t="s">
        <v>8620</v>
      </c>
      <c r="AG2294" s="1"/>
      <c r="AH2294" s="1">
        <v>0.7</v>
      </c>
      <c r="AI2294" s="1" t="s">
        <v>8616</v>
      </c>
      <c r="AJ2294" s="43"/>
      <c r="AK2294" s="324">
        <f t="shared" si="35"/>
        <v>0</v>
      </c>
    </row>
    <row r="2295" spans="31:37">
      <c r="AE2295" t="s">
        <v>8504</v>
      </c>
      <c r="AF2295" s="1" t="s">
        <v>8621</v>
      </c>
      <c r="AG2295" s="1"/>
      <c r="AH2295" s="1">
        <v>0.7</v>
      </c>
      <c r="AI2295" s="1" t="s">
        <v>8616</v>
      </c>
      <c r="AJ2295" s="43"/>
      <c r="AK2295" s="324">
        <f t="shared" si="35"/>
        <v>0</v>
      </c>
    </row>
    <row r="2296" spans="31:37">
      <c r="AE2296" t="s">
        <v>8504</v>
      </c>
      <c r="AF2296" s="1" t="s">
        <v>8622</v>
      </c>
      <c r="AG2296" s="1"/>
      <c r="AH2296" s="1">
        <v>5</v>
      </c>
      <c r="AI2296" s="1" t="s">
        <v>8616</v>
      </c>
      <c r="AJ2296" s="43"/>
      <c r="AK2296" s="324">
        <f t="shared" si="35"/>
        <v>0</v>
      </c>
    </row>
    <row r="2297" spans="31:37">
      <c r="AE2297" t="s">
        <v>8504</v>
      </c>
      <c r="AF2297" s="1" t="s">
        <v>8623</v>
      </c>
      <c r="AG2297" s="1"/>
      <c r="AH2297" s="1">
        <v>0.7</v>
      </c>
      <c r="AI2297" s="1" t="s">
        <v>8616</v>
      </c>
      <c r="AJ2297" s="43"/>
      <c r="AK2297" s="324">
        <f t="shared" si="35"/>
        <v>0</v>
      </c>
    </row>
    <row r="2298" spans="31:37">
      <c r="AE2298" t="s">
        <v>8504</v>
      </c>
      <c r="AF2298" s="1" t="s">
        <v>8624</v>
      </c>
      <c r="AG2298" s="1"/>
      <c r="AH2298" s="1">
        <v>2</v>
      </c>
      <c r="AI2298" s="1" t="s">
        <v>8616</v>
      </c>
      <c r="AJ2298" s="43"/>
      <c r="AK2298" s="324">
        <f t="shared" si="35"/>
        <v>0</v>
      </c>
    </row>
    <row r="2299" spans="31:37">
      <c r="AE2299" t="s">
        <v>8504</v>
      </c>
      <c r="AF2299" s="1" t="s">
        <v>7376</v>
      </c>
      <c r="AG2299" s="1"/>
      <c r="AH2299" s="1">
        <v>20</v>
      </c>
      <c r="AI2299" s="1" t="s">
        <v>8573</v>
      </c>
      <c r="AJ2299" s="43"/>
      <c r="AK2299" s="324">
        <f t="shared" si="35"/>
        <v>0</v>
      </c>
    </row>
    <row r="2300" spans="31:37">
      <c r="AE2300" t="s">
        <v>8504</v>
      </c>
      <c r="AF2300" s="1" t="s">
        <v>8625</v>
      </c>
      <c r="AG2300" s="1"/>
      <c r="AH2300" s="1"/>
      <c r="AI2300" s="1"/>
      <c r="AJ2300" s="43"/>
      <c r="AK2300" s="324">
        <f t="shared" si="35"/>
        <v>0</v>
      </c>
    </row>
    <row r="2301" spans="31:37">
      <c r="AE2301" t="s">
        <v>8504</v>
      </c>
      <c r="AF2301" s="1" t="s">
        <v>8615</v>
      </c>
      <c r="AG2301" s="1"/>
      <c r="AH2301" s="1">
        <v>2</v>
      </c>
      <c r="AI2301" s="1" t="s">
        <v>8616</v>
      </c>
      <c r="AJ2301" s="43"/>
      <c r="AK2301" s="324">
        <f t="shared" si="35"/>
        <v>0</v>
      </c>
    </row>
    <row r="2302" spans="31:37">
      <c r="AE2302" t="s">
        <v>8504</v>
      </c>
      <c r="AF2302" s="1" t="s">
        <v>8617</v>
      </c>
      <c r="AG2302" s="1"/>
      <c r="AH2302" s="1">
        <v>1</v>
      </c>
      <c r="AI2302" s="1" t="s">
        <v>8616</v>
      </c>
      <c r="AJ2302" s="43"/>
      <c r="AK2302" s="324">
        <f t="shared" si="35"/>
        <v>0</v>
      </c>
    </row>
    <row r="2303" spans="31:37">
      <c r="AE2303" t="s">
        <v>8504</v>
      </c>
      <c r="AF2303" s="1" t="s">
        <v>8623</v>
      </c>
      <c r="AG2303" s="1"/>
      <c r="AH2303" s="1">
        <v>1.5</v>
      </c>
      <c r="AI2303" s="1" t="s">
        <v>8616</v>
      </c>
      <c r="AJ2303" s="43"/>
      <c r="AK2303" s="324">
        <f t="shared" si="35"/>
        <v>0</v>
      </c>
    </row>
    <row r="2304" spans="31:37">
      <c r="AE2304" t="s">
        <v>8504</v>
      </c>
      <c r="AF2304" s="1" t="s">
        <v>8626</v>
      </c>
      <c r="AG2304" s="1"/>
      <c r="AH2304" s="1">
        <v>3</v>
      </c>
      <c r="AI2304" s="1" t="s">
        <v>8616</v>
      </c>
      <c r="AJ2304" s="43"/>
      <c r="AK2304" s="324">
        <f t="shared" si="35"/>
        <v>0</v>
      </c>
    </row>
    <row r="2305" spans="31:37">
      <c r="AE2305" t="s">
        <v>8504</v>
      </c>
      <c r="AF2305" s="1" t="s">
        <v>8627</v>
      </c>
      <c r="AG2305" s="1"/>
      <c r="AH2305" s="1"/>
      <c r="AI2305" s="1"/>
      <c r="AJ2305" s="43"/>
      <c r="AK2305" s="324">
        <f t="shared" si="35"/>
        <v>0</v>
      </c>
    </row>
    <row r="2306" spans="31:37">
      <c r="AE2306" t="s">
        <v>8504</v>
      </c>
      <c r="AF2306" s="1" t="s">
        <v>8628</v>
      </c>
      <c r="AG2306" s="1"/>
      <c r="AH2306" s="1">
        <v>1</v>
      </c>
      <c r="AI2306" s="1" t="s">
        <v>8616</v>
      </c>
      <c r="AJ2306" s="43"/>
      <c r="AK2306" s="324">
        <f t="shared" si="35"/>
        <v>0</v>
      </c>
    </row>
    <row r="2307" spans="31:37">
      <c r="AE2307" t="s">
        <v>8504</v>
      </c>
      <c r="AF2307" s="1" t="s">
        <v>8629</v>
      </c>
      <c r="AG2307" s="1"/>
      <c r="AH2307" s="1">
        <v>15</v>
      </c>
      <c r="AI2307" s="1" t="s">
        <v>8616</v>
      </c>
      <c r="AJ2307" s="43"/>
      <c r="AK2307" s="324">
        <f t="shared" si="35"/>
        <v>0</v>
      </c>
    </row>
    <row r="2308" spans="31:37">
      <c r="AE2308" t="s">
        <v>8504</v>
      </c>
      <c r="AF2308" s="1" t="s">
        <v>8630</v>
      </c>
      <c r="AG2308" s="1"/>
      <c r="AH2308" s="1">
        <v>2</v>
      </c>
      <c r="AI2308" s="1" t="s">
        <v>8616</v>
      </c>
      <c r="AJ2308" s="43"/>
      <c r="AK2308" s="324">
        <f t="shared" ref="AK2308:AK2371" si="36">AJ2308*AH2308</f>
        <v>0</v>
      </c>
    </row>
    <row r="2309" spans="31:37">
      <c r="AE2309" t="s">
        <v>8504</v>
      </c>
      <c r="AF2309" s="1" t="s">
        <v>8631</v>
      </c>
      <c r="AG2309" s="1"/>
      <c r="AH2309" s="1">
        <v>1</v>
      </c>
      <c r="AI2309" s="1" t="s">
        <v>8573</v>
      </c>
      <c r="AJ2309" s="43"/>
      <c r="AK2309" s="324">
        <f t="shared" si="36"/>
        <v>0</v>
      </c>
    </row>
    <row r="2310" spans="31:37">
      <c r="AE2310" t="s">
        <v>8504</v>
      </c>
      <c r="AF2310" s="1" t="s">
        <v>8632</v>
      </c>
      <c r="AG2310" s="1"/>
      <c r="AH2310" s="1">
        <v>0.5</v>
      </c>
      <c r="AI2310" s="1" t="s">
        <v>8573</v>
      </c>
      <c r="AJ2310" s="43"/>
      <c r="AK2310" s="324">
        <f t="shared" si="36"/>
        <v>0</v>
      </c>
    </row>
    <row r="2311" spans="31:37">
      <c r="AE2311" t="s">
        <v>8504</v>
      </c>
      <c r="AF2311" s="1" t="s">
        <v>8633</v>
      </c>
      <c r="AG2311" s="1"/>
      <c r="AH2311" s="1">
        <v>0.1</v>
      </c>
      <c r="AI2311" s="1" t="s">
        <v>8573</v>
      </c>
      <c r="AJ2311" s="43"/>
      <c r="AK2311" s="324">
        <f t="shared" si="36"/>
        <v>0</v>
      </c>
    </row>
    <row r="2312" spans="31:37">
      <c r="AE2312" t="s">
        <v>8504</v>
      </c>
      <c r="AF2312" s="1" t="s">
        <v>8634</v>
      </c>
      <c r="AG2312" s="1"/>
      <c r="AH2312" s="1">
        <v>20</v>
      </c>
      <c r="AI2312" s="1" t="s">
        <v>8573</v>
      </c>
      <c r="AJ2312" s="43"/>
      <c r="AK2312" s="324">
        <f t="shared" si="36"/>
        <v>0</v>
      </c>
    </row>
    <row r="2313" spans="31:37">
      <c r="AE2313" t="s">
        <v>8504</v>
      </c>
      <c r="AF2313" s="1" t="s">
        <v>8635</v>
      </c>
      <c r="AG2313" s="1"/>
      <c r="AH2313" s="1">
        <v>5</v>
      </c>
      <c r="AI2313" s="1" t="s">
        <v>8573</v>
      </c>
      <c r="AJ2313" s="43"/>
      <c r="AK2313" s="324">
        <f t="shared" si="36"/>
        <v>0</v>
      </c>
    </row>
    <row r="2314" spans="31:37">
      <c r="AE2314" t="s">
        <v>8504</v>
      </c>
      <c r="AF2314" s="1" t="s">
        <v>8636</v>
      </c>
      <c r="AG2314" s="1"/>
      <c r="AH2314" s="1">
        <v>0.1</v>
      </c>
      <c r="AI2314" s="1" t="s">
        <v>8573</v>
      </c>
      <c r="AJ2314" s="43"/>
      <c r="AK2314" s="324">
        <f t="shared" si="36"/>
        <v>0</v>
      </c>
    </row>
    <row r="2315" spans="31:37">
      <c r="AE2315" t="s">
        <v>8504</v>
      </c>
      <c r="AF2315" s="1" t="s">
        <v>8637</v>
      </c>
      <c r="AG2315" s="1"/>
      <c r="AH2315" s="1">
        <v>25</v>
      </c>
      <c r="AI2315" s="1" t="s">
        <v>8573</v>
      </c>
      <c r="AJ2315" s="43"/>
      <c r="AK2315" s="324">
        <f t="shared" si="36"/>
        <v>0</v>
      </c>
    </row>
    <row r="2316" spans="31:37">
      <c r="AE2316" t="s">
        <v>8504</v>
      </c>
      <c r="AF2316" s="1" t="s">
        <v>8638</v>
      </c>
      <c r="AG2316" s="1"/>
      <c r="AH2316" s="1">
        <v>7</v>
      </c>
      <c r="AI2316" s="1" t="s">
        <v>8573</v>
      </c>
      <c r="AJ2316" s="43"/>
      <c r="AK2316" s="324">
        <f t="shared" si="36"/>
        <v>0</v>
      </c>
    </row>
    <row r="2317" spans="31:37">
      <c r="AE2317" t="s">
        <v>8504</v>
      </c>
      <c r="AF2317" s="1" t="s">
        <v>8639</v>
      </c>
      <c r="AG2317" s="1"/>
      <c r="AH2317" s="1">
        <v>0.2</v>
      </c>
      <c r="AI2317" s="1" t="s">
        <v>8573</v>
      </c>
      <c r="AJ2317" s="43"/>
      <c r="AK2317" s="324">
        <f t="shared" si="36"/>
        <v>0</v>
      </c>
    </row>
    <row r="2318" spans="31:37">
      <c r="AE2318" t="s">
        <v>8504</v>
      </c>
      <c r="AF2318" s="1" t="s">
        <v>8640</v>
      </c>
      <c r="AG2318" s="1"/>
      <c r="AH2318" s="1">
        <v>2</v>
      </c>
      <c r="AI2318" s="1" t="s">
        <v>8616</v>
      </c>
      <c r="AJ2318" s="43"/>
      <c r="AK2318" s="324">
        <f t="shared" si="36"/>
        <v>0</v>
      </c>
    </row>
    <row r="2319" spans="31:37">
      <c r="AE2319" t="s">
        <v>8504</v>
      </c>
      <c r="AF2319" s="1" t="s">
        <v>8641</v>
      </c>
      <c r="AG2319" s="1"/>
      <c r="AH2319" s="1">
        <v>5</v>
      </c>
      <c r="AI2319" s="1" t="s">
        <v>8573</v>
      </c>
      <c r="AJ2319" s="43"/>
      <c r="AK2319" s="324">
        <f t="shared" si="36"/>
        <v>0</v>
      </c>
    </row>
    <row r="2320" spans="31:37">
      <c r="AE2320" t="s">
        <v>8504</v>
      </c>
      <c r="AF2320" s="1" t="s">
        <v>8642</v>
      </c>
      <c r="AG2320" s="1"/>
      <c r="AH2320" s="1">
        <v>0.5</v>
      </c>
      <c r="AI2320" s="1" t="s">
        <v>8573</v>
      </c>
      <c r="AJ2320" s="43"/>
      <c r="AK2320" s="324">
        <f t="shared" si="36"/>
        <v>0</v>
      </c>
    </row>
    <row r="2321" spans="31:37">
      <c r="AE2321" t="s">
        <v>8504</v>
      </c>
      <c r="AF2321" s="1" t="s">
        <v>8643</v>
      </c>
      <c r="AG2321" s="1"/>
      <c r="AH2321" s="1">
        <v>30</v>
      </c>
      <c r="AI2321" s="1" t="s">
        <v>8573</v>
      </c>
      <c r="AJ2321" s="43"/>
      <c r="AK2321" s="324">
        <f t="shared" si="36"/>
        <v>0</v>
      </c>
    </row>
    <row r="2322" spans="31:37">
      <c r="AE2322" t="s">
        <v>8504</v>
      </c>
      <c r="AF2322" s="1" t="s">
        <v>8644</v>
      </c>
      <c r="AG2322" s="1"/>
      <c r="AH2322" s="1">
        <v>15</v>
      </c>
      <c r="AI2322" s="1" t="s">
        <v>8616</v>
      </c>
      <c r="AJ2322" s="43"/>
      <c r="AK2322" s="324">
        <f t="shared" si="36"/>
        <v>0</v>
      </c>
    </row>
    <row r="2323" spans="31:37">
      <c r="AE2323" t="s">
        <v>8504</v>
      </c>
      <c r="AF2323" s="1" t="s">
        <v>8645</v>
      </c>
      <c r="AG2323" s="1"/>
      <c r="AH2323" s="1">
        <v>5</v>
      </c>
      <c r="AI2323" s="1" t="s">
        <v>8616</v>
      </c>
      <c r="AJ2323" s="43"/>
      <c r="AK2323" s="324">
        <f t="shared" si="36"/>
        <v>0</v>
      </c>
    </row>
    <row r="2324" spans="31:37">
      <c r="AE2324" t="s">
        <v>8504</v>
      </c>
      <c r="AF2324" s="1" t="s">
        <v>8646</v>
      </c>
      <c r="AG2324" s="1"/>
      <c r="AH2324" s="1">
        <v>3</v>
      </c>
      <c r="AI2324" s="1" t="s">
        <v>8616</v>
      </c>
      <c r="AJ2324" s="43"/>
      <c r="AK2324" s="324">
        <f t="shared" si="36"/>
        <v>0</v>
      </c>
    </row>
    <row r="2325" spans="31:37">
      <c r="AE2325" t="s">
        <v>8504</v>
      </c>
      <c r="AF2325" s="1" t="s">
        <v>8647</v>
      </c>
      <c r="AG2325" s="1"/>
      <c r="AH2325" s="1">
        <v>0.5</v>
      </c>
      <c r="AI2325" s="1" t="s">
        <v>8616</v>
      </c>
      <c r="AJ2325" s="43"/>
      <c r="AK2325" s="324">
        <f t="shared" si="36"/>
        <v>0</v>
      </c>
    </row>
    <row r="2326" spans="31:37">
      <c r="AE2326" t="s">
        <v>8504</v>
      </c>
      <c r="AF2326" s="1" t="s">
        <v>8648</v>
      </c>
      <c r="AG2326" s="1"/>
      <c r="AH2326" s="1">
        <v>5</v>
      </c>
      <c r="AI2326" s="1" t="s">
        <v>8616</v>
      </c>
      <c r="AJ2326" s="43"/>
      <c r="AK2326" s="324">
        <f t="shared" si="36"/>
        <v>0</v>
      </c>
    </row>
    <row r="2327" spans="31:37">
      <c r="AE2327" t="s">
        <v>8504</v>
      </c>
      <c r="AF2327" s="1" t="s">
        <v>8649</v>
      </c>
      <c r="AG2327" s="1"/>
      <c r="AH2327" s="1">
        <v>1</v>
      </c>
      <c r="AI2327" s="1" t="s">
        <v>8616</v>
      </c>
      <c r="AJ2327" s="43"/>
      <c r="AK2327" s="324">
        <f t="shared" si="36"/>
        <v>0</v>
      </c>
    </row>
    <row r="2328" spans="31:37">
      <c r="AE2328" t="s">
        <v>8504</v>
      </c>
      <c r="AF2328" s="1" t="s">
        <v>8650</v>
      </c>
      <c r="AG2328" s="1"/>
      <c r="AH2328" s="1"/>
      <c r="AI2328" s="1"/>
      <c r="AJ2328" s="43"/>
      <c r="AK2328" s="324">
        <f t="shared" si="36"/>
        <v>0</v>
      </c>
    </row>
    <row r="2329" spans="31:37">
      <c r="AE2329" t="s">
        <v>8504</v>
      </c>
      <c r="AF2329" s="1" t="s">
        <v>8651</v>
      </c>
      <c r="AG2329" s="1"/>
      <c r="AH2329" s="1">
        <v>0.5</v>
      </c>
      <c r="AI2329" s="1" t="s">
        <v>8652</v>
      </c>
      <c r="AJ2329" s="43"/>
      <c r="AK2329" s="324">
        <f t="shared" si="36"/>
        <v>0</v>
      </c>
    </row>
    <row r="2330" spans="31:37">
      <c r="AE2330" t="s">
        <v>8504</v>
      </c>
      <c r="AF2330" s="1" t="s">
        <v>8653</v>
      </c>
      <c r="AG2330" s="1"/>
      <c r="AH2330" s="1">
        <v>5</v>
      </c>
      <c r="AI2330" s="1" t="s">
        <v>8652</v>
      </c>
      <c r="AJ2330" s="43"/>
      <c r="AK2330" s="324">
        <f t="shared" si="36"/>
        <v>0</v>
      </c>
    </row>
    <row r="2331" spans="31:37">
      <c r="AE2331" t="s">
        <v>8504</v>
      </c>
      <c r="AF2331" s="1" t="s">
        <v>8654</v>
      </c>
      <c r="AG2331" s="1"/>
      <c r="AH2331" s="1">
        <v>1</v>
      </c>
      <c r="AI2331" s="1" t="s">
        <v>8652</v>
      </c>
      <c r="AJ2331" s="43"/>
      <c r="AK2331" s="324">
        <f t="shared" si="36"/>
        <v>0</v>
      </c>
    </row>
    <row r="2332" spans="31:37">
      <c r="AE2332" t="s">
        <v>8504</v>
      </c>
      <c r="AF2332" s="1" t="s">
        <v>8655</v>
      </c>
      <c r="AG2332" s="1"/>
      <c r="AH2332" s="1">
        <v>3</v>
      </c>
      <c r="AI2332" s="1" t="s">
        <v>8652</v>
      </c>
      <c r="AJ2332" s="43"/>
      <c r="AK2332" s="324">
        <f t="shared" si="36"/>
        <v>0</v>
      </c>
    </row>
    <row r="2333" spans="31:37">
      <c r="AE2333" t="s">
        <v>8504</v>
      </c>
      <c r="AF2333" s="1" t="s">
        <v>8656</v>
      </c>
      <c r="AG2333" s="1"/>
      <c r="AH2333" s="1">
        <v>4</v>
      </c>
      <c r="AI2333" s="1" t="s">
        <v>8652</v>
      </c>
      <c r="AJ2333" s="43"/>
      <c r="AK2333" s="324">
        <f t="shared" si="36"/>
        <v>0</v>
      </c>
    </row>
    <row r="2334" spans="31:37">
      <c r="AE2334" t="s">
        <v>8504</v>
      </c>
      <c r="AF2334" s="1" t="s">
        <v>8657</v>
      </c>
      <c r="AG2334" s="1"/>
      <c r="AH2334" s="1">
        <v>3</v>
      </c>
      <c r="AI2334" s="1" t="s">
        <v>8652</v>
      </c>
      <c r="AJ2334" s="43"/>
      <c r="AK2334" s="324">
        <f t="shared" si="36"/>
        <v>0</v>
      </c>
    </row>
    <row r="2335" spans="31:37">
      <c r="AE2335" t="s">
        <v>8504</v>
      </c>
      <c r="AF2335" s="1" t="s">
        <v>8658</v>
      </c>
      <c r="AG2335" s="1"/>
      <c r="AH2335" s="1">
        <v>2</v>
      </c>
      <c r="AI2335" s="1" t="s">
        <v>8652</v>
      </c>
      <c r="AJ2335" s="43"/>
      <c r="AK2335" s="324">
        <f t="shared" si="36"/>
        <v>0</v>
      </c>
    </row>
    <row r="2336" spans="31:37">
      <c r="AE2336" t="s">
        <v>8504</v>
      </c>
      <c r="AF2336" s="1" t="s">
        <v>8659</v>
      </c>
      <c r="AG2336" s="1"/>
      <c r="AH2336" s="1">
        <v>2</v>
      </c>
      <c r="AI2336" s="1" t="s">
        <v>8652</v>
      </c>
      <c r="AJ2336" s="43"/>
      <c r="AK2336" s="324">
        <f t="shared" si="36"/>
        <v>0</v>
      </c>
    </row>
    <row r="2337" spans="31:37">
      <c r="AE2337" t="s">
        <v>8504</v>
      </c>
      <c r="AF2337" s="1" t="s">
        <v>8660</v>
      </c>
      <c r="AG2337" s="1"/>
      <c r="AH2337" s="1">
        <v>1</v>
      </c>
      <c r="AI2337" s="1" t="s">
        <v>8573</v>
      </c>
      <c r="AJ2337" s="43"/>
      <c r="AK2337" s="324">
        <f t="shared" si="36"/>
        <v>0</v>
      </c>
    </row>
    <row r="2338" spans="31:37">
      <c r="AE2338" t="s">
        <v>8504</v>
      </c>
      <c r="AF2338" s="1" t="s">
        <v>8661</v>
      </c>
      <c r="AG2338" s="1"/>
      <c r="AH2338" s="1">
        <v>5</v>
      </c>
      <c r="AI2338" s="1" t="s">
        <v>8573</v>
      </c>
      <c r="AJ2338" s="43"/>
      <c r="AK2338" s="324">
        <f t="shared" si="36"/>
        <v>0</v>
      </c>
    </row>
    <row r="2339" spans="31:37">
      <c r="AE2339" t="s">
        <v>8504</v>
      </c>
      <c r="AF2339" s="1" t="s">
        <v>8662</v>
      </c>
      <c r="AG2339" s="1"/>
      <c r="AH2339" s="1">
        <v>0.5</v>
      </c>
      <c r="AI2339" s="1" t="s">
        <v>8573</v>
      </c>
      <c r="AJ2339" s="43"/>
      <c r="AK2339" s="324">
        <f t="shared" si="36"/>
        <v>0</v>
      </c>
    </row>
    <row r="2340" spans="31:37">
      <c r="AE2340" t="s">
        <v>8504</v>
      </c>
      <c r="AF2340" s="1" t="s">
        <v>8663</v>
      </c>
      <c r="AG2340" s="1"/>
      <c r="AH2340" s="1">
        <v>0.5</v>
      </c>
      <c r="AI2340" s="1" t="s">
        <v>8573</v>
      </c>
      <c r="AJ2340" s="43"/>
      <c r="AK2340" s="324">
        <f t="shared" si="36"/>
        <v>0</v>
      </c>
    </row>
    <row r="2341" spans="31:37">
      <c r="AE2341" t="s">
        <v>8504</v>
      </c>
      <c r="AF2341" s="1" t="s">
        <v>8664</v>
      </c>
      <c r="AG2341" s="1"/>
      <c r="AH2341" s="1">
        <v>10</v>
      </c>
      <c r="AI2341" s="1" t="s">
        <v>8573</v>
      </c>
      <c r="AJ2341" s="43"/>
      <c r="AK2341" s="324">
        <f t="shared" si="36"/>
        <v>0</v>
      </c>
    </row>
    <row r="2342" spans="31:37">
      <c r="AE2342" t="s">
        <v>8504</v>
      </c>
      <c r="AF2342" s="1" t="s">
        <v>8665</v>
      </c>
      <c r="AG2342" s="1"/>
      <c r="AH2342" s="1">
        <v>8</v>
      </c>
      <c r="AI2342" s="1" t="s">
        <v>8573</v>
      </c>
      <c r="AJ2342" s="43"/>
      <c r="AK2342" s="324">
        <f t="shared" si="36"/>
        <v>0</v>
      </c>
    </row>
    <row r="2343" spans="31:37">
      <c r="AE2343" t="s">
        <v>8504</v>
      </c>
      <c r="AF2343" s="1" t="s">
        <v>8666</v>
      </c>
      <c r="AG2343" s="1"/>
      <c r="AH2343" s="1">
        <v>50</v>
      </c>
      <c r="AI2343" s="1" t="s">
        <v>8573</v>
      </c>
      <c r="AJ2343" s="43"/>
      <c r="AK2343" s="324">
        <f t="shared" si="36"/>
        <v>0</v>
      </c>
    </row>
    <row r="2344" spans="31:37">
      <c r="AE2344" t="s">
        <v>8504</v>
      </c>
      <c r="AF2344" s="1" t="s">
        <v>8667</v>
      </c>
      <c r="AG2344" s="1"/>
      <c r="AH2344" s="1">
        <v>0.7</v>
      </c>
      <c r="AI2344" s="1" t="s">
        <v>8573</v>
      </c>
      <c r="AJ2344" s="43"/>
      <c r="AK2344" s="324">
        <f t="shared" si="36"/>
        <v>0</v>
      </c>
    </row>
    <row r="2345" spans="31:37">
      <c r="AE2345" t="s">
        <v>8504</v>
      </c>
      <c r="AF2345" s="1" t="s">
        <v>8668</v>
      </c>
      <c r="AG2345" s="1"/>
      <c r="AH2345" s="1">
        <v>5</v>
      </c>
      <c r="AI2345" s="1" t="s">
        <v>8573</v>
      </c>
      <c r="AJ2345" s="43"/>
      <c r="AK2345" s="324">
        <f t="shared" si="36"/>
        <v>0</v>
      </c>
    </row>
    <row r="2346" spans="31:37">
      <c r="AE2346" t="s">
        <v>8504</v>
      </c>
      <c r="AF2346" s="1" t="s">
        <v>8669</v>
      </c>
      <c r="AG2346" s="1"/>
      <c r="AH2346" s="1">
        <v>10</v>
      </c>
      <c r="AI2346" s="1" t="s">
        <v>8573</v>
      </c>
      <c r="AJ2346" s="43"/>
      <c r="AK2346" s="324">
        <f t="shared" si="36"/>
        <v>0</v>
      </c>
    </row>
    <row r="2347" spans="31:37">
      <c r="AE2347" t="s">
        <v>8504</v>
      </c>
      <c r="AF2347" s="1" t="s">
        <v>8670</v>
      </c>
      <c r="AG2347" s="1"/>
      <c r="AH2347" s="1">
        <v>5</v>
      </c>
      <c r="AI2347" s="1" t="s">
        <v>8573</v>
      </c>
      <c r="AJ2347" s="43"/>
      <c r="AK2347" s="324">
        <f t="shared" si="36"/>
        <v>0</v>
      </c>
    </row>
    <row r="2348" spans="31:37">
      <c r="AE2348" t="s">
        <v>8504</v>
      </c>
      <c r="AF2348" s="1" t="s">
        <v>8671</v>
      </c>
      <c r="AG2348" s="1"/>
      <c r="AH2348" s="1">
        <v>20</v>
      </c>
      <c r="AI2348" s="1" t="s">
        <v>8573</v>
      </c>
      <c r="AJ2348" s="43"/>
      <c r="AK2348" s="324">
        <f t="shared" si="36"/>
        <v>0</v>
      </c>
    </row>
    <row r="2349" spans="31:37">
      <c r="AE2349" t="s">
        <v>8504</v>
      </c>
      <c r="AF2349" s="1" t="s">
        <v>8672</v>
      </c>
      <c r="AG2349" s="1"/>
      <c r="AH2349" s="1">
        <v>10</v>
      </c>
      <c r="AI2349" s="1" t="s">
        <v>8573</v>
      </c>
      <c r="AJ2349" s="43"/>
      <c r="AK2349" s="324">
        <f t="shared" si="36"/>
        <v>0</v>
      </c>
    </row>
    <row r="2350" spans="31:37">
      <c r="AE2350" t="s">
        <v>8504</v>
      </c>
      <c r="AF2350" s="1" t="s">
        <v>8673</v>
      </c>
      <c r="AG2350" s="1"/>
      <c r="AH2350" s="1">
        <v>15</v>
      </c>
      <c r="AI2350" s="1" t="s">
        <v>8573</v>
      </c>
      <c r="AJ2350" s="43"/>
      <c r="AK2350" s="324">
        <f t="shared" si="36"/>
        <v>0</v>
      </c>
    </row>
    <row r="2351" spans="31:37">
      <c r="AE2351" t="s">
        <v>8504</v>
      </c>
      <c r="AF2351" s="1" t="s">
        <v>8674</v>
      </c>
      <c r="AG2351" s="1"/>
      <c r="AH2351" s="1">
        <v>5</v>
      </c>
      <c r="AI2351" s="1" t="s">
        <v>8573</v>
      </c>
      <c r="AJ2351" s="43"/>
      <c r="AK2351" s="324">
        <f t="shared" si="36"/>
        <v>0</v>
      </c>
    </row>
    <row r="2352" spans="31:37">
      <c r="AE2352" t="s">
        <v>8504</v>
      </c>
      <c r="AF2352" s="1" t="s">
        <v>8675</v>
      </c>
      <c r="AG2352" s="1"/>
      <c r="AH2352" s="1">
        <v>0.5</v>
      </c>
      <c r="AI2352" s="1" t="s">
        <v>8573</v>
      </c>
      <c r="AJ2352" s="43"/>
      <c r="AK2352" s="324">
        <f t="shared" si="36"/>
        <v>0</v>
      </c>
    </row>
    <row r="2353" spans="31:37">
      <c r="AE2353" t="s">
        <v>8504</v>
      </c>
      <c r="AF2353" s="1" t="s">
        <v>8676</v>
      </c>
      <c r="AG2353" s="1"/>
      <c r="AH2353" s="1">
        <v>3</v>
      </c>
      <c r="AI2353" s="1" t="s">
        <v>8616</v>
      </c>
      <c r="AJ2353" s="43"/>
      <c r="AK2353" s="324">
        <f t="shared" si="36"/>
        <v>0</v>
      </c>
    </row>
    <row r="2354" spans="31:37">
      <c r="AE2354" t="s">
        <v>8504</v>
      </c>
      <c r="AF2354" s="1" t="s">
        <v>8677</v>
      </c>
      <c r="AG2354" s="1"/>
      <c r="AH2354" s="1">
        <v>10</v>
      </c>
      <c r="AI2354" s="1" t="s">
        <v>8616</v>
      </c>
      <c r="AJ2354" s="43"/>
      <c r="AK2354" s="324">
        <f t="shared" si="36"/>
        <v>0</v>
      </c>
    </row>
    <row r="2355" spans="31:37">
      <c r="AE2355" t="s">
        <v>8504</v>
      </c>
      <c r="AF2355" s="1" t="s">
        <v>8678</v>
      </c>
      <c r="AG2355" s="1"/>
      <c r="AH2355" s="1">
        <v>0.4</v>
      </c>
      <c r="AI2355" s="1" t="s">
        <v>8679</v>
      </c>
      <c r="AJ2355" s="43"/>
      <c r="AK2355" s="324">
        <f t="shared" si="36"/>
        <v>0</v>
      </c>
    </row>
    <row r="2356" spans="31:37">
      <c r="AE2356" t="s">
        <v>8504</v>
      </c>
      <c r="AF2356" s="1" t="s">
        <v>8680</v>
      </c>
      <c r="AG2356" s="1"/>
      <c r="AH2356" s="1">
        <v>50</v>
      </c>
      <c r="AI2356" s="1" t="s">
        <v>8679</v>
      </c>
      <c r="AJ2356" s="43"/>
      <c r="AK2356" s="324">
        <f t="shared" si="36"/>
        <v>0</v>
      </c>
    </row>
    <row r="2357" spans="31:37">
      <c r="AE2357" t="s">
        <v>8504</v>
      </c>
      <c r="AF2357" s="1" t="s">
        <v>8681</v>
      </c>
      <c r="AG2357" s="1"/>
      <c r="AH2357" s="1">
        <v>1</v>
      </c>
      <c r="AI2357" s="1" t="s">
        <v>8679</v>
      </c>
      <c r="AJ2357" s="43"/>
      <c r="AK2357" s="324">
        <f t="shared" si="36"/>
        <v>0</v>
      </c>
    </row>
    <row r="2358" spans="31:37">
      <c r="AE2358" t="s">
        <v>8504</v>
      </c>
      <c r="AF2358" s="1" t="s">
        <v>8682</v>
      </c>
      <c r="AG2358" s="1"/>
      <c r="AH2358" s="1">
        <v>0.7</v>
      </c>
      <c r="AI2358" s="1" t="s">
        <v>8679</v>
      </c>
      <c r="AJ2358" s="43"/>
      <c r="AK2358" s="324">
        <f t="shared" si="36"/>
        <v>0</v>
      </c>
    </row>
    <row r="2359" spans="31:37">
      <c r="AE2359" t="s">
        <v>8504</v>
      </c>
      <c r="AF2359" s="1" t="s">
        <v>8683</v>
      </c>
      <c r="AG2359" s="1"/>
      <c r="AH2359" s="1">
        <v>1</v>
      </c>
      <c r="AI2359" s="1" t="s">
        <v>8679</v>
      </c>
      <c r="AJ2359" s="43"/>
      <c r="AK2359" s="324">
        <f t="shared" si="36"/>
        <v>0</v>
      </c>
    </row>
    <row r="2360" spans="31:37">
      <c r="AE2360" t="s">
        <v>8504</v>
      </c>
      <c r="AF2360" s="1" t="s">
        <v>8684</v>
      </c>
      <c r="AG2360" s="1"/>
      <c r="AH2360" s="1">
        <v>0.5</v>
      </c>
      <c r="AI2360" s="1" t="s">
        <v>8679</v>
      </c>
      <c r="AJ2360" s="43"/>
      <c r="AK2360" s="324">
        <f t="shared" si="36"/>
        <v>0</v>
      </c>
    </row>
    <row r="2361" spans="31:37">
      <c r="AE2361" t="s">
        <v>8504</v>
      </c>
      <c r="AF2361" s="1" t="s">
        <v>8685</v>
      </c>
      <c r="AG2361" s="1"/>
      <c r="AH2361" s="1">
        <v>0.6</v>
      </c>
      <c r="AI2361" s="1" t="s">
        <v>8679</v>
      </c>
      <c r="AJ2361" s="43"/>
      <c r="AK2361" s="324">
        <f t="shared" si="36"/>
        <v>0</v>
      </c>
    </row>
    <row r="2362" spans="31:37">
      <c r="AE2362" t="s">
        <v>8504</v>
      </c>
      <c r="AF2362" s="1" t="s">
        <v>8686</v>
      </c>
      <c r="AG2362" s="1"/>
      <c r="AH2362" s="1">
        <v>0.3</v>
      </c>
      <c r="AI2362" s="1" t="s">
        <v>8679</v>
      </c>
      <c r="AJ2362" s="43"/>
      <c r="AK2362" s="324">
        <f t="shared" si="36"/>
        <v>0</v>
      </c>
    </row>
    <row r="2363" spans="31:37">
      <c r="AE2363" t="s">
        <v>8504</v>
      </c>
      <c r="AF2363" s="1" t="s">
        <v>8687</v>
      </c>
      <c r="AG2363" s="1"/>
      <c r="AH2363" s="1">
        <v>0.5</v>
      </c>
      <c r="AI2363" s="1" t="s">
        <v>8679</v>
      </c>
      <c r="AJ2363" s="43"/>
      <c r="AK2363" s="324">
        <f t="shared" si="36"/>
        <v>0</v>
      </c>
    </row>
    <row r="2364" spans="31:37">
      <c r="AE2364" t="s">
        <v>8504</v>
      </c>
      <c r="AF2364" s="1" t="s">
        <v>8688</v>
      </c>
      <c r="AG2364" s="1"/>
      <c r="AH2364" s="1">
        <v>30</v>
      </c>
      <c r="AI2364" s="1" t="s">
        <v>8679</v>
      </c>
      <c r="AJ2364" s="43"/>
      <c r="AK2364" s="324">
        <f t="shared" si="36"/>
        <v>0</v>
      </c>
    </row>
    <row r="2365" spans="31:37">
      <c r="AE2365" t="s">
        <v>8504</v>
      </c>
      <c r="AF2365" s="1" t="s">
        <v>8689</v>
      </c>
      <c r="AG2365" s="1"/>
      <c r="AH2365" s="1">
        <v>1</v>
      </c>
      <c r="AI2365" s="1" t="s">
        <v>8679</v>
      </c>
      <c r="AJ2365" s="43"/>
      <c r="AK2365" s="324">
        <f t="shared" si="36"/>
        <v>0</v>
      </c>
    </row>
    <row r="2366" spans="31:37">
      <c r="AE2366" t="s">
        <v>8504</v>
      </c>
      <c r="AF2366" s="1" t="s">
        <v>8690</v>
      </c>
      <c r="AG2366" s="1"/>
      <c r="AH2366" s="1">
        <v>5</v>
      </c>
      <c r="AI2366" s="1" t="s">
        <v>8679</v>
      </c>
      <c r="AJ2366" s="43"/>
      <c r="AK2366" s="324">
        <f t="shared" si="36"/>
        <v>0</v>
      </c>
    </row>
    <row r="2367" spans="31:37">
      <c r="AE2367" t="s">
        <v>8504</v>
      </c>
      <c r="AF2367" s="1" t="s">
        <v>8691</v>
      </c>
      <c r="AG2367" s="1"/>
      <c r="AH2367" s="1">
        <v>1</v>
      </c>
      <c r="AI2367" s="1" t="s">
        <v>8679</v>
      </c>
      <c r="AJ2367" s="43"/>
      <c r="AK2367" s="324">
        <f t="shared" si="36"/>
        <v>0</v>
      </c>
    </row>
    <row r="2368" spans="31:37">
      <c r="AE2368" t="s">
        <v>8504</v>
      </c>
      <c r="AF2368" s="1" t="s">
        <v>8692</v>
      </c>
      <c r="AG2368" s="1"/>
      <c r="AH2368" s="1">
        <v>20</v>
      </c>
      <c r="AI2368" s="1" t="s">
        <v>8679</v>
      </c>
      <c r="AJ2368" s="43"/>
      <c r="AK2368" s="324">
        <f t="shared" si="36"/>
        <v>0</v>
      </c>
    </row>
    <row r="2369" spans="31:37">
      <c r="AE2369" t="s">
        <v>8504</v>
      </c>
      <c r="AF2369" s="1" t="s">
        <v>8693</v>
      </c>
      <c r="AG2369" s="1"/>
      <c r="AH2369" s="1">
        <v>0.5</v>
      </c>
      <c r="AI2369" s="1" t="s">
        <v>8616</v>
      </c>
      <c r="AJ2369" s="43"/>
      <c r="AK2369" s="324">
        <f t="shared" si="36"/>
        <v>0</v>
      </c>
    </row>
    <row r="2370" spans="31:37">
      <c r="AE2370" t="s">
        <v>8504</v>
      </c>
      <c r="AF2370" s="1" t="s">
        <v>8694</v>
      </c>
      <c r="AG2370" s="1"/>
      <c r="AH2370" s="1">
        <v>3.5</v>
      </c>
      <c r="AI2370" s="1" t="s">
        <v>8573</v>
      </c>
      <c r="AJ2370" s="43"/>
      <c r="AK2370" s="324">
        <f t="shared" si="36"/>
        <v>0</v>
      </c>
    </row>
    <row r="2371" spans="31:37">
      <c r="AE2371" t="s">
        <v>8504</v>
      </c>
      <c r="AF2371" s="1" t="s">
        <v>8695</v>
      </c>
      <c r="AG2371" s="1"/>
      <c r="AH2371" s="1">
        <v>2</v>
      </c>
      <c r="AI2371" s="1" t="s">
        <v>8573</v>
      </c>
      <c r="AJ2371" s="43"/>
      <c r="AK2371" s="324">
        <f t="shared" si="36"/>
        <v>0</v>
      </c>
    </row>
    <row r="2372" spans="31:37">
      <c r="AE2372" t="s">
        <v>8504</v>
      </c>
      <c r="AF2372" s="1" t="s">
        <v>8696</v>
      </c>
      <c r="AG2372" s="1"/>
      <c r="AH2372" s="1">
        <v>3</v>
      </c>
      <c r="AI2372" s="1" t="s">
        <v>8573</v>
      </c>
      <c r="AJ2372" s="43"/>
      <c r="AK2372" s="324">
        <f t="shared" ref="AK2372:AK2435" si="37">AJ2372*AH2372</f>
        <v>0</v>
      </c>
    </row>
    <row r="2373" spans="31:37">
      <c r="AE2373" t="s">
        <v>8504</v>
      </c>
      <c r="AF2373" s="1" t="s">
        <v>8697</v>
      </c>
      <c r="AG2373" s="1"/>
      <c r="AH2373" s="1">
        <v>1.5</v>
      </c>
      <c r="AI2373" s="1" t="s">
        <v>8573</v>
      </c>
      <c r="AJ2373" s="43"/>
      <c r="AK2373" s="324">
        <f t="shared" si="37"/>
        <v>0</v>
      </c>
    </row>
    <row r="2374" spans="31:37">
      <c r="AE2374" t="s">
        <v>8504</v>
      </c>
      <c r="AF2374" s="1" t="s">
        <v>8698</v>
      </c>
      <c r="AG2374" s="1"/>
      <c r="AH2374" s="1">
        <v>1</v>
      </c>
      <c r="AI2374" s="1" t="s">
        <v>8679</v>
      </c>
      <c r="AJ2374" s="43"/>
      <c r="AK2374" s="324">
        <f t="shared" si="37"/>
        <v>0</v>
      </c>
    </row>
    <row r="2375" spans="31:37">
      <c r="AE2375" t="s">
        <v>8504</v>
      </c>
      <c r="AF2375" s="1" t="s">
        <v>8699</v>
      </c>
      <c r="AG2375" s="1"/>
      <c r="AH2375" s="1">
        <v>0.5</v>
      </c>
      <c r="AI2375" s="1" t="s">
        <v>8679</v>
      </c>
      <c r="AJ2375" s="43"/>
      <c r="AK2375" s="324">
        <f t="shared" si="37"/>
        <v>0</v>
      </c>
    </row>
    <row r="2376" spans="31:37">
      <c r="AE2376" t="s">
        <v>8504</v>
      </c>
      <c r="AF2376" s="1" t="s">
        <v>8700</v>
      </c>
      <c r="AG2376" s="1"/>
      <c r="AH2376" s="1">
        <v>0.1</v>
      </c>
      <c r="AI2376" s="1" t="s">
        <v>8679</v>
      </c>
      <c r="AJ2376" s="43"/>
      <c r="AK2376" s="324">
        <f t="shared" si="37"/>
        <v>0</v>
      </c>
    </row>
    <row r="2377" spans="31:37">
      <c r="AE2377" t="s">
        <v>8504</v>
      </c>
      <c r="AF2377" s="1" t="s">
        <v>8701</v>
      </c>
      <c r="AG2377" s="1"/>
      <c r="AH2377" s="1">
        <v>0.3</v>
      </c>
      <c r="AI2377" s="1" t="s">
        <v>8679</v>
      </c>
      <c r="AJ2377" s="43"/>
      <c r="AK2377" s="324">
        <f t="shared" si="37"/>
        <v>0</v>
      </c>
    </row>
    <row r="2378" spans="31:37">
      <c r="AE2378" t="s">
        <v>8504</v>
      </c>
      <c r="AF2378" s="1" t="s">
        <v>8702</v>
      </c>
      <c r="AG2378" s="1"/>
      <c r="AH2378" s="1">
        <v>3</v>
      </c>
      <c r="AI2378" s="1" t="s">
        <v>8679</v>
      </c>
      <c r="AJ2378" s="43"/>
      <c r="AK2378" s="324">
        <f t="shared" si="37"/>
        <v>0</v>
      </c>
    </row>
    <row r="2379" spans="31:37">
      <c r="AE2379" t="s">
        <v>8504</v>
      </c>
      <c r="AF2379" s="1" t="s">
        <v>8703</v>
      </c>
      <c r="AG2379" s="1"/>
      <c r="AH2379" s="1">
        <v>0.5</v>
      </c>
      <c r="AI2379" s="1" t="s">
        <v>8679</v>
      </c>
      <c r="AJ2379" s="43"/>
      <c r="AK2379" s="324">
        <f t="shared" si="37"/>
        <v>0</v>
      </c>
    </row>
    <row r="2380" spans="31:37">
      <c r="AE2380" t="s">
        <v>8504</v>
      </c>
      <c r="AF2380" s="1" t="s">
        <v>8704</v>
      </c>
      <c r="AG2380" s="1"/>
      <c r="AH2380" s="1"/>
      <c r="AI2380" s="1"/>
      <c r="AJ2380" s="43"/>
      <c r="AK2380" s="324">
        <f t="shared" si="37"/>
        <v>0</v>
      </c>
    </row>
    <row r="2381" spans="31:37">
      <c r="AE2381" t="s">
        <v>8504</v>
      </c>
      <c r="AF2381" s="1" t="s">
        <v>8705</v>
      </c>
      <c r="AG2381" s="1"/>
      <c r="AH2381" s="1">
        <v>3</v>
      </c>
      <c r="AI2381" s="1" t="s">
        <v>8616</v>
      </c>
      <c r="AJ2381" s="43"/>
      <c r="AK2381" s="324">
        <f t="shared" si="37"/>
        <v>0</v>
      </c>
    </row>
    <row r="2382" spans="31:37">
      <c r="AE2382" t="s">
        <v>8504</v>
      </c>
      <c r="AF2382" s="1" t="s">
        <v>8706</v>
      </c>
      <c r="AG2382" s="1"/>
      <c r="AH2382" s="1">
        <v>20</v>
      </c>
      <c r="AI2382" s="1" t="s">
        <v>8616</v>
      </c>
      <c r="AJ2382" s="43"/>
      <c r="AK2382" s="324">
        <f t="shared" si="37"/>
        <v>0</v>
      </c>
    </row>
    <row r="2383" spans="31:37">
      <c r="AE2383" t="s">
        <v>8504</v>
      </c>
      <c r="AF2383" s="1" t="s">
        <v>8707</v>
      </c>
      <c r="AG2383" s="1"/>
      <c r="AH2383" s="1">
        <v>1</v>
      </c>
      <c r="AI2383" s="1" t="s">
        <v>8616</v>
      </c>
      <c r="AJ2383" s="43"/>
      <c r="AK2383" s="324">
        <f t="shared" si="37"/>
        <v>0</v>
      </c>
    </row>
    <row r="2384" spans="31:37">
      <c r="AE2384" t="s">
        <v>8504</v>
      </c>
      <c r="AF2384" s="1" t="s">
        <v>8708</v>
      </c>
      <c r="AG2384" s="1"/>
      <c r="AH2384" s="1">
        <v>0.5</v>
      </c>
      <c r="AI2384" s="1" t="s">
        <v>8616</v>
      </c>
      <c r="AJ2384" s="43"/>
      <c r="AK2384" s="324">
        <f t="shared" si="37"/>
        <v>0</v>
      </c>
    </row>
    <row r="2385" spans="31:37">
      <c r="AE2385" t="s">
        <v>8504</v>
      </c>
      <c r="AF2385" s="1" t="s">
        <v>8709</v>
      </c>
      <c r="AG2385" s="1"/>
      <c r="AH2385" s="1">
        <v>10</v>
      </c>
      <c r="AI2385" s="1" t="s">
        <v>8616</v>
      </c>
      <c r="AJ2385" s="43"/>
      <c r="AK2385" s="324">
        <f t="shared" si="37"/>
        <v>0</v>
      </c>
    </row>
    <row r="2386" spans="31:37">
      <c r="AE2386" t="s">
        <v>8504</v>
      </c>
      <c r="AF2386" s="1" t="s">
        <v>8710</v>
      </c>
      <c r="AG2386" s="1"/>
      <c r="AH2386" s="1">
        <v>15</v>
      </c>
      <c r="AI2386" s="1" t="s">
        <v>8616</v>
      </c>
      <c r="AJ2386" s="43"/>
      <c r="AK2386" s="324">
        <f t="shared" si="37"/>
        <v>0</v>
      </c>
    </row>
    <row r="2387" spans="31:37">
      <c r="AE2387" t="s">
        <v>8504</v>
      </c>
      <c r="AF2387" s="1" t="s">
        <v>8711</v>
      </c>
      <c r="AG2387" s="1"/>
      <c r="AH2387" s="1">
        <v>0.3</v>
      </c>
      <c r="AI2387" s="1" t="s">
        <v>8616</v>
      </c>
      <c r="AJ2387" s="43"/>
      <c r="AK2387" s="324">
        <f t="shared" si="37"/>
        <v>0</v>
      </c>
    </row>
    <row r="2388" spans="31:37">
      <c r="AE2388" t="s">
        <v>8504</v>
      </c>
      <c r="AF2388" s="1" t="s">
        <v>8712</v>
      </c>
      <c r="AG2388" s="1"/>
      <c r="AH2388" s="1"/>
      <c r="AI2388" s="1"/>
      <c r="AJ2388" s="43"/>
      <c r="AK2388" s="324">
        <f t="shared" si="37"/>
        <v>0</v>
      </c>
    </row>
    <row r="2389" spans="31:37">
      <c r="AE2389" t="s">
        <v>8504</v>
      </c>
      <c r="AF2389" s="1" t="s">
        <v>8713</v>
      </c>
      <c r="AG2389" s="1"/>
      <c r="AH2389" s="1">
        <v>5</v>
      </c>
      <c r="AI2389" s="1" t="s">
        <v>8573</v>
      </c>
      <c r="AJ2389" s="43"/>
      <c r="AK2389" s="324">
        <f t="shared" si="37"/>
        <v>0</v>
      </c>
    </row>
    <row r="2390" spans="31:37">
      <c r="AE2390" t="s">
        <v>8504</v>
      </c>
      <c r="AF2390" s="1" t="s">
        <v>8714</v>
      </c>
      <c r="AG2390" s="1"/>
      <c r="AH2390" s="1">
        <v>1</v>
      </c>
      <c r="AI2390" s="1" t="s">
        <v>8573</v>
      </c>
      <c r="AJ2390" s="43"/>
      <c r="AK2390" s="324">
        <f t="shared" si="37"/>
        <v>0</v>
      </c>
    </row>
    <row r="2391" spans="31:37">
      <c r="AE2391" t="s">
        <v>8504</v>
      </c>
      <c r="AF2391" s="1" t="s">
        <v>8715</v>
      </c>
      <c r="AG2391" s="1"/>
      <c r="AH2391" s="1">
        <v>20</v>
      </c>
      <c r="AI2391" s="1" t="s">
        <v>8573</v>
      </c>
      <c r="AJ2391" s="43"/>
      <c r="AK2391" s="324">
        <f t="shared" si="37"/>
        <v>0</v>
      </c>
    </row>
    <row r="2392" spans="31:37">
      <c r="AE2392" t="s">
        <v>8504</v>
      </c>
      <c r="AF2392" s="1" t="s">
        <v>8716</v>
      </c>
      <c r="AG2392" s="1"/>
      <c r="AH2392" s="1">
        <v>35</v>
      </c>
      <c r="AI2392" s="1" t="s">
        <v>8573</v>
      </c>
      <c r="AJ2392" s="43"/>
      <c r="AK2392" s="324">
        <f t="shared" si="37"/>
        <v>0</v>
      </c>
    </row>
    <row r="2393" spans="31:37">
      <c r="AE2393" t="s">
        <v>8504</v>
      </c>
      <c r="AF2393" s="1" t="s">
        <v>8717</v>
      </c>
      <c r="AG2393" s="1"/>
      <c r="AH2393" s="1">
        <v>15</v>
      </c>
      <c r="AI2393" s="1" t="s">
        <v>8573</v>
      </c>
      <c r="AJ2393" s="43"/>
      <c r="AK2393" s="324">
        <f t="shared" si="37"/>
        <v>0</v>
      </c>
    </row>
    <row r="2394" spans="31:37">
      <c r="AE2394" t="s">
        <v>8504</v>
      </c>
      <c r="AF2394" s="1" t="s">
        <v>8718</v>
      </c>
      <c r="AG2394" s="1"/>
      <c r="AH2394" s="1">
        <v>5</v>
      </c>
      <c r="AI2394" s="1" t="s">
        <v>8573</v>
      </c>
      <c r="AJ2394" s="43"/>
      <c r="AK2394" s="324">
        <f t="shared" si="37"/>
        <v>0</v>
      </c>
    </row>
    <row r="2395" spans="31:37">
      <c r="AE2395" t="s">
        <v>8504</v>
      </c>
      <c r="AF2395" s="1" t="s">
        <v>8719</v>
      </c>
      <c r="AG2395" s="1"/>
      <c r="AH2395" s="1">
        <v>10</v>
      </c>
      <c r="AI2395" s="1" t="s">
        <v>8573</v>
      </c>
      <c r="AJ2395" s="43"/>
      <c r="AK2395" s="324">
        <f t="shared" si="37"/>
        <v>0</v>
      </c>
    </row>
    <row r="2396" spans="31:37">
      <c r="AE2396" t="s">
        <v>8504</v>
      </c>
      <c r="AF2396" s="1" t="s">
        <v>8720</v>
      </c>
      <c r="AG2396" s="1"/>
      <c r="AH2396" s="1">
        <v>6</v>
      </c>
      <c r="AI2396" s="1" t="s">
        <v>8573</v>
      </c>
      <c r="AJ2396" s="43"/>
      <c r="AK2396" s="324">
        <f t="shared" si="37"/>
        <v>0</v>
      </c>
    </row>
    <row r="2397" spans="31:37">
      <c r="AE2397" t="s">
        <v>8504</v>
      </c>
      <c r="AF2397" s="1" t="s">
        <v>8721</v>
      </c>
      <c r="AG2397" s="1"/>
      <c r="AH2397" s="1">
        <v>25</v>
      </c>
      <c r="AI2397" s="1" t="s">
        <v>8573</v>
      </c>
      <c r="AJ2397" s="43"/>
      <c r="AK2397" s="324">
        <f t="shared" si="37"/>
        <v>0</v>
      </c>
    </row>
    <row r="2398" spans="31:37">
      <c r="AE2398" t="s">
        <v>8504</v>
      </c>
      <c r="AF2398" s="1" t="s">
        <v>7352</v>
      </c>
      <c r="AG2398" s="1"/>
      <c r="AH2398" s="1">
        <v>30</v>
      </c>
      <c r="AI2398" s="1" t="s">
        <v>8573</v>
      </c>
      <c r="AJ2398" s="43"/>
      <c r="AK2398" s="324">
        <f t="shared" si="37"/>
        <v>0</v>
      </c>
    </row>
    <row r="2399" spans="31:37">
      <c r="AE2399" t="s">
        <v>8504</v>
      </c>
      <c r="AF2399" s="1" t="s">
        <v>8722</v>
      </c>
      <c r="AG2399" s="1"/>
      <c r="AH2399" s="1">
        <v>30</v>
      </c>
      <c r="AI2399" s="1" t="s">
        <v>8573</v>
      </c>
      <c r="AJ2399" s="43"/>
      <c r="AK2399" s="324">
        <f t="shared" si="37"/>
        <v>0</v>
      </c>
    </row>
    <row r="2400" spans="31:37">
      <c r="AE2400" t="s">
        <v>8504</v>
      </c>
      <c r="AF2400" s="1" t="s">
        <v>8723</v>
      </c>
      <c r="AG2400" s="1"/>
      <c r="AH2400" s="1">
        <v>40</v>
      </c>
      <c r="AI2400" s="1" t="s">
        <v>8573</v>
      </c>
      <c r="AJ2400" s="43"/>
      <c r="AK2400" s="324">
        <f t="shared" si="37"/>
        <v>0</v>
      </c>
    </row>
    <row r="2401" spans="31:37">
      <c r="AE2401" t="s">
        <v>8504</v>
      </c>
      <c r="AF2401" s="1" t="s">
        <v>8724</v>
      </c>
      <c r="AG2401" s="1"/>
      <c r="AH2401" s="1">
        <v>15</v>
      </c>
      <c r="AI2401" s="1" t="s">
        <v>8573</v>
      </c>
      <c r="AJ2401" s="43"/>
      <c r="AK2401" s="324">
        <f t="shared" si="37"/>
        <v>0</v>
      </c>
    </row>
    <row r="2402" spans="31:37">
      <c r="AE2402" t="s">
        <v>8504</v>
      </c>
      <c r="AF2402" s="1" t="s">
        <v>8725</v>
      </c>
      <c r="AG2402" s="1"/>
      <c r="AH2402" s="1">
        <v>45</v>
      </c>
      <c r="AI2402" s="1" t="s">
        <v>8573</v>
      </c>
      <c r="AJ2402" s="43"/>
      <c r="AK2402" s="324">
        <f t="shared" si="37"/>
        <v>0</v>
      </c>
    </row>
    <row r="2403" spans="31:37">
      <c r="AE2403" t="s">
        <v>8504</v>
      </c>
      <c r="AF2403" s="1" t="s">
        <v>8726</v>
      </c>
      <c r="AG2403" s="1"/>
      <c r="AH2403" s="1">
        <v>25</v>
      </c>
      <c r="AI2403" s="1" t="s">
        <v>8573</v>
      </c>
      <c r="AJ2403" s="43"/>
      <c r="AK2403" s="324">
        <f t="shared" si="37"/>
        <v>0</v>
      </c>
    </row>
    <row r="2404" spans="31:37">
      <c r="AE2404" t="s">
        <v>8504</v>
      </c>
      <c r="AF2404" s="1" t="s">
        <v>8727</v>
      </c>
      <c r="AG2404" s="1"/>
      <c r="AH2404" s="1"/>
      <c r="AI2404" s="1"/>
      <c r="AJ2404" s="43"/>
      <c r="AK2404" s="324">
        <f t="shared" si="37"/>
        <v>0</v>
      </c>
    </row>
    <row r="2405" spans="31:37">
      <c r="AE2405" t="s">
        <v>8504</v>
      </c>
      <c r="AF2405" s="1" t="s">
        <v>8728</v>
      </c>
      <c r="AG2405" s="1"/>
      <c r="AH2405" s="1">
        <v>10</v>
      </c>
      <c r="AI2405" s="1" t="s">
        <v>8729</v>
      </c>
      <c r="AJ2405" s="43"/>
      <c r="AK2405" s="324">
        <f t="shared" si="37"/>
        <v>0</v>
      </c>
    </row>
    <row r="2406" spans="31:37">
      <c r="AE2406" t="s">
        <v>8504</v>
      </c>
      <c r="AF2406" s="1" t="s">
        <v>8730</v>
      </c>
      <c r="AG2406" s="1"/>
      <c r="AH2406" s="1">
        <v>3</v>
      </c>
      <c r="AI2406" s="1" t="s">
        <v>8729</v>
      </c>
      <c r="AJ2406" s="43"/>
      <c r="AK2406" s="324">
        <f t="shared" si="37"/>
        <v>0</v>
      </c>
    </row>
    <row r="2407" spans="31:37">
      <c r="AE2407" t="s">
        <v>8504</v>
      </c>
      <c r="AF2407" s="1" t="s">
        <v>8731</v>
      </c>
      <c r="AG2407" s="1"/>
      <c r="AH2407" s="1">
        <v>0.5</v>
      </c>
      <c r="AI2407" s="1" t="s">
        <v>8729</v>
      </c>
      <c r="AJ2407" s="43"/>
      <c r="AK2407" s="324">
        <f t="shared" si="37"/>
        <v>0</v>
      </c>
    </row>
    <row r="2408" spans="31:37">
      <c r="AE2408" t="s">
        <v>8504</v>
      </c>
      <c r="AF2408" s="1" t="s">
        <v>8732</v>
      </c>
      <c r="AG2408" s="1"/>
      <c r="AH2408" s="1">
        <v>5</v>
      </c>
      <c r="AI2408" s="1" t="s">
        <v>8729</v>
      </c>
      <c r="AJ2408" s="43"/>
      <c r="AK2408" s="324">
        <f t="shared" si="37"/>
        <v>0</v>
      </c>
    </row>
    <row r="2409" spans="31:37">
      <c r="AE2409" t="s">
        <v>8504</v>
      </c>
      <c r="AF2409" s="1" t="s">
        <v>8733</v>
      </c>
      <c r="AG2409" s="1"/>
      <c r="AH2409" s="1">
        <v>0.1</v>
      </c>
      <c r="AI2409" s="1" t="s">
        <v>8729</v>
      </c>
      <c r="AJ2409" s="43"/>
      <c r="AK2409" s="324">
        <f t="shared" si="37"/>
        <v>0</v>
      </c>
    </row>
    <row r="2410" spans="31:37">
      <c r="AE2410" t="s">
        <v>8504</v>
      </c>
      <c r="AF2410" s="1" t="s">
        <v>8734</v>
      </c>
      <c r="AG2410" s="1"/>
      <c r="AH2410" s="1">
        <v>0.2</v>
      </c>
      <c r="AI2410" s="1" t="s">
        <v>8729</v>
      </c>
      <c r="AJ2410" s="43"/>
      <c r="AK2410" s="324">
        <f t="shared" si="37"/>
        <v>0</v>
      </c>
    </row>
    <row r="2411" spans="31:37">
      <c r="AE2411" t="s">
        <v>8504</v>
      </c>
      <c r="AF2411" s="1" t="s">
        <v>8735</v>
      </c>
      <c r="AG2411" s="1"/>
      <c r="AH2411" s="1">
        <v>10</v>
      </c>
      <c r="AI2411" s="1" t="s">
        <v>8729</v>
      </c>
      <c r="AJ2411" s="43"/>
      <c r="AK2411" s="324">
        <f t="shared" si="37"/>
        <v>0</v>
      </c>
    </row>
    <row r="2412" spans="31:37">
      <c r="AE2412" t="s">
        <v>8504</v>
      </c>
      <c r="AF2412" s="1" t="s">
        <v>8736</v>
      </c>
      <c r="AG2412" s="1"/>
      <c r="AH2412" s="1">
        <v>0.3</v>
      </c>
      <c r="AI2412" s="1" t="s">
        <v>8729</v>
      </c>
      <c r="AJ2412" s="43"/>
      <c r="AK2412" s="324">
        <f t="shared" si="37"/>
        <v>0</v>
      </c>
    </row>
    <row r="2413" spans="31:37">
      <c r="AE2413" t="s">
        <v>8504</v>
      </c>
      <c r="AF2413" s="1" t="s">
        <v>6886</v>
      </c>
      <c r="AG2413" s="1"/>
      <c r="AH2413" s="1">
        <v>2</v>
      </c>
      <c r="AI2413" s="1" t="s">
        <v>8729</v>
      </c>
      <c r="AJ2413" s="43"/>
      <c r="AK2413" s="324">
        <f t="shared" si="37"/>
        <v>0</v>
      </c>
    </row>
    <row r="2414" spans="31:37">
      <c r="AE2414" t="s">
        <v>8504</v>
      </c>
      <c r="AF2414" s="1" t="s">
        <v>8737</v>
      </c>
      <c r="AG2414" s="1"/>
      <c r="AH2414" s="1"/>
      <c r="AI2414" s="1"/>
      <c r="AJ2414" s="43"/>
      <c r="AK2414" s="324">
        <f t="shared" si="37"/>
        <v>0</v>
      </c>
    </row>
    <row r="2415" spans="31:37">
      <c r="AE2415" t="s">
        <v>8504</v>
      </c>
      <c r="AF2415" s="1" t="s">
        <v>8738</v>
      </c>
      <c r="AG2415" s="1"/>
      <c r="AH2415" s="1">
        <v>0.3</v>
      </c>
      <c r="AI2415" s="1" t="s">
        <v>8652</v>
      </c>
      <c r="AJ2415" s="43"/>
      <c r="AK2415" s="324">
        <f t="shared" si="37"/>
        <v>0</v>
      </c>
    </row>
    <row r="2416" spans="31:37">
      <c r="AE2416" t="s">
        <v>8504</v>
      </c>
      <c r="AF2416" s="1" t="s">
        <v>8739</v>
      </c>
      <c r="AG2416" s="1"/>
      <c r="AH2416" s="1">
        <v>0.5</v>
      </c>
      <c r="AI2416" s="1" t="s">
        <v>8652</v>
      </c>
      <c r="AJ2416" s="43"/>
      <c r="AK2416" s="324">
        <f t="shared" si="37"/>
        <v>0</v>
      </c>
    </row>
    <row r="2417" spans="31:37">
      <c r="AE2417" t="s">
        <v>8504</v>
      </c>
      <c r="AF2417" s="1" t="s">
        <v>8740</v>
      </c>
      <c r="AG2417" s="1"/>
      <c r="AH2417" s="1">
        <v>1</v>
      </c>
      <c r="AI2417" s="1" t="s">
        <v>8652</v>
      </c>
      <c r="AJ2417" s="43"/>
      <c r="AK2417" s="324">
        <f t="shared" si="37"/>
        <v>0</v>
      </c>
    </row>
    <row r="2418" spans="31:37">
      <c r="AE2418" t="s">
        <v>8504</v>
      </c>
      <c r="AF2418" s="1" t="s">
        <v>8741</v>
      </c>
      <c r="AG2418" s="1"/>
      <c r="AH2418" s="1">
        <v>0.1</v>
      </c>
      <c r="AI2418" s="1" t="s">
        <v>8652</v>
      </c>
      <c r="AJ2418" s="43"/>
      <c r="AK2418" s="324">
        <f t="shared" si="37"/>
        <v>0</v>
      </c>
    </row>
    <row r="2419" spans="31:37">
      <c r="AE2419" t="s">
        <v>8504</v>
      </c>
      <c r="AF2419" s="1" t="s">
        <v>8742</v>
      </c>
      <c r="AG2419" s="1"/>
      <c r="AH2419" s="1">
        <v>20</v>
      </c>
      <c r="AI2419" s="1" t="s">
        <v>8573</v>
      </c>
      <c r="AJ2419" s="43"/>
      <c r="AK2419" s="324">
        <f t="shared" si="37"/>
        <v>0</v>
      </c>
    </row>
    <row r="2420" spans="31:37">
      <c r="AE2420" t="s">
        <v>8504</v>
      </c>
      <c r="AF2420" s="1" t="s">
        <v>6883</v>
      </c>
      <c r="AG2420" s="1"/>
      <c r="AH2420" s="1">
        <v>0.5</v>
      </c>
      <c r="AI2420" s="1" t="s">
        <v>8652</v>
      </c>
      <c r="AJ2420" s="43"/>
      <c r="AK2420" s="324">
        <f t="shared" si="37"/>
        <v>0</v>
      </c>
    </row>
    <row r="2421" spans="31:37">
      <c r="AE2421" t="s">
        <v>8504</v>
      </c>
      <c r="AF2421" s="1" t="s">
        <v>8743</v>
      </c>
      <c r="AG2421" s="1"/>
      <c r="AH2421" s="1">
        <v>0.3</v>
      </c>
      <c r="AI2421" s="1" t="s">
        <v>8652</v>
      </c>
      <c r="AJ2421" s="43"/>
      <c r="AK2421" s="324">
        <f t="shared" si="37"/>
        <v>0</v>
      </c>
    </row>
    <row r="2422" spans="31:37">
      <c r="AE2422" t="s">
        <v>8504</v>
      </c>
      <c r="AF2422" s="1" t="s">
        <v>8744</v>
      </c>
      <c r="AG2422" s="1"/>
      <c r="AH2422" s="1">
        <v>1</v>
      </c>
      <c r="AI2422" s="1" t="s">
        <v>8616</v>
      </c>
      <c r="AJ2422" s="43"/>
      <c r="AK2422" s="324">
        <f t="shared" si="37"/>
        <v>0</v>
      </c>
    </row>
    <row r="2423" spans="31:37">
      <c r="AE2423" t="s">
        <v>8504</v>
      </c>
      <c r="AF2423" s="1" t="s">
        <v>8745</v>
      </c>
      <c r="AG2423" s="1"/>
      <c r="AH2423" s="1">
        <v>10</v>
      </c>
      <c r="AI2423" s="1" t="s">
        <v>8616</v>
      </c>
      <c r="AJ2423" s="43"/>
      <c r="AK2423" s="324">
        <f t="shared" si="37"/>
        <v>0</v>
      </c>
    </row>
    <row r="2424" spans="31:37">
      <c r="AE2424" t="s">
        <v>8504</v>
      </c>
      <c r="AF2424" s="1" t="s">
        <v>8746</v>
      </c>
      <c r="AG2424" s="1"/>
      <c r="AH2424" s="1">
        <v>15</v>
      </c>
      <c r="AI2424" s="1" t="s">
        <v>8616</v>
      </c>
      <c r="AJ2424" s="43"/>
      <c r="AK2424" s="324">
        <f t="shared" si="37"/>
        <v>0</v>
      </c>
    </row>
    <row r="2425" spans="31:37">
      <c r="AE2425" t="s">
        <v>8504</v>
      </c>
      <c r="AF2425" s="1" t="s">
        <v>8747</v>
      </c>
      <c r="AG2425" s="1"/>
      <c r="AH2425" s="1">
        <v>3</v>
      </c>
      <c r="AI2425" s="1" t="s">
        <v>8616</v>
      </c>
      <c r="AJ2425" s="43"/>
      <c r="AK2425" s="324">
        <f t="shared" si="37"/>
        <v>0</v>
      </c>
    </row>
    <row r="2426" spans="31:37">
      <c r="AE2426" t="s">
        <v>8504</v>
      </c>
      <c r="AF2426" s="1" t="s">
        <v>8748</v>
      </c>
      <c r="AG2426" s="1"/>
      <c r="AH2426" s="1">
        <v>35</v>
      </c>
      <c r="AI2426" s="1" t="s">
        <v>8616</v>
      </c>
      <c r="AJ2426" s="43"/>
      <c r="AK2426" s="324">
        <f t="shared" si="37"/>
        <v>0</v>
      </c>
    </row>
    <row r="2427" spans="31:37">
      <c r="AE2427" t="s">
        <v>8504</v>
      </c>
      <c r="AF2427" s="1" t="s">
        <v>8749</v>
      </c>
      <c r="AG2427" s="1"/>
      <c r="AH2427" s="1">
        <v>15</v>
      </c>
      <c r="AI2427" s="1" t="s">
        <v>8616</v>
      </c>
      <c r="AJ2427" s="43"/>
      <c r="AK2427" s="324">
        <f t="shared" si="37"/>
        <v>0</v>
      </c>
    </row>
    <row r="2428" spans="31:37">
      <c r="AE2428" t="s">
        <v>8504</v>
      </c>
      <c r="AF2428" s="1" t="s">
        <v>8750</v>
      </c>
      <c r="AG2428" s="1"/>
      <c r="AH2428" s="1">
        <v>5</v>
      </c>
      <c r="AI2428" s="1" t="s">
        <v>8616</v>
      </c>
      <c r="AJ2428" s="43"/>
      <c r="AK2428" s="324">
        <f t="shared" si="37"/>
        <v>0</v>
      </c>
    </row>
    <row r="2429" spans="31:37">
      <c r="AE2429" t="s">
        <v>8504</v>
      </c>
      <c r="AF2429" s="1" t="s">
        <v>8751</v>
      </c>
      <c r="AG2429" s="1"/>
      <c r="AH2429" s="1">
        <v>0.5</v>
      </c>
      <c r="AI2429" s="1" t="s">
        <v>8616</v>
      </c>
      <c r="AJ2429" s="43"/>
      <c r="AK2429" s="324">
        <f t="shared" si="37"/>
        <v>0</v>
      </c>
    </row>
    <row r="2430" spans="31:37">
      <c r="AE2430" t="s">
        <v>8504</v>
      </c>
      <c r="AF2430" s="1" t="s">
        <v>8752</v>
      </c>
      <c r="AG2430" s="1"/>
      <c r="AH2430" s="1">
        <v>7</v>
      </c>
      <c r="AI2430" s="1" t="s">
        <v>8616</v>
      </c>
      <c r="AJ2430" s="43"/>
      <c r="AK2430" s="324">
        <f t="shared" si="37"/>
        <v>0</v>
      </c>
    </row>
    <row r="2431" spans="31:37">
      <c r="AE2431" t="s">
        <v>8504</v>
      </c>
      <c r="AF2431" s="1" t="s">
        <v>8753</v>
      </c>
      <c r="AG2431" s="1"/>
      <c r="AH2431" s="1">
        <v>8</v>
      </c>
      <c r="AI2431" s="1" t="s">
        <v>8616</v>
      </c>
      <c r="AJ2431" s="43"/>
      <c r="AK2431" s="324">
        <f t="shared" si="37"/>
        <v>0</v>
      </c>
    </row>
    <row r="2432" spans="31:37">
      <c r="AE2432" t="s">
        <v>8504</v>
      </c>
      <c r="AF2432" s="1" t="s">
        <v>8754</v>
      </c>
      <c r="AG2432" s="1"/>
      <c r="AH2432" s="1"/>
      <c r="AI2432" s="1"/>
      <c r="AJ2432" s="43"/>
      <c r="AK2432" s="324">
        <f t="shared" si="37"/>
        <v>0</v>
      </c>
    </row>
    <row r="2433" spans="31:37">
      <c r="AE2433" t="s">
        <v>8504</v>
      </c>
      <c r="AF2433" s="1" t="s">
        <v>8755</v>
      </c>
      <c r="AG2433" s="1"/>
      <c r="AH2433" s="1">
        <v>0.6</v>
      </c>
      <c r="AI2433" s="1" t="s">
        <v>8652</v>
      </c>
      <c r="AJ2433" s="43"/>
      <c r="AK2433" s="324">
        <f t="shared" si="37"/>
        <v>0</v>
      </c>
    </row>
    <row r="2434" spans="31:37">
      <c r="AE2434" t="s">
        <v>8504</v>
      </c>
      <c r="AF2434" s="1" t="s">
        <v>8756</v>
      </c>
      <c r="AG2434" s="1"/>
      <c r="AH2434" s="1">
        <v>0.5</v>
      </c>
      <c r="AI2434" s="1" t="s">
        <v>8652</v>
      </c>
      <c r="AJ2434" s="43"/>
      <c r="AK2434" s="324">
        <f t="shared" si="37"/>
        <v>0</v>
      </c>
    </row>
    <row r="2435" spans="31:37">
      <c r="AE2435" t="s">
        <v>8504</v>
      </c>
      <c r="AF2435" s="1" t="s">
        <v>8757</v>
      </c>
      <c r="AG2435" s="1"/>
      <c r="AH2435" s="1">
        <v>0.7</v>
      </c>
      <c r="AI2435" s="1" t="s">
        <v>8652</v>
      </c>
      <c r="AJ2435" s="43"/>
      <c r="AK2435" s="324">
        <f t="shared" si="37"/>
        <v>0</v>
      </c>
    </row>
    <row r="2436" spans="31:37">
      <c r="AE2436" t="s">
        <v>8504</v>
      </c>
      <c r="AF2436" s="1" t="s">
        <v>8758</v>
      </c>
      <c r="AG2436" s="1"/>
      <c r="AH2436" s="1">
        <v>0.6</v>
      </c>
      <c r="AI2436" s="1" t="s">
        <v>8652</v>
      </c>
      <c r="AJ2436" s="43"/>
      <c r="AK2436" s="324">
        <f t="shared" ref="AK2436:AK2499" si="38">AJ2436*AH2436</f>
        <v>0</v>
      </c>
    </row>
    <row r="2437" spans="31:37">
      <c r="AE2437" t="s">
        <v>8504</v>
      </c>
      <c r="AF2437" s="1" t="s">
        <v>8759</v>
      </c>
      <c r="AG2437" s="1"/>
      <c r="AH2437" s="1">
        <v>0.3</v>
      </c>
      <c r="AI2437" s="1" t="s">
        <v>8652</v>
      </c>
      <c r="AJ2437" s="43"/>
      <c r="AK2437" s="324">
        <f t="shared" si="38"/>
        <v>0</v>
      </c>
    </row>
    <row r="2438" spans="31:37">
      <c r="AE2438" t="s">
        <v>8504</v>
      </c>
      <c r="AF2438" s="1" t="s">
        <v>8760</v>
      </c>
      <c r="AG2438" s="1"/>
      <c r="AH2438" s="1">
        <v>0.6</v>
      </c>
      <c r="AI2438" s="1" t="s">
        <v>8652</v>
      </c>
      <c r="AJ2438" s="43"/>
      <c r="AK2438" s="324">
        <f t="shared" si="38"/>
        <v>0</v>
      </c>
    </row>
    <row r="2439" spans="31:37">
      <c r="AE2439" t="s">
        <v>8504</v>
      </c>
      <c r="AF2439" s="1" t="s">
        <v>8761</v>
      </c>
      <c r="AG2439" s="1"/>
      <c r="AH2439" s="1">
        <v>1</v>
      </c>
      <c r="AI2439" s="1" t="s">
        <v>8652</v>
      </c>
      <c r="AJ2439" s="43"/>
      <c r="AK2439" s="324">
        <f t="shared" si="38"/>
        <v>0</v>
      </c>
    </row>
    <row r="2440" spans="31:37">
      <c r="AE2440" t="s">
        <v>8504</v>
      </c>
      <c r="AF2440" s="1" t="s">
        <v>8762</v>
      </c>
      <c r="AG2440" s="1"/>
      <c r="AH2440" s="1">
        <v>2</v>
      </c>
      <c r="AI2440" s="1" t="s">
        <v>8652</v>
      </c>
      <c r="AJ2440" s="43"/>
      <c r="AK2440" s="324">
        <f t="shared" si="38"/>
        <v>0</v>
      </c>
    </row>
    <row r="2441" spans="31:37">
      <c r="AE2441" t="s">
        <v>8504</v>
      </c>
      <c r="AF2441" s="1" t="s">
        <v>8763</v>
      </c>
      <c r="AG2441" s="1"/>
      <c r="AH2441" s="1">
        <v>10</v>
      </c>
      <c r="AI2441" s="1" t="s">
        <v>8652</v>
      </c>
      <c r="AJ2441" s="43"/>
      <c r="AK2441" s="324">
        <f t="shared" si="38"/>
        <v>0</v>
      </c>
    </row>
    <row r="2442" spans="31:37">
      <c r="AE2442" t="s">
        <v>8504</v>
      </c>
      <c r="AF2442" s="1" t="s">
        <v>8764</v>
      </c>
      <c r="AG2442" s="1"/>
      <c r="AH2442" s="1">
        <v>10</v>
      </c>
      <c r="AI2442" s="1" t="s">
        <v>8652</v>
      </c>
      <c r="AJ2442" s="43"/>
      <c r="AK2442" s="324">
        <f t="shared" si="38"/>
        <v>0</v>
      </c>
    </row>
    <row r="2443" spans="31:37">
      <c r="AE2443" t="s">
        <v>8504</v>
      </c>
      <c r="AF2443" s="1" t="s">
        <v>8765</v>
      </c>
      <c r="AG2443" s="1"/>
      <c r="AH2443" s="1">
        <v>0.1</v>
      </c>
      <c r="AI2443" s="1" t="s">
        <v>8652</v>
      </c>
      <c r="AJ2443" s="43"/>
      <c r="AK2443" s="324">
        <f t="shared" si="38"/>
        <v>0</v>
      </c>
    </row>
    <row r="2444" spans="31:37">
      <c r="AE2444" t="s">
        <v>8504</v>
      </c>
      <c r="AF2444" s="1" t="s">
        <v>8766</v>
      </c>
      <c r="AG2444" s="1"/>
      <c r="AH2444" s="1">
        <v>0.1</v>
      </c>
      <c r="AI2444" s="1" t="s">
        <v>8652</v>
      </c>
      <c r="AJ2444" s="43"/>
      <c r="AK2444" s="324">
        <f t="shared" si="38"/>
        <v>0</v>
      </c>
    </row>
    <row r="2445" spans="31:37">
      <c r="AE2445" t="s">
        <v>8504</v>
      </c>
      <c r="AF2445" s="1" t="s">
        <v>8767</v>
      </c>
      <c r="AG2445" s="1"/>
      <c r="AH2445" s="1">
        <v>0.5</v>
      </c>
      <c r="AI2445" s="1" t="s">
        <v>8652</v>
      </c>
      <c r="AJ2445" s="43"/>
      <c r="AK2445" s="324">
        <f t="shared" si="38"/>
        <v>0</v>
      </c>
    </row>
    <row r="2446" spans="31:37">
      <c r="AE2446" t="s">
        <v>8504</v>
      </c>
      <c r="AF2446" s="1" t="s">
        <v>8768</v>
      </c>
      <c r="AG2446" s="1"/>
      <c r="AH2446" s="1">
        <v>0.6</v>
      </c>
      <c r="AI2446" s="1" t="s">
        <v>8652</v>
      </c>
      <c r="AJ2446" s="43"/>
      <c r="AK2446" s="324">
        <f t="shared" si="38"/>
        <v>0</v>
      </c>
    </row>
    <row r="2447" spans="31:37">
      <c r="AE2447" t="s">
        <v>8504</v>
      </c>
      <c r="AF2447" s="1" t="s">
        <v>8769</v>
      </c>
      <c r="AG2447" s="1"/>
      <c r="AH2447" s="1">
        <v>2</v>
      </c>
      <c r="AI2447" s="1" t="s">
        <v>8652</v>
      </c>
      <c r="AJ2447" s="43"/>
      <c r="AK2447" s="324">
        <f t="shared" si="38"/>
        <v>0</v>
      </c>
    </row>
    <row r="2448" spans="31:37">
      <c r="AE2448" t="s">
        <v>8504</v>
      </c>
      <c r="AF2448" s="1" t="s">
        <v>8770</v>
      </c>
      <c r="AG2448" s="1"/>
      <c r="AH2448" s="1">
        <v>0.5</v>
      </c>
      <c r="AI2448" s="1" t="s">
        <v>8652</v>
      </c>
      <c r="AJ2448" s="43"/>
      <c r="AK2448" s="324">
        <f t="shared" si="38"/>
        <v>0</v>
      </c>
    </row>
    <row r="2449" spans="31:37">
      <c r="AE2449" t="s">
        <v>8504</v>
      </c>
      <c r="AF2449" s="1" t="s">
        <v>8771</v>
      </c>
      <c r="AG2449" s="1"/>
      <c r="AH2449" s="1">
        <v>0.2</v>
      </c>
      <c r="AI2449" s="1" t="s">
        <v>8652</v>
      </c>
      <c r="AJ2449" s="43"/>
      <c r="AK2449" s="324">
        <f t="shared" si="38"/>
        <v>0</v>
      </c>
    </row>
    <row r="2450" spans="31:37">
      <c r="AE2450" t="s">
        <v>8504</v>
      </c>
      <c r="AF2450" s="1" t="s">
        <v>8772</v>
      </c>
      <c r="AG2450" s="1"/>
      <c r="AH2450" s="1">
        <v>0.7</v>
      </c>
      <c r="AI2450" s="1" t="s">
        <v>8652</v>
      </c>
      <c r="AJ2450" s="43"/>
      <c r="AK2450" s="324">
        <f t="shared" si="38"/>
        <v>0</v>
      </c>
    </row>
    <row r="2451" spans="31:37">
      <c r="AE2451" t="s">
        <v>8504</v>
      </c>
      <c r="AF2451" s="1" t="s">
        <v>8773</v>
      </c>
      <c r="AG2451" s="1"/>
      <c r="AH2451" s="1">
        <v>1</v>
      </c>
      <c r="AI2451" s="1" t="s">
        <v>8652</v>
      </c>
      <c r="AJ2451" s="43"/>
      <c r="AK2451" s="324">
        <f t="shared" si="38"/>
        <v>0</v>
      </c>
    </row>
    <row r="2452" spans="31:37">
      <c r="AE2452" t="s">
        <v>8504</v>
      </c>
      <c r="AF2452" s="1" t="s">
        <v>8774</v>
      </c>
      <c r="AG2452" s="1"/>
      <c r="AH2452" s="1">
        <v>0.5</v>
      </c>
      <c r="AI2452" s="1" t="s">
        <v>8652</v>
      </c>
      <c r="AJ2452" s="43"/>
      <c r="AK2452" s="324">
        <f t="shared" si="38"/>
        <v>0</v>
      </c>
    </row>
    <row r="2453" spans="31:37">
      <c r="AE2453" t="s">
        <v>8504</v>
      </c>
      <c r="AF2453" s="1" t="s">
        <v>8775</v>
      </c>
      <c r="AG2453" s="1"/>
      <c r="AH2453" s="1">
        <v>0.7</v>
      </c>
      <c r="AI2453" s="1" t="s">
        <v>8652</v>
      </c>
      <c r="AJ2453" s="43"/>
      <c r="AK2453" s="324">
        <f t="shared" si="38"/>
        <v>0</v>
      </c>
    </row>
    <row r="2454" spans="31:37">
      <c r="AE2454" t="s">
        <v>8504</v>
      </c>
      <c r="AF2454" s="1" t="s">
        <v>8776</v>
      </c>
      <c r="AG2454" s="1"/>
      <c r="AH2454" s="1">
        <v>1</v>
      </c>
      <c r="AI2454" s="1" t="s">
        <v>8652</v>
      </c>
      <c r="AJ2454" s="43"/>
      <c r="AK2454" s="324">
        <f t="shared" si="38"/>
        <v>0</v>
      </c>
    </row>
    <row r="2455" spans="31:37">
      <c r="AE2455" t="s">
        <v>8504</v>
      </c>
      <c r="AF2455" s="1" t="s">
        <v>8777</v>
      </c>
      <c r="AG2455" s="1"/>
      <c r="AH2455" s="1">
        <v>0.3</v>
      </c>
      <c r="AI2455" s="1" t="s">
        <v>8652</v>
      </c>
      <c r="AJ2455" s="43"/>
      <c r="AK2455" s="324">
        <f t="shared" si="38"/>
        <v>0</v>
      </c>
    </row>
    <row r="2456" spans="31:37">
      <c r="AE2456" t="s">
        <v>8504</v>
      </c>
      <c r="AF2456" s="1" t="s">
        <v>8778</v>
      </c>
      <c r="AG2456" s="1"/>
      <c r="AH2456" s="1">
        <v>0.3</v>
      </c>
      <c r="AI2456" s="1" t="s">
        <v>8652</v>
      </c>
      <c r="AJ2456" s="43"/>
      <c r="AK2456" s="324">
        <f t="shared" si="38"/>
        <v>0</v>
      </c>
    </row>
    <row r="2457" spans="31:37">
      <c r="AE2457" t="s">
        <v>8504</v>
      </c>
      <c r="AF2457" s="1" t="s">
        <v>8779</v>
      </c>
      <c r="AG2457" s="1"/>
      <c r="AH2457" s="1">
        <v>0.5</v>
      </c>
      <c r="AI2457" s="1" t="s">
        <v>8652</v>
      </c>
      <c r="AJ2457" s="43"/>
      <c r="AK2457" s="324">
        <f t="shared" si="38"/>
        <v>0</v>
      </c>
    </row>
    <row r="2458" spans="31:37">
      <c r="AE2458" t="s">
        <v>8504</v>
      </c>
      <c r="AF2458" s="1" t="s">
        <v>8780</v>
      </c>
      <c r="AG2458" s="1"/>
      <c r="AH2458" s="1">
        <v>0.4</v>
      </c>
      <c r="AI2458" s="1" t="s">
        <v>8652</v>
      </c>
      <c r="AJ2458" s="43"/>
      <c r="AK2458" s="324">
        <f t="shared" si="38"/>
        <v>0</v>
      </c>
    </row>
    <row r="2459" spans="31:37">
      <c r="AE2459" t="s">
        <v>8504</v>
      </c>
      <c r="AF2459" s="1" t="s">
        <v>8781</v>
      </c>
      <c r="AG2459" s="1"/>
      <c r="AH2459" s="1">
        <v>5</v>
      </c>
      <c r="AI2459" s="1" t="s">
        <v>8652</v>
      </c>
      <c r="AJ2459" s="43"/>
      <c r="AK2459" s="324">
        <f t="shared" si="38"/>
        <v>0</v>
      </c>
    </row>
    <row r="2460" spans="31:37">
      <c r="AE2460" t="s">
        <v>8504</v>
      </c>
      <c r="AF2460" s="1" t="s">
        <v>8782</v>
      </c>
      <c r="AG2460" s="1"/>
      <c r="AH2460" s="1">
        <v>0.4</v>
      </c>
      <c r="AI2460" s="1" t="s">
        <v>8652</v>
      </c>
      <c r="AJ2460" s="43"/>
      <c r="AK2460" s="324">
        <f t="shared" si="38"/>
        <v>0</v>
      </c>
    </row>
    <row r="2461" spans="31:37">
      <c r="AE2461" t="s">
        <v>8504</v>
      </c>
      <c r="AF2461" s="1" t="s">
        <v>8783</v>
      </c>
      <c r="AG2461" s="1"/>
      <c r="AH2461" s="1">
        <v>0.2</v>
      </c>
      <c r="AI2461" s="1" t="s">
        <v>8652</v>
      </c>
      <c r="AJ2461" s="43"/>
      <c r="AK2461" s="324">
        <f t="shared" si="38"/>
        <v>0</v>
      </c>
    </row>
    <row r="2462" spans="31:37">
      <c r="AE2462" t="s">
        <v>8504</v>
      </c>
      <c r="AF2462" s="1" t="s">
        <v>8784</v>
      </c>
      <c r="AG2462" s="1"/>
      <c r="AH2462" s="1">
        <v>0.5</v>
      </c>
      <c r="AI2462" s="1" t="s">
        <v>8652</v>
      </c>
      <c r="AJ2462" s="43"/>
      <c r="AK2462" s="324">
        <f t="shared" si="38"/>
        <v>0</v>
      </c>
    </row>
    <row r="2463" spans="31:37">
      <c r="AE2463" t="s">
        <v>8504</v>
      </c>
      <c r="AF2463" s="1" t="s">
        <v>8785</v>
      </c>
      <c r="AG2463" s="1"/>
      <c r="AH2463" s="1">
        <v>0.4</v>
      </c>
      <c r="AI2463" s="1" t="s">
        <v>8652</v>
      </c>
      <c r="AJ2463" s="43"/>
      <c r="AK2463" s="324">
        <f t="shared" si="38"/>
        <v>0</v>
      </c>
    </row>
    <row r="2464" spans="31:37">
      <c r="AE2464" t="s">
        <v>8504</v>
      </c>
      <c r="AF2464" s="1" t="s">
        <v>8786</v>
      </c>
      <c r="AG2464" s="1"/>
      <c r="AH2464" s="1">
        <v>1</v>
      </c>
      <c r="AI2464" s="1" t="s">
        <v>8652</v>
      </c>
      <c r="AJ2464" s="43"/>
      <c r="AK2464" s="324">
        <f t="shared" si="38"/>
        <v>0</v>
      </c>
    </row>
    <row r="2465" spans="31:37">
      <c r="AE2465" t="s">
        <v>8504</v>
      </c>
      <c r="AF2465" s="1" t="s">
        <v>8787</v>
      </c>
      <c r="AG2465" s="1"/>
      <c r="AH2465" s="1">
        <v>20</v>
      </c>
      <c r="AI2465" s="1" t="s">
        <v>8652</v>
      </c>
      <c r="AJ2465" s="43"/>
      <c r="AK2465" s="324">
        <f t="shared" si="38"/>
        <v>0</v>
      </c>
    </row>
    <row r="2466" spans="31:37">
      <c r="AE2466" t="s">
        <v>8504</v>
      </c>
      <c r="AF2466" s="1" t="s">
        <v>8788</v>
      </c>
      <c r="AG2466" s="1"/>
      <c r="AH2466" s="1">
        <v>15</v>
      </c>
      <c r="AI2466" s="1" t="s">
        <v>8652</v>
      </c>
      <c r="AJ2466" s="43"/>
      <c r="AK2466" s="324">
        <f t="shared" si="38"/>
        <v>0</v>
      </c>
    </row>
    <row r="2467" spans="31:37">
      <c r="AE2467" t="s">
        <v>8504</v>
      </c>
      <c r="AF2467" s="1" t="s">
        <v>8789</v>
      </c>
      <c r="AG2467" s="1"/>
      <c r="AH2467" s="1">
        <v>1</v>
      </c>
      <c r="AI2467" s="1" t="s">
        <v>8652</v>
      </c>
      <c r="AJ2467" s="43"/>
      <c r="AK2467" s="324">
        <f t="shared" si="38"/>
        <v>0</v>
      </c>
    </row>
    <row r="2468" spans="31:37">
      <c r="AE2468" t="s">
        <v>8504</v>
      </c>
      <c r="AF2468" s="1" t="s">
        <v>8790</v>
      </c>
      <c r="AG2468" s="1"/>
      <c r="AH2468" s="1">
        <v>0.4</v>
      </c>
      <c r="AI2468" s="1" t="s">
        <v>8652</v>
      </c>
      <c r="AJ2468" s="43"/>
      <c r="AK2468" s="324">
        <f t="shared" si="38"/>
        <v>0</v>
      </c>
    </row>
    <row r="2469" spans="31:37">
      <c r="AE2469" t="s">
        <v>8504</v>
      </c>
      <c r="AF2469" s="1" t="s">
        <v>8791</v>
      </c>
      <c r="AG2469" s="1"/>
      <c r="AH2469" s="1">
        <v>0.5</v>
      </c>
      <c r="AI2469" s="1" t="s">
        <v>8652</v>
      </c>
      <c r="AJ2469" s="43"/>
      <c r="AK2469" s="324">
        <f t="shared" si="38"/>
        <v>0</v>
      </c>
    </row>
    <row r="2470" spans="31:37">
      <c r="AE2470" t="s">
        <v>8504</v>
      </c>
      <c r="AF2470" s="1" t="s">
        <v>8792</v>
      </c>
      <c r="AG2470" s="1"/>
      <c r="AH2470" s="1">
        <v>0.5</v>
      </c>
      <c r="AI2470" s="1" t="s">
        <v>8652</v>
      </c>
      <c r="AJ2470" s="43"/>
      <c r="AK2470" s="324">
        <f t="shared" si="38"/>
        <v>0</v>
      </c>
    </row>
    <row r="2471" spans="31:37">
      <c r="AE2471" t="s">
        <v>8504</v>
      </c>
      <c r="AF2471" s="1" t="s">
        <v>8793</v>
      </c>
      <c r="AG2471" s="1"/>
      <c r="AH2471" s="1"/>
      <c r="AI2471" s="1"/>
      <c r="AJ2471" s="43"/>
      <c r="AK2471" s="324">
        <f t="shared" si="38"/>
        <v>0</v>
      </c>
    </row>
    <row r="2472" spans="31:37">
      <c r="AE2472" t="s">
        <v>8504</v>
      </c>
      <c r="AF2472" s="1" t="s">
        <v>8794</v>
      </c>
      <c r="AG2472" s="1"/>
      <c r="AH2472" s="1">
        <v>3</v>
      </c>
      <c r="AI2472" s="1" t="s">
        <v>8616</v>
      </c>
      <c r="AJ2472" s="43"/>
      <c r="AK2472" s="324">
        <f t="shared" si="38"/>
        <v>0</v>
      </c>
    </row>
    <row r="2473" spans="31:37">
      <c r="AE2473" t="s">
        <v>8504</v>
      </c>
      <c r="AF2473" s="1" t="s">
        <v>8795</v>
      </c>
      <c r="AG2473" s="1"/>
      <c r="AH2473" s="1">
        <v>5</v>
      </c>
      <c r="AI2473" s="1" t="s">
        <v>8616</v>
      </c>
      <c r="AJ2473" s="43"/>
      <c r="AK2473" s="324">
        <f t="shared" si="38"/>
        <v>0</v>
      </c>
    </row>
    <row r="2474" spans="31:37">
      <c r="AE2474" t="s">
        <v>8504</v>
      </c>
      <c r="AF2474" s="1" t="s">
        <v>8796</v>
      </c>
      <c r="AG2474" s="1"/>
      <c r="AH2474" s="1">
        <v>7</v>
      </c>
      <c r="AI2474" s="1" t="s">
        <v>8616</v>
      </c>
      <c r="AJ2474" s="43"/>
      <c r="AK2474" s="324">
        <f t="shared" si="38"/>
        <v>0</v>
      </c>
    </row>
    <row r="2475" spans="31:37">
      <c r="AE2475" t="s">
        <v>8504</v>
      </c>
      <c r="AF2475" s="1" t="s">
        <v>8797</v>
      </c>
      <c r="AG2475" s="1"/>
      <c r="AH2475" s="1">
        <v>2</v>
      </c>
      <c r="AI2475" s="1" t="s">
        <v>8616</v>
      </c>
      <c r="AJ2475" s="43"/>
      <c r="AK2475" s="324">
        <f t="shared" si="38"/>
        <v>0</v>
      </c>
    </row>
    <row r="2476" spans="31:37">
      <c r="AE2476" t="s">
        <v>8504</v>
      </c>
      <c r="AF2476" s="1" t="s">
        <v>8798</v>
      </c>
      <c r="AG2476" s="1"/>
      <c r="AH2476" s="1">
        <v>4</v>
      </c>
      <c r="AI2476" s="1" t="s">
        <v>8616</v>
      </c>
      <c r="AJ2476" s="43"/>
      <c r="AK2476" s="324">
        <f t="shared" si="38"/>
        <v>0</v>
      </c>
    </row>
    <row r="2477" spans="31:37">
      <c r="AE2477" t="s">
        <v>8504</v>
      </c>
      <c r="AF2477" s="1" t="s">
        <v>8799</v>
      </c>
      <c r="AG2477" s="1"/>
      <c r="AH2477" s="1">
        <v>42</v>
      </c>
      <c r="AI2477" s="1" t="s">
        <v>8616</v>
      </c>
      <c r="AJ2477" s="43"/>
      <c r="AK2477" s="324">
        <f t="shared" si="38"/>
        <v>0</v>
      </c>
    </row>
    <row r="2478" spans="31:37">
      <c r="AE2478" t="s">
        <v>8504</v>
      </c>
      <c r="AF2478" s="1" t="s">
        <v>8800</v>
      </c>
      <c r="AG2478" s="1"/>
      <c r="AH2478" s="1">
        <v>30</v>
      </c>
      <c r="AI2478" s="1" t="s">
        <v>8616</v>
      </c>
      <c r="AJ2478" s="43"/>
      <c r="AK2478" s="324">
        <f t="shared" si="38"/>
        <v>0</v>
      </c>
    </row>
    <row r="2479" spans="31:37">
      <c r="AE2479" t="s">
        <v>8504</v>
      </c>
      <c r="AF2479" s="1" t="s">
        <v>8801</v>
      </c>
      <c r="AG2479" s="1"/>
      <c r="AH2479" s="1">
        <v>5</v>
      </c>
      <c r="AI2479" s="1" t="s">
        <v>8616</v>
      </c>
      <c r="AJ2479" s="43"/>
      <c r="AK2479" s="324">
        <f t="shared" si="38"/>
        <v>0</v>
      </c>
    </row>
    <row r="2480" spans="31:37">
      <c r="AE2480" t="s">
        <v>8504</v>
      </c>
      <c r="AF2480" s="1" t="s">
        <v>8802</v>
      </c>
      <c r="AG2480" s="1"/>
      <c r="AH2480" s="1">
        <v>7</v>
      </c>
      <c r="AI2480" s="1" t="s">
        <v>8616</v>
      </c>
      <c r="AJ2480" s="43"/>
      <c r="AK2480" s="324">
        <f t="shared" si="38"/>
        <v>0</v>
      </c>
    </row>
    <row r="2481" spans="31:37">
      <c r="AE2481" t="s">
        <v>8504</v>
      </c>
      <c r="AF2481" s="1" t="s">
        <v>8803</v>
      </c>
      <c r="AG2481" s="1"/>
      <c r="AH2481" s="1">
        <v>3</v>
      </c>
      <c r="AI2481" s="1" t="s">
        <v>8616</v>
      </c>
      <c r="AJ2481" s="43"/>
      <c r="AK2481" s="324">
        <f t="shared" si="38"/>
        <v>0</v>
      </c>
    </row>
    <row r="2482" spans="31:37">
      <c r="AE2482" t="s">
        <v>8504</v>
      </c>
      <c r="AF2482" s="1" t="s">
        <v>8804</v>
      </c>
      <c r="AG2482" s="1"/>
      <c r="AH2482" s="1">
        <v>5</v>
      </c>
      <c r="AI2482" s="1" t="s">
        <v>8616</v>
      </c>
      <c r="AJ2482" s="43"/>
      <c r="AK2482" s="324">
        <f t="shared" si="38"/>
        <v>0</v>
      </c>
    </row>
    <row r="2483" spans="31:37">
      <c r="AE2483" t="s">
        <v>8504</v>
      </c>
      <c r="AF2483" s="1" t="s">
        <v>8805</v>
      </c>
      <c r="AG2483" s="1"/>
      <c r="AH2483" s="1">
        <v>4</v>
      </c>
      <c r="AI2483" s="1" t="s">
        <v>8616</v>
      </c>
      <c r="AJ2483" s="43"/>
      <c r="AK2483" s="324">
        <f t="shared" si="38"/>
        <v>0</v>
      </c>
    </row>
    <row r="2484" spans="31:37">
      <c r="AE2484" t="s">
        <v>8504</v>
      </c>
      <c r="AF2484" s="1" t="s">
        <v>8806</v>
      </c>
      <c r="AG2484" s="1"/>
      <c r="AH2484" s="1">
        <v>5</v>
      </c>
      <c r="AI2484" s="1" t="s">
        <v>8616</v>
      </c>
      <c r="AJ2484" s="43"/>
      <c r="AK2484" s="324">
        <f t="shared" si="38"/>
        <v>0</v>
      </c>
    </row>
    <row r="2485" spans="31:37">
      <c r="AE2485" t="s">
        <v>8504</v>
      </c>
      <c r="AF2485" s="1" t="s">
        <v>8807</v>
      </c>
      <c r="AG2485" s="1"/>
      <c r="AH2485" s="1">
        <v>3</v>
      </c>
      <c r="AI2485" s="1" t="s">
        <v>8616</v>
      </c>
      <c r="AJ2485" s="43"/>
      <c r="AK2485" s="324">
        <f t="shared" si="38"/>
        <v>0</v>
      </c>
    </row>
    <row r="2486" spans="31:37">
      <c r="AE2486" t="s">
        <v>8504</v>
      </c>
      <c r="AF2486" s="1" t="s">
        <v>8808</v>
      </c>
      <c r="AG2486" s="1"/>
      <c r="AH2486" s="1">
        <v>1</v>
      </c>
      <c r="AI2486" s="1" t="s">
        <v>8616</v>
      </c>
      <c r="AJ2486" s="43"/>
      <c r="AK2486" s="324">
        <f t="shared" si="38"/>
        <v>0</v>
      </c>
    </row>
    <row r="2487" spans="31:37">
      <c r="AE2487" t="s">
        <v>8504</v>
      </c>
      <c r="AF2487" s="1" t="s">
        <v>8809</v>
      </c>
      <c r="AG2487" s="1"/>
      <c r="AH2487" s="1">
        <v>10</v>
      </c>
      <c r="AI2487" s="1" t="s">
        <v>8616</v>
      </c>
      <c r="AJ2487" s="43"/>
      <c r="AK2487" s="324">
        <f t="shared" si="38"/>
        <v>0</v>
      </c>
    </row>
    <row r="2488" spans="31:37">
      <c r="AE2488" t="s">
        <v>8504</v>
      </c>
      <c r="AF2488" s="1" t="s">
        <v>8810</v>
      </c>
      <c r="AG2488" s="1"/>
      <c r="AH2488" s="1">
        <v>15</v>
      </c>
      <c r="AI2488" s="1" t="s">
        <v>8616</v>
      </c>
      <c r="AJ2488" s="43"/>
      <c r="AK2488" s="324">
        <f t="shared" si="38"/>
        <v>0</v>
      </c>
    </row>
    <row r="2489" spans="31:37">
      <c r="AE2489" t="s">
        <v>8504</v>
      </c>
      <c r="AF2489" s="1" t="s">
        <v>8811</v>
      </c>
      <c r="AG2489" s="1"/>
      <c r="AH2489" s="1">
        <v>4</v>
      </c>
      <c r="AI2489" s="1" t="s">
        <v>8616</v>
      </c>
      <c r="AJ2489" s="43"/>
      <c r="AK2489" s="324">
        <f t="shared" si="38"/>
        <v>0</v>
      </c>
    </row>
    <row r="2490" spans="31:37">
      <c r="AE2490" t="s">
        <v>8504</v>
      </c>
      <c r="AF2490" s="1" t="s">
        <v>8812</v>
      </c>
      <c r="AG2490" s="1"/>
      <c r="AH2490" s="1">
        <v>100</v>
      </c>
      <c r="AI2490" s="1" t="s">
        <v>8616</v>
      </c>
      <c r="AJ2490" s="43"/>
      <c r="AK2490" s="324">
        <f t="shared" si="38"/>
        <v>0</v>
      </c>
    </row>
    <row r="2491" spans="31:37">
      <c r="AE2491" t="s">
        <v>8504</v>
      </c>
      <c r="AF2491" s="1" t="s">
        <v>8813</v>
      </c>
      <c r="AG2491" s="1"/>
      <c r="AH2491" s="1">
        <v>7</v>
      </c>
      <c r="AI2491" s="1" t="s">
        <v>8616</v>
      </c>
      <c r="AJ2491" s="43"/>
      <c r="AK2491" s="324">
        <f t="shared" si="38"/>
        <v>0</v>
      </c>
    </row>
    <row r="2492" spans="31:37">
      <c r="AE2492" t="s">
        <v>8504</v>
      </c>
      <c r="AF2492" s="1" t="s">
        <v>6554</v>
      </c>
      <c r="AG2492" s="1"/>
      <c r="AH2492" s="1"/>
      <c r="AI2492" s="1"/>
      <c r="AJ2492" s="43"/>
      <c r="AK2492" s="324">
        <f t="shared" si="38"/>
        <v>0</v>
      </c>
    </row>
    <row r="2493" spans="31:37">
      <c r="AE2493" t="s">
        <v>8814</v>
      </c>
      <c r="AF2493" s="1" t="s">
        <v>8814</v>
      </c>
      <c r="AG2493" s="1"/>
      <c r="AH2493" s="1"/>
      <c r="AI2493" s="1"/>
      <c r="AJ2493" s="43"/>
      <c r="AK2493" s="324">
        <f t="shared" si="38"/>
        <v>0</v>
      </c>
    </row>
    <row r="2494" spans="31:37">
      <c r="AE2494" t="s">
        <v>8814</v>
      </c>
      <c r="AF2494" s="1" t="s">
        <v>8815</v>
      </c>
      <c r="AG2494" s="1"/>
      <c r="AH2494" s="1">
        <v>1</v>
      </c>
      <c r="AI2494" s="1" t="s">
        <v>8816</v>
      </c>
      <c r="AJ2494" s="43"/>
      <c r="AK2494" s="324">
        <f t="shared" si="38"/>
        <v>0</v>
      </c>
    </row>
    <row r="2495" spans="31:37">
      <c r="AE2495" t="s">
        <v>8814</v>
      </c>
      <c r="AF2495" s="1" t="s">
        <v>8817</v>
      </c>
      <c r="AG2495" s="1"/>
      <c r="AH2495" s="1">
        <v>1.5</v>
      </c>
      <c r="AI2495" s="1" t="s">
        <v>7481</v>
      </c>
      <c r="AJ2495" s="43"/>
      <c r="AK2495" s="324">
        <f t="shared" si="38"/>
        <v>0</v>
      </c>
    </row>
    <row r="2496" spans="31:37">
      <c r="AE2496" t="s">
        <v>8814</v>
      </c>
      <c r="AF2496" s="1" t="s">
        <v>8818</v>
      </c>
      <c r="AG2496" s="1"/>
      <c r="AH2496" s="1">
        <v>1.5</v>
      </c>
      <c r="AI2496" s="1"/>
      <c r="AJ2496" s="43"/>
      <c r="AK2496" s="324">
        <f t="shared" si="38"/>
        <v>0</v>
      </c>
    </row>
    <row r="2497" spans="31:37">
      <c r="AE2497" t="s">
        <v>8814</v>
      </c>
      <c r="AF2497" s="1" t="s">
        <v>8819</v>
      </c>
      <c r="AG2497" s="1"/>
      <c r="AH2497" s="1">
        <v>15</v>
      </c>
      <c r="AI2497" s="1" t="s">
        <v>8616</v>
      </c>
      <c r="AJ2497" s="43"/>
      <c r="AK2497" s="324">
        <f t="shared" si="38"/>
        <v>0</v>
      </c>
    </row>
    <row r="2498" spans="31:37">
      <c r="AE2498" t="s">
        <v>8814</v>
      </c>
      <c r="AF2498" s="1" t="s">
        <v>8820</v>
      </c>
      <c r="AG2498" s="1"/>
      <c r="AH2498" s="1">
        <v>15</v>
      </c>
      <c r="AI2498" s="1" t="s">
        <v>8616</v>
      </c>
      <c r="AJ2498" s="43"/>
      <c r="AK2498" s="324">
        <f t="shared" si="38"/>
        <v>0</v>
      </c>
    </row>
    <row r="2499" spans="31:37">
      <c r="AE2499" t="s">
        <v>8814</v>
      </c>
      <c r="AF2499" s="1" t="s">
        <v>8821</v>
      </c>
      <c r="AG2499" s="1"/>
      <c r="AH2499" s="1">
        <v>15</v>
      </c>
      <c r="AI2499" s="1" t="s">
        <v>8616</v>
      </c>
      <c r="AJ2499" s="43"/>
      <c r="AK2499" s="324">
        <f t="shared" si="38"/>
        <v>0</v>
      </c>
    </row>
    <row r="2500" spans="31:37">
      <c r="AE2500" t="s">
        <v>8814</v>
      </c>
      <c r="AF2500" s="1" t="s">
        <v>8822</v>
      </c>
      <c r="AG2500" s="1"/>
      <c r="AH2500" s="1">
        <v>15</v>
      </c>
      <c r="AI2500" s="1" t="s">
        <v>8616</v>
      </c>
      <c r="AJ2500" s="43"/>
      <c r="AK2500" s="324">
        <f t="shared" ref="AK2500:AK2563" si="39">AJ2500*AH2500</f>
        <v>0</v>
      </c>
    </row>
    <row r="2501" spans="31:37">
      <c r="AE2501" t="s">
        <v>8814</v>
      </c>
      <c r="AF2501" s="1" t="s">
        <v>8823</v>
      </c>
      <c r="AG2501" s="1"/>
      <c r="AH2501" s="1">
        <v>0.1</v>
      </c>
      <c r="AI2501" s="1" t="s">
        <v>7481</v>
      </c>
      <c r="AJ2501" s="43"/>
      <c r="AK2501" s="324">
        <f t="shared" si="39"/>
        <v>0</v>
      </c>
    </row>
    <row r="2502" spans="31:37">
      <c r="AE2502" t="s">
        <v>8814</v>
      </c>
      <c r="AF2502" s="1" t="s">
        <v>8824</v>
      </c>
      <c r="AG2502" s="1"/>
      <c r="AH2502" s="1">
        <v>1</v>
      </c>
      <c r="AI2502" s="1"/>
      <c r="AJ2502" s="43"/>
      <c r="AK2502" s="324">
        <f t="shared" si="39"/>
        <v>0</v>
      </c>
    </row>
    <row r="2503" spans="31:37">
      <c r="AE2503" t="s">
        <v>8814</v>
      </c>
      <c r="AF2503" s="1" t="s">
        <v>8825</v>
      </c>
      <c r="AG2503" s="1"/>
      <c r="AH2503" s="1">
        <v>10</v>
      </c>
      <c r="AI2503" s="1" t="s">
        <v>8826</v>
      </c>
      <c r="AJ2503" s="43"/>
      <c r="AK2503" s="324">
        <f t="shared" si="39"/>
        <v>0</v>
      </c>
    </row>
    <row r="2504" spans="31:37">
      <c r="AE2504" t="s">
        <v>8814</v>
      </c>
      <c r="AF2504" s="1" t="s">
        <v>8827</v>
      </c>
      <c r="AG2504" s="1"/>
      <c r="AH2504" s="1">
        <v>2</v>
      </c>
      <c r="AI2504" s="1" t="s">
        <v>8826</v>
      </c>
      <c r="AJ2504" s="43"/>
      <c r="AK2504" s="324">
        <f t="shared" si="39"/>
        <v>0</v>
      </c>
    </row>
    <row r="2505" spans="31:37">
      <c r="AE2505" t="s">
        <v>8814</v>
      </c>
      <c r="AF2505" s="1" t="s">
        <v>8828</v>
      </c>
      <c r="AG2505" s="1"/>
      <c r="AH2505" s="1">
        <v>0.5</v>
      </c>
      <c r="AI2505" s="1" t="s">
        <v>8829</v>
      </c>
      <c r="AJ2505" s="43"/>
      <c r="AK2505" s="324">
        <f t="shared" si="39"/>
        <v>0</v>
      </c>
    </row>
    <row r="2506" spans="31:37">
      <c r="AE2506" t="s">
        <v>8814</v>
      </c>
      <c r="AF2506" s="1" t="s">
        <v>8830</v>
      </c>
      <c r="AG2506" s="1"/>
      <c r="AH2506" s="1">
        <v>0.5</v>
      </c>
      <c r="AI2506" s="1" t="s">
        <v>8829</v>
      </c>
      <c r="AJ2506" s="43"/>
      <c r="AK2506" s="324">
        <f t="shared" si="39"/>
        <v>0</v>
      </c>
    </row>
    <row r="2507" spans="31:37">
      <c r="AE2507" t="s">
        <v>8814</v>
      </c>
      <c r="AF2507" s="1" t="s">
        <v>8831</v>
      </c>
      <c r="AG2507" s="1"/>
      <c r="AH2507" s="1">
        <v>0.5</v>
      </c>
      <c r="AI2507" s="1" t="s">
        <v>8829</v>
      </c>
      <c r="AJ2507" s="43"/>
      <c r="AK2507" s="324">
        <f t="shared" si="39"/>
        <v>0</v>
      </c>
    </row>
    <row r="2508" spans="31:37">
      <c r="AE2508" t="s">
        <v>8814</v>
      </c>
      <c r="AF2508" s="1" t="s">
        <v>8832</v>
      </c>
      <c r="AG2508" s="1"/>
      <c r="AH2508" s="1">
        <v>0.5</v>
      </c>
      <c r="AI2508" s="1" t="s">
        <v>8829</v>
      </c>
      <c r="AJ2508" s="43"/>
      <c r="AK2508" s="324">
        <f t="shared" si="39"/>
        <v>0</v>
      </c>
    </row>
    <row r="2509" spans="31:37">
      <c r="AE2509" t="s">
        <v>8814</v>
      </c>
      <c r="AF2509" s="1" t="s">
        <v>8833</v>
      </c>
      <c r="AG2509" s="1"/>
      <c r="AH2509" s="1">
        <v>0.5</v>
      </c>
      <c r="AI2509" s="1" t="s">
        <v>8829</v>
      </c>
      <c r="AJ2509" s="43"/>
      <c r="AK2509" s="324">
        <f t="shared" si="39"/>
        <v>0</v>
      </c>
    </row>
    <row r="2510" spans="31:37">
      <c r="AE2510" t="s">
        <v>8814</v>
      </c>
      <c r="AF2510" s="1" t="s">
        <v>8834</v>
      </c>
      <c r="AG2510" s="1"/>
      <c r="AH2510" s="1">
        <v>25</v>
      </c>
      <c r="AI2510" s="1" t="s">
        <v>8835</v>
      </c>
      <c r="AJ2510" s="43"/>
      <c r="AK2510" s="324">
        <f t="shared" si="39"/>
        <v>0</v>
      </c>
    </row>
    <row r="2511" spans="31:37">
      <c r="AE2511" t="s">
        <v>8814</v>
      </c>
      <c r="AF2511" s="1" t="s">
        <v>6554</v>
      </c>
      <c r="AG2511" s="1"/>
      <c r="AH2511" s="1"/>
      <c r="AI2511" s="1"/>
      <c r="AJ2511" s="43"/>
      <c r="AK2511" s="324">
        <f t="shared" si="39"/>
        <v>0</v>
      </c>
    </row>
    <row r="2512" spans="31:37">
      <c r="AE2512" t="s">
        <v>8814</v>
      </c>
      <c r="AF2512" s="1" t="s">
        <v>8836</v>
      </c>
      <c r="AG2512" s="1"/>
      <c r="AH2512" s="1"/>
      <c r="AI2512" s="1"/>
      <c r="AJ2512" s="43"/>
      <c r="AK2512" s="324">
        <f t="shared" si="39"/>
        <v>0</v>
      </c>
    </row>
    <row r="2513" spans="31:37">
      <c r="AE2513" t="s">
        <v>8814</v>
      </c>
      <c r="AF2513" s="1" t="s">
        <v>8837</v>
      </c>
      <c r="AG2513" s="1"/>
      <c r="AH2513" s="1">
        <v>0.4</v>
      </c>
      <c r="AI2513" s="1"/>
      <c r="AJ2513" s="43"/>
      <c r="AK2513" s="324">
        <f t="shared" si="39"/>
        <v>0</v>
      </c>
    </row>
    <row r="2514" spans="31:37">
      <c r="AE2514" t="s">
        <v>8814</v>
      </c>
      <c r="AF2514" s="1" t="s">
        <v>8838</v>
      </c>
      <c r="AG2514" s="1"/>
      <c r="AH2514" s="1">
        <v>1</v>
      </c>
      <c r="AI2514" s="1"/>
      <c r="AJ2514" s="43"/>
      <c r="AK2514" s="324">
        <f t="shared" si="39"/>
        <v>0</v>
      </c>
    </row>
    <row r="2515" spans="31:37">
      <c r="AE2515" t="s">
        <v>8814</v>
      </c>
      <c r="AF2515" s="1" t="s">
        <v>8839</v>
      </c>
      <c r="AG2515" s="1"/>
      <c r="AH2515" s="1">
        <v>0.5</v>
      </c>
      <c r="AI2515" s="1"/>
      <c r="AJ2515" s="43"/>
      <c r="AK2515" s="324">
        <f t="shared" si="39"/>
        <v>0</v>
      </c>
    </row>
    <row r="2516" spans="31:37">
      <c r="AE2516" t="s">
        <v>8814</v>
      </c>
      <c r="AF2516" s="1" t="s">
        <v>8840</v>
      </c>
      <c r="AG2516" s="1"/>
      <c r="AH2516" s="1">
        <v>45</v>
      </c>
      <c r="AI2516" s="1"/>
      <c r="AJ2516" s="43"/>
      <c r="AK2516" s="324">
        <f t="shared" si="39"/>
        <v>0</v>
      </c>
    </row>
    <row r="2517" spans="31:37">
      <c r="AE2517" t="s">
        <v>8814</v>
      </c>
      <c r="AF2517" s="1" t="s">
        <v>8841</v>
      </c>
      <c r="AG2517" s="1"/>
      <c r="AH2517" s="1">
        <v>0.4</v>
      </c>
      <c r="AI2517" s="1"/>
      <c r="AJ2517" s="43"/>
      <c r="AK2517" s="324">
        <f t="shared" si="39"/>
        <v>0</v>
      </c>
    </row>
    <row r="2518" spans="31:37">
      <c r="AE2518" t="s">
        <v>8814</v>
      </c>
      <c r="AF2518" s="1" t="s">
        <v>8842</v>
      </c>
      <c r="AG2518" s="1"/>
      <c r="AH2518" s="1">
        <v>35</v>
      </c>
      <c r="AI2518" s="1"/>
      <c r="AJ2518" s="43"/>
      <c r="AK2518" s="324">
        <f t="shared" si="39"/>
        <v>0</v>
      </c>
    </row>
    <row r="2519" spans="31:37">
      <c r="AE2519" t="s">
        <v>8814</v>
      </c>
      <c r="AF2519" s="1" t="s">
        <v>8843</v>
      </c>
      <c r="AG2519" s="1"/>
      <c r="AH2519" s="1">
        <v>0.6</v>
      </c>
      <c r="AI2519" s="1"/>
      <c r="AJ2519" s="43"/>
      <c r="AK2519" s="324">
        <f t="shared" si="39"/>
        <v>0</v>
      </c>
    </row>
    <row r="2520" spans="31:37">
      <c r="AE2520" t="s">
        <v>8814</v>
      </c>
      <c r="AF2520" s="1" t="s">
        <v>8844</v>
      </c>
      <c r="AG2520" s="1"/>
      <c r="AH2520" s="1">
        <v>0.4</v>
      </c>
      <c r="AI2520" s="1"/>
      <c r="AJ2520" s="43"/>
      <c r="AK2520" s="324">
        <f t="shared" si="39"/>
        <v>0</v>
      </c>
    </row>
    <row r="2521" spans="31:37">
      <c r="AE2521" t="s">
        <v>8814</v>
      </c>
      <c r="AF2521" s="1" t="s">
        <v>8845</v>
      </c>
      <c r="AG2521" s="1"/>
      <c r="AH2521" s="1">
        <v>35</v>
      </c>
      <c r="AI2521" s="1"/>
      <c r="AJ2521" s="43"/>
      <c r="AK2521" s="324">
        <f t="shared" si="39"/>
        <v>0</v>
      </c>
    </row>
    <row r="2522" spans="31:37">
      <c r="AE2522" t="s">
        <v>8814</v>
      </c>
      <c r="AF2522" s="1" t="s">
        <v>8846</v>
      </c>
      <c r="AG2522" s="1"/>
      <c r="AH2522" s="1">
        <v>0.4</v>
      </c>
      <c r="AI2522" s="1"/>
      <c r="AJ2522" s="43"/>
      <c r="AK2522" s="324">
        <f t="shared" si="39"/>
        <v>0</v>
      </c>
    </row>
    <row r="2523" spans="31:37">
      <c r="AE2523" t="s">
        <v>8814</v>
      </c>
      <c r="AF2523" s="1" t="s">
        <v>8847</v>
      </c>
      <c r="AG2523" s="1"/>
      <c r="AH2523" s="1">
        <v>50</v>
      </c>
      <c r="AI2523" s="1"/>
      <c r="AJ2523" s="43"/>
      <c r="AK2523" s="324">
        <f t="shared" si="39"/>
        <v>0</v>
      </c>
    </row>
    <row r="2524" spans="31:37">
      <c r="AE2524" t="s">
        <v>8814</v>
      </c>
      <c r="AF2524" s="1" t="s">
        <v>8848</v>
      </c>
      <c r="AG2524" s="1"/>
      <c r="AH2524" s="1">
        <v>2</v>
      </c>
      <c r="AI2524" s="1"/>
      <c r="AJ2524" s="43"/>
      <c r="AK2524" s="324">
        <f t="shared" si="39"/>
        <v>0</v>
      </c>
    </row>
    <row r="2525" spans="31:37">
      <c r="AE2525" t="s">
        <v>8814</v>
      </c>
      <c r="AF2525" s="1" t="s">
        <v>8849</v>
      </c>
      <c r="AG2525" s="1"/>
      <c r="AH2525" s="1">
        <v>40</v>
      </c>
      <c r="AI2525" s="1"/>
      <c r="AJ2525" s="43"/>
      <c r="AK2525" s="324">
        <f t="shared" si="39"/>
        <v>0</v>
      </c>
    </row>
    <row r="2526" spans="31:37">
      <c r="AE2526" t="s">
        <v>8814</v>
      </c>
      <c r="AF2526" s="1" t="s">
        <v>8850</v>
      </c>
      <c r="AG2526" s="1"/>
      <c r="AH2526" s="1">
        <v>35</v>
      </c>
      <c r="AI2526" s="1"/>
      <c r="AJ2526" s="43"/>
      <c r="AK2526" s="324">
        <f t="shared" si="39"/>
        <v>0</v>
      </c>
    </row>
    <row r="2527" spans="31:37">
      <c r="AE2527" t="s">
        <v>8814</v>
      </c>
      <c r="AF2527" s="1" t="s">
        <v>8851</v>
      </c>
      <c r="AG2527" s="1"/>
      <c r="AH2527" s="1">
        <v>0.5</v>
      </c>
      <c r="AI2527" s="1"/>
      <c r="AJ2527" s="43"/>
      <c r="AK2527" s="324">
        <f t="shared" si="39"/>
        <v>0</v>
      </c>
    </row>
    <row r="2528" spans="31:37">
      <c r="AE2528" t="s">
        <v>8814</v>
      </c>
      <c r="AF2528" s="1" t="s">
        <v>8852</v>
      </c>
      <c r="AG2528" s="1"/>
      <c r="AH2528" s="1">
        <v>55</v>
      </c>
      <c r="AI2528" s="1"/>
      <c r="AJ2528" s="43"/>
      <c r="AK2528" s="324">
        <f t="shared" si="39"/>
        <v>0</v>
      </c>
    </row>
    <row r="2529" spans="31:37">
      <c r="AE2529" t="s">
        <v>8814</v>
      </c>
      <c r="AF2529" s="1" t="s">
        <v>8853</v>
      </c>
      <c r="AG2529" s="1"/>
      <c r="AH2529" s="1">
        <v>0.5</v>
      </c>
      <c r="AI2529" s="1"/>
      <c r="AJ2529" s="43"/>
      <c r="AK2529" s="324">
        <f t="shared" si="39"/>
        <v>0</v>
      </c>
    </row>
    <row r="2530" spans="31:37">
      <c r="AE2530" t="s">
        <v>8814</v>
      </c>
      <c r="AF2530" s="1" t="s">
        <v>8854</v>
      </c>
      <c r="AG2530" s="1"/>
      <c r="AH2530" s="1">
        <v>20</v>
      </c>
      <c r="AI2530" s="1"/>
      <c r="AJ2530" s="43"/>
      <c r="AK2530" s="324">
        <f t="shared" si="39"/>
        <v>0</v>
      </c>
    </row>
    <row r="2531" spans="31:37">
      <c r="AE2531" t="s">
        <v>8814</v>
      </c>
      <c r="AF2531" s="1" t="s">
        <v>8855</v>
      </c>
      <c r="AG2531" s="1"/>
      <c r="AH2531" s="1">
        <v>5</v>
      </c>
      <c r="AI2531" s="1" t="s">
        <v>6994</v>
      </c>
      <c r="AJ2531" s="43"/>
      <c r="AK2531" s="324">
        <f t="shared" si="39"/>
        <v>0</v>
      </c>
    </row>
    <row r="2532" spans="31:37">
      <c r="AE2532" t="s">
        <v>8814</v>
      </c>
      <c r="AF2532" s="1" t="s">
        <v>8856</v>
      </c>
      <c r="AG2532" s="1"/>
      <c r="AH2532" s="1">
        <v>0.6</v>
      </c>
      <c r="AI2532" s="1"/>
      <c r="AJ2532" s="43"/>
      <c r="AK2532" s="324">
        <f t="shared" si="39"/>
        <v>0</v>
      </c>
    </row>
    <row r="2533" spans="31:37">
      <c r="AE2533" t="s">
        <v>8814</v>
      </c>
      <c r="AF2533" s="1" t="s">
        <v>8857</v>
      </c>
      <c r="AG2533" s="1"/>
      <c r="AH2533" s="1">
        <v>0.3</v>
      </c>
      <c r="AI2533" s="1"/>
      <c r="AJ2533" s="43"/>
      <c r="AK2533" s="324">
        <f t="shared" si="39"/>
        <v>0</v>
      </c>
    </row>
    <row r="2534" spans="31:37">
      <c r="AE2534" t="s">
        <v>8814</v>
      </c>
      <c r="AF2534" s="1" t="s">
        <v>8858</v>
      </c>
      <c r="AG2534" s="1"/>
      <c r="AH2534" s="1">
        <v>0.4</v>
      </c>
      <c r="AI2534" s="1"/>
      <c r="AJ2534" s="43"/>
      <c r="AK2534" s="324">
        <f t="shared" si="39"/>
        <v>0</v>
      </c>
    </row>
    <row r="2535" spans="31:37">
      <c r="AE2535" t="s">
        <v>8814</v>
      </c>
      <c r="AF2535" s="1" t="s">
        <v>8859</v>
      </c>
      <c r="AG2535" s="1"/>
      <c r="AH2535" s="1">
        <v>35</v>
      </c>
      <c r="AI2535" s="1"/>
      <c r="AJ2535" s="43"/>
      <c r="AK2535" s="324">
        <f t="shared" si="39"/>
        <v>0</v>
      </c>
    </row>
    <row r="2536" spans="31:37">
      <c r="AE2536" t="s">
        <v>8814</v>
      </c>
      <c r="AF2536" s="1" t="s">
        <v>6554</v>
      </c>
      <c r="AG2536" s="1"/>
      <c r="AH2536" s="1"/>
      <c r="AI2536" s="1"/>
      <c r="AJ2536" s="43"/>
      <c r="AK2536" s="324">
        <f t="shared" si="39"/>
        <v>0</v>
      </c>
    </row>
    <row r="2537" spans="31:37">
      <c r="AE2537" t="s">
        <v>8860</v>
      </c>
      <c r="AF2537" s="1" t="s">
        <v>8860</v>
      </c>
      <c r="AG2537" s="1"/>
      <c r="AH2537" s="1"/>
      <c r="AI2537" s="1"/>
      <c r="AJ2537" s="43"/>
      <c r="AK2537" s="324">
        <f t="shared" si="39"/>
        <v>0</v>
      </c>
    </row>
    <row r="2538" spans="31:37">
      <c r="AE2538" t="s">
        <v>8860</v>
      </c>
      <c r="AF2538" s="1" t="s">
        <v>8861</v>
      </c>
      <c r="AG2538" s="1"/>
      <c r="AH2538" s="1"/>
      <c r="AI2538" s="1"/>
      <c r="AJ2538" s="43"/>
      <c r="AK2538" s="324">
        <f t="shared" si="39"/>
        <v>0</v>
      </c>
    </row>
    <row r="2539" spans="31:37">
      <c r="AE2539" t="s">
        <v>8860</v>
      </c>
      <c r="AF2539" s="1" t="s">
        <v>8862</v>
      </c>
      <c r="AG2539" s="1"/>
      <c r="AH2539" s="1">
        <v>5</v>
      </c>
      <c r="AI2539" s="1"/>
      <c r="AJ2539" s="43"/>
      <c r="AK2539" s="324">
        <f t="shared" si="39"/>
        <v>0</v>
      </c>
    </row>
    <row r="2540" spans="31:37">
      <c r="AE2540" t="s">
        <v>8860</v>
      </c>
      <c r="AF2540" s="1" t="s">
        <v>8863</v>
      </c>
      <c r="AG2540" s="1"/>
      <c r="AH2540" s="1">
        <v>15</v>
      </c>
      <c r="AI2540" s="1"/>
      <c r="AJ2540" s="43"/>
      <c r="AK2540" s="324">
        <f t="shared" si="39"/>
        <v>0</v>
      </c>
    </row>
    <row r="2541" spans="31:37">
      <c r="AE2541" t="s">
        <v>8860</v>
      </c>
      <c r="AF2541" s="1" t="s">
        <v>8864</v>
      </c>
      <c r="AG2541" s="1"/>
      <c r="AH2541" s="1">
        <v>2</v>
      </c>
      <c r="AI2541" s="1"/>
      <c r="AJ2541" s="43"/>
      <c r="AK2541" s="324">
        <f t="shared" si="39"/>
        <v>0</v>
      </c>
    </row>
    <row r="2542" spans="31:37">
      <c r="AE2542" t="s">
        <v>8860</v>
      </c>
      <c r="AF2542" s="1" t="s">
        <v>8865</v>
      </c>
      <c r="AG2542" s="1"/>
      <c r="AH2542" s="1">
        <v>0.3</v>
      </c>
      <c r="AI2542" s="1"/>
      <c r="AJ2542" s="43"/>
      <c r="AK2542" s="324">
        <f t="shared" si="39"/>
        <v>0</v>
      </c>
    </row>
    <row r="2543" spans="31:37">
      <c r="AE2543" t="s">
        <v>8860</v>
      </c>
      <c r="AF2543" s="1" t="s">
        <v>8866</v>
      </c>
      <c r="AG2543" s="1"/>
      <c r="AH2543" s="1">
        <v>30</v>
      </c>
      <c r="AI2543" s="1"/>
      <c r="AJ2543" s="43"/>
      <c r="AK2543" s="324">
        <f t="shared" si="39"/>
        <v>0</v>
      </c>
    </row>
    <row r="2544" spans="31:37">
      <c r="AE2544" t="s">
        <v>8860</v>
      </c>
      <c r="AF2544" s="1" t="s">
        <v>8867</v>
      </c>
      <c r="AG2544" s="1"/>
      <c r="AH2544" s="1">
        <v>2</v>
      </c>
      <c r="AI2544" s="1"/>
      <c r="AJ2544" s="43"/>
      <c r="AK2544" s="324">
        <f t="shared" si="39"/>
        <v>0</v>
      </c>
    </row>
    <row r="2545" spans="31:37">
      <c r="AE2545" t="s">
        <v>8860</v>
      </c>
      <c r="AF2545" s="1" t="s">
        <v>8868</v>
      </c>
      <c r="AG2545" s="1"/>
      <c r="AH2545" s="1">
        <v>6</v>
      </c>
      <c r="AI2545" s="1"/>
      <c r="AJ2545" s="43"/>
      <c r="AK2545" s="324">
        <f t="shared" si="39"/>
        <v>0</v>
      </c>
    </row>
    <row r="2546" spans="31:37">
      <c r="AE2546" t="s">
        <v>8860</v>
      </c>
      <c r="AF2546" s="1" t="s">
        <v>8869</v>
      </c>
      <c r="AG2546" s="1"/>
      <c r="AH2546" s="1">
        <v>0.6</v>
      </c>
      <c r="AI2546" s="1"/>
      <c r="AJ2546" s="43"/>
      <c r="AK2546" s="324">
        <f t="shared" si="39"/>
        <v>0</v>
      </c>
    </row>
    <row r="2547" spans="31:37">
      <c r="AE2547" t="s">
        <v>8860</v>
      </c>
      <c r="AF2547" s="1" t="s">
        <v>8870</v>
      </c>
      <c r="AG2547" s="1"/>
      <c r="AH2547" s="1">
        <v>0.12</v>
      </c>
      <c r="AI2547" s="1"/>
      <c r="AJ2547" s="43"/>
      <c r="AK2547" s="324">
        <f t="shared" si="39"/>
        <v>0</v>
      </c>
    </row>
    <row r="2548" spans="31:37">
      <c r="AE2548" t="s">
        <v>8860</v>
      </c>
      <c r="AF2548" s="1" t="s">
        <v>8871</v>
      </c>
      <c r="AG2548" s="1"/>
      <c r="AH2548" s="1">
        <v>10</v>
      </c>
      <c r="AI2548" s="1"/>
      <c r="AJ2548" s="43"/>
      <c r="AK2548" s="324">
        <f t="shared" si="39"/>
        <v>0</v>
      </c>
    </row>
    <row r="2549" spans="31:37">
      <c r="AE2549" t="s">
        <v>8860</v>
      </c>
      <c r="AF2549" s="1" t="s">
        <v>8872</v>
      </c>
      <c r="AG2549" s="1"/>
      <c r="AH2549" s="1">
        <v>2</v>
      </c>
      <c r="AI2549" s="1"/>
      <c r="AJ2549" s="43"/>
      <c r="AK2549" s="324">
        <f t="shared" si="39"/>
        <v>0</v>
      </c>
    </row>
    <row r="2550" spans="31:37">
      <c r="AE2550" t="s">
        <v>8860</v>
      </c>
      <c r="AF2550" s="1" t="s">
        <v>8873</v>
      </c>
      <c r="AG2550" s="1"/>
      <c r="AH2550" s="1">
        <v>7</v>
      </c>
      <c r="AI2550" s="1"/>
      <c r="AJ2550" s="43"/>
      <c r="AK2550" s="324">
        <f t="shared" si="39"/>
        <v>0</v>
      </c>
    </row>
    <row r="2551" spans="31:37">
      <c r="AE2551" t="s">
        <v>8860</v>
      </c>
      <c r="AF2551" s="1" t="s">
        <v>8874</v>
      </c>
      <c r="AG2551" s="1"/>
      <c r="AH2551" s="1">
        <v>0.8</v>
      </c>
      <c r="AI2551" s="1"/>
      <c r="AJ2551" s="43"/>
      <c r="AK2551" s="324">
        <f t="shared" si="39"/>
        <v>0</v>
      </c>
    </row>
    <row r="2552" spans="31:37">
      <c r="AE2552" t="s">
        <v>8860</v>
      </c>
      <c r="AF2552" s="1" t="s">
        <v>8875</v>
      </c>
      <c r="AG2552" s="1"/>
      <c r="AH2552" s="1">
        <v>0.13999999999999999</v>
      </c>
      <c r="AI2552" s="1"/>
      <c r="AJ2552" s="43"/>
      <c r="AK2552" s="324">
        <f t="shared" si="39"/>
        <v>0</v>
      </c>
    </row>
    <row r="2553" spans="31:37">
      <c r="AE2553" t="s">
        <v>8860</v>
      </c>
      <c r="AF2553" s="1" t="s">
        <v>8876</v>
      </c>
      <c r="AG2553" s="1"/>
      <c r="AH2553" s="1">
        <v>15</v>
      </c>
      <c r="AI2553" s="1"/>
      <c r="AJ2553" s="43"/>
      <c r="AK2553" s="324">
        <f t="shared" si="39"/>
        <v>0</v>
      </c>
    </row>
    <row r="2554" spans="31:37">
      <c r="AE2554" t="s">
        <v>8860</v>
      </c>
      <c r="AF2554" s="1" t="s">
        <v>8877</v>
      </c>
      <c r="AG2554" s="1"/>
      <c r="AH2554" s="1">
        <v>2.5</v>
      </c>
      <c r="AI2554" s="1"/>
      <c r="AJ2554" s="43"/>
      <c r="AK2554" s="324">
        <f t="shared" si="39"/>
        <v>0</v>
      </c>
    </row>
    <row r="2555" spans="31:37">
      <c r="AE2555" t="s">
        <v>8860</v>
      </c>
      <c r="AF2555" s="1" t="s">
        <v>8878</v>
      </c>
      <c r="AG2555" s="1"/>
      <c r="AH2555" s="1">
        <v>8</v>
      </c>
      <c r="AI2555" s="1"/>
      <c r="AJ2555" s="43"/>
      <c r="AK2555" s="324">
        <f t="shared" si="39"/>
        <v>0</v>
      </c>
    </row>
    <row r="2556" spans="31:37">
      <c r="AE2556" t="s">
        <v>8860</v>
      </c>
      <c r="AF2556" s="1" t="s">
        <v>8879</v>
      </c>
      <c r="AG2556" s="1"/>
      <c r="AH2556" s="1">
        <v>1</v>
      </c>
      <c r="AI2556" s="1"/>
      <c r="AJ2556" s="43"/>
      <c r="AK2556" s="324">
        <f t="shared" si="39"/>
        <v>0</v>
      </c>
    </row>
    <row r="2557" spans="31:37">
      <c r="AE2557" t="s">
        <v>8860</v>
      </c>
      <c r="AF2557" s="1" t="s">
        <v>8880</v>
      </c>
      <c r="AG2557" s="1"/>
      <c r="AH2557" s="1">
        <v>0.2</v>
      </c>
      <c r="AI2557" s="1"/>
      <c r="AJ2557" s="43"/>
      <c r="AK2557" s="324">
        <f t="shared" si="39"/>
        <v>0</v>
      </c>
    </row>
    <row r="2558" spans="31:37">
      <c r="AE2558" t="s">
        <v>8860</v>
      </c>
      <c r="AF2558" s="1" t="s">
        <v>8881</v>
      </c>
      <c r="AG2558" s="1"/>
      <c r="AH2558" s="1">
        <v>16</v>
      </c>
      <c r="AI2558" s="1"/>
      <c r="AJ2558" s="43"/>
      <c r="AK2558" s="324">
        <f t="shared" si="39"/>
        <v>0</v>
      </c>
    </row>
    <row r="2559" spans="31:37">
      <c r="AE2559" t="s">
        <v>8860</v>
      </c>
      <c r="AF2559" s="1" t="s">
        <v>8882</v>
      </c>
      <c r="AG2559" s="1"/>
      <c r="AH2559" s="1">
        <v>2.5</v>
      </c>
      <c r="AI2559" s="1"/>
      <c r="AJ2559" s="43"/>
      <c r="AK2559" s="324">
        <f t="shared" si="39"/>
        <v>0</v>
      </c>
    </row>
    <row r="2560" spans="31:37">
      <c r="AE2560" t="s">
        <v>8860</v>
      </c>
      <c r="AF2560" s="1" t="s">
        <v>8883</v>
      </c>
      <c r="AG2560" s="1"/>
      <c r="AH2560" s="1">
        <v>8</v>
      </c>
      <c r="AI2560" s="1"/>
      <c r="AJ2560" s="43"/>
      <c r="AK2560" s="324">
        <f t="shared" si="39"/>
        <v>0</v>
      </c>
    </row>
    <row r="2561" spans="31:37">
      <c r="AE2561" t="s">
        <v>8860</v>
      </c>
      <c r="AF2561" s="1" t="s">
        <v>8884</v>
      </c>
      <c r="AG2561" s="1"/>
      <c r="AH2561" s="1">
        <v>1</v>
      </c>
      <c r="AI2561" s="1"/>
      <c r="AJ2561" s="43"/>
      <c r="AK2561" s="324">
        <f t="shared" si="39"/>
        <v>0</v>
      </c>
    </row>
    <row r="2562" spans="31:37">
      <c r="AE2562" t="s">
        <v>8860</v>
      </c>
      <c r="AF2562" s="1" t="s">
        <v>8885</v>
      </c>
      <c r="AG2562" s="1"/>
      <c r="AH2562" s="1">
        <v>0.2</v>
      </c>
      <c r="AI2562" s="1"/>
      <c r="AJ2562" s="43"/>
      <c r="AK2562" s="324">
        <f t="shared" si="39"/>
        <v>0</v>
      </c>
    </row>
    <row r="2563" spans="31:37">
      <c r="AE2563" t="s">
        <v>8860</v>
      </c>
      <c r="AF2563" s="1" t="s">
        <v>8886</v>
      </c>
      <c r="AG2563" s="1"/>
      <c r="AH2563" s="1">
        <v>16</v>
      </c>
      <c r="AI2563" s="1"/>
      <c r="AJ2563" s="43"/>
      <c r="AK2563" s="324">
        <f t="shared" si="39"/>
        <v>0</v>
      </c>
    </row>
    <row r="2564" spans="31:37">
      <c r="AE2564" t="s">
        <v>8860</v>
      </c>
      <c r="AF2564" s="1" t="s">
        <v>8887</v>
      </c>
      <c r="AG2564" s="1"/>
      <c r="AH2564" s="1">
        <v>2.5</v>
      </c>
      <c r="AI2564" s="1"/>
      <c r="AJ2564" s="43"/>
      <c r="AK2564" s="324">
        <f t="shared" ref="AK2564:AK2627" si="40">AJ2564*AH2564</f>
        <v>0</v>
      </c>
    </row>
    <row r="2565" spans="31:37">
      <c r="AE2565" t="s">
        <v>8860</v>
      </c>
      <c r="AF2565" s="1" t="s">
        <v>8888</v>
      </c>
      <c r="AG2565" s="1"/>
      <c r="AH2565" s="1">
        <v>8</v>
      </c>
      <c r="AI2565" s="1"/>
      <c r="AJ2565" s="43"/>
      <c r="AK2565" s="324">
        <f t="shared" si="40"/>
        <v>0</v>
      </c>
    </row>
    <row r="2566" spans="31:37">
      <c r="AE2566" t="s">
        <v>8860</v>
      </c>
      <c r="AF2566" s="1" t="s">
        <v>8889</v>
      </c>
      <c r="AG2566" s="1"/>
      <c r="AH2566" s="1">
        <v>1</v>
      </c>
      <c r="AI2566" s="1"/>
      <c r="AJ2566" s="43"/>
      <c r="AK2566" s="324">
        <f t="shared" si="40"/>
        <v>0</v>
      </c>
    </row>
    <row r="2567" spans="31:37">
      <c r="AE2567" t="s">
        <v>8860</v>
      </c>
      <c r="AF2567" s="1" t="s">
        <v>8890</v>
      </c>
      <c r="AG2567" s="1"/>
      <c r="AH2567" s="1">
        <v>0.2</v>
      </c>
      <c r="AI2567" s="1"/>
      <c r="AJ2567" s="43"/>
      <c r="AK2567" s="324">
        <f t="shared" si="40"/>
        <v>0</v>
      </c>
    </row>
    <row r="2568" spans="31:37">
      <c r="AE2568" t="s">
        <v>8860</v>
      </c>
      <c r="AF2568" s="1" t="s">
        <v>8891</v>
      </c>
      <c r="AG2568" s="1"/>
      <c r="AH2568" s="1">
        <v>16</v>
      </c>
      <c r="AI2568" s="1"/>
      <c r="AJ2568" s="43"/>
      <c r="AK2568" s="324">
        <f t="shared" si="40"/>
        <v>0</v>
      </c>
    </row>
    <row r="2569" spans="31:37">
      <c r="AE2569" t="s">
        <v>8860</v>
      </c>
      <c r="AF2569" s="1" t="s">
        <v>8892</v>
      </c>
      <c r="AG2569" s="1"/>
      <c r="AH2569" s="1">
        <v>1.2</v>
      </c>
      <c r="AI2569" s="1"/>
      <c r="AJ2569" s="43"/>
      <c r="AK2569" s="324">
        <f t="shared" si="40"/>
        <v>0</v>
      </c>
    </row>
    <row r="2570" spans="31:37">
      <c r="AE2570" t="s">
        <v>8860</v>
      </c>
      <c r="AF2570" s="1" t="s">
        <v>8893</v>
      </c>
      <c r="AG2570" s="1"/>
      <c r="AH2570" s="1">
        <v>4</v>
      </c>
      <c r="AI2570" s="1"/>
      <c r="AJ2570" s="43"/>
      <c r="AK2570" s="324">
        <f t="shared" si="40"/>
        <v>0</v>
      </c>
    </row>
    <row r="2571" spans="31:37">
      <c r="AE2571" t="s">
        <v>8860</v>
      </c>
      <c r="AF2571" s="1" t="s">
        <v>8894</v>
      </c>
      <c r="AG2571" s="1"/>
      <c r="AH2571" s="1">
        <v>0.5</v>
      </c>
      <c r="AI2571" s="1"/>
      <c r="AJ2571" s="43"/>
      <c r="AK2571" s="324">
        <f t="shared" si="40"/>
        <v>0</v>
      </c>
    </row>
    <row r="2572" spans="31:37">
      <c r="AE2572" t="s">
        <v>8860</v>
      </c>
      <c r="AF2572" s="1" t="s">
        <v>8895</v>
      </c>
      <c r="AG2572" s="1"/>
      <c r="AH2572" s="1">
        <v>0.1</v>
      </c>
      <c r="AI2572" s="1"/>
      <c r="AJ2572" s="43"/>
      <c r="AK2572" s="324">
        <f t="shared" si="40"/>
        <v>0</v>
      </c>
    </row>
    <row r="2573" spans="31:37">
      <c r="AE2573" t="s">
        <v>8860</v>
      </c>
      <c r="AF2573" s="1" t="s">
        <v>8896</v>
      </c>
      <c r="AG2573" s="1"/>
      <c r="AH2573" s="1">
        <v>8</v>
      </c>
      <c r="AI2573" s="1"/>
      <c r="AJ2573" s="43"/>
      <c r="AK2573" s="324">
        <f t="shared" si="40"/>
        <v>0</v>
      </c>
    </row>
    <row r="2574" spans="31:37">
      <c r="AE2574" t="s">
        <v>8860</v>
      </c>
      <c r="AF2574" s="1" t="s">
        <v>8897</v>
      </c>
      <c r="AG2574" s="1"/>
      <c r="AH2574" s="1">
        <v>5</v>
      </c>
      <c r="AI2574" s="1"/>
      <c r="AJ2574" s="43"/>
      <c r="AK2574" s="324">
        <f t="shared" si="40"/>
        <v>0</v>
      </c>
    </row>
    <row r="2575" spans="31:37">
      <c r="AE2575" t="s">
        <v>8860</v>
      </c>
      <c r="AF2575" s="1" t="s">
        <v>8898</v>
      </c>
      <c r="AG2575" s="1"/>
      <c r="AH2575" s="1">
        <v>15</v>
      </c>
      <c r="AI2575" s="1"/>
      <c r="AJ2575" s="43"/>
      <c r="AK2575" s="324">
        <f t="shared" si="40"/>
        <v>0</v>
      </c>
    </row>
    <row r="2576" spans="31:37">
      <c r="AE2576" t="s">
        <v>8860</v>
      </c>
      <c r="AF2576" s="1" t="s">
        <v>8899</v>
      </c>
      <c r="AG2576" s="1"/>
      <c r="AH2576" s="1">
        <v>2</v>
      </c>
      <c r="AI2576" s="1"/>
      <c r="AJ2576" s="43"/>
      <c r="AK2576" s="324">
        <f t="shared" si="40"/>
        <v>0</v>
      </c>
    </row>
    <row r="2577" spans="31:37">
      <c r="AE2577" t="s">
        <v>8860</v>
      </c>
      <c r="AF2577" s="1" t="s">
        <v>8900</v>
      </c>
      <c r="AG2577" s="1"/>
      <c r="AH2577" s="1">
        <v>0.3</v>
      </c>
      <c r="AI2577" s="1"/>
      <c r="AJ2577" s="43"/>
      <c r="AK2577" s="324">
        <f t="shared" si="40"/>
        <v>0</v>
      </c>
    </row>
    <row r="2578" spans="31:37">
      <c r="AE2578" t="s">
        <v>8860</v>
      </c>
      <c r="AF2578" s="1" t="s">
        <v>8901</v>
      </c>
      <c r="AG2578" s="1"/>
      <c r="AH2578" s="1">
        <v>30</v>
      </c>
      <c r="AI2578" s="1"/>
      <c r="AJ2578" s="43"/>
      <c r="AK2578" s="324">
        <f t="shared" si="40"/>
        <v>0</v>
      </c>
    </row>
    <row r="2579" spans="31:37">
      <c r="AE2579" t="s">
        <v>8860</v>
      </c>
      <c r="AF2579" s="1" t="s">
        <v>8902</v>
      </c>
      <c r="AG2579" s="1"/>
      <c r="AH2579" s="1">
        <v>3</v>
      </c>
      <c r="AI2579" s="1"/>
      <c r="AJ2579" s="43"/>
      <c r="AK2579" s="324">
        <f t="shared" si="40"/>
        <v>0</v>
      </c>
    </row>
    <row r="2580" spans="31:37">
      <c r="AE2580" t="s">
        <v>8860</v>
      </c>
      <c r="AF2580" s="1" t="s">
        <v>8903</v>
      </c>
      <c r="AG2580" s="1"/>
      <c r="AH2580" s="1">
        <v>7</v>
      </c>
      <c r="AI2580" s="1"/>
      <c r="AJ2580" s="43"/>
      <c r="AK2580" s="324">
        <f t="shared" si="40"/>
        <v>0</v>
      </c>
    </row>
    <row r="2581" spans="31:37">
      <c r="AE2581" t="s">
        <v>8860</v>
      </c>
      <c r="AF2581" s="1" t="s">
        <v>8904</v>
      </c>
      <c r="AG2581" s="1"/>
      <c r="AH2581" s="1">
        <v>1</v>
      </c>
      <c r="AI2581" s="1"/>
      <c r="AJ2581" s="43"/>
      <c r="AK2581" s="324">
        <f t="shared" si="40"/>
        <v>0</v>
      </c>
    </row>
    <row r="2582" spans="31:37">
      <c r="AE2582" t="s">
        <v>8860</v>
      </c>
      <c r="AF2582" s="1" t="s">
        <v>8905</v>
      </c>
      <c r="AG2582" s="1"/>
      <c r="AH2582" s="1">
        <v>0.15</v>
      </c>
      <c r="AI2582" s="1"/>
      <c r="AJ2582" s="43"/>
      <c r="AK2582" s="324">
        <f t="shared" si="40"/>
        <v>0</v>
      </c>
    </row>
    <row r="2583" spans="31:37">
      <c r="AE2583" t="s">
        <v>8860</v>
      </c>
      <c r="AF2583" s="1" t="s">
        <v>8906</v>
      </c>
      <c r="AG2583" s="1"/>
      <c r="AH2583" s="1">
        <v>15</v>
      </c>
      <c r="AI2583" s="1"/>
      <c r="AJ2583" s="43"/>
      <c r="AK2583" s="324">
        <f t="shared" si="40"/>
        <v>0</v>
      </c>
    </row>
    <row r="2584" spans="31:37">
      <c r="AE2584" t="s">
        <v>8860</v>
      </c>
      <c r="AF2584" s="1" t="s">
        <v>8907</v>
      </c>
      <c r="AG2584" s="1"/>
      <c r="AH2584" s="1">
        <v>5</v>
      </c>
      <c r="AI2584" s="1"/>
      <c r="AJ2584" s="43"/>
      <c r="AK2584" s="324">
        <f t="shared" si="40"/>
        <v>0</v>
      </c>
    </row>
    <row r="2585" spans="31:37">
      <c r="AE2585" t="s">
        <v>8860</v>
      </c>
      <c r="AF2585" s="1" t="s">
        <v>8908</v>
      </c>
      <c r="AG2585" s="1"/>
      <c r="AH2585" s="1">
        <v>15</v>
      </c>
      <c r="AI2585" s="1"/>
      <c r="AJ2585" s="43"/>
      <c r="AK2585" s="324">
        <f t="shared" si="40"/>
        <v>0</v>
      </c>
    </row>
    <row r="2586" spans="31:37">
      <c r="AE2586" t="s">
        <v>8860</v>
      </c>
      <c r="AF2586" s="1" t="s">
        <v>8909</v>
      </c>
      <c r="AG2586" s="1"/>
      <c r="AH2586" s="1">
        <v>2</v>
      </c>
      <c r="AI2586" s="1"/>
      <c r="AJ2586" s="43"/>
      <c r="AK2586" s="324">
        <f t="shared" si="40"/>
        <v>0</v>
      </c>
    </row>
    <row r="2587" spans="31:37">
      <c r="AE2587" t="s">
        <v>8860</v>
      </c>
      <c r="AF2587" s="1" t="s">
        <v>8910</v>
      </c>
      <c r="AG2587" s="1"/>
      <c r="AH2587" s="1">
        <v>0.3</v>
      </c>
      <c r="AI2587" s="1"/>
      <c r="AJ2587" s="43"/>
      <c r="AK2587" s="324">
        <f t="shared" si="40"/>
        <v>0</v>
      </c>
    </row>
    <row r="2588" spans="31:37">
      <c r="AE2588" t="s">
        <v>8860</v>
      </c>
      <c r="AF2588" s="1" t="s">
        <v>8911</v>
      </c>
      <c r="AG2588" s="1"/>
      <c r="AH2588" s="1">
        <v>30</v>
      </c>
      <c r="AI2588" s="1"/>
      <c r="AJ2588" s="43"/>
      <c r="AK2588" s="324">
        <f t="shared" si="40"/>
        <v>0</v>
      </c>
    </row>
    <row r="2589" spans="31:37">
      <c r="AE2589" t="s">
        <v>8860</v>
      </c>
      <c r="AF2589" s="1" t="s">
        <v>8912</v>
      </c>
      <c r="AG2589" s="1"/>
      <c r="AH2589" s="1">
        <v>3.5</v>
      </c>
      <c r="AI2589" s="1"/>
      <c r="AJ2589" s="43"/>
      <c r="AK2589" s="324">
        <f t="shared" si="40"/>
        <v>0</v>
      </c>
    </row>
    <row r="2590" spans="31:37">
      <c r="AE2590" t="s">
        <v>8860</v>
      </c>
      <c r="AF2590" s="1" t="s">
        <v>8913</v>
      </c>
      <c r="AG2590" s="1"/>
      <c r="AH2590" s="1">
        <v>9</v>
      </c>
      <c r="AI2590" s="1"/>
      <c r="AJ2590" s="43"/>
      <c r="AK2590" s="324">
        <f t="shared" si="40"/>
        <v>0</v>
      </c>
    </row>
    <row r="2591" spans="31:37">
      <c r="AE2591" t="s">
        <v>8860</v>
      </c>
      <c r="AF2591" s="1" t="s">
        <v>8914</v>
      </c>
      <c r="AG2591" s="1"/>
      <c r="AH2591" s="1">
        <v>1</v>
      </c>
      <c r="AI2591" s="1"/>
      <c r="AJ2591" s="43"/>
      <c r="AK2591" s="324">
        <f t="shared" si="40"/>
        <v>0</v>
      </c>
    </row>
    <row r="2592" spans="31:37">
      <c r="AE2592" t="s">
        <v>8860</v>
      </c>
      <c r="AF2592" s="1" t="s">
        <v>8915</v>
      </c>
      <c r="AG2592" s="1"/>
      <c r="AH2592" s="1">
        <v>0.16999999999999998</v>
      </c>
      <c r="AI2592" s="1"/>
      <c r="AJ2592" s="43"/>
      <c r="AK2592" s="324">
        <f t="shared" si="40"/>
        <v>0</v>
      </c>
    </row>
    <row r="2593" spans="31:37">
      <c r="AE2593" t="s">
        <v>8860</v>
      </c>
      <c r="AF2593" s="1" t="s">
        <v>8916</v>
      </c>
      <c r="AG2593" s="1"/>
      <c r="AH2593" s="1">
        <v>18</v>
      </c>
      <c r="AI2593" s="1"/>
      <c r="AJ2593" s="43"/>
      <c r="AK2593" s="324">
        <f t="shared" si="40"/>
        <v>0</v>
      </c>
    </row>
    <row r="2594" spans="31:37">
      <c r="AE2594" t="s">
        <v>8860</v>
      </c>
      <c r="AF2594" s="1" t="s">
        <v>8917</v>
      </c>
      <c r="AG2594" s="1"/>
      <c r="AH2594" s="1">
        <v>6</v>
      </c>
      <c r="AI2594" s="1"/>
      <c r="AJ2594" s="43"/>
      <c r="AK2594" s="324">
        <f t="shared" si="40"/>
        <v>0</v>
      </c>
    </row>
    <row r="2595" spans="31:37">
      <c r="AE2595" t="s">
        <v>8860</v>
      </c>
      <c r="AF2595" s="1" t="s">
        <v>8918</v>
      </c>
      <c r="AG2595" s="1"/>
      <c r="AH2595" s="1">
        <v>20</v>
      </c>
      <c r="AI2595" s="1"/>
      <c r="AJ2595" s="43"/>
      <c r="AK2595" s="324">
        <f t="shared" si="40"/>
        <v>0</v>
      </c>
    </row>
    <row r="2596" spans="31:37">
      <c r="AE2596" t="s">
        <v>8860</v>
      </c>
      <c r="AF2596" s="1" t="s">
        <v>8919</v>
      </c>
      <c r="AG2596" s="1"/>
      <c r="AH2596" s="1">
        <v>2.5</v>
      </c>
      <c r="AI2596" s="1"/>
      <c r="AJ2596" s="43"/>
      <c r="AK2596" s="324">
        <f t="shared" si="40"/>
        <v>0</v>
      </c>
    </row>
    <row r="2597" spans="31:37">
      <c r="AE2597" t="s">
        <v>8860</v>
      </c>
      <c r="AF2597" s="1" t="s">
        <v>8920</v>
      </c>
      <c r="AG2597" s="1"/>
      <c r="AH2597" s="1">
        <v>0.35</v>
      </c>
      <c r="AI2597" s="1"/>
      <c r="AJ2597" s="43"/>
      <c r="AK2597" s="324">
        <f t="shared" si="40"/>
        <v>0</v>
      </c>
    </row>
    <row r="2598" spans="31:37">
      <c r="AE2598" t="s">
        <v>8860</v>
      </c>
      <c r="AF2598" s="1" t="s">
        <v>8921</v>
      </c>
      <c r="AG2598" s="1"/>
      <c r="AH2598" s="1">
        <v>50</v>
      </c>
      <c r="AI2598" s="1"/>
      <c r="AJ2598" s="43"/>
      <c r="AK2598" s="324">
        <f t="shared" si="40"/>
        <v>0</v>
      </c>
    </row>
    <row r="2599" spans="31:37">
      <c r="AE2599" t="s">
        <v>8860</v>
      </c>
      <c r="AF2599" s="1" t="s">
        <v>8922</v>
      </c>
      <c r="AG2599" s="1"/>
      <c r="AH2599" s="1"/>
      <c r="AI2599" s="1"/>
      <c r="AJ2599" s="43"/>
      <c r="AK2599" s="324">
        <f t="shared" si="40"/>
        <v>0</v>
      </c>
    </row>
    <row r="2600" spans="31:37">
      <c r="AE2600" t="s">
        <v>8860</v>
      </c>
      <c r="AF2600" s="1" t="s">
        <v>8923</v>
      </c>
      <c r="AG2600" s="1"/>
      <c r="AH2600" s="1">
        <v>1</v>
      </c>
      <c r="AI2600" s="1"/>
      <c r="AJ2600" s="43"/>
      <c r="AK2600" s="324">
        <f t="shared" si="40"/>
        <v>0</v>
      </c>
    </row>
    <row r="2601" spans="31:37">
      <c r="AE2601" t="s">
        <v>8860</v>
      </c>
      <c r="AF2601" s="1" t="s">
        <v>8924</v>
      </c>
      <c r="AG2601" s="1"/>
      <c r="AH2601" s="1">
        <v>3.5</v>
      </c>
      <c r="AI2601" s="1"/>
      <c r="AJ2601" s="43"/>
      <c r="AK2601" s="324">
        <f t="shared" si="40"/>
        <v>0</v>
      </c>
    </row>
    <row r="2602" spans="31:37">
      <c r="AE2602" t="s">
        <v>8860</v>
      </c>
      <c r="AF2602" s="1" t="s">
        <v>8925</v>
      </c>
      <c r="AG2602" s="1"/>
      <c r="AH2602" s="1">
        <v>0.4</v>
      </c>
      <c r="AI2602" s="1"/>
      <c r="AJ2602" s="43"/>
      <c r="AK2602" s="324">
        <f t="shared" si="40"/>
        <v>0</v>
      </c>
    </row>
    <row r="2603" spans="31:37">
      <c r="AE2603" t="s">
        <v>8860</v>
      </c>
      <c r="AF2603" s="1" t="s">
        <v>8926</v>
      </c>
      <c r="AG2603" s="1"/>
      <c r="AH2603" s="1">
        <v>0.1</v>
      </c>
      <c r="AI2603" s="1"/>
      <c r="AJ2603" s="43"/>
      <c r="AK2603" s="324">
        <f t="shared" si="40"/>
        <v>0</v>
      </c>
    </row>
    <row r="2604" spans="31:37">
      <c r="AE2604" t="s">
        <v>8860</v>
      </c>
      <c r="AF2604" s="1" t="s">
        <v>8927</v>
      </c>
      <c r="AG2604" s="1"/>
      <c r="AH2604" s="1">
        <v>8</v>
      </c>
      <c r="AI2604" s="1"/>
      <c r="AJ2604" s="43"/>
      <c r="AK2604" s="324">
        <f t="shared" si="40"/>
        <v>0</v>
      </c>
    </row>
    <row r="2605" spans="31:37">
      <c r="AE2605" t="s">
        <v>8860</v>
      </c>
      <c r="AF2605" s="1" t="s">
        <v>8928</v>
      </c>
      <c r="AG2605" s="1"/>
      <c r="AH2605" s="1">
        <v>5</v>
      </c>
      <c r="AI2605" s="1"/>
      <c r="AJ2605" s="43"/>
      <c r="AK2605" s="324">
        <f t="shared" si="40"/>
        <v>0</v>
      </c>
    </row>
    <row r="2606" spans="31:37">
      <c r="AE2606" t="s">
        <v>8860</v>
      </c>
      <c r="AF2606" s="1" t="s">
        <v>8929</v>
      </c>
      <c r="AG2606" s="1"/>
      <c r="AH2606" s="1">
        <v>15</v>
      </c>
      <c r="AI2606" s="1"/>
      <c r="AJ2606" s="43"/>
      <c r="AK2606" s="324">
        <f t="shared" si="40"/>
        <v>0</v>
      </c>
    </row>
    <row r="2607" spans="31:37">
      <c r="AE2607" t="s">
        <v>8860</v>
      </c>
      <c r="AF2607" s="1" t="s">
        <v>8930</v>
      </c>
      <c r="AG2607" s="1"/>
      <c r="AH2607" s="1">
        <v>2</v>
      </c>
      <c r="AI2607" s="1"/>
      <c r="AJ2607" s="43"/>
      <c r="AK2607" s="324">
        <f t="shared" si="40"/>
        <v>0</v>
      </c>
    </row>
    <row r="2608" spans="31:37">
      <c r="AE2608" t="s">
        <v>8860</v>
      </c>
      <c r="AF2608" s="1" t="s">
        <v>8931</v>
      </c>
      <c r="AG2608" s="1"/>
      <c r="AH2608" s="1">
        <v>0.4</v>
      </c>
      <c r="AI2608" s="1"/>
      <c r="AJ2608" s="43"/>
      <c r="AK2608" s="324">
        <f t="shared" si="40"/>
        <v>0</v>
      </c>
    </row>
    <row r="2609" spans="31:37">
      <c r="AE2609" t="s">
        <v>8860</v>
      </c>
      <c r="AF2609" s="1" t="s">
        <v>8932</v>
      </c>
      <c r="AG2609" s="1"/>
      <c r="AH2609" s="1">
        <v>30</v>
      </c>
      <c r="AI2609" s="1"/>
      <c r="AJ2609" s="43"/>
      <c r="AK2609" s="324">
        <f t="shared" si="40"/>
        <v>0</v>
      </c>
    </row>
    <row r="2610" spans="31:37">
      <c r="AE2610" t="s">
        <v>8860</v>
      </c>
      <c r="AF2610" s="1" t="s">
        <v>8933</v>
      </c>
      <c r="AG2610" s="1"/>
      <c r="AH2610" s="1">
        <v>7</v>
      </c>
      <c r="AI2610" s="1"/>
      <c r="AJ2610" s="43"/>
      <c r="AK2610" s="324">
        <f t="shared" si="40"/>
        <v>0</v>
      </c>
    </row>
    <row r="2611" spans="31:37">
      <c r="AE2611" t="s">
        <v>8860</v>
      </c>
      <c r="AF2611" s="1" t="s">
        <v>8934</v>
      </c>
      <c r="AG2611" s="1"/>
      <c r="AH2611" s="1">
        <v>20</v>
      </c>
      <c r="AI2611" s="1"/>
      <c r="AJ2611" s="43"/>
      <c r="AK2611" s="324">
        <f t="shared" si="40"/>
        <v>0</v>
      </c>
    </row>
    <row r="2612" spans="31:37">
      <c r="AE2612" t="s">
        <v>8860</v>
      </c>
      <c r="AF2612" s="1" t="s">
        <v>8935</v>
      </c>
      <c r="AG2612" s="1"/>
      <c r="AH2612" s="1">
        <v>2.5</v>
      </c>
      <c r="AI2612" s="1"/>
      <c r="AJ2612" s="43"/>
      <c r="AK2612" s="324">
        <f t="shared" si="40"/>
        <v>0</v>
      </c>
    </row>
    <row r="2613" spans="31:37">
      <c r="AE2613" t="s">
        <v>8860</v>
      </c>
      <c r="AF2613" s="1" t="s">
        <v>8936</v>
      </c>
      <c r="AG2613" s="1"/>
      <c r="AH2613" s="1">
        <v>0.5</v>
      </c>
      <c r="AI2613" s="1"/>
      <c r="AJ2613" s="43"/>
      <c r="AK2613" s="324">
        <f t="shared" si="40"/>
        <v>0</v>
      </c>
    </row>
    <row r="2614" spans="31:37">
      <c r="AE2614" t="s">
        <v>8860</v>
      </c>
      <c r="AF2614" s="1" t="s">
        <v>8937</v>
      </c>
      <c r="AG2614" s="1"/>
      <c r="AH2614" s="1">
        <v>40</v>
      </c>
      <c r="AI2614" s="1"/>
      <c r="AJ2614" s="43"/>
      <c r="AK2614" s="324">
        <f t="shared" si="40"/>
        <v>0</v>
      </c>
    </row>
    <row r="2615" spans="31:37">
      <c r="AE2615" t="s">
        <v>8860</v>
      </c>
      <c r="AF2615" s="1" t="s">
        <v>8938</v>
      </c>
      <c r="AG2615" s="1"/>
      <c r="AH2615" s="1"/>
      <c r="AI2615" s="1"/>
      <c r="AJ2615" s="43"/>
      <c r="AK2615" s="324">
        <f t="shared" si="40"/>
        <v>0</v>
      </c>
    </row>
    <row r="2616" spans="31:37">
      <c r="AE2616" t="s">
        <v>8860</v>
      </c>
      <c r="AF2616" s="1" t="s">
        <v>8939</v>
      </c>
      <c r="AG2616" s="1"/>
      <c r="AH2616" s="1">
        <v>6</v>
      </c>
      <c r="AI2616" s="1"/>
      <c r="AJ2616" s="43"/>
      <c r="AK2616" s="324">
        <f t="shared" si="40"/>
        <v>0</v>
      </c>
    </row>
    <row r="2617" spans="31:37">
      <c r="AE2617" t="s">
        <v>8860</v>
      </c>
      <c r="AF2617" s="1" t="s">
        <v>8940</v>
      </c>
      <c r="AG2617" s="1"/>
      <c r="AH2617" s="1">
        <v>20</v>
      </c>
      <c r="AI2617" s="1"/>
      <c r="AJ2617" s="43"/>
      <c r="AK2617" s="324">
        <f t="shared" si="40"/>
        <v>0</v>
      </c>
    </row>
    <row r="2618" spans="31:37">
      <c r="AE2618" t="s">
        <v>8860</v>
      </c>
      <c r="AF2618" s="1" t="s">
        <v>8941</v>
      </c>
      <c r="AG2618" s="1"/>
      <c r="AH2618" s="1">
        <v>2.5</v>
      </c>
      <c r="AI2618" s="1"/>
      <c r="AJ2618" s="43"/>
      <c r="AK2618" s="324">
        <f t="shared" si="40"/>
        <v>0</v>
      </c>
    </row>
    <row r="2619" spans="31:37">
      <c r="AE2619" t="s">
        <v>8860</v>
      </c>
      <c r="AF2619" s="1" t="s">
        <v>8942</v>
      </c>
      <c r="AG2619" s="1"/>
      <c r="AH2619" s="1">
        <v>48</v>
      </c>
      <c r="AI2619" s="1"/>
      <c r="AJ2619" s="43"/>
      <c r="AK2619" s="324">
        <f t="shared" si="40"/>
        <v>0</v>
      </c>
    </row>
    <row r="2620" spans="31:37">
      <c r="AE2620" t="s">
        <v>8860</v>
      </c>
      <c r="AF2620" s="1" t="s">
        <v>8943</v>
      </c>
      <c r="AG2620" s="1"/>
      <c r="AH2620" s="1">
        <v>60</v>
      </c>
      <c r="AI2620" s="1"/>
      <c r="AJ2620" s="43"/>
      <c r="AK2620" s="324">
        <f t="shared" si="40"/>
        <v>0</v>
      </c>
    </row>
    <row r="2621" spans="31:37">
      <c r="AE2621" t="s">
        <v>8860</v>
      </c>
      <c r="AF2621" s="1" t="s">
        <v>8944</v>
      </c>
      <c r="AG2621" s="1"/>
      <c r="AH2621" s="1">
        <v>12</v>
      </c>
      <c r="AI2621" s="1"/>
      <c r="AJ2621" s="43"/>
      <c r="AK2621" s="324">
        <f t="shared" si="40"/>
        <v>0</v>
      </c>
    </row>
    <row r="2622" spans="31:37">
      <c r="AE2622" t="s">
        <v>8860</v>
      </c>
      <c r="AF2622" s="1" t="s">
        <v>8945</v>
      </c>
      <c r="AG2622" s="1"/>
      <c r="AH2622" s="1">
        <v>24</v>
      </c>
      <c r="AI2622" s="1"/>
      <c r="AJ2622" s="43"/>
      <c r="AK2622" s="324">
        <f t="shared" si="40"/>
        <v>0</v>
      </c>
    </row>
    <row r="2623" spans="31:37">
      <c r="AE2623" t="s">
        <v>8860</v>
      </c>
      <c r="AF2623" s="1" t="s">
        <v>8946</v>
      </c>
      <c r="AG2623" s="1"/>
      <c r="AH2623" s="1">
        <v>14</v>
      </c>
      <c r="AI2623" s="1"/>
      <c r="AJ2623" s="43"/>
      <c r="AK2623" s="324">
        <f t="shared" si="40"/>
        <v>0</v>
      </c>
    </row>
    <row r="2624" spans="31:37">
      <c r="AE2624" t="s">
        <v>8860</v>
      </c>
      <c r="AF2624" s="1" t="s">
        <v>8947</v>
      </c>
      <c r="AG2624" s="1"/>
      <c r="AH2624" s="1">
        <v>10</v>
      </c>
      <c r="AI2624" s="1"/>
      <c r="AJ2624" s="43"/>
      <c r="AK2624" s="324">
        <f t="shared" si="40"/>
        <v>0</v>
      </c>
    </row>
    <row r="2625" spans="31:37">
      <c r="AE2625" t="s">
        <v>8860</v>
      </c>
      <c r="AF2625" s="1" t="s">
        <v>8948</v>
      </c>
      <c r="AG2625" s="1"/>
      <c r="AH2625" s="1">
        <v>30</v>
      </c>
      <c r="AI2625" s="1"/>
      <c r="AJ2625" s="43"/>
      <c r="AK2625" s="324">
        <f t="shared" si="40"/>
        <v>0</v>
      </c>
    </row>
    <row r="2626" spans="31:37">
      <c r="AE2626" t="s">
        <v>8860</v>
      </c>
      <c r="AF2626" s="1" t="s">
        <v>8949</v>
      </c>
      <c r="AG2626" s="1"/>
      <c r="AH2626" s="1">
        <v>4</v>
      </c>
      <c r="AI2626" s="1"/>
      <c r="AJ2626" s="43"/>
      <c r="AK2626" s="324">
        <f t="shared" si="40"/>
        <v>0</v>
      </c>
    </row>
    <row r="2627" spans="31:37">
      <c r="AE2627" t="s">
        <v>8860</v>
      </c>
      <c r="AF2627" s="1" t="s">
        <v>8950</v>
      </c>
      <c r="AG2627" s="1"/>
      <c r="AH2627" s="1">
        <v>1.5</v>
      </c>
      <c r="AI2627" s="1"/>
      <c r="AJ2627" s="43"/>
      <c r="AK2627" s="324">
        <f t="shared" si="40"/>
        <v>0</v>
      </c>
    </row>
    <row r="2628" spans="31:37">
      <c r="AE2628" t="s">
        <v>8860</v>
      </c>
      <c r="AF2628" s="1" t="s">
        <v>8951</v>
      </c>
      <c r="AG2628" s="1"/>
      <c r="AH2628" s="1">
        <v>70</v>
      </c>
      <c r="AI2628" s="1"/>
      <c r="AJ2628" s="43"/>
      <c r="AK2628" s="324">
        <f t="shared" ref="AK2628:AK2691" si="41">AJ2628*AH2628</f>
        <v>0</v>
      </c>
    </row>
    <row r="2629" spans="31:37">
      <c r="AE2629" t="s">
        <v>8860</v>
      </c>
      <c r="AF2629" s="1" t="s">
        <v>8952</v>
      </c>
      <c r="AG2629" s="1"/>
      <c r="AH2629" s="1">
        <v>5</v>
      </c>
      <c r="AI2629" s="1"/>
      <c r="AJ2629" s="43"/>
      <c r="AK2629" s="324">
        <f t="shared" si="41"/>
        <v>0</v>
      </c>
    </row>
    <row r="2630" spans="31:37">
      <c r="AE2630" t="s">
        <v>8860</v>
      </c>
      <c r="AF2630" s="1" t="s">
        <v>8953</v>
      </c>
      <c r="AG2630" s="1"/>
      <c r="AH2630" s="1">
        <v>14</v>
      </c>
      <c r="AI2630" s="1"/>
      <c r="AJ2630" s="43"/>
      <c r="AK2630" s="324">
        <f t="shared" si="41"/>
        <v>0</v>
      </c>
    </row>
    <row r="2631" spans="31:37">
      <c r="AE2631" t="s">
        <v>8860</v>
      </c>
      <c r="AF2631" s="1" t="s">
        <v>8954</v>
      </c>
      <c r="AG2631" s="1"/>
      <c r="AH2631" s="1">
        <v>2</v>
      </c>
      <c r="AI2631" s="1"/>
      <c r="AJ2631" s="43"/>
      <c r="AK2631" s="324">
        <f t="shared" si="41"/>
        <v>0</v>
      </c>
    </row>
    <row r="2632" spans="31:37">
      <c r="AE2632" t="s">
        <v>8860</v>
      </c>
      <c r="AF2632" s="1" t="s">
        <v>8955</v>
      </c>
      <c r="AG2632" s="1"/>
      <c r="AH2632" s="1">
        <v>0.4</v>
      </c>
      <c r="AI2632" s="1"/>
      <c r="AJ2632" s="43"/>
      <c r="AK2632" s="324">
        <f t="shared" si="41"/>
        <v>0</v>
      </c>
    </row>
    <row r="2633" spans="31:37">
      <c r="AE2633" t="s">
        <v>8860</v>
      </c>
      <c r="AF2633" s="1" t="s">
        <v>8956</v>
      </c>
      <c r="AG2633" s="1"/>
      <c r="AH2633" s="1">
        <v>35</v>
      </c>
      <c r="AI2633" s="1"/>
      <c r="AJ2633" s="43"/>
      <c r="AK2633" s="324">
        <f t="shared" si="41"/>
        <v>0</v>
      </c>
    </row>
    <row r="2634" spans="31:37">
      <c r="AE2634" t="s">
        <v>8860</v>
      </c>
      <c r="AF2634" s="1" t="s">
        <v>8957</v>
      </c>
      <c r="AG2634" s="1"/>
      <c r="AH2634" s="1">
        <v>30</v>
      </c>
      <c r="AI2634" s="1"/>
      <c r="AJ2634" s="43"/>
      <c r="AK2634" s="324">
        <f t="shared" si="41"/>
        <v>0</v>
      </c>
    </row>
    <row r="2635" spans="31:37">
      <c r="AE2635" t="s">
        <v>8860</v>
      </c>
      <c r="AF2635" s="1" t="s">
        <v>8958</v>
      </c>
      <c r="AG2635" s="1"/>
      <c r="AH2635" s="1">
        <v>50</v>
      </c>
      <c r="AI2635" s="1"/>
      <c r="AJ2635" s="43"/>
      <c r="AK2635" s="324">
        <f t="shared" si="41"/>
        <v>0</v>
      </c>
    </row>
    <row r="2636" spans="31:37">
      <c r="AE2636" t="s">
        <v>8860</v>
      </c>
      <c r="AF2636" s="1" t="s">
        <v>8959</v>
      </c>
      <c r="AG2636" s="1"/>
      <c r="AH2636" s="1">
        <v>4.5999999999999996</v>
      </c>
      <c r="AI2636" s="1"/>
      <c r="AJ2636" s="43"/>
      <c r="AK2636" s="324">
        <f t="shared" si="41"/>
        <v>0</v>
      </c>
    </row>
    <row r="2637" spans="31:37">
      <c r="AE2637" t="s">
        <v>8860</v>
      </c>
      <c r="AF2637" s="1" t="s">
        <v>8960</v>
      </c>
      <c r="AG2637" s="1"/>
      <c r="AH2637" s="1">
        <v>15</v>
      </c>
      <c r="AI2637" s="1"/>
      <c r="AJ2637" s="43"/>
      <c r="AK2637" s="324">
        <f t="shared" si="41"/>
        <v>0</v>
      </c>
    </row>
    <row r="2638" spans="31:37">
      <c r="AE2638" t="s">
        <v>8860</v>
      </c>
      <c r="AF2638" s="1" t="s">
        <v>8961</v>
      </c>
      <c r="AG2638" s="1"/>
      <c r="AH2638" s="1">
        <v>1.8</v>
      </c>
      <c r="AI2638" s="1"/>
      <c r="AJ2638" s="43"/>
      <c r="AK2638" s="324">
        <f t="shared" si="41"/>
        <v>0</v>
      </c>
    </row>
    <row r="2639" spans="31:37">
      <c r="AE2639" t="s">
        <v>8860</v>
      </c>
      <c r="AF2639" s="1" t="s">
        <v>8962</v>
      </c>
      <c r="AG2639" s="1"/>
      <c r="AH2639" s="1">
        <v>0.38</v>
      </c>
      <c r="AI2639" s="1"/>
      <c r="AJ2639" s="43"/>
      <c r="AK2639" s="324">
        <f t="shared" si="41"/>
        <v>0</v>
      </c>
    </row>
    <row r="2640" spans="31:37">
      <c r="AE2640" t="s">
        <v>8860</v>
      </c>
      <c r="AF2640" s="1" t="s">
        <v>8963</v>
      </c>
      <c r="AG2640" s="1"/>
      <c r="AH2640" s="1">
        <v>38</v>
      </c>
      <c r="AI2640" s="1"/>
      <c r="AJ2640" s="43"/>
      <c r="AK2640" s="324">
        <f t="shared" si="41"/>
        <v>0</v>
      </c>
    </row>
    <row r="2641" spans="31:37">
      <c r="AE2641" t="s">
        <v>8860</v>
      </c>
      <c r="AF2641" s="1" t="s">
        <v>8964</v>
      </c>
      <c r="AG2641" s="1"/>
      <c r="AH2641" s="1">
        <v>20</v>
      </c>
      <c r="AI2641" s="1"/>
      <c r="AJ2641" s="43"/>
      <c r="AK2641" s="324">
        <f t="shared" si="41"/>
        <v>0</v>
      </c>
    </row>
    <row r="2642" spans="31:37">
      <c r="AE2642" t="s">
        <v>8860</v>
      </c>
      <c r="AF2642" s="1" t="s">
        <v>8965</v>
      </c>
      <c r="AG2642" s="1"/>
      <c r="AH2642" s="1">
        <v>48</v>
      </c>
      <c r="AI2642" s="1"/>
      <c r="AJ2642" s="43"/>
      <c r="AK2642" s="324">
        <f t="shared" si="41"/>
        <v>0</v>
      </c>
    </row>
    <row r="2643" spans="31:37">
      <c r="AE2643" t="s">
        <v>8860</v>
      </c>
      <c r="AF2643" s="1" t="s">
        <v>8966</v>
      </c>
      <c r="AG2643" s="1"/>
      <c r="AH2643" s="1">
        <v>6</v>
      </c>
      <c r="AI2643" s="1"/>
      <c r="AJ2643" s="43"/>
      <c r="AK2643" s="324">
        <f t="shared" si="41"/>
        <v>0</v>
      </c>
    </row>
    <row r="2644" spans="31:37">
      <c r="AE2644" t="s">
        <v>8860</v>
      </c>
      <c r="AF2644" s="1" t="s">
        <v>8967</v>
      </c>
      <c r="AG2644" s="1"/>
      <c r="AH2644" s="1">
        <v>2.5</v>
      </c>
      <c r="AI2644" s="1"/>
      <c r="AJ2644" s="43"/>
      <c r="AK2644" s="324">
        <f t="shared" si="41"/>
        <v>0</v>
      </c>
    </row>
    <row r="2645" spans="31:37">
      <c r="AE2645" t="s">
        <v>8860</v>
      </c>
      <c r="AF2645" s="1" t="s">
        <v>8968</v>
      </c>
      <c r="AG2645" s="1"/>
      <c r="AH2645" s="1">
        <v>7</v>
      </c>
      <c r="AI2645" s="1"/>
      <c r="AJ2645" s="43"/>
      <c r="AK2645" s="324">
        <f t="shared" si="41"/>
        <v>0</v>
      </c>
    </row>
    <row r="2646" spans="31:37">
      <c r="AE2646" t="s">
        <v>8860</v>
      </c>
      <c r="AF2646" s="1" t="s">
        <v>8969</v>
      </c>
      <c r="AG2646" s="1"/>
      <c r="AH2646" s="1">
        <v>22</v>
      </c>
      <c r="AI2646" s="1"/>
      <c r="AJ2646" s="43"/>
      <c r="AK2646" s="324">
        <f t="shared" si="41"/>
        <v>0</v>
      </c>
    </row>
    <row r="2647" spans="31:37">
      <c r="AE2647" t="s">
        <v>8860</v>
      </c>
      <c r="AF2647" s="1" t="s">
        <v>8970</v>
      </c>
      <c r="AG2647" s="1"/>
      <c r="AH2647" s="1">
        <v>2.6</v>
      </c>
      <c r="AI2647" s="1"/>
      <c r="AJ2647" s="43"/>
      <c r="AK2647" s="324">
        <f t="shared" si="41"/>
        <v>0</v>
      </c>
    </row>
    <row r="2648" spans="31:37">
      <c r="AE2648" t="s">
        <v>8860</v>
      </c>
      <c r="AF2648" s="1" t="s">
        <v>8971</v>
      </c>
      <c r="AG2648" s="1"/>
      <c r="AH2648" s="1">
        <v>0.5</v>
      </c>
      <c r="AI2648" s="1"/>
      <c r="AJ2648" s="43"/>
      <c r="AK2648" s="324">
        <f t="shared" si="41"/>
        <v>0</v>
      </c>
    </row>
    <row r="2649" spans="31:37">
      <c r="AE2649" t="s">
        <v>8860</v>
      </c>
      <c r="AF2649" s="1" t="s">
        <v>8972</v>
      </c>
      <c r="AG2649" s="1"/>
      <c r="AH2649" s="1">
        <v>54</v>
      </c>
      <c r="AI2649" s="1"/>
      <c r="AJ2649" s="43"/>
      <c r="AK2649" s="324">
        <f t="shared" si="41"/>
        <v>0</v>
      </c>
    </row>
    <row r="2650" spans="31:37">
      <c r="AE2650" t="s">
        <v>8860</v>
      </c>
      <c r="AF2650" s="1" t="s">
        <v>8973</v>
      </c>
      <c r="AG2650" s="1"/>
      <c r="AH2650" s="1">
        <v>8</v>
      </c>
      <c r="AI2650" s="1"/>
      <c r="AJ2650" s="43"/>
      <c r="AK2650" s="324">
        <f t="shared" si="41"/>
        <v>0</v>
      </c>
    </row>
    <row r="2651" spans="31:37">
      <c r="AE2651" t="s">
        <v>8860</v>
      </c>
      <c r="AF2651" s="1" t="s">
        <v>8974</v>
      </c>
      <c r="AG2651" s="1"/>
      <c r="AH2651" s="1">
        <v>23</v>
      </c>
      <c r="AI2651" s="1"/>
      <c r="AJ2651" s="43"/>
      <c r="AK2651" s="324">
        <f t="shared" si="41"/>
        <v>0</v>
      </c>
    </row>
    <row r="2652" spans="31:37">
      <c r="AE2652" t="s">
        <v>8860</v>
      </c>
      <c r="AF2652" s="1" t="s">
        <v>8975</v>
      </c>
      <c r="AG2652" s="1"/>
      <c r="AH2652" s="1">
        <v>2.8</v>
      </c>
      <c r="AI2652" s="1"/>
      <c r="AJ2652" s="43"/>
      <c r="AK2652" s="324">
        <f t="shared" si="41"/>
        <v>0</v>
      </c>
    </row>
    <row r="2653" spans="31:37">
      <c r="AE2653" t="s">
        <v>8860</v>
      </c>
      <c r="AF2653" s="1" t="s">
        <v>8976</v>
      </c>
      <c r="AG2653" s="1"/>
      <c r="AH2653" s="1">
        <v>0.6</v>
      </c>
      <c r="AI2653" s="1"/>
      <c r="AJ2653" s="43"/>
      <c r="AK2653" s="324">
        <f t="shared" si="41"/>
        <v>0</v>
      </c>
    </row>
    <row r="2654" spans="31:37">
      <c r="AE2654" t="s">
        <v>8860</v>
      </c>
      <c r="AF2654" s="1" t="s">
        <v>8977</v>
      </c>
      <c r="AG2654" s="1"/>
      <c r="AH2654" s="1">
        <v>56</v>
      </c>
      <c r="AI2654" s="1"/>
      <c r="AJ2654" s="43"/>
      <c r="AK2654" s="324">
        <f t="shared" si="41"/>
        <v>0</v>
      </c>
    </row>
    <row r="2655" spans="31:37">
      <c r="AE2655" t="s">
        <v>8860</v>
      </c>
      <c r="AF2655" s="1" t="s">
        <v>8978</v>
      </c>
      <c r="AG2655" s="1"/>
      <c r="AH2655" s="1">
        <v>5</v>
      </c>
      <c r="AI2655" s="1"/>
      <c r="AJ2655" s="43"/>
      <c r="AK2655" s="324">
        <f t="shared" si="41"/>
        <v>0</v>
      </c>
    </row>
    <row r="2656" spans="31:37">
      <c r="AE2656" t="s">
        <v>8860</v>
      </c>
      <c r="AF2656" s="1" t="s">
        <v>8979</v>
      </c>
      <c r="AG2656" s="1"/>
      <c r="AH2656" s="1">
        <v>17</v>
      </c>
      <c r="AI2656" s="1"/>
      <c r="AJ2656" s="43"/>
      <c r="AK2656" s="324">
        <f t="shared" si="41"/>
        <v>0</v>
      </c>
    </row>
    <row r="2657" spans="31:37">
      <c r="AE2657" t="s">
        <v>8860</v>
      </c>
      <c r="AF2657" s="1" t="s">
        <v>8980</v>
      </c>
      <c r="AG2657" s="1"/>
      <c r="AH2657" s="1">
        <v>2</v>
      </c>
      <c r="AI2657" s="1"/>
      <c r="AJ2657" s="43"/>
      <c r="AK2657" s="324">
        <f t="shared" si="41"/>
        <v>0</v>
      </c>
    </row>
    <row r="2658" spans="31:37">
      <c r="AE2658" t="s">
        <v>8860</v>
      </c>
      <c r="AF2658" s="1" t="s">
        <v>8981</v>
      </c>
      <c r="AG2658" s="1"/>
      <c r="AH2658" s="1">
        <v>0.48</v>
      </c>
      <c r="AI2658" s="1"/>
      <c r="AJ2658" s="43"/>
      <c r="AK2658" s="324">
        <f t="shared" si="41"/>
        <v>0</v>
      </c>
    </row>
    <row r="2659" spans="31:37">
      <c r="AE2659" t="s">
        <v>8860</v>
      </c>
      <c r="AF2659" s="1" t="s">
        <v>8982</v>
      </c>
      <c r="AG2659" s="1"/>
      <c r="AH2659" s="1">
        <v>42</v>
      </c>
      <c r="AI2659" s="1"/>
      <c r="AJ2659" s="43"/>
      <c r="AK2659" s="324">
        <f t="shared" si="41"/>
        <v>0</v>
      </c>
    </row>
    <row r="2660" spans="31:37">
      <c r="AE2660" t="s">
        <v>8860</v>
      </c>
      <c r="AF2660" s="1" t="s">
        <v>8983</v>
      </c>
      <c r="AG2660" s="1"/>
      <c r="AH2660" s="1">
        <v>8</v>
      </c>
      <c r="AI2660" s="1"/>
      <c r="AJ2660" s="43"/>
      <c r="AK2660" s="324">
        <f t="shared" si="41"/>
        <v>0</v>
      </c>
    </row>
    <row r="2661" spans="31:37">
      <c r="AE2661" t="s">
        <v>8860</v>
      </c>
      <c r="AF2661" s="1" t="s">
        <v>8984</v>
      </c>
      <c r="AG2661" s="1"/>
      <c r="AH2661" s="1">
        <v>0.5</v>
      </c>
      <c r="AI2661" s="1"/>
      <c r="AJ2661" s="43"/>
      <c r="AK2661" s="324">
        <f t="shared" si="41"/>
        <v>0</v>
      </c>
    </row>
    <row r="2662" spans="31:37">
      <c r="AE2662" t="s">
        <v>8860</v>
      </c>
      <c r="AF2662" s="1" t="s">
        <v>8985</v>
      </c>
      <c r="AG2662" s="1"/>
      <c r="AH2662" s="1">
        <v>3</v>
      </c>
      <c r="AI2662" s="1"/>
      <c r="AJ2662" s="43"/>
      <c r="AK2662" s="324">
        <f t="shared" si="41"/>
        <v>0</v>
      </c>
    </row>
    <row r="2663" spans="31:37">
      <c r="AE2663" t="s">
        <v>8860</v>
      </c>
      <c r="AF2663" s="1" t="s">
        <v>8986</v>
      </c>
      <c r="AG2663" s="1"/>
      <c r="AH2663" s="1">
        <v>3</v>
      </c>
      <c r="AI2663" s="1"/>
      <c r="AJ2663" s="43"/>
      <c r="AK2663" s="324">
        <f t="shared" si="41"/>
        <v>0</v>
      </c>
    </row>
    <row r="2664" spans="31:37">
      <c r="AE2664" t="s">
        <v>8860</v>
      </c>
      <c r="AF2664" s="1" t="s">
        <v>8987</v>
      </c>
      <c r="AG2664" s="1"/>
      <c r="AH2664" s="1">
        <v>10</v>
      </c>
      <c r="AI2664" s="1"/>
      <c r="AJ2664" s="43"/>
      <c r="AK2664" s="324">
        <f t="shared" si="41"/>
        <v>0</v>
      </c>
    </row>
    <row r="2665" spans="31:37">
      <c r="AE2665" t="s">
        <v>8860</v>
      </c>
      <c r="AF2665" s="1" t="s">
        <v>8988</v>
      </c>
      <c r="AG2665" s="1"/>
      <c r="AH2665" s="1">
        <v>1.3</v>
      </c>
      <c r="AI2665" s="1"/>
      <c r="AJ2665" s="43"/>
      <c r="AK2665" s="324">
        <f t="shared" si="41"/>
        <v>0</v>
      </c>
    </row>
    <row r="2666" spans="31:37">
      <c r="AE2666" t="s">
        <v>8860</v>
      </c>
      <c r="AF2666" s="1" t="s">
        <v>8989</v>
      </c>
      <c r="AG2666" s="1"/>
      <c r="AH2666" s="1">
        <v>0.3</v>
      </c>
      <c r="AI2666" s="1"/>
      <c r="AJ2666" s="43"/>
      <c r="AK2666" s="324">
        <f t="shared" si="41"/>
        <v>0</v>
      </c>
    </row>
    <row r="2667" spans="31:37">
      <c r="AE2667" t="s">
        <v>8860</v>
      </c>
      <c r="AF2667" s="1" t="s">
        <v>8990</v>
      </c>
      <c r="AG2667" s="1"/>
      <c r="AH2667" s="1">
        <v>25</v>
      </c>
      <c r="AI2667" s="1"/>
      <c r="AJ2667" s="43"/>
      <c r="AK2667" s="324">
        <f t="shared" si="41"/>
        <v>0</v>
      </c>
    </row>
    <row r="2668" spans="31:37">
      <c r="AE2668" t="s">
        <v>8860</v>
      </c>
      <c r="AF2668" s="1" t="s">
        <v>8991</v>
      </c>
      <c r="AG2668" s="1"/>
      <c r="AH2668" s="1">
        <v>6</v>
      </c>
      <c r="AI2668" s="1"/>
      <c r="AJ2668" s="43"/>
      <c r="AK2668" s="324">
        <f t="shared" si="41"/>
        <v>0</v>
      </c>
    </row>
    <row r="2669" spans="31:37">
      <c r="AE2669" t="s">
        <v>8860</v>
      </c>
      <c r="AF2669" s="1" t="s">
        <v>8992</v>
      </c>
      <c r="AG2669" s="1"/>
      <c r="AH2669" s="1">
        <v>2.5</v>
      </c>
      <c r="AI2669" s="1"/>
      <c r="AJ2669" s="43"/>
      <c r="AK2669" s="324">
        <f t="shared" si="41"/>
        <v>0</v>
      </c>
    </row>
    <row r="2670" spans="31:37">
      <c r="AE2670" t="s">
        <v>8860</v>
      </c>
      <c r="AF2670" s="1" t="s">
        <v>8993</v>
      </c>
      <c r="AG2670" s="1"/>
      <c r="AH2670" s="1">
        <v>0.5</v>
      </c>
      <c r="AI2670" s="1"/>
      <c r="AJ2670" s="43"/>
      <c r="AK2670" s="324">
        <f t="shared" si="41"/>
        <v>0</v>
      </c>
    </row>
    <row r="2671" spans="31:37">
      <c r="AE2671" t="s">
        <v>8860</v>
      </c>
      <c r="AF2671" s="1" t="s">
        <v>8994</v>
      </c>
      <c r="AG2671" s="1"/>
      <c r="AH2671" s="1">
        <v>7</v>
      </c>
      <c r="AI2671" s="1"/>
      <c r="AJ2671" s="43"/>
      <c r="AK2671" s="324">
        <f t="shared" si="41"/>
        <v>0</v>
      </c>
    </row>
    <row r="2672" spans="31:37">
      <c r="AE2672" t="s">
        <v>8860</v>
      </c>
      <c r="AF2672" s="1" t="s">
        <v>8995</v>
      </c>
      <c r="AG2672" s="1"/>
      <c r="AH2672" s="1">
        <v>3</v>
      </c>
      <c r="AI2672" s="1"/>
      <c r="AJ2672" s="43"/>
      <c r="AK2672" s="324">
        <f t="shared" si="41"/>
        <v>0</v>
      </c>
    </row>
    <row r="2673" spans="31:37">
      <c r="AE2673" t="s">
        <v>8860</v>
      </c>
      <c r="AF2673" s="1" t="s">
        <v>8996</v>
      </c>
      <c r="AG2673" s="1"/>
      <c r="AH2673" s="1">
        <v>0.6</v>
      </c>
      <c r="AI2673" s="1"/>
      <c r="AJ2673" s="43"/>
      <c r="AK2673" s="324">
        <f t="shared" si="41"/>
        <v>0</v>
      </c>
    </row>
    <row r="2674" spans="31:37">
      <c r="AE2674" t="s">
        <v>8860</v>
      </c>
      <c r="AF2674" s="1" t="s">
        <v>8997</v>
      </c>
      <c r="AG2674" s="1"/>
      <c r="AH2674" s="1">
        <v>5</v>
      </c>
      <c r="AI2674" s="1"/>
      <c r="AJ2674" s="43"/>
      <c r="AK2674" s="324">
        <f t="shared" si="41"/>
        <v>0</v>
      </c>
    </row>
    <row r="2675" spans="31:37">
      <c r="AE2675" t="s">
        <v>8860</v>
      </c>
      <c r="AF2675" s="1" t="s">
        <v>8998</v>
      </c>
      <c r="AG2675" s="1"/>
      <c r="AH2675" s="1">
        <v>2</v>
      </c>
      <c r="AI2675" s="1"/>
      <c r="AJ2675" s="43"/>
      <c r="AK2675" s="324">
        <f t="shared" si="41"/>
        <v>0</v>
      </c>
    </row>
    <row r="2676" spans="31:37">
      <c r="AE2676" t="s">
        <v>8860</v>
      </c>
      <c r="AF2676" s="1" t="s">
        <v>8999</v>
      </c>
      <c r="AG2676" s="1"/>
      <c r="AH2676" s="1">
        <v>0.4</v>
      </c>
      <c r="AI2676" s="1"/>
      <c r="AJ2676" s="43"/>
      <c r="AK2676" s="324">
        <f t="shared" si="41"/>
        <v>0</v>
      </c>
    </row>
    <row r="2677" spans="31:37">
      <c r="AE2677" t="s">
        <v>8860</v>
      </c>
      <c r="AF2677" s="1" t="s">
        <v>9000</v>
      </c>
      <c r="AG2677" s="1"/>
      <c r="AH2677" s="1">
        <v>2.5</v>
      </c>
      <c r="AI2677" s="1"/>
      <c r="AJ2677" s="43"/>
      <c r="AK2677" s="324">
        <f t="shared" si="41"/>
        <v>0</v>
      </c>
    </row>
    <row r="2678" spans="31:37">
      <c r="AE2678" t="s">
        <v>8860</v>
      </c>
      <c r="AF2678" s="1" t="s">
        <v>9001</v>
      </c>
      <c r="AG2678" s="1"/>
      <c r="AH2678" s="1">
        <v>8</v>
      </c>
      <c r="AI2678" s="1"/>
      <c r="AJ2678" s="43"/>
      <c r="AK2678" s="324">
        <f t="shared" si="41"/>
        <v>0</v>
      </c>
    </row>
    <row r="2679" spans="31:37">
      <c r="AE2679" t="s">
        <v>8860</v>
      </c>
      <c r="AF2679" s="1" t="s">
        <v>9002</v>
      </c>
      <c r="AG2679" s="1"/>
      <c r="AH2679" s="1">
        <v>11.2</v>
      </c>
      <c r="AI2679" s="1"/>
      <c r="AJ2679" s="43"/>
      <c r="AK2679" s="324">
        <f t="shared" si="41"/>
        <v>0</v>
      </c>
    </row>
    <row r="2680" spans="31:37">
      <c r="AE2680" t="s">
        <v>8860</v>
      </c>
      <c r="AF2680" s="1" t="s">
        <v>9003</v>
      </c>
      <c r="AG2680" s="1"/>
      <c r="AH2680" s="1">
        <v>0.3</v>
      </c>
      <c r="AI2680" s="1"/>
      <c r="AJ2680" s="43"/>
      <c r="AK2680" s="324">
        <f t="shared" si="41"/>
        <v>0</v>
      </c>
    </row>
    <row r="2681" spans="31:37">
      <c r="AE2681" t="s">
        <v>8860</v>
      </c>
      <c r="AF2681" s="1" t="s">
        <v>9004</v>
      </c>
      <c r="AG2681" s="1"/>
      <c r="AH2681" s="1">
        <v>20</v>
      </c>
      <c r="AI2681" s="1"/>
      <c r="AJ2681" s="43"/>
      <c r="AK2681" s="324">
        <f t="shared" si="41"/>
        <v>0</v>
      </c>
    </row>
    <row r="2682" spans="31:37">
      <c r="AE2682" t="s">
        <v>8860</v>
      </c>
      <c r="AF2682" s="1" t="s">
        <v>9005</v>
      </c>
      <c r="AG2682" s="1"/>
      <c r="AH2682" s="1">
        <v>8</v>
      </c>
      <c r="AI2682" s="1"/>
      <c r="AJ2682" s="43"/>
      <c r="AK2682" s="324">
        <f t="shared" si="41"/>
        <v>0</v>
      </c>
    </row>
    <row r="2683" spans="31:37">
      <c r="AE2683" t="s">
        <v>8860</v>
      </c>
      <c r="AF2683" s="1" t="s">
        <v>9006</v>
      </c>
      <c r="AG2683" s="1"/>
      <c r="AH2683" s="1">
        <v>26</v>
      </c>
      <c r="AI2683" s="1"/>
      <c r="AJ2683" s="43"/>
      <c r="AK2683" s="324">
        <f t="shared" si="41"/>
        <v>0</v>
      </c>
    </row>
    <row r="2684" spans="31:37">
      <c r="AE2684" t="s">
        <v>8860</v>
      </c>
      <c r="AF2684" s="1" t="s">
        <v>9007</v>
      </c>
      <c r="AG2684" s="1"/>
      <c r="AH2684" s="1">
        <v>3.3</v>
      </c>
      <c r="AI2684" s="1"/>
      <c r="AJ2684" s="43"/>
      <c r="AK2684" s="324">
        <f t="shared" si="41"/>
        <v>0</v>
      </c>
    </row>
    <row r="2685" spans="31:37">
      <c r="AE2685" t="s">
        <v>8860</v>
      </c>
      <c r="AF2685" s="1" t="s">
        <v>9008</v>
      </c>
      <c r="AG2685" s="1"/>
      <c r="AH2685" s="1">
        <v>0.7</v>
      </c>
      <c r="AI2685" s="1"/>
      <c r="AJ2685" s="43"/>
      <c r="AK2685" s="324">
        <f t="shared" si="41"/>
        <v>0</v>
      </c>
    </row>
    <row r="2686" spans="31:37">
      <c r="AE2686" t="s">
        <v>8860</v>
      </c>
      <c r="AF2686" s="1" t="s">
        <v>9009</v>
      </c>
      <c r="AG2686" s="1"/>
      <c r="AH2686" s="1">
        <v>65</v>
      </c>
      <c r="AI2686" s="1"/>
      <c r="AJ2686" s="43"/>
      <c r="AK2686" s="324">
        <f t="shared" si="41"/>
        <v>0</v>
      </c>
    </row>
    <row r="2687" spans="31:37">
      <c r="AE2687" t="s">
        <v>8860</v>
      </c>
      <c r="AF2687" s="1" t="s">
        <v>6554</v>
      </c>
      <c r="AG2687" s="1"/>
      <c r="AH2687" s="1"/>
      <c r="AI2687" s="1"/>
      <c r="AJ2687" s="43"/>
      <c r="AK2687" s="324">
        <f t="shared" si="41"/>
        <v>0</v>
      </c>
    </row>
    <row r="2688" spans="31:37">
      <c r="AE2688" t="s">
        <v>8860</v>
      </c>
      <c r="AF2688" s="1" t="s">
        <v>9010</v>
      </c>
      <c r="AG2688" s="1"/>
      <c r="AH2688" s="1"/>
      <c r="AI2688" s="1"/>
      <c r="AJ2688" s="43"/>
      <c r="AK2688" s="324">
        <f t="shared" si="41"/>
        <v>0</v>
      </c>
    </row>
    <row r="2689" spans="31:37">
      <c r="AE2689" t="s">
        <v>8860</v>
      </c>
      <c r="AF2689" s="1" t="s">
        <v>9011</v>
      </c>
      <c r="AG2689" s="1"/>
      <c r="AH2689" s="1">
        <v>100</v>
      </c>
      <c r="AI2689" s="1" t="s">
        <v>9012</v>
      </c>
      <c r="AJ2689" s="43"/>
      <c r="AK2689" s="324">
        <f t="shared" si="41"/>
        <v>0</v>
      </c>
    </row>
    <row r="2690" spans="31:37">
      <c r="AE2690" t="s">
        <v>8860</v>
      </c>
      <c r="AF2690" s="1" t="s">
        <v>9013</v>
      </c>
      <c r="AG2690" s="1"/>
      <c r="AH2690" s="1">
        <v>20</v>
      </c>
      <c r="AI2690" s="1" t="s">
        <v>8616</v>
      </c>
      <c r="AJ2690" s="43"/>
      <c r="AK2690" s="324">
        <f t="shared" si="41"/>
        <v>0</v>
      </c>
    </row>
    <row r="2691" spans="31:37">
      <c r="AE2691" t="s">
        <v>8860</v>
      </c>
      <c r="AF2691" s="1" t="s">
        <v>9014</v>
      </c>
      <c r="AG2691" s="1"/>
      <c r="AH2691" s="1">
        <v>300</v>
      </c>
      <c r="AI2691" s="1" t="s">
        <v>8616</v>
      </c>
      <c r="AJ2691" s="43"/>
      <c r="AK2691" s="324">
        <f t="shared" si="41"/>
        <v>0</v>
      </c>
    </row>
    <row r="2692" spans="31:37">
      <c r="AE2692" t="s">
        <v>8860</v>
      </c>
      <c r="AF2692" s="1" t="s">
        <v>9015</v>
      </c>
      <c r="AG2692" s="1"/>
      <c r="AH2692" s="1">
        <v>40</v>
      </c>
      <c r="AI2692" s="1" t="s">
        <v>8573</v>
      </c>
      <c r="AJ2692" s="43"/>
      <c r="AK2692" s="324">
        <f t="shared" ref="AK2692:AK2755" si="42">AJ2692*AH2692</f>
        <v>0</v>
      </c>
    </row>
    <row r="2693" spans="31:37">
      <c r="AE2693" t="s">
        <v>8860</v>
      </c>
      <c r="AF2693" s="1" t="s">
        <v>9016</v>
      </c>
      <c r="AG2693" s="1"/>
      <c r="AH2693" s="1">
        <v>150</v>
      </c>
      <c r="AI2693" s="1" t="s">
        <v>8616</v>
      </c>
      <c r="AJ2693" s="43"/>
      <c r="AK2693" s="324">
        <f t="shared" si="42"/>
        <v>0</v>
      </c>
    </row>
    <row r="2694" spans="31:37">
      <c r="AE2694" t="s">
        <v>8860</v>
      </c>
      <c r="AF2694" s="1" t="s">
        <v>9017</v>
      </c>
      <c r="AG2694" s="1"/>
      <c r="AH2694" s="1">
        <v>30</v>
      </c>
      <c r="AI2694" s="1" t="s">
        <v>8573</v>
      </c>
      <c r="AJ2694" s="43"/>
      <c r="AK2694" s="324">
        <f t="shared" si="42"/>
        <v>0</v>
      </c>
    </row>
    <row r="2695" spans="31:37">
      <c r="AE2695" t="s">
        <v>8860</v>
      </c>
      <c r="AF2695" s="1" t="s">
        <v>9018</v>
      </c>
      <c r="AG2695" s="1"/>
      <c r="AH2695" s="1">
        <v>50</v>
      </c>
      <c r="AI2695" s="1" t="s">
        <v>8616</v>
      </c>
      <c r="AJ2695" s="43"/>
      <c r="AK2695" s="324">
        <f t="shared" si="42"/>
        <v>0</v>
      </c>
    </row>
    <row r="2696" spans="31:37">
      <c r="AE2696" t="s">
        <v>8860</v>
      </c>
      <c r="AF2696" s="1" t="s">
        <v>9019</v>
      </c>
      <c r="AG2696" s="1"/>
      <c r="AH2696" s="1">
        <v>75</v>
      </c>
      <c r="AI2696" s="1" t="s">
        <v>8616</v>
      </c>
      <c r="AJ2696" s="43"/>
      <c r="AK2696" s="324">
        <f t="shared" si="42"/>
        <v>0</v>
      </c>
    </row>
    <row r="2697" spans="31:37">
      <c r="AE2697" t="s">
        <v>8860</v>
      </c>
      <c r="AF2697" s="1" t="s">
        <v>9020</v>
      </c>
      <c r="AG2697" s="1"/>
      <c r="AH2697" s="1">
        <v>250</v>
      </c>
      <c r="AI2697" s="1" t="s">
        <v>8616</v>
      </c>
      <c r="AJ2697" s="43"/>
      <c r="AK2697" s="324">
        <f t="shared" si="42"/>
        <v>0</v>
      </c>
    </row>
    <row r="2698" spans="31:37">
      <c r="AE2698" t="s">
        <v>8860</v>
      </c>
      <c r="AF2698" s="1" t="s">
        <v>9021</v>
      </c>
      <c r="AG2698" s="1"/>
      <c r="AH2698" s="1">
        <v>20</v>
      </c>
      <c r="AI2698" s="1" t="s">
        <v>8573</v>
      </c>
      <c r="AJ2698" s="43"/>
      <c r="AK2698" s="324">
        <f t="shared" si="42"/>
        <v>0</v>
      </c>
    </row>
    <row r="2699" spans="31:37">
      <c r="AE2699" t="s">
        <v>8860</v>
      </c>
      <c r="AF2699" s="1" t="s">
        <v>9022</v>
      </c>
      <c r="AG2699" s="1"/>
      <c r="AH2699" s="1">
        <v>100</v>
      </c>
      <c r="AI2699" s="1" t="s">
        <v>9023</v>
      </c>
      <c r="AJ2699" s="43"/>
      <c r="AK2699" s="324">
        <f t="shared" si="42"/>
        <v>0</v>
      </c>
    </row>
    <row r="2700" spans="31:37">
      <c r="AE2700" t="s">
        <v>8860</v>
      </c>
      <c r="AF2700" s="1" t="s">
        <v>9024</v>
      </c>
      <c r="AG2700" s="1"/>
      <c r="AH2700" s="1">
        <v>10</v>
      </c>
      <c r="AI2700" s="1" t="s">
        <v>8652</v>
      </c>
      <c r="AJ2700" s="43"/>
      <c r="AK2700" s="324">
        <f t="shared" si="42"/>
        <v>0</v>
      </c>
    </row>
    <row r="2701" spans="31:37">
      <c r="AE2701" t="s">
        <v>8860</v>
      </c>
      <c r="AF2701" s="1" t="s">
        <v>9025</v>
      </c>
      <c r="AG2701" s="1"/>
      <c r="AH2701" s="1">
        <v>20</v>
      </c>
      <c r="AI2701" s="1" t="s">
        <v>8616</v>
      </c>
      <c r="AJ2701" s="43"/>
      <c r="AK2701" s="324">
        <f t="shared" si="42"/>
        <v>0</v>
      </c>
    </row>
    <row r="2702" spans="31:37">
      <c r="AE2702" t="s">
        <v>8860</v>
      </c>
      <c r="AF2702" s="1" t="s">
        <v>9026</v>
      </c>
      <c r="AG2702" s="1"/>
      <c r="AH2702" s="1">
        <v>50</v>
      </c>
      <c r="AI2702" s="1" t="s">
        <v>8616</v>
      </c>
      <c r="AJ2702" s="43"/>
      <c r="AK2702" s="324">
        <f t="shared" si="42"/>
        <v>0</v>
      </c>
    </row>
    <row r="2703" spans="31:37">
      <c r="AE2703" t="s">
        <v>8860</v>
      </c>
      <c r="AF2703" s="1" t="s">
        <v>9027</v>
      </c>
      <c r="AG2703" s="1"/>
      <c r="AH2703" s="1">
        <v>100</v>
      </c>
      <c r="AI2703" s="1" t="s">
        <v>8573</v>
      </c>
      <c r="AJ2703" s="43"/>
      <c r="AK2703" s="324">
        <f t="shared" si="42"/>
        <v>0</v>
      </c>
    </row>
    <row r="2704" spans="31:37">
      <c r="AE2704" t="s">
        <v>8860</v>
      </c>
      <c r="AF2704" s="1" t="s">
        <v>9028</v>
      </c>
      <c r="AG2704" s="1"/>
      <c r="AH2704" s="1">
        <v>100</v>
      </c>
      <c r="AI2704" s="1" t="s">
        <v>8616</v>
      </c>
      <c r="AJ2704" s="43"/>
      <c r="AK2704" s="324">
        <f t="shared" si="42"/>
        <v>0</v>
      </c>
    </row>
    <row r="2705" spans="31:37">
      <c r="AE2705" t="s">
        <v>8860</v>
      </c>
      <c r="AF2705" s="1" t="s">
        <v>9029</v>
      </c>
      <c r="AG2705" s="1"/>
      <c r="AH2705" s="1">
        <v>15</v>
      </c>
      <c r="AI2705" s="1" t="s">
        <v>8679</v>
      </c>
      <c r="AJ2705" s="43"/>
      <c r="AK2705" s="324">
        <f t="shared" si="42"/>
        <v>0</v>
      </c>
    </row>
    <row r="2706" spans="31:37">
      <c r="AE2706" t="s">
        <v>8860</v>
      </c>
      <c r="AF2706" s="1" t="s">
        <v>9030</v>
      </c>
      <c r="AG2706" s="1"/>
      <c r="AH2706" s="1">
        <v>50</v>
      </c>
      <c r="AI2706" s="1" t="s">
        <v>8573</v>
      </c>
      <c r="AJ2706" s="43"/>
      <c r="AK2706" s="324">
        <f t="shared" si="42"/>
        <v>0</v>
      </c>
    </row>
    <row r="2707" spans="31:37">
      <c r="AE2707" t="s">
        <v>8860</v>
      </c>
      <c r="AF2707" s="1" t="s">
        <v>9031</v>
      </c>
      <c r="AG2707" s="1"/>
      <c r="AH2707" s="1">
        <v>10</v>
      </c>
      <c r="AI2707" s="1" t="s">
        <v>8573</v>
      </c>
      <c r="AJ2707" s="43"/>
      <c r="AK2707" s="324">
        <f t="shared" si="42"/>
        <v>0</v>
      </c>
    </row>
    <row r="2708" spans="31:37">
      <c r="AE2708" t="s">
        <v>8860</v>
      </c>
      <c r="AF2708" s="1" t="s">
        <v>9032</v>
      </c>
      <c r="AG2708" s="1"/>
      <c r="AH2708" s="1">
        <v>70</v>
      </c>
      <c r="AI2708" s="1" t="s">
        <v>8616</v>
      </c>
      <c r="AJ2708" s="43"/>
      <c r="AK2708" s="324">
        <f t="shared" si="42"/>
        <v>0</v>
      </c>
    </row>
    <row r="2709" spans="31:37">
      <c r="AE2709" t="s">
        <v>8860</v>
      </c>
      <c r="AF2709" s="1" t="s">
        <v>9033</v>
      </c>
      <c r="AG2709" s="1"/>
      <c r="AH2709" s="1">
        <v>100</v>
      </c>
      <c r="AI2709" s="1" t="s">
        <v>8573</v>
      </c>
      <c r="AJ2709" s="43"/>
      <c r="AK2709" s="324">
        <f t="shared" si="42"/>
        <v>0</v>
      </c>
    </row>
    <row r="2710" spans="31:37">
      <c r="AE2710" t="s">
        <v>8860</v>
      </c>
      <c r="AF2710" s="1" t="s">
        <v>9034</v>
      </c>
      <c r="AG2710" s="1"/>
      <c r="AH2710" s="1">
        <v>10</v>
      </c>
      <c r="AI2710" s="1" t="s">
        <v>8679</v>
      </c>
      <c r="AJ2710" s="43"/>
      <c r="AK2710" s="324">
        <f t="shared" si="42"/>
        <v>0</v>
      </c>
    </row>
    <row r="2711" spans="31:37">
      <c r="AE2711" t="s">
        <v>8860</v>
      </c>
      <c r="AF2711" s="1" t="s">
        <v>9035</v>
      </c>
      <c r="AG2711" s="1"/>
      <c r="AH2711" s="1">
        <v>50</v>
      </c>
      <c r="AI2711" s="1" t="s">
        <v>8616</v>
      </c>
      <c r="AJ2711" s="43"/>
      <c r="AK2711" s="324">
        <f t="shared" si="42"/>
        <v>0</v>
      </c>
    </row>
    <row r="2712" spans="31:37">
      <c r="AE2712" t="s">
        <v>8860</v>
      </c>
      <c r="AF2712" s="1" t="s">
        <v>9036</v>
      </c>
      <c r="AG2712" s="1"/>
      <c r="AH2712" s="1">
        <v>10</v>
      </c>
      <c r="AI2712" s="1" t="s">
        <v>8476</v>
      </c>
      <c r="AJ2712" s="43"/>
      <c r="AK2712" s="324">
        <f t="shared" si="42"/>
        <v>0</v>
      </c>
    </row>
    <row r="2713" spans="31:37">
      <c r="AE2713" t="s">
        <v>8860</v>
      </c>
      <c r="AF2713" s="1" t="s">
        <v>9037</v>
      </c>
      <c r="AG2713" s="1"/>
      <c r="AH2713" s="1">
        <v>50</v>
      </c>
      <c r="AI2713" s="1" t="s">
        <v>8616</v>
      </c>
      <c r="AJ2713" s="43"/>
      <c r="AK2713" s="324">
        <f t="shared" si="42"/>
        <v>0</v>
      </c>
    </row>
    <row r="2714" spans="31:37">
      <c r="AE2714" t="s">
        <v>8860</v>
      </c>
      <c r="AF2714" s="1" t="s">
        <v>9038</v>
      </c>
      <c r="AG2714" s="1"/>
      <c r="AH2714" s="1">
        <v>100</v>
      </c>
      <c r="AI2714" s="1" t="s">
        <v>8616</v>
      </c>
      <c r="AJ2714" s="43"/>
      <c r="AK2714" s="324">
        <f t="shared" si="42"/>
        <v>0</v>
      </c>
    </row>
    <row r="2715" spans="31:37">
      <c r="AE2715" t="s">
        <v>8860</v>
      </c>
      <c r="AF2715" s="1" t="s">
        <v>9039</v>
      </c>
      <c r="AG2715" s="1"/>
      <c r="AH2715" s="1">
        <v>10</v>
      </c>
      <c r="AI2715" s="1" t="s">
        <v>8476</v>
      </c>
      <c r="AJ2715" s="43"/>
      <c r="AK2715" s="324">
        <f t="shared" si="42"/>
        <v>0</v>
      </c>
    </row>
    <row r="2716" spans="31:37">
      <c r="AE2716" t="s">
        <v>8860</v>
      </c>
      <c r="AF2716" s="1" t="s">
        <v>9040</v>
      </c>
      <c r="AG2716" s="1"/>
      <c r="AH2716" s="1">
        <v>100</v>
      </c>
      <c r="AI2716" s="1" t="s">
        <v>8616</v>
      </c>
      <c r="AJ2716" s="43"/>
      <c r="AK2716" s="324">
        <f t="shared" si="42"/>
        <v>0</v>
      </c>
    </row>
    <row r="2717" spans="31:37">
      <c r="AE2717" t="s">
        <v>8860</v>
      </c>
      <c r="AF2717" s="1" t="s">
        <v>9041</v>
      </c>
      <c r="AG2717" s="1"/>
      <c r="AH2717" s="1">
        <v>20</v>
      </c>
      <c r="AI2717" s="1" t="s">
        <v>8573</v>
      </c>
      <c r="AJ2717" s="43"/>
      <c r="AK2717" s="324">
        <f t="shared" si="42"/>
        <v>0</v>
      </c>
    </row>
    <row r="2718" spans="31:37">
      <c r="AE2718" t="s">
        <v>8860</v>
      </c>
      <c r="AF2718" s="1" t="s">
        <v>9042</v>
      </c>
      <c r="AG2718" s="1"/>
      <c r="AH2718" s="1">
        <v>200</v>
      </c>
      <c r="AI2718" s="1" t="s">
        <v>8616</v>
      </c>
      <c r="AJ2718" s="43"/>
      <c r="AK2718" s="324">
        <f t="shared" si="42"/>
        <v>0</v>
      </c>
    </row>
    <row r="2719" spans="31:37">
      <c r="AE2719" t="s">
        <v>8860</v>
      </c>
      <c r="AF2719" s="1" t="s">
        <v>9043</v>
      </c>
      <c r="AG2719" s="1"/>
      <c r="AH2719" s="1">
        <v>100</v>
      </c>
      <c r="AI2719" s="1" t="s">
        <v>8616</v>
      </c>
      <c r="AJ2719" s="43"/>
      <c r="AK2719" s="324">
        <f t="shared" si="42"/>
        <v>0</v>
      </c>
    </row>
    <row r="2720" spans="31:37">
      <c r="AE2720" t="s">
        <v>8860</v>
      </c>
      <c r="AF2720" s="1" t="s">
        <v>9044</v>
      </c>
      <c r="AG2720" s="1"/>
      <c r="AH2720" s="1">
        <v>10</v>
      </c>
      <c r="AI2720" s="1" t="s">
        <v>8729</v>
      </c>
      <c r="AJ2720" s="43"/>
      <c r="AK2720" s="324">
        <f t="shared" si="42"/>
        <v>0</v>
      </c>
    </row>
    <row r="2721" spans="31:37">
      <c r="AE2721" t="s">
        <v>8860</v>
      </c>
      <c r="AF2721" s="1" t="s">
        <v>9045</v>
      </c>
      <c r="AG2721" s="1"/>
      <c r="AH2721" s="1">
        <v>100</v>
      </c>
      <c r="AI2721" s="1" t="s">
        <v>8616</v>
      </c>
      <c r="AJ2721" s="43"/>
      <c r="AK2721" s="324">
        <f t="shared" si="42"/>
        <v>0</v>
      </c>
    </row>
    <row r="2722" spans="31:37">
      <c r="AE2722" t="s">
        <v>8860</v>
      </c>
      <c r="AF2722" s="1" t="s">
        <v>9046</v>
      </c>
      <c r="AG2722" s="1"/>
      <c r="AH2722" s="1">
        <v>10</v>
      </c>
      <c r="AI2722" s="1" t="s">
        <v>8652</v>
      </c>
      <c r="AJ2722" s="43"/>
      <c r="AK2722" s="324">
        <f t="shared" si="42"/>
        <v>0</v>
      </c>
    </row>
    <row r="2723" spans="31:37">
      <c r="AE2723" t="s">
        <v>8860</v>
      </c>
      <c r="AF2723" s="1" t="s">
        <v>9047</v>
      </c>
      <c r="AG2723" s="1"/>
      <c r="AH2723" s="1">
        <v>50</v>
      </c>
      <c r="AI2723" s="1" t="s">
        <v>8616</v>
      </c>
      <c r="AJ2723" s="43"/>
      <c r="AK2723" s="324">
        <f t="shared" si="42"/>
        <v>0</v>
      </c>
    </row>
    <row r="2724" spans="31:37">
      <c r="AE2724" t="s">
        <v>8860</v>
      </c>
      <c r="AF2724" s="1" t="s">
        <v>9048</v>
      </c>
      <c r="AG2724" s="1"/>
      <c r="AH2724" s="1">
        <v>20</v>
      </c>
      <c r="AI2724" s="1" t="s">
        <v>8652</v>
      </c>
      <c r="AJ2724" s="43"/>
      <c r="AK2724" s="324">
        <f t="shared" si="42"/>
        <v>0</v>
      </c>
    </row>
    <row r="2725" spans="31:37">
      <c r="AE2725" t="s">
        <v>8860</v>
      </c>
      <c r="AF2725" s="1" t="s">
        <v>9049</v>
      </c>
      <c r="AG2725" s="1"/>
      <c r="AH2725" s="1">
        <v>30</v>
      </c>
      <c r="AI2725" s="1" t="s">
        <v>8616</v>
      </c>
      <c r="AJ2725" s="43"/>
      <c r="AK2725" s="324">
        <f t="shared" si="42"/>
        <v>0</v>
      </c>
    </row>
    <row r="2726" spans="31:37">
      <c r="AE2726" t="s">
        <v>8860</v>
      </c>
      <c r="AF2726" s="1" t="s">
        <v>9050</v>
      </c>
      <c r="AG2726" s="1"/>
      <c r="AH2726" s="1">
        <v>200</v>
      </c>
      <c r="AI2726" s="1" t="s">
        <v>8616</v>
      </c>
      <c r="AJ2726" s="43"/>
      <c r="AK2726" s="324">
        <f t="shared" si="42"/>
        <v>0</v>
      </c>
    </row>
    <row r="2727" spans="31:37">
      <c r="AE2727" t="s">
        <v>8860</v>
      </c>
      <c r="AF2727" s="1" t="s">
        <v>9051</v>
      </c>
      <c r="AG2727" s="1"/>
      <c r="AH2727" s="1">
        <v>30</v>
      </c>
      <c r="AI2727" s="1" t="s">
        <v>8616</v>
      </c>
      <c r="AJ2727" s="43"/>
      <c r="AK2727" s="324">
        <f t="shared" si="42"/>
        <v>0</v>
      </c>
    </row>
    <row r="2728" spans="31:37">
      <c r="AE2728" t="s">
        <v>8860</v>
      </c>
      <c r="AF2728" s="1" t="s">
        <v>9052</v>
      </c>
      <c r="AG2728" s="1"/>
      <c r="AH2728" s="1">
        <v>200</v>
      </c>
      <c r="AI2728" s="1" t="s">
        <v>8616</v>
      </c>
      <c r="AJ2728" s="43"/>
      <c r="AK2728" s="324">
        <f t="shared" si="42"/>
        <v>0</v>
      </c>
    </row>
    <row r="2729" spans="31:37">
      <c r="AE2729" t="s">
        <v>8860</v>
      </c>
      <c r="AF2729" s="1" t="s">
        <v>9053</v>
      </c>
      <c r="AG2729" s="1"/>
      <c r="AH2729" s="1">
        <v>100</v>
      </c>
      <c r="AI2729" s="1" t="s">
        <v>8616</v>
      </c>
      <c r="AJ2729" s="43"/>
      <c r="AK2729" s="324">
        <f t="shared" si="42"/>
        <v>0</v>
      </c>
    </row>
    <row r="2730" spans="31:37">
      <c r="AE2730" t="s">
        <v>8860</v>
      </c>
      <c r="AF2730" s="1" t="s">
        <v>6554</v>
      </c>
      <c r="AG2730" s="1"/>
      <c r="AH2730" s="1"/>
      <c r="AI2730" s="1"/>
      <c r="AJ2730" s="43"/>
      <c r="AK2730" s="324">
        <f t="shared" si="42"/>
        <v>0</v>
      </c>
    </row>
    <row r="2731" spans="31:37">
      <c r="AE2731" t="s">
        <v>9054</v>
      </c>
      <c r="AF2731" s="1" t="s">
        <v>9054</v>
      </c>
      <c r="AG2731" s="1"/>
      <c r="AH2731" s="1"/>
      <c r="AI2731" s="1"/>
      <c r="AJ2731" s="43"/>
      <c r="AK2731" s="324">
        <f t="shared" si="42"/>
        <v>0</v>
      </c>
    </row>
    <row r="2732" spans="31:37">
      <c r="AE2732" t="s">
        <v>9054</v>
      </c>
      <c r="AF2732" s="1" t="s">
        <v>9055</v>
      </c>
      <c r="AG2732" s="1"/>
      <c r="AH2732" s="1"/>
      <c r="AI2732" s="1"/>
      <c r="AJ2732" s="43"/>
      <c r="AK2732" s="324">
        <f t="shared" si="42"/>
        <v>0</v>
      </c>
    </row>
    <row r="2733" spans="31:37">
      <c r="AE2733" t="s">
        <v>9054</v>
      </c>
      <c r="AF2733" s="1" t="s">
        <v>9056</v>
      </c>
      <c r="AG2733" s="1"/>
      <c r="AH2733" s="1">
        <v>2</v>
      </c>
      <c r="AI2733" s="1"/>
      <c r="AJ2733" s="43"/>
      <c r="AK2733" s="324">
        <f t="shared" si="42"/>
        <v>0</v>
      </c>
    </row>
    <row r="2734" spans="31:37">
      <c r="AE2734" t="s">
        <v>9054</v>
      </c>
      <c r="AF2734" s="1" t="s">
        <v>9057</v>
      </c>
      <c r="AG2734" s="1"/>
      <c r="AH2734" s="1">
        <v>1</v>
      </c>
      <c r="AI2734" s="1">
        <v>6</v>
      </c>
      <c r="AJ2734" s="43"/>
      <c r="AK2734" s="324">
        <f t="shared" si="42"/>
        <v>0</v>
      </c>
    </row>
    <row r="2735" spans="31:37">
      <c r="AE2735" t="s">
        <v>9054</v>
      </c>
      <c r="AF2735" s="1" t="s">
        <v>9058</v>
      </c>
      <c r="AG2735" s="1"/>
      <c r="AH2735" s="1">
        <v>1.2</v>
      </c>
      <c r="AI2735" s="1" t="s">
        <v>7481</v>
      </c>
      <c r="AJ2735" s="43"/>
      <c r="AK2735" s="324">
        <f t="shared" si="42"/>
        <v>0</v>
      </c>
    </row>
    <row r="2736" spans="31:37">
      <c r="AE2736" t="s">
        <v>9054</v>
      </c>
      <c r="AF2736" s="1" t="s">
        <v>9059</v>
      </c>
      <c r="AG2736" s="1"/>
      <c r="AH2736" s="1">
        <v>0.7</v>
      </c>
      <c r="AI2736" s="1" t="s">
        <v>7481</v>
      </c>
      <c r="AJ2736" s="43"/>
      <c r="AK2736" s="324">
        <f t="shared" si="42"/>
        <v>0</v>
      </c>
    </row>
    <row r="2737" spans="31:37">
      <c r="AE2737" t="s">
        <v>9054</v>
      </c>
      <c r="AF2737" s="1" t="s">
        <v>9060</v>
      </c>
      <c r="AG2737" s="1"/>
      <c r="AH2737" s="1">
        <v>20</v>
      </c>
      <c r="AI2737" s="1"/>
      <c r="AJ2737" s="43"/>
      <c r="AK2737" s="324">
        <f t="shared" si="42"/>
        <v>0</v>
      </c>
    </row>
    <row r="2738" spans="31:37">
      <c r="AE2738" t="s">
        <v>9054</v>
      </c>
      <c r="AF2738" s="1" t="s">
        <v>9061</v>
      </c>
      <c r="AG2738" s="1"/>
      <c r="AH2738" s="1">
        <v>8</v>
      </c>
      <c r="AI2738" s="1"/>
      <c r="AJ2738" s="43"/>
      <c r="AK2738" s="324">
        <f t="shared" si="42"/>
        <v>0</v>
      </c>
    </row>
    <row r="2739" spans="31:37">
      <c r="AE2739" t="s">
        <v>9054</v>
      </c>
      <c r="AF2739" s="1" t="s">
        <v>9062</v>
      </c>
      <c r="AG2739" s="1"/>
      <c r="AH2739" s="1">
        <v>3</v>
      </c>
      <c r="AI2739" s="1" t="s">
        <v>7481</v>
      </c>
      <c r="AJ2739" s="43"/>
      <c r="AK2739" s="324">
        <f t="shared" si="42"/>
        <v>0</v>
      </c>
    </row>
    <row r="2740" spans="31:37">
      <c r="AE2740" t="s">
        <v>9054</v>
      </c>
      <c r="AF2740" s="1" t="s">
        <v>9063</v>
      </c>
      <c r="AG2740" s="1"/>
      <c r="AH2740" s="1">
        <v>0.3</v>
      </c>
      <c r="AI2740" s="1"/>
      <c r="AJ2740" s="43"/>
      <c r="AK2740" s="324">
        <f t="shared" si="42"/>
        <v>0</v>
      </c>
    </row>
    <row r="2741" spans="31:37">
      <c r="AE2741" t="s">
        <v>9054</v>
      </c>
      <c r="AF2741" s="1" t="s">
        <v>9064</v>
      </c>
      <c r="AG2741" s="1"/>
      <c r="AH2741" s="1">
        <v>8</v>
      </c>
      <c r="AI2741" s="1"/>
      <c r="AJ2741" s="43"/>
      <c r="AK2741" s="324">
        <f t="shared" si="42"/>
        <v>0</v>
      </c>
    </row>
    <row r="2742" spans="31:37">
      <c r="AE2742" t="s">
        <v>9054</v>
      </c>
      <c r="AF2742" s="1" t="s">
        <v>9065</v>
      </c>
      <c r="AG2742" s="1"/>
      <c r="AH2742" s="1">
        <v>0.8</v>
      </c>
      <c r="AI2742" s="1"/>
      <c r="AJ2742" s="43"/>
      <c r="AK2742" s="324">
        <f t="shared" si="42"/>
        <v>0</v>
      </c>
    </row>
    <row r="2743" spans="31:37">
      <c r="AE2743" t="s">
        <v>9054</v>
      </c>
      <c r="AF2743" s="1" t="s">
        <v>9066</v>
      </c>
      <c r="AG2743" s="1"/>
      <c r="AH2743" s="1">
        <v>2</v>
      </c>
      <c r="AI2743" s="1"/>
      <c r="AJ2743" s="43"/>
      <c r="AK2743" s="324">
        <f t="shared" si="42"/>
        <v>0</v>
      </c>
    </row>
    <row r="2744" spans="31:37">
      <c r="AE2744" t="s">
        <v>9054</v>
      </c>
      <c r="AF2744" s="1" t="s">
        <v>9067</v>
      </c>
      <c r="AG2744" s="1"/>
      <c r="AH2744" s="1">
        <v>20</v>
      </c>
      <c r="AI2744" s="1" t="s">
        <v>9068</v>
      </c>
      <c r="AJ2744" s="43"/>
      <c r="AK2744" s="324">
        <f t="shared" si="42"/>
        <v>0</v>
      </c>
    </row>
    <row r="2745" spans="31:37">
      <c r="AE2745" t="s">
        <v>9054</v>
      </c>
      <c r="AF2745" s="1" t="s">
        <v>9069</v>
      </c>
      <c r="AG2745" s="1"/>
      <c r="AH2745" s="1">
        <v>30</v>
      </c>
      <c r="AI2745" s="1"/>
      <c r="AJ2745" s="43"/>
      <c r="AK2745" s="324">
        <f t="shared" si="42"/>
        <v>0</v>
      </c>
    </row>
    <row r="2746" spans="31:37">
      <c r="AE2746" t="s">
        <v>9054</v>
      </c>
      <c r="AF2746" s="1" t="s">
        <v>9070</v>
      </c>
      <c r="AG2746" s="1"/>
      <c r="AH2746" s="1">
        <v>1</v>
      </c>
      <c r="AI2746" s="1"/>
      <c r="AJ2746" s="43"/>
      <c r="AK2746" s="324">
        <f t="shared" si="42"/>
        <v>0</v>
      </c>
    </row>
    <row r="2747" spans="31:37">
      <c r="AE2747" t="s">
        <v>9054</v>
      </c>
      <c r="AF2747" s="1" t="s">
        <v>9071</v>
      </c>
      <c r="AG2747" s="1"/>
      <c r="AH2747" s="1">
        <v>20</v>
      </c>
      <c r="AI2747" s="1"/>
      <c r="AJ2747" s="43"/>
      <c r="AK2747" s="324">
        <f t="shared" si="42"/>
        <v>0</v>
      </c>
    </row>
    <row r="2748" spans="31:37">
      <c r="AE2748" t="s">
        <v>9054</v>
      </c>
      <c r="AF2748" s="1" t="s">
        <v>9072</v>
      </c>
      <c r="AG2748" s="1"/>
      <c r="AH2748" s="1">
        <v>17</v>
      </c>
      <c r="AI2748" s="1"/>
      <c r="AJ2748" s="43"/>
      <c r="AK2748" s="324">
        <f t="shared" si="42"/>
        <v>0</v>
      </c>
    </row>
    <row r="2749" spans="31:37">
      <c r="AE2749" t="s">
        <v>9054</v>
      </c>
      <c r="AF2749" s="1" t="s">
        <v>9073</v>
      </c>
      <c r="AG2749" s="1"/>
      <c r="AH2749" s="1">
        <v>5</v>
      </c>
      <c r="AI2749" s="1"/>
      <c r="AJ2749" s="43"/>
      <c r="AK2749" s="324">
        <f t="shared" si="42"/>
        <v>0</v>
      </c>
    </row>
    <row r="2750" spans="31:37">
      <c r="AE2750" t="s">
        <v>9054</v>
      </c>
      <c r="AF2750" s="1" t="s">
        <v>9074</v>
      </c>
      <c r="AG2750" s="1"/>
      <c r="AH2750" s="1">
        <v>3</v>
      </c>
      <c r="AI2750" s="1" t="s">
        <v>7481</v>
      </c>
      <c r="AJ2750" s="43"/>
      <c r="AK2750" s="324">
        <f t="shared" si="42"/>
        <v>0</v>
      </c>
    </row>
    <row r="2751" spans="31:37">
      <c r="AE2751" t="s">
        <v>9054</v>
      </c>
      <c r="AF2751" s="1" t="s">
        <v>9075</v>
      </c>
      <c r="AG2751" s="1"/>
      <c r="AH2751" s="1">
        <v>3</v>
      </c>
      <c r="AI2751" s="1"/>
      <c r="AJ2751" s="43"/>
      <c r="AK2751" s="324">
        <f t="shared" si="42"/>
        <v>0</v>
      </c>
    </row>
    <row r="2752" spans="31:37">
      <c r="AE2752" t="s">
        <v>9054</v>
      </c>
      <c r="AF2752" s="1" t="s">
        <v>9076</v>
      </c>
      <c r="AG2752" s="1"/>
      <c r="AH2752" s="1">
        <v>5</v>
      </c>
      <c r="AI2752" s="1"/>
      <c r="AJ2752" s="43"/>
      <c r="AK2752" s="324">
        <f t="shared" si="42"/>
        <v>0</v>
      </c>
    </row>
    <row r="2753" spans="31:37">
      <c r="AE2753" t="s">
        <v>9054</v>
      </c>
      <c r="AF2753" s="1" t="s">
        <v>9077</v>
      </c>
      <c r="AG2753" s="1"/>
      <c r="AH2753" s="1">
        <v>4</v>
      </c>
      <c r="AI2753" s="1"/>
      <c r="AJ2753" s="43"/>
      <c r="AK2753" s="324">
        <f t="shared" si="42"/>
        <v>0</v>
      </c>
    </row>
    <row r="2754" spans="31:37">
      <c r="AE2754" t="s">
        <v>9054</v>
      </c>
      <c r="AF2754" s="1" t="s">
        <v>9078</v>
      </c>
      <c r="AG2754" s="1"/>
      <c r="AH2754" s="1">
        <v>300</v>
      </c>
      <c r="AI2754" s="1"/>
      <c r="AJ2754" s="43"/>
      <c r="AK2754" s="324">
        <f t="shared" si="42"/>
        <v>0</v>
      </c>
    </row>
    <row r="2755" spans="31:37">
      <c r="AE2755" t="s">
        <v>9054</v>
      </c>
      <c r="AF2755" s="1" t="s">
        <v>4752</v>
      </c>
      <c r="AG2755" s="1"/>
      <c r="AH2755" s="1">
        <v>8</v>
      </c>
      <c r="AI2755" s="1"/>
      <c r="AJ2755" s="43"/>
      <c r="AK2755" s="324">
        <f t="shared" si="42"/>
        <v>0</v>
      </c>
    </row>
    <row r="2756" spans="31:37">
      <c r="AE2756" t="s">
        <v>9054</v>
      </c>
      <c r="AF2756" s="1" t="s">
        <v>9079</v>
      </c>
      <c r="AG2756" s="1"/>
      <c r="AH2756" s="1">
        <v>5</v>
      </c>
      <c r="AI2756" s="1" t="s">
        <v>9080</v>
      </c>
      <c r="AJ2756" s="43"/>
      <c r="AK2756" s="324">
        <f t="shared" ref="AK2756:AK2819" si="43">AJ2756*AH2756</f>
        <v>0</v>
      </c>
    </row>
    <row r="2757" spans="31:37">
      <c r="AE2757" t="s">
        <v>9054</v>
      </c>
      <c r="AF2757" s="1" t="s">
        <v>9081</v>
      </c>
      <c r="AG2757" s="1"/>
      <c r="AH2757" s="1">
        <v>10</v>
      </c>
      <c r="AI2757" s="1"/>
      <c r="AJ2757" s="43"/>
      <c r="AK2757" s="324">
        <f t="shared" si="43"/>
        <v>0</v>
      </c>
    </row>
    <row r="2758" spans="31:37">
      <c r="AE2758" t="s">
        <v>9054</v>
      </c>
      <c r="AF2758" s="1" t="s">
        <v>9082</v>
      </c>
      <c r="AG2758" s="1"/>
      <c r="AH2758" s="1"/>
      <c r="AI2758" s="1"/>
      <c r="AJ2758" s="43"/>
      <c r="AK2758" s="324">
        <f t="shared" si="43"/>
        <v>0</v>
      </c>
    </row>
    <row r="2759" spans="31:37">
      <c r="AE2759" t="s">
        <v>9054</v>
      </c>
      <c r="AF2759" s="1" t="s">
        <v>9083</v>
      </c>
      <c r="AG2759" s="1"/>
      <c r="AH2759" s="1">
        <v>15</v>
      </c>
      <c r="AI2759" s="1" t="s">
        <v>8476</v>
      </c>
      <c r="AJ2759" s="43"/>
      <c r="AK2759" s="324">
        <f t="shared" si="43"/>
        <v>0</v>
      </c>
    </row>
    <row r="2760" spans="31:37">
      <c r="AE2760" t="s">
        <v>9054</v>
      </c>
      <c r="AF2760" s="1" t="s">
        <v>9084</v>
      </c>
      <c r="AG2760" s="1"/>
      <c r="AH2760" s="1">
        <v>10</v>
      </c>
      <c r="AI2760" s="1"/>
      <c r="AJ2760" s="43"/>
      <c r="AK2760" s="324">
        <f t="shared" si="43"/>
        <v>0</v>
      </c>
    </row>
    <row r="2761" spans="31:37">
      <c r="AE2761" t="s">
        <v>9054</v>
      </c>
      <c r="AF2761" s="1" t="s">
        <v>9085</v>
      </c>
      <c r="AG2761" s="1"/>
      <c r="AH2761" s="1">
        <v>20</v>
      </c>
      <c r="AI2761" s="1" t="s">
        <v>7105</v>
      </c>
      <c r="AJ2761" s="43"/>
      <c r="AK2761" s="324">
        <f t="shared" si="43"/>
        <v>0</v>
      </c>
    </row>
    <row r="2762" spans="31:37">
      <c r="AE2762" t="s">
        <v>9054</v>
      </c>
      <c r="AF2762" s="1" t="s">
        <v>9086</v>
      </c>
      <c r="AG2762" s="1"/>
      <c r="AH2762" s="1">
        <v>15</v>
      </c>
      <c r="AI2762" s="1" t="s">
        <v>8476</v>
      </c>
      <c r="AJ2762" s="43"/>
      <c r="AK2762" s="324">
        <f t="shared" si="43"/>
        <v>0</v>
      </c>
    </row>
    <row r="2763" spans="31:37">
      <c r="AE2763" t="s">
        <v>9054</v>
      </c>
      <c r="AF2763" s="1" t="s">
        <v>9087</v>
      </c>
      <c r="AG2763" s="1"/>
      <c r="AH2763" s="1">
        <v>10</v>
      </c>
      <c r="AI2763" s="1" t="s">
        <v>8476</v>
      </c>
      <c r="AJ2763" s="43"/>
      <c r="AK2763" s="324">
        <f t="shared" si="43"/>
        <v>0</v>
      </c>
    </row>
    <row r="2764" spans="31:37">
      <c r="AE2764" t="s">
        <v>9054</v>
      </c>
      <c r="AF2764" s="1" t="s">
        <v>9088</v>
      </c>
      <c r="AG2764" s="1"/>
      <c r="AH2764" s="1">
        <v>15</v>
      </c>
      <c r="AI2764" s="1" t="s">
        <v>8476</v>
      </c>
      <c r="AJ2764" s="43"/>
      <c r="AK2764" s="324">
        <f t="shared" si="43"/>
        <v>0</v>
      </c>
    </row>
    <row r="2765" spans="31:37">
      <c r="AE2765" t="s">
        <v>9054</v>
      </c>
      <c r="AF2765" s="1" t="s">
        <v>9089</v>
      </c>
      <c r="AG2765" s="1"/>
      <c r="AH2765" s="1"/>
      <c r="AI2765" s="1"/>
      <c r="AJ2765" s="43"/>
      <c r="AK2765" s="324">
        <f t="shared" si="43"/>
        <v>0</v>
      </c>
    </row>
    <row r="2766" spans="31:37">
      <c r="AE2766" t="s">
        <v>9054</v>
      </c>
      <c r="AF2766" s="1" t="s">
        <v>9090</v>
      </c>
      <c r="AG2766" s="1"/>
      <c r="AH2766" s="1">
        <v>1</v>
      </c>
      <c r="AI2766" s="1" t="s">
        <v>9091</v>
      </c>
      <c r="AJ2766" s="43"/>
      <c r="AK2766" s="324">
        <f t="shared" si="43"/>
        <v>0</v>
      </c>
    </row>
    <row r="2767" spans="31:37">
      <c r="AE2767" t="s">
        <v>9054</v>
      </c>
      <c r="AF2767" s="1" t="s">
        <v>9092</v>
      </c>
      <c r="AG2767" s="1"/>
      <c r="AH2767" s="1">
        <v>9</v>
      </c>
      <c r="AI2767" s="1" t="s">
        <v>9093</v>
      </c>
      <c r="AJ2767" s="43"/>
      <c r="AK2767" s="324">
        <f t="shared" si="43"/>
        <v>0</v>
      </c>
    </row>
    <row r="2768" spans="31:37">
      <c r="AE2768" t="s">
        <v>9054</v>
      </c>
      <c r="AF2768" s="1" t="s">
        <v>9094</v>
      </c>
      <c r="AG2768" s="1"/>
      <c r="AH2768" s="1">
        <v>7</v>
      </c>
      <c r="AI2768" s="1" t="s">
        <v>9093</v>
      </c>
      <c r="AJ2768" s="43"/>
      <c r="AK2768" s="324">
        <f t="shared" si="43"/>
        <v>0</v>
      </c>
    </row>
    <row r="2769" spans="31:37">
      <c r="AE2769" t="s">
        <v>9054</v>
      </c>
      <c r="AF2769" s="1" t="s">
        <v>9095</v>
      </c>
      <c r="AG2769" s="1"/>
      <c r="AH2769" s="1">
        <v>8</v>
      </c>
      <c r="AI2769" s="1" t="s">
        <v>9093</v>
      </c>
      <c r="AJ2769" s="43"/>
      <c r="AK2769" s="324">
        <f t="shared" si="43"/>
        <v>0</v>
      </c>
    </row>
    <row r="2770" spans="31:37">
      <c r="AE2770" t="s">
        <v>9054</v>
      </c>
      <c r="AF2770" s="1" t="s">
        <v>9096</v>
      </c>
      <c r="AG2770" s="1"/>
      <c r="AH2770" s="1">
        <v>10</v>
      </c>
      <c r="AI2770" s="1" t="s">
        <v>9093</v>
      </c>
      <c r="AJ2770" s="43"/>
      <c r="AK2770" s="324">
        <f t="shared" si="43"/>
        <v>0</v>
      </c>
    </row>
    <row r="2771" spans="31:37">
      <c r="AE2771" t="s">
        <v>9054</v>
      </c>
      <c r="AF2771" s="1" t="s">
        <v>9097</v>
      </c>
      <c r="AG2771" s="1"/>
      <c r="AH2771" s="1">
        <v>3</v>
      </c>
      <c r="AI2771" s="1" t="s">
        <v>9093</v>
      </c>
      <c r="AJ2771" s="43"/>
      <c r="AK2771" s="324">
        <f t="shared" si="43"/>
        <v>0</v>
      </c>
    </row>
    <row r="2772" spans="31:37">
      <c r="AE2772" t="s">
        <v>9054</v>
      </c>
      <c r="AF2772" s="1" t="s">
        <v>9098</v>
      </c>
      <c r="AG2772" s="1"/>
      <c r="AH2772" s="1">
        <v>200</v>
      </c>
      <c r="AI2772" s="1"/>
      <c r="AJ2772" s="43"/>
      <c r="AK2772" s="324">
        <f t="shared" si="43"/>
        <v>0</v>
      </c>
    </row>
    <row r="2773" spans="31:37">
      <c r="AE2773" t="s">
        <v>9054</v>
      </c>
      <c r="AF2773" s="1" t="s">
        <v>9099</v>
      </c>
      <c r="AG2773" s="1"/>
      <c r="AH2773" s="1">
        <v>300</v>
      </c>
      <c r="AI2773" s="1"/>
      <c r="AJ2773" s="43"/>
      <c r="AK2773" s="324">
        <f t="shared" si="43"/>
        <v>0</v>
      </c>
    </row>
    <row r="2774" spans="31:37">
      <c r="AE2774" t="s">
        <v>9054</v>
      </c>
      <c r="AF2774" s="1" t="s">
        <v>9100</v>
      </c>
      <c r="AG2774" s="1"/>
      <c r="AH2774" s="1">
        <v>15</v>
      </c>
      <c r="AI2774" s="1" t="s">
        <v>9093</v>
      </c>
      <c r="AJ2774" s="43"/>
      <c r="AK2774" s="324">
        <f t="shared" si="43"/>
        <v>0</v>
      </c>
    </row>
    <row r="2775" spans="31:37">
      <c r="AE2775" t="s">
        <v>9054</v>
      </c>
      <c r="AF2775" s="1" t="s">
        <v>9101</v>
      </c>
      <c r="AG2775" s="1"/>
      <c r="AH2775" s="1">
        <v>20</v>
      </c>
      <c r="AI2775" s="1" t="s">
        <v>9093</v>
      </c>
      <c r="AJ2775" s="43"/>
      <c r="AK2775" s="324">
        <f t="shared" si="43"/>
        <v>0</v>
      </c>
    </row>
    <row r="2776" spans="31:37">
      <c r="AE2776" t="s">
        <v>9054</v>
      </c>
      <c r="AF2776" s="1" t="s">
        <v>2587</v>
      </c>
      <c r="AG2776" s="1"/>
      <c r="AH2776" s="1">
        <v>80</v>
      </c>
      <c r="AI2776" s="1"/>
      <c r="AJ2776" s="43"/>
      <c r="AK2776" s="324">
        <f t="shared" si="43"/>
        <v>0</v>
      </c>
    </row>
    <row r="2777" spans="31:37">
      <c r="AE2777" t="s">
        <v>9054</v>
      </c>
      <c r="AF2777" s="1" t="s">
        <v>9102</v>
      </c>
      <c r="AG2777" s="1"/>
      <c r="AH2777" s="1">
        <v>2</v>
      </c>
      <c r="AI2777" s="1"/>
      <c r="AJ2777" s="43"/>
      <c r="AK2777" s="324">
        <f t="shared" si="43"/>
        <v>0</v>
      </c>
    </row>
    <row r="2778" spans="31:37">
      <c r="AE2778" t="s">
        <v>9054</v>
      </c>
      <c r="AF2778" s="1" t="s">
        <v>9103</v>
      </c>
      <c r="AG2778" s="1"/>
      <c r="AH2778" s="1">
        <v>10</v>
      </c>
      <c r="AI2778" s="1"/>
      <c r="AJ2778" s="43"/>
      <c r="AK2778" s="324">
        <f t="shared" si="43"/>
        <v>0</v>
      </c>
    </row>
    <row r="2779" spans="31:37">
      <c r="AE2779" t="s">
        <v>9054</v>
      </c>
      <c r="AF2779" s="1" t="s">
        <v>9104</v>
      </c>
      <c r="AG2779" s="1"/>
      <c r="AH2779" s="1">
        <v>0.2</v>
      </c>
      <c r="AI2779" s="1"/>
      <c r="AJ2779" s="43"/>
      <c r="AK2779" s="324">
        <f t="shared" si="43"/>
        <v>0</v>
      </c>
    </row>
    <row r="2780" spans="31:37">
      <c r="AE2780" t="s">
        <v>9054</v>
      </c>
      <c r="AF2780" s="1" t="s">
        <v>9105</v>
      </c>
      <c r="AG2780" s="1"/>
      <c r="AH2780" s="1">
        <v>1.5</v>
      </c>
      <c r="AI2780" s="1"/>
      <c r="AJ2780" s="43"/>
      <c r="AK2780" s="324">
        <f t="shared" si="43"/>
        <v>0</v>
      </c>
    </row>
    <row r="2781" spans="31:37">
      <c r="AE2781" t="s">
        <v>9054</v>
      </c>
      <c r="AF2781" s="1" t="s">
        <v>9106</v>
      </c>
      <c r="AG2781" s="1"/>
      <c r="AH2781" s="1">
        <v>2</v>
      </c>
      <c r="AI2781" s="1"/>
      <c r="AJ2781" s="43"/>
      <c r="AK2781" s="324">
        <f t="shared" si="43"/>
        <v>0</v>
      </c>
    </row>
    <row r="2782" spans="31:37">
      <c r="AE2782" t="s">
        <v>9054</v>
      </c>
      <c r="AF2782" s="1" t="s">
        <v>9107</v>
      </c>
      <c r="AG2782" s="1"/>
      <c r="AH2782" s="1">
        <v>1.3</v>
      </c>
      <c r="AI2782" s="1"/>
      <c r="AJ2782" s="43"/>
      <c r="AK2782" s="324">
        <f t="shared" si="43"/>
        <v>0</v>
      </c>
    </row>
    <row r="2783" spans="31:37">
      <c r="AE2783" t="s">
        <v>9054</v>
      </c>
      <c r="AF2783" s="1" t="s">
        <v>2619</v>
      </c>
      <c r="AG2783" s="1"/>
      <c r="AH2783" s="1">
        <v>30</v>
      </c>
      <c r="AI2783" s="1"/>
      <c r="AJ2783" s="43"/>
      <c r="AK2783" s="324">
        <f t="shared" si="43"/>
        <v>0</v>
      </c>
    </row>
    <row r="2784" spans="31:37">
      <c r="AE2784" t="s">
        <v>9054</v>
      </c>
      <c r="AF2784" s="1" t="s">
        <v>9108</v>
      </c>
      <c r="AG2784" s="1"/>
      <c r="AH2784" s="1">
        <v>5</v>
      </c>
      <c r="AI2784" s="1"/>
      <c r="AJ2784" s="43"/>
      <c r="AK2784" s="324">
        <f t="shared" si="43"/>
        <v>0</v>
      </c>
    </row>
    <row r="2785" spans="31:37">
      <c r="AE2785" t="s">
        <v>9054</v>
      </c>
      <c r="AF2785" s="1" t="s">
        <v>9109</v>
      </c>
      <c r="AG2785" s="1"/>
      <c r="AH2785" s="1">
        <v>3</v>
      </c>
      <c r="AI2785" s="1"/>
      <c r="AJ2785" s="43"/>
      <c r="AK2785" s="324">
        <f t="shared" si="43"/>
        <v>0</v>
      </c>
    </row>
    <row r="2786" spans="31:37">
      <c r="AE2786" t="s">
        <v>9054</v>
      </c>
      <c r="AF2786" s="1" t="s">
        <v>9110</v>
      </c>
      <c r="AG2786" s="1"/>
      <c r="AH2786" s="1">
        <v>3</v>
      </c>
      <c r="AI2786" s="1"/>
      <c r="AJ2786" s="43"/>
      <c r="AK2786" s="324">
        <f t="shared" si="43"/>
        <v>0</v>
      </c>
    </row>
    <row r="2787" spans="31:37">
      <c r="AE2787" t="s">
        <v>9054</v>
      </c>
      <c r="AF2787" s="1" t="s">
        <v>9111</v>
      </c>
      <c r="AG2787" s="1"/>
      <c r="AH2787" s="1">
        <v>2</v>
      </c>
      <c r="AI2787" s="1"/>
      <c r="AJ2787" s="43"/>
      <c r="AK2787" s="324">
        <f t="shared" si="43"/>
        <v>0</v>
      </c>
    </row>
    <row r="2788" spans="31:37">
      <c r="AE2788" t="s">
        <v>9054</v>
      </c>
      <c r="AF2788" s="1" t="s">
        <v>9112</v>
      </c>
      <c r="AG2788" s="1"/>
      <c r="AH2788" s="1">
        <v>1</v>
      </c>
      <c r="AI2788" s="1" t="s">
        <v>9093</v>
      </c>
      <c r="AJ2788" s="43"/>
      <c r="AK2788" s="324">
        <f t="shared" si="43"/>
        <v>0</v>
      </c>
    </row>
    <row r="2789" spans="31:37">
      <c r="AE2789" t="s">
        <v>9054</v>
      </c>
      <c r="AF2789" s="1" t="s">
        <v>9113</v>
      </c>
      <c r="AG2789" s="1"/>
      <c r="AH2789" s="1">
        <v>2</v>
      </c>
      <c r="AI2789" s="1" t="s">
        <v>8476</v>
      </c>
      <c r="AJ2789" s="43"/>
      <c r="AK2789" s="324">
        <f t="shared" si="43"/>
        <v>0</v>
      </c>
    </row>
    <row r="2790" spans="31:37">
      <c r="AE2790" t="s">
        <v>9054</v>
      </c>
      <c r="AF2790" s="1" t="s">
        <v>9114</v>
      </c>
      <c r="AG2790" s="1"/>
      <c r="AH2790" s="1">
        <v>1</v>
      </c>
      <c r="AI2790" s="1" t="s">
        <v>8476</v>
      </c>
      <c r="AJ2790" s="43"/>
      <c r="AK2790" s="324">
        <f t="shared" si="43"/>
        <v>0</v>
      </c>
    </row>
    <row r="2791" spans="31:37">
      <c r="AE2791" t="s">
        <v>9054</v>
      </c>
      <c r="AF2791" s="1" t="s">
        <v>9115</v>
      </c>
      <c r="AG2791" s="1"/>
      <c r="AH2791" s="1">
        <v>3</v>
      </c>
      <c r="AI2791" s="1"/>
      <c r="AJ2791" s="43"/>
      <c r="AK2791" s="324">
        <f t="shared" si="43"/>
        <v>0</v>
      </c>
    </row>
    <row r="2792" spans="31:37">
      <c r="AE2792" t="s">
        <v>9054</v>
      </c>
      <c r="AF2792" s="1" t="s">
        <v>6554</v>
      </c>
      <c r="AG2792" s="1"/>
      <c r="AH2792" s="1"/>
      <c r="AI2792" s="1"/>
      <c r="AJ2792" s="43"/>
      <c r="AK2792" s="324">
        <f t="shared" si="43"/>
        <v>0</v>
      </c>
    </row>
    <row r="2793" spans="31:37">
      <c r="AE2793" t="s">
        <v>9054</v>
      </c>
      <c r="AF2793" s="1" t="s">
        <v>9116</v>
      </c>
      <c r="AG2793" s="1"/>
      <c r="AH2793" s="1"/>
      <c r="AI2793" s="1"/>
      <c r="AJ2793" s="43"/>
      <c r="AK2793" s="324">
        <f t="shared" si="43"/>
        <v>0</v>
      </c>
    </row>
    <row r="2794" spans="31:37">
      <c r="AE2794" t="s">
        <v>9054</v>
      </c>
      <c r="AF2794" s="1" t="s">
        <v>9117</v>
      </c>
      <c r="AG2794" s="1"/>
      <c r="AH2794" s="1">
        <v>0.1</v>
      </c>
      <c r="AI2794" s="1" t="s">
        <v>9118</v>
      </c>
      <c r="AJ2794" s="43"/>
      <c r="AK2794" s="324">
        <f t="shared" si="43"/>
        <v>0</v>
      </c>
    </row>
    <row r="2795" spans="31:37">
      <c r="AE2795" t="s">
        <v>9054</v>
      </c>
      <c r="AF2795" s="1" t="s">
        <v>9119</v>
      </c>
      <c r="AG2795" s="1"/>
      <c r="AH2795" s="1">
        <v>5</v>
      </c>
      <c r="AI2795" s="1"/>
      <c r="AJ2795" s="43"/>
      <c r="AK2795" s="324">
        <f t="shared" si="43"/>
        <v>0</v>
      </c>
    </row>
    <row r="2796" spans="31:37">
      <c r="AE2796" t="s">
        <v>9054</v>
      </c>
      <c r="AF2796" s="1" t="s">
        <v>9120</v>
      </c>
      <c r="AG2796" s="1"/>
      <c r="AH2796" s="1">
        <v>0.11000000000000001</v>
      </c>
      <c r="AI2796" s="1"/>
      <c r="AJ2796" s="43"/>
      <c r="AK2796" s="324">
        <f t="shared" si="43"/>
        <v>0</v>
      </c>
    </row>
    <row r="2797" spans="31:37">
      <c r="AE2797" t="s">
        <v>9054</v>
      </c>
      <c r="AF2797" s="1" t="s">
        <v>9121</v>
      </c>
      <c r="AG2797" s="1"/>
      <c r="AH2797" s="1">
        <v>1.05</v>
      </c>
      <c r="AI2797" s="1"/>
      <c r="AJ2797" s="43"/>
      <c r="AK2797" s="324">
        <f t="shared" si="43"/>
        <v>0</v>
      </c>
    </row>
    <row r="2798" spans="31:37">
      <c r="AE2798" t="s">
        <v>9054</v>
      </c>
      <c r="AF2798" s="1" t="s">
        <v>9122</v>
      </c>
      <c r="AG2798" s="1"/>
      <c r="AH2798" s="1">
        <v>27</v>
      </c>
      <c r="AI2798" s="1"/>
      <c r="AJ2798" s="43"/>
      <c r="AK2798" s="324">
        <f t="shared" si="43"/>
        <v>0</v>
      </c>
    </row>
    <row r="2799" spans="31:37">
      <c r="AE2799" t="s">
        <v>9054</v>
      </c>
      <c r="AF2799" s="1" t="s">
        <v>9123</v>
      </c>
      <c r="AG2799" s="1"/>
      <c r="AH2799" s="1">
        <v>3</v>
      </c>
      <c r="AI2799" s="1"/>
      <c r="AJ2799" s="43"/>
      <c r="AK2799" s="324">
        <f t="shared" si="43"/>
        <v>0</v>
      </c>
    </row>
    <row r="2800" spans="31:37">
      <c r="AE2800" t="s">
        <v>9054</v>
      </c>
      <c r="AF2800" s="1" t="s">
        <v>9124</v>
      </c>
      <c r="AG2800" s="1"/>
      <c r="AH2800" s="1">
        <v>255</v>
      </c>
      <c r="AI2800" s="1"/>
      <c r="AJ2800" s="43"/>
      <c r="AK2800" s="324">
        <f t="shared" si="43"/>
        <v>0</v>
      </c>
    </row>
    <row r="2801" spans="31:37">
      <c r="AE2801" t="s">
        <v>9054</v>
      </c>
      <c r="AF2801" s="1" t="s">
        <v>9125</v>
      </c>
      <c r="AG2801" s="1"/>
      <c r="AH2801" s="1">
        <v>2.7</v>
      </c>
      <c r="AI2801" s="1"/>
      <c r="AJ2801" s="43"/>
      <c r="AK2801" s="324">
        <f t="shared" si="43"/>
        <v>0</v>
      </c>
    </row>
    <row r="2802" spans="31:37">
      <c r="AE2802" t="s">
        <v>9054</v>
      </c>
      <c r="AF2802" s="1" t="s">
        <v>9126</v>
      </c>
      <c r="AG2802" s="1"/>
      <c r="AH2802" s="1">
        <v>0.08</v>
      </c>
      <c r="AI2802" s="1"/>
      <c r="AJ2802" s="43"/>
      <c r="AK2802" s="324">
        <f t="shared" si="43"/>
        <v>0</v>
      </c>
    </row>
    <row r="2803" spans="31:37">
      <c r="AE2803" t="s">
        <v>9054</v>
      </c>
      <c r="AF2803" s="1" t="s">
        <v>9127</v>
      </c>
      <c r="AG2803" s="1"/>
      <c r="AH2803" s="1">
        <v>0.7</v>
      </c>
      <c r="AI2803" s="1"/>
      <c r="AJ2803" s="43"/>
      <c r="AK2803" s="324">
        <f t="shared" si="43"/>
        <v>0</v>
      </c>
    </row>
    <row r="2804" spans="31:37">
      <c r="AE2804" t="s">
        <v>9054</v>
      </c>
      <c r="AF2804" s="1" t="s">
        <v>9128</v>
      </c>
      <c r="AG2804" s="1"/>
      <c r="AH2804" s="1">
        <v>3</v>
      </c>
      <c r="AI2804" s="1"/>
      <c r="AJ2804" s="43"/>
      <c r="AK2804" s="324">
        <f t="shared" si="43"/>
        <v>0</v>
      </c>
    </row>
    <row r="2805" spans="31:37">
      <c r="AE2805" t="s">
        <v>9054</v>
      </c>
      <c r="AF2805" s="1" t="s">
        <v>9129</v>
      </c>
      <c r="AG2805" s="1"/>
      <c r="AH2805" s="1">
        <v>7</v>
      </c>
      <c r="AI2805" s="1"/>
      <c r="AJ2805" s="43"/>
      <c r="AK2805" s="324">
        <f t="shared" si="43"/>
        <v>0</v>
      </c>
    </row>
    <row r="2806" spans="31:37">
      <c r="AE2806" t="s">
        <v>9054</v>
      </c>
      <c r="AF2806" s="1" t="s">
        <v>9130</v>
      </c>
      <c r="AG2806" s="1"/>
      <c r="AH2806" s="1">
        <v>10</v>
      </c>
      <c r="AI2806" s="1"/>
      <c r="AJ2806" s="43"/>
      <c r="AK2806" s="324">
        <f t="shared" si="43"/>
        <v>0</v>
      </c>
    </row>
    <row r="2807" spans="31:37">
      <c r="AE2807" t="s">
        <v>9054</v>
      </c>
      <c r="AF2807" s="1" t="s">
        <v>9131</v>
      </c>
      <c r="AG2807" s="1"/>
      <c r="AH2807" s="1">
        <v>0.1</v>
      </c>
      <c r="AI2807" s="1" t="s">
        <v>9118</v>
      </c>
      <c r="AJ2807" s="43"/>
      <c r="AK2807" s="324">
        <f t="shared" si="43"/>
        <v>0</v>
      </c>
    </row>
    <row r="2808" spans="31:37">
      <c r="AE2808" t="s">
        <v>9054</v>
      </c>
      <c r="AF2808" s="1" t="s">
        <v>9132</v>
      </c>
      <c r="AG2808" s="1"/>
      <c r="AH2808" s="1">
        <v>0.1</v>
      </c>
      <c r="AI2808" s="1" t="s">
        <v>9118</v>
      </c>
      <c r="AJ2808" s="43"/>
      <c r="AK2808" s="324">
        <f t="shared" si="43"/>
        <v>0</v>
      </c>
    </row>
    <row r="2809" spans="31:37">
      <c r="AE2809" t="s">
        <v>9054</v>
      </c>
      <c r="AF2809" s="1" t="s">
        <v>9133</v>
      </c>
      <c r="AG2809" s="1"/>
      <c r="AH2809" s="1">
        <v>0.1</v>
      </c>
      <c r="AI2809" s="1" t="s">
        <v>9118</v>
      </c>
      <c r="AJ2809" s="43"/>
      <c r="AK2809" s="324">
        <f t="shared" si="43"/>
        <v>0</v>
      </c>
    </row>
    <row r="2810" spans="31:37">
      <c r="AE2810" t="s">
        <v>9054</v>
      </c>
      <c r="AF2810" s="1" t="s">
        <v>9134</v>
      </c>
      <c r="AG2810" s="1"/>
      <c r="AH2810" s="1">
        <v>5</v>
      </c>
      <c r="AI2810" s="1"/>
      <c r="AJ2810" s="43"/>
      <c r="AK2810" s="324">
        <f t="shared" si="43"/>
        <v>0</v>
      </c>
    </row>
    <row r="2811" spans="31:37">
      <c r="AE2811" t="s">
        <v>9054</v>
      </c>
      <c r="AF2811" s="1" t="s">
        <v>9135</v>
      </c>
      <c r="AG2811" s="1"/>
      <c r="AH2811" s="1">
        <v>0.1</v>
      </c>
      <c r="AI2811" s="1"/>
      <c r="AJ2811" s="43"/>
      <c r="AK2811" s="324">
        <f t="shared" si="43"/>
        <v>0</v>
      </c>
    </row>
    <row r="2812" spans="31:37">
      <c r="AE2812" t="s">
        <v>9054</v>
      </c>
      <c r="AF2812" s="1" t="s">
        <v>9136</v>
      </c>
      <c r="AG2812" s="1"/>
      <c r="AH2812" s="1">
        <v>5</v>
      </c>
      <c r="AI2812" s="1"/>
      <c r="AJ2812" s="43"/>
      <c r="AK2812" s="324">
        <f t="shared" si="43"/>
        <v>0</v>
      </c>
    </row>
    <row r="2813" spans="31:37">
      <c r="AE2813" t="s">
        <v>9054</v>
      </c>
      <c r="AF2813" s="1" t="s">
        <v>9137</v>
      </c>
      <c r="AG2813" s="1"/>
      <c r="AH2813" s="1">
        <v>5</v>
      </c>
      <c r="AI2813" s="1" t="s">
        <v>7365</v>
      </c>
      <c r="AJ2813" s="43"/>
      <c r="AK2813" s="324">
        <f t="shared" si="43"/>
        <v>0</v>
      </c>
    </row>
    <row r="2814" spans="31:37">
      <c r="AE2814" t="s">
        <v>9054</v>
      </c>
      <c r="AF2814" s="1" t="s">
        <v>9138</v>
      </c>
      <c r="AG2814" s="1"/>
      <c r="AH2814" s="1">
        <v>4</v>
      </c>
      <c r="AI2814" s="1"/>
      <c r="AJ2814" s="43"/>
      <c r="AK2814" s="324">
        <f t="shared" si="43"/>
        <v>0</v>
      </c>
    </row>
    <row r="2815" spans="31:37">
      <c r="AE2815" t="s">
        <v>9054</v>
      </c>
      <c r="AF2815" s="1" t="s">
        <v>9139</v>
      </c>
      <c r="AG2815" s="1"/>
      <c r="AH2815" s="1">
        <v>13</v>
      </c>
      <c r="AI2815" s="1"/>
      <c r="AJ2815" s="43"/>
      <c r="AK2815" s="324">
        <f t="shared" si="43"/>
        <v>0</v>
      </c>
    </row>
    <row r="2816" spans="31:37">
      <c r="AE2816" t="s">
        <v>9054</v>
      </c>
      <c r="AF2816" s="1" t="s">
        <v>9140</v>
      </c>
      <c r="AG2816" s="1"/>
      <c r="AH2816" s="1">
        <v>18</v>
      </c>
      <c r="AI2816" s="1"/>
      <c r="AJ2816" s="43"/>
      <c r="AK2816" s="324">
        <f t="shared" si="43"/>
        <v>0</v>
      </c>
    </row>
    <row r="2817" spans="31:37">
      <c r="AE2817" t="s">
        <v>9054</v>
      </c>
      <c r="AF2817" s="1" t="s">
        <v>9141</v>
      </c>
      <c r="AG2817" s="1"/>
      <c r="AH2817" s="1">
        <v>2</v>
      </c>
      <c r="AI2817" s="1"/>
      <c r="AJ2817" s="43"/>
      <c r="AK2817" s="324">
        <f t="shared" si="43"/>
        <v>0</v>
      </c>
    </row>
    <row r="2818" spans="31:37">
      <c r="AE2818" t="s">
        <v>9054</v>
      </c>
      <c r="AF2818" s="1" t="s">
        <v>9142</v>
      </c>
      <c r="AG2818" s="1"/>
      <c r="AH2818" s="1">
        <v>0.9</v>
      </c>
      <c r="AI2818" s="1"/>
      <c r="AJ2818" s="43"/>
      <c r="AK2818" s="324">
        <f t="shared" si="43"/>
        <v>0</v>
      </c>
    </row>
    <row r="2819" spans="31:37">
      <c r="AE2819" t="s">
        <v>9054</v>
      </c>
      <c r="AF2819" s="1" t="s">
        <v>9143</v>
      </c>
      <c r="AG2819" s="1"/>
      <c r="AH2819" s="1">
        <v>10</v>
      </c>
      <c r="AI2819" s="1"/>
      <c r="AJ2819" s="43"/>
      <c r="AK2819" s="324">
        <f t="shared" si="43"/>
        <v>0</v>
      </c>
    </row>
    <row r="2820" spans="31:37">
      <c r="AE2820" t="s">
        <v>9054</v>
      </c>
      <c r="AF2820" s="1" t="s">
        <v>9144</v>
      </c>
      <c r="AG2820" s="1"/>
      <c r="AH2820" s="1">
        <v>6</v>
      </c>
      <c r="AI2820" s="1"/>
      <c r="AJ2820" s="43"/>
      <c r="AK2820" s="324">
        <f t="shared" ref="AK2820:AK2840" si="44">AJ2820*AH2820</f>
        <v>0</v>
      </c>
    </row>
    <row r="2821" spans="31:37">
      <c r="AE2821" t="s">
        <v>9054</v>
      </c>
      <c r="AF2821" s="1" t="s">
        <v>9145</v>
      </c>
      <c r="AG2821" s="1"/>
      <c r="AH2821" s="1">
        <v>4</v>
      </c>
      <c r="AI2821" s="1"/>
      <c r="AJ2821" s="43"/>
      <c r="AK2821" s="324">
        <f t="shared" si="44"/>
        <v>0</v>
      </c>
    </row>
    <row r="2822" spans="31:37">
      <c r="AE2822" t="s">
        <v>9054</v>
      </c>
      <c r="AF2822" s="1" t="s">
        <v>9146</v>
      </c>
      <c r="AG2822" s="1"/>
      <c r="AH2822" s="1">
        <v>10</v>
      </c>
      <c r="AI2822" s="1"/>
      <c r="AJ2822" s="43"/>
      <c r="AK2822" s="324">
        <f t="shared" si="44"/>
        <v>0</v>
      </c>
    </row>
    <row r="2823" spans="31:37">
      <c r="AE2823" t="s">
        <v>9054</v>
      </c>
      <c r="AF2823" s="1" t="s">
        <v>9147</v>
      </c>
      <c r="AG2823" s="1"/>
      <c r="AH2823" s="1">
        <v>1</v>
      </c>
      <c r="AI2823" s="1" t="s">
        <v>9148</v>
      </c>
      <c r="AJ2823" s="43"/>
      <c r="AK2823" s="324">
        <f t="shared" si="44"/>
        <v>0</v>
      </c>
    </row>
    <row r="2824" spans="31:37">
      <c r="AE2824" t="s">
        <v>9054</v>
      </c>
      <c r="AF2824" s="1" t="s">
        <v>9149</v>
      </c>
      <c r="AG2824" s="1"/>
      <c r="AH2824" s="1">
        <v>0.2</v>
      </c>
      <c r="AI2824" s="1" t="s">
        <v>9023</v>
      </c>
      <c r="AJ2824" s="43"/>
      <c r="AK2824" s="324">
        <f t="shared" si="44"/>
        <v>0</v>
      </c>
    </row>
    <row r="2825" spans="31:37">
      <c r="AE2825" t="s">
        <v>9054</v>
      </c>
      <c r="AF2825" s="1" t="s">
        <v>9150</v>
      </c>
      <c r="AG2825" s="1"/>
      <c r="AH2825" s="1">
        <v>10</v>
      </c>
      <c r="AI2825" s="1"/>
      <c r="AJ2825" s="43"/>
      <c r="AK2825" s="324">
        <f t="shared" si="44"/>
        <v>0</v>
      </c>
    </row>
    <row r="2826" spans="31:37">
      <c r="AE2826" t="s">
        <v>9054</v>
      </c>
      <c r="AF2826" s="1" t="s">
        <v>9151</v>
      </c>
      <c r="AG2826" s="1"/>
      <c r="AH2826" s="1">
        <v>1</v>
      </c>
      <c r="AI2826" s="1"/>
      <c r="AJ2826" s="43"/>
      <c r="AK2826" s="324">
        <f t="shared" si="44"/>
        <v>0</v>
      </c>
    </row>
    <row r="2827" spans="31:37">
      <c r="AE2827" t="s">
        <v>9054</v>
      </c>
      <c r="AF2827" s="1" t="s">
        <v>9152</v>
      </c>
      <c r="AG2827" s="1"/>
      <c r="AH2827" s="1">
        <v>95</v>
      </c>
      <c r="AI2827" s="1"/>
      <c r="AJ2827" s="43"/>
      <c r="AK2827" s="324">
        <f t="shared" si="44"/>
        <v>0</v>
      </c>
    </row>
    <row r="2828" spans="31:37">
      <c r="AE2828" t="s">
        <v>9054</v>
      </c>
      <c r="AF2828" s="1" t="s">
        <v>9153</v>
      </c>
      <c r="AG2828" s="1"/>
      <c r="AH2828" s="1">
        <v>9</v>
      </c>
      <c r="AI2828" s="1"/>
      <c r="AJ2828" s="43"/>
      <c r="AK2828" s="324">
        <f t="shared" si="44"/>
        <v>0</v>
      </c>
    </row>
    <row r="2829" spans="31:37">
      <c r="AE2829" t="s">
        <v>9054</v>
      </c>
      <c r="AF2829" s="1" t="s">
        <v>9154</v>
      </c>
      <c r="AG2829" s="1"/>
      <c r="AH2829" s="1">
        <v>0.3</v>
      </c>
      <c r="AI2829" s="1"/>
      <c r="AJ2829" s="43"/>
      <c r="AK2829" s="324">
        <f t="shared" si="44"/>
        <v>0</v>
      </c>
    </row>
    <row r="2830" spans="31:37">
      <c r="AE2830" t="s">
        <v>9054</v>
      </c>
      <c r="AF2830" s="1" t="s">
        <v>9155</v>
      </c>
      <c r="AG2830" s="1"/>
      <c r="AH2830" s="1">
        <v>170</v>
      </c>
      <c r="AI2830" s="1"/>
      <c r="AJ2830" s="43"/>
      <c r="AK2830" s="324">
        <f t="shared" si="44"/>
        <v>0</v>
      </c>
    </row>
    <row r="2831" spans="31:37">
      <c r="AE2831" t="s">
        <v>9054</v>
      </c>
      <c r="AF2831" s="1" t="s">
        <v>9156</v>
      </c>
      <c r="AG2831" s="1"/>
      <c r="AH2831" s="1">
        <v>1.8</v>
      </c>
      <c r="AI2831" s="1"/>
      <c r="AJ2831" s="43"/>
      <c r="AK2831" s="324">
        <f t="shared" si="44"/>
        <v>0</v>
      </c>
    </row>
    <row r="2832" spans="31:37">
      <c r="AE2832" t="s">
        <v>9054</v>
      </c>
      <c r="AF2832" s="1" t="s">
        <v>9157</v>
      </c>
      <c r="AG2832" s="1"/>
      <c r="AH2832" s="1">
        <v>8</v>
      </c>
      <c r="AI2832" s="1"/>
      <c r="AJ2832" s="43"/>
      <c r="AK2832" s="324">
        <f t="shared" si="44"/>
        <v>0</v>
      </c>
    </row>
    <row r="2833" spans="31:37">
      <c r="AE2833" t="s">
        <v>9054</v>
      </c>
      <c r="AF2833" s="1" t="s">
        <v>9158</v>
      </c>
      <c r="AG2833" s="1"/>
      <c r="AH2833" s="1">
        <v>10</v>
      </c>
      <c r="AI2833" s="1" t="s">
        <v>9159</v>
      </c>
      <c r="AJ2833" s="43"/>
      <c r="AK2833" s="324">
        <f t="shared" si="44"/>
        <v>0</v>
      </c>
    </row>
    <row r="2834" spans="31:37">
      <c r="AE2834" t="s">
        <v>9054</v>
      </c>
      <c r="AF2834" s="1" t="s">
        <v>9160</v>
      </c>
      <c r="AG2834" s="1"/>
      <c r="AH2834" s="1">
        <v>10</v>
      </c>
      <c r="AI2834" s="1"/>
      <c r="AJ2834" s="43"/>
      <c r="AK2834" s="324">
        <f t="shared" si="44"/>
        <v>0</v>
      </c>
    </row>
    <row r="2835" spans="31:37">
      <c r="AE2835" t="s">
        <v>9054</v>
      </c>
      <c r="AF2835" s="1" t="s">
        <v>9161</v>
      </c>
      <c r="AG2835" s="1"/>
      <c r="AH2835" s="1">
        <v>0.45</v>
      </c>
      <c r="AI2835" s="1"/>
      <c r="AJ2835" s="43"/>
      <c r="AK2835" s="324">
        <f t="shared" si="44"/>
        <v>0</v>
      </c>
    </row>
    <row r="2836" spans="31:37">
      <c r="AE2836" t="s">
        <v>9054</v>
      </c>
      <c r="AF2836" s="1" t="s">
        <v>9162</v>
      </c>
      <c r="AG2836" s="1"/>
      <c r="AH2836" s="1">
        <v>13.5</v>
      </c>
      <c r="AI2836" s="1"/>
      <c r="AJ2836" s="43"/>
      <c r="AK2836" s="324">
        <f t="shared" si="44"/>
        <v>0</v>
      </c>
    </row>
    <row r="2837" spans="31:37">
      <c r="AE2837" t="s">
        <v>9054</v>
      </c>
      <c r="AF2837" s="1" t="s">
        <v>9163</v>
      </c>
      <c r="AG2837" s="1"/>
      <c r="AH2837" s="1">
        <v>142.5</v>
      </c>
      <c r="AI2837" s="1"/>
      <c r="AJ2837" s="43"/>
      <c r="AK2837" s="324">
        <f t="shared" si="44"/>
        <v>0</v>
      </c>
    </row>
    <row r="2838" spans="31:37">
      <c r="AE2838" t="s">
        <v>9054</v>
      </c>
      <c r="AF2838" s="1" t="s">
        <v>9164</v>
      </c>
      <c r="AG2838" s="1"/>
      <c r="AH2838" s="1">
        <v>1.35</v>
      </c>
      <c r="AI2838" s="1"/>
      <c r="AJ2838" s="43"/>
      <c r="AK2838" s="324">
        <f t="shared" si="44"/>
        <v>0</v>
      </c>
    </row>
    <row r="2839" spans="31:37">
      <c r="AE2839" t="s">
        <v>9054</v>
      </c>
      <c r="AF2839" s="1" t="s">
        <v>9165</v>
      </c>
      <c r="AG2839" s="1"/>
      <c r="AH2839" s="1">
        <v>5</v>
      </c>
      <c r="AI2839" s="1"/>
      <c r="AJ2839" s="43"/>
      <c r="AK2839" s="324">
        <f t="shared" si="44"/>
        <v>0</v>
      </c>
    </row>
    <row r="2840" spans="31:37" ht="15.75" thickBot="1">
      <c r="AE2840" t="s">
        <v>9054</v>
      </c>
      <c r="AF2840" s="1" t="s">
        <v>6554</v>
      </c>
      <c r="AG2840" s="1"/>
      <c r="AH2840" s="1"/>
      <c r="AI2840" s="1"/>
      <c r="AJ2840" s="43"/>
      <c r="AK2840" s="325">
        <f t="shared" si="44"/>
        <v>0</v>
      </c>
    </row>
  </sheetData>
  <mergeCells count="30">
    <mergeCell ref="A9:C9"/>
    <mergeCell ref="A10:C10"/>
    <mergeCell ref="A11:C11"/>
    <mergeCell ref="A12:C12"/>
    <mergeCell ref="F19:N45"/>
    <mergeCell ref="F18:N18"/>
    <mergeCell ref="BP1:BU1"/>
    <mergeCell ref="BW1:CB1"/>
    <mergeCell ref="AM1:AO1"/>
    <mergeCell ref="BA1:BG1"/>
    <mergeCell ref="BI2:BI3"/>
    <mergeCell ref="BJ2:BJ3"/>
    <mergeCell ref="AP3:AY16"/>
    <mergeCell ref="AP2:AY2"/>
    <mergeCell ref="C370:G370"/>
    <mergeCell ref="A1:D1"/>
    <mergeCell ref="E1:H1"/>
    <mergeCell ref="AE1:AK1"/>
    <mergeCell ref="BI1:BN1"/>
    <mergeCell ref="Q1:AC1"/>
    <mergeCell ref="H4:N15"/>
    <mergeCell ref="F3:N3"/>
    <mergeCell ref="A2:C3"/>
    <mergeCell ref="AP18:AY25"/>
    <mergeCell ref="AP17:AY17"/>
    <mergeCell ref="A4:C4"/>
    <mergeCell ref="A5:C5"/>
    <mergeCell ref="A6:C6"/>
    <mergeCell ref="A7:C7"/>
    <mergeCell ref="A8:C8"/>
  </mergeCells>
  <hyperlinks>
    <hyperlink ref="B367" r:id="rId1" display="http://oakthorne.net/wiki/index.php?title=Waterdeep_Goods_and_Services" xr:uid="{00000000-0004-0000-1400-000000000000}"/>
    <hyperlink ref="E1:H1" r:id="rId2" display="DONATE" xr:uid="{00000000-0004-0000-1400-000001000000}"/>
    <hyperlink ref="A1" location="'0000'!A1" display="|🔝| To main page" xr:uid="{00000000-0004-0000-1400-000002000000}"/>
    <hyperlink ref="A4:C4" location="Coinage_link" display="Coinage" xr:uid="{00000000-0004-0000-1400-000003000000}"/>
    <hyperlink ref="A5:C5" location="drugs_LINK" display="Drugs" xr:uid="{00000000-0004-0000-1400-000004000000}"/>
    <hyperlink ref="A6:C6" location="Aurora_s_Catalog_LINK" display="Aurora's Catalog" xr:uid="{00000000-0004-0000-1400-000005000000}"/>
    <hyperlink ref="A7:C7" location="hirelings_LINK" display="Hirelings" xr:uid="{00000000-0004-0000-1400-000006000000}"/>
    <hyperlink ref="A8:C8" location="poisons_LINK" display="Poisons" xr:uid="{00000000-0004-0000-1400-000007000000}"/>
    <hyperlink ref="A9:C9" location="medici_LINK" display="Medici" xr:uid="{00000000-0004-0000-1400-000008000000}"/>
    <hyperlink ref="A10:C10" location="goods_services_1_LINK" display="Goods and Services, v.1" xr:uid="{00000000-0004-0000-1400-000009000000}"/>
    <hyperlink ref="A11:C11" location="goods_services_2_LINK" display="Goods and Services, v.2" xr:uid="{00000000-0004-0000-1400-00000A000000}"/>
    <hyperlink ref="A12:C12" location="Taxes_link" display="TAXES" xr:uid="{00000000-0004-0000-1400-00000B000000}"/>
  </hyperlinks>
  <pageMargins left="0.7" right="0.7" top="0.75" bottom="0.75" header="0.3" footer="0.3"/>
  <pageSetup paperSize="9" orientation="portrait" r:id="rId3"/>
  <tableParts count="5">
    <tablePart r:id="rId4"/>
    <tablePart r:id="rId5"/>
    <tablePart r:id="rId6"/>
    <tablePart r:id="rId7"/>
    <tablePart r:id="rId8"/>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Аркуш9"/>
  <dimension ref="A1:H24"/>
  <sheetViews>
    <sheetView workbookViewId="0">
      <selection activeCell="C20" sqref="C20:C24"/>
    </sheetView>
  </sheetViews>
  <sheetFormatPr defaultRowHeight="15"/>
  <cols>
    <col min="3" max="3" width="57.5703125" customWidth="1"/>
    <col min="4" max="4" width="51.28515625" customWidth="1"/>
  </cols>
  <sheetData>
    <row r="1" spans="1:8" ht="18.75">
      <c r="E1" s="850" t="s">
        <v>14028</v>
      </c>
      <c r="F1" s="850"/>
      <c r="G1" s="850"/>
      <c r="H1" s="850"/>
    </row>
    <row r="2" spans="1:8" ht="23.25">
      <c r="E2" s="797" t="s">
        <v>14040</v>
      </c>
      <c r="F2" s="798"/>
      <c r="G2" s="798"/>
      <c r="H2" s="798"/>
    </row>
    <row r="3" spans="1:8">
      <c r="A3" s="851" t="s">
        <v>15402</v>
      </c>
      <c r="B3" s="851"/>
      <c r="C3" s="851"/>
    </row>
    <row r="4" spans="1:8">
      <c r="A4" s="851"/>
      <c r="B4" s="851"/>
      <c r="C4" s="851"/>
    </row>
    <row r="5" spans="1:8" ht="18.75">
      <c r="A5" s="852"/>
      <c r="B5" s="852"/>
      <c r="C5" s="852"/>
    </row>
    <row r="6" spans="1:8" ht="18.75">
      <c r="A6" s="852"/>
      <c r="B6" s="852"/>
      <c r="C6" s="852"/>
    </row>
    <row r="7" spans="1:8" ht="18.75">
      <c r="A7" s="852"/>
      <c r="B7" s="852"/>
      <c r="C7" s="852"/>
    </row>
    <row r="8" spans="1:8" ht="18.75">
      <c r="A8" s="852"/>
      <c r="B8" s="852"/>
      <c r="C8" s="852"/>
    </row>
    <row r="9" spans="1:8" ht="18.75">
      <c r="A9" s="852"/>
      <c r="B9" s="852"/>
      <c r="C9" s="852"/>
    </row>
    <row r="10" spans="1:8" ht="18.75">
      <c r="A10" s="852"/>
      <c r="B10" s="852"/>
      <c r="C10" s="852"/>
    </row>
    <row r="11" spans="1:8" ht="18.75">
      <c r="A11" s="852"/>
      <c r="B11" s="852"/>
      <c r="C11" s="852"/>
    </row>
    <row r="12" spans="1:8" ht="18.75">
      <c r="A12" s="852"/>
      <c r="B12" s="852"/>
      <c r="C12" s="852"/>
    </row>
    <row r="13" spans="1:8" ht="18.75">
      <c r="A13" s="852"/>
      <c r="B13" s="852"/>
      <c r="C13" s="852"/>
    </row>
    <row r="20" spans="3:3">
      <c r="C20" t="s">
        <v>16828</v>
      </c>
    </row>
    <row r="21" spans="3:3">
      <c r="C21" t="s">
        <v>16829</v>
      </c>
    </row>
    <row r="22" spans="3:3">
      <c r="C22" t="s">
        <v>16830</v>
      </c>
    </row>
    <row r="23" spans="3:3">
      <c r="C23" t="s">
        <v>16831</v>
      </c>
    </row>
    <row r="24" spans="3:3">
      <c r="C24" t="s">
        <v>16832</v>
      </c>
    </row>
  </sheetData>
  <mergeCells count="12">
    <mergeCell ref="A12:C12"/>
    <mergeCell ref="A13:C13"/>
    <mergeCell ref="A7:C7"/>
    <mergeCell ref="A8:C8"/>
    <mergeCell ref="A9:C9"/>
    <mergeCell ref="A10:C10"/>
    <mergeCell ref="A11:C11"/>
    <mergeCell ref="E1:H1"/>
    <mergeCell ref="E2:H2"/>
    <mergeCell ref="A3:C4"/>
    <mergeCell ref="A5:C5"/>
    <mergeCell ref="A6:C6"/>
  </mergeCells>
  <hyperlinks>
    <hyperlink ref="E1" location="'0000'!A1" display="|🔝| To main page" xr:uid="{00000000-0004-0000-1500-000000000000}"/>
    <hyperlink ref="E2:H2" r:id="rId1" display="DONATE" xr:uid="{00000000-0004-0000-15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Аркуш10"/>
  <dimension ref="A1:AJ293"/>
  <sheetViews>
    <sheetView topLeftCell="S1" workbookViewId="0">
      <selection activeCell="AF124" sqref="AF21:AH124"/>
    </sheetView>
  </sheetViews>
  <sheetFormatPr defaultRowHeight="15"/>
  <cols>
    <col min="1" max="1" width="17" customWidth="1"/>
    <col min="2" max="2" width="21" customWidth="1"/>
    <col min="4" max="4" width="14.85546875" customWidth="1"/>
    <col min="5" max="5" width="9.28515625" customWidth="1"/>
    <col min="7" max="7" width="39.7109375" bestFit="1" customWidth="1"/>
    <col min="8" max="8" width="41" customWidth="1"/>
    <col min="9" max="9" width="21.7109375" customWidth="1"/>
    <col min="10" max="11" width="13.140625" customWidth="1"/>
    <col min="14" max="14" width="13.140625" customWidth="1"/>
    <col min="15" max="15" width="49" customWidth="1"/>
    <col min="17" max="17" width="13.140625" customWidth="1"/>
    <col min="18" max="18" width="64.5703125" customWidth="1"/>
  </cols>
  <sheetData>
    <row r="1" spans="1:36" ht="23.25">
      <c r="A1" s="850" t="s">
        <v>14028</v>
      </c>
      <c r="B1" s="850"/>
      <c r="C1" s="850"/>
      <c r="D1" s="850"/>
      <c r="E1" s="506"/>
      <c r="F1" s="797" t="s">
        <v>14040</v>
      </c>
      <c r="G1" s="798"/>
      <c r="H1" s="798"/>
      <c r="I1" s="798"/>
      <c r="J1" s="798"/>
      <c r="K1" s="389"/>
    </row>
    <row r="2" spans="1:36" ht="21.75" customHeight="1">
      <c r="A2" s="934" t="s">
        <v>15402</v>
      </c>
      <c r="B2" s="934"/>
      <c r="C2" s="934"/>
      <c r="E2" s="932" t="s">
        <v>15438</v>
      </c>
      <c r="F2" s="932"/>
      <c r="G2" s="932"/>
      <c r="H2" s="932"/>
      <c r="I2" s="932"/>
      <c r="J2" s="932"/>
      <c r="K2" s="932"/>
      <c r="L2" s="932"/>
      <c r="N2" s="932" t="s">
        <v>15464</v>
      </c>
      <c r="O2" s="933"/>
      <c r="Q2" s="930" t="s">
        <v>15465</v>
      </c>
      <c r="R2" s="931"/>
    </row>
    <row r="3" spans="1:36" ht="15" customHeight="1">
      <c r="A3" s="934"/>
      <c r="B3" s="934"/>
      <c r="C3" s="934"/>
      <c r="E3" s="476" t="s">
        <v>12383</v>
      </c>
      <c r="F3" s="476" t="s">
        <v>15372</v>
      </c>
      <c r="G3" s="476" t="s">
        <v>2821</v>
      </c>
      <c r="H3" s="366" t="s">
        <v>2823</v>
      </c>
      <c r="I3" s="476" t="s">
        <v>1483</v>
      </c>
      <c r="J3" s="476" t="s">
        <v>15444</v>
      </c>
      <c r="K3" s="476" t="s">
        <v>15463</v>
      </c>
      <c r="L3" s="476" t="s">
        <v>3673</v>
      </c>
      <c r="N3" s="476" t="s">
        <v>1483</v>
      </c>
      <c r="O3" s="366" t="s">
        <v>2823</v>
      </c>
      <c r="Q3" s="476" t="s">
        <v>1483</v>
      </c>
      <c r="R3" s="366" t="s">
        <v>2823</v>
      </c>
    </row>
    <row r="4" spans="1:36" ht="18.75">
      <c r="A4" s="929" t="s">
        <v>15442</v>
      </c>
      <c r="B4" s="929"/>
      <c r="C4" s="929"/>
      <c r="E4" t="s">
        <v>15431</v>
      </c>
      <c r="F4" t="s">
        <v>9282</v>
      </c>
      <c r="G4" t="s">
        <v>15251</v>
      </c>
      <c r="H4" s="477" t="s">
        <v>15450</v>
      </c>
      <c r="I4" t="s">
        <v>15227</v>
      </c>
      <c r="J4" t="s">
        <v>4616</v>
      </c>
      <c r="K4" t="s">
        <v>15445</v>
      </c>
      <c r="N4" s="479" t="s">
        <v>15204</v>
      </c>
      <c r="O4" s="43" t="s">
        <v>15205</v>
      </c>
      <c r="Q4" s="480" t="s">
        <v>15439</v>
      </c>
      <c r="R4" t="s">
        <v>15440</v>
      </c>
      <c r="Y4" t="s">
        <v>20301</v>
      </c>
      <c r="Z4" t="s">
        <v>20302</v>
      </c>
      <c r="AA4" t="s">
        <v>20303</v>
      </c>
      <c r="AB4" s="41" t="s">
        <v>20300</v>
      </c>
      <c r="AH4" s="573" t="s">
        <v>20318</v>
      </c>
      <c r="AJ4" t="s">
        <v>20319</v>
      </c>
    </row>
    <row r="5" spans="1:36" ht="18.75">
      <c r="A5" s="929" t="s">
        <v>15441</v>
      </c>
      <c r="B5" s="929"/>
      <c r="C5" s="929"/>
      <c r="E5" t="s">
        <v>15431</v>
      </c>
      <c r="F5" t="s">
        <v>9282</v>
      </c>
      <c r="G5" t="s">
        <v>15252</v>
      </c>
      <c r="H5" s="59" t="s">
        <v>15253</v>
      </c>
      <c r="I5" t="s">
        <v>15212</v>
      </c>
      <c r="J5" t="s">
        <v>4610</v>
      </c>
      <c r="K5" t="s">
        <v>15446</v>
      </c>
      <c r="N5" s="479" t="s">
        <v>15206</v>
      </c>
      <c r="O5" s="43" t="s">
        <v>15207</v>
      </c>
      <c r="Q5" s="480" t="s">
        <v>15235</v>
      </c>
      <c r="R5" t="s">
        <v>15236</v>
      </c>
      <c r="Y5" t="s">
        <v>20305</v>
      </c>
      <c r="Z5" t="s">
        <v>20306</v>
      </c>
      <c r="AA5" t="s">
        <v>20307</v>
      </c>
      <c r="AB5" t="s">
        <v>20304</v>
      </c>
    </row>
    <row r="6" spans="1:36" ht="18.75">
      <c r="A6" s="929" t="s">
        <v>15443</v>
      </c>
      <c r="B6" s="929"/>
      <c r="C6" s="929"/>
      <c r="E6" t="s">
        <v>15431</v>
      </c>
      <c r="F6" t="s">
        <v>9282</v>
      </c>
      <c r="G6" t="s">
        <v>15254</v>
      </c>
      <c r="H6" s="59" t="s">
        <v>15255</v>
      </c>
      <c r="I6" t="s">
        <v>15216</v>
      </c>
      <c r="J6" t="s">
        <v>4610</v>
      </c>
      <c r="K6" t="s">
        <v>15447</v>
      </c>
      <c r="N6" s="479" t="s">
        <v>15208</v>
      </c>
      <c r="O6" s="43" t="s">
        <v>15209</v>
      </c>
      <c r="Q6" s="480" t="s">
        <v>15237</v>
      </c>
      <c r="R6" t="s">
        <v>15238</v>
      </c>
    </row>
    <row r="7" spans="1:36">
      <c r="E7" t="s">
        <v>15431</v>
      </c>
      <c r="F7" t="s">
        <v>9282</v>
      </c>
      <c r="G7" t="s">
        <v>15256</v>
      </c>
      <c r="H7" s="59" t="s">
        <v>15257</v>
      </c>
      <c r="I7" t="s">
        <v>15210</v>
      </c>
      <c r="J7" t="s">
        <v>4610</v>
      </c>
      <c r="N7" s="479" t="s">
        <v>15210</v>
      </c>
      <c r="O7" s="43" t="s">
        <v>15211</v>
      </c>
      <c r="Q7" s="480" t="s">
        <v>15239</v>
      </c>
      <c r="R7" t="s">
        <v>15240</v>
      </c>
      <c r="Y7" t="s">
        <v>20309</v>
      </c>
      <c r="Z7" t="s">
        <v>20310</v>
      </c>
      <c r="AA7" t="s">
        <v>20311</v>
      </c>
      <c r="AB7" t="s">
        <v>20308</v>
      </c>
    </row>
    <row r="8" spans="1:36">
      <c r="A8" s="41" t="s">
        <v>15888</v>
      </c>
      <c r="E8" t="s">
        <v>15431</v>
      </c>
      <c r="F8" t="s">
        <v>9282</v>
      </c>
      <c r="G8" t="s">
        <v>15258</v>
      </c>
      <c r="H8" s="59" t="s">
        <v>15259</v>
      </c>
      <c r="I8" t="s">
        <v>15210</v>
      </c>
      <c r="J8" t="s">
        <v>4610</v>
      </c>
      <c r="N8" s="479" t="s">
        <v>15212</v>
      </c>
      <c r="O8" s="43" t="s">
        <v>15213</v>
      </c>
      <c r="Q8" s="365" t="s">
        <v>15241</v>
      </c>
      <c r="R8" t="s">
        <v>15242</v>
      </c>
      <c r="AB8" t="s">
        <v>20312</v>
      </c>
    </row>
    <row r="9" spans="1:36">
      <c r="E9" t="s">
        <v>15431</v>
      </c>
      <c r="F9" t="s">
        <v>9282</v>
      </c>
      <c r="G9" t="s">
        <v>15260</v>
      </c>
      <c r="H9" s="59" t="s">
        <v>15261</v>
      </c>
      <c r="I9" t="s">
        <v>15229</v>
      </c>
      <c r="J9" t="s">
        <v>4610</v>
      </c>
      <c r="K9" t="s">
        <v>15445</v>
      </c>
      <c r="N9" s="479" t="s">
        <v>15214</v>
      </c>
      <c r="O9" s="43" t="s">
        <v>15215</v>
      </c>
      <c r="Q9" s="365" t="s">
        <v>15243</v>
      </c>
      <c r="R9" t="s">
        <v>15244</v>
      </c>
      <c r="AB9" t="s">
        <v>20313</v>
      </c>
    </row>
    <row r="10" spans="1:36">
      <c r="E10" t="s">
        <v>15431</v>
      </c>
      <c r="F10" t="s">
        <v>9282</v>
      </c>
      <c r="G10" t="s">
        <v>15262</v>
      </c>
      <c r="H10" s="59" t="s">
        <v>15263</v>
      </c>
      <c r="J10" t="s">
        <v>4609</v>
      </c>
      <c r="K10" t="s">
        <v>15448</v>
      </c>
      <c r="N10" s="479" t="s">
        <v>15216</v>
      </c>
      <c r="O10" s="43" t="s">
        <v>15217</v>
      </c>
      <c r="Q10" s="365" t="s">
        <v>15245</v>
      </c>
      <c r="R10" t="s">
        <v>15246</v>
      </c>
      <c r="AB10" t="s">
        <v>20314</v>
      </c>
    </row>
    <row r="11" spans="1:36">
      <c r="E11" t="s">
        <v>15431</v>
      </c>
      <c r="F11" t="s">
        <v>9282</v>
      </c>
      <c r="G11" t="s">
        <v>15264</v>
      </c>
      <c r="H11" s="59" t="s">
        <v>15265</v>
      </c>
      <c r="J11" t="s">
        <v>4609</v>
      </c>
      <c r="K11" t="s">
        <v>15447</v>
      </c>
      <c r="N11" s="479" t="s">
        <v>15218</v>
      </c>
      <c r="O11" s="43" t="s">
        <v>15219</v>
      </c>
      <c r="Q11" s="365" t="s">
        <v>15247</v>
      </c>
      <c r="R11" t="s">
        <v>15248</v>
      </c>
      <c r="AB11" t="s">
        <v>20315</v>
      </c>
    </row>
    <row r="12" spans="1:36">
      <c r="E12" t="s">
        <v>15431</v>
      </c>
      <c r="F12" t="s">
        <v>9282</v>
      </c>
      <c r="G12" t="s">
        <v>15266</v>
      </c>
      <c r="H12" s="59" t="s">
        <v>15267</v>
      </c>
      <c r="I12" t="s">
        <v>15204</v>
      </c>
      <c r="J12" t="s">
        <v>542</v>
      </c>
      <c r="K12" t="s">
        <v>15445</v>
      </c>
      <c r="N12" s="479" t="s">
        <v>15220</v>
      </c>
      <c r="O12" s="43" t="s">
        <v>15221</v>
      </c>
      <c r="Q12" s="480" t="s">
        <v>15249</v>
      </c>
      <c r="R12" t="s">
        <v>15250</v>
      </c>
      <c r="AB12" t="s">
        <v>20316</v>
      </c>
    </row>
    <row r="13" spans="1:36">
      <c r="E13" t="s">
        <v>9283</v>
      </c>
      <c r="F13" t="s">
        <v>9282</v>
      </c>
      <c r="G13" t="s">
        <v>15268</v>
      </c>
      <c r="H13" s="59" t="s">
        <v>15269</v>
      </c>
      <c r="I13" t="s">
        <v>15204</v>
      </c>
      <c r="J13" t="s">
        <v>4616</v>
      </c>
      <c r="K13" t="s">
        <v>15449</v>
      </c>
      <c r="N13" s="479" t="s">
        <v>15222</v>
      </c>
      <c r="O13" s="43" t="s">
        <v>15223</v>
      </c>
      <c r="AB13" t="s">
        <v>20317</v>
      </c>
    </row>
    <row r="14" spans="1:36">
      <c r="E14" t="s">
        <v>9283</v>
      </c>
      <c r="F14" t="s">
        <v>9282</v>
      </c>
      <c r="G14" t="s">
        <v>15270</v>
      </c>
      <c r="H14" s="59" t="s">
        <v>15271</v>
      </c>
      <c r="J14" t="s">
        <v>4616</v>
      </c>
      <c r="N14" s="479" t="s">
        <v>15224</v>
      </c>
      <c r="O14" s="43" t="s">
        <v>15225</v>
      </c>
    </row>
    <row r="15" spans="1:36">
      <c r="E15" t="s">
        <v>9283</v>
      </c>
      <c r="F15" t="s">
        <v>9282</v>
      </c>
      <c r="G15" t="s">
        <v>15272</v>
      </c>
      <c r="H15" s="59" t="s">
        <v>15273</v>
      </c>
      <c r="I15" t="s">
        <v>15210</v>
      </c>
      <c r="J15" t="s">
        <v>4610</v>
      </c>
      <c r="K15" t="s">
        <v>15449</v>
      </c>
      <c r="N15" s="479" t="s">
        <v>2076</v>
      </c>
      <c r="O15" s="43" t="s">
        <v>15226</v>
      </c>
    </row>
    <row r="16" spans="1:36">
      <c r="E16" t="s">
        <v>9283</v>
      </c>
      <c r="F16" t="s">
        <v>9282</v>
      </c>
      <c r="G16" t="s">
        <v>15274</v>
      </c>
      <c r="H16" s="59" t="s">
        <v>15275</v>
      </c>
      <c r="I16" t="s">
        <v>15224</v>
      </c>
      <c r="J16" t="s">
        <v>4610</v>
      </c>
      <c r="N16" s="479" t="s">
        <v>15227</v>
      </c>
      <c r="O16" s="43" t="s">
        <v>15228</v>
      </c>
    </row>
    <row r="17" spans="5:34">
      <c r="E17" t="s">
        <v>9283</v>
      </c>
      <c r="F17" t="s">
        <v>9282</v>
      </c>
      <c r="G17" t="s">
        <v>15276</v>
      </c>
      <c r="H17" s="59" t="s">
        <v>15277</v>
      </c>
      <c r="J17" t="s">
        <v>4609</v>
      </c>
      <c r="N17" s="479" t="s">
        <v>15229</v>
      </c>
      <c r="O17" s="43" t="s">
        <v>15230</v>
      </c>
    </row>
    <row r="18" spans="5:34">
      <c r="E18" t="s">
        <v>9283</v>
      </c>
      <c r="F18" t="s">
        <v>9282</v>
      </c>
      <c r="G18" t="s">
        <v>15278</v>
      </c>
      <c r="H18" s="59" t="s">
        <v>15279</v>
      </c>
      <c r="I18" t="s">
        <v>15206</v>
      </c>
      <c r="J18" t="s">
        <v>4609</v>
      </c>
      <c r="N18" s="479" t="s">
        <v>15231</v>
      </c>
      <c r="O18" s="43" t="s">
        <v>15232</v>
      </c>
    </row>
    <row r="19" spans="5:34">
      <c r="E19" t="s">
        <v>9283</v>
      </c>
      <c r="F19" t="s">
        <v>9282</v>
      </c>
      <c r="G19" t="s">
        <v>15280</v>
      </c>
      <c r="H19" s="59" t="s">
        <v>15281</v>
      </c>
      <c r="I19" t="s">
        <v>15206</v>
      </c>
      <c r="J19" t="s">
        <v>4609</v>
      </c>
      <c r="N19" s="481" t="s">
        <v>15233</v>
      </c>
      <c r="O19" s="226" t="s">
        <v>15234</v>
      </c>
    </row>
    <row r="20" spans="5:34" ht="20.25">
      <c r="E20" t="s">
        <v>9283</v>
      </c>
      <c r="F20" t="s">
        <v>9282</v>
      </c>
      <c r="G20" t="s">
        <v>15282</v>
      </c>
      <c r="H20" s="59" t="s">
        <v>15283</v>
      </c>
      <c r="I20" t="s">
        <v>15206</v>
      </c>
      <c r="J20" t="s">
        <v>4609</v>
      </c>
      <c r="K20" t="s">
        <v>15451</v>
      </c>
      <c r="Y20" s="572" t="s">
        <v>20320</v>
      </c>
      <c r="AB20" s="571" t="s">
        <v>8860</v>
      </c>
      <c r="AF20" s="571" t="s">
        <v>7661</v>
      </c>
    </row>
    <row r="21" spans="5:34" ht="15.75">
      <c r="E21" t="s">
        <v>9284</v>
      </c>
      <c r="F21" t="s">
        <v>9282</v>
      </c>
      <c r="G21" t="s">
        <v>15284</v>
      </c>
      <c r="H21" s="59" t="s">
        <v>15285</v>
      </c>
      <c r="I21" t="s">
        <v>15204</v>
      </c>
      <c r="J21" t="s">
        <v>4610</v>
      </c>
      <c r="Y21" s="560" t="s">
        <v>20321</v>
      </c>
      <c r="AB21" s="935" t="s">
        <v>8861</v>
      </c>
      <c r="AC21" s="936"/>
      <c r="AD21" s="937"/>
      <c r="AF21" s="935" t="s">
        <v>7662</v>
      </c>
      <c r="AG21" s="936"/>
      <c r="AH21" s="937"/>
    </row>
    <row r="22" spans="5:34">
      <c r="E22" t="s">
        <v>9284</v>
      </c>
      <c r="F22" t="s">
        <v>9282</v>
      </c>
      <c r="G22" t="s">
        <v>15286</v>
      </c>
      <c r="H22" s="59" t="s">
        <v>15287</v>
      </c>
      <c r="I22" t="s">
        <v>15204</v>
      </c>
      <c r="J22" t="s">
        <v>4616</v>
      </c>
      <c r="AB22" s="561" t="s">
        <v>8862</v>
      </c>
      <c r="AC22" s="562" t="s">
        <v>4273</v>
      </c>
      <c r="AD22" s="563"/>
      <c r="AF22" s="561" t="s">
        <v>7663</v>
      </c>
      <c r="AG22" s="562" t="s">
        <v>20341</v>
      </c>
      <c r="AH22" s="563"/>
    </row>
    <row r="23" spans="5:34">
      <c r="E23" t="s">
        <v>9284</v>
      </c>
      <c r="F23" t="s">
        <v>9282</v>
      </c>
      <c r="G23" t="s">
        <v>15288</v>
      </c>
      <c r="H23" s="59" t="s">
        <v>15289</v>
      </c>
      <c r="J23" t="s">
        <v>4610</v>
      </c>
      <c r="AB23" s="564" t="s">
        <v>8863</v>
      </c>
      <c r="AC23" s="565" t="s">
        <v>4193</v>
      </c>
      <c r="AD23" s="566"/>
      <c r="AF23" s="564" t="s">
        <v>7664</v>
      </c>
      <c r="AG23" s="565" t="s">
        <v>20348</v>
      </c>
      <c r="AH23" s="566"/>
    </row>
    <row r="24" spans="5:34">
      <c r="E24" t="s">
        <v>9284</v>
      </c>
      <c r="F24" t="s">
        <v>9282</v>
      </c>
      <c r="G24" t="s">
        <v>15290</v>
      </c>
      <c r="H24" s="59" t="s">
        <v>15452</v>
      </c>
      <c r="I24" t="s">
        <v>15206</v>
      </c>
      <c r="J24" t="s">
        <v>4609</v>
      </c>
      <c r="AB24" s="561" t="s">
        <v>8864</v>
      </c>
      <c r="AC24" s="562" t="s">
        <v>6547</v>
      </c>
      <c r="AD24" s="563"/>
      <c r="AF24" s="561" t="s">
        <v>7665</v>
      </c>
      <c r="AG24" s="562" t="s">
        <v>20327</v>
      </c>
      <c r="AH24" s="563"/>
    </row>
    <row r="25" spans="5:34">
      <c r="E25" t="s">
        <v>9284</v>
      </c>
      <c r="F25" t="s">
        <v>9282</v>
      </c>
      <c r="G25" t="s">
        <v>15291</v>
      </c>
      <c r="H25" s="59" t="s">
        <v>15453</v>
      </c>
      <c r="J25" t="s">
        <v>15432</v>
      </c>
      <c r="AB25" s="564" t="s">
        <v>8865</v>
      </c>
      <c r="AC25" s="565" t="s">
        <v>6525</v>
      </c>
      <c r="AD25" s="566"/>
      <c r="AF25" s="564" t="s">
        <v>7666</v>
      </c>
      <c r="AG25" s="565" t="s">
        <v>6547</v>
      </c>
      <c r="AH25" s="566"/>
    </row>
    <row r="26" spans="5:34">
      <c r="E26" t="s">
        <v>9284</v>
      </c>
      <c r="F26" t="s">
        <v>9282</v>
      </c>
      <c r="G26" t="s">
        <v>15292</v>
      </c>
      <c r="H26" s="59" t="s">
        <v>15293</v>
      </c>
      <c r="J26" t="s">
        <v>15433</v>
      </c>
      <c r="AB26" s="561" t="s">
        <v>8866</v>
      </c>
      <c r="AC26" s="562" t="s">
        <v>4129</v>
      </c>
      <c r="AD26" s="563"/>
      <c r="AF26" s="561" t="s">
        <v>7667</v>
      </c>
      <c r="AG26" s="562" t="s">
        <v>20324</v>
      </c>
      <c r="AH26" s="563"/>
    </row>
    <row r="27" spans="5:34">
      <c r="E27" t="s">
        <v>9284</v>
      </c>
      <c r="F27" t="s">
        <v>9282</v>
      </c>
      <c r="G27" t="s">
        <v>15294</v>
      </c>
      <c r="H27" s="59" t="s">
        <v>15454</v>
      </c>
      <c r="I27" t="s">
        <v>15206</v>
      </c>
      <c r="J27" t="s">
        <v>4609</v>
      </c>
      <c r="AB27" s="564" t="s">
        <v>8867</v>
      </c>
      <c r="AC27" s="565" t="s">
        <v>6547</v>
      </c>
      <c r="AD27" s="566"/>
      <c r="AF27" s="564" t="s">
        <v>7668</v>
      </c>
      <c r="AG27" s="565" t="s">
        <v>11914</v>
      </c>
      <c r="AH27" s="566"/>
    </row>
    <row r="28" spans="5:34">
      <c r="E28" t="s">
        <v>9284</v>
      </c>
      <c r="F28" t="s">
        <v>9282</v>
      </c>
      <c r="G28" t="s">
        <v>15295</v>
      </c>
      <c r="H28" s="59" t="s">
        <v>15296</v>
      </c>
      <c r="I28" t="s">
        <v>15212</v>
      </c>
      <c r="J28" t="s">
        <v>9350</v>
      </c>
      <c r="AB28" s="561" t="s">
        <v>8868</v>
      </c>
      <c r="AC28" s="562" t="s">
        <v>20322</v>
      </c>
      <c r="AD28" s="563"/>
      <c r="AF28" s="561" t="s">
        <v>7669</v>
      </c>
      <c r="AG28" s="562" t="s">
        <v>6547</v>
      </c>
      <c r="AH28" s="563"/>
    </row>
    <row r="29" spans="5:34">
      <c r="E29" t="s">
        <v>9284</v>
      </c>
      <c r="F29" t="s">
        <v>9282</v>
      </c>
      <c r="G29" t="s">
        <v>15297</v>
      </c>
      <c r="H29" s="59" t="s">
        <v>15298</v>
      </c>
      <c r="J29" t="s">
        <v>15434</v>
      </c>
      <c r="AB29" s="564" t="s">
        <v>8869</v>
      </c>
      <c r="AC29" s="565" t="s">
        <v>6514</v>
      </c>
      <c r="AD29" s="566"/>
      <c r="AF29" s="564" t="s">
        <v>7670</v>
      </c>
      <c r="AG29" s="565" t="s">
        <v>4273</v>
      </c>
      <c r="AH29" s="566"/>
    </row>
    <row r="30" spans="5:34">
      <c r="E30" t="s">
        <v>9284</v>
      </c>
      <c r="F30" t="s">
        <v>9282</v>
      </c>
      <c r="G30" t="s">
        <v>15299</v>
      </c>
      <c r="H30" s="59" t="s">
        <v>15300</v>
      </c>
      <c r="I30" t="s">
        <v>15206</v>
      </c>
      <c r="J30" t="s">
        <v>4616</v>
      </c>
      <c r="AB30" s="561" t="s">
        <v>8870</v>
      </c>
      <c r="AC30" s="562" t="s">
        <v>20323</v>
      </c>
      <c r="AD30" s="563"/>
      <c r="AF30" s="561" t="s">
        <v>7671</v>
      </c>
      <c r="AG30" s="562" t="s">
        <v>6547</v>
      </c>
      <c r="AH30" s="563"/>
    </row>
    <row r="31" spans="5:34">
      <c r="E31" t="s">
        <v>9284</v>
      </c>
      <c r="F31" t="s">
        <v>9288</v>
      </c>
      <c r="G31" t="s">
        <v>15301</v>
      </c>
      <c r="H31" s="478" t="s">
        <v>15455</v>
      </c>
      <c r="J31" t="s">
        <v>15435</v>
      </c>
      <c r="K31" s="59" t="s">
        <v>15302</v>
      </c>
      <c r="AB31" s="564" t="s">
        <v>8871</v>
      </c>
      <c r="AC31" s="565" t="s">
        <v>4238</v>
      </c>
      <c r="AD31" s="566"/>
      <c r="AF31" s="564" t="s">
        <v>7672</v>
      </c>
      <c r="AG31" s="565" t="s">
        <v>20347</v>
      </c>
      <c r="AH31" s="566"/>
    </row>
    <row r="32" spans="5:34">
      <c r="E32" t="s">
        <v>9284</v>
      </c>
      <c r="F32" t="s">
        <v>9288</v>
      </c>
      <c r="G32" t="s">
        <v>15303</v>
      </c>
      <c r="H32" s="59" t="s">
        <v>15456</v>
      </c>
      <c r="J32" t="s">
        <v>15435</v>
      </c>
      <c r="K32" s="59" t="s">
        <v>15302</v>
      </c>
      <c r="AB32" s="561" t="s">
        <v>8872</v>
      </c>
      <c r="AC32" s="562" t="s">
        <v>6547</v>
      </c>
      <c r="AD32" s="563"/>
      <c r="AF32" s="561" t="s">
        <v>7673</v>
      </c>
      <c r="AG32" s="562" t="s">
        <v>20324</v>
      </c>
      <c r="AH32" s="563"/>
    </row>
    <row r="33" spans="5:34">
      <c r="E33" t="s">
        <v>9284</v>
      </c>
      <c r="F33" t="s">
        <v>9288</v>
      </c>
      <c r="G33" t="s">
        <v>15304</v>
      </c>
      <c r="H33" s="59" t="s">
        <v>15457</v>
      </c>
      <c r="J33" t="s">
        <v>15435</v>
      </c>
      <c r="K33" s="59" t="s">
        <v>15302</v>
      </c>
      <c r="AB33" s="564" t="s">
        <v>8873</v>
      </c>
      <c r="AC33" s="565" t="s">
        <v>20324</v>
      </c>
      <c r="AD33" s="566"/>
      <c r="AF33" s="564" t="s">
        <v>7674</v>
      </c>
      <c r="AG33" s="565" t="s">
        <v>20362</v>
      </c>
      <c r="AH33" s="566"/>
    </row>
    <row r="34" spans="5:34">
      <c r="E34" t="s">
        <v>9284</v>
      </c>
      <c r="F34" t="s">
        <v>9288</v>
      </c>
      <c r="G34" t="s">
        <v>15305</v>
      </c>
      <c r="H34" s="59" t="s">
        <v>15306</v>
      </c>
      <c r="J34" t="s">
        <v>15436</v>
      </c>
      <c r="K34" t="s">
        <v>15458</v>
      </c>
      <c r="AB34" s="561" t="s">
        <v>8874</v>
      </c>
      <c r="AC34" s="562" t="s">
        <v>16025</v>
      </c>
      <c r="AD34" s="563"/>
      <c r="AF34" s="561" t="s">
        <v>7675</v>
      </c>
      <c r="AG34" s="562" t="s">
        <v>4193</v>
      </c>
      <c r="AH34" s="563"/>
    </row>
    <row r="35" spans="5:34">
      <c r="E35" t="s">
        <v>9284</v>
      </c>
      <c r="F35" t="s">
        <v>9288</v>
      </c>
      <c r="G35" t="s">
        <v>15307</v>
      </c>
      <c r="H35" s="59" t="s">
        <v>15459</v>
      </c>
      <c r="J35" t="s">
        <v>15437</v>
      </c>
      <c r="AB35" s="564" t="s">
        <v>8875</v>
      </c>
      <c r="AC35" s="565" t="s">
        <v>20325</v>
      </c>
      <c r="AD35" s="566"/>
      <c r="AF35" s="564" t="s">
        <v>7676</v>
      </c>
      <c r="AG35" s="565" t="s">
        <v>11914</v>
      </c>
      <c r="AH35" s="566"/>
    </row>
    <row r="36" spans="5:34">
      <c r="E36" t="s">
        <v>9284</v>
      </c>
      <c r="F36" t="s">
        <v>9288</v>
      </c>
      <c r="G36" t="s">
        <v>15308</v>
      </c>
      <c r="H36" s="59" t="s">
        <v>15460</v>
      </c>
      <c r="J36" t="s">
        <v>15437</v>
      </c>
      <c r="AB36" s="561" t="s">
        <v>8876</v>
      </c>
      <c r="AC36" s="562" t="s">
        <v>4193</v>
      </c>
      <c r="AD36" s="563"/>
      <c r="AF36" s="561" t="s">
        <v>7677</v>
      </c>
      <c r="AG36" s="562" t="s">
        <v>11605</v>
      </c>
      <c r="AH36" s="563"/>
    </row>
    <row r="37" spans="5:34">
      <c r="E37" t="s">
        <v>9284</v>
      </c>
      <c r="F37" t="s">
        <v>9288</v>
      </c>
      <c r="G37" t="s">
        <v>15309</v>
      </c>
      <c r="H37" s="59" t="s">
        <v>15310</v>
      </c>
      <c r="I37" t="s">
        <v>15206</v>
      </c>
      <c r="J37" t="s">
        <v>15436</v>
      </c>
      <c r="AB37" s="564" t="s">
        <v>8877</v>
      </c>
      <c r="AC37" s="565" t="s">
        <v>20326</v>
      </c>
      <c r="AD37" s="566"/>
      <c r="AF37" s="564" t="s">
        <v>7678</v>
      </c>
      <c r="AG37" s="565" t="s">
        <v>11914</v>
      </c>
      <c r="AH37" s="566"/>
    </row>
    <row r="38" spans="5:34">
      <c r="E38" t="s">
        <v>9284</v>
      </c>
      <c r="F38" t="s">
        <v>9288</v>
      </c>
      <c r="G38" t="s">
        <v>15311</v>
      </c>
      <c r="H38" s="59" t="s">
        <v>15312</v>
      </c>
      <c r="I38" t="s">
        <v>15206</v>
      </c>
      <c r="J38" t="s">
        <v>4610</v>
      </c>
      <c r="AB38" s="561" t="s">
        <v>8878</v>
      </c>
      <c r="AC38" s="562" t="s">
        <v>11605</v>
      </c>
      <c r="AD38" s="563"/>
      <c r="AF38" s="561" t="s">
        <v>7679</v>
      </c>
      <c r="AG38" s="562" t="s">
        <v>20363</v>
      </c>
      <c r="AH38" s="563"/>
    </row>
    <row r="39" spans="5:34">
      <c r="E39" t="s">
        <v>9284</v>
      </c>
      <c r="F39" t="s">
        <v>9288</v>
      </c>
      <c r="G39" t="s">
        <v>15313</v>
      </c>
      <c r="H39" s="59" t="s">
        <v>15314</v>
      </c>
      <c r="I39" t="s">
        <v>15204</v>
      </c>
      <c r="J39" t="s">
        <v>4610</v>
      </c>
      <c r="AB39" s="564" t="s">
        <v>8879</v>
      </c>
      <c r="AC39" s="565" t="s">
        <v>20327</v>
      </c>
      <c r="AD39" s="566"/>
      <c r="AF39" s="564" t="s">
        <v>7680</v>
      </c>
      <c r="AG39" s="565" t="s">
        <v>6532</v>
      </c>
      <c r="AH39" s="566"/>
    </row>
    <row r="40" spans="5:34">
      <c r="E40" t="s">
        <v>9284</v>
      </c>
      <c r="F40" t="s">
        <v>9288</v>
      </c>
      <c r="G40" t="s">
        <v>15315</v>
      </c>
      <c r="H40" s="59" t="s">
        <v>15316</v>
      </c>
      <c r="J40" t="s">
        <v>4609</v>
      </c>
      <c r="AB40" s="561" t="s">
        <v>8880</v>
      </c>
      <c r="AC40" s="562" t="s">
        <v>6532</v>
      </c>
      <c r="AD40" s="563"/>
      <c r="AF40" s="561" t="s">
        <v>7681</v>
      </c>
      <c r="AG40" s="562" t="s">
        <v>4273</v>
      </c>
      <c r="AH40" s="563"/>
    </row>
    <row r="41" spans="5:34">
      <c r="E41" t="s">
        <v>9295</v>
      </c>
      <c r="F41" t="s">
        <v>9282</v>
      </c>
      <c r="G41" t="s">
        <v>15317</v>
      </c>
      <c r="H41" s="59" t="s">
        <v>15318</v>
      </c>
      <c r="I41" t="s">
        <v>15227</v>
      </c>
      <c r="J41" t="s">
        <v>4610</v>
      </c>
      <c r="K41" t="s">
        <v>15461</v>
      </c>
      <c r="AB41" s="564" t="s">
        <v>8881</v>
      </c>
      <c r="AC41" s="565" t="s">
        <v>20328</v>
      </c>
      <c r="AD41" s="566"/>
      <c r="AF41" s="564" t="s">
        <v>7682</v>
      </c>
      <c r="AG41" s="565" t="s">
        <v>16025</v>
      </c>
      <c r="AH41" s="566"/>
    </row>
    <row r="42" spans="5:34">
      <c r="E42" t="s">
        <v>9295</v>
      </c>
      <c r="F42" t="s">
        <v>9282</v>
      </c>
      <c r="G42" t="s">
        <v>15319</v>
      </c>
      <c r="H42" s="59" t="s">
        <v>15320</v>
      </c>
      <c r="I42" t="s">
        <v>15206</v>
      </c>
      <c r="J42" t="s">
        <v>4610</v>
      </c>
      <c r="K42" t="s">
        <v>15462</v>
      </c>
      <c r="AB42" s="561" t="s">
        <v>8882</v>
      </c>
      <c r="AC42" s="562" t="s">
        <v>20326</v>
      </c>
      <c r="AD42" s="563"/>
      <c r="AF42" s="561" t="s">
        <v>7683</v>
      </c>
      <c r="AG42" s="562" t="s">
        <v>6510</v>
      </c>
      <c r="AH42" s="563"/>
    </row>
    <row r="43" spans="5:34" ht="15.75">
      <c r="E43" t="s">
        <v>9295</v>
      </c>
      <c r="F43" t="s">
        <v>9282</v>
      </c>
      <c r="G43" t="s">
        <v>15321</v>
      </c>
      <c r="H43" s="59" t="s">
        <v>15322</v>
      </c>
      <c r="I43" t="s">
        <v>15206</v>
      </c>
      <c r="J43" t="s">
        <v>542</v>
      </c>
      <c r="K43" t="s">
        <v>15462</v>
      </c>
      <c r="AB43" s="564" t="s">
        <v>8883</v>
      </c>
      <c r="AC43" s="565" t="s">
        <v>11605</v>
      </c>
      <c r="AD43" s="566"/>
      <c r="AF43" s="944" t="s">
        <v>7684</v>
      </c>
      <c r="AG43" s="945"/>
      <c r="AH43" s="946"/>
    </row>
    <row r="44" spans="5:34">
      <c r="E44" t="s">
        <v>9295</v>
      </c>
      <c r="F44" t="s">
        <v>9288</v>
      </c>
      <c r="G44" t="s">
        <v>15323</v>
      </c>
      <c r="H44" s="59" t="s">
        <v>15324</v>
      </c>
      <c r="I44" t="s">
        <v>15204</v>
      </c>
      <c r="J44" t="s">
        <v>4616</v>
      </c>
      <c r="L44" t="s">
        <v>5088</v>
      </c>
      <c r="AB44" s="561" t="s">
        <v>8884</v>
      </c>
      <c r="AC44" s="562" t="s">
        <v>20327</v>
      </c>
      <c r="AD44" s="563"/>
      <c r="AF44" s="561" t="s">
        <v>7685</v>
      </c>
      <c r="AG44" s="562" t="s">
        <v>6525</v>
      </c>
      <c r="AH44" s="563"/>
    </row>
    <row r="45" spans="5:34">
      <c r="E45" t="s">
        <v>9295</v>
      </c>
      <c r="F45" t="s">
        <v>9288</v>
      </c>
      <c r="G45" t="s">
        <v>15325</v>
      </c>
      <c r="H45" s="59" t="s">
        <v>15326</v>
      </c>
      <c r="J45" t="s">
        <v>4616</v>
      </c>
      <c r="AB45" s="564" t="s">
        <v>8885</v>
      </c>
      <c r="AC45" s="565" t="s">
        <v>6532</v>
      </c>
      <c r="AD45" s="566"/>
      <c r="AF45" s="564" t="s">
        <v>7686</v>
      </c>
      <c r="AG45" s="565" t="s">
        <v>6510</v>
      </c>
      <c r="AH45" s="566"/>
    </row>
    <row r="46" spans="5:34">
      <c r="E46" t="s">
        <v>9295</v>
      </c>
      <c r="F46" t="s">
        <v>9288</v>
      </c>
      <c r="G46" t="s">
        <v>15327</v>
      </c>
      <c r="H46" s="59" t="s">
        <v>15328</v>
      </c>
      <c r="I46" t="s">
        <v>15204</v>
      </c>
      <c r="J46" t="s">
        <v>4610</v>
      </c>
      <c r="AB46" s="561" t="s">
        <v>8886</v>
      </c>
      <c r="AC46" s="562" t="s">
        <v>20328</v>
      </c>
      <c r="AD46" s="563"/>
      <c r="AF46" s="561" t="s">
        <v>7687</v>
      </c>
      <c r="AG46" s="562" t="s">
        <v>20360</v>
      </c>
      <c r="AH46" s="563"/>
    </row>
    <row r="47" spans="5:34">
      <c r="E47" t="s">
        <v>9295</v>
      </c>
      <c r="F47" t="s">
        <v>9288</v>
      </c>
      <c r="G47" t="s">
        <v>15329</v>
      </c>
      <c r="H47" s="59" t="s">
        <v>15330</v>
      </c>
      <c r="I47" t="s">
        <v>15218</v>
      </c>
      <c r="J47" t="s">
        <v>4610</v>
      </c>
      <c r="AB47" s="564" t="s">
        <v>8887</v>
      </c>
      <c r="AC47" s="565" t="s">
        <v>20326</v>
      </c>
      <c r="AD47" s="566"/>
      <c r="AF47" s="564" t="s">
        <v>7688</v>
      </c>
      <c r="AG47" s="565" t="s">
        <v>6532</v>
      </c>
      <c r="AH47" s="566"/>
    </row>
    <row r="48" spans="5:34">
      <c r="E48" t="s">
        <v>9295</v>
      </c>
      <c r="F48" t="s">
        <v>9288</v>
      </c>
      <c r="G48" t="s">
        <v>15331</v>
      </c>
      <c r="H48" s="59" t="s">
        <v>15332</v>
      </c>
      <c r="I48" t="s">
        <v>15204</v>
      </c>
      <c r="J48" t="s">
        <v>4609</v>
      </c>
      <c r="AB48" s="561" t="s">
        <v>8888</v>
      </c>
      <c r="AC48" s="562" t="s">
        <v>11605</v>
      </c>
      <c r="AD48" s="563"/>
      <c r="AF48" s="561" t="s">
        <v>7689</v>
      </c>
      <c r="AG48" s="562" t="s">
        <v>4918</v>
      </c>
      <c r="AH48" s="563"/>
    </row>
    <row r="49" spans="5:34">
      <c r="E49" t="s">
        <v>9295</v>
      </c>
      <c r="F49" t="s">
        <v>9288</v>
      </c>
      <c r="G49" t="s">
        <v>15333</v>
      </c>
      <c r="H49" s="59" t="s">
        <v>15334</v>
      </c>
      <c r="I49" t="s">
        <v>15222</v>
      </c>
      <c r="J49" t="s">
        <v>4609</v>
      </c>
      <c r="AB49" s="564" t="s">
        <v>8889</v>
      </c>
      <c r="AC49" s="565" t="s">
        <v>20327</v>
      </c>
      <c r="AD49" s="566"/>
      <c r="AF49" s="564" t="s">
        <v>7690</v>
      </c>
      <c r="AG49" s="565" t="s">
        <v>6525</v>
      </c>
      <c r="AH49" s="566"/>
    </row>
    <row r="50" spans="5:34">
      <c r="E50" t="s">
        <v>9296</v>
      </c>
      <c r="F50" t="s">
        <v>9282</v>
      </c>
      <c r="G50" t="s">
        <v>15335</v>
      </c>
      <c r="H50" s="59" t="s">
        <v>15336</v>
      </c>
      <c r="I50" t="s">
        <v>15206</v>
      </c>
      <c r="J50" t="s">
        <v>4610</v>
      </c>
      <c r="AB50" s="561" t="s">
        <v>8890</v>
      </c>
      <c r="AC50" s="562" t="s">
        <v>6532</v>
      </c>
      <c r="AD50" s="563"/>
      <c r="AF50" s="561" t="s">
        <v>7691</v>
      </c>
      <c r="AG50" s="562" t="s">
        <v>6510</v>
      </c>
      <c r="AH50" s="563"/>
    </row>
    <row r="51" spans="5:34">
      <c r="E51" t="s">
        <v>9296</v>
      </c>
      <c r="F51" t="s">
        <v>9282</v>
      </c>
      <c r="G51" t="s">
        <v>15337</v>
      </c>
      <c r="H51" s="59" t="s">
        <v>15338</v>
      </c>
      <c r="I51" t="s">
        <v>15206</v>
      </c>
      <c r="J51" t="s">
        <v>4610</v>
      </c>
      <c r="AB51" s="564" t="s">
        <v>8891</v>
      </c>
      <c r="AC51" s="565" t="s">
        <v>20328</v>
      </c>
      <c r="AD51" s="566"/>
      <c r="AF51" s="564" t="s">
        <v>7692</v>
      </c>
      <c r="AG51" s="565" t="s">
        <v>20364</v>
      </c>
      <c r="AH51" s="566"/>
    </row>
    <row r="52" spans="5:34">
      <c r="E52" t="s">
        <v>9296</v>
      </c>
      <c r="F52" t="s">
        <v>9282</v>
      </c>
      <c r="G52" t="s">
        <v>15339</v>
      </c>
      <c r="H52" s="59" t="s">
        <v>15340</v>
      </c>
      <c r="J52" t="s">
        <v>4610</v>
      </c>
      <c r="AB52" s="561" t="s">
        <v>8892</v>
      </c>
      <c r="AC52" s="562" t="s">
        <v>20329</v>
      </c>
      <c r="AD52" s="563"/>
      <c r="AF52" s="561" t="s">
        <v>7693</v>
      </c>
      <c r="AG52" s="562" t="s">
        <v>20360</v>
      </c>
      <c r="AH52" s="563"/>
    </row>
    <row r="53" spans="5:34">
      <c r="E53" t="s">
        <v>9296</v>
      </c>
      <c r="F53" t="s">
        <v>9282</v>
      </c>
      <c r="G53" t="s">
        <v>15341</v>
      </c>
      <c r="H53" s="59" t="s">
        <v>15342</v>
      </c>
      <c r="I53" t="s">
        <v>15204</v>
      </c>
      <c r="J53" t="s">
        <v>4609</v>
      </c>
      <c r="AB53" s="564" t="s">
        <v>8893</v>
      </c>
      <c r="AC53" s="565" t="s">
        <v>11914</v>
      </c>
      <c r="AD53" s="566"/>
      <c r="AF53" s="564" t="s">
        <v>7694</v>
      </c>
      <c r="AG53" s="565" t="s">
        <v>20365</v>
      </c>
      <c r="AH53" s="566"/>
    </row>
    <row r="54" spans="5:34">
      <c r="E54" t="s">
        <v>9296</v>
      </c>
      <c r="F54" t="s">
        <v>9288</v>
      </c>
      <c r="G54" t="s">
        <v>15343</v>
      </c>
      <c r="H54" s="59" t="s">
        <v>15344</v>
      </c>
      <c r="I54" t="s">
        <v>15224</v>
      </c>
      <c r="J54" t="s">
        <v>4616</v>
      </c>
      <c r="L54" t="s">
        <v>9297</v>
      </c>
      <c r="AB54" s="561" t="s">
        <v>8894</v>
      </c>
      <c r="AC54" s="562" t="s">
        <v>6510</v>
      </c>
      <c r="AD54" s="563"/>
      <c r="AF54" s="561" t="s">
        <v>7695</v>
      </c>
      <c r="AG54" s="562" t="s">
        <v>20356</v>
      </c>
      <c r="AH54" s="563"/>
    </row>
    <row r="55" spans="5:34">
      <c r="E55" t="s">
        <v>9296</v>
      </c>
      <c r="F55" t="s">
        <v>9288</v>
      </c>
      <c r="G55" t="s">
        <v>15345</v>
      </c>
      <c r="H55" s="59" t="s">
        <v>15346</v>
      </c>
      <c r="J55" t="s">
        <v>4609</v>
      </c>
      <c r="AB55" s="564" t="s">
        <v>8895</v>
      </c>
      <c r="AC55" s="565" t="s">
        <v>20330</v>
      </c>
      <c r="AD55" s="566"/>
      <c r="AF55" s="564" t="s">
        <v>7696</v>
      </c>
      <c r="AG55" s="565" t="s">
        <v>4238</v>
      </c>
      <c r="AH55" s="566"/>
    </row>
    <row r="56" spans="5:34">
      <c r="E56" t="s">
        <v>9296</v>
      </c>
      <c r="F56" t="s">
        <v>9288</v>
      </c>
      <c r="G56" t="s">
        <v>15347</v>
      </c>
      <c r="H56" s="59" t="s">
        <v>15348</v>
      </c>
      <c r="I56" t="s">
        <v>15206</v>
      </c>
      <c r="J56" t="s">
        <v>542</v>
      </c>
      <c r="AB56" s="561" t="s">
        <v>8896</v>
      </c>
      <c r="AC56" s="562" t="s">
        <v>11605</v>
      </c>
      <c r="AD56" s="563"/>
      <c r="AF56" s="561" t="s">
        <v>7697</v>
      </c>
      <c r="AG56" s="562" t="s">
        <v>20347</v>
      </c>
      <c r="AH56" s="563"/>
    </row>
    <row r="57" spans="5:34">
      <c r="E57" t="s">
        <v>9296</v>
      </c>
      <c r="F57" t="s">
        <v>9288</v>
      </c>
      <c r="G57" t="s">
        <v>15349</v>
      </c>
      <c r="H57" s="59" t="s">
        <v>15350</v>
      </c>
      <c r="I57" t="s">
        <v>15204</v>
      </c>
      <c r="J57" t="s">
        <v>542</v>
      </c>
      <c r="AB57" s="564" t="s">
        <v>8897</v>
      </c>
      <c r="AC57" s="565" t="s">
        <v>4273</v>
      </c>
      <c r="AD57" s="566"/>
      <c r="AF57" s="564" t="s">
        <v>7698</v>
      </c>
      <c r="AG57" s="565" t="s">
        <v>20366</v>
      </c>
      <c r="AH57" s="566"/>
    </row>
    <row r="58" spans="5:34">
      <c r="E58" t="s">
        <v>9298</v>
      </c>
      <c r="F58" t="s">
        <v>9282</v>
      </c>
      <c r="G58" t="s">
        <v>15351</v>
      </c>
      <c r="H58" s="59" t="s">
        <v>15352</v>
      </c>
      <c r="I58" t="s">
        <v>15212</v>
      </c>
      <c r="J58" t="s">
        <v>4616</v>
      </c>
      <c r="L58" t="s">
        <v>9299</v>
      </c>
      <c r="AB58" s="561" t="s">
        <v>8898</v>
      </c>
      <c r="AC58" s="562" t="s">
        <v>4193</v>
      </c>
      <c r="AD58" s="563"/>
      <c r="AF58" s="561" t="s">
        <v>7699</v>
      </c>
      <c r="AG58" s="562" t="s">
        <v>20324</v>
      </c>
      <c r="AH58" s="563"/>
    </row>
    <row r="59" spans="5:34">
      <c r="E59" t="s">
        <v>9298</v>
      </c>
      <c r="F59" t="s">
        <v>9282</v>
      </c>
      <c r="G59" t="s">
        <v>15353</v>
      </c>
      <c r="H59" s="59" t="s">
        <v>15354</v>
      </c>
      <c r="J59" t="s">
        <v>4616</v>
      </c>
      <c r="AB59" s="564" t="s">
        <v>8899</v>
      </c>
      <c r="AC59" s="565" t="s">
        <v>6547</v>
      </c>
      <c r="AD59" s="566"/>
      <c r="AF59" s="564" t="s">
        <v>7700</v>
      </c>
      <c r="AG59" s="565" t="s">
        <v>6525</v>
      </c>
      <c r="AH59" s="566"/>
    </row>
    <row r="60" spans="5:34">
      <c r="E60" t="s">
        <v>9298</v>
      </c>
      <c r="F60" t="s">
        <v>9282</v>
      </c>
      <c r="G60" t="s">
        <v>15355</v>
      </c>
      <c r="H60" s="59" t="s">
        <v>15356</v>
      </c>
      <c r="J60" t="s">
        <v>4616</v>
      </c>
      <c r="AB60" s="561" t="s">
        <v>8900</v>
      </c>
      <c r="AC60" s="562" t="s">
        <v>6525</v>
      </c>
      <c r="AD60" s="563"/>
      <c r="AF60" s="561" t="s">
        <v>7701</v>
      </c>
      <c r="AG60" s="562" t="s">
        <v>11756</v>
      </c>
      <c r="AH60" s="563"/>
    </row>
    <row r="61" spans="5:34">
      <c r="E61" t="s">
        <v>9298</v>
      </c>
      <c r="F61" t="s">
        <v>9282</v>
      </c>
      <c r="G61" t="s">
        <v>4503</v>
      </c>
      <c r="H61" s="59" t="s">
        <v>15357</v>
      </c>
      <c r="I61" t="s">
        <v>15206</v>
      </c>
      <c r="J61" t="s">
        <v>4610</v>
      </c>
      <c r="AB61" s="564" t="s">
        <v>8901</v>
      </c>
      <c r="AC61" s="565" t="s">
        <v>4129</v>
      </c>
      <c r="AD61" s="566"/>
      <c r="AF61" s="564" t="s">
        <v>7702</v>
      </c>
      <c r="AG61" s="565" t="s">
        <v>20367</v>
      </c>
      <c r="AH61" s="566"/>
    </row>
    <row r="62" spans="5:34">
      <c r="E62" t="s">
        <v>9298</v>
      </c>
      <c r="F62" t="s">
        <v>9282</v>
      </c>
      <c r="G62" t="s">
        <v>15358</v>
      </c>
      <c r="H62" s="59" t="s">
        <v>15359</v>
      </c>
      <c r="I62" t="s">
        <v>15204</v>
      </c>
      <c r="J62" t="s">
        <v>4610</v>
      </c>
      <c r="AB62" s="561" t="s">
        <v>8902</v>
      </c>
      <c r="AC62" s="562" t="s">
        <v>11756</v>
      </c>
      <c r="AD62" s="563"/>
      <c r="AF62" s="561" t="s">
        <v>7703</v>
      </c>
      <c r="AG62" s="562" t="s">
        <v>20368</v>
      </c>
      <c r="AH62" s="563"/>
    </row>
    <row r="63" spans="5:34">
      <c r="E63" t="s">
        <v>9298</v>
      </c>
      <c r="F63" t="s">
        <v>9282</v>
      </c>
      <c r="G63" t="s">
        <v>15360</v>
      </c>
      <c r="H63" s="59" t="s">
        <v>15361</v>
      </c>
      <c r="J63" t="s">
        <v>4610</v>
      </c>
      <c r="AB63" s="564" t="s">
        <v>8903</v>
      </c>
      <c r="AC63" s="565" t="s">
        <v>20324</v>
      </c>
      <c r="AD63" s="566"/>
      <c r="AF63" s="564" t="s">
        <v>7704</v>
      </c>
      <c r="AG63" s="565" t="s">
        <v>4273</v>
      </c>
      <c r="AH63" s="566"/>
    </row>
    <row r="64" spans="5:34">
      <c r="E64" t="s">
        <v>9298</v>
      </c>
      <c r="F64" t="s">
        <v>9282</v>
      </c>
      <c r="G64" t="s">
        <v>15362</v>
      </c>
      <c r="H64" s="59" t="s">
        <v>15363</v>
      </c>
      <c r="J64" t="s">
        <v>4610</v>
      </c>
      <c r="AB64" s="561" t="s">
        <v>8904</v>
      </c>
      <c r="AC64" s="562" t="s">
        <v>20327</v>
      </c>
      <c r="AD64" s="563"/>
      <c r="AF64" s="561" t="s">
        <v>7705</v>
      </c>
      <c r="AG64" s="562" t="s">
        <v>6547</v>
      </c>
      <c r="AH64" s="563"/>
    </row>
    <row r="65" spans="5:34">
      <c r="E65" t="s">
        <v>9298</v>
      </c>
      <c r="F65" t="s">
        <v>9282</v>
      </c>
      <c r="G65" t="s">
        <v>15364</v>
      </c>
      <c r="H65" s="59" t="s">
        <v>15365</v>
      </c>
      <c r="J65" t="s">
        <v>4610</v>
      </c>
      <c r="AB65" s="564" t="s">
        <v>8905</v>
      </c>
      <c r="AC65" s="565" t="s">
        <v>20331</v>
      </c>
      <c r="AD65" s="566"/>
      <c r="AF65" s="564" t="s">
        <v>7706</v>
      </c>
      <c r="AG65" s="565" t="s">
        <v>20327</v>
      </c>
      <c r="AH65" s="566"/>
    </row>
    <row r="66" spans="5:34">
      <c r="E66" t="s">
        <v>9298</v>
      </c>
      <c r="F66" t="s">
        <v>9282</v>
      </c>
      <c r="G66" t="s">
        <v>15366</v>
      </c>
      <c r="H66" s="59" t="s">
        <v>15367</v>
      </c>
      <c r="I66" t="s">
        <v>15204</v>
      </c>
      <c r="J66" t="s">
        <v>4609</v>
      </c>
      <c r="AB66" s="561" t="s">
        <v>8906</v>
      </c>
      <c r="AC66" s="562" t="s">
        <v>4193</v>
      </c>
      <c r="AD66" s="563"/>
      <c r="AF66" s="561" t="s">
        <v>7707</v>
      </c>
      <c r="AG66" s="562" t="s">
        <v>6532</v>
      </c>
      <c r="AH66" s="563"/>
    </row>
    <row r="67" spans="5:34">
      <c r="E67" t="s">
        <v>9298</v>
      </c>
      <c r="F67" t="s">
        <v>9282</v>
      </c>
      <c r="G67" t="s">
        <v>15368</v>
      </c>
      <c r="H67" s="59" t="s">
        <v>15369</v>
      </c>
      <c r="I67" t="s">
        <v>15212</v>
      </c>
      <c r="J67" t="s">
        <v>4609</v>
      </c>
      <c r="AB67" s="564" t="s">
        <v>8907</v>
      </c>
      <c r="AC67" s="565" t="s">
        <v>4273</v>
      </c>
      <c r="AD67" s="566"/>
      <c r="AF67" s="564" t="s">
        <v>7708</v>
      </c>
      <c r="AG67" s="565" t="s">
        <v>20327</v>
      </c>
      <c r="AH67" s="566"/>
    </row>
    <row r="68" spans="5:34">
      <c r="E68" t="s">
        <v>9298</v>
      </c>
      <c r="F68" t="s">
        <v>9282</v>
      </c>
      <c r="G68" t="s">
        <v>15370</v>
      </c>
      <c r="H68" s="59" t="s">
        <v>15371</v>
      </c>
      <c r="I68" t="s">
        <v>15224</v>
      </c>
      <c r="J68" t="s">
        <v>4609</v>
      </c>
      <c r="AB68" s="561" t="s">
        <v>8908</v>
      </c>
      <c r="AC68" s="562" t="s">
        <v>4193</v>
      </c>
      <c r="AD68" s="563"/>
      <c r="AF68" s="561" t="s">
        <v>7709</v>
      </c>
      <c r="AG68" s="562" t="s">
        <v>20369</v>
      </c>
      <c r="AH68" s="563"/>
    </row>
    <row r="69" spans="5:34">
      <c r="AB69" s="564" t="s">
        <v>8909</v>
      </c>
      <c r="AC69" s="565" t="s">
        <v>6547</v>
      </c>
      <c r="AD69" s="566"/>
      <c r="AF69" s="564" t="s">
        <v>7710</v>
      </c>
      <c r="AG69" s="565" t="s">
        <v>16025</v>
      </c>
      <c r="AH69" s="566"/>
    </row>
    <row r="70" spans="5:34">
      <c r="AB70" s="561" t="s">
        <v>8910</v>
      </c>
      <c r="AC70" s="562" t="s">
        <v>6525</v>
      </c>
      <c r="AD70" s="563"/>
      <c r="AF70" s="561" t="s">
        <v>7711</v>
      </c>
      <c r="AG70" s="562" t="s">
        <v>4918</v>
      </c>
      <c r="AH70" s="563"/>
    </row>
    <row r="71" spans="5:34">
      <c r="AB71" s="564" t="s">
        <v>8911</v>
      </c>
      <c r="AC71" s="565" t="s">
        <v>4129</v>
      </c>
      <c r="AD71" s="566"/>
      <c r="AF71" s="564" t="s">
        <v>7712</v>
      </c>
      <c r="AG71" s="565" t="s">
        <v>20369</v>
      </c>
      <c r="AH71" s="566"/>
    </row>
    <row r="72" spans="5:34">
      <c r="AB72" s="561" t="s">
        <v>8912</v>
      </c>
      <c r="AC72" s="562" t="s">
        <v>20332</v>
      </c>
      <c r="AD72" s="563"/>
      <c r="AF72" s="561" t="s">
        <v>7713</v>
      </c>
      <c r="AG72" s="562" t="s">
        <v>20369</v>
      </c>
      <c r="AH72" s="563"/>
    </row>
    <row r="73" spans="5:34">
      <c r="AB73" s="564" t="s">
        <v>8913</v>
      </c>
      <c r="AC73" s="565" t="s">
        <v>20333</v>
      </c>
      <c r="AD73" s="566"/>
      <c r="AF73" s="564" t="s">
        <v>7714</v>
      </c>
      <c r="AG73" s="565" t="s">
        <v>6512</v>
      </c>
      <c r="AH73" s="566"/>
    </row>
    <row r="74" spans="5:34">
      <c r="AB74" s="561" t="s">
        <v>8914</v>
      </c>
      <c r="AC74" s="562" t="s">
        <v>20327</v>
      </c>
      <c r="AD74" s="563"/>
      <c r="AF74" s="561" t="s">
        <v>7609</v>
      </c>
      <c r="AG74" s="562" t="s">
        <v>16025</v>
      </c>
      <c r="AH74" s="563"/>
    </row>
    <row r="75" spans="5:34">
      <c r="AB75" s="564" t="s">
        <v>8915</v>
      </c>
      <c r="AC75" s="565" t="s">
        <v>20334</v>
      </c>
      <c r="AD75" s="566"/>
      <c r="AF75" s="564" t="s">
        <v>7715</v>
      </c>
      <c r="AG75" s="565" t="s">
        <v>20369</v>
      </c>
      <c r="AH75" s="566"/>
    </row>
    <row r="76" spans="5:34">
      <c r="AB76" s="561" t="s">
        <v>8916</v>
      </c>
      <c r="AC76" s="562" t="s">
        <v>20335</v>
      </c>
      <c r="AD76" s="563"/>
      <c r="AF76" s="561" t="s">
        <v>7716</v>
      </c>
      <c r="AG76" s="562" t="s">
        <v>16025</v>
      </c>
      <c r="AH76" s="563"/>
    </row>
    <row r="77" spans="5:34">
      <c r="AB77" s="564" t="s">
        <v>8917</v>
      </c>
      <c r="AC77" s="565" t="s">
        <v>20322</v>
      </c>
      <c r="AD77" s="566"/>
      <c r="AF77" s="564" t="s">
        <v>7717</v>
      </c>
      <c r="AG77" s="565" t="s">
        <v>6525</v>
      </c>
      <c r="AH77" s="566"/>
    </row>
    <row r="78" spans="5:34">
      <c r="AB78" s="561" t="s">
        <v>8918</v>
      </c>
      <c r="AC78" s="562" t="s">
        <v>4260</v>
      </c>
      <c r="AD78" s="563"/>
      <c r="AF78" s="561" t="s">
        <v>7718</v>
      </c>
      <c r="AG78" s="562" t="s">
        <v>6532</v>
      </c>
      <c r="AH78" s="563"/>
    </row>
    <row r="79" spans="5:34">
      <c r="AB79" s="564" t="s">
        <v>8919</v>
      </c>
      <c r="AC79" s="565" t="s">
        <v>20326</v>
      </c>
      <c r="AD79" s="566"/>
      <c r="AF79" s="564" t="s">
        <v>7719</v>
      </c>
      <c r="AG79" s="565" t="s">
        <v>4918</v>
      </c>
      <c r="AH79" s="566"/>
    </row>
    <row r="80" spans="5:34">
      <c r="AB80" s="561" t="s">
        <v>8920</v>
      </c>
      <c r="AC80" s="562" t="s">
        <v>20336</v>
      </c>
      <c r="AD80" s="563"/>
      <c r="AF80" s="561" t="s">
        <v>7720</v>
      </c>
      <c r="AG80" s="562" t="s">
        <v>20364</v>
      </c>
      <c r="AH80" s="563"/>
    </row>
    <row r="81" spans="4:34">
      <c r="AB81" s="564" t="s">
        <v>8921</v>
      </c>
      <c r="AC81" s="565" t="s">
        <v>11562</v>
      </c>
      <c r="AD81" s="566"/>
      <c r="AF81" s="564" t="s">
        <v>7721</v>
      </c>
      <c r="AG81" s="565" t="s">
        <v>20330</v>
      </c>
      <c r="AH81" s="566"/>
    </row>
    <row r="82" spans="4:34" ht="15.75" customHeight="1">
      <c r="AB82" s="938" t="s">
        <v>8922</v>
      </c>
      <c r="AC82" s="939"/>
      <c r="AD82" s="940"/>
      <c r="AF82" s="561" t="s">
        <v>7722</v>
      </c>
      <c r="AG82" s="562" t="s">
        <v>16025</v>
      </c>
      <c r="AH82" s="563"/>
    </row>
    <row r="83" spans="4:34">
      <c r="AB83" s="564" t="s">
        <v>8923</v>
      </c>
      <c r="AC83" s="565" t="s">
        <v>20327</v>
      </c>
      <c r="AD83" s="566"/>
      <c r="AF83" s="564" t="s">
        <v>7723</v>
      </c>
      <c r="AG83" s="565" t="s">
        <v>6514</v>
      </c>
      <c r="AH83" s="566"/>
    </row>
    <row r="84" spans="4:34">
      <c r="AB84" s="561" t="s">
        <v>8924</v>
      </c>
      <c r="AC84" s="562" t="s">
        <v>20332</v>
      </c>
      <c r="AD84" s="563"/>
      <c r="AF84" s="561" t="s">
        <v>7724</v>
      </c>
      <c r="AG84" s="562" t="s">
        <v>6510</v>
      </c>
      <c r="AH84" s="563"/>
    </row>
    <row r="85" spans="4:34">
      <c r="AB85" s="564" t="s">
        <v>8925</v>
      </c>
      <c r="AC85" s="565" t="s">
        <v>6512</v>
      </c>
      <c r="AD85" s="566"/>
      <c r="AF85" s="564" t="s">
        <v>7725</v>
      </c>
      <c r="AG85" s="565" t="s">
        <v>20360</v>
      </c>
      <c r="AH85" s="566"/>
    </row>
    <row r="86" spans="4:34">
      <c r="AB86" s="561" t="s">
        <v>8926</v>
      </c>
      <c r="AC86" s="562" t="s">
        <v>4918</v>
      </c>
      <c r="AD86" s="563"/>
      <c r="AF86" s="561" t="s">
        <v>7726</v>
      </c>
      <c r="AG86" s="562" t="s">
        <v>6514</v>
      </c>
      <c r="AH86" s="563"/>
    </row>
    <row r="87" spans="4:34">
      <c r="AB87" s="564" t="s">
        <v>8927</v>
      </c>
      <c r="AC87" s="565" t="s">
        <v>11605</v>
      </c>
      <c r="AD87" s="566"/>
      <c r="AF87" s="564" t="s">
        <v>7727</v>
      </c>
      <c r="AG87" s="565" t="s">
        <v>6512</v>
      </c>
      <c r="AH87" s="566"/>
    </row>
    <row r="88" spans="4:34">
      <c r="AB88" s="561" t="s">
        <v>8928</v>
      </c>
      <c r="AC88" s="562" t="s">
        <v>4273</v>
      </c>
      <c r="AD88" s="563"/>
      <c r="AF88" s="561" t="s">
        <v>7728</v>
      </c>
      <c r="AG88" s="562" t="s">
        <v>6525</v>
      </c>
      <c r="AH88" s="563"/>
    </row>
    <row r="89" spans="4:34">
      <c r="D89" t="s">
        <v>9285</v>
      </c>
      <c r="AB89" s="564" t="s">
        <v>8929</v>
      </c>
      <c r="AC89" s="565" t="s">
        <v>4193</v>
      </c>
      <c r="AD89" s="566"/>
      <c r="AF89" s="564" t="s">
        <v>7729</v>
      </c>
      <c r="AG89" s="565" t="s">
        <v>6510</v>
      </c>
      <c r="AH89" s="566"/>
    </row>
    <row r="90" spans="4:34">
      <c r="D90" t="s">
        <v>9286</v>
      </c>
      <c r="AB90" s="561" t="s">
        <v>8930</v>
      </c>
      <c r="AC90" s="562" t="s">
        <v>6547</v>
      </c>
      <c r="AD90" s="563"/>
      <c r="AF90" s="561" t="s">
        <v>7730</v>
      </c>
      <c r="AG90" s="562" t="s">
        <v>20336</v>
      </c>
      <c r="AH90" s="563"/>
    </row>
    <row r="91" spans="4:34">
      <c r="D91" t="s">
        <v>9287</v>
      </c>
      <c r="AB91" s="564" t="s">
        <v>8931</v>
      </c>
      <c r="AC91" s="565" t="s">
        <v>6512</v>
      </c>
      <c r="AD91" s="566"/>
      <c r="AF91" s="564" t="s">
        <v>7731</v>
      </c>
      <c r="AG91" s="565" t="s">
        <v>4918</v>
      </c>
      <c r="AH91" s="566"/>
    </row>
    <row r="92" spans="4:34">
      <c r="D92" t="s">
        <v>9289</v>
      </c>
      <c r="AB92" s="561" t="s">
        <v>8932</v>
      </c>
      <c r="AC92" s="562" t="s">
        <v>4129</v>
      </c>
      <c r="AD92" s="563"/>
      <c r="AF92" s="561" t="s">
        <v>7732</v>
      </c>
      <c r="AG92" s="562" t="s">
        <v>16025</v>
      </c>
      <c r="AH92" s="563"/>
    </row>
    <row r="93" spans="4:34">
      <c r="D93" t="s">
        <v>9290</v>
      </c>
      <c r="AB93" s="564" t="s">
        <v>8933</v>
      </c>
      <c r="AC93" s="565" t="s">
        <v>20324</v>
      </c>
      <c r="AD93" s="566"/>
      <c r="AF93" s="564" t="s">
        <v>7733</v>
      </c>
      <c r="AG93" s="565" t="s">
        <v>6514</v>
      </c>
      <c r="AH93" s="566"/>
    </row>
    <row r="94" spans="4:34">
      <c r="D94" t="s">
        <v>9292</v>
      </c>
      <c r="AB94" s="561" t="s">
        <v>8934</v>
      </c>
      <c r="AC94" s="562" t="s">
        <v>4260</v>
      </c>
      <c r="AD94" s="563"/>
      <c r="AF94" s="561" t="s">
        <v>7734</v>
      </c>
      <c r="AG94" s="562" t="s">
        <v>6532</v>
      </c>
      <c r="AH94" s="563"/>
    </row>
    <row r="95" spans="4:34">
      <c r="AB95" s="564" t="s">
        <v>8935</v>
      </c>
      <c r="AC95" s="565" t="s">
        <v>20326</v>
      </c>
      <c r="AD95" s="566"/>
      <c r="AF95" s="564" t="s">
        <v>7735</v>
      </c>
      <c r="AG95" s="565" t="s">
        <v>20369</v>
      </c>
      <c r="AH95" s="566"/>
    </row>
    <row r="96" spans="4:34">
      <c r="D96" t="s">
        <v>9293</v>
      </c>
      <c r="AB96" s="561" t="s">
        <v>8936</v>
      </c>
      <c r="AC96" s="562" t="s">
        <v>6510</v>
      </c>
      <c r="AD96" s="563"/>
      <c r="AF96" s="561" t="s">
        <v>7736</v>
      </c>
      <c r="AG96" s="562" t="s">
        <v>20369</v>
      </c>
      <c r="AH96" s="563"/>
    </row>
    <row r="97" spans="4:34">
      <c r="D97" t="s">
        <v>9294</v>
      </c>
      <c r="AB97" s="564" t="s">
        <v>8937</v>
      </c>
      <c r="AC97" s="565" t="s">
        <v>4268</v>
      </c>
      <c r="AD97" s="566"/>
      <c r="AF97" s="564" t="s">
        <v>7737</v>
      </c>
      <c r="AG97" s="565" t="s">
        <v>16025</v>
      </c>
      <c r="AH97" s="566"/>
    </row>
    <row r="98" spans="4:34" ht="15.75" customHeight="1">
      <c r="AB98" s="938" t="s">
        <v>8938</v>
      </c>
      <c r="AC98" s="939"/>
      <c r="AD98" s="940"/>
      <c r="AF98" s="561" t="s">
        <v>7738</v>
      </c>
      <c r="AG98" s="562" t="s">
        <v>6510</v>
      </c>
      <c r="AH98" s="563"/>
    </row>
    <row r="99" spans="4:34">
      <c r="D99" t="s">
        <v>9300</v>
      </c>
      <c r="AB99" s="564" t="s">
        <v>8939</v>
      </c>
      <c r="AC99" s="565" t="s">
        <v>20322</v>
      </c>
      <c r="AD99" s="566"/>
      <c r="AF99" s="564" t="s">
        <v>7739</v>
      </c>
      <c r="AG99" s="565" t="s">
        <v>20363</v>
      </c>
      <c r="AH99" s="566"/>
    </row>
    <row r="100" spans="4:34">
      <c r="AB100" s="561" t="s">
        <v>8940</v>
      </c>
      <c r="AC100" s="562" t="s">
        <v>4260</v>
      </c>
      <c r="AD100" s="563"/>
      <c r="AF100" s="561" t="s">
        <v>7740</v>
      </c>
      <c r="AG100" s="562" t="s">
        <v>20365</v>
      </c>
      <c r="AH100" s="563"/>
    </row>
    <row r="101" spans="4:34">
      <c r="D101" t="s">
        <v>9303</v>
      </c>
      <c r="AB101" s="564" t="s">
        <v>8941</v>
      </c>
      <c r="AC101" s="565" t="s">
        <v>20326</v>
      </c>
      <c r="AD101" s="566"/>
      <c r="AF101" s="564" t="s">
        <v>7741</v>
      </c>
      <c r="AG101" s="565" t="s">
        <v>6532</v>
      </c>
      <c r="AH101" s="566"/>
    </row>
    <row r="102" spans="4:34">
      <c r="D102" t="s">
        <v>9304</v>
      </c>
      <c r="AB102" s="561" t="s">
        <v>8942</v>
      </c>
      <c r="AC102" s="562" t="s">
        <v>20337</v>
      </c>
      <c r="AD102" s="563"/>
      <c r="AF102" s="561" t="s">
        <v>7742</v>
      </c>
      <c r="AG102" s="562" t="s">
        <v>4918</v>
      </c>
      <c r="AH102" s="563"/>
    </row>
    <row r="103" spans="4:34">
      <c r="D103" t="s">
        <v>9305</v>
      </c>
      <c r="AB103" s="564" t="s">
        <v>8943</v>
      </c>
      <c r="AC103" s="565" t="s">
        <v>11716</v>
      </c>
      <c r="AD103" s="566"/>
      <c r="AF103" s="564" t="s">
        <v>7743</v>
      </c>
      <c r="AG103" s="565" t="s">
        <v>6510</v>
      </c>
      <c r="AH103" s="566"/>
    </row>
    <row r="104" spans="4:34">
      <c r="D104" t="s">
        <v>9306</v>
      </c>
      <c r="AB104" s="561" t="s">
        <v>8944</v>
      </c>
      <c r="AC104" s="562" t="s">
        <v>20338</v>
      </c>
      <c r="AD104" s="563"/>
      <c r="AF104" s="561" t="s">
        <v>7744</v>
      </c>
      <c r="AG104" s="562" t="s">
        <v>6547</v>
      </c>
      <c r="AH104" s="563"/>
    </row>
    <row r="105" spans="4:34">
      <c r="D105" t="s">
        <v>9309</v>
      </c>
      <c r="AB105" s="564" t="s">
        <v>8945</v>
      </c>
      <c r="AC105" s="565" t="s">
        <v>20339</v>
      </c>
      <c r="AD105" s="566"/>
      <c r="AF105" s="564" t="s">
        <v>7745</v>
      </c>
      <c r="AG105" s="565" t="s">
        <v>20341</v>
      </c>
      <c r="AH105" s="566"/>
    </row>
    <row r="106" spans="4:34">
      <c r="AB106" s="561" t="s">
        <v>8946</v>
      </c>
      <c r="AC106" s="562" t="s">
        <v>20340</v>
      </c>
      <c r="AD106" s="563"/>
      <c r="AF106" s="561" t="s">
        <v>7746</v>
      </c>
      <c r="AG106" s="562" t="s">
        <v>20330</v>
      </c>
      <c r="AH106" s="563"/>
    </row>
    <row r="107" spans="4:34">
      <c r="AB107" s="564" t="s">
        <v>8947</v>
      </c>
      <c r="AC107" s="565" t="s">
        <v>4238</v>
      </c>
      <c r="AD107" s="566"/>
      <c r="AF107" s="564" t="s">
        <v>7747</v>
      </c>
      <c r="AG107" s="565" t="s">
        <v>20370</v>
      </c>
      <c r="AH107" s="566"/>
    </row>
    <row r="108" spans="4:34">
      <c r="AB108" s="561" t="s">
        <v>8948</v>
      </c>
      <c r="AC108" s="562" t="s">
        <v>4129</v>
      </c>
      <c r="AD108" s="563"/>
      <c r="AF108" s="561" t="s">
        <v>7748</v>
      </c>
      <c r="AG108" s="562" t="s">
        <v>20341</v>
      </c>
      <c r="AH108" s="563"/>
    </row>
    <row r="109" spans="4:34">
      <c r="D109" t="s">
        <v>20218</v>
      </c>
      <c r="AB109" s="564" t="s">
        <v>8949</v>
      </c>
      <c r="AC109" s="565" t="s">
        <v>11914</v>
      </c>
      <c r="AD109" s="566"/>
      <c r="AF109" s="564" t="s">
        <v>7749</v>
      </c>
      <c r="AG109" s="565" t="s">
        <v>6525</v>
      </c>
      <c r="AH109" s="566"/>
    </row>
    <row r="110" spans="4:34">
      <c r="AB110" s="561" t="s">
        <v>8950</v>
      </c>
      <c r="AC110" s="562" t="s">
        <v>20341</v>
      </c>
      <c r="AD110" s="563"/>
      <c r="AF110" s="561" t="s">
        <v>4682</v>
      </c>
      <c r="AG110" s="562" t="s">
        <v>6532</v>
      </c>
      <c r="AH110" s="563"/>
    </row>
    <row r="111" spans="4:34">
      <c r="AB111" s="564" t="s">
        <v>8951</v>
      </c>
      <c r="AC111" s="565" t="s">
        <v>20342</v>
      </c>
      <c r="AD111" s="566"/>
      <c r="AF111" s="564" t="s">
        <v>7750</v>
      </c>
      <c r="AG111" s="565" t="s">
        <v>20364</v>
      </c>
      <c r="AH111" s="566"/>
    </row>
    <row r="112" spans="4:34">
      <c r="D112" s="14" t="s">
        <v>20193</v>
      </c>
      <c r="AB112" s="561" t="s">
        <v>8952</v>
      </c>
      <c r="AC112" s="562" t="s">
        <v>4273</v>
      </c>
      <c r="AD112" s="563"/>
      <c r="AF112" s="561" t="s">
        <v>7751</v>
      </c>
      <c r="AG112" s="562" t="s">
        <v>20365</v>
      </c>
      <c r="AH112" s="563"/>
    </row>
    <row r="113" spans="4:34" ht="15.75">
      <c r="D113" s="14" t="s">
        <v>11297</v>
      </c>
      <c r="AB113" s="564" t="s">
        <v>8953</v>
      </c>
      <c r="AC113" s="565" t="s">
        <v>20340</v>
      </c>
      <c r="AD113" s="566"/>
      <c r="AF113" s="944" t="s">
        <v>7752</v>
      </c>
      <c r="AG113" s="945"/>
      <c r="AH113" s="946"/>
    </row>
    <row r="114" spans="4:34">
      <c r="D114" s="7"/>
      <c r="AB114" s="561" t="s">
        <v>8954</v>
      </c>
      <c r="AC114" s="562" t="s">
        <v>6547</v>
      </c>
      <c r="AD114" s="563"/>
      <c r="AF114" s="561" t="s">
        <v>7753</v>
      </c>
      <c r="AG114" s="562" t="s">
        <v>6525</v>
      </c>
      <c r="AH114" s="563"/>
    </row>
    <row r="115" spans="4:34">
      <c r="D115" s="14" t="s">
        <v>20148</v>
      </c>
      <c r="AB115" s="564" t="s">
        <v>8955</v>
      </c>
      <c r="AC115" s="565" t="s">
        <v>6512</v>
      </c>
      <c r="AD115" s="566"/>
      <c r="AF115" s="564" t="s">
        <v>7754</v>
      </c>
      <c r="AG115" s="565" t="s">
        <v>6525</v>
      </c>
      <c r="AH115" s="566"/>
    </row>
    <row r="116" spans="4:34">
      <c r="D116" s="567" t="s">
        <v>20149</v>
      </c>
      <c r="AB116" s="561" t="s">
        <v>8956</v>
      </c>
      <c r="AC116" s="562" t="s">
        <v>4245</v>
      </c>
      <c r="AD116" s="563"/>
      <c r="AF116" s="561" t="s">
        <v>7755</v>
      </c>
      <c r="AG116" s="562" t="s">
        <v>6512</v>
      </c>
      <c r="AH116" s="563"/>
    </row>
    <row r="117" spans="4:34">
      <c r="D117" s="14" t="s">
        <v>20150</v>
      </c>
      <c r="AB117" s="564" t="s">
        <v>8957</v>
      </c>
      <c r="AC117" s="565" t="s">
        <v>4129</v>
      </c>
      <c r="AD117" s="566"/>
      <c r="AF117" s="564" t="s">
        <v>7756</v>
      </c>
      <c r="AG117" s="565" t="s">
        <v>20360</v>
      </c>
      <c r="AH117" s="566"/>
    </row>
    <row r="118" spans="4:34" ht="90" customHeight="1">
      <c r="D118" s="567" t="s">
        <v>20151</v>
      </c>
      <c r="AB118" s="561" t="s">
        <v>8958</v>
      </c>
      <c r="AC118" s="562" t="s">
        <v>11562</v>
      </c>
      <c r="AD118" s="563"/>
      <c r="AF118" s="561" t="s">
        <v>7757</v>
      </c>
      <c r="AG118" s="562" t="s">
        <v>6514</v>
      </c>
      <c r="AH118" s="563"/>
    </row>
    <row r="119" spans="4:34">
      <c r="D119" s="14" t="s">
        <v>20152</v>
      </c>
      <c r="AB119" s="564" t="s">
        <v>8959</v>
      </c>
      <c r="AC119" s="565" t="s">
        <v>20343</v>
      </c>
      <c r="AD119" s="566"/>
      <c r="AF119" s="564" t="s">
        <v>7758</v>
      </c>
      <c r="AG119" s="565" t="s">
        <v>4918</v>
      </c>
      <c r="AH119" s="566"/>
    </row>
    <row r="120" spans="4:34" ht="142.5" customHeight="1">
      <c r="D120" s="568" t="s">
        <v>20194</v>
      </c>
      <c r="AB120" s="561" t="s">
        <v>8960</v>
      </c>
      <c r="AC120" s="562" t="s">
        <v>4193</v>
      </c>
      <c r="AD120" s="563"/>
      <c r="AF120" s="561" t="s">
        <v>7759</v>
      </c>
      <c r="AG120" s="562" t="s">
        <v>6525</v>
      </c>
      <c r="AH120" s="563"/>
    </row>
    <row r="121" spans="4:34">
      <c r="D121" s="14" t="s">
        <v>20153</v>
      </c>
      <c r="AB121" s="564" t="s">
        <v>8961</v>
      </c>
      <c r="AC121" s="565" t="s">
        <v>20344</v>
      </c>
      <c r="AD121" s="566"/>
      <c r="AF121" s="564" t="s">
        <v>7760</v>
      </c>
      <c r="AG121" s="565" t="s">
        <v>20364</v>
      </c>
      <c r="AH121" s="566"/>
    </row>
    <row r="122" spans="4:34" ht="114" customHeight="1">
      <c r="D122" s="568" t="s">
        <v>20154</v>
      </c>
      <c r="AB122" s="561" t="s">
        <v>8962</v>
      </c>
      <c r="AC122" s="562" t="s">
        <v>20345</v>
      </c>
      <c r="AD122" s="563"/>
      <c r="AF122" s="561" t="s">
        <v>4481</v>
      </c>
      <c r="AG122" s="562" t="s">
        <v>20364</v>
      </c>
      <c r="AH122" s="563" t="s">
        <v>7761</v>
      </c>
    </row>
    <row r="123" spans="4:34">
      <c r="D123" s="14" t="s">
        <v>20155</v>
      </c>
      <c r="AB123" s="564" t="s">
        <v>8963</v>
      </c>
      <c r="AC123" s="565" t="s">
        <v>20346</v>
      </c>
      <c r="AD123" s="566"/>
      <c r="AF123" s="564" t="s">
        <v>7762</v>
      </c>
      <c r="AG123" s="565" t="s">
        <v>6532</v>
      </c>
      <c r="AH123" s="566"/>
    </row>
    <row r="124" spans="4:34">
      <c r="D124" s="568" t="s">
        <v>20195</v>
      </c>
      <c r="AB124" s="561" t="s">
        <v>8964</v>
      </c>
      <c r="AC124" s="562" t="s">
        <v>4260</v>
      </c>
      <c r="AD124" s="563"/>
      <c r="AF124" s="941" t="s">
        <v>6554</v>
      </c>
      <c r="AG124" s="942"/>
      <c r="AH124" s="943"/>
    </row>
    <row r="125" spans="4:34">
      <c r="D125" s="14" t="s">
        <v>20156</v>
      </c>
      <c r="AB125" s="564" t="s">
        <v>8965</v>
      </c>
      <c r="AC125" s="565" t="s">
        <v>20337</v>
      </c>
      <c r="AD125" s="566"/>
    </row>
    <row r="126" spans="4:34">
      <c r="D126" s="568" t="s">
        <v>20196</v>
      </c>
      <c r="AB126" s="561" t="s">
        <v>8966</v>
      </c>
      <c r="AC126" s="562" t="s">
        <v>20322</v>
      </c>
      <c r="AD126" s="563"/>
    </row>
    <row r="127" spans="4:34">
      <c r="D127" s="14" t="s">
        <v>20157</v>
      </c>
      <c r="AB127" s="564" t="s">
        <v>8967</v>
      </c>
      <c r="AC127" s="565" t="s">
        <v>20326</v>
      </c>
      <c r="AD127" s="566"/>
    </row>
    <row r="128" spans="4:34">
      <c r="D128" s="568" t="s">
        <v>20197</v>
      </c>
      <c r="AB128" s="561" t="s">
        <v>8968</v>
      </c>
      <c r="AC128" s="562" t="s">
        <v>20324</v>
      </c>
      <c r="AD128" s="563"/>
    </row>
    <row r="129" spans="4:30">
      <c r="D129" s="14" t="s">
        <v>20158</v>
      </c>
      <c r="AB129" s="564" t="s">
        <v>8969</v>
      </c>
      <c r="AC129" s="565" t="s">
        <v>20347</v>
      </c>
      <c r="AD129" s="566"/>
    </row>
    <row r="130" spans="4:30">
      <c r="D130" s="567" t="s">
        <v>20159</v>
      </c>
      <c r="AB130" s="561" t="s">
        <v>8970</v>
      </c>
      <c r="AC130" s="562" t="s">
        <v>20348</v>
      </c>
      <c r="AD130" s="563"/>
    </row>
    <row r="131" spans="4:30">
      <c r="D131" s="14" t="s">
        <v>20160</v>
      </c>
      <c r="AB131" s="564" t="s">
        <v>8971</v>
      </c>
      <c r="AC131" s="565" t="s">
        <v>6510</v>
      </c>
      <c r="AD131" s="566"/>
    </row>
    <row r="132" spans="4:30" ht="42.75" customHeight="1">
      <c r="D132" s="568" t="s">
        <v>20161</v>
      </c>
      <c r="AB132" s="561" t="s">
        <v>8972</v>
      </c>
      <c r="AC132" s="562" t="s">
        <v>20349</v>
      </c>
      <c r="AD132" s="563"/>
    </row>
    <row r="133" spans="4:30">
      <c r="D133" s="14" t="s">
        <v>20162</v>
      </c>
      <c r="AB133" s="564" t="s">
        <v>8973</v>
      </c>
      <c r="AC133" s="565" t="s">
        <v>11605</v>
      </c>
      <c r="AD133" s="566"/>
    </row>
    <row r="134" spans="4:30">
      <c r="D134" s="567" t="s">
        <v>20163</v>
      </c>
      <c r="AB134" s="561" t="s">
        <v>8974</v>
      </c>
      <c r="AC134" s="562" t="s">
        <v>20350</v>
      </c>
      <c r="AD134" s="563"/>
    </row>
    <row r="135" spans="4:30" ht="16.5">
      <c r="D135" s="569"/>
      <c r="AB135" s="564" t="s">
        <v>8975</v>
      </c>
      <c r="AC135" s="565" t="s">
        <v>20351</v>
      </c>
      <c r="AD135" s="566"/>
    </row>
    <row r="136" spans="4:30">
      <c r="D136" s="14" t="s">
        <v>20198</v>
      </c>
      <c r="AB136" s="561" t="s">
        <v>8976</v>
      </c>
      <c r="AC136" s="562" t="s">
        <v>6514</v>
      </c>
      <c r="AD136" s="563"/>
    </row>
    <row r="137" spans="4:30">
      <c r="D137" s="14" t="s">
        <v>11297</v>
      </c>
      <c r="AB137" s="564" t="s">
        <v>8977</v>
      </c>
      <c r="AC137" s="565" t="s">
        <v>20352</v>
      </c>
      <c r="AD137" s="566"/>
    </row>
    <row r="138" spans="4:30">
      <c r="D138" s="7"/>
      <c r="AB138" s="561" t="s">
        <v>8978</v>
      </c>
      <c r="AC138" s="562" t="s">
        <v>4273</v>
      </c>
      <c r="AD138" s="563"/>
    </row>
    <row r="139" spans="4:30">
      <c r="D139" s="14" t="s">
        <v>20164</v>
      </c>
      <c r="AB139" s="564" t="s">
        <v>8979</v>
      </c>
      <c r="AC139" s="565" t="s">
        <v>20353</v>
      </c>
      <c r="AD139" s="566"/>
    </row>
    <row r="140" spans="4:30">
      <c r="D140" s="568" t="s">
        <v>20199</v>
      </c>
      <c r="AB140" s="561" t="s">
        <v>8980</v>
      </c>
      <c r="AC140" s="562" t="s">
        <v>6547</v>
      </c>
      <c r="AD140" s="563"/>
    </row>
    <row r="141" spans="4:30">
      <c r="D141" s="14" t="s">
        <v>20165</v>
      </c>
      <c r="AB141" s="564" t="s">
        <v>8981</v>
      </c>
      <c r="AC141" s="565" t="s">
        <v>20354</v>
      </c>
      <c r="AD141" s="566"/>
    </row>
    <row r="142" spans="4:30" ht="242.25" customHeight="1">
      <c r="D142" s="568" t="s">
        <v>20200</v>
      </c>
      <c r="AB142" s="561" t="s">
        <v>8982</v>
      </c>
      <c r="AC142" s="562" t="s">
        <v>20355</v>
      </c>
      <c r="AD142" s="563"/>
    </row>
    <row r="143" spans="4:30">
      <c r="D143" s="14" t="s">
        <v>20166</v>
      </c>
      <c r="AB143" s="564" t="s">
        <v>8983</v>
      </c>
      <c r="AC143" s="565" t="s">
        <v>11605</v>
      </c>
      <c r="AD143" s="566"/>
    </row>
    <row r="144" spans="4:30">
      <c r="D144" s="567" t="s">
        <v>20167</v>
      </c>
      <c r="AB144" s="561" t="s">
        <v>8984</v>
      </c>
      <c r="AC144" s="562" t="s">
        <v>6510</v>
      </c>
      <c r="AD144" s="563"/>
    </row>
    <row r="145" spans="4:30">
      <c r="D145" s="14" t="s">
        <v>20168</v>
      </c>
      <c r="AB145" s="564" t="s">
        <v>8985</v>
      </c>
      <c r="AC145" s="565" t="s">
        <v>11756</v>
      </c>
      <c r="AD145" s="566"/>
    </row>
    <row r="146" spans="4:30">
      <c r="D146" s="567" t="s">
        <v>20169</v>
      </c>
      <c r="AB146" s="561" t="s">
        <v>8986</v>
      </c>
      <c r="AC146" s="562" t="s">
        <v>11756</v>
      </c>
      <c r="AD146" s="563"/>
    </row>
    <row r="147" spans="4:30">
      <c r="D147" s="14" t="s">
        <v>20170</v>
      </c>
      <c r="AB147" s="564" t="s">
        <v>8987</v>
      </c>
      <c r="AC147" s="565" t="s">
        <v>4238</v>
      </c>
      <c r="AD147" s="566"/>
    </row>
    <row r="148" spans="4:30" ht="99.75" customHeight="1">
      <c r="D148" s="568" t="s">
        <v>20201</v>
      </c>
      <c r="AB148" s="561" t="s">
        <v>8988</v>
      </c>
      <c r="AC148" s="562" t="s">
        <v>20356</v>
      </c>
      <c r="AD148" s="563"/>
    </row>
    <row r="149" spans="4:30">
      <c r="D149" s="7"/>
      <c r="AB149" s="564" t="s">
        <v>8989</v>
      </c>
      <c r="AC149" s="565" t="s">
        <v>6525</v>
      </c>
      <c r="AD149" s="566"/>
    </row>
    <row r="150" spans="4:30">
      <c r="D150" s="14" t="s">
        <v>20171</v>
      </c>
      <c r="AB150" s="561" t="s">
        <v>8990</v>
      </c>
      <c r="AC150" s="562" t="s">
        <v>4160</v>
      </c>
      <c r="AD150" s="563"/>
    </row>
    <row r="151" spans="4:30">
      <c r="D151" s="567" t="s">
        <v>20172</v>
      </c>
      <c r="AB151" s="564" t="s">
        <v>8991</v>
      </c>
      <c r="AC151" s="565" t="s">
        <v>20322</v>
      </c>
      <c r="AD151" s="566"/>
    </row>
    <row r="152" spans="4:30" ht="16.5">
      <c r="D152" s="569"/>
      <c r="AB152" s="561" t="s">
        <v>8992</v>
      </c>
      <c r="AC152" s="562" t="s">
        <v>20326</v>
      </c>
      <c r="AD152" s="563"/>
    </row>
    <row r="153" spans="4:30">
      <c r="D153" s="14" t="s">
        <v>20202</v>
      </c>
      <c r="AB153" s="564" t="s">
        <v>8993</v>
      </c>
      <c r="AC153" s="565" t="s">
        <v>6510</v>
      </c>
      <c r="AD153" s="566"/>
    </row>
    <row r="154" spans="4:30">
      <c r="D154" s="14" t="s">
        <v>11297</v>
      </c>
      <c r="AB154" s="561" t="s">
        <v>8994</v>
      </c>
      <c r="AC154" s="562" t="s">
        <v>20324</v>
      </c>
      <c r="AD154" s="563"/>
    </row>
    <row r="155" spans="4:30">
      <c r="D155" s="7"/>
      <c r="AB155" s="564" t="s">
        <v>8995</v>
      </c>
      <c r="AC155" s="565" t="s">
        <v>11756</v>
      </c>
      <c r="AD155" s="566"/>
    </row>
    <row r="156" spans="4:30">
      <c r="D156" s="14" t="s">
        <v>20173</v>
      </c>
      <c r="AB156" s="561" t="s">
        <v>8996</v>
      </c>
      <c r="AC156" s="562" t="s">
        <v>6514</v>
      </c>
      <c r="AD156" s="563"/>
    </row>
    <row r="157" spans="4:30" ht="156.75" customHeight="1">
      <c r="D157" s="568" t="s">
        <v>20203</v>
      </c>
      <c r="AB157" s="564" t="s">
        <v>8997</v>
      </c>
      <c r="AC157" s="565" t="s">
        <v>4273</v>
      </c>
      <c r="AD157" s="566"/>
    </row>
    <row r="158" spans="4:30">
      <c r="D158" s="14" t="s">
        <v>20174</v>
      </c>
      <c r="AB158" s="561" t="s">
        <v>8998</v>
      </c>
      <c r="AC158" s="562" t="s">
        <v>6547</v>
      </c>
      <c r="AD158" s="563"/>
    </row>
    <row r="159" spans="4:30">
      <c r="D159" s="568" t="s">
        <v>20204</v>
      </c>
      <c r="AB159" s="564" t="s">
        <v>8999</v>
      </c>
      <c r="AC159" s="565" t="s">
        <v>6512</v>
      </c>
      <c r="AD159" s="566"/>
    </row>
    <row r="160" spans="4:30" ht="16.5">
      <c r="D160" s="569"/>
      <c r="AB160" s="561" t="s">
        <v>9000</v>
      </c>
      <c r="AC160" s="562" t="s">
        <v>20326</v>
      </c>
      <c r="AD160" s="563"/>
    </row>
    <row r="161" spans="4:30" ht="45" customHeight="1">
      <c r="D161" s="14" t="s">
        <v>20205</v>
      </c>
      <c r="AB161" s="564" t="s">
        <v>9001</v>
      </c>
      <c r="AC161" s="565" t="s">
        <v>11605</v>
      </c>
      <c r="AD161" s="566"/>
    </row>
    <row r="162" spans="4:30">
      <c r="D162" s="14" t="s">
        <v>11297</v>
      </c>
      <c r="AB162" s="561" t="s">
        <v>9002</v>
      </c>
      <c r="AC162" s="562" t="s">
        <v>20357</v>
      </c>
      <c r="AD162" s="563"/>
    </row>
    <row r="163" spans="4:30">
      <c r="D163" s="7"/>
      <c r="AB163" s="564" t="s">
        <v>9003</v>
      </c>
      <c r="AC163" s="565" t="s">
        <v>6525</v>
      </c>
      <c r="AD163" s="566"/>
    </row>
    <row r="164" spans="4:30">
      <c r="D164" s="14" t="s">
        <v>20175</v>
      </c>
      <c r="AB164" s="561" t="s">
        <v>9004</v>
      </c>
      <c r="AC164" s="562" t="s">
        <v>4260</v>
      </c>
      <c r="AD164" s="563"/>
    </row>
    <row r="165" spans="4:30">
      <c r="D165" s="567" t="s">
        <v>20176</v>
      </c>
      <c r="AB165" s="564" t="s">
        <v>9005</v>
      </c>
      <c r="AC165" s="565" t="s">
        <v>11605</v>
      </c>
      <c r="AD165" s="566"/>
    </row>
    <row r="166" spans="4:30">
      <c r="D166" s="14" t="s">
        <v>20177</v>
      </c>
      <c r="AB166" s="561" t="s">
        <v>9006</v>
      </c>
      <c r="AC166" s="562" t="s">
        <v>20358</v>
      </c>
      <c r="AD166" s="563"/>
    </row>
    <row r="167" spans="4:30">
      <c r="D167" s="568" t="s">
        <v>20206</v>
      </c>
      <c r="AB167" s="564" t="s">
        <v>9007</v>
      </c>
      <c r="AC167" s="565" t="s">
        <v>20359</v>
      </c>
      <c r="AD167" s="566"/>
    </row>
    <row r="168" spans="4:30">
      <c r="D168" s="14" t="s">
        <v>20178</v>
      </c>
      <c r="AB168" s="561" t="s">
        <v>9008</v>
      </c>
      <c r="AC168" s="562" t="s">
        <v>20360</v>
      </c>
      <c r="AD168" s="563"/>
    </row>
    <row r="169" spans="4:30">
      <c r="D169" s="568" t="s">
        <v>20207</v>
      </c>
      <c r="AB169" s="564" t="s">
        <v>9009</v>
      </c>
      <c r="AC169" s="565" t="s">
        <v>20361</v>
      </c>
      <c r="AD169" s="566"/>
    </row>
    <row r="170" spans="4:30" ht="45" customHeight="1">
      <c r="D170" s="14" t="s">
        <v>20179</v>
      </c>
      <c r="AB170" s="941" t="s">
        <v>6554</v>
      </c>
      <c r="AC170" s="942"/>
      <c r="AD170" s="943"/>
    </row>
    <row r="171" spans="4:30">
      <c r="D171" s="567" t="s">
        <v>20180</v>
      </c>
    </row>
    <row r="172" spans="4:30" ht="16.5">
      <c r="D172" s="569"/>
    </row>
    <row r="173" spans="4:30">
      <c r="D173" s="14" t="s">
        <v>20208</v>
      </c>
    </row>
    <row r="174" spans="4:30">
      <c r="D174" s="14" t="s">
        <v>11297</v>
      </c>
    </row>
    <row r="175" spans="4:30">
      <c r="D175" s="7"/>
    </row>
    <row r="176" spans="4:30">
      <c r="D176" s="14" t="s">
        <v>20181</v>
      </c>
    </row>
    <row r="177" spans="4:4">
      <c r="D177" s="568" t="s">
        <v>20209</v>
      </c>
    </row>
    <row r="178" spans="4:4">
      <c r="D178" s="14" t="s">
        <v>20182</v>
      </c>
    </row>
    <row r="179" spans="4:4">
      <c r="D179" s="568" t="s">
        <v>20210</v>
      </c>
    </row>
    <row r="180" spans="4:4">
      <c r="D180" s="14" t="s">
        <v>20183</v>
      </c>
    </row>
    <row r="181" spans="4:4">
      <c r="D181" s="568" t="s">
        <v>20211</v>
      </c>
    </row>
    <row r="182" spans="4:4">
      <c r="D182" s="14" t="s">
        <v>20184</v>
      </c>
    </row>
    <row r="183" spans="4:4">
      <c r="D183" s="568" t="s">
        <v>20212</v>
      </c>
    </row>
    <row r="184" spans="4:4">
      <c r="D184" s="14" t="s">
        <v>20185</v>
      </c>
    </row>
    <row r="185" spans="4:4">
      <c r="D185" s="568" t="s">
        <v>20213</v>
      </c>
    </row>
    <row r="186" spans="4:4" ht="16.5">
      <c r="D186" s="569"/>
    </row>
    <row r="187" spans="4:4">
      <c r="D187" s="14" t="s">
        <v>20214</v>
      </c>
    </row>
    <row r="188" spans="4:4">
      <c r="D188" s="14" t="s">
        <v>11297</v>
      </c>
    </row>
    <row r="189" spans="4:4">
      <c r="D189" s="7"/>
    </row>
    <row r="190" spans="4:4">
      <c r="D190" s="14" t="s">
        <v>20186</v>
      </c>
    </row>
    <row r="191" spans="4:4">
      <c r="D191" s="568" t="s">
        <v>20215</v>
      </c>
    </row>
    <row r="192" spans="4:4">
      <c r="D192" s="14" t="s">
        <v>20187</v>
      </c>
    </row>
    <row r="193" spans="4:4">
      <c r="D193" s="568" t="s">
        <v>20216</v>
      </c>
    </row>
    <row r="194" spans="4:4">
      <c r="D194" s="14" t="s">
        <v>20188</v>
      </c>
    </row>
    <row r="195" spans="4:4">
      <c r="D195" s="568" t="s">
        <v>20217</v>
      </c>
    </row>
    <row r="196" spans="4:4">
      <c r="D196" s="14" t="s">
        <v>20189</v>
      </c>
    </row>
    <row r="197" spans="4:4">
      <c r="D197" s="567" t="s">
        <v>20190</v>
      </c>
    </row>
    <row r="198" spans="4:4">
      <c r="D198" s="14" t="s">
        <v>20191</v>
      </c>
    </row>
    <row r="199" spans="4:4">
      <c r="D199" s="567" t="s">
        <v>20192</v>
      </c>
    </row>
    <row r="203" spans="4:4">
      <c r="D203" t="s">
        <v>20269</v>
      </c>
    </row>
    <row r="205" spans="4:4" ht="35.25">
      <c r="D205" s="548" t="s">
        <v>20219</v>
      </c>
    </row>
    <row r="206" spans="4:4">
      <c r="D206" s="41" t="s">
        <v>11279</v>
      </c>
    </row>
    <row r="207" spans="4:4">
      <c r="D207" s="555" t="s">
        <v>11280</v>
      </c>
    </row>
    <row r="209" spans="4:4">
      <c r="D209" s="549"/>
    </row>
    <row r="210" spans="4:4">
      <c r="D210" s="215"/>
    </row>
    <row r="211" spans="4:4">
      <c r="D211" s="215"/>
    </row>
    <row r="212" spans="4:4">
      <c r="D212" s="215"/>
    </row>
    <row r="213" spans="4:4">
      <c r="D213" s="215"/>
    </row>
    <row r="214" spans="4:4">
      <c r="D214" s="215"/>
    </row>
    <row r="215" spans="4:4">
      <c r="D215" s="215"/>
    </row>
    <row r="216" spans="4:4">
      <c r="D216" s="215"/>
    </row>
    <row r="217" spans="4:4">
      <c r="D217" s="215"/>
    </row>
    <row r="218" spans="4:4">
      <c r="D218" s="215"/>
    </row>
    <row r="219" spans="4:4" ht="15.75" thickBot="1">
      <c r="D219" s="215"/>
    </row>
    <row r="220" spans="4:4" ht="17.25" thickTop="1" thickBot="1">
      <c r="D220" s="550" t="s">
        <v>20219</v>
      </c>
    </row>
    <row r="221" spans="4:4" ht="16.5" thickTop="1" thickBot="1">
      <c r="D221" s="551" t="s">
        <v>20220</v>
      </c>
    </row>
    <row r="222" spans="4:4" ht="15.75" thickTop="1">
      <c r="D222" s="552" t="s">
        <v>12363</v>
      </c>
    </row>
    <row r="223" spans="4:4">
      <c r="D223" s="7"/>
    </row>
    <row r="224" spans="4:4" ht="15.75" thickBot="1">
      <c r="D224" s="552" t="s">
        <v>20221</v>
      </c>
    </row>
    <row r="225" spans="4:5" ht="16.5" thickTop="1" thickBot="1">
      <c r="D225" s="551" t="s">
        <v>11281</v>
      </c>
    </row>
    <row r="226" spans="4:5" ht="16.5" thickTop="1" thickBot="1">
      <c r="D226" s="553" t="s">
        <v>20222</v>
      </c>
    </row>
    <row r="227" spans="4:5" ht="15.75" thickTop="1">
      <c r="D227" s="552" t="s">
        <v>11284</v>
      </c>
    </row>
    <row r="228" spans="4:5">
      <c r="D228" s="552"/>
    </row>
    <row r="229" spans="4:5">
      <c r="D229" s="554" t="s">
        <v>2591</v>
      </c>
      <c r="E229" s="555" t="s">
        <v>20223</v>
      </c>
    </row>
    <row r="230" spans="4:5">
      <c r="D230" s="554" t="s">
        <v>20224</v>
      </c>
      <c r="E230" s="555" t="s">
        <v>20225</v>
      </c>
    </row>
    <row r="249" spans="4:4">
      <c r="D249" s="556" t="s">
        <v>20226</v>
      </c>
    </row>
    <row r="250" spans="4:4">
      <c r="D250" s="557" t="s">
        <v>20227</v>
      </c>
    </row>
    <row r="251" spans="4:4">
      <c r="D251" s="558" t="s">
        <v>20228</v>
      </c>
    </row>
    <row r="252" spans="4:4" ht="15.75" thickBot="1">
      <c r="D252" s="559" t="s">
        <v>20229</v>
      </c>
    </row>
    <row r="253" spans="4:4" ht="15.75" thickBot="1">
      <c r="D253" s="559" t="s">
        <v>11297</v>
      </c>
    </row>
    <row r="254" spans="4:4">
      <c r="D254" s="14" t="s">
        <v>20230</v>
      </c>
    </row>
    <row r="255" spans="4:4">
      <c r="D255" s="7"/>
    </row>
    <row r="256" spans="4:4">
      <c r="D256" s="14" t="s">
        <v>20231</v>
      </c>
    </row>
    <row r="257" spans="4:4">
      <c r="D257" s="570" t="s">
        <v>20232</v>
      </c>
    </row>
    <row r="258" spans="4:4">
      <c r="D258" s="14" t="s">
        <v>20233</v>
      </c>
    </row>
    <row r="259" spans="4:4">
      <c r="D259" s="570" t="s">
        <v>20234</v>
      </c>
    </row>
    <row r="260" spans="4:4">
      <c r="D260" s="14" t="s">
        <v>20235</v>
      </c>
    </row>
    <row r="261" spans="4:4">
      <c r="D261" s="570" t="s">
        <v>20236</v>
      </c>
    </row>
    <row r="262" spans="4:4">
      <c r="D262" s="14" t="s">
        <v>20237</v>
      </c>
    </row>
    <row r="263" spans="4:4">
      <c r="D263" s="570" t="s">
        <v>20238</v>
      </c>
    </row>
    <row r="264" spans="4:4">
      <c r="D264" s="14" t="s">
        <v>20239</v>
      </c>
    </row>
    <row r="265" spans="4:4">
      <c r="D265" s="570" t="s">
        <v>20240</v>
      </c>
    </row>
    <row r="266" spans="4:4">
      <c r="D266" s="14" t="s">
        <v>20241</v>
      </c>
    </row>
    <row r="267" spans="4:4">
      <c r="D267" s="570" t="s">
        <v>20242</v>
      </c>
    </row>
    <row r="268" spans="4:4">
      <c r="D268" s="14" t="s">
        <v>20243</v>
      </c>
    </row>
    <row r="269" spans="4:4">
      <c r="D269" s="570" t="s">
        <v>20244</v>
      </c>
    </row>
    <row r="270" spans="4:4">
      <c r="D270" s="14" t="s">
        <v>20245</v>
      </c>
    </row>
    <row r="271" spans="4:4">
      <c r="D271" s="570" t="s">
        <v>20246</v>
      </c>
    </row>
    <row r="272" spans="4:4">
      <c r="D272" s="14" t="s">
        <v>20247</v>
      </c>
    </row>
    <row r="273" spans="4:4">
      <c r="D273" s="570" t="s">
        <v>20248</v>
      </c>
    </row>
    <row r="274" spans="4:4">
      <c r="D274" s="14" t="s">
        <v>20249</v>
      </c>
    </row>
    <row r="275" spans="4:4">
      <c r="D275" s="570" t="s">
        <v>20250</v>
      </c>
    </row>
    <row r="276" spans="4:4">
      <c r="D276" s="14" t="s">
        <v>20251</v>
      </c>
    </row>
    <row r="277" spans="4:4">
      <c r="D277" s="570" t="s">
        <v>20252</v>
      </c>
    </row>
    <row r="278" spans="4:4">
      <c r="D278" s="14" t="s">
        <v>20253</v>
      </c>
    </row>
    <row r="279" spans="4:4">
      <c r="D279" s="570" t="s">
        <v>20254</v>
      </c>
    </row>
    <row r="280" spans="4:4">
      <c r="D280" s="14" t="s">
        <v>20255</v>
      </c>
    </row>
    <row r="281" spans="4:4">
      <c r="D281" s="570" t="s">
        <v>20256</v>
      </c>
    </row>
    <row r="282" spans="4:4">
      <c r="D282" s="14" t="s">
        <v>20257</v>
      </c>
    </row>
    <row r="283" spans="4:4">
      <c r="D283" s="570" t="s">
        <v>20258</v>
      </c>
    </row>
    <row r="284" spans="4:4">
      <c r="D284" s="14" t="s">
        <v>20259</v>
      </c>
    </row>
    <row r="285" spans="4:4">
      <c r="D285" s="570" t="s">
        <v>20260</v>
      </c>
    </row>
    <row r="286" spans="4:4">
      <c r="D286" s="14" t="s">
        <v>20261</v>
      </c>
    </row>
    <row r="287" spans="4:4">
      <c r="D287" s="570" t="s">
        <v>20262</v>
      </c>
    </row>
    <row r="288" spans="4:4">
      <c r="D288" s="14" t="s">
        <v>20263</v>
      </c>
    </row>
    <row r="289" spans="4:4">
      <c r="D289" s="570" t="s">
        <v>20264</v>
      </c>
    </row>
    <row r="290" spans="4:4">
      <c r="D290" s="14" t="s">
        <v>20265</v>
      </c>
    </row>
    <row r="291" spans="4:4">
      <c r="D291" s="570" t="s">
        <v>20266</v>
      </c>
    </row>
    <row r="292" spans="4:4">
      <c r="D292" s="14" t="s">
        <v>20267</v>
      </c>
    </row>
    <row r="293" spans="4:4">
      <c r="D293" s="570" t="s">
        <v>20268</v>
      </c>
    </row>
  </sheetData>
  <mergeCells count="17">
    <mergeCell ref="AB21:AD21"/>
    <mergeCell ref="AB82:AD82"/>
    <mergeCell ref="AB98:AD98"/>
    <mergeCell ref="AB170:AD170"/>
    <mergeCell ref="AF21:AH21"/>
    <mergeCell ref="AF43:AH43"/>
    <mergeCell ref="AF113:AH113"/>
    <mergeCell ref="AF124:AH124"/>
    <mergeCell ref="A6:C6"/>
    <mergeCell ref="Q2:R2"/>
    <mergeCell ref="A1:D1"/>
    <mergeCell ref="F1:J1"/>
    <mergeCell ref="E2:L2"/>
    <mergeCell ref="N2:O2"/>
    <mergeCell ref="A2:C3"/>
    <mergeCell ref="A4:C4"/>
    <mergeCell ref="A5:C5"/>
  </mergeCells>
  <dataValidations count="1">
    <dataValidation type="list" allowBlank="1" showInputMessage="1" showErrorMessage="1" sqref="I4:I68" xr:uid="{00000000-0002-0000-1600-000000000000}">
      <formula1>$N$4:$N$19</formula1>
    </dataValidation>
  </dataValidations>
  <hyperlinks>
    <hyperlink ref="A1" location="'0000'!A1" display="|🔝| To main page" xr:uid="{00000000-0004-0000-1600-000000000000}"/>
    <hyperlink ref="F1:J1" r:id="rId1" display="DONATE" xr:uid="{00000000-0004-0000-1600-000001000000}"/>
    <hyperlink ref="A8" r:id="rId2" location="gid=0" xr:uid="{00000000-0004-0000-1600-000002000000}"/>
    <hyperlink ref="D112" r:id="rId3" tooltip="Edit Red wines section" display="https://forgottenrealms.fandom.com/wiki/Wine?action=edit&amp;section=2" xr:uid="{00000000-0004-0000-1600-000003000000}"/>
    <hyperlink ref="D113" r:id="rId4" tooltip="Edit Red wines section" display="https://forgottenrealms.fandom.com/wiki/Wine?action=edit&amp;section=2" xr:uid="{00000000-0004-0000-1600-000004000000}"/>
    <hyperlink ref="D115" r:id="rId5" tooltip="Arabellan Dry" display="https://forgottenrealms.fandom.com/wiki/Arabellan_Dry" xr:uid="{00000000-0004-0000-1600-000005000000}"/>
    <hyperlink ref="D116" r:id="rId6" location="cite_note-AWR-p129-131-0" display="https://forgottenrealms.fandom.com/wiki/Wine - cite_note-AWR-p129-131-0" xr:uid="{00000000-0004-0000-1600-000006000000}"/>
    <hyperlink ref="D117" r:id="rId7" tooltip="Berduskan Dark" display="https://forgottenrealms.fandom.com/wiki/Berduskan_Dark" xr:uid="{00000000-0004-0000-1600-000007000000}"/>
    <hyperlink ref="D118" r:id="rId8" location="cite_note-AWR-p129-131-0" display="https://forgottenrealms.fandom.com/wiki/Wine - cite_note-AWR-p129-131-0" xr:uid="{00000000-0004-0000-1600-000008000000}"/>
    <hyperlink ref="D119" r:id="rId9" tooltip="Blood Wine" display="https://forgottenrealms.fandom.com/wiki/Blood_Wine" xr:uid="{00000000-0004-0000-1600-000009000000}"/>
    <hyperlink ref="D121" r:id="rId10" tooltip="Elverquisst" display="https://forgottenrealms.fandom.com/wiki/Elverquisst" xr:uid="{00000000-0004-0000-1600-00000A000000}"/>
    <hyperlink ref="D123" r:id="rId11" tooltip="Fire Wine" display="https://forgottenrealms.fandom.com/wiki/Fire_Wine" xr:uid="{00000000-0004-0000-1600-00000B000000}"/>
    <hyperlink ref="D125" r:id="rId12" tooltip="Lathander's red" display="https://forgottenrealms.fandom.com/wiki/Lathander%27s_red" xr:uid="{00000000-0004-0000-1600-00000C000000}"/>
    <hyperlink ref="D127" r:id="rId13" tooltip="Rootweal" display="https://forgottenrealms.fandom.com/wiki/Rootweal" xr:uid="{00000000-0004-0000-1600-00000D000000}"/>
    <hyperlink ref="D129" r:id="rId14" tooltip="Saerloonian Special Vat" display="https://forgottenrealms.fandom.com/wiki/Saerloonian_Special_Vat" xr:uid="{00000000-0004-0000-1600-00000E000000}"/>
    <hyperlink ref="D130" r:id="rId15" location="cite_note-AWR-p129-131-0" display="https://forgottenrealms.fandom.com/wiki/Wine - cite_note-AWR-p129-131-0" xr:uid="{00000000-0004-0000-1600-00000F000000}"/>
    <hyperlink ref="D131" r:id="rId16" tooltip="Utterdark" display="https://forgottenrealms.fandom.com/wiki/Utterdark" xr:uid="{00000000-0004-0000-1600-000010000000}"/>
    <hyperlink ref="D133" r:id="rId17" tooltip="Westgate Ruby" display="https://forgottenrealms.fandom.com/wiki/Westgate_Ruby" xr:uid="{00000000-0004-0000-1600-000011000000}"/>
    <hyperlink ref="D134" r:id="rId18" location="cite_note-AWR-p129-131-0" display="https://forgottenrealms.fandom.com/wiki/Wine - cite_note-AWR-p129-131-0" xr:uid="{00000000-0004-0000-1600-000012000000}"/>
    <hyperlink ref="D136" r:id="rId19" tooltip="Edit White wines section" display="https://forgottenrealms.fandom.com/wiki/Wine?action=edit&amp;section=3" xr:uid="{00000000-0004-0000-1600-000013000000}"/>
    <hyperlink ref="D137" r:id="rId20" tooltip="Edit White wines section" display="https://forgottenrealms.fandom.com/wiki/Wine?action=edit&amp;section=3" xr:uid="{00000000-0004-0000-1600-000014000000}"/>
    <hyperlink ref="D139" r:id="rId21" tooltip="Moktessa" display="https://forgottenrealms.fandom.com/wiki/Moktessa" xr:uid="{00000000-0004-0000-1600-000015000000}"/>
    <hyperlink ref="D141" r:id="rId22" tooltip="Ondal's wine" display="https://forgottenrealms.fandom.com/wiki/Ondal%27s_wine" xr:uid="{00000000-0004-0000-1600-000016000000}"/>
    <hyperlink ref="D143" r:id="rId23" tooltip="Saerloonian Glowfire" display="https://forgottenrealms.fandom.com/wiki/Saerloonian_Glowfire" xr:uid="{00000000-0004-0000-1600-000017000000}"/>
    <hyperlink ref="D144" r:id="rId24" location="cite_note-AWR-p129-131-0" display="https://forgottenrealms.fandom.com/wiki/Wine - cite_note-AWR-p129-131-0" xr:uid="{00000000-0004-0000-1600-000018000000}"/>
    <hyperlink ref="D145" r:id="rId25" tooltip="Saerloonian Topaz" display="https://forgottenrealms.fandom.com/wiki/Saerloonian_Topaz" xr:uid="{00000000-0004-0000-1600-000019000000}"/>
    <hyperlink ref="D146" r:id="rId26" location="cite_note-AWR-p129-131-0" display="https://forgottenrealms.fandom.com/wiki/Wine - cite_note-AWR-p129-131-0" xr:uid="{00000000-0004-0000-1600-00001A000000}"/>
    <hyperlink ref="D147" r:id="rId27" tooltip="Stonesulder wine" display="https://forgottenrealms.fandom.com/wiki/Stonesulder_wine" xr:uid="{00000000-0004-0000-1600-00001B000000}"/>
    <hyperlink ref="D150" r:id="rId28" tooltip="Undermountain Alurlyath" display="https://forgottenrealms.fandom.com/wiki/Undermountain_Alurlyath" xr:uid="{00000000-0004-0000-1600-00001C000000}"/>
    <hyperlink ref="D151" r:id="rId29" location="cite_note-AWR-p129-131-0" display="https://forgottenrealms.fandom.com/wiki/Wine - cite_note-AWR-p129-131-0" xr:uid="{00000000-0004-0000-1600-00001D000000}"/>
    <hyperlink ref="D153" r:id="rId30" tooltip="Edit Fortified wines section" display="https://forgottenrealms.fandom.com/wiki/Wine?action=edit&amp;section=4" xr:uid="{00000000-0004-0000-1600-00001E000000}"/>
    <hyperlink ref="D154" r:id="rId31" tooltip="Edit Fortified wines section" display="https://forgottenrealms.fandom.com/wiki/Wine?action=edit&amp;section=4" xr:uid="{00000000-0004-0000-1600-00001F000000}"/>
    <hyperlink ref="D156" r:id="rId32" tooltip="Heart of Wine" display="https://forgottenrealms.fandom.com/wiki/Heart_of_Wine" xr:uid="{00000000-0004-0000-1600-000020000000}"/>
    <hyperlink ref="D158" r:id="rId33" tooltip="Zzar" display="https://forgottenrealms.fandom.com/wiki/Zzar" xr:uid="{00000000-0004-0000-1600-000021000000}"/>
    <hyperlink ref="D161" r:id="rId34" tooltip="Edit Mulled, spiced, or sweetened wines section" display="https://forgottenrealms.fandom.com/wiki/Wine?action=edit&amp;section=5" xr:uid="{00000000-0004-0000-1600-000022000000}"/>
    <hyperlink ref="D162" r:id="rId35" tooltip="Edit Mulled, spiced, or sweetened wines section" display="https://forgottenrealms.fandom.com/wiki/Wine?action=edit&amp;section=5" xr:uid="{00000000-0004-0000-1600-000023000000}"/>
    <hyperlink ref="D164" r:id="rId36" tooltip="Clarry" display="https://forgottenrealms.fandom.com/wiki/Clarry" xr:uid="{00000000-0004-0000-1600-000024000000}"/>
    <hyperlink ref="D165" r:id="rId37" location="cite_note-AWR-p129-131-0" display="https://forgottenrealms.fandom.com/wiki/Wine - cite_note-AWR-p129-131-0" xr:uid="{00000000-0004-0000-1600-000025000000}"/>
    <hyperlink ref="D166" r:id="rId38" tooltip="Jhuild" display="https://forgottenrealms.fandom.com/wiki/Jhuild" xr:uid="{00000000-0004-0000-1600-000026000000}"/>
    <hyperlink ref="D168" r:id="rId39" tooltip="Spiced wine" display="https://forgottenrealms.fandom.com/wiki/Spiced_wine" xr:uid="{00000000-0004-0000-1600-000027000000}"/>
    <hyperlink ref="D170" r:id="rId40" tooltip="Tethyrian tanagluth" display="https://forgottenrealms.fandom.com/wiki/Tethyrian_tanagluth" xr:uid="{00000000-0004-0000-1600-000028000000}"/>
    <hyperlink ref="D171" r:id="rId41" location="cite_note-CaN-p173-12" display="https://forgottenrealms.fandom.com/wiki/Wine - cite_note-CaN-p173-12" xr:uid="{00000000-0004-0000-1600-000029000000}"/>
    <hyperlink ref="D173" r:id="rId42" tooltip="Edit Wines of unspecified type section" display="https://forgottenrealms.fandom.com/wiki/Wine?action=edit&amp;section=6" xr:uid="{00000000-0004-0000-1600-00002A000000}"/>
    <hyperlink ref="D174" r:id="rId43" tooltip="Edit Wines of unspecified type section" display="https://forgottenrealms.fandom.com/wiki/Wine?action=edit&amp;section=6" xr:uid="{00000000-0004-0000-1600-00002B000000}"/>
    <hyperlink ref="D176" r:id="rId44" tooltip="Arrhenish" display="https://forgottenrealms.fandom.com/wiki/Arrhenish" xr:uid="{00000000-0004-0000-1600-00002C000000}"/>
    <hyperlink ref="D178" r:id="rId45" tooltip="Dragondew" display="https://forgottenrealms.fandom.com/wiki/Dragondew" xr:uid="{00000000-0004-0000-1600-00002D000000}"/>
    <hyperlink ref="D180" r:id="rId46" tooltip="Firedrake (wine)" display="https://forgottenrealms.fandom.com/wiki/Firedrake_(wine)" xr:uid="{00000000-0004-0000-1600-00002E000000}"/>
    <hyperlink ref="D182" r:id="rId47" tooltip="Manycherries wine" display="https://forgottenrealms.fandom.com/wiki/Manycherries_wine" xr:uid="{00000000-0004-0000-1600-00002F000000}"/>
    <hyperlink ref="D184" r:id="rId48" tooltip="Mint wine" display="https://forgottenrealms.fandom.com/wiki/Mint_wine" xr:uid="{00000000-0004-0000-1600-000030000000}"/>
    <hyperlink ref="D187" r:id="rId49" tooltip="Edit Other wines section" display="https://forgottenrealms.fandom.com/wiki/Wine?action=edit&amp;section=7" xr:uid="{00000000-0004-0000-1600-000031000000}"/>
    <hyperlink ref="D188" r:id="rId50" tooltip="Edit Other wines section" display="https://forgottenrealms.fandom.com/wiki/Wine?action=edit&amp;section=7" xr:uid="{00000000-0004-0000-1600-000032000000}"/>
    <hyperlink ref="D190" r:id="rId51" tooltip="Evermead" display="https://forgottenrealms.fandom.com/wiki/Evermead" xr:uid="{00000000-0004-0000-1600-000033000000}"/>
    <hyperlink ref="D192" r:id="rId52" tooltip="Gorgondy wine" display="https://forgottenrealms.fandom.com/wiki/Gorgondy_wine" xr:uid="{00000000-0004-0000-1600-000034000000}"/>
    <hyperlink ref="D194" r:id="rId53" tooltip="Mead" display="https://forgottenrealms.fandom.com/wiki/Mead" xr:uid="{00000000-0004-0000-1600-000035000000}"/>
    <hyperlink ref="D196" r:id="rId54" tooltip="Tashlutan Amberthroat (page does not exist)" display="https://forgottenrealms.fandom.com/wiki/Wine" xr:uid="{00000000-0004-0000-1600-000036000000}"/>
    <hyperlink ref="D197" r:id="rId55" tooltip="Help:Citing sources" display="https://forgottenrealms.fandom.com/wiki/Help:Citing_sources" xr:uid="{00000000-0004-0000-1600-000037000000}"/>
    <hyperlink ref="D198" r:id="rId56" tooltip="Winter Wine" display="https://forgottenrealms.fandom.com/wiki/Winter_Wine" xr:uid="{00000000-0004-0000-1600-000038000000}"/>
    <hyperlink ref="D199" r:id="rId57" location="cite_note-AWR-p129-131-0" display="https://forgottenrealms.fandom.com/wiki/Wine - cite_note-AWR-p129-131-0" xr:uid="{00000000-0004-0000-1600-000039000000}"/>
    <hyperlink ref="D206" r:id="rId58" display="https://forgottenrealms.fandom.com/wiki/Ale?veaction=edit" xr:uid="{00000000-0004-0000-1600-00003A000000}"/>
    <hyperlink ref="D207" r:id="rId59" display="https://forgottenrealms.fandom.com/wiki/Ale" xr:uid="{00000000-0004-0000-1600-00003B000000}"/>
    <hyperlink ref="D226" r:id="rId60" location="cite_note-PHB5e-p158-0" display="https://forgottenrealms.fandom.com/wiki/Ale - cite_note-PHB5e-p158-0" xr:uid="{00000000-0004-0000-1600-00003C000000}"/>
    <hyperlink ref="E229" r:id="rId61" tooltip="Cp" display="https://forgottenrealms.fandom.com/wiki/Cp" xr:uid="{00000000-0004-0000-1600-00003D000000}"/>
    <hyperlink ref="E230" r:id="rId62" tooltip="Sp" display="https://forgottenrealms.fandom.com/wiki/Sp" xr:uid="{00000000-0004-0000-1600-00003E000000}"/>
    <hyperlink ref="D251" r:id="rId63" display="https://forgottenrealms.fandom.com/wiki/Ale" xr:uid="{00000000-0004-0000-1600-00003F000000}"/>
    <hyperlink ref="D252" r:id="rId64" tooltip="Edit Notable brews section" display="https://forgottenrealms.fandom.com/wiki/Ale?action=edit&amp;section=1" xr:uid="{00000000-0004-0000-1600-000040000000}"/>
    <hyperlink ref="D253" r:id="rId65" tooltip="Edit Notable brews section" display="https://forgottenrealms.fandom.com/wiki/Ale?action=edit&amp;section=1" xr:uid="{00000000-0004-0000-1600-000041000000}"/>
    <hyperlink ref="D254" r:id="rId66" location="cite_note-AWR-p127-129-1" display="https://forgottenrealms.fandom.com/wiki/Ale - cite_note-AWR-p127-129-1" xr:uid="{00000000-0004-0000-1600-000042000000}"/>
    <hyperlink ref="D256" r:id="rId67" tooltip="Baldur's Gate Pale" display="https://forgottenrealms.fandom.com/wiki/Baldur%27s_Gate_Pale" xr:uid="{00000000-0004-0000-1600-000043000000}"/>
    <hyperlink ref="D258" r:id="rId68" tooltip="Belbuck" display="https://forgottenrealms.fandom.com/wiki/Belbuck" xr:uid="{00000000-0004-0000-1600-000044000000}"/>
    <hyperlink ref="D260" r:id="rId69" tooltip="Bitter Black" display="https://forgottenrealms.fandom.com/wiki/Bitter_Black" xr:uid="{00000000-0004-0000-1600-000045000000}"/>
    <hyperlink ref="D262" r:id="rId70" tooltip="Black Bottom" display="https://forgottenrealms.fandom.com/wiki/Black_Bottom" xr:uid="{00000000-0004-0000-1600-000046000000}"/>
    <hyperlink ref="D264" r:id="rId71" tooltip="Dragon's Breath Beer" display="https://forgottenrealms.fandom.com/wiki/Dragon%27s_Breath_Beer" xr:uid="{00000000-0004-0000-1600-000047000000}"/>
    <hyperlink ref="D266" r:id="rId72" tooltip="Elminster's Choice" display="https://forgottenrealms.fandom.com/wiki/Elminster%27s_Choice" xr:uid="{00000000-0004-0000-1600-000048000000}"/>
    <hyperlink ref="D268" r:id="rId73" tooltip="Golden Sands Brews" display="https://forgottenrealms.fandom.com/wiki/Golden_Sands_Brews" xr:uid="{00000000-0004-0000-1600-000049000000}"/>
    <hyperlink ref="D270" r:id="rId74" tooltip="Iriaeboran North Brew" display="https://forgottenrealms.fandom.com/wiki/Iriaeboran_North_Brew" xr:uid="{00000000-0004-0000-1600-00004A000000}"/>
    <hyperlink ref="D272" r:id="rId75" tooltip="Luiren's Best" display="https://forgottenrealms.fandom.com/wiki/Luiren%27s_Best" xr:uid="{00000000-0004-0000-1600-00004B000000}"/>
    <hyperlink ref="D274" r:id="rId76" tooltip="Night ale" display="https://forgottenrealms.fandom.com/wiki/Night_ale" xr:uid="{00000000-0004-0000-1600-00004C000000}"/>
    <hyperlink ref="D276" r:id="rId77" tooltip="Old One Eye" display="https://forgottenrealms.fandom.com/wiki/Old_One_Eye" xr:uid="{00000000-0004-0000-1600-00004D000000}"/>
    <hyperlink ref="D278" r:id="rId78" tooltip="Samman" display="https://forgottenrealms.fandom.com/wiki/Samman" xr:uid="{00000000-0004-0000-1600-00004E000000}"/>
    <hyperlink ref="D280" r:id="rId79" tooltip="Shadowdark ale" display="https://forgottenrealms.fandom.com/wiki/Shadowdark_ale" xr:uid="{00000000-0004-0000-1600-00004F000000}"/>
    <hyperlink ref="D282" r:id="rId80" tooltip="Sleeping Dragon dark" display="https://forgottenrealms.fandom.com/wiki/Sleeping_Dragon_dark" xr:uid="{00000000-0004-0000-1600-000050000000}"/>
    <hyperlink ref="D284" r:id="rId81" tooltip="Slow Spout" display="https://forgottenrealms.fandom.com/wiki/Slow_Spout" xr:uid="{00000000-0004-0000-1600-000051000000}"/>
    <hyperlink ref="D286" r:id="rId82" tooltip="Spruce beer" display="https://forgottenrealms.fandom.com/wiki/Spruce_beer" xr:uid="{00000000-0004-0000-1600-000052000000}"/>
    <hyperlink ref="D288" r:id="rId83" tooltip="Suzale" display="https://forgottenrealms.fandom.com/wiki/Suzale" xr:uid="{00000000-0004-0000-1600-000053000000}"/>
    <hyperlink ref="D290" r:id="rId84" tooltip="Tanagyr's Stout" display="https://forgottenrealms.fandom.com/wiki/Tanagyr%27s_Stout" xr:uid="{00000000-0004-0000-1600-000054000000}"/>
    <hyperlink ref="D292" r:id="rId85" tooltip="Wizard's Quaff" display="https://forgottenrealms.fandom.com/wiki/Wizard%27s_Quaff" xr:uid="{00000000-0004-0000-1600-000055000000}"/>
    <hyperlink ref="AB4" r:id="rId86" xr:uid="{00000000-0004-0000-1600-000056000000}"/>
  </hyperlinks>
  <pageMargins left="0.7" right="0.7" top="0.75" bottom="0.75" header="0.3" footer="0.3"/>
  <pageSetup paperSize="9" orientation="portrait" r:id="rId87"/>
  <drawing r:id="rId88"/>
  <tableParts count="3">
    <tablePart r:id="rId89"/>
    <tablePart r:id="rId90"/>
    <tablePart r:id="rId9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X321"/>
  <sheetViews>
    <sheetView workbookViewId="0">
      <selection activeCell="P23" sqref="P23"/>
    </sheetView>
  </sheetViews>
  <sheetFormatPr defaultRowHeight="15"/>
  <sheetData>
    <row r="2" spans="1:24" ht="20.25">
      <c r="A2" s="571" t="s">
        <v>8388</v>
      </c>
      <c r="E2" s="571" t="s">
        <v>8438</v>
      </c>
      <c r="J2" s="571" t="s">
        <v>8096</v>
      </c>
      <c r="N2" s="571" t="s">
        <v>7052</v>
      </c>
      <c r="R2" s="571" t="s">
        <v>6601</v>
      </c>
      <c r="V2" s="571" t="s">
        <v>6555</v>
      </c>
    </row>
    <row r="3" spans="1:24" ht="15.75" customHeight="1">
      <c r="A3" s="575" t="s">
        <v>8389</v>
      </c>
      <c r="B3" s="576" t="s">
        <v>20327</v>
      </c>
      <c r="C3" s="577"/>
      <c r="E3" s="935" t="s">
        <v>8439</v>
      </c>
      <c r="F3" s="936"/>
      <c r="G3" s="937"/>
      <c r="J3" s="575" t="s">
        <v>8097</v>
      </c>
      <c r="K3" s="576" t="s">
        <v>4918</v>
      </c>
      <c r="L3" s="577"/>
      <c r="N3" s="575" t="s">
        <v>7053</v>
      </c>
      <c r="O3" s="576" t="s">
        <v>4238</v>
      </c>
      <c r="P3" s="577"/>
      <c r="R3" s="575" t="s">
        <v>6589</v>
      </c>
      <c r="S3" s="576" t="s">
        <v>4273</v>
      </c>
      <c r="T3" s="577"/>
      <c r="V3" s="575" t="s">
        <v>6556</v>
      </c>
      <c r="W3" s="576" t="s">
        <v>11756</v>
      </c>
      <c r="X3" s="577"/>
    </row>
    <row r="4" spans="1:24" ht="18">
      <c r="A4" s="561" t="s">
        <v>8390</v>
      </c>
      <c r="B4" s="562" t="s">
        <v>20324</v>
      </c>
      <c r="C4" s="563"/>
      <c r="E4" s="561" t="s">
        <v>8440</v>
      </c>
      <c r="F4" s="562" t="s">
        <v>16025</v>
      </c>
      <c r="G4" s="563"/>
      <c r="J4" s="578" t="s">
        <v>20374</v>
      </c>
      <c r="K4" s="562" t="s">
        <v>20327</v>
      </c>
      <c r="L4" s="563"/>
      <c r="N4" s="561" t="s">
        <v>7054</v>
      </c>
      <c r="O4" s="562" t="s">
        <v>11914</v>
      </c>
      <c r="P4" s="563"/>
      <c r="R4" s="561" t="s">
        <v>6602</v>
      </c>
      <c r="S4" s="562" t="s">
        <v>20327</v>
      </c>
      <c r="T4" s="563"/>
      <c r="V4" s="561" t="s">
        <v>6557</v>
      </c>
      <c r="W4" s="562" t="s">
        <v>4238</v>
      </c>
      <c r="X4" s="563"/>
    </row>
    <row r="5" spans="1:24">
      <c r="A5" s="564" t="s">
        <v>8391</v>
      </c>
      <c r="B5" s="565" t="s">
        <v>11756</v>
      </c>
      <c r="C5" s="566"/>
      <c r="E5" s="564" t="s">
        <v>8441</v>
      </c>
      <c r="F5" s="565" t="s">
        <v>6510</v>
      </c>
      <c r="G5" s="566"/>
      <c r="J5" s="564" t="s">
        <v>8099</v>
      </c>
      <c r="K5" s="565" t="s">
        <v>6512</v>
      </c>
      <c r="L5" s="566"/>
      <c r="N5" s="564" t="s">
        <v>7055</v>
      </c>
      <c r="O5" s="565" t="s">
        <v>4238</v>
      </c>
      <c r="P5" s="566"/>
      <c r="R5" s="564" t="s">
        <v>6603</v>
      </c>
      <c r="S5" s="565" t="s">
        <v>20361</v>
      </c>
      <c r="T5" s="566"/>
      <c r="V5" s="564" t="s">
        <v>6558</v>
      </c>
      <c r="W5" s="565" t="s">
        <v>4238</v>
      </c>
      <c r="X5" s="566"/>
    </row>
    <row r="6" spans="1:24">
      <c r="A6" s="561" t="s">
        <v>8392</v>
      </c>
      <c r="B6" s="562" t="s">
        <v>20338</v>
      </c>
      <c r="C6" s="563"/>
      <c r="E6" s="561" t="s">
        <v>8442</v>
      </c>
      <c r="F6" s="562" t="s">
        <v>4918</v>
      </c>
      <c r="G6" s="563"/>
      <c r="J6" s="561" t="s">
        <v>8100</v>
      </c>
      <c r="K6" s="562" t="s">
        <v>6532</v>
      </c>
      <c r="L6" s="563"/>
      <c r="N6" s="561" t="s">
        <v>7056</v>
      </c>
      <c r="O6" s="562" t="s">
        <v>11716</v>
      </c>
      <c r="P6" s="563"/>
      <c r="R6" s="561" t="s">
        <v>6604</v>
      </c>
      <c r="S6" s="562" t="s">
        <v>20361</v>
      </c>
      <c r="T6" s="563"/>
      <c r="V6" s="561" t="s">
        <v>6559</v>
      </c>
      <c r="W6" s="562" t="s">
        <v>4918</v>
      </c>
      <c r="X6" s="563"/>
    </row>
    <row r="7" spans="1:24" ht="18">
      <c r="A7" s="564" t="s">
        <v>8393</v>
      </c>
      <c r="B7" s="565" t="s">
        <v>6547</v>
      </c>
      <c r="C7" s="566"/>
      <c r="E7" s="564" t="s">
        <v>8443</v>
      </c>
      <c r="F7" s="565" t="s">
        <v>20365</v>
      </c>
      <c r="G7" s="566"/>
      <c r="J7" s="579" t="s">
        <v>20375</v>
      </c>
      <c r="K7" s="565" t="s">
        <v>6532</v>
      </c>
      <c r="L7" s="566"/>
      <c r="N7" s="564" t="s">
        <v>7057</v>
      </c>
      <c r="O7" s="565" t="s">
        <v>11605</v>
      </c>
      <c r="P7" s="566"/>
      <c r="R7" s="564" t="s">
        <v>6605</v>
      </c>
      <c r="S7" s="565" t="s">
        <v>11716</v>
      </c>
      <c r="T7" s="566"/>
      <c r="V7" s="564" t="s">
        <v>6560</v>
      </c>
      <c r="W7" s="565" t="s">
        <v>4268</v>
      </c>
      <c r="X7" s="566" t="s">
        <v>6537</v>
      </c>
    </row>
    <row r="8" spans="1:24" ht="18">
      <c r="A8" s="561" t="s">
        <v>8394</v>
      </c>
      <c r="B8" s="562" t="s">
        <v>20327</v>
      </c>
      <c r="C8" s="563"/>
      <c r="E8" s="561" t="s">
        <v>8444</v>
      </c>
      <c r="F8" s="562" t="s">
        <v>20338</v>
      </c>
      <c r="G8" s="563"/>
      <c r="J8" s="578" t="s">
        <v>20376</v>
      </c>
      <c r="K8" s="562" t="s">
        <v>4193</v>
      </c>
      <c r="L8" s="563"/>
      <c r="N8" s="561" t="s">
        <v>7058</v>
      </c>
      <c r="O8" s="562" t="s">
        <v>20364</v>
      </c>
      <c r="P8" s="563"/>
      <c r="R8" s="561" t="s">
        <v>6606</v>
      </c>
      <c r="S8" s="562" t="s">
        <v>20410</v>
      </c>
      <c r="T8" s="563"/>
      <c r="V8" s="561" t="s">
        <v>6561</v>
      </c>
      <c r="W8" s="562" t="s">
        <v>20360</v>
      </c>
      <c r="X8" s="563"/>
    </row>
    <row r="9" spans="1:24" ht="18">
      <c r="A9" s="564" t="s">
        <v>8395</v>
      </c>
      <c r="B9" s="565" t="s">
        <v>11756</v>
      </c>
      <c r="C9" s="566"/>
      <c r="E9" s="564" t="s">
        <v>8445</v>
      </c>
      <c r="F9" s="565" t="s">
        <v>11914</v>
      </c>
      <c r="G9" s="566"/>
      <c r="J9" s="579" t="s">
        <v>20377</v>
      </c>
      <c r="K9" s="565" t="s">
        <v>4193</v>
      </c>
      <c r="L9" s="566"/>
      <c r="N9" s="564" t="s">
        <v>7059</v>
      </c>
      <c r="O9" s="565" t="s">
        <v>4918</v>
      </c>
      <c r="P9" s="566"/>
      <c r="R9" s="564" t="s">
        <v>6607</v>
      </c>
      <c r="S9" s="565" t="s">
        <v>11562</v>
      </c>
      <c r="T9" s="566"/>
      <c r="V9" s="564" t="s">
        <v>6562</v>
      </c>
      <c r="W9" s="565" t="s">
        <v>11756</v>
      </c>
      <c r="X9" s="566"/>
    </row>
    <row r="10" spans="1:24" ht="18">
      <c r="A10" s="561" t="s">
        <v>8396</v>
      </c>
      <c r="B10" s="562" t="s">
        <v>11756</v>
      </c>
      <c r="C10" s="563"/>
      <c r="E10" s="561" t="s">
        <v>8446</v>
      </c>
      <c r="F10" s="562" t="s">
        <v>20327</v>
      </c>
      <c r="G10" s="563"/>
      <c r="J10" s="578" t="s">
        <v>20378</v>
      </c>
      <c r="K10" s="562" t="s">
        <v>6525</v>
      </c>
      <c r="L10" s="563"/>
      <c r="N10" s="561" t="s">
        <v>7060</v>
      </c>
      <c r="O10" s="562" t="s">
        <v>20419</v>
      </c>
      <c r="P10" s="563"/>
      <c r="R10" s="561" t="s">
        <v>6608</v>
      </c>
      <c r="S10" s="562" t="s">
        <v>4245</v>
      </c>
      <c r="T10" s="563"/>
      <c r="V10" s="561" t="s">
        <v>6563</v>
      </c>
      <c r="W10" s="562" t="s">
        <v>4918</v>
      </c>
      <c r="X10" s="563"/>
    </row>
    <row r="11" spans="1:24" ht="18">
      <c r="A11" s="564" t="s">
        <v>8397</v>
      </c>
      <c r="B11" s="565" t="s">
        <v>11756</v>
      </c>
      <c r="C11" s="566"/>
      <c r="E11" s="564" t="s">
        <v>8447</v>
      </c>
      <c r="F11" s="565" t="s">
        <v>20365</v>
      </c>
      <c r="G11" s="566"/>
      <c r="J11" s="579" t="s">
        <v>20379</v>
      </c>
      <c r="K11" s="565" t="s">
        <v>20324</v>
      </c>
      <c r="L11" s="566"/>
      <c r="N11" s="564" t="s">
        <v>7061</v>
      </c>
      <c r="O11" s="565" t="s">
        <v>16024</v>
      </c>
      <c r="P11" s="566"/>
      <c r="R11" s="564" t="s">
        <v>6609</v>
      </c>
      <c r="S11" s="565" t="s">
        <v>4268</v>
      </c>
      <c r="T11" s="566"/>
      <c r="V11" s="564" t="s">
        <v>6564</v>
      </c>
      <c r="W11" s="565" t="s">
        <v>6547</v>
      </c>
      <c r="X11" s="566"/>
    </row>
    <row r="12" spans="1:24" ht="18">
      <c r="A12" s="561" t="s">
        <v>8398</v>
      </c>
      <c r="B12" s="562" t="s">
        <v>11756</v>
      </c>
      <c r="C12" s="563"/>
      <c r="E12" s="561" t="s">
        <v>8448</v>
      </c>
      <c r="F12" s="562" t="s">
        <v>4260</v>
      </c>
      <c r="G12" s="563"/>
      <c r="J12" s="578" t="s">
        <v>20380</v>
      </c>
      <c r="K12" s="562" t="s">
        <v>4918</v>
      </c>
      <c r="L12" s="563"/>
      <c r="N12" s="561" t="s">
        <v>7062</v>
      </c>
      <c r="O12" s="562" t="s">
        <v>11898</v>
      </c>
      <c r="P12" s="563"/>
      <c r="R12" s="561" t="s">
        <v>6610</v>
      </c>
      <c r="S12" s="562" t="s">
        <v>20410</v>
      </c>
      <c r="T12" s="563"/>
      <c r="V12" s="561" t="s">
        <v>6565</v>
      </c>
      <c r="W12" s="562" t="s">
        <v>16025</v>
      </c>
      <c r="X12" s="563"/>
    </row>
    <row r="13" spans="1:24" ht="18">
      <c r="A13" s="564" t="s">
        <v>8399</v>
      </c>
      <c r="B13" s="565" t="s">
        <v>11756</v>
      </c>
      <c r="C13" s="566"/>
      <c r="E13" s="564" t="s">
        <v>8449</v>
      </c>
      <c r="F13" s="565" t="s">
        <v>4193</v>
      </c>
      <c r="G13" s="566"/>
      <c r="J13" s="579" t="s">
        <v>20381</v>
      </c>
      <c r="K13" s="565" t="s">
        <v>15676</v>
      </c>
      <c r="L13" s="566"/>
      <c r="N13" s="564" t="s">
        <v>7063</v>
      </c>
      <c r="O13" s="565" t="s">
        <v>20420</v>
      </c>
      <c r="P13" s="566"/>
      <c r="R13" s="564" t="s">
        <v>6611</v>
      </c>
      <c r="S13" s="565" t="s">
        <v>4268</v>
      </c>
      <c r="T13" s="566"/>
      <c r="V13" s="564" t="s">
        <v>6566</v>
      </c>
      <c r="W13" s="565" t="s">
        <v>4260</v>
      </c>
      <c r="X13" s="566"/>
    </row>
    <row r="14" spans="1:24" ht="18">
      <c r="A14" s="561" t="s">
        <v>8400</v>
      </c>
      <c r="B14" s="562" t="s">
        <v>11898</v>
      </c>
      <c r="C14" s="563"/>
      <c r="E14" s="561" t="s">
        <v>8450</v>
      </c>
      <c r="F14" s="562" t="s">
        <v>11562</v>
      </c>
      <c r="G14" s="563"/>
      <c r="J14" s="578" t="s">
        <v>20382</v>
      </c>
      <c r="K14" s="562" t="s">
        <v>6525</v>
      </c>
      <c r="L14" s="563"/>
      <c r="N14" s="561" t="s">
        <v>7064</v>
      </c>
      <c r="O14" s="562" t="s">
        <v>6532</v>
      </c>
      <c r="P14" s="563"/>
      <c r="R14" s="561" t="s">
        <v>6612</v>
      </c>
      <c r="S14" s="562" t="s">
        <v>11716</v>
      </c>
      <c r="T14" s="563"/>
      <c r="V14" s="561" t="s">
        <v>6567</v>
      </c>
      <c r="W14" s="562" t="s">
        <v>4238</v>
      </c>
      <c r="X14" s="563"/>
    </row>
    <row r="15" spans="1:24" ht="18">
      <c r="A15" s="564" t="s">
        <v>8401</v>
      </c>
      <c r="B15" s="565" t="s">
        <v>4918</v>
      </c>
      <c r="C15" s="566"/>
      <c r="E15" s="564" t="s">
        <v>8451</v>
      </c>
      <c r="F15" s="565" t="s">
        <v>4273</v>
      </c>
      <c r="G15" s="566"/>
      <c r="J15" s="579" t="s">
        <v>20383</v>
      </c>
      <c r="K15" s="565" t="s">
        <v>20327</v>
      </c>
      <c r="L15" s="566"/>
      <c r="N15" s="564" t="s">
        <v>7065</v>
      </c>
      <c r="O15" s="565" t="s">
        <v>16024</v>
      </c>
      <c r="P15" s="566"/>
      <c r="R15" s="564" t="s">
        <v>6613</v>
      </c>
      <c r="S15" s="565" t="s">
        <v>20361</v>
      </c>
      <c r="T15" s="566"/>
      <c r="V15" s="564" t="s">
        <v>6568</v>
      </c>
      <c r="W15" s="565" t="s">
        <v>4238</v>
      </c>
      <c r="X15" s="566"/>
    </row>
    <row r="16" spans="1:24" ht="18">
      <c r="A16" s="561" t="s">
        <v>8402</v>
      </c>
      <c r="B16" s="562" t="s">
        <v>4918</v>
      </c>
      <c r="C16" s="563"/>
      <c r="E16" s="561" t="s">
        <v>8452</v>
      </c>
      <c r="F16" s="562" t="s">
        <v>20327</v>
      </c>
      <c r="G16" s="563"/>
      <c r="J16" s="578" t="s">
        <v>20384</v>
      </c>
      <c r="K16" s="562" t="s">
        <v>11756</v>
      </c>
      <c r="L16" s="563"/>
      <c r="N16" s="561" t="s">
        <v>7066</v>
      </c>
      <c r="O16" s="562" t="s">
        <v>20323</v>
      </c>
      <c r="P16" s="563"/>
      <c r="R16" s="561" t="s">
        <v>6614</v>
      </c>
      <c r="S16" s="562" t="s">
        <v>4268</v>
      </c>
      <c r="T16" s="563"/>
      <c r="V16" s="561" t="s">
        <v>6569</v>
      </c>
      <c r="W16" s="562" t="s">
        <v>4273</v>
      </c>
      <c r="X16" s="563"/>
    </row>
    <row r="17" spans="1:24" ht="18">
      <c r="A17" s="564" t="s">
        <v>8403</v>
      </c>
      <c r="B17" s="565" t="s">
        <v>6510</v>
      </c>
      <c r="C17" s="566"/>
      <c r="E17" s="944" t="s">
        <v>8453</v>
      </c>
      <c r="F17" s="945"/>
      <c r="G17" s="946"/>
      <c r="J17" s="579" t="s">
        <v>20385</v>
      </c>
      <c r="K17" s="565" t="s">
        <v>4918</v>
      </c>
      <c r="L17" s="566"/>
      <c r="N17" s="564" t="s">
        <v>7067</v>
      </c>
      <c r="O17" s="565" t="s">
        <v>20421</v>
      </c>
      <c r="P17" s="566"/>
      <c r="R17" s="564" t="s">
        <v>6615</v>
      </c>
      <c r="S17" s="565" t="s">
        <v>20361</v>
      </c>
      <c r="T17" s="566"/>
      <c r="V17" s="564" t="s">
        <v>6570</v>
      </c>
      <c r="W17" s="565" t="s">
        <v>11756</v>
      </c>
      <c r="X17" s="566"/>
    </row>
    <row r="18" spans="1:24" ht="15.75">
      <c r="A18" s="561" t="s">
        <v>8404</v>
      </c>
      <c r="B18" s="562" t="s">
        <v>20327</v>
      </c>
      <c r="C18" s="563"/>
      <c r="E18" s="561" t="s">
        <v>8454</v>
      </c>
      <c r="F18" s="562" t="s">
        <v>20338</v>
      </c>
      <c r="G18" s="563"/>
      <c r="J18" s="938" t="s">
        <v>8112</v>
      </c>
      <c r="K18" s="939"/>
      <c r="L18" s="940"/>
      <c r="N18" s="561" t="s">
        <v>7068</v>
      </c>
      <c r="O18" s="562" t="s">
        <v>4129</v>
      </c>
      <c r="P18" s="563"/>
      <c r="R18" s="561" t="s">
        <v>6616</v>
      </c>
      <c r="S18" s="562" t="s">
        <v>15676</v>
      </c>
      <c r="T18" s="563"/>
      <c r="V18" s="561" t="s">
        <v>6571</v>
      </c>
      <c r="W18" s="562" t="s">
        <v>4238</v>
      </c>
      <c r="X18" s="563"/>
    </row>
    <row r="19" spans="1:24">
      <c r="A19" s="564" t="s">
        <v>8405</v>
      </c>
      <c r="B19" s="565" t="s">
        <v>6532</v>
      </c>
      <c r="C19" s="566"/>
      <c r="E19" s="564" t="s">
        <v>8455</v>
      </c>
      <c r="F19" s="565" t="s">
        <v>4193</v>
      </c>
      <c r="G19" s="566"/>
      <c r="J19" s="564" t="s">
        <v>8113</v>
      </c>
      <c r="K19" s="565" t="s">
        <v>20333</v>
      </c>
      <c r="L19" s="566"/>
      <c r="N19" s="564" t="s">
        <v>7069</v>
      </c>
      <c r="O19" s="565" t="s">
        <v>4238</v>
      </c>
      <c r="P19" s="566"/>
      <c r="R19" s="564" t="s">
        <v>6617</v>
      </c>
      <c r="S19" s="565" t="s">
        <v>11717</v>
      </c>
      <c r="T19" s="566"/>
      <c r="V19" s="564" t="s">
        <v>6572</v>
      </c>
      <c r="W19" s="565" t="s">
        <v>20363</v>
      </c>
      <c r="X19" s="566"/>
    </row>
    <row r="20" spans="1:24">
      <c r="A20" s="561" t="s">
        <v>8406</v>
      </c>
      <c r="B20" s="562" t="s">
        <v>11914</v>
      </c>
      <c r="C20" s="563"/>
      <c r="E20" s="561" t="s">
        <v>8456</v>
      </c>
      <c r="F20" s="562" t="s">
        <v>20324</v>
      </c>
      <c r="G20" s="563"/>
      <c r="J20" s="561" t="s">
        <v>8114</v>
      </c>
      <c r="K20" s="562" t="s">
        <v>20333</v>
      </c>
      <c r="L20" s="563"/>
      <c r="N20" s="561" t="s">
        <v>7070</v>
      </c>
      <c r="O20" s="562" t="s">
        <v>4273</v>
      </c>
      <c r="P20" s="563"/>
      <c r="R20" s="561" t="s">
        <v>6618</v>
      </c>
      <c r="S20" s="562" t="s">
        <v>11562</v>
      </c>
      <c r="T20" s="563"/>
      <c r="V20" s="561" t="s">
        <v>6573</v>
      </c>
      <c r="W20" s="562" t="s">
        <v>11756</v>
      </c>
      <c r="X20" s="563"/>
    </row>
    <row r="21" spans="1:24">
      <c r="A21" s="564" t="s">
        <v>8407</v>
      </c>
      <c r="B21" s="565" t="s">
        <v>20327</v>
      </c>
      <c r="C21" s="566"/>
      <c r="E21" s="564" t="s">
        <v>8457</v>
      </c>
      <c r="F21" s="565" t="s">
        <v>20371</v>
      </c>
      <c r="G21" s="566"/>
      <c r="J21" s="564" t="s">
        <v>8115</v>
      </c>
      <c r="K21" s="565" t="s">
        <v>4273</v>
      </c>
      <c r="L21" s="566"/>
      <c r="N21" s="564" t="s">
        <v>7071</v>
      </c>
      <c r="O21" s="565" t="s">
        <v>4273</v>
      </c>
      <c r="P21" s="566"/>
      <c r="R21" s="564" t="s">
        <v>6619</v>
      </c>
      <c r="S21" s="565" t="s">
        <v>15676</v>
      </c>
      <c r="T21" s="566"/>
      <c r="V21" s="564" t="s">
        <v>6574</v>
      </c>
      <c r="W21" s="565" t="s">
        <v>4193</v>
      </c>
      <c r="X21" s="566"/>
    </row>
    <row r="22" spans="1:24">
      <c r="A22" s="561" t="s">
        <v>8408</v>
      </c>
      <c r="B22" s="562" t="s">
        <v>20327</v>
      </c>
      <c r="C22" s="563"/>
      <c r="E22" s="561" t="s">
        <v>8458</v>
      </c>
      <c r="F22" s="562" t="s">
        <v>6514</v>
      </c>
      <c r="G22" s="563"/>
      <c r="J22" s="561" t="s">
        <v>8116</v>
      </c>
      <c r="K22" s="562" t="s">
        <v>4273</v>
      </c>
      <c r="L22" s="563"/>
      <c r="N22" s="561" t="s">
        <v>7072</v>
      </c>
      <c r="O22" s="562" t="s">
        <v>4193</v>
      </c>
      <c r="P22" s="563"/>
      <c r="R22" s="561" t="s">
        <v>6620</v>
      </c>
      <c r="S22" s="562" t="s">
        <v>4129</v>
      </c>
      <c r="T22" s="563"/>
      <c r="V22" s="561" t="s">
        <v>6575</v>
      </c>
      <c r="W22" s="562" t="s">
        <v>4273</v>
      </c>
      <c r="X22" s="563"/>
    </row>
    <row r="23" spans="1:24">
      <c r="A23" s="564" t="s">
        <v>8409</v>
      </c>
      <c r="B23" s="565" t="s">
        <v>20327</v>
      </c>
      <c r="C23" s="566"/>
      <c r="E23" s="564" t="s">
        <v>8459</v>
      </c>
      <c r="F23" s="565" t="s">
        <v>4260</v>
      </c>
      <c r="G23" s="566"/>
      <c r="J23" s="564" t="s">
        <v>8117</v>
      </c>
      <c r="K23" s="565" t="s">
        <v>4273</v>
      </c>
      <c r="L23" s="566"/>
      <c r="N23" s="564" t="s">
        <v>7073</v>
      </c>
      <c r="O23" s="565" t="s">
        <v>6510</v>
      </c>
      <c r="P23" s="566"/>
      <c r="R23" s="564" t="s">
        <v>6621</v>
      </c>
      <c r="S23" s="565" t="s">
        <v>20424</v>
      </c>
      <c r="T23" s="566"/>
      <c r="V23" s="564" t="s">
        <v>6576</v>
      </c>
      <c r="W23" s="565" t="s">
        <v>4273</v>
      </c>
      <c r="X23" s="566"/>
    </row>
    <row r="24" spans="1:24" ht="15.75">
      <c r="A24" s="561" t="s">
        <v>8410</v>
      </c>
      <c r="B24" s="562" t="s">
        <v>20327</v>
      </c>
      <c r="C24" s="563"/>
      <c r="E24" s="938" t="s">
        <v>8460</v>
      </c>
      <c r="F24" s="939"/>
      <c r="G24" s="940"/>
      <c r="J24" s="561" t="s">
        <v>8118</v>
      </c>
      <c r="K24" s="562" t="s">
        <v>20327</v>
      </c>
      <c r="L24" s="563"/>
      <c r="N24" s="561" t="s">
        <v>7074</v>
      </c>
      <c r="O24" s="562" t="s">
        <v>4918</v>
      </c>
      <c r="P24" s="563"/>
      <c r="R24" s="561" t="s">
        <v>6622</v>
      </c>
      <c r="S24" s="562" t="s">
        <v>4268</v>
      </c>
      <c r="T24" s="563"/>
      <c r="V24" s="561" t="s">
        <v>6577</v>
      </c>
      <c r="W24" s="562" t="s">
        <v>20410</v>
      </c>
      <c r="X24" s="563"/>
    </row>
    <row r="25" spans="1:24">
      <c r="A25" s="564" t="s">
        <v>8411</v>
      </c>
      <c r="B25" s="565" t="s">
        <v>11756</v>
      </c>
      <c r="C25" s="566"/>
      <c r="E25" s="564" t="s">
        <v>8461</v>
      </c>
      <c r="F25" s="565" t="s">
        <v>11898</v>
      </c>
      <c r="G25" s="566" t="s">
        <v>8462</v>
      </c>
      <c r="J25" s="564" t="s">
        <v>8119</v>
      </c>
      <c r="K25" s="565" t="s">
        <v>11756</v>
      </c>
      <c r="L25" s="566"/>
      <c r="N25" s="564" t="s">
        <v>7075</v>
      </c>
      <c r="O25" s="565" t="s">
        <v>4918</v>
      </c>
      <c r="P25" s="566"/>
      <c r="R25" s="564" t="s">
        <v>6623</v>
      </c>
      <c r="S25" s="565" t="s">
        <v>20425</v>
      </c>
      <c r="T25" s="566"/>
      <c r="V25" s="564" t="s">
        <v>6578</v>
      </c>
      <c r="W25" s="565" t="s">
        <v>6510</v>
      </c>
      <c r="X25" s="566"/>
    </row>
    <row r="26" spans="1:24">
      <c r="A26" s="561" t="s">
        <v>8412</v>
      </c>
      <c r="B26" s="562" t="s">
        <v>4273</v>
      </c>
      <c r="C26" s="563"/>
      <c r="E26" s="561" t="s">
        <v>8463</v>
      </c>
      <c r="F26" s="562" t="s">
        <v>6512</v>
      </c>
      <c r="G26" s="563" t="s">
        <v>8464</v>
      </c>
      <c r="J26" s="561" t="s">
        <v>8120</v>
      </c>
      <c r="K26" s="562" t="s">
        <v>11605</v>
      </c>
      <c r="L26" s="563"/>
      <c r="N26" s="561" t="s">
        <v>7076</v>
      </c>
      <c r="O26" s="562" t="s">
        <v>4918</v>
      </c>
      <c r="P26" s="563"/>
      <c r="R26" s="561" t="s">
        <v>6624</v>
      </c>
      <c r="S26" s="562" t="s">
        <v>20342</v>
      </c>
      <c r="T26" s="563"/>
      <c r="V26" s="561" t="s">
        <v>6579</v>
      </c>
      <c r="W26" s="562" t="s">
        <v>4268</v>
      </c>
      <c r="X26" s="563"/>
    </row>
    <row r="27" spans="1:24">
      <c r="A27" s="564" t="s">
        <v>8413</v>
      </c>
      <c r="B27" s="565" t="s">
        <v>4273</v>
      </c>
      <c r="C27" s="566"/>
      <c r="E27" s="564" t="s">
        <v>8465</v>
      </c>
      <c r="F27" s="565" t="s">
        <v>6512</v>
      </c>
      <c r="G27" s="566" t="s">
        <v>8464</v>
      </c>
      <c r="J27" s="564" t="s">
        <v>8121</v>
      </c>
      <c r="K27" s="565" t="s">
        <v>6547</v>
      </c>
      <c r="L27" s="566"/>
      <c r="N27" s="564" t="s">
        <v>7077</v>
      </c>
      <c r="O27" s="565" t="s">
        <v>4918</v>
      </c>
      <c r="P27" s="566"/>
      <c r="R27" s="564" t="s">
        <v>6625</v>
      </c>
      <c r="S27" s="565" t="s">
        <v>20361</v>
      </c>
      <c r="T27" s="566"/>
      <c r="V27" s="564" t="s">
        <v>6580</v>
      </c>
      <c r="W27" s="565" t="s">
        <v>4273</v>
      </c>
      <c r="X27" s="566"/>
    </row>
    <row r="28" spans="1:24">
      <c r="A28" s="561" t="s">
        <v>8414</v>
      </c>
      <c r="B28" s="562" t="s">
        <v>6532</v>
      </c>
      <c r="C28" s="563"/>
      <c r="E28" s="561" t="s">
        <v>8466</v>
      </c>
      <c r="F28" s="562" t="s">
        <v>6510</v>
      </c>
      <c r="G28" s="563"/>
      <c r="J28" s="561" t="s">
        <v>8122</v>
      </c>
      <c r="K28" s="562" t="s">
        <v>20327</v>
      </c>
      <c r="L28" s="563"/>
      <c r="N28" s="561" t="s">
        <v>7078</v>
      </c>
      <c r="O28" s="562" t="s">
        <v>20327</v>
      </c>
      <c r="P28" s="563"/>
      <c r="R28" s="561" t="s">
        <v>6626</v>
      </c>
      <c r="S28" s="562" t="s">
        <v>20424</v>
      </c>
      <c r="T28" s="563"/>
      <c r="V28" s="561" t="s">
        <v>6581</v>
      </c>
      <c r="W28" s="562" t="s">
        <v>4273</v>
      </c>
      <c r="X28" s="563"/>
    </row>
    <row r="29" spans="1:24">
      <c r="A29" s="564" t="s">
        <v>8415</v>
      </c>
      <c r="B29" s="565" t="s">
        <v>6532</v>
      </c>
      <c r="C29" s="566"/>
      <c r="E29" s="564" t="s">
        <v>8467</v>
      </c>
      <c r="F29" s="565" t="s">
        <v>16025</v>
      </c>
      <c r="G29" s="566"/>
      <c r="J29" s="564" t="s">
        <v>8123</v>
      </c>
      <c r="K29" s="565" t="s">
        <v>6512</v>
      </c>
      <c r="L29" s="566"/>
      <c r="N29" s="564" t="s">
        <v>7079</v>
      </c>
      <c r="O29" s="565" t="s">
        <v>20327</v>
      </c>
      <c r="P29" s="566"/>
      <c r="R29" s="564" t="s">
        <v>6627</v>
      </c>
      <c r="S29" s="565" t="s">
        <v>20327</v>
      </c>
      <c r="T29" s="566"/>
      <c r="V29" s="564" t="s">
        <v>6582</v>
      </c>
      <c r="W29" s="565" t="s">
        <v>4273</v>
      </c>
      <c r="X29" s="566"/>
    </row>
    <row r="30" spans="1:24">
      <c r="A30" s="561" t="s">
        <v>8416</v>
      </c>
      <c r="B30" s="562" t="s">
        <v>6547</v>
      </c>
      <c r="C30" s="563"/>
      <c r="E30" s="561" t="s">
        <v>8468</v>
      </c>
      <c r="F30" s="562" t="s">
        <v>6514</v>
      </c>
      <c r="G30" s="563"/>
      <c r="J30" s="561" t="s">
        <v>8124</v>
      </c>
      <c r="K30" s="562" t="s">
        <v>16025</v>
      </c>
      <c r="L30" s="563"/>
      <c r="N30" s="561" t="s">
        <v>7080</v>
      </c>
      <c r="O30" s="562" t="s">
        <v>20327</v>
      </c>
      <c r="P30" s="563"/>
      <c r="R30" s="561" t="s">
        <v>6628</v>
      </c>
      <c r="S30" s="562" t="s">
        <v>11756</v>
      </c>
      <c r="T30" s="563"/>
      <c r="V30" s="561" t="s">
        <v>6583</v>
      </c>
      <c r="W30" s="562" t="s">
        <v>4260</v>
      </c>
      <c r="X30" s="563"/>
    </row>
    <row r="31" spans="1:24">
      <c r="A31" s="564" t="s">
        <v>8417</v>
      </c>
      <c r="B31" s="565" t="s">
        <v>20327</v>
      </c>
      <c r="C31" s="566"/>
      <c r="E31" s="564" t="s">
        <v>8469</v>
      </c>
      <c r="F31" s="565" t="s">
        <v>11756</v>
      </c>
      <c r="G31" s="566"/>
      <c r="J31" s="564" t="s">
        <v>8125</v>
      </c>
      <c r="K31" s="565" t="s">
        <v>20329</v>
      </c>
      <c r="L31" s="566"/>
      <c r="N31" s="564" t="s">
        <v>7081</v>
      </c>
      <c r="O31" s="565" t="s">
        <v>20327</v>
      </c>
      <c r="P31" s="566"/>
      <c r="R31" s="564" t="s">
        <v>6629</v>
      </c>
      <c r="S31" s="565" t="s">
        <v>16025</v>
      </c>
      <c r="T31" s="566"/>
      <c r="V31" s="564" t="s">
        <v>6584</v>
      </c>
      <c r="W31" s="565" t="s">
        <v>4160</v>
      </c>
      <c r="X31" s="566"/>
    </row>
    <row r="32" spans="1:24">
      <c r="A32" s="561" t="s">
        <v>8418</v>
      </c>
      <c r="B32" s="562" t="s">
        <v>20327</v>
      </c>
      <c r="C32" s="563"/>
      <c r="E32" s="561" t="s">
        <v>8470</v>
      </c>
      <c r="F32" s="562" t="s">
        <v>6525</v>
      </c>
      <c r="G32" s="563"/>
      <c r="J32" s="561" t="s">
        <v>8126</v>
      </c>
      <c r="K32" s="562" t="s">
        <v>6510</v>
      </c>
      <c r="L32" s="563"/>
      <c r="N32" s="561" t="s">
        <v>7082</v>
      </c>
      <c r="O32" s="562" t="s">
        <v>20327</v>
      </c>
      <c r="P32" s="563"/>
      <c r="R32" s="561" t="s">
        <v>6630</v>
      </c>
      <c r="S32" s="562" t="s">
        <v>20338</v>
      </c>
      <c r="T32" s="563"/>
      <c r="V32" s="561" t="s">
        <v>6585</v>
      </c>
      <c r="W32" s="562" t="s">
        <v>11756</v>
      </c>
      <c r="X32" s="563"/>
    </row>
    <row r="33" spans="1:24">
      <c r="A33" s="564" t="s">
        <v>8419</v>
      </c>
      <c r="B33" s="565" t="s">
        <v>20327</v>
      </c>
      <c r="C33" s="566"/>
      <c r="E33" s="564" t="s">
        <v>8471</v>
      </c>
      <c r="F33" s="565" t="s">
        <v>6510</v>
      </c>
      <c r="G33" s="566"/>
      <c r="J33" s="564" t="s">
        <v>8127</v>
      </c>
      <c r="K33" s="565" t="s">
        <v>6532</v>
      </c>
      <c r="L33" s="566"/>
      <c r="N33" s="564" t="s">
        <v>7083</v>
      </c>
      <c r="O33" s="565" t="s">
        <v>20327</v>
      </c>
      <c r="P33" s="566"/>
      <c r="R33" s="564" t="s">
        <v>6631</v>
      </c>
      <c r="S33" s="565" t="s">
        <v>11605</v>
      </c>
      <c r="T33" s="566"/>
      <c r="V33" s="564" t="s">
        <v>6586</v>
      </c>
      <c r="W33" s="565" t="s">
        <v>6547</v>
      </c>
      <c r="X33" s="566"/>
    </row>
    <row r="34" spans="1:24">
      <c r="A34" s="561" t="s">
        <v>8420</v>
      </c>
      <c r="B34" s="562" t="s">
        <v>6547</v>
      </c>
      <c r="C34" s="563"/>
      <c r="E34" s="561" t="s">
        <v>8472</v>
      </c>
      <c r="F34" s="562" t="s">
        <v>6512</v>
      </c>
      <c r="G34" s="563" t="s">
        <v>8464</v>
      </c>
      <c r="J34" s="561" t="s">
        <v>8128</v>
      </c>
      <c r="K34" s="562" t="s">
        <v>6512</v>
      </c>
      <c r="L34" s="563"/>
      <c r="N34" s="561" t="s">
        <v>7084</v>
      </c>
      <c r="O34" s="562" t="s">
        <v>20327</v>
      </c>
      <c r="P34" s="563"/>
      <c r="R34" s="561" t="s">
        <v>6632</v>
      </c>
      <c r="S34" s="562" t="s">
        <v>4238</v>
      </c>
      <c r="T34" s="563"/>
      <c r="V34" s="561" t="s">
        <v>6587</v>
      </c>
      <c r="W34" s="562" t="s">
        <v>4193</v>
      </c>
      <c r="X34" s="563" t="s">
        <v>6588</v>
      </c>
    </row>
    <row r="35" spans="1:24">
      <c r="A35" s="564" t="s">
        <v>8421</v>
      </c>
      <c r="B35" s="565" t="s">
        <v>4918</v>
      </c>
      <c r="C35" s="566"/>
      <c r="E35" s="564" t="s">
        <v>8473</v>
      </c>
      <c r="F35" s="565" t="s">
        <v>6512</v>
      </c>
      <c r="G35" s="566" t="s">
        <v>8464</v>
      </c>
      <c r="J35" s="564" t="s">
        <v>8129</v>
      </c>
      <c r="K35" s="565" t="s">
        <v>6514</v>
      </c>
      <c r="L35" s="566"/>
      <c r="N35" s="564" t="s">
        <v>7085</v>
      </c>
      <c r="O35" s="565" t="s">
        <v>20327</v>
      </c>
      <c r="P35" s="566"/>
      <c r="R35" s="564" t="s">
        <v>6633</v>
      </c>
      <c r="S35" s="565" t="s">
        <v>4160</v>
      </c>
      <c r="T35" s="566"/>
      <c r="V35" s="564" t="s">
        <v>6589</v>
      </c>
      <c r="W35" s="565" t="s">
        <v>4273</v>
      </c>
      <c r="X35" s="566"/>
    </row>
    <row r="36" spans="1:24">
      <c r="A36" s="561" t="s">
        <v>8422</v>
      </c>
      <c r="B36" s="562" t="s">
        <v>20338</v>
      </c>
      <c r="C36" s="563"/>
      <c r="E36" s="561" t="s">
        <v>8474</v>
      </c>
      <c r="F36" s="562" t="s">
        <v>11898</v>
      </c>
      <c r="G36" s="563" t="s">
        <v>8475</v>
      </c>
      <c r="J36" s="561" t="s">
        <v>8130</v>
      </c>
      <c r="K36" s="562" t="s">
        <v>20327</v>
      </c>
      <c r="L36" s="563"/>
      <c r="N36" s="561" t="s">
        <v>7086</v>
      </c>
      <c r="O36" s="562" t="s">
        <v>4918</v>
      </c>
      <c r="P36" s="563"/>
      <c r="R36" s="561" t="s">
        <v>6634</v>
      </c>
      <c r="S36" s="562" t="s">
        <v>20360</v>
      </c>
      <c r="T36" s="563"/>
      <c r="V36" s="561" t="s">
        <v>4742</v>
      </c>
      <c r="W36" s="562" t="s">
        <v>4260</v>
      </c>
      <c r="X36" s="563"/>
    </row>
    <row r="37" spans="1:24">
      <c r="A37" s="564" t="s">
        <v>8423</v>
      </c>
      <c r="B37" s="565" t="s">
        <v>6510</v>
      </c>
      <c r="C37" s="566"/>
      <c r="E37" s="564" t="s">
        <v>4679</v>
      </c>
      <c r="F37" s="565" t="s">
        <v>11898</v>
      </c>
      <c r="G37" s="566" t="s">
        <v>8476</v>
      </c>
      <c r="J37" s="564" t="s">
        <v>8131</v>
      </c>
      <c r="K37" s="565" t="s">
        <v>6514</v>
      </c>
      <c r="L37" s="566"/>
      <c r="N37" s="564" t="s">
        <v>7087</v>
      </c>
      <c r="O37" s="565" t="s">
        <v>4918</v>
      </c>
      <c r="P37" s="566"/>
      <c r="R37" s="564" t="s">
        <v>6635</v>
      </c>
      <c r="S37" s="565" t="s">
        <v>20394</v>
      </c>
      <c r="T37" s="566"/>
      <c r="V37" s="564" t="s">
        <v>6590</v>
      </c>
      <c r="W37" s="565" t="s">
        <v>4918</v>
      </c>
      <c r="X37" s="566"/>
    </row>
    <row r="38" spans="1:24">
      <c r="A38" s="561" t="s">
        <v>8424</v>
      </c>
      <c r="B38" s="562" t="s">
        <v>4918</v>
      </c>
      <c r="C38" s="563"/>
      <c r="E38" s="561" t="s">
        <v>8477</v>
      </c>
      <c r="F38" s="562" t="s">
        <v>20341</v>
      </c>
      <c r="G38" s="563"/>
      <c r="J38" s="561" t="s">
        <v>8132</v>
      </c>
      <c r="K38" s="562" t="s">
        <v>16025</v>
      </c>
      <c r="L38" s="563"/>
      <c r="N38" s="561" t="s">
        <v>7088</v>
      </c>
      <c r="O38" s="562" t="s">
        <v>4918</v>
      </c>
      <c r="P38" s="563"/>
      <c r="R38" s="561" t="s">
        <v>6636</v>
      </c>
      <c r="S38" s="562" t="s">
        <v>6547</v>
      </c>
      <c r="T38" s="563"/>
      <c r="V38" s="561" t="s">
        <v>6591</v>
      </c>
      <c r="W38" s="562" t="s">
        <v>4129</v>
      </c>
      <c r="X38" s="563"/>
    </row>
    <row r="39" spans="1:24">
      <c r="A39" s="564" t="s">
        <v>8425</v>
      </c>
      <c r="B39" s="565" t="s">
        <v>11756</v>
      </c>
      <c r="C39" s="566" t="s">
        <v>8426</v>
      </c>
      <c r="E39" s="564" t="s">
        <v>8478</v>
      </c>
      <c r="F39" s="565" t="s">
        <v>6512</v>
      </c>
      <c r="G39" s="566" t="s">
        <v>8464</v>
      </c>
      <c r="J39" s="564" t="s">
        <v>8133</v>
      </c>
      <c r="K39" s="565" t="s">
        <v>20329</v>
      </c>
      <c r="L39" s="566"/>
      <c r="N39" s="564" t="s">
        <v>7089</v>
      </c>
      <c r="O39" s="565" t="s">
        <v>4918</v>
      </c>
      <c r="P39" s="566"/>
      <c r="R39" s="564" t="s">
        <v>6637</v>
      </c>
      <c r="S39" s="565" t="s">
        <v>20327</v>
      </c>
      <c r="T39" s="566"/>
      <c r="V39" s="564" t="s">
        <v>6592</v>
      </c>
      <c r="W39" s="565" t="s">
        <v>4260</v>
      </c>
      <c r="X39" s="566"/>
    </row>
    <row r="40" spans="1:24">
      <c r="A40" s="561" t="s">
        <v>8427</v>
      </c>
      <c r="B40" s="562" t="s">
        <v>4273</v>
      </c>
      <c r="C40" s="563" t="s">
        <v>8426</v>
      </c>
      <c r="E40" s="561" t="s">
        <v>8479</v>
      </c>
      <c r="F40" s="562" t="s">
        <v>6512</v>
      </c>
      <c r="G40" s="563" t="s">
        <v>8464</v>
      </c>
      <c r="J40" s="561" t="s">
        <v>8134</v>
      </c>
      <c r="K40" s="562" t="s">
        <v>6510</v>
      </c>
      <c r="L40" s="563"/>
      <c r="N40" s="561" t="s">
        <v>7090</v>
      </c>
      <c r="O40" s="562" t="s">
        <v>4160</v>
      </c>
      <c r="P40" s="563"/>
      <c r="R40" s="561" t="s">
        <v>6638</v>
      </c>
      <c r="S40" s="562" t="s">
        <v>20394</v>
      </c>
      <c r="T40" s="563"/>
      <c r="V40" s="561" t="s">
        <v>6593</v>
      </c>
      <c r="W40" s="562" t="s">
        <v>4273</v>
      </c>
      <c r="X40" s="563"/>
    </row>
    <row r="41" spans="1:24">
      <c r="A41" s="564" t="s">
        <v>8428</v>
      </c>
      <c r="B41" s="565" t="s">
        <v>4273</v>
      </c>
      <c r="C41" s="566" t="s">
        <v>8426</v>
      </c>
      <c r="E41" s="564" t="s">
        <v>8480</v>
      </c>
      <c r="F41" s="565" t="s">
        <v>6512</v>
      </c>
      <c r="G41" s="566" t="s">
        <v>8464</v>
      </c>
      <c r="J41" s="564" t="s">
        <v>8135</v>
      </c>
      <c r="K41" s="565" t="s">
        <v>6525</v>
      </c>
      <c r="L41" s="566"/>
      <c r="N41" s="564" t="s">
        <v>7091</v>
      </c>
      <c r="O41" s="565" t="s">
        <v>4918</v>
      </c>
      <c r="P41" s="566"/>
      <c r="R41" s="564" t="s">
        <v>6639</v>
      </c>
      <c r="S41" s="565" t="s">
        <v>6510</v>
      </c>
      <c r="T41" s="566"/>
      <c r="V41" s="564" t="s">
        <v>6594</v>
      </c>
      <c r="W41" s="565" t="s">
        <v>4238</v>
      </c>
      <c r="X41" s="566"/>
    </row>
    <row r="42" spans="1:24">
      <c r="A42" s="561" t="s">
        <v>8429</v>
      </c>
      <c r="B42" s="562" t="s">
        <v>4273</v>
      </c>
      <c r="C42" s="563" t="s">
        <v>8426</v>
      </c>
      <c r="E42" s="561" t="s">
        <v>8481</v>
      </c>
      <c r="F42" s="562" t="s">
        <v>6512</v>
      </c>
      <c r="G42" s="563" t="s">
        <v>8464</v>
      </c>
      <c r="J42" s="561" t="s">
        <v>8136</v>
      </c>
      <c r="K42" s="562" t="s">
        <v>6512</v>
      </c>
      <c r="L42" s="563"/>
      <c r="N42" s="561" t="s">
        <v>7092</v>
      </c>
      <c r="O42" s="562" t="s">
        <v>20419</v>
      </c>
      <c r="P42" s="563"/>
      <c r="R42" s="561" t="s">
        <v>6640</v>
      </c>
      <c r="S42" s="562" t="s">
        <v>6512</v>
      </c>
      <c r="T42" s="563"/>
      <c r="V42" s="561" t="s">
        <v>6595</v>
      </c>
      <c r="W42" s="562" t="s">
        <v>20338</v>
      </c>
      <c r="X42" s="563"/>
    </row>
    <row r="43" spans="1:24">
      <c r="A43" s="564" t="s">
        <v>8430</v>
      </c>
      <c r="B43" s="565" t="s">
        <v>20327</v>
      </c>
      <c r="C43" s="566" t="s">
        <v>8426</v>
      </c>
      <c r="E43" s="564" t="s">
        <v>8482</v>
      </c>
      <c r="F43" s="565" t="s">
        <v>6512</v>
      </c>
      <c r="G43" s="566" t="s">
        <v>8464</v>
      </c>
      <c r="J43" s="564" t="s">
        <v>8137</v>
      </c>
      <c r="K43" s="565" t="s">
        <v>6514</v>
      </c>
      <c r="L43" s="566"/>
      <c r="N43" s="564" t="s">
        <v>7093</v>
      </c>
      <c r="O43" s="565" t="s">
        <v>6532</v>
      </c>
      <c r="P43" s="566"/>
      <c r="R43" s="564" t="s">
        <v>6641</v>
      </c>
      <c r="S43" s="565" t="s">
        <v>11605</v>
      </c>
      <c r="T43" s="566"/>
      <c r="V43" s="564" t="s">
        <v>6596</v>
      </c>
      <c r="W43" s="565" t="s">
        <v>6547</v>
      </c>
      <c r="X43" s="566"/>
    </row>
    <row r="44" spans="1:24">
      <c r="A44" s="561" t="s">
        <v>8431</v>
      </c>
      <c r="B44" s="562" t="s">
        <v>20327</v>
      </c>
      <c r="C44" s="563" t="s">
        <v>8426</v>
      </c>
      <c r="E44" s="561" t="s">
        <v>8483</v>
      </c>
      <c r="F44" s="562" t="s">
        <v>20327</v>
      </c>
      <c r="G44" s="563"/>
      <c r="J44" s="561" t="s">
        <v>8138</v>
      </c>
      <c r="K44" s="562" t="s">
        <v>4273</v>
      </c>
      <c r="L44" s="563"/>
      <c r="N44" s="561" t="s">
        <v>7094</v>
      </c>
      <c r="O44" s="562" t="s">
        <v>11898</v>
      </c>
      <c r="P44" s="563"/>
      <c r="R44" s="561" t="s">
        <v>6642</v>
      </c>
      <c r="S44" s="562" t="s">
        <v>4273</v>
      </c>
      <c r="T44" s="563"/>
      <c r="V44" s="561" t="s">
        <v>6597</v>
      </c>
      <c r="W44" s="562" t="s">
        <v>11756</v>
      </c>
      <c r="X44" s="563"/>
    </row>
    <row r="45" spans="1:24">
      <c r="A45" s="564" t="s">
        <v>8432</v>
      </c>
      <c r="B45" s="565" t="s">
        <v>20327</v>
      </c>
      <c r="C45" s="566" t="s">
        <v>8426</v>
      </c>
      <c r="E45" s="564" t="s">
        <v>8484</v>
      </c>
      <c r="F45" s="565" t="s">
        <v>20327</v>
      </c>
      <c r="G45" s="566"/>
      <c r="J45" s="564" t="s">
        <v>8139</v>
      </c>
      <c r="K45" s="565" t="s">
        <v>11605</v>
      </c>
      <c r="L45" s="566"/>
      <c r="N45" s="564" t="s">
        <v>7095</v>
      </c>
      <c r="O45" s="565" t="s">
        <v>20419</v>
      </c>
      <c r="P45" s="566"/>
      <c r="R45" s="564" t="s">
        <v>6643</v>
      </c>
      <c r="S45" s="565" t="s">
        <v>20324</v>
      </c>
      <c r="T45" s="566"/>
      <c r="V45" s="564" t="s">
        <v>6598</v>
      </c>
      <c r="W45" s="565" t="s">
        <v>6525</v>
      </c>
      <c r="X45" s="566"/>
    </row>
    <row r="46" spans="1:24">
      <c r="A46" s="561" t="s">
        <v>8433</v>
      </c>
      <c r="B46" s="562" t="s">
        <v>4238</v>
      </c>
      <c r="C46" s="563" t="s">
        <v>8426</v>
      </c>
      <c r="E46" s="561" t="s">
        <v>8485</v>
      </c>
      <c r="F46" s="562" t="s">
        <v>20327</v>
      </c>
      <c r="G46" s="563"/>
      <c r="J46" s="561" t="s">
        <v>8140</v>
      </c>
      <c r="K46" s="562" t="s">
        <v>11914</v>
      </c>
      <c r="L46" s="563"/>
      <c r="N46" s="561" t="s">
        <v>7096</v>
      </c>
      <c r="O46" s="562" t="s">
        <v>6532</v>
      </c>
      <c r="P46" s="563"/>
      <c r="R46" s="561" t="s">
        <v>6644</v>
      </c>
      <c r="S46" s="562" t="s">
        <v>6547</v>
      </c>
      <c r="T46" s="563"/>
      <c r="V46" s="561" t="s">
        <v>6599</v>
      </c>
      <c r="W46" s="562" t="s">
        <v>4238</v>
      </c>
      <c r="X46" s="563"/>
    </row>
    <row r="47" spans="1:24">
      <c r="A47" s="564" t="s">
        <v>8434</v>
      </c>
      <c r="B47" s="565" t="s">
        <v>11756</v>
      </c>
      <c r="C47" s="566" t="s">
        <v>8426</v>
      </c>
      <c r="E47" s="564" t="s">
        <v>8486</v>
      </c>
      <c r="F47" s="565" t="s">
        <v>20372</v>
      </c>
      <c r="G47" s="566" t="s">
        <v>6994</v>
      </c>
      <c r="J47" s="564" t="s">
        <v>8141</v>
      </c>
      <c r="K47" s="565" t="s">
        <v>11914</v>
      </c>
      <c r="L47" s="566"/>
      <c r="N47" s="564" t="s">
        <v>6890</v>
      </c>
      <c r="O47" s="565" t="s">
        <v>20327</v>
      </c>
      <c r="P47" s="566" t="s">
        <v>7097</v>
      </c>
      <c r="R47" s="564" t="s">
        <v>6645</v>
      </c>
      <c r="S47" s="565" t="s">
        <v>4129</v>
      </c>
      <c r="T47" s="566"/>
      <c r="V47" s="564" t="s">
        <v>6600</v>
      </c>
      <c r="W47" s="565" t="s">
        <v>20327</v>
      </c>
      <c r="X47" s="566"/>
    </row>
    <row r="48" spans="1:24">
      <c r="A48" s="561" t="s">
        <v>8435</v>
      </c>
      <c r="B48" s="562" t="s">
        <v>11756</v>
      </c>
      <c r="C48" s="563" t="s">
        <v>8426</v>
      </c>
      <c r="E48" s="561" t="s">
        <v>8487</v>
      </c>
      <c r="F48" s="562" t="s">
        <v>20372</v>
      </c>
      <c r="G48" s="563" t="s">
        <v>6994</v>
      </c>
      <c r="J48" s="561" t="s">
        <v>8142</v>
      </c>
      <c r="K48" s="562" t="s">
        <v>20322</v>
      </c>
      <c r="L48" s="563"/>
      <c r="N48" s="561" t="s">
        <v>7098</v>
      </c>
      <c r="O48" s="562" t="s">
        <v>20327</v>
      </c>
      <c r="P48" s="563" t="s">
        <v>7097</v>
      </c>
      <c r="R48" s="561" t="s">
        <v>6646</v>
      </c>
      <c r="S48" s="562" t="s">
        <v>20324</v>
      </c>
      <c r="T48" s="563"/>
      <c r="V48" s="941" t="s">
        <v>6554</v>
      </c>
      <c r="W48" s="942"/>
      <c r="X48" s="943"/>
    </row>
    <row r="49" spans="1:20">
      <c r="A49" s="564" t="s">
        <v>8436</v>
      </c>
      <c r="B49" s="565" t="s">
        <v>20327</v>
      </c>
      <c r="C49" s="566" t="s">
        <v>8437</v>
      </c>
      <c r="E49" s="564" t="s">
        <v>8488</v>
      </c>
      <c r="F49" s="565" t="s">
        <v>20372</v>
      </c>
      <c r="G49" s="566" t="s">
        <v>6994</v>
      </c>
      <c r="J49" s="564" t="s">
        <v>8143</v>
      </c>
      <c r="K49" s="565" t="s">
        <v>20327</v>
      </c>
      <c r="L49" s="566"/>
      <c r="N49" s="564" t="s">
        <v>7099</v>
      </c>
      <c r="O49" s="565" t="s">
        <v>20327</v>
      </c>
      <c r="P49" s="566" t="s">
        <v>7100</v>
      </c>
      <c r="R49" s="564" t="s">
        <v>6647</v>
      </c>
      <c r="S49" s="565" t="s">
        <v>20324</v>
      </c>
      <c r="T49" s="566"/>
    </row>
    <row r="50" spans="1:20" ht="45" customHeight="1">
      <c r="A50" s="941" t="s">
        <v>6554</v>
      </c>
      <c r="B50" s="942"/>
      <c r="C50" s="943"/>
      <c r="E50" s="561" t="s">
        <v>8489</v>
      </c>
      <c r="F50" s="562" t="s">
        <v>20372</v>
      </c>
      <c r="G50" s="563" t="s">
        <v>6994</v>
      </c>
      <c r="J50" s="561" t="s">
        <v>8144</v>
      </c>
      <c r="K50" s="562" t="s">
        <v>6547</v>
      </c>
      <c r="L50" s="563"/>
      <c r="N50" s="561" t="s">
        <v>7101</v>
      </c>
      <c r="O50" s="562" t="s">
        <v>4918</v>
      </c>
      <c r="P50" s="563"/>
      <c r="R50" s="561" t="s">
        <v>6648</v>
      </c>
      <c r="S50" s="562" t="s">
        <v>20324</v>
      </c>
      <c r="T50" s="563"/>
    </row>
    <row r="51" spans="1:20" ht="15.75">
      <c r="E51" s="564" t="s">
        <v>8490</v>
      </c>
      <c r="F51" s="565" t="s">
        <v>20372</v>
      </c>
      <c r="G51" s="566" t="s">
        <v>6994</v>
      </c>
      <c r="J51" s="944" t="s">
        <v>8145</v>
      </c>
      <c r="K51" s="945"/>
      <c r="L51" s="946"/>
      <c r="N51" s="564" t="s">
        <v>7102</v>
      </c>
      <c r="O51" s="565" t="s">
        <v>20364</v>
      </c>
      <c r="P51" s="566"/>
      <c r="R51" s="564" t="s">
        <v>6649</v>
      </c>
      <c r="S51" s="565" t="s">
        <v>20324</v>
      </c>
      <c r="T51" s="566"/>
    </row>
    <row r="52" spans="1:20">
      <c r="E52" s="561" t="s">
        <v>8491</v>
      </c>
      <c r="F52" s="562" t="s">
        <v>20372</v>
      </c>
      <c r="G52" s="563" t="s">
        <v>6994</v>
      </c>
      <c r="J52" s="561" t="s">
        <v>8146</v>
      </c>
      <c r="K52" s="562" t="s">
        <v>20327</v>
      </c>
      <c r="L52" s="563"/>
      <c r="N52" s="561" t="s">
        <v>7103</v>
      </c>
      <c r="O52" s="562" t="s">
        <v>20363</v>
      </c>
      <c r="P52" s="563"/>
      <c r="R52" s="561" t="s">
        <v>6650</v>
      </c>
      <c r="S52" s="562" t="s">
        <v>20324</v>
      </c>
      <c r="T52" s="563"/>
    </row>
    <row r="53" spans="1:20">
      <c r="E53" s="564" t="s">
        <v>8492</v>
      </c>
      <c r="F53" s="565" t="s">
        <v>20372</v>
      </c>
      <c r="G53" s="566" t="s">
        <v>6994</v>
      </c>
      <c r="J53" s="564" t="s">
        <v>8147</v>
      </c>
      <c r="K53" s="565" t="s">
        <v>6510</v>
      </c>
      <c r="L53" s="566"/>
      <c r="N53" s="564" t="s">
        <v>7104</v>
      </c>
      <c r="O53" s="565" t="s">
        <v>4238</v>
      </c>
      <c r="P53" s="566" t="s">
        <v>7105</v>
      </c>
      <c r="R53" s="564" t="s">
        <v>6651</v>
      </c>
      <c r="S53" s="565" t="s">
        <v>20324</v>
      </c>
      <c r="T53" s="566"/>
    </row>
    <row r="54" spans="1:20">
      <c r="E54" s="561" t="s">
        <v>8493</v>
      </c>
      <c r="F54" s="562" t="s">
        <v>20327</v>
      </c>
      <c r="G54" s="563" t="s">
        <v>6994</v>
      </c>
      <c r="J54" s="561" t="s">
        <v>8148</v>
      </c>
      <c r="K54" s="562" t="s">
        <v>20341</v>
      </c>
      <c r="L54" s="563"/>
      <c r="N54" s="561" t="s">
        <v>7106</v>
      </c>
      <c r="O54" s="562" t="s">
        <v>4273</v>
      </c>
      <c r="P54" s="563"/>
      <c r="R54" s="561" t="s">
        <v>6652</v>
      </c>
      <c r="S54" s="562" t="s">
        <v>20324</v>
      </c>
      <c r="T54" s="563"/>
    </row>
    <row r="55" spans="1:20">
      <c r="E55" s="564" t="s">
        <v>8494</v>
      </c>
      <c r="F55" s="565" t="s">
        <v>20372</v>
      </c>
      <c r="G55" s="566" t="s">
        <v>6994</v>
      </c>
      <c r="J55" s="564" t="s">
        <v>8149</v>
      </c>
      <c r="K55" s="565" t="s">
        <v>6510</v>
      </c>
      <c r="L55" s="566"/>
      <c r="N55" s="564" t="s">
        <v>7107</v>
      </c>
      <c r="O55" s="565" t="s">
        <v>4268</v>
      </c>
      <c r="P55" s="566"/>
      <c r="R55" s="564" t="s">
        <v>6653</v>
      </c>
      <c r="S55" s="565" t="s">
        <v>20324</v>
      </c>
      <c r="T55" s="566"/>
    </row>
    <row r="56" spans="1:20">
      <c r="E56" s="561" t="s">
        <v>8495</v>
      </c>
      <c r="F56" s="562" t="s">
        <v>20372</v>
      </c>
      <c r="G56" s="563" t="s">
        <v>6994</v>
      </c>
      <c r="J56" s="561" t="s">
        <v>8150</v>
      </c>
      <c r="K56" s="562" t="s">
        <v>20386</v>
      </c>
      <c r="L56" s="563"/>
      <c r="N56" s="561" t="s">
        <v>7108</v>
      </c>
      <c r="O56" s="562" t="s">
        <v>4238</v>
      </c>
      <c r="P56" s="563" t="s">
        <v>7105</v>
      </c>
      <c r="R56" s="561" t="s">
        <v>6654</v>
      </c>
      <c r="S56" s="562" t="s">
        <v>20324</v>
      </c>
      <c r="T56" s="563"/>
    </row>
    <row r="57" spans="1:20">
      <c r="E57" s="564" t="s">
        <v>8496</v>
      </c>
      <c r="F57" s="565" t="s">
        <v>11898</v>
      </c>
      <c r="G57" s="566" t="s">
        <v>7227</v>
      </c>
      <c r="J57" s="564" t="s">
        <v>8151</v>
      </c>
      <c r="K57" s="565" t="s">
        <v>20387</v>
      </c>
      <c r="L57" s="566"/>
      <c r="N57" s="564" t="s">
        <v>7109</v>
      </c>
      <c r="O57" s="565" t="s">
        <v>4918</v>
      </c>
      <c r="P57" s="566" t="s">
        <v>7110</v>
      </c>
      <c r="R57" s="564" t="s">
        <v>6655</v>
      </c>
      <c r="S57" s="565" t="s">
        <v>20324</v>
      </c>
      <c r="T57" s="566"/>
    </row>
    <row r="58" spans="1:20">
      <c r="E58" s="561" t="s">
        <v>8497</v>
      </c>
      <c r="F58" s="562" t="s">
        <v>20363</v>
      </c>
      <c r="G58" s="563" t="s">
        <v>7227</v>
      </c>
      <c r="J58" s="561" t="s">
        <v>8152</v>
      </c>
      <c r="K58" s="562" t="s">
        <v>11605</v>
      </c>
      <c r="L58" s="563"/>
      <c r="N58" s="561" t="s">
        <v>7111</v>
      </c>
      <c r="O58" s="562" t="s">
        <v>4918</v>
      </c>
      <c r="P58" s="563" t="s">
        <v>7110</v>
      </c>
      <c r="R58" s="561" t="s">
        <v>6656</v>
      </c>
      <c r="S58" s="562" t="s">
        <v>20324</v>
      </c>
      <c r="T58" s="563"/>
    </row>
    <row r="59" spans="1:20">
      <c r="E59" s="564" t="s">
        <v>8498</v>
      </c>
      <c r="F59" s="565" t="s">
        <v>20329</v>
      </c>
      <c r="G59" s="566"/>
      <c r="J59" s="564" t="s">
        <v>8153</v>
      </c>
      <c r="K59" s="565" t="s">
        <v>11914</v>
      </c>
      <c r="L59" s="566"/>
      <c r="N59" s="564" t="s">
        <v>7112</v>
      </c>
      <c r="O59" s="565" t="s">
        <v>4918</v>
      </c>
      <c r="P59" s="566" t="s">
        <v>7110</v>
      </c>
      <c r="R59" s="564" t="s">
        <v>6657</v>
      </c>
      <c r="S59" s="565" t="s">
        <v>20324</v>
      </c>
      <c r="T59" s="566"/>
    </row>
    <row r="60" spans="1:20">
      <c r="E60" s="561" t="s">
        <v>2631</v>
      </c>
      <c r="F60" s="562" t="s">
        <v>4273</v>
      </c>
      <c r="G60" s="563"/>
      <c r="J60" s="561" t="s">
        <v>8154</v>
      </c>
      <c r="K60" s="562" t="s">
        <v>4238</v>
      </c>
      <c r="L60" s="563"/>
      <c r="N60" s="561" t="s">
        <v>7113</v>
      </c>
      <c r="O60" s="562" t="s">
        <v>11756</v>
      </c>
      <c r="P60" s="563"/>
      <c r="R60" s="561" t="s">
        <v>6658</v>
      </c>
      <c r="S60" s="562" t="s">
        <v>20324</v>
      </c>
      <c r="T60" s="563"/>
    </row>
    <row r="61" spans="1:20">
      <c r="E61" s="564" t="s">
        <v>8499</v>
      </c>
      <c r="F61" s="565" t="s">
        <v>20372</v>
      </c>
      <c r="G61" s="566" t="s">
        <v>6994</v>
      </c>
      <c r="J61" s="564" t="s">
        <v>8155</v>
      </c>
      <c r="K61" s="565" t="s">
        <v>11914</v>
      </c>
      <c r="L61" s="566"/>
      <c r="N61" s="564" t="s">
        <v>7114</v>
      </c>
      <c r="O61" s="565" t="s">
        <v>20327</v>
      </c>
      <c r="P61" s="566"/>
      <c r="R61" s="564" t="s">
        <v>6659</v>
      </c>
      <c r="S61" s="565" t="s">
        <v>20324</v>
      </c>
      <c r="T61" s="566"/>
    </row>
    <row r="62" spans="1:20">
      <c r="E62" s="561" t="s">
        <v>8500</v>
      </c>
      <c r="F62" s="562" t="s">
        <v>20372</v>
      </c>
      <c r="G62" s="563" t="s">
        <v>6994</v>
      </c>
      <c r="J62" s="561" t="s">
        <v>8156</v>
      </c>
      <c r="K62" s="562" t="s">
        <v>6547</v>
      </c>
      <c r="L62" s="563"/>
      <c r="N62" s="561" t="s">
        <v>7115</v>
      </c>
      <c r="O62" s="562" t="s">
        <v>6510</v>
      </c>
      <c r="P62" s="563"/>
      <c r="R62" s="561" t="s">
        <v>6660</v>
      </c>
      <c r="S62" s="562" t="s">
        <v>20324</v>
      </c>
      <c r="T62" s="563"/>
    </row>
    <row r="63" spans="1:20">
      <c r="E63" s="564" t="s">
        <v>8501</v>
      </c>
      <c r="F63" s="565" t="s">
        <v>20372</v>
      </c>
      <c r="G63" s="566" t="s">
        <v>6994</v>
      </c>
      <c r="J63" s="564" t="s">
        <v>8157</v>
      </c>
      <c r="K63" s="565" t="s">
        <v>20322</v>
      </c>
      <c r="L63" s="566"/>
      <c r="N63" s="564" t="s">
        <v>7116</v>
      </c>
      <c r="O63" s="565" t="s">
        <v>16025</v>
      </c>
      <c r="P63" s="566"/>
      <c r="R63" s="564" t="s">
        <v>6661</v>
      </c>
      <c r="S63" s="565" t="s">
        <v>20324</v>
      </c>
      <c r="T63" s="566"/>
    </row>
    <row r="64" spans="1:20">
      <c r="E64" s="561" t="s">
        <v>8502</v>
      </c>
      <c r="F64" s="562" t="s">
        <v>20372</v>
      </c>
      <c r="G64" s="563" t="s">
        <v>6994</v>
      </c>
      <c r="J64" s="561" t="s">
        <v>8158</v>
      </c>
      <c r="K64" s="562" t="s">
        <v>6547</v>
      </c>
      <c r="L64" s="563"/>
      <c r="N64" s="561" t="s">
        <v>7117</v>
      </c>
      <c r="O64" s="562" t="s">
        <v>6512</v>
      </c>
      <c r="P64" s="563"/>
      <c r="R64" s="561" t="s">
        <v>6662</v>
      </c>
      <c r="S64" s="562" t="s">
        <v>20324</v>
      </c>
      <c r="T64" s="563"/>
    </row>
    <row r="65" spans="5:20">
      <c r="E65" s="564" t="s">
        <v>8503</v>
      </c>
      <c r="F65" s="565" t="s">
        <v>20373</v>
      </c>
      <c r="G65" s="566" t="s">
        <v>6994</v>
      </c>
      <c r="J65" s="564" t="s">
        <v>8159</v>
      </c>
      <c r="K65" s="565" t="s">
        <v>20327</v>
      </c>
      <c r="L65" s="566"/>
      <c r="N65" s="564" t="s">
        <v>7118</v>
      </c>
      <c r="O65" s="565" t="s">
        <v>6525</v>
      </c>
      <c r="P65" s="566"/>
      <c r="R65" s="564" t="s">
        <v>6663</v>
      </c>
      <c r="S65" s="565" t="s">
        <v>20324</v>
      </c>
      <c r="T65" s="566"/>
    </row>
    <row r="66" spans="5:20" ht="45" customHeight="1">
      <c r="E66" s="941" t="s">
        <v>6554</v>
      </c>
      <c r="F66" s="942"/>
      <c r="G66" s="943"/>
      <c r="J66" s="561" t="s">
        <v>8160</v>
      </c>
      <c r="K66" s="562" t="s">
        <v>11756</v>
      </c>
      <c r="L66" s="563"/>
      <c r="N66" s="561" t="s">
        <v>7119</v>
      </c>
      <c r="O66" s="562" t="s">
        <v>6532</v>
      </c>
      <c r="P66" s="563"/>
      <c r="R66" s="561" t="s">
        <v>6664</v>
      </c>
      <c r="S66" s="562" t="s">
        <v>20324</v>
      </c>
      <c r="T66" s="563"/>
    </row>
    <row r="67" spans="5:20">
      <c r="J67" s="564" t="s">
        <v>8161</v>
      </c>
      <c r="K67" s="565" t="s">
        <v>20328</v>
      </c>
      <c r="L67" s="566"/>
      <c r="N67" s="564" t="s">
        <v>7120</v>
      </c>
      <c r="O67" s="565" t="s">
        <v>6547</v>
      </c>
      <c r="P67" s="566"/>
      <c r="R67" s="564" t="s">
        <v>6665</v>
      </c>
      <c r="S67" s="565" t="s">
        <v>20324</v>
      </c>
      <c r="T67" s="566"/>
    </row>
    <row r="68" spans="5:20">
      <c r="J68" s="561" t="s">
        <v>8162</v>
      </c>
      <c r="K68" s="562" t="s">
        <v>4238</v>
      </c>
      <c r="L68" s="563"/>
      <c r="N68" s="561" t="s">
        <v>7121</v>
      </c>
      <c r="O68" s="562" t="s">
        <v>4273</v>
      </c>
      <c r="P68" s="563"/>
      <c r="R68" s="561" t="s">
        <v>6666</v>
      </c>
      <c r="S68" s="562" t="s">
        <v>11605</v>
      </c>
      <c r="T68" s="563"/>
    </row>
    <row r="69" spans="5:20">
      <c r="J69" s="564" t="s">
        <v>8163</v>
      </c>
      <c r="K69" s="565" t="s">
        <v>20338</v>
      </c>
      <c r="L69" s="566"/>
      <c r="N69" s="564" t="s">
        <v>7122</v>
      </c>
      <c r="O69" s="565" t="s">
        <v>20363</v>
      </c>
      <c r="P69" s="566"/>
      <c r="R69" s="564" t="s">
        <v>6667</v>
      </c>
      <c r="S69" s="565" t="s">
        <v>11605</v>
      </c>
      <c r="T69" s="566"/>
    </row>
    <row r="70" spans="5:20">
      <c r="J70" s="561" t="s">
        <v>8164</v>
      </c>
      <c r="K70" s="562" t="s">
        <v>4260</v>
      </c>
      <c r="L70" s="563"/>
      <c r="N70" s="561" t="s">
        <v>7123</v>
      </c>
      <c r="O70" s="562" t="s">
        <v>4273</v>
      </c>
      <c r="P70" s="563"/>
      <c r="R70" s="561" t="s">
        <v>6668</v>
      </c>
      <c r="S70" s="562" t="s">
        <v>20327</v>
      </c>
      <c r="T70" s="563"/>
    </row>
    <row r="71" spans="5:20">
      <c r="J71" s="564" t="s">
        <v>8165</v>
      </c>
      <c r="K71" s="565" t="s">
        <v>11605</v>
      </c>
      <c r="L71" s="566"/>
      <c r="N71" s="564" t="s">
        <v>7124</v>
      </c>
      <c r="O71" s="565" t="s">
        <v>20327</v>
      </c>
      <c r="P71" s="566" t="s">
        <v>7097</v>
      </c>
      <c r="R71" s="564" t="s">
        <v>6669</v>
      </c>
      <c r="S71" s="565" t="s">
        <v>11605</v>
      </c>
      <c r="T71" s="566"/>
    </row>
    <row r="72" spans="5:20">
      <c r="J72" s="561" t="s">
        <v>8166</v>
      </c>
      <c r="K72" s="562" t="s">
        <v>4273</v>
      </c>
      <c r="L72" s="563"/>
      <c r="N72" s="561" t="s">
        <v>7125</v>
      </c>
      <c r="O72" s="562" t="s">
        <v>4245</v>
      </c>
      <c r="P72" s="563"/>
      <c r="R72" s="561" t="s">
        <v>6670</v>
      </c>
      <c r="S72" s="562" t="s">
        <v>11605</v>
      </c>
      <c r="T72" s="563"/>
    </row>
    <row r="73" spans="5:20">
      <c r="J73" s="564" t="s">
        <v>8167</v>
      </c>
      <c r="K73" s="565" t="s">
        <v>20322</v>
      </c>
      <c r="L73" s="566"/>
      <c r="N73" s="564" t="s">
        <v>7126</v>
      </c>
      <c r="O73" s="565" t="s">
        <v>4918</v>
      </c>
      <c r="P73" s="566"/>
      <c r="R73" s="564" t="s">
        <v>6671</v>
      </c>
      <c r="S73" s="565" t="s">
        <v>11605</v>
      </c>
      <c r="T73" s="566"/>
    </row>
    <row r="74" spans="5:20">
      <c r="J74" s="561" t="s">
        <v>8168</v>
      </c>
      <c r="K74" s="562" t="s">
        <v>4238</v>
      </c>
      <c r="L74" s="563"/>
      <c r="N74" s="561" t="s">
        <v>7127</v>
      </c>
      <c r="O74" s="562" t="s">
        <v>20364</v>
      </c>
      <c r="P74" s="563"/>
      <c r="R74" s="561" t="s">
        <v>6672</v>
      </c>
      <c r="S74" s="562" t="s">
        <v>11605</v>
      </c>
      <c r="T74" s="563"/>
    </row>
    <row r="75" spans="5:20">
      <c r="J75" s="564" t="s">
        <v>8169</v>
      </c>
      <c r="K75" s="565" t="s">
        <v>6547</v>
      </c>
      <c r="L75" s="566"/>
      <c r="N75" s="564" t="s">
        <v>7128</v>
      </c>
      <c r="O75" s="565" t="s">
        <v>6547</v>
      </c>
      <c r="P75" s="566"/>
      <c r="R75" s="564" t="s">
        <v>6673</v>
      </c>
      <c r="S75" s="565" t="s">
        <v>11605</v>
      </c>
      <c r="T75" s="566"/>
    </row>
    <row r="76" spans="5:20">
      <c r="J76" s="561" t="s">
        <v>8170</v>
      </c>
      <c r="K76" s="562" t="s">
        <v>11756</v>
      </c>
      <c r="L76" s="563"/>
      <c r="N76" s="561" t="s">
        <v>7129</v>
      </c>
      <c r="O76" s="562" t="s">
        <v>6510</v>
      </c>
      <c r="P76" s="563"/>
      <c r="R76" s="561" t="s">
        <v>6674</v>
      </c>
      <c r="S76" s="562" t="s">
        <v>11605</v>
      </c>
      <c r="T76" s="563"/>
    </row>
    <row r="77" spans="5:20">
      <c r="J77" s="564" t="s">
        <v>8171</v>
      </c>
      <c r="K77" s="565" t="s">
        <v>16025</v>
      </c>
      <c r="L77" s="566"/>
      <c r="N77" s="564" t="s">
        <v>7130</v>
      </c>
      <c r="O77" s="565" t="s">
        <v>6525</v>
      </c>
      <c r="P77" s="566"/>
      <c r="R77" s="564" t="s">
        <v>6675</v>
      </c>
      <c r="S77" s="565" t="s">
        <v>11605</v>
      </c>
      <c r="T77" s="566"/>
    </row>
    <row r="78" spans="5:20">
      <c r="J78" s="561" t="s">
        <v>8172</v>
      </c>
      <c r="K78" s="562" t="s">
        <v>20322</v>
      </c>
      <c r="L78" s="563"/>
      <c r="N78" s="561" t="s">
        <v>7131</v>
      </c>
      <c r="O78" s="562" t="s">
        <v>6532</v>
      </c>
      <c r="P78" s="563"/>
      <c r="R78" s="561" t="s">
        <v>6676</v>
      </c>
      <c r="S78" s="562" t="s">
        <v>11605</v>
      </c>
      <c r="T78" s="563"/>
    </row>
    <row r="79" spans="5:20" ht="18">
      <c r="J79" s="564" t="s">
        <v>20388</v>
      </c>
      <c r="K79" s="565" t="s">
        <v>20327</v>
      </c>
      <c r="L79" s="566"/>
      <c r="N79" s="564" t="s">
        <v>7132</v>
      </c>
      <c r="O79" s="565" t="s">
        <v>11756</v>
      </c>
      <c r="P79" s="566"/>
      <c r="R79" s="564" t="s">
        <v>6677</v>
      </c>
      <c r="S79" s="565" t="s">
        <v>11605</v>
      </c>
      <c r="T79" s="566"/>
    </row>
    <row r="80" spans="5:20" ht="18">
      <c r="J80" s="561" t="s">
        <v>20389</v>
      </c>
      <c r="K80" s="562" t="s">
        <v>6547</v>
      </c>
      <c r="L80" s="563"/>
      <c r="N80" s="561" t="s">
        <v>7133</v>
      </c>
      <c r="O80" s="562" t="s">
        <v>11717</v>
      </c>
      <c r="P80" s="563"/>
      <c r="R80" s="561" t="s">
        <v>6678</v>
      </c>
      <c r="S80" s="562" t="s">
        <v>11605</v>
      </c>
      <c r="T80" s="563"/>
    </row>
    <row r="81" spans="10:20" ht="18">
      <c r="J81" s="564" t="s">
        <v>20390</v>
      </c>
      <c r="K81" s="565" t="s">
        <v>4918</v>
      </c>
      <c r="L81" s="566"/>
      <c r="N81" s="564" t="s">
        <v>7134</v>
      </c>
      <c r="O81" s="565" t="s">
        <v>6510</v>
      </c>
      <c r="P81" s="566"/>
      <c r="R81" s="564" t="s">
        <v>6679</v>
      </c>
      <c r="S81" s="565" t="s">
        <v>11605</v>
      </c>
      <c r="T81" s="566"/>
    </row>
    <row r="82" spans="10:20" ht="18">
      <c r="J82" s="561" t="s">
        <v>20391</v>
      </c>
      <c r="K82" s="562" t="s">
        <v>6532</v>
      </c>
      <c r="L82" s="563"/>
      <c r="N82" s="561" t="s">
        <v>7135</v>
      </c>
      <c r="O82" s="562" t="s">
        <v>20327</v>
      </c>
      <c r="P82" s="563"/>
      <c r="R82" s="561" t="s">
        <v>6680</v>
      </c>
      <c r="S82" s="562" t="s">
        <v>11605</v>
      </c>
      <c r="T82" s="563"/>
    </row>
    <row r="83" spans="10:20">
      <c r="J83" s="564" t="s">
        <v>8177</v>
      </c>
      <c r="K83" s="565" t="s">
        <v>20322</v>
      </c>
      <c r="L83" s="566"/>
      <c r="N83" s="564" t="s">
        <v>7136</v>
      </c>
      <c r="O83" s="565" t="s">
        <v>11756</v>
      </c>
      <c r="P83" s="566"/>
      <c r="R83" s="564" t="s">
        <v>6681</v>
      </c>
      <c r="S83" s="565" t="s">
        <v>11605</v>
      </c>
      <c r="T83" s="566"/>
    </row>
    <row r="84" spans="10:20">
      <c r="J84" s="561" t="s">
        <v>8178</v>
      </c>
      <c r="K84" s="562" t="s">
        <v>11756</v>
      </c>
      <c r="L84" s="563"/>
      <c r="N84" s="561" t="s">
        <v>7137</v>
      </c>
      <c r="O84" s="562" t="s">
        <v>6547</v>
      </c>
      <c r="P84" s="563"/>
      <c r="R84" s="561" t="s">
        <v>6682</v>
      </c>
      <c r="S84" s="562" t="s">
        <v>11605</v>
      </c>
      <c r="T84" s="563"/>
    </row>
    <row r="85" spans="10:20">
      <c r="J85" s="564" t="s">
        <v>8179</v>
      </c>
      <c r="K85" s="565" t="s">
        <v>11914</v>
      </c>
      <c r="L85" s="566"/>
      <c r="N85" s="564" t="s">
        <v>7138</v>
      </c>
      <c r="O85" s="565" t="s">
        <v>11914</v>
      </c>
      <c r="P85" s="566"/>
      <c r="R85" s="564" t="s">
        <v>6683</v>
      </c>
      <c r="S85" s="565" t="s">
        <v>11605</v>
      </c>
      <c r="T85" s="566"/>
    </row>
    <row r="86" spans="10:20">
      <c r="J86" s="561" t="s">
        <v>8180</v>
      </c>
      <c r="K86" s="562" t="s">
        <v>20324</v>
      </c>
      <c r="L86" s="563"/>
      <c r="N86" s="561" t="s">
        <v>7139</v>
      </c>
      <c r="O86" s="562" t="s">
        <v>11756</v>
      </c>
      <c r="P86" s="563"/>
      <c r="R86" s="561" t="s">
        <v>6684</v>
      </c>
      <c r="S86" s="562" t="s">
        <v>11605</v>
      </c>
      <c r="T86" s="563"/>
    </row>
    <row r="87" spans="10:20">
      <c r="J87" s="564" t="s">
        <v>8181</v>
      </c>
      <c r="K87" s="565" t="s">
        <v>20322</v>
      </c>
      <c r="L87" s="566"/>
      <c r="N87" s="564" t="s">
        <v>7140</v>
      </c>
      <c r="O87" s="565" t="s">
        <v>20322</v>
      </c>
      <c r="P87" s="566"/>
      <c r="R87" s="564" t="s">
        <v>6685</v>
      </c>
      <c r="S87" s="565" t="s">
        <v>11605</v>
      </c>
      <c r="T87" s="566"/>
    </row>
    <row r="88" spans="10:20">
      <c r="J88" s="561" t="s">
        <v>8182</v>
      </c>
      <c r="K88" s="562" t="s">
        <v>11756</v>
      </c>
      <c r="L88" s="563"/>
      <c r="N88" s="561" t="s">
        <v>7141</v>
      </c>
      <c r="O88" s="562" t="s">
        <v>11716</v>
      </c>
      <c r="P88" s="563"/>
      <c r="R88" s="561" t="s">
        <v>6686</v>
      </c>
      <c r="S88" s="562" t="s">
        <v>11605</v>
      </c>
      <c r="T88" s="563"/>
    </row>
    <row r="89" spans="10:20">
      <c r="J89" s="564" t="s">
        <v>8183</v>
      </c>
      <c r="K89" s="565" t="s">
        <v>11914</v>
      </c>
      <c r="L89" s="566"/>
      <c r="N89" s="564" t="s">
        <v>7142</v>
      </c>
      <c r="O89" s="565" t="s">
        <v>4193</v>
      </c>
      <c r="P89" s="566"/>
      <c r="R89" s="564" t="s">
        <v>6687</v>
      </c>
      <c r="S89" s="565" t="s">
        <v>4273</v>
      </c>
      <c r="T89" s="566"/>
    </row>
    <row r="90" spans="10:20">
      <c r="J90" s="561" t="s">
        <v>8184</v>
      </c>
      <c r="K90" s="562" t="s">
        <v>20324</v>
      </c>
      <c r="L90" s="563"/>
      <c r="N90" s="561" t="s">
        <v>7143</v>
      </c>
      <c r="O90" s="562" t="s">
        <v>4260</v>
      </c>
      <c r="P90" s="563"/>
      <c r="R90" s="561" t="s">
        <v>6688</v>
      </c>
      <c r="S90" s="562" t="s">
        <v>4273</v>
      </c>
      <c r="T90" s="563"/>
    </row>
    <row r="91" spans="10:20">
      <c r="J91" s="564" t="s">
        <v>8185</v>
      </c>
      <c r="K91" s="565" t="s">
        <v>20344</v>
      </c>
      <c r="L91" s="566"/>
      <c r="N91" s="564" t="s">
        <v>7144</v>
      </c>
      <c r="O91" s="565" t="s">
        <v>11756</v>
      </c>
      <c r="P91" s="566"/>
      <c r="R91" s="564" t="s">
        <v>6689</v>
      </c>
      <c r="S91" s="565" t="s">
        <v>11605</v>
      </c>
      <c r="T91" s="566"/>
    </row>
    <row r="92" spans="10:20">
      <c r="J92" s="561" t="s">
        <v>8186</v>
      </c>
      <c r="K92" s="562" t="s">
        <v>20365</v>
      </c>
      <c r="L92" s="563"/>
      <c r="N92" s="561" t="s">
        <v>7145</v>
      </c>
      <c r="O92" s="562" t="s">
        <v>11756</v>
      </c>
      <c r="P92" s="563"/>
      <c r="R92" s="561" t="s">
        <v>6690</v>
      </c>
      <c r="S92" s="562" t="s">
        <v>15676</v>
      </c>
      <c r="T92" s="563"/>
    </row>
    <row r="93" spans="10:20">
      <c r="J93" s="564" t="s">
        <v>8187</v>
      </c>
      <c r="K93" s="565" t="s">
        <v>20329</v>
      </c>
      <c r="L93" s="566"/>
      <c r="N93" s="564" t="s">
        <v>7146</v>
      </c>
      <c r="O93" s="565" t="s">
        <v>20327</v>
      </c>
      <c r="P93" s="566"/>
      <c r="R93" s="564" t="s">
        <v>6691</v>
      </c>
      <c r="S93" s="565" t="s">
        <v>4273</v>
      </c>
      <c r="T93" s="566"/>
    </row>
    <row r="94" spans="10:20">
      <c r="J94" s="561" t="s">
        <v>8188</v>
      </c>
      <c r="K94" s="562" t="s">
        <v>11756</v>
      </c>
      <c r="L94" s="563"/>
      <c r="N94" s="561" t="s">
        <v>7147</v>
      </c>
      <c r="O94" s="562" t="s">
        <v>20327</v>
      </c>
      <c r="P94" s="563"/>
      <c r="R94" s="561" t="s">
        <v>6692</v>
      </c>
      <c r="S94" s="562" t="s">
        <v>4260</v>
      </c>
      <c r="T94" s="563"/>
    </row>
    <row r="95" spans="10:20">
      <c r="J95" s="564" t="s">
        <v>8189</v>
      </c>
      <c r="K95" s="565" t="s">
        <v>6514</v>
      </c>
      <c r="L95" s="566"/>
      <c r="N95" s="564" t="s">
        <v>7148</v>
      </c>
      <c r="O95" s="565" t="s">
        <v>4918</v>
      </c>
      <c r="P95" s="566"/>
      <c r="R95" s="564" t="s">
        <v>6693</v>
      </c>
      <c r="S95" s="565" t="s">
        <v>4238</v>
      </c>
      <c r="T95" s="566"/>
    </row>
    <row r="96" spans="10:20">
      <c r="J96" s="561" t="s">
        <v>8190</v>
      </c>
      <c r="K96" s="562" t="s">
        <v>6525</v>
      </c>
      <c r="L96" s="563"/>
      <c r="N96" s="561" t="s">
        <v>7149</v>
      </c>
      <c r="O96" s="562" t="s">
        <v>6510</v>
      </c>
      <c r="P96" s="563"/>
      <c r="R96" s="561" t="s">
        <v>6694</v>
      </c>
      <c r="S96" s="562" t="s">
        <v>20324</v>
      </c>
      <c r="T96" s="563"/>
    </row>
    <row r="97" spans="10:20">
      <c r="J97" s="564" t="s">
        <v>8191</v>
      </c>
      <c r="K97" s="565" t="s">
        <v>6512</v>
      </c>
      <c r="L97" s="566"/>
      <c r="N97" s="564" t="s">
        <v>7150</v>
      </c>
      <c r="O97" s="565" t="s">
        <v>4273</v>
      </c>
      <c r="P97" s="566"/>
      <c r="R97" s="564" t="s">
        <v>6695</v>
      </c>
      <c r="S97" s="565" t="s">
        <v>4273</v>
      </c>
      <c r="T97" s="566"/>
    </row>
    <row r="98" spans="10:20">
      <c r="J98" s="561" t="s">
        <v>8192</v>
      </c>
      <c r="K98" s="562" t="s">
        <v>20327</v>
      </c>
      <c r="L98" s="563"/>
      <c r="N98" s="561" t="s">
        <v>7151</v>
      </c>
      <c r="O98" s="562" t="s">
        <v>20421</v>
      </c>
      <c r="P98" s="563" t="s">
        <v>7152</v>
      </c>
      <c r="R98" s="561" t="s">
        <v>6696</v>
      </c>
      <c r="S98" s="562" t="s">
        <v>20338</v>
      </c>
      <c r="T98" s="563"/>
    </row>
    <row r="99" spans="10:20">
      <c r="J99" s="564" t="s">
        <v>8193</v>
      </c>
      <c r="K99" s="565" t="s">
        <v>20329</v>
      </c>
      <c r="L99" s="566"/>
      <c r="N99" s="564" t="s">
        <v>7153</v>
      </c>
      <c r="O99" s="565" t="s">
        <v>4273</v>
      </c>
      <c r="P99" s="566"/>
      <c r="R99" s="564" t="s">
        <v>6697</v>
      </c>
      <c r="S99" s="565" t="s">
        <v>4160</v>
      </c>
      <c r="T99" s="566"/>
    </row>
    <row r="100" spans="10:20">
      <c r="J100" s="561" t="s">
        <v>8194</v>
      </c>
      <c r="K100" s="562" t="s">
        <v>6514</v>
      </c>
      <c r="L100" s="563"/>
      <c r="N100" s="561" t="s">
        <v>7154</v>
      </c>
      <c r="O100" s="562" t="s">
        <v>4238</v>
      </c>
      <c r="P100" s="563"/>
      <c r="R100" s="561" t="s">
        <v>6698</v>
      </c>
      <c r="S100" s="562" t="s">
        <v>20424</v>
      </c>
      <c r="T100" s="563"/>
    </row>
    <row r="101" spans="10:20">
      <c r="J101" s="564" t="s">
        <v>8195</v>
      </c>
      <c r="K101" s="565" t="s">
        <v>16025</v>
      </c>
      <c r="L101" s="566"/>
      <c r="N101" s="564" t="s">
        <v>7155</v>
      </c>
      <c r="O101" s="565" t="s">
        <v>4129</v>
      </c>
      <c r="P101" s="566"/>
      <c r="R101" s="564" t="s">
        <v>6699</v>
      </c>
      <c r="S101" s="565" t="s">
        <v>20419</v>
      </c>
      <c r="T101" s="566"/>
    </row>
    <row r="102" spans="10:20">
      <c r="J102" s="561" t="s">
        <v>8196</v>
      </c>
      <c r="K102" s="562" t="s">
        <v>6547</v>
      </c>
      <c r="L102" s="563"/>
      <c r="N102" s="561" t="s">
        <v>7156</v>
      </c>
      <c r="O102" s="562" t="s">
        <v>6510</v>
      </c>
      <c r="P102" s="563"/>
      <c r="R102" s="561" t="s">
        <v>6700</v>
      </c>
      <c r="S102" s="562" t="s">
        <v>6532</v>
      </c>
      <c r="T102" s="563"/>
    </row>
    <row r="103" spans="10:20" ht="18">
      <c r="J103" s="564" t="s">
        <v>20392</v>
      </c>
      <c r="K103" s="565" t="s">
        <v>4918</v>
      </c>
      <c r="L103" s="566"/>
      <c r="N103" s="564" t="s">
        <v>4482</v>
      </c>
      <c r="O103" s="565" t="s">
        <v>11605</v>
      </c>
      <c r="P103" s="566"/>
      <c r="R103" s="564" t="s">
        <v>6701</v>
      </c>
      <c r="S103" s="565" t="s">
        <v>4918</v>
      </c>
      <c r="T103" s="566"/>
    </row>
    <row r="104" spans="10:20" ht="18">
      <c r="J104" s="561" t="s">
        <v>20393</v>
      </c>
      <c r="K104" s="562" t="s">
        <v>20394</v>
      </c>
      <c r="L104" s="563"/>
      <c r="N104" s="561" t="s">
        <v>7157</v>
      </c>
      <c r="O104" s="562" t="s">
        <v>20327</v>
      </c>
      <c r="P104" s="563"/>
      <c r="R104" s="561" t="s">
        <v>6702</v>
      </c>
      <c r="S104" s="562" t="s">
        <v>11914</v>
      </c>
      <c r="T104" s="563"/>
    </row>
    <row r="105" spans="10:20" ht="18">
      <c r="J105" s="564" t="s">
        <v>20395</v>
      </c>
      <c r="K105" s="565" t="s">
        <v>20364</v>
      </c>
      <c r="L105" s="566"/>
      <c r="N105" s="564" t="s">
        <v>7158</v>
      </c>
      <c r="O105" s="565" t="s">
        <v>6514</v>
      </c>
      <c r="P105" s="566"/>
      <c r="R105" s="564" t="s">
        <v>6703</v>
      </c>
      <c r="S105" s="565" t="s">
        <v>11914</v>
      </c>
      <c r="T105" s="566"/>
    </row>
    <row r="106" spans="10:20">
      <c r="J106" s="561" t="s">
        <v>8200</v>
      </c>
      <c r="K106" s="562" t="s">
        <v>6532</v>
      </c>
      <c r="L106" s="563"/>
      <c r="N106" s="561" t="s">
        <v>7159</v>
      </c>
      <c r="O106" s="562" t="s">
        <v>6525</v>
      </c>
      <c r="P106" s="563"/>
      <c r="R106" s="561" t="s">
        <v>6704</v>
      </c>
      <c r="S106" s="562" t="s">
        <v>11756</v>
      </c>
      <c r="T106" s="563"/>
    </row>
    <row r="107" spans="10:20">
      <c r="J107" s="564" t="s">
        <v>8201</v>
      </c>
      <c r="K107" s="565" t="s">
        <v>4238</v>
      </c>
      <c r="L107" s="566"/>
      <c r="N107" s="564" t="s">
        <v>7160</v>
      </c>
      <c r="O107" s="565" t="s">
        <v>11562</v>
      </c>
      <c r="P107" s="566"/>
      <c r="R107" s="564" t="s">
        <v>6705</v>
      </c>
      <c r="S107" s="565" t="s">
        <v>11756</v>
      </c>
      <c r="T107" s="566"/>
    </row>
    <row r="108" spans="10:20">
      <c r="J108" s="561" t="s">
        <v>8202</v>
      </c>
      <c r="K108" s="562" t="s">
        <v>4273</v>
      </c>
      <c r="L108" s="563"/>
      <c r="N108" s="561" t="s">
        <v>7161</v>
      </c>
      <c r="O108" s="562" t="s">
        <v>20419</v>
      </c>
      <c r="P108" s="563" t="s">
        <v>7162</v>
      </c>
      <c r="R108" s="561" t="s">
        <v>6706</v>
      </c>
      <c r="S108" s="562" t="s">
        <v>20327</v>
      </c>
      <c r="T108" s="563"/>
    </row>
    <row r="109" spans="10:20">
      <c r="J109" s="564" t="s">
        <v>8203</v>
      </c>
      <c r="K109" s="565" t="s">
        <v>20324</v>
      </c>
      <c r="L109" s="566"/>
      <c r="N109" s="564" t="s">
        <v>7163</v>
      </c>
      <c r="O109" s="565" t="s">
        <v>6532</v>
      </c>
      <c r="P109" s="566" t="s">
        <v>7164</v>
      </c>
      <c r="R109" s="564" t="s">
        <v>6707</v>
      </c>
      <c r="S109" s="565" t="s">
        <v>11756</v>
      </c>
      <c r="T109" s="566"/>
    </row>
    <row r="110" spans="10:20">
      <c r="J110" s="561" t="s">
        <v>8204</v>
      </c>
      <c r="K110" s="562" t="s">
        <v>4193</v>
      </c>
      <c r="L110" s="563"/>
      <c r="N110" s="561" t="s">
        <v>7165</v>
      </c>
      <c r="O110" s="562" t="s">
        <v>6525</v>
      </c>
      <c r="P110" s="563" t="s">
        <v>7164</v>
      </c>
      <c r="R110" s="561" t="s">
        <v>6708</v>
      </c>
      <c r="S110" s="562" t="s">
        <v>11914</v>
      </c>
      <c r="T110" s="563"/>
    </row>
    <row r="111" spans="10:20">
      <c r="J111" s="564" t="s">
        <v>8205</v>
      </c>
      <c r="K111" s="565" t="s">
        <v>20322</v>
      </c>
      <c r="L111" s="566"/>
      <c r="N111" s="564" t="s">
        <v>7166</v>
      </c>
      <c r="O111" s="565" t="s">
        <v>11562</v>
      </c>
      <c r="P111" s="566"/>
      <c r="R111" s="564" t="s">
        <v>6709</v>
      </c>
      <c r="S111" s="565" t="s">
        <v>20324</v>
      </c>
      <c r="T111" s="566"/>
    </row>
    <row r="112" spans="10:20">
      <c r="J112" s="561" t="s">
        <v>8206</v>
      </c>
      <c r="K112" s="562" t="s">
        <v>4260</v>
      </c>
      <c r="L112" s="563"/>
      <c r="N112" s="561" t="s">
        <v>7167</v>
      </c>
      <c r="O112" s="562" t="s">
        <v>20324</v>
      </c>
      <c r="P112" s="563"/>
      <c r="R112" s="561" t="s">
        <v>6710</v>
      </c>
      <c r="S112" s="562" t="s">
        <v>20324</v>
      </c>
      <c r="T112" s="563"/>
    </row>
    <row r="113" spans="10:20" ht="15.75" customHeight="1">
      <c r="J113" s="944" t="s">
        <v>8207</v>
      </c>
      <c r="K113" s="945"/>
      <c r="L113" s="946"/>
      <c r="N113" s="564" t="s">
        <v>7168</v>
      </c>
      <c r="O113" s="565" t="s">
        <v>4273</v>
      </c>
      <c r="P113" s="566"/>
      <c r="R113" s="564" t="s">
        <v>6711</v>
      </c>
      <c r="S113" s="565" t="s">
        <v>20324</v>
      </c>
      <c r="T113" s="566"/>
    </row>
    <row r="114" spans="10:20">
      <c r="J114" s="561" t="s">
        <v>8208</v>
      </c>
      <c r="K114" s="562" t="s">
        <v>6532</v>
      </c>
      <c r="L114" s="563"/>
      <c r="N114" s="561" t="s">
        <v>7169</v>
      </c>
      <c r="O114" s="562" t="s">
        <v>20324</v>
      </c>
      <c r="P114" s="563"/>
      <c r="R114" s="561" t="s">
        <v>6712</v>
      </c>
      <c r="S114" s="562" t="s">
        <v>20324</v>
      </c>
      <c r="T114" s="563"/>
    </row>
    <row r="115" spans="10:20">
      <c r="J115" s="564" t="s">
        <v>8209</v>
      </c>
      <c r="K115" s="565" t="s">
        <v>6512</v>
      </c>
      <c r="L115" s="566"/>
      <c r="N115" s="564" t="s">
        <v>7170</v>
      </c>
      <c r="O115" s="565" t="s">
        <v>11756</v>
      </c>
      <c r="P115" s="566"/>
      <c r="R115" s="564" t="s">
        <v>6713</v>
      </c>
      <c r="S115" s="565" t="s">
        <v>20324</v>
      </c>
      <c r="T115" s="566"/>
    </row>
    <row r="116" spans="10:20">
      <c r="J116" s="561" t="s">
        <v>8210</v>
      </c>
      <c r="K116" s="562" t="s">
        <v>4160</v>
      </c>
      <c r="L116" s="563"/>
      <c r="N116" s="561" t="s">
        <v>7171</v>
      </c>
      <c r="O116" s="562" t="s">
        <v>4238</v>
      </c>
      <c r="P116" s="563"/>
      <c r="R116" s="561" t="s">
        <v>6714</v>
      </c>
      <c r="S116" s="562" t="s">
        <v>20324</v>
      </c>
      <c r="T116" s="563"/>
    </row>
    <row r="117" spans="10:20">
      <c r="J117" s="564" t="s">
        <v>8211</v>
      </c>
      <c r="K117" s="565" t="s">
        <v>6525</v>
      </c>
      <c r="L117" s="566"/>
      <c r="N117" s="564" t="s">
        <v>7172</v>
      </c>
      <c r="O117" s="565" t="s">
        <v>4193</v>
      </c>
      <c r="P117" s="566"/>
      <c r="R117" s="564" t="s">
        <v>6715</v>
      </c>
      <c r="S117" s="565" t="s">
        <v>20324</v>
      </c>
      <c r="T117" s="566"/>
    </row>
    <row r="118" spans="10:20">
      <c r="J118" s="561" t="s">
        <v>8212</v>
      </c>
      <c r="K118" s="562" t="s">
        <v>6525</v>
      </c>
      <c r="L118" s="563"/>
      <c r="N118" s="561" t="s">
        <v>7173</v>
      </c>
      <c r="O118" s="562" t="s">
        <v>11756</v>
      </c>
      <c r="P118" s="563"/>
      <c r="R118" s="561" t="s">
        <v>6716</v>
      </c>
      <c r="S118" s="562" t="s">
        <v>20324</v>
      </c>
      <c r="T118" s="563"/>
    </row>
    <row r="119" spans="10:20">
      <c r="J119" s="564" t="s">
        <v>8213</v>
      </c>
      <c r="K119" s="565" t="s">
        <v>6510</v>
      </c>
      <c r="L119" s="566"/>
      <c r="N119" s="564" t="s">
        <v>7174</v>
      </c>
      <c r="O119" s="565" t="s">
        <v>20327</v>
      </c>
      <c r="P119" s="566"/>
      <c r="R119" s="564" t="s">
        <v>6717</v>
      </c>
      <c r="S119" s="565" t="s">
        <v>20324</v>
      </c>
      <c r="T119" s="566"/>
    </row>
    <row r="120" spans="10:20">
      <c r="J120" s="561" t="s">
        <v>8214</v>
      </c>
      <c r="K120" s="562" t="s">
        <v>4273</v>
      </c>
      <c r="L120" s="563"/>
      <c r="N120" s="561" t="s">
        <v>7175</v>
      </c>
      <c r="O120" s="562" t="s">
        <v>4129</v>
      </c>
      <c r="P120" s="563"/>
      <c r="R120" s="561" t="s">
        <v>6718</v>
      </c>
      <c r="S120" s="562" t="s">
        <v>20324</v>
      </c>
      <c r="T120" s="563"/>
    </row>
    <row r="121" spans="10:20">
      <c r="J121" s="564" t="s">
        <v>8215</v>
      </c>
      <c r="K121" s="565" t="s">
        <v>20360</v>
      </c>
      <c r="L121" s="566"/>
      <c r="N121" s="564" t="s">
        <v>4681</v>
      </c>
      <c r="O121" s="565" t="s">
        <v>4918</v>
      </c>
      <c r="P121" s="566"/>
      <c r="R121" s="564" t="s">
        <v>6719</v>
      </c>
      <c r="S121" s="565" t="s">
        <v>20324</v>
      </c>
      <c r="T121" s="566"/>
    </row>
    <row r="122" spans="10:20">
      <c r="J122" s="561" t="s">
        <v>8216</v>
      </c>
      <c r="K122" s="562" t="s">
        <v>6547</v>
      </c>
      <c r="L122" s="563"/>
      <c r="N122" s="561" t="s">
        <v>7176</v>
      </c>
      <c r="O122" s="562" t="s">
        <v>20422</v>
      </c>
      <c r="P122" s="563"/>
      <c r="R122" s="561" t="s">
        <v>6720</v>
      </c>
      <c r="S122" s="562" t="s">
        <v>20324</v>
      </c>
      <c r="T122" s="563"/>
    </row>
    <row r="123" spans="10:20">
      <c r="J123" s="564" t="s">
        <v>8217</v>
      </c>
      <c r="K123" s="565" t="s">
        <v>4193</v>
      </c>
      <c r="L123" s="566"/>
      <c r="N123" s="564" t="s">
        <v>7177</v>
      </c>
      <c r="O123" s="565" t="s">
        <v>20423</v>
      </c>
      <c r="P123" s="566"/>
      <c r="R123" s="564" t="s">
        <v>6721</v>
      </c>
      <c r="S123" s="565" t="s">
        <v>20324</v>
      </c>
      <c r="T123" s="566"/>
    </row>
    <row r="124" spans="10:20">
      <c r="J124" s="561" t="s">
        <v>8218</v>
      </c>
      <c r="K124" s="562" t="s">
        <v>11562</v>
      </c>
      <c r="L124" s="563"/>
      <c r="N124" s="561" t="s">
        <v>7178</v>
      </c>
      <c r="O124" s="562" t="s">
        <v>4260</v>
      </c>
      <c r="P124" s="563"/>
      <c r="R124" s="561" t="s">
        <v>6722</v>
      </c>
      <c r="S124" s="562" t="s">
        <v>20324</v>
      </c>
      <c r="T124" s="563"/>
    </row>
    <row r="125" spans="10:20">
      <c r="J125" s="564" t="s">
        <v>8219</v>
      </c>
      <c r="K125" s="565" t="s">
        <v>11420</v>
      </c>
      <c r="L125" s="566"/>
      <c r="N125" s="564" t="s">
        <v>7179</v>
      </c>
      <c r="O125" s="565" t="s">
        <v>20327</v>
      </c>
      <c r="P125" s="566" t="s">
        <v>7110</v>
      </c>
      <c r="R125" s="564" t="s">
        <v>6723</v>
      </c>
      <c r="S125" s="565" t="s">
        <v>20324</v>
      </c>
      <c r="T125" s="566"/>
    </row>
    <row r="126" spans="10:20" ht="15.75">
      <c r="J126" s="561" t="s">
        <v>8220</v>
      </c>
      <c r="K126" s="562" t="s">
        <v>20360</v>
      </c>
      <c r="L126" s="563"/>
      <c r="N126" s="938" t="s">
        <v>6830</v>
      </c>
      <c r="O126" s="939"/>
      <c r="P126" s="940"/>
      <c r="R126" s="561" t="s">
        <v>6724</v>
      </c>
      <c r="S126" s="562" t="s">
        <v>20324</v>
      </c>
      <c r="T126" s="563"/>
    </row>
    <row r="127" spans="10:20">
      <c r="J127" s="564" t="s">
        <v>8221</v>
      </c>
      <c r="K127" s="565" t="s">
        <v>11914</v>
      </c>
      <c r="L127" s="566"/>
      <c r="N127" s="564" t="s">
        <v>7180</v>
      </c>
      <c r="O127" s="565" t="s">
        <v>6510</v>
      </c>
      <c r="P127" s="566" t="s">
        <v>6839</v>
      </c>
      <c r="R127" s="564" t="s">
        <v>6725</v>
      </c>
      <c r="S127" s="565" t="s">
        <v>20324</v>
      </c>
      <c r="T127" s="566"/>
    </row>
    <row r="128" spans="10:20">
      <c r="J128" s="561" t="s">
        <v>8222</v>
      </c>
      <c r="K128" s="562" t="s">
        <v>15676</v>
      </c>
      <c r="L128" s="563"/>
      <c r="N128" s="561" t="s">
        <v>7181</v>
      </c>
      <c r="O128" s="562" t="s">
        <v>20421</v>
      </c>
      <c r="P128" s="563" t="s">
        <v>7182</v>
      </c>
      <c r="R128" s="561" t="s">
        <v>6726</v>
      </c>
      <c r="S128" s="562" t="s">
        <v>20324</v>
      </c>
      <c r="T128" s="563"/>
    </row>
    <row r="129" spans="10:20">
      <c r="J129" s="564" t="s">
        <v>8223</v>
      </c>
      <c r="K129" s="565" t="s">
        <v>6547</v>
      </c>
      <c r="L129" s="566"/>
      <c r="N129" s="564" t="s">
        <v>7183</v>
      </c>
      <c r="O129" s="565" t="s">
        <v>4918</v>
      </c>
      <c r="P129" s="566" t="s">
        <v>6846</v>
      </c>
      <c r="R129" s="564" t="s">
        <v>6727</v>
      </c>
      <c r="S129" s="565" t="s">
        <v>20324</v>
      </c>
      <c r="T129" s="566"/>
    </row>
    <row r="130" spans="10:20">
      <c r="J130" s="561" t="s">
        <v>8224</v>
      </c>
      <c r="K130" s="562" t="s">
        <v>11914</v>
      </c>
      <c r="L130" s="563"/>
      <c r="N130" s="561" t="s">
        <v>7184</v>
      </c>
      <c r="O130" s="562" t="s">
        <v>4193</v>
      </c>
      <c r="P130" s="563">
        <v>5</v>
      </c>
      <c r="R130" s="561" t="s">
        <v>6728</v>
      </c>
      <c r="S130" s="562" t="s">
        <v>20324</v>
      </c>
      <c r="T130" s="563"/>
    </row>
    <row r="131" spans="10:20">
      <c r="J131" s="564" t="s">
        <v>8225</v>
      </c>
      <c r="K131" s="565" t="s">
        <v>4273</v>
      </c>
      <c r="L131" s="566"/>
      <c r="N131" s="564" t="s">
        <v>7185</v>
      </c>
      <c r="O131" s="565" t="s">
        <v>20327</v>
      </c>
      <c r="P131" s="566" t="s">
        <v>6841</v>
      </c>
      <c r="R131" s="564" t="s">
        <v>6729</v>
      </c>
      <c r="S131" s="565" t="s">
        <v>4193</v>
      </c>
      <c r="T131" s="566"/>
    </row>
    <row r="132" spans="10:20">
      <c r="J132" s="561" t="s">
        <v>8226</v>
      </c>
      <c r="K132" s="562" t="s">
        <v>4193</v>
      </c>
      <c r="L132" s="563"/>
      <c r="N132" s="561" t="s">
        <v>6849</v>
      </c>
      <c r="O132" s="562" t="s">
        <v>20363</v>
      </c>
      <c r="P132" s="563" t="s">
        <v>7186</v>
      </c>
      <c r="R132" s="561" t="s">
        <v>6730</v>
      </c>
      <c r="S132" s="562" t="s">
        <v>11756</v>
      </c>
      <c r="T132" s="563"/>
    </row>
    <row r="133" spans="10:20">
      <c r="J133" s="564" t="s">
        <v>8227</v>
      </c>
      <c r="K133" s="565" t="s">
        <v>20327</v>
      </c>
      <c r="L133" s="566"/>
      <c r="N133" s="564" t="s">
        <v>7187</v>
      </c>
      <c r="O133" s="565" t="s">
        <v>6532</v>
      </c>
      <c r="P133" s="566" t="s">
        <v>6832</v>
      </c>
      <c r="R133" s="564" t="s">
        <v>6731</v>
      </c>
      <c r="S133" s="565" t="s">
        <v>4273</v>
      </c>
      <c r="T133" s="566"/>
    </row>
    <row r="134" spans="10:20">
      <c r="J134" s="561" t="s">
        <v>8228</v>
      </c>
      <c r="K134" s="562" t="s">
        <v>6512</v>
      </c>
      <c r="L134" s="563"/>
      <c r="N134" s="561" t="s">
        <v>7188</v>
      </c>
      <c r="O134" s="562" t="s">
        <v>6525</v>
      </c>
      <c r="P134" s="563" t="s">
        <v>6846</v>
      </c>
      <c r="R134" s="561" t="s">
        <v>6732</v>
      </c>
      <c r="S134" s="562" t="s">
        <v>11756</v>
      </c>
      <c r="T134" s="563"/>
    </row>
    <row r="135" spans="10:20" ht="18">
      <c r="J135" s="564" t="s">
        <v>20396</v>
      </c>
      <c r="K135" s="565" t="s">
        <v>6532</v>
      </c>
      <c r="L135" s="566"/>
      <c r="N135" s="564" t="s">
        <v>7189</v>
      </c>
      <c r="O135" s="565" t="s">
        <v>16024</v>
      </c>
      <c r="P135" s="566" t="s">
        <v>7190</v>
      </c>
      <c r="R135" s="564" t="s">
        <v>6733</v>
      </c>
      <c r="S135" s="565" t="s">
        <v>6547</v>
      </c>
      <c r="T135" s="566"/>
    </row>
    <row r="136" spans="10:20" ht="18">
      <c r="J136" s="561" t="s">
        <v>20397</v>
      </c>
      <c r="K136" s="562" t="s">
        <v>4918</v>
      </c>
      <c r="L136" s="563"/>
      <c r="N136" s="561" t="s">
        <v>6858</v>
      </c>
      <c r="O136" s="562" t="s">
        <v>4918</v>
      </c>
      <c r="P136" s="563" t="s">
        <v>6841</v>
      </c>
      <c r="R136" s="561" t="s">
        <v>6734</v>
      </c>
      <c r="S136" s="562" t="s">
        <v>11605</v>
      </c>
      <c r="T136" s="563"/>
    </row>
    <row r="137" spans="10:20">
      <c r="J137" s="564" t="s">
        <v>8231</v>
      </c>
      <c r="K137" s="565" t="s">
        <v>20327</v>
      </c>
      <c r="L137" s="566"/>
      <c r="N137" s="564" t="s">
        <v>7191</v>
      </c>
      <c r="O137" s="565" t="s">
        <v>4918</v>
      </c>
      <c r="P137" s="566" t="s">
        <v>6841</v>
      </c>
      <c r="R137" s="564" t="s">
        <v>6735</v>
      </c>
      <c r="S137" s="565" t="s">
        <v>11756</v>
      </c>
      <c r="T137" s="566"/>
    </row>
    <row r="138" spans="10:20">
      <c r="J138" s="561" t="s">
        <v>8232</v>
      </c>
      <c r="K138" s="562" t="s">
        <v>6532</v>
      </c>
      <c r="L138" s="563"/>
      <c r="N138" s="561" t="s">
        <v>7192</v>
      </c>
      <c r="O138" s="562" t="s">
        <v>20364</v>
      </c>
      <c r="P138" s="563" t="s">
        <v>6841</v>
      </c>
      <c r="R138" s="561" t="s">
        <v>6736</v>
      </c>
      <c r="S138" s="562" t="s">
        <v>20338</v>
      </c>
      <c r="T138" s="563"/>
    </row>
    <row r="139" spans="10:20" ht="18">
      <c r="J139" s="564" t="s">
        <v>20398</v>
      </c>
      <c r="K139" s="565" t="s">
        <v>4238</v>
      </c>
      <c r="L139" s="566"/>
      <c r="N139" s="564" t="s">
        <v>7193</v>
      </c>
      <c r="O139" s="565" t="s">
        <v>6510</v>
      </c>
      <c r="P139" s="566">
        <v>5</v>
      </c>
      <c r="R139" s="564" t="s">
        <v>6737</v>
      </c>
      <c r="S139" s="565" t="s">
        <v>11914</v>
      </c>
      <c r="T139" s="566"/>
    </row>
    <row r="140" spans="10:20" ht="18">
      <c r="J140" s="561" t="s">
        <v>20399</v>
      </c>
      <c r="K140" s="562" t="s">
        <v>16025</v>
      </c>
      <c r="L140" s="563"/>
      <c r="N140" s="561" t="s">
        <v>7194</v>
      </c>
      <c r="O140" s="562" t="s">
        <v>4918</v>
      </c>
      <c r="P140" s="563" t="s">
        <v>6841</v>
      </c>
      <c r="R140" s="561" t="s">
        <v>6738</v>
      </c>
      <c r="S140" s="562" t="s">
        <v>20322</v>
      </c>
      <c r="T140" s="563"/>
    </row>
    <row r="141" spans="10:20" ht="18">
      <c r="J141" s="564" t="s">
        <v>20400</v>
      </c>
      <c r="K141" s="565" t="s">
        <v>4129</v>
      </c>
      <c r="L141" s="566"/>
      <c r="N141" s="564" t="s">
        <v>6873</v>
      </c>
      <c r="O141" s="565" t="s">
        <v>6512</v>
      </c>
      <c r="P141" s="566" t="s">
        <v>6846</v>
      </c>
      <c r="R141" s="564" t="s">
        <v>6739</v>
      </c>
      <c r="S141" s="565" t="s">
        <v>6547</v>
      </c>
      <c r="T141" s="566"/>
    </row>
    <row r="142" spans="10:20" ht="18">
      <c r="J142" s="561" t="s">
        <v>20401</v>
      </c>
      <c r="K142" s="562" t="s">
        <v>20327</v>
      </c>
      <c r="L142" s="563"/>
      <c r="N142" s="561" t="s">
        <v>7195</v>
      </c>
      <c r="O142" s="562" t="s">
        <v>20327</v>
      </c>
      <c r="P142" s="563" t="s">
        <v>6877</v>
      </c>
      <c r="R142" s="561" t="s">
        <v>6740</v>
      </c>
      <c r="S142" s="562" t="s">
        <v>11605</v>
      </c>
      <c r="T142" s="563"/>
    </row>
    <row r="143" spans="10:20" ht="18">
      <c r="J143" s="564" t="s">
        <v>20402</v>
      </c>
      <c r="K143" s="565" t="s">
        <v>11423</v>
      </c>
      <c r="L143" s="566"/>
      <c r="N143" s="564" t="s">
        <v>7196</v>
      </c>
      <c r="O143" s="565" t="s">
        <v>20363</v>
      </c>
      <c r="P143" s="566" t="s">
        <v>6853</v>
      </c>
      <c r="R143" s="564" t="s">
        <v>6741</v>
      </c>
      <c r="S143" s="565" t="s">
        <v>11756</v>
      </c>
      <c r="T143" s="566"/>
    </row>
    <row r="144" spans="10:20">
      <c r="J144" s="561" t="s">
        <v>8238</v>
      </c>
      <c r="K144" s="562" t="s">
        <v>11756</v>
      </c>
      <c r="L144" s="563"/>
      <c r="N144" s="561" t="s">
        <v>7197</v>
      </c>
      <c r="O144" s="562" t="s">
        <v>4918</v>
      </c>
      <c r="P144" s="563" t="s">
        <v>6853</v>
      </c>
      <c r="R144" s="561" t="s">
        <v>6742</v>
      </c>
      <c r="S144" s="562" t="s">
        <v>20338</v>
      </c>
      <c r="T144" s="563"/>
    </row>
    <row r="145" spans="10:20" ht="18">
      <c r="J145" s="564" t="s">
        <v>20403</v>
      </c>
      <c r="K145" s="565" t="s">
        <v>6547</v>
      </c>
      <c r="L145" s="566"/>
      <c r="N145" s="944" t="s">
        <v>6878</v>
      </c>
      <c r="O145" s="945"/>
      <c r="P145" s="946"/>
      <c r="R145" s="564" t="s">
        <v>6743</v>
      </c>
      <c r="S145" s="565" t="s">
        <v>11914</v>
      </c>
      <c r="T145" s="566"/>
    </row>
    <row r="146" spans="10:20" ht="18">
      <c r="J146" s="561" t="s">
        <v>20404</v>
      </c>
      <c r="K146" s="562" t="s">
        <v>6525</v>
      </c>
      <c r="L146" s="563"/>
      <c r="N146" s="561" t="s">
        <v>7198</v>
      </c>
      <c r="O146" s="562" t="s">
        <v>20327</v>
      </c>
      <c r="P146" s="563" t="s">
        <v>6832</v>
      </c>
      <c r="R146" s="561" t="s">
        <v>6744</v>
      </c>
      <c r="S146" s="562" t="s">
        <v>20322</v>
      </c>
      <c r="T146" s="563"/>
    </row>
    <row r="147" spans="10:20" ht="18">
      <c r="J147" s="564" t="s">
        <v>20405</v>
      </c>
      <c r="K147" s="565" t="s">
        <v>20365</v>
      </c>
      <c r="L147" s="566"/>
      <c r="N147" s="564" t="s">
        <v>6879</v>
      </c>
      <c r="O147" s="565" t="s">
        <v>4918</v>
      </c>
      <c r="P147" s="566" t="s">
        <v>6884</v>
      </c>
      <c r="R147" s="564" t="s">
        <v>6745</v>
      </c>
      <c r="S147" s="565" t="s">
        <v>20322</v>
      </c>
      <c r="T147" s="566"/>
    </row>
    <row r="148" spans="10:20" ht="18">
      <c r="J148" s="561" t="s">
        <v>20406</v>
      </c>
      <c r="K148" s="562" t="s">
        <v>20407</v>
      </c>
      <c r="L148" s="563"/>
      <c r="N148" s="561" t="s">
        <v>7199</v>
      </c>
      <c r="O148" s="562" t="s">
        <v>11580</v>
      </c>
      <c r="P148" s="563" t="s">
        <v>6839</v>
      </c>
      <c r="R148" s="561" t="s">
        <v>6746</v>
      </c>
      <c r="S148" s="562" t="s">
        <v>20324</v>
      </c>
      <c r="T148" s="563"/>
    </row>
    <row r="149" spans="10:20">
      <c r="J149" s="564" t="s">
        <v>8243</v>
      </c>
      <c r="K149" s="565" t="s">
        <v>6532</v>
      </c>
      <c r="L149" s="566"/>
      <c r="N149" s="564" t="s">
        <v>6883</v>
      </c>
      <c r="O149" s="565" t="s">
        <v>4918</v>
      </c>
      <c r="P149" s="566" t="s">
        <v>6884</v>
      </c>
      <c r="R149" s="564" t="s">
        <v>6747</v>
      </c>
      <c r="S149" s="565" t="s">
        <v>4260</v>
      </c>
      <c r="T149" s="566"/>
    </row>
    <row r="150" spans="10:20">
      <c r="J150" s="561" t="s">
        <v>8244</v>
      </c>
      <c r="K150" s="562" t="s">
        <v>4238</v>
      </c>
      <c r="L150" s="563"/>
      <c r="N150" s="561" t="s">
        <v>7200</v>
      </c>
      <c r="O150" s="562" t="s">
        <v>6514</v>
      </c>
      <c r="P150" s="563" t="s">
        <v>6881</v>
      </c>
      <c r="R150" s="561" t="s">
        <v>6748</v>
      </c>
      <c r="S150" s="562" t="s">
        <v>4245</v>
      </c>
      <c r="T150" s="563"/>
    </row>
    <row r="151" spans="10:20">
      <c r="J151" s="564" t="s">
        <v>8245</v>
      </c>
      <c r="K151" s="565" t="s">
        <v>4918</v>
      </c>
      <c r="L151" s="566"/>
      <c r="N151" s="564" t="s">
        <v>7201</v>
      </c>
      <c r="O151" s="565" t="s">
        <v>6514</v>
      </c>
      <c r="P151" s="566" t="s">
        <v>6881</v>
      </c>
      <c r="R151" s="564" t="s">
        <v>6749</v>
      </c>
      <c r="S151" s="565" t="s">
        <v>15676</v>
      </c>
      <c r="T151" s="566"/>
    </row>
    <row r="152" spans="10:20">
      <c r="J152" s="561" t="s">
        <v>8246</v>
      </c>
      <c r="K152" s="562" t="s">
        <v>6532</v>
      </c>
      <c r="L152" s="563"/>
      <c r="N152" s="561" t="s">
        <v>7202</v>
      </c>
      <c r="O152" s="562" t="s">
        <v>20327</v>
      </c>
      <c r="P152" s="563" t="s">
        <v>6881</v>
      </c>
      <c r="R152" s="561" t="s">
        <v>6750</v>
      </c>
      <c r="S152" s="562" t="s">
        <v>11594</v>
      </c>
      <c r="T152" s="563"/>
    </row>
    <row r="153" spans="10:20">
      <c r="J153" s="564" t="s">
        <v>8247</v>
      </c>
      <c r="K153" s="565" t="s">
        <v>4238</v>
      </c>
      <c r="L153" s="566"/>
      <c r="N153" s="564" t="s">
        <v>7203</v>
      </c>
      <c r="O153" s="565" t="s">
        <v>20360</v>
      </c>
      <c r="P153" s="566" t="s">
        <v>6881</v>
      </c>
      <c r="R153" s="564" t="s">
        <v>6751</v>
      </c>
      <c r="S153" s="565" t="s">
        <v>11717</v>
      </c>
      <c r="T153" s="566"/>
    </row>
    <row r="154" spans="10:20">
      <c r="J154" s="561" t="s">
        <v>8248</v>
      </c>
      <c r="K154" s="562" t="s">
        <v>4918</v>
      </c>
      <c r="L154" s="563"/>
      <c r="N154" s="561" t="s">
        <v>7204</v>
      </c>
      <c r="O154" s="562" t="s">
        <v>6510</v>
      </c>
      <c r="P154" s="563" t="s">
        <v>6884</v>
      </c>
      <c r="R154" s="561" t="s">
        <v>6752</v>
      </c>
      <c r="S154" s="562" t="s">
        <v>20347</v>
      </c>
      <c r="T154" s="563"/>
    </row>
    <row r="155" spans="10:20">
      <c r="J155" s="564" t="s">
        <v>8249</v>
      </c>
      <c r="K155" s="565" t="s">
        <v>6514</v>
      </c>
      <c r="L155" s="566"/>
      <c r="N155" s="564" t="s">
        <v>7205</v>
      </c>
      <c r="O155" s="565" t="s">
        <v>6510</v>
      </c>
      <c r="P155" s="566" t="s">
        <v>6881</v>
      </c>
      <c r="R155" s="564" t="s">
        <v>6753</v>
      </c>
      <c r="S155" s="565" t="s">
        <v>4193</v>
      </c>
      <c r="T155" s="566"/>
    </row>
    <row r="156" spans="10:20" ht="47.25" customHeight="1">
      <c r="J156" s="561" t="s">
        <v>8250</v>
      </c>
      <c r="K156" s="562" t="s">
        <v>6547</v>
      </c>
      <c r="L156" s="563"/>
      <c r="N156" s="938" t="s">
        <v>7050</v>
      </c>
      <c r="O156" s="939"/>
      <c r="P156" s="940"/>
      <c r="R156" s="561" t="s">
        <v>6754</v>
      </c>
      <c r="S156" s="562" t="s">
        <v>4193</v>
      </c>
      <c r="T156" s="563"/>
    </row>
    <row r="157" spans="10:20" ht="15.75">
      <c r="J157" s="564" t="s">
        <v>8251</v>
      </c>
      <c r="K157" s="565" t="s">
        <v>6525</v>
      </c>
      <c r="L157" s="566"/>
      <c r="N157" s="944" t="s">
        <v>6887</v>
      </c>
      <c r="O157" s="945"/>
      <c r="P157" s="946"/>
      <c r="R157" s="564" t="s">
        <v>6755</v>
      </c>
      <c r="S157" s="565" t="s">
        <v>20322</v>
      </c>
      <c r="T157" s="566"/>
    </row>
    <row r="158" spans="10:20">
      <c r="J158" s="561" t="s">
        <v>8252</v>
      </c>
      <c r="K158" s="562" t="s">
        <v>6510</v>
      </c>
      <c r="L158" s="563"/>
      <c r="N158" s="561" t="s">
        <v>7206</v>
      </c>
      <c r="O158" s="562" t="s">
        <v>20327</v>
      </c>
      <c r="P158" s="563" t="s">
        <v>6908</v>
      </c>
      <c r="R158" s="561" t="s">
        <v>6756</v>
      </c>
      <c r="S158" s="562" t="s">
        <v>4160</v>
      </c>
      <c r="T158" s="563"/>
    </row>
    <row r="159" spans="10:20">
      <c r="J159" s="564" t="s">
        <v>8253</v>
      </c>
      <c r="K159" s="565" t="s">
        <v>6510</v>
      </c>
      <c r="L159" s="566"/>
      <c r="N159" s="564" t="s">
        <v>7207</v>
      </c>
      <c r="O159" s="565" t="s">
        <v>4918</v>
      </c>
      <c r="P159" s="566" t="s">
        <v>6884</v>
      </c>
      <c r="R159" s="564" t="s">
        <v>6757</v>
      </c>
      <c r="S159" s="565" t="s">
        <v>4268</v>
      </c>
      <c r="T159" s="566"/>
    </row>
    <row r="160" spans="10:20">
      <c r="J160" s="561" t="s">
        <v>8254</v>
      </c>
      <c r="K160" s="562" t="s">
        <v>6514</v>
      </c>
      <c r="L160" s="563"/>
      <c r="N160" s="561" t="s">
        <v>7208</v>
      </c>
      <c r="O160" s="562" t="s">
        <v>20363</v>
      </c>
      <c r="P160" s="563" t="s">
        <v>6832</v>
      </c>
      <c r="R160" s="561" t="s">
        <v>6758</v>
      </c>
      <c r="S160" s="562" t="s">
        <v>20426</v>
      </c>
      <c r="T160" s="563"/>
    </row>
    <row r="161" spans="10:20">
      <c r="J161" s="564" t="s">
        <v>8255</v>
      </c>
      <c r="K161" s="565" t="s">
        <v>6525</v>
      </c>
      <c r="L161" s="566"/>
      <c r="N161" s="564" t="s">
        <v>7209</v>
      </c>
      <c r="O161" s="565" t="s">
        <v>16025</v>
      </c>
      <c r="P161" s="566" t="s">
        <v>7186</v>
      </c>
      <c r="R161" s="947" t="s">
        <v>6554</v>
      </c>
      <c r="S161" s="948"/>
      <c r="T161" s="949"/>
    </row>
    <row r="162" spans="10:20">
      <c r="J162" s="561" t="s">
        <v>8256</v>
      </c>
      <c r="K162" s="562" t="s">
        <v>6512</v>
      </c>
      <c r="L162" s="563"/>
      <c r="N162" s="561" t="s">
        <v>7210</v>
      </c>
      <c r="O162" s="562" t="s">
        <v>20327</v>
      </c>
      <c r="P162" s="563" t="s">
        <v>6884</v>
      </c>
    </row>
    <row r="163" spans="10:20">
      <c r="J163" s="564" t="s">
        <v>8257</v>
      </c>
      <c r="K163" s="565" t="s">
        <v>6525</v>
      </c>
      <c r="L163" s="566"/>
      <c r="N163" s="564" t="s">
        <v>7211</v>
      </c>
      <c r="O163" s="565" t="s">
        <v>4238</v>
      </c>
      <c r="P163" s="566" t="s">
        <v>7212</v>
      </c>
    </row>
    <row r="164" spans="10:20">
      <c r="J164" s="561" t="s">
        <v>8258</v>
      </c>
      <c r="K164" s="562" t="s">
        <v>20364</v>
      </c>
      <c r="L164" s="563"/>
      <c r="N164" s="561" t="s">
        <v>7213</v>
      </c>
      <c r="O164" s="562" t="s">
        <v>4918</v>
      </c>
      <c r="P164" s="563" t="s">
        <v>7214</v>
      </c>
    </row>
    <row r="165" spans="10:20" ht="18">
      <c r="J165" s="564" t="s">
        <v>20408</v>
      </c>
      <c r="K165" s="565" t="s">
        <v>6514</v>
      </c>
      <c r="L165" s="566"/>
      <c r="N165" s="564" t="s">
        <v>7215</v>
      </c>
      <c r="O165" s="565" t="s">
        <v>6532</v>
      </c>
      <c r="P165" s="566" t="s">
        <v>6832</v>
      </c>
    </row>
    <row r="166" spans="10:20" ht="18">
      <c r="J166" s="561" t="s">
        <v>20409</v>
      </c>
      <c r="K166" s="562" t="s">
        <v>6525</v>
      </c>
      <c r="L166" s="563"/>
      <c r="N166" s="561" t="s">
        <v>7216</v>
      </c>
      <c r="O166" s="562" t="s">
        <v>4918</v>
      </c>
      <c r="P166" s="563" t="s">
        <v>6832</v>
      </c>
    </row>
    <row r="167" spans="10:20" ht="15.75" customHeight="1">
      <c r="J167" s="944" t="s">
        <v>8261</v>
      </c>
      <c r="K167" s="945"/>
      <c r="L167" s="946"/>
      <c r="N167" s="564" t="s">
        <v>7217</v>
      </c>
      <c r="O167" s="565" t="s">
        <v>4918</v>
      </c>
      <c r="P167" s="566" t="s">
        <v>6832</v>
      </c>
    </row>
    <row r="168" spans="10:20">
      <c r="J168" s="561" t="s">
        <v>8262</v>
      </c>
      <c r="K168" s="562" t="s">
        <v>4245</v>
      </c>
      <c r="L168" s="563"/>
      <c r="N168" s="561" t="s">
        <v>7218</v>
      </c>
      <c r="O168" s="562" t="s">
        <v>20327</v>
      </c>
      <c r="P168" s="563" t="s">
        <v>6884</v>
      </c>
    </row>
    <row r="169" spans="10:20">
      <c r="J169" s="564" t="s">
        <v>8263</v>
      </c>
      <c r="K169" s="565" t="s">
        <v>20410</v>
      </c>
      <c r="L169" s="566"/>
      <c r="N169" s="564" t="s">
        <v>7219</v>
      </c>
      <c r="O169" s="565" t="s">
        <v>20327</v>
      </c>
      <c r="P169" s="566" t="s">
        <v>6832</v>
      </c>
    </row>
    <row r="170" spans="10:20">
      <c r="J170" s="561" t="s">
        <v>8264</v>
      </c>
      <c r="K170" s="562" t="s">
        <v>20410</v>
      </c>
      <c r="L170" s="563"/>
      <c r="N170" s="561" t="s">
        <v>7220</v>
      </c>
      <c r="O170" s="562" t="s">
        <v>11756</v>
      </c>
      <c r="P170" s="563" t="s">
        <v>6832</v>
      </c>
    </row>
    <row r="171" spans="10:20" ht="18">
      <c r="J171" s="564" t="s">
        <v>20411</v>
      </c>
      <c r="K171" s="565" t="s">
        <v>11756</v>
      </c>
      <c r="L171" s="566"/>
      <c r="N171" s="564" t="s">
        <v>4560</v>
      </c>
      <c r="O171" s="565" t="s">
        <v>11898</v>
      </c>
      <c r="P171" s="566" t="s">
        <v>6841</v>
      </c>
    </row>
    <row r="172" spans="10:20" ht="18">
      <c r="J172" s="561" t="s">
        <v>20412</v>
      </c>
      <c r="K172" s="562" t="s">
        <v>11914</v>
      </c>
      <c r="L172" s="563"/>
      <c r="N172" s="561" t="s">
        <v>7221</v>
      </c>
      <c r="O172" s="562" t="s">
        <v>11898</v>
      </c>
      <c r="P172" s="563" t="s">
        <v>6853</v>
      </c>
    </row>
    <row r="173" spans="10:20" ht="18">
      <c r="J173" s="564" t="s">
        <v>20413</v>
      </c>
      <c r="K173" s="565" t="s">
        <v>20327</v>
      </c>
      <c r="L173" s="566"/>
      <c r="N173" s="564" t="s">
        <v>7222</v>
      </c>
      <c r="O173" s="565" t="s">
        <v>4918</v>
      </c>
      <c r="P173" s="566" t="s">
        <v>6994</v>
      </c>
    </row>
    <row r="174" spans="10:20" ht="18">
      <c r="J174" s="561" t="s">
        <v>20414</v>
      </c>
      <c r="K174" s="562" t="s">
        <v>4193</v>
      </c>
      <c r="L174" s="563"/>
      <c r="N174" s="561" t="s">
        <v>7223</v>
      </c>
      <c r="O174" s="562" t="s">
        <v>20327</v>
      </c>
      <c r="P174" s="563" t="s">
        <v>6889</v>
      </c>
    </row>
    <row r="175" spans="10:20" ht="18">
      <c r="J175" s="564" t="s">
        <v>20415</v>
      </c>
      <c r="K175" s="565" t="s">
        <v>6547</v>
      </c>
      <c r="L175" s="566"/>
      <c r="N175" s="564" t="s">
        <v>7224</v>
      </c>
      <c r="O175" s="565" t="s">
        <v>16025</v>
      </c>
      <c r="P175" s="566" t="s">
        <v>6889</v>
      </c>
    </row>
    <row r="176" spans="10:20" ht="18">
      <c r="J176" s="561" t="s">
        <v>20416</v>
      </c>
      <c r="K176" s="562" t="s">
        <v>11756</v>
      </c>
      <c r="L176" s="563"/>
      <c r="N176" s="561" t="s">
        <v>7225</v>
      </c>
      <c r="O176" s="562" t="s">
        <v>20324</v>
      </c>
      <c r="P176" s="563">
        <v>10</v>
      </c>
    </row>
    <row r="177" spans="10:16" ht="18">
      <c r="J177" s="564" t="s">
        <v>20417</v>
      </c>
      <c r="K177" s="565" t="s">
        <v>20341</v>
      </c>
      <c r="L177" s="566"/>
      <c r="N177" s="564" t="s">
        <v>7226</v>
      </c>
      <c r="O177" s="565" t="s">
        <v>4193</v>
      </c>
      <c r="P177" s="566" t="s">
        <v>7227</v>
      </c>
    </row>
    <row r="178" spans="10:16">
      <c r="J178" s="561" t="s">
        <v>8272</v>
      </c>
      <c r="K178" s="562" t="s">
        <v>6547</v>
      </c>
      <c r="L178" s="563"/>
      <c r="N178" s="561" t="s">
        <v>7228</v>
      </c>
      <c r="O178" s="562" t="s">
        <v>4260</v>
      </c>
      <c r="P178" s="563" t="s">
        <v>7212</v>
      </c>
    </row>
    <row r="179" spans="10:16" ht="18">
      <c r="J179" s="564" t="s">
        <v>20418</v>
      </c>
      <c r="K179" s="565" t="s">
        <v>4273</v>
      </c>
      <c r="L179" s="566"/>
      <c r="N179" s="564" t="s">
        <v>7229</v>
      </c>
      <c r="O179" s="565" t="s">
        <v>11756</v>
      </c>
      <c r="P179" s="566" t="s">
        <v>6853</v>
      </c>
    </row>
    <row r="180" spans="10:16">
      <c r="J180" s="561" t="s">
        <v>8274</v>
      </c>
      <c r="K180" s="562" t="s">
        <v>20324</v>
      </c>
      <c r="L180" s="563"/>
      <c r="N180" s="561" t="s">
        <v>6891</v>
      </c>
      <c r="O180" s="562" t="s">
        <v>11420</v>
      </c>
      <c r="P180" s="563" t="s">
        <v>6892</v>
      </c>
    </row>
    <row r="181" spans="10:16">
      <c r="J181" s="564" t="s">
        <v>8275</v>
      </c>
      <c r="K181" s="565" t="s">
        <v>6547</v>
      </c>
      <c r="L181" s="566"/>
      <c r="N181" s="564" t="s">
        <v>7230</v>
      </c>
      <c r="O181" s="565" t="s">
        <v>4918</v>
      </c>
      <c r="P181" s="566" t="s">
        <v>6884</v>
      </c>
    </row>
    <row r="182" spans="10:16">
      <c r="J182" s="561" t="s">
        <v>8276</v>
      </c>
      <c r="K182" s="562" t="s">
        <v>20341</v>
      </c>
      <c r="L182" s="563"/>
      <c r="N182" s="561" t="s">
        <v>7231</v>
      </c>
      <c r="O182" s="562" t="s">
        <v>20324</v>
      </c>
      <c r="P182" s="563">
        <v>10</v>
      </c>
    </row>
    <row r="183" spans="10:16">
      <c r="J183" s="564" t="s">
        <v>8277</v>
      </c>
      <c r="K183" s="565" t="s">
        <v>20341</v>
      </c>
      <c r="L183" s="566"/>
      <c r="N183" s="564" t="s">
        <v>7232</v>
      </c>
      <c r="O183" s="565" t="s">
        <v>4273</v>
      </c>
      <c r="P183" s="566">
        <v>10</v>
      </c>
    </row>
    <row r="184" spans="10:16">
      <c r="J184" s="561" t="s">
        <v>8278</v>
      </c>
      <c r="K184" s="562" t="s">
        <v>4245</v>
      </c>
      <c r="L184" s="563"/>
      <c r="N184" s="561" t="s">
        <v>7233</v>
      </c>
      <c r="O184" s="562" t="s">
        <v>4273</v>
      </c>
      <c r="P184" s="563" t="s">
        <v>7227</v>
      </c>
    </row>
    <row r="185" spans="10:16">
      <c r="J185" s="564" t="s">
        <v>8279</v>
      </c>
      <c r="K185" s="565" t="s">
        <v>20327</v>
      </c>
      <c r="L185" s="566"/>
      <c r="N185" s="564" t="s">
        <v>7234</v>
      </c>
      <c r="O185" s="565" t="s">
        <v>6547</v>
      </c>
      <c r="P185" s="566" t="s">
        <v>7235</v>
      </c>
    </row>
    <row r="186" spans="10:16">
      <c r="J186" s="561" t="s">
        <v>8280</v>
      </c>
      <c r="K186" s="562" t="s">
        <v>4260</v>
      </c>
      <c r="L186" s="563"/>
      <c r="N186" s="561" t="s">
        <v>7236</v>
      </c>
      <c r="O186" s="562" t="s">
        <v>4273</v>
      </c>
      <c r="P186" s="563" t="s">
        <v>7212</v>
      </c>
    </row>
    <row r="187" spans="10:16">
      <c r="J187" s="564" t="s">
        <v>8281</v>
      </c>
      <c r="K187" s="565" t="s">
        <v>11466</v>
      </c>
      <c r="L187" s="566"/>
      <c r="N187" s="564" t="s">
        <v>7237</v>
      </c>
      <c r="O187" s="565" t="s">
        <v>6547</v>
      </c>
      <c r="P187" s="566" t="s">
        <v>7186</v>
      </c>
    </row>
    <row r="188" spans="10:16">
      <c r="J188" s="561" t="s">
        <v>8282</v>
      </c>
      <c r="K188" s="562" t="s">
        <v>20410</v>
      </c>
      <c r="L188" s="563"/>
      <c r="N188" s="561" t="s">
        <v>7238</v>
      </c>
      <c r="O188" s="562" t="s">
        <v>20327</v>
      </c>
      <c r="P188" s="563" t="s">
        <v>6832</v>
      </c>
    </row>
    <row r="189" spans="10:16" ht="45" customHeight="1">
      <c r="J189" s="947" t="s">
        <v>6554</v>
      </c>
      <c r="K189" s="948"/>
      <c r="L189" s="949"/>
      <c r="N189" s="564" t="s">
        <v>7239</v>
      </c>
      <c r="O189" s="565" t="s">
        <v>4918</v>
      </c>
      <c r="P189" s="566" t="s">
        <v>7240</v>
      </c>
    </row>
    <row r="190" spans="10:16">
      <c r="N190" s="561" t="s">
        <v>7241</v>
      </c>
      <c r="O190" s="562" t="s">
        <v>20327</v>
      </c>
      <c r="P190" s="563" t="s">
        <v>6832</v>
      </c>
    </row>
    <row r="191" spans="10:16">
      <c r="N191" s="564" t="s">
        <v>7242</v>
      </c>
      <c r="O191" s="565" t="s">
        <v>6532</v>
      </c>
      <c r="P191" s="566" t="s">
        <v>6884</v>
      </c>
    </row>
    <row r="192" spans="10:16">
      <c r="N192" s="561" t="s">
        <v>7243</v>
      </c>
      <c r="O192" s="562" t="s">
        <v>6525</v>
      </c>
      <c r="P192" s="563" t="s">
        <v>6884</v>
      </c>
    </row>
    <row r="193" spans="14:16">
      <c r="N193" s="564" t="s">
        <v>7244</v>
      </c>
      <c r="O193" s="565" t="s">
        <v>20324</v>
      </c>
      <c r="P193" s="566" t="s">
        <v>7245</v>
      </c>
    </row>
    <row r="194" spans="14:16">
      <c r="N194" s="561" t="s">
        <v>7246</v>
      </c>
      <c r="O194" s="562" t="s">
        <v>4238</v>
      </c>
      <c r="P194" s="563" t="s">
        <v>7247</v>
      </c>
    </row>
    <row r="195" spans="14:16">
      <c r="N195" s="564" t="s">
        <v>7248</v>
      </c>
      <c r="O195" s="565" t="s">
        <v>6525</v>
      </c>
      <c r="P195" s="566" t="s">
        <v>6832</v>
      </c>
    </row>
    <row r="196" spans="14:16">
      <c r="N196" s="561" t="s">
        <v>7249</v>
      </c>
      <c r="O196" s="562" t="s">
        <v>6525</v>
      </c>
      <c r="P196" s="563" t="s">
        <v>6836</v>
      </c>
    </row>
    <row r="197" spans="14:16">
      <c r="N197" s="564" t="s">
        <v>7250</v>
      </c>
      <c r="O197" s="565" t="s">
        <v>20327</v>
      </c>
      <c r="P197" s="566" t="s">
        <v>6836</v>
      </c>
    </row>
    <row r="198" spans="14:16">
      <c r="N198" s="561" t="s">
        <v>7251</v>
      </c>
      <c r="O198" s="562" t="s">
        <v>20363</v>
      </c>
      <c r="P198" s="563" t="s">
        <v>7252</v>
      </c>
    </row>
    <row r="199" spans="14:16">
      <c r="N199" s="564" t="s">
        <v>7253</v>
      </c>
      <c r="O199" s="565" t="s">
        <v>4918</v>
      </c>
      <c r="P199" s="566" t="s">
        <v>6908</v>
      </c>
    </row>
    <row r="200" spans="14:16">
      <c r="N200" s="561" t="s">
        <v>7254</v>
      </c>
      <c r="O200" s="562" t="s">
        <v>20363</v>
      </c>
      <c r="P200" s="563" t="s">
        <v>6908</v>
      </c>
    </row>
    <row r="201" spans="14:16">
      <c r="N201" s="564" t="s">
        <v>6912</v>
      </c>
      <c r="O201" s="565" t="s">
        <v>4918</v>
      </c>
      <c r="P201" s="566" t="s">
        <v>6889</v>
      </c>
    </row>
    <row r="202" spans="14:16">
      <c r="N202" s="561" t="s">
        <v>6913</v>
      </c>
      <c r="O202" s="562" t="s">
        <v>6510</v>
      </c>
      <c r="P202" s="563" t="s">
        <v>6537</v>
      </c>
    </row>
    <row r="203" spans="14:16">
      <c r="N203" s="564" t="s">
        <v>7255</v>
      </c>
      <c r="O203" s="565" t="s">
        <v>4918</v>
      </c>
      <c r="P203" s="566" t="s">
        <v>7256</v>
      </c>
    </row>
    <row r="204" spans="14:16">
      <c r="N204" s="561" t="s">
        <v>7257</v>
      </c>
      <c r="O204" s="562" t="s">
        <v>20421</v>
      </c>
      <c r="P204" s="563" t="s">
        <v>6994</v>
      </c>
    </row>
    <row r="205" spans="14:16">
      <c r="N205" s="564" t="s">
        <v>6919</v>
      </c>
      <c r="O205" s="565" t="s">
        <v>20327</v>
      </c>
      <c r="P205" s="566" t="s">
        <v>6889</v>
      </c>
    </row>
    <row r="206" spans="14:16">
      <c r="N206" s="561" t="s">
        <v>7258</v>
      </c>
      <c r="O206" s="562" t="s">
        <v>20360</v>
      </c>
      <c r="P206" s="563" t="s">
        <v>6889</v>
      </c>
    </row>
    <row r="207" spans="14:16">
      <c r="N207" s="564" t="s">
        <v>7259</v>
      </c>
      <c r="O207" s="565" t="s">
        <v>4273</v>
      </c>
      <c r="P207" s="566" t="s">
        <v>6841</v>
      </c>
    </row>
    <row r="208" spans="14:16">
      <c r="N208" s="561" t="s">
        <v>7260</v>
      </c>
      <c r="O208" s="562" t="s">
        <v>20327</v>
      </c>
      <c r="P208" s="563" t="s">
        <v>6841</v>
      </c>
    </row>
    <row r="209" spans="14:16" ht="15.75" customHeight="1">
      <c r="N209" s="944" t="s">
        <v>6921</v>
      </c>
      <c r="O209" s="945"/>
      <c r="P209" s="946"/>
    </row>
    <row r="210" spans="14:16">
      <c r="N210" s="561" t="s">
        <v>7261</v>
      </c>
      <c r="O210" s="562" t="s">
        <v>4129</v>
      </c>
      <c r="P210" s="563">
        <v>5</v>
      </c>
    </row>
    <row r="211" spans="14:16">
      <c r="N211" s="564" t="s">
        <v>7262</v>
      </c>
      <c r="O211" s="565" t="s">
        <v>6547</v>
      </c>
      <c r="P211" s="566" t="s">
        <v>6889</v>
      </c>
    </row>
    <row r="212" spans="14:16">
      <c r="N212" s="561" t="s">
        <v>7263</v>
      </c>
      <c r="O212" s="562" t="s">
        <v>4918</v>
      </c>
      <c r="P212" s="563" t="s">
        <v>6889</v>
      </c>
    </row>
    <row r="213" spans="14:16">
      <c r="N213" s="564" t="s">
        <v>7264</v>
      </c>
      <c r="O213" s="565" t="s">
        <v>4918</v>
      </c>
      <c r="P213" s="566" t="s">
        <v>7252</v>
      </c>
    </row>
    <row r="214" spans="14:16">
      <c r="N214" s="561" t="s">
        <v>7265</v>
      </c>
      <c r="O214" s="562" t="s">
        <v>20341</v>
      </c>
      <c r="P214" s="563" t="s">
        <v>6889</v>
      </c>
    </row>
    <row r="215" spans="14:16">
      <c r="N215" s="564" t="s">
        <v>7266</v>
      </c>
      <c r="O215" s="565" t="s">
        <v>4918</v>
      </c>
      <c r="P215" s="566" t="s">
        <v>7240</v>
      </c>
    </row>
    <row r="216" spans="14:16">
      <c r="N216" s="561" t="s">
        <v>7267</v>
      </c>
      <c r="O216" s="562" t="s">
        <v>6510</v>
      </c>
      <c r="P216" s="563">
        <v>10</v>
      </c>
    </row>
    <row r="217" spans="14:16">
      <c r="N217" s="564" t="s">
        <v>7268</v>
      </c>
      <c r="O217" s="565" t="s">
        <v>20419</v>
      </c>
      <c r="P217" s="566">
        <v>10</v>
      </c>
    </row>
    <row r="218" spans="14:16">
      <c r="N218" s="561" t="s">
        <v>7269</v>
      </c>
      <c r="O218" s="562" t="s">
        <v>20369</v>
      </c>
      <c r="P218" s="563">
        <v>10</v>
      </c>
    </row>
    <row r="219" spans="14:16">
      <c r="N219" s="564" t="s">
        <v>7270</v>
      </c>
      <c r="O219" s="565" t="s">
        <v>4918</v>
      </c>
      <c r="P219" s="566" t="s">
        <v>7240</v>
      </c>
    </row>
    <row r="220" spans="14:16">
      <c r="N220" s="561" t="s">
        <v>7271</v>
      </c>
      <c r="O220" s="562" t="s">
        <v>4238</v>
      </c>
      <c r="P220" s="563">
        <v>10</v>
      </c>
    </row>
    <row r="221" spans="14:16">
      <c r="N221" s="564" t="s">
        <v>7272</v>
      </c>
      <c r="O221" s="565" t="s">
        <v>4238</v>
      </c>
      <c r="P221" s="566">
        <v>10</v>
      </c>
    </row>
    <row r="222" spans="14:16">
      <c r="N222" s="561" t="s">
        <v>7273</v>
      </c>
      <c r="O222" s="562" t="s">
        <v>4918</v>
      </c>
      <c r="P222" s="563" t="s">
        <v>6994</v>
      </c>
    </row>
    <row r="223" spans="14:16">
      <c r="N223" s="564" t="s">
        <v>7274</v>
      </c>
      <c r="O223" s="565" t="s">
        <v>6510</v>
      </c>
      <c r="P223" s="566">
        <v>10</v>
      </c>
    </row>
    <row r="224" spans="14:16">
      <c r="N224" s="561" t="s">
        <v>7275</v>
      </c>
      <c r="O224" s="562" t="s">
        <v>4918</v>
      </c>
      <c r="P224" s="563">
        <v>10</v>
      </c>
    </row>
    <row r="225" spans="14:16">
      <c r="N225" s="564" t="s">
        <v>6937</v>
      </c>
      <c r="O225" s="565" t="s">
        <v>20363</v>
      </c>
      <c r="P225" s="566" t="s">
        <v>7276</v>
      </c>
    </row>
    <row r="226" spans="14:16">
      <c r="N226" s="561" t="s">
        <v>7277</v>
      </c>
      <c r="O226" s="562" t="s">
        <v>4918</v>
      </c>
      <c r="P226" s="563">
        <v>5</v>
      </c>
    </row>
    <row r="227" spans="14:16">
      <c r="N227" s="564" t="s">
        <v>7278</v>
      </c>
      <c r="O227" s="565" t="s">
        <v>4918</v>
      </c>
      <c r="P227" s="566">
        <v>5</v>
      </c>
    </row>
    <row r="228" spans="14:16">
      <c r="N228" s="561" t="s">
        <v>7279</v>
      </c>
      <c r="O228" s="562" t="s">
        <v>11756</v>
      </c>
      <c r="P228" s="563" t="s">
        <v>7280</v>
      </c>
    </row>
    <row r="229" spans="14:16">
      <c r="N229" s="564" t="s">
        <v>7281</v>
      </c>
      <c r="O229" s="565" t="s">
        <v>20327</v>
      </c>
      <c r="P229" s="566" t="s">
        <v>7280</v>
      </c>
    </row>
    <row r="230" spans="14:16">
      <c r="N230" s="561" t="s">
        <v>7282</v>
      </c>
      <c r="O230" s="562" t="s">
        <v>4273</v>
      </c>
      <c r="P230" s="563" t="s">
        <v>6866</v>
      </c>
    </row>
    <row r="231" spans="14:16">
      <c r="N231" s="564" t="s">
        <v>7283</v>
      </c>
      <c r="O231" s="565" t="s">
        <v>11756</v>
      </c>
      <c r="P231" s="566" t="s">
        <v>6866</v>
      </c>
    </row>
    <row r="232" spans="14:16">
      <c r="N232" s="561" t="s">
        <v>7284</v>
      </c>
      <c r="O232" s="562" t="s">
        <v>4918</v>
      </c>
      <c r="P232" s="563" t="s">
        <v>6866</v>
      </c>
    </row>
    <row r="233" spans="14:16">
      <c r="N233" s="564" t="s">
        <v>7285</v>
      </c>
      <c r="O233" s="565" t="s">
        <v>20327</v>
      </c>
      <c r="P233" s="566" t="s">
        <v>6866</v>
      </c>
    </row>
    <row r="234" spans="14:16">
      <c r="N234" s="561" t="s">
        <v>7286</v>
      </c>
      <c r="O234" s="562" t="s">
        <v>20327</v>
      </c>
      <c r="P234" s="563" t="s">
        <v>7276</v>
      </c>
    </row>
    <row r="235" spans="14:16">
      <c r="N235" s="564" t="s">
        <v>7287</v>
      </c>
      <c r="O235" s="565" t="s">
        <v>20363</v>
      </c>
      <c r="P235" s="566">
        <v>42</v>
      </c>
    </row>
    <row r="236" spans="14:16">
      <c r="N236" s="561" t="s">
        <v>7288</v>
      </c>
      <c r="O236" s="562" t="s">
        <v>4918</v>
      </c>
      <c r="P236" s="563">
        <v>10</v>
      </c>
    </row>
    <row r="237" spans="14:16">
      <c r="N237" s="564" t="s">
        <v>7289</v>
      </c>
      <c r="O237" s="565" t="s">
        <v>20363</v>
      </c>
      <c r="P237" s="566">
        <v>52</v>
      </c>
    </row>
    <row r="238" spans="14:16">
      <c r="N238" s="561" t="s">
        <v>7290</v>
      </c>
      <c r="O238" s="562" t="s">
        <v>20421</v>
      </c>
      <c r="P238" s="563">
        <v>16</v>
      </c>
    </row>
    <row r="239" spans="14:16">
      <c r="N239" s="564" t="s">
        <v>7291</v>
      </c>
      <c r="O239" s="565" t="s">
        <v>20394</v>
      </c>
      <c r="P239" s="566" t="s">
        <v>7276</v>
      </c>
    </row>
    <row r="240" spans="14:16">
      <c r="N240" s="561" t="s">
        <v>7292</v>
      </c>
      <c r="O240" s="562" t="s">
        <v>4918</v>
      </c>
      <c r="P240" s="563" t="s">
        <v>6889</v>
      </c>
    </row>
    <row r="241" spans="14:16">
      <c r="N241" s="564" t="s">
        <v>7037</v>
      </c>
      <c r="O241" s="565" t="s">
        <v>6512</v>
      </c>
      <c r="P241" s="566" t="s">
        <v>6841</v>
      </c>
    </row>
    <row r="242" spans="14:16">
      <c r="N242" s="561" t="s">
        <v>7293</v>
      </c>
      <c r="O242" s="562" t="s">
        <v>6510</v>
      </c>
      <c r="P242" s="563" t="s">
        <v>6832</v>
      </c>
    </row>
    <row r="243" spans="14:16">
      <c r="N243" s="564" t="s">
        <v>7294</v>
      </c>
      <c r="O243" s="565" t="s">
        <v>20419</v>
      </c>
      <c r="P243" s="566" t="s">
        <v>7276</v>
      </c>
    </row>
    <row r="244" spans="14:16">
      <c r="N244" s="561" t="s">
        <v>7295</v>
      </c>
      <c r="O244" s="562" t="s">
        <v>11756</v>
      </c>
      <c r="P244" s="563" t="s">
        <v>6832</v>
      </c>
    </row>
    <row r="245" spans="14:16">
      <c r="N245" s="564" t="s">
        <v>7296</v>
      </c>
      <c r="O245" s="565" t="s">
        <v>4273</v>
      </c>
      <c r="P245" s="566" t="s">
        <v>6839</v>
      </c>
    </row>
    <row r="246" spans="14:16">
      <c r="N246" s="561" t="s">
        <v>7297</v>
      </c>
      <c r="O246" s="562" t="s">
        <v>6532</v>
      </c>
      <c r="P246" s="563" t="s">
        <v>6866</v>
      </c>
    </row>
    <row r="247" spans="14:16">
      <c r="N247" s="564" t="s">
        <v>7298</v>
      </c>
      <c r="O247" s="565" t="s">
        <v>4918</v>
      </c>
      <c r="P247" s="566" t="s">
        <v>6832</v>
      </c>
    </row>
    <row r="248" spans="14:16">
      <c r="N248" s="561" t="s">
        <v>7299</v>
      </c>
      <c r="O248" s="562" t="s">
        <v>6525</v>
      </c>
      <c r="P248" s="563" t="s">
        <v>6889</v>
      </c>
    </row>
    <row r="249" spans="14:16">
      <c r="N249" s="564" t="s">
        <v>7300</v>
      </c>
      <c r="O249" s="565" t="s">
        <v>20360</v>
      </c>
      <c r="P249" s="566" t="s">
        <v>7301</v>
      </c>
    </row>
    <row r="250" spans="14:16">
      <c r="N250" s="561" t="s">
        <v>7302</v>
      </c>
      <c r="O250" s="562" t="s">
        <v>6532</v>
      </c>
      <c r="P250" s="563" t="s">
        <v>6994</v>
      </c>
    </row>
    <row r="251" spans="14:16">
      <c r="N251" s="564" t="s">
        <v>4502</v>
      </c>
      <c r="O251" s="565" t="s">
        <v>6510</v>
      </c>
      <c r="P251" s="566" t="s">
        <v>7303</v>
      </c>
    </row>
    <row r="252" spans="14:16" ht="31.5" customHeight="1">
      <c r="N252" s="938" t="s">
        <v>7304</v>
      </c>
      <c r="O252" s="939"/>
      <c r="P252" s="940"/>
    </row>
    <row r="253" spans="14:16">
      <c r="N253" s="564" t="s">
        <v>7305</v>
      </c>
      <c r="O253" s="565" t="s">
        <v>6525</v>
      </c>
      <c r="P253" s="566" t="s">
        <v>7240</v>
      </c>
    </row>
    <row r="254" spans="14:16">
      <c r="N254" s="561" t="s">
        <v>7306</v>
      </c>
      <c r="O254" s="562" t="s">
        <v>6512</v>
      </c>
      <c r="P254" s="563" t="s">
        <v>6836</v>
      </c>
    </row>
    <row r="255" spans="14:16">
      <c r="N255" s="564" t="s">
        <v>7307</v>
      </c>
      <c r="O255" s="565" t="s">
        <v>16024</v>
      </c>
      <c r="P255" s="566" t="s">
        <v>6832</v>
      </c>
    </row>
    <row r="256" spans="14:16">
      <c r="N256" s="561" t="s">
        <v>7308</v>
      </c>
      <c r="O256" s="562" t="s">
        <v>20394</v>
      </c>
      <c r="P256" s="563" t="s">
        <v>6832</v>
      </c>
    </row>
    <row r="257" spans="14:16">
      <c r="N257" s="564" t="s">
        <v>7309</v>
      </c>
      <c r="O257" s="565" t="s">
        <v>16024</v>
      </c>
      <c r="P257" s="566" t="s">
        <v>6832</v>
      </c>
    </row>
    <row r="258" spans="14:16">
      <c r="N258" s="561" t="s">
        <v>7310</v>
      </c>
      <c r="O258" s="562" t="s">
        <v>20394</v>
      </c>
      <c r="P258" s="563" t="s">
        <v>6832</v>
      </c>
    </row>
    <row r="259" spans="14:16">
      <c r="N259" s="564" t="s">
        <v>7311</v>
      </c>
      <c r="O259" s="565" t="s">
        <v>20369</v>
      </c>
      <c r="P259" s="566" t="s">
        <v>6832</v>
      </c>
    </row>
    <row r="260" spans="14:16">
      <c r="N260" s="561" t="s">
        <v>7312</v>
      </c>
      <c r="O260" s="562" t="s">
        <v>20419</v>
      </c>
      <c r="P260" s="563" t="s">
        <v>6832</v>
      </c>
    </row>
    <row r="261" spans="14:16">
      <c r="N261" s="564" t="s">
        <v>7313</v>
      </c>
      <c r="O261" s="565" t="s">
        <v>20369</v>
      </c>
      <c r="P261" s="566" t="s">
        <v>6832</v>
      </c>
    </row>
    <row r="262" spans="14:16">
      <c r="N262" s="561" t="s">
        <v>7314</v>
      </c>
      <c r="O262" s="562" t="s">
        <v>20419</v>
      </c>
      <c r="P262" s="563" t="s">
        <v>6832</v>
      </c>
    </row>
    <row r="263" spans="14:16">
      <c r="N263" s="564" t="s">
        <v>7315</v>
      </c>
      <c r="O263" s="565" t="s">
        <v>20363</v>
      </c>
      <c r="P263" s="566" t="s">
        <v>6832</v>
      </c>
    </row>
    <row r="264" spans="14:16">
      <c r="N264" s="561" t="s">
        <v>7316</v>
      </c>
      <c r="O264" s="562" t="s">
        <v>20419</v>
      </c>
      <c r="P264" s="563" t="s">
        <v>7317</v>
      </c>
    </row>
    <row r="265" spans="14:16">
      <c r="N265" s="564" t="s">
        <v>7318</v>
      </c>
      <c r="O265" s="565" t="s">
        <v>20364</v>
      </c>
      <c r="P265" s="566" t="s">
        <v>6832</v>
      </c>
    </row>
    <row r="266" spans="14:16">
      <c r="N266" s="561" t="s">
        <v>7319</v>
      </c>
      <c r="O266" s="562" t="s">
        <v>20421</v>
      </c>
      <c r="P266" s="563" t="s">
        <v>6834</v>
      </c>
    </row>
    <row r="267" spans="14:16">
      <c r="N267" s="564" t="s">
        <v>7320</v>
      </c>
      <c r="O267" s="565" t="s">
        <v>20327</v>
      </c>
      <c r="P267" s="566" t="s">
        <v>6841</v>
      </c>
    </row>
    <row r="268" spans="14:16">
      <c r="N268" s="561" t="s">
        <v>7321</v>
      </c>
      <c r="O268" s="562" t="s">
        <v>20421</v>
      </c>
      <c r="P268" s="563" t="s">
        <v>7301</v>
      </c>
    </row>
    <row r="269" spans="14:16">
      <c r="N269" s="564" t="s">
        <v>7322</v>
      </c>
      <c r="O269" s="565" t="s">
        <v>6514</v>
      </c>
      <c r="P269" s="566" t="s">
        <v>6832</v>
      </c>
    </row>
    <row r="270" spans="14:16">
      <c r="N270" s="561" t="s">
        <v>7323</v>
      </c>
      <c r="O270" s="562" t="s">
        <v>6532</v>
      </c>
      <c r="P270" s="563" t="s">
        <v>7324</v>
      </c>
    </row>
    <row r="271" spans="14:16">
      <c r="N271" s="564" t="s">
        <v>7325</v>
      </c>
      <c r="O271" s="565" t="s">
        <v>20364</v>
      </c>
      <c r="P271" s="566" t="s">
        <v>7240</v>
      </c>
    </row>
    <row r="272" spans="14:16">
      <c r="N272" s="561" t="s">
        <v>7326</v>
      </c>
      <c r="O272" s="562" t="s">
        <v>20364</v>
      </c>
      <c r="P272" s="563" t="s">
        <v>6832</v>
      </c>
    </row>
    <row r="273" spans="14:16">
      <c r="N273" s="564" t="s">
        <v>7327</v>
      </c>
      <c r="O273" s="565" t="s">
        <v>6532</v>
      </c>
      <c r="P273" s="566" t="s">
        <v>6889</v>
      </c>
    </row>
    <row r="274" spans="14:16">
      <c r="N274" s="561" t="s">
        <v>7328</v>
      </c>
      <c r="O274" s="562" t="s">
        <v>20421</v>
      </c>
      <c r="P274" s="563" t="s">
        <v>7301</v>
      </c>
    </row>
    <row r="275" spans="14:16">
      <c r="N275" s="564" t="s">
        <v>7329</v>
      </c>
      <c r="O275" s="565" t="s">
        <v>4918</v>
      </c>
      <c r="P275" s="566" t="s">
        <v>6889</v>
      </c>
    </row>
    <row r="276" spans="14:16">
      <c r="N276" s="561" t="s">
        <v>7031</v>
      </c>
      <c r="O276" s="562" t="s">
        <v>6510</v>
      </c>
      <c r="P276" s="563" t="s">
        <v>6841</v>
      </c>
    </row>
    <row r="277" spans="14:16">
      <c r="N277" s="564" t="s">
        <v>7330</v>
      </c>
      <c r="O277" s="565" t="s">
        <v>20419</v>
      </c>
      <c r="P277" s="566" t="s">
        <v>7301</v>
      </c>
    </row>
    <row r="278" spans="14:16">
      <c r="N278" s="561" t="s">
        <v>7331</v>
      </c>
      <c r="O278" s="562" t="s">
        <v>4918</v>
      </c>
      <c r="P278" s="563" t="s">
        <v>6834</v>
      </c>
    </row>
    <row r="279" spans="14:16">
      <c r="N279" s="564" t="s">
        <v>7332</v>
      </c>
      <c r="O279" s="565" t="s">
        <v>6525</v>
      </c>
      <c r="P279" s="566" t="s">
        <v>6834</v>
      </c>
    </row>
    <row r="280" spans="14:16">
      <c r="N280" s="561" t="s">
        <v>7333</v>
      </c>
      <c r="O280" s="562" t="s">
        <v>6510</v>
      </c>
      <c r="P280" s="563" t="s">
        <v>6832</v>
      </c>
    </row>
    <row r="281" spans="14:16">
      <c r="N281" s="564" t="s">
        <v>7334</v>
      </c>
      <c r="O281" s="565" t="s">
        <v>6510</v>
      </c>
      <c r="P281" s="566" t="s">
        <v>7301</v>
      </c>
    </row>
    <row r="282" spans="14:16">
      <c r="N282" s="561" t="s">
        <v>7335</v>
      </c>
      <c r="O282" s="562" t="s">
        <v>20421</v>
      </c>
      <c r="P282" s="563" t="s">
        <v>7004</v>
      </c>
    </row>
    <row r="283" spans="14:16">
      <c r="N283" s="564" t="s">
        <v>7336</v>
      </c>
      <c r="O283" s="565" t="s">
        <v>20419</v>
      </c>
      <c r="P283" s="566" t="s">
        <v>7337</v>
      </c>
    </row>
    <row r="284" spans="14:16">
      <c r="N284" s="561" t="s">
        <v>7338</v>
      </c>
      <c r="O284" s="562" t="s">
        <v>20419</v>
      </c>
      <c r="P284" s="563" t="s">
        <v>7337</v>
      </c>
    </row>
    <row r="285" spans="14:16">
      <c r="N285" s="564" t="s">
        <v>7339</v>
      </c>
      <c r="O285" s="565" t="s">
        <v>20419</v>
      </c>
      <c r="P285" s="566" t="s">
        <v>6951</v>
      </c>
    </row>
    <row r="286" spans="14:16">
      <c r="N286" s="561" t="s">
        <v>7340</v>
      </c>
      <c r="O286" s="562" t="s">
        <v>20369</v>
      </c>
      <c r="P286" s="563" t="s">
        <v>7341</v>
      </c>
    </row>
    <row r="287" spans="14:16">
      <c r="N287" s="564" t="s">
        <v>7342</v>
      </c>
      <c r="O287" s="565" t="s">
        <v>20419</v>
      </c>
      <c r="P287" s="566" t="s">
        <v>7343</v>
      </c>
    </row>
    <row r="288" spans="14:16">
      <c r="N288" s="561" t="s">
        <v>7344</v>
      </c>
      <c r="O288" s="562" t="s">
        <v>6532</v>
      </c>
      <c r="P288" s="563" t="s">
        <v>6832</v>
      </c>
    </row>
    <row r="289" spans="14:16">
      <c r="N289" s="564" t="s">
        <v>7345</v>
      </c>
      <c r="O289" s="565" t="s">
        <v>16024</v>
      </c>
      <c r="P289" s="566" t="s">
        <v>6832</v>
      </c>
    </row>
    <row r="290" spans="14:16">
      <c r="N290" s="561" t="s">
        <v>7346</v>
      </c>
      <c r="O290" s="562" t="s">
        <v>6510</v>
      </c>
      <c r="P290" s="563" t="s">
        <v>6964</v>
      </c>
    </row>
    <row r="291" spans="14:16">
      <c r="N291" s="564" t="s">
        <v>7347</v>
      </c>
      <c r="O291" s="565" t="s">
        <v>20369</v>
      </c>
      <c r="P291" s="566" t="s">
        <v>6951</v>
      </c>
    </row>
    <row r="292" spans="14:16">
      <c r="N292" s="561" t="s">
        <v>7348</v>
      </c>
      <c r="O292" s="562" t="s">
        <v>6525</v>
      </c>
      <c r="P292" s="563" t="s">
        <v>7152</v>
      </c>
    </row>
    <row r="293" spans="14:16">
      <c r="N293" s="564" t="s">
        <v>7349</v>
      </c>
      <c r="O293" s="565" t="s">
        <v>20421</v>
      </c>
      <c r="P293" s="566" t="s">
        <v>6832</v>
      </c>
    </row>
    <row r="294" spans="14:16">
      <c r="N294" s="561" t="s">
        <v>7350</v>
      </c>
      <c r="O294" s="562" t="s">
        <v>6510</v>
      </c>
      <c r="P294" s="563" t="s">
        <v>6832</v>
      </c>
    </row>
    <row r="295" spans="14:16">
      <c r="N295" s="564" t="s">
        <v>7351</v>
      </c>
      <c r="O295" s="565" t="s">
        <v>20327</v>
      </c>
      <c r="P295" s="566" t="s">
        <v>6834</v>
      </c>
    </row>
    <row r="296" spans="14:16">
      <c r="N296" s="561" t="s">
        <v>7352</v>
      </c>
      <c r="O296" s="562" t="s">
        <v>6525</v>
      </c>
      <c r="P296" s="563" t="s">
        <v>6834</v>
      </c>
    </row>
    <row r="297" spans="14:16">
      <c r="N297" s="564" t="s">
        <v>7353</v>
      </c>
      <c r="O297" s="565" t="s">
        <v>20419</v>
      </c>
      <c r="P297" s="566" t="s">
        <v>7354</v>
      </c>
    </row>
    <row r="298" spans="14:16">
      <c r="N298" s="561" t="s">
        <v>7355</v>
      </c>
      <c r="O298" s="562" t="s">
        <v>16024</v>
      </c>
      <c r="P298" s="563" t="s">
        <v>6832</v>
      </c>
    </row>
    <row r="299" spans="14:16">
      <c r="N299" s="564" t="s">
        <v>7356</v>
      </c>
      <c r="O299" s="565" t="s">
        <v>20394</v>
      </c>
      <c r="P299" s="566" t="s">
        <v>6832</v>
      </c>
    </row>
    <row r="300" spans="14:16">
      <c r="N300" s="561" t="s">
        <v>7357</v>
      </c>
      <c r="O300" s="562" t="s">
        <v>4918</v>
      </c>
      <c r="P300" s="563" t="s">
        <v>6889</v>
      </c>
    </row>
    <row r="301" spans="14:16">
      <c r="N301" s="564" t="s">
        <v>7358</v>
      </c>
      <c r="O301" s="565" t="s">
        <v>6532</v>
      </c>
      <c r="P301" s="566" t="s">
        <v>6832</v>
      </c>
    </row>
    <row r="302" spans="14:16">
      <c r="N302" s="561" t="s">
        <v>7359</v>
      </c>
      <c r="O302" s="562" t="s">
        <v>20363</v>
      </c>
      <c r="P302" s="563">
        <v>20</v>
      </c>
    </row>
    <row r="303" spans="14:16">
      <c r="N303" s="564" t="s">
        <v>7360</v>
      </c>
      <c r="O303" s="565" t="s">
        <v>20369</v>
      </c>
      <c r="P303" s="566" t="s">
        <v>6832</v>
      </c>
    </row>
    <row r="304" spans="14:16">
      <c r="N304" s="561" t="s">
        <v>7361</v>
      </c>
      <c r="O304" s="562" t="s">
        <v>20364</v>
      </c>
      <c r="P304" s="563" t="s">
        <v>7152</v>
      </c>
    </row>
    <row r="305" spans="14:16">
      <c r="N305" s="564" t="s">
        <v>7362</v>
      </c>
      <c r="O305" s="565" t="s">
        <v>20363</v>
      </c>
      <c r="P305" s="566">
        <v>20</v>
      </c>
    </row>
    <row r="306" spans="14:16">
      <c r="N306" s="561" t="s">
        <v>7363</v>
      </c>
      <c r="O306" s="562" t="s">
        <v>11914</v>
      </c>
      <c r="P306" s="563" t="s">
        <v>6834</v>
      </c>
    </row>
    <row r="307" spans="14:16">
      <c r="N307" s="564" t="s">
        <v>7364</v>
      </c>
      <c r="O307" s="565" t="s">
        <v>6532</v>
      </c>
      <c r="P307" s="566" t="s">
        <v>7365</v>
      </c>
    </row>
    <row r="308" spans="14:16">
      <c r="N308" s="561" t="s">
        <v>7366</v>
      </c>
      <c r="O308" s="562" t="s">
        <v>6525</v>
      </c>
      <c r="P308" s="563" t="s">
        <v>6889</v>
      </c>
    </row>
    <row r="309" spans="14:16">
      <c r="N309" s="564" t="s">
        <v>7367</v>
      </c>
      <c r="O309" s="565" t="s">
        <v>20363</v>
      </c>
      <c r="P309" s="566" t="s">
        <v>7337</v>
      </c>
    </row>
    <row r="310" spans="14:16">
      <c r="N310" s="561" t="s">
        <v>7368</v>
      </c>
      <c r="O310" s="562" t="s">
        <v>6525</v>
      </c>
      <c r="P310" s="563" t="s">
        <v>6994</v>
      </c>
    </row>
    <row r="311" spans="14:16">
      <c r="N311" s="564" t="s">
        <v>7369</v>
      </c>
      <c r="O311" s="565" t="s">
        <v>20363</v>
      </c>
      <c r="P311" s="566" t="s">
        <v>7240</v>
      </c>
    </row>
    <row r="312" spans="14:16">
      <c r="N312" s="561" t="s">
        <v>7370</v>
      </c>
      <c r="O312" s="562" t="s">
        <v>20419</v>
      </c>
      <c r="P312" s="563" t="s">
        <v>6889</v>
      </c>
    </row>
    <row r="313" spans="14:16">
      <c r="N313" s="564" t="s">
        <v>7371</v>
      </c>
      <c r="O313" s="565" t="s">
        <v>4918</v>
      </c>
      <c r="P313" s="566" t="s">
        <v>6841</v>
      </c>
    </row>
    <row r="314" spans="14:16">
      <c r="N314" s="561" t="s">
        <v>7372</v>
      </c>
      <c r="O314" s="562" t="s">
        <v>4918</v>
      </c>
      <c r="P314" s="563" t="s">
        <v>6841</v>
      </c>
    </row>
    <row r="315" spans="14:16">
      <c r="N315" s="564" t="s">
        <v>2612</v>
      </c>
      <c r="O315" s="565" t="s">
        <v>4918</v>
      </c>
      <c r="P315" s="566" t="s">
        <v>6834</v>
      </c>
    </row>
    <row r="316" spans="14:16">
      <c r="N316" s="561" t="s">
        <v>7373</v>
      </c>
      <c r="O316" s="562" t="s">
        <v>6525</v>
      </c>
      <c r="P316" s="563" t="s">
        <v>6832</v>
      </c>
    </row>
    <row r="317" spans="14:16">
      <c r="N317" s="564" t="s">
        <v>7374</v>
      </c>
      <c r="O317" s="565" t="s">
        <v>4918</v>
      </c>
      <c r="P317" s="566" t="s">
        <v>6889</v>
      </c>
    </row>
    <row r="318" spans="14:16">
      <c r="N318" s="561" t="s">
        <v>7375</v>
      </c>
      <c r="O318" s="562" t="s">
        <v>20364</v>
      </c>
      <c r="P318" s="563" t="s">
        <v>7048</v>
      </c>
    </row>
    <row r="319" spans="14:16">
      <c r="N319" s="564" t="s">
        <v>7376</v>
      </c>
      <c r="O319" s="565" t="s">
        <v>6525</v>
      </c>
      <c r="P319" s="566" t="s">
        <v>6841</v>
      </c>
    </row>
    <row r="320" spans="14:16">
      <c r="N320" s="561" t="s">
        <v>7377</v>
      </c>
      <c r="O320" s="562" t="s">
        <v>20363</v>
      </c>
      <c r="P320" s="563" t="s">
        <v>7378</v>
      </c>
    </row>
    <row r="321" spans="14:16" ht="45" customHeight="1">
      <c r="N321" s="947" t="s">
        <v>6554</v>
      </c>
      <c r="O321" s="948"/>
      <c r="P321" s="949"/>
    </row>
  </sheetData>
  <mergeCells count="19">
    <mergeCell ref="N209:P209"/>
    <mergeCell ref="N252:P252"/>
    <mergeCell ref="N321:P321"/>
    <mergeCell ref="R161:T161"/>
    <mergeCell ref="V48:X48"/>
    <mergeCell ref="E66:G66"/>
    <mergeCell ref="J113:L113"/>
    <mergeCell ref="J167:L167"/>
    <mergeCell ref="J189:L189"/>
    <mergeCell ref="N126:P126"/>
    <mergeCell ref="N145:P145"/>
    <mergeCell ref="N156:P156"/>
    <mergeCell ref="N157:P157"/>
    <mergeCell ref="J18:L18"/>
    <mergeCell ref="J51:L51"/>
    <mergeCell ref="A50:C50"/>
    <mergeCell ref="E3:G3"/>
    <mergeCell ref="E17:G17"/>
    <mergeCell ref="E24:G2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Лист19">
    <tabColor theme="9" tint="-0.499984740745262"/>
  </sheetPr>
  <dimension ref="A1:BG62"/>
  <sheetViews>
    <sheetView zoomScale="115" zoomScaleNormal="115" workbookViewId="0">
      <selection activeCell="E20" sqref="E18:I31"/>
    </sheetView>
  </sheetViews>
  <sheetFormatPr defaultRowHeight="15"/>
  <cols>
    <col min="1" max="1" width="19.140625" customWidth="1"/>
    <col min="2" max="2" width="12.5703125" customWidth="1"/>
    <col min="3" max="3" width="16.7109375" customWidth="1"/>
    <col min="4" max="4" width="17" customWidth="1"/>
    <col min="6" max="6" width="15.7109375" customWidth="1"/>
    <col min="7" max="11" width="15.42578125" customWidth="1"/>
    <col min="12" max="12" width="2.7109375" customWidth="1"/>
    <col min="13" max="14" width="18.7109375" customWidth="1"/>
    <col min="19" max="21" width="20.140625" customWidth="1"/>
  </cols>
  <sheetData>
    <row r="1" spans="1:59" ht="24.75" thickTop="1" thickBot="1">
      <c r="A1" s="850" t="s">
        <v>14028</v>
      </c>
      <c r="B1" s="850"/>
      <c r="C1" s="850"/>
      <c r="D1" s="850"/>
      <c r="E1" s="797" t="s">
        <v>14040</v>
      </c>
      <c r="F1" s="798"/>
      <c r="G1" s="798"/>
      <c r="H1" s="798"/>
      <c r="L1" s="344"/>
      <c r="M1" s="951" t="s">
        <v>5182</v>
      </c>
      <c r="N1" s="952"/>
      <c r="O1" s="952"/>
      <c r="P1" s="952"/>
      <c r="Q1" s="952"/>
      <c r="R1" s="953"/>
      <c r="S1" s="957" t="s">
        <v>5567</v>
      </c>
      <c r="T1" s="952"/>
      <c r="U1" s="952"/>
      <c r="V1" s="952"/>
      <c r="W1" s="952"/>
      <c r="X1" s="953"/>
      <c r="Z1" s="41" t="s">
        <v>5203</v>
      </c>
      <c r="AH1" s="960" t="s">
        <v>5464</v>
      </c>
      <c r="AI1" s="960"/>
      <c r="AJ1" s="960" t="s">
        <v>5371</v>
      </c>
      <c r="AK1" s="960"/>
      <c r="AL1" s="960" t="s">
        <v>5392</v>
      </c>
      <c r="AM1" s="960"/>
      <c r="AN1" s="960" t="s">
        <v>5403</v>
      </c>
      <c r="AO1" s="960"/>
      <c r="AP1" s="959" t="s">
        <v>5414</v>
      </c>
      <c r="AQ1" s="959"/>
      <c r="AR1" s="960" t="s">
        <v>5425</v>
      </c>
      <c r="AS1" s="960"/>
      <c r="AT1" s="960" t="s">
        <v>5438</v>
      </c>
      <c r="AU1" s="960"/>
      <c r="AV1" s="960" t="s">
        <v>5451</v>
      </c>
      <c r="AW1" s="960"/>
      <c r="AX1" s="960" t="s">
        <v>5473</v>
      </c>
      <c r="AY1" s="960"/>
    </row>
    <row r="2" spans="1:59" ht="16.5" thickTop="1" thickBot="1">
      <c r="L2" s="344"/>
      <c r="M2" s="954"/>
      <c r="N2" s="955"/>
      <c r="O2" s="955"/>
      <c r="P2" s="955"/>
      <c r="Q2" s="955"/>
      <c r="R2" s="956"/>
      <c r="S2" s="958"/>
      <c r="T2" s="955"/>
      <c r="U2" s="955"/>
      <c r="V2" s="955"/>
      <c r="W2" s="955"/>
      <c r="X2" s="956"/>
      <c r="Z2" s="41"/>
      <c r="AH2" s="960"/>
      <c r="AI2" s="960"/>
      <c r="AJ2" s="960"/>
      <c r="AK2" s="960"/>
      <c r="AL2" s="960"/>
      <c r="AM2" s="960"/>
      <c r="AN2" s="960"/>
      <c r="AO2" s="960"/>
      <c r="AP2" s="960"/>
      <c r="AQ2" s="960"/>
      <c r="AR2" s="960"/>
      <c r="AS2" s="960"/>
      <c r="AT2" s="960"/>
      <c r="AU2" s="960"/>
      <c r="AV2" s="960"/>
      <c r="AW2" s="960"/>
      <c r="AX2" s="960"/>
      <c r="AY2" s="960"/>
      <c r="BA2" s="51" t="s">
        <v>5586</v>
      </c>
      <c r="BB2" s="51" t="s">
        <v>5584</v>
      </c>
      <c r="BC2" s="53" t="s">
        <v>5583</v>
      </c>
      <c r="BD2" s="51" t="s">
        <v>5581</v>
      </c>
      <c r="BE2" s="51" t="s">
        <v>5580</v>
      </c>
      <c r="BF2" s="51" t="s">
        <v>5585</v>
      </c>
      <c r="BG2" s="51" t="s">
        <v>5587</v>
      </c>
    </row>
    <row r="3" spans="1:59" ht="16.5" customHeight="1" thickTop="1" thickBot="1">
      <c r="A3" s="874" t="s">
        <v>15194</v>
      </c>
      <c r="B3" s="874"/>
      <c r="C3" s="874"/>
      <c r="D3" s="874"/>
      <c r="E3" s="874"/>
      <c r="F3" s="874"/>
      <c r="G3" s="874"/>
      <c r="H3" s="874"/>
      <c r="I3" s="874"/>
      <c r="L3" s="344"/>
      <c r="M3" s="46"/>
      <c r="N3" s="46" t="s">
        <v>14809</v>
      </c>
      <c r="O3" s="21" t="s">
        <v>5186</v>
      </c>
      <c r="P3" s="21" t="s">
        <v>5187</v>
      </c>
      <c r="Q3" s="47" t="s">
        <v>5188</v>
      </c>
      <c r="R3" s="47" t="s">
        <v>15386</v>
      </c>
      <c r="S3" s="21"/>
      <c r="T3" s="46" t="s">
        <v>14809</v>
      </c>
      <c r="U3" s="21" t="s">
        <v>5186</v>
      </c>
      <c r="V3" s="21" t="s">
        <v>5187</v>
      </c>
      <c r="W3" s="47" t="s">
        <v>5188</v>
      </c>
      <c r="X3" s="47" t="s">
        <v>15386</v>
      </c>
      <c r="Z3" t="s">
        <v>5204</v>
      </c>
      <c r="AH3" s="962"/>
      <c r="AI3" s="962"/>
      <c r="AJ3" s="961" t="str">
        <f ca="1">INDEX(AK7:AK26,RANDBETWEEN(1,20),1)</f>
        <v>18. Steel / blue grey.</v>
      </c>
      <c r="AK3" s="961"/>
      <c r="AL3" s="961" t="str">
        <f ca="1">INDEX(AM7:AM16,RANDBETWEEN(1,10),1)</f>
        <v>10. A brutish thug.</v>
      </c>
      <c r="AM3" s="961"/>
      <c r="AN3" s="961" t="str">
        <f ca="1">INDEX(AO7:AO16,RANDBETWEEN(1,10),1)</f>
        <v>8. Shortswords.</v>
      </c>
      <c r="AO3" s="961"/>
      <c r="AP3" s="961" t="str">
        <f ca="1">INDEX(AQ7:AQ16,RANDBETWEEN(1,10),1)</f>
        <v>6. Lots of smiles and jokes.</v>
      </c>
      <c r="AQ3" s="961"/>
      <c r="AR3" s="961" t="str">
        <f ca="1">INDEX(AS7:AS18,RANDBETWEEN(1,12),1)</f>
        <v>2. An artisan's shop or guildhall.</v>
      </c>
      <c r="AS3" s="961"/>
      <c r="AT3" s="961" t="str">
        <f ca="1">INDEX(AU7:AU18,RANDBETWEEN(1,12),1)</f>
        <v>10. Servants and slaves.</v>
      </c>
      <c r="AU3" s="961"/>
      <c r="AV3" s="961" t="str">
        <f ca="1">INDEX(AW7:AW18,RANDBETWEEN(1,12),1)</f>
        <v>6. A wide-brimmed hat.</v>
      </c>
      <c r="AW3" s="961"/>
      <c r="AX3" s="961" t="str">
        <f ca="1">INDEX(AY7:AY26,RANDBETWEEN(1,20),1)</f>
        <v>18. A wolf.</v>
      </c>
      <c r="AY3" s="961"/>
      <c r="BA3" s="1" t="s">
        <v>5169</v>
      </c>
      <c r="BB3" s="43" t="s">
        <v>5364</v>
      </c>
      <c r="BC3" s="1" t="s">
        <v>5168</v>
      </c>
      <c r="BD3" s="52" t="s">
        <v>5173</v>
      </c>
      <c r="BE3" s="1" t="s">
        <v>5350</v>
      </c>
      <c r="BF3" s="1" t="s">
        <v>5367</v>
      </c>
      <c r="BG3" s="1" t="s">
        <v>5360</v>
      </c>
    </row>
    <row r="4" spans="1:59" ht="16.5" customHeight="1" thickTop="1" thickBot="1">
      <c r="A4" s="874"/>
      <c r="B4" s="874"/>
      <c r="C4" s="874"/>
      <c r="D4" s="874"/>
      <c r="E4" s="874"/>
      <c r="F4" s="874"/>
      <c r="G4" s="874"/>
      <c r="H4" s="874"/>
      <c r="I4" s="874"/>
      <c r="L4" s="344"/>
      <c r="M4" s="1" t="s">
        <v>5169</v>
      </c>
      <c r="N4" s="1"/>
      <c r="O4" s="33">
        <v>0.7</v>
      </c>
      <c r="P4" s="33">
        <v>0.5</v>
      </c>
      <c r="Q4" s="33">
        <v>0.2</v>
      </c>
      <c r="R4" s="33"/>
      <c r="S4" s="1" t="s">
        <v>374</v>
      </c>
      <c r="T4" s="1"/>
      <c r="U4" s="1"/>
      <c r="V4" s="1"/>
      <c r="W4" s="1"/>
      <c r="X4" s="1"/>
      <c r="AH4" s="962"/>
      <c r="AI4" s="962"/>
      <c r="AJ4" s="961"/>
      <c r="AK4" s="961"/>
      <c r="AL4" s="961"/>
      <c r="AM4" s="961"/>
      <c r="AN4" s="961"/>
      <c r="AO4" s="961"/>
      <c r="AP4" s="961"/>
      <c r="AQ4" s="961"/>
      <c r="AR4" s="961"/>
      <c r="AS4" s="961"/>
      <c r="AT4" s="961"/>
      <c r="AU4" s="961"/>
      <c r="AV4" s="961"/>
      <c r="AW4" s="961"/>
      <c r="AX4" s="961"/>
      <c r="AY4" s="961"/>
      <c r="BA4" s="1" t="s">
        <v>5171</v>
      </c>
      <c r="BB4" s="43" t="s">
        <v>5166</v>
      </c>
      <c r="BC4" s="1" t="s">
        <v>5172</v>
      </c>
      <c r="BD4" s="52" t="s">
        <v>5174</v>
      </c>
      <c r="BE4" s="1" t="s">
        <v>5351</v>
      </c>
      <c r="BF4" s="1" t="s">
        <v>5368</v>
      </c>
      <c r="BG4" s="1" t="s">
        <v>5361</v>
      </c>
    </row>
    <row r="5" spans="1:59" ht="16.5" thickTop="1" thickBot="1">
      <c r="A5" s="880"/>
      <c r="B5" s="880"/>
      <c r="C5" s="880"/>
      <c r="D5" s="880"/>
      <c r="E5" s="880"/>
      <c r="F5" s="880"/>
      <c r="G5" s="880"/>
      <c r="H5" s="880"/>
      <c r="I5" s="880"/>
      <c r="L5" s="344"/>
      <c r="M5" s="1" t="s">
        <v>5171</v>
      </c>
      <c r="N5" s="1"/>
      <c r="O5" s="33">
        <v>0.3</v>
      </c>
      <c r="P5" s="33">
        <v>0.25</v>
      </c>
      <c r="Q5" s="33">
        <v>0.2</v>
      </c>
      <c r="R5" s="33"/>
      <c r="S5" s="1" t="s">
        <v>5568</v>
      </c>
      <c r="T5" s="1"/>
      <c r="U5" s="1"/>
      <c r="V5" s="1"/>
      <c r="W5" s="1"/>
      <c r="X5" s="1"/>
      <c r="AH5" s="962"/>
      <c r="AI5" s="962"/>
      <c r="AJ5" s="961"/>
      <c r="AK5" s="961"/>
      <c r="AL5" s="961"/>
      <c r="AM5" s="961"/>
      <c r="AN5" s="961"/>
      <c r="AO5" s="961"/>
      <c r="AP5" s="961"/>
      <c r="AQ5" s="961"/>
      <c r="AR5" s="961"/>
      <c r="AS5" s="961"/>
      <c r="AT5" s="961"/>
      <c r="AU5" s="961"/>
      <c r="AV5" s="961"/>
      <c r="AW5" s="961"/>
      <c r="AX5" s="961"/>
      <c r="AY5" s="961"/>
      <c r="BA5" s="1" t="s">
        <v>5170</v>
      </c>
      <c r="BB5" s="43" t="s">
        <v>5167</v>
      </c>
      <c r="BC5" s="1" t="s">
        <v>5178</v>
      </c>
      <c r="BD5" s="52" t="s">
        <v>5175</v>
      </c>
      <c r="BE5" s="1" t="s">
        <v>5363</v>
      </c>
      <c r="BF5" s="1" t="s">
        <v>5369</v>
      </c>
      <c r="BG5" s="1" t="s">
        <v>5362</v>
      </c>
    </row>
    <row r="6" spans="1:59" ht="16.5" thickTop="1" thickBot="1">
      <c r="A6" s="880"/>
      <c r="B6" s="880"/>
      <c r="C6" s="880"/>
      <c r="D6" s="880"/>
      <c r="E6" s="880"/>
      <c r="F6" s="880"/>
      <c r="G6" s="880"/>
      <c r="H6" s="880"/>
      <c r="I6" s="880"/>
      <c r="L6" s="344"/>
      <c r="M6" s="1" t="s">
        <v>5170</v>
      </c>
      <c r="N6" s="1"/>
      <c r="O6" s="33">
        <v>0</v>
      </c>
      <c r="P6" s="33">
        <v>0.1</v>
      </c>
      <c r="Q6" s="33">
        <v>0.2</v>
      </c>
      <c r="R6" s="33"/>
      <c r="S6" s="1" t="s">
        <v>5569</v>
      </c>
      <c r="T6" s="1"/>
      <c r="U6" s="1"/>
      <c r="V6" s="1"/>
      <c r="W6" s="1"/>
      <c r="X6" s="1"/>
      <c r="AH6" s="5" t="s">
        <v>15387</v>
      </c>
      <c r="AI6" s="359" t="s">
        <v>15388</v>
      </c>
      <c r="AJ6" s="5" t="s">
        <v>13202</v>
      </c>
      <c r="AK6" s="5" t="s">
        <v>15389</v>
      </c>
      <c r="AL6" s="5" t="s">
        <v>13999</v>
      </c>
      <c r="AM6" s="5" t="s">
        <v>5576</v>
      </c>
      <c r="AN6" s="5" t="s">
        <v>13999</v>
      </c>
      <c r="AO6" s="5" t="s">
        <v>15390</v>
      </c>
      <c r="AP6" s="5" t="s">
        <v>13999</v>
      </c>
      <c r="AQ6" s="5" t="s">
        <v>15391</v>
      </c>
      <c r="AR6" s="360" t="s">
        <v>13219</v>
      </c>
      <c r="AS6" s="6" t="s">
        <v>3874</v>
      </c>
      <c r="AT6" s="6" t="s">
        <v>13219</v>
      </c>
      <c r="AU6" s="6" t="s">
        <v>15392</v>
      </c>
      <c r="AV6" s="6" t="s">
        <v>13219</v>
      </c>
      <c r="AW6" s="6" t="s">
        <v>15393</v>
      </c>
      <c r="AX6" s="6" t="s">
        <v>13202</v>
      </c>
      <c r="AY6" s="6" t="s">
        <v>15394</v>
      </c>
      <c r="BA6" s="1" t="s">
        <v>5181</v>
      </c>
      <c r="BB6" s="43" t="s">
        <v>5168</v>
      </c>
      <c r="BC6" s="1" t="s">
        <v>5180</v>
      </c>
      <c r="BD6" s="52" t="s">
        <v>5176</v>
      </c>
      <c r="BF6" s="1" t="s">
        <v>5346</v>
      </c>
    </row>
    <row r="7" spans="1:59" ht="16.5" thickTop="1" thickBot="1">
      <c r="A7" s="880"/>
      <c r="B7" s="880"/>
      <c r="C7" s="880"/>
      <c r="D7" s="880"/>
      <c r="E7" s="880"/>
      <c r="F7" s="880"/>
      <c r="G7" s="880"/>
      <c r="H7" s="880"/>
      <c r="I7" s="880"/>
      <c r="L7" s="344"/>
      <c r="M7" s="1" t="s">
        <v>5181</v>
      </c>
      <c r="N7" s="1"/>
      <c r="O7" s="33">
        <v>0</v>
      </c>
      <c r="P7" s="33">
        <v>0.15</v>
      </c>
      <c r="Q7" s="33">
        <v>0.25</v>
      </c>
      <c r="R7" s="33"/>
      <c r="S7" s="1" t="s">
        <v>5570</v>
      </c>
      <c r="T7" s="1"/>
      <c r="U7" s="1"/>
      <c r="V7" s="1"/>
      <c r="W7" s="1"/>
      <c r="X7" s="1"/>
      <c r="AH7" s="1">
        <v>1</v>
      </c>
      <c r="AI7" s="50" t="s">
        <v>5465</v>
      </c>
      <c r="AJ7" s="1">
        <v>1</v>
      </c>
      <c r="AK7" s="49" t="s">
        <v>5372</v>
      </c>
      <c r="AL7" s="1"/>
      <c r="AM7" s="49" t="s">
        <v>5393</v>
      </c>
      <c r="AN7" s="1">
        <v>1</v>
      </c>
      <c r="AO7" s="49" t="s">
        <v>5404</v>
      </c>
      <c r="AP7" s="1">
        <v>1</v>
      </c>
      <c r="AQ7" s="50" t="s">
        <v>5415</v>
      </c>
      <c r="AR7" s="1">
        <v>1</v>
      </c>
      <c r="AS7" s="49" t="s">
        <v>5426</v>
      </c>
      <c r="AT7" s="1">
        <v>1</v>
      </c>
      <c r="AU7" s="49" t="s">
        <v>5439</v>
      </c>
      <c r="AV7" s="1">
        <v>1</v>
      </c>
      <c r="AW7" s="49" t="s">
        <v>5452</v>
      </c>
      <c r="AX7" s="1">
        <v>1</v>
      </c>
      <c r="AY7" s="49" t="s">
        <v>5474</v>
      </c>
      <c r="BA7" s="1" t="s">
        <v>5582</v>
      </c>
      <c r="BB7" s="43" t="s">
        <v>5171</v>
      </c>
      <c r="BC7" s="1" t="s">
        <v>5365</v>
      </c>
      <c r="BD7" s="52" t="s">
        <v>5196</v>
      </c>
    </row>
    <row r="8" spans="1:59" ht="16.5" thickTop="1" thickBot="1">
      <c r="A8" s="880"/>
      <c r="B8" s="880"/>
      <c r="C8" s="880"/>
      <c r="D8" s="880"/>
      <c r="E8" s="880"/>
      <c r="F8" s="880"/>
      <c r="G8" s="880"/>
      <c r="H8" s="880"/>
      <c r="I8" s="880"/>
      <c r="L8" s="344"/>
      <c r="M8" s="1" t="s">
        <v>5582</v>
      </c>
      <c r="N8" s="1"/>
      <c r="O8" s="33">
        <v>0</v>
      </c>
      <c r="P8" s="1"/>
      <c r="Q8" s="33">
        <v>0.15</v>
      </c>
      <c r="R8" s="33"/>
      <c r="S8" s="1" t="s">
        <v>5571</v>
      </c>
      <c r="T8" s="1"/>
      <c r="U8" s="1"/>
      <c r="V8" s="1"/>
      <c r="W8" s="1"/>
      <c r="X8" s="1"/>
      <c r="AH8" s="1">
        <v>2</v>
      </c>
      <c r="AI8" s="50" t="s">
        <v>5466</v>
      </c>
      <c r="AJ8" s="1">
        <v>2</v>
      </c>
      <c r="AK8" s="49" t="s">
        <v>5373</v>
      </c>
      <c r="AL8" s="1"/>
      <c r="AM8" s="49" t="s">
        <v>5394</v>
      </c>
      <c r="AN8" s="1">
        <v>2</v>
      </c>
      <c r="AO8" s="49" t="s">
        <v>5405</v>
      </c>
      <c r="AP8" s="1">
        <v>2</v>
      </c>
      <c r="AQ8" s="50" t="s">
        <v>5416</v>
      </c>
      <c r="AR8" s="1">
        <v>2</v>
      </c>
      <c r="AS8" s="49" t="s">
        <v>5427</v>
      </c>
      <c r="AT8" s="1">
        <v>2</v>
      </c>
      <c r="AU8" s="49" t="s">
        <v>5440</v>
      </c>
      <c r="AV8" s="1">
        <v>2</v>
      </c>
      <c r="AW8" s="49" t="s">
        <v>5453</v>
      </c>
      <c r="AX8" s="1">
        <v>2</v>
      </c>
      <c r="AY8" s="49" t="s">
        <v>5475</v>
      </c>
      <c r="BA8" s="1" t="s">
        <v>5175</v>
      </c>
      <c r="BC8" s="1" t="s">
        <v>5179</v>
      </c>
      <c r="BD8" s="52" t="s">
        <v>5370</v>
      </c>
    </row>
    <row r="9" spans="1:59" ht="16.5" thickTop="1" thickBot="1">
      <c r="A9" s="880"/>
      <c r="B9" s="880"/>
      <c r="C9" s="880"/>
      <c r="D9" s="880"/>
      <c r="E9" s="880"/>
      <c r="F9" s="880"/>
      <c r="G9" s="880"/>
      <c r="H9" s="880"/>
      <c r="I9" s="880"/>
      <c r="L9" s="344"/>
      <c r="M9" s="1" t="s">
        <v>5175</v>
      </c>
      <c r="N9" s="1"/>
      <c r="O9" s="33"/>
      <c r="P9" s="1"/>
      <c r="Q9" s="33"/>
      <c r="R9" s="33"/>
      <c r="S9" s="1"/>
      <c r="T9" s="1"/>
      <c r="U9" s="1"/>
      <c r="V9" s="1"/>
      <c r="W9" s="1"/>
      <c r="X9" s="1"/>
      <c r="AH9" s="1">
        <v>3</v>
      </c>
      <c r="AI9" s="50" t="s">
        <v>5467</v>
      </c>
      <c r="AJ9" s="1">
        <v>3</v>
      </c>
      <c r="AK9" s="49" t="s">
        <v>5374</v>
      </c>
      <c r="AL9" s="1"/>
      <c r="AM9" s="49" t="s">
        <v>5395</v>
      </c>
      <c r="AN9" s="1">
        <v>3</v>
      </c>
      <c r="AO9" s="49" t="s">
        <v>5406</v>
      </c>
      <c r="AP9" s="1">
        <v>3</v>
      </c>
      <c r="AQ9" s="50" t="s">
        <v>5417</v>
      </c>
      <c r="AR9" s="1">
        <v>3</v>
      </c>
      <c r="AS9" s="49" t="s">
        <v>5428</v>
      </c>
      <c r="AT9" s="1">
        <v>3</v>
      </c>
      <c r="AU9" s="49" t="s">
        <v>5441</v>
      </c>
      <c r="AV9" s="1">
        <v>3</v>
      </c>
      <c r="AW9" s="49" t="s">
        <v>5454</v>
      </c>
      <c r="AX9" s="1">
        <v>3</v>
      </c>
      <c r="AY9" s="49" t="s">
        <v>5476</v>
      </c>
      <c r="BA9" s="1" t="s">
        <v>5176</v>
      </c>
      <c r="BC9" s="1" t="s">
        <v>5177</v>
      </c>
      <c r="BD9" s="52" t="s">
        <v>5366</v>
      </c>
    </row>
    <row r="10" spans="1:59" ht="16.5" thickTop="1" thickBot="1">
      <c r="A10" s="880"/>
      <c r="B10" s="880"/>
      <c r="C10" s="880"/>
      <c r="D10" s="880"/>
      <c r="E10" s="880"/>
      <c r="F10" s="880"/>
      <c r="G10" s="880"/>
      <c r="H10" s="880"/>
      <c r="I10" s="880"/>
      <c r="L10" s="344"/>
      <c r="M10" s="1" t="s">
        <v>5176</v>
      </c>
      <c r="N10" s="1"/>
      <c r="O10" s="33"/>
      <c r="P10" s="1"/>
      <c r="Q10" s="33"/>
      <c r="R10" s="33"/>
      <c r="S10" s="1"/>
      <c r="T10" s="1"/>
      <c r="U10" s="1"/>
      <c r="V10" s="1"/>
      <c r="W10" s="1"/>
      <c r="X10" s="1"/>
      <c r="AH10" s="1">
        <v>4</v>
      </c>
      <c r="AI10" s="50" t="s">
        <v>5468</v>
      </c>
      <c r="AJ10" s="1">
        <v>4</v>
      </c>
      <c r="AK10" s="49" t="s">
        <v>5375</v>
      </c>
      <c r="AL10" s="1"/>
      <c r="AM10" s="49" t="s">
        <v>5396</v>
      </c>
      <c r="AN10" s="1">
        <v>4</v>
      </c>
      <c r="AO10" s="49" t="s">
        <v>5407</v>
      </c>
      <c r="AP10" s="1">
        <v>4</v>
      </c>
      <c r="AQ10" s="50" t="s">
        <v>5418</v>
      </c>
      <c r="AR10" s="1">
        <v>4</v>
      </c>
      <c r="AS10" s="49" t="s">
        <v>5429</v>
      </c>
      <c r="AT10" s="1">
        <v>4</v>
      </c>
      <c r="AU10" s="49" t="s">
        <v>5442</v>
      </c>
      <c r="AV10" s="1">
        <v>4</v>
      </c>
      <c r="AW10" s="49" t="s">
        <v>5455</v>
      </c>
      <c r="AX10" s="1">
        <v>4</v>
      </c>
      <c r="AY10" s="49" t="s">
        <v>5477</v>
      </c>
      <c r="BA10" s="1" t="s">
        <v>5196</v>
      </c>
      <c r="BD10" s="1"/>
    </row>
    <row r="11" spans="1:59" ht="16.5" thickTop="1" thickBot="1">
      <c r="A11" s="880"/>
      <c r="B11" s="880"/>
      <c r="C11" s="880"/>
      <c r="D11" s="880"/>
      <c r="E11" s="880"/>
      <c r="F11" s="880"/>
      <c r="G11" s="880"/>
      <c r="H11" s="880"/>
      <c r="I11" s="880"/>
      <c r="L11" s="344"/>
      <c r="M11" s="1" t="s">
        <v>5196</v>
      </c>
      <c r="N11" s="1"/>
      <c r="O11" s="33"/>
      <c r="P11" s="1"/>
      <c r="Q11" s="33"/>
      <c r="R11" s="33"/>
      <c r="S11" s="1"/>
      <c r="T11" s="1"/>
      <c r="U11" s="1"/>
      <c r="V11" s="1"/>
      <c r="W11" s="1"/>
      <c r="X11" s="1"/>
      <c r="AH11" s="1">
        <v>5</v>
      </c>
      <c r="AI11" s="50" t="s">
        <v>5469</v>
      </c>
      <c r="AJ11" s="1">
        <v>5</v>
      </c>
      <c r="AK11" s="49" t="s">
        <v>5376</v>
      </c>
      <c r="AL11" s="1"/>
      <c r="AM11" s="49" t="s">
        <v>5397</v>
      </c>
      <c r="AN11" s="1">
        <v>5</v>
      </c>
      <c r="AO11" s="49" t="s">
        <v>5408</v>
      </c>
      <c r="AP11" s="1">
        <v>5</v>
      </c>
      <c r="AQ11" s="50" t="s">
        <v>5419</v>
      </c>
      <c r="AR11" s="1">
        <v>5</v>
      </c>
      <c r="AS11" s="49" t="s">
        <v>5430</v>
      </c>
      <c r="AT11" s="1">
        <v>5</v>
      </c>
      <c r="AU11" s="49" t="s">
        <v>5443</v>
      </c>
      <c r="AV11" s="1">
        <v>5</v>
      </c>
      <c r="AW11" s="49" t="s">
        <v>5456</v>
      </c>
      <c r="AX11" s="1">
        <v>5</v>
      </c>
      <c r="AY11" s="49" t="s">
        <v>5478</v>
      </c>
      <c r="BF11" t="s">
        <v>5578</v>
      </c>
    </row>
    <row r="12" spans="1:59" ht="20.25" thickTop="1" thickBot="1">
      <c r="A12" s="880"/>
      <c r="B12" s="880"/>
      <c r="C12" s="880"/>
      <c r="D12" s="880"/>
      <c r="E12" s="880"/>
      <c r="F12" s="880"/>
      <c r="G12" s="880"/>
      <c r="H12" s="880"/>
      <c r="I12" s="880"/>
      <c r="L12" s="344"/>
      <c r="M12" s="950" t="s">
        <v>5201</v>
      </c>
      <c r="N12" s="950"/>
      <c r="O12" s="950"/>
      <c r="P12" s="950"/>
      <c r="Q12" s="950"/>
      <c r="R12" s="341"/>
      <c r="S12" s="1" t="s">
        <v>5572</v>
      </c>
      <c r="T12" s="1"/>
      <c r="U12" s="1"/>
      <c r="V12" s="1"/>
      <c r="W12" s="1"/>
      <c r="X12" s="1"/>
      <c r="AH12" s="1">
        <v>6</v>
      </c>
      <c r="AI12" s="50" t="s">
        <v>5470</v>
      </c>
      <c r="AJ12" s="1">
        <v>6</v>
      </c>
      <c r="AK12" s="49" t="s">
        <v>5377</v>
      </c>
      <c r="AL12" s="1"/>
      <c r="AM12" s="49" t="s">
        <v>5398</v>
      </c>
      <c r="AN12" s="1">
        <v>6</v>
      </c>
      <c r="AO12" s="49" t="s">
        <v>5409</v>
      </c>
      <c r="AP12" s="1">
        <v>6</v>
      </c>
      <c r="AQ12" s="50" t="s">
        <v>5420</v>
      </c>
      <c r="AR12" s="1">
        <v>6</v>
      </c>
      <c r="AS12" s="49" t="s">
        <v>5431</v>
      </c>
      <c r="AT12" s="1">
        <v>6</v>
      </c>
      <c r="AU12" s="49" t="s">
        <v>5444</v>
      </c>
      <c r="AV12" s="1">
        <v>6</v>
      </c>
      <c r="AW12" s="49" t="s">
        <v>5457</v>
      </c>
      <c r="AX12" s="1">
        <v>6</v>
      </c>
      <c r="AY12" s="49" t="s">
        <v>5479</v>
      </c>
      <c r="BF12" t="s">
        <v>5579</v>
      </c>
    </row>
    <row r="13" spans="1:59" ht="16.5" thickTop="1" thickBot="1">
      <c r="A13" s="880"/>
      <c r="B13" s="880"/>
      <c r="C13" s="880"/>
      <c r="D13" s="880"/>
      <c r="E13" s="880"/>
      <c r="F13" s="880"/>
      <c r="G13" s="880"/>
      <c r="H13" s="880"/>
      <c r="I13" s="880"/>
      <c r="L13" s="344"/>
      <c r="M13" s="21"/>
      <c r="N13" s="46" t="s">
        <v>14809</v>
      </c>
      <c r="O13" s="21" t="s">
        <v>5186</v>
      </c>
      <c r="P13" s="21" t="s">
        <v>5187</v>
      </c>
      <c r="Q13" s="47" t="s">
        <v>5188</v>
      </c>
      <c r="R13" s="47" t="s">
        <v>15386</v>
      </c>
      <c r="AH13" s="1">
        <v>7</v>
      </c>
      <c r="AI13" s="50" t="s">
        <v>5471</v>
      </c>
      <c r="AJ13" s="1">
        <v>7</v>
      </c>
      <c r="AK13" s="49" t="s">
        <v>5378</v>
      </c>
      <c r="AL13" s="1"/>
      <c r="AM13" s="49" t="s">
        <v>5399</v>
      </c>
      <c r="AN13" s="1">
        <v>7</v>
      </c>
      <c r="AO13" s="49" t="s">
        <v>5410</v>
      </c>
      <c r="AP13" s="1">
        <v>7</v>
      </c>
      <c r="AQ13" s="50" t="s">
        <v>5421</v>
      </c>
      <c r="AR13" s="1">
        <v>7</v>
      </c>
      <c r="AS13" s="49" t="s">
        <v>5432</v>
      </c>
      <c r="AT13" s="1">
        <v>7</v>
      </c>
      <c r="AU13" s="49" t="s">
        <v>5445</v>
      </c>
      <c r="AV13" s="1">
        <v>7</v>
      </c>
      <c r="AW13" s="49" t="s">
        <v>5458</v>
      </c>
      <c r="AX13" s="1">
        <v>7</v>
      </c>
      <c r="AY13" s="49" t="s">
        <v>5480</v>
      </c>
      <c r="BB13" s="1" t="s">
        <v>5177</v>
      </c>
      <c r="BD13" s="1"/>
    </row>
    <row r="14" spans="1:59" ht="16.5" thickTop="1" thickBot="1">
      <c r="A14" s="880"/>
      <c r="B14" s="880"/>
      <c r="C14" s="880"/>
      <c r="D14" s="880"/>
      <c r="E14" s="880"/>
      <c r="F14" s="880"/>
      <c r="G14" s="880"/>
      <c r="H14" s="880"/>
      <c r="I14" s="880"/>
      <c r="L14" s="344"/>
      <c r="M14" s="1" t="s">
        <v>5183</v>
      </c>
      <c r="N14" s="1"/>
      <c r="O14" s="1" t="s">
        <v>5190</v>
      </c>
      <c r="P14" s="1" t="s">
        <v>5191</v>
      </c>
      <c r="Q14" s="1" t="s">
        <v>5573</v>
      </c>
      <c r="AH14" s="1">
        <v>8</v>
      </c>
      <c r="AI14" s="50" t="s">
        <v>5472</v>
      </c>
      <c r="AJ14" s="1">
        <v>8</v>
      </c>
      <c r="AK14" s="49" t="s">
        <v>5379</v>
      </c>
      <c r="AL14" s="1"/>
      <c r="AM14" s="49" t="s">
        <v>5400</v>
      </c>
      <c r="AN14" s="1">
        <v>8</v>
      </c>
      <c r="AO14" s="49" t="s">
        <v>5411</v>
      </c>
      <c r="AP14" s="1">
        <v>8</v>
      </c>
      <c r="AQ14" s="50" t="s">
        <v>5422</v>
      </c>
      <c r="AR14" s="1">
        <v>8</v>
      </c>
      <c r="AS14" s="49" t="s">
        <v>5433</v>
      </c>
      <c r="AT14" s="1">
        <v>8</v>
      </c>
      <c r="AU14" s="49" t="s">
        <v>5446</v>
      </c>
      <c r="AV14" s="1">
        <v>8</v>
      </c>
      <c r="AW14" s="49" t="s">
        <v>5459</v>
      </c>
      <c r="AX14" s="1">
        <v>8</v>
      </c>
      <c r="AY14" s="49" t="s">
        <v>5481</v>
      </c>
      <c r="BB14" s="1" t="s">
        <v>5170</v>
      </c>
      <c r="BD14" s="1"/>
    </row>
    <row r="15" spans="1:59" ht="16.5" thickTop="1" thickBot="1">
      <c r="A15" s="880"/>
      <c r="B15" s="880"/>
      <c r="C15" s="880"/>
      <c r="D15" s="880"/>
      <c r="E15" s="880"/>
      <c r="F15" s="880"/>
      <c r="G15" s="880"/>
      <c r="H15" s="880"/>
      <c r="I15" s="880"/>
      <c r="L15" s="344"/>
      <c r="M15" s="1" t="s">
        <v>5184</v>
      </c>
      <c r="N15" s="1"/>
      <c r="O15" s="1" t="s">
        <v>5189</v>
      </c>
      <c r="P15" s="1" t="s">
        <v>5192</v>
      </c>
      <c r="Q15" s="1" t="s">
        <v>5574</v>
      </c>
      <c r="AJ15" s="1">
        <v>9</v>
      </c>
      <c r="AK15" s="49" t="s">
        <v>5380</v>
      </c>
      <c r="AL15" s="1"/>
      <c r="AM15" s="49" t="s">
        <v>5401</v>
      </c>
      <c r="AN15" s="1">
        <v>9</v>
      </c>
      <c r="AO15" s="49" t="s">
        <v>5412</v>
      </c>
      <c r="AP15" s="1">
        <v>9</v>
      </c>
      <c r="AQ15" s="50" t="s">
        <v>5423</v>
      </c>
      <c r="AR15" s="1">
        <v>9</v>
      </c>
      <c r="AS15" s="49" t="s">
        <v>5434</v>
      </c>
      <c r="AT15" s="1">
        <v>9</v>
      </c>
      <c r="AU15" s="49" t="s">
        <v>5447</v>
      </c>
      <c r="AV15" s="1">
        <v>9</v>
      </c>
      <c r="AW15" s="49" t="s">
        <v>5460</v>
      </c>
      <c r="AX15" s="1">
        <v>9</v>
      </c>
      <c r="AY15" s="49" t="s">
        <v>5482</v>
      </c>
      <c r="BD15" s="1"/>
    </row>
    <row r="16" spans="1:59" ht="16.5" thickTop="1" thickBot="1">
      <c r="A16" s="880"/>
      <c r="B16" s="880"/>
      <c r="C16" s="880"/>
      <c r="D16" s="880"/>
      <c r="E16" s="880"/>
      <c r="F16" s="880"/>
      <c r="G16" s="880"/>
      <c r="H16" s="880"/>
      <c r="I16" s="880"/>
      <c r="L16" s="344"/>
      <c r="M16" s="1" t="s">
        <v>5185</v>
      </c>
      <c r="N16" s="1"/>
      <c r="O16" s="1">
        <v>0</v>
      </c>
      <c r="P16" s="1" t="s">
        <v>5193</v>
      </c>
      <c r="Q16" s="1" t="s">
        <v>5575</v>
      </c>
      <c r="AJ16" s="1">
        <v>10</v>
      </c>
      <c r="AK16" s="49" t="s">
        <v>5381</v>
      </c>
      <c r="AL16" s="1"/>
      <c r="AM16" s="49" t="s">
        <v>5402</v>
      </c>
      <c r="AN16" s="1">
        <v>10</v>
      </c>
      <c r="AO16" s="49" t="s">
        <v>5413</v>
      </c>
      <c r="AP16" s="1">
        <v>10</v>
      </c>
      <c r="AQ16" s="50" t="s">
        <v>5424</v>
      </c>
      <c r="AR16" s="1">
        <v>10</v>
      </c>
      <c r="AS16" s="49" t="s">
        <v>5435</v>
      </c>
      <c r="AT16" s="1">
        <v>10</v>
      </c>
      <c r="AU16" s="49" t="s">
        <v>5448</v>
      </c>
      <c r="AV16" s="1">
        <v>10</v>
      </c>
      <c r="AW16" s="49" t="s">
        <v>5461</v>
      </c>
      <c r="AX16" s="1">
        <v>10</v>
      </c>
      <c r="AY16" s="49" t="s">
        <v>5483</v>
      </c>
      <c r="BC16" s="1"/>
      <c r="BD16" s="1"/>
    </row>
    <row r="17" spans="1:56" ht="16.5" customHeight="1" thickTop="1" thickBot="1">
      <c r="A17" s="880"/>
      <c r="B17" s="880"/>
      <c r="C17" s="880"/>
      <c r="D17" s="880"/>
      <c r="E17" s="880"/>
      <c r="F17" s="880"/>
      <c r="G17" s="880"/>
      <c r="H17" s="880"/>
      <c r="I17" s="880"/>
      <c r="L17" s="344"/>
      <c r="M17" s="1" t="s">
        <v>5194</v>
      </c>
      <c r="N17" s="1"/>
      <c r="O17" s="1">
        <v>0</v>
      </c>
      <c r="P17" s="1" t="s">
        <v>5193</v>
      </c>
      <c r="Q17" s="1" t="s">
        <v>5195</v>
      </c>
      <c r="AJ17" s="1">
        <v>11</v>
      </c>
      <c r="AK17" s="49" t="s">
        <v>5382</v>
      </c>
      <c r="AR17" s="1">
        <v>11</v>
      </c>
      <c r="AS17" s="49" t="s">
        <v>5436</v>
      </c>
      <c r="AT17" s="1">
        <v>11</v>
      </c>
      <c r="AU17" s="49" t="s">
        <v>5449</v>
      </c>
      <c r="AV17" s="1">
        <v>11</v>
      </c>
      <c r="AW17" s="49" t="s">
        <v>5462</v>
      </c>
      <c r="AX17" s="1">
        <v>11</v>
      </c>
      <c r="AY17" s="49" t="s">
        <v>5484</v>
      </c>
      <c r="BC17" s="1"/>
      <c r="BD17" s="1"/>
    </row>
    <row r="18" spans="1:56" ht="20.25" customHeight="1" thickTop="1" thickBot="1">
      <c r="A18" s="874" t="s">
        <v>15395</v>
      </c>
      <c r="B18" s="874"/>
      <c r="C18" s="874"/>
      <c r="D18" s="874"/>
      <c r="E18" s="874" t="s">
        <v>15396</v>
      </c>
      <c r="F18" s="874"/>
      <c r="G18" s="874"/>
      <c r="H18" s="874"/>
      <c r="I18" s="874"/>
      <c r="L18" s="344"/>
      <c r="M18" s="950" t="s">
        <v>5202</v>
      </c>
      <c r="N18" s="950"/>
      <c r="O18" s="950"/>
      <c r="P18" s="950"/>
      <c r="Q18" s="950"/>
      <c r="R18" s="341"/>
      <c r="S18" s="950" t="s">
        <v>5200</v>
      </c>
      <c r="T18" s="950"/>
      <c r="U18" s="950"/>
      <c r="V18" s="950"/>
      <c r="W18" s="950"/>
      <c r="X18" s="950"/>
      <c r="AJ18" s="1">
        <v>12</v>
      </c>
      <c r="AK18" s="49" t="s">
        <v>5383</v>
      </c>
      <c r="AR18" s="1">
        <v>12</v>
      </c>
      <c r="AS18" s="49" t="s">
        <v>5437</v>
      </c>
      <c r="AT18" s="1">
        <v>12</v>
      </c>
      <c r="AU18" s="49" t="s">
        <v>5450</v>
      </c>
      <c r="AV18" s="1">
        <v>12</v>
      </c>
      <c r="AW18" s="49" t="s">
        <v>5463</v>
      </c>
      <c r="AX18" s="1">
        <v>12</v>
      </c>
      <c r="AY18" s="49" t="s">
        <v>5485</v>
      </c>
      <c r="BC18" s="1"/>
      <c r="BD18" s="1"/>
    </row>
    <row r="19" spans="1:56" ht="16.5" customHeight="1" thickTop="1" thickBot="1">
      <c r="A19" s="874"/>
      <c r="B19" s="874"/>
      <c r="C19" s="874"/>
      <c r="D19" s="874"/>
      <c r="E19" s="874"/>
      <c r="F19" s="874"/>
      <c r="G19" s="874"/>
      <c r="H19" s="874"/>
      <c r="I19" s="874"/>
      <c r="L19" s="344"/>
      <c r="M19" s="21"/>
      <c r="N19" s="46" t="s">
        <v>14809</v>
      </c>
      <c r="O19" s="21" t="s">
        <v>5186</v>
      </c>
      <c r="P19" s="21" t="s">
        <v>5187</v>
      </c>
      <c r="Q19" s="47" t="s">
        <v>5188</v>
      </c>
      <c r="R19" s="47" t="s">
        <v>15386</v>
      </c>
      <c r="S19" s="21"/>
      <c r="T19" s="46" t="s">
        <v>14809</v>
      </c>
      <c r="U19" s="21" t="s">
        <v>5186</v>
      </c>
      <c r="V19" s="21" t="s">
        <v>5187</v>
      </c>
      <c r="W19" s="47" t="s">
        <v>5188</v>
      </c>
      <c r="X19" s="47" t="s">
        <v>15386</v>
      </c>
      <c r="AJ19" s="1">
        <v>13</v>
      </c>
      <c r="AK19" s="49" t="s">
        <v>5384</v>
      </c>
      <c r="AX19" s="1">
        <v>13</v>
      </c>
      <c r="AY19" s="49" t="s">
        <v>5486</v>
      </c>
      <c r="BC19" s="1"/>
      <c r="BD19" s="1"/>
    </row>
    <row r="20" spans="1:56" ht="16.5" thickTop="1" thickBot="1">
      <c r="A20" s="880"/>
      <c r="B20" s="880"/>
      <c r="C20" s="880"/>
      <c r="D20" s="880"/>
      <c r="E20" s="880"/>
      <c r="F20" s="880"/>
      <c r="G20" s="880"/>
      <c r="H20" s="880"/>
      <c r="I20" s="880"/>
      <c r="L20" s="344"/>
      <c r="M20" s="1" t="s">
        <v>5199</v>
      </c>
      <c r="N20" s="1"/>
      <c r="O20" s="1"/>
      <c r="P20" s="1"/>
      <c r="Q20" s="1"/>
      <c r="R20" s="43"/>
      <c r="S20" s="43" t="s">
        <v>5173</v>
      </c>
      <c r="T20" s="43"/>
      <c r="U20" s="43"/>
      <c r="V20" s="1"/>
      <c r="W20" s="1"/>
      <c r="X20" s="1"/>
      <c r="AJ20" s="1">
        <v>14</v>
      </c>
      <c r="AK20" s="49" t="s">
        <v>5385</v>
      </c>
      <c r="AX20" s="1">
        <v>14</v>
      </c>
      <c r="AY20" s="49" t="s">
        <v>5487</v>
      </c>
    </row>
    <row r="21" spans="1:56" ht="16.5" thickTop="1" thickBot="1">
      <c r="A21" s="880"/>
      <c r="B21" s="880"/>
      <c r="C21" s="880"/>
      <c r="D21" s="880"/>
      <c r="E21" s="880"/>
      <c r="F21" s="880"/>
      <c r="G21" s="880"/>
      <c r="H21" s="880"/>
      <c r="I21" s="880"/>
      <c r="L21" s="344"/>
      <c r="M21" s="1" t="s">
        <v>5178</v>
      </c>
      <c r="N21" s="1"/>
      <c r="O21" s="1"/>
      <c r="P21" s="1"/>
      <c r="Q21" s="1"/>
      <c r="R21" s="43"/>
      <c r="S21" s="43" t="s">
        <v>5174</v>
      </c>
      <c r="T21" s="43"/>
      <c r="U21" s="43"/>
      <c r="V21" s="1"/>
      <c r="W21" s="1"/>
      <c r="X21" s="1"/>
      <c r="AJ21" s="1">
        <v>15</v>
      </c>
      <c r="AK21" s="49" t="s">
        <v>5386</v>
      </c>
      <c r="AX21" s="1">
        <v>15</v>
      </c>
      <c r="AY21" s="49" t="s">
        <v>5488</v>
      </c>
    </row>
    <row r="22" spans="1:56" ht="16.5" thickTop="1" thickBot="1">
      <c r="A22" s="880"/>
      <c r="B22" s="880"/>
      <c r="C22" s="880"/>
      <c r="D22" s="880"/>
      <c r="E22" s="880"/>
      <c r="F22" s="880"/>
      <c r="G22" s="880"/>
      <c r="H22" s="880"/>
      <c r="I22" s="880"/>
      <c r="L22" s="344"/>
      <c r="M22" s="1" t="s">
        <v>5180</v>
      </c>
      <c r="N22" s="1"/>
      <c r="O22" s="1"/>
      <c r="P22" s="1"/>
      <c r="Q22" s="1"/>
      <c r="S22" t="s">
        <v>5370</v>
      </c>
      <c r="V22" s="1"/>
      <c r="W22" s="1"/>
      <c r="X22" s="1"/>
      <c r="AJ22" s="1">
        <v>16</v>
      </c>
      <c r="AK22" s="49" t="s">
        <v>5387</v>
      </c>
      <c r="AX22" s="1">
        <v>16</v>
      </c>
      <c r="AY22" s="49" t="s">
        <v>5489</v>
      </c>
    </row>
    <row r="23" spans="1:56" ht="16.5" thickTop="1" thickBot="1">
      <c r="A23" s="880"/>
      <c r="B23" s="880"/>
      <c r="C23" s="880"/>
      <c r="D23" s="880"/>
      <c r="E23" s="880"/>
      <c r="F23" s="880"/>
      <c r="G23" s="880"/>
      <c r="H23" s="880"/>
      <c r="I23" s="880"/>
      <c r="L23" s="344"/>
      <c r="M23" s="1" t="s">
        <v>5179</v>
      </c>
      <c r="N23" s="1"/>
      <c r="O23" s="1"/>
      <c r="P23" s="1"/>
      <c r="Q23" s="1"/>
      <c r="R23" s="43"/>
      <c r="S23" s="43" t="s">
        <v>5197</v>
      </c>
      <c r="T23" s="43"/>
      <c r="U23" s="43"/>
      <c r="V23" s="1"/>
      <c r="W23" s="1"/>
      <c r="X23" s="1"/>
      <c r="AJ23" s="1">
        <v>17</v>
      </c>
      <c r="AK23" s="49" t="s">
        <v>5388</v>
      </c>
      <c r="AX23" s="1">
        <v>17</v>
      </c>
      <c r="AY23" s="49" t="s">
        <v>5490</v>
      </c>
    </row>
    <row r="24" spans="1:56" ht="16.5" thickTop="1" thickBot="1">
      <c r="A24" s="880"/>
      <c r="B24" s="880"/>
      <c r="C24" s="880"/>
      <c r="D24" s="880"/>
      <c r="E24" s="880"/>
      <c r="F24" s="880"/>
      <c r="G24" s="880"/>
      <c r="H24" s="880"/>
      <c r="I24" s="880"/>
      <c r="L24" s="344"/>
      <c r="M24" s="1" t="s">
        <v>5171</v>
      </c>
      <c r="N24" s="1"/>
      <c r="O24" s="1"/>
      <c r="P24" s="1"/>
      <c r="Q24" s="1"/>
      <c r="R24" s="43"/>
      <c r="S24" s="43" t="s">
        <v>5198</v>
      </c>
      <c r="T24" s="43"/>
      <c r="U24" s="43"/>
      <c r="V24" s="1"/>
      <c r="W24" s="1"/>
      <c r="X24" s="1"/>
      <c r="AJ24" s="1">
        <v>18</v>
      </c>
      <c r="AK24" s="49" t="s">
        <v>5389</v>
      </c>
      <c r="AX24" s="1">
        <v>18</v>
      </c>
      <c r="AY24" s="49" t="s">
        <v>5491</v>
      </c>
    </row>
    <row r="25" spans="1:56" ht="16.5" thickTop="1" thickBot="1">
      <c r="A25" s="880"/>
      <c r="B25" s="880"/>
      <c r="C25" s="880"/>
      <c r="D25" s="880"/>
      <c r="E25" s="880"/>
      <c r="F25" s="880"/>
      <c r="G25" s="880"/>
      <c r="H25" s="880"/>
      <c r="I25" s="880"/>
      <c r="L25" s="344"/>
      <c r="M25" s="1" t="s">
        <v>5170</v>
      </c>
      <c r="N25" s="1"/>
      <c r="O25" s="1"/>
      <c r="P25" s="1"/>
      <c r="Q25" s="1"/>
      <c r="R25" s="43"/>
      <c r="S25" s="43" t="s">
        <v>5196</v>
      </c>
      <c r="T25" s="43"/>
      <c r="U25" s="43"/>
      <c r="V25" s="1"/>
      <c r="W25" s="1"/>
      <c r="X25" s="1"/>
      <c r="AJ25" s="1">
        <v>19</v>
      </c>
      <c r="AK25" s="49" t="s">
        <v>5390</v>
      </c>
      <c r="AX25" s="1">
        <v>19</v>
      </c>
      <c r="AY25" s="49" t="s">
        <v>5492</v>
      </c>
    </row>
    <row r="26" spans="1:56" ht="20.25" thickTop="1" thickBot="1">
      <c r="A26" s="880"/>
      <c r="B26" s="880"/>
      <c r="C26" s="880"/>
      <c r="D26" s="880"/>
      <c r="E26" s="880"/>
      <c r="F26" s="880"/>
      <c r="G26" s="880"/>
      <c r="H26" s="880"/>
      <c r="I26" s="880"/>
      <c r="L26" s="344"/>
      <c r="M26" s="963" t="s">
        <v>5349</v>
      </c>
      <c r="N26" s="963"/>
      <c r="O26" s="963"/>
      <c r="P26" s="963"/>
      <c r="Q26" s="963"/>
      <c r="R26" s="341"/>
      <c r="AJ26" s="1">
        <v>20</v>
      </c>
      <c r="AK26" s="49" t="s">
        <v>5391</v>
      </c>
      <c r="AX26" s="1">
        <v>20</v>
      </c>
      <c r="AY26" s="49" t="s">
        <v>5493</v>
      </c>
    </row>
    <row r="27" spans="1:56" ht="20.25" thickTop="1" thickBot="1">
      <c r="A27" s="880"/>
      <c r="B27" s="880"/>
      <c r="C27" s="880"/>
      <c r="D27" s="880"/>
      <c r="E27" s="880"/>
      <c r="F27" s="880"/>
      <c r="G27" s="880"/>
      <c r="H27" s="880"/>
      <c r="I27" s="880"/>
      <c r="L27" s="344"/>
      <c r="M27" s="44"/>
      <c r="N27" s="44" t="s">
        <v>5576</v>
      </c>
      <c r="O27" s="45" t="s">
        <v>5577</v>
      </c>
      <c r="Q27" s="44"/>
      <c r="R27" s="357"/>
    </row>
    <row r="28" spans="1:56" ht="16.5" thickTop="1" thickBot="1">
      <c r="A28" s="880"/>
      <c r="B28" s="880"/>
      <c r="C28" s="880"/>
      <c r="D28" s="880"/>
      <c r="E28" s="880"/>
      <c r="F28" s="880"/>
      <c r="G28" s="880"/>
      <c r="H28" s="880"/>
      <c r="I28" s="880"/>
      <c r="L28" s="344"/>
      <c r="M28" s="33">
        <v>0.65</v>
      </c>
      <c r="N28" s="1" t="s">
        <v>374</v>
      </c>
      <c r="O28" s="1" t="s">
        <v>374</v>
      </c>
      <c r="Q28" s="1"/>
    </row>
    <row r="29" spans="1:56" ht="16.5" thickTop="1" thickBot="1">
      <c r="A29" s="880"/>
      <c r="B29" s="880"/>
      <c r="C29" s="880"/>
      <c r="D29" s="880"/>
      <c r="E29" s="880"/>
      <c r="F29" s="880"/>
      <c r="G29" s="880"/>
      <c r="H29" s="880"/>
      <c r="I29" s="880"/>
      <c r="L29" s="344"/>
      <c r="M29" s="33">
        <v>0.1</v>
      </c>
      <c r="N29" s="1" t="s">
        <v>5350</v>
      </c>
      <c r="O29" s="1" t="s">
        <v>5355</v>
      </c>
      <c r="Q29" s="1"/>
    </row>
    <row r="30" spans="1:56" ht="16.5" thickTop="1" thickBot="1">
      <c r="A30" s="880"/>
      <c r="B30" s="880"/>
      <c r="C30" s="880"/>
      <c r="D30" s="880"/>
      <c r="E30" s="880"/>
      <c r="F30" s="880"/>
      <c r="G30" s="880"/>
      <c r="H30" s="880"/>
      <c r="I30" s="880"/>
      <c r="L30" s="344"/>
      <c r="M30" s="33">
        <v>0.05</v>
      </c>
      <c r="N30" s="1" t="s">
        <v>5351</v>
      </c>
      <c r="O30" s="1" t="s">
        <v>5356</v>
      </c>
      <c r="Q30" s="1"/>
    </row>
    <row r="31" spans="1:56" ht="16.5" thickTop="1" thickBot="1">
      <c r="A31" s="880"/>
      <c r="B31" s="880"/>
      <c r="C31" s="880"/>
      <c r="D31" s="880"/>
      <c r="E31" s="880"/>
      <c r="F31" s="880"/>
      <c r="G31" s="880"/>
      <c r="H31" s="880"/>
      <c r="I31" s="880"/>
      <c r="L31" s="344"/>
      <c r="M31" s="33">
        <v>0.05</v>
      </c>
      <c r="N31" s="1" t="s">
        <v>5352</v>
      </c>
      <c r="O31" s="1" t="s">
        <v>5357</v>
      </c>
      <c r="Q31" s="1"/>
    </row>
    <row r="32" spans="1:56" ht="16.5" thickTop="1" thickBot="1">
      <c r="L32" s="344"/>
      <c r="M32" s="33">
        <v>0.05</v>
      </c>
      <c r="N32" s="1" t="s">
        <v>5353</v>
      </c>
      <c r="O32" s="1" t="s">
        <v>5357</v>
      </c>
      <c r="Q32" s="1"/>
    </row>
    <row r="33" spans="1:20" ht="16.5" thickTop="1" thickBot="1">
      <c r="A33" s="851" t="s">
        <v>15402</v>
      </c>
      <c r="B33" s="851"/>
      <c r="C33" s="851"/>
      <c r="L33" s="344"/>
      <c r="M33" s="33">
        <v>0.05</v>
      </c>
      <c r="N33" s="1" t="s">
        <v>5354</v>
      </c>
      <c r="O33" s="1" t="s">
        <v>5358</v>
      </c>
      <c r="Q33" s="1"/>
    </row>
    <row r="34" spans="1:20" ht="20.25" thickTop="1" thickBot="1">
      <c r="A34" s="851"/>
      <c r="B34" s="851"/>
      <c r="C34" s="851"/>
      <c r="L34" s="344"/>
      <c r="M34" s="950" t="s">
        <v>5345</v>
      </c>
      <c r="N34" s="950"/>
      <c r="O34" s="950"/>
      <c r="P34" s="950"/>
      <c r="Q34" s="950"/>
      <c r="R34" s="341"/>
    </row>
    <row r="35" spans="1:20" ht="20.25" thickTop="1" thickBot="1">
      <c r="A35" s="852" t="s">
        <v>15420</v>
      </c>
      <c r="B35" s="852"/>
      <c r="C35" s="852"/>
      <c r="L35" s="344"/>
      <c r="M35" s="48"/>
      <c r="N35" s="46" t="s">
        <v>14809</v>
      </c>
      <c r="O35" s="21" t="s">
        <v>5186</v>
      </c>
      <c r="P35" s="21" t="s">
        <v>5187</v>
      </c>
      <c r="Q35" s="47" t="s">
        <v>5188</v>
      </c>
      <c r="R35" s="47" t="s">
        <v>15386</v>
      </c>
    </row>
    <row r="36" spans="1:20" ht="20.25" thickTop="1" thickBot="1">
      <c r="A36" s="852" t="s">
        <v>15421</v>
      </c>
      <c r="B36" s="852"/>
      <c r="C36" s="852" t="s">
        <v>13823</v>
      </c>
      <c r="L36" s="344"/>
      <c r="M36" s="1" t="s">
        <v>5346</v>
      </c>
      <c r="N36" s="1"/>
      <c r="O36" s="1"/>
      <c r="P36" s="1"/>
      <c r="Q36" s="1"/>
    </row>
    <row r="37" spans="1:20" ht="20.25" thickTop="1" thickBot="1">
      <c r="A37" s="852" t="s">
        <v>15422</v>
      </c>
      <c r="B37" s="852"/>
      <c r="C37" s="852"/>
      <c r="L37" s="344"/>
      <c r="M37" s="1" t="s">
        <v>5347</v>
      </c>
      <c r="N37" s="1"/>
      <c r="O37" s="1"/>
      <c r="P37" s="1"/>
      <c r="Q37" s="1"/>
    </row>
    <row r="38" spans="1:20" ht="20.25" thickTop="1" thickBot="1">
      <c r="A38" s="852" t="s">
        <v>15423</v>
      </c>
      <c r="B38" s="852"/>
      <c r="C38" s="852"/>
      <c r="L38" s="344"/>
      <c r="M38" s="1" t="s">
        <v>5348</v>
      </c>
      <c r="N38" s="1"/>
      <c r="O38" s="1"/>
      <c r="P38" s="1"/>
      <c r="Q38" s="1"/>
    </row>
    <row r="39" spans="1:20" ht="20.25" thickTop="1" thickBot="1">
      <c r="A39" s="852" t="s">
        <v>15424</v>
      </c>
      <c r="B39" s="852"/>
      <c r="C39" s="852"/>
      <c r="L39" s="344"/>
      <c r="M39" s="963" t="s">
        <v>5359</v>
      </c>
      <c r="N39" s="963"/>
      <c r="O39" s="963"/>
      <c r="P39" s="963"/>
      <c r="Q39" s="963"/>
      <c r="R39" s="341"/>
    </row>
    <row r="40" spans="1:20" ht="20.25" thickTop="1" thickBot="1">
      <c r="A40" s="852" t="s">
        <v>15425</v>
      </c>
      <c r="B40" s="852"/>
      <c r="C40" s="852"/>
      <c r="L40" s="344"/>
      <c r="M40" s="48"/>
      <c r="N40" s="46" t="s">
        <v>14809</v>
      </c>
      <c r="O40" s="21" t="s">
        <v>5186</v>
      </c>
      <c r="P40" s="21" t="s">
        <v>5187</v>
      </c>
      <c r="Q40" s="47" t="s">
        <v>5188</v>
      </c>
      <c r="R40" s="47" t="s">
        <v>15386</v>
      </c>
    </row>
    <row r="41" spans="1:20" ht="20.25" thickTop="1" thickBot="1">
      <c r="A41" s="852" t="s">
        <v>15426</v>
      </c>
      <c r="B41" s="852"/>
      <c r="C41" s="852"/>
      <c r="L41" s="344"/>
      <c r="M41" s="1" t="s">
        <v>374</v>
      </c>
      <c r="N41" s="1"/>
      <c r="O41" s="1"/>
      <c r="P41" s="1"/>
      <c r="Q41" s="1"/>
    </row>
    <row r="42" spans="1:20" ht="20.25" thickTop="1" thickBot="1">
      <c r="A42" s="852" t="s">
        <v>15427</v>
      </c>
      <c r="B42" s="852"/>
      <c r="C42" s="852"/>
      <c r="L42" s="344"/>
      <c r="M42" s="1" t="s">
        <v>5360</v>
      </c>
      <c r="N42" s="1"/>
      <c r="O42" s="1"/>
      <c r="P42" s="1"/>
      <c r="Q42" s="1"/>
    </row>
    <row r="43" spans="1:20" ht="20.25" thickTop="1" thickBot="1">
      <c r="A43" s="852" t="s">
        <v>15428</v>
      </c>
      <c r="B43" s="852"/>
      <c r="C43" s="852"/>
      <c r="L43" s="344"/>
      <c r="M43" s="1" t="s">
        <v>5361</v>
      </c>
      <c r="N43" s="1"/>
      <c r="O43" s="1"/>
      <c r="P43" s="1"/>
      <c r="Q43" s="1"/>
    </row>
    <row r="44" spans="1:20" ht="16.5" thickTop="1" thickBot="1">
      <c r="L44" s="344"/>
      <c r="M44" s="1" t="s">
        <v>5362</v>
      </c>
      <c r="N44" s="1"/>
      <c r="O44" s="1"/>
      <c r="P44" s="1"/>
      <c r="Q44" s="1"/>
    </row>
    <row r="45" spans="1:20" ht="16.5" thickTop="1" thickBot="1">
      <c r="L45" s="344"/>
    </row>
    <row r="46" spans="1:20" ht="16.5" thickTop="1" thickBot="1">
      <c r="L46" s="344"/>
      <c r="S46" s="358"/>
      <c r="T46" s="73"/>
    </row>
    <row r="47" spans="1:20" ht="15.75" thickTop="1"/>
    <row r="51" spans="20:21">
      <c r="T51" s="356"/>
      <c r="U51" s="356"/>
    </row>
    <row r="52" spans="20:21">
      <c r="T52" s="356"/>
      <c r="U52" s="356"/>
    </row>
    <row r="53" spans="20:21">
      <c r="T53" s="356"/>
      <c r="U53" s="356"/>
    </row>
    <row r="54" spans="20:21">
      <c r="T54" s="356"/>
      <c r="U54" s="356"/>
    </row>
    <row r="55" spans="20:21">
      <c r="T55" s="356"/>
      <c r="U55" s="356"/>
    </row>
    <row r="56" spans="20:21">
      <c r="T56" s="356"/>
      <c r="U56" s="356"/>
    </row>
    <row r="57" spans="20:21">
      <c r="T57" s="356"/>
      <c r="U57" s="356"/>
    </row>
    <row r="58" spans="20:21">
      <c r="T58" s="356"/>
      <c r="U58" s="356"/>
    </row>
    <row r="59" spans="20:21">
      <c r="T59" s="356"/>
      <c r="U59" s="356"/>
    </row>
    <row r="60" spans="20:21">
      <c r="T60" s="356"/>
      <c r="U60" s="356"/>
    </row>
    <row r="61" spans="20:21">
      <c r="T61" s="356"/>
      <c r="U61" s="356"/>
    </row>
    <row r="62" spans="20:21">
      <c r="T62" s="356"/>
      <c r="U62" s="356"/>
    </row>
  </sheetData>
  <mergeCells count="44">
    <mergeCell ref="A42:C42"/>
    <mergeCell ref="A43:C43"/>
    <mergeCell ref="M34:Q34"/>
    <mergeCell ref="M39:Q39"/>
    <mergeCell ref="A33:C34"/>
    <mergeCell ref="A35:C35"/>
    <mergeCell ref="A36:C36"/>
    <mergeCell ref="A37:C37"/>
    <mergeCell ref="A38:C38"/>
    <mergeCell ref="A39:C39"/>
    <mergeCell ref="M26:Q26"/>
    <mergeCell ref="A40:C40"/>
    <mergeCell ref="A20:D31"/>
    <mergeCell ref="E20:I31"/>
    <mergeCell ref="A41:C41"/>
    <mergeCell ref="AJ3:AK5"/>
    <mergeCell ref="AL3:AM5"/>
    <mergeCell ref="AN3:AO5"/>
    <mergeCell ref="AH1:AI2"/>
    <mergeCell ref="AJ1:AK2"/>
    <mergeCell ref="AL1:AM2"/>
    <mergeCell ref="AN1:AO2"/>
    <mergeCell ref="AH3:AI5"/>
    <mergeCell ref="AP1:AQ2"/>
    <mergeCell ref="AR1:AS2"/>
    <mergeCell ref="AX3:AY5"/>
    <mergeCell ref="AT1:AU2"/>
    <mergeCell ref="AV1:AW2"/>
    <mergeCell ref="AX1:AY2"/>
    <mergeCell ref="AR3:AS5"/>
    <mergeCell ref="AT3:AU5"/>
    <mergeCell ref="AV3:AW5"/>
    <mergeCell ref="AP3:AQ5"/>
    <mergeCell ref="E1:H1"/>
    <mergeCell ref="S18:X18"/>
    <mergeCell ref="M12:Q12"/>
    <mergeCell ref="M18:Q18"/>
    <mergeCell ref="A1:D1"/>
    <mergeCell ref="M1:R2"/>
    <mergeCell ref="S1:X2"/>
    <mergeCell ref="A3:I4"/>
    <mergeCell ref="A18:D19"/>
    <mergeCell ref="E18:I19"/>
    <mergeCell ref="A5:I17"/>
  </mergeCells>
  <hyperlinks>
    <hyperlink ref="Z1" r:id="rId1" xr:uid="{00000000-0004-0000-1800-000000000000}"/>
    <hyperlink ref="A1" location="'0000'!A1" display="|🔝| To main page" xr:uid="{00000000-0004-0000-1800-000001000000}"/>
    <hyperlink ref="A2:D2" r:id="rId2" display="DONATE" xr:uid="{00000000-0004-0000-1800-000002000000}"/>
    <hyperlink ref="E1:H1" r:id="rId3" display="DONATE" xr:uid="{00000000-0004-0000-1800-000003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Аркуш11">
    <tabColor rgb="FF0070C0"/>
    <outlinePr summaryBelow="0" summaryRight="0"/>
  </sheetPr>
  <dimension ref="A1:R358"/>
  <sheetViews>
    <sheetView topLeftCell="D1" workbookViewId="0">
      <pane ySplit="2" topLeftCell="A3" activePane="bottomLeft" state="frozen"/>
      <selection pane="bottomLeft" activeCell="D1" sqref="D1:G1"/>
    </sheetView>
  </sheetViews>
  <sheetFormatPr defaultColWidth="14.42578125" defaultRowHeight="15.75" customHeight="1"/>
  <cols>
    <col min="1" max="1" width="26.5703125" style="102" customWidth="1"/>
    <col min="2" max="2" width="33.28515625" style="102" customWidth="1"/>
    <col min="3" max="3" width="22.85546875" style="102" customWidth="1"/>
    <col min="4" max="4" width="13.5703125" style="102" customWidth="1"/>
    <col min="5" max="5" width="8" style="102" customWidth="1"/>
    <col min="6" max="6" width="5.85546875" style="102" customWidth="1"/>
    <col min="7" max="7" width="7" style="102" customWidth="1"/>
    <col min="8" max="8" width="44.140625" style="102" customWidth="1"/>
    <col min="9" max="10" width="27" style="102" customWidth="1"/>
    <col min="11" max="13" width="8.28515625" style="102" customWidth="1"/>
    <col min="14" max="14" width="9.140625" style="102" customWidth="1"/>
    <col min="15" max="15" width="9" style="102" customWidth="1"/>
    <col min="16" max="16" width="10.5703125" style="102" customWidth="1"/>
    <col min="17" max="17" width="10" style="102" customWidth="1"/>
    <col min="18" max="18" width="9.85546875" style="102" customWidth="1"/>
    <col min="19" max="16384" width="14.42578125" style="102"/>
  </cols>
  <sheetData>
    <row r="1" spans="1:18" ht="15.75" customHeight="1">
      <c r="D1" s="850" t="s">
        <v>14028</v>
      </c>
      <c r="E1" s="850"/>
      <c r="F1" s="850"/>
      <c r="G1" s="850"/>
      <c r="H1" s="797" t="s">
        <v>14040</v>
      </c>
      <c r="I1" s="798"/>
      <c r="J1" s="798"/>
      <c r="K1" s="798"/>
    </row>
    <row r="2" spans="1:18" ht="15">
      <c r="A2" s="151" t="s">
        <v>11998</v>
      </c>
      <c r="B2" s="152" t="s">
        <v>11997</v>
      </c>
      <c r="C2" s="152" t="s">
        <v>11996</v>
      </c>
      <c r="D2" s="152" t="s">
        <v>11995</v>
      </c>
      <c r="E2" s="152" t="s">
        <v>5940</v>
      </c>
      <c r="F2" s="152" t="s">
        <v>11994</v>
      </c>
      <c r="G2" s="152" t="s">
        <v>11993</v>
      </c>
      <c r="H2" s="152" t="s">
        <v>3673</v>
      </c>
      <c r="I2" s="152" t="s">
        <v>11999</v>
      </c>
      <c r="J2" s="152" t="s">
        <v>12000</v>
      </c>
      <c r="K2" s="152" t="s">
        <v>11992</v>
      </c>
      <c r="L2" s="152" t="s">
        <v>11991</v>
      </c>
      <c r="M2" s="152" t="s">
        <v>11990</v>
      </c>
      <c r="N2" s="152" t="s">
        <v>11989</v>
      </c>
      <c r="O2" s="152" t="s">
        <v>11988</v>
      </c>
      <c r="P2" s="152" t="s">
        <v>11987</v>
      </c>
      <c r="Q2" s="152" t="s">
        <v>11986</v>
      </c>
      <c r="R2" s="153" t="s">
        <v>2602</v>
      </c>
    </row>
    <row r="3" spans="1:18" ht="15.75" customHeight="1">
      <c r="A3" s="154" t="s">
        <v>11388</v>
      </c>
      <c r="B3" s="155" t="s">
        <v>11985</v>
      </c>
      <c r="C3" s="156" t="str">
        <f>HYPERLINK("http://episodictable.com","-Since you're here, could I shamelessly plug my podcast? The Episodic Table of Elements is a look at the fascinating true stories behind each element on the periodic table. Visit episodictable.com to listen!")</f>
        <v>-Since you're here, could I shamelessly plug my podcast? The Episodic Table of Elements is a look at the fascinating true stories behind each element on the periodic table. Visit episodictable.com to listen!</v>
      </c>
      <c r="D3" s="157" t="s">
        <v>11388</v>
      </c>
      <c r="E3" s="155"/>
      <c r="F3" s="155" t="s">
        <v>11388</v>
      </c>
      <c r="G3" s="155">
        <v>-1</v>
      </c>
      <c r="H3" s="155" t="s">
        <v>11984</v>
      </c>
      <c r="I3" s="155" t="s">
        <v>11983</v>
      </c>
      <c r="J3" s="155" t="str">
        <f>IF(OR(SPELL_MATERIAL_COMPONENTS[[#This Row],[Sorcerer]]=1,SPELL_MATERIAL_COMPONENTS[[#This Row],[Wizard]]=1),"ARCANE","DIVINE")</f>
        <v>DIVINE</v>
      </c>
      <c r="K3" s="155"/>
      <c r="L3" s="155"/>
      <c r="M3" s="155"/>
      <c r="N3" s="155"/>
      <c r="O3" s="155"/>
      <c r="P3" s="155"/>
      <c r="Q3" s="155"/>
      <c r="R3" s="158"/>
    </row>
    <row r="4" spans="1:18" ht="15.75" customHeight="1">
      <c r="A4" s="154"/>
      <c r="B4" s="155"/>
      <c r="C4" s="156"/>
      <c r="D4" s="157"/>
      <c r="E4" s="155"/>
      <c r="F4" s="155"/>
      <c r="G4" s="155"/>
      <c r="H4" s="155"/>
      <c r="I4" s="155"/>
      <c r="J4" s="155" t="str">
        <f>IF(OR(SPELL_MATERIAL_COMPONENTS[[#This Row],[Sorcerer]]=1,SPELL_MATERIAL_COMPONENTS[[#This Row],[Wizard]]=1),"ARCANE","DIVINE")</f>
        <v>DIVINE</v>
      </c>
      <c r="K4" s="155"/>
      <c r="L4" s="155"/>
      <c r="M4" s="155"/>
      <c r="N4" s="155"/>
      <c r="O4" s="155"/>
      <c r="P4" s="155"/>
      <c r="Q4" s="155"/>
      <c r="R4" s="158"/>
    </row>
    <row r="5" spans="1:18" ht="15.75" customHeight="1">
      <c r="A5" s="154" t="s">
        <v>11982</v>
      </c>
      <c r="B5" s="155" t="s">
        <v>11388</v>
      </c>
      <c r="C5" s="155" t="s">
        <v>11981</v>
      </c>
      <c r="D5" s="155" t="s">
        <v>462</v>
      </c>
      <c r="E5" s="155" t="s">
        <v>11380</v>
      </c>
      <c r="F5" s="155">
        <v>217</v>
      </c>
      <c r="G5" s="155">
        <v>4</v>
      </c>
      <c r="H5" s="155" t="s">
        <v>11431</v>
      </c>
      <c r="I5" s="155" t="s">
        <v>11442</v>
      </c>
      <c r="J5" s="155" t="str">
        <f>IF(OR(SPELL_MATERIAL_COMPONENTS[[#This Row],[Sorcerer]]=1,SPELL_MATERIAL_COMPONENTS[[#This Row],[Wizard]]=1),"ARCANE","DIVINE")</f>
        <v>ARCANE</v>
      </c>
      <c r="K5" s="159">
        <v>0</v>
      </c>
      <c r="L5" s="159">
        <v>0</v>
      </c>
      <c r="M5" s="159">
        <v>0</v>
      </c>
      <c r="N5" s="159">
        <v>0</v>
      </c>
      <c r="O5" s="159">
        <v>0</v>
      </c>
      <c r="P5" s="159">
        <v>1</v>
      </c>
      <c r="Q5" s="159">
        <v>0</v>
      </c>
      <c r="R5" s="160">
        <v>1</v>
      </c>
    </row>
    <row r="6" spans="1:18" ht="15.75" customHeight="1">
      <c r="A6" s="154" t="s">
        <v>11980</v>
      </c>
      <c r="B6" s="155" t="s">
        <v>11787</v>
      </c>
      <c r="C6" s="155" t="s">
        <v>11979</v>
      </c>
      <c r="D6" s="155" t="s">
        <v>11386</v>
      </c>
      <c r="E6" s="155" t="s">
        <v>11418</v>
      </c>
      <c r="F6" s="155">
        <v>160</v>
      </c>
      <c r="G6" s="155">
        <v>9</v>
      </c>
      <c r="H6" s="155"/>
      <c r="I6" s="155" t="s">
        <v>11378</v>
      </c>
      <c r="J6" s="155" t="str">
        <f>IF(OR(SPELL_MATERIAL_COMPONENTS[[#This Row],[Sorcerer]]=1,SPELL_MATERIAL_COMPONENTS[[#This Row],[Wizard]]=1),"ARCANE","DIVINE")</f>
        <v>ARCANE</v>
      </c>
      <c r="K6" s="159">
        <v>0</v>
      </c>
      <c r="L6" s="159">
        <v>0</v>
      </c>
      <c r="M6" s="159">
        <v>0</v>
      </c>
      <c r="N6" s="159">
        <v>0</v>
      </c>
      <c r="O6" s="159">
        <v>0</v>
      </c>
      <c r="P6" s="159">
        <v>1</v>
      </c>
      <c r="Q6" s="159">
        <v>0</v>
      </c>
      <c r="R6" s="160">
        <v>1</v>
      </c>
    </row>
    <row r="7" spans="1:18" ht="15.75" customHeight="1">
      <c r="A7" s="154" t="s">
        <v>11978</v>
      </c>
      <c r="B7" s="161" t="s">
        <v>11605</v>
      </c>
      <c r="C7" s="155" t="s">
        <v>11572</v>
      </c>
      <c r="D7" s="155" t="s">
        <v>462</v>
      </c>
      <c r="E7" s="155" t="s">
        <v>11380</v>
      </c>
      <c r="F7" s="155">
        <v>259</v>
      </c>
      <c r="G7" s="155">
        <v>2</v>
      </c>
      <c r="H7" s="155" t="s">
        <v>11977</v>
      </c>
      <c r="I7" s="155" t="s">
        <v>11407</v>
      </c>
      <c r="J7" s="155" t="str">
        <f>IF(OR(SPELL_MATERIAL_COMPONENTS[[#This Row],[Sorcerer]]=1,SPELL_MATERIAL_COMPONENTS[[#This Row],[Wizard]]=1),"ARCANE","DIVINE")</f>
        <v>DIVINE</v>
      </c>
      <c r="K7" s="159">
        <v>0</v>
      </c>
      <c r="L7" s="159">
        <v>1</v>
      </c>
      <c r="M7" s="159">
        <v>0</v>
      </c>
      <c r="N7" s="159">
        <v>1</v>
      </c>
      <c r="O7" s="159">
        <v>0</v>
      </c>
      <c r="P7" s="159">
        <v>0</v>
      </c>
      <c r="Q7" s="159">
        <v>0</v>
      </c>
      <c r="R7" s="160">
        <v>0</v>
      </c>
    </row>
    <row r="8" spans="1:18" ht="15.75" customHeight="1">
      <c r="A8" s="154" t="s">
        <v>7206</v>
      </c>
      <c r="B8" s="155" t="s">
        <v>6484</v>
      </c>
      <c r="C8" s="155" t="s">
        <v>11976</v>
      </c>
      <c r="D8" s="155" t="s">
        <v>11386</v>
      </c>
      <c r="E8" s="155" t="s">
        <v>11380</v>
      </c>
      <c r="F8" s="155">
        <v>216</v>
      </c>
      <c r="G8" s="155">
        <v>5</v>
      </c>
      <c r="H8" s="155"/>
      <c r="I8" s="155" t="s">
        <v>11407</v>
      </c>
      <c r="J8" s="155" t="str">
        <f>IF(OR(SPELL_MATERIAL_COMPONENTS[[#This Row],[Sorcerer]]=1,SPELL_MATERIAL_COMPONENTS[[#This Row],[Wizard]]=1),"ARCANE","DIVINE")</f>
        <v>ARCANE</v>
      </c>
      <c r="K8" s="159">
        <v>0</v>
      </c>
      <c r="L8" s="159">
        <v>0</v>
      </c>
      <c r="M8" s="159">
        <v>0</v>
      </c>
      <c r="N8" s="159">
        <v>0</v>
      </c>
      <c r="O8" s="159">
        <v>1</v>
      </c>
      <c r="P8" s="159">
        <v>0</v>
      </c>
      <c r="Q8" s="159">
        <v>0</v>
      </c>
      <c r="R8" s="160">
        <v>1</v>
      </c>
    </row>
    <row r="9" spans="1:18" ht="15.75" customHeight="1">
      <c r="A9" s="154" t="s">
        <v>7206</v>
      </c>
      <c r="B9" s="161" t="s">
        <v>4238</v>
      </c>
      <c r="C9" s="155" t="s">
        <v>11854</v>
      </c>
      <c r="D9" s="155" t="s">
        <v>462</v>
      </c>
      <c r="E9" s="155" t="s">
        <v>11380</v>
      </c>
      <c r="F9" s="155">
        <v>230</v>
      </c>
      <c r="G9" s="155">
        <v>2</v>
      </c>
      <c r="H9" s="155"/>
      <c r="I9" s="155" t="s">
        <v>11407</v>
      </c>
      <c r="J9" s="155" t="str">
        <f>IF(OR(SPELL_MATERIAL_COMPONENTS[[#This Row],[Sorcerer]]=1,SPELL_MATERIAL_COMPONENTS[[#This Row],[Wizard]]=1),"ARCANE","DIVINE")</f>
        <v>ARCANE</v>
      </c>
      <c r="K9" s="159">
        <v>0</v>
      </c>
      <c r="L9" s="159">
        <v>0</v>
      </c>
      <c r="M9" s="159">
        <v>0</v>
      </c>
      <c r="N9" s="159">
        <v>0</v>
      </c>
      <c r="O9" s="159">
        <v>1</v>
      </c>
      <c r="P9" s="159">
        <v>0</v>
      </c>
      <c r="Q9" s="159">
        <v>0</v>
      </c>
      <c r="R9" s="160">
        <v>1</v>
      </c>
    </row>
    <row r="10" spans="1:18" ht="15.75" customHeight="1">
      <c r="A10" s="154" t="s">
        <v>6879</v>
      </c>
      <c r="B10" s="161" t="s">
        <v>11429</v>
      </c>
      <c r="C10" s="155" t="s">
        <v>11975</v>
      </c>
      <c r="D10" s="155" t="s">
        <v>11454</v>
      </c>
      <c r="E10" s="155" t="s">
        <v>11380</v>
      </c>
      <c r="F10" s="155">
        <v>239</v>
      </c>
      <c r="G10" s="155">
        <v>1</v>
      </c>
      <c r="H10" s="155"/>
      <c r="I10" s="155" t="s">
        <v>11475</v>
      </c>
      <c r="J10" s="155" t="str">
        <f>IF(OR(SPELL_MATERIAL_COMPONENTS[[#This Row],[Sorcerer]]=1,SPELL_MATERIAL_COMPONENTS[[#This Row],[Wizard]]=1),"ARCANE","DIVINE")</f>
        <v>ARCANE</v>
      </c>
      <c r="K10" s="159">
        <v>0</v>
      </c>
      <c r="L10" s="159">
        <v>0</v>
      </c>
      <c r="M10" s="159">
        <v>0</v>
      </c>
      <c r="N10" s="159">
        <v>0</v>
      </c>
      <c r="O10" s="159">
        <v>0</v>
      </c>
      <c r="P10" s="159">
        <v>1</v>
      </c>
      <c r="Q10" s="159">
        <v>0</v>
      </c>
      <c r="R10" s="160">
        <v>1</v>
      </c>
    </row>
    <row r="11" spans="1:18" ht="15.75" customHeight="1">
      <c r="A11" s="154" t="s">
        <v>11974</v>
      </c>
      <c r="B11" s="161" t="s">
        <v>11429</v>
      </c>
      <c r="C11" s="155" t="s">
        <v>11973</v>
      </c>
      <c r="D11" s="155" t="s">
        <v>462</v>
      </c>
      <c r="E11" s="155" t="s">
        <v>11380</v>
      </c>
      <c r="F11" s="155">
        <v>214</v>
      </c>
      <c r="G11" s="155">
        <v>8</v>
      </c>
      <c r="H11" s="155"/>
      <c r="I11" s="155" t="s">
        <v>11475</v>
      </c>
      <c r="J11" s="155" t="str">
        <f>IF(OR(SPELL_MATERIAL_COMPONENTS[[#This Row],[Sorcerer]]=1,SPELL_MATERIAL_COMPONENTS[[#This Row],[Wizard]]=1),"ARCANE","DIVINE")</f>
        <v>DIVINE</v>
      </c>
      <c r="K11" s="159">
        <v>0</v>
      </c>
      <c r="L11" s="159">
        <v>0</v>
      </c>
      <c r="M11" s="159">
        <v>1</v>
      </c>
      <c r="N11" s="159">
        <v>0</v>
      </c>
      <c r="O11" s="159">
        <v>1</v>
      </c>
      <c r="P11" s="159">
        <v>0</v>
      </c>
      <c r="Q11" s="159">
        <v>0</v>
      </c>
      <c r="R11" s="160">
        <v>0</v>
      </c>
    </row>
    <row r="12" spans="1:18" ht="15.75" customHeight="1">
      <c r="A12" s="154" t="s">
        <v>11972</v>
      </c>
      <c r="B12" s="161" t="s">
        <v>4260</v>
      </c>
      <c r="C12" s="155" t="s">
        <v>11521</v>
      </c>
      <c r="D12" s="155" t="s">
        <v>462</v>
      </c>
      <c r="E12" s="155" t="s">
        <v>11380</v>
      </c>
      <c r="F12" s="155">
        <v>221</v>
      </c>
      <c r="G12" s="155">
        <v>6</v>
      </c>
      <c r="H12" s="155"/>
      <c r="I12" s="155" t="s">
        <v>11442</v>
      </c>
      <c r="J12" s="155" t="str">
        <f>IF(OR(SPELL_MATERIAL_COMPONENTS[[#This Row],[Sorcerer]]=1,SPELL_MATERIAL_COMPONENTS[[#This Row],[Wizard]]=1),"ARCANE","DIVINE")</f>
        <v>ARCANE</v>
      </c>
      <c r="K12" s="159">
        <v>0</v>
      </c>
      <c r="L12" s="159">
        <v>1</v>
      </c>
      <c r="M12" s="159">
        <v>0</v>
      </c>
      <c r="N12" s="159">
        <v>0</v>
      </c>
      <c r="O12" s="159">
        <v>0</v>
      </c>
      <c r="P12" s="159">
        <v>0</v>
      </c>
      <c r="Q12" s="159">
        <v>0</v>
      </c>
      <c r="R12" s="160">
        <v>1</v>
      </c>
    </row>
    <row r="13" spans="1:18" ht="15.75" customHeight="1">
      <c r="A13" s="154" t="s">
        <v>11972</v>
      </c>
      <c r="B13" s="161" t="s">
        <v>4260</v>
      </c>
      <c r="C13" s="155" t="s">
        <v>11799</v>
      </c>
      <c r="D13" s="155" t="s">
        <v>462</v>
      </c>
      <c r="E13" s="155" t="s">
        <v>11380</v>
      </c>
      <c r="F13" s="155">
        <v>255</v>
      </c>
      <c r="G13" s="155">
        <v>3</v>
      </c>
      <c r="H13" s="155"/>
      <c r="I13" s="155" t="s">
        <v>11442</v>
      </c>
      <c r="J13" s="155" t="str">
        <f>IF(OR(SPELL_MATERIAL_COMPONENTS[[#This Row],[Sorcerer]]=1,SPELL_MATERIAL_COMPONENTS[[#This Row],[Wizard]]=1),"ARCANE","DIVINE")</f>
        <v>ARCANE</v>
      </c>
      <c r="K13" s="159">
        <v>0</v>
      </c>
      <c r="L13" s="159">
        <v>1</v>
      </c>
      <c r="M13" s="159">
        <v>0</v>
      </c>
      <c r="N13" s="159">
        <v>0</v>
      </c>
      <c r="O13" s="159">
        <v>0</v>
      </c>
      <c r="P13" s="159">
        <v>0</v>
      </c>
      <c r="Q13" s="159">
        <v>0</v>
      </c>
      <c r="R13" s="160">
        <v>1</v>
      </c>
    </row>
    <row r="14" spans="1:18" ht="15.75" customHeight="1">
      <c r="A14" s="154" t="s">
        <v>4713</v>
      </c>
      <c r="B14" s="161" t="s">
        <v>11969</v>
      </c>
      <c r="C14" s="155" t="s">
        <v>11971</v>
      </c>
      <c r="D14" s="155" t="s">
        <v>11454</v>
      </c>
      <c r="E14" s="155" t="s">
        <v>11380</v>
      </c>
      <c r="F14" s="155">
        <v>225</v>
      </c>
      <c r="G14" s="155">
        <v>3</v>
      </c>
      <c r="H14" s="155"/>
      <c r="I14" s="155" t="s">
        <v>11442</v>
      </c>
      <c r="J14" s="155" t="str">
        <f>IF(OR(SPELL_MATERIAL_COMPONENTS[[#This Row],[Sorcerer]]=1,SPELL_MATERIAL_COMPONENTS[[#This Row],[Wizard]]=1),"ARCANE","DIVINE")</f>
        <v>ARCANE</v>
      </c>
      <c r="K14" s="159">
        <v>0</v>
      </c>
      <c r="L14" s="159">
        <v>1</v>
      </c>
      <c r="M14" s="159">
        <v>0</v>
      </c>
      <c r="N14" s="159">
        <v>0</v>
      </c>
      <c r="O14" s="159">
        <v>0</v>
      </c>
      <c r="P14" s="159">
        <v>0</v>
      </c>
      <c r="Q14" s="159">
        <v>0</v>
      </c>
      <c r="R14" s="160">
        <v>1</v>
      </c>
    </row>
    <row r="15" spans="1:18" ht="15.75" customHeight="1">
      <c r="A15" s="154" t="s">
        <v>4713</v>
      </c>
      <c r="B15" s="161" t="s">
        <v>11969</v>
      </c>
      <c r="C15" s="155" t="s">
        <v>11970</v>
      </c>
      <c r="D15" s="155" t="s">
        <v>11454</v>
      </c>
      <c r="E15" s="155" t="s">
        <v>11380</v>
      </c>
      <c r="F15" s="155">
        <v>226</v>
      </c>
      <c r="G15" s="155">
        <v>5</v>
      </c>
      <c r="H15" s="155"/>
      <c r="I15" s="155" t="s">
        <v>11407</v>
      </c>
      <c r="J15" s="155" t="str">
        <f>IF(OR(SPELL_MATERIAL_COMPONENTS[[#This Row],[Sorcerer]]=1,SPELL_MATERIAL_COMPONENTS[[#This Row],[Wizard]]=1),"ARCANE","DIVINE")</f>
        <v>ARCANE</v>
      </c>
      <c r="K15" s="159">
        <v>0</v>
      </c>
      <c r="L15" s="159">
        <v>1</v>
      </c>
      <c r="M15" s="159">
        <v>0</v>
      </c>
      <c r="N15" s="159">
        <v>0</v>
      </c>
      <c r="O15" s="159">
        <v>0</v>
      </c>
      <c r="P15" s="159">
        <v>0</v>
      </c>
      <c r="Q15" s="159">
        <v>0</v>
      </c>
      <c r="R15" s="160">
        <v>1</v>
      </c>
    </row>
    <row r="16" spans="1:18" ht="15.75" customHeight="1">
      <c r="A16" s="154" t="s">
        <v>4713</v>
      </c>
      <c r="B16" s="161" t="s">
        <v>11969</v>
      </c>
      <c r="C16" s="155" t="s">
        <v>11968</v>
      </c>
      <c r="D16" s="155" t="s">
        <v>11454</v>
      </c>
      <c r="E16" s="155" t="s">
        <v>11380</v>
      </c>
      <c r="F16" s="155">
        <v>228</v>
      </c>
      <c r="G16" s="155">
        <v>2</v>
      </c>
      <c r="H16" s="155"/>
      <c r="I16" s="155" t="s">
        <v>11475</v>
      </c>
      <c r="J16" s="155" t="str">
        <f>IF(OR(SPELL_MATERIAL_COMPONENTS[[#This Row],[Sorcerer]]=1,SPELL_MATERIAL_COMPONENTS[[#This Row],[Wizard]]=1),"ARCANE","DIVINE")</f>
        <v>ARCANE</v>
      </c>
      <c r="K16" s="159">
        <v>0</v>
      </c>
      <c r="L16" s="159">
        <v>0</v>
      </c>
      <c r="M16" s="159">
        <v>1</v>
      </c>
      <c r="N16" s="159">
        <v>0</v>
      </c>
      <c r="O16" s="159">
        <v>0</v>
      </c>
      <c r="P16" s="159">
        <v>0</v>
      </c>
      <c r="Q16" s="159">
        <v>0</v>
      </c>
      <c r="R16" s="160">
        <v>1</v>
      </c>
    </row>
    <row r="17" spans="1:18" ht="15.75" customHeight="1">
      <c r="A17" s="154" t="s">
        <v>11967</v>
      </c>
      <c r="B17" s="155" t="s">
        <v>4273</v>
      </c>
      <c r="C17" s="155" t="s">
        <v>11966</v>
      </c>
      <c r="D17" s="155" t="s">
        <v>462</v>
      </c>
      <c r="E17" s="155" t="s">
        <v>11380</v>
      </c>
      <c r="F17" s="155">
        <v>270</v>
      </c>
      <c r="G17" s="155">
        <v>7</v>
      </c>
      <c r="H17" s="155"/>
      <c r="I17" s="155" t="s">
        <v>11437</v>
      </c>
      <c r="J17" s="155" t="str">
        <f>IF(OR(SPELL_MATERIAL_COMPONENTS[[#This Row],[Sorcerer]]=1,SPELL_MATERIAL_COMPONENTS[[#This Row],[Wizard]]=1),"ARCANE","DIVINE")</f>
        <v>ARCANE</v>
      </c>
      <c r="K17" s="159">
        <v>0</v>
      </c>
      <c r="L17" s="159">
        <v>0</v>
      </c>
      <c r="M17" s="159">
        <v>0</v>
      </c>
      <c r="N17" s="159">
        <v>0</v>
      </c>
      <c r="O17" s="159">
        <v>0</v>
      </c>
      <c r="P17" s="159">
        <v>0</v>
      </c>
      <c r="Q17" s="159">
        <v>0</v>
      </c>
      <c r="R17" s="160">
        <v>1</v>
      </c>
    </row>
    <row r="18" spans="1:18" ht="15.75" customHeight="1">
      <c r="A18" s="154" t="s">
        <v>11965</v>
      </c>
      <c r="B18" s="155" t="s">
        <v>11964</v>
      </c>
      <c r="C18" s="155" t="s">
        <v>11963</v>
      </c>
      <c r="D18" s="155" t="s">
        <v>11454</v>
      </c>
      <c r="E18" s="155" t="s">
        <v>11380</v>
      </c>
      <c r="F18" s="155">
        <v>252</v>
      </c>
      <c r="G18" s="155">
        <v>9</v>
      </c>
      <c r="H18" s="155" t="s">
        <v>11962</v>
      </c>
      <c r="I18" s="155" t="s">
        <v>11407</v>
      </c>
      <c r="J18" s="155" t="str">
        <f>IF(OR(SPELL_MATERIAL_COMPONENTS[[#This Row],[Sorcerer]]=1,SPELL_MATERIAL_COMPONENTS[[#This Row],[Wizard]]=1),"ARCANE","DIVINE")</f>
        <v>ARCANE</v>
      </c>
      <c r="K18" s="159">
        <v>0</v>
      </c>
      <c r="L18" s="159">
        <v>0</v>
      </c>
      <c r="M18" s="159">
        <v>0</v>
      </c>
      <c r="N18" s="159">
        <v>0</v>
      </c>
      <c r="O18" s="159">
        <v>0</v>
      </c>
      <c r="P18" s="159">
        <v>0</v>
      </c>
      <c r="Q18" s="159">
        <v>0</v>
      </c>
      <c r="R18" s="160">
        <v>1</v>
      </c>
    </row>
    <row r="19" spans="1:18" ht="15.75" customHeight="1">
      <c r="A19" s="154" t="s">
        <v>10961</v>
      </c>
      <c r="B19" s="161" t="s">
        <v>11429</v>
      </c>
      <c r="C19" s="155" t="s">
        <v>11665</v>
      </c>
      <c r="D19" s="155" t="s">
        <v>11386</v>
      </c>
      <c r="E19" s="155" t="s">
        <v>11418</v>
      </c>
      <c r="F19" s="155">
        <v>152</v>
      </c>
      <c r="G19" s="155">
        <v>6</v>
      </c>
      <c r="H19" s="155" t="s">
        <v>11961</v>
      </c>
      <c r="I19" s="155" t="s">
        <v>11407</v>
      </c>
      <c r="J19" s="155" t="str">
        <f>IF(OR(SPELL_MATERIAL_COMPONENTS[[#This Row],[Sorcerer]]=1,SPELL_MATERIAL_COMPONENTS[[#This Row],[Wizard]]=1),"ARCANE","DIVINE")</f>
        <v>DIVINE</v>
      </c>
      <c r="K19" s="159">
        <v>0</v>
      </c>
      <c r="L19" s="159">
        <v>0</v>
      </c>
      <c r="M19" s="159">
        <v>0</v>
      </c>
      <c r="N19" s="159">
        <v>0</v>
      </c>
      <c r="O19" s="159">
        <v>0</v>
      </c>
      <c r="P19" s="159">
        <v>0</v>
      </c>
      <c r="Q19" s="159">
        <v>1</v>
      </c>
      <c r="R19" s="160">
        <v>0</v>
      </c>
    </row>
    <row r="20" spans="1:18" ht="15.75" customHeight="1">
      <c r="A20" s="154" t="s">
        <v>11960</v>
      </c>
      <c r="B20" s="161" t="s">
        <v>11625</v>
      </c>
      <c r="C20" s="155" t="s">
        <v>11959</v>
      </c>
      <c r="D20" s="155" t="s">
        <v>11454</v>
      </c>
      <c r="E20" s="155" t="s">
        <v>11380</v>
      </c>
      <c r="F20" s="155">
        <v>264</v>
      </c>
      <c r="G20" s="155">
        <v>2</v>
      </c>
      <c r="H20" s="155"/>
      <c r="I20" s="155" t="s">
        <v>11442</v>
      </c>
      <c r="J20" s="155" t="str">
        <f>IF(OR(SPELL_MATERIAL_COMPONENTS[[#This Row],[Sorcerer]]=1,SPELL_MATERIAL_COMPONENTS[[#This Row],[Wizard]]=1),"ARCANE","DIVINE")</f>
        <v>ARCANE</v>
      </c>
      <c r="K20" s="159">
        <v>0</v>
      </c>
      <c r="L20" s="159">
        <v>1</v>
      </c>
      <c r="M20" s="159">
        <v>0</v>
      </c>
      <c r="N20" s="159">
        <v>0</v>
      </c>
      <c r="O20" s="159">
        <v>0</v>
      </c>
      <c r="P20" s="159">
        <v>0</v>
      </c>
      <c r="Q20" s="159">
        <v>1</v>
      </c>
      <c r="R20" s="160">
        <v>1</v>
      </c>
    </row>
    <row r="21" spans="1:18" ht="15.75" customHeight="1">
      <c r="A21" s="154" t="s">
        <v>11958</v>
      </c>
      <c r="B21" s="161" t="s">
        <v>4917</v>
      </c>
      <c r="C21" s="155" t="s">
        <v>11392</v>
      </c>
      <c r="D21" s="155" t="s">
        <v>462</v>
      </c>
      <c r="E21" s="155" t="s">
        <v>11380</v>
      </c>
      <c r="F21" s="155">
        <v>211</v>
      </c>
      <c r="G21" s="155">
        <v>1</v>
      </c>
      <c r="H21" s="155"/>
      <c r="I21" s="155" t="s">
        <v>11442</v>
      </c>
      <c r="J21" s="155" t="str">
        <f>IF(OR(SPELL_MATERIAL_COMPONENTS[[#This Row],[Sorcerer]]=1,SPELL_MATERIAL_COMPONENTS[[#This Row],[Wizard]]=1),"ARCANE","DIVINE")</f>
        <v>ARCANE</v>
      </c>
      <c r="K21" s="159">
        <v>0</v>
      </c>
      <c r="L21" s="159">
        <v>1</v>
      </c>
      <c r="M21" s="159">
        <v>0</v>
      </c>
      <c r="N21" s="159">
        <v>0</v>
      </c>
      <c r="O21" s="159">
        <v>0</v>
      </c>
      <c r="P21" s="159">
        <v>0</v>
      </c>
      <c r="Q21" s="159">
        <v>1</v>
      </c>
      <c r="R21" s="160">
        <v>1</v>
      </c>
    </row>
    <row r="22" spans="1:18" ht="15.75" customHeight="1">
      <c r="A22" s="154" t="s">
        <v>11957</v>
      </c>
      <c r="B22" s="161" t="s">
        <v>11429</v>
      </c>
      <c r="C22" s="155" t="s">
        <v>11496</v>
      </c>
      <c r="D22" s="155" t="s">
        <v>11454</v>
      </c>
      <c r="E22" s="155" t="s">
        <v>11380</v>
      </c>
      <c r="F22" s="155">
        <v>277</v>
      </c>
      <c r="G22" s="155">
        <v>2</v>
      </c>
      <c r="H22" s="155" t="s">
        <v>11956</v>
      </c>
      <c r="I22" s="155" t="s">
        <v>11437</v>
      </c>
      <c r="J22" s="155" t="str">
        <f>IF(OR(SPELL_MATERIAL_COMPONENTS[[#This Row],[Sorcerer]]=1,SPELL_MATERIAL_COMPONENTS[[#This Row],[Wizard]]=1),"ARCANE","DIVINE")</f>
        <v>DIVINE</v>
      </c>
      <c r="K22" s="159">
        <v>0</v>
      </c>
      <c r="L22" s="159">
        <v>1</v>
      </c>
      <c r="M22" s="159">
        <v>0</v>
      </c>
      <c r="N22" s="159">
        <v>0</v>
      </c>
      <c r="O22" s="159">
        <v>0</v>
      </c>
      <c r="P22" s="159">
        <v>0</v>
      </c>
      <c r="Q22" s="159">
        <v>0</v>
      </c>
      <c r="R22" s="160">
        <v>0</v>
      </c>
    </row>
    <row r="23" spans="1:18" ht="15.75" customHeight="1">
      <c r="A23" s="154" t="s">
        <v>11955</v>
      </c>
      <c r="B23" s="155" t="s">
        <v>11562</v>
      </c>
      <c r="C23" s="155" t="s">
        <v>11913</v>
      </c>
      <c r="D23" s="155" t="s">
        <v>462</v>
      </c>
      <c r="E23" s="155" t="s">
        <v>11380</v>
      </c>
      <c r="F23" s="155">
        <v>229</v>
      </c>
      <c r="G23" s="155">
        <v>6</v>
      </c>
      <c r="H23" s="155"/>
      <c r="I23" s="155" t="s">
        <v>11390</v>
      </c>
      <c r="J23" s="155" t="str">
        <f>IF(OR(SPELL_MATERIAL_COMPONENTS[[#This Row],[Sorcerer]]=1,SPELL_MATERIAL_COMPONENTS[[#This Row],[Wizard]]=1),"ARCANE","DIVINE")</f>
        <v>DIVINE</v>
      </c>
      <c r="K23" s="159">
        <v>1</v>
      </c>
      <c r="L23" s="159">
        <v>0</v>
      </c>
      <c r="M23" s="159">
        <v>1</v>
      </c>
      <c r="N23" s="159">
        <v>0</v>
      </c>
      <c r="O23" s="159">
        <v>0</v>
      </c>
      <c r="P23" s="159">
        <v>0</v>
      </c>
      <c r="Q23" s="159">
        <v>0</v>
      </c>
      <c r="R23" s="160">
        <v>0</v>
      </c>
    </row>
    <row r="24" spans="1:18" ht="15.75" customHeight="1">
      <c r="A24" s="154" t="s">
        <v>11954</v>
      </c>
      <c r="B24" s="155" t="s">
        <v>11787</v>
      </c>
      <c r="C24" s="155" t="s">
        <v>11953</v>
      </c>
      <c r="D24" s="155" t="s">
        <v>462</v>
      </c>
      <c r="E24" s="155" t="s">
        <v>11380</v>
      </c>
      <c r="F24" s="155">
        <v>221</v>
      </c>
      <c r="G24" s="155">
        <v>6</v>
      </c>
      <c r="H24" s="155"/>
      <c r="I24" s="155" t="s">
        <v>11475</v>
      </c>
      <c r="J24" s="155" t="str">
        <f>IF(OR(SPELL_MATERIAL_COMPONENTS[[#This Row],[Sorcerer]]=1,SPELL_MATERIAL_COMPONENTS[[#This Row],[Wizard]]=1),"ARCANE","DIVINE")</f>
        <v>DIVINE</v>
      </c>
      <c r="K24" s="159">
        <v>1</v>
      </c>
      <c r="L24" s="159">
        <v>1</v>
      </c>
      <c r="M24" s="159">
        <v>0</v>
      </c>
      <c r="N24" s="159">
        <v>0</v>
      </c>
      <c r="O24" s="159">
        <v>0</v>
      </c>
      <c r="P24" s="159">
        <v>0</v>
      </c>
      <c r="Q24" s="159">
        <v>0</v>
      </c>
      <c r="R24" s="160">
        <v>0</v>
      </c>
    </row>
    <row r="25" spans="1:18" ht="15.75" customHeight="1">
      <c r="A25" s="154" t="s">
        <v>11952</v>
      </c>
      <c r="B25" s="161" t="s">
        <v>6547</v>
      </c>
      <c r="C25" s="155" t="s">
        <v>11941</v>
      </c>
      <c r="D25" s="155" t="s">
        <v>462</v>
      </c>
      <c r="E25" s="155" t="s">
        <v>11418</v>
      </c>
      <c r="F25" s="155">
        <v>163</v>
      </c>
      <c r="G25" s="155">
        <v>5</v>
      </c>
      <c r="H25" s="155" t="s">
        <v>11951</v>
      </c>
      <c r="I25" s="155" t="s">
        <v>11407</v>
      </c>
      <c r="J25" s="155" t="str">
        <f>IF(OR(SPELL_MATERIAL_COMPONENTS[[#This Row],[Sorcerer]]=1,SPELL_MATERIAL_COMPONENTS[[#This Row],[Wizard]]=1),"ARCANE","DIVINE")</f>
        <v>ARCANE</v>
      </c>
      <c r="K25" s="159">
        <v>0</v>
      </c>
      <c r="L25" s="159">
        <v>1</v>
      </c>
      <c r="M25" s="159">
        <v>0</v>
      </c>
      <c r="N25" s="159">
        <v>1</v>
      </c>
      <c r="O25" s="159">
        <v>0</v>
      </c>
      <c r="P25" s="159">
        <v>1</v>
      </c>
      <c r="Q25" s="159">
        <v>1</v>
      </c>
      <c r="R25" s="160">
        <v>1</v>
      </c>
    </row>
    <row r="26" spans="1:18" ht="15.75" customHeight="1">
      <c r="A26" s="154" t="s">
        <v>11950</v>
      </c>
      <c r="B26" s="161" t="s">
        <v>11471</v>
      </c>
      <c r="C26" s="155" t="s">
        <v>11818</v>
      </c>
      <c r="D26" s="155" t="s">
        <v>11454</v>
      </c>
      <c r="E26" s="155" t="s">
        <v>11380</v>
      </c>
      <c r="F26" s="155">
        <v>212</v>
      </c>
      <c r="G26" s="155">
        <v>3</v>
      </c>
      <c r="H26" s="155"/>
      <c r="I26" s="155" t="s">
        <v>11390</v>
      </c>
      <c r="J26" s="155" t="str">
        <f>IF(OR(SPELL_MATERIAL_COMPONENTS[[#This Row],[Sorcerer]]=1,SPELL_MATERIAL_COMPONENTS[[#This Row],[Wizard]]=1),"ARCANE","DIVINE")</f>
        <v>DIVINE</v>
      </c>
      <c r="K26" s="159">
        <v>0</v>
      </c>
      <c r="L26" s="159">
        <v>0</v>
      </c>
      <c r="M26" s="159">
        <v>1</v>
      </c>
      <c r="N26" s="159">
        <v>0</v>
      </c>
      <c r="O26" s="159">
        <v>1</v>
      </c>
      <c r="P26" s="159">
        <v>0</v>
      </c>
      <c r="Q26" s="159">
        <v>0</v>
      </c>
      <c r="R26" s="160">
        <v>0</v>
      </c>
    </row>
    <row r="27" spans="1:18" ht="15.75" customHeight="1">
      <c r="A27" s="154" t="s">
        <v>11950</v>
      </c>
      <c r="B27" s="161" t="s">
        <v>11471</v>
      </c>
      <c r="C27" s="155" t="s">
        <v>627</v>
      </c>
      <c r="D27" s="155" t="s">
        <v>11454</v>
      </c>
      <c r="E27" s="155" t="s">
        <v>11380</v>
      </c>
      <c r="F27" s="155">
        <v>216</v>
      </c>
      <c r="G27" s="155">
        <v>1</v>
      </c>
      <c r="H27" s="155"/>
      <c r="I27" s="155" t="s">
        <v>11437</v>
      </c>
      <c r="J27" s="155" t="str">
        <f>IF(OR(SPELL_MATERIAL_COMPONENTS[[#This Row],[Sorcerer]]=1,SPELL_MATERIAL_COMPONENTS[[#This Row],[Wizard]]=1),"ARCANE","DIVINE")</f>
        <v>DIVINE</v>
      </c>
      <c r="K27" s="159">
        <v>0</v>
      </c>
      <c r="L27" s="159">
        <v>0</v>
      </c>
      <c r="M27" s="159">
        <v>1</v>
      </c>
      <c r="N27" s="159">
        <v>0</v>
      </c>
      <c r="O27" s="159">
        <v>1</v>
      </c>
      <c r="P27" s="159">
        <v>0</v>
      </c>
      <c r="Q27" s="159">
        <v>0</v>
      </c>
      <c r="R27" s="160">
        <v>0</v>
      </c>
    </row>
    <row r="28" spans="1:18" ht="28.5">
      <c r="A28" s="154" t="s">
        <v>11948</v>
      </c>
      <c r="B28" s="155" t="s">
        <v>11388</v>
      </c>
      <c r="C28" s="155" t="s">
        <v>11949</v>
      </c>
      <c r="D28" s="155" t="s">
        <v>462</v>
      </c>
      <c r="E28" s="155" t="s">
        <v>11418</v>
      </c>
      <c r="F28" s="155">
        <v>166</v>
      </c>
      <c r="G28" s="155">
        <v>4</v>
      </c>
      <c r="H28" s="155" t="s">
        <v>11946</v>
      </c>
      <c r="I28" s="155" t="s">
        <v>11378</v>
      </c>
      <c r="J28" s="155" t="str">
        <f>IF(OR(SPELL_MATERIAL_COMPONENTS[[#This Row],[Sorcerer]]=1,SPELL_MATERIAL_COMPONENTS[[#This Row],[Wizard]]=1),"ARCANE","DIVINE")</f>
        <v>ARCANE</v>
      </c>
      <c r="K28" s="159">
        <v>0</v>
      </c>
      <c r="L28" s="159">
        <v>0</v>
      </c>
      <c r="M28" s="159">
        <v>0</v>
      </c>
      <c r="N28" s="159">
        <v>0</v>
      </c>
      <c r="O28" s="159">
        <v>0</v>
      </c>
      <c r="P28" s="159">
        <v>0</v>
      </c>
      <c r="Q28" s="159">
        <v>0</v>
      </c>
      <c r="R28" s="160">
        <v>1</v>
      </c>
    </row>
    <row r="29" spans="1:18" ht="28.5">
      <c r="A29" s="154" t="s">
        <v>11948</v>
      </c>
      <c r="B29" s="155" t="s">
        <v>11388</v>
      </c>
      <c r="C29" s="155" t="s">
        <v>11947</v>
      </c>
      <c r="D29" s="155" t="s">
        <v>462</v>
      </c>
      <c r="E29" s="155" t="s">
        <v>11418</v>
      </c>
      <c r="F29" s="155">
        <v>167</v>
      </c>
      <c r="G29" s="155">
        <v>3</v>
      </c>
      <c r="H29" s="155" t="s">
        <v>11946</v>
      </c>
      <c r="I29" s="155" t="s">
        <v>11378</v>
      </c>
      <c r="J29" s="155" t="str">
        <f>IF(OR(SPELL_MATERIAL_COMPONENTS[[#This Row],[Sorcerer]]=1,SPELL_MATERIAL_COMPONENTS[[#This Row],[Wizard]]=1),"ARCANE","DIVINE")</f>
        <v>ARCANE</v>
      </c>
      <c r="K29" s="159">
        <v>0</v>
      </c>
      <c r="L29" s="159">
        <v>0</v>
      </c>
      <c r="M29" s="159">
        <v>0</v>
      </c>
      <c r="N29" s="159">
        <v>0</v>
      </c>
      <c r="O29" s="159">
        <v>0</v>
      </c>
      <c r="P29" s="159">
        <v>0</v>
      </c>
      <c r="Q29" s="159">
        <v>0</v>
      </c>
      <c r="R29" s="160">
        <v>1</v>
      </c>
    </row>
    <row r="30" spans="1:18" ht="28.5">
      <c r="A30" s="154" t="s">
        <v>11945</v>
      </c>
      <c r="B30" s="161" t="s">
        <v>11589</v>
      </c>
      <c r="C30" s="155" t="s">
        <v>11434</v>
      </c>
      <c r="D30" s="155" t="s">
        <v>462</v>
      </c>
      <c r="E30" s="155" t="s">
        <v>11380</v>
      </c>
      <c r="F30" s="155">
        <v>261</v>
      </c>
      <c r="G30" s="155">
        <v>4</v>
      </c>
      <c r="H30" s="155"/>
      <c r="I30" s="155" t="s">
        <v>11475</v>
      </c>
      <c r="J30" s="155" t="str">
        <f>IF(OR(SPELL_MATERIAL_COMPONENTS[[#This Row],[Sorcerer]]=1,SPELL_MATERIAL_COMPONENTS[[#This Row],[Wizard]]=1),"ARCANE","DIVINE")</f>
        <v>DIVINE</v>
      </c>
      <c r="K30" s="159">
        <v>0</v>
      </c>
      <c r="L30" s="159">
        <v>1</v>
      </c>
      <c r="M30" s="159">
        <v>0</v>
      </c>
      <c r="N30" s="159">
        <v>1</v>
      </c>
      <c r="O30" s="159">
        <v>0</v>
      </c>
      <c r="P30" s="159">
        <v>0</v>
      </c>
      <c r="Q30" s="159">
        <v>0</v>
      </c>
      <c r="R30" s="160">
        <v>0</v>
      </c>
    </row>
    <row r="31" spans="1:18" ht="14.25">
      <c r="A31" s="154" t="s">
        <v>11944</v>
      </c>
      <c r="B31" s="161" t="s">
        <v>11471</v>
      </c>
      <c r="C31" s="155" t="s">
        <v>11818</v>
      </c>
      <c r="D31" s="155" t="s">
        <v>462</v>
      </c>
      <c r="E31" s="155" t="s">
        <v>11380</v>
      </c>
      <c r="F31" s="155">
        <v>212</v>
      </c>
      <c r="G31" s="155">
        <v>3</v>
      </c>
      <c r="H31" s="155"/>
      <c r="I31" s="155" t="s">
        <v>11475</v>
      </c>
      <c r="J31" s="155" t="str">
        <f>IF(OR(SPELL_MATERIAL_COMPONENTS[[#This Row],[Sorcerer]]=1,SPELL_MATERIAL_COMPONENTS[[#This Row],[Wizard]]=1),"ARCANE","DIVINE")</f>
        <v>ARCANE</v>
      </c>
      <c r="K31" s="159">
        <v>1</v>
      </c>
      <c r="L31" s="159">
        <v>0</v>
      </c>
      <c r="M31" s="159">
        <v>0</v>
      </c>
      <c r="N31" s="159">
        <v>0</v>
      </c>
      <c r="O31" s="159">
        <v>0</v>
      </c>
      <c r="P31" s="159">
        <v>1</v>
      </c>
      <c r="Q31" s="159">
        <v>0</v>
      </c>
      <c r="R31" s="160">
        <v>1</v>
      </c>
    </row>
    <row r="32" spans="1:18" ht="14.25">
      <c r="A32" s="154" t="s">
        <v>11943</v>
      </c>
      <c r="B32" s="161" t="s">
        <v>11942</v>
      </c>
      <c r="C32" s="155" t="s">
        <v>11941</v>
      </c>
      <c r="D32" s="155" t="s">
        <v>462</v>
      </c>
      <c r="E32" s="155" t="s">
        <v>11418</v>
      </c>
      <c r="F32" s="155">
        <v>163</v>
      </c>
      <c r="G32" s="155">
        <v>5</v>
      </c>
      <c r="H32" s="155" t="s">
        <v>11940</v>
      </c>
      <c r="I32" s="155" t="s">
        <v>11407</v>
      </c>
      <c r="J32" s="155" t="str">
        <f>IF(OR(SPELL_MATERIAL_COMPONENTS[[#This Row],[Sorcerer]]=1,SPELL_MATERIAL_COMPONENTS[[#This Row],[Wizard]]=1),"ARCANE","DIVINE")</f>
        <v>DIVINE</v>
      </c>
      <c r="K32" s="159">
        <v>0</v>
      </c>
      <c r="L32" s="159">
        <v>1</v>
      </c>
      <c r="M32" s="159">
        <v>0</v>
      </c>
      <c r="N32" s="159">
        <v>1</v>
      </c>
      <c r="O32" s="159">
        <v>0</v>
      </c>
      <c r="P32" s="159">
        <v>0</v>
      </c>
      <c r="Q32" s="159">
        <v>0</v>
      </c>
      <c r="R32" s="160">
        <v>0</v>
      </c>
    </row>
    <row r="33" spans="1:18" ht="42.75">
      <c r="A33" s="154" t="s">
        <v>11939</v>
      </c>
      <c r="B33" s="161" t="s">
        <v>11471</v>
      </c>
      <c r="C33" s="155" t="s">
        <v>11452</v>
      </c>
      <c r="D33" s="155" t="s">
        <v>462</v>
      </c>
      <c r="E33" s="155" t="s">
        <v>11380</v>
      </c>
      <c r="F33" s="155">
        <v>242</v>
      </c>
      <c r="G33" s="155">
        <v>2</v>
      </c>
      <c r="H33" s="155" t="s">
        <v>11938</v>
      </c>
      <c r="I33" s="155" t="s">
        <v>11378</v>
      </c>
      <c r="J33" s="155" t="str">
        <f>IF(OR(SPELL_MATERIAL_COMPONENTS[[#This Row],[Sorcerer]]=1,SPELL_MATERIAL_COMPONENTS[[#This Row],[Wizard]]=1),"ARCANE","DIVINE")</f>
        <v>ARCANE</v>
      </c>
      <c r="K33" s="159">
        <v>0</v>
      </c>
      <c r="L33" s="159">
        <v>0</v>
      </c>
      <c r="M33" s="159">
        <v>0</v>
      </c>
      <c r="N33" s="159">
        <v>0</v>
      </c>
      <c r="O33" s="159">
        <v>0</v>
      </c>
      <c r="P33" s="159">
        <v>1</v>
      </c>
      <c r="Q33" s="159">
        <v>0</v>
      </c>
      <c r="R33" s="160">
        <v>1</v>
      </c>
    </row>
    <row r="34" spans="1:18" ht="42.75">
      <c r="A34" s="154" t="s">
        <v>11939</v>
      </c>
      <c r="B34" s="161" t="s">
        <v>11471</v>
      </c>
      <c r="C34" s="155" t="s">
        <v>11422</v>
      </c>
      <c r="D34" s="155" t="s">
        <v>462</v>
      </c>
      <c r="E34" s="155" t="s">
        <v>11380</v>
      </c>
      <c r="F34" s="155">
        <v>248</v>
      </c>
      <c r="G34" s="155">
        <v>6</v>
      </c>
      <c r="H34" s="155" t="s">
        <v>11938</v>
      </c>
      <c r="I34" s="155" t="s">
        <v>11378</v>
      </c>
      <c r="J34" s="155" t="str">
        <f>IF(OR(SPELL_MATERIAL_COMPONENTS[[#This Row],[Sorcerer]]=1,SPELL_MATERIAL_COMPONENTS[[#This Row],[Wizard]]=1),"ARCANE","DIVINE")</f>
        <v>ARCANE</v>
      </c>
      <c r="K34" s="159">
        <v>0</v>
      </c>
      <c r="L34" s="159">
        <v>0</v>
      </c>
      <c r="M34" s="159">
        <v>0</v>
      </c>
      <c r="N34" s="159">
        <v>0</v>
      </c>
      <c r="O34" s="159">
        <v>0</v>
      </c>
      <c r="P34" s="159">
        <v>1</v>
      </c>
      <c r="Q34" s="159">
        <v>0</v>
      </c>
      <c r="R34" s="160">
        <v>1</v>
      </c>
    </row>
    <row r="35" spans="1:18" ht="28.5">
      <c r="A35" s="154" t="s">
        <v>11937</v>
      </c>
      <c r="B35" s="161" t="s">
        <v>11625</v>
      </c>
      <c r="C35" s="155" t="s">
        <v>11936</v>
      </c>
      <c r="D35" s="155" t="s">
        <v>11454</v>
      </c>
      <c r="E35" s="155" t="s">
        <v>11418</v>
      </c>
      <c r="F35" s="155">
        <v>168</v>
      </c>
      <c r="G35" s="155">
        <v>6</v>
      </c>
      <c r="H35" s="162"/>
      <c r="I35" s="162" t="s">
        <v>11378</v>
      </c>
      <c r="J35" s="162" t="str">
        <f>IF(OR(SPELL_MATERIAL_COMPONENTS[[#This Row],[Sorcerer]]=1,SPELL_MATERIAL_COMPONENTS[[#This Row],[Wizard]]=1),"ARCANE","DIVINE")</f>
        <v>ARCANE</v>
      </c>
      <c r="K35" s="163">
        <v>0</v>
      </c>
      <c r="L35" s="163">
        <v>0</v>
      </c>
      <c r="M35" s="163">
        <v>0</v>
      </c>
      <c r="N35" s="163">
        <v>0</v>
      </c>
      <c r="O35" s="163">
        <v>0</v>
      </c>
      <c r="P35" s="159">
        <v>1</v>
      </c>
      <c r="Q35" s="163">
        <v>0</v>
      </c>
      <c r="R35" s="160">
        <v>1</v>
      </c>
    </row>
    <row r="36" spans="1:18" ht="28.5">
      <c r="A36" s="154" t="s">
        <v>11935</v>
      </c>
      <c r="B36" s="161" t="s">
        <v>11493</v>
      </c>
      <c r="C36" s="155" t="s">
        <v>11591</v>
      </c>
      <c r="D36" s="155" t="s">
        <v>11454</v>
      </c>
      <c r="E36" s="155" t="s">
        <v>11380</v>
      </c>
      <c r="F36" s="155">
        <v>246</v>
      </c>
      <c r="G36" s="155">
        <v>1</v>
      </c>
      <c r="H36" s="155"/>
      <c r="I36" s="155" t="s">
        <v>11378</v>
      </c>
      <c r="J36" s="155" t="str">
        <f>IF(OR(SPELL_MATERIAL_COMPONENTS[[#This Row],[Sorcerer]]=1,SPELL_MATERIAL_COMPONENTS[[#This Row],[Wizard]]=1),"ARCANE","DIVINE")</f>
        <v>ARCANE</v>
      </c>
      <c r="K36" s="159">
        <v>0</v>
      </c>
      <c r="L36" s="159">
        <v>0</v>
      </c>
      <c r="M36" s="159">
        <v>0</v>
      </c>
      <c r="N36" s="159">
        <v>0</v>
      </c>
      <c r="O36" s="159">
        <v>0</v>
      </c>
      <c r="P36" s="159">
        <v>1</v>
      </c>
      <c r="Q36" s="159">
        <v>0</v>
      </c>
      <c r="R36" s="160">
        <v>1</v>
      </c>
    </row>
    <row r="37" spans="1:18" ht="14.25">
      <c r="A37" s="154" t="s">
        <v>11933</v>
      </c>
      <c r="B37" s="161" t="s">
        <v>4273</v>
      </c>
      <c r="C37" s="155" t="s">
        <v>11934</v>
      </c>
      <c r="D37" s="155" t="s">
        <v>462</v>
      </c>
      <c r="E37" s="155" t="s">
        <v>11418</v>
      </c>
      <c r="F37" s="155"/>
      <c r="G37" s="155"/>
      <c r="H37" s="155"/>
      <c r="I37" s="155" t="s">
        <v>11442</v>
      </c>
      <c r="J37" s="155" t="str">
        <f>IF(OR(SPELL_MATERIAL_COMPONENTS[[#This Row],[Sorcerer]]=1,SPELL_MATERIAL_COMPONENTS[[#This Row],[Wizard]]=1),"ARCANE","DIVINE")</f>
        <v>ARCANE</v>
      </c>
      <c r="K37" s="159">
        <v>0</v>
      </c>
      <c r="L37" s="159">
        <v>0</v>
      </c>
      <c r="M37" s="159">
        <v>0</v>
      </c>
      <c r="N37" s="159">
        <v>0</v>
      </c>
      <c r="O37" s="159">
        <v>0</v>
      </c>
      <c r="P37" s="159">
        <v>1</v>
      </c>
      <c r="Q37" s="159">
        <v>1</v>
      </c>
      <c r="R37" s="160">
        <v>1</v>
      </c>
    </row>
    <row r="38" spans="1:18" ht="14.25">
      <c r="A38" s="154" t="s">
        <v>11933</v>
      </c>
      <c r="B38" s="161" t="s">
        <v>4273</v>
      </c>
      <c r="C38" s="155" t="s">
        <v>11932</v>
      </c>
      <c r="D38" s="155" t="s">
        <v>462</v>
      </c>
      <c r="E38" s="155" t="s">
        <v>11380</v>
      </c>
      <c r="F38" s="155">
        <v>266</v>
      </c>
      <c r="G38" s="155">
        <v>4</v>
      </c>
      <c r="H38" s="155"/>
      <c r="I38" s="155" t="s">
        <v>11437</v>
      </c>
      <c r="J38" s="155" t="str">
        <f>IF(OR(SPELL_MATERIAL_COMPONENTS[[#This Row],[Sorcerer]]=1,SPELL_MATERIAL_COMPONENTS[[#This Row],[Wizard]]=1),"ARCANE","DIVINE")</f>
        <v>ARCANE</v>
      </c>
      <c r="K38" s="159">
        <v>1</v>
      </c>
      <c r="L38" s="159">
        <v>1</v>
      </c>
      <c r="M38" s="159">
        <v>0</v>
      </c>
      <c r="N38" s="159">
        <v>0</v>
      </c>
      <c r="O38" s="159">
        <v>0</v>
      </c>
      <c r="P38" s="159">
        <v>1</v>
      </c>
      <c r="Q38" s="159">
        <v>0</v>
      </c>
      <c r="R38" s="160">
        <v>1</v>
      </c>
    </row>
    <row r="39" spans="1:18" ht="28.5">
      <c r="A39" s="154" t="s">
        <v>11931</v>
      </c>
      <c r="B39" s="155" t="s">
        <v>11562</v>
      </c>
      <c r="C39" s="155" t="s">
        <v>11930</v>
      </c>
      <c r="D39" s="155" t="s">
        <v>11386</v>
      </c>
      <c r="E39" s="155" t="s">
        <v>11380</v>
      </c>
      <c r="F39" s="155">
        <v>282</v>
      </c>
      <c r="G39" s="155">
        <v>5</v>
      </c>
      <c r="H39" s="155"/>
      <c r="I39" s="155" t="s">
        <v>11437</v>
      </c>
      <c r="J39" s="155" t="str">
        <f>IF(OR(SPELL_MATERIAL_COMPONENTS[[#This Row],[Sorcerer]]=1,SPELL_MATERIAL_COMPONENTS[[#This Row],[Wizard]]=1),"ARCANE","DIVINE")</f>
        <v>ARCANE</v>
      </c>
      <c r="K39" s="159">
        <v>1</v>
      </c>
      <c r="L39" s="159">
        <v>1</v>
      </c>
      <c r="M39" s="159">
        <v>0</v>
      </c>
      <c r="N39" s="159">
        <v>0</v>
      </c>
      <c r="O39" s="159">
        <v>0</v>
      </c>
      <c r="P39" s="159">
        <v>1</v>
      </c>
      <c r="Q39" s="159">
        <v>0</v>
      </c>
      <c r="R39" s="160">
        <v>1</v>
      </c>
    </row>
    <row r="40" spans="1:18" ht="28.5">
      <c r="A40" s="154" t="s">
        <v>11929</v>
      </c>
      <c r="B40" s="155" t="s">
        <v>4238</v>
      </c>
      <c r="C40" s="155" t="s">
        <v>11928</v>
      </c>
      <c r="D40" s="155" t="s">
        <v>11386</v>
      </c>
      <c r="E40" s="155" t="s">
        <v>11380</v>
      </c>
      <c r="F40" s="155">
        <v>240</v>
      </c>
      <c r="G40" s="155">
        <v>1</v>
      </c>
      <c r="H40" s="155" t="s">
        <v>11927</v>
      </c>
      <c r="I40" s="155" t="s">
        <v>11442</v>
      </c>
      <c r="J40" s="155" t="str">
        <f>IF(OR(SPELL_MATERIAL_COMPONENTS[[#This Row],[Sorcerer]]=1,SPELL_MATERIAL_COMPONENTS[[#This Row],[Wizard]]=1),"ARCANE","DIVINE")</f>
        <v>ARCANE</v>
      </c>
      <c r="K40" s="159">
        <v>0</v>
      </c>
      <c r="L40" s="159">
        <v>0</v>
      </c>
      <c r="M40" s="159">
        <v>0</v>
      </c>
      <c r="N40" s="159">
        <v>0</v>
      </c>
      <c r="O40" s="159">
        <v>0</v>
      </c>
      <c r="P40" s="159">
        <v>0</v>
      </c>
      <c r="Q40" s="159">
        <v>0</v>
      </c>
      <c r="R40" s="160">
        <v>1</v>
      </c>
    </row>
    <row r="41" spans="1:18" ht="28.5">
      <c r="A41" s="154" t="s">
        <v>11926</v>
      </c>
      <c r="B41" s="161" t="s">
        <v>11562</v>
      </c>
      <c r="C41" s="155" t="s">
        <v>11624</v>
      </c>
      <c r="D41" s="155" t="s">
        <v>462</v>
      </c>
      <c r="E41" s="155" t="s">
        <v>11380</v>
      </c>
      <c r="F41" s="155">
        <v>262</v>
      </c>
      <c r="G41" s="155">
        <v>4</v>
      </c>
      <c r="H41" s="155"/>
      <c r="I41" s="155" t="s">
        <v>11442</v>
      </c>
      <c r="J41" s="155" t="str">
        <f>IF(OR(SPELL_MATERIAL_COMPONENTS[[#This Row],[Sorcerer]]=1,SPELL_MATERIAL_COMPONENTS[[#This Row],[Wizard]]=1),"ARCANE","DIVINE")</f>
        <v>ARCANE</v>
      </c>
      <c r="K41" s="159">
        <v>0</v>
      </c>
      <c r="L41" s="159">
        <v>0</v>
      </c>
      <c r="M41" s="159">
        <v>0</v>
      </c>
      <c r="N41" s="159">
        <v>0</v>
      </c>
      <c r="O41" s="159">
        <v>0</v>
      </c>
      <c r="P41" s="159">
        <v>0</v>
      </c>
      <c r="Q41" s="159">
        <v>0</v>
      </c>
      <c r="R41" s="160">
        <v>1</v>
      </c>
    </row>
    <row r="42" spans="1:18" ht="28.5">
      <c r="A42" s="154" t="s">
        <v>6890</v>
      </c>
      <c r="B42" s="161" t="s">
        <v>11471</v>
      </c>
      <c r="C42" s="155" t="s">
        <v>11925</v>
      </c>
      <c r="D42" s="155" t="s">
        <v>462</v>
      </c>
      <c r="E42" s="155" t="s">
        <v>11380</v>
      </c>
      <c r="F42" s="155">
        <v>225</v>
      </c>
      <c r="G42" s="155">
        <v>5</v>
      </c>
      <c r="H42" s="155"/>
      <c r="I42" s="155" t="s">
        <v>11442</v>
      </c>
      <c r="J42" s="155" t="str">
        <f>IF(OR(SPELL_MATERIAL_COMPONENTS[[#This Row],[Sorcerer]]=1,SPELL_MATERIAL_COMPONENTS[[#This Row],[Wizard]]=1),"ARCANE","DIVINE")</f>
        <v>ARCANE</v>
      </c>
      <c r="K42" s="159">
        <v>0</v>
      </c>
      <c r="L42" s="159">
        <v>0</v>
      </c>
      <c r="M42" s="159">
        <v>0</v>
      </c>
      <c r="N42" s="159">
        <v>0</v>
      </c>
      <c r="O42" s="159">
        <v>0</v>
      </c>
      <c r="P42" s="159">
        <v>0</v>
      </c>
      <c r="Q42" s="159">
        <v>0</v>
      </c>
      <c r="R42" s="160">
        <v>1</v>
      </c>
    </row>
    <row r="43" spans="1:18" ht="14.25">
      <c r="A43" s="154" t="s">
        <v>6890</v>
      </c>
      <c r="B43" s="161" t="s">
        <v>11471</v>
      </c>
      <c r="C43" s="155" t="s">
        <v>11665</v>
      </c>
      <c r="D43" s="155" t="s">
        <v>462</v>
      </c>
      <c r="E43" s="155" t="s">
        <v>11418</v>
      </c>
      <c r="F43" s="155">
        <v>152</v>
      </c>
      <c r="G43" s="155">
        <v>6</v>
      </c>
      <c r="H43" s="155"/>
      <c r="I43" s="155" t="s">
        <v>11399</v>
      </c>
      <c r="J43" s="155" t="str">
        <f>IF(OR(SPELL_MATERIAL_COMPONENTS[[#This Row],[Sorcerer]]=1,SPELL_MATERIAL_COMPONENTS[[#This Row],[Wizard]]=1),"ARCANE","DIVINE")</f>
        <v>ARCANE</v>
      </c>
      <c r="K43" s="159">
        <v>1</v>
      </c>
      <c r="L43" s="159">
        <v>0</v>
      </c>
      <c r="M43" s="159">
        <v>0</v>
      </c>
      <c r="N43" s="159">
        <v>0</v>
      </c>
      <c r="O43" s="159">
        <v>0</v>
      </c>
      <c r="P43" s="159">
        <v>1</v>
      </c>
      <c r="Q43" s="159">
        <v>1</v>
      </c>
      <c r="R43" s="160">
        <v>1</v>
      </c>
    </row>
    <row r="44" spans="1:18" ht="14.25">
      <c r="A44" s="154" t="s">
        <v>6890</v>
      </c>
      <c r="B44" s="161" t="s">
        <v>11471</v>
      </c>
      <c r="C44" s="155" t="s">
        <v>11485</v>
      </c>
      <c r="D44" s="155" t="s">
        <v>462</v>
      </c>
      <c r="E44" s="155" t="s">
        <v>11380</v>
      </c>
      <c r="F44" s="155">
        <v>236</v>
      </c>
      <c r="G44" s="155">
        <v>8</v>
      </c>
      <c r="H44" s="155"/>
      <c r="I44" s="155" t="s">
        <v>11542</v>
      </c>
      <c r="J44" s="155" t="str">
        <f>IF(OR(SPELL_MATERIAL_COMPONENTS[[#This Row],[Sorcerer]]=1,SPELL_MATERIAL_COMPONENTS[[#This Row],[Wizard]]=1),"ARCANE","DIVINE")</f>
        <v>ARCANE</v>
      </c>
      <c r="K44" s="159">
        <v>0</v>
      </c>
      <c r="L44" s="159">
        <v>0</v>
      </c>
      <c r="M44" s="159">
        <v>0</v>
      </c>
      <c r="N44" s="159">
        <v>0</v>
      </c>
      <c r="O44" s="159">
        <v>0</v>
      </c>
      <c r="P44" s="159">
        <v>1</v>
      </c>
      <c r="Q44" s="159">
        <v>0</v>
      </c>
      <c r="R44" s="160">
        <v>1</v>
      </c>
    </row>
    <row r="45" spans="1:18" ht="14.25">
      <c r="A45" s="154" t="s">
        <v>6890</v>
      </c>
      <c r="B45" s="161" t="s">
        <v>11471</v>
      </c>
      <c r="C45" s="155" t="s">
        <v>11499</v>
      </c>
      <c r="D45" s="155" t="s">
        <v>462</v>
      </c>
      <c r="E45" s="155" t="s">
        <v>11380</v>
      </c>
      <c r="F45" s="155">
        <v>239</v>
      </c>
      <c r="G45" s="155">
        <v>8</v>
      </c>
      <c r="H45" s="155"/>
      <c r="I45" s="155" t="s">
        <v>11437</v>
      </c>
      <c r="J45" s="155" t="str">
        <f>IF(OR(SPELL_MATERIAL_COMPONENTS[[#This Row],[Sorcerer]]=1,SPELL_MATERIAL_COMPONENTS[[#This Row],[Wizard]]=1),"ARCANE","DIVINE")</f>
        <v>DIVINE</v>
      </c>
      <c r="K45" s="159">
        <v>0</v>
      </c>
      <c r="L45" s="159">
        <v>1</v>
      </c>
      <c r="M45" s="159">
        <v>0</v>
      </c>
      <c r="N45" s="159">
        <v>0</v>
      </c>
      <c r="O45" s="159">
        <v>0</v>
      </c>
      <c r="P45" s="159">
        <v>0</v>
      </c>
      <c r="Q45" s="159">
        <v>0</v>
      </c>
      <c r="R45" s="160">
        <v>0</v>
      </c>
    </row>
    <row r="46" spans="1:18" ht="28.5">
      <c r="A46" s="154" t="s">
        <v>6890</v>
      </c>
      <c r="B46" s="161" t="s">
        <v>11471</v>
      </c>
      <c r="C46" s="155" t="s">
        <v>11924</v>
      </c>
      <c r="D46" s="155" t="s">
        <v>462</v>
      </c>
      <c r="E46" s="155" t="s">
        <v>11380</v>
      </c>
      <c r="F46" s="155">
        <v>278</v>
      </c>
      <c r="G46" s="155">
        <v>4</v>
      </c>
      <c r="H46" s="155" t="s">
        <v>11923</v>
      </c>
      <c r="I46" s="155" t="s">
        <v>11437</v>
      </c>
      <c r="J46" s="155" t="str">
        <f>IF(OR(SPELL_MATERIAL_COMPONENTS[[#This Row],[Sorcerer]]=1,SPELL_MATERIAL_COMPONENTS[[#This Row],[Wizard]]=1),"ARCANE","DIVINE")</f>
        <v>DIVINE</v>
      </c>
      <c r="K46" s="159">
        <v>0</v>
      </c>
      <c r="L46" s="159">
        <v>1</v>
      </c>
      <c r="M46" s="159">
        <v>0</v>
      </c>
      <c r="N46" s="159">
        <v>0</v>
      </c>
      <c r="O46" s="159">
        <v>0</v>
      </c>
      <c r="P46" s="159">
        <v>0</v>
      </c>
      <c r="Q46" s="159">
        <v>0</v>
      </c>
      <c r="R46" s="160">
        <v>0</v>
      </c>
    </row>
    <row r="47" spans="1:18" ht="28.5">
      <c r="A47" s="154" t="s">
        <v>11922</v>
      </c>
      <c r="B47" s="161" t="s">
        <v>11471</v>
      </c>
      <c r="C47" s="155" t="s">
        <v>11921</v>
      </c>
      <c r="D47" s="155" t="s">
        <v>11454</v>
      </c>
      <c r="E47" s="155" t="s">
        <v>11396</v>
      </c>
      <c r="F47" s="155">
        <v>21</v>
      </c>
      <c r="G47" s="155">
        <v>5</v>
      </c>
      <c r="H47" s="155" t="s">
        <v>11920</v>
      </c>
      <c r="I47" s="155" t="s">
        <v>11437</v>
      </c>
      <c r="J47" s="155" t="str">
        <f>IF(OR(SPELL_MATERIAL_COMPONENTS[[#This Row],[Sorcerer]]=1,SPELL_MATERIAL_COMPONENTS[[#This Row],[Wizard]]=1),"ARCANE","DIVINE")</f>
        <v>ARCANE</v>
      </c>
      <c r="K47" s="159">
        <v>1</v>
      </c>
      <c r="L47" s="159">
        <v>0</v>
      </c>
      <c r="M47" s="159">
        <v>0</v>
      </c>
      <c r="N47" s="159">
        <v>0</v>
      </c>
      <c r="O47" s="159">
        <v>0</v>
      </c>
      <c r="P47" s="159">
        <v>1</v>
      </c>
      <c r="Q47" s="159">
        <v>1</v>
      </c>
      <c r="R47" s="160">
        <v>1</v>
      </c>
    </row>
    <row r="48" spans="1:18" ht="28.5">
      <c r="A48" s="154" t="s">
        <v>11919</v>
      </c>
      <c r="B48" s="161" t="s">
        <v>4273</v>
      </c>
      <c r="C48" s="155" t="s">
        <v>11918</v>
      </c>
      <c r="D48" s="155" t="s">
        <v>462</v>
      </c>
      <c r="E48" s="155" t="s">
        <v>11380</v>
      </c>
      <c r="F48" s="155">
        <v>283</v>
      </c>
      <c r="G48" s="155">
        <v>3</v>
      </c>
      <c r="H48" s="162" t="s">
        <v>11917</v>
      </c>
      <c r="I48" s="162" t="s">
        <v>11437</v>
      </c>
      <c r="J48" s="162" t="str">
        <f>IF(OR(SPELL_MATERIAL_COMPONENTS[[#This Row],[Sorcerer]]=1,SPELL_MATERIAL_COMPONENTS[[#This Row],[Wizard]]=1),"ARCANE","DIVINE")</f>
        <v>ARCANE</v>
      </c>
      <c r="K48" s="159">
        <v>1</v>
      </c>
      <c r="L48" s="163">
        <v>0</v>
      </c>
      <c r="M48" s="163">
        <v>0</v>
      </c>
      <c r="N48" s="163">
        <v>0</v>
      </c>
      <c r="O48" s="163">
        <v>0</v>
      </c>
      <c r="P48" s="159">
        <v>1</v>
      </c>
      <c r="Q48" s="159">
        <v>1</v>
      </c>
      <c r="R48" s="160">
        <v>1</v>
      </c>
    </row>
    <row r="49" spans="1:18" ht="28.5">
      <c r="A49" s="154" t="s">
        <v>11916</v>
      </c>
      <c r="B49" s="161" t="s">
        <v>4917</v>
      </c>
      <c r="C49" s="155" t="s">
        <v>11913</v>
      </c>
      <c r="D49" s="155" t="s">
        <v>462</v>
      </c>
      <c r="E49" s="155" t="s">
        <v>11380</v>
      </c>
      <c r="F49" s="155">
        <v>229</v>
      </c>
      <c r="G49" s="155">
        <v>6</v>
      </c>
      <c r="H49" s="155"/>
      <c r="I49" s="155" t="s">
        <v>11378</v>
      </c>
      <c r="J49" s="155" t="str">
        <f>IF(OR(SPELL_MATERIAL_COMPONENTS[[#This Row],[Sorcerer]]=1,SPELL_MATERIAL_COMPONENTS[[#This Row],[Wizard]]=1),"ARCANE","DIVINE")</f>
        <v>ARCANE</v>
      </c>
      <c r="K49" s="159">
        <v>0</v>
      </c>
      <c r="L49" s="159">
        <v>0</v>
      </c>
      <c r="M49" s="159">
        <v>0</v>
      </c>
      <c r="N49" s="159">
        <v>0</v>
      </c>
      <c r="O49" s="159">
        <v>0</v>
      </c>
      <c r="P49" s="159">
        <v>1</v>
      </c>
      <c r="Q49" s="159">
        <v>0</v>
      </c>
      <c r="R49" s="160">
        <v>1</v>
      </c>
    </row>
    <row r="50" spans="1:18" ht="14.25">
      <c r="A50" s="154" t="s">
        <v>11915</v>
      </c>
      <c r="B50" s="161" t="s">
        <v>11914</v>
      </c>
      <c r="C50" s="155" t="s">
        <v>11913</v>
      </c>
      <c r="D50" s="155" t="s">
        <v>462</v>
      </c>
      <c r="E50" s="155" t="s">
        <v>11380</v>
      </c>
      <c r="F50" s="155">
        <v>229</v>
      </c>
      <c r="G50" s="155">
        <v>6</v>
      </c>
      <c r="H50" s="155"/>
      <c r="I50" s="155" t="s">
        <v>11475</v>
      </c>
      <c r="J50" s="155" t="str">
        <f>IF(OR(SPELL_MATERIAL_COMPONENTS[[#This Row],[Sorcerer]]=1,SPELL_MATERIAL_COMPONENTS[[#This Row],[Wizard]]=1),"ARCANE","DIVINE")</f>
        <v>ARCANE</v>
      </c>
      <c r="K50" s="159">
        <v>1</v>
      </c>
      <c r="L50" s="159">
        <v>0</v>
      </c>
      <c r="M50" s="159">
        <v>1</v>
      </c>
      <c r="N50" s="159">
        <v>0</v>
      </c>
      <c r="O50" s="159">
        <v>0</v>
      </c>
      <c r="P50" s="159">
        <v>1</v>
      </c>
      <c r="Q50" s="159">
        <v>0</v>
      </c>
      <c r="R50" s="160">
        <v>1</v>
      </c>
    </row>
    <row r="51" spans="1:18" ht="14.25">
      <c r="A51" s="154" t="s">
        <v>11912</v>
      </c>
      <c r="B51" s="161" t="s">
        <v>4917</v>
      </c>
      <c r="C51" s="155" t="s">
        <v>11911</v>
      </c>
      <c r="D51" s="155" t="s">
        <v>462</v>
      </c>
      <c r="E51" s="155" t="s">
        <v>11380</v>
      </c>
      <c r="F51" s="155">
        <v>272</v>
      </c>
      <c r="G51" s="155">
        <v>0</v>
      </c>
      <c r="H51" s="155"/>
      <c r="I51" s="155" t="s">
        <v>11399</v>
      </c>
      <c r="J51" s="155" t="str">
        <f>IF(OR(SPELL_MATERIAL_COMPONENTS[[#This Row],[Sorcerer]]=1,SPELL_MATERIAL_COMPONENTS[[#This Row],[Wizard]]=1),"ARCANE","DIVINE")</f>
        <v>DIVINE</v>
      </c>
      <c r="K51" s="159">
        <v>0</v>
      </c>
      <c r="L51" s="159">
        <v>0</v>
      </c>
      <c r="M51" s="159">
        <v>0</v>
      </c>
      <c r="N51" s="159">
        <v>0</v>
      </c>
      <c r="O51" s="159">
        <v>1</v>
      </c>
      <c r="P51" s="159">
        <v>0</v>
      </c>
      <c r="Q51" s="159">
        <v>0</v>
      </c>
      <c r="R51" s="160">
        <v>0</v>
      </c>
    </row>
    <row r="52" spans="1:18" ht="28.5">
      <c r="A52" s="154" t="s">
        <v>11910</v>
      </c>
      <c r="B52" s="161" t="s">
        <v>11589</v>
      </c>
      <c r="C52" s="155" t="s">
        <v>11624</v>
      </c>
      <c r="D52" s="155" t="s">
        <v>462</v>
      </c>
      <c r="E52" s="155" t="s">
        <v>11380</v>
      </c>
      <c r="F52" s="155">
        <v>262</v>
      </c>
      <c r="G52" s="155">
        <v>4</v>
      </c>
      <c r="H52" s="155"/>
      <c r="I52" s="155" t="s">
        <v>11399</v>
      </c>
      <c r="J52" s="155" t="str">
        <f>IF(OR(SPELL_MATERIAL_COMPONENTS[[#This Row],[Sorcerer]]=1,SPELL_MATERIAL_COMPONENTS[[#This Row],[Wizard]]=1),"ARCANE","DIVINE")</f>
        <v>ARCANE</v>
      </c>
      <c r="K52" s="159">
        <v>0</v>
      </c>
      <c r="L52" s="159">
        <v>0</v>
      </c>
      <c r="M52" s="159">
        <v>1</v>
      </c>
      <c r="N52" s="159">
        <v>0</v>
      </c>
      <c r="O52" s="159">
        <v>0</v>
      </c>
      <c r="P52" s="159">
        <v>0</v>
      </c>
      <c r="Q52" s="159">
        <v>0</v>
      </c>
      <c r="R52" s="160">
        <v>1</v>
      </c>
    </row>
    <row r="53" spans="1:18" ht="14.25">
      <c r="A53" s="154" t="s">
        <v>11909</v>
      </c>
      <c r="B53" s="161" t="s">
        <v>11589</v>
      </c>
      <c r="C53" s="155" t="s">
        <v>11908</v>
      </c>
      <c r="D53" s="155" t="s">
        <v>462</v>
      </c>
      <c r="E53" s="155" t="s">
        <v>11380</v>
      </c>
      <c r="F53" s="155">
        <v>211</v>
      </c>
      <c r="G53" s="155">
        <v>2</v>
      </c>
      <c r="H53" s="155"/>
      <c r="I53" s="155" t="s">
        <v>11399</v>
      </c>
      <c r="J53" s="155" t="str">
        <f>IF(OR(SPELL_MATERIAL_COMPONENTS[[#This Row],[Sorcerer]]=1,SPELL_MATERIAL_COMPONENTS[[#This Row],[Wizard]]=1),"ARCANE","DIVINE")</f>
        <v>ARCANE</v>
      </c>
      <c r="K53" s="159">
        <v>0</v>
      </c>
      <c r="L53" s="159">
        <v>0</v>
      </c>
      <c r="M53" s="159">
        <v>1</v>
      </c>
      <c r="N53" s="159">
        <v>0</v>
      </c>
      <c r="O53" s="159">
        <v>0</v>
      </c>
      <c r="P53" s="159">
        <v>0</v>
      </c>
      <c r="Q53" s="159">
        <v>0</v>
      </c>
      <c r="R53" s="160">
        <v>1</v>
      </c>
    </row>
    <row r="54" spans="1:18" ht="14.25">
      <c r="A54" s="154" t="s">
        <v>11907</v>
      </c>
      <c r="B54" s="161" t="s">
        <v>11625</v>
      </c>
      <c r="C54" s="155" t="s">
        <v>11537</v>
      </c>
      <c r="D54" s="155" t="s">
        <v>462</v>
      </c>
      <c r="E54" s="155" t="s">
        <v>11380</v>
      </c>
      <c r="F54" s="155">
        <v>275</v>
      </c>
      <c r="G54" s="155">
        <v>0</v>
      </c>
      <c r="H54" s="155" t="s">
        <v>11906</v>
      </c>
      <c r="I54" s="155" t="s">
        <v>11399</v>
      </c>
      <c r="J54" s="155" t="str">
        <f>IF(OR(SPELL_MATERIAL_COMPONENTS[[#This Row],[Sorcerer]]=1,SPELL_MATERIAL_COMPONENTS[[#This Row],[Wizard]]=1),"ARCANE","DIVINE")</f>
        <v>ARCANE</v>
      </c>
      <c r="K54" s="159">
        <v>0</v>
      </c>
      <c r="L54" s="159">
        <v>0</v>
      </c>
      <c r="M54" s="159">
        <v>1</v>
      </c>
      <c r="N54" s="159">
        <v>0</v>
      </c>
      <c r="O54" s="159">
        <v>0</v>
      </c>
      <c r="P54" s="159">
        <v>0</v>
      </c>
      <c r="Q54" s="159">
        <v>0</v>
      </c>
      <c r="R54" s="160">
        <v>1</v>
      </c>
    </row>
    <row r="55" spans="1:18" ht="14.25">
      <c r="A55" s="154" t="s">
        <v>11905</v>
      </c>
      <c r="B55" s="161" t="s">
        <v>4917</v>
      </c>
      <c r="C55" s="155" t="s">
        <v>11603</v>
      </c>
      <c r="D55" s="155" t="s">
        <v>462</v>
      </c>
      <c r="E55" s="155" t="s">
        <v>11380</v>
      </c>
      <c r="F55" s="155">
        <v>230</v>
      </c>
      <c r="G55" s="155">
        <v>2</v>
      </c>
      <c r="H55" s="155"/>
      <c r="I55" s="155" t="s">
        <v>11399</v>
      </c>
      <c r="J55" s="155" t="str">
        <f>IF(OR(SPELL_MATERIAL_COMPONENTS[[#This Row],[Sorcerer]]=1,SPELL_MATERIAL_COMPONENTS[[#This Row],[Wizard]]=1),"ARCANE","DIVINE")</f>
        <v>ARCANE</v>
      </c>
      <c r="K55" s="159">
        <v>0</v>
      </c>
      <c r="L55" s="159">
        <v>0</v>
      </c>
      <c r="M55" s="159">
        <v>1</v>
      </c>
      <c r="N55" s="159">
        <v>0</v>
      </c>
      <c r="O55" s="159">
        <v>0</v>
      </c>
      <c r="P55" s="159">
        <v>0</v>
      </c>
      <c r="Q55" s="159">
        <v>0</v>
      </c>
      <c r="R55" s="160">
        <v>1</v>
      </c>
    </row>
    <row r="56" spans="1:18" ht="28.5">
      <c r="A56" s="154" t="s">
        <v>11904</v>
      </c>
      <c r="B56" s="161" t="s">
        <v>4238</v>
      </c>
      <c r="C56" s="155" t="s">
        <v>11903</v>
      </c>
      <c r="D56" s="155" t="s">
        <v>462</v>
      </c>
      <c r="E56" s="155" t="s">
        <v>11380</v>
      </c>
      <c r="F56" s="155">
        <v>222</v>
      </c>
      <c r="G56" s="155">
        <v>1</v>
      </c>
      <c r="H56" s="155"/>
      <c r="I56" s="155" t="s">
        <v>11399</v>
      </c>
      <c r="J56" s="155" t="str">
        <f>IF(OR(SPELL_MATERIAL_COMPONENTS[[#This Row],[Sorcerer]]=1,SPELL_MATERIAL_COMPONENTS[[#This Row],[Wizard]]=1),"ARCANE","DIVINE")</f>
        <v>ARCANE</v>
      </c>
      <c r="K56" s="159">
        <v>0</v>
      </c>
      <c r="L56" s="159">
        <v>0</v>
      </c>
      <c r="M56" s="159">
        <v>1</v>
      </c>
      <c r="N56" s="159">
        <v>0</v>
      </c>
      <c r="O56" s="159">
        <v>0</v>
      </c>
      <c r="P56" s="159">
        <v>0</v>
      </c>
      <c r="Q56" s="159">
        <v>0</v>
      </c>
      <c r="R56" s="160">
        <v>1</v>
      </c>
    </row>
    <row r="57" spans="1:18" ht="28.5">
      <c r="A57" s="154" t="s">
        <v>11902</v>
      </c>
      <c r="B57" s="155" t="s">
        <v>4919</v>
      </c>
      <c r="C57" s="155" t="s">
        <v>11901</v>
      </c>
      <c r="D57" s="155" t="s">
        <v>462</v>
      </c>
      <c r="E57" s="155" t="s">
        <v>11380</v>
      </c>
      <c r="F57" s="155">
        <v>231</v>
      </c>
      <c r="G57" s="155">
        <v>2</v>
      </c>
      <c r="H57" s="162" t="s">
        <v>11900</v>
      </c>
      <c r="I57" s="155" t="s">
        <v>11399</v>
      </c>
      <c r="J57" s="155" t="str">
        <f>IF(OR(SPELL_MATERIAL_COMPONENTS[[#This Row],[Sorcerer]]=1,SPELL_MATERIAL_COMPONENTS[[#This Row],[Wizard]]=1),"ARCANE","DIVINE")</f>
        <v>ARCANE</v>
      </c>
      <c r="K57" s="163">
        <v>0</v>
      </c>
      <c r="L57" s="163">
        <v>0</v>
      </c>
      <c r="M57" s="159">
        <v>1</v>
      </c>
      <c r="N57" s="163">
        <v>0</v>
      </c>
      <c r="O57" s="163">
        <v>0</v>
      </c>
      <c r="P57" s="163">
        <v>0</v>
      </c>
      <c r="Q57" s="163">
        <v>0</v>
      </c>
      <c r="R57" s="160">
        <v>1</v>
      </c>
    </row>
    <row r="58" spans="1:18" ht="28.5">
      <c r="A58" s="154" t="s">
        <v>11899</v>
      </c>
      <c r="B58" s="155" t="s">
        <v>11898</v>
      </c>
      <c r="C58" s="155" t="s">
        <v>11555</v>
      </c>
      <c r="D58" s="155" t="s">
        <v>462</v>
      </c>
      <c r="E58" s="155" t="s">
        <v>11380</v>
      </c>
      <c r="F58" s="155">
        <v>245</v>
      </c>
      <c r="G58" s="155">
        <v>2</v>
      </c>
      <c r="H58" s="155" t="s">
        <v>11897</v>
      </c>
      <c r="I58" s="155" t="s">
        <v>11399</v>
      </c>
      <c r="J58" s="155" t="str">
        <f>IF(OR(SPELL_MATERIAL_COMPONENTS[[#This Row],[Sorcerer]]=1,SPELL_MATERIAL_COMPONENTS[[#This Row],[Wizard]]=1),"ARCANE","DIVINE")</f>
        <v>DIVINE</v>
      </c>
      <c r="K58" s="159">
        <v>0</v>
      </c>
      <c r="L58" s="159">
        <v>0</v>
      </c>
      <c r="M58" s="159">
        <v>0</v>
      </c>
      <c r="N58" s="159">
        <v>0</v>
      </c>
      <c r="O58" s="159">
        <v>1</v>
      </c>
      <c r="P58" s="159">
        <v>0</v>
      </c>
      <c r="Q58" s="159">
        <v>0</v>
      </c>
      <c r="R58" s="160">
        <v>0</v>
      </c>
    </row>
    <row r="59" spans="1:18" ht="14.25">
      <c r="A59" s="154" t="s">
        <v>11895</v>
      </c>
      <c r="B59" s="161" t="s">
        <v>11894</v>
      </c>
      <c r="C59" s="155" t="s">
        <v>11896</v>
      </c>
      <c r="D59" s="155" t="s">
        <v>462</v>
      </c>
      <c r="E59" s="155" t="s">
        <v>11380</v>
      </c>
      <c r="F59" s="155">
        <v>259</v>
      </c>
      <c r="G59" s="155">
        <v>0</v>
      </c>
      <c r="H59" s="162"/>
      <c r="I59" s="155" t="s">
        <v>11399</v>
      </c>
      <c r="J59" s="155" t="str">
        <f>IF(OR(SPELL_MATERIAL_COMPONENTS[[#This Row],[Sorcerer]]=1,SPELL_MATERIAL_COMPONENTS[[#This Row],[Wizard]]=1),"ARCANE","DIVINE")</f>
        <v>DIVINE</v>
      </c>
      <c r="K59" s="163">
        <v>0</v>
      </c>
      <c r="L59" s="163">
        <v>0</v>
      </c>
      <c r="M59" s="159">
        <v>1</v>
      </c>
      <c r="N59" s="163">
        <v>0</v>
      </c>
      <c r="O59" s="159">
        <v>1</v>
      </c>
      <c r="P59" s="163">
        <v>0</v>
      </c>
      <c r="Q59" s="163">
        <v>0</v>
      </c>
      <c r="R59" s="164">
        <v>0</v>
      </c>
    </row>
    <row r="60" spans="1:18" ht="28.5">
      <c r="A60" s="154" t="s">
        <v>11895</v>
      </c>
      <c r="B60" s="161" t="s">
        <v>11894</v>
      </c>
      <c r="C60" s="155" t="s">
        <v>11893</v>
      </c>
      <c r="D60" s="155" t="s">
        <v>462</v>
      </c>
      <c r="E60" s="155" t="s">
        <v>11380</v>
      </c>
      <c r="F60" s="155">
        <v>274</v>
      </c>
      <c r="G60" s="155">
        <v>3</v>
      </c>
      <c r="H60" s="162" t="s">
        <v>11892</v>
      </c>
      <c r="I60" s="155" t="s">
        <v>11378</v>
      </c>
      <c r="J60" s="155" t="str">
        <f>IF(OR(SPELL_MATERIAL_COMPONENTS[[#This Row],[Sorcerer]]=1,SPELL_MATERIAL_COMPONENTS[[#This Row],[Wizard]]=1),"ARCANE","DIVINE")</f>
        <v>ARCANE</v>
      </c>
      <c r="K60" s="163">
        <v>0</v>
      </c>
      <c r="L60" s="163">
        <v>0</v>
      </c>
      <c r="M60" s="163">
        <v>0</v>
      </c>
      <c r="N60" s="163">
        <v>0</v>
      </c>
      <c r="O60" s="163">
        <v>0</v>
      </c>
      <c r="P60" s="163">
        <v>0</v>
      </c>
      <c r="Q60" s="163">
        <v>0</v>
      </c>
      <c r="R60" s="160">
        <v>1</v>
      </c>
    </row>
    <row r="61" spans="1:18" ht="14.25">
      <c r="A61" s="154" t="s">
        <v>11891</v>
      </c>
      <c r="B61" s="161" t="s">
        <v>11589</v>
      </c>
      <c r="C61" s="155" t="s">
        <v>11890</v>
      </c>
      <c r="D61" s="155" t="s">
        <v>462</v>
      </c>
      <c r="E61" s="155" t="s">
        <v>11380</v>
      </c>
      <c r="F61" s="155">
        <v>287</v>
      </c>
      <c r="G61" s="155">
        <v>3</v>
      </c>
      <c r="H61" s="155"/>
      <c r="I61" s="155" t="s">
        <v>11378</v>
      </c>
      <c r="J61" s="155" t="str">
        <f>IF(OR(SPELL_MATERIAL_COMPONENTS[[#This Row],[Sorcerer]]=1,SPELL_MATERIAL_COMPONENTS[[#This Row],[Wizard]]=1),"ARCANE","DIVINE")</f>
        <v>ARCANE</v>
      </c>
      <c r="K61" s="159">
        <v>0</v>
      </c>
      <c r="L61" s="159">
        <v>1</v>
      </c>
      <c r="M61" s="159">
        <v>0</v>
      </c>
      <c r="N61" s="159">
        <v>0</v>
      </c>
      <c r="O61" s="159">
        <v>0</v>
      </c>
      <c r="P61" s="159">
        <v>0</v>
      </c>
      <c r="Q61" s="159">
        <v>0</v>
      </c>
      <c r="R61" s="160">
        <v>1</v>
      </c>
    </row>
    <row r="62" spans="1:18" ht="14.25">
      <c r="A62" s="154" t="s">
        <v>11889</v>
      </c>
      <c r="B62" s="161" t="s">
        <v>11429</v>
      </c>
      <c r="C62" s="155" t="s">
        <v>11619</v>
      </c>
      <c r="D62" s="155" t="s">
        <v>462</v>
      </c>
      <c r="E62" s="155" t="s">
        <v>11380</v>
      </c>
      <c r="F62" s="155">
        <v>272</v>
      </c>
      <c r="G62" s="155">
        <v>2</v>
      </c>
      <c r="H62" s="155"/>
      <c r="I62" s="155" t="s">
        <v>11390</v>
      </c>
      <c r="J62" s="155" t="str">
        <f>IF(OR(SPELL_MATERIAL_COMPONENTS[[#This Row],[Sorcerer]]=1,SPELL_MATERIAL_COMPONENTS[[#This Row],[Wizard]]=1),"ARCANE","DIVINE")</f>
        <v>ARCANE</v>
      </c>
      <c r="K62" s="159">
        <v>0</v>
      </c>
      <c r="L62" s="159">
        <v>1</v>
      </c>
      <c r="M62" s="159">
        <v>1</v>
      </c>
      <c r="N62" s="159">
        <v>0</v>
      </c>
      <c r="O62" s="159">
        <v>0</v>
      </c>
      <c r="P62" s="159">
        <v>0</v>
      </c>
      <c r="Q62" s="159">
        <v>0</v>
      </c>
      <c r="R62" s="160">
        <v>1</v>
      </c>
    </row>
    <row r="63" spans="1:18" ht="14.25">
      <c r="A63" s="154" t="s">
        <v>11888</v>
      </c>
      <c r="B63" s="161" t="s">
        <v>11429</v>
      </c>
      <c r="C63" s="155" t="s">
        <v>11550</v>
      </c>
      <c r="D63" s="155" t="s">
        <v>462</v>
      </c>
      <c r="E63" s="155" t="s">
        <v>11380</v>
      </c>
      <c r="F63" s="155">
        <v>276</v>
      </c>
      <c r="G63" s="155">
        <v>1</v>
      </c>
      <c r="H63" s="155"/>
      <c r="I63" s="155" t="s">
        <v>11390</v>
      </c>
      <c r="J63" s="155" t="str">
        <f>IF(OR(SPELL_MATERIAL_COMPONENTS[[#This Row],[Sorcerer]]=1,SPELL_MATERIAL_COMPONENTS[[#This Row],[Wizard]]=1),"ARCANE","DIVINE")</f>
        <v>ARCANE</v>
      </c>
      <c r="K63" s="159">
        <v>0</v>
      </c>
      <c r="L63" s="159">
        <v>1</v>
      </c>
      <c r="M63" s="159">
        <v>1</v>
      </c>
      <c r="N63" s="159">
        <v>0</v>
      </c>
      <c r="O63" s="159">
        <v>0</v>
      </c>
      <c r="P63" s="159">
        <v>0</v>
      </c>
      <c r="Q63" s="159">
        <v>0</v>
      </c>
      <c r="R63" s="160">
        <v>1</v>
      </c>
    </row>
    <row r="64" spans="1:18" ht="14.25">
      <c r="A64" s="154" t="s">
        <v>11887</v>
      </c>
      <c r="B64" s="161" t="s">
        <v>11625</v>
      </c>
      <c r="C64" s="155" t="s">
        <v>11886</v>
      </c>
      <c r="D64" s="155" t="s">
        <v>462</v>
      </c>
      <c r="E64" s="155" t="s">
        <v>11380</v>
      </c>
      <c r="F64" s="155">
        <v>255</v>
      </c>
      <c r="G64" s="155">
        <v>3</v>
      </c>
      <c r="H64" s="155"/>
      <c r="I64" s="155" t="s">
        <v>11390</v>
      </c>
      <c r="J64" s="155" t="str">
        <f>IF(OR(SPELL_MATERIAL_COMPONENTS[[#This Row],[Sorcerer]]=1,SPELL_MATERIAL_COMPONENTS[[#This Row],[Wizard]]=1),"ARCANE","DIVINE")</f>
        <v>ARCANE</v>
      </c>
      <c r="K64" s="159">
        <v>0</v>
      </c>
      <c r="L64" s="159">
        <v>1</v>
      </c>
      <c r="M64" s="159">
        <v>1</v>
      </c>
      <c r="N64" s="159">
        <v>0</v>
      </c>
      <c r="O64" s="159">
        <v>0</v>
      </c>
      <c r="P64" s="159">
        <v>0</v>
      </c>
      <c r="Q64" s="159">
        <v>0</v>
      </c>
      <c r="R64" s="160">
        <v>1</v>
      </c>
    </row>
    <row r="65" spans="1:18" ht="28.5">
      <c r="A65" s="154" t="s">
        <v>11885</v>
      </c>
      <c r="B65" s="161" t="s">
        <v>11717</v>
      </c>
      <c r="C65" s="155" t="s">
        <v>11748</v>
      </c>
      <c r="D65" s="155" t="s">
        <v>462</v>
      </c>
      <c r="E65" s="155" t="s">
        <v>11380</v>
      </c>
      <c r="F65" s="155">
        <v>264</v>
      </c>
      <c r="G65" s="155">
        <v>4</v>
      </c>
      <c r="H65" s="155"/>
      <c r="I65" s="155" t="s">
        <v>11390</v>
      </c>
      <c r="J65" s="155" t="str">
        <f>IF(OR(SPELL_MATERIAL_COMPONENTS[[#This Row],[Sorcerer]]=1,SPELL_MATERIAL_COMPONENTS[[#This Row],[Wizard]]=1),"ARCANE","DIVINE")</f>
        <v>ARCANE</v>
      </c>
      <c r="K65" s="159">
        <v>0</v>
      </c>
      <c r="L65" s="159">
        <v>1</v>
      </c>
      <c r="M65" s="159">
        <v>1</v>
      </c>
      <c r="N65" s="159">
        <v>0</v>
      </c>
      <c r="O65" s="159">
        <v>0</v>
      </c>
      <c r="P65" s="159">
        <v>0</v>
      </c>
      <c r="Q65" s="159">
        <v>0</v>
      </c>
      <c r="R65" s="160">
        <v>1</v>
      </c>
    </row>
    <row r="66" spans="1:18" ht="14.25">
      <c r="A66" s="154" t="s">
        <v>11884</v>
      </c>
      <c r="B66" s="161" t="s">
        <v>4160</v>
      </c>
      <c r="C66" s="155" t="s">
        <v>11883</v>
      </c>
      <c r="D66" s="155" t="s">
        <v>462</v>
      </c>
      <c r="E66" s="155" t="s">
        <v>11380</v>
      </c>
      <c r="F66" s="155">
        <v>224</v>
      </c>
      <c r="G66" s="155">
        <v>5</v>
      </c>
      <c r="H66" s="155"/>
      <c r="I66" s="155" t="s">
        <v>11390</v>
      </c>
      <c r="J66" s="155" t="str">
        <f>IF(OR(SPELL_MATERIAL_COMPONENTS[[#This Row],[Sorcerer]]=1,SPELL_MATERIAL_COMPONENTS[[#This Row],[Wizard]]=1),"ARCANE","DIVINE")</f>
        <v>DIVINE</v>
      </c>
      <c r="K66" s="159">
        <v>0</v>
      </c>
      <c r="L66" s="159">
        <v>0</v>
      </c>
      <c r="M66" s="159">
        <v>0</v>
      </c>
      <c r="N66" s="159">
        <v>0</v>
      </c>
      <c r="O66" s="159">
        <v>1</v>
      </c>
      <c r="P66" s="159">
        <v>0</v>
      </c>
      <c r="Q66" s="159">
        <v>0</v>
      </c>
      <c r="R66" s="160">
        <v>0</v>
      </c>
    </row>
    <row r="67" spans="1:18" ht="28.5">
      <c r="A67" s="154" t="s">
        <v>11882</v>
      </c>
      <c r="B67" s="161" t="s">
        <v>4260</v>
      </c>
      <c r="C67" s="155" t="s">
        <v>11881</v>
      </c>
      <c r="D67" s="155" t="s">
        <v>462</v>
      </c>
      <c r="E67" s="155" t="s">
        <v>11380</v>
      </c>
      <c r="F67" s="155">
        <v>263</v>
      </c>
      <c r="G67" s="155">
        <v>6</v>
      </c>
      <c r="H67" s="155"/>
      <c r="I67" s="155" t="s">
        <v>11399</v>
      </c>
      <c r="J67" s="155" t="str">
        <f>IF(OR(SPELL_MATERIAL_COMPONENTS[[#This Row],[Sorcerer]]=1,SPELL_MATERIAL_COMPONENTS[[#This Row],[Wizard]]=1),"ARCANE","DIVINE")</f>
        <v>DIVINE</v>
      </c>
      <c r="K67" s="159">
        <v>0</v>
      </c>
      <c r="L67" s="159">
        <v>1</v>
      </c>
      <c r="M67" s="159">
        <v>0</v>
      </c>
      <c r="N67" s="159">
        <v>1</v>
      </c>
      <c r="O67" s="159">
        <v>0</v>
      </c>
      <c r="P67" s="159">
        <v>0</v>
      </c>
      <c r="Q67" s="159">
        <v>0</v>
      </c>
      <c r="R67" s="160">
        <v>0</v>
      </c>
    </row>
    <row r="68" spans="1:18" ht="28.5">
      <c r="A68" s="154" t="s">
        <v>11880</v>
      </c>
      <c r="B68" s="161" t="s">
        <v>4260</v>
      </c>
      <c r="C68" s="155" t="s">
        <v>11715</v>
      </c>
      <c r="D68" s="155" t="s">
        <v>462</v>
      </c>
      <c r="E68" s="155" t="s">
        <v>11380</v>
      </c>
      <c r="F68" s="155">
        <v>252</v>
      </c>
      <c r="G68" s="155">
        <v>3</v>
      </c>
      <c r="H68" s="155"/>
      <c r="I68" s="155" t="s">
        <v>11390</v>
      </c>
      <c r="J68" s="155" t="str">
        <f>IF(OR(SPELL_MATERIAL_COMPONENTS[[#This Row],[Sorcerer]]=1,SPELL_MATERIAL_COMPONENTS[[#This Row],[Wizard]]=1),"ARCANE","DIVINE")</f>
        <v>ARCANE</v>
      </c>
      <c r="K68" s="159">
        <v>0</v>
      </c>
      <c r="L68" s="159">
        <v>0</v>
      </c>
      <c r="M68" s="159">
        <v>0</v>
      </c>
      <c r="N68" s="159">
        <v>0</v>
      </c>
      <c r="O68" s="159">
        <v>0</v>
      </c>
      <c r="P68" s="159">
        <v>0</v>
      </c>
      <c r="Q68" s="159">
        <v>0</v>
      </c>
      <c r="R68" s="160">
        <v>1</v>
      </c>
    </row>
    <row r="69" spans="1:18" ht="14.25">
      <c r="A69" s="154" t="s">
        <v>11879</v>
      </c>
      <c r="B69" s="161" t="s">
        <v>11471</v>
      </c>
      <c r="C69" s="155" t="s">
        <v>11878</v>
      </c>
      <c r="D69" s="155" t="s">
        <v>462</v>
      </c>
      <c r="E69" s="155" t="s">
        <v>11380</v>
      </c>
      <c r="F69" s="155">
        <v>256</v>
      </c>
      <c r="G69" s="155">
        <v>1</v>
      </c>
      <c r="H69" s="155"/>
      <c r="I69" s="155" t="s">
        <v>11390</v>
      </c>
      <c r="J69" s="155" t="str">
        <f>IF(OR(SPELL_MATERIAL_COMPONENTS[[#This Row],[Sorcerer]]=1,SPELL_MATERIAL_COMPONENTS[[#This Row],[Wizard]]=1),"ARCANE","DIVINE")</f>
        <v>ARCANE</v>
      </c>
      <c r="K69" s="159">
        <v>0</v>
      </c>
      <c r="L69" s="159">
        <v>0</v>
      </c>
      <c r="M69" s="159">
        <v>0</v>
      </c>
      <c r="N69" s="159">
        <v>0</v>
      </c>
      <c r="O69" s="159">
        <v>0</v>
      </c>
      <c r="P69" s="159">
        <v>0</v>
      </c>
      <c r="Q69" s="159">
        <v>0</v>
      </c>
      <c r="R69" s="160">
        <v>1</v>
      </c>
    </row>
    <row r="70" spans="1:18" ht="28.5">
      <c r="A70" s="154" t="s">
        <v>11877</v>
      </c>
      <c r="B70" s="155" t="s">
        <v>11388</v>
      </c>
      <c r="C70" s="155" t="s">
        <v>11506</v>
      </c>
      <c r="D70" s="155" t="s">
        <v>11386</v>
      </c>
      <c r="E70" s="155" t="s">
        <v>11380</v>
      </c>
      <c r="F70" s="155">
        <v>276</v>
      </c>
      <c r="G70" s="155">
        <v>7</v>
      </c>
      <c r="H70" s="155" t="s">
        <v>11876</v>
      </c>
      <c r="I70" s="155" t="s">
        <v>11390</v>
      </c>
      <c r="J70" s="155" t="str">
        <f>IF(OR(SPELL_MATERIAL_COMPONENTS[[#This Row],[Sorcerer]]=1,SPELL_MATERIAL_COMPONENTS[[#This Row],[Wizard]]=1),"ARCANE","DIVINE")</f>
        <v>ARCANE</v>
      </c>
      <c r="K70" s="159">
        <v>0</v>
      </c>
      <c r="L70" s="159">
        <v>0</v>
      </c>
      <c r="M70" s="159">
        <v>0</v>
      </c>
      <c r="N70" s="159">
        <v>0</v>
      </c>
      <c r="O70" s="159">
        <v>0</v>
      </c>
      <c r="P70" s="159">
        <v>0</v>
      </c>
      <c r="Q70" s="159">
        <v>0</v>
      </c>
      <c r="R70" s="160">
        <v>1</v>
      </c>
    </row>
    <row r="71" spans="1:18" ht="14.25">
      <c r="A71" s="154" t="s">
        <v>6891</v>
      </c>
      <c r="B71" s="155" t="s">
        <v>11562</v>
      </c>
      <c r="C71" s="155" t="s">
        <v>11875</v>
      </c>
      <c r="D71" s="155" t="s">
        <v>462</v>
      </c>
      <c r="E71" s="155" t="s">
        <v>11380</v>
      </c>
      <c r="F71" s="155">
        <v>221</v>
      </c>
      <c r="G71" s="155">
        <v>1</v>
      </c>
      <c r="H71" s="155"/>
      <c r="I71" s="155" t="s">
        <v>11390</v>
      </c>
      <c r="J71" s="155" t="str">
        <f>IF(OR(SPELL_MATERIAL_COMPONENTS[[#This Row],[Sorcerer]]=1,SPELL_MATERIAL_COMPONENTS[[#This Row],[Wizard]]=1),"ARCANE","DIVINE")</f>
        <v>ARCANE</v>
      </c>
      <c r="K71" s="159">
        <v>0</v>
      </c>
      <c r="L71" s="159">
        <v>0</v>
      </c>
      <c r="M71" s="159">
        <v>0</v>
      </c>
      <c r="N71" s="159">
        <v>0</v>
      </c>
      <c r="O71" s="159">
        <v>0</v>
      </c>
      <c r="P71" s="159">
        <v>0</v>
      </c>
      <c r="Q71" s="159">
        <v>0</v>
      </c>
      <c r="R71" s="160">
        <v>1</v>
      </c>
    </row>
    <row r="72" spans="1:18" ht="14.25">
      <c r="A72" s="154" t="s">
        <v>6891</v>
      </c>
      <c r="B72" s="155" t="s">
        <v>6484</v>
      </c>
      <c r="C72" s="155" t="s">
        <v>11415</v>
      </c>
      <c r="D72" s="155" t="s">
        <v>11386</v>
      </c>
      <c r="E72" s="155" t="s">
        <v>11380</v>
      </c>
      <c r="F72" s="155">
        <v>222</v>
      </c>
      <c r="G72" s="155">
        <v>8</v>
      </c>
      <c r="H72" s="155"/>
      <c r="I72" s="155" t="s">
        <v>11442</v>
      </c>
      <c r="J72" s="155" t="str">
        <f>IF(OR(SPELL_MATERIAL_COMPONENTS[[#This Row],[Sorcerer]]=1,SPELL_MATERIAL_COMPONENTS[[#This Row],[Wizard]]=1),"ARCANE","DIVINE")</f>
        <v>ARCANE</v>
      </c>
      <c r="K72" s="159">
        <v>0</v>
      </c>
      <c r="L72" s="159">
        <v>1</v>
      </c>
      <c r="M72" s="159">
        <v>0</v>
      </c>
      <c r="N72" s="159">
        <v>0</v>
      </c>
      <c r="O72" s="159">
        <v>0</v>
      </c>
      <c r="P72" s="159">
        <v>0</v>
      </c>
      <c r="Q72" s="159">
        <v>1</v>
      </c>
      <c r="R72" s="160">
        <v>1</v>
      </c>
    </row>
    <row r="73" spans="1:18" ht="14.25">
      <c r="A73" s="154" t="s">
        <v>6891</v>
      </c>
      <c r="B73" s="155" t="s">
        <v>6486</v>
      </c>
      <c r="C73" s="155" t="s">
        <v>11874</v>
      </c>
      <c r="D73" s="155" t="s">
        <v>462</v>
      </c>
      <c r="E73" s="155" t="s">
        <v>11380</v>
      </c>
      <c r="F73" s="155">
        <v>224</v>
      </c>
      <c r="G73" s="155">
        <v>9</v>
      </c>
      <c r="H73" s="155"/>
      <c r="I73" s="155" t="s">
        <v>11442</v>
      </c>
      <c r="J73" s="155" t="str">
        <f>IF(OR(SPELL_MATERIAL_COMPONENTS[[#This Row],[Sorcerer]]=1,SPELL_MATERIAL_COMPONENTS[[#This Row],[Wizard]]=1),"ARCANE","DIVINE")</f>
        <v>ARCANE</v>
      </c>
      <c r="K73" s="159">
        <v>0</v>
      </c>
      <c r="L73" s="159">
        <v>1</v>
      </c>
      <c r="M73" s="159">
        <v>0</v>
      </c>
      <c r="N73" s="159">
        <v>0</v>
      </c>
      <c r="O73" s="159">
        <v>0</v>
      </c>
      <c r="P73" s="159">
        <v>0</v>
      </c>
      <c r="Q73" s="159">
        <v>1</v>
      </c>
      <c r="R73" s="160">
        <v>1</v>
      </c>
    </row>
    <row r="74" spans="1:18" ht="14.25">
      <c r="A74" s="154" t="s">
        <v>6891</v>
      </c>
      <c r="B74" s="155" t="s">
        <v>11787</v>
      </c>
      <c r="C74" s="155" t="s">
        <v>11873</v>
      </c>
      <c r="D74" s="155" t="s">
        <v>11386</v>
      </c>
      <c r="E74" s="155" t="s">
        <v>11418</v>
      </c>
      <c r="F74" s="155">
        <v>161</v>
      </c>
      <c r="G74" s="155">
        <v>8</v>
      </c>
      <c r="H74" s="155"/>
      <c r="I74" s="155" t="s">
        <v>11442</v>
      </c>
      <c r="J74" s="155" t="str">
        <f>IF(OR(SPELL_MATERIAL_COMPONENTS[[#This Row],[Sorcerer]]=1,SPELL_MATERIAL_COMPONENTS[[#This Row],[Wizard]]=1),"ARCANE","DIVINE")</f>
        <v>ARCANE</v>
      </c>
      <c r="K74" s="159">
        <v>0</v>
      </c>
      <c r="L74" s="159">
        <v>1</v>
      </c>
      <c r="M74" s="159">
        <v>0</v>
      </c>
      <c r="N74" s="159">
        <v>0</v>
      </c>
      <c r="O74" s="159">
        <v>0</v>
      </c>
      <c r="P74" s="159">
        <v>0</v>
      </c>
      <c r="Q74" s="159">
        <v>1</v>
      </c>
      <c r="R74" s="160">
        <v>1</v>
      </c>
    </row>
    <row r="75" spans="1:18" ht="14.25">
      <c r="A75" s="154" t="s">
        <v>6891</v>
      </c>
      <c r="B75" s="155" t="s">
        <v>11787</v>
      </c>
      <c r="C75" s="155" t="s">
        <v>11872</v>
      </c>
      <c r="D75" s="155" t="s">
        <v>11386</v>
      </c>
      <c r="E75" s="155" t="s">
        <v>11380</v>
      </c>
      <c r="F75" s="155">
        <v>270</v>
      </c>
      <c r="G75" s="155">
        <v>5</v>
      </c>
      <c r="H75" s="155"/>
      <c r="I75" s="155" t="s">
        <v>11542</v>
      </c>
      <c r="J75" s="155" t="str">
        <f>IF(OR(SPELL_MATERIAL_COMPONENTS[[#This Row],[Sorcerer]]=1,SPELL_MATERIAL_COMPONENTS[[#This Row],[Wizard]]=1),"ARCANE","DIVINE")</f>
        <v>ARCANE</v>
      </c>
      <c r="K75" s="159">
        <v>0</v>
      </c>
      <c r="L75" s="159">
        <v>0</v>
      </c>
      <c r="M75" s="159">
        <v>0</v>
      </c>
      <c r="N75" s="159">
        <v>0</v>
      </c>
      <c r="O75" s="159">
        <v>0</v>
      </c>
      <c r="P75" s="159">
        <v>1</v>
      </c>
      <c r="Q75" s="159">
        <v>0</v>
      </c>
      <c r="R75" s="160">
        <v>1</v>
      </c>
    </row>
    <row r="76" spans="1:18" ht="14.25">
      <c r="A76" s="154" t="s">
        <v>6891</v>
      </c>
      <c r="B76" s="155" t="s">
        <v>6484</v>
      </c>
      <c r="C76" s="155" t="s">
        <v>11871</v>
      </c>
      <c r="D76" s="155" t="s">
        <v>11386</v>
      </c>
      <c r="E76" s="155" t="s">
        <v>11380</v>
      </c>
      <c r="F76" s="155">
        <v>272</v>
      </c>
      <c r="G76" s="155">
        <v>7</v>
      </c>
      <c r="H76" s="155"/>
      <c r="I76" s="155" t="s">
        <v>11378</v>
      </c>
      <c r="J76" s="155" t="str">
        <f>IF(OR(SPELL_MATERIAL_COMPONENTS[[#This Row],[Sorcerer]]=1,SPELL_MATERIAL_COMPONENTS[[#This Row],[Wizard]]=1),"ARCANE","DIVINE")</f>
        <v>ARCANE</v>
      </c>
      <c r="K76" s="159">
        <v>1</v>
      </c>
      <c r="L76" s="159">
        <v>0</v>
      </c>
      <c r="M76" s="159">
        <v>0</v>
      </c>
      <c r="N76" s="159">
        <v>0</v>
      </c>
      <c r="O76" s="159">
        <v>0</v>
      </c>
      <c r="P76" s="159">
        <v>1</v>
      </c>
      <c r="Q76" s="159">
        <v>0</v>
      </c>
      <c r="R76" s="160">
        <v>1</v>
      </c>
    </row>
    <row r="77" spans="1:18" ht="14.25">
      <c r="A77" s="154" t="s">
        <v>11867</v>
      </c>
      <c r="B77" s="155" t="s">
        <v>11580</v>
      </c>
      <c r="C77" s="155" t="s">
        <v>11718</v>
      </c>
      <c r="D77" s="155" t="s">
        <v>11386</v>
      </c>
      <c r="E77" s="155" t="s">
        <v>11380</v>
      </c>
      <c r="F77" s="155">
        <v>245</v>
      </c>
      <c r="G77" s="155">
        <v>3</v>
      </c>
      <c r="H77" s="155"/>
      <c r="I77" s="155" t="s">
        <v>11378</v>
      </c>
      <c r="J77" s="155" t="str">
        <f>IF(OR(SPELL_MATERIAL_COMPONENTS[[#This Row],[Sorcerer]]=1,SPELL_MATERIAL_COMPONENTS[[#This Row],[Wizard]]=1),"ARCANE","DIVINE")</f>
        <v>ARCANE</v>
      </c>
      <c r="K77" s="159">
        <v>1</v>
      </c>
      <c r="L77" s="159">
        <v>0</v>
      </c>
      <c r="M77" s="159">
        <v>0</v>
      </c>
      <c r="N77" s="159">
        <v>0</v>
      </c>
      <c r="O77" s="159">
        <v>0</v>
      </c>
      <c r="P77" s="159">
        <v>1</v>
      </c>
      <c r="Q77" s="159">
        <v>0</v>
      </c>
      <c r="R77" s="160">
        <v>1</v>
      </c>
    </row>
    <row r="78" spans="1:18" ht="14.25">
      <c r="A78" s="154" t="s">
        <v>11867</v>
      </c>
      <c r="B78" s="155" t="s">
        <v>11466</v>
      </c>
      <c r="C78" s="155" t="s">
        <v>11870</v>
      </c>
      <c r="D78" s="155" t="s">
        <v>11386</v>
      </c>
      <c r="E78" s="155" t="s">
        <v>11380</v>
      </c>
      <c r="F78" s="155">
        <v>246</v>
      </c>
      <c r="G78" s="155">
        <v>5</v>
      </c>
      <c r="H78" s="155"/>
      <c r="I78" s="155" t="s">
        <v>11378</v>
      </c>
      <c r="J78" s="155" t="str">
        <f>IF(OR(SPELL_MATERIAL_COMPONENTS[[#This Row],[Sorcerer]]=1,SPELL_MATERIAL_COMPONENTS[[#This Row],[Wizard]]=1),"ARCANE","DIVINE")</f>
        <v>ARCANE</v>
      </c>
      <c r="K78" s="159">
        <v>1</v>
      </c>
      <c r="L78" s="159">
        <v>0</v>
      </c>
      <c r="M78" s="159">
        <v>0</v>
      </c>
      <c r="N78" s="159">
        <v>0</v>
      </c>
      <c r="O78" s="159">
        <v>0</v>
      </c>
      <c r="P78" s="159">
        <v>1</v>
      </c>
      <c r="Q78" s="159">
        <v>0</v>
      </c>
      <c r="R78" s="160">
        <v>1</v>
      </c>
    </row>
    <row r="79" spans="1:18" ht="14.25">
      <c r="A79" s="154" t="s">
        <v>11867</v>
      </c>
      <c r="B79" s="155" t="s">
        <v>4160</v>
      </c>
      <c r="C79" s="155" t="s">
        <v>11869</v>
      </c>
      <c r="D79" s="155" t="s">
        <v>11386</v>
      </c>
      <c r="E79" s="155" t="s">
        <v>11380</v>
      </c>
      <c r="F79" s="155">
        <v>263</v>
      </c>
      <c r="G79" s="155">
        <v>3</v>
      </c>
      <c r="H79" s="155" t="s">
        <v>11868</v>
      </c>
      <c r="I79" s="155" t="s">
        <v>11378</v>
      </c>
      <c r="J79" s="155" t="str">
        <f>IF(OR(SPELL_MATERIAL_COMPONENTS[[#This Row],[Sorcerer]]=1,SPELL_MATERIAL_COMPONENTS[[#This Row],[Wizard]]=1),"ARCANE","DIVINE")</f>
        <v>ARCANE</v>
      </c>
      <c r="K79" s="159">
        <v>0</v>
      </c>
      <c r="L79" s="159">
        <v>0</v>
      </c>
      <c r="M79" s="159">
        <v>0</v>
      </c>
      <c r="N79" s="159">
        <v>0</v>
      </c>
      <c r="O79" s="159">
        <v>0</v>
      </c>
      <c r="P79" s="159">
        <v>1</v>
      </c>
      <c r="Q79" s="159">
        <v>1</v>
      </c>
      <c r="R79" s="160">
        <v>1</v>
      </c>
    </row>
    <row r="80" spans="1:18" ht="14.25">
      <c r="A80" s="154" t="s">
        <v>11867</v>
      </c>
      <c r="B80" s="155" t="s">
        <v>11466</v>
      </c>
      <c r="C80" s="155" t="s">
        <v>11866</v>
      </c>
      <c r="D80" s="155" t="s">
        <v>11386</v>
      </c>
      <c r="E80" s="155" t="s">
        <v>11380</v>
      </c>
      <c r="F80" s="155">
        <v>278</v>
      </c>
      <c r="G80" s="155">
        <v>4</v>
      </c>
      <c r="H80" s="155"/>
      <c r="I80" s="155" t="s">
        <v>11378</v>
      </c>
      <c r="J80" s="155" t="str">
        <f>IF(OR(SPELL_MATERIAL_COMPONENTS[[#This Row],[Sorcerer]]=1,SPELL_MATERIAL_COMPONENTS[[#This Row],[Wizard]]=1),"ARCANE","DIVINE")</f>
        <v>ARCANE</v>
      </c>
      <c r="K80" s="159">
        <v>0</v>
      </c>
      <c r="L80" s="159">
        <v>0</v>
      </c>
      <c r="M80" s="159">
        <v>0</v>
      </c>
      <c r="N80" s="159">
        <v>0</v>
      </c>
      <c r="O80" s="159">
        <v>0</v>
      </c>
      <c r="P80" s="159">
        <v>1</v>
      </c>
      <c r="Q80" s="159">
        <v>1</v>
      </c>
      <c r="R80" s="160">
        <v>1</v>
      </c>
    </row>
    <row r="81" spans="1:18" ht="28.5">
      <c r="A81" s="154" t="s">
        <v>11865</v>
      </c>
      <c r="B81" s="155" t="s">
        <v>6484</v>
      </c>
      <c r="C81" s="155" t="s">
        <v>11608</v>
      </c>
      <c r="D81" s="155" t="s">
        <v>11386</v>
      </c>
      <c r="E81" s="155" t="s">
        <v>11380</v>
      </c>
      <c r="F81" s="155">
        <v>280</v>
      </c>
      <c r="G81" s="155">
        <v>7</v>
      </c>
      <c r="H81" s="155"/>
      <c r="I81" s="155" t="s">
        <v>11378</v>
      </c>
      <c r="J81" s="155" t="str">
        <f>IF(OR(SPELL_MATERIAL_COMPONENTS[[#This Row],[Sorcerer]]=1,SPELL_MATERIAL_COMPONENTS[[#This Row],[Wizard]]=1),"ARCANE","DIVINE")</f>
        <v>ARCANE</v>
      </c>
      <c r="K81" s="159">
        <v>0</v>
      </c>
      <c r="L81" s="159">
        <v>0</v>
      </c>
      <c r="M81" s="159">
        <v>0</v>
      </c>
      <c r="N81" s="159">
        <v>0</v>
      </c>
      <c r="O81" s="159">
        <v>0</v>
      </c>
      <c r="P81" s="159">
        <v>1</v>
      </c>
      <c r="Q81" s="159">
        <v>1</v>
      </c>
      <c r="R81" s="160">
        <v>1</v>
      </c>
    </row>
    <row r="82" spans="1:18" ht="14.25">
      <c r="A82" s="154" t="s">
        <v>11862</v>
      </c>
      <c r="B82" s="155" t="s">
        <v>11864</v>
      </c>
      <c r="C82" s="155" t="s">
        <v>11863</v>
      </c>
      <c r="D82" s="155" t="s">
        <v>11386</v>
      </c>
      <c r="E82" s="155" t="s">
        <v>11380</v>
      </c>
      <c r="F82" s="155">
        <v>272</v>
      </c>
      <c r="G82" s="155">
        <v>3</v>
      </c>
      <c r="H82" s="155"/>
      <c r="I82" s="155" t="s">
        <v>11390</v>
      </c>
      <c r="J82" s="155" t="str">
        <f>IF(OR(SPELL_MATERIAL_COMPONENTS[[#This Row],[Sorcerer]]=1,SPELL_MATERIAL_COMPONENTS[[#This Row],[Wizard]]=1),"ARCANE","DIVINE")</f>
        <v>ARCANE</v>
      </c>
      <c r="K82" s="159">
        <v>0</v>
      </c>
      <c r="L82" s="159">
        <v>0</v>
      </c>
      <c r="M82" s="159">
        <v>1</v>
      </c>
      <c r="N82" s="159">
        <v>0</v>
      </c>
      <c r="O82" s="159">
        <v>1</v>
      </c>
      <c r="P82" s="159">
        <v>1</v>
      </c>
      <c r="Q82" s="159">
        <v>0</v>
      </c>
      <c r="R82" s="160">
        <v>1</v>
      </c>
    </row>
    <row r="83" spans="1:18" ht="14.25">
      <c r="A83" s="154" t="s">
        <v>11862</v>
      </c>
      <c r="B83" s="155" t="s">
        <v>11861</v>
      </c>
      <c r="C83" s="155" t="s">
        <v>11732</v>
      </c>
      <c r="D83" s="155" t="s">
        <v>11386</v>
      </c>
      <c r="E83" s="155" t="s">
        <v>11380</v>
      </c>
      <c r="F83" s="155">
        <v>284</v>
      </c>
      <c r="G83" s="155">
        <v>9</v>
      </c>
      <c r="H83" s="155"/>
      <c r="I83" s="155" t="s">
        <v>11390</v>
      </c>
      <c r="J83" s="155" t="str">
        <f>IF(OR(SPELL_MATERIAL_COMPONENTS[[#This Row],[Sorcerer]]=1,SPELL_MATERIAL_COMPONENTS[[#This Row],[Wizard]]=1),"ARCANE","DIVINE")</f>
        <v>ARCANE</v>
      </c>
      <c r="K83" s="159">
        <v>0</v>
      </c>
      <c r="L83" s="159">
        <v>0</v>
      </c>
      <c r="M83" s="159">
        <v>1</v>
      </c>
      <c r="N83" s="159">
        <v>0</v>
      </c>
      <c r="O83" s="159">
        <v>1</v>
      </c>
      <c r="P83" s="159">
        <v>1</v>
      </c>
      <c r="Q83" s="159">
        <v>0</v>
      </c>
      <c r="R83" s="160">
        <v>1</v>
      </c>
    </row>
    <row r="84" spans="1:18" ht="14.25">
      <c r="A84" s="154" t="s">
        <v>11860</v>
      </c>
      <c r="B84" s="155" t="s">
        <v>11388</v>
      </c>
      <c r="C84" s="155" t="s">
        <v>11485</v>
      </c>
      <c r="D84" s="155" t="s">
        <v>462</v>
      </c>
      <c r="E84" s="155" t="s">
        <v>11380</v>
      </c>
      <c r="F84" s="155">
        <v>236</v>
      </c>
      <c r="G84" s="155">
        <v>8</v>
      </c>
      <c r="H84" s="155"/>
      <c r="I84" s="155" t="s">
        <v>11378</v>
      </c>
      <c r="J84" s="155" t="str">
        <f>IF(OR(SPELL_MATERIAL_COMPONENTS[[#This Row],[Sorcerer]]=1,SPELL_MATERIAL_COMPONENTS[[#This Row],[Wizard]]=1),"ARCANE","DIVINE")</f>
        <v>ARCANE</v>
      </c>
      <c r="K84" s="159">
        <v>0</v>
      </c>
      <c r="L84" s="159">
        <v>1</v>
      </c>
      <c r="M84" s="159">
        <v>0</v>
      </c>
      <c r="N84" s="159">
        <v>0</v>
      </c>
      <c r="O84" s="159">
        <v>0</v>
      </c>
      <c r="P84" s="159">
        <v>0</v>
      </c>
      <c r="Q84" s="159">
        <v>0</v>
      </c>
      <c r="R84" s="160">
        <v>1</v>
      </c>
    </row>
    <row r="85" spans="1:18" ht="28.5">
      <c r="A85" s="154" t="s">
        <v>11860</v>
      </c>
      <c r="B85" s="155" t="s">
        <v>11388</v>
      </c>
      <c r="C85" s="155" t="s">
        <v>11409</v>
      </c>
      <c r="D85" s="155" t="s">
        <v>462</v>
      </c>
      <c r="E85" s="155" t="s">
        <v>11380</v>
      </c>
      <c r="F85" s="155">
        <v>243</v>
      </c>
      <c r="G85" s="155">
        <v>6</v>
      </c>
      <c r="H85" s="162" t="s">
        <v>11408</v>
      </c>
      <c r="I85" s="155" t="s">
        <v>11378</v>
      </c>
      <c r="J85" s="155" t="str">
        <f>IF(OR(SPELL_MATERIAL_COMPONENTS[[#This Row],[Sorcerer]]=1,SPELL_MATERIAL_COMPONENTS[[#This Row],[Wizard]]=1),"ARCANE","DIVINE")</f>
        <v>ARCANE</v>
      </c>
      <c r="K85" s="159">
        <v>0</v>
      </c>
      <c r="L85" s="159">
        <v>0</v>
      </c>
      <c r="M85" s="159">
        <v>0</v>
      </c>
      <c r="N85" s="159">
        <v>0</v>
      </c>
      <c r="O85" s="159">
        <v>0</v>
      </c>
      <c r="P85" s="159">
        <v>1</v>
      </c>
      <c r="Q85" s="159">
        <v>0</v>
      </c>
      <c r="R85" s="160">
        <v>1</v>
      </c>
    </row>
    <row r="86" spans="1:18" ht="14.25">
      <c r="A86" s="154" t="s">
        <v>11860</v>
      </c>
      <c r="B86" s="155" t="s">
        <v>11388</v>
      </c>
      <c r="C86" s="155" t="s">
        <v>11859</v>
      </c>
      <c r="D86" s="155" t="s">
        <v>462</v>
      </c>
      <c r="E86" s="155" t="s">
        <v>11380</v>
      </c>
      <c r="F86" s="155">
        <v>256</v>
      </c>
      <c r="G86" s="155">
        <v>1</v>
      </c>
      <c r="H86" s="155"/>
      <c r="I86" s="155" t="s">
        <v>11378</v>
      </c>
      <c r="J86" s="155" t="str">
        <f>IF(OR(SPELL_MATERIAL_COMPONENTS[[#This Row],[Sorcerer]]=1,SPELL_MATERIAL_COMPONENTS[[#This Row],[Wizard]]=1),"ARCANE","DIVINE")</f>
        <v>ARCANE</v>
      </c>
      <c r="K86" s="159">
        <v>0</v>
      </c>
      <c r="L86" s="159">
        <v>0</v>
      </c>
      <c r="M86" s="159">
        <v>0</v>
      </c>
      <c r="N86" s="159">
        <v>0</v>
      </c>
      <c r="O86" s="159">
        <v>0</v>
      </c>
      <c r="P86" s="159">
        <v>1</v>
      </c>
      <c r="Q86" s="159">
        <v>0</v>
      </c>
      <c r="R86" s="160">
        <v>1</v>
      </c>
    </row>
    <row r="87" spans="1:18" ht="14.25">
      <c r="A87" s="154" t="s">
        <v>11858</v>
      </c>
      <c r="B87" s="155" t="s">
        <v>11466</v>
      </c>
      <c r="C87" s="155" t="s">
        <v>11857</v>
      </c>
      <c r="D87" s="155" t="s">
        <v>462</v>
      </c>
      <c r="E87" s="155" t="s">
        <v>11380</v>
      </c>
      <c r="F87" s="155">
        <v>240</v>
      </c>
      <c r="G87" s="155">
        <v>6</v>
      </c>
      <c r="H87" s="155" t="s">
        <v>11856</v>
      </c>
      <c r="I87" s="155" t="s">
        <v>11390</v>
      </c>
      <c r="J87" s="155" t="str">
        <f>IF(OR(SPELL_MATERIAL_COMPONENTS[[#This Row],[Sorcerer]]=1,SPELL_MATERIAL_COMPONENTS[[#This Row],[Wizard]]=1),"ARCANE","DIVINE")</f>
        <v>DIVINE</v>
      </c>
      <c r="K87" s="159">
        <v>0</v>
      </c>
      <c r="L87" s="159">
        <v>1</v>
      </c>
      <c r="M87" s="159">
        <v>1</v>
      </c>
      <c r="N87" s="159">
        <v>0</v>
      </c>
      <c r="O87" s="159">
        <v>0</v>
      </c>
      <c r="P87" s="159">
        <v>0</v>
      </c>
      <c r="Q87" s="159">
        <v>0</v>
      </c>
      <c r="R87" s="160">
        <v>0</v>
      </c>
    </row>
    <row r="88" spans="1:18" ht="14.25">
      <c r="A88" s="154" t="s">
        <v>11855</v>
      </c>
      <c r="B88" s="161" t="s">
        <v>11429</v>
      </c>
      <c r="C88" s="155" t="s">
        <v>11854</v>
      </c>
      <c r="D88" s="155" t="s">
        <v>462</v>
      </c>
      <c r="E88" s="155" t="s">
        <v>11380</v>
      </c>
      <c r="F88" s="155">
        <v>230</v>
      </c>
      <c r="G88" s="155">
        <v>2</v>
      </c>
      <c r="H88" s="162" t="s">
        <v>11853</v>
      </c>
      <c r="I88" s="155" t="s">
        <v>11437</v>
      </c>
      <c r="J88" s="155" t="str">
        <f>IF(OR(SPELL_MATERIAL_COMPONENTS[[#This Row],[Sorcerer]]=1,SPELL_MATERIAL_COMPONENTS[[#This Row],[Wizard]]=1),"ARCANE","DIVINE")</f>
        <v>DIVINE</v>
      </c>
      <c r="K88" s="163">
        <v>0</v>
      </c>
      <c r="L88" s="159">
        <v>1</v>
      </c>
      <c r="M88" s="159">
        <v>1</v>
      </c>
      <c r="N88" s="159">
        <v>1</v>
      </c>
      <c r="O88" s="159">
        <v>1</v>
      </c>
      <c r="P88" s="163">
        <v>0</v>
      </c>
      <c r="Q88" s="163">
        <v>0</v>
      </c>
      <c r="R88" s="164">
        <v>0</v>
      </c>
    </row>
    <row r="89" spans="1:18" ht="14.25">
      <c r="A89" s="154" t="s">
        <v>11850</v>
      </c>
      <c r="B89" s="155" t="s">
        <v>11388</v>
      </c>
      <c r="C89" s="155" t="s">
        <v>11411</v>
      </c>
      <c r="D89" s="155" t="s">
        <v>462</v>
      </c>
      <c r="E89" s="155" t="s">
        <v>11380</v>
      </c>
      <c r="F89" s="155">
        <v>227</v>
      </c>
      <c r="G89" s="155">
        <v>4</v>
      </c>
      <c r="H89" s="155"/>
      <c r="I89" s="155" t="s">
        <v>11437</v>
      </c>
      <c r="J89" s="155" t="str">
        <f>IF(OR(SPELL_MATERIAL_COMPONENTS[[#This Row],[Sorcerer]]=1,SPELL_MATERIAL_COMPONENTS[[#This Row],[Wizard]]=1),"ARCANE","DIVINE")</f>
        <v>ARCANE</v>
      </c>
      <c r="K89" s="159">
        <v>1</v>
      </c>
      <c r="L89" s="159">
        <v>0</v>
      </c>
      <c r="M89" s="159">
        <v>0</v>
      </c>
      <c r="N89" s="159">
        <v>0</v>
      </c>
      <c r="O89" s="159">
        <v>0</v>
      </c>
      <c r="P89" s="159">
        <v>1</v>
      </c>
      <c r="Q89" s="159">
        <v>0</v>
      </c>
      <c r="R89" s="160">
        <v>1</v>
      </c>
    </row>
    <row r="90" spans="1:18" ht="14.25">
      <c r="A90" s="154" t="s">
        <v>11850</v>
      </c>
      <c r="B90" s="155" t="s">
        <v>11388</v>
      </c>
      <c r="C90" s="155" t="s">
        <v>11674</v>
      </c>
      <c r="D90" s="155" t="s">
        <v>462</v>
      </c>
      <c r="E90" s="155" t="s">
        <v>11380</v>
      </c>
      <c r="F90" s="155">
        <v>233</v>
      </c>
      <c r="G90" s="155">
        <v>6</v>
      </c>
      <c r="H90" s="155"/>
      <c r="I90" s="155" t="s">
        <v>11390</v>
      </c>
      <c r="J90" s="155" t="str">
        <f>IF(OR(SPELL_MATERIAL_COMPONENTS[[#This Row],[Sorcerer]]=1,SPELL_MATERIAL_COMPONENTS[[#This Row],[Wizard]]=1),"ARCANE","DIVINE")</f>
        <v>ARCANE</v>
      </c>
      <c r="K90" s="159">
        <v>0</v>
      </c>
      <c r="L90" s="159">
        <v>0</v>
      </c>
      <c r="M90" s="159">
        <v>0</v>
      </c>
      <c r="N90" s="159">
        <v>0</v>
      </c>
      <c r="O90" s="159">
        <v>0</v>
      </c>
      <c r="P90" s="159">
        <v>1</v>
      </c>
      <c r="Q90" s="159">
        <v>0</v>
      </c>
      <c r="R90" s="160">
        <v>1</v>
      </c>
    </row>
    <row r="91" spans="1:18" ht="14.25">
      <c r="A91" s="154" t="s">
        <v>11850</v>
      </c>
      <c r="B91" s="155" t="s">
        <v>11388</v>
      </c>
      <c r="C91" s="155" t="s">
        <v>11852</v>
      </c>
      <c r="D91" s="155" t="s">
        <v>462</v>
      </c>
      <c r="E91" s="155" t="s">
        <v>11396</v>
      </c>
      <c r="F91" s="155">
        <v>16</v>
      </c>
      <c r="G91" s="155">
        <v>2</v>
      </c>
      <c r="H91" s="155" t="s">
        <v>11851</v>
      </c>
      <c r="I91" s="155" t="s">
        <v>11390</v>
      </c>
      <c r="J91" s="155" t="str">
        <f>IF(OR(SPELL_MATERIAL_COMPONENTS[[#This Row],[Sorcerer]]=1,SPELL_MATERIAL_COMPONENTS[[#This Row],[Wizard]]=1),"ARCANE","DIVINE")</f>
        <v>ARCANE</v>
      </c>
      <c r="K91" s="159">
        <v>0</v>
      </c>
      <c r="L91" s="159">
        <v>0</v>
      </c>
      <c r="M91" s="159">
        <v>0</v>
      </c>
      <c r="N91" s="159">
        <v>0</v>
      </c>
      <c r="O91" s="159">
        <v>0</v>
      </c>
      <c r="P91" s="159">
        <v>1</v>
      </c>
      <c r="Q91" s="159">
        <v>0</v>
      </c>
      <c r="R91" s="160">
        <v>1</v>
      </c>
    </row>
    <row r="92" spans="1:18" ht="14.25">
      <c r="A92" s="154" t="s">
        <v>11850</v>
      </c>
      <c r="B92" s="155" t="s">
        <v>11388</v>
      </c>
      <c r="C92" s="155" t="s">
        <v>11404</v>
      </c>
      <c r="D92" s="155" t="s">
        <v>462</v>
      </c>
      <c r="E92" s="155" t="s">
        <v>11380</v>
      </c>
      <c r="F92" s="155">
        <v>252</v>
      </c>
      <c r="G92" s="155">
        <v>4</v>
      </c>
      <c r="H92" s="155"/>
      <c r="I92" s="155" t="s">
        <v>11407</v>
      </c>
      <c r="J92" s="155" t="str">
        <f>IF(OR(SPELL_MATERIAL_COMPONENTS[[#This Row],[Sorcerer]]=1,SPELL_MATERIAL_COMPONENTS[[#This Row],[Wizard]]=1),"ARCANE","DIVINE")</f>
        <v>DIVINE</v>
      </c>
      <c r="K92" s="159">
        <v>0</v>
      </c>
      <c r="L92" s="159">
        <v>1</v>
      </c>
      <c r="M92" s="159">
        <v>0</v>
      </c>
      <c r="N92" s="159">
        <v>1</v>
      </c>
      <c r="O92" s="159">
        <v>0</v>
      </c>
      <c r="P92" s="159">
        <v>0</v>
      </c>
      <c r="Q92" s="159">
        <v>0</v>
      </c>
      <c r="R92" s="160">
        <v>0</v>
      </c>
    </row>
    <row r="93" spans="1:18" ht="14.25">
      <c r="A93" s="154" t="s">
        <v>11850</v>
      </c>
      <c r="B93" s="155" t="s">
        <v>11388</v>
      </c>
      <c r="C93" s="155" t="s">
        <v>11403</v>
      </c>
      <c r="D93" s="155" t="s">
        <v>462</v>
      </c>
      <c r="E93" s="155" t="s">
        <v>11380</v>
      </c>
      <c r="F93" s="155">
        <v>276</v>
      </c>
      <c r="G93" s="155">
        <v>3</v>
      </c>
      <c r="H93" s="155"/>
      <c r="I93" s="155" t="s">
        <v>11407</v>
      </c>
      <c r="J93" s="155" t="str">
        <f>IF(OR(SPELL_MATERIAL_COMPONENTS[[#This Row],[Sorcerer]]=1,SPELL_MATERIAL_COMPONENTS[[#This Row],[Wizard]]=1),"ARCANE","DIVINE")</f>
        <v>DIVINE</v>
      </c>
      <c r="K93" s="159">
        <v>0</v>
      </c>
      <c r="L93" s="159">
        <v>1</v>
      </c>
      <c r="M93" s="159">
        <v>0</v>
      </c>
      <c r="N93" s="159">
        <v>1</v>
      </c>
      <c r="O93" s="159">
        <v>0</v>
      </c>
      <c r="P93" s="159">
        <v>0</v>
      </c>
      <c r="Q93" s="159">
        <v>0</v>
      </c>
      <c r="R93" s="160">
        <v>0</v>
      </c>
    </row>
    <row r="94" spans="1:18" ht="28.5">
      <c r="A94" s="154" t="s">
        <v>11849</v>
      </c>
      <c r="B94" s="162" t="s">
        <v>11388</v>
      </c>
      <c r="C94" s="155" t="s">
        <v>11719</v>
      </c>
      <c r="D94" s="155" t="s">
        <v>462</v>
      </c>
      <c r="E94" s="155" t="s">
        <v>11380</v>
      </c>
      <c r="F94" s="155">
        <v>228</v>
      </c>
      <c r="G94" s="155">
        <v>8</v>
      </c>
      <c r="H94" s="155"/>
      <c r="I94" s="155" t="s">
        <v>11437</v>
      </c>
      <c r="J94" s="155" t="str">
        <f>IF(OR(SPELL_MATERIAL_COMPONENTS[[#This Row],[Sorcerer]]=1,SPELL_MATERIAL_COMPONENTS[[#This Row],[Wizard]]=1),"ARCANE","DIVINE")</f>
        <v>DIVINE</v>
      </c>
      <c r="K94" s="159">
        <v>0</v>
      </c>
      <c r="L94" s="159">
        <v>1</v>
      </c>
      <c r="M94" s="159">
        <v>0</v>
      </c>
      <c r="N94" s="159">
        <v>0</v>
      </c>
      <c r="O94" s="159">
        <v>0</v>
      </c>
      <c r="P94" s="159">
        <v>0</v>
      </c>
      <c r="Q94" s="159">
        <v>0</v>
      </c>
      <c r="R94" s="160">
        <v>0</v>
      </c>
    </row>
    <row r="95" spans="1:18" ht="14.25">
      <c r="A95" s="154" t="s">
        <v>11848</v>
      </c>
      <c r="B95" s="161" t="s">
        <v>11800</v>
      </c>
      <c r="C95" s="155" t="s">
        <v>11509</v>
      </c>
      <c r="D95" s="155" t="s">
        <v>462</v>
      </c>
      <c r="E95" s="155" t="s">
        <v>11380</v>
      </c>
      <c r="F95" s="155">
        <v>218</v>
      </c>
      <c r="G95" s="155">
        <v>5</v>
      </c>
      <c r="H95" s="155"/>
      <c r="I95" s="155" t="s">
        <v>11437</v>
      </c>
      <c r="J95" s="155" t="str">
        <f>IF(OR(SPELL_MATERIAL_COMPONENTS[[#This Row],[Sorcerer]]=1,SPELL_MATERIAL_COMPONENTS[[#This Row],[Wizard]]=1),"ARCANE","DIVINE")</f>
        <v>DIVINE</v>
      </c>
      <c r="K95" s="159">
        <v>0</v>
      </c>
      <c r="L95" s="159">
        <v>1</v>
      </c>
      <c r="M95" s="159">
        <v>0</v>
      </c>
      <c r="N95" s="159">
        <v>0</v>
      </c>
      <c r="O95" s="159">
        <v>0</v>
      </c>
      <c r="P95" s="159">
        <v>0</v>
      </c>
      <c r="Q95" s="159">
        <v>0</v>
      </c>
      <c r="R95" s="160">
        <v>0</v>
      </c>
    </row>
    <row r="96" spans="1:18" ht="28.5">
      <c r="A96" s="154" t="s">
        <v>11847</v>
      </c>
      <c r="B96" s="161" t="s">
        <v>4273</v>
      </c>
      <c r="C96" s="155" t="s">
        <v>11846</v>
      </c>
      <c r="D96" s="155" t="s">
        <v>462</v>
      </c>
      <c r="E96" s="155" t="s">
        <v>11380</v>
      </c>
      <c r="F96" s="155">
        <v>270</v>
      </c>
      <c r="G96" s="155">
        <v>5</v>
      </c>
      <c r="H96" s="155" t="s">
        <v>11845</v>
      </c>
      <c r="I96" s="155" t="s">
        <v>11390</v>
      </c>
      <c r="J96" s="155" t="str">
        <f>IF(OR(SPELL_MATERIAL_COMPONENTS[[#This Row],[Sorcerer]]=1,SPELL_MATERIAL_COMPONENTS[[#This Row],[Wizard]]=1),"ARCANE","DIVINE")</f>
        <v>ARCANE</v>
      </c>
      <c r="K96" s="159">
        <v>0</v>
      </c>
      <c r="L96" s="159">
        <v>0</v>
      </c>
      <c r="M96" s="159">
        <v>0</v>
      </c>
      <c r="N96" s="159">
        <v>0</v>
      </c>
      <c r="O96" s="159">
        <v>0</v>
      </c>
      <c r="P96" s="159">
        <v>1</v>
      </c>
      <c r="Q96" s="159">
        <v>0</v>
      </c>
      <c r="R96" s="160">
        <v>1</v>
      </c>
    </row>
    <row r="97" spans="1:18" ht="28.5">
      <c r="A97" s="154" t="s">
        <v>11844</v>
      </c>
      <c r="B97" s="155" t="s">
        <v>6486</v>
      </c>
      <c r="C97" s="155" t="s">
        <v>11842</v>
      </c>
      <c r="D97" s="155" t="s">
        <v>462</v>
      </c>
      <c r="E97" s="155" t="s">
        <v>11380</v>
      </c>
      <c r="F97" s="155">
        <v>254</v>
      </c>
      <c r="G97" s="155">
        <v>4</v>
      </c>
      <c r="H97" s="155"/>
      <c r="I97" s="155" t="s">
        <v>11399</v>
      </c>
      <c r="J97" s="155" t="str">
        <f>IF(OR(SPELL_MATERIAL_COMPONENTS[[#This Row],[Sorcerer]]=1,SPELL_MATERIAL_COMPONENTS[[#This Row],[Wizard]]=1),"ARCANE","DIVINE")</f>
        <v>ARCANE</v>
      </c>
      <c r="K97" s="159">
        <v>0</v>
      </c>
      <c r="L97" s="159">
        <v>0</v>
      </c>
      <c r="M97" s="159">
        <v>0</v>
      </c>
      <c r="N97" s="159">
        <v>0</v>
      </c>
      <c r="O97" s="159">
        <v>0</v>
      </c>
      <c r="P97" s="159">
        <v>0</v>
      </c>
      <c r="Q97" s="159">
        <v>0</v>
      </c>
      <c r="R97" s="160">
        <v>1</v>
      </c>
    </row>
    <row r="98" spans="1:18" ht="28.5">
      <c r="A98" s="154" t="s">
        <v>11843</v>
      </c>
      <c r="B98" s="155" t="s">
        <v>11562</v>
      </c>
      <c r="C98" s="155" t="s">
        <v>11842</v>
      </c>
      <c r="D98" s="155" t="s">
        <v>462</v>
      </c>
      <c r="E98" s="155" t="s">
        <v>11380</v>
      </c>
      <c r="F98" s="155">
        <v>254</v>
      </c>
      <c r="G98" s="155">
        <v>4</v>
      </c>
      <c r="H98" s="155"/>
      <c r="I98" s="155" t="s">
        <v>11542</v>
      </c>
      <c r="J98" s="155" t="str">
        <f>IF(OR(SPELL_MATERIAL_COMPONENTS[[#This Row],[Sorcerer]]=1,SPELL_MATERIAL_COMPONENTS[[#This Row],[Wizard]]=1),"ARCANE","DIVINE")</f>
        <v>ARCANE</v>
      </c>
      <c r="K98" s="159">
        <v>1</v>
      </c>
      <c r="L98" s="159">
        <v>0</v>
      </c>
      <c r="M98" s="159">
        <v>0</v>
      </c>
      <c r="N98" s="159">
        <v>0</v>
      </c>
      <c r="O98" s="159">
        <v>0</v>
      </c>
      <c r="P98" s="159">
        <v>0</v>
      </c>
      <c r="Q98" s="159">
        <v>1</v>
      </c>
      <c r="R98" s="160">
        <v>1</v>
      </c>
    </row>
    <row r="99" spans="1:18" ht="14.25">
      <c r="A99" s="154" t="s">
        <v>11841</v>
      </c>
      <c r="B99" s="161" t="s">
        <v>4273</v>
      </c>
      <c r="C99" s="155" t="s">
        <v>11840</v>
      </c>
      <c r="D99" s="155" t="s">
        <v>462</v>
      </c>
      <c r="E99" s="155" t="s">
        <v>11380</v>
      </c>
      <c r="F99" s="155">
        <v>254</v>
      </c>
      <c r="G99" s="155">
        <v>2</v>
      </c>
      <c r="H99" s="155"/>
      <c r="I99" s="155" t="s">
        <v>11542</v>
      </c>
      <c r="J99" s="155" t="str">
        <f>IF(OR(SPELL_MATERIAL_COMPONENTS[[#This Row],[Sorcerer]]=1,SPELL_MATERIAL_COMPONENTS[[#This Row],[Wizard]]=1),"ARCANE","DIVINE")</f>
        <v>ARCANE</v>
      </c>
      <c r="K99" s="159">
        <v>1</v>
      </c>
      <c r="L99" s="159">
        <v>0</v>
      </c>
      <c r="M99" s="159">
        <v>0</v>
      </c>
      <c r="N99" s="159">
        <v>0</v>
      </c>
      <c r="O99" s="159">
        <v>0</v>
      </c>
      <c r="P99" s="159">
        <v>0</v>
      </c>
      <c r="Q99" s="159">
        <v>1</v>
      </c>
      <c r="R99" s="160">
        <v>1</v>
      </c>
    </row>
    <row r="100" spans="1:18" ht="14.25">
      <c r="A100" s="154" t="s">
        <v>11839</v>
      </c>
      <c r="B100" s="161" t="s">
        <v>11625</v>
      </c>
      <c r="C100" s="155" t="s">
        <v>11830</v>
      </c>
      <c r="D100" s="155" t="s">
        <v>462</v>
      </c>
      <c r="E100" s="155" t="s">
        <v>11380</v>
      </c>
      <c r="F100" s="155">
        <v>288</v>
      </c>
      <c r="G100" s="155">
        <v>3</v>
      </c>
      <c r="H100" s="155"/>
      <c r="I100" s="155" t="s">
        <v>11542</v>
      </c>
      <c r="J100" s="155" t="str">
        <f>IF(OR(SPELL_MATERIAL_COMPONENTS[[#This Row],[Sorcerer]]=1,SPELL_MATERIAL_COMPONENTS[[#This Row],[Wizard]]=1),"ARCANE","DIVINE")</f>
        <v>ARCANE</v>
      </c>
      <c r="K100" s="159">
        <v>1</v>
      </c>
      <c r="L100" s="159">
        <v>0</v>
      </c>
      <c r="M100" s="159">
        <v>0</v>
      </c>
      <c r="N100" s="159">
        <v>0</v>
      </c>
      <c r="O100" s="159">
        <v>0</v>
      </c>
      <c r="P100" s="159">
        <v>0</v>
      </c>
      <c r="Q100" s="159">
        <v>1</v>
      </c>
      <c r="R100" s="160">
        <v>1</v>
      </c>
    </row>
    <row r="101" spans="1:18" ht="14.25">
      <c r="A101" s="154" t="s">
        <v>11837</v>
      </c>
      <c r="B101" s="161" t="s">
        <v>11471</v>
      </c>
      <c r="C101" s="155" t="s">
        <v>11802</v>
      </c>
      <c r="D101" s="155" t="s">
        <v>462</v>
      </c>
      <c r="E101" s="155" t="s">
        <v>11380</v>
      </c>
      <c r="F101" s="155">
        <v>237</v>
      </c>
      <c r="G101" s="155">
        <v>2</v>
      </c>
      <c r="H101" s="155"/>
      <c r="I101" s="155" t="s">
        <v>11407</v>
      </c>
      <c r="J101" s="155" t="str">
        <f>IF(OR(SPELL_MATERIAL_COMPONENTS[[#This Row],[Sorcerer]]=1,SPELL_MATERIAL_COMPONENTS[[#This Row],[Wizard]]=1),"ARCANE","DIVINE")</f>
        <v>DIVINE</v>
      </c>
      <c r="K101" s="159">
        <v>0</v>
      </c>
      <c r="L101" s="159">
        <v>0</v>
      </c>
      <c r="M101" s="159">
        <v>1</v>
      </c>
      <c r="N101" s="159">
        <v>0</v>
      </c>
      <c r="O101" s="159">
        <v>0</v>
      </c>
      <c r="P101" s="159">
        <v>0</v>
      </c>
      <c r="Q101" s="159">
        <v>0</v>
      </c>
      <c r="R101" s="160">
        <v>0</v>
      </c>
    </row>
    <row r="102" spans="1:18" ht="14.25">
      <c r="A102" s="154" t="s">
        <v>11837</v>
      </c>
      <c r="B102" s="161" t="s">
        <v>11471</v>
      </c>
      <c r="C102" s="155" t="s">
        <v>11838</v>
      </c>
      <c r="D102" s="155" t="s">
        <v>462</v>
      </c>
      <c r="E102" s="155" t="s">
        <v>11380</v>
      </c>
      <c r="F102" s="155">
        <v>239</v>
      </c>
      <c r="G102" s="155">
        <v>1</v>
      </c>
      <c r="H102" s="155"/>
      <c r="I102" s="155" t="s">
        <v>11399</v>
      </c>
      <c r="J102" s="155" t="str">
        <f>IF(OR(SPELL_MATERIAL_COMPONENTS[[#This Row],[Sorcerer]]=1,SPELL_MATERIAL_COMPONENTS[[#This Row],[Wizard]]=1),"ARCANE","DIVINE")</f>
        <v>ARCANE</v>
      </c>
      <c r="K102" s="159">
        <v>0</v>
      </c>
      <c r="L102" s="159">
        <v>0</v>
      </c>
      <c r="M102" s="159">
        <v>1</v>
      </c>
      <c r="N102" s="159">
        <v>0</v>
      </c>
      <c r="O102" s="159">
        <v>0</v>
      </c>
      <c r="P102" s="159">
        <v>1</v>
      </c>
      <c r="Q102" s="159">
        <v>0</v>
      </c>
      <c r="R102" s="160">
        <v>1</v>
      </c>
    </row>
    <row r="103" spans="1:18" ht="28.5">
      <c r="A103" s="154" t="s">
        <v>11837</v>
      </c>
      <c r="B103" s="161" t="s">
        <v>11471</v>
      </c>
      <c r="C103" s="155" t="s">
        <v>11448</v>
      </c>
      <c r="D103" s="155" t="s">
        <v>462</v>
      </c>
      <c r="E103" s="155" t="s">
        <v>11380</v>
      </c>
      <c r="F103" s="155">
        <v>280</v>
      </c>
      <c r="G103" s="155">
        <v>1</v>
      </c>
      <c r="H103" s="155"/>
      <c r="I103" s="155" t="s">
        <v>11378</v>
      </c>
      <c r="J103" s="155" t="str">
        <f>IF(OR(SPELL_MATERIAL_COMPONENTS[[#This Row],[Sorcerer]]=1,SPELL_MATERIAL_COMPONENTS[[#This Row],[Wizard]]=1),"ARCANE","DIVINE")</f>
        <v>ARCANE</v>
      </c>
      <c r="K103" s="159">
        <v>0</v>
      </c>
      <c r="L103" s="159">
        <v>1</v>
      </c>
      <c r="M103" s="159">
        <v>1</v>
      </c>
      <c r="N103" s="159">
        <v>0</v>
      </c>
      <c r="O103" s="159">
        <v>0</v>
      </c>
      <c r="P103" s="159">
        <v>1</v>
      </c>
      <c r="Q103" s="159">
        <v>0</v>
      </c>
      <c r="R103" s="160">
        <v>0</v>
      </c>
    </row>
    <row r="104" spans="1:18" ht="28.5">
      <c r="A104" s="154" t="s">
        <v>11836</v>
      </c>
      <c r="B104" s="161" t="s">
        <v>11471</v>
      </c>
      <c r="C104" s="155" t="s">
        <v>11835</v>
      </c>
      <c r="D104" s="155" t="s">
        <v>462</v>
      </c>
      <c r="E104" s="155" t="s">
        <v>11380</v>
      </c>
      <c r="F104" s="155">
        <v>243</v>
      </c>
      <c r="G104" s="155">
        <v>3</v>
      </c>
      <c r="H104" s="155"/>
      <c r="I104" s="155" t="s">
        <v>11378</v>
      </c>
      <c r="J104" s="155" t="str">
        <f>IF(OR(SPELL_MATERIAL_COMPONENTS[[#This Row],[Sorcerer]]=1,SPELL_MATERIAL_COMPONENTS[[#This Row],[Wizard]]=1),"ARCANE","DIVINE")</f>
        <v>ARCANE</v>
      </c>
      <c r="K104" s="159">
        <v>0</v>
      </c>
      <c r="L104" s="159">
        <v>1</v>
      </c>
      <c r="M104" s="159">
        <v>1</v>
      </c>
      <c r="N104" s="159">
        <v>0</v>
      </c>
      <c r="O104" s="159">
        <v>0</v>
      </c>
      <c r="P104" s="159">
        <v>1</v>
      </c>
      <c r="Q104" s="159">
        <v>0</v>
      </c>
      <c r="R104" s="160">
        <v>0</v>
      </c>
    </row>
    <row r="105" spans="1:18" ht="14.25">
      <c r="A105" s="154" t="s">
        <v>11834</v>
      </c>
      <c r="B105" s="161" t="s">
        <v>6547</v>
      </c>
      <c r="C105" s="155" t="s">
        <v>11833</v>
      </c>
      <c r="D105" s="155" t="s">
        <v>462</v>
      </c>
      <c r="E105" s="155" t="s">
        <v>11380</v>
      </c>
      <c r="F105" s="155">
        <v>244</v>
      </c>
      <c r="G105" s="155">
        <v>9</v>
      </c>
      <c r="H105" s="155"/>
      <c r="I105" s="155" t="s">
        <v>11378</v>
      </c>
      <c r="J105" s="155" t="str">
        <f>IF(OR(SPELL_MATERIAL_COMPONENTS[[#This Row],[Sorcerer]]=1,SPELL_MATERIAL_COMPONENTS[[#This Row],[Wizard]]=1),"ARCANE","DIVINE")</f>
        <v>ARCANE</v>
      </c>
      <c r="K105" s="159">
        <v>0</v>
      </c>
      <c r="L105" s="159">
        <v>1</v>
      </c>
      <c r="M105" s="159">
        <v>1</v>
      </c>
      <c r="N105" s="159">
        <v>0</v>
      </c>
      <c r="O105" s="159">
        <v>0</v>
      </c>
      <c r="P105" s="159">
        <v>1</v>
      </c>
      <c r="Q105" s="159">
        <v>0</v>
      </c>
      <c r="R105" s="160">
        <v>0</v>
      </c>
    </row>
    <row r="106" spans="1:18" ht="14.25">
      <c r="A106" s="154" t="s">
        <v>11832</v>
      </c>
      <c r="B106" s="161" t="s">
        <v>11625</v>
      </c>
      <c r="C106" s="155" t="s">
        <v>11613</v>
      </c>
      <c r="D106" s="155" t="s">
        <v>462</v>
      </c>
      <c r="E106" s="155" t="s">
        <v>11380</v>
      </c>
      <c r="F106" s="155">
        <v>252</v>
      </c>
      <c r="G106" s="155">
        <v>1</v>
      </c>
      <c r="H106" s="155"/>
      <c r="I106" s="155" t="s">
        <v>11390</v>
      </c>
      <c r="J106" s="155" t="str">
        <f>IF(OR(SPELL_MATERIAL_COMPONENTS[[#This Row],[Sorcerer]]=1,SPELL_MATERIAL_COMPONENTS[[#This Row],[Wizard]]=1),"ARCANE","DIVINE")</f>
        <v>ARCANE</v>
      </c>
      <c r="K106" s="159">
        <v>1</v>
      </c>
      <c r="L106" s="159">
        <v>1</v>
      </c>
      <c r="M106" s="159">
        <v>1</v>
      </c>
      <c r="N106" s="159">
        <v>0</v>
      </c>
      <c r="O106" s="159">
        <v>0</v>
      </c>
      <c r="P106" s="159">
        <v>1</v>
      </c>
      <c r="Q106" s="159">
        <v>0</v>
      </c>
      <c r="R106" s="160">
        <v>0</v>
      </c>
    </row>
    <row r="107" spans="1:18" ht="14.25">
      <c r="A107" s="154" t="s">
        <v>11831</v>
      </c>
      <c r="B107" s="161" t="s">
        <v>11756</v>
      </c>
      <c r="C107" s="155" t="s">
        <v>11830</v>
      </c>
      <c r="D107" s="155" t="s">
        <v>462</v>
      </c>
      <c r="E107" s="155" t="s">
        <v>11380</v>
      </c>
      <c r="F107" s="155">
        <v>288</v>
      </c>
      <c r="G107" s="155">
        <v>3</v>
      </c>
      <c r="H107" s="155"/>
      <c r="I107" s="155" t="s">
        <v>11390</v>
      </c>
      <c r="J107" s="155" t="str">
        <f>IF(OR(SPELL_MATERIAL_COMPONENTS[[#This Row],[Sorcerer]]=1,SPELL_MATERIAL_COMPONENTS[[#This Row],[Wizard]]=1),"ARCANE","DIVINE")</f>
        <v>ARCANE</v>
      </c>
      <c r="K107" s="159">
        <v>1</v>
      </c>
      <c r="L107" s="159">
        <v>1</v>
      </c>
      <c r="M107" s="159">
        <v>1</v>
      </c>
      <c r="N107" s="159">
        <v>0</v>
      </c>
      <c r="O107" s="159">
        <v>0</v>
      </c>
      <c r="P107" s="159">
        <v>1</v>
      </c>
      <c r="Q107" s="159">
        <v>0</v>
      </c>
      <c r="R107" s="160">
        <v>0</v>
      </c>
    </row>
    <row r="108" spans="1:18" ht="14.25">
      <c r="A108" s="154" t="s">
        <v>7273</v>
      </c>
      <c r="B108" s="161" t="s">
        <v>11471</v>
      </c>
      <c r="C108" s="155" t="s">
        <v>11744</v>
      </c>
      <c r="D108" s="155" t="s">
        <v>462</v>
      </c>
      <c r="E108" s="155" t="s">
        <v>11380</v>
      </c>
      <c r="F108" s="155">
        <v>239</v>
      </c>
      <c r="G108" s="155">
        <v>3</v>
      </c>
      <c r="H108" s="155"/>
      <c r="I108" s="155" t="s">
        <v>11390</v>
      </c>
      <c r="J108" s="155" t="str">
        <f>IF(OR(SPELL_MATERIAL_COMPONENTS[[#This Row],[Sorcerer]]=1,SPELL_MATERIAL_COMPONENTS[[#This Row],[Wizard]]=1),"ARCANE","DIVINE")</f>
        <v>ARCANE</v>
      </c>
      <c r="K108" s="159">
        <v>0</v>
      </c>
      <c r="L108" s="159">
        <v>0</v>
      </c>
      <c r="M108" s="159">
        <v>0</v>
      </c>
      <c r="N108" s="159">
        <v>0</v>
      </c>
      <c r="O108" s="159">
        <v>0</v>
      </c>
      <c r="P108" s="159">
        <v>1</v>
      </c>
      <c r="Q108" s="159">
        <v>0</v>
      </c>
      <c r="R108" s="160">
        <v>1</v>
      </c>
    </row>
    <row r="109" spans="1:18" ht="14.25">
      <c r="A109" s="154" t="s">
        <v>11829</v>
      </c>
      <c r="B109" s="161" t="s">
        <v>11471</v>
      </c>
      <c r="C109" s="155" t="s">
        <v>11643</v>
      </c>
      <c r="D109" s="155" t="s">
        <v>462</v>
      </c>
      <c r="E109" s="155" t="s">
        <v>11380</v>
      </c>
      <c r="F109" s="155">
        <v>261</v>
      </c>
      <c r="G109" s="155">
        <v>2</v>
      </c>
      <c r="H109" s="155"/>
      <c r="I109" s="155" t="s">
        <v>11390</v>
      </c>
      <c r="J109" s="155" t="str">
        <f>IF(OR(SPELL_MATERIAL_COMPONENTS[[#This Row],[Sorcerer]]=1,SPELL_MATERIAL_COMPONENTS[[#This Row],[Wizard]]=1),"ARCANE","DIVINE")</f>
        <v>ARCANE</v>
      </c>
      <c r="K109" s="159">
        <v>0</v>
      </c>
      <c r="L109" s="159">
        <v>0</v>
      </c>
      <c r="M109" s="159">
        <v>1</v>
      </c>
      <c r="N109" s="159">
        <v>0</v>
      </c>
      <c r="O109" s="159">
        <v>0</v>
      </c>
      <c r="P109" s="159">
        <v>1</v>
      </c>
      <c r="Q109" s="159">
        <v>0</v>
      </c>
      <c r="R109" s="160">
        <v>1</v>
      </c>
    </row>
    <row r="110" spans="1:18" ht="14.25">
      <c r="A110" s="154" t="s">
        <v>11828</v>
      </c>
      <c r="B110" s="161" t="s">
        <v>11471</v>
      </c>
      <c r="C110" s="155" t="s">
        <v>11609</v>
      </c>
      <c r="D110" s="155" t="s">
        <v>462</v>
      </c>
      <c r="E110" s="155" t="s">
        <v>11380</v>
      </c>
      <c r="F110" s="155">
        <v>242</v>
      </c>
      <c r="G110" s="155">
        <v>4</v>
      </c>
      <c r="H110" s="155"/>
      <c r="I110" s="155" t="s">
        <v>11399</v>
      </c>
      <c r="J110" s="155" t="str">
        <f>IF(OR(SPELL_MATERIAL_COMPONENTS[[#This Row],[Sorcerer]]=1,SPELL_MATERIAL_COMPONENTS[[#This Row],[Wizard]]=1),"ARCANE","DIVINE")</f>
        <v>ARCANE</v>
      </c>
      <c r="K110" s="159">
        <v>0</v>
      </c>
      <c r="L110" s="159">
        <v>0</v>
      </c>
      <c r="M110" s="159">
        <v>0</v>
      </c>
      <c r="N110" s="159">
        <v>0</v>
      </c>
      <c r="O110" s="159">
        <v>0</v>
      </c>
      <c r="P110" s="159">
        <v>0</v>
      </c>
      <c r="Q110" s="159">
        <v>0</v>
      </c>
      <c r="R110" s="160">
        <v>1</v>
      </c>
    </row>
    <row r="111" spans="1:18" ht="14.25">
      <c r="A111" s="154" t="s">
        <v>11827</v>
      </c>
      <c r="B111" s="155" t="s">
        <v>11388</v>
      </c>
      <c r="C111" s="155" t="s">
        <v>11711</v>
      </c>
      <c r="D111" s="155" t="s">
        <v>462</v>
      </c>
      <c r="E111" s="155" t="s">
        <v>11380</v>
      </c>
      <c r="F111" s="155">
        <v>250</v>
      </c>
      <c r="G111" s="155">
        <v>2</v>
      </c>
      <c r="H111" s="155"/>
      <c r="I111" s="155" t="s">
        <v>11442</v>
      </c>
      <c r="J111" s="155" t="str">
        <f>IF(OR(SPELL_MATERIAL_COMPONENTS[[#This Row],[Sorcerer]]=1,SPELL_MATERIAL_COMPONENTS[[#This Row],[Wizard]]=1),"ARCANE","DIVINE")</f>
        <v>ARCANE</v>
      </c>
      <c r="K111" s="159">
        <v>0</v>
      </c>
      <c r="L111" s="159">
        <v>0</v>
      </c>
      <c r="M111" s="159">
        <v>0</v>
      </c>
      <c r="N111" s="159">
        <v>0</v>
      </c>
      <c r="O111" s="159">
        <v>0</v>
      </c>
      <c r="P111" s="159">
        <v>1</v>
      </c>
      <c r="Q111" s="159">
        <v>0</v>
      </c>
      <c r="R111" s="160">
        <v>1</v>
      </c>
    </row>
    <row r="112" spans="1:18" ht="14.25">
      <c r="A112" s="154" t="s">
        <v>11827</v>
      </c>
      <c r="B112" s="155" t="s">
        <v>11388</v>
      </c>
      <c r="C112" s="155" t="s">
        <v>11463</v>
      </c>
      <c r="D112" s="155" t="s">
        <v>462</v>
      </c>
      <c r="E112" s="155" t="s">
        <v>11380</v>
      </c>
      <c r="F112" s="155">
        <v>279</v>
      </c>
      <c r="G112" s="155">
        <v>8</v>
      </c>
      <c r="H112" s="155"/>
      <c r="I112" s="155" t="s">
        <v>11542</v>
      </c>
      <c r="J112" s="155" t="str">
        <f>IF(OR(SPELL_MATERIAL_COMPONENTS[[#This Row],[Sorcerer]]=1,SPELL_MATERIAL_COMPONENTS[[#This Row],[Wizard]]=1),"ARCANE","DIVINE")</f>
        <v>ARCANE</v>
      </c>
      <c r="K112" s="159">
        <v>1</v>
      </c>
      <c r="L112" s="159">
        <v>0</v>
      </c>
      <c r="M112" s="159">
        <v>0</v>
      </c>
      <c r="N112" s="159">
        <v>0</v>
      </c>
      <c r="O112" s="159">
        <v>0</v>
      </c>
      <c r="P112" s="159">
        <v>1</v>
      </c>
      <c r="Q112" s="159">
        <v>1</v>
      </c>
      <c r="R112" s="160">
        <v>1</v>
      </c>
    </row>
    <row r="113" spans="1:18" ht="14.25">
      <c r="A113" s="154" t="s">
        <v>11827</v>
      </c>
      <c r="B113" s="155" t="s">
        <v>11388</v>
      </c>
      <c r="C113" s="155" t="s">
        <v>11730</v>
      </c>
      <c r="D113" s="155" t="s">
        <v>462</v>
      </c>
      <c r="E113" s="155" t="s">
        <v>11380</v>
      </c>
      <c r="F113" s="155">
        <v>288</v>
      </c>
      <c r="G113" s="155">
        <v>6</v>
      </c>
      <c r="H113" s="155"/>
      <c r="I113" s="155" t="s">
        <v>11542</v>
      </c>
      <c r="J113" s="155" t="str">
        <f>IF(OR(SPELL_MATERIAL_COMPONENTS[[#This Row],[Sorcerer]]=1,SPELL_MATERIAL_COMPONENTS[[#This Row],[Wizard]]=1),"ARCANE","DIVINE")</f>
        <v>ARCANE</v>
      </c>
      <c r="K113" s="159">
        <v>1</v>
      </c>
      <c r="L113" s="159">
        <v>0</v>
      </c>
      <c r="M113" s="159">
        <v>0</v>
      </c>
      <c r="N113" s="159">
        <v>0</v>
      </c>
      <c r="O113" s="159">
        <v>0</v>
      </c>
      <c r="P113" s="159">
        <v>1</v>
      </c>
      <c r="Q113" s="159">
        <v>1</v>
      </c>
      <c r="R113" s="160">
        <v>1</v>
      </c>
    </row>
    <row r="114" spans="1:18" ht="28.5">
      <c r="A114" s="154" t="s">
        <v>11826</v>
      </c>
      <c r="B114" s="155" t="s">
        <v>11388</v>
      </c>
      <c r="C114" s="155" t="s">
        <v>11825</v>
      </c>
      <c r="D114" s="155" t="s">
        <v>11454</v>
      </c>
      <c r="E114" s="155" t="s">
        <v>11418</v>
      </c>
      <c r="F114" s="155">
        <v>158</v>
      </c>
      <c r="G114" s="155">
        <v>0</v>
      </c>
      <c r="H114" s="162"/>
      <c r="I114" s="155" t="s">
        <v>11390</v>
      </c>
      <c r="J114" s="155" t="str">
        <f>IF(OR(SPELL_MATERIAL_COMPONENTS[[#This Row],[Sorcerer]]=1,SPELL_MATERIAL_COMPONENTS[[#This Row],[Wizard]]=1),"ARCANE","DIVINE")</f>
        <v>ARCANE</v>
      </c>
      <c r="K114" s="159">
        <v>1</v>
      </c>
      <c r="L114" s="163">
        <v>0</v>
      </c>
      <c r="M114" s="163">
        <v>0</v>
      </c>
      <c r="N114" s="163">
        <v>0</v>
      </c>
      <c r="O114" s="163">
        <v>0</v>
      </c>
      <c r="P114" s="159">
        <v>1</v>
      </c>
      <c r="Q114" s="163">
        <v>0</v>
      </c>
      <c r="R114" s="160">
        <v>1</v>
      </c>
    </row>
    <row r="115" spans="1:18" ht="14.25">
      <c r="A115" s="154" t="s">
        <v>6937</v>
      </c>
      <c r="B115" s="161" t="s">
        <v>11429</v>
      </c>
      <c r="C115" s="155" t="s">
        <v>11824</v>
      </c>
      <c r="D115" s="155" t="s">
        <v>462</v>
      </c>
      <c r="E115" s="155" t="s">
        <v>11380</v>
      </c>
      <c r="F115" s="155">
        <v>258</v>
      </c>
      <c r="G115" s="155">
        <v>3</v>
      </c>
      <c r="H115" s="162"/>
      <c r="I115" s="155" t="s">
        <v>11475</v>
      </c>
      <c r="J115" s="155" t="str">
        <f>IF(OR(SPELL_MATERIAL_COMPONENTS[[#This Row],[Sorcerer]]=1,SPELL_MATERIAL_COMPONENTS[[#This Row],[Wizard]]=1),"ARCANE","DIVINE")</f>
        <v>ARCANE</v>
      </c>
      <c r="K115" s="159">
        <v>1</v>
      </c>
      <c r="L115" s="163">
        <v>0</v>
      </c>
      <c r="M115" s="159">
        <v>1</v>
      </c>
      <c r="N115" s="163">
        <v>0</v>
      </c>
      <c r="O115" s="163">
        <v>0</v>
      </c>
      <c r="P115" s="163">
        <v>0</v>
      </c>
      <c r="Q115" s="159">
        <v>1</v>
      </c>
      <c r="R115" s="160">
        <v>1</v>
      </c>
    </row>
    <row r="116" spans="1:18" ht="14.25">
      <c r="A116" s="154" t="s">
        <v>6937</v>
      </c>
      <c r="B116" s="165" t="s">
        <v>11429</v>
      </c>
      <c r="C116" s="155" t="s">
        <v>11823</v>
      </c>
      <c r="D116" s="155" t="s">
        <v>462</v>
      </c>
      <c r="E116" s="155" t="s">
        <v>11380</v>
      </c>
      <c r="F116" s="155">
        <v>260</v>
      </c>
      <c r="G116" s="155">
        <v>0</v>
      </c>
      <c r="H116" s="162"/>
      <c r="I116" s="155" t="s">
        <v>11475</v>
      </c>
      <c r="J116" s="155" t="str">
        <f>IF(OR(SPELL_MATERIAL_COMPONENTS[[#This Row],[Sorcerer]]=1,SPELL_MATERIAL_COMPONENTS[[#This Row],[Wizard]]=1),"ARCANE","DIVINE")</f>
        <v>ARCANE</v>
      </c>
      <c r="K116" s="159">
        <v>1</v>
      </c>
      <c r="L116" s="163">
        <v>0</v>
      </c>
      <c r="M116" s="159">
        <v>1</v>
      </c>
      <c r="N116" s="163">
        <v>0</v>
      </c>
      <c r="O116" s="163">
        <v>0</v>
      </c>
      <c r="P116" s="163">
        <v>0</v>
      </c>
      <c r="Q116" s="159">
        <v>1</v>
      </c>
      <c r="R116" s="160">
        <v>1</v>
      </c>
    </row>
    <row r="117" spans="1:18" ht="14.25">
      <c r="A117" s="154" t="s">
        <v>6937</v>
      </c>
      <c r="B117" s="165" t="s">
        <v>11429</v>
      </c>
      <c r="C117" s="155" t="s">
        <v>11822</v>
      </c>
      <c r="D117" s="155" t="s">
        <v>462</v>
      </c>
      <c r="E117" s="155" t="s">
        <v>11380</v>
      </c>
      <c r="F117" s="155">
        <v>264</v>
      </c>
      <c r="G117" s="155">
        <v>2</v>
      </c>
      <c r="H117" s="162"/>
      <c r="I117" s="155" t="s">
        <v>11442</v>
      </c>
      <c r="J117" s="155" t="str">
        <f>IF(OR(SPELL_MATERIAL_COMPONENTS[[#This Row],[Sorcerer]]=1,SPELL_MATERIAL_COMPONENTS[[#This Row],[Wizard]]=1),"ARCANE","DIVINE")</f>
        <v>ARCANE</v>
      </c>
      <c r="K117" s="159">
        <v>1</v>
      </c>
      <c r="L117" s="159">
        <v>1</v>
      </c>
      <c r="M117" s="159">
        <v>1</v>
      </c>
      <c r="N117" s="163">
        <v>0</v>
      </c>
      <c r="O117" s="163">
        <v>0</v>
      </c>
      <c r="P117" s="163">
        <v>0</v>
      </c>
      <c r="Q117" s="163">
        <v>0</v>
      </c>
      <c r="R117" s="160">
        <v>1</v>
      </c>
    </row>
    <row r="118" spans="1:18" ht="14.25">
      <c r="A118" s="154" t="s">
        <v>6937</v>
      </c>
      <c r="B118" s="165" t="s">
        <v>11429</v>
      </c>
      <c r="C118" s="155" t="s">
        <v>11697</v>
      </c>
      <c r="D118" s="155" t="s">
        <v>462</v>
      </c>
      <c r="E118" s="155" t="s">
        <v>11380</v>
      </c>
      <c r="F118" s="155">
        <v>269</v>
      </c>
      <c r="G118" s="155">
        <v>6</v>
      </c>
      <c r="H118" s="162"/>
      <c r="I118" s="155" t="s">
        <v>11399</v>
      </c>
      <c r="J118" s="155" t="str">
        <f>IF(OR(SPELL_MATERIAL_COMPONENTS[[#This Row],[Sorcerer]]=1,SPELL_MATERIAL_COMPONENTS[[#This Row],[Wizard]]=1),"ARCANE","DIVINE")</f>
        <v>ARCANE</v>
      </c>
      <c r="K118" s="163">
        <v>0</v>
      </c>
      <c r="L118" s="163">
        <v>0</v>
      </c>
      <c r="M118" s="163">
        <v>0</v>
      </c>
      <c r="N118" s="163">
        <v>0</v>
      </c>
      <c r="O118" s="163">
        <v>0</v>
      </c>
      <c r="P118" s="163">
        <v>0</v>
      </c>
      <c r="Q118" s="163">
        <v>0</v>
      </c>
      <c r="R118" s="160">
        <v>1</v>
      </c>
    </row>
    <row r="119" spans="1:18" ht="14.25">
      <c r="A119" s="154" t="s">
        <v>6937</v>
      </c>
      <c r="B119" s="165" t="s">
        <v>11429</v>
      </c>
      <c r="C119" s="155" t="s">
        <v>11821</v>
      </c>
      <c r="D119" s="155" t="s">
        <v>462</v>
      </c>
      <c r="E119" s="155" t="s">
        <v>11380</v>
      </c>
      <c r="F119" s="155">
        <v>276</v>
      </c>
      <c r="G119" s="155">
        <v>1</v>
      </c>
      <c r="H119" s="162" t="s">
        <v>11820</v>
      </c>
      <c r="I119" s="155" t="s">
        <v>11437</v>
      </c>
      <c r="J119" s="155" t="str">
        <f>IF(OR(SPELL_MATERIAL_COMPONENTS[[#This Row],[Sorcerer]]=1,SPELL_MATERIAL_COMPONENTS[[#This Row],[Wizard]]=1),"ARCANE","DIVINE")</f>
        <v>DIVINE</v>
      </c>
      <c r="K119" s="159">
        <v>1</v>
      </c>
      <c r="L119" s="159">
        <v>1</v>
      </c>
      <c r="M119" s="159">
        <v>1</v>
      </c>
      <c r="N119" s="163">
        <v>0</v>
      </c>
      <c r="O119" s="163">
        <v>0</v>
      </c>
      <c r="P119" s="163">
        <v>0</v>
      </c>
      <c r="Q119" s="163">
        <v>0</v>
      </c>
      <c r="R119" s="164">
        <v>0</v>
      </c>
    </row>
    <row r="120" spans="1:18" ht="14.25">
      <c r="A120" s="154" t="s">
        <v>11819</v>
      </c>
      <c r="B120" s="155" t="s">
        <v>11388</v>
      </c>
      <c r="C120" s="155" t="s">
        <v>11818</v>
      </c>
      <c r="D120" s="155" t="s">
        <v>462</v>
      </c>
      <c r="E120" s="155" t="s">
        <v>11380</v>
      </c>
      <c r="F120" s="155">
        <v>212</v>
      </c>
      <c r="G120" s="155">
        <v>3</v>
      </c>
      <c r="H120" s="155"/>
      <c r="I120" s="155" t="s">
        <v>11378</v>
      </c>
      <c r="J120" s="155" t="str">
        <f>IF(OR(SPELL_MATERIAL_COMPONENTS[[#This Row],[Sorcerer]]=1,SPELL_MATERIAL_COMPONENTS[[#This Row],[Wizard]]=1),"ARCANE","DIVINE")</f>
        <v>ARCANE</v>
      </c>
      <c r="K120" s="159">
        <v>0</v>
      </c>
      <c r="L120" s="159">
        <v>0</v>
      </c>
      <c r="M120" s="159">
        <v>0</v>
      </c>
      <c r="N120" s="159">
        <v>0</v>
      </c>
      <c r="O120" s="159">
        <v>0</v>
      </c>
      <c r="P120" s="159">
        <v>0</v>
      </c>
      <c r="Q120" s="159">
        <v>0</v>
      </c>
      <c r="R120" s="160">
        <v>1</v>
      </c>
    </row>
    <row r="121" spans="1:18" ht="28.5">
      <c r="A121" s="154" t="s">
        <v>11817</v>
      </c>
      <c r="B121" s="155" t="s">
        <v>11388</v>
      </c>
      <c r="C121" s="155" t="s">
        <v>11415</v>
      </c>
      <c r="D121" s="155" t="s">
        <v>11386</v>
      </c>
      <c r="E121" s="155" t="s">
        <v>11380</v>
      </c>
      <c r="F121" s="155">
        <v>222</v>
      </c>
      <c r="G121" s="155">
        <v>8</v>
      </c>
      <c r="H121" s="162" t="s">
        <v>11816</v>
      </c>
      <c r="I121" s="155" t="s">
        <v>11378</v>
      </c>
      <c r="J121" s="155" t="str">
        <f>IF(OR(SPELL_MATERIAL_COMPONENTS[[#This Row],[Sorcerer]]=1,SPELL_MATERIAL_COMPONENTS[[#This Row],[Wizard]]=1),"ARCANE","DIVINE")</f>
        <v>ARCANE</v>
      </c>
      <c r="K121" s="163">
        <v>0</v>
      </c>
      <c r="L121" s="163">
        <v>0</v>
      </c>
      <c r="M121" s="163">
        <v>0</v>
      </c>
      <c r="N121" s="163">
        <v>0</v>
      </c>
      <c r="O121" s="163">
        <v>0</v>
      </c>
      <c r="P121" s="163">
        <v>0</v>
      </c>
      <c r="Q121" s="163">
        <v>0</v>
      </c>
      <c r="R121" s="160">
        <v>1</v>
      </c>
    </row>
    <row r="122" spans="1:18" ht="14.25">
      <c r="A122" s="154" t="s">
        <v>11815</v>
      </c>
      <c r="B122" s="155" t="s">
        <v>6484</v>
      </c>
      <c r="C122" s="155" t="s">
        <v>11814</v>
      </c>
      <c r="D122" s="155" t="s">
        <v>462</v>
      </c>
      <c r="E122" s="155" t="s">
        <v>11380</v>
      </c>
      <c r="F122" s="155">
        <v>273</v>
      </c>
      <c r="G122" s="155">
        <v>5</v>
      </c>
      <c r="H122" s="155" t="s">
        <v>11813</v>
      </c>
      <c r="I122" s="155" t="s">
        <v>11378</v>
      </c>
      <c r="J122" s="155" t="str">
        <f>IF(OR(SPELL_MATERIAL_COMPONENTS[[#This Row],[Sorcerer]]=1,SPELL_MATERIAL_COMPONENTS[[#This Row],[Wizard]]=1),"ARCANE","DIVINE")</f>
        <v>ARCANE</v>
      </c>
      <c r="K122" s="159">
        <v>0</v>
      </c>
      <c r="L122" s="159">
        <v>0</v>
      </c>
      <c r="M122" s="159">
        <v>0</v>
      </c>
      <c r="N122" s="159">
        <v>0</v>
      </c>
      <c r="O122" s="159">
        <v>0</v>
      </c>
      <c r="P122" s="159">
        <v>1</v>
      </c>
      <c r="Q122" s="159">
        <v>0</v>
      </c>
      <c r="R122" s="160">
        <v>1</v>
      </c>
    </row>
    <row r="123" spans="1:18" ht="28.5">
      <c r="A123" s="154" t="s">
        <v>11811</v>
      </c>
      <c r="B123" s="161" t="s">
        <v>11810</v>
      </c>
      <c r="C123" s="155" t="s">
        <v>11812</v>
      </c>
      <c r="D123" s="155" t="s">
        <v>11454</v>
      </c>
      <c r="E123" s="155" t="s">
        <v>11380</v>
      </c>
      <c r="F123" s="155">
        <v>212</v>
      </c>
      <c r="G123" s="155">
        <v>1</v>
      </c>
      <c r="H123" s="155"/>
      <c r="I123" s="155" t="s">
        <v>11378</v>
      </c>
      <c r="J123" s="155" t="str">
        <f>IF(OR(SPELL_MATERIAL_COMPONENTS[[#This Row],[Sorcerer]]=1,SPELL_MATERIAL_COMPONENTS[[#This Row],[Wizard]]=1),"ARCANE","DIVINE")</f>
        <v>ARCANE</v>
      </c>
      <c r="K123" s="159">
        <v>0</v>
      </c>
      <c r="L123" s="159">
        <v>0</v>
      </c>
      <c r="M123" s="159">
        <v>0</v>
      </c>
      <c r="N123" s="159">
        <v>0</v>
      </c>
      <c r="O123" s="159">
        <v>0</v>
      </c>
      <c r="P123" s="159">
        <v>1</v>
      </c>
      <c r="Q123" s="159">
        <v>0</v>
      </c>
      <c r="R123" s="160">
        <v>1</v>
      </c>
    </row>
    <row r="124" spans="1:18" ht="28.5">
      <c r="A124" s="154" t="s">
        <v>11811</v>
      </c>
      <c r="B124" s="161" t="s">
        <v>11810</v>
      </c>
      <c r="C124" s="155" t="s">
        <v>11809</v>
      </c>
      <c r="D124" s="155" t="s">
        <v>11454</v>
      </c>
      <c r="E124" s="155" t="s">
        <v>11380</v>
      </c>
      <c r="F124" s="155">
        <v>212</v>
      </c>
      <c r="G124" s="155">
        <v>2</v>
      </c>
      <c r="H124" s="155"/>
      <c r="I124" s="155" t="s">
        <v>11378</v>
      </c>
      <c r="J124" s="155" t="str">
        <f>IF(OR(SPELL_MATERIAL_COMPONENTS[[#This Row],[Sorcerer]]=1,SPELL_MATERIAL_COMPONENTS[[#This Row],[Wizard]]=1),"ARCANE","DIVINE")</f>
        <v>DIVINE</v>
      </c>
      <c r="K124" s="159">
        <v>0</v>
      </c>
      <c r="L124" s="159">
        <v>0</v>
      </c>
      <c r="M124" s="159">
        <v>1</v>
      </c>
      <c r="N124" s="159">
        <v>0</v>
      </c>
      <c r="O124" s="159">
        <v>0</v>
      </c>
      <c r="P124" s="159">
        <v>0</v>
      </c>
      <c r="Q124" s="159">
        <v>0</v>
      </c>
      <c r="R124" s="160">
        <v>0</v>
      </c>
    </row>
    <row r="125" spans="1:18" ht="28.5">
      <c r="A125" s="154" t="s">
        <v>11808</v>
      </c>
      <c r="B125" s="155" t="s">
        <v>11594</v>
      </c>
      <c r="C125" s="155" t="s">
        <v>11807</v>
      </c>
      <c r="D125" s="155" t="s">
        <v>462</v>
      </c>
      <c r="E125" s="155" t="s">
        <v>11380</v>
      </c>
      <c r="F125" s="155">
        <v>266</v>
      </c>
      <c r="G125" s="155">
        <v>7</v>
      </c>
      <c r="H125" s="155" t="s">
        <v>11806</v>
      </c>
      <c r="I125" s="155" t="s">
        <v>11378</v>
      </c>
      <c r="J125" s="155" t="str">
        <f>IF(OR(SPELL_MATERIAL_COMPONENTS[[#This Row],[Sorcerer]]=1,SPELL_MATERIAL_COMPONENTS[[#This Row],[Wizard]]=1),"ARCANE","DIVINE")</f>
        <v>DIVINE</v>
      </c>
      <c r="K125" s="159">
        <v>0</v>
      </c>
      <c r="L125" s="159">
        <v>1</v>
      </c>
      <c r="M125" s="159">
        <v>0</v>
      </c>
      <c r="N125" s="159">
        <v>0</v>
      </c>
      <c r="O125" s="159">
        <v>0</v>
      </c>
      <c r="P125" s="159">
        <v>0</v>
      </c>
      <c r="Q125" s="159">
        <v>0</v>
      </c>
      <c r="R125" s="160">
        <v>0</v>
      </c>
    </row>
    <row r="126" spans="1:18" ht="57">
      <c r="A126" s="154" t="s">
        <v>11805</v>
      </c>
      <c r="B126" s="161" t="s">
        <v>11471</v>
      </c>
      <c r="C126" s="155" t="s">
        <v>11804</v>
      </c>
      <c r="D126" s="155" t="s">
        <v>462</v>
      </c>
      <c r="E126" s="155" t="s">
        <v>11380</v>
      </c>
      <c r="F126" s="155">
        <v>256</v>
      </c>
      <c r="G126" s="155">
        <v>2</v>
      </c>
      <c r="H126" s="166" t="s">
        <v>11803</v>
      </c>
      <c r="I126" s="167" t="s">
        <v>11399</v>
      </c>
      <c r="J126" s="167" t="str">
        <f>IF(OR(SPELL_MATERIAL_COMPONENTS[[#This Row],[Sorcerer]]=1,SPELL_MATERIAL_COMPONENTS[[#This Row],[Wizard]]=1),"ARCANE","DIVINE")</f>
        <v>ARCANE</v>
      </c>
      <c r="K126" s="168">
        <v>0</v>
      </c>
      <c r="L126" s="168">
        <v>0</v>
      </c>
      <c r="M126" s="159">
        <v>1</v>
      </c>
      <c r="N126" s="168">
        <v>0</v>
      </c>
      <c r="O126" s="168">
        <v>0</v>
      </c>
      <c r="P126" s="168">
        <v>0</v>
      </c>
      <c r="Q126" s="168">
        <v>0</v>
      </c>
      <c r="R126" s="160">
        <v>1</v>
      </c>
    </row>
    <row r="127" spans="1:18" ht="14.25">
      <c r="A127" s="154" t="s">
        <v>11801</v>
      </c>
      <c r="B127" s="161" t="s">
        <v>11800</v>
      </c>
      <c r="C127" s="155" t="s">
        <v>11521</v>
      </c>
      <c r="D127" s="155" t="s">
        <v>462</v>
      </c>
      <c r="E127" s="155" t="s">
        <v>11380</v>
      </c>
      <c r="F127" s="155">
        <v>221</v>
      </c>
      <c r="G127" s="155">
        <v>6</v>
      </c>
      <c r="H127" s="169"/>
      <c r="I127" s="167" t="s">
        <v>11399</v>
      </c>
      <c r="J127" s="167" t="str">
        <f>IF(OR(SPELL_MATERIAL_COMPONENTS[[#This Row],[Sorcerer]]=1,SPELL_MATERIAL_COMPONENTS[[#This Row],[Wizard]]=1),"ARCANE","DIVINE")</f>
        <v>ARCANE</v>
      </c>
      <c r="K127" s="170">
        <v>0</v>
      </c>
      <c r="L127" s="170">
        <v>0</v>
      </c>
      <c r="M127" s="159">
        <v>1</v>
      </c>
      <c r="N127" s="170">
        <v>0</v>
      </c>
      <c r="O127" s="170">
        <v>0</v>
      </c>
      <c r="P127" s="170">
        <v>0</v>
      </c>
      <c r="Q127" s="170">
        <v>0</v>
      </c>
      <c r="R127" s="160">
        <v>1</v>
      </c>
    </row>
    <row r="128" spans="1:18" ht="14.25">
      <c r="A128" s="154" t="s">
        <v>11801</v>
      </c>
      <c r="B128" s="165" t="s">
        <v>11800</v>
      </c>
      <c r="C128" s="155" t="s">
        <v>11802</v>
      </c>
      <c r="D128" s="155" t="s">
        <v>462</v>
      </c>
      <c r="E128" s="155" t="s">
        <v>11380</v>
      </c>
      <c r="F128" s="155">
        <v>237</v>
      </c>
      <c r="G128" s="155">
        <v>2</v>
      </c>
      <c r="H128" s="169"/>
      <c r="I128" s="167" t="s">
        <v>11399</v>
      </c>
      <c r="J128" s="167" t="str">
        <f>IF(OR(SPELL_MATERIAL_COMPONENTS[[#This Row],[Sorcerer]]=1,SPELL_MATERIAL_COMPONENTS[[#This Row],[Wizard]]=1),"ARCANE","DIVINE")</f>
        <v>ARCANE</v>
      </c>
      <c r="K128" s="170">
        <v>0</v>
      </c>
      <c r="L128" s="170">
        <v>0</v>
      </c>
      <c r="M128" s="159">
        <v>1</v>
      </c>
      <c r="N128" s="170">
        <v>0</v>
      </c>
      <c r="O128" s="170">
        <v>0</v>
      </c>
      <c r="P128" s="170">
        <v>0</v>
      </c>
      <c r="Q128" s="170">
        <v>0</v>
      </c>
      <c r="R128" s="160">
        <v>1</v>
      </c>
    </row>
    <row r="129" spans="1:18" ht="14.25">
      <c r="A129" s="154" t="s">
        <v>11801</v>
      </c>
      <c r="B129" s="165" t="s">
        <v>11800</v>
      </c>
      <c r="C129" s="155" t="s">
        <v>11799</v>
      </c>
      <c r="D129" s="155" t="s">
        <v>462</v>
      </c>
      <c r="E129" s="155" t="s">
        <v>11380</v>
      </c>
      <c r="F129" s="155">
        <v>255</v>
      </c>
      <c r="G129" s="155">
        <v>3</v>
      </c>
      <c r="H129" s="169"/>
      <c r="I129" s="155" t="s">
        <v>11390</v>
      </c>
      <c r="J129" s="155" t="str">
        <f>IF(OR(SPELL_MATERIAL_COMPONENTS[[#This Row],[Sorcerer]]=1,SPELL_MATERIAL_COMPONENTS[[#This Row],[Wizard]]=1),"ARCANE","DIVINE")</f>
        <v>ARCANE</v>
      </c>
      <c r="K129" s="170">
        <v>0</v>
      </c>
      <c r="L129" s="170">
        <v>0</v>
      </c>
      <c r="M129" s="170">
        <v>0</v>
      </c>
      <c r="N129" s="170">
        <v>0</v>
      </c>
      <c r="O129" s="170">
        <v>0</v>
      </c>
      <c r="P129" s="170">
        <v>0</v>
      </c>
      <c r="Q129" s="159">
        <v>1</v>
      </c>
      <c r="R129" s="160">
        <v>1</v>
      </c>
    </row>
    <row r="130" spans="1:18" ht="14.25">
      <c r="A130" s="154" t="s">
        <v>11797</v>
      </c>
      <c r="B130" s="161" t="s">
        <v>6547</v>
      </c>
      <c r="C130" s="155" t="s">
        <v>11798</v>
      </c>
      <c r="D130" s="155" t="s">
        <v>462</v>
      </c>
      <c r="E130" s="155" t="s">
        <v>11380</v>
      </c>
      <c r="F130" s="155">
        <v>214</v>
      </c>
      <c r="G130" s="155">
        <v>4</v>
      </c>
      <c r="H130" s="171"/>
      <c r="I130" s="167" t="s">
        <v>11390</v>
      </c>
      <c r="J130" s="167" t="str">
        <f>IF(OR(SPELL_MATERIAL_COMPONENTS[[#This Row],[Sorcerer]]=1,SPELL_MATERIAL_COMPONENTS[[#This Row],[Wizard]]=1),"ARCANE","DIVINE")</f>
        <v>ARCANE</v>
      </c>
      <c r="K130" s="172">
        <v>0</v>
      </c>
      <c r="L130" s="172">
        <v>0</v>
      </c>
      <c r="M130" s="172">
        <v>0</v>
      </c>
      <c r="N130" s="172">
        <v>0</v>
      </c>
      <c r="O130" s="172">
        <v>0</v>
      </c>
      <c r="P130" s="172">
        <v>0</v>
      </c>
      <c r="Q130" s="159">
        <v>1</v>
      </c>
      <c r="R130" s="160">
        <v>1</v>
      </c>
    </row>
    <row r="131" spans="1:18" ht="14.25">
      <c r="A131" s="154" t="s">
        <v>11797</v>
      </c>
      <c r="B131" s="161" t="s">
        <v>6547</v>
      </c>
      <c r="C131" s="155" t="s">
        <v>11603</v>
      </c>
      <c r="D131" s="155" t="s">
        <v>462</v>
      </c>
      <c r="E131" s="155" t="s">
        <v>11380</v>
      </c>
      <c r="F131" s="155">
        <v>230</v>
      </c>
      <c r="G131" s="155">
        <v>2</v>
      </c>
      <c r="H131" s="171"/>
      <c r="I131" s="167" t="s">
        <v>11390</v>
      </c>
      <c r="J131" s="167" t="str">
        <f>IF(OR(SPELL_MATERIAL_COMPONENTS[[#This Row],[Sorcerer]]=1,SPELL_MATERIAL_COMPONENTS[[#This Row],[Wizard]]=1),"ARCANE","DIVINE")</f>
        <v>ARCANE</v>
      </c>
      <c r="K131" s="172">
        <v>0</v>
      </c>
      <c r="L131" s="172">
        <v>0</v>
      </c>
      <c r="M131" s="172">
        <v>0</v>
      </c>
      <c r="N131" s="172">
        <v>0</v>
      </c>
      <c r="O131" s="172">
        <v>0</v>
      </c>
      <c r="P131" s="172">
        <v>0</v>
      </c>
      <c r="Q131" s="159">
        <v>1</v>
      </c>
      <c r="R131" s="160">
        <v>1</v>
      </c>
    </row>
    <row r="132" spans="1:18" ht="28.5">
      <c r="A132" s="154" t="s">
        <v>11795</v>
      </c>
      <c r="B132" s="161" t="s">
        <v>4917</v>
      </c>
      <c r="C132" s="155" t="s">
        <v>11796</v>
      </c>
      <c r="D132" s="155" t="s">
        <v>462</v>
      </c>
      <c r="E132" s="155" t="s">
        <v>11380</v>
      </c>
      <c r="F132" s="155">
        <v>256</v>
      </c>
      <c r="G132" s="155">
        <v>2</v>
      </c>
      <c r="H132" s="155"/>
      <c r="I132" s="155" t="s">
        <v>11390</v>
      </c>
      <c r="J132" s="155" t="str">
        <f>IF(OR(SPELL_MATERIAL_COMPONENTS[[#This Row],[Sorcerer]]=1,SPELL_MATERIAL_COMPONENTS[[#This Row],[Wizard]]=1),"ARCANE","DIVINE")</f>
        <v>ARCANE</v>
      </c>
      <c r="K132" s="159">
        <v>0</v>
      </c>
      <c r="L132" s="159">
        <v>0</v>
      </c>
      <c r="M132" s="159">
        <v>0</v>
      </c>
      <c r="N132" s="159">
        <v>0</v>
      </c>
      <c r="O132" s="159">
        <v>0</v>
      </c>
      <c r="P132" s="159">
        <v>1</v>
      </c>
      <c r="Q132" s="159">
        <v>1</v>
      </c>
      <c r="R132" s="160">
        <v>1</v>
      </c>
    </row>
    <row r="133" spans="1:18" ht="14.25">
      <c r="A133" s="154" t="s">
        <v>11795</v>
      </c>
      <c r="B133" s="161" t="s">
        <v>4917</v>
      </c>
      <c r="C133" s="155" t="s">
        <v>11794</v>
      </c>
      <c r="D133" s="155" t="s">
        <v>462</v>
      </c>
      <c r="E133" s="155" t="s">
        <v>11380</v>
      </c>
      <c r="F133" s="155">
        <v>256</v>
      </c>
      <c r="G133" s="155">
        <v>4</v>
      </c>
      <c r="H133" s="155"/>
      <c r="I133" s="155" t="s">
        <v>11407</v>
      </c>
      <c r="J133" s="155" t="str">
        <f>IF(OR(SPELL_MATERIAL_COMPONENTS[[#This Row],[Sorcerer]]=1,SPELL_MATERIAL_COMPONENTS[[#This Row],[Wizard]]=1),"ARCANE","DIVINE")</f>
        <v>DIVINE</v>
      </c>
      <c r="K133" s="159">
        <v>0</v>
      </c>
      <c r="L133" s="159">
        <v>1</v>
      </c>
      <c r="M133" s="159">
        <v>0</v>
      </c>
      <c r="N133" s="159">
        <v>0</v>
      </c>
      <c r="O133" s="159">
        <v>0</v>
      </c>
      <c r="P133" s="159">
        <v>0</v>
      </c>
      <c r="Q133" s="159">
        <v>0</v>
      </c>
      <c r="R133" s="160">
        <v>0</v>
      </c>
    </row>
    <row r="134" spans="1:18" ht="42.75">
      <c r="A134" s="154" t="s">
        <v>11793</v>
      </c>
      <c r="B134" s="161" t="s">
        <v>11792</v>
      </c>
      <c r="C134" s="155" t="s">
        <v>11791</v>
      </c>
      <c r="D134" s="155" t="s">
        <v>462</v>
      </c>
      <c r="E134" s="155" t="s">
        <v>11396</v>
      </c>
      <c r="F134" s="155">
        <v>14</v>
      </c>
      <c r="G134" s="155">
        <v>1</v>
      </c>
      <c r="H134" s="155" t="s">
        <v>11790</v>
      </c>
      <c r="I134" s="155" t="s">
        <v>11407</v>
      </c>
      <c r="J134" s="155" t="str">
        <f>IF(OR(SPELL_MATERIAL_COMPONENTS[[#This Row],[Sorcerer]]=1,SPELL_MATERIAL_COMPONENTS[[#This Row],[Wizard]]=1),"ARCANE","DIVINE")</f>
        <v>DIVINE</v>
      </c>
      <c r="K134" s="159">
        <v>0</v>
      </c>
      <c r="L134" s="159">
        <v>1</v>
      </c>
      <c r="M134" s="159">
        <v>0</v>
      </c>
      <c r="N134" s="159">
        <v>0</v>
      </c>
      <c r="O134" s="159">
        <v>0</v>
      </c>
      <c r="P134" s="159">
        <v>0</v>
      </c>
      <c r="Q134" s="159">
        <v>0</v>
      </c>
      <c r="R134" s="160">
        <v>0</v>
      </c>
    </row>
    <row r="135" spans="1:18" ht="14.25">
      <c r="A135" s="154" t="s">
        <v>11789</v>
      </c>
      <c r="B135" s="161" t="s">
        <v>11471</v>
      </c>
      <c r="C135" s="155" t="s">
        <v>11391</v>
      </c>
      <c r="D135" s="155" t="s">
        <v>462</v>
      </c>
      <c r="E135" s="155" t="s">
        <v>11380</v>
      </c>
      <c r="F135" s="155">
        <v>244</v>
      </c>
      <c r="G135" s="155">
        <v>3</v>
      </c>
      <c r="H135" s="155"/>
      <c r="I135" s="155" t="s">
        <v>11407</v>
      </c>
      <c r="J135" s="155" t="str">
        <f>IF(OR(SPELL_MATERIAL_COMPONENTS[[#This Row],[Sorcerer]]=1,SPELL_MATERIAL_COMPONENTS[[#This Row],[Wizard]]=1),"ARCANE","DIVINE")</f>
        <v>DIVINE</v>
      </c>
      <c r="K135" s="159">
        <v>0</v>
      </c>
      <c r="L135" s="159">
        <v>1</v>
      </c>
      <c r="M135" s="159">
        <v>0</v>
      </c>
      <c r="N135" s="159">
        <v>0</v>
      </c>
      <c r="O135" s="159">
        <v>0</v>
      </c>
      <c r="P135" s="159">
        <v>0</v>
      </c>
      <c r="Q135" s="159">
        <v>0</v>
      </c>
      <c r="R135" s="160">
        <v>0</v>
      </c>
    </row>
    <row r="136" spans="1:18" ht="42.75">
      <c r="A136" s="154" t="s">
        <v>11788</v>
      </c>
      <c r="B136" s="155" t="s">
        <v>11787</v>
      </c>
      <c r="C136" s="155" t="s">
        <v>11786</v>
      </c>
      <c r="D136" s="155" t="s">
        <v>11386</v>
      </c>
      <c r="E136" s="155" t="s">
        <v>11380</v>
      </c>
      <c r="F136" s="155">
        <v>257</v>
      </c>
      <c r="G136" s="155">
        <v>6</v>
      </c>
      <c r="H136" s="155" t="s">
        <v>11785</v>
      </c>
      <c r="I136" s="155" t="s">
        <v>11378</v>
      </c>
      <c r="J136" s="155" t="str">
        <f>IF(OR(SPELL_MATERIAL_COMPONENTS[[#This Row],[Sorcerer]]=1,SPELL_MATERIAL_COMPONENTS[[#This Row],[Wizard]]=1),"ARCANE","DIVINE")</f>
        <v>ARCANE</v>
      </c>
      <c r="K136" s="159">
        <v>1</v>
      </c>
      <c r="L136" s="159">
        <v>0</v>
      </c>
      <c r="M136" s="159">
        <v>0</v>
      </c>
      <c r="N136" s="159">
        <v>0</v>
      </c>
      <c r="O136" s="159">
        <v>0</v>
      </c>
      <c r="P136" s="159">
        <v>0</v>
      </c>
      <c r="Q136" s="159">
        <v>1</v>
      </c>
      <c r="R136" s="160">
        <v>1</v>
      </c>
    </row>
    <row r="137" spans="1:18" ht="14.25">
      <c r="A137" s="154" t="s">
        <v>11784</v>
      </c>
      <c r="B137" s="155" t="s">
        <v>6484</v>
      </c>
      <c r="C137" s="155" t="s">
        <v>11783</v>
      </c>
      <c r="D137" s="155" t="s">
        <v>11386</v>
      </c>
      <c r="E137" s="155" t="s">
        <v>11380</v>
      </c>
      <c r="F137" s="155">
        <v>250</v>
      </c>
      <c r="G137" s="155">
        <v>6</v>
      </c>
      <c r="H137" s="155"/>
      <c r="I137" s="155" t="s">
        <v>11437</v>
      </c>
      <c r="J137" s="155" t="str">
        <f>IF(OR(SPELL_MATERIAL_COMPONENTS[[#This Row],[Sorcerer]]=1,SPELL_MATERIAL_COMPONENTS[[#This Row],[Wizard]]=1),"ARCANE","DIVINE")</f>
        <v>ARCANE</v>
      </c>
      <c r="K137" s="159">
        <v>1</v>
      </c>
      <c r="L137" s="159">
        <v>0</v>
      </c>
      <c r="M137" s="159">
        <v>1</v>
      </c>
      <c r="N137" s="159">
        <v>0</v>
      </c>
      <c r="O137" s="159">
        <v>0</v>
      </c>
      <c r="P137" s="159">
        <v>0</v>
      </c>
      <c r="Q137" s="159">
        <v>1</v>
      </c>
      <c r="R137" s="160">
        <v>1</v>
      </c>
    </row>
    <row r="138" spans="1:18" ht="28.5">
      <c r="A138" s="154" t="s">
        <v>11782</v>
      </c>
      <c r="B138" s="161" t="s">
        <v>4238</v>
      </c>
      <c r="C138" s="155" t="s">
        <v>11781</v>
      </c>
      <c r="D138" s="155" t="s">
        <v>11454</v>
      </c>
      <c r="E138" s="155" t="s">
        <v>11380</v>
      </c>
      <c r="F138" s="155">
        <v>285</v>
      </c>
      <c r="G138" s="155">
        <v>5</v>
      </c>
      <c r="H138" s="155" t="s">
        <v>11780</v>
      </c>
      <c r="I138" s="155" t="s">
        <v>11407</v>
      </c>
      <c r="J138" s="155" t="str">
        <f>IF(OR(SPELL_MATERIAL_COMPONENTS[[#This Row],[Sorcerer]]=1,SPELL_MATERIAL_COMPONENTS[[#This Row],[Wizard]]=1),"ARCANE","DIVINE")</f>
        <v>DIVINE</v>
      </c>
      <c r="K138" s="159">
        <v>1</v>
      </c>
      <c r="L138" s="159">
        <v>1</v>
      </c>
      <c r="M138" s="159">
        <v>1</v>
      </c>
      <c r="N138" s="159">
        <v>0</v>
      </c>
      <c r="O138" s="159">
        <v>1</v>
      </c>
      <c r="P138" s="159">
        <v>0</v>
      </c>
      <c r="Q138" s="159">
        <v>0</v>
      </c>
      <c r="R138" s="160">
        <v>0</v>
      </c>
    </row>
    <row r="139" spans="1:18" ht="14.25">
      <c r="A139" s="154" t="s">
        <v>11779</v>
      </c>
      <c r="B139" s="155" t="s">
        <v>6486</v>
      </c>
      <c r="C139" s="155" t="s">
        <v>11778</v>
      </c>
      <c r="D139" s="155" t="s">
        <v>11386</v>
      </c>
      <c r="E139" s="155" t="s">
        <v>11380</v>
      </c>
      <c r="F139" s="155">
        <v>274</v>
      </c>
      <c r="G139" s="155">
        <v>7</v>
      </c>
      <c r="H139" s="155" t="s">
        <v>11777</v>
      </c>
      <c r="I139" s="155" t="s">
        <v>11475</v>
      </c>
      <c r="J139" s="155" t="str">
        <f>IF(OR(SPELL_MATERIAL_COMPONENTS[[#This Row],[Sorcerer]]=1,SPELL_MATERIAL_COMPONENTS[[#This Row],[Wizard]]=1),"ARCANE","DIVINE")</f>
        <v>ARCANE</v>
      </c>
      <c r="K139" s="159">
        <v>1</v>
      </c>
      <c r="L139" s="159">
        <v>0</v>
      </c>
      <c r="M139" s="159">
        <v>0</v>
      </c>
      <c r="N139" s="159">
        <v>0</v>
      </c>
      <c r="O139" s="159">
        <v>0</v>
      </c>
      <c r="P139" s="159">
        <v>1</v>
      </c>
      <c r="Q139" s="159">
        <v>1</v>
      </c>
      <c r="R139" s="160">
        <v>1</v>
      </c>
    </row>
    <row r="140" spans="1:18" ht="71.25">
      <c r="A140" s="154" t="s">
        <v>11776</v>
      </c>
      <c r="B140" s="161" t="s">
        <v>11594</v>
      </c>
      <c r="C140" s="155" t="s">
        <v>11775</v>
      </c>
      <c r="D140" s="155" t="s">
        <v>11454</v>
      </c>
      <c r="E140" s="155" t="s">
        <v>11396</v>
      </c>
      <c r="F140" s="155">
        <v>22</v>
      </c>
      <c r="G140" s="155">
        <v>4</v>
      </c>
      <c r="H140" s="155" t="s">
        <v>11774</v>
      </c>
      <c r="I140" s="155" t="s">
        <v>11390</v>
      </c>
      <c r="J140" s="155" t="str">
        <f>IF(OR(SPELL_MATERIAL_COMPONENTS[[#This Row],[Sorcerer]]=1,SPELL_MATERIAL_COMPONENTS[[#This Row],[Wizard]]=1),"ARCANE","DIVINE")</f>
        <v>ARCANE</v>
      </c>
      <c r="K140" s="159">
        <v>0</v>
      </c>
      <c r="L140" s="159">
        <v>0</v>
      </c>
      <c r="M140" s="159">
        <v>0</v>
      </c>
      <c r="N140" s="159">
        <v>0</v>
      </c>
      <c r="O140" s="159">
        <v>0</v>
      </c>
      <c r="P140" s="159">
        <v>1</v>
      </c>
      <c r="Q140" s="159">
        <v>1</v>
      </c>
      <c r="R140" s="160">
        <v>1</v>
      </c>
    </row>
    <row r="141" spans="1:18" ht="14.25">
      <c r="A141" s="154" t="s">
        <v>11773</v>
      </c>
      <c r="B141" s="155" t="s">
        <v>11466</v>
      </c>
      <c r="C141" s="155" t="s">
        <v>11772</v>
      </c>
      <c r="D141" s="155" t="s">
        <v>462</v>
      </c>
      <c r="E141" s="155" t="s">
        <v>11380</v>
      </c>
      <c r="F141" s="155">
        <v>222</v>
      </c>
      <c r="G141" s="155">
        <v>3</v>
      </c>
      <c r="H141" s="155"/>
      <c r="I141" s="155" t="s">
        <v>11390</v>
      </c>
      <c r="J141" s="155" t="str">
        <f>IF(OR(SPELL_MATERIAL_COMPONENTS[[#This Row],[Sorcerer]]=1,SPELL_MATERIAL_COMPONENTS[[#This Row],[Wizard]]=1),"ARCANE","DIVINE")</f>
        <v>ARCANE</v>
      </c>
      <c r="K141" s="159">
        <v>0</v>
      </c>
      <c r="L141" s="159">
        <v>0</v>
      </c>
      <c r="M141" s="159">
        <v>0</v>
      </c>
      <c r="N141" s="159">
        <v>0</v>
      </c>
      <c r="O141" s="159">
        <v>0</v>
      </c>
      <c r="P141" s="159">
        <v>1</v>
      </c>
      <c r="Q141" s="159">
        <v>1</v>
      </c>
      <c r="R141" s="160">
        <v>1</v>
      </c>
    </row>
    <row r="142" spans="1:18" ht="14.25">
      <c r="A142" s="154" t="s">
        <v>11771</v>
      </c>
      <c r="B142" s="161" t="s">
        <v>11471</v>
      </c>
      <c r="C142" s="155" t="s">
        <v>11770</v>
      </c>
      <c r="D142" s="155" t="s">
        <v>11386</v>
      </c>
      <c r="E142" s="155" t="s">
        <v>11380</v>
      </c>
      <c r="F142" s="155">
        <v>245</v>
      </c>
      <c r="G142" s="155">
        <v>6</v>
      </c>
      <c r="H142" s="155" t="s">
        <v>11769</v>
      </c>
      <c r="I142" s="155" t="s">
        <v>11399</v>
      </c>
      <c r="J142" s="155" t="str">
        <f>IF(OR(SPELL_MATERIAL_COMPONENTS[[#This Row],[Sorcerer]]=1,SPELL_MATERIAL_COMPONENTS[[#This Row],[Wizard]]=1),"ARCANE","DIVINE")</f>
        <v>ARCANE</v>
      </c>
      <c r="K142" s="159">
        <v>0</v>
      </c>
      <c r="L142" s="159">
        <v>1</v>
      </c>
      <c r="M142" s="159">
        <v>0</v>
      </c>
      <c r="N142" s="159">
        <v>0</v>
      </c>
      <c r="O142" s="159">
        <v>0</v>
      </c>
      <c r="P142" s="159">
        <v>1</v>
      </c>
      <c r="Q142" s="159">
        <v>0</v>
      </c>
      <c r="R142" s="160">
        <v>1</v>
      </c>
    </row>
    <row r="143" spans="1:18" ht="14.25">
      <c r="A143" s="154" t="s">
        <v>11768</v>
      </c>
      <c r="B143" s="155" t="s">
        <v>11388</v>
      </c>
      <c r="C143" s="155" t="s">
        <v>11767</v>
      </c>
      <c r="D143" s="155" t="s">
        <v>462</v>
      </c>
      <c r="E143" s="155" t="s">
        <v>11380</v>
      </c>
      <c r="F143" s="155">
        <v>222</v>
      </c>
      <c r="G143" s="155">
        <v>2</v>
      </c>
      <c r="H143" s="155"/>
      <c r="I143" s="155" t="s">
        <v>11442</v>
      </c>
      <c r="J143" s="155" t="str">
        <f>IF(OR(SPELL_MATERIAL_COMPONENTS[[#This Row],[Sorcerer]]=1,SPELL_MATERIAL_COMPONENTS[[#This Row],[Wizard]]=1),"ARCANE","DIVINE")</f>
        <v>ARCANE</v>
      </c>
      <c r="K143" s="159">
        <v>0</v>
      </c>
      <c r="L143" s="159">
        <v>1</v>
      </c>
      <c r="M143" s="159">
        <v>0</v>
      </c>
      <c r="N143" s="159">
        <v>0</v>
      </c>
      <c r="O143" s="159">
        <v>0</v>
      </c>
      <c r="P143" s="159">
        <v>0</v>
      </c>
      <c r="Q143" s="159">
        <v>0</v>
      </c>
      <c r="R143" s="160">
        <v>1</v>
      </c>
    </row>
    <row r="144" spans="1:18" ht="14.25">
      <c r="A144" s="154" t="s">
        <v>11766</v>
      </c>
      <c r="B144" s="161" t="s">
        <v>4917</v>
      </c>
      <c r="C144" s="155" t="s">
        <v>11383</v>
      </c>
      <c r="D144" s="155" t="s">
        <v>462</v>
      </c>
      <c r="E144" s="155" t="s">
        <v>11380</v>
      </c>
      <c r="F144" s="155">
        <v>230</v>
      </c>
      <c r="G144" s="155">
        <v>0</v>
      </c>
      <c r="H144" s="155"/>
      <c r="I144" s="155" t="s">
        <v>11442</v>
      </c>
      <c r="J144" s="155" t="str">
        <f>IF(OR(SPELL_MATERIAL_COMPONENTS[[#This Row],[Sorcerer]]=1,SPELL_MATERIAL_COMPONENTS[[#This Row],[Wizard]]=1),"ARCANE","DIVINE")</f>
        <v>ARCANE</v>
      </c>
      <c r="K144" s="159">
        <v>0</v>
      </c>
      <c r="L144" s="159">
        <v>1</v>
      </c>
      <c r="M144" s="159">
        <v>0</v>
      </c>
      <c r="N144" s="159">
        <v>0</v>
      </c>
      <c r="O144" s="159">
        <v>0</v>
      </c>
      <c r="P144" s="159">
        <v>0</v>
      </c>
      <c r="Q144" s="159">
        <v>0</v>
      </c>
      <c r="R144" s="160">
        <v>1</v>
      </c>
    </row>
    <row r="145" spans="1:18" ht="14.25">
      <c r="A145" s="154" t="s">
        <v>11765</v>
      </c>
      <c r="B145" s="155" t="s">
        <v>4160</v>
      </c>
      <c r="C145" s="155" t="s">
        <v>11764</v>
      </c>
      <c r="D145" s="155" t="s">
        <v>11386</v>
      </c>
      <c r="E145" s="155" t="s">
        <v>11380</v>
      </c>
      <c r="F145" s="155">
        <v>215</v>
      </c>
      <c r="G145" s="155">
        <v>2</v>
      </c>
      <c r="H145" s="155"/>
      <c r="I145" s="155" t="s">
        <v>11407</v>
      </c>
      <c r="J145" s="155" t="str">
        <f>IF(OR(SPELL_MATERIAL_COMPONENTS[[#This Row],[Sorcerer]]=1,SPELL_MATERIAL_COMPONENTS[[#This Row],[Wizard]]=1),"ARCANE","DIVINE")</f>
        <v>ARCANE</v>
      </c>
      <c r="K145" s="159">
        <v>0</v>
      </c>
      <c r="L145" s="159">
        <v>0</v>
      </c>
      <c r="M145" s="159">
        <v>0</v>
      </c>
      <c r="N145" s="159">
        <v>0</v>
      </c>
      <c r="O145" s="159">
        <v>0</v>
      </c>
      <c r="P145" s="159">
        <v>1</v>
      </c>
      <c r="Q145" s="159">
        <v>0</v>
      </c>
      <c r="R145" s="160">
        <v>1</v>
      </c>
    </row>
    <row r="146" spans="1:18" ht="14.25">
      <c r="A146" s="154" t="s">
        <v>11763</v>
      </c>
      <c r="B146" s="161" t="s">
        <v>11762</v>
      </c>
      <c r="C146" s="155" t="s">
        <v>11684</v>
      </c>
      <c r="D146" s="155" t="s">
        <v>462</v>
      </c>
      <c r="E146" s="155" t="s">
        <v>11380</v>
      </c>
      <c r="F146" s="155">
        <v>255</v>
      </c>
      <c r="G146" s="155">
        <v>2</v>
      </c>
      <c r="H146" s="155"/>
      <c r="I146" s="155" t="s">
        <v>11407</v>
      </c>
      <c r="J146" s="155" t="str">
        <f>IF(OR(SPELL_MATERIAL_COMPONENTS[[#This Row],[Sorcerer]]=1,SPELL_MATERIAL_COMPONENTS[[#This Row],[Wizard]]=1),"ARCANE","DIVINE")</f>
        <v>ARCANE</v>
      </c>
      <c r="K146" s="159">
        <v>1</v>
      </c>
      <c r="L146" s="159">
        <v>1</v>
      </c>
      <c r="M146" s="159">
        <v>0</v>
      </c>
      <c r="N146" s="159">
        <v>0</v>
      </c>
      <c r="O146" s="159">
        <v>0</v>
      </c>
      <c r="P146" s="159">
        <v>0</v>
      </c>
      <c r="Q146" s="159">
        <v>0</v>
      </c>
      <c r="R146" s="160">
        <v>1</v>
      </c>
    </row>
    <row r="147" spans="1:18" ht="14.25">
      <c r="A147" s="154" t="s">
        <v>11761</v>
      </c>
      <c r="B147" s="161" t="s">
        <v>11625</v>
      </c>
      <c r="C147" s="155" t="s">
        <v>11760</v>
      </c>
      <c r="D147" s="155" t="s">
        <v>462</v>
      </c>
      <c r="E147" s="155" t="s">
        <v>11380</v>
      </c>
      <c r="F147" s="155">
        <v>287</v>
      </c>
      <c r="G147" s="155">
        <v>5</v>
      </c>
      <c r="H147" s="155"/>
      <c r="I147" s="155" t="s">
        <v>11407</v>
      </c>
      <c r="J147" s="155" t="str">
        <f>IF(OR(SPELL_MATERIAL_COMPONENTS[[#This Row],[Sorcerer]]=1,SPELL_MATERIAL_COMPONENTS[[#This Row],[Wizard]]=1),"ARCANE","DIVINE")</f>
        <v>ARCANE</v>
      </c>
      <c r="K147" s="159">
        <v>1</v>
      </c>
      <c r="L147" s="159">
        <v>1</v>
      </c>
      <c r="M147" s="159">
        <v>0</v>
      </c>
      <c r="N147" s="159">
        <v>0</v>
      </c>
      <c r="O147" s="159">
        <v>0</v>
      </c>
      <c r="P147" s="159">
        <v>0</v>
      </c>
      <c r="Q147" s="159">
        <v>0</v>
      </c>
      <c r="R147" s="160">
        <v>1</v>
      </c>
    </row>
    <row r="148" spans="1:18" ht="14.25">
      <c r="A148" s="154" t="s">
        <v>11759</v>
      </c>
      <c r="B148" s="161" t="s">
        <v>11471</v>
      </c>
      <c r="C148" s="155" t="s">
        <v>11758</v>
      </c>
      <c r="D148" s="155" t="s">
        <v>462</v>
      </c>
      <c r="E148" s="155" t="s">
        <v>11380</v>
      </c>
      <c r="F148" s="155">
        <v>254</v>
      </c>
      <c r="G148" s="155">
        <v>1</v>
      </c>
      <c r="H148" s="155"/>
      <c r="I148" s="155" t="s">
        <v>11390</v>
      </c>
      <c r="J148" s="155" t="str">
        <f>IF(OR(SPELL_MATERIAL_COMPONENTS[[#This Row],[Sorcerer]]=1,SPELL_MATERIAL_COMPONENTS[[#This Row],[Wizard]]=1),"ARCANE","DIVINE")</f>
        <v>DIVINE</v>
      </c>
      <c r="K148" s="159">
        <v>0</v>
      </c>
      <c r="L148" s="159">
        <v>0</v>
      </c>
      <c r="M148" s="159">
        <v>1</v>
      </c>
      <c r="N148" s="159">
        <v>0</v>
      </c>
      <c r="O148" s="159">
        <v>1</v>
      </c>
      <c r="P148" s="159">
        <v>0</v>
      </c>
      <c r="Q148" s="159">
        <v>0</v>
      </c>
      <c r="R148" s="160">
        <v>0</v>
      </c>
    </row>
    <row r="149" spans="1:18" ht="28.5">
      <c r="A149" s="154" t="s">
        <v>11757</v>
      </c>
      <c r="B149" s="161" t="s">
        <v>11756</v>
      </c>
      <c r="C149" s="155" t="s">
        <v>11755</v>
      </c>
      <c r="D149" s="155" t="s">
        <v>462</v>
      </c>
      <c r="E149" s="155" t="s">
        <v>11380</v>
      </c>
      <c r="F149" s="155">
        <v>240</v>
      </c>
      <c r="G149" s="155">
        <v>3</v>
      </c>
      <c r="H149" s="155"/>
      <c r="I149" s="155" t="s">
        <v>11399</v>
      </c>
      <c r="J149" s="155" t="str">
        <f>IF(OR(SPELL_MATERIAL_COMPONENTS[[#This Row],[Sorcerer]]=1,SPELL_MATERIAL_COMPONENTS[[#This Row],[Wizard]]=1),"ARCANE","DIVINE")</f>
        <v>ARCANE</v>
      </c>
      <c r="K149" s="159">
        <v>0</v>
      </c>
      <c r="L149" s="159">
        <v>0</v>
      </c>
      <c r="M149" s="159">
        <v>0</v>
      </c>
      <c r="N149" s="159">
        <v>0</v>
      </c>
      <c r="O149" s="159">
        <v>0</v>
      </c>
      <c r="P149" s="159">
        <v>0</v>
      </c>
      <c r="Q149" s="159">
        <v>0</v>
      </c>
      <c r="R149" s="160">
        <v>1</v>
      </c>
    </row>
    <row r="150" spans="1:18" ht="14.25">
      <c r="A150" s="154" t="s">
        <v>11754</v>
      </c>
      <c r="B150" s="161" t="s">
        <v>11471</v>
      </c>
      <c r="C150" s="155" t="s">
        <v>11428</v>
      </c>
      <c r="D150" s="155" t="s">
        <v>462</v>
      </c>
      <c r="E150" s="155" t="s">
        <v>11380</v>
      </c>
      <c r="F150" s="155">
        <v>249</v>
      </c>
      <c r="G150" s="155">
        <v>4</v>
      </c>
      <c r="H150" s="155"/>
      <c r="I150" s="155" t="s">
        <v>11399</v>
      </c>
      <c r="J150" s="155" t="str">
        <f>IF(OR(SPELL_MATERIAL_COMPONENTS[[#This Row],[Sorcerer]]=1,SPELL_MATERIAL_COMPONENTS[[#This Row],[Wizard]]=1),"ARCANE","DIVINE")</f>
        <v>ARCANE</v>
      </c>
      <c r="K150" s="159">
        <v>0</v>
      </c>
      <c r="L150" s="159">
        <v>0</v>
      </c>
      <c r="M150" s="159">
        <v>0</v>
      </c>
      <c r="N150" s="159">
        <v>0</v>
      </c>
      <c r="O150" s="159">
        <v>0</v>
      </c>
      <c r="P150" s="159">
        <v>0</v>
      </c>
      <c r="Q150" s="159">
        <v>0</v>
      </c>
      <c r="R150" s="160">
        <v>1</v>
      </c>
    </row>
    <row r="151" spans="1:18" ht="28.5">
      <c r="A151" s="154" t="s">
        <v>11752</v>
      </c>
      <c r="B151" s="161" t="s">
        <v>11556</v>
      </c>
      <c r="C151" s="155" t="s">
        <v>11473</v>
      </c>
      <c r="D151" s="155" t="s">
        <v>462</v>
      </c>
      <c r="E151" s="155" t="s">
        <v>11380</v>
      </c>
      <c r="F151" s="155">
        <v>230</v>
      </c>
      <c r="G151" s="155">
        <v>7</v>
      </c>
      <c r="H151" s="162" t="s">
        <v>11753</v>
      </c>
      <c r="I151" s="155" t="s">
        <v>11407</v>
      </c>
      <c r="J151" s="155" t="str">
        <f>IF(OR(SPELL_MATERIAL_COMPONENTS[[#This Row],[Sorcerer]]=1,SPELL_MATERIAL_COMPONENTS[[#This Row],[Wizard]]=1),"ARCANE","DIVINE")</f>
        <v>DIVINE</v>
      </c>
      <c r="K151" s="159">
        <v>1</v>
      </c>
      <c r="L151" s="159">
        <v>1</v>
      </c>
      <c r="M151" s="159">
        <v>1</v>
      </c>
      <c r="N151" s="159">
        <v>0</v>
      </c>
      <c r="O151" s="159">
        <v>0</v>
      </c>
      <c r="P151" s="159">
        <v>0</v>
      </c>
      <c r="Q151" s="159">
        <v>0</v>
      </c>
      <c r="R151" s="160">
        <v>0</v>
      </c>
    </row>
    <row r="152" spans="1:18" ht="28.5">
      <c r="A152" s="154" t="s">
        <v>11752</v>
      </c>
      <c r="B152" s="161" t="s">
        <v>11556</v>
      </c>
      <c r="C152" s="155" t="s">
        <v>11472</v>
      </c>
      <c r="D152" s="155" t="s">
        <v>462</v>
      </c>
      <c r="E152" s="155" t="s">
        <v>11380</v>
      </c>
      <c r="F152" s="155">
        <v>241</v>
      </c>
      <c r="G152" s="155">
        <v>3</v>
      </c>
      <c r="H152" s="162" t="s">
        <v>11408</v>
      </c>
      <c r="I152" s="155" t="s">
        <v>11407</v>
      </c>
      <c r="J152" s="155" t="str">
        <f>IF(OR(SPELL_MATERIAL_COMPONENTS[[#This Row],[Sorcerer]]=1,SPELL_MATERIAL_COMPONENTS[[#This Row],[Wizard]]=1),"ARCANE","DIVINE")</f>
        <v>ARCANE</v>
      </c>
      <c r="K152" s="159">
        <v>1</v>
      </c>
      <c r="L152" s="159">
        <v>0</v>
      </c>
      <c r="M152" s="159">
        <v>0</v>
      </c>
      <c r="N152" s="159">
        <v>0</v>
      </c>
      <c r="O152" s="159">
        <v>0</v>
      </c>
      <c r="P152" s="159">
        <v>0</v>
      </c>
      <c r="Q152" s="159">
        <v>0</v>
      </c>
      <c r="R152" s="160">
        <v>1</v>
      </c>
    </row>
    <row r="153" spans="1:18" ht="14.25">
      <c r="A153" s="154" t="s">
        <v>11751</v>
      </c>
      <c r="B153" s="161" t="s">
        <v>11750</v>
      </c>
      <c r="C153" s="155" t="s">
        <v>11387</v>
      </c>
      <c r="D153" s="155" t="s">
        <v>462</v>
      </c>
      <c r="E153" s="155" t="s">
        <v>11380</v>
      </c>
      <c r="F153" s="155">
        <v>266</v>
      </c>
      <c r="G153" s="155">
        <v>9</v>
      </c>
      <c r="H153" s="155"/>
      <c r="I153" s="155" t="s">
        <v>11407</v>
      </c>
      <c r="J153" s="155" t="str">
        <f>IF(OR(SPELL_MATERIAL_COMPONENTS[[#This Row],[Sorcerer]]=1,SPELL_MATERIAL_COMPONENTS[[#This Row],[Wizard]]=1),"ARCANE","DIVINE")</f>
        <v>ARCANE</v>
      </c>
      <c r="K153" s="159">
        <v>1</v>
      </c>
      <c r="L153" s="159">
        <v>0</v>
      </c>
      <c r="M153" s="159">
        <v>0</v>
      </c>
      <c r="N153" s="159">
        <v>0</v>
      </c>
      <c r="O153" s="159">
        <v>0</v>
      </c>
      <c r="P153" s="159">
        <v>0</v>
      </c>
      <c r="Q153" s="159">
        <v>0</v>
      </c>
      <c r="R153" s="160">
        <v>1</v>
      </c>
    </row>
    <row r="154" spans="1:18" ht="28.5">
      <c r="A154" s="154" t="s">
        <v>11749</v>
      </c>
      <c r="B154" s="161" t="s">
        <v>4917</v>
      </c>
      <c r="C154" s="155" t="s">
        <v>11748</v>
      </c>
      <c r="D154" s="155" t="s">
        <v>462</v>
      </c>
      <c r="E154" s="155" t="s">
        <v>11380</v>
      </c>
      <c r="F154" s="155">
        <v>264</v>
      </c>
      <c r="G154" s="155">
        <v>4</v>
      </c>
      <c r="H154" s="155"/>
      <c r="I154" s="155" t="s">
        <v>11407</v>
      </c>
      <c r="J154" s="155" t="str">
        <f>IF(OR(SPELL_MATERIAL_COMPONENTS[[#This Row],[Sorcerer]]=1,SPELL_MATERIAL_COMPONENTS[[#This Row],[Wizard]]=1),"ARCANE","DIVINE")</f>
        <v>ARCANE</v>
      </c>
      <c r="K154" s="159">
        <v>1</v>
      </c>
      <c r="L154" s="159">
        <v>0</v>
      </c>
      <c r="M154" s="159">
        <v>0</v>
      </c>
      <c r="N154" s="159">
        <v>0</v>
      </c>
      <c r="O154" s="159">
        <v>0</v>
      </c>
      <c r="P154" s="159">
        <v>0</v>
      </c>
      <c r="Q154" s="159">
        <v>0</v>
      </c>
      <c r="R154" s="160">
        <v>1</v>
      </c>
    </row>
    <row r="155" spans="1:18" ht="14.25">
      <c r="A155" s="154" t="s">
        <v>11747</v>
      </c>
      <c r="B155" s="161" t="s">
        <v>4193</v>
      </c>
      <c r="C155" s="155" t="s">
        <v>11746</v>
      </c>
      <c r="D155" s="155" t="s">
        <v>462</v>
      </c>
      <c r="E155" s="155" t="s">
        <v>11418</v>
      </c>
      <c r="F155" s="155">
        <v>170</v>
      </c>
      <c r="G155" s="155">
        <v>5</v>
      </c>
      <c r="H155" s="155"/>
      <c r="I155" s="155" t="s">
        <v>11407</v>
      </c>
      <c r="J155" s="155" t="str">
        <f>IF(OR(SPELL_MATERIAL_COMPONENTS[[#This Row],[Sorcerer]]=1,SPELL_MATERIAL_COMPONENTS[[#This Row],[Wizard]]=1),"ARCANE","DIVINE")</f>
        <v>ARCANE</v>
      </c>
      <c r="K155" s="159">
        <v>1</v>
      </c>
      <c r="L155" s="159">
        <v>0</v>
      </c>
      <c r="M155" s="159">
        <v>0</v>
      </c>
      <c r="N155" s="159">
        <v>0</v>
      </c>
      <c r="O155" s="159">
        <v>0</v>
      </c>
      <c r="P155" s="159">
        <v>0</v>
      </c>
      <c r="Q155" s="159">
        <v>0</v>
      </c>
      <c r="R155" s="160">
        <v>1</v>
      </c>
    </row>
    <row r="156" spans="1:18" ht="14.25">
      <c r="A156" s="154" t="s">
        <v>11745</v>
      </c>
      <c r="B156" s="161" t="s">
        <v>4917</v>
      </c>
      <c r="C156" s="155" t="s">
        <v>11744</v>
      </c>
      <c r="D156" s="155" t="s">
        <v>462</v>
      </c>
      <c r="E156" s="155" t="s">
        <v>11380</v>
      </c>
      <c r="F156" s="155">
        <v>239</v>
      </c>
      <c r="G156" s="155">
        <v>3</v>
      </c>
      <c r="H156" s="155"/>
      <c r="I156" s="155" t="s">
        <v>11407</v>
      </c>
      <c r="J156" s="155" t="str">
        <f>IF(OR(SPELL_MATERIAL_COMPONENTS[[#This Row],[Sorcerer]]=1,SPELL_MATERIAL_COMPONENTS[[#This Row],[Wizard]]=1),"ARCANE","DIVINE")</f>
        <v>ARCANE</v>
      </c>
      <c r="K156" s="159">
        <v>1</v>
      </c>
      <c r="L156" s="159">
        <v>0</v>
      </c>
      <c r="M156" s="159">
        <v>0</v>
      </c>
      <c r="N156" s="159">
        <v>0</v>
      </c>
      <c r="O156" s="159">
        <v>0</v>
      </c>
      <c r="P156" s="159">
        <v>0</v>
      </c>
      <c r="Q156" s="159">
        <v>0</v>
      </c>
      <c r="R156" s="160">
        <v>1</v>
      </c>
    </row>
    <row r="157" spans="1:18" ht="28.5">
      <c r="A157" s="154" t="s">
        <v>11743</v>
      </c>
      <c r="B157" s="155" t="s">
        <v>6484</v>
      </c>
      <c r="C157" s="155" t="s">
        <v>11742</v>
      </c>
      <c r="D157" s="155" t="s">
        <v>11386</v>
      </c>
      <c r="E157" s="155" t="s">
        <v>11380</v>
      </c>
      <c r="F157" s="155">
        <v>249</v>
      </c>
      <c r="G157" s="155">
        <v>5</v>
      </c>
      <c r="H157" s="155"/>
      <c r="I157" s="155" t="s">
        <v>11407</v>
      </c>
      <c r="J157" s="155" t="str">
        <f>IF(OR(SPELL_MATERIAL_COMPONENTS[[#This Row],[Sorcerer]]=1,SPELL_MATERIAL_COMPONENTS[[#This Row],[Wizard]]=1),"ARCANE","DIVINE")</f>
        <v>ARCANE</v>
      </c>
      <c r="K157" s="159">
        <v>1</v>
      </c>
      <c r="L157" s="159">
        <v>0</v>
      </c>
      <c r="M157" s="159">
        <v>0</v>
      </c>
      <c r="N157" s="159">
        <v>0</v>
      </c>
      <c r="O157" s="159">
        <v>0</v>
      </c>
      <c r="P157" s="159">
        <v>0</v>
      </c>
      <c r="Q157" s="159">
        <v>0</v>
      </c>
      <c r="R157" s="160">
        <v>1</v>
      </c>
    </row>
    <row r="158" spans="1:18" ht="28.5">
      <c r="A158" s="154" t="s">
        <v>11741</v>
      </c>
      <c r="B158" s="161" t="s">
        <v>11471</v>
      </c>
      <c r="C158" s="155" t="s">
        <v>11740</v>
      </c>
      <c r="D158" s="155" t="s">
        <v>462</v>
      </c>
      <c r="E158" s="155" t="s">
        <v>11380</v>
      </c>
      <c r="F158" s="155">
        <v>226</v>
      </c>
      <c r="G158" s="155">
        <v>4</v>
      </c>
      <c r="H158" s="155" t="s">
        <v>11739</v>
      </c>
      <c r="I158" s="155" t="s">
        <v>11378</v>
      </c>
      <c r="J158" s="155" t="str">
        <f>IF(OR(SPELL_MATERIAL_COMPONENTS[[#This Row],[Sorcerer]]=1,SPELL_MATERIAL_COMPONENTS[[#This Row],[Wizard]]=1),"ARCANE","DIVINE")</f>
        <v>ARCANE</v>
      </c>
      <c r="K158" s="159">
        <v>0</v>
      </c>
      <c r="L158" s="159">
        <v>0</v>
      </c>
      <c r="M158" s="159">
        <v>1</v>
      </c>
      <c r="N158" s="159">
        <v>0</v>
      </c>
      <c r="O158" s="159">
        <v>0</v>
      </c>
      <c r="P158" s="159">
        <v>1</v>
      </c>
      <c r="Q158" s="159">
        <v>0</v>
      </c>
      <c r="R158" s="160">
        <v>1</v>
      </c>
    </row>
    <row r="159" spans="1:18" ht="14.25">
      <c r="A159" s="154" t="s">
        <v>3606</v>
      </c>
      <c r="B159" s="161" t="s">
        <v>11471</v>
      </c>
      <c r="C159" s="173" t="s">
        <v>11738</v>
      </c>
      <c r="D159" s="155" t="s">
        <v>462</v>
      </c>
      <c r="E159" s="155" t="s">
        <v>11380</v>
      </c>
      <c r="F159" s="155">
        <v>278</v>
      </c>
      <c r="G159" s="155">
        <v>3</v>
      </c>
      <c r="H159" s="155"/>
      <c r="I159" s="155" t="s">
        <v>11378</v>
      </c>
      <c r="J159" s="155" t="str">
        <f>IF(OR(SPELL_MATERIAL_COMPONENTS[[#This Row],[Sorcerer]]=1,SPELL_MATERIAL_COMPONENTS[[#This Row],[Wizard]]=1),"ARCANE","DIVINE")</f>
        <v>DIVINE</v>
      </c>
      <c r="K159" s="159">
        <v>0</v>
      </c>
      <c r="L159" s="159">
        <v>1</v>
      </c>
      <c r="M159" s="159">
        <v>0</v>
      </c>
      <c r="N159" s="159">
        <v>0</v>
      </c>
      <c r="O159" s="159">
        <v>0</v>
      </c>
      <c r="P159" s="159">
        <v>0</v>
      </c>
      <c r="Q159" s="159">
        <v>0</v>
      </c>
      <c r="R159" s="160">
        <v>0</v>
      </c>
    </row>
    <row r="160" spans="1:18" ht="14.25">
      <c r="A160" s="154" t="s">
        <v>3606</v>
      </c>
      <c r="B160" s="155" t="s">
        <v>4273</v>
      </c>
      <c r="C160" s="155" t="s">
        <v>11737</v>
      </c>
      <c r="D160" s="155" t="s">
        <v>462</v>
      </c>
      <c r="E160" s="155" t="s">
        <v>11418</v>
      </c>
      <c r="F160" s="155">
        <v>167</v>
      </c>
      <c r="G160" s="155">
        <v>7</v>
      </c>
      <c r="H160" s="162"/>
      <c r="I160" s="155" t="s">
        <v>11542</v>
      </c>
      <c r="J160" s="155" t="str">
        <f>IF(OR(SPELL_MATERIAL_COMPONENTS[[#This Row],[Sorcerer]]=1,SPELL_MATERIAL_COMPONENTS[[#This Row],[Wizard]]=1),"ARCANE","DIVINE")</f>
        <v>ARCANE</v>
      </c>
      <c r="K160" s="159">
        <v>1</v>
      </c>
      <c r="L160" s="163">
        <v>0</v>
      </c>
      <c r="M160" s="159">
        <v>1</v>
      </c>
      <c r="N160" s="163">
        <v>0</v>
      </c>
      <c r="O160" s="163">
        <v>0</v>
      </c>
      <c r="P160" s="163">
        <v>0</v>
      </c>
      <c r="Q160" s="159">
        <v>1</v>
      </c>
      <c r="R160" s="160">
        <v>1</v>
      </c>
    </row>
    <row r="161" spans="1:18" ht="14.25">
      <c r="A161" s="154" t="s">
        <v>3606</v>
      </c>
      <c r="B161" s="161" t="s">
        <v>11471</v>
      </c>
      <c r="C161" s="155" t="s">
        <v>11736</v>
      </c>
      <c r="D161" s="155" t="s">
        <v>462</v>
      </c>
      <c r="E161" s="155" t="s">
        <v>11418</v>
      </c>
      <c r="F161" s="155">
        <v>171</v>
      </c>
      <c r="G161" s="155">
        <v>0</v>
      </c>
      <c r="H161" s="155"/>
      <c r="I161" s="155" t="s">
        <v>11542</v>
      </c>
      <c r="J161" s="155" t="str">
        <f>IF(OR(SPELL_MATERIAL_COMPONENTS[[#This Row],[Sorcerer]]=1,SPELL_MATERIAL_COMPONENTS[[#This Row],[Wizard]]=1),"ARCANE","DIVINE")</f>
        <v>ARCANE</v>
      </c>
      <c r="K161" s="159">
        <v>1</v>
      </c>
      <c r="L161" s="159">
        <v>0</v>
      </c>
      <c r="M161" s="159">
        <v>1</v>
      </c>
      <c r="N161" s="159">
        <v>0</v>
      </c>
      <c r="O161" s="159">
        <v>0</v>
      </c>
      <c r="P161" s="159">
        <v>0</v>
      </c>
      <c r="Q161" s="159">
        <v>1</v>
      </c>
      <c r="R161" s="160">
        <v>1</v>
      </c>
    </row>
    <row r="162" spans="1:18" ht="28.5">
      <c r="A162" s="154" t="s">
        <v>11731</v>
      </c>
      <c r="B162" s="161" t="s">
        <v>4917</v>
      </c>
      <c r="C162" s="155" t="s">
        <v>11735</v>
      </c>
      <c r="D162" s="155" t="s">
        <v>11454</v>
      </c>
      <c r="E162" s="155" t="s">
        <v>11380</v>
      </c>
      <c r="F162" s="155">
        <v>219</v>
      </c>
      <c r="G162" s="155">
        <v>1</v>
      </c>
      <c r="H162" s="155"/>
      <c r="I162" s="155" t="s">
        <v>11542</v>
      </c>
      <c r="J162" s="155" t="str">
        <f>IF(OR(SPELL_MATERIAL_COMPONENTS[[#This Row],[Sorcerer]]=1,SPELL_MATERIAL_COMPONENTS[[#This Row],[Wizard]]=1),"ARCANE","DIVINE")</f>
        <v>ARCANE</v>
      </c>
      <c r="K162" s="159">
        <v>1</v>
      </c>
      <c r="L162" s="159">
        <v>0</v>
      </c>
      <c r="M162" s="159">
        <v>1</v>
      </c>
      <c r="N162" s="159">
        <v>0</v>
      </c>
      <c r="O162" s="159">
        <v>0</v>
      </c>
      <c r="P162" s="159">
        <v>0</v>
      </c>
      <c r="Q162" s="159">
        <v>1</v>
      </c>
      <c r="R162" s="160">
        <v>1</v>
      </c>
    </row>
    <row r="163" spans="1:18" ht="28.5">
      <c r="A163" s="154" t="s">
        <v>11731</v>
      </c>
      <c r="B163" s="161" t="s">
        <v>4917</v>
      </c>
      <c r="C163" s="155" t="s">
        <v>11722</v>
      </c>
      <c r="D163" s="155" t="s">
        <v>11454</v>
      </c>
      <c r="E163" s="155" t="s">
        <v>11380</v>
      </c>
      <c r="F163" s="155">
        <v>223</v>
      </c>
      <c r="G163" s="155">
        <v>5</v>
      </c>
      <c r="H163" s="155"/>
      <c r="I163" s="155" t="s">
        <v>11390</v>
      </c>
      <c r="J163" s="155" t="str">
        <f>IF(OR(SPELL_MATERIAL_COMPONENTS[[#This Row],[Sorcerer]]=1,SPELL_MATERIAL_COMPONENTS[[#This Row],[Wizard]]=1),"ARCANE","DIVINE")</f>
        <v>ARCANE</v>
      </c>
      <c r="K163" s="159">
        <v>0</v>
      </c>
      <c r="L163" s="159">
        <v>0</v>
      </c>
      <c r="M163" s="159">
        <v>0</v>
      </c>
      <c r="N163" s="159">
        <v>0</v>
      </c>
      <c r="O163" s="159">
        <v>0</v>
      </c>
      <c r="P163" s="159">
        <v>1</v>
      </c>
      <c r="Q163" s="159">
        <v>0</v>
      </c>
      <c r="R163" s="160">
        <v>1</v>
      </c>
    </row>
    <row r="164" spans="1:18" ht="28.5">
      <c r="A164" s="154" t="s">
        <v>11734</v>
      </c>
      <c r="B164" s="161" t="s">
        <v>4917</v>
      </c>
      <c r="C164" s="155" t="s">
        <v>11733</v>
      </c>
      <c r="D164" s="155" t="s">
        <v>11454</v>
      </c>
      <c r="E164" s="155" t="s">
        <v>11380</v>
      </c>
      <c r="F164" s="155">
        <v>233</v>
      </c>
      <c r="G164" s="155">
        <v>5</v>
      </c>
      <c r="H164" s="155"/>
      <c r="I164" s="155" t="s">
        <v>11390</v>
      </c>
      <c r="J164" s="155" t="str">
        <f>IF(OR(SPELL_MATERIAL_COMPONENTS[[#This Row],[Sorcerer]]=1,SPELL_MATERIAL_COMPONENTS[[#This Row],[Wizard]]=1),"ARCANE","DIVINE")</f>
        <v>DIVINE</v>
      </c>
      <c r="K164" s="159">
        <v>1</v>
      </c>
      <c r="L164" s="159">
        <v>0</v>
      </c>
      <c r="M164" s="159">
        <v>1</v>
      </c>
      <c r="N164" s="159">
        <v>0</v>
      </c>
      <c r="O164" s="159">
        <v>0</v>
      </c>
      <c r="P164" s="159">
        <v>0</v>
      </c>
      <c r="Q164" s="159">
        <v>0</v>
      </c>
      <c r="R164" s="160">
        <v>0</v>
      </c>
    </row>
    <row r="165" spans="1:18" ht="28.5">
      <c r="A165" s="154" t="s">
        <v>11731</v>
      </c>
      <c r="B165" s="161" t="s">
        <v>4917</v>
      </c>
      <c r="C165" s="155" t="s">
        <v>11560</v>
      </c>
      <c r="D165" s="155" t="s">
        <v>11454</v>
      </c>
      <c r="E165" s="155" t="s">
        <v>11380</v>
      </c>
      <c r="F165" s="155">
        <v>243</v>
      </c>
      <c r="G165" s="155">
        <v>6</v>
      </c>
      <c r="H165" s="155"/>
      <c r="I165" s="155" t="s">
        <v>11390</v>
      </c>
      <c r="J165" s="155" t="str">
        <f>IF(OR(SPELL_MATERIAL_COMPONENTS[[#This Row],[Sorcerer]]=1,SPELL_MATERIAL_COMPONENTS[[#This Row],[Wizard]]=1),"ARCANE","DIVINE")</f>
        <v>DIVINE</v>
      </c>
      <c r="K165" s="159">
        <v>1</v>
      </c>
      <c r="L165" s="159">
        <v>0</v>
      </c>
      <c r="M165" s="159">
        <v>1</v>
      </c>
      <c r="N165" s="159">
        <v>0</v>
      </c>
      <c r="O165" s="159">
        <v>0</v>
      </c>
      <c r="P165" s="159">
        <v>0</v>
      </c>
      <c r="Q165" s="159">
        <v>0</v>
      </c>
      <c r="R165" s="160">
        <v>0</v>
      </c>
    </row>
    <row r="166" spans="1:18" ht="28.5">
      <c r="A166" s="154" t="s">
        <v>11731</v>
      </c>
      <c r="B166" s="161" t="s">
        <v>4917</v>
      </c>
      <c r="C166" s="155" t="s">
        <v>11533</v>
      </c>
      <c r="D166" s="155" t="s">
        <v>11454</v>
      </c>
      <c r="E166" s="155" t="s">
        <v>11380</v>
      </c>
      <c r="F166" s="155">
        <v>256</v>
      </c>
      <c r="G166" s="155">
        <v>3</v>
      </c>
      <c r="H166" s="155"/>
      <c r="I166" s="155" t="s">
        <v>11399</v>
      </c>
      <c r="J166" s="155" t="str">
        <f>IF(OR(SPELL_MATERIAL_COMPONENTS[[#This Row],[Sorcerer]]=1,SPELL_MATERIAL_COMPONENTS[[#This Row],[Wizard]]=1),"ARCANE","DIVINE")</f>
        <v>DIVINE</v>
      </c>
      <c r="K166" s="159">
        <v>0</v>
      </c>
      <c r="L166" s="159">
        <v>1</v>
      </c>
      <c r="M166" s="159">
        <v>1</v>
      </c>
      <c r="N166" s="159">
        <v>0</v>
      </c>
      <c r="O166" s="159">
        <v>0</v>
      </c>
      <c r="P166" s="159">
        <v>0</v>
      </c>
      <c r="Q166" s="159">
        <v>0</v>
      </c>
      <c r="R166" s="160">
        <v>0</v>
      </c>
    </row>
    <row r="167" spans="1:18" ht="28.5">
      <c r="A167" s="154" t="s">
        <v>11731</v>
      </c>
      <c r="B167" s="161" t="s">
        <v>4917</v>
      </c>
      <c r="C167" s="155" t="s">
        <v>11531</v>
      </c>
      <c r="D167" s="155" t="s">
        <v>11454</v>
      </c>
      <c r="E167" s="155" t="s">
        <v>11380</v>
      </c>
      <c r="F167" s="155">
        <v>270</v>
      </c>
      <c r="G167" s="155">
        <v>1</v>
      </c>
      <c r="H167" s="155"/>
      <c r="I167" s="155" t="s">
        <v>11475</v>
      </c>
      <c r="J167" s="155" t="str">
        <f>IF(OR(SPELL_MATERIAL_COMPONENTS[[#This Row],[Sorcerer]]=1,SPELL_MATERIAL_COMPONENTS[[#This Row],[Wizard]]=1),"ARCANE","DIVINE")</f>
        <v>DIVINE</v>
      </c>
      <c r="K167" s="159">
        <v>0</v>
      </c>
      <c r="L167" s="159">
        <v>0</v>
      </c>
      <c r="M167" s="159">
        <v>0</v>
      </c>
      <c r="N167" s="159">
        <v>0</v>
      </c>
      <c r="O167" s="159">
        <v>0</v>
      </c>
      <c r="P167" s="159">
        <v>0</v>
      </c>
      <c r="Q167" s="159">
        <v>1</v>
      </c>
      <c r="R167" s="160">
        <v>0</v>
      </c>
    </row>
    <row r="168" spans="1:18" ht="28.5">
      <c r="A168" s="154" t="s">
        <v>11731</v>
      </c>
      <c r="B168" s="161" t="s">
        <v>4917</v>
      </c>
      <c r="C168" s="155" t="s">
        <v>11587</v>
      </c>
      <c r="D168" s="155" t="s">
        <v>11454</v>
      </c>
      <c r="E168" s="155" t="s">
        <v>11380</v>
      </c>
      <c r="F168" s="155">
        <v>271</v>
      </c>
      <c r="G168" s="155">
        <v>7</v>
      </c>
      <c r="H168" s="155"/>
      <c r="I168" s="155" t="s">
        <v>11475</v>
      </c>
      <c r="J168" s="155" t="str">
        <f>IF(OR(SPELL_MATERIAL_COMPONENTS[[#This Row],[Sorcerer]]=1,SPELL_MATERIAL_COMPONENTS[[#This Row],[Wizard]]=1),"ARCANE","DIVINE")</f>
        <v>ARCANE</v>
      </c>
      <c r="K168" s="159">
        <v>1</v>
      </c>
      <c r="L168" s="159">
        <v>0</v>
      </c>
      <c r="M168" s="159">
        <v>0</v>
      </c>
      <c r="N168" s="159">
        <v>0</v>
      </c>
      <c r="O168" s="159">
        <v>0</v>
      </c>
      <c r="P168" s="159">
        <v>1</v>
      </c>
      <c r="Q168" s="159">
        <v>1</v>
      </c>
      <c r="R168" s="160">
        <v>1</v>
      </c>
    </row>
    <row r="169" spans="1:18" ht="28.5">
      <c r="A169" s="154" t="s">
        <v>11731</v>
      </c>
      <c r="B169" s="161" t="s">
        <v>4917</v>
      </c>
      <c r="C169" s="155" t="s">
        <v>11732</v>
      </c>
      <c r="D169" s="155" t="s">
        <v>11454</v>
      </c>
      <c r="E169" s="155" t="s">
        <v>11380</v>
      </c>
      <c r="F169" s="155">
        <v>284</v>
      </c>
      <c r="G169" s="155">
        <v>9</v>
      </c>
      <c r="H169" s="155"/>
      <c r="I169" s="155" t="s">
        <v>11475</v>
      </c>
      <c r="J169" s="155" t="str">
        <f>IF(OR(SPELL_MATERIAL_COMPONENTS[[#This Row],[Sorcerer]]=1,SPELL_MATERIAL_COMPONENTS[[#This Row],[Wizard]]=1),"ARCANE","DIVINE")</f>
        <v>ARCANE</v>
      </c>
      <c r="K169" s="159">
        <v>1</v>
      </c>
      <c r="L169" s="159">
        <v>1</v>
      </c>
      <c r="M169" s="159">
        <v>1</v>
      </c>
      <c r="N169" s="159">
        <v>0</v>
      </c>
      <c r="O169" s="159">
        <v>0</v>
      </c>
      <c r="P169" s="159">
        <v>1</v>
      </c>
      <c r="Q169" s="159">
        <v>1</v>
      </c>
      <c r="R169" s="160">
        <v>1</v>
      </c>
    </row>
    <row r="170" spans="1:18" ht="28.5">
      <c r="A170" s="154" t="s">
        <v>11731</v>
      </c>
      <c r="B170" s="161" t="s">
        <v>4917</v>
      </c>
      <c r="C170" s="155" t="s">
        <v>11730</v>
      </c>
      <c r="D170" s="155" t="s">
        <v>11454</v>
      </c>
      <c r="E170" s="155" t="s">
        <v>11380</v>
      </c>
      <c r="F170" s="155">
        <v>288</v>
      </c>
      <c r="G170" s="155">
        <v>6</v>
      </c>
      <c r="H170" s="155"/>
      <c r="I170" s="155" t="s">
        <v>11407</v>
      </c>
      <c r="J170" s="155" t="str">
        <f>IF(OR(SPELL_MATERIAL_COMPONENTS[[#This Row],[Sorcerer]]=1,SPELL_MATERIAL_COMPONENTS[[#This Row],[Wizard]]=1),"ARCANE","DIVINE")</f>
        <v>DIVINE</v>
      </c>
      <c r="K170" s="159">
        <v>0</v>
      </c>
      <c r="L170" s="159">
        <v>1</v>
      </c>
      <c r="M170" s="159">
        <v>0</v>
      </c>
      <c r="N170" s="159">
        <v>0</v>
      </c>
      <c r="O170" s="159">
        <v>0</v>
      </c>
      <c r="P170" s="159">
        <v>0</v>
      </c>
      <c r="Q170" s="159">
        <v>0</v>
      </c>
      <c r="R170" s="160">
        <v>0</v>
      </c>
    </row>
    <row r="171" spans="1:18" ht="28.5">
      <c r="A171" s="154" t="s">
        <v>11729</v>
      </c>
      <c r="B171" s="161" t="s">
        <v>11556</v>
      </c>
      <c r="C171" s="155" t="s">
        <v>11728</v>
      </c>
      <c r="D171" s="155" t="s">
        <v>11454</v>
      </c>
      <c r="E171" s="155" t="s">
        <v>11380</v>
      </c>
      <c r="F171" s="155">
        <v>214</v>
      </c>
      <c r="G171" s="155">
        <v>8</v>
      </c>
      <c r="H171" s="155"/>
      <c r="I171" s="155" t="s">
        <v>11399</v>
      </c>
      <c r="J171" s="155" t="str">
        <f>IF(OR(SPELL_MATERIAL_COMPONENTS[[#This Row],[Sorcerer]]=1,SPELL_MATERIAL_COMPONENTS[[#This Row],[Wizard]]=1),"ARCANE","DIVINE")</f>
        <v>DIVINE</v>
      </c>
      <c r="K171" s="159">
        <v>0</v>
      </c>
      <c r="L171" s="159">
        <v>0</v>
      </c>
      <c r="M171" s="159">
        <v>0</v>
      </c>
      <c r="N171" s="159">
        <v>0</v>
      </c>
      <c r="O171" s="159">
        <v>0</v>
      </c>
      <c r="P171" s="159">
        <v>0</v>
      </c>
      <c r="Q171" s="159">
        <v>1</v>
      </c>
      <c r="R171" s="160">
        <v>0</v>
      </c>
    </row>
    <row r="172" spans="1:18" ht="14.25">
      <c r="A172" s="154" t="s">
        <v>7286</v>
      </c>
      <c r="B172" s="161" t="s">
        <v>4917</v>
      </c>
      <c r="C172" s="155" t="s">
        <v>11699</v>
      </c>
      <c r="D172" s="155" t="s">
        <v>11386</v>
      </c>
      <c r="E172" s="155" t="s">
        <v>11380</v>
      </c>
      <c r="F172" s="155">
        <v>257</v>
      </c>
      <c r="G172" s="155">
        <v>2</v>
      </c>
      <c r="H172" s="155"/>
      <c r="I172" s="155" t="s">
        <v>11542</v>
      </c>
      <c r="J172" s="155" t="str">
        <f>IF(OR(SPELL_MATERIAL_COMPONENTS[[#This Row],[Sorcerer]]=1,SPELL_MATERIAL_COMPONENTS[[#This Row],[Wizard]]=1),"ARCANE","DIVINE")</f>
        <v>ARCANE</v>
      </c>
      <c r="K172" s="159">
        <v>1</v>
      </c>
      <c r="L172" s="159">
        <v>0</v>
      </c>
      <c r="M172" s="159">
        <v>0</v>
      </c>
      <c r="N172" s="159">
        <v>0</v>
      </c>
      <c r="O172" s="159">
        <v>0</v>
      </c>
      <c r="P172" s="159">
        <v>1</v>
      </c>
      <c r="Q172" s="159">
        <v>1</v>
      </c>
      <c r="R172" s="160">
        <v>1</v>
      </c>
    </row>
    <row r="173" spans="1:18" ht="14.25">
      <c r="A173" s="174" t="s">
        <v>7286</v>
      </c>
      <c r="B173" s="161" t="s">
        <v>4917</v>
      </c>
      <c r="C173" s="175" t="s">
        <v>11461</v>
      </c>
      <c r="D173" s="175" t="s">
        <v>11386</v>
      </c>
      <c r="E173" s="175" t="s">
        <v>11380</v>
      </c>
      <c r="F173" s="155">
        <v>279</v>
      </c>
      <c r="G173" s="155">
        <v>6</v>
      </c>
      <c r="H173" s="155"/>
      <c r="I173" s="155" t="s">
        <v>11542</v>
      </c>
      <c r="J173" s="155" t="str">
        <f>IF(OR(SPELL_MATERIAL_COMPONENTS[[#This Row],[Sorcerer]]=1,SPELL_MATERIAL_COMPONENTS[[#This Row],[Wizard]]=1),"ARCANE","DIVINE")</f>
        <v>ARCANE</v>
      </c>
      <c r="K173" s="159">
        <v>1</v>
      </c>
      <c r="L173" s="159">
        <v>0</v>
      </c>
      <c r="M173" s="159">
        <v>0</v>
      </c>
      <c r="N173" s="159">
        <v>0</v>
      </c>
      <c r="O173" s="159">
        <v>0</v>
      </c>
      <c r="P173" s="159">
        <v>1</v>
      </c>
      <c r="Q173" s="159">
        <v>1</v>
      </c>
      <c r="R173" s="160">
        <v>1</v>
      </c>
    </row>
    <row r="174" spans="1:18" ht="28.5">
      <c r="A174" s="154" t="s">
        <v>7286</v>
      </c>
      <c r="B174" s="161" t="s">
        <v>4917</v>
      </c>
      <c r="C174" s="155" t="s">
        <v>11458</v>
      </c>
      <c r="D174" s="155" t="s">
        <v>11386</v>
      </c>
      <c r="E174" s="155" t="s">
        <v>11380</v>
      </c>
      <c r="F174" s="155">
        <v>279</v>
      </c>
      <c r="G174" s="155">
        <v>2</v>
      </c>
      <c r="H174" s="162" t="s">
        <v>11727</v>
      </c>
      <c r="I174" s="155" t="s">
        <v>11399</v>
      </c>
      <c r="J174" s="155" t="str">
        <f>IF(OR(SPELL_MATERIAL_COMPONENTS[[#This Row],[Sorcerer]]=1,SPELL_MATERIAL_COMPONENTS[[#This Row],[Wizard]]=1),"ARCANE","DIVINE")</f>
        <v>ARCANE</v>
      </c>
      <c r="K174" s="159">
        <v>0</v>
      </c>
      <c r="L174" s="159">
        <v>0</v>
      </c>
      <c r="M174" s="159">
        <v>1</v>
      </c>
      <c r="N174" s="159">
        <v>0</v>
      </c>
      <c r="O174" s="159">
        <v>0</v>
      </c>
      <c r="P174" s="159">
        <v>1</v>
      </c>
      <c r="Q174" s="159">
        <v>0</v>
      </c>
      <c r="R174" s="160">
        <v>1</v>
      </c>
    </row>
    <row r="175" spans="1:18" ht="28.5">
      <c r="A175" s="154" t="s">
        <v>11726</v>
      </c>
      <c r="B175" s="161" t="s">
        <v>11471</v>
      </c>
      <c r="C175" s="155" t="s">
        <v>11725</v>
      </c>
      <c r="D175" s="155" t="s">
        <v>11454</v>
      </c>
      <c r="E175" s="155" t="s">
        <v>11418</v>
      </c>
      <c r="F175" s="155">
        <v>154</v>
      </c>
      <c r="G175" s="155">
        <v>2</v>
      </c>
      <c r="H175" s="155"/>
      <c r="I175" s="155" t="s">
        <v>11399</v>
      </c>
      <c r="J175" s="155" t="str">
        <f>IF(OR(SPELL_MATERIAL_COMPONENTS[[#This Row],[Sorcerer]]=1,SPELL_MATERIAL_COMPONENTS[[#This Row],[Wizard]]=1),"ARCANE","DIVINE")</f>
        <v>ARCANE</v>
      </c>
      <c r="K175" s="159">
        <v>0</v>
      </c>
      <c r="L175" s="159">
        <v>0</v>
      </c>
      <c r="M175" s="159">
        <v>1</v>
      </c>
      <c r="N175" s="159">
        <v>0</v>
      </c>
      <c r="O175" s="159">
        <v>0</v>
      </c>
      <c r="P175" s="159">
        <v>1</v>
      </c>
      <c r="Q175" s="159">
        <v>0</v>
      </c>
      <c r="R175" s="160">
        <v>1</v>
      </c>
    </row>
    <row r="176" spans="1:18" ht="14.25">
      <c r="A176" s="154" t="s">
        <v>7124</v>
      </c>
      <c r="B176" s="155" t="s">
        <v>11388</v>
      </c>
      <c r="C176" s="155" t="s">
        <v>11724</v>
      </c>
      <c r="D176" s="155" t="s">
        <v>462</v>
      </c>
      <c r="E176" s="155" t="s">
        <v>11396</v>
      </c>
      <c r="F176" s="155">
        <v>18</v>
      </c>
      <c r="G176" s="155">
        <v>1</v>
      </c>
      <c r="H176" s="155" t="s">
        <v>11405</v>
      </c>
      <c r="I176" s="155" t="s">
        <v>11378</v>
      </c>
      <c r="J176" s="155" t="str">
        <f>IF(OR(SPELL_MATERIAL_COMPONENTS[[#This Row],[Sorcerer]]=1,SPELL_MATERIAL_COMPONENTS[[#This Row],[Wizard]]=1),"ARCANE","DIVINE")</f>
        <v>ARCANE</v>
      </c>
      <c r="K176" s="159">
        <v>0</v>
      </c>
      <c r="L176" s="159">
        <v>0</v>
      </c>
      <c r="M176" s="159">
        <v>1</v>
      </c>
      <c r="N176" s="159">
        <v>0</v>
      </c>
      <c r="O176" s="159">
        <v>0</v>
      </c>
      <c r="P176" s="159">
        <v>1</v>
      </c>
      <c r="Q176" s="159">
        <v>0</v>
      </c>
      <c r="R176" s="160">
        <v>1</v>
      </c>
    </row>
    <row r="177" spans="1:18" ht="42.75">
      <c r="A177" s="154" t="s">
        <v>7124</v>
      </c>
      <c r="B177" s="155" t="s">
        <v>11388</v>
      </c>
      <c r="C177" s="155" t="s">
        <v>11723</v>
      </c>
      <c r="D177" s="155" t="s">
        <v>462</v>
      </c>
      <c r="E177" s="155" t="s">
        <v>11396</v>
      </c>
      <c r="F177" s="155">
        <v>21</v>
      </c>
      <c r="G177" s="155">
        <v>2</v>
      </c>
      <c r="H177" s="155" t="s">
        <v>11569</v>
      </c>
      <c r="I177" s="155" t="s">
        <v>11378</v>
      </c>
      <c r="J177" s="155" t="str">
        <f>IF(OR(SPELL_MATERIAL_COMPONENTS[[#This Row],[Sorcerer]]=1,SPELL_MATERIAL_COMPONENTS[[#This Row],[Wizard]]=1),"ARCANE","DIVINE")</f>
        <v>ARCANE</v>
      </c>
      <c r="K177" s="159">
        <v>0</v>
      </c>
      <c r="L177" s="159">
        <v>0</v>
      </c>
      <c r="M177" s="159">
        <v>1</v>
      </c>
      <c r="N177" s="159">
        <v>0</v>
      </c>
      <c r="O177" s="159">
        <v>0</v>
      </c>
      <c r="P177" s="159">
        <v>1</v>
      </c>
      <c r="Q177" s="159">
        <v>0</v>
      </c>
      <c r="R177" s="160">
        <v>1</v>
      </c>
    </row>
    <row r="178" spans="1:18" ht="14.25">
      <c r="A178" s="154" t="s">
        <v>11713</v>
      </c>
      <c r="B178" s="161" t="s">
        <v>11466</v>
      </c>
      <c r="C178" s="155" t="s">
        <v>11722</v>
      </c>
      <c r="D178" s="155" t="s">
        <v>11386</v>
      </c>
      <c r="E178" s="155" t="s">
        <v>11380</v>
      </c>
      <c r="F178" s="155">
        <v>223</v>
      </c>
      <c r="G178" s="155">
        <v>5</v>
      </c>
      <c r="H178" s="155"/>
      <c r="I178" s="155" t="s">
        <v>11437</v>
      </c>
      <c r="J178" s="155" t="str">
        <f>IF(OR(SPELL_MATERIAL_COMPONENTS[[#This Row],[Sorcerer]]=1,SPELL_MATERIAL_COMPONENTS[[#This Row],[Wizard]]=1),"ARCANE","DIVINE")</f>
        <v>ARCANE</v>
      </c>
      <c r="K178" s="159">
        <v>1</v>
      </c>
      <c r="L178" s="159">
        <v>0</v>
      </c>
      <c r="M178" s="159">
        <v>0</v>
      </c>
      <c r="N178" s="159">
        <v>0</v>
      </c>
      <c r="O178" s="159">
        <v>0</v>
      </c>
      <c r="P178" s="159">
        <v>0</v>
      </c>
      <c r="Q178" s="159">
        <v>0</v>
      </c>
      <c r="R178" s="160">
        <v>1</v>
      </c>
    </row>
    <row r="179" spans="1:18" ht="28.5">
      <c r="A179" s="154" t="s">
        <v>11713</v>
      </c>
      <c r="B179" s="161" t="s">
        <v>11466</v>
      </c>
      <c r="C179" s="155" t="s">
        <v>11721</v>
      </c>
      <c r="D179" s="155" t="s">
        <v>11386</v>
      </c>
      <c r="E179" s="155" t="s">
        <v>11380</v>
      </c>
      <c r="F179" s="155">
        <v>225</v>
      </c>
      <c r="G179" s="155">
        <v>5</v>
      </c>
      <c r="H179" s="155"/>
      <c r="I179" s="155" t="s">
        <v>11437</v>
      </c>
      <c r="J179" s="155" t="str">
        <f>IF(OR(SPELL_MATERIAL_COMPONENTS[[#This Row],[Sorcerer]]=1,SPELL_MATERIAL_COMPONENTS[[#This Row],[Wizard]]=1),"ARCANE","DIVINE")</f>
        <v>ARCANE</v>
      </c>
      <c r="K179" s="159">
        <v>1</v>
      </c>
      <c r="L179" s="159">
        <v>0</v>
      </c>
      <c r="M179" s="159">
        <v>0</v>
      </c>
      <c r="N179" s="159">
        <v>0</v>
      </c>
      <c r="O179" s="159">
        <v>0</v>
      </c>
      <c r="P179" s="159">
        <v>0</v>
      </c>
      <c r="Q179" s="159">
        <v>0</v>
      </c>
      <c r="R179" s="160">
        <v>1</v>
      </c>
    </row>
    <row r="180" spans="1:18" ht="14.25">
      <c r="A180" s="154" t="s">
        <v>11713</v>
      </c>
      <c r="B180" s="161" t="s">
        <v>11720</v>
      </c>
      <c r="C180" s="155" t="s">
        <v>11719</v>
      </c>
      <c r="D180" s="155" t="s">
        <v>11386</v>
      </c>
      <c r="E180" s="155" t="s">
        <v>11380</v>
      </c>
      <c r="F180" s="155">
        <v>228</v>
      </c>
      <c r="G180" s="155">
        <v>8</v>
      </c>
      <c r="H180" s="155"/>
      <c r="I180" s="155" t="s">
        <v>11407</v>
      </c>
      <c r="J180" s="155" t="str">
        <f>IF(OR(SPELL_MATERIAL_COMPONENTS[[#This Row],[Sorcerer]]=1,SPELL_MATERIAL_COMPONENTS[[#This Row],[Wizard]]=1),"ARCANE","DIVINE")</f>
        <v>ARCANE</v>
      </c>
      <c r="K180" s="159">
        <v>0</v>
      </c>
      <c r="L180" s="159">
        <v>0</v>
      </c>
      <c r="M180" s="159">
        <v>0</v>
      </c>
      <c r="N180" s="159">
        <v>0</v>
      </c>
      <c r="O180" s="159">
        <v>0</v>
      </c>
      <c r="P180" s="159">
        <v>0</v>
      </c>
      <c r="Q180" s="159">
        <v>1</v>
      </c>
      <c r="R180" s="160">
        <v>1</v>
      </c>
    </row>
    <row r="181" spans="1:18" ht="14.25">
      <c r="A181" s="154" t="s">
        <v>11713</v>
      </c>
      <c r="B181" s="161" t="s">
        <v>11580</v>
      </c>
      <c r="C181" s="155" t="s">
        <v>11437</v>
      </c>
      <c r="D181" s="155" t="s">
        <v>11386</v>
      </c>
      <c r="E181" s="155" t="s">
        <v>11380</v>
      </c>
      <c r="F181" s="155">
        <v>234</v>
      </c>
      <c r="G181" s="155">
        <v>4</v>
      </c>
      <c r="H181" s="155"/>
      <c r="I181" s="155" t="s">
        <v>11399</v>
      </c>
      <c r="J181" s="155" t="str">
        <f>IF(OR(SPELL_MATERIAL_COMPONENTS[[#This Row],[Sorcerer]]=1,SPELL_MATERIAL_COMPONENTS[[#This Row],[Wizard]]=1),"ARCANE","DIVINE")</f>
        <v>ARCANE</v>
      </c>
      <c r="K181" s="159">
        <v>0</v>
      </c>
      <c r="L181" s="159">
        <v>0</v>
      </c>
      <c r="M181" s="159">
        <v>0</v>
      </c>
      <c r="N181" s="159">
        <v>0</v>
      </c>
      <c r="O181" s="159">
        <v>0</v>
      </c>
      <c r="P181" s="159">
        <v>0</v>
      </c>
      <c r="Q181" s="159">
        <v>1</v>
      </c>
      <c r="R181" s="160">
        <v>1</v>
      </c>
    </row>
    <row r="182" spans="1:18" ht="14.25">
      <c r="A182" s="154" t="s">
        <v>11713</v>
      </c>
      <c r="B182" s="161" t="s">
        <v>11717</v>
      </c>
      <c r="C182" s="155" t="s">
        <v>11560</v>
      </c>
      <c r="D182" s="155" t="s">
        <v>11386</v>
      </c>
      <c r="E182" s="155" t="s">
        <v>11380</v>
      </c>
      <c r="F182" s="155">
        <v>243</v>
      </c>
      <c r="G182" s="155">
        <v>6</v>
      </c>
      <c r="H182" s="155"/>
      <c r="I182" s="155" t="s">
        <v>11399</v>
      </c>
      <c r="J182" s="155" t="str">
        <f>IF(OR(SPELL_MATERIAL_COMPONENTS[[#This Row],[Sorcerer]]=1,SPELL_MATERIAL_COMPONENTS[[#This Row],[Wizard]]=1),"ARCANE","DIVINE")</f>
        <v>ARCANE</v>
      </c>
      <c r="K182" s="159">
        <v>0</v>
      </c>
      <c r="L182" s="159">
        <v>0</v>
      </c>
      <c r="M182" s="159">
        <v>1</v>
      </c>
      <c r="N182" s="159">
        <v>0</v>
      </c>
      <c r="O182" s="159">
        <v>0</v>
      </c>
      <c r="P182" s="159">
        <v>1</v>
      </c>
      <c r="Q182" s="159">
        <v>1</v>
      </c>
      <c r="R182" s="160">
        <v>1</v>
      </c>
    </row>
    <row r="183" spans="1:18" ht="14.25">
      <c r="A183" s="154" t="s">
        <v>11713</v>
      </c>
      <c r="B183" s="161" t="s">
        <v>11716</v>
      </c>
      <c r="C183" s="155" t="s">
        <v>11718</v>
      </c>
      <c r="D183" s="155" t="s">
        <v>11386</v>
      </c>
      <c r="E183" s="155" t="s">
        <v>11380</v>
      </c>
      <c r="F183" s="155">
        <v>245</v>
      </c>
      <c r="G183" s="155">
        <v>3</v>
      </c>
      <c r="H183" s="155"/>
      <c r="I183" s="155" t="s">
        <v>11399</v>
      </c>
      <c r="J183" s="155" t="str">
        <f>IF(OR(SPELL_MATERIAL_COMPONENTS[[#This Row],[Sorcerer]]=1,SPELL_MATERIAL_COMPONENTS[[#This Row],[Wizard]]=1),"ARCANE","DIVINE")</f>
        <v>ARCANE</v>
      </c>
      <c r="K183" s="159">
        <v>0</v>
      </c>
      <c r="L183" s="159">
        <v>1</v>
      </c>
      <c r="M183" s="159">
        <v>1</v>
      </c>
      <c r="N183" s="159">
        <v>0</v>
      </c>
      <c r="O183" s="159">
        <v>0</v>
      </c>
      <c r="P183" s="159">
        <v>1</v>
      </c>
      <c r="Q183" s="159">
        <v>0</v>
      </c>
      <c r="R183" s="160">
        <v>0</v>
      </c>
    </row>
    <row r="184" spans="1:18" ht="14.25">
      <c r="A184" s="154" t="s">
        <v>11713</v>
      </c>
      <c r="B184" s="161" t="s">
        <v>11717</v>
      </c>
      <c r="C184" s="155" t="s">
        <v>11422</v>
      </c>
      <c r="D184" s="155" t="s">
        <v>11386</v>
      </c>
      <c r="E184" s="155" t="s">
        <v>11380</v>
      </c>
      <c r="F184" s="155">
        <v>248</v>
      </c>
      <c r="G184" s="155">
        <v>6</v>
      </c>
      <c r="H184" s="155"/>
      <c r="I184" s="155" t="s">
        <v>11399</v>
      </c>
      <c r="J184" s="155" t="str">
        <f>IF(OR(SPELL_MATERIAL_COMPONENTS[[#This Row],[Sorcerer]]=1,SPELL_MATERIAL_COMPONENTS[[#This Row],[Wizard]]=1),"ARCANE","DIVINE")</f>
        <v>ARCANE</v>
      </c>
      <c r="K184" s="159">
        <v>0</v>
      </c>
      <c r="L184" s="159">
        <v>1</v>
      </c>
      <c r="M184" s="159">
        <v>1</v>
      </c>
      <c r="N184" s="159">
        <v>0</v>
      </c>
      <c r="O184" s="159">
        <v>0</v>
      </c>
      <c r="P184" s="159">
        <v>1</v>
      </c>
      <c r="Q184" s="159">
        <v>0</v>
      </c>
      <c r="R184" s="160">
        <v>0</v>
      </c>
    </row>
    <row r="185" spans="1:18" ht="14.25">
      <c r="A185" s="154" t="s">
        <v>11713</v>
      </c>
      <c r="B185" s="161" t="s">
        <v>11716</v>
      </c>
      <c r="C185" s="155" t="s">
        <v>11715</v>
      </c>
      <c r="D185" s="155" t="s">
        <v>11386</v>
      </c>
      <c r="E185" s="155" t="s">
        <v>11380</v>
      </c>
      <c r="F185" s="155">
        <v>252</v>
      </c>
      <c r="G185" s="155">
        <v>3</v>
      </c>
      <c r="H185" s="155"/>
      <c r="I185" s="155" t="s">
        <v>11399</v>
      </c>
      <c r="J185" s="155" t="str">
        <f>IF(OR(SPELL_MATERIAL_COMPONENTS[[#This Row],[Sorcerer]]=1,SPELL_MATERIAL_COMPONENTS[[#This Row],[Wizard]]=1),"ARCANE","DIVINE")</f>
        <v>ARCANE</v>
      </c>
      <c r="K185" s="159">
        <v>0</v>
      </c>
      <c r="L185" s="159">
        <v>1</v>
      </c>
      <c r="M185" s="159">
        <v>1</v>
      </c>
      <c r="N185" s="159">
        <v>0</v>
      </c>
      <c r="O185" s="159">
        <v>0</v>
      </c>
      <c r="P185" s="159">
        <v>1</v>
      </c>
      <c r="Q185" s="159">
        <v>0</v>
      </c>
      <c r="R185" s="160">
        <v>0</v>
      </c>
    </row>
    <row r="186" spans="1:18" ht="14.25">
      <c r="A186" s="154" t="s">
        <v>11713</v>
      </c>
      <c r="B186" s="155" t="s">
        <v>11594</v>
      </c>
      <c r="C186" s="155" t="s">
        <v>11714</v>
      </c>
      <c r="D186" s="155" t="s">
        <v>11386</v>
      </c>
      <c r="E186" s="155" t="s">
        <v>11380</v>
      </c>
      <c r="F186" s="155">
        <v>254</v>
      </c>
      <c r="G186" s="155">
        <v>5</v>
      </c>
      <c r="H186" s="155"/>
      <c r="I186" s="155" t="s">
        <v>11542</v>
      </c>
      <c r="J186" s="155" t="str">
        <f>IF(OR(SPELL_MATERIAL_COMPONENTS[[#This Row],[Sorcerer]]=1,SPELL_MATERIAL_COMPONENTS[[#This Row],[Wizard]]=1),"ARCANE","DIVINE")</f>
        <v>ARCANE</v>
      </c>
      <c r="K186" s="159">
        <v>1</v>
      </c>
      <c r="L186" s="159">
        <v>0</v>
      </c>
      <c r="M186" s="159">
        <v>0</v>
      </c>
      <c r="N186" s="159">
        <v>0</v>
      </c>
      <c r="O186" s="159">
        <v>0</v>
      </c>
      <c r="P186" s="159">
        <v>1</v>
      </c>
      <c r="Q186" s="159">
        <v>1</v>
      </c>
      <c r="R186" s="160">
        <v>1</v>
      </c>
    </row>
    <row r="187" spans="1:18" ht="14.25">
      <c r="A187" s="154" t="s">
        <v>11713</v>
      </c>
      <c r="B187" s="161" t="s">
        <v>11420</v>
      </c>
      <c r="C187" s="155" t="s">
        <v>11712</v>
      </c>
      <c r="D187" s="155" t="s">
        <v>11386</v>
      </c>
      <c r="E187" s="155" t="s">
        <v>11380</v>
      </c>
      <c r="F187" s="155">
        <v>277</v>
      </c>
      <c r="G187" s="155">
        <v>3</v>
      </c>
      <c r="H187" s="155"/>
      <c r="I187" s="155" t="s">
        <v>11407</v>
      </c>
      <c r="J187" s="155" t="str">
        <f>IF(OR(SPELL_MATERIAL_COMPONENTS[[#This Row],[Sorcerer]]=1,SPELL_MATERIAL_COMPONENTS[[#This Row],[Wizard]]=1),"ARCANE","DIVINE")</f>
        <v>ARCANE</v>
      </c>
      <c r="K187" s="159">
        <v>0</v>
      </c>
      <c r="L187" s="159">
        <v>0</v>
      </c>
      <c r="M187" s="159">
        <v>0</v>
      </c>
      <c r="N187" s="159">
        <v>0</v>
      </c>
      <c r="O187" s="159">
        <v>0</v>
      </c>
      <c r="P187" s="159">
        <v>0</v>
      </c>
      <c r="Q187" s="159">
        <v>0</v>
      </c>
      <c r="R187" s="160">
        <v>1</v>
      </c>
    </row>
    <row r="188" spans="1:18" ht="14.25">
      <c r="A188" s="154" t="s">
        <v>4447</v>
      </c>
      <c r="B188" s="161" t="s">
        <v>4273</v>
      </c>
      <c r="C188" s="155" t="s">
        <v>11552</v>
      </c>
      <c r="D188" s="155" t="s">
        <v>462</v>
      </c>
      <c r="E188" s="155" t="s">
        <v>11380</v>
      </c>
      <c r="F188" s="155">
        <v>236</v>
      </c>
      <c r="G188" s="155">
        <v>5</v>
      </c>
      <c r="H188" s="155"/>
      <c r="I188" s="155" t="s">
        <v>11390</v>
      </c>
      <c r="J188" s="155" t="str">
        <f>IF(OR(SPELL_MATERIAL_COMPONENTS[[#This Row],[Sorcerer]]=1,SPELL_MATERIAL_COMPONENTS[[#This Row],[Wizard]]=1),"ARCANE","DIVINE")</f>
        <v>ARCANE</v>
      </c>
      <c r="K188" s="159">
        <v>0</v>
      </c>
      <c r="L188" s="159">
        <v>0</v>
      </c>
      <c r="M188" s="159">
        <v>1</v>
      </c>
      <c r="N188" s="159">
        <v>0</v>
      </c>
      <c r="O188" s="159">
        <v>1</v>
      </c>
      <c r="P188" s="159">
        <v>1</v>
      </c>
      <c r="Q188" s="159">
        <v>0</v>
      </c>
      <c r="R188" s="160">
        <v>1</v>
      </c>
    </row>
    <row r="189" spans="1:18" ht="14.25">
      <c r="A189" s="154" t="s">
        <v>11709</v>
      </c>
      <c r="B189" s="161" t="s">
        <v>11589</v>
      </c>
      <c r="C189" s="155" t="s">
        <v>11711</v>
      </c>
      <c r="D189" s="155" t="s">
        <v>462</v>
      </c>
      <c r="E189" s="155" t="s">
        <v>11380</v>
      </c>
      <c r="F189" s="155">
        <v>250</v>
      </c>
      <c r="G189" s="155">
        <v>2</v>
      </c>
      <c r="H189" s="155"/>
      <c r="I189" s="155" t="s">
        <v>11437</v>
      </c>
      <c r="J189" s="155" t="str">
        <f>IF(OR(SPELL_MATERIAL_COMPONENTS[[#This Row],[Sorcerer]]=1,SPELL_MATERIAL_COMPONENTS[[#This Row],[Wizard]]=1),"ARCANE","DIVINE")</f>
        <v>ARCANE</v>
      </c>
      <c r="K189" s="159">
        <v>1</v>
      </c>
      <c r="L189" s="159">
        <v>1</v>
      </c>
      <c r="M189" s="159">
        <v>0</v>
      </c>
      <c r="N189" s="159">
        <v>0</v>
      </c>
      <c r="O189" s="159">
        <v>0</v>
      </c>
      <c r="P189" s="159">
        <v>0</v>
      </c>
      <c r="Q189" s="159">
        <v>0</v>
      </c>
      <c r="R189" s="160">
        <v>1</v>
      </c>
    </row>
    <row r="190" spans="1:18" ht="14.25">
      <c r="A190" s="154" t="s">
        <v>11709</v>
      </c>
      <c r="B190" s="161" t="s">
        <v>11589</v>
      </c>
      <c r="C190" s="155" t="s">
        <v>11710</v>
      </c>
      <c r="D190" s="155" t="s">
        <v>462</v>
      </c>
      <c r="E190" s="155" t="s">
        <v>11380</v>
      </c>
      <c r="F190" s="155">
        <v>251</v>
      </c>
      <c r="G190" s="155">
        <v>5</v>
      </c>
      <c r="H190" s="155"/>
      <c r="I190" s="155" t="s">
        <v>11399</v>
      </c>
      <c r="J190" s="155" t="str">
        <f>IF(OR(SPELL_MATERIAL_COMPONENTS[[#This Row],[Sorcerer]]=1,SPELL_MATERIAL_COMPONENTS[[#This Row],[Wizard]]=1),"ARCANE","DIVINE")</f>
        <v>ARCANE</v>
      </c>
      <c r="K190" s="159">
        <v>0</v>
      </c>
      <c r="L190" s="159">
        <v>0</v>
      </c>
      <c r="M190" s="159">
        <v>0</v>
      </c>
      <c r="N190" s="159">
        <v>0</v>
      </c>
      <c r="O190" s="159">
        <v>0</v>
      </c>
      <c r="P190" s="159">
        <v>0</v>
      </c>
      <c r="Q190" s="159">
        <v>0</v>
      </c>
      <c r="R190" s="160">
        <v>1</v>
      </c>
    </row>
    <row r="191" spans="1:18" ht="14.25">
      <c r="A191" s="154" t="s">
        <v>11709</v>
      </c>
      <c r="B191" s="161" t="s">
        <v>11589</v>
      </c>
      <c r="C191" s="155" t="s">
        <v>11708</v>
      </c>
      <c r="D191" s="155" t="s">
        <v>462</v>
      </c>
      <c r="E191" s="155" t="s">
        <v>11380</v>
      </c>
      <c r="F191" s="155">
        <v>251</v>
      </c>
      <c r="G191" s="155">
        <v>1</v>
      </c>
      <c r="H191" s="155"/>
      <c r="I191" s="155" t="s">
        <v>11399</v>
      </c>
      <c r="J191" s="155" t="str">
        <f>IF(OR(SPELL_MATERIAL_COMPONENTS[[#This Row],[Sorcerer]]=1,SPELL_MATERIAL_COMPONENTS[[#This Row],[Wizard]]=1),"ARCANE","DIVINE")</f>
        <v>ARCANE</v>
      </c>
      <c r="K191" s="159">
        <v>0</v>
      </c>
      <c r="L191" s="159">
        <v>0</v>
      </c>
      <c r="M191" s="159">
        <v>0</v>
      </c>
      <c r="N191" s="159">
        <v>0</v>
      </c>
      <c r="O191" s="159">
        <v>0</v>
      </c>
      <c r="P191" s="159">
        <v>0</v>
      </c>
      <c r="Q191" s="159">
        <v>0</v>
      </c>
      <c r="R191" s="160">
        <v>1</v>
      </c>
    </row>
    <row r="192" spans="1:18" ht="14.25">
      <c r="A192" s="154" t="s">
        <v>11707</v>
      </c>
      <c r="B192" s="161" t="s">
        <v>6547</v>
      </c>
      <c r="C192" s="155" t="s">
        <v>11503</v>
      </c>
      <c r="D192" s="155" t="s">
        <v>462</v>
      </c>
      <c r="E192" s="155" t="s">
        <v>11380</v>
      </c>
      <c r="F192" s="155">
        <v>263</v>
      </c>
      <c r="G192" s="155">
        <v>6</v>
      </c>
      <c r="H192" s="155"/>
      <c r="I192" s="155" t="s">
        <v>11378</v>
      </c>
      <c r="J192" s="155" t="str">
        <f>IF(OR(SPELL_MATERIAL_COMPONENTS[[#This Row],[Sorcerer]]=1,SPELL_MATERIAL_COMPONENTS[[#This Row],[Wizard]]=1),"ARCANE","DIVINE")</f>
        <v>ARCANE</v>
      </c>
      <c r="K192" s="159">
        <v>1</v>
      </c>
      <c r="L192" s="159">
        <v>0</v>
      </c>
      <c r="M192" s="159">
        <v>0</v>
      </c>
      <c r="N192" s="159">
        <v>0</v>
      </c>
      <c r="O192" s="159">
        <v>0</v>
      </c>
      <c r="P192" s="159">
        <v>0</v>
      </c>
      <c r="Q192" s="159">
        <v>0</v>
      </c>
      <c r="R192" s="160">
        <v>1</v>
      </c>
    </row>
    <row r="193" spans="1:18" ht="14.25">
      <c r="A193" s="154" t="s">
        <v>11704</v>
      </c>
      <c r="B193" s="161" t="s">
        <v>11589</v>
      </c>
      <c r="C193" s="155" t="s">
        <v>11706</v>
      </c>
      <c r="D193" s="155" t="s">
        <v>462</v>
      </c>
      <c r="E193" s="155" t="s">
        <v>11380</v>
      </c>
      <c r="F193" s="155">
        <v>213</v>
      </c>
      <c r="G193" s="155">
        <v>8</v>
      </c>
      <c r="H193" s="155"/>
      <c r="I193" s="155" t="s">
        <v>11390</v>
      </c>
      <c r="J193" s="155" t="str">
        <f>IF(OR(SPELL_MATERIAL_COMPONENTS[[#This Row],[Sorcerer]]=1,SPELL_MATERIAL_COMPONENTS[[#This Row],[Wizard]]=1),"ARCANE","DIVINE")</f>
        <v>ARCANE</v>
      </c>
      <c r="K193" s="159">
        <v>0</v>
      </c>
      <c r="L193" s="159">
        <v>0</v>
      </c>
      <c r="M193" s="159">
        <v>0</v>
      </c>
      <c r="N193" s="159">
        <v>0</v>
      </c>
      <c r="O193" s="159">
        <v>0</v>
      </c>
      <c r="P193" s="159">
        <v>1</v>
      </c>
      <c r="Q193" s="159">
        <v>0</v>
      </c>
      <c r="R193" s="160">
        <v>1</v>
      </c>
    </row>
    <row r="194" spans="1:18" ht="14.25">
      <c r="A194" s="154" t="s">
        <v>11704</v>
      </c>
      <c r="B194" s="161" t="s">
        <v>11589</v>
      </c>
      <c r="C194" s="155" t="s">
        <v>11705</v>
      </c>
      <c r="D194" s="155" t="s">
        <v>462</v>
      </c>
      <c r="E194" s="155" t="s">
        <v>11380</v>
      </c>
      <c r="F194" s="155">
        <v>237</v>
      </c>
      <c r="G194" s="155">
        <v>2</v>
      </c>
      <c r="H194" s="155"/>
      <c r="I194" s="155" t="s">
        <v>11390</v>
      </c>
      <c r="J194" s="155" t="str">
        <f>IF(OR(SPELL_MATERIAL_COMPONENTS[[#This Row],[Sorcerer]]=1,SPELL_MATERIAL_COMPONENTS[[#This Row],[Wizard]]=1),"ARCANE","DIVINE")</f>
        <v>ARCANE</v>
      </c>
      <c r="K194" s="159">
        <v>0</v>
      </c>
      <c r="L194" s="159">
        <v>0</v>
      </c>
      <c r="M194" s="159">
        <v>0</v>
      </c>
      <c r="N194" s="159">
        <v>0</v>
      </c>
      <c r="O194" s="159">
        <v>0</v>
      </c>
      <c r="P194" s="159">
        <v>1</v>
      </c>
      <c r="Q194" s="159">
        <v>0</v>
      </c>
      <c r="R194" s="160">
        <v>1</v>
      </c>
    </row>
    <row r="195" spans="1:18" ht="14.25">
      <c r="A195" s="154" t="s">
        <v>11704</v>
      </c>
      <c r="B195" s="161" t="s">
        <v>11589</v>
      </c>
      <c r="C195" s="155" t="s">
        <v>11452</v>
      </c>
      <c r="D195" s="155" t="s">
        <v>462</v>
      </c>
      <c r="E195" s="155" t="s">
        <v>11380</v>
      </c>
      <c r="F195" s="155">
        <v>242</v>
      </c>
      <c r="G195" s="155">
        <v>2</v>
      </c>
      <c r="H195" s="155"/>
      <c r="I195" s="155" t="s">
        <v>11378</v>
      </c>
      <c r="J195" s="155" t="str">
        <f>IF(OR(SPELL_MATERIAL_COMPONENTS[[#This Row],[Sorcerer]]=1,SPELL_MATERIAL_COMPONENTS[[#This Row],[Wizard]]=1),"ARCANE","DIVINE")</f>
        <v>ARCANE</v>
      </c>
      <c r="K195" s="159">
        <v>0</v>
      </c>
      <c r="L195" s="159">
        <v>0</v>
      </c>
      <c r="M195" s="159">
        <v>0</v>
      </c>
      <c r="N195" s="159">
        <v>0</v>
      </c>
      <c r="O195" s="159">
        <v>0</v>
      </c>
      <c r="P195" s="159">
        <v>1</v>
      </c>
      <c r="Q195" s="159">
        <v>0</v>
      </c>
      <c r="R195" s="160">
        <v>1</v>
      </c>
    </row>
    <row r="196" spans="1:18" ht="14.25">
      <c r="A196" s="154" t="s">
        <v>11704</v>
      </c>
      <c r="B196" s="161" t="s">
        <v>11589</v>
      </c>
      <c r="C196" s="155" t="s">
        <v>11672</v>
      </c>
      <c r="D196" s="155" t="s">
        <v>462</v>
      </c>
      <c r="E196" s="155" t="s">
        <v>11380</v>
      </c>
      <c r="F196" s="155">
        <v>272</v>
      </c>
      <c r="G196" s="155">
        <v>7</v>
      </c>
      <c r="H196" s="155"/>
      <c r="I196" s="155" t="s">
        <v>11378</v>
      </c>
      <c r="J196" s="155" t="str">
        <f>IF(OR(SPELL_MATERIAL_COMPONENTS[[#This Row],[Sorcerer]]=1,SPELL_MATERIAL_COMPONENTS[[#This Row],[Wizard]]=1),"ARCANE","DIVINE")</f>
        <v>ARCANE</v>
      </c>
      <c r="K196" s="159">
        <v>0</v>
      </c>
      <c r="L196" s="159">
        <v>0</v>
      </c>
      <c r="M196" s="159">
        <v>0</v>
      </c>
      <c r="N196" s="159">
        <v>0</v>
      </c>
      <c r="O196" s="159">
        <v>0</v>
      </c>
      <c r="P196" s="159">
        <v>1</v>
      </c>
      <c r="Q196" s="159">
        <v>0</v>
      </c>
      <c r="R196" s="160">
        <v>1</v>
      </c>
    </row>
    <row r="197" spans="1:18" ht="28.5">
      <c r="A197" s="154" t="s">
        <v>11703</v>
      </c>
      <c r="B197" s="155" t="s">
        <v>4273</v>
      </c>
      <c r="C197" s="155" t="s">
        <v>11514</v>
      </c>
      <c r="D197" s="155" t="s">
        <v>462</v>
      </c>
      <c r="E197" s="155" t="s">
        <v>11380</v>
      </c>
      <c r="F197" s="155">
        <v>261</v>
      </c>
      <c r="G197" s="155">
        <v>7</v>
      </c>
      <c r="H197" s="155"/>
      <c r="I197" s="155" t="s">
        <v>11437</v>
      </c>
      <c r="J197" s="155" t="str">
        <f>IF(OR(SPELL_MATERIAL_COMPONENTS[[#This Row],[Sorcerer]]=1,SPELL_MATERIAL_COMPONENTS[[#This Row],[Wizard]]=1),"ARCANE","DIVINE")</f>
        <v>DIVINE</v>
      </c>
      <c r="K197" s="159">
        <v>1</v>
      </c>
      <c r="L197" s="159">
        <v>0</v>
      </c>
      <c r="M197" s="159">
        <v>1</v>
      </c>
      <c r="N197" s="159">
        <v>0</v>
      </c>
      <c r="O197" s="159">
        <v>1</v>
      </c>
      <c r="P197" s="159">
        <v>0</v>
      </c>
      <c r="Q197" s="159">
        <v>0</v>
      </c>
      <c r="R197" s="160">
        <v>0</v>
      </c>
    </row>
    <row r="198" spans="1:18" ht="14.25">
      <c r="A198" s="154" t="s">
        <v>461</v>
      </c>
      <c r="B198" s="155" t="s">
        <v>6484</v>
      </c>
      <c r="C198" s="155" t="s">
        <v>11528</v>
      </c>
      <c r="D198" s="155" t="s">
        <v>11386</v>
      </c>
      <c r="E198" s="155" t="s">
        <v>11380</v>
      </c>
      <c r="F198" s="155">
        <v>215</v>
      </c>
      <c r="G198" s="155">
        <v>9</v>
      </c>
      <c r="H198" s="155"/>
      <c r="I198" s="155" t="s">
        <v>11437</v>
      </c>
      <c r="J198" s="155" t="str">
        <f>IF(OR(SPELL_MATERIAL_COMPONENTS[[#This Row],[Sorcerer]]=1,SPELL_MATERIAL_COMPONENTS[[#This Row],[Wizard]]=1),"ARCANE","DIVINE")</f>
        <v>ARCANE</v>
      </c>
      <c r="K198" s="159">
        <v>1</v>
      </c>
      <c r="L198" s="159">
        <v>1</v>
      </c>
      <c r="M198" s="159">
        <v>1</v>
      </c>
      <c r="N198" s="159">
        <v>1</v>
      </c>
      <c r="O198" s="159">
        <v>1</v>
      </c>
      <c r="P198" s="159">
        <v>0</v>
      </c>
      <c r="Q198" s="159">
        <v>0</v>
      </c>
      <c r="R198" s="160">
        <v>1</v>
      </c>
    </row>
    <row r="199" spans="1:18" ht="28.5">
      <c r="A199" s="154" t="s">
        <v>11702</v>
      </c>
      <c r="B199" s="155" t="s">
        <v>11489</v>
      </c>
      <c r="C199" s="155" t="s">
        <v>11701</v>
      </c>
      <c r="D199" s="155" t="s">
        <v>462</v>
      </c>
      <c r="E199" s="155" t="s">
        <v>11380</v>
      </c>
      <c r="F199" s="155">
        <v>274</v>
      </c>
      <c r="G199" s="155">
        <v>9</v>
      </c>
      <c r="H199" s="155" t="s">
        <v>11700</v>
      </c>
      <c r="I199" s="155" t="s">
        <v>11437</v>
      </c>
      <c r="J199" s="155" t="str">
        <f>IF(OR(SPELL_MATERIAL_COMPONENTS[[#This Row],[Sorcerer]]=1,SPELL_MATERIAL_COMPONENTS[[#This Row],[Wizard]]=1),"ARCANE","DIVINE")</f>
        <v>ARCANE</v>
      </c>
      <c r="K199" s="159">
        <v>1</v>
      </c>
      <c r="L199" s="159">
        <v>1</v>
      </c>
      <c r="M199" s="159">
        <v>1</v>
      </c>
      <c r="N199" s="159">
        <v>1</v>
      </c>
      <c r="O199" s="159">
        <v>1</v>
      </c>
      <c r="P199" s="159">
        <v>0</v>
      </c>
      <c r="Q199" s="159">
        <v>0</v>
      </c>
      <c r="R199" s="160">
        <v>1</v>
      </c>
    </row>
    <row r="200" spans="1:18" ht="14.25">
      <c r="A200" s="154" t="s">
        <v>11698</v>
      </c>
      <c r="B200" s="155" t="s">
        <v>4238</v>
      </c>
      <c r="C200" s="155" t="s">
        <v>11699</v>
      </c>
      <c r="D200" s="155" t="s">
        <v>11386</v>
      </c>
      <c r="E200" s="155" t="s">
        <v>11380</v>
      </c>
      <c r="F200" s="155">
        <v>257</v>
      </c>
      <c r="G200" s="155">
        <v>2</v>
      </c>
      <c r="H200" s="155"/>
      <c r="I200" s="155" t="s">
        <v>11390</v>
      </c>
      <c r="J200" s="155" t="str">
        <f>IF(OR(SPELL_MATERIAL_COMPONENTS[[#This Row],[Sorcerer]]=1,SPELL_MATERIAL_COMPONENTS[[#This Row],[Wizard]]=1),"ARCANE","DIVINE")</f>
        <v>ARCANE</v>
      </c>
      <c r="K200" s="159">
        <v>1</v>
      </c>
      <c r="L200" s="159">
        <v>0</v>
      </c>
      <c r="M200" s="159">
        <v>1</v>
      </c>
      <c r="N200" s="159">
        <v>0</v>
      </c>
      <c r="O200" s="159">
        <v>1</v>
      </c>
      <c r="P200" s="159">
        <v>0</v>
      </c>
      <c r="Q200" s="159">
        <v>0</v>
      </c>
      <c r="R200" s="160">
        <v>1</v>
      </c>
    </row>
    <row r="201" spans="1:18" ht="28.5">
      <c r="A201" s="154" t="s">
        <v>11698</v>
      </c>
      <c r="B201" s="155" t="s">
        <v>4160</v>
      </c>
      <c r="C201" s="155" t="s">
        <v>11697</v>
      </c>
      <c r="D201" s="155" t="s">
        <v>11454</v>
      </c>
      <c r="E201" s="155" t="s">
        <v>11380</v>
      </c>
      <c r="F201" s="155">
        <v>269</v>
      </c>
      <c r="G201" s="155">
        <v>6</v>
      </c>
      <c r="H201" s="155"/>
      <c r="I201" s="155" t="s">
        <v>11378</v>
      </c>
      <c r="J201" s="155" t="str">
        <f>IF(OR(SPELL_MATERIAL_COMPONENTS[[#This Row],[Sorcerer]]=1,SPELL_MATERIAL_COMPONENTS[[#This Row],[Wizard]]=1),"ARCANE","DIVINE")</f>
        <v>ARCANE</v>
      </c>
      <c r="K201" s="159">
        <v>0</v>
      </c>
      <c r="L201" s="159">
        <v>0</v>
      </c>
      <c r="M201" s="159">
        <v>0</v>
      </c>
      <c r="N201" s="159">
        <v>0</v>
      </c>
      <c r="O201" s="159">
        <v>0</v>
      </c>
      <c r="P201" s="159">
        <v>0</v>
      </c>
      <c r="Q201" s="159">
        <v>1</v>
      </c>
      <c r="R201" s="160">
        <v>1</v>
      </c>
    </row>
    <row r="202" spans="1:18" ht="14.25">
      <c r="A202" s="154" t="s">
        <v>11696</v>
      </c>
      <c r="B202" s="155" t="s">
        <v>6484</v>
      </c>
      <c r="C202" s="155" t="s">
        <v>11695</v>
      </c>
      <c r="D202" s="155" t="s">
        <v>11386</v>
      </c>
      <c r="E202" s="155" t="s">
        <v>11380</v>
      </c>
      <c r="F202" s="155">
        <v>265</v>
      </c>
      <c r="G202" s="155">
        <v>5</v>
      </c>
      <c r="H202" s="155"/>
      <c r="I202" s="155" t="s">
        <v>11378</v>
      </c>
      <c r="J202" s="155" t="str">
        <f>IF(OR(SPELL_MATERIAL_COMPONENTS[[#This Row],[Sorcerer]]=1,SPELL_MATERIAL_COMPONENTS[[#This Row],[Wizard]]=1),"ARCANE","DIVINE")</f>
        <v>ARCANE</v>
      </c>
      <c r="K202" s="159">
        <v>0</v>
      </c>
      <c r="L202" s="159">
        <v>0</v>
      </c>
      <c r="M202" s="159">
        <v>0</v>
      </c>
      <c r="N202" s="159">
        <v>0</v>
      </c>
      <c r="O202" s="159">
        <v>0</v>
      </c>
      <c r="P202" s="159">
        <v>0</v>
      </c>
      <c r="Q202" s="159">
        <v>1</v>
      </c>
      <c r="R202" s="160">
        <v>1</v>
      </c>
    </row>
    <row r="203" spans="1:18" ht="42.75">
      <c r="A203" s="154" t="s">
        <v>11694</v>
      </c>
      <c r="B203" s="155" t="s">
        <v>6484</v>
      </c>
      <c r="C203" s="155" t="s">
        <v>11665</v>
      </c>
      <c r="D203" s="155" t="s">
        <v>462</v>
      </c>
      <c r="E203" s="155" t="s">
        <v>11418</v>
      </c>
      <c r="F203" s="155">
        <v>152</v>
      </c>
      <c r="G203" s="155">
        <v>6</v>
      </c>
      <c r="H203" s="155" t="s">
        <v>11693</v>
      </c>
      <c r="I203" s="155" t="s">
        <v>11378</v>
      </c>
      <c r="J203" s="155" t="str">
        <f>IF(OR(SPELL_MATERIAL_COMPONENTS[[#This Row],[Sorcerer]]=1,SPELL_MATERIAL_COMPONENTS[[#This Row],[Wizard]]=1),"ARCANE","DIVINE")</f>
        <v>DIVINE</v>
      </c>
      <c r="K203" s="159">
        <v>0</v>
      </c>
      <c r="L203" s="159">
        <v>0</v>
      </c>
      <c r="M203" s="159">
        <v>1</v>
      </c>
      <c r="N203" s="159">
        <v>0</v>
      </c>
      <c r="O203" s="159">
        <v>0</v>
      </c>
      <c r="P203" s="159">
        <v>0</v>
      </c>
      <c r="Q203" s="159">
        <v>0</v>
      </c>
      <c r="R203" s="160">
        <v>0</v>
      </c>
    </row>
    <row r="204" spans="1:18" ht="14.25">
      <c r="A204" s="154" t="s">
        <v>11692</v>
      </c>
      <c r="B204" s="155" t="s">
        <v>11466</v>
      </c>
      <c r="C204" s="155" t="s">
        <v>11691</v>
      </c>
      <c r="D204" s="155" t="s">
        <v>462</v>
      </c>
      <c r="E204" s="155" t="s">
        <v>11380</v>
      </c>
      <c r="F204" s="155">
        <v>222</v>
      </c>
      <c r="G204" s="155">
        <v>3</v>
      </c>
      <c r="H204" s="155"/>
      <c r="I204" s="155" t="s">
        <v>11407</v>
      </c>
      <c r="J204" s="155" t="str">
        <f>IF(OR(SPELL_MATERIAL_COMPONENTS[[#This Row],[Sorcerer]]=1,SPELL_MATERIAL_COMPONENTS[[#This Row],[Wizard]]=1),"ARCANE","DIVINE")</f>
        <v>ARCANE</v>
      </c>
      <c r="K204" s="159">
        <v>0</v>
      </c>
      <c r="L204" s="159">
        <v>0</v>
      </c>
      <c r="M204" s="159">
        <v>0</v>
      </c>
      <c r="N204" s="159">
        <v>0</v>
      </c>
      <c r="O204" s="159">
        <v>0</v>
      </c>
      <c r="P204" s="159">
        <v>1</v>
      </c>
      <c r="Q204" s="159">
        <v>0</v>
      </c>
      <c r="R204" s="160">
        <v>1</v>
      </c>
    </row>
    <row r="205" spans="1:18" ht="28.5">
      <c r="A205" s="154" t="s">
        <v>11690</v>
      </c>
      <c r="B205" s="161" t="s">
        <v>11689</v>
      </c>
      <c r="C205" s="155" t="s">
        <v>11476</v>
      </c>
      <c r="D205" s="155" t="s">
        <v>11454</v>
      </c>
      <c r="E205" s="155" t="s">
        <v>11380</v>
      </c>
      <c r="F205" s="155">
        <v>254</v>
      </c>
      <c r="G205" s="155">
        <v>5</v>
      </c>
      <c r="H205" s="155"/>
      <c r="I205" s="155" t="s">
        <v>11407</v>
      </c>
      <c r="J205" s="155" t="str">
        <f>IF(OR(SPELL_MATERIAL_COMPONENTS[[#This Row],[Sorcerer]]=1,SPELL_MATERIAL_COMPONENTS[[#This Row],[Wizard]]=1),"ARCANE","DIVINE")</f>
        <v>ARCANE</v>
      </c>
      <c r="K205" s="159">
        <v>0</v>
      </c>
      <c r="L205" s="159">
        <v>1</v>
      </c>
      <c r="M205" s="159">
        <v>0</v>
      </c>
      <c r="N205" s="159">
        <v>1</v>
      </c>
      <c r="O205" s="159">
        <v>0</v>
      </c>
      <c r="P205" s="159">
        <v>0</v>
      </c>
      <c r="Q205" s="159">
        <v>1</v>
      </c>
      <c r="R205" s="160">
        <v>1</v>
      </c>
    </row>
    <row r="206" spans="1:18" ht="14.25">
      <c r="A206" s="154" t="s">
        <v>11688</v>
      </c>
      <c r="B206" s="155" t="s">
        <v>11388</v>
      </c>
      <c r="C206" s="155" t="s">
        <v>11422</v>
      </c>
      <c r="D206" s="155" t="s">
        <v>462</v>
      </c>
      <c r="E206" s="155" t="s">
        <v>11380</v>
      </c>
      <c r="F206" s="155">
        <v>248</v>
      </c>
      <c r="G206" s="155">
        <v>6</v>
      </c>
      <c r="H206" s="155"/>
      <c r="I206" s="155" t="s">
        <v>11407</v>
      </c>
      <c r="J206" s="155" t="str">
        <f>IF(OR(SPELL_MATERIAL_COMPONENTS[[#This Row],[Sorcerer]]=1,SPELL_MATERIAL_COMPONENTS[[#This Row],[Wizard]]=1),"ARCANE","DIVINE")</f>
        <v>ARCANE</v>
      </c>
      <c r="K206" s="159">
        <v>0</v>
      </c>
      <c r="L206" s="159">
        <v>1</v>
      </c>
      <c r="M206" s="159">
        <v>0</v>
      </c>
      <c r="N206" s="159">
        <v>1</v>
      </c>
      <c r="O206" s="159">
        <v>0</v>
      </c>
      <c r="P206" s="159">
        <v>0</v>
      </c>
      <c r="Q206" s="159">
        <v>1</v>
      </c>
      <c r="R206" s="160">
        <v>1</v>
      </c>
    </row>
    <row r="207" spans="1:18" ht="28.5">
      <c r="A207" s="154" t="s">
        <v>11687</v>
      </c>
      <c r="B207" s="161" t="s">
        <v>11686</v>
      </c>
      <c r="C207" s="155" t="s">
        <v>11624</v>
      </c>
      <c r="D207" s="155" t="s">
        <v>462</v>
      </c>
      <c r="E207" s="155" t="s">
        <v>11380</v>
      </c>
      <c r="F207" s="155">
        <v>262</v>
      </c>
      <c r="G207" s="155">
        <v>4</v>
      </c>
      <c r="H207" s="155"/>
      <c r="I207" s="155" t="s">
        <v>11442</v>
      </c>
      <c r="J207" s="155" t="str">
        <f>IF(OR(SPELL_MATERIAL_COMPONENTS[[#This Row],[Sorcerer]]=1,SPELL_MATERIAL_COMPONENTS[[#This Row],[Wizard]]=1),"ARCANE","DIVINE")</f>
        <v>ARCANE</v>
      </c>
      <c r="K207" s="159">
        <v>0</v>
      </c>
      <c r="L207" s="159">
        <v>0</v>
      </c>
      <c r="M207" s="159">
        <v>0</v>
      </c>
      <c r="N207" s="159">
        <v>0</v>
      </c>
      <c r="O207" s="159">
        <v>0</v>
      </c>
      <c r="P207" s="159">
        <v>0</v>
      </c>
      <c r="Q207" s="159">
        <v>0</v>
      </c>
      <c r="R207" s="160">
        <v>1</v>
      </c>
    </row>
    <row r="208" spans="1:18" ht="28.5">
      <c r="A208" s="154" t="s">
        <v>11685</v>
      </c>
      <c r="B208" s="161" t="s">
        <v>11625</v>
      </c>
      <c r="C208" s="155" t="s">
        <v>11684</v>
      </c>
      <c r="D208" s="155" t="s">
        <v>462</v>
      </c>
      <c r="E208" s="155" t="s">
        <v>11380</v>
      </c>
      <c r="F208" s="155">
        <v>255</v>
      </c>
      <c r="G208" s="155">
        <v>2</v>
      </c>
      <c r="H208" s="162" t="s">
        <v>11683</v>
      </c>
      <c r="I208" s="155" t="s">
        <v>11542</v>
      </c>
      <c r="J208" s="155" t="str">
        <f>IF(OR(SPELL_MATERIAL_COMPONENTS[[#This Row],[Sorcerer]]=1,SPELL_MATERIAL_COMPONENTS[[#This Row],[Wizard]]=1),"ARCANE","DIVINE")</f>
        <v>ARCANE</v>
      </c>
      <c r="K208" s="159">
        <v>1</v>
      </c>
      <c r="L208" s="163">
        <v>0</v>
      </c>
      <c r="M208" s="163">
        <v>0</v>
      </c>
      <c r="N208" s="163">
        <v>0</v>
      </c>
      <c r="O208" s="163">
        <v>0</v>
      </c>
      <c r="P208" s="163">
        <v>0</v>
      </c>
      <c r="Q208" s="163">
        <v>0</v>
      </c>
      <c r="R208" s="160">
        <v>1</v>
      </c>
    </row>
    <row r="209" spans="1:18" ht="42.75">
      <c r="A209" s="154" t="s">
        <v>11682</v>
      </c>
      <c r="B209" s="161" t="s">
        <v>11625</v>
      </c>
      <c r="C209" s="155" t="s">
        <v>11681</v>
      </c>
      <c r="D209" s="155" t="s">
        <v>462</v>
      </c>
      <c r="E209" s="155" t="s">
        <v>11380</v>
      </c>
      <c r="F209" s="155">
        <v>244</v>
      </c>
      <c r="G209" s="155">
        <v>4</v>
      </c>
      <c r="H209" s="155"/>
      <c r="I209" s="155" t="s">
        <v>11542</v>
      </c>
      <c r="J209" s="155" t="str">
        <f>IF(OR(SPELL_MATERIAL_COMPONENTS[[#This Row],[Sorcerer]]=1,SPELL_MATERIAL_COMPONENTS[[#This Row],[Wizard]]=1),"ARCANE","DIVINE")</f>
        <v>ARCANE</v>
      </c>
      <c r="K209" s="159">
        <v>1</v>
      </c>
      <c r="L209" s="159">
        <v>0</v>
      </c>
      <c r="M209" s="159">
        <v>0</v>
      </c>
      <c r="N209" s="159">
        <v>0</v>
      </c>
      <c r="O209" s="159">
        <v>0</v>
      </c>
      <c r="P209" s="159">
        <v>0</v>
      </c>
      <c r="Q209" s="159">
        <v>0</v>
      </c>
      <c r="R209" s="160">
        <v>1</v>
      </c>
    </row>
    <row r="210" spans="1:18" ht="28.5">
      <c r="A210" s="154" t="s">
        <v>11680</v>
      </c>
      <c r="B210" s="161" t="s">
        <v>11556</v>
      </c>
      <c r="C210" s="155" t="s">
        <v>11679</v>
      </c>
      <c r="D210" s="155" t="s">
        <v>462</v>
      </c>
      <c r="E210" s="155" t="s">
        <v>11380</v>
      </c>
      <c r="F210" s="155">
        <v>248</v>
      </c>
      <c r="G210" s="155">
        <v>2</v>
      </c>
      <c r="H210" s="162" t="s">
        <v>11678</v>
      </c>
      <c r="I210" s="155" t="s">
        <v>11542</v>
      </c>
      <c r="J210" s="155" t="str">
        <f>IF(OR(SPELL_MATERIAL_COMPONENTS[[#This Row],[Sorcerer]]=1,SPELL_MATERIAL_COMPONENTS[[#This Row],[Wizard]]=1),"ARCANE","DIVINE")</f>
        <v>ARCANE</v>
      </c>
      <c r="K210" s="159">
        <v>1</v>
      </c>
      <c r="L210" s="163">
        <v>0</v>
      </c>
      <c r="M210" s="163">
        <v>0</v>
      </c>
      <c r="N210" s="163">
        <v>0</v>
      </c>
      <c r="O210" s="163">
        <v>0</v>
      </c>
      <c r="P210" s="159">
        <v>1</v>
      </c>
      <c r="Q210" s="159">
        <v>1</v>
      </c>
      <c r="R210" s="160">
        <v>1</v>
      </c>
    </row>
    <row r="211" spans="1:18" ht="14.25">
      <c r="A211" s="154" t="s">
        <v>11677</v>
      </c>
      <c r="B211" s="161" t="s">
        <v>11556</v>
      </c>
      <c r="C211" s="155" t="s">
        <v>11676</v>
      </c>
      <c r="D211" s="155" t="s">
        <v>462</v>
      </c>
      <c r="E211" s="155" t="s">
        <v>11380</v>
      </c>
      <c r="F211" s="155">
        <v>250</v>
      </c>
      <c r="G211" s="155">
        <v>3</v>
      </c>
      <c r="H211" s="155"/>
      <c r="I211" s="155" t="s">
        <v>11390</v>
      </c>
      <c r="J211" s="155" t="str">
        <f>IF(OR(SPELL_MATERIAL_COMPONENTS[[#This Row],[Sorcerer]]=1,SPELL_MATERIAL_COMPONENTS[[#This Row],[Wizard]]=1),"ARCANE","DIVINE")</f>
        <v>ARCANE</v>
      </c>
      <c r="K211" s="159">
        <v>1</v>
      </c>
      <c r="L211" s="159">
        <v>0</v>
      </c>
      <c r="M211" s="159">
        <v>0</v>
      </c>
      <c r="N211" s="159">
        <v>0</v>
      </c>
      <c r="O211" s="159">
        <v>0</v>
      </c>
      <c r="P211" s="159">
        <v>1</v>
      </c>
      <c r="Q211" s="159">
        <v>0</v>
      </c>
      <c r="R211" s="160">
        <v>1</v>
      </c>
    </row>
    <row r="212" spans="1:18" ht="28.5">
      <c r="A212" s="154" t="s">
        <v>6941</v>
      </c>
      <c r="B212" s="161" t="s">
        <v>11675</v>
      </c>
      <c r="C212" s="155" t="s">
        <v>11409</v>
      </c>
      <c r="D212" s="155" t="s">
        <v>462</v>
      </c>
      <c r="E212" s="155" t="s">
        <v>11380</v>
      </c>
      <c r="F212" s="155">
        <v>243</v>
      </c>
      <c r="G212" s="155">
        <v>6</v>
      </c>
      <c r="H212" s="176" t="s">
        <v>11408</v>
      </c>
      <c r="I212" s="155" t="s">
        <v>11475</v>
      </c>
      <c r="J212" s="155" t="str">
        <f>IF(OR(SPELL_MATERIAL_COMPONENTS[[#This Row],[Sorcerer]]=1,SPELL_MATERIAL_COMPONENTS[[#This Row],[Wizard]]=1),"ARCANE","DIVINE")</f>
        <v>ARCANE</v>
      </c>
      <c r="K212" s="159">
        <v>1</v>
      </c>
      <c r="L212" s="159">
        <v>0</v>
      </c>
      <c r="M212" s="159">
        <v>0</v>
      </c>
      <c r="N212" s="159">
        <v>0</v>
      </c>
      <c r="O212" s="159">
        <v>0</v>
      </c>
      <c r="P212" s="159">
        <v>1</v>
      </c>
      <c r="Q212" s="159">
        <v>1</v>
      </c>
      <c r="R212" s="160">
        <v>1</v>
      </c>
    </row>
    <row r="213" spans="1:18" ht="14.25">
      <c r="A213" s="154" t="s">
        <v>6898</v>
      </c>
      <c r="B213" s="161" t="s">
        <v>4238</v>
      </c>
      <c r="C213" s="155" t="s">
        <v>11674</v>
      </c>
      <c r="D213" s="155" t="s">
        <v>462</v>
      </c>
      <c r="E213" s="155" t="s">
        <v>11380</v>
      </c>
      <c r="F213" s="155">
        <v>233</v>
      </c>
      <c r="G213" s="155">
        <v>6</v>
      </c>
      <c r="H213" s="155"/>
      <c r="I213" s="155" t="s">
        <v>11475</v>
      </c>
      <c r="J213" s="155" t="str">
        <f>IF(OR(SPELL_MATERIAL_COMPONENTS[[#This Row],[Sorcerer]]=1,SPELL_MATERIAL_COMPONENTS[[#This Row],[Wizard]]=1),"ARCANE","DIVINE")</f>
        <v>ARCANE</v>
      </c>
      <c r="K213" s="159">
        <v>1</v>
      </c>
      <c r="L213" s="159">
        <v>0</v>
      </c>
      <c r="M213" s="159">
        <v>0</v>
      </c>
      <c r="N213" s="159">
        <v>0</v>
      </c>
      <c r="O213" s="159">
        <v>0</v>
      </c>
      <c r="P213" s="159">
        <v>1</v>
      </c>
      <c r="Q213" s="159">
        <v>1</v>
      </c>
      <c r="R213" s="160">
        <v>1</v>
      </c>
    </row>
    <row r="214" spans="1:18" ht="14.25">
      <c r="A214" s="154" t="s">
        <v>6898</v>
      </c>
      <c r="B214" s="161" t="s">
        <v>4238</v>
      </c>
      <c r="C214" s="155" t="s">
        <v>11673</v>
      </c>
      <c r="D214" s="155" t="s">
        <v>462</v>
      </c>
      <c r="E214" s="155" t="s">
        <v>11380</v>
      </c>
      <c r="F214" s="155">
        <v>259</v>
      </c>
      <c r="G214" s="155">
        <v>0</v>
      </c>
      <c r="H214" s="155"/>
      <c r="I214" s="155" t="s">
        <v>11475</v>
      </c>
      <c r="J214" s="155" t="str">
        <f>IF(OR(SPELL_MATERIAL_COMPONENTS[[#This Row],[Sorcerer]]=1,SPELL_MATERIAL_COMPONENTS[[#This Row],[Wizard]]=1),"ARCANE","DIVINE")</f>
        <v>ARCANE</v>
      </c>
      <c r="K214" s="159">
        <v>1</v>
      </c>
      <c r="L214" s="159">
        <v>0</v>
      </c>
      <c r="M214" s="159">
        <v>1</v>
      </c>
      <c r="N214" s="159">
        <v>0</v>
      </c>
      <c r="O214" s="159">
        <v>0</v>
      </c>
      <c r="P214" s="159">
        <v>1</v>
      </c>
      <c r="Q214" s="159">
        <v>1</v>
      </c>
      <c r="R214" s="160">
        <v>1</v>
      </c>
    </row>
    <row r="215" spans="1:18" ht="14.25">
      <c r="A215" s="154" t="s">
        <v>6898</v>
      </c>
      <c r="B215" s="161" t="s">
        <v>4238</v>
      </c>
      <c r="C215" s="155" t="s">
        <v>11672</v>
      </c>
      <c r="D215" s="155" t="s">
        <v>462</v>
      </c>
      <c r="E215" s="155" t="s">
        <v>11380</v>
      </c>
      <c r="F215" s="155">
        <v>272</v>
      </c>
      <c r="G215" s="155">
        <v>7</v>
      </c>
      <c r="H215" s="155"/>
      <c r="I215" s="155" t="s">
        <v>11390</v>
      </c>
      <c r="J215" s="155" t="str">
        <f>IF(OR(SPELL_MATERIAL_COMPONENTS[[#This Row],[Sorcerer]]=1,SPELL_MATERIAL_COMPONENTS[[#This Row],[Wizard]]=1),"ARCANE","DIVINE")</f>
        <v>ARCANE</v>
      </c>
      <c r="K215" s="159">
        <v>0</v>
      </c>
      <c r="L215" s="159">
        <v>0</v>
      </c>
      <c r="M215" s="159">
        <v>0</v>
      </c>
      <c r="N215" s="159">
        <v>0</v>
      </c>
      <c r="O215" s="159">
        <v>0</v>
      </c>
      <c r="P215" s="159">
        <v>1</v>
      </c>
      <c r="Q215" s="159">
        <v>0</v>
      </c>
      <c r="R215" s="160">
        <v>1</v>
      </c>
    </row>
    <row r="216" spans="1:18" ht="28.5">
      <c r="A216" s="154" t="s">
        <v>11671</v>
      </c>
      <c r="B216" s="161" t="s">
        <v>4273</v>
      </c>
      <c r="C216" s="155" t="s">
        <v>11670</v>
      </c>
      <c r="D216" s="155" t="s">
        <v>462</v>
      </c>
      <c r="E216" s="155" t="s">
        <v>11380</v>
      </c>
      <c r="F216" s="155">
        <v>279</v>
      </c>
      <c r="G216" s="155">
        <v>6</v>
      </c>
      <c r="H216" s="162" t="s">
        <v>11669</v>
      </c>
      <c r="I216" s="155" t="s">
        <v>11378</v>
      </c>
      <c r="J216" s="155" t="str">
        <f>IF(OR(SPELL_MATERIAL_COMPONENTS[[#This Row],[Sorcerer]]=1,SPELL_MATERIAL_COMPONENTS[[#This Row],[Wizard]]=1),"ARCANE","DIVINE")</f>
        <v>ARCANE</v>
      </c>
      <c r="K216" s="163">
        <v>0</v>
      </c>
      <c r="L216" s="163">
        <v>0</v>
      </c>
      <c r="M216" s="163">
        <v>0</v>
      </c>
      <c r="N216" s="163">
        <v>0</v>
      </c>
      <c r="O216" s="163">
        <v>0</v>
      </c>
      <c r="P216" s="163">
        <v>0</v>
      </c>
      <c r="Q216" s="163">
        <v>0</v>
      </c>
      <c r="R216" s="160">
        <v>1</v>
      </c>
    </row>
    <row r="217" spans="1:18" ht="14.25">
      <c r="A217" s="154" t="s">
        <v>6645</v>
      </c>
      <c r="B217" s="161" t="s">
        <v>4917</v>
      </c>
      <c r="C217" s="155" t="s">
        <v>11668</v>
      </c>
      <c r="D217" s="155" t="s">
        <v>11386</v>
      </c>
      <c r="E217" s="155" t="s">
        <v>11380</v>
      </c>
      <c r="F217" s="155">
        <v>244</v>
      </c>
      <c r="G217" s="155">
        <v>0</v>
      </c>
      <c r="H217" s="177" t="s">
        <v>11667</v>
      </c>
      <c r="I217" s="177" t="s">
        <v>11378</v>
      </c>
      <c r="J217" s="177" t="str">
        <f>IF(OR(SPELL_MATERIAL_COMPONENTS[[#This Row],[Sorcerer]]=1,SPELL_MATERIAL_COMPONENTS[[#This Row],[Wizard]]=1),"ARCANE","DIVINE")</f>
        <v>ARCANE</v>
      </c>
      <c r="K217" s="178">
        <v>0</v>
      </c>
      <c r="L217" s="178">
        <v>0</v>
      </c>
      <c r="M217" s="178">
        <v>0</v>
      </c>
      <c r="N217" s="178">
        <v>0</v>
      </c>
      <c r="O217" s="178">
        <v>0</v>
      </c>
      <c r="P217" s="178">
        <v>0</v>
      </c>
      <c r="Q217" s="178">
        <v>0</v>
      </c>
      <c r="R217" s="160">
        <v>1</v>
      </c>
    </row>
    <row r="218" spans="1:18" ht="28.5">
      <c r="A218" s="154" t="s">
        <v>11666</v>
      </c>
      <c r="B218" s="161" t="s">
        <v>4917</v>
      </c>
      <c r="C218" s="155" t="s">
        <v>11665</v>
      </c>
      <c r="D218" s="155" t="s">
        <v>11386</v>
      </c>
      <c r="E218" s="155" t="s">
        <v>11418</v>
      </c>
      <c r="F218" s="155">
        <v>152</v>
      </c>
      <c r="G218" s="155">
        <v>6</v>
      </c>
      <c r="H218" s="155" t="s">
        <v>11664</v>
      </c>
      <c r="I218" s="155" t="s">
        <v>11378</v>
      </c>
      <c r="J218" s="155" t="str">
        <f>IF(OR(SPELL_MATERIAL_COMPONENTS[[#This Row],[Sorcerer]]=1,SPELL_MATERIAL_COMPONENTS[[#This Row],[Wizard]]=1),"ARCANE","DIVINE")</f>
        <v>ARCANE</v>
      </c>
      <c r="K218" s="159">
        <v>0</v>
      </c>
      <c r="L218" s="159">
        <v>0</v>
      </c>
      <c r="M218" s="159">
        <v>0</v>
      </c>
      <c r="N218" s="159">
        <v>0</v>
      </c>
      <c r="O218" s="159">
        <v>0</v>
      </c>
      <c r="P218" s="159">
        <v>1</v>
      </c>
      <c r="Q218" s="159">
        <v>0</v>
      </c>
      <c r="R218" s="160">
        <v>1</v>
      </c>
    </row>
    <row r="219" spans="1:18" ht="28.5">
      <c r="A219" s="154" t="s">
        <v>11663</v>
      </c>
      <c r="B219" s="155" t="s">
        <v>4160</v>
      </c>
      <c r="C219" s="155" t="s">
        <v>11662</v>
      </c>
      <c r="D219" s="155" t="s">
        <v>462</v>
      </c>
      <c r="E219" s="155" t="s">
        <v>11380</v>
      </c>
      <c r="F219" s="155">
        <v>215</v>
      </c>
      <c r="G219" s="155">
        <v>2</v>
      </c>
      <c r="H219" s="155" t="s">
        <v>11661</v>
      </c>
      <c r="I219" s="155" t="s">
        <v>11390</v>
      </c>
      <c r="J219" s="155" t="str">
        <f>IF(OR(SPELL_MATERIAL_COMPONENTS[[#This Row],[Sorcerer]]=1,SPELL_MATERIAL_COMPONENTS[[#This Row],[Wizard]]=1),"ARCANE","DIVINE")</f>
        <v>ARCANE</v>
      </c>
      <c r="K219" s="159">
        <v>1</v>
      </c>
      <c r="L219" s="159">
        <v>1</v>
      </c>
      <c r="M219" s="159">
        <v>1</v>
      </c>
      <c r="N219" s="159">
        <v>0</v>
      </c>
      <c r="O219" s="159">
        <v>0</v>
      </c>
      <c r="P219" s="159">
        <v>1</v>
      </c>
      <c r="Q219" s="159">
        <v>0</v>
      </c>
      <c r="R219" s="160">
        <v>1</v>
      </c>
    </row>
    <row r="220" spans="1:18" ht="14.25">
      <c r="A220" s="154" t="s">
        <v>11660</v>
      </c>
      <c r="B220" s="155" t="s">
        <v>11471</v>
      </c>
      <c r="C220" s="155" t="s">
        <v>11659</v>
      </c>
      <c r="D220" s="155" t="s">
        <v>462</v>
      </c>
      <c r="E220" s="155" t="s">
        <v>11418</v>
      </c>
      <c r="F220" s="155">
        <v>166</v>
      </c>
      <c r="G220" s="155">
        <v>5</v>
      </c>
      <c r="H220" s="155"/>
      <c r="I220" s="155" t="s">
        <v>11390</v>
      </c>
      <c r="J220" s="155" t="str">
        <f>IF(OR(SPELL_MATERIAL_COMPONENTS[[#This Row],[Sorcerer]]=1,SPELL_MATERIAL_COMPONENTS[[#This Row],[Wizard]]=1),"ARCANE","DIVINE")</f>
        <v>ARCANE</v>
      </c>
      <c r="K220" s="159">
        <v>1</v>
      </c>
      <c r="L220" s="159">
        <v>0</v>
      </c>
      <c r="M220" s="159">
        <v>0</v>
      </c>
      <c r="N220" s="159">
        <v>0</v>
      </c>
      <c r="O220" s="159">
        <v>0</v>
      </c>
      <c r="P220" s="159">
        <v>1</v>
      </c>
      <c r="Q220" s="159">
        <v>0</v>
      </c>
      <c r="R220" s="160">
        <v>1</v>
      </c>
    </row>
    <row r="221" spans="1:18" ht="14.25">
      <c r="A221" s="154" t="s">
        <v>6858</v>
      </c>
      <c r="B221" s="161" t="s">
        <v>11656</v>
      </c>
      <c r="C221" s="155" t="s">
        <v>11601</v>
      </c>
      <c r="D221" s="155" t="s">
        <v>462</v>
      </c>
      <c r="E221" s="155" t="s">
        <v>11418</v>
      </c>
      <c r="F221" s="155">
        <v>160</v>
      </c>
      <c r="G221" s="155">
        <v>8</v>
      </c>
      <c r="H221" s="155" t="s">
        <v>11658</v>
      </c>
      <c r="I221" s="155" t="s">
        <v>11399</v>
      </c>
      <c r="J221" s="155" t="str">
        <f>IF(OR(SPELL_MATERIAL_COMPONENTS[[#This Row],[Sorcerer]]=1,SPELL_MATERIAL_COMPONENTS[[#This Row],[Wizard]]=1),"ARCANE","DIVINE")</f>
        <v>ARCANE</v>
      </c>
      <c r="K221" s="159">
        <v>0</v>
      </c>
      <c r="L221" s="159">
        <v>0</v>
      </c>
      <c r="M221" s="159">
        <v>0</v>
      </c>
      <c r="N221" s="159">
        <v>0</v>
      </c>
      <c r="O221" s="159">
        <v>0</v>
      </c>
      <c r="P221" s="159">
        <v>0</v>
      </c>
      <c r="Q221" s="159">
        <v>0</v>
      </c>
      <c r="R221" s="160">
        <v>1</v>
      </c>
    </row>
    <row r="222" spans="1:18" ht="14.25">
      <c r="A222" s="154" t="s">
        <v>6858</v>
      </c>
      <c r="B222" s="161" t="s">
        <v>11656</v>
      </c>
      <c r="C222" s="155" t="s">
        <v>11608</v>
      </c>
      <c r="D222" s="155" t="s">
        <v>462</v>
      </c>
      <c r="E222" s="155" t="s">
        <v>11380</v>
      </c>
      <c r="F222" s="155">
        <v>280</v>
      </c>
      <c r="G222" s="155">
        <v>7</v>
      </c>
      <c r="H222" s="155"/>
      <c r="I222" s="155" t="s">
        <v>11542</v>
      </c>
      <c r="J222" s="155" t="str">
        <f>IF(OR(SPELL_MATERIAL_COMPONENTS[[#This Row],[Sorcerer]]=1,SPELL_MATERIAL_COMPONENTS[[#This Row],[Wizard]]=1),"ARCANE","DIVINE")</f>
        <v>ARCANE</v>
      </c>
      <c r="K222" s="159">
        <v>1</v>
      </c>
      <c r="L222" s="159">
        <v>0</v>
      </c>
      <c r="M222" s="159">
        <v>0</v>
      </c>
      <c r="N222" s="159">
        <v>0</v>
      </c>
      <c r="O222" s="159">
        <v>0</v>
      </c>
      <c r="P222" s="159">
        <v>1</v>
      </c>
      <c r="Q222" s="159">
        <v>1</v>
      </c>
      <c r="R222" s="160">
        <v>1</v>
      </c>
    </row>
    <row r="223" spans="1:18" ht="14.25">
      <c r="A223" s="154" t="s">
        <v>6858</v>
      </c>
      <c r="B223" s="161" t="s">
        <v>11656</v>
      </c>
      <c r="C223" s="155" t="s">
        <v>11657</v>
      </c>
      <c r="D223" s="155" t="s">
        <v>462</v>
      </c>
      <c r="E223" s="155" t="s">
        <v>11380</v>
      </c>
      <c r="F223" s="155">
        <v>282</v>
      </c>
      <c r="G223" s="155">
        <v>1</v>
      </c>
      <c r="H223" s="155"/>
      <c r="I223" s="155" t="s">
        <v>11378</v>
      </c>
      <c r="J223" s="155" t="str">
        <f>IF(OR(SPELL_MATERIAL_COMPONENTS[[#This Row],[Sorcerer]]=1,SPELL_MATERIAL_COMPONENTS[[#This Row],[Wizard]]=1),"ARCANE","DIVINE")</f>
        <v>DIVINE</v>
      </c>
      <c r="K223" s="159">
        <v>0</v>
      </c>
      <c r="L223" s="159">
        <v>0</v>
      </c>
      <c r="M223" s="159">
        <v>1</v>
      </c>
      <c r="N223" s="159">
        <v>0</v>
      </c>
      <c r="O223" s="159">
        <v>0</v>
      </c>
      <c r="P223" s="159">
        <v>0</v>
      </c>
      <c r="Q223" s="159">
        <v>0</v>
      </c>
      <c r="R223" s="160">
        <v>0</v>
      </c>
    </row>
    <row r="224" spans="1:18" ht="14.25">
      <c r="A224" s="154" t="s">
        <v>6858</v>
      </c>
      <c r="B224" s="161" t="s">
        <v>11656</v>
      </c>
      <c r="C224" s="155" t="s">
        <v>11387</v>
      </c>
      <c r="D224" s="155" t="s">
        <v>462</v>
      </c>
      <c r="E224" s="155" t="s">
        <v>11380</v>
      </c>
      <c r="F224" s="155">
        <v>266</v>
      </c>
      <c r="G224" s="155">
        <v>9</v>
      </c>
      <c r="H224" s="155"/>
      <c r="I224" s="155" t="s">
        <v>11378</v>
      </c>
      <c r="J224" s="155" t="str">
        <f>IF(OR(SPELL_MATERIAL_COMPONENTS[[#This Row],[Sorcerer]]=1,SPELL_MATERIAL_COMPONENTS[[#This Row],[Wizard]]=1),"ARCANE","DIVINE")</f>
        <v>DIVINE</v>
      </c>
      <c r="K224" s="159">
        <v>0</v>
      </c>
      <c r="L224" s="159">
        <v>0</v>
      </c>
      <c r="M224" s="159">
        <v>1</v>
      </c>
      <c r="N224" s="159">
        <v>0</v>
      </c>
      <c r="O224" s="159">
        <v>0</v>
      </c>
      <c r="P224" s="159">
        <v>0</v>
      </c>
      <c r="Q224" s="159">
        <v>0</v>
      </c>
      <c r="R224" s="160">
        <v>0</v>
      </c>
    </row>
    <row r="225" spans="1:18" ht="14.25">
      <c r="A225" s="154" t="s">
        <v>11655</v>
      </c>
      <c r="B225" s="155" t="s">
        <v>11388</v>
      </c>
      <c r="C225" s="155" t="s">
        <v>11654</v>
      </c>
      <c r="D225" s="155" t="s">
        <v>462</v>
      </c>
      <c r="E225" s="155" t="s">
        <v>11380</v>
      </c>
      <c r="F225" s="155">
        <v>275</v>
      </c>
      <c r="G225" s="155">
        <v>2</v>
      </c>
      <c r="H225" s="155"/>
      <c r="I225" s="155" t="s">
        <v>11399</v>
      </c>
      <c r="J225" s="155" t="str">
        <f>IF(OR(SPELL_MATERIAL_COMPONENTS[[#This Row],[Sorcerer]]=1,SPELL_MATERIAL_COMPONENTS[[#This Row],[Wizard]]=1),"ARCANE","DIVINE")</f>
        <v>ARCANE</v>
      </c>
      <c r="K225" s="159">
        <v>0</v>
      </c>
      <c r="L225" s="159">
        <v>0</v>
      </c>
      <c r="M225" s="159">
        <v>0</v>
      </c>
      <c r="N225" s="159">
        <v>0</v>
      </c>
      <c r="O225" s="159">
        <v>0</v>
      </c>
      <c r="P225" s="159">
        <v>0</v>
      </c>
      <c r="Q225" s="159">
        <v>0</v>
      </c>
      <c r="R225" s="160">
        <v>1</v>
      </c>
    </row>
    <row r="226" spans="1:18" ht="28.5">
      <c r="A226" s="154" t="s">
        <v>11653</v>
      </c>
      <c r="B226" s="155" t="s">
        <v>11388</v>
      </c>
      <c r="C226" s="155" t="s">
        <v>11652</v>
      </c>
      <c r="D226" s="155" t="s">
        <v>462</v>
      </c>
      <c r="E226" s="155" t="s">
        <v>11396</v>
      </c>
      <c r="F226" s="155">
        <v>19</v>
      </c>
      <c r="G226" s="155">
        <v>2</v>
      </c>
      <c r="H226" s="155" t="s">
        <v>11640</v>
      </c>
      <c r="I226" s="155" t="s">
        <v>11399</v>
      </c>
      <c r="J226" s="155" t="str">
        <f>IF(OR(SPELL_MATERIAL_COMPONENTS[[#This Row],[Sorcerer]]=1,SPELL_MATERIAL_COMPONENTS[[#This Row],[Wizard]]=1),"ARCANE","DIVINE")</f>
        <v>ARCANE</v>
      </c>
      <c r="K226" s="159">
        <v>0</v>
      </c>
      <c r="L226" s="159">
        <v>0</v>
      </c>
      <c r="M226" s="159">
        <v>0</v>
      </c>
      <c r="N226" s="159">
        <v>0</v>
      </c>
      <c r="O226" s="159">
        <v>0</v>
      </c>
      <c r="P226" s="159">
        <v>0</v>
      </c>
      <c r="Q226" s="159">
        <v>0</v>
      </c>
      <c r="R226" s="160">
        <v>1</v>
      </c>
    </row>
    <row r="227" spans="1:18" ht="42.75">
      <c r="A227" s="154" t="s">
        <v>11651</v>
      </c>
      <c r="B227" s="161" t="s">
        <v>11471</v>
      </c>
      <c r="C227" s="155" t="s">
        <v>11650</v>
      </c>
      <c r="D227" s="155" t="s">
        <v>11386</v>
      </c>
      <c r="E227" s="155" t="s">
        <v>11418</v>
      </c>
      <c r="F227" s="155">
        <v>154</v>
      </c>
      <c r="G227" s="155">
        <v>6</v>
      </c>
      <c r="H227" s="155" t="s">
        <v>11649</v>
      </c>
      <c r="I227" s="155" t="s">
        <v>11399</v>
      </c>
      <c r="J227" s="155" t="str">
        <f>IF(OR(SPELL_MATERIAL_COMPONENTS[[#This Row],[Sorcerer]]=1,SPELL_MATERIAL_COMPONENTS[[#This Row],[Wizard]]=1),"ARCANE","DIVINE")</f>
        <v>ARCANE</v>
      </c>
      <c r="K227" s="159">
        <v>0</v>
      </c>
      <c r="L227" s="159">
        <v>0</v>
      </c>
      <c r="M227" s="159">
        <v>0</v>
      </c>
      <c r="N227" s="159">
        <v>0</v>
      </c>
      <c r="O227" s="159">
        <v>0</v>
      </c>
      <c r="P227" s="159">
        <v>0</v>
      </c>
      <c r="Q227" s="159">
        <v>0</v>
      </c>
      <c r="R227" s="160">
        <v>1</v>
      </c>
    </row>
    <row r="228" spans="1:18" ht="14.25">
      <c r="A228" s="154" t="s">
        <v>11647</v>
      </c>
      <c r="B228" s="161" t="s">
        <v>11471</v>
      </c>
      <c r="C228" s="155" t="s">
        <v>11648</v>
      </c>
      <c r="D228" s="155" t="s">
        <v>462</v>
      </c>
      <c r="E228" s="155" t="s">
        <v>11380</v>
      </c>
      <c r="F228" s="155">
        <v>246</v>
      </c>
      <c r="G228" s="155">
        <v>1</v>
      </c>
      <c r="H228" s="155"/>
      <c r="I228" s="155" t="s">
        <v>11399</v>
      </c>
      <c r="J228" s="155" t="str">
        <f>IF(OR(SPELL_MATERIAL_COMPONENTS[[#This Row],[Sorcerer]]=1,SPELL_MATERIAL_COMPONENTS[[#This Row],[Wizard]]=1),"ARCANE","DIVINE")</f>
        <v>ARCANE</v>
      </c>
      <c r="K228" s="159">
        <v>1</v>
      </c>
      <c r="L228" s="159">
        <v>0</v>
      </c>
      <c r="M228" s="159">
        <v>1</v>
      </c>
      <c r="N228" s="159">
        <v>0</v>
      </c>
      <c r="O228" s="159">
        <v>0</v>
      </c>
      <c r="P228" s="159">
        <v>0</v>
      </c>
      <c r="Q228" s="159">
        <v>0</v>
      </c>
      <c r="R228" s="160">
        <v>1</v>
      </c>
    </row>
    <row r="229" spans="1:18" ht="14.25">
      <c r="A229" s="154" t="s">
        <v>11647</v>
      </c>
      <c r="B229" s="161" t="s">
        <v>11471</v>
      </c>
      <c r="C229" s="155" t="s">
        <v>11537</v>
      </c>
      <c r="D229" s="155" t="s">
        <v>462</v>
      </c>
      <c r="E229" s="155" t="s">
        <v>11380</v>
      </c>
      <c r="F229" s="155">
        <v>275</v>
      </c>
      <c r="G229" s="155">
        <v>0</v>
      </c>
      <c r="H229" s="155"/>
      <c r="I229" s="155" t="s">
        <v>11399</v>
      </c>
      <c r="J229" s="155" t="str">
        <f>IF(OR(SPELL_MATERIAL_COMPONENTS[[#This Row],[Sorcerer]]=1,SPELL_MATERIAL_COMPONENTS[[#This Row],[Wizard]]=1),"ARCANE","DIVINE")</f>
        <v>ARCANE</v>
      </c>
      <c r="K229" s="159">
        <v>1</v>
      </c>
      <c r="L229" s="159">
        <v>0</v>
      </c>
      <c r="M229" s="159">
        <v>1</v>
      </c>
      <c r="N229" s="159">
        <v>0</v>
      </c>
      <c r="O229" s="159">
        <v>0</v>
      </c>
      <c r="P229" s="159">
        <v>0</v>
      </c>
      <c r="Q229" s="159">
        <v>0</v>
      </c>
      <c r="R229" s="160">
        <v>1</v>
      </c>
    </row>
    <row r="230" spans="1:18" ht="42.75">
      <c r="A230" s="154" t="s">
        <v>11646</v>
      </c>
      <c r="B230" s="161" t="s">
        <v>11556</v>
      </c>
      <c r="C230" s="155" t="s">
        <v>11645</v>
      </c>
      <c r="D230" s="155" t="s">
        <v>11454</v>
      </c>
      <c r="E230" s="155" t="s">
        <v>11380</v>
      </c>
      <c r="F230" s="155">
        <v>277</v>
      </c>
      <c r="G230" s="155">
        <v>3</v>
      </c>
      <c r="H230" s="179" t="str">
        <f>HYPERLINK("https://en.wikipedia.org/wiki/Great_Molasses_Flood","Not really relevant, but isn't the Great Molasses Flood a strange event from history???")</f>
        <v>Not really relevant, but isn't the Great Molasses Flood a strange event from history???</v>
      </c>
      <c r="I230" s="155" t="s">
        <v>11399</v>
      </c>
      <c r="J230" s="155" t="str">
        <f>IF(OR(SPELL_MATERIAL_COMPONENTS[[#This Row],[Sorcerer]]=1,SPELL_MATERIAL_COMPONENTS[[#This Row],[Wizard]]=1),"ARCANE","DIVINE")</f>
        <v>ARCANE</v>
      </c>
      <c r="K230" s="159">
        <v>1</v>
      </c>
      <c r="L230" s="163">
        <v>0</v>
      </c>
      <c r="M230" s="163">
        <v>1</v>
      </c>
      <c r="N230" s="163">
        <v>0</v>
      </c>
      <c r="O230" s="163">
        <v>0</v>
      </c>
      <c r="P230" s="163">
        <v>0</v>
      </c>
      <c r="Q230" s="163">
        <v>0</v>
      </c>
      <c r="R230" s="160">
        <v>1</v>
      </c>
    </row>
    <row r="231" spans="1:18" ht="14.25">
      <c r="A231" s="154" t="s">
        <v>11644</v>
      </c>
      <c r="B231" s="161" t="s">
        <v>4260</v>
      </c>
      <c r="C231" s="155" t="s">
        <v>11643</v>
      </c>
      <c r="D231" s="155" t="s">
        <v>462</v>
      </c>
      <c r="E231" s="155" t="s">
        <v>11380</v>
      </c>
      <c r="F231" s="155">
        <v>261</v>
      </c>
      <c r="G231" s="155">
        <v>2</v>
      </c>
      <c r="H231" s="155"/>
      <c r="I231" s="155" t="s">
        <v>11407</v>
      </c>
      <c r="J231" s="155" t="str">
        <f>IF(OR(SPELL_MATERIAL_COMPONENTS[[#This Row],[Sorcerer]]=1,SPELL_MATERIAL_COMPONENTS[[#This Row],[Wizard]]=1),"ARCANE","DIVINE")</f>
        <v>ARCANE</v>
      </c>
      <c r="K231" s="159">
        <v>0</v>
      </c>
      <c r="L231" s="159">
        <v>0</v>
      </c>
      <c r="M231" s="159">
        <v>0</v>
      </c>
      <c r="N231" s="159">
        <v>0</v>
      </c>
      <c r="O231" s="159">
        <v>0</v>
      </c>
      <c r="P231" s="159">
        <v>0</v>
      </c>
      <c r="Q231" s="159">
        <v>0</v>
      </c>
      <c r="R231" s="160">
        <v>1</v>
      </c>
    </row>
    <row r="232" spans="1:18" ht="28.5">
      <c r="A232" s="154" t="s">
        <v>11642</v>
      </c>
      <c r="B232" s="155" t="s">
        <v>11388</v>
      </c>
      <c r="C232" s="155" t="s">
        <v>11641</v>
      </c>
      <c r="D232" s="155" t="s">
        <v>462</v>
      </c>
      <c r="E232" s="155" t="s">
        <v>11396</v>
      </c>
      <c r="F232" s="155">
        <v>19</v>
      </c>
      <c r="G232" s="155">
        <v>3</v>
      </c>
      <c r="H232" s="155" t="s">
        <v>11640</v>
      </c>
      <c r="I232" s="155" t="s">
        <v>11407</v>
      </c>
      <c r="J232" s="155" t="str">
        <f>IF(OR(SPELL_MATERIAL_COMPONENTS[[#This Row],[Sorcerer]]=1,SPELL_MATERIAL_COMPONENTS[[#This Row],[Wizard]]=1),"ARCANE","DIVINE")</f>
        <v>ARCANE</v>
      </c>
      <c r="K232" s="159">
        <v>0</v>
      </c>
      <c r="L232" s="159">
        <v>0</v>
      </c>
      <c r="M232" s="159">
        <v>0</v>
      </c>
      <c r="N232" s="159">
        <v>0</v>
      </c>
      <c r="O232" s="159">
        <v>0</v>
      </c>
      <c r="P232" s="159">
        <v>0</v>
      </c>
      <c r="Q232" s="159">
        <v>0</v>
      </c>
      <c r="R232" s="160">
        <v>1</v>
      </c>
    </row>
    <row r="233" spans="1:18" ht="14.25">
      <c r="A233" s="154" t="s">
        <v>11639</v>
      </c>
      <c r="B233" s="155" t="s">
        <v>11388</v>
      </c>
      <c r="C233" s="155" t="s">
        <v>11638</v>
      </c>
      <c r="D233" s="155" t="s">
        <v>462</v>
      </c>
      <c r="E233" s="155" t="s">
        <v>11380</v>
      </c>
      <c r="F233" s="155">
        <v>224</v>
      </c>
      <c r="G233" s="155">
        <v>4</v>
      </c>
      <c r="H233" s="162" t="s">
        <v>11637</v>
      </c>
      <c r="I233" s="155" t="s">
        <v>11407</v>
      </c>
      <c r="J233" s="155" t="str">
        <f>IF(OR(SPELL_MATERIAL_COMPONENTS[[#This Row],[Sorcerer]]=1,SPELL_MATERIAL_COMPONENTS[[#This Row],[Wizard]]=1),"ARCANE","DIVINE")</f>
        <v>ARCANE</v>
      </c>
      <c r="K233" s="163">
        <v>0</v>
      </c>
      <c r="L233" s="163">
        <v>0</v>
      </c>
      <c r="M233" s="163">
        <v>0</v>
      </c>
      <c r="N233" s="163">
        <v>0</v>
      </c>
      <c r="O233" s="163">
        <v>0</v>
      </c>
      <c r="P233" s="163">
        <v>0</v>
      </c>
      <c r="Q233" s="163">
        <v>0</v>
      </c>
      <c r="R233" s="160">
        <v>1</v>
      </c>
    </row>
    <row r="234" spans="1:18" ht="14.25">
      <c r="A234" s="154" t="s">
        <v>6997</v>
      </c>
      <c r="B234" s="155" t="s">
        <v>11388</v>
      </c>
      <c r="C234" s="155" t="s">
        <v>11636</v>
      </c>
      <c r="D234" s="155" t="s">
        <v>462</v>
      </c>
      <c r="E234" s="155" t="s">
        <v>11380</v>
      </c>
      <c r="F234" s="155">
        <v>217</v>
      </c>
      <c r="G234" s="155">
        <v>2</v>
      </c>
      <c r="H234" s="155"/>
      <c r="I234" s="155" t="s">
        <v>11407</v>
      </c>
      <c r="J234" s="155" t="str">
        <f>IF(OR(SPELL_MATERIAL_COMPONENTS[[#This Row],[Sorcerer]]=1,SPELL_MATERIAL_COMPONENTS[[#This Row],[Wizard]]=1),"ARCANE","DIVINE")</f>
        <v>ARCANE</v>
      </c>
      <c r="K234" s="159">
        <v>0</v>
      </c>
      <c r="L234" s="159">
        <v>0</v>
      </c>
      <c r="M234" s="159">
        <v>0</v>
      </c>
      <c r="N234" s="159">
        <v>0</v>
      </c>
      <c r="O234" s="159">
        <v>0</v>
      </c>
      <c r="P234" s="159">
        <v>0</v>
      </c>
      <c r="Q234" s="159">
        <v>0</v>
      </c>
      <c r="R234" s="160">
        <v>1</v>
      </c>
    </row>
    <row r="235" spans="1:18" ht="14.25">
      <c r="A235" s="154" t="s">
        <v>11635</v>
      </c>
      <c r="B235" s="155" t="s">
        <v>11388</v>
      </c>
      <c r="C235" s="155" t="s">
        <v>11634</v>
      </c>
      <c r="D235" s="155" t="s">
        <v>462</v>
      </c>
      <c r="E235" s="155" t="s">
        <v>11396</v>
      </c>
      <c r="F235" s="155">
        <v>16</v>
      </c>
      <c r="G235" s="155">
        <v>3</v>
      </c>
      <c r="H235" s="155" t="s">
        <v>11633</v>
      </c>
      <c r="I235" s="155" t="s">
        <v>11378</v>
      </c>
      <c r="J235" s="155" t="str">
        <f>IF(OR(SPELL_MATERIAL_COMPONENTS[[#This Row],[Sorcerer]]=1,SPELL_MATERIAL_COMPONENTS[[#This Row],[Wizard]]=1),"ARCANE","DIVINE")</f>
        <v>ARCANE</v>
      </c>
      <c r="K235" s="159">
        <v>1</v>
      </c>
      <c r="L235" s="159">
        <v>0</v>
      </c>
      <c r="M235" s="159">
        <v>0</v>
      </c>
      <c r="N235" s="159">
        <v>0</v>
      </c>
      <c r="O235" s="159">
        <v>0</v>
      </c>
      <c r="P235" s="159">
        <v>0</v>
      </c>
      <c r="Q235" s="159">
        <v>0</v>
      </c>
      <c r="R235" s="160">
        <v>1</v>
      </c>
    </row>
    <row r="236" spans="1:18" ht="14.25">
      <c r="A236" s="154" t="s">
        <v>11632</v>
      </c>
      <c r="B236" s="161" t="s">
        <v>11556</v>
      </c>
      <c r="C236" s="155" t="s">
        <v>11422</v>
      </c>
      <c r="D236" s="155" t="s">
        <v>462</v>
      </c>
      <c r="E236" s="155" t="s">
        <v>11380</v>
      </c>
      <c r="F236" s="155">
        <v>248</v>
      </c>
      <c r="G236" s="155">
        <v>6</v>
      </c>
      <c r="H236" s="155"/>
      <c r="I236" s="155" t="s">
        <v>11390</v>
      </c>
      <c r="J236" s="155" t="str">
        <f>IF(OR(SPELL_MATERIAL_COMPONENTS[[#This Row],[Sorcerer]]=1,SPELL_MATERIAL_COMPONENTS[[#This Row],[Wizard]]=1),"ARCANE","DIVINE")</f>
        <v>ARCANE</v>
      </c>
      <c r="K236" s="159">
        <v>0</v>
      </c>
      <c r="L236" s="159">
        <v>0</v>
      </c>
      <c r="M236" s="159">
        <v>1</v>
      </c>
      <c r="N236" s="159">
        <v>0</v>
      </c>
      <c r="O236" s="159">
        <v>0</v>
      </c>
      <c r="P236" s="159">
        <v>1</v>
      </c>
      <c r="Q236" s="159">
        <v>0</v>
      </c>
      <c r="R236" s="160">
        <v>1</v>
      </c>
    </row>
    <row r="237" spans="1:18" ht="14.25">
      <c r="A237" s="154" t="s">
        <v>11631</v>
      </c>
      <c r="B237" s="155" t="s">
        <v>6484</v>
      </c>
      <c r="C237" s="155" t="s">
        <v>11630</v>
      </c>
      <c r="D237" s="155" t="s">
        <v>11386</v>
      </c>
      <c r="E237" s="155" t="s">
        <v>11380</v>
      </c>
      <c r="F237" s="155">
        <v>271</v>
      </c>
      <c r="G237" s="155">
        <v>5</v>
      </c>
      <c r="H237" s="155"/>
      <c r="I237" s="155" t="s">
        <v>11390</v>
      </c>
      <c r="J237" s="155" t="str">
        <f>IF(OR(SPELL_MATERIAL_COMPONENTS[[#This Row],[Sorcerer]]=1,SPELL_MATERIAL_COMPONENTS[[#This Row],[Wizard]]=1),"ARCANE","DIVINE")</f>
        <v>ARCANE</v>
      </c>
      <c r="K237" s="159">
        <v>0</v>
      </c>
      <c r="L237" s="159">
        <v>0</v>
      </c>
      <c r="M237" s="159">
        <v>1</v>
      </c>
      <c r="N237" s="159">
        <v>0</v>
      </c>
      <c r="O237" s="159">
        <v>0</v>
      </c>
      <c r="P237" s="159">
        <v>1</v>
      </c>
      <c r="Q237" s="159">
        <v>0</v>
      </c>
      <c r="R237" s="160">
        <v>1</v>
      </c>
    </row>
    <row r="238" spans="1:18" ht="28.5">
      <c r="A238" s="154" t="s">
        <v>11629</v>
      </c>
      <c r="B238" s="155" t="s">
        <v>4160</v>
      </c>
      <c r="C238" s="155" t="s">
        <v>11628</v>
      </c>
      <c r="D238" s="155" t="s">
        <v>11386</v>
      </c>
      <c r="E238" s="155" t="s">
        <v>11380</v>
      </c>
      <c r="F238" s="155">
        <v>284</v>
      </c>
      <c r="G238" s="155">
        <v>6</v>
      </c>
      <c r="H238" s="155" t="s">
        <v>11627</v>
      </c>
      <c r="I238" s="155" t="s">
        <v>11442</v>
      </c>
      <c r="J238" s="155" t="str">
        <f>IF(OR(SPELL_MATERIAL_COMPONENTS[[#This Row],[Sorcerer]]=1,SPELL_MATERIAL_COMPONENTS[[#This Row],[Wizard]]=1),"ARCANE","DIVINE")</f>
        <v>ARCANE</v>
      </c>
      <c r="K238" s="159">
        <v>0</v>
      </c>
      <c r="L238" s="159">
        <v>0</v>
      </c>
      <c r="M238" s="159">
        <v>0</v>
      </c>
      <c r="N238" s="159">
        <v>0</v>
      </c>
      <c r="O238" s="159">
        <v>0</v>
      </c>
      <c r="P238" s="159">
        <v>0</v>
      </c>
      <c r="Q238" s="159">
        <v>1</v>
      </c>
      <c r="R238" s="160">
        <v>1</v>
      </c>
    </row>
    <row r="239" spans="1:18" ht="28.5">
      <c r="A239" s="154" t="s">
        <v>11626</v>
      </c>
      <c r="B239" s="161" t="s">
        <v>11625</v>
      </c>
      <c r="C239" s="155" t="s">
        <v>11624</v>
      </c>
      <c r="D239" s="155" t="s">
        <v>462</v>
      </c>
      <c r="E239" s="155" t="s">
        <v>11380</v>
      </c>
      <c r="F239" s="155">
        <v>262</v>
      </c>
      <c r="G239" s="155">
        <v>4</v>
      </c>
      <c r="H239" s="155"/>
      <c r="I239" s="155" t="s">
        <v>11442</v>
      </c>
      <c r="J239" s="155" t="str">
        <f>IF(OR(SPELL_MATERIAL_COMPONENTS[[#This Row],[Sorcerer]]=1,SPELL_MATERIAL_COMPONENTS[[#This Row],[Wizard]]=1),"ARCANE","DIVINE")</f>
        <v>ARCANE</v>
      </c>
      <c r="K239" s="159">
        <v>0</v>
      </c>
      <c r="L239" s="159">
        <v>0</v>
      </c>
      <c r="M239" s="159">
        <v>0</v>
      </c>
      <c r="N239" s="159">
        <v>0</v>
      </c>
      <c r="O239" s="159">
        <v>0</v>
      </c>
      <c r="P239" s="159">
        <v>0</v>
      </c>
      <c r="Q239" s="159">
        <v>1</v>
      </c>
      <c r="R239" s="160">
        <v>1</v>
      </c>
    </row>
    <row r="240" spans="1:18" ht="14.25">
      <c r="A240" s="154" t="s">
        <v>11623</v>
      </c>
      <c r="B240" s="155" t="s">
        <v>11388</v>
      </c>
      <c r="C240" s="155" t="s">
        <v>11622</v>
      </c>
      <c r="D240" s="155" t="s">
        <v>462</v>
      </c>
      <c r="E240" s="155" t="s">
        <v>11396</v>
      </c>
      <c r="F240" s="155">
        <v>19</v>
      </c>
      <c r="G240" s="155">
        <v>5</v>
      </c>
      <c r="H240" s="155" t="s">
        <v>11621</v>
      </c>
      <c r="I240" s="155" t="s">
        <v>11407</v>
      </c>
      <c r="J240" s="155" t="str">
        <f>IF(OR(SPELL_MATERIAL_COMPONENTS[[#This Row],[Sorcerer]]=1,SPELL_MATERIAL_COMPONENTS[[#This Row],[Wizard]]=1),"ARCANE","DIVINE")</f>
        <v>ARCANE</v>
      </c>
      <c r="K240" s="159">
        <v>1</v>
      </c>
      <c r="L240" s="159">
        <v>0</v>
      </c>
      <c r="M240" s="159">
        <v>0</v>
      </c>
      <c r="N240" s="159">
        <v>0</v>
      </c>
      <c r="O240" s="159">
        <v>1</v>
      </c>
      <c r="P240" s="159">
        <v>0</v>
      </c>
      <c r="Q240" s="159">
        <v>0</v>
      </c>
      <c r="R240" s="160">
        <v>1</v>
      </c>
    </row>
    <row r="241" spans="1:18" ht="28.5">
      <c r="A241" s="154" t="s">
        <v>11620</v>
      </c>
      <c r="B241" s="155" t="s">
        <v>11388</v>
      </c>
      <c r="C241" s="155" t="s">
        <v>11619</v>
      </c>
      <c r="D241" s="155" t="s">
        <v>462</v>
      </c>
      <c r="E241" s="155" t="s">
        <v>11380</v>
      </c>
      <c r="F241" s="155">
        <v>272</v>
      </c>
      <c r="G241" s="155">
        <v>2</v>
      </c>
      <c r="H241" s="162" t="s">
        <v>11618</v>
      </c>
      <c r="I241" s="155" t="s">
        <v>11542</v>
      </c>
      <c r="J241" s="155" t="str">
        <f>IF(OR(SPELL_MATERIAL_COMPONENTS[[#This Row],[Sorcerer]]=1,SPELL_MATERIAL_COMPONENTS[[#This Row],[Wizard]]=1),"ARCANE","DIVINE")</f>
        <v>ARCANE</v>
      </c>
      <c r="K241" s="163">
        <v>0</v>
      </c>
      <c r="L241" s="163">
        <v>0</v>
      </c>
      <c r="M241" s="163">
        <v>0</v>
      </c>
      <c r="N241" s="163">
        <v>0</v>
      </c>
      <c r="O241" s="163">
        <v>0</v>
      </c>
      <c r="P241" s="163">
        <v>0</v>
      </c>
      <c r="Q241" s="163">
        <v>0</v>
      </c>
      <c r="R241" s="160">
        <v>1</v>
      </c>
    </row>
    <row r="242" spans="1:18" ht="28.5">
      <c r="A242" s="154" t="s">
        <v>11617</v>
      </c>
      <c r="B242" s="155" t="s">
        <v>11388</v>
      </c>
      <c r="C242" s="155" t="s">
        <v>11616</v>
      </c>
      <c r="D242" s="155" t="s">
        <v>462</v>
      </c>
      <c r="E242" s="155" t="s">
        <v>11380</v>
      </c>
      <c r="F242" s="155">
        <v>275</v>
      </c>
      <c r="G242" s="155">
        <v>1</v>
      </c>
      <c r="H242" s="155" t="s">
        <v>11615</v>
      </c>
      <c r="I242" s="155" t="s">
        <v>11378</v>
      </c>
      <c r="J242" s="155" t="str">
        <f>IF(OR(SPELL_MATERIAL_COMPONENTS[[#This Row],[Sorcerer]]=1,SPELL_MATERIAL_COMPONENTS[[#This Row],[Wizard]]=1),"ARCANE","DIVINE")</f>
        <v>ARCANE</v>
      </c>
      <c r="K242" s="159">
        <v>0</v>
      </c>
      <c r="L242" s="159">
        <v>0</v>
      </c>
      <c r="M242" s="159">
        <v>0</v>
      </c>
      <c r="N242" s="159">
        <v>0</v>
      </c>
      <c r="O242" s="159">
        <v>0</v>
      </c>
      <c r="P242" s="159">
        <v>0</v>
      </c>
      <c r="Q242" s="159">
        <v>0</v>
      </c>
      <c r="R242" s="160">
        <v>1</v>
      </c>
    </row>
    <row r="243" spans="1:18" ht="14.25">
      <c r="A243" s="154" t="s">
        <v>11614</v>
      </c>
      <c r="B243" s="155" t="s">
        <v>11466</v>
      </c>
      <c r="C243" s="155" t="s">
        <v>11613</v>
      </c>
      <c r="D243" s="155" t="s">
        <v>462</v>
      </c>
      <c r="E243" s="155" t="s">
        <v>11380</v>
      </c>
      <c r="F243" s="155">
        <v>252</v>
      </c>
      <c r="G243" s="155">
        <v>1</v>
      </c>
      <c r="H243" s="155"/>
      <c r="I243" s="155" t="s">
        <v>11378</v>
      </c>
      <c r="J243" s="155" t="str">
        <f>IF(OR(SPELL_MATERIAL_COMPONENTS[[#This Row],[Sorcerer]]=1,SPELL_MATERIAL_COMPONENTS[[#This Row],[Wizard]]=1),"ARCANE","DIVINE")</f>
        <v>ARCANE</v>
      </c>
      <c r="K243" s="159">
        <v>0</v>
      </c>
      <c r="L243" s="159">
        <v>0</v>
      </c>
      <c r="M243" s="159">
        <v>0</v>
      </c>
      <c r="N243" s="159">
        <v>0</v>
      </c>
      <c r="O243" s="159">
        <v>0</v>
      </c>
      <c r="P243" s="159">
        <v>0</v>
      </c>
      <c r="Q243" s="159">
        <v>0</v>
      </c>
      <c r="R243" s="160">
        <v>1</v>
      </c>
    </row>
    <row r="244" spans="1:18" ht="28.5">
      <c r="A244" s="154" t="s">
        <v>11612</v>
      </c>
      <c r="B244" s="161" t="s">
        <v>4193</v>
      </c>
      <c r="C244" s="155" t="s">
        <v>11611</v>
      </c>
      <c r="D244" s="155" t="s">
        <v>462</v>
      </c>
      <c r="E244" s="155" t="s">
        <v>11380</v>
      </c>
      <c r="F244" s="155">
        <v>251</v>
      </c>
      <c r="G244" s="155">
        <v>1</v>
      </c>
      <c r="H244" s="162" t="s">
        <v>11610</v>
      </c>
      <c r="I244" s="155" t="s">
        <v>11378</v>
      </c>
      <c r="J244" s="155" t="str">
        <f>IF(OR(SPELL_MATERIAL_COMPONENTS[[#This Row],[Sorcerer]]=1,SPELL_MATERIAL_COMPONENTS[[#This Row],[Wizard]]=1),"ARCANE","DIVINE")</f>
        <v>ARCANE</v>
      </c>
      <c r="K244" s="163">
        <v>0</v>
      </c>
      <c r="L244" s="163">
        <v>0</v>
      </c>
      <c r="M244" s="163">
        <v>0</v>
      </c>
      <c r="N244" s="163">
        <v>0</v>
      </c>
      <c r="O244" s="163">
        <v>0</v>
      </c>
      <c r="P244" s="163">
        <v>0</v>
      </c>
      <c r="Q244" s="163">
        <v>0</v>
      </c>
      <c r="R244" s="160">
        <v>1</v>
      </c>
    </row>
    <row r="245" spans="1:18" ht="28.5">
      <c r="A245" s="154" t="s">
        <v>6906</v>
      </c>
      <c r="B245" s="161" t="s">
        <v>4917</v>
      </c>
      <c r="C245" s="155" t="s">
        <v>11474</v>
      </c>
      <c r="D245" s="155" t="s">
        <v>462</v>
      </c>
      <c r="E245" s="155" t="s">
        <v>11380</v>
      </c>
      <c r="F245" s="155">
        <v>225</v>
      </c>
      <c r="G245" s="155">
        <v>5</v>
      </c>
      <c r="H245" s="155"/>
      <c r="I245" s="155" t="s">
        <v>11407</v>
      </c>
      <c r="J245" s="155" t="str">
        <f>IF(OR(SPELL_MATERIAL_COMPONENTS[[#This Row],[Sorcerer]]=1,SPELL_MATERIAL_COMPONENTS[[#This Row],[Wizard]]=1),"ARCANE","DIVINE")</f>
        <v>DIVINE</v>
      </c>
      <c r="K245" s="159">
        <v>0</v>
      </c>
      <c r="L245" s="159">
        <v>0</v>
      </c>
      <c r="M245" s="159">
        <v>1</v>
      </c>
      <c r="N245" s="159">
        <v>0</v>
      </c>
      <c r="O245" s="159">
        <v>1</v>
      </c>
      <c r="P245" s="159">
        <v>0</v>
      </c>
      <c r="Q245" s="159">
        <v>0</v>
      </c>
      <c r="R245" s="160">
        <v>0</v>
      </c>
    </row>
    <row r="246" spans="1:18" ht="14.25">
      <c r="A246" s="154" t="s">
        <v>6906</v>
      </c>
      <c r="B246" s="161" t="s">
        <v>4917</v>
      </c>
      <c r="C246" s="155" t="s">
        <v>11383</v>
      </c>
      <c r="D246" s="155" t="s">
        <v>462</v>
      </c>
      <c r="E246" s="155" t="s">
        <v>11380</v>
      </c>
      <c r="F246" s="155">
        <v>230</v>
      </c>
      <c r="G246" s="155">
        <v>0</v>
      </c>
      <c r="H246" s="155"/>
      <c r="I246" s="155" t="s">
        <v>11390</v>
      </c>
      <c r="J246" s="155" t="str">
        <f>IF(OR(SPELL_MATERIAL_COMPONENTS[[#This Row],[Sorcerer]]=1,SPELL_MATERIAL_COMPONENTS[[#This Row],[Wizard]]=1),"ARCANE","DIVINE")</f>
        <v>ARCANE</v>
      </c>
      <c r="K246" s="159">
        <v>0</v>
      </c>
      <c r="L246" s="159">
        <v>0</v>
      </c>
      <c r="M246" s="159">
        <v>0</v>
      </c>
      <c r="N246" s="159">
        <v>0</v>
      </c>
      <c r="O246" s="159">
        <v>0</v>
      </c>
      <c r="P246" s="159">
        <v>0</v>
      </c>
      <c r="Q246" s="159">
        <v>0</v>
      </c>
      <c r="R246" s="160">
        <v>1</v>
      </c>
    </row>
    <row r="247" spans="1:18" ht="14.25">
      <c r="A247" s="154" t="s">
        <v>6906</v>
      </c>
      <c r="B247" s="161" t="s">
        <v>4917</v>
      </c>
      <c r="C247" s="155" t="s">
        <v>11609</v>
      </c>
      <c r="D247" s="155" t="s">
        <v>462</v>
      </c>
      <c r="E247" s="155" t="s">
        <v>11380</v>
      </c>
      <c r="F247" s="155">
        <v>242</v>
      </c>
      <c r="G247" s="155">
        <v>4</v>
      </c>
      <c r="H247" s="155"/>
      <c r="I247" s="155" t="s">
        <v>11542</v>
      </c>
      <c r="J247" s="155" t="str">
        <f>IF(OR(SPELL_MATERIAL_COMPONENTS[[#This Row],[Sorcerer]]=1,SPELL_MATERIAL_COMPONENTS[[#This Row],[Wizard]]=1),"ARCANE","DIVINE")</f>
        <v>ARCANE</v>
      </c>
      <c r="K247" s="159">
        <v>1</v>
      </c>
      <c r="L247" s="159">
        <v>0</v>
      </c>
      <c r="M247" s="159">
        <v>0</v>
      </c>
      <c r="N247" s="159">
        <v>0</v>
      </c>
      <c r="O247" s="159">
        <v>0</v>
      </c>
      <c r="P247" s="159">
        <v>1</v>
      </c>
      <c r="Q247" s="159">
        <v>0</v>
      </c>
      <c r="R247" s="160">
        <v>1</v>
      </c>
    </row>
    <row r="248" spans="1:18" ht="14.25">
      <c r="A248" s="154" t="s">
        <v>6906</v>
      </c>
      <c r="B248" s="161" t="s">
        <v>4917</v>
      </c>
      <c r="C248" s="155" t="s">
        <v>11608</v>
      </c>
      <c r="D248" s="155" t="s">
        <v>462</v>
      </c>
      <c r="E248" s="155" t="s">
        <v>11380</v>
      </c>
      <c r="F248" s="155">
        <v>280</v>
      </c>
      <c r="G248" s="155">
        <v>7</v>
      </c>
      <c r="H248" s="155"/>
      <c r="I248" s="155" t="s">
        <v>11407</v>
      </c>
      <c r="J248" s="155" t="str">
        <f>IF(OR(SPELL_MATERIAL_COMPONENTS[[#This Row],[Sorcerer]]=1,SPELL_MATERIAL_COMPONENTS[[#This Row],[Wizard]]=1),"ARCANE","DIVINE")</f>
        <v>ARCANE</v>
      </c>
      <c r="K248" s="159">
        <v>1</v>
      </c>
      <c r="L248" s="159">
        <v>1</v>
      </c>
      <c r="M248" s="159">
        <v>1</v>
      </c>
      <c r="N248" s="159">
        <v>0</v>
      </c>
      <c r="O248" s="159">
        <v>0</v>
      </c>
      <c r="P248" s="159">
        <v>0</v>
      </c>
      <c r="Q248" s="159">
        <v>0</v>
      </c>
      <c r="R248" s="160">
        <v>1</v>
      </c>
    </row>
    <row r="249" spans="1:18" ht="14.25">
      <c r="A249" s="154" t="s">
        <v>6906</v>
      </c>
      <c r="B249" s="161" t="s">
        <v>4917</v>
      </c>
      <c r="C249" s="155" t="s">
        <v>11607</v>
      </c>
      <c r="D249" s="155" t="s">
        <v>462</v>
      </c>
      <c r="E249" s="155" t="s">
        <v>11380</v>
      </c>
      <c r="F249" s="155">
        <v>285</v>
      </c>
      <c r="G249" s="155">
        <v>4</v>
      </c>
      <c r="H249" s="155"/>
      <c r="I249" s="155" t="s">
        <v>11399</v>
      </c>
      <c r="J249" s="155" t="str">
        <f>IF(OR(SPELL_MATERIAL_COMPONENTS[[#This Row],[Sorcerer]]=1,SPELL_MATERIAL_COMPONENTS[[#This Row],[Wizard]]=1),"ARCANE","DIVINE")</f>
        <v>ARCANE</v>
      </c>
      <c r="K249" s="159">
        <v>0</v>
      </c>
      <c r="L249" s="159">
        <v>1</v>
      </c>
      <c r="M249" s="159">
        <v>1</v>
      </c>
      <c r="N249" s="159">
        <v>0</v>
      </c>
      <c r="O249" s="159">
        <v>0</v>
      </c>
      <c r="P249" s="159">
        <v>1</v>
      </c>
      <c r="Q249" s="159">
        <v>1</v>
      </c>
      <c r="R249" s="160">
        <v>1</v>
      </c>
    </row>
    <row r="250" spans="1:18" ht="14.25">
      <c r="A250" s="154" t="s">
        <v>11606</v>
      </c>
      <c r="B250" s="161" t="s">
        <v>11605</v>
      </c>
      <c r="C250" s="155" t="s">
        <v>11604</v>
      </c>
      <c r="D250" s="155" t="s">
        <v>462</v>
      </c>
      <c r="E250" s="155" t="s">
        <v>11380</v>
      </c>
      <c r="F250" s="155">
        <v>251</v>
      </c>
      <c r="G250" s="155">
        <v>3</v>
      </c>
      <c r="H250" s="155"/>
      <c r="I250" s="155" t="s">
        <v>11390</v>
      </c>
      <c r="J250" s="155" t="str">
        <f>IF(OR(SPELL_MATERIAL_COMPONENTS[[#This Row],[Sorcerer]]=1,SPELL_MATERIAL_COMPONENTS[[#This Row],[Wizard]]=1),"ARCANE","DIVINE")</f>
        <v>ARCANE</v>
      </c>
      <c r="K250" s="159">
        <v>1</v>
      </c>
      <c r="L250" s="159">
        <v>0</v>
      </c>
      <c r="M250" s="159">
        <v>1</v>
      </c>
      <c r="N250" s="159">
        <v>0</v>
      </c>
      <c r="O250" s="159">
        <v>0</v>
      </c>
      <c r="P250" s="159">
        <v>1</v>
      </c>
      <c r="Q250" s="159">
        <v>0</v>
      </c>
      <c r="R250" s="160">
        <v>1</v>
      </c>
    </row>
    <row r="251" spans="1:18" ht="28.5">
      <c r="A251" s="154" t="s">
        <v>11602</v>
      </c>
      <c r="B251" s="161" t="s">
        <v>11429</v>
      </c>
      <c r="C251" s="155" t="s">
        <v>11603</v>
      </c>
      <c r="D251" s="155" t="s">
        <v>11454</v>
      </c>
      <c r="E251" s="155" t="s">
        <v>11380</v>
      </c>
      <c r="F251" s="155">
        <v>230</v>
      </c>
      <c r="G251" s="155">
        <v>2</v>
      </c>
      <c r="H251" s="155"/>
      <c r="I251" s="155" t="s">
        <v>11542</v>
      </c>
      <c r="J251" s="155" t="str">
        <f>IF(OR(SPELL_MATERIAL_COMPONENTS[[#This Row],[Sorcerer]]=1,SPELL_MATERIAL_COMPONENTS[[#This Row],[Wizard]]=1),"ARCANE","DIVINE")</f>
        <v>ARCANE</v>
      </c>
      <c r="K251" s="159">
        <v>1</v>
      </c>
      <c r="L251" s="159">
        <v>0</v>
      </c>
      <c r="M251" s="159">
        <v>0</v>
      </c>
      <c r="N251" s="159">
        <v>0</v>
      </c>
      <c r="O251" s="159">
        <v>0</v>
      </c>
      <c r="P251" s="159">
        <v>0</v>
      </c>
      <c r="Q251" s="159">
        <v>0</v>
      </c>
      <c r="R251" s="160">
        <v>1</v>
      </c>
    </row>
    <row r="252" spans="1:18" ht="28.5">
      <c r="A252" s="154" t="s">
        <v>11602</v>
      </c>
      <c r="B252" s="161" t="s">
        <v>11429</v>
      </c>
      <c r="C252" s="155" t="s">
        <v>11601</v>
      </c>
      <c r="D252" s="155" t="s">
        <v>11454</v>
      </c>
      <c r="E252" s="155" t="s">
        <v>11418</v>
      </c>
      <c r="F252" s="155"/>
      <c r="G252" s="155"/>
      <c r="H252" s="155" t="s">
        <v>11600</v>
      </c>
      <c r="I252" s="155" t="s">
        <v>11542</v>
      </c>
      <c r="J252" s="155" t="str">
        <f>IF(OR(SPELL_MATERIAL_COMPONENTS[[#This Row],[Sorcerer]]=1,SPELL_MATERIAL_COMPONENTS[[#This Row],[Wizard]]=1),"ARCANE","DIVINE")</f>
        <v>ARCANE</v>
      </c>
      <c r="K252" s="159">
        <v>1</v>
      </c>
      <c r="L252" s="159">
        <v>0</v>
      </c>
      <c r="M252" s="159">
        <v>0</v>
      </c>
      <c r="N252" s="159">
        <v>0</v>
      </c>
      <c r="O252" s="159">
        <v>0</v>
      </c>
      <c r="P252" s="159">
        <v>0</v>
      </c>
      <c r="Q252" s="159">
        <v>0</v>
      </c>
      <c r="R252" s="160">
        <v>1</v>
      </c>
    </row>
    <row r="253" spans="1:18" ht="28.5">
      <c r="A253" s="154" t="s">
        <v>11599</v>
      </c>
      <c r="B253" s="155" t="s">
        <v>11598</v>
      </c>
      <c r="C253" s="155" t="s">
        <v>11597</v>
      </c>
      <c r="D253" s="155" t="s">
        <v>462</v>
      </c>
      <c r="E253" s="155" t="s">
        <v>11380</v>
      </c>
      <c r="F253" s="155">
        <v>287</v>
      </c>
      <c r="G253" s="155">
        <v>2</v>
      </c>
      <c r="H253" s="155" t="s">
        <v>11596</v>
      </c>
      <c r="I253" s="155" t="s">
        <v>11542</v>
      </c>
      <c r="J253" s="155" t="str">
        <f>IF(OR(SPELL_MATERIAL_COMPONENTS[[#This Row],[Sorcerer]]=1,SPELL_MATERIAL_COMPONENTS[[#This Row],[Wizard]]=1),"ARCANE","DIVINE")</f>
        <v>ARCANE</v>
      </c>
      <c r="K253" s="159">
        <v>1</v>
      </c>
      <c r="L253" s="159">
        <v>0</v>
      </c>
      <c r="M253" s="159">
        <v>0</v>
      </c>
      <c r="N253" s="159">
        <v>0</v>
      </c>
      <c r="O253" s="159">
        <v>0</v>
      </c>
      <c r="P253" s="159">
        <v>0</v>
      </c>
      <c r="Q253" s="159">
        <v>0</v>
      </c>
      <c r="R253" s="160">
        <v>1</v>
      </c>
    </row>
    <row r="254" spans="1:18" ht="42.75">
      <c r="A254" s="154" t="s">
        <v>11595</v>
      </c>
      <c r="B254" s="155" t="s">
        <v>11594</v>
      </c>
      <c r="C254" s="155" t="s">
        <v>11593</v>
      </c>
      <c r="D254" s="155" t="s">
        <v>462</v>
      </c>
      <c r="E254" s="155" t="s">
        <v>11380</v>
      </c>
      <c r="F254" s="155">
        <v>262</v>
      </c>
      <c r="G254" s="155">
        <v>7</v>
      </c>
      <c r="H254" s="155"/>
      <c r="I254" s="155" t="s">
        <v>11407</v>
      </c>
      <c r="J254" s="155" t="str">
        <f>IF(OR(SPELL_MATERIAL_COMPONENTS[[#This Row],[Sorcerer]]=1,SPELL_MATERIAL_COMPONENTS[[#This Row],[Wizard]]=1),"ARCANE","DIVINE")</f>
        <v>ARCANE</v>
      </c>
      <c r="K254" s="159">
        <v>0</v>
      </c>
      <c r="L254" s="159">
        <v>1</v>
      </c>
      <c r="M254" s="159">
        <v>0</v>
      </c>
      <c r="N254" s="159">
        <v>1</v>
      </c>
      <c r="O254" s="159">
        <v>0</v>
      </c>
      <c r="P254" s="159">
        <v>0</v>
      </c>
      <c r="Q254" s="159">
        <v>1</v>
      </c>
      <c r="R254" s="160">
        <v>1</v>
      </c>
    </row>
    <row r="255" spans="1:18" ht="28.5">
      <c r="A255" s="154" t="s">
        <v>11592</v>
      </c>
      <c r="B255" s="155" t="s">
        <v>4273</v>
      </c>
      <c r="C255" s="155" t="s">
        <v>11514</v>
      </c>
      <c r="D255" s="155" t="s">
        <v>462</v>
      </c>
      <c r="E255" s="155" t="s">
        <v>11380</v>
      </c>
      <c r="F255" s="155">
        <v>261</v>
      </c>
      <c r="G255" s="155">
        <v>7</v>
      </c>
      <c r="H255" s="155"/>
      <c r="I255" s="155" t="s">
        <v>11407</v>
      </c>
      <c r="J255" s="155" t="str">
        <f>IF(OR(SPELL_MATERIAL_COMPONENTS[[#This Row],[Sorcerer]]=1,SPELL_MATERIAL_COMPONENTS[[#This Row],[Wizard]]=1),"ARCANE","DIVINE")</f>
        <v>ARCANE</v>
      </c>
      <c r="K255" s="159">
        <v>0</v>
      </c>
      <c r="L255" s="159">
        <v>1</v>
      </c>
      <c r="M255" s="159">
        <v>0</v>
      </c>
      <c r="N255" s="159">
        <v>1</v>
      </c>
      <c r="O255" s="159">
        <v>0</v>
      </c>
      <c r="P255" s="159">
        <v>0</v>
      </c>
      <c r="Q255" s="159">
        <v>1</v>
      </c>
      <c r="R255" s="160">
        <v>1</v>
      </c>
    </row>
    <row r="256" spans="1:18" ht="28.5">
      <c r="A256" s="154" t="s">
        <v>11590</v>
      </c>
      <c r="B256" s="161" t="s">
        <v>11589</v>
      </c>
      <c r="C256" s="155" t="s">
        <v>11591</v>
      </c>
      <c r="D256" s="155" t="s">
        <v>11454</v>
      </c>
      <c r="E256" s="155" t="s">
        <v>11380</v>
      </c>
      <c r="F256" s="155">
        <v>246</v>
      </c>
      <c r="G256" s="155">
        <v>1</v>
      </c>
      <c r="H256" s="155"/>
      <c r="I256" s="155" t="s">
        <v>11442</v>
      </c>
      <c r="J256" s="155" t="str">
        <f>IF(OR(SPELL_MATERIAL_COMPONENTS[[#This Row],[Sorcerer]]=1,SPELL_MATERIAL_COMPONENTS[[#This Row],[Wizard]]=1),"ARCANE","DIVINE")</f>
        <v>DIVINE</v>
      </c>
      <c r="K256" s="159">
        <v>1</v>
      </c>
      <c r="L256" s="159">
        <v>1</v>
      </c>
      <c r="M256" s="159">
        <v>0</v>
      </c>
      <c r="N256" s="159">
        <v>1</v>
      </c>
      <c r="O256" s="159">
        <v>0</v>
      </c>
      <c r="P256" s="159">
        <v>0</v>
      </c>
      <c r="Q256" s="159">
        <v>0</v>
      </c>
      <c r="R256" s="160">
        <v>0</v>
      </c>
    </row>
    <row r="257" spans="1:18" ht="28.5">
      <c r="A257" s="154" t="s">
        <v>11590</v>
      </c>
      <c r="B257" s="161" t="s">
        <v>11589</v>
      </c>
      <c r="C257" s="155" t="s">
        <v>11476</v>
      </c>
      <c r="D257" s="155" t="s">
        <v>11454</v>
      </c>
      <c r="E257" s="155" t="s">
        <v>11380</v>
      </c>
      <c r="F257" s="155">
        <v>254</v>
      </c>
      <c r="G257" s="155">
        <v>5</v>
      </c>
      <c r="H257" s="155"/>
      <c r="I257" s="155" t="s">
        <v>11437</v>
      </c>
      <c r="J257" s="155" t="str">
        <f>IF(OR(SPELL_MATERIAL_COMPONENTS[[#This Row],[Sorcerer]]=1,SPELL_MATERIAL_COMPONENTS[[#This Row],[Wizard]]=1),"ARCANE","DIVINE")</f>
        <v>ARCANE</v>
      </c>
      <c r="K257" s="159">
        <v>0</v>
      </c>
      <c r="L257" s="159">
        <v>0</v>
      </c>
      <c r="M257" s="159">
        <v>0</v>
      </c>
      <c r="N257" s="159">
        <v>0</v>
      </c>
      <c r="O257" s="159">
        <v>0</v>
      </c>
      <c r="P257" s="159">
        <v>0</v>
      </c>
      <c r="Q257" s="159">
        <v>0</v>
      </c>
      <c r="R257" s="160">
        <v>1</v>
      </c>
    </row>
    <row r="258" spans="1:18" ht="14.25">
      <c r="A258" s="154" t="s">
        <v>11588</v>
      </c>
      <c r="B258" s="161" t="s">
        <v>4238</v>
      </c>
      <c r="C258" s="155" t="s">
        <v>11587</v>
      </c>
      <c r="D258" s="155" t="s">
        <v>462</v>
      </c>
      <c r="E258" s="155" t="s">
        <v>11380</v>
      </c>
      <c r="F258" s="155">
        <v>271</v>
      </c>
      <c r="G258" s="155">
        <v>7</v>
      </c>
      <c r="H258" s="155"/>
      <c r="I258" s="155" t="s">
        <v>11390</v>
      </c>
      <c r="J258" s="155" t="str">
        <f>IF(OR(SPELL_MATERIAL_COMPONENTS[[#This Row],[Sorcerer]]=1,SPELL_MATERIAL_COMPONENTS[[#This Row],[Wizard]]=1),"ARCANE","DIVINE")</f>
        <v>DIVINE</v>
      </c>
      <c r="K258" s="159">
        <v>1</v>
      </c>
      <c r="L258" s="159">
        <v>1</v>
      </c>
      <c r="M258" s="159">
        <v>1</v>
      </c>
      <c r="N258" s="159">
        <v>0</v>
      </c>
      <c r="O258" s="159">
        <v>0</v>
      </c>
      <c r="P258" s="159">
        <v>0</v>
      </c>
      <c r="Q258" s="159">
        <v>0</v>
      </c>
      <c r="R258" s="160">
        <v>0</v>
      </c>
    </row>
    <row r="259" spans="1:18" ht="14.25">
      <c r="A259" s="154" t="s">
        <v>11586</v>
      </c>
      <c r="B259" s="161" t="s">
        <v>11471</v>
      </c>
      <c r="C259" s="155" t="s">
        <v>11585</v>
      </c>
      <c r="D259" s="155" t="s">
        <v>462</v>
      </c>
      <c r="E259" s="155" t="s">
        <v>11380</v>
      </c>
      <c r="F259" s="155">
        <v>285</v>
      </c>
      <c r="G259" s="155">
        <v>6</v>
      </c>
      <c r="H259" s="155"/>
      <c r="I259" s="155" t="s">
        <v>11390</v>
      </c>
      <c r="J259" s="155" t="str">
        <f>IF(OR(SPELL_MATERIAL_COMPONENTS[[#This Row],[Sorcerer]]=1,SPELL_MATERIAL_COMPONENTS[[#This Row],[Wizard]]=1),"ARCANE","DIVINE")</f>
        <v>DIVINE</v>
      </c>
      <c r="K259" s="159">
        <v>1</v>
      </c>
      <c r="L259" s="159">
        <v>1</v>
      </c>
      <c r="M259" s="159">
        <v>1</v>
      </c>
      <c r="N259" s="159">
        <v>0</v>
      </c>
      <c r="O259" s="159">
        <v>0</v>
      </c>
      <c r="P259" s="159">
        <v>0</v>
      </c>
      <c r="Q259" s="159">
        <v>0</v>
      </c>
      <c r="R259" s="160">
        <v>0</v>
      </c>
    </row>
    <row r="260" spans="1:18" ht="28.5">
      <c r="A260" s="154" t="s">
        <v>11584</v>
      </c>
      <c r="B260" s="161" t="s">
        <v>11562</v>
      </c>
      <c r="C260" s="155" t="s">
        <v>11552</v>
      </c>
      <c r="D260" s="155" t="s">
        <v>462</v>
      </c>
      <c r="E260" s="155" t="s">
        <v>11380</v>
      </c>
      <c r="F260" s="155">
        <v>236</v>
      </c>
      <c r="G260" s="155">
        <v>5</v>
      </c>
      <c r="H260" s="155"/>
      <c r="I260" s="155" t="s">
        <v>11390</v>
      </c>
      <c r="J260" s="155" t="str">
        <f>IF(OR(SPELL_MATERIAL_COMPONENTS[[#This Row],[Sorcerer]]=1,SPELL_MATERIAL_COMPONENTS[[#This Row],[Wizard]]=1),"ARCANE","DIVINE")</f>
        <v>DIVINE</v>
      </c>
      <c r="K260" s="159">
        <v>0</v>
      </c>
      <c r="L260" s="159">
        <v>0</v>
      </c>
      <c r="M260" s="159">
        <v>1</v>
      </c>
      <c r="N260" s="159">
        <v>0</v>
      </c>
      <c r="O260" s="159">
        <v>0</v>
      </c>
      <c r="P260" s="159">
        <v>0</v>
      </c>
      <c r="Q260" s="159">
        <v>0</v>
      </c>
      <c r="R260" s="160">
        <v>0</v>
      </c>
    </row>
    <row r="261" spans="1:18" ht="28.5">
      <c r="A261" s="154" t="s">
        <v>11583</v>
      </c>
      <c r="B261" s="161" t="s">
        <v>4917</v>
      </c>
      <c r="C261" s="155" t="s">
        <v>11582</v>
      </c>
      <c r="D261" s="155" t="s">
        <v>462</v>
      </c>
      <c r="E261" s="155" t="s">
        <v>11380</v>
      </c>
      <c r="F261" s="155">
        <v>279</v>
      </c>
      <c r="G261" s="155">
        <v>5</v>
      </c>
      <c r="H261" s="155"/>
      <c r="I261" s="155" t="s">
        <v>11407</v>
      </c>
      <c r="J261" s="155" t="str">
        <f>IF(OR(SPELL_MATERIAL_COMPONENTS[[#This Row],[Sorcerer]]=1,SPELL_MATERIAL_COMPONENTS[[#This Row],[Wizard]]=1),"ARCANE","DIVINE")</f>
        <v>DIVINE</v>
      </c>
      <c r="K261" s="159">
        <v>0</v>
      </c>
      <c r="L261" s="159">
        <v>1</v>
      </c>
      <c r="M261" s="159">
        <v>1</v>
      </c>
      <c r="N261" s="159">
        <v>0</v>
      </c>
      <c r="O261" s="159">
        <v>0</v>
      </c>
      <c r="P261" s="159">
        <v>0</v>
      </c>
      <c r="Q261" s="159">
        <v>0</v>
      </c>
      <c r="R261" s="160">
        <v>0</v>
      </c>
    </row>
    <row r="262" spans="1:18" ht="14.25">
      <c r="A262" s="154" t="s">
        <v>11581</v>
      </c>
      <c r="B262" s="161" t="s">
        <v>11580</v>
      </c>
      <c r="C262" s="155" t="s">
        <v>11579</v>
      </c>
      <c r="D262" s="155" t="s">
        <v>462</v>
      </c>
      <c r="E262" s="155" t="s">
        <v>11396</v>
      </c>
      <c r="F262" s="155">
        <v>14</v>
      </c>
      <c r="G262" s="155">
        <v>2</v>
      </c>
      <c r="H262" s="155" t="s">
        <v>11578</v>
      </c>
      <c r="I262" s="155" t="s">
        <v>11442</v>
      </c>
      <c r="J262" s="155" t="str">
        <f>IF(OR(SPELL_MATERIAL_COMPONENTS[[#This Row],[Sorcerer]]=1,SPELL_MATERIAL_COMPONENTS[[#This Row],[Wizard]]=1),"ARCANE","DIVINE")</f>
        <v>DIVINE</v>
      </c>
      <c r="K262" s="159">
        <v>1</v>
      </c>
      <c r="L262" s="159">
        <v>1</v>
      </c>
      <c r="M262" s="159">
        <v>0</v>
      </c>
      <c r="N262" s="159">
        <v>0</v>
      </c>
      <c r="O262" s="159">
        <v>0</v>
      </c>
      <c r="P262" s="159">
        <v>0</v>
      </c>
      <c r="Q262" s="159">
        <v>0</v>
      </c>
      <c r="R262" s="160">
        <v>0</v>
      </c>
    </row>
    <row r="263" spans="1:18" ht="14.25">
      <c r="A263" s="154" t="s">
        <v>11577</v>
      </c>
      <c r="B263" s="155" t="s">
        <v>11388</v>
      </c>
      <c r="C263" s="155" t="s">
        <v>11484</v>
      </c>
      <c r="D263" s="155" t="s">
        <v>462</v>
      </c>
      <c r="E263" s="155" t="s">
        <v>11380</v>
      </c>
      <c r="F263" s="155">
        <v>287</v>
      </c>
      <c r="G263" s="155">
        <v>3</v>
      </c>
      <c r="H263" s="155" t="s">
        <v>11576</v>
      </c>
      <c r="I263" s="155" t="s">
        <v>11390</v>
      </c>
      <c r="J263" s="155" t="str">
        <f>IF(OR(SPELL_MATERIAL_COMPONENTS[[#This Row],[Sorcerer]]=1,SPELL_MATERIAL_COMPONENTS[[#This Row],[Wizard]]=1),"ARCANE","DIVINE")</f>
        <v>ARCANE</v>
      </c>
      <c r="K263" s="159">
        <v>0</v>
      </c>
      <c r="L263" s="159">
        <v>0</v>
      </c>
      <c r="M263" s="159">
        <v>1</v>
      </c>
      <c r="N263" s="159">
        <v>0</v>
      </c>
      <c r="O263" s="159">
        <v>0</v>
      </c>
      <c r="P263" s="159">
        <v>1</v>
      </c>
      <c r="Q263" s="159">
        <v>0</v>
      </c>
      <c r="R263" s="160">
        <v>1</v>
      </c>
    </row>
    <row r="264" spans="1:18" ht="28.5">
      <c r="A264" s="154" t="s">
        <v>11575</v>
      </c>
      <c r="B264" s="155" t="s">
        <v>6484</v>
      </c>
      <c r="C264" s="155" t="s">
        <v>11574</v>
      </c>
      <c r="D264" s="155" t="s">
        <v>462</v>
      </c>
      <c r="E264" s="155" t="s">
        <v>11380</v>
      </c>
      <c r="F264" s="155">
        <v>281</v>
      </c>
      <c r="G264" s="155">
        <v>8</v>
      </c>
      <c r="H264" s="155"/>
      <c r="I264" s="155" t="s">
        <v>11390</v>
      </c>
      <c r="J264" s="155" t="str">
        <f>IF(OR(SPELL_MATERIAL_COMPONENTS[[#This Row],[Sorcerer]]=1,SPELL_MATERIAL_COMPONENTS[[#This Row],[Wizard]]=1),"ARCANE","DIVINE")</f>
        <v>ARCANE</v>
      </c>
      <c r="K264" s="159">
        <v>0</v>
      </c>
      <c r="L264" s="159">
        <v>0</v>
      </c>
      <c r="M264" s="159">
        <v>1</v>
      </c>
      <c r="N264" s="159">
        <v>0</v>
      </c>
      <c r="O264" s="159">
        <v>0</v>
      </c>
      <c r="P264" s="159">
        <v>1</v>
      </c>
      <c r="Q264" s="159">
        <v>0</v>
      </c>
      <c r="R264" s="160">
        <v>1</v>
      </c>
    </row>
    <row r="265" spans="1:18" ht="14.25">
      <c r="A265" s="154" t="s">
        <v>11573</v>
      </c>
      <c r="B265" s="161" t="s">
        <v>4917</v>
      </c>
      <c r="C265" s="155" t="s">
        <v>11572</v>
      </c>
      <c r="D265" s="155" t="s">
        <v>462</v>
      </c>
      <c r="E265" s="155" t="s">
        <v>11380</v>
      </c>
      <c r="F265" s="155">
        <v>259</v>
      </c>
      <c r="G265" s="155">
        <v>2</v>
      </c>
      <c r="H265" s="155"/>
      <c r="I265" s="155" t="s">
        <v>11442</v>
      </c>
      <c r="J265" s="155" t="str">
        <f>IF(OR(SPELL_MATERIAL_COMPONENTS[[#This Row],[Sorcerer]]=1,SPELL_MATERIAL_COMPONENTS[[#This Row],[Wizard]]=1),"ARCANE","DIVINE")</f>
        <v>DIVINE</v>
      </c>
      <c r="K265" s="159">
        <v>0</v>
      </c>
      <c r="L265" s="159">
        <v>1</v>
      </c>
      <c r="M265" s="159">
        <v>1</v>
      </c>
      <c r="N265" s="159">
        <v>0</v>
      </c>
      <c r="O265" s="159">
        <v>0</v>
      </c>
      <c r="P265" s="159">
        <v>0</v>
      </c>
      <c r="Q265" s="159">
        <v>0</v>
      </c>
      <c r="R265" s="160">
        <v>0</v>
      </c>
    </row>
    <row r="266" spans="1:18" ht="28.5">
      <c r="A266" s="154" t="s">
        <v>11571</v>
      </c>
      <c r="B266" s="161" t="s">
        <v>11471</v>
      </c>
      <c r="C266" s="155" t="s">
        <v>11570</v>
      </c>
      <c r="D266" s="155" t="s">
        <v>462</v>
      </c>
      <c r="E266" s="155" t="s">
        <v>11396</v>
      </c>
      <c r="F266" s="155">
        <v>21</v>
      </c>
      <c r="G266" s="155">
        <v>2</v>
      </c>
      <c r="H266" s="155" t="s">
        <v>11569</v>
      </c>
      <c r="I266" s="155" t="s">
        <v>11390</v>
      </c>
      <c r="J266" s="155" t="str">
        <f>IF(OR(SPELL_MATERIAL_COMPONENTS[[#This Row],[Sorcerer]]=1,SPELL_MATERIAL_COMPONENTS[[#This Row],[Wizard]]=1),"ARCANE","DIVINE")</f>
        <v>ARCANE</v>
      </c>
      <c r="K266" s="159">
        <v>0</v>
      </c>
      <c r="L266" s="159">
        <v>0</v>
      </c>
      <c r="M266" s="159">
        <v>0</v>
      </c>
      <c r="N266" s="159">
        <v>0</v>
      </c>
      <c r="O266" s="159">
        <v>0</v>
      </c>
      <c r="P266" s="159">
        <v>0</v>
      </c>
      <c r="Q266" s="159">
        <v>0</v>
      </c>
      <c r="R266" s="160">
        <v>1</v>
      </c>
    </row>
    <row r="267" spans="1:18" ht="14.25">
      <c r="A267" s="154" t="s">
        <v>11568</v>
      </c>
      <c r="B267" s="155" t="s">
        <v>11388</v>
      </c>
      <c r="C267" s="155" t="s">
        <v>11567</v>
      </c>
      <c r="D267" s="155" t="s">
        <v>11386</v>
      </c>
      <c r="E267" s="155" t="s">
        <v>11418</v>
      </c>
      <c r="F267" s="155"/>
      <c r="G267" s="155"/>
      <c r="H267" s="162"/>
      <c r="I267" s="155" t="s">
        <v>11390</v>
      </c>
      <c r="J267" s="155" t="str">
        <f>IF(OR(SPELL_MATERIAL_COMPONENTS[[#This Row],[Sorcerer]]=1,SPELL_MATERIAL_COMPONENTS[[#This Row],[Wizard]]=1),"ARCANE","DIVINE")</f>
        <v>ARCANE</v>
      </c>
      <c r="K267" s="163">
        <v>0</v>
      </c>
      <c r="L267" s="163">
        <v>0</v>
      </c>
      <c r="M267" s="163">
        <v>0</v>
      </c>
      <c r="N267" s="163">
        <v>0</v>
      </c>
      <c r="O267" s="163">
        <v>0</v>
      </c>
      <c r="P267" s="163">
        <v>0</v>
      </c>
      <c r="Q267" s="163">
        <v>0</v>
      </c>
      <c r="R267" s="160">
        <v>1</v>
      </c>
    </row>
    <row r="268" spans="1:18" ht="14.25">
      <c r="A268" s="154" t="s">
        <v>7362</v>
      </c>
      <c r="B268" s="161" t="s">
        <v>11556</v>
      </c>
      <c r="C268" s="155" t="s">
        <v>11550</v>
      </c>
      <c r="D268" s="155" t="s">
        <v>462</v>
      </c>
      <c r="E268" s="155" t="s">
        <v>11380</v>
      </c>
      <c r="F268" s="155">
        <v>276</v>
      </c>
      <c r="G268" s="155">
        <v>1</v>
      </c>
      <c r="H268" s="155"/>
      <c r="I268" s="155" t="s">
        <v>11407</v>
      </c>
      <c r="J268" s="155" t="str">
        <f>IF(OR(SPELL_MATERIAL_COMPONENTS[[#This Row],[Sorcerer]]=1,SPELL_MATERIAL_COMPONENTS[[#This Row],[Wizard]]=1),"ARCANE","DIVINE")</f>
        <v>DIVINE</v>
      </c>
      <c r="K268" s="159">
        <v>0</v>
      </c>
      <c r="L268" s="159">
        <v>1</v>
      </c>
      <c r="M268" s="159">
        <v>0</v>
      </c>
      <c r="N268" s="159">
        <v>0</v>
      </c>
      <c r="O268" s="159">
        <v>0</v>
      </c>
      <c r="P268" s="159">
        <v>0</v>
      </c>
      <c r="Q268" s="159">
        <v>0</v>
      </c>
      <c r="R268" s="160">
        <v>0</v>
      </c>
    </row>
    <row r="269" spans="1:18" ht="28.5">
      <c r="A269" s="154" t="s">
        <v>11566</v>
      </c>
      <c r="B269" s="155" t="s">
        <v>11388</v>
      </c>
      <c r="C269" s="155" t="s">
        <v>11511</v>
      </c>
      <c r="D269" s="155" t="s">
        <v>11565</v>
      </c>
      <c r="E269" s="155" t="s">
        <v>11380</v>
      </c>
      <c r="F269" s="155">
        <v>278</v>
      </c>
      <c r="G269" s="155">
        <v>3</v>
      </c>
      <c r="H269" s="155"/>
      <c r="I269" s="155" t="s">
        <v>11437</v>
      </c>
      <c r="J269" s="155" t="str">
        <f>IF(OR(SPELL_MATERIAL_COMPONENTS[[#This Row],[Sorcerer]]=1,SPELL_MATERIAL_COMPONENTS[[#This Row],[Wizard]]=1),"ARCANE","DIVINE")</f>
        <v>ARCANE</v>
      </c>
      <c r="K269" s="159">
        <v>1</v>
      </c>
      <c r="L269" s="159">
        <v>1</v>
      </c>
      <c r="M269" s="159">
        <v>1</v>
      </c>
      <c r="N269" s="159">
        <v>0</v>
      </c>
      <c r="O269" s="159">
        <v>0</v>
      </c>
      <c r="P269" s="159">
        <v>0</v>
      </c>
      <c r="Q269" s="159">
        <v>1</v>
      </c>
      <c r="R269" s="160">
        <v>1</v>
      </c>
    </row>
    <row r="270" spans="1:18" ht="14.25">
      <c r="A270" s="154" t="s">
        <v>6911</v>
      </c>
      <c r="B270" s="155" t="s">
        <v>11564</v>
      </c>
      <c r="C270" s="155" t="s">
        <v>11563</v>
      </c>
      <c r="D270" s="155" t="s">
        <v>462</v>
      </c>
      <c r="E270" s="155" t="s">
        <v>11418</v>
      </c>
      <c r="F270" s="155">
        <v>158</v>
      </c>
      <c r="G270" s="155">
        <v>5</v>
      </c>
      <c r="H270" s="155"/>
      <c r="I270" s="155" t="s">
        <v>11437</v>
      </c>
      <c r="J270" s="155" t="str">
        <f>IF(OR(SPELL_MATERIAL_COMPONENTS[[#This Row],[Sorcerer]]=1,SPELL_MATERIAL_COMPONENTS[[#This Row],[Wizard]]=1),"ARCANE","DIVINE")</f>
        <v>ARCANE</v>
      </c>
      <c r="K270" s="159">
        <v>1</v>
      </c>
      <c r="L270" s="159">
        <v>0</v>
      </c>
      <c r="M270" s="159">
        <v>0</v>
      </c>
      <c r="N270" s="159">
        <v>0</v>
      </c>
      <c r="O270" s="159">
        <v>0</v>
      </c>
      <c r="P270" s="159">
        <v>1</v>
      </c>
      <c r="Q270" s="159">
        <v>0</v>
      </c>
      <c r="R270" s="160">
        <v>1</v>
      </c>
    </row>
    <row r="271" spans="1:18" ht="14.25">
      <c r="A271" s="154" t="s">
        <v>11558</v>
      </c>
      <c r="B271" s="155" t="s">
        <v>11562</v>
      </c>
      <c r="C271" s="155" t="s">
        <v>11561</v>
      </c>
      <c r="D271" s="155" t="s">
        <v>11386</v>
      </c>
      <c r="E271" s="155" t="s">
        <v>11380</v>
      </c>
      <c r="F271" s="155">
        <v>227</v>
      </c>
      <c r="G271" s="155">
        <v>2</v>
      </c>
      <c r="H271" s="155"/>
      <c r="I271" s="155" t="s">
        <v>11437</v>
      </c>
      <c r="J271" s="155" t="str">
        <f>IF(OR(SPELL_MATERIAL_COMPONENTS[[#This Row],[Sorcerer]]=1,SPELL_MATERIAL_COMPONENTS[[#This Row],[Wizard]]=1),"ARCANE","DIVINE")</f>
        <v>ARCANE</v>
      </c>
      <c r="K271" s="159">
        <v>1</v>
      </c>
      <c r="L271" s="159">
        <v>0</v>
      </c>
      <c r="M271" s="159">
        <v>0</v>
      </c>
      <c r="N271" s="159">
        <v>0</v>
      </c>
      <c r="O271" s="159">
        <v>0</v>
      </c>
      <c r="P271" s="159">
        <v>1</v>
      </c>
      <c r="Q271" s="159">
        <v>0</v>
      </c>
      <c r="R271" s="160">
        <v>1</v>
      </c>
    </row>
    <row r="272" spans="1:18" ht="28.5">
      <c r="A272" s="154" t="s">
        <v>11558</v>
      </c>
      <c r="B272" s="180" t="s">
        <v>6484</v>
      </c>
      <c r="C272" s="155" t="s">
        <v>11560</v>
      </c>
      <c r="D272" s="155" t="s">
        <v>11454</v>
      </c>
      <c r="E272" s="155" t="s">
        <v>11380</v>
      </c>
      <c r="F272" s="155">
        <v>243</v>
      </c>
      <c r="G272" s="155">
        <v>6</v>
      </c>
      <c r="H272" s="155"/>
      <c r="I272" s="155" t="s">
        <v>11378</v>
      </c>
      <c r="J272" s="155" t="str">
        <f>IF(OR(SPELL_MATERIAL_COMPONENTS[[#This Row],[Sorcerer]]=1,SPELL_MATERIAL_COMPONENTS[[#This Row],[Wizard]]=1),"ARCANE","DIVINE")</f>
        <v>ARCANE</v>
      </c>
      <c r="K272" s="159">
        <v>1</v>
      </c>
      <c r="L272" s="159">
        <v>1</v>
      </c>
      <c r="M272" s="159">
        <v>0</v>
      </c>
      <c r="N272" s="159">
        <v>0</v>
      </c>
      <c r="O272" s="159">
        <v>0</v>
      </c>
      <c r="P272" s="159">
        <v>0</v>
      </c>
      <c r="Q272" s="159">
        <v>0</v>
      </c>
      <c r="R272" s="160">
        <v>1</v>
      </c>
    </row>
    <row r="273" spans="1:18" ht="14.25">
      <c r="A273" s="154" t="s">
        <v>11558</v>
      </c>
      <c r="B273" s="155" t="s">
        <v>11489</v>
      </c>
      <c r="C273" s="155" t="s">
        <v>11559</v>
      </c>
      <c r="D273" s="155" t="s">
        <v>462</v>
      </c>
      <c r="E273" s="155" t="s">
        <v>11380</v>
      </c>
      <c r="F273" s="155">
        <v>243</v>
      </c>
      <c r="G273" s="155">
        <v>7</v>
      </c>
      <c r="H273" s="155"/>
      <c r="I273" s="155" t="s">
        <v>11390</v>
      </c>
      <c r="J273" s="155" t="str">
        <f>IF(OR(SPELL_MATERIAL_COMPONENTS[[#This Row],[Sorcerer]]=1,SPELL_MATERIAL_COMPONENTS[[#This Row],[Wizard]]=1),"ARCANE","DIVINE")</f>
        <v>ARCANE</v>
      </c>
      <c r="K273" s="159">
        <v>0</v>
      </c>
      <c r="L273" s="159">
        <v>0</v>
      </c>
      <c r="M273" s="159">
        <v>0</v>
      </c>
      <c r="N273" s="159">
        <v>0</v>
      </c>
      <c r="O273" s="159">
        <v>0</v>
      </c>
      <c r="P273" s="159">
        <v>0</v>
      </c>
      <c r="Q273" s="159">
        <v>0</v>
      </c>
      <c r="R273" s="160">
        <v>1</v>
      </c>
    </row>
    <row r="274" spans="1:18" ht="14.25">
      <c r="A274" s="154" t="s">
        <v>11558</v>
      </c>
      <c r="B274" s="155" t="s">
        <v>11489</v>
      </c>
      <c r="C274" s="155" t="s">
        <v>11506</v>
      </c>
      <c r="D274" s="155" t="s">
        <v>11386</v>
      </c>
      <c r="E274" s="155" t="s">
        <v>11380</v>
      </c>
      <c r="F274" s="155">
        <v>276</v>
      </c>
      <c r="G274" s="155">
        <v>7</v>
      </c>
      <c r="H274" s="155"/>
      <c r="I274" s="155" t="s">
        <v>11442</v>
      </c>
      <c r="J274" s="155" t="str">
        <f>IF(OR(SPELL_MATERIAL_COMPONENTS[[#This Row],[Sorcerer]]=1,SPELL_MATERIAL_COMPONENTS[[#This Row],[Wizard]]=1),"ARCANE","DIVINE")</f>
        <v>DIVINE</v>
      </c>
      <c r="K274" s="159">
        <v>0</v>
      </c>
      <c r="L274" s="159">
        <v>0</v>
      </c>
      <c r="M274" s="159">
        <v>0</v>
      </c>
      <c r="N274" s="159">
        <v>0</v>
      </c>
      <c r="O274" s="159">
        <v>0</v>
      </c>
      <c r="P274" s="159">
        <v>0</v>
      </c>
      <c r="Q274" s="159">
        <v>1</v>
      </c>
      <c r="R274" s="160">
        <v>0</v>
      </c>
    </row>
    <row r="275" spans="1:18" ht="28.5">
      <c r="A275" s="154" t="s">
        <v>11557</v>
      </c>
      <c r="B275" s="155" t="s">
        <v>4160</v>
      </c>
      <c r="C275" s="155" t="s">
        <v>11437</v>
      </c>
      <c r="D275" s="155" t="s">
        <v>11386</v>
      </c>
      <c r="E275" s="155" t="s">
        <v>11380</v>
      </c>
      <c r="F275" s="155">
        <v>234</v>
      </c>
      <c r="G275" s="155">
        <v>4</v>
      </c>
      <c r="H275" s="155"/>
      <c r="I275" s="155" t="s">
        <v>11390</v>
      </c>
      <c r="J275" s="155" t="str">
        <f>IF(OR(SPELL_MATERIAL_COMPONENTS[[#This Row],[Sorcerer]]=1,SPELL_MATERIAL_COMPONENTS[[#This Row],[Wizard]]=1),"ARCANE","DIVINE")</f>
        <v>ARCANE</v>
      </c>
      <c r="K275" s="159">
        <v>0</v>
      </c>
      <c r="L275" s="159">
        <v>0</v>
      </c>
      <c r="M275" s="159">
        <v>1</v>
      </c>
      <c r="N275" s="159">
        <v>0</v>
      </c>
      <c r="O275" s="159">
        <v>0</v>
      </c>
      <c r="P275" s="159">
        <v>0</v>
      </c>
      <c r="Q275" s="159">
        <v>0</v>
      </c>
      <c r="R275" s="160">
        <v>1</v>
      </c>
    </row>
    <row r="276" spans="1:18" ht="28.5">
      <c r="A276" s="154" t="s">
        <v>8607</v>
      </c>
      <c r="B276" s="161" t="s">
        <v>11556</v>
      </c>
      <c r="C276" s="155" t="s">
        <v>11501</v>
      </c>
      <c r="D276" s="155" t="s">
        <v>462</v>
      </c>
      <c r="E276" s="155" t="s">
        <v>11380</v>
      </c>
      <c r="F276" s="155">
        <v>224</v>
      </c>
      <c r="G276" s="155">
        <v>1</v>
      </c>
      <c r="H276" s="155"/>
      <c r="I276" s="155" t="s">
        <v>11378</v>
      </c>
      <c r="J276" s="155" t="str">
        <f>IF(OR(SPELL_MATERIAL_COMPONENTS[[#This Row],[Sorcerer]]=1,SPELL_MATERIAL_COMPONENTS[[#This Row],[Wizard]]=1),"ARCANE","DIVINE")</f>
        <v>ARCANE</v>
      </c>
      <c r="K276" s="159">
        <v>1</v>
      </c>
      <c r="L276" s="159">
        <v>0</v>
      </c>
      <c r="M276" s="159">
        <v>0</v>
      </c>
      <c r="N276" s="159">
        <v>0</v>
      </c>
      <c r="O276" s="159">
        <v>0</v>
      </c>
      <c r="P276" s="159">
        <v>1</v>
      </c>
      <c r="Q276" s="159">
        <v>1</v>
      </c>
      <c r="R276" s="160">
        <v>1</v>
      </c>
    </row>
    <row r="277" spans="1:18" ht="14.25">
      <c r="A277" s="154" t="s">
        <v>8607</v>
      </c>
      <c r="B277" s="161" t="s">
        <v>11556</v>
      </c>
      <c r="C277" s="155" t="s">
        <v>11555</v>
      </c>
      <c r="D277" s="155" t="s">
        <v>462</v>
      </c>
      <c r="E277" s="155" t="s">
        <v>11380</v>
      </c>
      <c r="F277" s="155">
        <v>245</v>
      </c>
      <c r="G277" s="155">
        <v>2</v>
      </c>
      <c r="H277" s="155"/>
      <c r="I277" s="155" t="s">
        <v>11407</v>
      </c>
      <c r="J277" s="155" t="str">
        <f>IF(OR(SPELL_MATERIAL_COMPONENTS[[#This Row],[Sorcerer]]=1,SPELL_MATERIAL_COMPONENTS[[#This Row],[Wizard]]=1),"ARCANE","DIVINE")</f>
        <v>DIVINE</v>
      </c>
      <c r="K277" s="159">
        <v>0</v>
      </c>
      <c r="L277" s="159">
        <v>1</v>
      </c>
      <c r="M277" s="159">
        <v>0</v>
      </c>
      <c r="N277" s="159">
        <v>1</v>
      </c>
      <c r="O277" s="159">
        <v>0</v>
      </c>
      <c r="P277" s="159">
        <v>0</v>
      </c>
      <c r="Q277" s="159">
        <v>0</v>
      </c>
      <c r="R277" s="160">
        <v>0</v>
      </c>
    </row>
    <row r="278" spans="1:18" ht="14.25">
      <c r="A278" s="154" t="s">
        <v>11548</v>
      </c>
      <c r="B278" s="161" t="s">
        <v>11547</v>
      </c>
      <c r="C278" s="155" t="s">
        <v>11554</v>
      </c>
      <c r="D278" s="155" t="s">
        <v>462</v>
      </c>
      <c r="E278" s="155" t="s">
        <v>11418</v>
      </c>
      <c r="F278" s="155">
        <v>151</v>
      </c>
      <c r="G278" s="155">
        <v>3</v>
      </c>
      <c r="H278" s="155"/>
      <c r="I278" s="155" t="s">
        <v>11390</v>
      </c>
      <c r="J278" s="155" t="str">
        <f>IF(OR(SPELL_MATERIAL_COMPONENTS[[#This Row],[Sorcerer]]=1,SPELL_MATERIAL_COMPONENTS[[#This Row],[Wizard]]=1),"ARCANE","DIVINE")</f>
        <v>DIVINE</v>
      </c>
      <c r="K278" s="159">
        <v>0</v>
      </c>
      <c r="L278" s="159">
        <v>0</v>
      </c>
      <c r="M278" s="159">
        <v>1</v>
      </c>
      <c r="N278" s="159">
        <v>0</v>
      </c>
      <c r="O278" s="159">
        <v>0</v>
      </c>
      <c r="P278" s="159">
        <v>0</v>
      </c>
      <c r="Q278" s="159">
        <v>0</v>
      </c>
      <c r="R278" s="160">
        <v>0</v>
      </c>
    </row>
    <row r="279" spans="1:18" ht="28.5">
      <c r="A279" s="154" t="s">
        <v>11548</v>
      </c>
      <c r="B279" s="161" t="s">
        <v>11547</v>
      </c>
      <c r="C279" s="155" t="s">
        <v>11412</v>
      </c>
      <c r="D279" s="155" t="s">
        <v>462</v>
      </c>
      <c r="E279" s="155" t="s">
        <v>11380</v>
      </c>
      <c r="F279" s="155">
        <v>225</v>
      </c>
      <c r="G279" s="155">
        <v>5</v>
      </c>
      <c r="H279" s="155"/>
      <c r="I279" s="155" t="s">
        <v>11390</v>
      </c>
      <c r="J279" s="155" t="str">
        <f>IF(OR(SPELL_MATERIAL_COMPONENTS[[#This Row],[Sorcerer]]=1,SPELL_MATERIAL_COMPONENTS[[#This Row],[Wizard]]=1),"ARCANE","DIVINE")</f>
        <v>DIVINE</v>
      </c>
      <c r="K279" s="159">
        <v>0</v>
      </c>
      <c r="L279" s="159">
        <v>0</v>
      </c>
      <c r="M279" s="159">
        <v>1</v>
      </c>
      <c r="N279" s="159">
        <v>0</v>
      </c>
      <c r="O279" s="159">
        <v>0</v>
      </c>
      <c r="P279" s="159">
        <v>0</v>
      </c>
      <c r="Q279" s="159">
        <v>0</v>
      </c>
      <c r="R279" s="160">
        <v>0</v>
      </c>
    </row>
    <row r="280" spans="1:18" ht="14.25">
      <c r="A280" s="154" t="s">
        <v>11548</v>
      </c>
      <c r="B280" s="161" t="s">
        <v>11547</v>
      </c>
      <c r="C280" s="155" t="s">
        <v>11553</v>
      </c>
      <c r="D280" s="155" t="s">
        <v>462</v>
      </c>
      <c r="E280" s="155" t="s">
        <v>11380</v>
      </c>
      <c r="F280" s="155">
        <v>229</v>
      </c>
      <c r="G280" s="155">
        <v>1</v>
      </c>
      <c r="H280" s="155"/>
      <c r="I280" s="155" t="s">
        <v>11390</v>
      </c>
      <c r="J280" s="155" t="str">
        <f>IF(OR(SPELL_MATERIAL_COMPONENTS[[#This Row],[Sorcerer]]=1,SPELL_MATERIAL_COMPONENTS[[#This Row],[Wizard]]=1),"ARCANE","DIVINE")</f>
        <v>DIVINE</v>
      </c>
      <c r="K280" s="159">
        <v>0</v>
      </c>
      <c r="L280" s="159">
        <v>0</v>
      </c>
      <c r="M280" s="159">
        <v>1</v>
      </c>
      <c r="N280" s="159">
        <v>0</v>
      </c>
      <c r="O280" s="159">
        <v>0</v>
      </c>
      <c r="P280" s="159">
        <v>0</v>
      </c>
      <c r="Q280" s="159">
        <v>0</v>
      </c>
      <c r="R280" s="160">
        <v>0</v>
      </c>
    </row>
    <row r="281" spans="1:18" ht="57">
      <c r="A281" s="154" t="s">
        <v>11548</v>
      </c>
      <c r="B281" s="161" t="s">
        <v>11547</v>
      </c>
      <c r="C281" s="155" t="s">
        <v>11552</v>
      </c>
      <c r="D281" s="155" t="s">
        <v>462</v>
      </c>
      <c r="E281" s="155" t="s">
        <v>11380</v>
      </c>
      <c r="F281" s="155">
        <v>236</v>
      </c>
      <c r="G281" s="155">
        <v>5</v>
      </c>
      <c r="H281" s="162" t="s">
        <v>11551</v>
      </c>
      <c r="I281" s="155" t="s">
        <v>11542</v>
      </c>
      <c r="J281" s="155" t="str">
        <f>IF(OR(SPELL_MATERIAL_COMPONENTS[[#This Row],[Sorcerer]]=1,SPELL_MATERIAL_COMPONENTS[[#This Row],[Wizard]]=1),"ARCANE","DIVINE")</f>
        <v>ARCANE</v>
      </c>
      <c r="K281" s="159">
        <v>1</v>
      </c>
      <c r="L281" s="163">
        <v>0</v>
      </c>
      <c r="M281" s="163">
        <v>0</v>
      </c>
      <c r="N281" s="163">
        <v>0</v>
      </c>
      <c r="O281" s="163">
        <v>0</v>
      </c>
      <c r="P281" s="159">
        <v>1</v>
      </c>
      <c r="Q281" s="163">
        <v>0</v>
      </c>
      <c r="R281" s="160">
        <v>1</v>
      </c>
    </row>
    <row r="282" spans="1:18" ht="28.5">
      <c r="A282" s="154" t="s">
        <v>11548</v>
      </c>
      <c r="B282" s="161" t="s">
        <v>11547</v>
      </c>
      <c r="C282" s="155" t="s">
        <v>11550</v>
      </c>
      <c r="D282" s="155" t="s">
        <v>462</v>
      </c>
      <c r="E282" s="155" t="s">
        <v>11380</v>
      </c>
      <c r="F282" s="155">
        <v>276</v>
      </c>
      <c r="G282" s="155">
        <v>1</v>
      </c>
      <c r="H282" s="162" t="s">
        <v>11549</v>
      </c>
      <c r="I282" s="155" t="s">
        <v>11542</v>
      </c>
      <c r="J282" s="155" t="str">
        <f>IF(OR(SPELL_MATERIAL_COMPONENTS[[#This Row],[Sorcerer]]=1,SPELL_MATERIAL_COMPONENTS[[#This Row],[Wizard]]=1),"ARCANE","DIVINE")</f>
        <v>ARCANE</v>
      </c>
      <c r="K282" s="163">
        <v>0</v>
      </c>
      <c r="L282" s="163">
        <v>0</v>
      </c>
      <c r="M282" s="163">
        <v>0</v>
      </c>
      <c r="N282" s="163">
        <v>0</v>
      </c>
      <c r="O282" s="163">
        <v>0</v>
      </c>
      <c r="P282" s="163">
        <v>0</v>
      </c>
      <c r="Q282" s="163">
        <v>0</v>
      </c>
      <c r="R282" s="160">
        <v>1</v>
      </c>
    </row>
    <row r="283" spans="1:18" ht="14.25">
      <c r="A283" s="154" t="s">
        <v>11548</v>
      </c>
      <c r="B283" s="161" t="s">
        <v>11547</v>
      </c>
      <c r="C283" s="155" t="s">
        <v>11546</v>
      </c>
      <c r="D283" s="155" t="s">
        <v>462</v>
      </c>
      <c r="E283" s="155" t="s">
        <v>11396</v>
      </c>
      <c r="F283" s="155">
        <v>22</v>
      </c>
      <c r="G283" s="155">
        <v>3</v>
      </c>
      <c r="H283" s="155" t="s">
        <v>11545</v>
      </c>
      <c r="I283" s="155" t="s">
        <v>11542</v>
      </c>
      <c r="J283" s="155" t="str">
        <f>IF(OR(SPELL_MATERIAL_COMPONENTS[[#This Row],[Sorcerer]]=1,SPELL_MATERIAL_COMPONENTS[[#This Row],[Wizard]]=1),"ARCANE","DIVINE")</f>
        <v>ARCANE</v>
      </c>
      <c r="K283" s="159">
        <v>0</v>
      </c>
      <c r="L283" s="159">
        <v>0</v>
      </c>
      <c r="M283" s="159">
        <v>0</v>
      </c>
      <c r="N283" s="159">
        <v>0</v>
      </c>
      <c r="O283" s="159">
        <v>0</v>
      </c>
      <c r="P283" s="159">
        <v>0</v>
      </c>
      <c r="Q283" s="159">
        <v>0</v>
      </c>
      <c r="R283" s="160">
        <v>1</v>
      </c>
    </row>
    <row r="284" spans="1:18" ht="28.5">
      <c r="A284" s="154" t="s">
        <v>6915</v>
      </c>
      <c r="B284" s="155" t="s">
        <v>6484</v>
      </c>
      <c r="C284" s="155" t="s">
        <v>11544</v>
      </c>
      <c r="D284" s="155" t="s">
        <v>11386</v>
      </c>
      <c r="E284" s="155" t="s">
        <v>11380</v>
      </c>
      <c r="F284" s="155">
        <v>235</v>
      </c>
      <c r="G284" s="155">
        <v>6</v>
      </c>
      <c r="H284" s="155" t="s">
        <v>11543</v>
      </c>
      <c r="I284" s="155" t="s">
        <v>11542</v>
      </c>
      <c r="J284" s="155" t="str">
        <f>IF(OR(SPELL_MATERIAL_COMPONENTS[[#This Row],[Sorcerer]]=1,SPELL_MATERIAL_COMPONENTS[[#This Row],[Wizard]]=1),"ARCANE","DIVINE")</f>
        <v>ARCANE</v>
      </c>
      <c r="K284" s="159">
        <v>0</v>
      </c>
      <c r="L284" s="159">
        <v>0</v>
      </c>
      <c r="M284" s="159">
        <v>0</v>
      </c>
      <c r="N284" s="159">
        <v>0</v>
      </c>
      <c r="O284" s="159">
        <v>0</v>
      </c>
      <c r="P284" s="159">
        <v>0</v>
      </c>
      <c r="Q284" s="159">
        <v>0</v>
      </c>
      <c r="R284" s="160">
        <v>1</v>
      </c>
    </row>
    <row r="285" spans="1:18" ht="14.25">
      <c r="A285" s="154" t="s">
        <v>11541</v>
      </c>
      <c r="B285" s="161" t="s">
        <v>11459</v>
      </c>
      <c r="C285" s="155" t="s">
        <v>11540</v>
      </c>
      <c r="D285" s="155" t="s">
        <v>462</v>
      </c>
      <c r="E285" s="155" t="s">
        <v>11380</v>
      </c>
      <c r="F285" s="155">
        <v>264</v>
      </c>
      <c r="G285" s="155">
        <v>5</v>
      </c>
      <c r="H285" s="162" t="s">
        <v>11539</v>
      </c>
      <c r="I285" s="155" t="s">
        <v>11475</v>
      </c>
      <c r="J285" s="155" t="str">
        <f>IF(OR(SPELL_MATERIAL_COMPONENTS[[#This Row],[Sorcerer]]=1,SPELL_MATERIAL_COMPONENTS[[#This Row],[Wizard]]=1),"ARCANE","DIVINE")</f>
        <v>ARCANE</v>
      </c>
      <c r="K285" s="159">
        <v>1</v>
      </c>
      <c r="L285" s="163">
        <v>0</v>
      </c>
      <c r="M285" s="163">
        <v>0</v>
      </c>
      <c r="N285" s="163">
        <v>0</v>
      </c>
      <c r="O285" s="163">
        <v>0</v>
      </c>
      <c r="P285" s="159">
        <v>1</v>
      </c>
      <c r="Q285" s="163">
        <v>0</v>
      </c>
      <c r="R285" s="160">
        <v>1</v>
      </c>
    </row>
    <row r="286" spans="1:18" ht="14.25">
      <c r="A286" s="154" t="s">
        <v>11538</v>
      </c>
      <c r="B286" s="155" t="s">
        <v>11388</v>
      </c>
      <c r="C286" s="155" t="s">
        <v>11537</v>
      </c>
      <c r="D286" s="155" t="s">
        <v>462</v>
      </c>
      <c r="E286" s="155" t="s">
        <v>11380</v>
      </c>
      <c r="F286" s="155">
        <v>275</v>
      </c>
      <c r="G286" s="155">
        <v>0</v>
      </c>
      <c r="H286" s="155"/>
      <c r="I286" s="155" t="s">
        <v>11475</v>
      </c>
      <c r="J286" s="155" t="str">
        <f>IF(OR(SPELL_MATERIAL_COMPONENTS[[#This Row],[Sorcerer]]=1,SPELL_MATERIAL_COMPONENTS[[#This Row],[Wizard]]=1),"ARCANE","DIVINE")</f>
        <v>ARCANE</v>
      </c>
      <c r="K286" s="159">
        <v>1</v>
      </c>
      <c r="L286" s="159">
        <v>0</v>
      </c>
      <c r="M286" s="159">
        <v>1</v>
      </c>
      <c r="N286" s="159">
        <v>0</v>
      </c>
      <c r="O286" s="159">
        <v>0</v>
      </c>
      <c r="P286" s="159">
        <v>1</v>
      </c>
      <c r="Q286" s="159">
        <v>0</v>
      </c>
      <c r="R286" s="160">
        <v>1</v>
      </c>
    </row>
    <row r="287" spans="1:18" ht="14.25">
      <c r="A287" s="154" t="s">
        <v>11536</v>
      </c>
      <c r="B287" s="161" t="s">
        <v>6547</v>
      </c>
      <c r="C287" s="155" t="s">
        <v>11535</v>
      </c>
      <c r="D287" s="155" t="s">
        <v>462</v>
      </c>
      <c r="E287" s="155" t="s">
        <v>11380</v>
      </c>
      <c r="F287" s="155">
        <v>263</v>
      </c>
      <c r="G287" s="155">
        <v>2</v>
      </c>
      <c r="H287" s="155"/>
      <c r="I287" s="155" t="s">
        <v>11475</v>
      </c>
      <c r="J287" s="155" t="str">
        <f>IF(OR(SPELL_MATERIAL_COMPONENTS[[#This Row],[Sorcerer]]=1,SPELL_MATERIAL_COMPONENTS[[#This Row],[Wizard]]=1),"ARCANE","DIVINE")</f>
        <v>ARCANE</v>
      </c>
      <c r="K287" s="159">
        <v>1</v>
      </c>
      <c r="L287" s="159">
        <v>0</v>
      </c>
      <c r="M287" s="159">
        <v>0</v>
      </c>
      <c r="N287" s="159">
        <v>0</v>
      </c>
      <c r="O287" s="159">
        <v>0</v>
      </c>
      <c r="P287" s="159">
        <v>1</v>
      </c>
      <c r="Q287" s="159">
        <v>0</v>
      </c>
      <c r="R287" s="160">
        <v>1</v>
      </c>
    </row>
    <row r="288" spans="1:18" ht="42.75">
      <c r="A288" s="154" t="s">
        <v>11532</v>
      </c>
      <c r="B288" s="161" t="s">
        <v>4273</v>
      </c>
      <c r="C288" s="155" t="s">
        <v>11534</v>
      </c>
      <c r="D288" s="155" t="s">
        <v>11530</v>
      </c>
      <c r="E288" s="155" t="s">
        <v>11380</v>
      </c>
      <c r="F288" s="155">
        <v>233</v>
      </c>
      <c r="G288" s="155">
        <v>5</v>
      </c>
      <c r="H288" s="155"/>
      <c r="I288" s="155" t="s">
        <v>11399</v>
      </c>
      <c r="J288" s="155" t="str">
        <f>IF(OR(SPELL_MATERIAL_COMPONENTS[[#This Row],[Sorcerer]]=1,SPELL_MATERIAL_COMPONENTS[[#This Row],[Wizard]]=1),"ARCANE","DIVINE")</f>
        <v>ARCANE</v>
      </c>
      <c r="K288" s="159">
        <v>0</v>
      </c>
      <c r="L288" s="159">
        <v>0</v>
      </c>
      <c r="M288" s="159">
        <v>1</v>
      </c>
      <c r="N288" s="159">
        <v>0</v>
      </c>
      <c r="O288" s="159">
        <v>0</v>
      </c>
      <c r="P288" s="159">
        <v>1</v>
      </c>
      <c r="Q288" s="159">
        <v>0</v>
      </c>
      <c r="R288" s="160">
        <v>1</v>
      </c>
    </row>
    <row r="289" spans="1:18" ht="28.5">
      <c r="A289" s="154" t="s">
        <v>11532</v>
      </c>
      <c r="B289" s="155" t="s">
        <v>11466</v>
      </c>
      <c r="C289" s="155" t="s">
        <v>11533</v>
      </c>
      <c r="D289" s="155" t="s">
        <v>11386</v>
      </c>
      <c r="E289" s="155" t="s">
        <v>11380</v>
      </c>
      <c r="F289" s="155">
        <v>256</v>
      </c>
      <c r="G289" s="155">
        <v>3</v>
      </c>
      <c r="H289" s="155"/>
      <c r="I289" s="155" t="s">
        <v>11399</v>
      </c>
      <c r="J289" s="155" t="str">
        <f>IF(OR(SPELL_MATERIAL_COMPONENTS[[#This Row],[Sorcerer]]=1,SPELL_MATERIAL_COMPONENTS[[#This Row],[Wizard]]=1),"ARCANE","DIVINE")</f>
        <v>ARCANE</v>
      </c>
      <c r="K289" s="159">
        <v>0</v>
      </c>
      <c r="L289" s="159">
        <v>0</v>
      </c>
      <c r="M289" s="159">
        <v>1</v>
      </c>
      <c r="N289" s="159">
        <v>0</v>
      </c>
      <c r="O289" s="159">
        <v>0</v>
      </c>
      <c r="P289" s="159">
        <v>1</v>
      </c>
      <c r="Q289" s="159">
        <v>0</v>
      </c>
      <c r="R289" s="160">
        <v>1</v>
      </c>
    </row>
    <row r="290" spans="1:18" ht="42.75">
      <c r="A290" s="154" t="s">
        <v>11532</v>
      </c>
      <c r="B290" s="161" t="s">
        <v>4273</v>
      </c>
      <c r="C290" s="155" t="s">
        <v>11531</v>
      </c>
      <c r="D290" s="155" t="s">
        <v>11530</v>
      </c>
      <c r="E290" s="155" t="s">
        <v>11380</v>
      </c>
      <c r="F290" s="155">
        <v>270</v>
      </c>
      <c r="G290" s="155">
        <v>1</v>
      </c>
      <c r="H290" s="155"/>
      <c r="I290" s="155" t="s">
        <v>11390</v>
      </c>
      <c r="J290" s="155" t="str">
        <f>IF(OR(SPELL_MATERIAL_COMPONENTS[[#This Row],[Sorcerer]]=1,SPELL_MATERIAL_COMPONENTS[[#This Row],[Wizard]]=1),"ARCANE","DIVINE")</f>
        <v>ARCANE</v>
      </c>
      <c r="K290" s="159">
        <v>0</v>
      </c>
      <c r="L290" s="159">
        <v>0</v>
      </c>
      <c r="M290" s="159">
        <v>0</v>
      </c>
      <c r="N290" s="159">
        <v>0</v>
      </c>
      <c r="O290" s="159">
        <v>0</v>
      </c>
      <c r="P290" s="159">
        <v>1</v>
      </c>
      <c r="Q290" s="159">
        <v>0</v>
      </c>
      <c r="R290" s="160">
        <v>1</v>
      </c>
    </row>
    <row r="291" spans="1:18" ht="14.25">
      <c r="A291" s="154" t="s">
        <v>11529</v>
      </c>
      <c r="B291" s="155" t="s">
        <v>11466</v>
      </c>
      <c r="C291" s="155" t="s">
        <v>11528</v>
      </c>
      <c r="D291" s="155" t="s">
        <v>11386</v>
      </c>
      <c r="E291" s="155" t="s">
        <v>11380</v>
      </c>
      <c r="F291" s="155">
        <v>215</v>
      </c>
      <c r="G291" s="155">
        <v>9</v>
      </c>
      <c r="H291" s="155"/>
      <c r="I291" s="155" t="s">
        <v>11407</v>
      </c>
      <c r="J291" s="155" t="str">
        <f>IF(OR(SPELL_MATERIAL_COMPONENTS[[#This Row],[Sorcerer]]=1,SPELL_MATERIAL_COMPONENTS[[#This Row],[Wizard]]=1),"ARCANE","DIVINE")</f>
        <v>ARCANE</v>
      </c>
      <c r="K291" s="159">
        <v>0</v>
      </c>
      <c r="L291" s="159">
        <v>0</v>
      </c>
      <c r="M291" s="159">
        <v>1</v>
      </c>
      <c r="N291" s="159">
        <v>0</v>
      </c>
      <c r="O291" s="159">
        <v>1</v>
      </c>
      <c r="P291" s="159">
        <v>0</v>
      </c>
      <c r="Q291" s="159">
        <v>0</v>
      </c>
      <c r="R291" s="160">
        <v>1</v>
      </c>
    </row>
    <row r="292" spans="1:18" ht="14.25">
      <c r="A292" s="154" t="s">
        <v>11527</v>
      </c>
      <c r="B292" s="155" t="s">
        <v>11466</v>
      </c>
      <c r="C292" s="155" t="s">
        <v>11526</v>
      </c>
      <c r="D292" s="155" t="s">
        <v>462</v>
      </c>
      <c r="E292" s="155" t="s">
        <v>11418</v>
      </c>
      <c r="F292" s="155">
        <v>165</v>
      </c>
      <c r="G292" s="155">
        <v>6</v>
      </c>
      <c r="H292" s="155" t="s">
        <v>11525</v>
      </c>
      <c r="I292" s="155" t="s">
        <v>11378</v>
      </c>
      <c r="J292" s="155" t="str">
        <f>IF(OR(SPELL_MATERIAL_COMPONENTS[[#This Row],[Sorcerer]]=1,SPELL_MATERIAL_COMPONENTS[[#This Row],[Wizard]]=1),"ARCANE","DIVINE")</f>
        <v>ARCANE</v>
      </c>
      <c r="K292" s="159">
        <v>0</v>
      </c>
      <c r="L292" s="159">
        <v>0</v>
      </c>
      <c r="M292" s="159">
        <v>0</v>
      </c>
      <c r="N292" s="159">
        <v>0</v>
      </c>
      <c r="O292" s="159">
        <v>0</v>
      </c>
      <c r="P292" s="159">
        <v>1</v>
      </c>
      <c r="Q292" s="159">
        <v>0</v>
      </c>
      <c r="R292" s="160">
        <v>1</v>
      </c>
    </row>
    <row r="293" spans="1:18" ht="14.25">
      <c r="A293" s="154" t="s">
        <v>11524</v>
      </c>
      <c r="B293" s="155" t="s">
        <v>11388</v>
      </c>
      <c r="C293" s="155" t="s">
        <v>11523</v>
      </c>
      <c r="D293" s="155" t="s">
        <v>462</v>
      </c>
      <c r="E293" s="155" t="s">
        <v>11380</v>
      </c>
      <c r="F293" s="155">
        <v>272</v>
      </c>
      <c r="G293" s="155">
        <v>1</v>
      </c>
      <c r="H293" s="155"/>
      <c r="I293" s="155" t="s">
        <v>11378</v>
      </c>
      <c r="J293" s="155" t="str">
        <f>IF(OR(SPELL_MATERIAL_COMPONENTS[[#This Row],[Sorcerer]]=1,SPELL_MATERIAL_COMPONENTS[[#This Row],[Wizard]]=1),"ARCANE","DIVINE")</f>
        <v>ARCANE</v>
      </c>
      <c r="K293" s="159">
        <v>0</v>
      </c>
      <c r="L293" s="159">
        <v>0</v>
      </c>
      <c r="M293" s="159">
        <v>0</v>
      </c>
      <c r="N293" s="159">
        <v>0</v>
      </c>
      <c r="O293" s="159">
        <v>0</v>
      </c>
      <c r="P293" s="159">
        <v>1</v>
      </c>
      <c r="Q293" s="159">
        <v>0</v>
      </c>
      <c r="R293" s="160">
        <v>1</v>
      </c>
    </row>
    <row r="294" spans="1:18" ht="14.25">
      <c r="A294" s="154" t="s">
        <v>11522</v>
      </c>
      <c r="B294" s="155" t="s">
        <v>11388</v>
      </c>
      <c r="C294" s="155" t="s">
        <v>11521</v>
      </c>
      <c r="D294" s="155" t="s">
        <v>462</v>
      </c>
      <c r="E294" s="155" t="s">
        <v>11380</v>
      </c>
      <c r="F294" s="155">
        <v>221</v>
      </c>
      <c r="G294" s="155">
        <v>6</v>
      </c>
      <c r="H294" s="155"/>
      <c r="I294" s="155" t="s">
        <v>11442</v>
      </c>
      <c r="J294" s="155" t="str">
        <f>IF(OR(SPELL_MATERIAL_COMPONENTS[[#This Row],[Sorcerer]]=1,SPELL_MATERIAL_COMPONENTS[[#This Row],[Wizard]]=1),"ARCANE","DIVINE")</f>
        <v>ARCANE</v>
      </c>
      <c r="K294" s="159">
        <v>0</v>
      </c>
      <c r="L294" s="159">
        <v>0</v>
      </c>
      <c r="M294" s="159">
        <v>0</v>
      </c>
      <c r="N294" s="159">
        <v>0</v>
      </c>
      <c r="O294" s="159">
        <v>0</v>
      </c>
      <c r="P294" s="159">
        <v>0</v>
      </c>
      <c r="Q294" s="159">
        <v>1</v>
      </c>
      <c r="R294" s="160">
        <v>1</v>
      </c>
    </row>
    <row r="295" spans="1:18" ht="14.25">
      <c r="A295" s="154" t="s">
        <v>11519</v>
      </c>
      <c r="B295" s="155" t="s">
        <v>4160</v>
      </c>
      <c r="C295" s="155" t="s">
        <v>11520</v>
      </c>
      <c r="D295" s="155" t="s">
        <v>11386</v>
      </c>
      <c r="E295" s="155" t="s">
        <v>11418</v>
      </c>
      <c r="F295" s="155">
        <v>151</v>
      </c>
      <c r="G295" s="155">
        <v>1</v>
      </c>
      <c r="H295" s="155"/>
      <c r="I295" s="155" t="s">
        <v>11442</v>
      </c>
      <c r="J295" s="155" t="str">
        <f>IF(OR(SPELL_MATERIAL_COMPONENTS[[#This Row],[Sorcerer]]=1,SPELL_MATERIAL_COMPONENTS[[#This Row],[Wizard]]=1),"ARCANE","DIVINE")</f>
        <v>DIVINE</v>
      </c>
      <c r="K295" s="159">
        <v>1</v>
      </c>
      <c r="L295" s="159">
        <v>1</v>
      </c>
      <c r="M295" s="159">
        <v>0</v>
      </c>
      <c r="N295" s="159">
        <v>0</v>
      </c>
      <c r="O295" s="159">
        <v>0</v>
      </c>
      <c r="P295" s="159">
        <v>0</v>
      </c>
      <c r="Q295" s="159">
        <v>0</v>
      </c>
      <c r="R295" s="160">
        <v>0</v>
      </c>
    </row>
    <row r="296" spans="1:18" ht="14.25">
      <c r="A296" s="154" t="s">
        <v>11519</v>
      </c>
      <c r="B296" s="155" t="s">
        <v>4160</v>
      </c>
      <c r="C296" s="155" t="s">
        <v>11455</v>
      </c>
      <c r="D296" s="155" t="s">
        <v>11386</v>
      </c>
      <c r="E296" s="155" t="s">
        <v>11380</v>
      </c>
      <c r="F296" s="155">
        <v>274</v>
      </c>
      <c r="G296" s="155">
        <v>2</v>
      </c>
      <c r="H296" s="155"/>
      <c r="I296" s="155" t="s">
        <v>11390</v>
      </c>
      <c r="J296" s="155" t="str">
        <f>IF(OR(SPELL_MATERIAL_COMPONENTS[[#This Row],[Sorcerer]]=1,SPELL_MATERIAL_COMPONENTS[[#This Row],[Wizard]]=1),"ARCANE","DIVINE")</f>
        <v>ARCANE</v>
      </c>
      <c r="K296" s="159">
        <v>0</v>
      </c>
      <c r="L296" s="159">
        <v>0</v>
      </c>
      <c r="M296" s="159">
        <v>0</v>
      </c>
      <c r="N296" s="159">
        <v>0</v>
      </c>
      <c r="O296" s="159">
        <v>0</v>
      </c>
      <c r="P296" s="159">
        <v>1</v>
      </c>
      <c r="Q296" s="159">
        <v>1</v>
      </c>
      <c r="R296" s="160">
        <v>1</v>
      </c>
    </row>
    <row r="297" spans="1:18" ht="28.5">
      <c r="A297" s="154" t="s">
        <v>11518</v>
      </c>
      <c r="B297" s="155" t="s">
        <v>11388</v>
      </c>
      <c r="C297" s="155" t="s">
        <v>11517</v>
      </c>
      <c r="D297" s="155" t="s">
        <v>462</v>
      </c>
      <c r="E297" s="155" t="s">
        <v>11380</v>
      </c>
      <c r="F297" s="155">
        <v>281</v>
      </c>
      <c r="G297" s="155">
        <v>8</v>
      </c>
      <c r="H297" s="155"/>
      <c r="I297" s="155" t="s">
        <v>11390</v>
      </c>
      <c r="J297" s="155" t="str">
        <f>IF(OR(SPELL_MATERIAL_COMPONENTS[[#This Row],[Sorcerer]]=1,SPELL_MATERIAL_COMPONENTS[[#This Row],[Wizard]]=1),"ARCANE","DIVINE")</f>
        <v>ARCANE</v>
      </c>
      <c r="K297" s="159">
        <v>0</v>
      </c>
      <c r="L297" s="159">
        <v>0</v>
      </c>
      <c r="M297" s="159">
        <v>0</v>
      </c>
      <c r="N297" s="159">
        <v>0</v>
      </c>
      <c r="O297" s="159">
        <v>0</v>
      </c>
      <c r="P297" s="159">
        <v>1</v>
      </c>
      <c r="Q297" s="159">
        <v>1</v>
      </c>
      <c r="R297" s="160">
        <v>1</v>
      </c>
    </row>
    <row r="298" spans="1:18" ht="14.25">
      <c r="A298" s="154" t="s">
        <v>11516</v>
      </c>
      <c r="B298" s="155" t="s">
        <v>4238</v>
      </c>
      <c r="C298" s="155" t="s">
        <v>11422</v>
      </c>
      <c r="D298" s="155" t="s">
        <v>462</v>
      </c>
      <c r="E298" s="155" t="s">
        <v>11380</v>
      </c>
      <c r="F298" s="155">
        <v>248</v>
      </c>
      <c r="G298" s="155">
        <v>6</v>
      </c>
      <c r="H298" s="155"/>
      <c r="I298" s="155" t="s">
        <v>11390</v>
      </c>
      <c r="J298" s="155" t="str">
        <f>IF(OR(SPELL_MATERIAL_COMPONENTS[[#This Row],[Sorcerer]]=1,SPELL_MATERIAL_COMPONENTS[[#This Row],[Wizard]]=1),"ARCANE","DIVINE")</f>
        <v>DIVINE</v>
      </c>
      <c r="K298" s="159">
        <v>0</v>
      </c>
      <c r="L298" s="159">
        <v>0</v>
      </c>
      <c r="M298" s="159">
        <v>1</v>
      </c>
      <c r="N298" s="159">
        <v>0</v>
      </c>
      <c r="O298" s="159">
        <v>1</v>
      </c>
      <c r="P298" s="159">
        <v>0</v>
      </c>
      <c r="Q298" s="159">
        <v>0</v>
      </c>
      <c r="R298" s="160">
        <v>0</v>
      </c>
    </row>
    <row r="299" spans="1:18" ht="28.5">
      <c r="A299" s="154" t="s">
        <v>11515</v>
      </c>
      <c r="B299" s="155" t="s">
        <v>4273</v>
      </c>
      <c r="C299" s="155" t="s">
        <v>11514</v>
      </c>
      <c r="D299" s="155" t="s">
        <v>462</v>
      </c>
      <c r="E299" s="155" t="s">
        <v>11380</v>
      </c>
      <c r="F299" s="155">
        <v>261</v>
      </c>
      <c r="G299" s="155">
        <v>7</v>
      </c>
      <c r="H299" s="155"/>
      <c r="I299" s="155" t="s">
        <v>11399</v>
      </c>
      <c r="J299" s="155" t="str">
        <f>IF(OR(SPELL_MATERIAL_COMPONENTS[[#This Row],[Sorcerer]]=1,SPELL_MATERIAL_COMPONENTS[[#This Row],[Wizard]]=1),"ARCANE","DIVINE")</f>
        <v>DIVINE</v>
      </c>
      <c r="K299" s="159">
        <v>0</v>
      </c>
      <c r="L299" s="159">
        <v>1</v>
      </c>
      <c r="M299" s="159">
        <v>0</v>
      </c>
      <c r="N299" s="159">
        <v>0</v>
      </c>
      <c r="O299" s="159">
        <v>0</v>
      </c>
      <c r="P299" s="159">
        <v>0</v>
      </c>
      <c r="Q299" s="159">
        <v>0</v>
      </c>
      <c r="R299" s="160">
        <v>0</v>
      </c>
    </row>
    <row r="300" spans="1:18" ht="28.5">
      <c r="A300" s="154" t="s">
        <v>11513</v>
      </c>
      <c r="B300" s="161" t="s">
        <v>4273</v>
      </c>
      <c r="C300" s="155" t="s">
        <v>11434</v>
      </c>
      <c r="D300" s="155" t="s">
        <v>462</v>
      </c>
      <c r="E300" s="155" t="s">
        <v>11380</v>
      </c>
      <c r="F300" s="155">
        <v>261</v>
      </c>
      <c r="G300" s="155">
        <v>4</v>
      </c>
      <c r="H300" s="155"/>
      <c r="I300" s="155" t="s">
        <v>11399</v>
      </c>
      <c r="J300" s="155" t="str">
        <f>IF(OR(SPELL_MATERIAL_COMPONENTS[[#This Row],[Sorcerer]]=1,SPELL_MATERIAL_COMPONENTS[[#This Row],[Wizard]]=1),"ARCANE","DIVINE")</f>
        <v>ARCANE</v>
      </c>
      <c r="K300" s="159">
        <v>0</v>
      </c>
      <c r="L300" s="159">
        <v>0</v>
      </c>
      <c r="M300" s="159">
        <v>0</v>
      </c>
      <c r="N300" s="159">
        <v>0</v>
      </c>
      <c r="O300" s="159">
        <v>1</v>
      </c>
      <c r="P300" s="159">
        <v>0</v>
      </c>
      <c r="Q300" s="159">
        <v>0</v>
      </c>
      <c r="R300" s="160">
        <v>1</v>
      </c>
    </row>
    <row r="301" spans="1:18" ht="14.25">
      <c r="A301" s="154" t="s">
        <v>11512</v>
      </c>
      <c r="B301" s="161" t="s">
        <v>11471</v>
      </c>
      <c r="C301" s="155" t="s">
        <v>11511</v>
      </c>
      <c r="D301" s="155" t="s">
        <v>462</v>
      </c>
      <c r="E301" s="155" t="s">
        <v>11380</v>
      </c>
      <c r="F301" s="155">
        <v>278</v>
      </c>
      <c r="G301" s="155">
        <v>3</v>
      </c>
      <c r="H301" s="155"/>
      <c r="I301" s="155" t="s">
        <v>11399</v>
      </c>
      <c r="J301" s="155" t="str">
        <f>IF(OR(SPELL_MATERIAL_COMPONENTS[[#This Row],[Sorcerer]]=1,SPELL_MATERIAL_COMPONENTS[[#This Row],[Wizard]]=1),"ARCANE","DIVINE")</f>
        <v>ARCANE</v>
      </c>
      <c r="K301" s="159">
        <v>1</v>
      </c>
      <c r="L301" s="159">
        <v>0</v>
      </c>
      <c r="M301" s="159">
        <v>0</v>
      </c>
      <c r="N301" s="159">
        <v>0</v>
      </c>
      <c r="O301" s="159">
        <v>0</v>
      </c>
      <c r="P301" s="159">
        <v>1</v>
      </c>
      <c r="Q301" s="159">
        <v>0</v>
      </c>
      <c r="R301" s="160">
        <v>1</v>
      </c>
    </row>
    <row r="302" spans="1:18" ht="14.25">
      <c r="A302" s="154" t="s">
        <v>11510</v>
      </c>
      <c r="B302" s="162" t="s">
        <v>4273</v>
      </c>
      <c r="C302" s="155" t="s">
        <v>11509</v>
      </c>
      <c r="D302" s="155" t="s">
        <v>462</v>
      </c>
      <c r="E302" s="155" t="s">
        <v>11380</v>
      </c>
      <c r="F302" s="155">
        <v>218</v>
      </c>
      <c r="G302" s="155">
        <v>5</v>
      </c>
      <c r="H302" s="155"/>
      <c r="I302" s="155" t="s">
        <v>11399</v>
      </c>
      <c r="J302" s="155" t="str">
        <f>IF(OR(SPELL_MATERIAL_COMPONENTS[[#This Row],[Sorcerer]]=1,SPELL_MATERIAL_COMPONENTS[[#This Row],[Wizard]]=1),"ARCANE","DIVINE")</f>
        <v>ARCANE</v>
      </c>
      <c r="K302" s="159">
        <v>1</v>
      </c>
      <c r="L302" s="159">
        <v>0</v>
      </c>
      <c r="M302" s="159">
        <v>0</v>
      </c>
      <c r="N302" s="159">
        <v>0</v>
      </c>
      <c r="O302" s="159">
        <v>0</v>
      </c>
      <c r="P302" s="159">
        <v>1</v>
      </c>
      <c r="Q302" s="159">
        <v>0</v>
      </c>
      <c r="R302" s="160">
        <v>1</v>
      </c>
    </row>
    <row r="303" spans="1:18" ht="14.25">
      <c r="A303" s="154" t="s">
        <v>11508</v>
      </c>
      <c r="B303" s="155" t="s">
        <v>11388</v>
      </c>
      <c r="C303" s="155" t="s">
        <v>11461</v>
      </c>
      <c r="D303" s="155" t="s">
        <v>462</v>
      </c>
      <c r="E303" s="155" t="s">
        <v>11380</v>
      </c>
      <c r="F303" s="155">
        <v>279</v>
      </c>
      <c r="G303" s="155">
        <v>6</v>
      </c>
      <c r="H303" s="155"/>
      <c r="I303" s="155" t="s">
        <v>11390</v>
      </c>
      <c r="J303" s="155" t="str">
        <f>IF(OR(SPELL_MATERIAL_COMPONENTS[[#This Row],[Sorcerer]]=1,SPELL_MATERIAL_COMPONENTS[[#This Row],[Wizard]]=1),"ARCANE","DIVINE")</f>
        <v>ARCANE</v>
      </c>
      <c r="K303" s="159">
        <v>0</v>
      </c>
      <c r="L303" s="159">
        <v>1</v>
      </c>
      <c r="M303" s="159">
        <v>1</v>
      </c>
      <c r="N303" s="159">
        <v>0</v>
      </c>
      <c r="O303" s="159">
        <v>0</v>
      </c>
      <c r="P303" s="159">
        <v>0</v>
      </c>
      <c r="Q303" s="159">
        <v>0</v>
      </c>
      <c r="R303" s="160">
        <v>1</v>
      </c>
    </row>
    <row r="304" spans="1:18" ht="14.25">
      <c r="A304" s="154" t="s">
        <v>11508</v>
      </c>
      <c r="B304" s="155" t="s">
        <v>11388</v>
      </c>
      <c r="C304" s="155" t="s">
        <v>11458</v>
      </c>
      <c r="D304" s="155" t="s">
        <v>462</v>
      </c>
      <c r="E304" s="155" t="s">
        <v>11380</v>
      </c>
      <c r="F304" s="155">
        <v>279</v>
      </c>
      <c r="G304" s="155">
        <v>2</v>
      </c>
      <c r="H304" s="155"/>
      <c r="I304" s="155" t="s">
        <v>11407</v>
      </c>
      <c r="J304" s="155" t="str">
        <f>IF(OR(SPELL_MATERIAL_COMPONENTS[[#This Row],[Sorcerer]]=1,SPELL_MATERIAL_COMPONENTS[[#This Row],[Wizard]]=1),"ARCANE","DIVINE")</f>
        <v>ARCANE</v>
      </c>
      <c r="K304" s="159">
        <v>0</v>
      </c>
      <c r="L304" s="159">
        <v>0</v>
      </c>
      <c r="M304" s="159">
        <v>1</v>
      </c>
      <c r="N304" s="159">
        <v>0</v>
      </c>
      <c r="O304" s="159">
        <v>1</v>
      </c>
      <c r="P304" s="159">
        <v>1</v>
      </c>
      <c r="Q304" s="159">
        <v>0</v>
      </c>
      <c r="R304" s="160">
        <v>1</v>
      </c>
    </row>
    <row r="305" spans="1:18" ht="42.75">
      <c r="A305" s="154" t="s">
        <v>11507</v>
      </c>
      <c r="B305" s="155" t="s">
        <v>11388</v>
      </c>
      <c r="C305" s="155" t="s">
        <v>11506</v>
      </c>
      <c r="D305" s="155" t="s">
        <v>11386</v>
      </c>
      <c r="E305" s="155" t="s">
        <v>11380</v>
      </c>
      <c r="F305" s="155">
        <v>276</v>
      </c>
      <c r="G305" s="155">
        <v>7</v>
      </c>
      <c r="H305" s="155" t="s">
        <v>11505</v>
      </c>
      <c r="I305" s="155" t="s">
        <v>11475</v>
      </c>
      <c r="J305" s="155" t="str">
        <f>IF(OR(SPELL_MATERIAL_COMPONENTS[[#This Row],[Sorcerer]]=1,SPELL_MATERIAL_COMPONENTS[[#This Row],[Wizard]]=1),"ARCANE","DIVINE")</f>
        <v>ARCANE</v>
      </c>
      <c r="K305" s="159">
        <v>1</v>
      </c>
      <c r="L305" s="159">
        <v>0</v>
      </c>
      <c r="M305" s="159">
        <v>0</v>
      </c>
      <c r="N305" s="159">
        <v>0</v>
      </c>
      <c r="O305" s="159">
        <v>0</v>
      </c>
      <c r="P305" s="159">
        <v>1</v>
      </c>
      <c r="Q305" s="159">
        <v>1</v>
      </c>
      <c r="R305" s="160">
        <v>1</v>
      </c>
    </row>
    <row r="306" spans="1:18" ht="14.25">
      <c r="A306" s="154" t="s">
        <v>11504</v>
      </c>
      <c r="B306" s="161" t="s">
        <v>11429</v>
      </c>
      <c r="C306" s="155" t="s">
        <v>11503</v>
      </c>
      <c r="D306" s="155" t="s">
        <v>462</v>
      </c>
      <c r="E306" s="155" t="s">
        <v>11380</v>
      </c>
      <c r="F306" s="155">
        <v>263</v>
      </c>
      <c r="G306" s="155">
        <v>6</v>
      </c>
      <c r="H306" s="155" t="s">
        <v>11502</v>
      </c>
      <c r="I306" s="155" t="s">
        <v>11475</v>
      </c>
      <c r="J306" s="155" t="str">
        <f>IF(OR(SPELL_MATERIAL_COMPONENTS[[#This Row],[Sorcerer]]=1,SPELL_MATERIAL_COMPONENTS[[#This Row],[Wizard]]=1),"ARCANE","DIVINE")</f>
        <v>ARCANE</v>
      </c>
      <c r="K306" s="159">
        <v>1</v>
      </c>
      <c r="L306" s="159">
        <v>0</v>
      </c>
      <c r="M306" s="159">
        <v>0</v>
      </c>
      <c r="N306" s="159">
        <v>0</v>
      </c>
      <c r="O306" s="159">
        <v>0</v>
      </c>
      <c r="P306" s="159">
        <v>1</v>
      </c>
      <c r="Q306" s="159">
        <v>1</v>
      </c>
      <c r="R306" s="160">
        <v>1</v>
      </c>
    </row>
    <row r="307" spans="1:18" ht="28.5">
      <c r="A307" s="154" t="s">
        <v>7257</v>
      </c>
      <c r="B307" s="155" t="s">
        <v>11388</v>
      </c>
      <c r="C307" s="155" t="s">
        <v>11501</v>
      </c>
      <c r="D307" s="155" t="s">
        <v>462</v>
      </c>
      <c r="E307" s="155" t="s">
        <v>11380</v>
      </c>
      <c r="F307" s="155">
        <v>224</v>
      </c>
      <c r="G307" s="155">
        <v>1</v>
      </c>
      <c r="H307" s="155"/>
      <c r="I307" s="155" t="s">
        <v>11475</v>
      </c>
      <c r="J307" s="155" t="str">
        <f>IF(OR(SPELL_MATERIAL_COMPONENTS[[#This Row],[Sorcerer]]=1,SPELL_MATERIAL_COMPONENTS[[#This Row],[Wizard]]=1),"ARCANE","DIVINE")</f>
        <v>ARCANE</v>
      </c>
      <c r="K307" s="159">
        <v>1</v>
      </c>
      <c r="L307" s="159">
        <v>0</v>
      </c>
      <c r="M307" s="159">
        <v>0</v>
      </c>
      <c r="N307" s="159">
        <v>0</v>
      </c>
      <c r="O307" s="159">
        <v>0</v>
      </c>
      <c r="P307" s="159">
        <v>1</v>
      </c>
      <c r="Q307" s="159">
        <v>1</v>
      </c>
      <c r="R307" s="160">
        <v>1</v>
      </c>
    </row>
    <row r="308" spans="1:18" ht="28.5">
      <c r="A308" s="154" t="s">
        <v>11500</v>
      </c>
      <c r="B308" s="161" t="s">
        <v>6547</v>
      </c>
      <c r="C308" s="155" t="s">
        <v>11499</v>
      </c>
      <c r="D308" s="155" t="s">
        <v>462</v>
      </c>
      <c r="E308" s="155" t="s">
        <v>11380</v>
      </c>
      <c r="F308" s="155">
        <v>239</v>
      </c>
      <c r="G308" s="155">
        <v>8</v>
      </c>
      <c r="H308" s="162" t="s">
        <v>11498</v>
      </c>
      <c r="I308" s="155" t="s">
        <v>11399</v>
      </c>
      <c r="J308" s="155" t="str">
        <f>IF(OR(SPELL_MATERIAL_COMPONENTS[[#This Row],[Sorcerer]]=1,SPELL_MATERIAL_COMPONENTS[[#This Row],[Wizard]]=1),"ARCANE","DIVINE")</f>
        <v>ARCANE</v>
      </c>
      <c r="K308" s="163">
        <v>0</v>
      </c>
      <c r="L308" s="163">
        <v>0</v>
      </c>
      <c r="M308" s="163">
        <v>0</v>
      </c>
      <c r="N308" s="163">
        <v>0</v>
      </c>
      <c r="O308" s="163">
        <v>0</v>
      </c>
      <c r="P308" s="163">
        <v>0</v>
      </c>
      <c r="Q308" s="159">
        <v>1</v>
      </c>
      <c r="R308" s="160">
        <v>1</v>
      </c>
    </row>
    <row r="309" spans="1:18" ht="14.25">
      <c r="A309" s="154" t="s">
        <v>11497</v>
      </c>
      <c r="B309" s="155" t="s">
        <v>11388</v>
      </c>
      <c r="C309" s="155" t="s">
        <v>11496</v>
      </c>
      <c r="D309" s="155" t="s">
        <v>462</v>
      </c>
      <c r="E309" s="155" t="s">
        <v>11380</v>
      </c>
      <c r="F309" s="155">
        <v>277</v>
      </c>
      <c r="G309" s="155">
        <v>2</v>
      </c>
      <c r="H309" s="162"/>
      <c r="I309" s="155" t="s">
        <v>11399</v>
      </c>
      <c r="J309" s="155" t="str">
        <f>IF(OR(SPELL_MATERIAL_COMPONENTS[[#This Row],[Sorcerer]]=1,SPELL_MATERIAL_COMPONENTS[[#This Row],[Wizard]]=1),"ARCANE","DIVINE")</f>
        <v>ARCANE</v>
      </c>
      <c r="K309" s="163">
        <v>0</v>
      </c>
      <c r="L309" s="163">
        <v>0</v>
      </c>
      <c r="M309" s="163">
        <v>0</v>
      </c>
      <c r="N309" s="163">
        <v>0</v>
      </c>
      <c r="O309" s="163">
        <v>0</v>
      </c>
      <c r="P309" s="163">
        <v>0</v>
      </c>
      <c r="Q309" s="159">
        <v>1</v>
      </c>
      <c r="R309" s="160">
        <v>1</v>
      </c>
    </row>
    <row r="310" spans="1:18" ht="28.5">
      <c r="A310" s="154" t="s">
        <v>11495</v>
      </c>
      <c r="B310" s="155" t="s">
        <v>11388</v>
      </c>
      <c r="C310" s="155" t="s">
        <v>11494</v>
      </c>
      <c r="D310" s="155" t="s">
        <v>11454</v>
      </c>
      <c r="E310" s="155" t="s">
        <v>11380</v>
      </c>
      <c r="F310" s="155">
        <v>287</v>
      </c>
      <c r="G310" s="155">
        <v>2</v>
      </c>
      <c r="H310" s="155"/>
      <c r="I310" s="155" t="s">
        <v>11378</v>
      </c>
      <c r="J310" s="155" t="str">
        <f>IF(OR(SPELL_MATERIAL_COMPONENTS[[#This Row],[Sorcerer]]=1,SPELL_MATERIAL_COMPONENTS[[#This Row],[Wizard]]=1),"ARCANE","DIVINE")</f>
        <v>ARCANE</v>
      </c>
      <c r="K310" s="159">
        <v>0</v>
      </c>
      <c r="L310" s="159">
        <v>0</v>
      </c>
      <c r="M310" s="159">
        <v>1</v>
      </c>
      <c r="N310" s="159">
        <v>0</v>
      </c>
      <c r="O310" s="159">
        <v>0</v>
      </c>
      <c r="P310" s="159">
        <v>1</v>
      </c>
      <c r="Q310" s="159">
        <v>0</v>
      </c>
      <c r="R310" s="160">
        <v>1</v>
      </c>
    </row>
    <row r="311" spans="1:18" ht="28.5">
      <c r="A311" s="154" t="s">
        <v>7298</v>
      </c>
      <c r="B311" s="161" t="s">
        <v>11493</v>
      </c>
      <c r="C311" s="155" t="s">
        <v>11492</v>
      </c>
      <c r="D311" s="155" t="s">
        <v>462</v>
      </c>
      <c r="E311" s="155" t="s">
        <v>11396</v>
      </c>
      <c r="F311" s="155">
        <v>14</v>
      </c>
      <c r="G311" s="155">
        <v>8</v>
      </c>
      <c r="H311" s="155" t="s">
        <v>11491</v>
      </c>
      <c r="I311" s="155" t="s">
        <v>11378</v>
      </c>
      <c r="J311" s="155" t="str">
        <f>IF(OR(SPELL_MATERIAL_COMPONENTS[[#This Row],[Sorcerer]]=1,SPELL_MATERIAL_COMPONENTS[[#This Row],[Wizard]]=1),"ARCANE","DIVINE")</f>
        <v>ARCANE</v>
      </c>
      <c r="K311" s="159">
        <v>0</v>
      </c>
      <c r="L311" s="159">
        <v>0</v>
      </c>
      <c r="M311" s="159">
        <v>1</v>
      </c>
      <c r="N311" s="159">
        <v>0</v>
      </c>
      <c r="O311" s="159">
        <v>0</v>
      </c>
      <c r="P311" s="159">
        <v>1</v>
      </c>
      <c r="Q311" s="159">
        <v>0</v>
      </c>
      <c r="R311" s="160">
        <v>1</v>
      </c>
    </row>
    <row r="312" spans="1:18" ht="42.75">
      <c r="A312" s="154" t="s">
        <v>11490</v>
      </c>
      <c r="B312" s="155" t="s">
        <v>11489</v>
      </c>
      <c r="C312" s="155" t="s">
        <v>11488</v>
      </c>
      <c r="D312" s="155" t="s">
        <v>462</v>
      </c>
      <c r="E312" s="155" t="s">
        <v>11380</v>
      </c>
      <c r="F312" s="155">
        <v>227</v>
      </c>
      <c r="G312" s="155">
        <v>6</v>
      </c>
      <c r="H312" s="155"/>
      <c r="I312" s="155" t="s">
        <v>11378</v>
      </c>
      <c r="J312" s="155" t="str">
        <f>IF(OR(SPELL_MATERIAL_COMPONENTS[[#This Row],[Sorcerer]]=1,SPELL_MATERIAL_COMPONENTS[[#This Row],[Wizard]]=1),"ARCANE","DIVINE")</f>
        <v>ARCANE</v>
      </c>
      <c r="K312" s="159">
        <v>0</v>
      </c>
      <c r="L312" s="159">
        <v>0</v>
      </c>
      <c r="M312" s="159">
        <v>1</v>
      </c>
      <c r="N312" s="159">
        <v>0</v>
      </c>
      <c r="O312" s="159">
        <v>0</v>
      </c>
      <c r="P312" s="159">
        <v>1</v>
      </c>
      <c r="Q312" s="159">
        <v>0</v>
      </c>
      <c r="R312" s="160">
        <v>1</v>
      </c>
    </row>
    <row r="313" spans="1:18" ht="14.25">
      <c r="A313" s="154" t="s">
        <v>11487</v>
      </c>
      <c r="B313" s="161" t="s">
        <v>11429</v>
      </c>
      <c r="C313" s="155" t="s">
        <v>11486</v>
      </c>
      <c r="D313" s="155" t="s">
        <v>462</v>
      </c>
      <c r="E313" s="155" t="s">
        <v>11380</v>
      </c>
      <c r="F313" s="155">
        <v>282</v>
      </c>
      <c r="G313" s="155">
        <v>0</v>
      </c>
      <c r="H313" s="155"/>
      <c r="I313" s="155" t="s">
        <v>11390</v>
      </c>
      <c r="J313" s="155" t="str">
        <f>IF(OR(SPELL_MATERIAL_COMPONENTS[[#This Row],[Sorcerer]]=1,SPELL_MATERIAL_COMPONENTS[[#This Row],[Wizard]]=1),"ARCANE","DIVINE")</f>
        <v>DIVINE</v>
      </c>
      <c r="K313" s="159">
        <v>0</v>
      </c>
      <c r="L313" s="159">
        <v>0</v>
      </c>
      <c r="M313" s="159">
        <v>0</v>
      </c>
      <c r="N313" s="159">
        <v>0</v>
      </c>
      <c r="O313" s="159">
        <v>1</v>
      </c>
      <c r="P313" s="159">
        <v>0</v>
      </c>
      <c r="Q313" s="159">
        <v>0</v>
      </c>
      <c r="R313" s="160">
        <v>0</v>
      </c>
    </row>
    <row r="314" spans="1:18" ht="14.25">
      <c r="A314" s="154" t="s">
        <v>4416</v>
      </c>
      <c r="B314" s="155" t="s">
        <v>11388</v>
      </c>
      <c r="C314" s="155" t="s">
        <v>11485</v>
      </c>
      <c r="D314" s="155" t="s">
        <v>462</v>
      </c>
      <c r="E314" s="155" t="s">
        <v>11380</v>
      </c>
      <c r="F314" s="155">
        <v>236</v>
      </c>
      <c r="G314" s="155">
        <v>8</v>
      </c>
      <c r="H314" s="155"/>
      <c r="I314" s="155" t="s">
        <v>11407</v>
      </c>
      <c r="J314" s="155" t="str">
        <f>IF(OR(SPELL_MATERIAL_COMPONENTS[[#This Row],[Sorcerer]]=1,SPELL_MATERIAL_COMPONENTS[[#This Row],[Wizard]]=1),"ARCANE","DIVINE")</f>
        <v>ARCANE</v>
      </c>
      <c r="K314" s="159">
        <v>1</v>
      </c>
      <c r="L314" s="159">
        <v>1</v>
      </c>
      <c r="M314" s="159">
        <v>0</v>
      </c>
      <c r="N314" s="159">
        <v>0</v>
      </c>
      <c r="O314" s="159">
        <v>0</v>
      </c>
      <c r="P314" s="159">
        <v>0</v>
      </c>
      <c r="Q314" s="159">
        <v>0</v>
      </c>
      <c r="R314" s="160">
        <v>1</v>
      </c>
    </row>
    <row r="315" spans="1:18" ht="14.25">
      <c r="A315" s="154" t="s">
        <v>4416</v>
      </c>
      <c r="B315" s="155" t="s">
        <v>11388</v>
      </c>
      <c r="C315" s="155" t="s">
        <v>11428</v>
      </c>
      <c r="D315" s="155" t="s">
        <v>462</v>
      </c>
      <c r="E315" s="155" t="s">
        <v>11380</v>
      </c>
      <c r="F315" s="155">
        <v>249</v>
      </c>
      <c r="G315" s="155">
        <v>4</v>
      </c>
      <c r="H315" s="155"/>
      <c r="I315" s="155" t="s">
        <v>11407</v>
      </c>
      <c r="J315" s="155" t="str">
        <f>IF(OR(SPELL_MATERIAL_COMPONENTS[[#This Row],[Sorcerer]]=1,SPELL_MATERIAL_COMPONENTS[[#This Row],[Wizard]]=1),"ARCANE","DIVINE")</f>
        <v>ARCANE</v>
      </c>
      <c r="K315" s="159">
        <v>1</v>
      </c>
      <c r="L315" s="159">
        <v>1</v>
      </c>
      <c r="M315" s="159">
        <v>0</v>
      </c>
      <c r="N315" s="159">
        <v>0</v>
      </c>
      <c r="O315" s="159">
        <v>0</v>
      </c>
      <c r="P315" s="159">
        <v>0</v>
      </c>
      <c r="Q315" s="159">
        <v>0</v>
      </c>
      <c r="R315" s="160">
        <v>1</v>
      </c>
    </row>
    <row r="316" spans="1:18" ht="42.75">
      <c r="A316" s="154" t="s">
        <v>7370</v>
      </c>
      <c r="B316" s="155" t="s">
        <v>11388</v>
      </c>
      <c r="C316" s="155" t="s">
        <v>11484</v>
      </c>
      <c r="D316" s="155" t="s">
        <v>462</v>
      </c>
      <c r="E316" s="155" t="s">
        <v>11380</v>
      </c>
      <c r="F316" s="155">
        <v>287</v>
      </c>
      <c r="G316" s="155">
        <v>3</v>
      </c>
      <c r="H316" s="181" t="s">
        <v>11483</v>
      </c>
      <c r="I316" s="181" t="s">
        <v>11407</v>
      </c>
      <c r="J316" s="181" t="str">
        <f>IF(OR(SPELL_MATERIAL_COMPONENTS[[#This Row],[Sorcerer]]=1,SPELL_MATERIAL_COMPONENTS[[#This Row],[Wizard]]=1),"ARCANE","DIVINE")</f>
        <v>ARCANE</v>
      </c>
      <c r="K316" s="159">
        <v>1</v>
      </c>
      <c r="L316" s="159">
        <v>1</v>
      </c>
      <c r="M316" s="182">
        <v>0</v>
      </c>
      <c r="N316" s="182">
        <v>0</v>
      </c>
      <c r="O316" s="182">
        <v>0</v>
      </c>
      <c r="P316" s="182">
        <v>0</v>
      </c>
      <c r="Q316" s="182">
        <v>0</v>
      </c>
      <c r="R316" s="160">
        <v>1</v>
      </c>
    </row>
    <row r="317" spans="1:18" ht="28.5">
      <c r="A317" s="154" t="s">
        <v>7370</v>
      </c>
      <c r="B317" s="155" t="s">
        <v>11388</v>
      </c>
      <c r="C317" s="155" t="s">
        <v>11482</v>
      </c>
      <c r="D317" s="155" t="s">
        <v>462</v>
      </c>
      <c r="E317" s="155" t="s">
        <v>11396</v>
      </c>
      <c r="F317" s="155">
        <v>23</v>
      </c>
      <c r="G317" s="155">
        <v>7</v>
      </c>
      <c r="H317" s="181" t="s">
        <v>11481</v>
      </c>
      <c r="I317" s="181" t="s">
        <v>11475</v>
      </c>
      <c r="J317" s="181" t="str">
        <f>IF(OR(SPELL_MATERIAL_COMPONENTS[[#This Row],[Sorcerer]]=1,SPELL_MATERIAL_COMPONENTS[[#This Row],[Wizard]]=1),"ARCANE","DIVINE")</f>
        <v>ARCANE</v>
      </c>
      <c r="K317" s="182">
        <v>0</v>
      </c>
      <c r="L317" s="182">
        <v>0</v>
      </c>
      <c r="M317" s="159">
        <v>1</v>
      </c>
      <c r="N317" s="182">
        <v>0</v>
      </c>
      <c r="O317" s="182">
        <v>0</v>
      </c>
      <c r="P317" s="182">
        <v>0</v>
      </c>
      <c r="Q317" s="182">
        <v>0</v>
      </c>
      <c r="R317" s="160">
        <v>1</v>
      </c>
    </row>
    <row r="318" spans="1:18" ht="14.25">
      <c r="A318" s="154" t="s">
        <v>11480</v>
      </c>
      <c r="B318" s="155" t="s">
        <v>11388</v>
      </c>
      <c r="C318" s="155" t="s">
        <v>11385</v>
      </c>
      <c r="D318" s="155" t="s">
        <v>462</v>
      </c>
      <c r="E318" s="155" t="s">
        <v>11380</v>
      </c>
      <c r="F318" s="155">
        <v>284</v>
      </c>
      <c r="G318" s="155">
        <v>1</v>
      </c>
      <c r="H318" s="162" t="s">
        <v>11479</v>
      </c>
      <c r="I318" s="155" t="s">
        <v>11475</v>
      </c>
      <c r="J318" s="155" t="str">
        <f>IF(OR(SPELL_MATERIAL_COMPONENTS[[#This Row],[Sorcerer]]=1,SPELL_MATERIAL_COMPONENTS[[#This Row],[Wizard]]=1),"ARCANE","DIVINE")</f>
        <v>ARCANE</v>
      </c>
      <c r="K318" s="159">
        <v>1</v>
      </c>
      <c r="L318" s="159">
        <v>0</v>
      </c>
      <c r="M318" s="159">
        <v>0</v>
      </c>
      <c r="N318" s="159">
        <v>0</v>
      </c>
      <c r="O318" s="159">
        <v>0</v>
      </c>
      <c r="P318" s="159">
        <v>0</v>
      </c>
      <c r="Q318" s="159">
        <v>0</v>
      </c>
      <c r="R318" s="160">
        <v>1</v>
      </c>
    </row>
    <row r="319" spans="1:18" ht="28.5">
      <c r="A319" s="154" t="s">
        <v>11478</v>
      </c>
      <c r="B319" s="161" t="s">
        <v>11477</v>
      </c>
      <c r="C319" s="155" t="s">
        <v>11476</v>
      </c>
      <c r="D319" s="155" t="s">
        <v>11454</v>
      </c>
      <c r="E319" s="155" t="s">
        <v>11380</v>
      </c>
      <c r="F319" s="155">
        <v>254</v>
      </c>
      <c r="G319" s="155">
        <v>5</v>
      </c>
      <c r="H319" s="155"/>
      <c r="I319" s="155" t="s">
        <v>11475</v>
      </c>
      <c r="J319" s="155" t="str">
        <f>IF(OR(SPELL_MATERIAL_COMPONENTS[[#This Row],[Sorcerer]]=1,SPELL_MATERIAL_COMPONENTS[[#This Row],[Wizard]]=1),"ARCANE","DIVINE")</f>
        <v>ARCANE</v>
      </c>
      <c r="K319" s="159">
        <v>1</v>
      </c>
      <c r="L319" s="159">
        <v>0</v>
      </c>
      <c r="M319" s="159">
        <v>0</v>
      </c>
      <c r="N319" s="159">
        <v>0</v>
      </c>
      <c r="O319" s="159">
        <v>0</v>
      </c>
      <c r="P319" s="159">
        <v>0</v>
      </c>
      <c r="Q319" s="159">
        <v>0</v>
      </c>
      <c r="R319" s="160">
        <v>1</v>
      </c>
    </row>
    <row r="320" spans="1:18" ht="28.5">
      <c r="A320" s="154" t="s">
        <v>6919</v>
      </c>
      <c r="B320" s="161" t="s">
        <v>11471</v>
      </c>
      <c r="C320" s="155" t="s">
        <v>11474</v>
      </c>
      <c r="D320" s="155" t="s">
        <v>462</v>
      </c>
      <c r="E320" s="155" t="s">
        <v>11380</v>
      </c>
      <c r="F320" s="155">
        <v>225</v>
      </c>
      <c r="G320" s="155">
        <v>5</v>
      </c>
      <c r="H320" s="155"/>
      <c r="I320" s="155" t="s">
        <v>11378</v>
      </c>
      <c r="J320" s="155" t="str">
        <f>IF(OR(SPELL_MATERIAL_COMPONENTS[[#This Row],[Sorcerer]]=1,SPELL_MATERIAL_COMPONENTS[[#This Row],[Wizard]]=1),"ARCANE","DIVINE")</f>
        <v>ARCANE</v>
      </c>
      <c r="K320" s="159">
        <v>0</v>
      </c>
      <c r="L320" s="159">
        <v>0</v>
      </c>
      <c r="M320" s="159">
        <v>0</v>
      </c>
      <c r="N320" s="159">
        <v>0</v>
      </c>
      <c r="O320" s="159">
        <v>0</v>
      </c>
      <c r="P320" s="159">
        <v>0</v>
      </c>
      <c r="Q320" s="159">
        <v>0</v>
      </c>
      <c r="R320" s="160">
        <v>1</v>
      </c>
    </row>
    <row r="321" spans="1:18" ht="28.5">
      <c r="A321" s="154" t="s">
        <v>6919</v>
      </c>
      <c r="B321" s="161" t="s">
        <v>11471</v>
      </c>
      <c r="C321" s="155" t="s">
        <v>11473</v>
      </c>
      <c r="D321" s="155" t="s">
        <v>462</v>
      </c>
      <c r="E321" s="155" t="s">
        <v>11380</v>
      </c>
      <c r="F321" s="155">
        <v>230</v>
      </c>
      <c r="G321" s="155">
        <v>7</v>
      </c>
      <c r="H321" s="176" t="s">
        <v>11408</v>
      </c>
      <c r="I321" s="155" t="s">
        <v>11399</v>
      </c>
      <c r="J321" s="155" t="str">
        <f>IF(OR(SPELL_MATERIAL_COMPONENTS[[#This Row],[Sorcerer]]=1,SPELL_MATERIAL_COMPONENTS[[#This Row],[Wizard]]=1),"ARCANE","DIVINE")</f>
        <v>ARCANE</v>
      </c>
      <c r="K321" s="159">
        <v>1</v>
      </c>
      <c r="L321" s="159">
        <v>0</v>
      </c>
      <c r="M321" s="159">
        <v>0</v>
      </c>
      <c r="N321" s="159">
        <v>0</v>
      </c>
      <c r="O321" s="159">
        <v>0</v>
      </c>
      <c r="P321" s="159">
        <v>1</v>
      </c>
      <c r="Q321" s="159">
        <v>0</v>
      </c>
      <c r="R321" s="160">
        <v>1</v>
      </c>
    </row>
    <row r="322" spans="1:18" ht="28.5">
      <c r="A322" s="154" t="s">
        <v>6919</v>
      </c>
      <c r="B322" s="161" t="s">
        <v>11471</v>
      </c>
      <c r="C322" s="155" t="s">
        <v>11472</v>
      </c>
      <c r="D322" s="155" t="s">
        <v>462</v>
      </c>
      <c r="E322" s="155" t="s">
        <v>11380</v>
      </c>
      <c r="F322" s="155">
        <v>241</v>
      </c>
      <c r="G322" s="155">
        <v>3</v>
      </c>
      <c r="H322" s="176" t="s">
        <v>11408</v>
      </c>
      <c r="I322" s="155" t="s">
        <v>11399</v>
      </c>
      <c r="J322" s="155" t="str">
        <f>IF(OR(SPELL_MATERIAL_COMPONENTS[[#This Row],[Sorcerer]]=1,SPELL_MATERIAL_COMPONENTS[[#This Row],[Wizard]]=1),"ARCANE","DIVINE")</f>
        <v>DIVINE</v>
      </c>
      <c r="K322" s="159">
        <v>0</v>
      </c>
      <c r="L322" s="159">
        <v>1</v>
      </c>
      <c r="M322" s="159">
        <v>0</v>
      </c>
      <c r="N322" s="159">
        <v>0</v>
      </c>
      <c r="O322" s="159">
        <v>0</v>
      </c>
      <c r="P322" s="159">
        <v>0</v>
      </c>
      <c r="Q322" s="159">
        <v>0</v>
      </c>
      <c r="R322" s="160">
        <v>0</v>
      </c>
    </row>
    <row r="323" spans="1:18" ht="14.25">
      <c r="A323" s="154" t="s">
        <v>6919</v>
      </c>
      <c r="B323" s="161" t="s">
        <v>11471</v>
      </c>
      <c r="C323" s="155" t="s">
        <v>11470</v>
      </c>
      <c r="D323" s="155" t="s">
        <v>462</v>
      </c>
      <c r="E323" s="155" t="s">
        <v>11380</v>
      </c>
      <c r="F323" s="155">
        <v>242</v>
      </c>
      <c r="G323" s="155">
        <v>5</v>
      </c>
      <c r="H323" s="155"/>
      <c r="I323" s="155" t="s">
        <v>11399</v>
      </c>
      <c r="J323" s="155" t="str">
        <f>IF(OR(SPELL_MATERIAL_COMPONENTS[[#This Row],[Sorcerer]]=1,SPELL_MATERIAL_COMPONENTS[[#This Row],[Wizard]]=1),"ARCANE","DIVINE")</f>
        <v>ARCANE</v>
      </c>
      <c r="K323" s="159">
        <v>0</v>
      </c>
      <c r="L323" s="159">
        <v>0</v>
      </c>
      <c r="M323" s="159">
        <v>0</v>
      </c>
      <c r="N323" s="159">
        <v>0</v>
      </c>
      <c r="O323" s="159">
        <v>0</v>
      </c>
      <c r="P323" s="159">
        <v>0</v>
      </c>
      <c r="Q323" s="159">
        <v>0</v>
      </c>
      <c r="R323" s="160">
        <v>1</v>
      </c>
    </row>
    <row r="324" spans="1:18" ht="14.25">
      <c r="A324" s="154" t="s">
        <v>11469</v>
      </c>
      <c r="B324" s="161" t="s">
        <v>4917</v>
      </c>
      <c r="C324" s="155" t="s">
        <v>11468</v>
      </c>
      <c r="D324" s="155" t="s">
        <v>462</v>
      </c>
      <c r="E324" s="155" t="s">
        <v>11380</v>
      </c>
      <c r="F324" s="155">
        <v>242</v>
      </c>
      <c r="G324" s="155">
        <v>2</v>
      </c>
      <c r="H324" s="155"/>
      <c r="I324" s="155" t="s">
        <v>11390</v>
      </c>
      <c r="J324" s="155" t="str">
        <f>IF(OR(SPELL_MATERIAL_COMPONENTS[[#This Row],[Sorcerer]]=1,SPELL_MATERIAL_COMPONENTS[[#This Row],[Wizard]]=1),"ARCANE","DIVINE")</f>
        <v>ARCANE</v>
      </c>
      <c r="K324" s="159">
        <v>0</v>
      </c>
      <c r="L324" s="159">
        <v>0</v>
      </c>
      <c r="M324" s="159">
        <v>0</v>
      </c>
      <c r="N324" s="159">
        <v>0</v>
      </c>
      <c r="O324" s="159">
        <v>0</v>
      </c>
      <c r="P324" s="159">
        <v>0</v>
      </c>
      <c r="Q324" s="159">
        <v>0</v>
      </c>
      <c r="R324" s="160">
        <v>1</v>
      </c>
    </row>
    <row r="325" spans="1:18" ht="14.25">
      <c r="A325" s="154" t="s">
        <v>11467</v>
      </c>
      <c r="B325" s="155" t="s">
        <v>11466</v>
      </c>
      <c r="C325" s="155" t="s">
        <v>11465</v>
      </c>
      <c r="D325" s="155" t="s">
        <v>462</v>
      </c>
      <c r="E325" s="155" t="s">
        <v>11418</v>
      </c>
      <c r="F325" s="155">
        <v>153</v>
      </c>
      <c r="G325" s="155">
        <v>5</v>
      </c>
      <c r="H325" s="155"/>
      <c r="I325" s="155" t="s">
        <v>11390</v>
      </c>
      <c r="J325" s="155" t="str">
        <f>IF(OR(SPELL_MATERIAL_COMPONENTS[[#This Row],[Sorcerer]]=1,SPELL_MATERIAL_COMPONENTS[[#This Row],[Wizard]]=1),"ARCANE","DIVINE")</f>
        <v>DIVINE</v>
      </c>
      <c r="K325" s="159">
        <v>0</v>
      </c>
      <c r="L325" s="159">
        <v>0</v>
      </c>
      <c r="M325" s="159">
        <v>1</v>
      </c>
      <c r="N325" s="159">
        <v>0</v>
      </c>
      <c r="O325" s="159">
        <v>0</v>
      </c>
      <c r="P325" s="159">
        <v>0</v>
      </c>
      <c r="Q325" s="159">
        <v>0</v>
      </c>
      <c r="R325" s="160">
        <v>0</v>
      </c>
    </row>
    <row r="326" spans="1:18" ht="57">
      <c r="A326" s="154" t="s">
        <v>11464</v>
      </c>
      <c r="B326" s="161" t="s">
        <v>4260</v>
      </c>
      <c r="C326" s="155" t="s">
        <v>11463</v>
      </c>
      <c r="D326" s="155" t="s">
        <v>462</v>
      </c>
      <c r="E326" s="155" t="s">
        <v>11380</v>
      </c>
      <c r="F326" s="155">
        <v>279</v>
      </c>
      <c r="G326" s="155">
        <v>8</v>
      </c>
      <c r="H326" s="155" t="s">
        <v>11462</v>
      </c>
      <c r="I326" s="155" t="s">
        <v>11399</v>
      </c>
      <c r="J326" s="155" t="str">
        <f>IF(OR(SPELL_MATERIAL_COMPONENTS[[#This Row],[Sorcerer]]=1,SPELL_MATERIAL_COMPONENTS[[#This Row],[Wizard]]=1),"ARCANE","DIVINE")</f>
        <v>ARCANE</v>
      </c>
      <c r="K326" s="159">
        <v>0</v>
      </c>
      <c r="L326" s="159">
        <v>0</v>
      </c>
      <c r="M326" s="159">
        <v>1</v>
      </c>
      <c r="N326" s="159">
        <v>0</v>
      </c>
      <c r="O326" s="159">
        <v>0</v>
      </c>
      <c r="P326" s="159">
        <v>1</v>
      </c>
      <c r="Q326" s="159">
        <v>0</v>
      </c>
      <c r="R326" s="160">
        <v>1</v>
      </c>
    </row>
    <row r="327" spans="1:18" ht="28.5">
      <c r="A327" s="154" t="s">
        <v>11460</v>
      </c>
      <c r="B327" s="161" t="s">
        <v>11459</v>
      </c>
      <c r="C327" s="155" t="s">
        <v>11461</v>
      </c>
      <c r="D327" s="155" t="s">
        <v>11454</v>
      </c>
      <c r="E327" s="155" t="s">
        <v>11380</v>
      </c>
      <c r="F327" s="155">
        <v>279</v>
      </c>
      <c r="G327" s="155">
        <v>6</v>
      </c>
      <c r="H327" s="155"/>
      <c r="I327" s="155" t="s">
        <v>11437</v>
      </c>
      <c r="J327" s="155" t="str">
        <f>IF(OR(SPELL_MATERIAL_COMPONENTS[[#This Row],[Sorcerer]]=1,SPELL_MATERIAL_COMPONENTS[[#This Row],[Wizard]]=1),"ARCANE","DIVINE")</f>
        <v>ARCANE</v>
      </c>
      <c r="K327" s="159">
        <v>1</v>
      </c>
      <c r="L327" s="159">
        <v>1</v>
      </c>
      <c r="M327" s="159">
        <v>0</v>
      </c>
      <c r="N327" s="159">
        <v>0</v>
      </c>
      <c r="O327" s="159">
        <v>0</v>
      </c>
      <c r="P327" s="159">
        <v>1</v>
      </c>
      <c r="Q327" s="159">
        <v>1</v>
      </c>
      <c r="R327" s="160">
        <v>1</v>
      </c>
    </row>
    <row r="328" spans="1:18" ht="28.5">
      <c r="A328" s="154" t="s">
        <v>11460</v>
      </c>
      <c r="B328" s="161" t="s">
        <v>11459</v>
      </c>
      <c r="C328" s="155" t="s">
        <v>11458</v>
      </c>
      <c r="D328" s="155" t="s">
        <v>11454</v>
      </c>
      <c r="E328" s="155" t="s">
        <v>11380</v>
      </c>
      <c r="F328" s="155">
        <v>279</v>
      </c>
      <c r="G328" s="155">
        <v>2</v>
      </c>
      <c r="H328" s="155"/>
      <c r="I328" s="155" t="s">
        <v>11390</v>
      </c>
      <c r="J328" s="155" t="str">
        <f>IF(OR(SPELL_MATERIAL_COMPONENTS[[#This Row],[Sorcerer]]=1,SPELL_MATERIAL_COMPONENTS[[#This Row],[Wizard]]=1),"ARCANE","DIVINE")</f>
        <v>ARCANE</v>
      </c>
      <c r="K328" s="159">
        <v>0</v>
      </c>
      <c r="L328" s="159">
        <v>0</v>
      </c>
      <c r="M328" s="159">
        <v>1</v>
      </c>
      <c r="N328" s="159">
        <v>0</v>
      </c>
      <c r="O328" s="159">
        <v>0</v>
      </c>
      <c r="P328" s="159">
        <v>0</v>
      </c>
      <c r="Q328" s="159">
        <v>0</v>
      </c>
      <c r="R328" s="160">
        <v>1</v>
      </c>
    </row>
    <row r="329" spans="1:18" ht="28.5">
      <c r="A329" s="154" t="s">
        <v>11457</v>
      </c>
      <c r="B329" s="161" t="s">
        <v>11456</v>
      </c>
      <c r="C329" s="155" t="s">
        <v>11455</v>
      </c>
      <c r="D329" s="155" t="s">
        <v>11454</v>
      </c>
      <c r="E329" s="155" t="s">
        <v>11380</v>
      </c>
      <c r="F329" s="155">
        <v>274</v>
      </c>
      <c r="G329" s="155">
        <v>2</v>
      </c>
      <c r="H329" s="155"/>
      <c r="I329" s="155" t="s">
        <v>11390</v>
      </c>
      <c r="J329" s="155" t="str">
        <f>IF(OR(SPELL_MATERIAL_COMPONENTS[[#This Row],[Sorcerer]]=1,SPELL_MATERIAL_COMPONENTS[[#This Row],[Wizard]]=1),"ARCANE","DIVINE")</f>
        <v>ARCANE</v>
      </c>
      <c r="K329" s="159">
        <v>1</v>
      </c>
      <c r="L329" s="159">
        <v>0</v>
      </c>
      <c r="M329" s="159">
        <v>0</v>
      </c>
      <c r="N329" s="159">
        <v>0</v>
      </c>
      <c r="O329" s="159">
        <v>0</v>
      </c>
      <c r="P329" s="159">
        <v>0</v>
      </c>
      <c r="Q329" s="159">
        <v>1</v>
      </c>
      <c r="R329" s="160">
        <v>1</v>
      </c>
    </row>
    <row r="330" spans="1:18" ht="57">
      <c r="A330" s="154" t="s">
        <v>7299</v>
      </c>
      <c r="B330" s="161" t="s">
        <v>11453</v>
      </c>
      <c r="C330" s="155" t="s">
        <v>11452</v>
      </c>
      <c r="D330" s="155" t="s">
        <v>462</v>
      </c>
      <c r="E330" s="155" t="s">
        <v>11380</v>
      </c>
      <c r="F330" s="155">
        <v>242</v>
      </c>
      <c r="G330" s="155">
        <v>2</v>
      </c>
      <c r="H330" s="162" t="s">
        <v>11451</v>
      </c>
      <c r="I330" s="155" t="s">
        <v>11390</v>
      </c>
      <c r="J330" s="155" t="str">
        <f>IF(OR(SPELL_MATERIAL_COMPONENTS[[#This Row],[Sorcerer]]=1,SPELL_MATERIAL_COMPONENTS[[#This Row],[Wizard]]=1),"ARCANE","DIVINE")</f>
        <v>ARCANE</v>
      </c>
      <c r="K330" s="159">
        <v>1</v>
      </c>
      <c r="L330" s="163">
        <v>0</v>
      </c>
      <c r="M330" s="163">
        <v>0</v>
      </c>
      <c r="N330" s="163">
        <v>0</v>
      </c>
      <c r="O330" s="163">
        <v>0</v>
      </c>
      <c r="P330" s="163">
        <v>0</v>
      </c>
      <c r="Q330" s="159">
        <v>1</v>
      </c>
      <c r="R330" s="160">
        <v>1</v>
      </c>
    </row>
    <row r="331" spans="1:18" ht="42.75">
      <c r="A331" s="154" t="s">
        <v>11450</v>
      </c>
      <c r="B331" s="161" t="s">
        <v>11449</v>
      </c>
      <c r="C331" s="155" t="s">
        <v>11448</v>
      </c>
      <c r="D331" s="155" t="s">
        <v>462</v>
      </c>
      <c r="E331" s="155" t="s">
        <v>11380</v>
      </c>
      <c r="F331" s="155">
        <v>280</v>
      </c>
      <c r="G331" s="155">
        <v>1</v>
      </c>
      <c r="H331" s="155" t="s">
        <v>11447</v>
      </c>
      <c r="I331" s="155" t="s">
        <v>11390</v>
      </c>
      <c r="J331" s="155" t="str">
        <f>IF(OR(SPELL_MATERIAL_COMPONENTS[[#This Row],[Sorcerer]]=1,SPELL_MATERIAL_COMPONENTS[[#This Row],[Wizard]]=1),"ARCANE","DIVINE")</f>
        <v>ARCANE</v>
      </c>
      <c r="K331" s="159">
        <v>1</v>
      </c>
      <c r="L331" s="159">
        <v>0</v>
      </c>
      <c r="M331" s="159">
        <v>0</v>
      </c>
      <c r="N331" s="159">
        <v>0</v>
      </c>
      <c r="O331" s="159">
        <v>0</v>
      </c>
      <c r="P331" s="159">
        <v>0</v>
      </c>
      <c r="Q331" s="159">
        <v>1</v>
      </c>
      <c r="R331" s="160">
        <v>1</v>
      </c>
    </row>
    <row r="332" spans="1:18" ht="71.25">
      <c r="A332" s="154" t="s">
        <v>11446</v>
      </c>
      <c r="B332" s="155" t="s">
        <v>11388</v>
      </c>
      <c r="C332" s="155" t="s">
        <v>11445</v>
      </c>
      <c r="D332" s="155" t="s">
        <v>462</v>
      </c>
      <c r="E332" s="155" t="s">
        <v>11380</v>
      </c>
      <c r="F332" s="155">
        <v>248</v>
      </c>
      <c r="G332" s="155">
        <v>4</v>
      </c>
      <c r="H332" s="155" t="s">
        <v>11444</v>
      </c>
      <c r="I332" s="155" t="s">
        <v>11442</v>
      </c>
      <c r="J332" s="155" t="str">
        <f>IF(OR(SPELL_MATERIAL_COMPONENTS[[#This Row],[Sorcerer]]=1,SPELL_MATERIAL_COMPONENTS[[#This Row],[Wizard]]=1),"ARCANE","DIVINE")</f>
        <v>DIVINE</v>
      </c>
      <c r="K332" s="159">
        <v>0</v>
      </c>
      <c r="L332" s="159">
        <v>1</v>
      </c>
      <c r="M332" s="159">
        <v>1</v>
      </c>
      <c r="N332" s="159">
        <v>0</v>
      </c>
      <c r="O332" s="159">
        <v>0</v>
      </c>
      <c r="P332" s="159">
        <v>0</v>
      </c>
      <c r="Q332" s="159">
        <v>0</v>
      </c>
      <c r="R332" s="160">
        <v>0</v>
      </c>
    </row>
    <row r="333" spans="1:18" ht="14.25">
      <c r="A333" s="154" t="s">
        <v>7012</v>
      </c>
      <c r="B333" s="161" t="s">
        <v>11440</v>
      </c>
      <c r="C333" s="155" t="s">
        <v>11443</v>
      </c>
      <c r="D333" s="155" t="s">
        <v>462</v>
      </c>
      <c r="E333" s="155" t="s">
        <v>11380</v>
      </c>
      <c r="F333" s="155">
        <v>287</v>
      </c>
      <c r="G333" s="155">
        <v>6</v>
      </c>
      <c r="H333" s="155"/>
      <c r="I333" s="155" t="s">
        <v>11442</v>
      </c>
      <c r="J333" s="155" t="str">
        <f>IF(OR(SPELL_MATERIAL_COMPONENTS[[#This Row],[Sorcerer]]=1,SPELL_MATERIAL_COMPONENTS[[#This Row],[Wizard]]=1),"ARCANE","DIVINE")</f>
        <v>DIVINE</v>
      </c>
      <c r="K333" s="159">
        <v>0</v>
      </c>
      <c r="L333" s="159">
        <v>1</v>
      </c>
      <c r="M333" s="159">
        <v>1</v>
      </c>
      <c r="N333" s="159">
        <v>0</v>
      </c>
      <c r="O333" s="159">
        <v>0</v>
      </c>
      <c r="P333" s="159">
        <v>0</v>
      </c>
      <c r="Q333" s="159">
        <v>0</v>
      </c>
      <c r="R333" s="160">
        <v>0</v>
      </c>
    </row>
    <row r="334" spans="1:18" ht="14.25">
      <c r="A334" s="154" t="s">
        <v>11441</v>
      </c>
      <c r="B334" s="161" t="s">
        <v>11440</v>
      </c>
      <c r="C334" s="155" t="s">
        <v>11439</v>
      </c>
      <c r="D334" s="155" t="s">
        <v>462</v>
      </c>
      <c r="E334" s="155" t="s">
        <v>11380</v>
      </c>
      <c r="F334" s="155">
        <v>277</v>
      </c>
      <c r="G334" s="155">
        <v>2</v>
      </c>
      <c r="H334" s="155" t="s">
        <v>11438</v>
      </c>
      <c r="I334" s="155" t="s">
        <v>11437</v>
      </c>
      <c r="J334" s="155" t="str">
        <f>IF(OR(SPELL_MATERIAL_COMPONENTS[[#This Row],[Sorcerer]]=1,SPELL_MATERIAL_COMPONENTS[[#This Row],[Wizard]]=1),"ARCANE","DIVINE")</f>
        <v>ARCANE</v>
      </c>
      <c r="K334" s="159">
        <v>1</v>
      </c>
      <c r="L334" s="159">
        <v>1</v>
      </c>
      <c r="M334" s="159">
        <v>0</v>
      </c>
      <c r="N334" s="159">
        <v>0</v>
      </c>
      <c r="O334" s="159">
        <v>0</v>
      </c>
      <c r="P334" s="159">
        <v>1</v>
      </c>
      <c r="Q334" s="159">
        <v>1</v>
      </c>
      <c r="R334" s="160">
        <v>1</v>
      </c>
    </row>
    <row r="335" spans="1:18" ht="28.5">
      <c r="A335" s="154" t="s">
        <v>11436</v>
      </c>
      <c r="B335" s="161" t="s">
        <v>11435</v>
      </c>
      <c r="C335" s="155" t="s">
        <v>11434</v>
      </c>
      <c r="D335" s="155" t="s">
        <v>462</v>
      </c>
      <c r="E335" s="155" t="s">
        <v>11380</v>
      </c>
      <c r="F335" s="155">
        <v>261</v>
      </c>
      <c r="G335" s="155">
        <v>4</v>
      </c>
      <c r="H335" s="155"/>
      <c r="I335" s="155" t="s">
        <v>11399</v>
      </c>
      <c r="J335" s="155" t="str">
        <f>IF(OR(SPELL_MATERIAL_COMPONENTS[[#This Row],[Sorcerer]]=1,SPELL_MATERIAL_COMPONENTS[[#This Row],[Wizard]]=1),"ARCANE","DIVINE")</f>
        <v>ARCANE</v>
      </c>
      <c r="K335" s="159">
        <v>1</v>
      </c>
      <c r="L335" s="159">
        <v>0</v>
      </c>
      <c r="M335" s="159">
        <v>0</v>
      </c>
      <c r="N335" s="159">
        <v>0</v>
      </c>
      <c r="O335" s="159">
        <v>0</v>
      </c>
      <c r="P335" s="159">
        <v>0</v>
      </c>
      <c r="Q335" s="159">
        <v>1</v>
      </c>
      <c r="R335" s="160">
        <v>1</v>
      </c>
    </row>
    <row r="336" spans="1:18" ht="14.25">
      <c r="A336" s="154" t="s">
        <v>11433</v>
      </c>
      <c r="B336" s="155" t="s">
        <v>11388</v>
      </c>
      <c r="C336" s="155" t="s">
        <v>11432</v>
      </c>
      <c r="D336" s="155" t="s">
        <v>462</v>
      </c>
      <c r="E336" s="155" t="s">
        <v>11380</v>
      </c>
      <c r="F336" s="155">
        <v>229</v>
      </c>
      <c r="G336" s="155">
        <v>5</v>
      </c>
      <c r="H336" s="155" t="s">
        <v>11431</v>
      </c>
      <c r="I336" s="155" t="s">
        <v>11399</v>
      </c>
      <c r="J336" s="155" t="str">
        <f>IF(OR(SPELL_MATERIAL_COMPONENTS[[#This Row],[Sorcerer]]=1,SPELL_MATERIAL_COMPONENTS[[#This Row],[Wizard]]=1),"ARCANE","DIVINE")</f>
        <v>ARCANE</v>
      </c>
      <c r="K336" s="159">
        <v>1</v>
      </c>
      <c r="L336" s="159">
        <v>0</v>
      </c>
      <c r="M336" s="159">
        <v>0</v>
      </c>
      <c r="N336" s="159">
        <v>0</v>
      </c>
      <c r="O336" s="159">
        <v>0</v>
      </c>
      <c r="P336" s="159">
        <v>0</v>
      </c>
      <c r="Q336" s="159">
        <v>1</v>
      </c>
      <c r="R336" s="160">
        <v>1</v>
      </c>
    </row>
    <row r="337" spans="1:18" ht="14.25">
      <c r="A337" s="154" t="s">
        <v>11430</v>
      </c>
      <c r="B337" s="161" t="s">
        <v>11429</v>
      </c>
      <c r="C337" s="155" t="s">
        <v>11428</v>
      </c>
      <c r="D337" s="155" t="s">
        <v>462</v>
      </c>
      <c r="E337" s="155" t="s">
        <v>11380</v>
      </c>
      <c r="F337" s="155">
        <v>249</v>
      </c>
      <c r="G337" s="155">
        <v>4</v>
      </c>
      <c r="H337" s="155"/>
      <c r="I337" s="155" t="s">
        <v>11378</v>
      </c>
      <c r="J337" s="155" t="str">
        <f>IF(OR(SPELL_MATERIAL_COMPONENTS[[#This Row],[Sorcerer]]=1,SPELL_MATERIAL_COMPONENTS[[#This Row],[Wizard]]=1),"ARCANE","DIVINE")</f>
        <v>ARCANE</v>
      </c>
      <c r="K337" s="159">
        <v>0</v>
      </c>
      <c r="L337" s="159">
        <v>0</v>
      </c>
      <c r="M337" s="159">
        <v>0</v>
      </c>
      <c r="N337" s="159">
        <v>0</v>
      </c>
      <c r="O337" s="159">
        <v>0</v>
      </c>
      <c r="P337" s="159">
        <v>1</v>
      </c>
      <c r="Q337" s="159">
        <v>0</v>
      </c>
      <c r="R337" s="160">
        <v>1</v>
      </c>
    </row>
    <row r="338" spans="1:18" ht="114">
      <c r="A338" s="154" t="s">
        <v>11427</v>
      </c>
      <c r="B338" s="161" t="s">
        <v>4160</v>
      </c>
      <c r="C338" s="155" t="s">
        <v>11426</v>
      </c>
      <c r="D338" s="155" t="s">
        <v>462</v>
      </c>
      <c r="E338" s="155" t="s">
        <v>11380</v>
      </c>
      <c r="F338" s="155">
        <v>289</v>
      </c>
      <c r="G338" s="155">
        <v>1</v>
      </c>
      <c r="H338" s="155" t="s">
        <v>11425</v>
      </c>
      <c r="I338" s="155" t="s">
        <v>11378</v>
      </c>
      <c r="J338" s="155" t="str">
        <f>IF(OR(SPELL_MATERIAL_COMPONENTS[[#This Row],[Sorcerer]]=1,SPELL_MATERIAL_COMPONENTS[[#This Row],[Wizard]]=1),"ARCANE","DIVINE")</f>
        <v>ARCANE</v>
      </c>
      <c r="K338" s="159">
        <v>0</v>
      </c>
      <c r="L338" s="159">
        <v>0</v>
      </c>
      <c r="M338" s="159">
        <v>1</v>
      </c>
      <c r="N338" s="159">
        <v>0</v>
      </c>
      <c r="O338" s="159">
        <v>0</v>
      </c>
      <c r="P338" s="159">
        <v>1</v>
      </c>
      <c r="Q338" s="159">
        <v>0</v>
      </c>
      <c r="R338" s="160">
        <v>1</v>
      </c>
    </row>
    <row r="339" spans="1:18" ht="14.25">
      <c r="A339" s="154" t="s">
        <v>11424</v>
      </c>
      <c r="B339" s="161" t="s">
        <v>11423</v>
      </c>
      <c r="C339" s="155" t="s">
        <v>11422</v>
      </c>
      <c r="D339" s="155" t="s">
        <v>462</v>
      </c>
      <c r="E339" s="155" t="s">
        <v>11380</v>
      </c>
      <c r="F339" s="155">
        <v>248</v>
      </c>
      <c r="G339" s="155">
        <v>6</v>
      </c>
      <c r="H339" s="155"/>
      <c r="I339" s="155" t="s">
        <v>11378</v>
      </c>
      <c r="J339" s="155" t="str">
        <f>IF(OR(SPELL_MATERIAL_COMPONENTS[[#This Row],[Sorcerer]]=1,SPELL_MATERIAL_COMPONENTS[[#This Row],[Wizard]]=1),"ARCANE","DIVINE")</f>
        <v>ARCANE</v>
      </c>
      <c r="K339" s="159">
        <v>0</v>
      </c>
      <c r="L339" s="159">
        <v>0</v>
      </c>
      <c r="M339" s="159">
        <v>0</v>
      </c>
      <c r="N339" s="159">
        <v>0</v>
      </c>
      <c r="O339" s="159">
        <v>0</v>
      </c>
      <c r="P339" s="159">
        <v>0</v>
      </c>
      <c r="Q339" s="159">
        <v>0</v>
      </c>
      <c r="R339" s="160">
        <v>1</v>
      </c>
    </row>
    <row r="340" spans="1:18" ht="28.5">
      <c r="A340" s="154" t="s">
        <v>11421</v>
      </c>
      <c r="B340" s="155" t="s">
        <v>11420</v>
      </c>
      <c r="C340" s="155" t="s">
        <v>11419</v>
      </c>
      <c r="D340" s="155" t="s">
        <v>462</v>
      </c>
      <c r="E340" s="155" t="s">
        <v>11418</v>
      </c>
      <c r="F340" s="155">
        <v>164</v>
      </c>
      <c r="G340" s="155">
        <v>4</v>
      </c>
      <c r="H340" s="162"/>
      <c r="I340" s="155" t="s">
        <v>11378</v>
      </c>
      <c r="J340" s="155" t="str">
        <f>IF(OR(SPELL_MATERIAL_COMPONENTS[[#This Row],[Sorcerer]]=1,SPELL_MATERIAL_COMPONENTS[[#This Row],[Wizard]]=1),"ARCANE","DIVINE")</f>
        <v>ARCANE</v>
      </c>
      <c r="K340" s="163">
        <v>0</v>
      </c>
      <c r="L340" s="163">
        <v>0</v>
      </c>
      <c r="M340" s="163">
        <v>0</v>
      </c>
      <c r="N340" s="163">
        <v>0</v>
      </c>
      <c r="O340" s="163">
        <v>0</v>
      </c>
      <c r="P340" s="163">
        <v>0</v>
      </c>
      <c r="Q340" s="163">
        <v>0</v>
      </c>
      <c r="R340" s="160">
        <v>1</v>
      </c>
    </row>
    <row r="341" spans="1:18" ht="28.5">
      <c r="A341" s="154" t="s">
        <v>11417</v>
      </c>
      <c r="B341" s="155" t="s">
        <v>11416</v>
      </c>
      <c r="C341" s="155" t="s">
        <v>11415</v>
      </c>
      <c r="D341" s="155" t="s">
        <v>462</v>
      </c>
      <c r="E341" s="155" t="s">
        <v>11380</v>
      </c>
      <c r="F341" s="155">
        <v>222</v>
      </c>
      <c r="G341" s="155">
        <v>8</v>
      </c>
      <c r="H341" s="183" t="s">
        <v>11414</v>
      </c>
      <c r="I341" s="183" t="s">
        <v>11378</v>
      </c>
      <c r="J341" s="183" t="str">
        <f>IF(OR(SPELL_MATERIAL_COMPONENTS[[#This Row],[Sorcerer]]=1,SPELL_MATERIAL_COMPONENTS[[#This Row],[Wizard]]=1),"ARCANE","DIVINE")</f>
        <v>ARCANE</v>
      </c>
      <c r="K341" s="184">
        <v>0</v>
      </c>
      <c r="L341" s="184">
        <v>0</v>
      </c>
      <c r="M341" s="184">
        <v>0</v>
      </c>
      <c r="N341" s="184">
        <v>0</v>
      </c>
      <c r="O341" s="184">
        <v>0</v>
      </c>
      <c r="P341" s="159">
        <v>1</v>
      </c>
      <c r="Q341" s="159">
        <v>1</v>
      </c>
      <c r="R341" s="160">
        <v>1</v>
      </c>
    </row>
    <row r="342" spans="1:18" ht="14.25">
      <c r="A342" s="154" t="s">
        <v>11398</v>
      </c>
      <c r="B342" s="155" t="s">
        <v>11388</v>
      </c>
      <c r="C342" s="155" t="s">
        <v>11413</v>
      </c>
      <c r="D342" s="155" t="s">
        <v>462</v>
      </c>
      <c r="E342" s="155" t="s">
        <v>11380</v>
      </c>
      <c r="F342" s="155">
        <v>215</v>
      </c>
      <c r="G342" s="155">
        <v>1</v>
      </c>
      <c r="H342" s="155"/>
      <c r="I342" s="155" t="s">
        <v>11378</v>
      </c>
      <c r="J342" s="155" t="str">
        <f>IF(OR(SPELL_MATERIAL_COMPONENTS[[#This Row],[Sorcerer]]=1,SPELL_MATERIAL_COMPONENTS[[#This Row],[Wizard]]=1),"ARCANE","DIVINE")</f>
        <v>ARCANE</v>
      </c>
      <c r="K342" s="159">
        <v>0</v>
      </c>
      <c r="L342" s="159">
        <v>0</v>
      </c>
      <c r="M342" s="159">
        <v>0</v>
      </c>
      <c r="N342" s="159">
        <v>0</v>
      </c>
      <c r="O342" s="159">
        <v>0</v>
      </c>
      <c r="P342" s="159">
        <v>0</v>
      </c>
      <c r="Q342" s="159">
        <v>0</v>
      </c>
      <c r="R342" s="160">
        <v>1</v>
      </c>
    </row>
    <row r="343" spans="1:18" ht="28.5">
      <c r="A343" s="154" t="s">
        <v>11398</v>
      </c>
      <c r="B343" s="155" t="s">
        <v>11388</v>
      </c>
      <c r="C343" s="155" t="s">
        <v>11412</v>
      </c>
      <c r="D343" s="155" t="s">
        <v>462</v>
      </c>
      <c r="E343" s="155" t="s">
        <v>11380</v>
      </c>
      <c r="F343" s="155">
        <v>225</v>
      </c>
      <c r="G343" s="155">
        <v>5</v>
      </c>
      <c r="H343" s="155"/>
      <c r="I343" s="155" t="s">
        <v>11378</v>
      </c>
      <c r="J343" s="155" t="str">
        <f>IF(OR(SPELL_MATERIAL_COMPONENTS[[#This Row],[Sorcerer]]=1,SPELL_MATERIAL_COMPONENTS[[#This Row],[Wizard]]=1),"ARCANE","DIVINE")</f>
        <v>ARCANE</v>
      </c>
      <c r="K343" s="159">
        <v>0</v>
      </c>
      <c r="L343" s="159">
        <v>0</v>
      </c>
      <c r="M343" s="159">
        <v>1</v>
      </c>
      <c r="N343" s="159">
        <v>0</v>
      </c>
      <c r="O343" s="159">
        <v>0</v>
      </c>
      <c r="P343" s="159">
        <v>1</v>
      </c>
      <c r="Q343" s="159">
        <v>0</v>
      </c>
      <c r="R343" s="160">
        <v>1</v>
      </c>
    </row>
    <row r="344" spans="1:18" ht="14.25">
      <c r="A344" s="154" t="s">
        <v>11398</v>
      </c>
      <c r="B344" s="155" t="s">
        <v>11388</v>
      </c>
      <c r="C344" s="155" t="s">
        <v>11411</v>
      </c>
      <c r="D344" s="155" t="s">
        <v>462</v>
      </c>
      <c r="E344" s="155" t="s">
        <v>11380</v>
      </c>
      <c r="F344" s="155">
        <v>227</v>
      </c>
      <c r="G344" s="155">
        <v>4</v>
      </c>
      <c r="H344" s="155"/>
      <c r="I344" s="155" t="s">
        <v>11399</v>
      </c>
      <c r="J344" s="155" t="str">
        <f>IF(OR(SPELL_MATERIAL_COMPONENTS[[#This Row],[Sorcerer]]=1,SPELL_MATERIAL_COMPONENTS[[#This Row],[Wizard]]=1),"ARCANE","DIVINE")</f>
        <v>DIVINE</v>
      </c>
      <c r="K344" s="159">
        <v>0</v>
      </c>
      <c r="L344" s="159">
        <v>0</v>
      </c>
      <c r="M344" s="159">
        <v>1</v>
      </c>
      <c r="N344" s="159">
        <v>0</v>
      </c>
      <c r="O344" s="159">
        <v>0</v>
      </c>
      <c r="P344" s="159">
        <v>0</v>
      </c>
      <c r="Q344" s="159">
        <v>0</v>
      </c>
      <c r="R344" s="160">
        <v>0</v>
      </c>
    </row>
    <row r="345" spans="1:18" ht="28.5">
      <c r="A345" s="154" t="s">
        <v>11398</v>
      </c>
      <c r="B345" s="155" t="s">
        <v>11388</v>
      </c>
      <c r="C345" s="155" t="s">
        <v>11410</v>
      </c>
      <c r="D345" s="155" t="s">
        <v>462</v>
      </c>
      <c r="E345" s="155" t="s">
        <v>11380</v>
      </c>
      <c r="F345" s="155">
        <v>229</v>
      </c>
      <c r="G345" s="155">
        <v>3</v>
      </c>
      <c r="H345" s="155"/>
      <c r="I345" s="155" t="s">
        <v>11378</v>
      </c>
      <c r="J345" s="155" t="str">
        <f>IF(OR(SPELL_MATERIAL_COMPONENTS[[#This Row],[Sorcerer]]=1,SPELL_MATERIAL_COMPONENTS[[#This Row],[Wizard]]=1),"ARCANE","DIVINE")</f>
        <v>ARCANE</v>
      </c>
      <c r="K345" s="159">
        <v>0</v>
      </c>
      <c r="L345" s="159">
        <v>0</v>
      </c>
      <c r="M345" s="159">
        <v>1</v>
      </c>
      <c r="N345" s="159">
        <v>0</v>
      </c>
      <c r="O345" s="159">
        <v>0</v>
      </c>
      <c r="P345" s="159">
        <v>1</v>
      </c>
      <c r="Q345" s="159">
        <v>0</v>
      </c>
      <c r="R345" s="160">
        <v>1</v>
      </c>
    </row>
    <row r="346" spans="1:18" ht="28.5">
      <c r="A346" s="154" t="s">
        <v>11398</v>
      </c>
      <c r="B346" s="155" t="s">
        <v>11388</v>
      </c>
      <c r="C346" s="155" t="s">
        <v>11409</v>
      </c>
      <c r="D346" s="155" t="s">
        <v>462</v>
      </c>
      <c r="E346" s="155" t="s">
        <v>11380</v>
      </c>
      <c r="F346" s="155">
        <v>243</v>
      </c>
      <c r="G346" s="155">
        <v>6</v>
      </c>
      <c r="H346" s="176" t="s">
        <v>11408</v>
      </c>
      <c r="I346" s="155" t="s">
        <v>11407</v>
      </c>
      <c r="J346" s="155" t="str">
        <f>IF(OR(SPELL_MATERIAL_COMPONENTS[[#This Row],[Sorcerer]]=1,SPELL_MATERIAL_COMPONENTS[[#This Row],[Wizard]]=1),"ARCANE","DIVINE")</f>
        <v>ARCANE</v>
      </c>
      <c r="K346" s="159">
        <v>1</v>
      </c>
      <c r="L346" s="159">
        <v>0</v>
      </c>
      <c r="M346" s="159">
        <v>1</v>
      </c>
      <c r="N346" s="159">
        <v>0</v>
      </c>
      <c r="O346" s="159">
        <v>0</v>
      </c>
      <c r="P346" s="159">
        <v>1</v>
      </c>
      <c r="Q346" s="159">
        <v>0</v>
      </c>
      <c r="R346" s="160">
        <v>1</v>
      </c>
    </row>
    <row r="347" spans="1:18" ht="14.25">
      <c r="A347" s="154" t="s">
        <v>11398</v>
      </c>
      <c r="B347" s="155" t="s">
        <v>11388</v>
      </c>
      <c r="C347" s="155" t="s">
        <v>11406</v>
      </c>
      <c r="D347" s="155" t="s">
        <v>462</v>
      </c>
      <c r="E347" s="155" t="s">
        <v>11396</v>
      </c>
      <c r="F347" s="155">
        <v>18</v>
      </c>
      <c r="G347" s="155">
        <v>1</v>
      </c>
      <c r="H347" s="155" t="s">
        <v>11405</v>
      </c>
      <c r="I347" s="155" t="s">
        <v>11390</v>
      </c>
      <c r="J347" s="155" t="str">
        <f>IF(OR(SPELL_MATERIAL_COMPONENTS[[#This Row],[Sorcerer]]=1,SPELL_MATERIAL_COMPONENTS[[#This Row],[Wizard]]=1),"ARCANE","DIVINE")</f>
        <v>ARCANE</v>
      </c>
      <c r="K347" s="159">
        <v>0</v>
      </c>
      <c r="L347" s="159">
        <v>0</v>
      </c>
      <c r="M347" s="159">
        <v>1</v>
      </c>
      <c r="N347" s="159">
        <v>0</v>
      </c>
      <c r="O347" s="159">
        <v>1</v>
      </c>
      <c r="P347" s="159">
        <v>1</v>
      </c>
      <c r="Q347" s="159">
        <v>0</v>
      </c>
      <c r="R347" s="160">
        <v>1</v>
      </c>
    </row>
    <row r="348" spans="1:18" ht="14.25">
      <c r="A348" s="154" t="s">
        <v>11398</v>
      </c>
      <c r="B348" s="155" t="s">
        <v>11388</v>
      </c>
      <c r="C348" s="155" t="s">
        <v>11404</v>
      </c>
      <c r="D348" s="155" t="s">
        <v>462</v>
      </c>
      <c r="E348" s="155" t="s">
        <v>11380</v>
      </c>
      <c r="F348" s="155">
        <v>252</v>
      </c>
      <c r="G348" s="155">
        <v>4</v>
      </c>
      <c r="H348" s="155"/>
      <c r="I348" s="155" t="s">
        <v>11390</v>
      </c>
      <c r="J348" s="155" t="str">
        <f>IF(OR(SPELL_MATERIAL_COMPONENTS[[#This Row],[Sorcerer]]=1,SPELL_MATERIAL_COMPONENTS[[#This Row],[Wizard]]=1),"ARCANE","DIVINE")</f>
        <v>ARCANE</v>
      </c>
      <c r="K348" s="159">
        <v>0</v>
      </c>
      <c r="L348" s="159">
        <v>0</v>
      </c>
      <c r="M348" s="159">
        <v>1</v>
      </c>
      <c r="N348" s="159">
        <v>0</v>
      </c>
      <c r="O348" s="159">
        <v>1</v>
      </c>
      <c r="P348" s="159">
        <v>1</v>
      </c>
      <c r="Q348" s="159">
        <v>0</v>
      </c>
      <c r="R348" s="160">
        <v>1</v>
      </c>
    </row>
    <row r="349" spans="1:18" ht="14.25">
      <c r="A349" s="154" t="s">
        <v>11398</v>
      </c>
      <c r="B349" s="155" t="s">
        <v>11388</v>
      </c>
      <c r="C349" s="155" t="s">
        <v>11403</v>
      </c>
      <c r="D349" s="155" t="s">
        <v>462</v>
      </c>
      <c r="E349" s="155" t="s">
        <v>11380</v>
      </c>
      <c r="F349" s="155">
        <v>276</v>
      </c>
      <c r="G349" s="155">
        <v>3</v>
      </c>
      <c r="H349" s="155"/>
      <c r="I349" s="155" t="s">
        <v>11390</v>
      </c>
      <c r="J349" s="155" t="str">
        <f>IF(OR(SPELL_MATERIAL_COMPONENTS[[#This Row],[Sorcerer]]=1,SPELL_MATERIAL_COMPONENTS[[#This Row],[Wizard]]=1),"ARCANE","DIVINE")</f>
        <v>ARCANE</v>
      </c>
      <c r="K349" s="159">
        <v>0</v>
      </c>
      <c r="L349" s="159">
        <v>1</v>
      </c>
      <c r="M349" s="159">
        <v>1</v>
      </c>
      <c r="N349" s="159">
        <v>0</v>
      </c>
      <c r="O349" s="159">
        <v>1</v>
      </c>
      <c r="P349" s="159">
        <v>1</v>
      </c>
      <c r="Q349" s="159">
        <v>0</v>
      </c>
      <c r="R349" s="160">
        <v>0</v>
      </c>
    </row>
    <row r="350" spans="1:18" ht="28.5">
      <c r="A350" s="154" t="s">
        <v>11398</v>
      </c>
      <c r="B350" s="155" t="s">
        <v>11388</v>
      </c>
      <c r="C350" s="155" t="s">
        <v>11402</v>
      </c>
      <c r="D350" s="155" t="s">
        <v>462</v>
      </c>
      <c r="E350" s="155" t="s">
        <v>11396</v>
      </c>
      <c r="F350" s="155">
        <v>21</v>
      </c>
      <c r="G350" s="155">
        <v>3</v>
      </c>
      <c r="H350" s="155" t="s">
        <v>11401</v>
      </c>
      <c r="I350" s="155" t="s">
        <v>11399</v>
      </c>
      <c r="J350" s="155" t="str">
        <f>IF(OR(SPELL_MATERIAL_COMPONENTS[[#This Row],[Sorcerer]]=1,SPELL_MATERIAL_COMPONENTS[[#This Row],[Wizard]]=1),"ARCANE","DIVINE")</f>
        <v>ARCANE</v>
      </c>
      <c r="K350" s="159">
        <v>0</v>
      </c>
      <c r="L350" s="159">
        <v>0</v>
      </c>
      <c r="M350" s="159">
        <v>1</v>
      </c>
      <c r="N350" s="159">
        <v>0</v>
      </c>
      <c r="O350" s="159">
        <v>0</v>
      </c>
      <c r="P350" s="159">
        <v>1</v>
      </c>
      <c r="Q350" s="159">
        <v>0</v>
      </c>
      <c r="R350" s="160">
        <v>1</v>
      </c>
    </row>
    <row r="351" spans="1:18" ht="28.5">
      <c r="A351" s="154" t="s">
        <v>11398</v>
      </c>
      <c r="B351" s="155" t="s">
        <v>11388</v>
      </c>
      <c r="C351" s="155" t="s">
        <v>11400</v>
      </c>
      <c r="D351" s="155" t="s">
        <v>462</v>
      </c>
      <c r="E351" s="155" t="s">
        <v>11396</v>
      </c>
      <c r="F351" s="155">
        <v>22</v>
      </c>
      <c r="G351" s="155">
        <v>3</v>
      </c>
      <c r="H351" s="155" t="s">
        <v>11395</v>
      </c>
      <c r="I351" s="155" t="s">
        <v>11399</v>
      </c>
      <c r="J351" s="155" t="str">
        <f>IF(OR(SPELL_MATERIAL_COMPONENTS[[#This Row],[Sorcerer]]=1,SPELL_MATERIAL_COMPONENTS[[#This Row],[Wizard]]=1),"ARCANE","DIVINE")</f>
        <v>ARCANE</v>
      </c>
      <c r="K351" s="159">
        <v>0</v>
      </c>
      <c r="L351" s="159">
        <v>0</v>
      </c>
      <c r="M351" s="159">
        <v>0</v>
      </c>
      <c r="N351" s="159">
        <v>0</v>
      </c>
      <c r="O351" s="159">
        <v>0</v>
      </c>
      <c r="P351" s="159">
        <v>1</v>
      </c>
      <c r="Q351" s="159">
        <v>0</v>
      </c>
      <c r="R351" s="160">
        <v>1</v>
      </c>
    </row>
    <row r="352" spans="1:18" ht="14.25">
      <c r="A352" s="154" t="s">
        <v>11398</v>
      </c>
      <c r="B352" s="155" t="s">
        <v>11388</v>
      </c>
      <c r="C352" s="155" t="s">
        <v>11397</v>
      </c>
      <c r="D352" s="155" t="s">
        <v>462</v>
      </c>
      <c r="E352" s="155" t="s">
        <v>11396</v>
      </c>
      <c r="F352" s="155">
        <v>22</v>
      </c>
      <c r="G352" s="155">
        <v>4</v>
      </c>
      <c r="H352" s="155" t="s">
        <v>11395</v>
      </c>
      <c r="I352" s="155" t="s">
        <v>11378</v>
      </c>
      <c r="J352" s="155" t="str">
        <f>IF(OR(SPELL_MATERIAL_COMPONENTS[[#This Row],[Sorcerer]]=1,SPELL_MATERIAL_COMPONENTS[[#This Row],[Wizard]]=1),"ARCANE","DIVINE")</f>
        <v>ARCANE</v>
      </c>
      <c r="K352" s="159">
        <v>0</v>
      </c>
      <c r="L352" s="159">
        <v>0</v>
      </c>
      <c r="M352" s="159">
        <v>1</v>
      </c>
      <c r="N352" s="159">
        <v>0</v>
      </c>
      <c r="O352" s="159">
        <v>0</v>
      </c>
      <c r="P352" s="159">
        <v>1</v>
      </c>
      <c r="Q352" s="159">
        <v>0</v>
      </c>
      <c r="R352" s="160">
        <v>1</v>
      </c>
    </row>
    <row r="353" spans="1:18" ht="14.25">
      <c r="A353" s="154" t="s">
        <v>11394</v>
      </c>
      <c r="B353" s="185" t="s">
        <v>11393</v>
      </c>
      <c r="C353" s="155" t="s">
        <v>11392</v>
      </c>
      <c r="D353" s="155" t="s">
        <v>462</v>
      </c>
      <c r="E353" s="155" t="s">
        <v>11380</v>
      </c>
      <c r="F353" s="155">
        <v>211</v>
      </c>
      <c r="G353" s="155">
        <v>1</v>
      </c>
      <c r="H353" s="155"/>
      <c r="I353" s="155" t="s">
        <v>11390</v>
      </c>
      <c r="J353" s="155" t="str">
        <f>IF(OR(SPELL_MATERIAL_COMPONENTS[[#This Row],[Sorcerer]]=1,SPELL_MATERIAL_COMPONENTS[[#This Row],[Wizard]]=1),"ARCANE","DIVINE")</f>
        <v>DIVINE</v>
      </c>
      <c r="K353" s="159">
        <v>0</v>
      </c>
      <c r="L353" s="159">
        <v>0</v>
      </c>
      <c r="M353" s="159">
        <v>1</v>
      </c>
      <c r="N353" s="159">
        <v>0</v>
      </c>
      <c r="O353" s="159">
        <v>0</v>
      </c>
      <c r="P353" s="159">
        <v>0</v>
      </c>
      <c r="Q353" s="159">
        <v>0</v>
      </c>
      <c r="R353" s="160">
        <v>0</v>
      </c>
    </row>
    <row r="354" spans="1:18" ht="14.25">
      <c r="A354" s="154" t="s">
        <v>11389</v>
      </c>
      <c r="B354" s="155" t="s">
        <v>11388</v>
      </c>
      <c r="C354" s="155" t="s">
        <v>11391</v>
      </c>
      <c r="D354" s="155" t="s">
        <v>11386</v>
      </c>
      <c r="E354" s="155" t="s">
        <v>11380</v>
      </c>
      <c r="F354" s="155">
        <v>244</v>
      </c>
      <c r="G354" s="155">
        <v>3</v>
      </c>
      <c r="H354" s="155"/>
      <c r="I354" s="155" t="s">
        <v>11390</v>
      </c>
      <c r="J354" s="155" t="str">
        <f>IF(OR(SPELL_MATERIAL_COMPONENTS[[#This Row],[Sorcerer]]=1,SPELL_MATERIAL_COMPONENTS[[#This Row],[Wizard]]=1),"ARCANE","DIVINE")</f>
        <v>DIVINE</v>
      </c>
      <c r="K354" s="159">
        <v>0</v>
      </c>
      <c r="L354" s="159">
        <v>0</v>
      </c>
      <c r="M354" s="159">
        <v>1</v>
      </c>
      <c r="N354" s="159">
        <v>0</v>
      </c>
      <c r="O354" s="159">
        <v>0</v>
      </c>
      <c r="P354" s="159">
        <v>0</v>
      </c>
      <c r="Q354" s="159">
        <v>0</v>
      </c>
      <c r="R354" s="160">
        <v>0</v>
      </c>
    </row>
    <row r="355" spans="1:18" ht="14.25">
      <c r="A355" s="154" t="s">
        <v>11389</v>
      </c>
      <c r="B355" s="155" t="s">
        <v>11388</v>
      </c>
      <c r="C355" s="155" t="s">
        <v>11387</v>
      </c>
      <c r="D355" s="155" t="s">
        <v>11386</v>
      </c>
      <c r="E355" s="155" t="s">
        <v>11380</v>
      </c>
      <c r="F355" s="155">
        <v>266</v>
      </c>
      <c r="G355" s="155">
        <v>9</v>
      </c>
      <c r="H355" s="155"/>
      <c r="I355" s="155" t="s">
        <v>11378</v>
      </c>
      <c r="J355" s="155" t="str">
        <f>IF(OR(SPELL_MATERIAL_COMPONENTS[[#This Row],[Sorcerer]]=1,SPELL_MATERIAL_COMPONENTS[[#This Row],[Wizard]]=1),"ARCANE","DIVINE")</f>
        <v>DIVINE</v>
      </c>
      <c r="K355" s="159">
        <v>0</v>
      </c>
      <c r="L355" s="159">
        <v>0</v>
      </c>
      <c r="M355" s="159">
        <v>1</v>
      </c>
      <c r="N355" s="159">
        <v>0</v>
      </c>
      <c r="O355" s="159">
        <v>1</v>
      </c>
      <c r="P355" s="159">
        <v>0</v>
      </c>
      <c r="Q355" s="159">
        <v>0</v>
      </c>
      <c r="R355" s="160">
        <v>0</v>
      </c>
    </row>
    <row r="356" spans="1:18" ht="14.25">
      <c r="A356" s="154" t="s">
        <v>4417</v>
      </c>
      <c r="B356" s="161" t="s">
        <v>4918</v>
      </c>
      <c r="C356" s="155" t="s">
        <v>11385</v>
      </c>
      <c r="D356" s="155" t="s">
        <v>462</v>
      </c>
      <c r="E356" s="155" t="s">
        <v>11380</v>
      </c>
      <c r="F356" s="155">
        <v>284</v>
      </c>
      <c r="G356" s="155">
        <v>1</v>
      </c>
      <c r="H356" s="155"/>
      <c r="I356" s="155" t="s">
        <v>11378</v>
      </c>
      <c r="J356" s="155" t="str">
        <f>IF(OR(SPELL_MATERIAL_COMPONENTS[[#This Row],[Sorcerer]]=1,SPELL_MATERIAL_COMPONENTS[[#This Row],[Wizard]]=1),"ARCANE","DIVINE")</f>
        <v>DIVINE</v>
      </c>
      <c r="K356" s="159">
        <v>0</v>
      </c>
      <c r="L356" s="159">
        <v>0</v>
      </c>
      <c r="M356" s="159">
        <v>1</v>
      </c>
      <c r="N356" s="159">
        <v>0</v>
      </c>
      <c r="O356" s="159">
        <v>1</v>
      </c>
      <c r="P356" s="159">
        <v>0</v>
      </c>
      <c r="Q356" s="159">
        <v>0</v>
      </c>
      <c r="R356" s="160">
        <v>0</v>
      </c>
    </row>
    <row r="357" spans="1:18" ht="14.25">
      <c r="A357" s="154" t="s">
        <v>11384</v>
      </c>
      <c r="B357" s="161" t="s">
        <v>4273</v>
      </c>
      <c r="C357" s="155" t="s">
        <v>11383</v>
      </c>
      <c r="D357" s="155" t="s">
        <v>462</v>
      </c>
      <c r="E357" s="155" t="s">
        <v>11380</v>
      </c>
      <c r="F357" s="155">
        <v>230</v>
      </c>
      <c r="G357" s="155">
        <v>0</v>
      </c>
      <c r="H357" s="155"/>
      <c r="I357" s="155" t="s">
        <v>11378</v>
      </c>
      <c r="J357" s="155" t="str">
        <f>IF(OR(SPELL_MATERIAL_COMPONENTS[[#This Row],[Sorcerer]]=1,SPELL_MATERIAL_COMPONENTS[[#This Row],[Wizard]]=1),"ARCANE","DIVINE")</f>
        <v>ARCANE</v>
      </c>
      <c r="K357" s="159">
        <v>0</v>
      </c>
      <c r="L357" s="159">
        <v>0</v>
      </c>
      <c r="M357" s="159">
        <v>0</v>
      </c>
      <c r="N357" s="159">
        <v>0</v>
      </c>
      <c r="O357" s="159">
        <v>0</v>
      </c>
      <c r="P357" s="159">
        <v>1</v>
      </c>
      <c r="Q357" s="159">
        <v>1</v>
      </c>
      <c r="R357" s="160">
        <v>1</v>
      </c>
    </row>
    <row r="358" spans="1:18" ht="42.75">
      <c r="A358" s="186" t="s">
        <v>11382</v>
      </c>
      <c r="B358" s="187" t="s">
        <v>4917</v>
      </c>
      <c r="C358" s="188" t="s">
        <v>11381</v>
      </c>
      <c r="D358" s="188" t="s">
        <v>462</v>
      </c>
      <c r="E358" s="188" t="s">
        <v>11380</v>
      </c>
      <c r="F358" s="188">
        <v>231</v>
      </c>
      <c r="G358" s="188">
        <v>1</v>
      </c>
      <c r="H358" s="189" t="s">
        <v>11379</v>
      </c>
      <c r="I358" s="188" t="s">
        <v>11378</v>
      </c>
      <c r="J358" s="188" t="str">
        <f>IF(OR(SPELL_MATERIAL_COMPONENTS[[#This Row],[Sorcerer]]=1,SPELL_MATERIAL_COMPONENTS[[#This Row],[Wizard]]=1),"ARCANE","DIVINE")</f>
        <v>DIVINE</v>
      </c>
      <c r="K358" s="190">
        <v>0</v>
      </c>
      <c r="L358" s="191">
        <v>1</v>
      </c>
      <c r="M358" s="190">
        <v>0</v>
      </c>
      <c r="N358" s="190">
        <v>0</v>
      </c>
      <c r="O358" s="190">
        <v>0</v>
      </c>
      <c r="P358" s="190">
        <v>0</v>
      </c>
      <c r="Q358" s="190">
        <v>0</v>
      </c>
      <c r="R358" s="192">
        <v>0</v>
      </c>
    </row>
  </sheetData>
  <mergeCells count="2">
    <mergeCell ref="D1:G1"/>
    <mergeCell ref="H1:K1"/>
  </mergeCells>
  <hyperlinks>
    <hyperlink ref="D1" location="'0000'!A1" display="|🔝| To main page" xr:uid="{00000000-0004-0000-1900-000000000000}"/>
    <hyperlink ref="H1:K1" r:id="rId1" display="DONATE" xr:uid="{00000000-0004-0000-1900-000001000000}"/>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iconSet" priority="1" id="{9ED9E8AF-3592-4239-A3D8-7C7059AB933A}">
            <x14:iconSet iconSet="3Symbols" showValue="0" custom="1">
              <x14:cfvo type="percent">
                <xm:f>0</xm:f>
              </x14:cfvo>
              <x14:cfvo type="num">
                <xm:f>0</xm:f>
              </x14:cfvo>
              <x14:cfvo type="num" gte="0">
                <xm:f>0</xm:f>
              </x14:cfvo>
              <x14:cfIcon iconSet="3Symbols" iconId="0"/>
              <x14:cfIcon iconSet="3Symbols" iconId="0"/>
              <x14:cfIcon iconSet="3Symbols" iconId="2"/>
            </x14:iconSet>
          </x14:cfRule>
          <xm:sqref>K5:R358</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Лист13">
    <tabColor rgb="FFFF0000"/>
  </sheetPr>
  <dimension ref="A1:HE335"/>
  <sheetViews>
    <sheetView topLeftCell="AS1" zoomScale="130" zoomScaleNormal="130" workbookViewId="0">
      <selection activeCell="AW18" sqref="AW18"/>
    </sheetView>
  </sheetViews>
  <sheetFormatPr defaultRowHeight="15"/>
  <cols>
    <col min="6" max="6" width="9.28515625" style="59" customWidth="1"/>
    <col min="7" max="7" width="14.85546875" style="59" customWidth="1"/>
    <col min="8" max="8" width="11.85546875" style="59" customWidth="1"/>
    <col min="9" max="9" width="15" style="59" customWidth="1"/>
    <col min="10" max="10" width="15.42578125" style="59" customWidth="1"/>
    <col min="11" max="11" width="18.28515625" style="59" customWidth="1"/>
    <col min="12" max="12" width="13.5703125" style="59" customWidth="1"/>
    <col min="13" max="13" width="18.140625" style="59" customWidth="1"/>
    <col min="14" max="14" width="9.140625" style="59"/>
    <col min="16" max="16" width="8.7109375" bestFit="1" customWidth="1"/>
    <col min="29" max="29" width="25" customWidth="1"/>
    <col min="30" max="30" width="13.28515625" customWidth="1"/>
    <col min="34" max="34" width="5.42578125" customWidth="1"/>
    <col min="35" max="35" width="19.7109375" customWidth="1"/>
    <col min="68" max="68" width="2.7109375" customWidth="1"/>
    <col min="73" max="73" width="2.7109375" customWidth="1"/>
  </cols>
  <sheetData>
    <row r="1" spans="1:154" ht="23.25">
      <c r="A1" s="985" t="s">
        <v>14028</v>
      </c>
      <c r="B1" s="985"/>
      <c r="C1" s="985"/>
      <c r="D1" s="985"/>
      <c r="E1" s="797" t="s">
        <v>14040</v>
      </c>
      <c r="F1" s="798"/>
      <c r="G1" s="798"/>
      <c r="H1" s="798"/>
      <c r="P1" s="921"/>
      <c r="Q1" s="921"/>
      <c r="R1" s="921"/>
      <c r="S1" s="921"/>
      <c r="T1" s="921"/>
      <c r="V1" s="921"/>
      <c r="W1" s="921"/>
      <c r="X1" s="921"/>
      <c r="Y1" s="921"/>
      <c r="Z1" s="921"/>
      <c r="AB1" s="891"/>
      <c r="AC1" s="891"/>
      <c r="AE1" s="343"/>
      <c r="AF1" s="343"/>
      <c r="AH1" s="984" t="s">
        <v>13218</v>
      </c>
      <c r="AI1" s="984"/>
      <c r="AL1" s="891"/>
      <c r="AM1" s="891"/>
      <c r="AN1" s="891"/>
      <c r="AO1" s="891"/>
      <c r="AP1" s="891"/>
      <c r="AR1" s="891" t="s">
        <v>13554</v>
      </c>
      <c r="AS1" s="891"/>
      <c r="AT1" s="891"/>
      <c r="AV1" s="891"/>
      <c r="AW1" s="891"/>
      <c r="AX1" s="891"/>
      <c r="BN1" s="988" t="s">
        <v>2747</v>
      </c>
      <c r="BO1" s="988"/>
      <c r="BQ1" s="988" t="s">
        <v>13345</v>
      </c>
      <c r="BR1" s="988"/>
      <c r="BS1" s="988"/>
      <c r="BT1" s="988"/>
      <c r="BV1" s="988" t="s">
        <v>13345</v>
      </c>
      <c r="BW1" s="988"/>
      <c r="BX1" s="988"/>
      <c r="BY1" s="988"/>
      <c r="CB1" s="921" t="s">
        <v>15400</v>
      </c>
      <c r="CC1" s="921"/>
      <c r="CD1" s="921"/>
      <c r="CE1" s="921"/>
      <c r="CF1" s="921"/>
      <c r="CG1" s="921"/>
      <c r="CH1" s="921"/>
      <c r="CI1" s="921"/>
      <c r="CJ1" s="921"/>
      <c r="CK1" s="921"/>
      <c r="DQ1" s="59"/>
      <c r="DR1" s="59"/>
      <c r="DS1" s="59"/>
      <c r="DT1" s="59"/>
      <c r="DU1" s="59"/>
      <c r="DV1" s="59"/>
      <c r="DW1" s="59"/>
      <c r="DX1" s="59"/>
      <c r="DY1" s="59"/>
    </row>
    <row r="2" spans="1:154" ht="23.25">
      <c r="A2" s="934" t="s">
        <v>15402</v>
      </c>
      <c r="B2" s="934"/>
      <c r="C2" s="934"/>
      <c r="F2" s="989" t="s">
        <v>12925</v>
      </c>
      <c r="G2" s="989"/>
      <c r="H2" s="989"/>
      <c r="I2" s="989"/>
      <c r="J2" s="989"/>
      <c r="K2" s="989"/>
      <c r="L2" s="989"/>
      <c r="M2" s="989"/>
      <c r="N2" s="989"/>
      <c r="P2" s="880"/>
      <c r="Q2" s="880"/>
      <c r="R2" s="880"/>
      <c r="S2" s="880"/>
      <c r="T2" s="880"/>
      <c r="W2" s="880"/>
      <c r="X2" s="880"/>
      <c r="Y2" s="880"/>
      <c r="Z2" s="880"/>
      <c r="AB2" s="966" t="str">
        <f ca="1">INDEX(AC6:AC25,RANDBETWEEN(1,20),1)</f>
        <v xml:space="preserve">I hear that one of the Masked Lords is a vampire! Do you think it could be true? If it were, who knows what tax they might  demand. </v>
      </c>
      <c r="AC2" s="966"/>
      <c r="AE2" s="910" t="str">
        <f ca="1">INDEX(AF6:AF25,RANDBETWEEN(1,20),1)</f>
        <v>Dolls</v>
      </c>
      <c r="AF2" s="910"/>
      <c r="AH2" s="910" t="str">
        <f ca="1">INDEX(AI6:AI25,RANDBETWEEN(1,12),1)</f>
        <v>A Painting of a Ghast</v>
      </c>
      <c r="AI2" s="910"/>
      <c r="AL2" s="805"/>
      <c r="AM2" s="805"/>
      <c r="AN2" s="880" t="s">
        <v>13226</v>
      </c>
      <c r="AO2" s="880"/>
      <c r="AP2" s="880"/>
      <c r="AR2" s="21" t="s">
        <v>13547</v>
      </c>
      <c r="AS2" s="21" t="s">
        <v>6482</v>
      </c>
      <c r="AT2" s="21" t="s">
        <v>13555</v>
      </c>
      <c r="BN2" s="910"/>
      <c r="BO2" s="910"/>
      <c r="BQ2" s="973"/>
      <c r="BR2" s="973"/>
      <c r="BS2" s="973"/>
      <c r="BT2" s="973"/>
      <c r="BV2" s="973"/>
      <c r="BW2" s="973"/>
      <c r="BX2" s="973"/>
      <c r="BY2" s="973"/>
      <c r="CB2" s="433"/>
      <c r="CC2" s="986" t="s">
        <v>15401</v>
      </c>
      <c r="CD2" s="986"/>
      <c r="CE2" s="986" t="s">
        <v>13820</v>
      </c>
      <c r="CF2" s="986"/>
      <c r="CG2" s="986" t="s">
        <v>13821</v>
      </c>
      <c r="CH2" s="986"/>
      <c r="CI2" s="986" t="s">
        <v>13822</v>
      </c>
      <c r="CJ2" s="986"/>
      <c r="CK2" s="433"/>
      <c r="CL2" s="437" t="s">
        <v>15839</v>
      </c>
      <c r="DQ2" s="59"/>
      <c r="DR2" s="59"/>
      <c r="DS2" s="59"/>
      <c r="DT2" s="59"/>
      <c r="DU2" s="964"/>
      <c r="DV2" s="979" t="s">
        <v>2567</v>
      </c>
      <c r="DW2" s="979"/>
      <c r="DX2" s="979"/>
      <c r="DY2" s="979"/>
      <c r="EA2" s="981" t="s">
        <v>4090</v>
      </c>
      <c r="EB2" s="981"/>
      <c r="EC2" s="981"/>
      <c r="ED2" s="981"/>
      <c r="EG2" s="269" t="str">
        <f ca="1">INDEX(EG$7:EG$26,RANDBETWEEN(1,20),1)</f>
        <v>Herbalist</v>
      </c>
      <c r="EH2" s="269" t="str">
        <f ca="1">INDEX(EH$7:EH$26,RANDBETWEEN(1,20),1)</f>
        <v>Scribe</v>
      </c>
      <c r="EI2" s="269" t="str">
        <f ca="1">INDEX(EI$7:EI$26,RANDBETWEEN(1,20),1)</f>
        <v>Stable</v>
      </c>
      <c r="EJ2" s="269" t="str">
        <f ca="1">INDEX(EJ$7:EJ$26,RANDBETWEEN(1,20),1)</f>
        <v>Bakery</v>
      </c>
      <c r="ER2" t="s">
        <v>15851</v>
      </c>
    </row>
    <row r="3" spans="1:154" ht="25.5">
      <c r="A3" s="934"/>
      <c r="B3" s="934"/>
      <c r="C3" s="934"/>
      <c r="F3" s="204" t="s">
        <v>4087</v>
      </c>
      <c r="G3" s="152" t="s">
        <v>2992</v>
      </c>
      <c r="H3" s="152" t="s">
        <v>2995</v>
      </c>
      <c r="I3" s="152" t="s">
        <v>2996</v>
      </c>
      <c r="J3" s="152" t="s">
        <v>2997</v>
      </c>
      <c r="K3" s="152" t="s">
        <v>2998</v>
      </c>
      <c r="L3" s="152" t="s">
        <v>2993</v>
      </c>
      <c r="M3" s="152" t="s">
        <v>2994</v>
      </c>
      <c r="N3" s="205" t="s">
        <v>12373</v>
      </c>
      <c r="P3" s="880"/>
      <c r="Q3" s="880"/>
      <c r="R3" s="880"/>
      <c r="S3" s="880"/>
      <c r="T3" s="880"/>
      <c r="W3" s="880"/>
      <c r="X3" s="880"/>
      <c r="Y3" s="880"/>
      <c r="Z3" s="880"/>
      <c r="AB3" s="966"/>
      <c r="AC3" s="966"/>
      <c r="AE3" s="910"/>
      <c r="AF3" s="910"/>
      <c r="AH3" s="910"/>
      <c r="AI3" s="910"/>
      <c r="AL3" s="805"/>
      <c r="AM3" s="805"/>
      <c r="AN3" s="880"/>
      <c r="AO3" s="880"/>
      <c r="AP3" s="880"/>
      <c r="AR3" s="1" t="s">
        <v>13548</v>
      </c>
      <c r="AS3" s="1" t="s">
        <v>13549</v>
      </c>
      <c r="AT3" s="1">
        <f ca="1">RANDBETWEEN(1,6)</f>
        <v>4</v>
      </c>
      <c r="BC3" s="987" t="s">
        <v>2956</v>
      </c>
      <c r="BD3" s="987"/>
      <c r="BE3" s="987"/>
      <c r="BF3" s="987"/>
      <c r="BN3" s="910"/>
      <c r="BO3" s="910"/>
      <c r="BQ3" s="973"/>
      <c r="BR3" s="973"/>
      <c r="BS3" s="973"/>
      <c r="BT3" s="973"/>
      <c r="BV3" s="973"/>
      <c r="BW3" s="973"/>
      <c r="BX3" s="973"/>
      <c r="BY3" s="973"/>
      <c r="CB3" s="976">
        <f ca="1">RANDBETWEEN(1,20)</f>
        <v>12</v>
      </c>
      <c r="CC3" s="911" t="str">
        <f ca="1">"Weather is "&amp;INDEX(CC7:CC26,$CB$3,1)&amp;CHAR(10)&amp;"Effects are: "&amp;INDEX(CD7:CD26,$CB$3,1)</f>
        <v>Weather is Partly Cloudy
Effects are: None</v>
      </c>
      <c r="CD3" s="911"/>
      <c r="CE3" s="911" t="str">
        <f ca="1">"Weather is "&amp;INDEX(CE7:CE26,$CB$3,1)&amp;CHAR(10)&amp;"Effects are: "&amp;INDEX(CF7:CF26,$CB$3,1)</f>
        <v>Weather is Raining
Effects are: Heavy Rain</v>
      </c>
      <c r="CF3" s="911"/>
      <c r="CG3" s="911" t="str">
        <f ca="1">"Weather is "&amp;INDEX(CG7:CG26,$CB$3,1)&amp;CHAR(10)&amp;"Effects are: "&amp;INDEX(CH7:CH26,$CB$3,1)</f>
        <v>Weather is Clear
Effects are: None</v>
      </c>
      <c r="CH3" s="911"/>
      <c r="CI3" s="911" t="str">
        <f ca="1">"Weather is "&amp;INDEX(CI7:CI26,$CB$3,1)&amp;CHAR(10)&amp;"Effects are: "&amp;INDEX(CJ7:CJ26,$CB$3,1)</f>
        <v>Weather is Clear
Effects are: None</v>
      </c>
      <c r="CJ3" s="911"/>
      <c r="CK3" s="433"/>
      <c r="CL3" s="41" t="s">
        <v>18354</v>
      </c>
      <c r="DQ3" s="59"/>
      <c r="DR3" s="59"/>
      <c r="DS3" s="59"/>
      <c r="DT3" s="59"/>
      <c r="DU3" s="964"/>
      <c r="DV3" s="982" t="str">
        <f ca="1">DV4&amp;" "&amp;DW4&amp;" "&amp;DX4&amp;" "&amp;DY4</f>
        <v>Vermilion Striped Knight Brazier</v>
      </c>
      <c r="DW3" s="982"/>
      <c r="DX3" s="982"/>
      <c r="DY3" s="982"/>
      <c r="EA3" t="s">
        <v>2703</v>
      </c>
      <c r="EB3" s="983" t="str">
        <f ca="1">INDEX($EA$6:$EA$15,RANDBETWEEN(1,10),1)&amp;" "&amp;INDEX($EC$6:$ED$15,RANDBETWEEN(1,10),RANDBETWEEN(1,2))</f>
        <v>Wallen Crofter</v>
      </c>
      <c r="EC3" s="983"/>
      <c r="ED3" s="983"/>
      <c r="EG3" s="72" t="s">
        <v>2652</v>
      </c>
      <c r="EH3" s="72"/>
      <c r="EI3" s="72"/>
      <c r="EJ3" s="72"/>
      <c r="ER3" t="s">
        <v>15852</v>
      </c>
      <c r="ET3" t="s">
        <v>15853</v>
      </c>
      <c r="EW3" s="429" t="s">
        <v>17142</v>
      </c>
    </row>
    <row r="4" spans="1:154" ht="19.5" thickBot="1">
      <c r="A4" s="990" t="s">
        <v>15890</v>
      </c>
      <c r="B4" s="929"/>
      <c r="C4" s="929"/>
      <c r="F4" s="202">
        <v>1</v>
      </c>
      <c r="G4" s="58" t="s">
        <v>4089</v>
      </c>
      <c r="H4" s="58" t="s">
        <v>4088</v>
      </c>
      <c r="I4" s="58" t="s">
        <v>3210</v>
      </c>
      <c r="J4" s="58" t="s">
        <v>12372</v>
      </c>
      <c r="K4" s="58" t="s">
        <v>3022</v>
      </c>
      <c r="L4" s="58" t="s">
        <v>4088</v>
      </c>
      <c r="M4" s="58" t="s">
        <v>4088</v>
      </c>
      <c r="N4" s="203">
        <v>1</v>
      </c>
      <c r="P4" s="969"/>
      <c r="Q4" s="969"/>
      <c r="R4" s="969"/>
      <c r="S4" s="969"/>
      <c r="T4" s="969"/>
      <c r="W4" s="969"/>
      <c r="X4" s="969"/>
      <c r="Y4" s="969"/>
      <c r="Z4" s="969"/>
      <c r="AB4" s="967"/>
      <c r="AC4" s="967"/>
      <c r="AE4" s="968"/>
      <c r="AF4" s="968"/>
      <c r="AG4" s="59"/>
      <c r="AH4" s="968"/>
      <c r="AI4" s="968"/>
      <c r="AL4" s="978"/>
      <c r="AM4" s="978"/>
      <c r="AN4" s="969"/>
      <c r="AO4" s="969"/>
      <c r="AP4" s="969"/>
      <c r="AR4" s="1" t="s">
        <v>13550</v>
      </c>
      <c r="AS4" s="1" t="s">
        <v>11562</v>
      </c>
      <c r="AT4" s="1">
        <f ca="1">RANDBETWEEN(1,6)</f>
        <v>3</v>
      </c>
      <c r="BC4" s="1" t="s">
        <v>2957</v>
      </c>
      <c r="BD4" s="1"/>
      <c r="BE4" s="1"/>
      <c r="BF4" s="1"/>
      <c r="BN4" s="968"/>
      <c r="BO4" s="968"/>
      <c r="BQ4" s="974"/>
      <c r="BR4" s="974"/>
      <c r="BS4" s="974"/>
      <c r="BT4" s="974"/>
      <c r="BV4" s="974"/>
      <c r="BW4" s="974"/>
      <c r="BX4" s="974"/>
      <c r="BY4" s="974"/>
      <c r="CB4" s="976"/>
      <c r="CC4" s="911"/>
      <c r="CD4" s="911"/>
      <c r="CE4" s="911"/>
      <c r="CF4" s="911"/>
      <c r="CG4" s="911"/>
      <c r="CH4" s="911"/>
      <c r="CI4" s="911"/>
      <c r="CJ4" s="911"/>
      <c r="CK4" s="433"/>
      <c r="DQ4" s="101" t="s">
        <v>11353</v>
      </c>
      <c r="DR4" s="59"/>
      <c r="DS4" s="101" t="s">
        <v>11375</v>
      </c>
      <c r="DT4" s="59"/>
      <c r="DU4" s="964"/>
      <c r="DV4" s="58" t="str">
        <f ca="1">INDEX(DV$6:DV$25,RANDBETWEEN(1,20),1)</f>
        <v>Vermilion</v>
      </c>
      <c r="DW4" s="58" t="str">
        <f ca="1">INDEX(DW$6:DW$25,RANDBETWEEN(1,20),1)</f>
        <v>Striped</v>
      </c>
      <c r="DX4" s="58" t="str">
        <f ca="1">INDEX(DX$6:DX$25,RANDBETWEEN(1,20),1)</f>
        <v>Knight</v>
      </c>
      <c r="DY4" s="58" t="str">
        <f ca="1">INDEX(DY$6:DY$25,RANDBETWEEN(1,20),1)</f>
        <v>Brazier</v>
      </c>
      <c r="EA4" t="s">
        <v>2704</v>
      </c>
      <c r="EB4" s="983" t="str">
        <f ca="1">INDEX(EB6:EB15,RANDBETWEEN(1,10),1)&amp;" "&amp;INDEX($EC$6:$ED$15,RANDBETWEEN(1,10),RANDBETWEEN(1,2))</f>
        <v>Prulasyk Smythe</v>
      </c>
      <c r="EC4" s="983"/>
      <c r="ED4" s="983"/>
      <c r="EG4" s="35" t="s">
        <v>2992</v>
      </c>
      <c r="EH4" s="35" t="s">
        <v>12370</v>
      </c>
      <c r="EI4" s="35" t="s">
        <v>2993</v>
      </c>
      <c r="EJ4" s="35" t="s">
        <v>12371</v>
      </c>
      <c r="EO4" s="976" t="str">
        <f ca="1">INDEX(EP7:EP25,RANDBETWEEN(1,12)+RANDBETWEEN(1,8)-1)</f>
        <v>Runaway cart</v>
      </c>
      <c r="EP4" s="976"/>
      <c r="ER4" t="s">
        <v>15854</v>
      </c>
    </row>
    <row r="5" spans="1:154" ht="19.5" thickBot="1">
      <c r="A5" s="990" t="s">
        <v>15889</v>
      </c>
      <c r="B5" s="929"/>
      <c r="C5" s="929"/>
      <c r="F5" s="202">
        <v>2</v>
      </c>
      <c r="G5" s="58" t="s">
        <v>13356</v>
      </c>
      <c r="H5" s="58" t="s">
        <v>3129</v>
      </c>
      <c r="I5" s="58" t="s">
        <v>3211</v>
      </c>
      <c r="J5" s="58" t="s">
        <v>3311</v>
      </c>
      <c r="K5" s="58" t="s">
        <v>3367</v>
      </c>
      <c r="L5" s="58" t="s">
        <v>3373</v>
      </c>
      <c r="M5" s="58" t="s">
        <v>3428</v>
      </c>
      <c r="N5" s="203">
        <v>2</v>
      </c>
      <c r="P5" s="66"/>
      <c r="Q5" s="66"/>
      <c r="R5" s="66" t="s">
        <v>5205</v>
      </c>
      <c r="S5" s="66" t="s">
        <v>3510</v>
      </c>
      <c r="T5" s="66" t="s">
        <v>3510</v>
      </c>
      <c r="W5" s="270" t="s">
        <v>5205</v>
      </c>
      <c r="X5" s="270"/>
      <c r="Y5" s="21"/>
      <c r="Z5" s="21" t="s">
        <v>15193</v>
      </c>
      <c r="AB5" s="66" t="s">
        <v>13202</v>
      </c>
      <c r="AC5" s="66" t="s">
        <v>13355</v>
      </c>
      <c r="AE5" s="66" t="s">
        <v>13202</v>
      </c>
      <c r="AF5" s="66" t="s">
        <v>13203</v>
      </c>
      <c r="AG5" s="59"/>
      <c r="AH5" s="21" t="s">
        <v>13219</v>
      </c>
      <c r="AI5" s="21" t="s">
        <v>13220</v>
      </c>
      <c r="AL5" s="270" t="s">
        <v>15192</v>
      </c>
      <c r="AM5" s="270"/>
      <c r="AN5" s="270" t="s">
        <v>5205</v>
      </c>
      <c r="AO5" s="21" t="s">
        <v>13369</v>
      </c>
      <c r="AP5" s="21" t="s">
        <v>13253</v>
      </c>
      <c r="AR5" s="1" t="s">
        <v>13551</v>
      </c>
      <c r="AS5" s="1" t="s">
        <v>11594</v>
      </c>
      <c r="AT5" s="1">
        <f ca="1">RANDBETWEEN(1,6)</f>
        <v>3</v>
      </c>
      <c r="AV5" s="970" t="s">
        <v>2999</v>
      </c>
      <c r="AW5" s="971"/>
      <c r="BC5" s="1" t="s">
        <v>2958</v>
      </c>
      <c r="BD5" s="1"/>
      <c r="BE5" s="1"/>
      <c r="BF5" s="1"/>
      <c r="BN5" s="972" t="s">
        <v>2747</v>
      </c>
      <c r="BO5" s="972"/>
      <c r="BQ5" s="270" t="s">
        <v>15192</v>
      </c>
      <c r="BR5" s="270"/>
      <c r="BS5" s="270" t="s">
        <v>5205</v>
      </c>
      <c r="BT5" s="57" t="s">
        <v>13455</v>
      </c>
      <c r="BV5" s="270" t="s">
        <v>15192</v>
      </c>
      <c r="BW5" s="270"/>
      <c r="BX5" s="270" t="s">
        <v>5205</v>
      </c>
      <c r="BY5" s="57" t="s">
        <v>13455</v>
      </c>
      <c r="CB5" s="977"/>
      <c r="CC5" s="975"/>
      <c r="CD5" s="975"/>
      <c r="CE5" s="975"/>
      <c r="CF5" s="975"/>
      <c r="CG5" s="975"/>
      <c r="CH5" s="975"/>
      <c r="CI5" s="975"/>
      <c r="CJ5" s="975"/>
      <c r="CK5" s="433"/>
      <c r="CL5" s="59"/>
      <c r="CM5" s="59"/>
      <c r="CN5" s="59"/>
      <c r="CO5" s="275" t="s">
        <v>14175</v>
      </c>
      <c r="CP5" s="42"/>
      <c r="CR5" s="59" t="s">
        <v>13998</v>
      </c>
      <c r="CS5" s="59"/>
      <c r="CT5" s="275" t="s">
        <v>14041</v>
      </c>
      <c r="CU5" s="42"/>
      <c r="CV5" s="275" t="s">
        <v>14063</v>
      </c>
      <c r="CW5" s="42"/>
      <c r="CX5" s="275" t="s">
        <v>13998</v>
      </c>
      <c r="CY5" s="42"/>
      <c r="CZ5" s="275" t="s">
        <v>14085</v>
      </c>
      <c r="DA5" s="42"/>
      <c r="DB5" s="271" t="s">
        <v>13202</v>
      </c>
      <c r="DC5" s="271" t="s">
        <v>13945</v>
      </c>
      <c r="DD5" s="271" t="s">
        <v>13202</v>
      </c>
      <c r="DE5" s="271" t="s">
        <v>13946</v>
      </c>
      <c r="DF5" s="271" t="s">
        <v>13202</v>
      </c>
      <c r="DG5" s="271" t="s">
        <v>13967</v>
      </c>
      <c r="DI5" s="272" t="s">
        <v>9190</v>
      </c>
      <c r="DJ5" s="272" t="s">
        <v>14134</v>
      </c>
      <c r="DM5" s="275" t="s">
        <v>14153</v>
      </c>
      <c r="DN5" s="42"/>
      <c r="DQ5" t="s">
        <v>11354</v>
      </c>
      <c r="DR5" s="59"/>
      <c r="DS5" t="s">
        <v>11376</v>
      </c>
      <c r="DT5" s="59"/>
      <c r="DU5" s="965"/>
      <c r="DV5" s="68" t="s">
        <v>2568</v>
      </c>
      <c r="DW5" s="68" t="s">
        <v>2569</v>
      </c>
      <c r="DX5" s="68" t="s">
        <v>2570</v>
      </c>
      <c r="DY5" s="68" t="s">
        <v>2571</v>
      </c>
      <c r="EA5" s="34" t="s">
        <v>2703</v>
      </c>
      <c r="EB5" s="34" t="s">
        <v>2704</v>
      </c>
      <c r="EC5" s="34" t="s">
        <v>2705</v>
      </c>
      <c r="ED5" s="34" t="s">
        <v>2706</v>
      </c>
      <c r="EF5" s="805"/>
      <c r="EL5" s="980" t="s">
        <v>2477</v>
      </c>
      <c r="EM5" s="980"/>
      <c r="EO5" s="977"/>
      <c r="EP5" s="977"/>
      <c r="ES5" t="s">
        <v>15855</v>
      </c>
      <c r="ET5">
        <v>1</v>
      </c>
      <c r="EW5" t="s">
        <v>5205</v>
      </c>
    </row>
    <row r="6" spans="1:154" ht="18.75">
      <c r="A6" s="929"/>
      <c r="B6" s="929"/>
      <c r="C6" s="929"/>
      <c r="F6" s="202">
        <v>3</v>
      </c>
      <c r="G6" s="58" t="s">
        <v>3023</v>
      </c>
      <c r="H6" s="58" t="s">
        <v>3130</v>
      </c>
      <c r="I6" s="58" t="s">
        <v>3212</v>
      </c>
      <c r="J6" s="58" t="s">
        <v>3312</v>
      </c>
      <c r="K6" s="58" t="s">
        <v>3023</v>
      </c>
      <c r="L6" s="58" t="s">
        <v>3374</v>
      </c>
      <c r="M6" s="58" t="s">
        <v>3429</v>
      </c>
      <c r="N6" s="203">
        <v>3</v>
      </c>
      <c r="P6" s="1">
        <v>1</v>
      </c>
      <c r="Q6" s="1">
        <f>P6</f>
        <v>1</v>
      </c>
      <c r="R6" s="1">
        <f>Q6</f>
        <v>1</v>
      </c>
      <c r="S6" s="1" t="str">
        <f ca="1">RANDBETWEEN(1,6)&amp;" cats"</f>
        <v>2 cats</v>
      </c>
      <c r="T6" t="s">
        <v>5206</v>
      </c>
      <c r="W6" s="210" t="s">
        <v>12374</v>
      </c>
      <c r="X6" s="210"/>
      <c r="Y6" s="1">
        <f>X6</f>
        <v>0</v>
      </c>
      <c r="Z6" s="1" t="s">
        <v>5275</v>
      </c>
      <c r="AB6" s="58">
        <v>1</v>
      </c>
      <c r="AC6" s="58" t="s">
        <v>13435</v>
      </c>
      <c r="AE6" s="58">
        <v>1</v>
      </c>
      <c r="AF6" s="58" t="s">
        <v>13204</v>
      </c>
      <c r="AG6" s="59"/>
      <c r="AH6" s="59">
        <v>1</v>
      </c>
      <c r="AI6" s="59" t="s">
        <v>13221</v>
      </c>
      <c r="AL6" s="58">
        <v>2</v>
      </c>
      <c r="AM6" s="1">
        <f>AL6</f>
        <v>2</v>
      </c>
      <c r="AN6" s="1" t="str">
        <f>IF(AL6&gt;1,(1)&amp;" - "&amp;AM6,AM6)</f>
        <v>1 - 2</v>
      </c>
      <c r="AO6" s="58" t="s">
        <v>9999</v>
      </c>
      <c r="AP6" s="58" t="s">
        <v>13254</v>
      </c>
      <c r="AR6" s="1" t="s">
        <v>13552</v>
      </c>
      <c r="AS6" s="1" t="s">
        <v>11562</v>
      </c>
      <c r="AT6" s="1">
        <f ca="1">RANDBETWEEN(1,6)</f>
        <v>4</v>
      </c>
      <c r="AV6" s="22">
        <v>1</v>
      </c>
      <c r="AW6" s="1" t="s">
        <v>2801</v>
      </c>
      <c r="BC6" s="1" t="s">
        <v>2959</v>
      </c>
      <c r="BD6" s="1"/>
      <c r="BE6" s="1"/>
      <c r="BF6" s="1"/>
      <c r="BH6" s="1">
        <f>BG6</f>
        <v>0</v>
      </c>
      <c r="BN6" s="22">
        <v>1</v>
      </c>
      <c r="BO6" s="1" t="s">
        <v>2749</v>
      </c>
      <c r="BQ6" s="19">
        <v>29221</v>
      </c>
      <c r="BR6" s="19"/>
      <c r="BS6" s="1">
        <f>BR6</f>
        <v>0</v>
      </c>
      <c r="BT6" s="1" t="s">
        <v>3589</v>
      </c>
      <c r="BV6" s="89">
        <v>2</v>
      </c>
      <c r="BW6" s="89">
        <v>2</v>
      </c>
      <c r="BX6" s="1" t="str">
        <f>IF(BV6&gt;1,(BW5+1)&amp;" - "&amp;BW6,BW6)</f>
        <v>1 - 2</v>
      </c>
      <c r="BY6" s="89" t="s">
        <v>13407</v>
      </c>
      <c r="CB6" s="57" t="s">
        <v>13202</v>
      </c>
      <c r="CC6" s="57" t="s">
        <v>13808</v>
      </c>
      <c r="CD6" s="57" t="s">
        <v>13819</v>
      </c>
      <c r="CE6" s="57" t="s">
        <v>13808</v>
      </c>
      <c r="CF6" s="57" t="s">
        <v>13819</v>
      </c>
      <c r="CG6" s="57" t="s">
        <v>13808</v>
      </c>
      <c r="CH6" s="57" t="s">
        <v>13819</v>
      </c>
      <c r="CI6" s="57" t="s">
        <v>13808</v>
      </c>
      <c r="CJ6" s="57" t="s">
        <v>13819</v>
      </c>
      <c r="CK6" s="57" t="s">
        <v>13202</v>
      </c>
      <c r="CL6" s="59"/>
      <c r="CM6" s="59"/>
      <c r="CN6" s="59"/>
      <c r="CO6" s="271" t="s">
        <v>13219</v>
      </c>
      <c r="CP6" s="272" t="s">
        <v>14176</v>
      </c>
      <c r="CR6" s="59" t="s">
        <v>13999</v>
      </c>
      <c r="CS6" s="59" t="s">
        <v>14000</v>
      </c>
      <c r="CT6" s="271" t="s">
        <v>13202</v>
      </c>
      <c r="CU6" s="272" t="s">
        <v>14042</v>
      </c>
      <c r="CV6" s="271" t="s">
        <v>13202</v>
      </c>
      <c r="CW6" s="272" t="s">
        <v>14064</v>
      </c>
      <c r="CX6" s="271" t="s">
        <v>13999</v>
      </c>
      <c r="CY6" s="272" t="s">
        <v>14000</v>
      </c>
      <c r="CZ6" s="271" t="s">
        <v>13219</v>
      </c>
      <c r="DA6" s="272" t="s">
        <v>14086</v>
      </c>
      <c r="DB6" s="273">
        <v>1</v>
      </c>
      <c r="DC6" s="273" t="s">
        <v>9406</v>
      </c>
      <c r="DD6" s="273">
        <v>1</v>
      </c>
      <c r="DE6" s="273" t="s">
        <v>13947</v>
      </c>
      <c r="DF6" s="273">
        <v>1</v>
      </c>
      <c r="DG6" s="273" t="s">
        <v>9406</v>
      </c>
      <c r="DI6" s="274" t="s">
        <v>14135</v>
      </c>
      <c r="DJ6" s="274" t="s">
        <v>14188</v>
      </c>
      <c r="DM6" s="271" t="s">
        <v>13202</v>
      </c>
      <c r="DN6" s="272" t="s">
        <v>14154</v>
      </c>
      <c r="DQ6" t="s">
        <v>11355</v>
      </c>
      <c r="DR6" s="59"/>
      <c r="DT6" s="59"/>
      <c r="DU6" s="69">
        <v>1</v>
      </c>
      <c r="DV6" s="69" t="s">
        <v>2572</v>
      </c>
      <c r="DW6" s="69" t="s">
        <v>2573</v>
      </c>
      <c r="DX6" s="69" t="s">
        <v>2574</v>
      </c>
      <c r="DY6" s="69" t="s">
        <v>2575</v>
      </c>
      <c r="EA6" s="17" t="s">
        <v>2707</v>
      </c>
      <c r="EB6" s="17" t="s">
        <v>2708</v>
      </c>
      <c r="EC6" s="17" t="s">
        <v>2709</v>
      </c>
      <c r="ED6" s="17" t="s">
        <v>2710</v>
      </c>
      <c r="EF6" s="978"/>
      <c r="EL6" s="68" t="s">
        <v>2478</v>
      </c>
      <c r="EM6" s="68" t="s">
        <v>2479</v>
      </c>
      <c r="EO6" s="68" t="s">
        <v>12840</v>
      </c>
      <c r="EP6" s="68" t="s">
        <v>3510</v>
      </c>
      <c r="ES6" t="s">
        <v>15856</v>
      </c>
      <c r="ET6">
        <v>2</v>
      </c>
      <c r="EW6" s="435">
        <v>43191</v>
      </c>
      <c r="EX6" s="436" t="s">
        <v>17143</v>
      </c>
    </row>
    <row r="7" spans="1:154" ht="18.75">
      <c r="A7" s="929"/>
      <c r="B7" s="929"/>
      <c r="C7" s="929"/>
      <c r="F7" s="202">
        <v>4</v>
      </c>
      <c r="G7" s="58" t="s">
        <v>3024</v>
      </c>
      <c r="H7" s="58" t="s">
        <v>3131</v>
      </c>
      <c r="I7" s="58" t="s">
        <v>3213</v>
      </c>
      <c r="J7" s="58" t="s">
        <v>3313</v>
      </c>
      <c r="K7" s="58" t="s">
        <v>3024</v>
      </c>
      <c r="L7" s="58" t="s">
        <v>3131</v>
      </c>
      <c r="M7" s="58" t="s">
        <v>3430</v>
      </c>
      <c r="N7" s="203">
        <v>4</v>
      </c>
      <c r="P7" s="1">
        <v>2</v>
      </c>
      <c r="Q7" s="1">
        <f>P7+Q6</f>
        <v>3</v>
      </c>
      <c r="R7" s="1" t="str">
        <f>IF(P7&gt;1,(Q6+1)&amp;" - "&amp;Q7,Q7)</f>
        <v>2 - 3</v>
      </c>
      <c r="S7" s="1" t="s">
        <v>5207</v>
      </c>
      <c r="T7" t="s">
        <v>5207</v>
      </c>
      <c r="W7" s="210" t="s">
        <v>12375</v>
      </c>
      <c r="X7" s="210"/>
      <c r="Y7" s="1" t="str">
        <f>IF(W7&gt;1,(X6+1)&amp;" - "&amp;X7,X7)</f>
        <v xml:space="preserve">1 - </v>
      </c>
      <c r="Z7" s="1" t="s">
        <v>5276</v>
      </c>
      <c r="AB7" s="58">
        <v>2</v>
      </c>
      <c r="AC7" s="58" t="s">
        <v>13436</v>
      </c>
      <c r="AE7" s="58">
        <v>2</v>
      </c>
      <c r="AF7" s="58" t="s">
        <v>13205</v>
      </c>
      <c r="AG7" s="59"/>
      <c r="AH7" s="59">
        <v>2</v>
      </c>
      <c r="AI7" s="59" t="s">
        <v>13222</v>
      </c>
      <c r="AL7" s="58">
        <v>2</v>
      </c>
      <c r="AM7" s="1">
        <f>AL7+AM6</f>
        <v>4</v>
      </c>
      <c r="AN7" s="1" t="str">
        <f>IF(AL7&gt;1,(AM6+1)&amp;" - "&amp;AM7,AM7)</f>
        <v>3 - 4</v>
      </c>
      <c r="AO7" s="58" t="s">
        <v>13370</v>
      </c>
      <c r="AP7" s="58" t="s">
        <v>13255</v>
      </c>
      <c r="AR7" s="1" t="s">
        <v>13553</v>
      </c>
      <c r="AS7" s="1" t="s">
        <v>11594</v>
      </c>
      <c r="AT7" s="1">
        <f ca="1">RANDBETWEEN(1,6)</f>
        <v>6</v>
      </c>
      <c r="AV7" s="22">
        <v>2</v>
      </c>
      <c r="AW7" s="1" t="s">
        <v>2802</v>
      </c>
      <c r="BC7" s="1" t="s">
        <v>2960</v>
      </c>
      <c r="BD7" s="1"/>
      <c r="BE7" s="1"/>
      <c r="BF7" s="1"/>
      <c r="BH7" s="1">
        <f>IF(BF7&gt;1,(BG6+1)&amp;" - "&amp;BG7,BG7)</f>
        <v>0</v>
      </c>
      <c r="BN7" s="22">
        <v>2</v>
      </c>
      <c r="BO7" s="1" t="s">
        <v>2750</v>
      </c>
      <c r="BQ7" s="1" t="s">
        <v>3590</v>
      </c>
      <c r="BR7" s="1"/>
      <c r="BS7" s="1" t="str">
        <f>IF(BQ7&gt;1,(BR6+1)&amp;" - "&amp;BR7,BR7)</f>
        <v xml:space="preserve">1 - </v>
      </c>
      <c r="BT7" s="1" t="s">
        <v>3591</v>
      </c>
      <c r="BV7" s="89">
        <v>2</v>
      </c>
      <c r="BW7" s="89">
        <f>BV7+BW6</f>
        <v>4</v>
      </c>
      <c r="BX7" s="1" t="str">
        <f>IF(BV7&gt;1,(BW6+1)&amp;" - "&amp;BW7,BW7)</f>
        <v>3 - 4</v>
      </c>
      <c r="BY7" s="89" t="s">
        <v>13408</v>
      </c>
      <c r="CB7" s="58">
        <v>1</v>
      </c>
      <c r="CC7" s="58" t="s">
        <v>13809</v>
      </c>
      <c r="CD7" s="58" t="s">
        <v>13848</v>
      </c>
      <c r="CE7" s="58" t="s">
        <v>13812</v>
      </c>
      <c r="CF7" s="58" t="s">
        <v>13861</v>
      </c>
      <c r="CG7" s="58" t="s">
        <v>13816</v>
      </c>
      <c r="CH7" s="58" t="s">
        <v>13858</v>
      </c>
      <c r="CI7" s="58" t="s">
        <v>13816</v>
      </c>
      <c r="CJ7" s="58" t="s">
        <v>13858</v>
      </c>
      <c r="CK7" s="58">
        <v>1</v>
      </c>
      <c r="CL7" s="59"/>
      <c r="CM7" s="59"/>
      <c r="CN7" s="59"/>
      <c r="CO7" s="273">
        <v>1</v>
      </c>
      <c r="CP7" s="274" t="s">
        <v>14177</v>
      </c>
      <c r="CR7" s="59">
        <v>1</v>
      </c>
      <c r="CS7" s="59" t="s">
        <v>14001</v>
      </c>
      <c r="CT7" s="273">
        <v>1</v>
      </c>
      <c r="CU7" s="274" t="s">
        <v>14043</v>
      </c>
      <c r="CV7" s="273">
        <v>1</v>
      </c>
      <c r="CW7" s="274" t="s">
        <v>14065</v>
      </c>
      <c r="CX7" s="273">
        <v>1</v>
      </c>
      <c r="CY7" s="274" t="s">
        <v>14001</v>
      </c>
      <c r="CZ7" s="273">
        <v>1</v>
      </c>
      <c r="DA7" s="274" t="s">
        <v>14087</v>
      </c>
      <c r="DB7" s="273">
        <v>2</v>
      </c>
      <c r="DC7" s="273" t="s">
        <v>9406</v>
      </c>
      <c r="DD7" s="273">
        <v>2</v>
      </c>
      <c r="DE7" s="273" t="s">
        <v>13948</v>
      </c>
      <c r="DF7" s="273">
        <v>2</v>
      </c>
      <c r="DG7" s="273" t="s">
        <v>14115</v>
      </c>
      <c r="DI7" s="274" t="s">
        <v>14136</v>
      </c>
      <c r="DJ7" s="274" t="s">
        <v>14189</v>
      </c>
      <c r="DM7" s="273">
        <v>1</v>
      </c>
      <c r="DN7" s="274" t="s">
        <v>14155</v>
      </c>
      <c r="DQ7" t="s">
        <v>11356</v>
      </c>
      <c r="DR7" s="59"/>
      <c r="DS7" s="59"/>
      <c r="DT7" s="59"/>
      <c r="DU7" s="69">
        <v>2</v>
      </c>
      <c r="DV7" s="69" t="s">
        <v>2576</v>
      </c>
      <c r="DW7" s="69" t="s">
        <v>2577</v>
      </c>
      <c r="DX7" s="69" t="s">
        <v>2578</v>
      </c>
      <c r="DY7" s="69" t="s">
        <v>2579</v>
      </c>
      <c r="EA7" s="17" t="s">
        <v>2711</v>
      </c>
      <c r="EB7" s="17" t="s">
        <v>2712</v>
      </c>
      <c r="EC7" s="17" t="s">
        <v>2713</v>
      </c>
      <c r="ED7" s="17" t="s">
        <v>2714</v>
      </c>
      <c r="EF7" s="16">
        <v>1</v>
      </c>
      <c r="EG7" s="17" t="s">
        <v>2653</v>
      </c>
      <c r="EH7" s="17" t="s">
        <v>2654</v>
      </c>
      <c r="EI7" s="17" t="s">
        <v>2655</v>
      </c>
      <c r="EJ7" s="17" t="s">
        <v>2656</v>
      </c>
      <c r="EL7" s="69" t="s">
        <v>2480</v>
      </c>
      <c r="EM7" s="69" t="s">
        <v>2481</v>
      </c>
      <c r="EO7" s="1">
        <v>2</v>
      </c>
      <c r="EP7" s="1" t="s">
        <v>12841</v>
      </c>
      <c r="ES7" t="s">
        <v>15857</v>
      </c>
      <c r="ET7">
        <v>3</v>
      </c>
      <c r="EW7" s="435">
        <v>43317</v>
      </c>
      <c r="EX7" s="436" t="s">
        <v>17144</v>
      </c>
    </row>
    <row r="8" spans="1:154" ht="18.75">
      <c r="A8" s="929"/>
      <c r="B8" s="929"/>
      <c r="C8" s="929"/>
      <c r="F8" s="202">
        <v>5</v>
      </c>
      <c r="G8" s="58" t="s">
        <v>3025</v>
      </c>
      <c r="H8" s="58" t="s">
        <v>3025</v>
      </c>
      <c r="I8" s="58" t="s">
        <v>3214</v>
      </c>
      <c r="J8" s="58" t="s">
        <v>3025</v>
      </c>
      <c r="K8" s="58" t="s">
        <v>3025</v>
      </c>
      <c r="L8" s="58" t="s">
        <v>3025</v>
      </c>
      <c r="M8" s="58" t="s">
        <v>3431</v>
      </c>
      <c r="N8" s="203">
        <v>5</v>
      </c>
      <c r="P8" s="1">
        <v>2</v>
      </c>
      <c r="Q8" s="1">
        <f t="shared" ref="Q8:Q71" si="0">P8+Q7</f>
        <v>5</v>
      </c>
      <c r="R8" s="1" t="str">
        <f t="shared" ref="R8:R71" si="1">IF(P8&gt;1,(Q7+1)&amp;" - "&amp;Q8,Q8)</f>
        <v>4 - 5</v>
      </c>
      <c r="S8" s="1" t="str">
        <f ca="1">(RANDBETWEEN(1,10)+RANDBETWEEN(1,10))&amp;" rats"</f>
        <v>11 rats</v>
      </c>
      <c r="T8" t="s">
        <v>5208</v>
      </c>
      <c r="W8" s="210" t="s">
        <v>12376</v>
      </c>
      <c r="X8" s="210"/>
      <c r="Y8" s="1" t="str">
        <f t="shared" ref="Y8:Y71" si="2">IF(W8&gt;1,(X7+1)&amp;" - "&amp;X8,X8)</f>
        <v xml:space="preserve">1 - </v>
      </c>
      <c r="Z8" s="1" t="s">
        <v>5277</v>
      </c>
      <c r="AB8" s="58">
        <v>3</v>
      </c>
      <c r="AC8" s="58" t="s">
        <v>13437</v>
      </c>
      <c r="AE8" s="58">
        <v>3</v>
      </c>
      <c r="AF8" s="58" t="s">
        <v>4652</v>
      </c>
      <c r="AG8" s="59"/>
      <c r="AH8" s="59">
        <v>3</v>
      </c>
      <c r="AI8" s="59" t="s">
        <v>13223</v>
      </c>
      <c r="AL8" s="58">
        <v>2</v>
      </c>
      <c r="AM8" s="1">
        <f t="shared" ref="AM8:AM53" si="3">AL8+AM7</f>
        <v>6</v>
      </c>
      <c r="AN8" s="1" t="str">
        <f t="shared" ref="AN8:AN53" si="4">IF(AL8&gt;1,(AM7+1)&amp;" - "&amp;AM8,AM8)</f>
        <v>5 - 6</v>
      </c>
      <c r="AO8" s="58" t="s">
        <v>13371</v>
      </c>
      <c r="AP8" s="58" t="s">
        <v>13256</v>
      </c>
      <c r="AV8" s="22">
        <v>3</v>
      </c>
      <c r="AW8" s="1" t="s">
        <v>2803</v>
      </c>
      <c r="BC8" s="1" t="s">
        <v>2961</v>
      </c>
      <c r="BD8" s="1"/>
      <c r="BE8" s="1"/>
      <c r="BF8" s="1"/>
      <c r="BH8" s="1">
        <f t="shared" ref="BH8:BH71" si="5">IF(BF8&gt;1,(BG7+1)&amp;" - "&amp;BG8,BG8)</f>
        <v>0</v>
      </c>
      <c r="BN8" s="22">
        <v>3</v>
      </c>
      <c r="BO8" s="1" t="s">
        <v>2751</v>
      </c>
      <c r="BQ8" s="1" t="s">
        <v>3592</v>
      </c>
      <c r="BR8" s="1"/>
      <c r="BS8" s="1" t="str">
        <f t="shared" ref="BS8:BS71" si="6">IF(BQ8&gt;1,(BR7+1)&amp;" - "&amp;BR8,BR8)</f>
        <v xml:space="preserve">1 - </v>
      </c>
      <c r="BT8" s="1" t="s">
        <v>3593</v>
      </c>
      <c r="BV8" s="89">
        <v>2</v>
      </c>
      <c r="BW8" s="89">
        <f t="shared" ref="BW8:BW49" si="7">BV8+BW7</f>
        <v>6</v>
      </c>
      <c r="BX8" s="1" t="str">
        <f t="shared" ref="BX8:BX71" si="8">IF(BV8&gt;1,(BW7+1)&amp;" - "&amp;BW8,BW8)</f>
        <v>5 - 6</v>
      </c>
      <c r="BY8" s="89" t="s">
        <v>13409</v>
      </c>
      <c r="CB8" s="58">
        <v>2</v>
      </c>
      <c r="CC8" s="58" t="s">
        <v>13811</v>
      </c>
      <c r="CD8" s="58" t="s">
        <v>13849</v>
      </c>
      <c r="CE8" s="58" t="s">
        <v>13812</v>
      </c>
      <c r="CF8" s="58" t="s">
        <v>13851</v>
      </c>
      <c r="CG8" s="58" t="s">
        <v>13816</v>
      </c>
      <c r="CH8" s="58" t="s">
        <v>13858</v>
      </c>
      <c r="CI8" s="58" t="s">
        <v>13816</v>
      </c>
      <c r="CJ8" s="58" t="s">
        <v>13858</v>
      </c>
      <c r="CK8" s="58">
        <v>2</v>
      </c>
      <c r="CL8" s="59"/>
      <c r="CM8" s="59"/>
      <c r="CN8" s="59"/>
      <c r="CO8" s="273">
        <v>2</v>
      </c>
      <c r="CP8" s="274" t="s">
        <v>14178</v>
      </c>
      <c r="CR8" s="59">
        <v>2</v>
      </c>
      <c r="CS8" s="59" t="s">
        <v>14002</v>
      </c>
      <c r="CT8" s="273">
        <v>2</v>
      </c>
      <c r="CU8" s="274" t="s">
        <v>14044</v>
      </c>
      <c r="CV8" s="273">
        <v>2</v>
      </c>
      <c r="CW8" s="274" t="s">
        <v>14066</v>
      </c>
      <c r="CX8" s="273">
        <v>2</v>
      </c>
      <c r="CY8" s="274" t="s">
        <v>14002</v>
      </c>
      <c r="CZ8" s="273">
        <v>2</v>
      </c>
      <c r="DA8" s="274" t="s">
        <v>14088</v>
      </c>
      <c r="DB8" s="273">
        <v>3</v>
      </c>
      <c r="DC8" s="273" t="s">
        <v>9406</v>
      </c>
      <c r="DD8" s="273">
        <v>3</v>
      </c>
      <c r="DE8" s="273" t="s">
        <v>13949</v>
      </c>
      <c r="DF8" s="273">
        <v>3</v>
      </c>
      <c r="DG8" s="273" t="s">
        <v>14116</v>
      </c>
      <c r="DI8" s="274" t="s">
        <v>14137</v>
      </c>
      <c r="DJ8" s="274" t="s">
        <v>14190</v>
      </c>
      <c r="DM8" s="273">
        <v>2</v>
      </c>
      <c r="DN8" s="274" t="s">
        <v>14156</v>
      </c>
      <c r="DQ8" t="s">
        <v>11357</v>
      </c>
      <c r="DR8" s="59"/>
      <c r="DS8" s="59"/>
      <c r="DT8" s="59"/>
      <c r="DU8" s="69">
        <v>3</v>
      </c>
      <c r="DV8" s="69" t="s">
        <v>2580</v>
      </c>
      <c r="DW8" s="69" t="s">
        <v>2581</v>
      </c>
      <c r="DX8" s="69" t="s">
        <v>2582</v>
      </c>
      <c r="DY8" s="69" t="s">
        <v>2583</v>
      </c>
      <c r="EA8" s="17" t="s">
        <v>2715</v>
      </c>
      <c r="EB8" s="17" t="s">
        <v>2716</v>
      </c>
      <c r="EC8" s="17" t="s">
        <v>2717</v>
      </c>
      <c r="ED8" s="17" t="s">
        <v>2718</v>
      </c>
      <c r="EF8" s="16">
        <v>2</v>
      </c>
      <c r="EG8" s="17" t="s">
        <v>2657</v>
      </c>
      <c r="EH8" s="17" t="s">
        <v>2658</v>
      </c>
      <c r="EI8" s="17" t="s">
        <v>2659</v>
      </c>
      <c r="EJ8" s="17" t="s">
        <v>2660</v>
      </c>
      <c r="EL8" s="69" t="s">
        <v>2482</v>
      </c>
      <c r="EM8" s="69" t="s">
        <v>2483</v>
      </c>
      <c r="EO8" s="1">
        <v>3</v>
      </c>
      <c r="EP8" s="1" t="s">
        <v>12842</v>
      </c>
      <c r="ER8" t="s">
        <v>15858</v>
      </c>
      <c r="EW8" s="259">
        <v>43443</v>
      </c>
      <c r="EX8" t="s">
        <v>17145</v>
      </c>
    </row>
    <row r="9" spans="1:154" ht="18.75">
      <c r="A9" s="929"/>
      <c r="B9" s="929"/>
      <c r="C9" s="929"/>
      <c r="F9" s="202">
        <v>6</v>
      </c>
      <c r="G9" s="58" t="s">
        <v>3026</v>
      </c>
      <c r="H9" s="58" t="s">
        <v>3132</v>
      </c>
      <c r="I9" s="58" t="s">
        <v>3215</v>
      </c>
      <c r="J9" s="58" t="s">
        <v>3314</v>
      </c>
      <c r="K9" s="58" t="s">
        <v>3026</v>
      </c>
      <c r="L9" s="58" t="s">
        <v>3432</v>
      </c>
      <c r="M9" s="58" t="s">
        <v>3432</v>
      </c>
      <c r="N9" s="203">
        <v>6</v>
      </c>
      <c r="P9" s="1">
        <v>1</v>
      </c>
      <c r="Q9" s="1">
        <f t="shared" si="0"/>
        <v>6</v>
      </c>
      <c r="R9" s="1">
        <f t="shared" si="1"/>
        <v>6</v>
      </c>
      <c r="S9" s="1" t="s">
        <v>5209</v>
      </c>
      <c r="T9" t="s">
        <v>5209</v>
      </c>
      <c r="W9" s="210" t="s">
        <v>12377</v>
      </c>
      <c r="X9" s="210"/>
      <c r="Y9" s="1" t="str">
        <f t="shared" si="2"/>
        <v xml:space="preserve">1 - </v>
      </c>
      <c r="Z9" s="1" t="s">
        <v>5278</v>
      </c>
      <c r="AB9" s="58">
        <v>4</v>
      </c>
      <c r="AC9" s="58" t="s">
        <v>13438</v>
      </c>
      <c r="AE9" s="58">
        <v>4</v>
      </c>
      <c r="AF9" s="58" t="s">
        <v>13206</v>
      </c>
      <c r="AG9" s="59"/>
      <c r="AH9" s="59">
        <v>4</v>
      </c>
      <c r="AI9" s="59" t="s">
        <v>13224</v>
      </c>
      <c r="AL9" s="58">
        <v>2</v>
      </c>
      <c r="AM9" s="1">
        <f t="shared" si="3"/>
        <v>8</v>
      </c>
      <c r="AN9" s="1" t="str">
        <f t="shared" si="4"/>
        <v>7 - 8</v>
      </c>
      <c r="AO9" s="58" t="s">
        <v>13372</v>
      </c>
      <c r="AP9" s="58" t="s">
        <v>13257</v>
      </c>
      <c r="AV9" s="22">
        <v>4</v>
      </c>
      <c r="AW9" s="1" t="s">
        <v>2804</v>
      </c>
      <c r="BC9" s="1" t="s">
        <v>2962</v>
      </c>
      <c r="BD9" s="1"/>
      <c r="BE9" s="1"/>
      <c r="BF9" s="1"/>
      <c r="BH9" s="1">
        <f t="shared" si="5"/>
        <v>0</v>
      </c>
      <c r="BN9" s="22">
        <v>4</v>
      </c>
      <c r="BO9" s="1" t="s">
        <v>2752</v>
      </c>
      <c r="BQ9" s="1" t="s">
        <v>3594</v>
      </c>
      <c r="BR9" s="1"/>
      <c r="BS9" s="1" t="str">
        <f t="shared" si="6"/>
        <v xml:space="preserve">1 - </v>
      </c>
      <c r="BT9" s="1"/>
      <c r="BV9" s="89">
        <v>2</v>
      </c>
      <c r="BW9" s="89">
        <f t="shared" si="7"/>
        <v>8</v>
      </c>
      <c r="BX9" s="1" t="str">
        <f t="shared" si="8"/>
        <v>7 - 8</v>
      </c>
      <c r="BY9" s="89" t="s">
        <v>13410</v>
      </c>
      <c r="CB9" s="58">
        <v>3</v>
      </c>
      <c r="CC9" s="58" t="s">
        <v>13812</v>
      </c>
      <c r="CD9" s="58" t="s">
        <v>13850</v>
      </c>
      <c r="CE9" s="58" t="s">
        <v>11403</v>
      </c>
      <c r="CF9" s="58" t="s">
        <v>13862</v>
      </c>
      <c r="CG9" s="58" t="s">
        <v>13815</v>
      </c>
      <c r="CH9" s="58" t="s">
        <v>13857</v>
      </c>
      <c r="CI9" s="58" t="s">
        <v>13815</v>
      </c>
      <c r="CJ9" s="58" t="s">
        <v>13857</v>
      </c>
      <c r="CK9" s="58">
        <v>3</v>
      </c>
      <c r="CL9" s="59"/>
      <c r="CM9" s="59"/>
      <c r="CN9" s="59"/>
      <c r="CO9" s="273">
        <v>3</v>
      </c>
      <c r="CP9" s="274" t="s">
        <v>14179</v>
      </c>
      <c r="CR9" s="59">
        <v>3</v>
      </c>
      <c r="CS9" s="59" t="s">
        <v>14003</v>
      </c>
      <c r="CT9" s="273">
        <v>3</v>
      </c>
      <c r="CU9" s="274" t="s">
        <v>14045</v>
      </c>
      <c r="CV9" s="273">
        <v>3</v>
      </c>
      <c r="CW9" s="274" t="s">
        <v>14067</v>
      </c>
      <c r="CX9" s="273">
        <v>3</v>
      </c>
      <c r="CY9" s="274" t="s">
        <v>14003</v>
      </c>
      <c r="CZ9" s="273">
        <v>3</v>
      </c>
      <c r="DA9" s="274" t="s">
        <v>14089</v>
      </c>
      <c r="DB9" s="273">
        <v>4</v>
      </c>
      <c r="DC9" s="273" t="s">
        <v>9406</v>
      </c>
      <c r="DD9" s="273">
        <v>4</v>
      </c>
      <c r="DE9" s="273" t="s">
        <v>13950</v>
      </c>
      <c r="DF9" s="273">
        <v>4</v>
      </c>
      <c r="DG9" s="273" t="s">
        <v>14117</v>
      </c>
      <c r="DI9" s="274" t="s">
        <v>14138</v>
      </c>
      <c r="DJ9" s="274" t="s">
        <v>14191</v>
      </c>
      <c r="DM9" s="273">
        <v>3</v>
      </c>
      <c r="DN9" s="274" t="s">
        <v>14157</v>
      </c>
      <c r="DQ9" t="s">
        <v>11358</v>
      </c>
      <c r="DR9" s="59"/>
      <c r="DS9" s="59"/>
      <c r="DT9" s="59"/>
      <c r="DU9" s="69">
        <v>4</v>
      </c>
      <c r="DV9" s="69" t="s">
        <v>2584</v>
      </c>
      <c r="DW9" s="69" t="s">
        <v>2585</v>
      </c>
      <c r="DX9" s="69" t="s">
        <v>2586</v>
      </c>
      <c r="DY9" s="69" t="s">
        <v>2587</v>
      </c>
      <c r="EA9" s="17" t="s">
        <v>2719</v>
      </c>
      <c r="EB9" s="17" t="s">
        <v>2720</v>
      </c>
      <c r="EC9" s="17" t="s">
        <v>2721</v>
      </c>
      <c r="ED9" s="17" t="s">
        <v>2722</v>
      </c>
      <c r="EF9" s="16">
        <v>3</v>
      </c>
      <c r="EG9" s="17" t="s">
        <v>2661</v>
      </c>
      <c r="EH9" s="17" t="s">
        <v>2662</v>
      </c>
      <c r="EI9" s="17" t="s">
        <v>2663</v>
      </c>
      <c r="EJ9" s="17" t="s">
        <v>2660</v>
      </c>
      <c r="EL9" s="69" t="s">
        <v>2484</v>
      </c>
      <c r="EM9" s="69" t="s">
        <v>2485</v>
      </c>
      <c r="EO9" s="1">
        <v>4</v>
      </c>
      <c r="EP9" s="1" t="s">
        <v>12843</v>
      </c>
      <c r="ES9" t="s">
        <v>15859</v>
      </c>
      <c r="ET9">
        <v>-2</v>
      </c>
      <c r="EW9" t="s">
        <v>17146</v>
      </c>
      <c r="EX9" t="s">
        <v>17147</v>
      </c>
    </row>
    <row r="10" spans="1:154" ht="18.75">
      <c r="A10" s="929"/>
      <c r="B10" s="929"/>
      <c r="C10" s="929"/>
      <c r="F10" s="202">
        <v>7</v>
      </c>
      <c r="G10" s="58" t="s">
        <v>3027</v>
      </c>
      <c r="H10" s="58" t="s">
        <v>3133</v>
      </c>
      <c r="I10" s="58" t="s">
        <v>3216</v>
      </c>
      <c r="J10" s="58" t="s">
        <v>3315</v>
      </c>
      <c r="K10" s="58" t="s">
        <v>3368</v>
      </c>
      <c r="L10" s="58" t="s">
        <v>3375</v>
      </c>
      <c r="M10" s="58" t="s">
        <v>3433</v>
      </c>
      <c r="N10" s="203">
        <v>7</v>
      </c>
      <c r="P10" s="1">
        <v>1</v>
      </c>
      <c r="Q10" s="1">
        <f t="shared" si="0"/>
        <v>7</v>
      </c>
      <c r="R10" s="1">
        <f t="shared" si="1"/>
        <v>7</v>
      </c>
      <c r="S10" s="1" t="s">
        <v>5210</v>
      </c>
      <c r="T10" t="s">
        <v>5210</v>
      </c>
      <c r="W10" s="210" t="s">
        <v>12378</v>
      </c>
      <c r="X10" s="210"/>
      <c r="Y10" s="1" t="str">
        <f t="shared" si="2"/>
        <v xml:space="preserve">1 - </v>
      </c>
      <c r="Z10" s="1" t="s">
        <v>5279</v>
      </c>
      <c r="AB10" s="58">
        <v>5</v>
      </c>
      <c r="AC10" s="58" t="s">
        <v>13439</v>
      </c>
      <c r="AE10" s="58">
        <v>5</v>
      </c>
      <c r="AF10" s="58" t="s">
        <v>4629</v>
      </c>
      <c r="AG10" s="59"/>
      <c r="AH10" s="59">
        <v>5</v>
      </c>
      <c r="AI10" s="59" t="s">
        <v>13225</v>
      </c>
      <c r="AL10" s="58">
        <v>2</v>
      </c>
      <c r="AM10" s="1">
        <f t="shared" si="3"/>
        <v>10</v>
      </c>
      <c r="AN10" s="1" t="str">
        <f t="shared" si="4"/>
        <v>9 - 10</v>
      </c>
      <c r="AO10" s="58" t="s">
        <v>13373</v>
      </c>
      <c r="AP10" s="58" t="s">
        <v>13258</v>
      </c>
      <c r="AV10" s="22">
        <v>5</v>
      </c>
      <c r="AW10" s="1" t="s">
        <v>2805</v>
      </c>
      <c r="BC10" s="1" t="s">
        <v>2963</v>
      </c>
      <c r="BD10" s="1"/>
      <c r="BE10" s="1"/>
      <c r="BF10" s="1"/>
      <c r="BH10" s="1">
        <f t="shared" si="5"/>
        <v>0</v>
      </c>
      <c r="BN10" s="22">
        <v>5</v>
      </c>
      <c r="BO10" s="1" t="s">
        <v>2753</v>
      </c>
      <c r="BQ10" s="20">
        <v>43221</v>
      </c>
      <c r="BR10" s="20"/>
      <c r="BS10" s="1" t="str">
        <f t="shared" si="6"/>
        <v xml:space="preserve">1 - </v>
      </c>
      <c r="BT10" s="1" t="s">
        <v>2635</v>
      </c>
      <c r="BV10" s="89">
        <v>2</v>
      </c>
      <c r="BW10" s="89">
        <f t="shared" si="7"/>
        <v>10</v>
      </c>
      <c r="BX10" s="1" t="str">
        <f t="shared" si="8"/>
        <v>9 - 10</v>
      </c>
      <c r="BY10" s="89" t="s">
        <v>13411</v>
      </c>
      <c r="CB10" s="58">
        <v>4</v>
      </c>
      <c r="CC10" s="58" t="s">
        <v>13812</v>
      </c>
      <c r="CD10" s="58" t="s">
        <v>13851</v>
      </c>
      <c r="CE10" s="58" t="s">
        <v>13814</v>
      </c>
      <c r="CF10" s="58" t="s">
        <v>216</v>
      </c>
      <c r="CG10" s="58" t="s">
        <v>13815</v>
      </c>
      <c r="CH10" s="58" t="s">
        <v>13857</v>
      </c>
      <c r="CI10" s="58" t="s">
        <v>13815</v>
      </c>
      <c r="CJ10" s="58" t="s">
        <v>13857</v>
      </c>
      <c r="CK10" s="58">
        <v>4</v>
      </c>
      <c r="CL10" s="59"/>
      <c r="CM10" s="59"/>
      <c r="CN10" s="59"/>
      <c r="CO10" s="273">
        <v>4</v>
      </c>
      <c r="CP10" s="274" t="s">
        <v>14180</v>
      </c>
      <c r="CR10" s="59">
        <v>4</v>
      </c>
      <c r="CS10" s="59" t="s">
        <v>14004</v>
      </c>
      <c r="CT10" s="273">
        <v>4</v>
      </c>
      <c r="CU10" s="274" t="s">
        <v>14046</v>
      </c>
      <c r="CV10" s="273">
        <v>4</v>
      </c>
      <c r="CW10" s="274" t="s">
        <v>14068</v>
      </c>
      <c r="CX10" s="273">
        <v>4</v>
      </c>
      <c r="CY10" s="274" t="s">
        <v>14004</v>
      </c>
      <c r="CZ10" s="273">
        <v>4</v>
      </c>
      <c r="DA10" s="274" t="s">
        <v>14090</v>
      </c>
      <c r="DB10" s="273">
        <v>5</v>
      </c>
      <c r="DC10" s="273" t="s">
        <v>14099</v>
      </c>
      <c r="DD10" s="273">
        <v>5</v>
      </c>
      <c r="DE10" s="273" t="s">
        <v>13951</v>
      </c>
      <c r="DF10" s="273">
        <v>5</v>
      </c>
      <c r="DG10" s="273" t="s">
        <v>14118</v>
      </c>
      <c r="DI10" s="274" t="s">
        <v>14139</v>
      </c>
      <c r="DJ10" s="274" t="s">
        <v>14192</v>
      </c>
      <c r="DM10" s="273">
        <v>4</v>
      </c>
      <c r="DN10" s="274" t="s">
        <v>14158</v>
      </c>
      <c r="DQ10" t="s">
        <v>11359</v>
      </c>
      <c r="DR10" s="59"/>
      <c r="DS10" s="59"/>
      <c r="DT10" s="59"/>
      <c r="DU10" s="69">
        <v>5</v>
      </c>
      <c r="DV10" s="69" t="s">
        <v>2588</v>
      </c>
      <c r="DW10" s="69" t="s">
        <v>2589</v>
      </c>
      <c r="DX10" s="69" t="s">
        <v>2590</v>
      </c>
      <c r="DY10" s="69" t="s">
        <v>2591</v>
      </c>
      <c r="EA10" s="17" t="s">
        <v>2723</v>
      </c>
      <c r="EB10" s="17" t="s">
        <v>2724</v>
      </c>
      <c r="EC10" s="17" t="s">
        <v>2725</v>
      </c>
      <c r="ED10" s="17" t="s">
        <v>2726</v>
      </c>
      <c r="EF10" s="16">
        <v>4</v>
      </c>
      <c r="EG10" s="17" t="s">
        <v>2664</v>
      </c>
      <c r="EH10" s="17" t="s">
        <v>2665</v>
      </c>
      <c r="EI10" s="17" t="s">
        <v>2666</v>
      </c>
      <c r="EJ10" s="17" t="s">
        <v>2667</v>
      </c>
      <c r="EL10" s="69" t="s">
        <v>2486</v>
      </c>
      <c r="EM10" s="69" t="s">
        <v>2487</v>
      </c>
      <c r="EO10" s="1">
        <v>5</v>
      </c>
      <c r="EP10" s="1" t="s">
        <v>12844</v>
      </c>
      <c r="ES10" t="s">
        <v>15860</v>
      </c>
      <c r="ET10">
        <v>2</v>
      </c>
      <c r="EX10" t="s">
        <v>17148</v>
      </c>
    </row>
    <row r="11" spans="1:154" ht="18.75">
      <c r="A11" s="929"/>
      <c r="B11" s="929"/>
      <c r="C11" s="929"/>
      <c r="F11" s="202">
        <v>8</v>
      </c>
      <c r="G11" s="58" t="s">
        <v>3186</v>
      </c>
      <c r="H11" s="58" t="s">
        <v>3186</v>
      </c>
      <c r="I11" s="58" t="s">
        <v>3186</v>
      </c>
      <c r="J11" s="58" t="s">
        <v>3186</v>
      </c>
      <c r="K11" s="58" t="s">
        <v>3186</v>
      </c>
      <c r="L11" s="58" t="s">
        <v>3186</v>
      </c>
      <c r="M11" s="58" t="s">
        <v>3028</v>
      </c>
      <c r="N11" s="203">
        <v>8</v>
      </c>
      <c r="P11" s="1">
        <v>1</v>
      </c>
      <c r="Q11" s="1">
        <f t="shared" si="0"/>
        <v>8</v>
      </c>
      <c r="R11" s="1">
        <f t="shared" si="1"/>
        <v>8</v>
      </c>
      <c r="S11" s="1" t="str">
        <f ca="1">(RANDBETWEEN(1,10)+RANDBETWEEN(1,10))&amp;" mastiffs"</f>
        <v>7 mastiffs</v>
      </c>
      <c r="T11" t="s">
        <v>5211</v>
      </c>
      <c r="W11" s="210" t="s">
        <v>12379</v>
      </c>
      <c r="X11" s="210"/>
      <c r="Y11" s="1" t="str">
        <f t="shared" si="2"/>
        <v xml:space="preserve">1 - </v>
      </c>
      <c r="Z11" s="1" t="s">
        <v>5280</v>
      </c>
      <c r="AB11" s="58">
        <v>6</v>
      </c>
      <c r="AC11" s="58" t="s">
        <v>13440</v>
      </c>
      <c r="AE11" s="58">
        <v>6</v>
      </c>
      <c r="AF11" s="58" t="s">
        <v>13207</v>
      </c>
      <c r="AG11" s="59"/>
      <c r="AH11" s="59">
        <v>6</v>
      </c>
      <c r="AI11" s="59" t="s">
        <v>13226</v>
      </c>
      <c r="AL11" s="58">
        <v>2</v>
      </c>
      <c r="AM11" s="1">
        <f t="shared" si="3"/>
        <v>12</v>
      </c>
      <c r="AN11" s="1" t="str">
        <f t="shared" si="4"/>
        <v>11 - 12</v>
      </c>
      <c r="AO11" s="58" t="s">
        <v>13374</v>
      </c>
      <c r="AP11" s="58" t="s">
        <v>13259</v>
      </c>
      <c r="AV11" s="22">
        <v>6</v>
      </c>
      <c r="AW11" s="1" t="s">
        <v>2806</v>
      </c>
      <c r="BC11" s="1" t="s">
        <v>2964</v>
      </c>
      <c r="BD11" s="1"/>
      <c r="BE11" s="1"/>
      <c r="BF11" s="1"/>
      <c r="BH11" s="1">
        <f t="shared" si="5"/>
        <v>0</v>
      </c>
      <c r="BN11" s="22">
        <v>6</v>
      </c>
      <c r="BO11" s="1" t="s">
        <v>2754</v>
      </c>
      <c r="BQ11" s="20">
        <v>43318</v>
      </c>
      <c r="BR11" s="20"/>
      <c r="BS11" s="1" t="str">
        <f t="shared" si="6"/>
        <v xml:space="preserve">1 - </v>
      </c>
      <c r="BT11" s="1" t="s">
        <v>3595</v>
      </c>
      <c r="BV11" s="89">
        <v>2</v>
      </c>
      <c r="BW11" s="89">
        <f t="shared" si="7"/>
        <v>12</v>
      </c>
      <c r="BX11" s="1" t="str">
        <f t="shared" si="8"/>
        <v>11 - 12</v>
      </c>
      <c r="BY11" s="89" t="s">
        <v>13412</v>
      </c>
      <c r="CB11" s="58">
        <v>5</v>
      </c>
      <c r="CC11" s="58" t="s">
        <v>13812</v>
      </c>
      <c r="CD11" s="58" t="s">
        <v>13851</v>
      </c>
      <c r="CE11" s="58" t="s">
        <v>13814</v>
      </c>
      <c r="CF11" s="58" t="s">
        <v>13855</v>
      </c>
      <c r="CG11" s="58" t="s">
        <v>13814</v>
      </c>
      <c r="CH11" s="58" t="s">
        <v>13855</v>
      </c>
      <c r="CI11" s="58" t="s">
        <v>13814</v>
      </c>
      <c r="CJ11" s="58" t="s">
        <v>13855</v>
      </c>
      <c r="CK11" s="58">
        <v>5</v>
      </c>
      <c r="CL11" s="59"/>
      <c r="CM11" s="59"/>
      <c r="CN11" s="59"/>
      <c r="CO11" s="273">
        <v>5</v>
      </c>
      <c r="CP11" s="274" t="s">
        <v>14181</v>
      </c>
      <c r="CR11" s="59">
        <v>5</v>
      </c>
      <c r="CS11" s="59" t="s">
        <v>14005</v>
      </c>
      <c r="CT11" s="273">
        <v>5</v>
      </c>
      <c r="CU11" s="274" t="s">
        <v>14047</v>
      </c>
      <c r="CV11" s="273">
        <v>5</v>
      </c>
      <c r="CW11" s="274" t="s">
        <v>14069</v>
      </c>
      <c r="CX11" s="273">
        <v>5</v>
      </c>
      <c r="CY11" s="274" t="s">
        <v>14005</v>
      </c>
      <c r="CZ11" s="273">
        <v>5</v>
      </c>
      <c r="DA11" s="274" t="s">
        <v>14091</v>
      </c>
      <c r="DB11" s="273">
        <v>6</v>
      </c>
      <c r="DC11" s="273" t="s">
        <v>14100</v>
      </c>
      <c r="DD11" s="273">
        <v>6</v>
      </c>
      <c r="DE11" s="273" t="s">
        <v>13952</v>
      </c>
      <c r="DF11" s="273">
        <v>6</v>
      </c>
      <c r="DG11" s="273" t="s">
        <v>14119</v>
      </c>
      <c r="DI11" s="272" t="s">
        <v>14140</v>
      </c>
      <c r="DJ11" s="272"/>
      <c r="DM11" s="273">
        <v>5</v>
      </c>
      <c r="DN11" s="274" t="s">
        <v>14159</v>
      </c>
      <c r="DQ11" t="s">
        <v>11360</v>
      </c>
      <c r="DR11" s="59"/>
      <c r="DS11" s="59"/>
      <c r="DT11" s="59"/>
      <c r="DU11" s="69">
        <v>6</v>
      </c>
      <c r="DV11" s="69" t="s">
        <v>2592</v>
      </c>
      <c r="DW11" s="69" t="s">
        <v>2593</v>
      </c>
      <c r="DX11" s="69" t="s">
        <v>2594</v>
      </c>
      <c r="DY11" s="69" t="s">
        <v>2595</v>
      </c>
      <c r="EA11" s="17" t="s">
        <v>2727</v>
      </c>
      <c r="EB11" s="17" t="s">
        <v>2728</v>
      </c>
      <c r="EC11" s="17" t="s">
        <v>2729</v>
      </c>
      <c r="ED11" s="17" t="s">
        <v>2730</v>
      </c>
      <c r="EF11" s="16">
        <v>5</v>
      </c>
      <c r="EG11" s="17" t="s">
        <v>2668</v>
      </c>
      <c r="EH11" s="17" t="s">
        <v>2669</v>
      </c>
      <c r="EI11" s="17" t="s">
        <v>2670</v>
      </c>
      <c r="EJ11" s="17" t="s">
        <v>2667</v>
      </c>
      <c r="EL11" s="69" t="s">
        <v>2488</v>
      </c>
      <c r="EM11" s="69" t="s">
        <v>2489</v>
      </c>
      <c r="EO11" s="1">
        <v>6</v>
      </c>
      <c r="EP11" s="1" t="s">
        <v>12845</v>
      </c>
      <c r="ES11" t="s">
        <v>15861</v>
      </c>
      <c r="ET11">
        <v>-2</v>
      </c>
      <c r="EW11" t="s">
        <v>17149</v>
      </c>
      <c r="EX11" t="s">
        <v>17150</v>
      </c>
    </row>
    <row r="12" spans="1:154" ht="18.75">
      <c r="A12" s="929"/>
      <c r="B12" s="929"/>
      <c r="C12" s="929"/>
      <c r="F12" s="202">
        <v>9</v>
      </c>
      <c r="G12" s="58" t="s">
        <v>3029</v>
      </c>
      <c r="H12" s="58" t="s">
        <v>3134</v>
      </c>
      <c r="I12" s="58" t="s">
        <v>3217</v>
      </c>
      <c r="J12" s="58" t="s">
        <v>3316</v>
      </c>
      <c r="K12" s="58" t="s">
        <v>3369</v>
      </c>
      <c r="L12" s="58" t="s">
        <v>3434</v>
      </c>
      <c r="M12" s="58" t="s">
        <v>3434</v>
      </c>
      <c r="N12" s="203">
        <v>9</v>
      </c>
      <c r="P12" s="1">
        <v>1</v>
      </c>
      <c r="Q12" s="1">
        <f t="shared" si="0"/>
        <v>9</v>
      </c>
      <c r="R12" s="1">
        <f t="shared" si="1"/>
        <v>9</v>
      </c>
      <c r="S12" s="1" t="s">
        <v>5212</v>
      </c>
      <c r="T12" t="s">
        <v>5212</v>
      </c>
      <c r="W12" s="1" t="s">
        <v>5281</v>
      </c>
      <c r="X12" s="1"/>
      <c r="Y12" s="1" t="str">
        <f t="shared" si="2"/>
        <v xml:space="preserve">1 - </v>
      </c>
      <c r="Z12" s="1" t="s">
        <v>5282</v>
      </c>
      <c r="AB12" s="58">
        <v>7</v>
      </c>
      <c r="AC12" s="58" t="s">
        <v>13441</v>
      </c>
      <c r="AE12" s="58">
        <v>7</v>
      </c>
      <c r="AF12" s="58" t="s">
        <v>13208</v>
      </c>
      <c r="AG12" s="59"/>
      <c r="AH12" s="59">
        <v>7</v>
      </c>
      <c r="AI12" s="59" t="s">
        <v>13227</v>
      </c>
      <c r="AL12" s="58">
        <v>2</v>
      </c>
      <c r="AM12" s="1">
        <f t="shared" si="3"/>
        <v>14</v>
      </c>
      <c r="AN12" s="1" t="str">
        <f t="shared" si="4"/>
        <v>13 - 14</v>
      </c>
      <c r="AO12" s="58" t="s">
        <v>13375</v>
      </c>
      <c r="AP12" s="58" t="s">
        <v>13260</v>
      </c>
      <c r="AV12" s="22">
        <v>7</v>
      </c>
      <c r="AW12" s="1" t="s">
        <v>2807</v>
      </c>
      <c r="BC12" s="1" t="s">
        <v>2965</v>
      </c>
      <c r="BD12" s="1"/>
      <c r="BE12" s="1"/>
      <c r="BF12" s="1"/>
      <c r="BH12" s="1">
        <f t="shared" si="5"/>
        <v>0</v>
      </c>
      <c r="BN12" s="22">
        <v>7</v>
      </c>
      <c r="BO12" s="1" t="s">
        <v>2755</v>
      </c>
      <c r="BQ12" s="20">
        <v>43413</v>
      </c>
      <c r="BR12" s="20"/>
      <c r="BS12" s="1" t="str">
        <f t="shared" si="6"/>
        <v xml:space="preserve">1 - </v>
      </c>
      <c r="BT12" s="1" t="s">
        <v>3596</v>
      </c>
      <c r="BV12" s="89">
        <v>3</v>
      </c>
      <c r="BW12" s="89">
        <f t="shared" si="7"/>
        <v>15</v>
      </c>
      <c r="BX12" s="1" t="str">
        <f t="shared" si="8"/>
        <v>13 - 15</v>
      </c>
      <c r="BY12" s="89" t="s">
        <v>13413</v>
      </c>
      <c r="CB12" s="58">
        <v>6</v>
      </c>
      <c r="CC12" s="58" t="s">
        <v>13817</v>
      </c>
      <c r="CD12" s="58" t="s">
        <v>13852</v>
      </c>
      <c r="CE12" s="58" t="s">
        <v>13814</v>
      </c>
      <c r="CF12" s="58" t="s">
        <v>13855</v>
      </c>
      <c r="CG12" s="58" t="s">
        <v>13814</v>
      </c>
      <c r="CH12" s="58" t="s">
        <v>13856</v>
      </c>
      <c r="CI12" s="58" t="s">
        <v>13814</v>
      </c>
      <c r="CJ12" s="58" t="s">
        <v>13856</v>
      </c>
      <c r="CK12" s="58">
        <v>6</v>
      </c>
      <c r="CL12" s="59"/>
      <c r="CM12" s="59"/>
      <c r="CN12" s="59"/>
      <c r="CO12" s="273">
        <v>6</v>
      </c>
      <c r="CP12" s="274" t="s">
        <v>14182</v>
      </c>
      <c r="CR12" s="59">
        <v>6</v>
      </c>
      <c r="CS12" s="59" t="s">
        <v>14006</v>
      </c>
      <c r="CT12" s="273">
        <v>6</v>
      </c>
      <c r="CU12" s="274" t="s">
        <v>14048</v>
      </c>
      <c r="CV12" s="273">
        <v>6</v>
      </c>
      <c r="CW12" s="274" t="s">
        <v>14070</v>
      </c>
      <c r="CX12" s="273">
        <v>6</v>
      </c>
      <c r="CY12" s="274" t="s">
        <v>14006</v>
      </c>
      <c r="CZ12" s="273">
        <v>6</v>
      </c>
      <c r="DA12" s="274" t="s">
        <v>14092</v>
      </c>
      <c r="DB12" s="273">
        <v>7</v>
      </c>
      <c r="DC12" s="273" t="s">
        <v>14101</v>
      </c>
      <c r="DD12" s="273">
        <v>7</v>
      </c>
      <c r="DE12" s="273" t="s">
        <v>13953</v>
      </c>
      <c r="DF12" s="273">
        <v>7</v>
      </c>
      <c r="DG12" s="273" t="s">
        <v>14120</v>
      </c>
      <c r="DI12" s="274" t="s">
        <v>14141</v>
      </c>
      <c r="DJ12" s="274" t="s">
        <v>14193</v>
      </c>
      <c r="DM12" s="273">
        <v>6</v>
      </c>
      <c r="DN12" s="274" t="s">
        <v>14160</v>
      </c>
      <c r="DQ12" t="s">
        <v>11361</v>
      </c>
      <c r="DR12" s="59"/>
      <c r="DS12" s="59"/>
      <c r="DT12" s="59"/>
      <c r="DU12" s="69">
        <v>7</v>
      </c>
      <c r="DV12" s="69" t="s">
        <v>2596</v>
      </c>
      <c r="DW12" s="69" t="s">
        <v>2597</v>
      </c>
      <c r="DX12" s="69" t="s">
        <v>2598</v>
      </c>
      <c r="DY12" s="69" t="s">
        <v>2599</v>
      </c>
      <c r="EA12" s="17" t="s">
        <v>2731</v>
      </c>
      <c r="EB12" s="17" t="s">
        <v>2732</v>
      </c>
      <c r="EC12" s="17" t="s">
        <v>2733</v>
      </c>
      <c r="ED12" s="17" t="s">
        <v>2734</v>
      </c>
      <c r="EF12" s="16">
        <v>6</v>
      </c>
      <c r="EG12" s="17" t="s">
        <v>3017</v>
      </c>
      <c r="EH12" s="17" t="s">
        <v>3018</v>
      </c>
      <c r="EI12" s="17" t="s">
        <v>3019</v>
      </c>
      <c r="EJ12" s="17" t="s">
        <v>2667</v>
      </c>
      <c r="EL12" s="69" t="s">
        <v>2490</v>
      </c>
      <c r="EM12" s="69" t="s">
        <v>2491</v>
      </c>
      <c r="EO12" s="1">
        <v>7</v>
      </c>
      <c r="EP12" s="1" t="s">
        <v>12846</v>
      </c>
      <c r="ES12" t="s">
        <v>15862</v>
      </c>
      <c r="ET12">
        <v>2</v>
      </c>
      <c r="EW12" t="s">
        <v>17151</v>
      </c>
      <c r="EX12" t="s">
        <v>17152</v>
      </c>
    </row>
    <row r="13" spans="1:154" ht="18.75">
      <c r="A13" s="929"/>
      <c r="B13" s="929"/>
      <c r="C13" s="929"/>
      <c r="F13" s="202">
        <v>10</v>
      </c>
      <c r="G13" s="58" t="s">
        <v>4089</v>
      </c>
      <c r="H13" s="58" t="s">
        <v>4089</v>
      </c>
      <c r="I13" s="58" t="s">
        <v>4089</v>
      </c>
      <c r="J13" s="58" t="s">
        <v>4089</v>
      </c>
      <c r="K13" s="58" t="s">
        <v>4089</v>
      </c>
      <c r="L13" s="58" t="s">
        <v>4089</v>
      </c>
      <c r="M13" s="58" t="s">
        <v>4089</v>
      </c>
      <c r="N13" s="203">
        <v>10</v>
      </c>
      <c r="P13" s="1">
        <v>1</v>
      </c>
      <c r="Q13" s="1">
        <f t="shared" si="0"/>
        <v>10</v>
      </c>
      <c r="R13" s="1">
        <f t="shared" si="1"/>
        <v>10</v>
      </c>
      <c r="S13" s="1" t="s">
        <v>5213</v>
      </c>
      <c r="T13" t="s">
        <v>5213</v>
      </c>
      <c r="W13" s="1" t="s">
        <v>5283</v>
      </c>
      <c r="X13" s="1"/>
      <c r="Y13" s="1" t="str">
        <f t="shared" si="2"/>
        <v xml:space="preserve">1 - </v>
      </c>
      <c r="Z13" s="1" t="s">
        <v>5284</v>
      </c>
      <c r="AB13" s="58">
        <v>8</v>
      </c>
      <c r="AC13" s="58" t="s">
        <v>13442</v>
      </c>
      <c r="AE13" s="58">
        <v>8</v>
      </c>
      <c r="AF13" s="58" t="s">
        <v>13209</v>
      </c>
      <c r="AG13" s="59"/>
      <c r="AH13" s="59">
        <v>8</v>
      </c>
      <c r="AI13" s="59" t="s">
        <v>13228</v>
      </c>
      <c r="AL13" s="58">
        <v>2</v>
      </c>
      <c r="AM13" s="1">
        <f t="shared" si="3"/>
        <v>16</v>
      </c>
      <c r="AN13" s="1" t="str">
        <f t="shared" si="4"/>
        <v>15 - 16</v>
      </c>
      <c r="AO13" s="58" t="s">
        <v>13376</v>
      </c>
      <c r="AP13" s="58" t="s">
        <v>13261</v>
      </c>
      <c r="AV13" s="22">
        <v>8</v>
      </c>
      <c r="AW13" s="1" t="s">
        <v>2808</v>
      </c>
      <c r="BC13" s="1" t="s">
        <v>2966</v>
      </c>
      <c r="BD13" s="1"/>
      <c r="BE13" s="1"/>
      <c r="BF13" s="1"/>
      <c r="BH13" s="1">
        <f t="shared" si="5"/>
        <v>0</v>
      </c>
      <c r="BN13" s="22">
        <v>8</v>
      </c>
      <c r="BO13" s="1" t="s">
        <v>2756</v>
      </c>
      <c r="BQ13" s="19">
        <v>41609</v>
      </c>
      <c r="BR13" s="19"/>
      <c r="BS13" s="1" t="str">
        <f t="shared" si="6"/>
        <v xml:space="preserve">1 - </v>
      </c>
      <c r="BT13" s="1" t="s">
        <v>3597</v>
      </c>
      <c r="BV13" s="89">
        <v>2</v>
      </c>
      <c r="BW13" s="89">
        <f t="shared" si="7"/>
        <v>17</v>
      </c>
      <c r="BX13" s="1" t="str">
        <f t="shared" si="8"/>
        <v>16 - 17</v>
      </c>
      <c r="BY13" s="89" t="s">
        <v>13414</v>
      </c>
      <c r="CB13" s="58">
        <v>7</v>
      </c>
      <c r="CC13" s="58" t="s">
        <v>13817</v>
      </c>
      <c r="CD13" s="58" t="s">
        <v>13853</v>
      </c>
      <c r="CE13" s="58" t="s">
        <v>13814</v>
      </c>
      <c r="CF13" s="58" t="s">
        <v>13856</v>
      </c>
      <c r="CG13" s="58" t="s">
        <v>13818</v>
      </c>
      <c r="CH13" s="58" t="s">
        <v>216</v>
      </c>
      <c r="CI13" s="58" t="s">
        <v>13818</v>
      </c>
      <c r="CJ13" s="58" t="s">
        <v>216</v>
      </c>
      <c r="CK13" s="58">
        <v>7</v>
      </c>
      <c r="CL13" s="59"/>
      <c r="CM13" s="59"/>
      <c r="CN13" s="59"/>
      <c r="CO13" s="273">
        <v>7</v>
      </c>
      <c r="CP13" s="274" t="s">
        <v>14183</v>
      </c>
      <c r="CR13" s="59">
        <v>7</v>
      </c>
      <c r="CS13" s="59" t="s">
        <v>14007</v>
      </c>
      <c r="CT13" s="273">
        <v>7</v>
      </c>
      <c r="CU13" s="274" t="s">
        <v>14049</v>
      </c>
      <c r="CV13" s="273">
        <v>7</v>
      </c>
      <c r="CW13" s="274" t="s">
        <v>14071</v>
      </c>
      <c r="CX13" s="273">
        <v>7</v>
      </c>
      <c r="CY13" s="274" t="s">
        <v>14007</v>
      </c>
      <c r="CZ13" s="273">
        <v>7</v>
      </c>
      <c r="DA13" s="274" t="s">
        <v>14093</v>
      </c>
      <c r="DB13" s="273">
        <v>8</v>
      </c>
      <c r="DC13" s="273" t="s">
        <v>14102</v>
      </c>
      <c r="DD13" s="273">
        <v>8</v>
      </c>
      <c r="DE13" s="273" t="s">
        <v>13954</v>
      </c>
      <c r="DF13" s="273">
        <v>8</v>
      </c>
      <c r="DG13" s="273" t="s">
        <v>14121</v>
      </c>
      <c r="DI13" s="274" t="s">
        <v>14142</v>
      </c>
      <c r="DJ13" s="274" t="s">
        <v>14191</v>
      </c>
      <c r="DM13" s="273">
        <v>7</v>
      </c>
      <c r="DN13" s="274" t="s">
        <v>14161</v>
      </c>
      <c r="DQ13" t="s">
        <v>11362</v>
      </c>
      <c r="DR13" s="59"/>
      <c r="DS13" s="59"/>
      <c r="DT13" s="59"/>
      <c r="DU13" s="69">
        <v>8</v>
      </c>
      <c r="DV13" s="69" t="s">
        <v>2600</v>
      </c>
      <c r="DW13" s="69" t="s">
        <v>2601</v>
      </c>
      <c r="DX13" s="69" t="s">
        <v>2602</v>
      </c>
      <c r="DY13" s="69" t="s">
        <v>2603</v>
      </c>
      <c r="EA13" s="17" t="s">
        <v>2735</v>
      </c>
      <c r="EB13" s="17" t="s">
        <v>2736</v>
      </c>
      <c r="EC13" s="17" t="s">
        <v>2737</v>
      </c>
      <c r="ED13" s="17" t="s">
        <v>2738</v>
      </c>
      <c r="EF13" s="16">
        <v>7</v>
      </c>
      <c r="EG13" s="17" t="s">
        <v>2671</v>
      </c>
      <c r="EH13" s="17" t="s">
        <v>2672</v>
      </c>
      <c r="EI13" s="17" t="s">
        <v>3020</v>
      </c>
      <c r="EJ13" s="17" t="s">
        <v>2673</v>
      </c>
      <c r="EL13" s="69" t="s">
        <v>2492</v>
      </c>
      <c r="EM13" s="69" t="s">
        <v>2493</v>
      </c>
      <c r="EO13" s="1">
        <v>8</v>
      </c>
      <c r="EP13" s="1" t="s">
        <v>12847</v>
      </c>
      <c r="ER13" t="s">
        <v>15863</v>
      </c>
      <c r="EX13" t="s">
        <v>17153</v>
      </c>
    </row>
    <row r="14" spans="1:154" ht="18.75">
      <c r="A14" s="929"/>
      <c r="B14" s="929"/>
      <c r="C14" s="929"/>
      <c r="F14" s="202">
        <v>11</v>
      </c>
      <c r="G14" s="58" t="s">
        <v>3030</v>
      </c>
      <c r="H14" s="58" t="s">
        <v>3135</v>
      </c>
      <c r="I14" s="58" t="s">
        <v>3218</v>
      </c>
      <c r="J14" s="58" t="s">
        <v>3135</v>
      </c>
      <c r="K14" s="58" t="s">
        <v>3030</v>
      </c>
      <c r="L14" s="58" t="s">
        <v>3376</v>
      </c>
      <c r="M14" s="58" t="s">
        <v>3435</v>
      </c>
      <c r="N14" s="203">
        <v>11</v>
      </c>
      <c r="P14" s="1">
        <v>1</v>
      </c>
      <c r="Q14" s="1">
        <f t="shared" si="0"/>
        <v>11</v>
      </c>
      <c r="R14" s="1">
        <f t="shared" si="1"/>
        <v>11</v>
      </c>
      <c r="S14" s="1" t="s">
        <v>5214</v>
      </c>
      <c r="T14" t="s">
        <v>5214</v>
      </c>
      <c r="W14" s="1" t="s">
        <v>5285</v>
      </c>
      <c r="X14" s="1"/>
      <c r="Y14" s="1" t="str">
        <f t="shared" si="2"/>
        <v xml:space="preserve">1 - </v>
      </c>
      <c r="Z14" s="1" t="s">
        <v>5286</v>
      </c>
      <c r="AB14" s="58">
        <v>9</v>
      </c>
      <c r="AC14" s="58" t="s">
        <v>13443</v>
      </c>
      <c r="AE14" s="58">
        <v>9</v>
      </c>
      <c r="AF14" s="58" t="s">
        <v>13210</v>
      </c>
      <c r="AG14" s="59"/>
      <c r="AH14" s="59">
        <v>9</v>
      </c>
      <c r="AI14" s="59" t="s">
        <v>13229</v>
      </c>
      <c r="AL14" s="58">
        <v>2</v>
      </c>
      <c r="AM14" s="1">
        <f t="shared" si="3"/>
        <v>18</v>
      </c>
      <c r="AN14" s="1" t="str">
        <f t="shared" si="4"/>
        <v>17 - 18</v>
      </c>
      <c r="AO14" s="58" t="s">
        <v>13377</v>
      </c>
      <c r="AP14" s="58" t="s">
        <v>13262</v>
      </c>
      <c r="AV14" s="22">
        <v>9</v>
      </c>
      <c r="AW14" s="1" t="s">
        <v>2809</v>
      </c>
      <c r="BC14" s="1" t="s">
        <v>2967</v>
      </c>
      <c r="BD14" s="1"/>
      <c r="BE14" s="1"/>
      <c r="BF14" s="1"/>
      <c r="BH14" s="1">
        <f t="shared" si="5"/>
        <v>0</v>
      </c>
      <c r="BN14" s="22">
        <v>9</v>
      </c>
      <c r="BO14" s="1" t="s">
        <v>2757</v>
      </c>
      <c r="BQ14" s="1" t="s">
        <v>3598</v>
      </c>
      <c r="BR14" s="1"/>
      <c r="BS14" s="1" t="str">
        <f t="shared" si="6"/>
        <v xml:space="preserve">1 - </v>
      </c>
      <c r="BT14" s="1" t="s">
        <v>3599</v>
      </c>
      <c r="BV14" s="89">
        <v>2</v>
      </c>
      <c r="BW14" s="89">
        <f t="shared" si="7"/>
        <v>19</v>
      </c>
      <c r="BX14" s="1" t="str">
        <f t="shared" si="8"/>
        <v>18 - 19</v>
      </c>
      <c r="BY14" s="89" t="s">
        <v>13415</v>
      </c>
      <c r="CB14" s="58">
        <v>8</v>
      </c>
      <c r="CC14" s="58" t="s">
        <v>11403</v>
      </c>
      <c r="CD14" s="58" t="s">
        <v>13854</v>
      </c>
      <c r="CE14" s="58" t="s">
        <v>13814</v>
      </c>
      <c r="CF14" s="58" t="s">
        <v>13856</v>
      </c>
      <c r="CG14" s="58" t="s">
        <v>13818</v>
      </c>
      <c r="CH14" s="58" t="s">
        <v>216</v>
      </c>
      <c r="CI14" s="58" t="s">
        <v>13818</v>
      </c>
      <c r="CJ14" s="58" t="s">
        <v>216</v>
      </c>
      <c r="CK14" s="58">
        <v>8</v>
      </c>
      <c r="CL14" s="59"/>
      <c r="CM14" s="59"/>
      <c r="CN14" s="59"/>
      <c r="CO14" s="273">
        <v>8</v>
      </c>
      <c r="CP14" s="274" t="s">
        <v>14184</v>
      </c>
      <c r="CR14" s="59">
        <v>8</v>
      </c>
      <c r="CS14" s="59" t="s">
        <v>14008</v>
      </c>
      <c r="CT14" s="273">
        <v>8</v>
      </c>
      <c r="CU14" s="274" t="s">
        <v>14050</v>
      </c>
      <c r="CV14" s="273">
        <v>8</v>
      </c>
      <c r="CW14" s="274" t="s">
        <v>14072</v>
      </c>
      <c r="CX14" s="273">
        <v>8</v>
      </c>
      <c r="CY14" s="274" t="s">
        <v>14008</v>
      </c>
      <c r="CZ14" s="273">
        <v>8</v>
      </c>
      <c r="DA14" s="274" t="s">
        <v>14094</v>
      </c>
      <c r="DB14" s="273">
        <v>9</v>
      </c>
      <c r="DC14" s="273" t="s">
        <v>14103</v>
      </c>
      <c r="DD14" s="273">
        <v>9</v>
      </c>
      <c r="DE14" s="273" t="s">
        <v>13955</v>
      </c>
      <c r="DF14" s="273">
        <v>9</v>
      </c>
      <c r="DG14" s="273" t="s">
        <v>14122</v>
      </c>
      <c r="DI14" s="274" t="s">
        <v>14143</v>
      </c>
      <c r="DJ14" s="274" t="s">
        <v>14194</v>
      </c>
      <c r="DM14" s="273">
        <v>8</v>
      </c>
      <c r="DN14" s="274" t="s">
        <v>14162</v>
      </c>
      <c r="DQ14" t="s">
        <v>11363</v>
      </c>
      <c r="DR14" s="59"/>
      <c r="DS14" s="59"/>
      <c r="DT14" s="59"/>
      <c r="DU14" s="69">
        <v>9</v>
      </c>
      <c r="DV14" s="69" t="s">
        <v>2604</v>
      </c>
      <c r="DW14" s="69" t="s">
        <v>2605</v>
      </c>
      <c r="DX14" s="69" t="s">
        <v>2606</v>
      </c>
      <c r="DY14" s="69" t="s">
        <v>2607</v>
      </c>
      <c r="EA14" s="17" t="s">
        <v>2739</v>
      </c>
      <c r="EB14" s="17" t="s">
        <v>2740</v>
      </c>
      <c r="EC14" s="17" t="s">
        <v>2741</v>
      </c>
      <c r="ED14" s="17" t="s">
        <v>2742</v>
      </c>
      <c r="EF14" s="16">
        <v>8</v>
      </c>
      <c r="EG14" s="17" t="s">
        <v>2674</v>
      </c>
      <c r="EH14" s="17" t="s">
        <v>2675</v>
      </c>
      <c r="EI14" s="17" t="s">
        <v>2676</v>
      </c>
      <c r="EJ14" s="17" t="s">
        <v>2668</v>
      </c>
      <c r="EL14" s="69" t="s">
        <v>2494</v>
      </c>
      <c r="EM14" s="69" t="s">
        <v>2495</v>
      </c>
      <c r="EO14" s="1">
        <v>9</v>
      </c>
      <c r="EP14" s="1" t="s">
        <v>12848</v>
      </c>
      <c r="ES14" s="259">
        <v>43221</v>
      </c>
      <c r="ET14">
        <v>0</v>
      </c>
      <c r="EW14" t="s">
        <v>17154</v>
      </c>
      <c r="EX14" t="s">
        <v>17155</v>
      </c>
    </row>
    <row r="15" spans="1:154" ht="18.75">
      <c r="A15" s="929"/>
      <c r="B15" s="929"/>
      <c r="C15" s="929"/>
      <c r="F15" s="202">
        <v>12</v>
      </c>
      <c r="G15" s="58" t="s">
        <v>3031</v>
      </c>
      <c r="H15" s="58" t="s">
        <v>3031</v>
      </c>
      <c r="I15" s="58" t="s">
        <v>3219</v>
      </c>
      <c r="J15" s="58" t="s">
        <v>3031</v>
      </c>
      <c r="K15" s="58" t="s">
        <v>3370</v>
      </c>
      <c r="L15" s="58" t="s">
        <v>3436</v>
      </c>
      <c r="M15" s="58" t="s">
        <v>3436</v>
      </c>
      <c r="N15" s="203">
        <v>12</v>
      </c>
      <c r="P15" s="1">
        <v>2</v>
      </c>
      <c r="Q15" s="1">
        <f t="shared" si="0"/>
        <v>13</v>
      </c>
      <c r="R15" s="1" t="str">
        <f t="shared" si="1"/>
        <v>12 - 13</v>
      </c>
      <c r="S15" s="1" t="s">
        <v>5215</v>
      </c>
      <c r="T15" t="s">
        <v>5215</v>
      </c>
      <c r="W15" s="1" t="s">
        <v>5287</v>
      </c>
      <c r="X15" s="1"/>
      <c r="Y15" s="1" t="str">
        <f t="shared" si="2"/>
        <v xml:space="preserve">1 - </v>
      </c>
      <c r="Z15" s="1" t="s">
        <v>5288</v>
      </c>
      <c r="AB15" s="58">
        <v>10</v>
      </c>
      <c r="AC15" s="58" t="s">
        <v>13444</v>
      </c>
      <c r="AE15" s="58">
        <v>10</v>
      </c>
      <c r="AF15" s="58" t="s">
        <v>4438</v>
      </c>
      <c r="AG15" s="59"/>
      <c r="AH15" s="59">
        <v>10</v>
      </c>
      <c r="AI15" s="59" t="s">
        <v>13230</v>
      </c>
      <c r="AL15" s="58">
        <v>2</v>
      </c>
      <c r="AM15" s="1">
        <f t="shared" si="3"/>
        <v>20</v>
      </c>
      <c r="AN15" s="1" t="str">
        <f t="shared" si="4"/>
        <v>19 - 20</v>
      </c>
      <c r="AO15" s="58" t="s">
        <v>13378</v>
      </c>
      <c r="AP15" s="58" t="s">
        <v>13263</v>
      </c>
      <c r="AV15" s="22">
        <v>10</v>
      </c>
      <c r="AW15" s="1" t="s">
        <v>2810</v>
      </c>
      <c r="BC15" s="1" t="s">
        <v>2968</v>
      </c>
      <c r="BD15" s="1"/>
      <c r="BE15" s="1"/>
      <c r="BF15" s="1"/>
      <c r="BH15" s="1">
        <f t="shared" si="5"/>
        <v>0</v>
      </c>
      <c r="BN15" s="22">
        <v>10</v>
      </c>
      <c r="BO15" s="1" t="s">
        <v>2758</v>
      </c>
      <c r="BQ15" s="1" t="s">
        <v>3600</v>
      </c>
      <c r="BR15" s="1"/>
      <c r="BS15" s="1" t="str">
        <f t="shared" si="6"/>
        <v xml:space="preserve">1 - </v>
      </c>
      <c r="BT15" s="1" t="s">
        <v>3601</v>
      </c>
      <c r="BV15" s="89">
        <v>2</v>
      </c>
      <c r="BW15" s="89">
        <f t="shared" si="7"/>
        <v>21</v>
      </c>
      <c r="BX15" s="1" t="str">
        <f t="shared" si="8"/>
        <v>20 - 21</v>
      </c>
      <c r="BY15" s="89" t="s">
        <v>13416</v>
      </c>
      <c r="CB15" s="58">
        <v>9</v>
      </c>
      <c r="CC15" s="58" t="s">
        <v>13813</v>
      </c>
      <c r="CD15" s="58" t="s">
        <v>216</v>
      </c>
      <c r="CE15" s="58" t="s">
        <v>13815</v>
      </c>
      <c r="CF15" s="58" t="s">
        <v>13857</v>
      </c>
      <c r="CG15" s="58" t="s">
        <v>13818</v>
      </c>
      <c r="CH15" s="58" t="s">
        <v>13863</v>
      </c>
      <c r="CI15" s="58" t="s">
        <v>13818</v>
      </c>
      <c r="CJ15" s="58" t="s">
        <v>13863</v>
      </c>
      <c r="CK15" s="58">
        <v>9</v>
      </c>
      <c r="CL15" s="59"/>
      <c r="CM15" s="59"/>
      <c r="CN15" s="59"/>
      <c r="CO15" s="273">
        <v>9</v>
      </c>
      <c r="CP15" s="274" t="s">
        <v>14185</v>
      </c>
      <c r="CR15" s="59">
        <v>9</v>
      </c>
      <c r="CS15" s="59" t="s">
        <v>14009</v>
      </c>
      <c r="CT15" s="273">
        <v>9</v>
      </c>
      <c r="CU15" s="274" t="s">
        <v>14051</v>
      </c>
      <c r="CV15" s="273">
        <v>9</v>
      </c>
      <c r="CW15" s="274" t="s">
        <v>14073</v>
      </c>
      <c r="CX15" s="273">
        <v>9</v>
      </c>
      <c r="CY15" s="274" t="s">
        <v>14009</v>
      </c>
      <c r="CZ15" s="273">
        <v>9</v>
      </c>
      <c r="DA15" s="274" t="s">
        <v>14095</v>
      </c>
      <c r="DB15" s="273">
        <v>10</v>
      </c>
      <c r="DC15" s="273" t="s">
        <v>14104</v>
      </c>
      <c r="DD15" s="273">
        <v>10</v>
      </c>
      <c r="DE15" s="273" t="s">
        <v>13956</v>
      </c>
      <c r="DF15" s="273">
        <v>10</v>
      </c>
      <c r="DG15" s="273" t="s">
        <v>14123</v>
      </c>
      <c r="DI15" s="272" t="s">
        <v>14144</v>
      </c>
      <c r="DJ15" s="272"/>
      <c r="DM15" s="273">
        <v>9</v>
      </c>
      <c r="DN15" s="274" t="s">
        <v>14163</v>
      </c>
      <c r="DQ15" t="s">
        <v>11364</v>
      </c>
      <c r="DR15" s="59"/>
      <c r="DS15" s="59"/>
      <c r="DT15" s="59"/>
      <c r="DU15" s="69">
        <v>10</v>
      </c>
      <c r="DV15" s="69" t="s">
        <v>2608</v>
      </c>
      <c r="DW15" s="69" t="s">
        <v>2609</v>
      </c>
      <c r="DX15" s="69" t="s">
        <v>2610</v>
      </c>
      <c r="DY15" s="69" t="s">
        <v>2611</v>
      </c>
      <c r="EA15" s="17" t="s">
        <v>2743</v>
      </c>
      <c r="EB15" s="17" t="s">
        <v>2744</v>
      </c>
      <c r="EC15" s="17" t="s">
        <v>2745</v>
      </c>
      <c r="ED15" s="17" t="s">
        <v>2746</v>
      </c>
      <c r="EF15" s="16">
        <v>9</v>
      </c>
      <c r="EG15" s="17" t="s">
        <v>2677</v>
      </c>
      <c r="EH15" s="17" t="s">
        <v>2678</v>
      </c>
      <c r="EI15" s="17" t="s">
        <v>2679</v>
      </c>
      <c r="EJ15" s="17" t="s">
        <v>2668</v>
      </c>
      <c r="EL15" s="69" t="s">
        <v>2496</v>
      </c>
      <c r="EM15" s="69" t="s">
        <v>2497</v>
      </c>
      <c r="EO15" s="1">
        <v>10</v>
      </c>
      <c r="EP15" s="1" t="s">
        <v>12849</v>
      </c>
      <c r="ES15" s="259">
        <v>43379</v>
      </c>
      <c r="ET15">
        <v>1</v>
      </c>
      <c r="EW15" t="s">
        <v>17156</v>
      </c>
      <c r="EX15" t="s">
        <v>17157</v>
      </c>
    </row>
    <row r="16" spans="1:154" ht="18.75">
      <c r="A16" s="929"/>
      <c r="B16" s="929"/>
      <c r="C16" s="929"/>
      <c r="F16" s="202">
        <v>13</v>
      </c>
      <c r="G16" s="58" t="s">
        <v>3186</v>
      </c>
      <c r="H16" s="58" t="s">
        <v>3186</v>
      </c>
      <c r="I16" s="58" t="s">
        <v>3186</v>
      </c>
      <c r="J16" s="58" t="s">
        <v>3186</v>
      </c>
      <c r="K16" s="58" t="s">
        <v>3186</v>
      </c>
      <c r="L16" s="58" t="s">
        <v>3186</v>
      </c>
      <c r="M16" s="58" t="s">
        <v>3032</v>
      </c>
      <c r="N16" s="203">
        <v>13</v>
      </c>
      <c r="P16" s="1">
        <v>1</v>
      </c>
      <c r="Q16" s="1">
        <f t="shared" si="0"/>
        <v>14</v>
      </c>
      <c r="R16" s="1">
        <f t="shared" si="1"/>
        <v>14</v>
      </c>
      <c r="S16" s="1" t="s">
        <v>5216</v>
      </c>
      <c r="T16" t="s">
        <v>5216</v>
      </c>
      <c r="W16" s="1" t="s">
        <v>5289</v>
      </c>
      <c r="X16" s="1"/>
      <c r="Y16" s="1" t="str">
        <f t="shared" si="2"/>
        <v xml:space="preserve">1 - </v>
      </c>
      <c r="Z16" s="1" t="s">
        <v>5290</v>
      </c>
      <c r="AB16" s="58">
        <v>11</v>
      </c>
      <c r="AC16" s="58" t="s">
        <v>13445</v>
      </c>
      <c r="AE16" s="58">
        <v>11</v>
      </c>
      <c r="AF16" s="58" t="s">
        <v>13211</v>
      </c>
      <c r="AG16" s="59"/>
      <c r="AH16" s="59">
        <v>11</v>
      </c>
      <c r="AI16" s="59" t="s">
        <v>13231</v>
      </c>
      <c r="AL16" s="58">
        <v>2</v>
      </c>
      <c r="AM16" s="1">
        <f t="shared" si="3"/>
        <v>22</v>
      </c>
      <c r="AN16" s="1" t="str">
        <f t="shared" si="4"/>
        <v>21 - 22</v>
      </c>
      <c r="AO16" s="58" t="s">
        <v>3524</v>
      </c>
      <c r="AP16" s="58" t="s">
        <v>13264</v>
      </c>
      <c r="AV16" s="22">
        <v>11</v>
      </c>
      <c r="AW16" s="1" t="s">
        <v>2811</v>
      </c>
      <c r="BC16" s="1" t="s">
        <v>2969</v>
      </c>
      <c r="BD16" s="1"/>
      <c r="BE16" s="1"/>
      <c r="BF16" s="1"/>
      <c r="BH16" s="1">
        <f t="shared" si="5"/>
        <v>0</v>
      </c>
      <c r="BN16" s="22">
        <v>11</v>
      </c>
      <c r="BO16" s="1" t="s">
        <v>2759</v>
      </c>
      <c r="BQ16" s="1" t="s">
        <v>3602</v>
      </c>
      <c r="BR16" s="1"/>
      <c r="BS16" s="1" t="str">
        <f t="shared" si="6"/>
        <v xml:space="preserve">1 - </v>
      </c>
      <c r="BT16" s="1" t="s">
        <v>3603</v>
      </c>
      <c r="BV16" s="89">
        <v>2</v>
      </c>
      <c r="BW16" s="89">
        <f t="shared" si="7"/>
        <v>23</v>
      </c>
      <c r="BX16" s="1" t="str">
        <f t="shared" si="8"/>
        <v>22 - 23</v>
      </c>
      <c r="BY16" s="89" t="s">
        <v>13348</v>
      </c>
      <c r="CB16" s="58">
        <v>10</v>
      </c>
      <c r="CC16" s="58" t="s">
        <v>13813</v>
      </c>
      <c r="CD16" s="58" t="s">
        <v>216</v>
      </c>
      <c r="CE16" s="58" t="s">
        <v>13815</v>
      </c>
      <c r="CF16" s="58" t="s">
        <v>13857</v>
      </c>
      <c r="CG16" s="58" t="s">
        <v>13818</v>
      </c>
      <c r="CH16" s="58" t="s">
        <v>13855</v>
      </c>
      <c r="CI16" s="58" t="s">
        <v>13818</v>
      </c>
      <c r="CJ16" s="58" t="s">
        <v>13855</v>
      </c>
      <c r="CK16" s="58">
        <v>10</v>
      </c>
      <c r="CL16" s="59"/>
      <c r="CM16" s="59"/>
      <c r="CN16" s="59"/>
      <c r="CO16" s="273">
        <v>10</v>
      </c>
      <c r="CP16" s="274" t="s">
        <v>14186</v>
      </c>
      <c r="CR16" s="59">
        <v>10</v>
      </c>
      <c r="CS16" s="59" t="s">
        <v>14010</v>
      </c>
      <c r="CT16" s="273">
        <v>10</v>
      </c>
      <c r="CU16" s="274" t="s">
        <v>14052</v>
      </c>
      <c r="CV16" s="273">
        <v>10</v>
      </c>
      <c r="CW16" s="274" t="s">
        <v>14074</v>
      </c>
      <c r="CX16" s="273">
        <v>10</v>
      </c>
      <c r="CY16" s="274" t="s">
        <v>14010</v>
      </c>
      <c r="CZ16" s="273">
        <v>10</v>
      </c>
      <c r="DA16" s="274" t="s">
        <v>14096</v>
      </c>
      <c r="DB16" s="273">
        <v>11</v>
      </c>
      <c r="DC16" s="273" t="s">
        <v>14105</v>
      </c>
      <c r="DD16" s="273">
        <v>11</v>
      </c>
      <c r="DE16" s="273" t="s">
        <v>13957</v>
      </c>
      <c r="DF16" s="273">
        <v>11</v>
      </c>
      <c r="DG16" s="273" t="s">
        <v>14124</v>
      </c>
      <c r="DI16" s="274" t="s">
        <v>14145</v>
      </c>
      <c r="DJ16" s="274" t="s">
        <v>14146</v>
      </c>
      <c r="DM16" s="273">
        <v>10</v>
      </c>
      <c r="DN16" s="274" t="s">
        <v>14164</v>
      </c>
      <c r="DQ16" t="s">
        <v>11365</v>
      </c>
      <c r="DR16" s="59"/>
      <c r="DS16" s="59"/>
      <c r="DT16" s="59"/>
      <c r="DU16" s="69">
        <v>11</v>
      </c>
      <c r="DV16" s="69" t="s">
        <v>2612</v>
      </c>
      <c r="DW16" s="69" t="s">
        <v>2613</v>
      </c>
      <c r="DX16" s="69" t="s">
        <v>2614</v>
      </c>
      <c r="DY16" s="69" t="s">
        <v>2615</v>
      </c>
      <c r="EF16" s="16">
        <v>10</v>
      </c>
      <c r="EG16" s="17" t="s">
        <v>2680</v>
      </c>
      <c r="EH16" s="17" t="s">
        <v>2681</v>
      </c>
      <c r="EI16" s="17" t="s">
        <v>2682</v>
      </c>
      <c r="EJ16" s="17" t="s">
        <v>2668</v>
      </c>
      <c r="EL16" s="69" t="s">
        <v>2498</v>
      </c>
      <c r="EM16" s="69" t="s">
        <v>2499</v>
      </c>
      <c r="EO16" s="1">
        <v>11</v>
      </c>
      <c r="EP16" s="1" t="s">
        <v>12850</v>
      </c>
      <c r="ES16" s="261">
        <v>42309</v>
      </c>
      <c r="ET16">
        <v>2</v>
      </c>
      <c r="EX16" t="s">
        <v>17158</v>
      </c>
    </row>
    <row r="17" spans="1:154" ht="18.75">
      <c r="A17" s="929"/>
      <c r="B17" s="929"/>
      <c r="C17" s="929"/>
      <c r="F17" s="202">
        <v>14</v>
      </c>
      <c r="G17" s="58" t="s">
        <v>3033</v>
      </c>
      <c r="H17" s="58" t="s">
        <v>3033</v>
      </c>
      <c r="I17" s="58" t="s">
        <v>3220</v>
      </c>
      <c r="J17" s="58" t="s">
        <v>3033</v>
      </c>
      <c r="K17" s="58" t="s">
        <v>3371</v>
      </c>
      <c r="L17" s="58" t="s">
        <v>3033</v>
      </c>
      <c r="M17" s="58" t="s">
        <v>3437</v>
      </c>
      <c r="N17" s="203">
        <v>14</v>
      </c>
      <c r="P17" s="1">
        <v>1</v>
      </c>
      <c r="Q17" s="1">
        <f t="shared" si="0"/>
        <v>15</v>
      </c>
      <c r="R17" s="1">
        <f t="shared" si="1"/>
        <v>15</v>
      </c>
      <c r="S17" s="1" t="s">
        <v>5217</v>
      </c>
      <c r="T17" t="s">
        <v>5217</v>
      </c>
      <c r="W17" s="1" t="s">
        <v>5291</v>
      </c>
      <c r="X17" s="1"/>
      <c r="Y17" s="1" t="str">
        <f t="shared" si="2"/>
        <v xml:space="preserve">1 - </v>
      </c>
      <c r="Z17" s="1" t="s">
        <v>5292</v>
      </c>
      <c r="AB17" s="58">
        <v>12</v>
      </c>
      <c r="AC17" s="58" t="s">
        <v>13446</v>
      </c>
      <c r="AE17" s="58">
        <v>12</v>
      </c>
      <c r="AF17" s="58" t="s">
        <v>13212</v>
      </c>
      <c r="AG17" s="59"/>
      <c r="AH17" s="59">
        <v>12</v>
      </c>
      <c r="AI17" s="59" t="s">
        <v>13232</v>
      </c>
      <c r="AL17" s="58">
        <v>2</v>
      </c>
      <c r="AM17" s="1">
        <f t="shared" si="3"/>
        <v>24</v>
      </c>
      <c r="AN17" s="1" t="str">
        <f t="shared" si="4"/>
        <v>23 - 24</v>
      </c>
      <c r="AO17" s="58" t="s">
        <v>13379</v>
      </c>
      <c r="AP17" s="58" t="s">
        <v>13265</v>
      </c>
      <c r="AV17" s="22">
        <v>12</v>
      </c>
      <c r="AW17" s="1" t="s">
        <v>2812</v>
      </c>
      <c r="BC17" s="1" t="s">
        <v>2970</v>
      </c>
      <c r="BD17" s="1"/>
      <c r="BE17" s="1"/>
      <c r="BF17" s="1"/>
      <c r="BH17" s="1">
        <f t="shared" si="5"/>
        <v>0</v>
      </c>
      <c r="BN17" s="22">
        <v>12</v>
      </c>
      <c r="BO17" s="1" t="s">
        <v>2760</v>
      </c>
      <c r="BQ17" s="1" t="s">
        <v>3604</v>
      </c>
      <c r="BR17" s="1"/>
      <c r="BS17" s="1" t="str">
        <f t="shared" si="6"/>
        <v xml:space="preserve">1 - </v>
      </c>
      <c r="BT17" s="1" t="s">
        <v>2684</v>
      </c>
      <c r="BV17" s="89">
        <v>2</v>
      </c>
      <c r="BW17" s="89">
        <f t="shared" si="7"/>
        <v>25</v>
      </c>
      <c r="BX17" s="1" t="str">
        <f t="shared" si="8"/>
        <v>24 - 25</v>
      </c>
      <c r="BY17" s="89" t="s">
        <v>13417</v>
      </c>
      <c r="CB17" s="58">
        <v>11</v>
      </c>
      <c r="CC17" s="58" t="s">
        <v>13818</v>
      </c>
      <c r="CD17" s="58" t="s">
        <v>216</v>
      </c>
      <c r="CE17" s="58" t="s">
        <v>13815</v>
      </c>
      <c r="CF17" s="58" t="s">
        <v>13857</v>
      </c>
      <c r="CG17" s="58" t="s">
        <v>13813</v>
      </c>
      <c r="CH17" s="58" t="s">
        <v>216</v>
      </c>
      <c r="CI17" s="58" t="s">
        <v>13813</v>
      </c>
      <c r="CJ17" s="58" t="s">
        <v>216</v>
      </c>
      <c r="CK17" s="58">
        <v>11</v>
      </c>
      <c r="CL17" s="59"/>
      <c r="CM17" s="59"/>
      <c r="CN17" s="59"/>
      <c r="CO17" s="273">
        <v>11</v>
      </c>
      <c r="CP17" s="274" t="s">
        <v>14187</v>
      </c>
      <c r="CT17" s="273">
        <v>11</v>
      </c>
      <c r="CU17" s="274" t="s">
        <v>14053</v>
      </c>
      <c r="CV17" s="273">
        <v>11</v>
      </c>
      <c r="CW17" s="274" t="s">
        <v>14075</v>
      </c>
      <c r="CZ17" s="273">
        <v>11</v>
      </c>
      <c r="DA17" s="274" t="s">
        <v>14097</v>
      </c>
      <c r="DB17" s="273">
        <v>12</v>
      </c>
      <c r="DC17" s="273" t="s">
        <v>14106</v>
      </c>
      <c r="DD17" s="273">
        <v>12</v>
      </c>
      <c r="DE17" s="273" t="s">
        <v>13958</v>
      </c>
      <c r="DF17" s="273">
        <v>12</v>
      </c>
      <c r="DG17" s="273" t="s">
        <v>14125</v>
      </c>
      <c r="DI17" s="274" t="s">
        <v>14147</v>
      </c>
      <c r="DJ17" s="274" t="s">
        <v>14148</v>
      </c>
      <c r="DM17" s="273">
        <v>11</v>
      </c>
      <c r="DN17" s="274" t="s">
        <v>14165</v>
      </c>
      <c r="DQ17" t="s">
        <v>11366</v>
      </c>
      <c r="DR17" s="59"/>
      <c r="DS17" s="59"/>
      <c r="DT17" s="59"/>
      <c r="DU17" s="69">
        <v>12</v>
      </c>
      <c r="DV17" s="69" t="s">
        <v>2616</v>
      </c>
      <c r="DW17" s="69" t="s">
        <v>2617</v>
      </c>
      <c r="DX17" s="69" t="s">
        <v>2618</v>
      </c>
      <c r="DY17" s="69" t="s">
        <v>2619</v>
      </c>
      <c r="EF17" s="16">
        <v>11</v>
      </c>
      <c r="EG17" s="17" t="s">
        <v>3012</v>
      </c>
      <c r="EH17" s="16" t="s">
        <v>2683</v>
      </c>
      <c r="EI17" s="17" t="s">
        <v>3010</v>
      </c>
      <c r="EJ17" s="17" t="s">
        <v>3011</v>
      </c>
      <c r="EL17" s="69" t="s">
        <v>2500</v>
      </c>
      <c r="EM17" s="69" t="s">
        <v>2501</v>
      </c>
      <c r="EO17" s="1">
        <v>12</v>
      </c>
      <c r="EP17" s="1" t="s">
        <v>12851</v>
      </c>
      <c r="ES17" t="s">
        <v>15864</v>
      </c>
      <c r="ET17">
        <v>3</v>
      </c>
      <c r="EW17" t="s">
        <v>17159</v>
      </c>
      <c r="EX17" t="s">
        <v>17160</v>
      </c>
    </row>
    <row r="18" spans="1:154" ht="18.75">
      <c r="A18" s="929"/>
      <c r="B18" s="929"/>
      <c r="C18" s="929"/>
      <c r="F18" s="202">
        <v>15</v>
      </c>
      <c r="G18" s="58" t="s">
        <v>3034</v>
      </c>
      <c r="H18" s="58" t="s">
        <v>3136</v>
      </c>
      <c r="I18" s="58" t="s">
        <v>3213</v>
      </c>
      <c r="J18" s="58" t="s">
        <v>3136</v>
      </c>
      <c r="K18" s="58" t="s">
        <v>3034</v>
      </c>
      <c r="L18" s="58" t="s">
        <v>3377</v>
      </c>
      <c r="M18" s="58" t="s">
        <v>3438</v>
      </c>
      <c r="N18" s="203">
        <v>15</v>
      </c>
      <c r="P18" s="1">
        <v>1</v>
      </c>
      <c r="Q18" s="1">
        <f t="shared" si="0"/>
        <v>16</v>
      </c>
      <c r="R18" s="1">
        <f t="shared" si="1"/>
        <v>16</v>
      </c>
      <c r="S18" s="1" t="s">
        <v>5218</v>
      </c>
      <c r="T18" t="s">
        <v>5218</v>
      </c>
      <c r="W18" s="1" t="s">
        <v>5293</v>
      </c>
      <c r="X18" s="1"/>
      <c r="Y18" s="1" t="str">
        <f t="shared" si="2"/>
        <v xml:space="preserve">1 - </v>
      </c>
      <c r="Z18" s="1" t="s">
        <v>5294</v>
      </c>
      <c r="AB18" s="58">
        <v>13</v>
      </c>
      <c r="AC18" s="58" t="s">
        <v>13447</v>
      </c>
      <c r="AE18" s="58">
        <v>13</v>
      </c>
      <c r="AF18" s="58" t="s">
        <v>13213</v>
      </c>
      <c r="AG18" s="59"/>
      <c r="AH18" s="59"/>
      <c r="AI18" s="59"/>
      <c r="AL18" s="58">
        <v>2</v>
      </c>
      <c r="AM18" s="1">
        <f t="shared" si="3"/>
        <v>26</v>
      </c>
      <c r="AN18" s="1" t="str">
        <f t="shared" si="4"/>
        <v>25 - 26</v>
      </c>
      <c r="AO18" s="58" t="s">
        <v>13380</v>
      </c>
      <c r="AP18" s="58" t="s">
        <v>13266</v>
      </c>
      <c r="AV18" s="22">
        <v>13</v>
      </c>
      <c r="AW18" s="1" t="s">
        <v>2813</v>
      </c>
      <c r="BC18" s="1" t="s">
        <v>2971</v>
      </c>
      <c r="BD18" s="1"/>
      <c r="BE18" s="1"/>
      <c r="BF18" s="1"/>
      <c r="BH18" s="1">
        <f t="shared" si="5"/>
        <v>0</v>
      </c>
      <c r="BN18" s="22">
        <v>13</v>
      </c>
      <c r="BO18" s="1" t="s">
        <v>2761</v>
      </c>
      <c r="BQ18" s="1" t="s">
        <v>3605</v>
      </c>
      <c r="BR18" s="1"/>
      <c r="BS18" s="1" t="str">
        <f t="shared" si="6"/>
        <v xml:space="preserve">1 - </v>
      </c>
      <c r="BT18" s="1" t="s">
        <v>3606</v>
      </c>
      <c r="BV18" s="89">
        <v>2</v>
      </c>
      <c r="BW18" s="89">
        <f t="shared" si="7"/>
        <v>27</v>
      </c>
      <c r="BX18" s="1" t="str">
        <f t="shared" si="8"/>
        <v>26 - 27</v>
      </c>
      <c r="BY18" s="89" t="s">
        <v>13418</v>
      </c>
      <c r="CB18" s="58">
        <v>12</v>
      </c>
      <c r="CC18" s="58" t="s">
        <v>13818</v>
      </c>
      <c r="CD18" s="58" t="s">
        <v>216</v>
      </c>
      <c r="CE18" s="58" t="s">
        <v>13816</v>
      </c>
      <c r="CF18" s="58" t="s">
        <v>13858</v>
      </c>
      <c r="CG18" s="58" t="s">
        <v>13813</v>
      </c>
      <c r="CH18" s="58" t="s">
        <v>216</v>
      </c>
      <c r="CI18" s="58" t="s">
        <v>13813</v>
      </c>
      <c r="CJ18" s="58" t="s">
        <v>216</v>
      </c>
      <c r="CK18" s="58">
        <v>12</v>
      </c>
      <c r="CL18" s="59"/>
      <c r="CM18" s="59"/>
      <c r="CN18" s="59"/>
      <c r="CO18" s="273">
        <v>12</v>
      </c>
      <c r="CP18" s="274" t="s">
        <v>4587</v>
      </c>
      <c r="CT18" s="273">
        <v>12</v>
      </c>
      <c r="CU18" s="274" t="s">
        <v>14054</v>
      </c>
      <c r="CV18" s="273">
        <v>12</v>
      </c>
      <c r="CW18" s="274" t="s">
        <v>14076</v>
      </c>
      <c r="CZ18" s="273">
        <v>12</v>
      </c>
      <c r="DA18" s="274" t="s">
        <v>14098</v>
      </c>
      <c r="DB18" s="273">
        <v>13</v>
      </c>
      <c r="DC18" s="273" t="s">
        <v>14107</v>
      </c>
      <c r="DD18" s="273">
        <v>13</v>
      </c>
      <c r="DE18" s="273" t="s">
        <v>13959</v>
      </c>
      <c r="DF18" s="273">
        <v>13</v>
      </c>
      <c r="DG18" s="273" t="s">
        <v>14126</v>
      </c>
      <c r="DI18" s="274" t="s">
        <v>14149</v>
      </c>
      <c r="DJ18" s="274" t="s">
        <v>14150</v>
      </c>
      <c r="DM18" s="273">
        <v>12</v>
      </c>
      <c r="DN18" s="274" t="s">
        <v>14166</v>
      </c>
      <c r="DQ18" t="s">
        <v>11367</v>
      </c>
      <c r="DR18" s="59"/>
      <c r="DS18" s="59"/>
      <c r="DT18" s="59"/>
      <c r="DU18" s="69">
        <v>13</v>
      </c>
      <c r="DV18" s="69" t="s">
        <v>2620</v>
      </c>
      <c r="DW18" s="69" t="s">
        <v>2621</v>
      </c>
      <c r="DX18" s="69" t="s">
        <v>2622</v>
      </c>
      <c r="DY18" s="69" t="s">
        <v>2623</v>
      </c>
      <c r="EF18" s="16">
        <v>12</v>
      </c>
      <c r="EG18" s="17" t="s">
        <v>2685</v>
      </c>
      <c r="EH18" s="17" t="s">
        <v>2686</v>
      </c>
      <c r="EI18" s="17" t="s">
        <v>2687</v>
      </c>
      <c r="EJ18" s="17" t="s">
        <v>3011</v>
      </c>
      <c r="EL18" s="69" t="s">
        <v>2502</v>
      </c>
      <c r="EM18" s="69" t="s">
        <v>2503</v>
      </c>
      <c r="EO18" s="1">
        <v>13</v>
      </c>
      <c r="EP18" s="1" t="s">
        <v>12852</v>
      </c>
      <c r="ER18" t="s">
        <v>15865</v>
      </c>
      <c r="EW18" t="s">
        <v>17161</v>
      </c>
      <c r="EX18" t="s">
        <v>17162</v>
      </c>
    </row>
    <row r="19" spans="1:154" ht="18.75">
      <c r="A19" s="929"/>
      <c r="B19" s="929"/>
      <c r="C19" s="929"/>
      <c r="F19" s="202">
        <v>16</v>
      </c>
      <c r="G19" s="58" t="s">
        <v>3035</v>
      </c>
      <c r="H19" s="58" t="s">
        <v>3137</v>
      </c>
      <c r="I19" s="58" t="s">
        <v>3221</v>
      </c>
      <c r="J19" s="58" t="s">
        <v>3317</v>
      </c>
      <c r="K19" s="58">
        <v>16</v>
      </c>
      <c r="L19" s="58" t="s">
        <v>3378</v>
      </c>
      <c r="M19" s="58" t="s">
        <v>3439</v>
      </c>
      <c r="N19" s="203">
        <v>16</v>
      </c>
      <c r="P19" s="1">
        <v>1</v>
      </c>
      <c r="Q19" s="1">
        <f t="shared" si="0"/>
        <v>17</v>
      </c>
      <c r="R19" s="1">
        <f t="shared" si="1"/>
        <v>17</v>
      </c>
      <c r="S19" s="1" t="s">
        <v>5219</v>
      </c>
      <c r="T19" t="s">
        <v>5219</v>
      </c>
      <c r="W19" s="1" t="s">
        <v>3647</v>
      </c>
      <c r="X19" s="1"/>
      <c r="Y19" s="1" t="str">
        <f t="shared" si="2"/>
        <v xml:space="preserve">1 - </v>
      </c>
      <c r="Z19" s="1" t="s">
        <v>5295</v>
      </c>
      <c r="AB19" s="58">
        <v>14</v>
      </c>
      <c r="AC19" s="58" t="s">
        <v>13448</v>
      </c>
      <c r="AE19" s="58">
        <v>14</v>
      </c>
      <c r="AF19" s="58" t="s">
        <v>4692</v>
      </c>
      <c r="AG19" s="59"/>
      <c r="AH19" s="59"/>
      <c r="AI19" s="59"/>
      <c r="AL19" s="58">
        <v>2</v>
      </c>
      <c r="AM19" s="1">
        <f t="shared" si="3"/>
        <v>28</v>
      </c>
      <c r="AN19" s="1" t="str">
        <f t="shared" si="4"/>
        <v>27 - 28</v>
      </c>
      <c r="AO19" s="58" t="s">
        <v>13381</v>
      </c>
      <c r="AP19" s="58" t="s">
        <v>13267</v>
      </c>
      <c r="AV19" s="22">
        <v>14</v>
      </c>
      <c r="AW19" s="1" t="s">
        <v>2814</v>
      </c>
      <c r="BC19" s="1" t="s">
        <v>2972</v>
      </c>
      <c r="BD19" s="1"/>
      <c r="BE19" s="1"/>
      <c r="BF19" s="1"/>
      <c r="BH19" s="1">
        <f t="shared" si="5"/>
        <v>0</v>
      </c>
      <c r="BN19" s="22">
        <v>14</v>
      </c>
      <c r="BO19" s="1" t="s">
        <v>2762</v>
      </c>
      <c r="BQ19" s="1" t="s">
        <v>3607</v>
      </c>
      <c r="BR19" s="1"/>
      <c r="BS19" s="1" t="str">
        <f t="shared" si="6"/>
        <v xml:space="preserve">1 - </v>
      </c>
      <c r="BT19" s="1" t="s">
        <v>3608</v>
      </c>
      <c r="BV19" s="89">
        <v>2</v>
      </c>
      <c r="BW19" s="89">
        <f t="shared" si="7"/>
        <v>29</v>
      </c>
      <c r="BX19" s="1" t="str">
        <f t="shared" si="8"/>
        <v>28 - 29</v>
      </c>
      <c r="BY19" s="89" t="s">
        <v>13419</v>
      </c>
      <c r="CB19" s="58">
        <v>13</v>
      </c>
      <c r="CC19" s="58" t="s">
        <v>13818</v>
      </c>
      <c r="CD19" s="58" t="s">
        <v>13855</v>
      </c>
      <c r="CE19" s="58" t="s">
        <v>13816</v>
      </c>
      <c r="CF19" s="58" t="s">
        <v>13858</v>
      </c>
      <c r="CG19" s="58" t="s">
        <v>13813</v>
      </c>
      <c r="CH19" s="58" t="s">
        <v>216</v>
      </c>
      <c r="CI19" s="58" t="s">
        <v>13813</v>
      </c>
      <c r="CJ19" s="58" t="s">
        <v>216</v>
      </c>
      <c r="CK19" s="58">
        <v>13</v>
      </c>
      <c r="CL19" s="59"/>
      <c r="CM19" s="59"/>
      <c r="CN19" s="59"/>
      <c r="CO19" s="59"/>
      <c r="CP19" s="59"/>
      <c r="CT19" s="273">
        <v>13</v>
      </c>
      <c r="CU19" s="274" t="s">
        <v>14055</v>
      </c>
      <c r="CV19" s="273">
        <v>13</v>
      </c>
      <c r="CW19" s="274" t="s">
        <v>14077</v>
      </c>
      <c r="DB19" s="273">
        <v>14</v>
      </c>
      <c r="DC19" s="273" t="s">
        <v>14108</v>
      </c>
      <c r="DD19" s="273">
        <v>14</v>
      </c>
      <c r="DE19" s="273" t="s">
        <v>13960</v>
      </c>
      <c r="DF19" s="273">
        <v>14</v>
      </c>
      <c r="DG19" s="273" t="s">
        <v>14127</v>
      </c>
      <c r="DI19" s="274" t="s">
        <v>14151</v>
      </c>
      <c r="DJ19" s="274" t="s">
        <v>14152</v>
      </c>
      <c r="DM19" s="273">
        <v>13</v>
      </c>
      <c r="DN19" s="274" t="s">
        <v>14167</v>
      </c>
      <c r="DQ19" t="s">
        <v>11368</v>
      </c>
      <c r="DR19" s="59"/>
      <c r="DS19" s="59"/>
      <c r="DT19" s="59"/>
      <c r="DU19" s="69">
        <v>14</v>
      </c>
      <c r="DV19" s="69" t="s">
        <v>2624</v>
      </c>
      <c r="DW19" s="69" t="s">
        <v>2625</v>
      </c>
      <c r="DX19" s="69" t="s">
        <v>2626</v>
      </c>
      <c r="DY19" s="69" t="s">
        <v>2627</v>
      </c>
      <c r="EF19" s="16">
        <v>13</v>
      </c>
      <c r="EG19" s="17" t="s">
        <v>2688</v>
      </c>
      <c r="EH19" s="17" t="s">
        <v>2689</v>
      </c>
      <c r="EI19" s="17" t="s">
        <v>2690</v>
      </c>
      <c r="EJ19" s="17" t="s">
        <v>3013</v>
      </c>
      <c r="EL19" s="69" t="s">
        <v>2504</v>
      </c>
      <c r="EM19" s="69" t="s">
        <v>2505</v>
      </c>
      <c r="EO19" s="1">
        <v>14</v>
      </c>
      <c r="EP19" s="1" t="s">
        <v>12853</v>
      </c>
      <c r="ER19" t="s">
        <v>15866</v>
      </c>
    </row>
    <row r="20" spans="1:154" ht="18.75">
      <c r="A20" s="929"/>
      <c r="B20" s="929"/>
      <c r="C20" s="929"/>
      <c r="F20" s="202">
        <v>17</v>
      </c>
      <c r="G20" s="58" t="s">
        <v>3036</v>
      </c>
      <c r="H20" s="58" t="s">
        <v>3036</v>
      </c>
      <c r="I20" s="58" t="s">
        <v>3151</v>
      </c>
      <c r="J20" s="58" t="s">
        <v>3036</v>
      </c>
      <c r="K20" s="58">
        <v>17</v>
      </c>
      <c r="L20" s="58" t="s">
        <v>3036</v>
      </c>
      <c r="M20" s="58" t="s">
        <v>3036</v>
      </c>
      <c r="N20" s="203">
        <v>17</v>
      </c>
      <c r="P20" s="1">
        <v>2</v>
      </c>
      <c r="Q20" s="1">
        <f t="shared" si="0"/>
        <v>19</v>
      </c>
      <c r="R20" s="1" t="str">
        <f t="shared" si="1"/>
        <v>18 - 19</v>
      </c>
      <c r="S20" s="1" t="s">
        <v>5220</v>
      </c>
      <c r="T20" t="s">
        <v>5220</v>
      </c>
      <c r="W20" s="1" t="s">
        <v>5296</v>
      </c>
      <c r="X20" s="1"/>
      <c r="Y20" s="1" t="str">
        <f t="shared" si="2"/>
        <v xml:space="preserve">1 - </v>
      </c>
      <c r="Z20" s="1" t="s">
        <v>5297</v>
      </c>
      <c r="AB20" s="58">
        <v>15</v>
      </c>
      <c r="AC20" s="58" t="s">
        <v>13449</v>
      </c>
      <c r="AE20" s="58">
        <v>15</v>
      </c>
      <c r="AF20" s="58" t="s">
        <v>13214</v>
      </c>
      <c r="AG20" s="59"/>
      <c r="AH20" s="59"/>
      <c r="AI20" s="59"/>
      <c r="AL20" s="58">
        <v>2</v>
      </c>
      <c r="AM20" s="1">
        <f t="shared" si="3"/>
        <v>30</v>
      </c>
      <c r="AN20" s="1" t="str">
        <f t="shared" si="4"/>
        <v>29 - 30</v>
      </c>
      <c r="AO20" s="58" t="s">
        <v>13382</v>
      </c>
      <c r="AP20" s="58" t="s">
        <v>13268</v>
      </c>
      <c r="AV20" s="22">
        <v>15</v>
      </c>
      <c r="AW20" s="1" t="s">
        <v>2815</v>
      </c>
      <c r="BC20" s="1" t="s">
        <v>2973</v>
      </c>
      <c r="BD20" s="1"/>
      <c r="BE20" s="1"/>
      <c r="BF20" s="1"/>
      <c r="BH20" s="1">
        <f t="shared" si="5"/>
        <v>0</v>
      </c>
      <c r="BN20" s="22">
        <v>15</v>
      </c>
      <c r="BO20" s="1" t="s">
        <v>2763</v>
      </c>
      <c r="BQ20" s="1" t="s">
        <v>3609</v>
      </c>
      <c r="BR20" s="1"/>
      <c r="BS20" s="1" t="str">
        <f t="shared" si="6"/>
        <v xml:space="preserve">1 - </v>
      </c>
      <c r="BT20" s="1" t="s">
        <v>3610</v>
      </c>
      <c r="BV20" s="89">
        <v>2</v>
      </c>
      <c r="BW20" s="89">
        <f t="shared" si="7"/>
        <v>31</v>
      </c>
      <c r="BX20" s="1" t="str">
        <f t="shared" si="8"/>
        <v>30 - 31</v>
      </c>
      <c r="BY20" s="89" t="s">
        <v>13420</v>
      </c>
      <c r="CB20" s="58">
        <v>14</v>
      </c>
      <c r="CC20" s="58" t="s">
        <v>13814</v>
      </c>
      <c r="CD20" s="58" t="s">
        <v>216</v>
      </c>
      <c r="CE20" s="58" t="s">
        <v>13813</v>
      </c>
      <c r="CF20" s="58" t="s">
        <v>216</v>
      </c>
      <c r="CG20" s="58" t="s">
        <v>13813</v>
      </c>
      <c r="CH20" s="58" t="s">
        <v>13863</v>
      </c>
      <c r="CI20" s="58" t="s">
        <v>13813</v>
      </c>
      <c r="CJ20" s="58" t="s">
        <v>13863</v>
      </c>
      <c r="CK20" s="58">
        <v>14</v>
      </c>
      <c r="CL20" s="59"/>
      <c r="CM20" s="59"/>
      <c r="CN20" s="59"/>
      <c r="CO20" s="59"/>
      <c r="CP20" s="59"/>
      <c r="CT20" s="273">
        <v>14</v>
      </c>
      <c r="CU20" s="274" t="s">
        <v>14056</v>
      </c>
      <c r="CV20" s="273">
        <v>14</v>
      </c>
      <c r="CW20" s="274" t="s">
        <v>14078</v>
      </c>
      <c r="DB20" s="273">
        <v>15</v>
      </c>
      <c r="DC20" s="273" t="s">
        <v>14109</v>
      </c>
      <c r="DD20" s="273">
        <v>15</v>
      </c>
      <c r="DE20" s="273" t="s">
        <v>13961</v>
      </c>
      <c r="DF20" s="273">
        <v>15</v>
      </c>
      <c r="DG20" s="273" t="s">
        <v>14128</v>
      </c>
      <c r="DM20" s="273">
        <v>14</v>
      </c>
      <c r="DN20" s="274" t="s">
        <v>14168</v>
      </c>
      <c r="DQ20" t="s">
        <v>11369</v>
      </c>
      <c r="DR20" s="59"/>
      <c r="DS20" s="59"/>
      <c r="DT20" s="59"/>
      <c r="DU20" s="69">
        <v>15</v>
      </c>
      <c r="DV20" s="69" t="s">
        <v>2628</v>
      </c>
      <c r="DW20" s="69" t="s">
        <v>2629</v>
      </c>
      <c r="DX20" s="69" t="s">
        <v>2630</v>
      </c>
      <c r="DY20" s="69" t="s">
        <v>2631</v>
      </c>
      <c r="EF20" s="16">
        <v>14</v>
      </c>
      <c r="EG20" s="17" t="s">
        <v>2692</v>
      </c>
      <c r="EH20" s="17" t="s">
        <v>2693</v>
      </c>
      <c r="EI20" s="17" t="s">
        <v>3014</v>
      </c>
      <c r="EJ20" s="17" t="s">
        <v>2674</v>
      </c>
      <c r="EL20" s="69" t="s">
        <v>2506</v>
      </c>
      <c r="EM20" s="69" t="s">
        <v>2507</v>
      </c>
      <c r="EO20" s="1">
        <v>15</v>
      </c>
      <c r="EP20" s="1" t="s">
        <v>12854</v>
      </c>
      <c r="ER20" t="s">
        <v>15867</v>
      </c>
    </row>
    <row r="21" spans="1:154" ht="18.75">
      <c r="A21" s="929"/>
      <c r="B21" s="929"/>
      <c r="C21" s="929"/>
      <c r="F21" s="202">
        <v>18</v>
      </c>
      <c r="G21" s="58" t="s">
        <v>3037</v>
      </c>
      <c r="H21" s="58" t="s">
        <v>3037</v>
      </c>
      <c r="I21" s="58" t="s">
        <v>3164</v>
      </c>
      <c r="J21" s="58" t="s">
        <v>3037</v>
      </c>
      <c r="K21" s="58">
        <v>18</v>
      </c>
      <c r="L21" s="58" t="s">
        <v>3037</v>
      </c>
      <c r="M21" s="58" t="s">
        <v>3037</v>
      </c>
      <c r="N21" s="203">
        <v>18</v>
      </c>
      <c r="P21" s="1">
        <v>1</v>
      </c>
      <c r="Q21" s="1">
        <f t="shared" si="0"/>
        <v>20</v>
      </c>
      <c r="R21" s="1">
        <f t="shared" si="1"/>
        <v>20</v>
      </c>
      <c r="S21" s="1" t="s">
        <v>5221</v>
      </c>
      <c r="T21" t="s">
        <v>5221</v>
      </c>
      <c r="W21" s="1" t="s">
        <v>5298</v>
      </c>
      <c r="X21" s="1"/>
      <c r="Y21" s="1" t="str">
        <f t="shared" si="2"/>
        <v xml:space="preserve">1 - </v>
      </c>
      <c r="Z21" s="1" t="s">
        <v>5259</v>
      </c>
      <c r="AB21" s="58">
        <v>16</v>
      </c>
      <c r="AC21" s="58" t="s">
        <v>13450</v>
      </c>
      <c r="AE21" s="58">
        <v>16</v>
      </c>
      <c r="AF21" s="1" t="s">
        <v>13215</v>
      </c>
      <c r="AG21" s="59"/>
      <c r="AH21" s="59"/>
      <c r="AI21" s="59"/>
      <c r="AL21" s="58">
        <v>2</v>
      </c>
      <c r="AM21" s="1">
        <f t="shared" si="3"/>
        <v>32</v>
      </c>
      <c r="AN21" s="1" t="str">
        <f t="shared" si="4"/>
        <v>31 - 32</v>
      </c>
      <c r="AO21" s="58" t="s">
        <v>13383</v>
      </c>
      <c r="AP21" s="58" t="s">
        <v>13269</v>
      </c>
      <c r="AV21" s="22">
        <v>16</v>
      </c>
      <c r="AW21" s="1" t="s">
        <v>2816</v>
      </c>
      <c r="BC21" s="1" t="s">
        <v>2974</v>
      </c>
      <c r="BD21" s="1"/>
      <c r="BE21" s="1"/>
      <c r="BF21" s="1"/>
      <c r="BH21" s="1">
        <f t="shared" si="5"/>
        <v>0</v>
      </c>
      <c r="BN21" s="22">
        <v>16</v>
      </c>
      <c r="BO21" s="1" t="s">
        <v>2764</v>
      </c>
      <c r="BQ21" s="1" t="s">
        <v>3611</v>
      </c>
      <c r="BR21" s="1"/>
      <c r="BS21" s="1" t="str">
        <f t="shared" si="6"/>
        <v xml:space="preserve">1 - </v>
      </c>
      <c r="BT21" s="1" t="s">
        <v>3612</v>
      </c>
      <c r="BV21" s="89">
        <v>2</v>
      </c>
      <c r="BW21" s="89">
        <f t="shared" si="7"/>
        <v>33</v>
      </c>
      <c r="BX21" s="1" t="str">
        <f t="shared" si="8"/>
        <v>32 - 33</v>
      </c>
      <c r="BY21" s="89" t="s">
        <v>13421</v>
      </c>
      <c r="CB21" s="58">
        <v>15</v>
      </c>
      <c r="CC21" s="58" t="s">
        <v>13814</v>
      </c>
      <c r="CD21" s="58" t="s">
        <v>13855</v>
      </c>
      <c r="CE21" s="58" t="s">
        <v>13813</v>
      </c>
      <c r="CF21" s="58" t="s">
        <v>13863</v>
      </c>
      <c r="CG21" s="58" t="s">
        <v>13867</v>
      </c>
      <c r="CH21" s="58" t="s">
        <v>13868</v>
      </c>
      <c r="CI21" s="58" t="s">
        <v>13867</v>
      </c>
      <c r="CJ21" s="58" t="s">
        <v>13868</v>
      </c>
      <c r="CK21" s="58">
        <v>15</v>
      </c>
      <c r="CL21" s="59"/>
      <c r="CM21" s="59"/>
      <c r="CN21" s="59"/>
      <c r="CO21" s="59"/>
      <c r="CP21" s="59"/>
      <c r="CT21" s="273">
        <v>15</v>
      </c>
      <c r="CU21" s="274" t="s">
        <v>14057</v>
      </c>
      <c r="CV21" s="273">
        <v>15</v>
      </c>
      <c r="CW21" s="274" t="s">
        <v>14079</v>
      </c>
      <c r="DB21" s="273">
        <v>16</v>
      </c>
      <c r="DC21" s="273" t="s">
        <v>14110</v>
      </c>
      <c r="DD21" s="273">
        <v>16</v>
      </c>
      <c r="DE21" s="273" t="s">
        <v>13962</v>
      </c>
      <c r="DF21" s="273">
        <v>16</v>
      </c>
      <c r="DG21" s="273" t="s">
        <v>14129</v>
      </c>
      <c r="DM21" s="273">
        <v>15</v>
      </c>
      <c r="DN21" s="274" t="s">
        <v>14169</v>
      </c>
      <c r="DQ21" t="s">
        <v>11370</v>
      </c>
      <c r="DR21" s="59"/>
      <c r="DS21" s="59"/>
      <c r="DT21" s="59"/>
      <c r="DU21" s="69">
        <v>16</v>
      </c>
      <c r="DV21" s="69" t="s">
        <v>2632</v>
      </c>
      <c r="DW21" s="69" t="s">
        <v>2633</v>
      </c>
      <c r="DX21" s="69" t="s">
        <v>2634</v>
      </c>
      <c r="DY21" s="69" t="s">
        <v>2635</v>
      </c>
      <c r="EF21" s="16">
        <v>15</v>
      </c>
      <c r="EG21" s="17" t="s">
        <v>2689</v>
      </c>
      <c r="EH21" s="17" t="s">
        <v>2694</v>
      </c>
      <c r="EI21" s="17" t="s">
        <v>2695</v>
      </c>
      <c r="EJ21" s="17" t="s">
        <v>2674</v>
      </c>
      <c r="EL21" s="69" t="s">
        <v>2508</v>
      </c>
      <c r="EM21" s="69" t="s">
        <v>2509</v>
      </c>
      <c r="EO21" s="1">
        <v>16</v>
      </c>
      <c r="EP21" s="1" t="s">
        <v>12855</v>
      </c>
      <c r="ER21" t="s">
        <v>13202</v>
      </c>
      <c r="ES21" t="s">
        <v>3510</v>
      </c>
      <c r="EW21" t="s">
        <v>17163</v>
      </c>
      <c r="EX21" t="s">
        <v>17164</v>
      </c>
    </row>
    <row r="22" spans="1:154" ht="18.75">
      <c r="A22" s="929"/>
      <c r="B22" s="929"/>
      <c r="C22" s="929"/>
      <c r="F22" s="202">
        <v>19</v>
      </c>
      <c r="G22" s="58" t="s">
        <v>3038</v>
      </c>
      <c r="H22" s="58" t="s">
        <v>3138</v>
      </c>
      <c r="I22" s="58" t="s">
        <v>3222</v>
      </c>
      <c r="J22" s="58" t="s">
        <v>3138</v>
      </c>
      <c r="K22" s="58">
        <v>19</v>
      </c>
      <c r="L22" s="58" t="s">
        <v>3138</v>
      </c>
      <c r="M22" s="58" t="s">
        <v>3440</v>
      </c>
      <c r="N22" s="203">
        <v>19</v>
      </c>
      <c r="P22" s="1">
        <v>5</v>
      </c>
      <c r="Q22" s="1">
        <f t="shared" si="0"/>
        <v>25</v>
      </c>
      <c r="R22" s="1" t="str">
        <f t="shared" si="1"/>
        <v>21 - 25</v>
      </c>
      <c r="S22" s="1" t="s">
        <v>5222</v>
      </c>
      <c r="T22" t="s">
        <v>5222</v>
      </c>
      <c r="W22" s="1" t="s">
        <v>5299</v>
      </c>
      <c r="X22" s="1"/>
      <c r="Y22" s="1" t="str">
        <f t="shared" si="2"/>
        <v xml:space="preserve">1 - </v>
      </c>
      <c r="Z22" s="1" t="s">
        <v>5300</v>
      </c>
      <c r="AB22" s="58">
        <v>17</v>
      </c>
      <c r="AC22" s="58" t="s">
        <v>13451</v>
      </c>
      <c r="AE22" s="58">
        <v>17</v>
      </c>
      <c r="AF22" s="58" t="s">
        <v>4755</v>
      </c>
      <c r="AG22" s="59"/>
      <c r="AH22" s="59"/>
      <c r="AI22" s="59"/>
      <c r="AL22" s="58">
        <v>2</v>
      </c>
      <c r="AM22" s="1">
        <f t="shared" si="3"/>
        <v>34</v>
      </c>
      <c r="AN22" s="1" t="str">
        <f t="shared" si="4"/>
        <v>33 - 34</v>
      </c>
      <c r="AO22" s="58" t="s">
        <v>13384</v>
      </c>
      <c r="AP22" s="58" t="s">
        <v>13270</v>
      </c>
      <c r="AV22" s="22">
        <v>17</v>
      </c>
      <c r="AW22" s="1" t="s">
        <v>2817</v>
      </c>
      <c r="BC22" s="1" t="s">
        <v>2975</v>
      </c>
      <c r="BD22" s="1"/>
      <c r="BE22" s="1"/>
      <c r="BF22" s="1"/>
      <c r="BH22" s="1">
        <f t="shared" si="5"/>
        <v>0</v>
      </c>
      <c r="BN22" s="22">
        <v>17</v>
      </c>
      <c r="BO22" s="1" t="s">
        <v>2765</v>
      </c>
      <c r="BQ22" s="1" t="s">
        <v>3613</v>
      </c>
      <c r="BR22" s="1"/>
      <c r="BS22" s="1" t="str">
        <f t="shared" si="6"/>
        <v xml:space="preserve">1 - </v>
      </c>
      <c r="BT22" s="1" t="s">
        <v>3614</v>
      </c>
      <c r="BV22" s="89">
        <v>2</v>
      </c>
      <c r="BW22" s="89">
        <f t="shared" si="7"/>
        <v>35</v>
      </c>
      <c r="BX22" s="1" t="str">
        <f t="shared" si="8"/>
        <v>34 - 35</v>
      </c>
      <c r="BY22" s="89" t="s">
        <v>13422</v>
      </c>
      <c r="CB22" s="58">
        <v>16</v>
      </c>
      <c r="CC22" s="58" t="s">
        <v>13814</v>
      </c>
      <c r="CD22" s="58" t="s">
        <v>13856</v>
      </c>
      <c r="CE22" s="58" t="s">
        <v>13818</v>
      </c>
      <c r="CF22" s="58" t="s">
        <v>216</v>
      </c>
      <c r="CG22" s="58" t="s">
        <v>13867</v>
      </c>
      <c r="CH22" s="58" t="s">
        <v>13868</v>
      </c>
      <c r="CI22" s="58" t="s">
        <v>13867</v>
      </c>
      <c r="CJ22" s="58" t="s">
        <v>13868</v>
      </c>
      <c r="CK22" s="58">
        <v>16</v>
      </c>
      <c r="CL22" s="59"/>
      <c r="CM22" s="59"/>
      <c r="CN22" s="59"/>
      <c r="CO22" s="59"/>
      <c r="CP22" s="59"/>
      <c r="CT22" s="273">
        <v>16</v>
      </c>
      <c r="CU22" s="274" t="s">
        <v>14058</v>
      </c>
      <c r="CV22" s="273">
        <v>16</v>
      </c>
      <c r="CW22" s="274" t="s">
        <v>14080</v>
      </c>
      <c r="DB22" s="273">
        <v>17</v>
      </c>
      <c r="DC22" s="273" t="s">
        <v>14111</v>
      </c>
      <c r="DD22" s="273">
        <v>17</v>
      </c>
      <c r="DE22" s="273" t="s">
        <v>13963</v>
      </c>
      <c r="DF22" s="273">
        <v>17</v>
      </c>
      <c r="DG22" s="273" t="s">
        <v>14130</v>
      </c>
      <c r="DM22" s="273">
        <v>16</v>
      </c>
      <c r="DN22" s="274" t="s">
        <v>14170</v>
      </c>
      <c r="DQ22" t="s">
        <v>11371</v>
      </c>
      <c r="DR22" s="59"/>
      <c r="DS22" s="59"/>
      <c r="DT22" s="59"/>
      <c r="DU22" s="69">
        <v>17</v>
      </c>
      <c r="DV22" s="69" t="s">
        <v>2636</v>
      </c>
      <c r="DW22" s="69" t="s">
        <v>2637</v>
      </c>
      <c r="DX22" s="69" t="s">
        <v>2638</v>
      </c>
      <c r="DY22" s="69" t="s">
        <v>2639</v>
      </c>
      <c r="EF22" s="16">
        <v>16</v>
      </c>
      <c r="EG22" s="17" t="s">
        <v>2696</v>
      </c>
      <c r="EH22" s="17" t="s">
        <v>3015</v>
      </c>
      <c r="EI22" s="17" t="s">
        <v>2697</v>
      </c>
      <c r="EJ22" s="17" t="s">
        <v>2696</v>
      </c>
      <c r="EL22" s="69" t="s">
        <v>2510</v>
      </c>
      <c r="EM22" s="69" t="s">
        <v>2511</v>
      </c>
      <c r="EO22" s="1">
        <v>17</v>
      </c>
      <c r="EP22" s="1" t="s">
        <v>12856</v>
      </c>
      <c r="ER22">
        <v>0</v>
      </c>
      <c r="ES22" t="s">
        <v>12844</v>
      </c>
      <c r="EX22" t="s">
        <v>17165</v>
      </c>
    </row>
    <row r="23" spans="1:154" ht="18.75">
      <c r="A23" s="929"/>
      <c r="B23" s="929"/>
      <c r="C23" s="929"/>
      <c r="F23" s="202">
        <v>20</v>
      </c>
      <c r="G23" s="58" t="s">
        <v>3039</v>
      </c>
      <c r="H23" s="58" t="s">
        <v>3139</v>
      </c>
      <c r="I23" s="58" t="s">
        <v>3223</v>
      </c>
      <c r="J23" s="58" t="s">
        <v>3318</v>
      </c>
      <c r="K23" s="58">
        <v>20</v>
      </c>
      <c r="L23" s="58" t="s">
        <v>3379</v>
      </c>
      <c r="M23" s="58" t="s">
        <v>4089</v>
      </c>
      <c r="N23" s="203">
        <v>20</v>
      </c>
      <c r="P23" s="1">
        <v>1</v>
      </c>
      <c r="Q23" s="1">
        <f t="shared" si="0"/>
        <v>26</v>
      </c>
      <c r="R23" s="1">
        <f t="shared" si="1"/>
        <v>26</v>
      </c>
      <c r="S23" s="1" t="s">
        <v>5223</v>
      </c>
      <c r="T23" t="s">
        <v>5223</v>
      </c>
      <c r="W23" s="1" t="s">
        <v>5301</v>
      </c>
      <c r="X23" s="1"/>
      <c r="Y23" s="1" t="str">
        <f t="shared" si="2"/>
        <v xml:space="preserve">1 - </v>
      </c>
      <c r="Z23" s="1" t="s">
        <v>5302</v>
      </c>
      <c r="AB23" s="58">
        <v>18</v>
      </c>
      <c r="AC23" s="58" t="s">
        <v>13452</v>
      </c>
      <c r="AE23" s="58">
        <v>18</v>
      </c>
      <c r="AF23" s="58" t="s">
        <v>13216</v>
      </c>
      <c r="AG23" s="59"/>
      <c r="AH23" s="59"/>
      <c r="AI23" s="59"/>
      <c r="AL23" s="58">
        <v>2</v>
      </c>
      <c r="AM23" s="1">
        <f t="shared" si="3"/>
        <v>36</v>
      </c>
      <c r="AN23" s="1" t="str">
        <f t="shared" si="4"/>
        <v>35 - 36</v>
      </c>
      <c r="AO23" s="58" t="s">
        <v>12311</v>
      </c>
      <c r="AP23" s="58" t="s">
        <v>13271</v>
      </c>
      <c r="AV23" s="22">
        <v>18</v>
      </c>
      <c r="AW23" s="1" t="s">
        <v>2818</v>
      </c>
      <c r="BC23" s="1" t="s">
        <v>2976</v>
      </c>
      <c r="BD23" s="1"/>
      <c r="BE23" s="1"/>
      <c r="BF23" s="1"/>
      <c r="BH23" s="1">
        <f t="shared" si="5"/>
        <v>0</v>
      </c>
      <c r="BN23" s="22">
        <v>18</v>
      </c>
      <c r="BO23" s="1" t="s">
        <v>2766</v>
      </c>
      <c r="BQ23" s="1" t="s">
        <v>3615</v>
      </c>
      <c r="BR23" s="1"/>
      <c r="BS23" s="1" t="str">
        <f t="shared" si="6"/>
        <v xml:space="preserve">1 - </v>
      </c>
      <c r="BT23" s="1" t="s">
        <v>3616</v>
      </c>
      <c r="BV23" s="89">
        <v>3</v>
      </c>
      <c r="BW23" s="89">
        <f t="shared" si="7"/>
        <v>38</v>
      </c>
      <c r="BX23" s="1" t="str">
        <f t="shared" si="8"/>
        <v>36 - 38</v>
      </c>
      <c r="BY23" s="89" t="s">
        <v>13423</v>
      </c>
      <c r="CB23" s="58">
        <v>17</v>
      </c>
      <c r="CC23" s="58" t="s">
        <v>13815</v>
      </c>
      <c r="CD23" s="58" t="s">
        <v>13857</v>
      </c>
      <c r="CE23" s="58" t="s">
        <v>13818</v>
      </c>
      <c r="CF23" s="58" t="s">
        <v>13863</v>
      </c>
      <c r="CG23" s="58" t="s">
        <v>13867</v>
      </c>
      <c r="CH23" s="58" t="s">
        <v>13868</v>
      </c>
      <c r="CI23" s="58" t="s">
        <v>13867</v>
      </c>
      <c r="CJ23" s="58" t="s">
        <v>13868</v>
      </c>
      <c r="CK23" s="58">
        <v>17</v>
      </c>
      <c r="CL23" s="59"/>
      <c r="CM23" s="59"/>
      <c r="CN23" s="59"/>
      <c r="CO23" s="59"/>
      <c r="CP23" s="59"/>
      <c r="CT23" s="273">
        <v>17</v>
      </c>
      <c r="CU23" s="274" t="s">
        <v>14059</v>
      </c>
      <c r="CV23" s="273">
        <v>17</v>
      </c>
      <c r="CW23" s="274" t="s">
        <v>14081</v>
      </c>
      <c r="DB23" s="273">
        <v>18</v>
      </c>
      <c r="DC23" s="273" t="s">
        <v>14112</v>
      </c>
      <c r="DD23" s="273">
        <v>18</v>
      </c>
      <c r="DE23" s="273" t="s">
        <v>13964</v>
      </c>
      <c r="DF23" s="273">
        <v>18</v>
      </c>
      <c r="DG23" s="273" t="s">
        <v>14131</v>
      </c>
      <c r="DM23" s="273">
        <v>17</v>
      </c>
      <c r="DN23" s="274" t="s">
        <v>14171</v>
      </c>
      <c r="DQ23" t="s">
        <v>11372</v>
      </c>
      <c r="DR23" s="59"/>
      <c r="DS23" s="59"/>
      <c r="DT23" s="59"/>
      <c r="DU23" s="69">
        <v>18</v>
      </c>
      <c r="DV23" s="69" t="s">
        <v>2640</v>
      </c>
      <c r="DW23" s="69" t="s">
        <v>2641</v>
      </c>
      <c r="DX23" s="69" t="s">
        <v>2642</v>
      </c>
      <c r="DY23" s="69" t="s">
        <v>2643</v>
      </c>
      <c r="EF23" s="16">
        <v>17</v>
      </c>
      <c r="EG23" s="17" t="s">
        <v>2698</v>
      </c>
      <c r="EH23" s="17" t="s">
        <v>2699</v>
      </c>
      <c r="EI23" s="17" t="s">
        <v>2697</v>
      </c>
      <c r="EJ23" s="17" t="s">
        <v>2696</v>
      </c>
      <c r="EL23" s="69" t="s">
        <v>2512</v>
      </c>
      <c r="EM23" s="69" t="s">
        <v>2513</v>
      </c>
      <c r="EO23" s="1">
        <v>18</v>
      </c>
      <c r="EP23" s="1" t="s">
        <v>12857</v>
      </c>
      <c r="ER23">
        <v>1</v>
      </c>
      <c r="ES23" t="s">
        <v>13732</v>
      </c>
      <c r="EW23" t="s">
        <v>17166</v>
      </c>
      <c r="EX23" t="s">
        <v>17167</v>
      </c>
    </row>
    <row r="24" spans="1:154" ht="18.75">
      <c r="A24" s="929"/>
      <c r="B24" s="929"/>
      <c r="C24" s="929"/>
      <c r="F24" s="202">
        <v>21</v>
      </c>
      <c r="G24" s="58" t="s">
        <v>3040</v>
      </c>
      <c r="H24" s="58" t="s">
        <v>3040</v>
      </c>
      <c r="I24" s="58" t="s">
        <v>3224</v>
      </c>
      <c r="J24" s="58" t="s">
        <v>3040</v>
      </c>
      <c r="K24" s="58">
        <v>21</v>
      </c>
      <c r="L24" s="58" t="s">
        <v>3040</v>
      </c>
      <c r="M24" s="58" t="s">
        <v>3441</v>
      </c>
      <c r="N24" s="203">
        <v>21</v>
      </c>
      <c r="P24" s="1">
        <v>2</v>
      </c>
      <c r="Q24" s="1">
        <f t="shared" si="0"/>
        <v>28</v>
      </c>
      <c r="R24" s="1" t="str">
        <f t="shared" si="1"/>
        <v>27 - 28</v>
      </c>
      <c r="S24" s="1" t="s">
        <v>5224</v>
      </c>
      <c r="T24" t="s">
        <v>5224</v>
      </c>
      <c r="W24" s="1" t="s">
        <v>5303</v>
      </c>
      <c r="X24" s="1"/>
      <c r="Y24" s="1" t="str">
        <f t="shared" si="2"/>
        <v xml:space="preserve">1 - </v>
      </c>
      <c r="Z24" s="1" t="s">
        <v>5304</v>
      </c>
      <c r="AB24" s="58">
        <v>19</v>
      </c>
      <c r="AC24" s="58" t="s">
        <v>13453</v>
      </c>
      <c r="AE24" s="58">
        <v>19</v>
      </c>
      <c r="AF24" s="58" t="s">
        <v>13217</v>
      </c>
      <c r="AG24" s="59"/>
      <c r="AH24" s="59"/>
      <c r="AI24" s="59"/>
      <c r="AL24" s="58">
        <v>2</v>
      </c>
      <c r="AM24" s="1">
        <f t="shared" si="3"/>
        <v>38</v>
      </c>
      <c r="AN24" s="1" t="str">
        <f t="shared" si="4"/>
        <v>37 - 38</v>
      </c>
      <c r="AO24" s="58" t="s">
        <v>13385</v>
      </c>
      <c r="AP24" s="58" t="s">
        <v>13272</v>
      </c>
      <c r="AV24" s="22">
        <v>19</v>
      </c>
      <c r="AW24" s="1" t="s">
        <v>2819</v>
      </c>
      <c r="BC24" s="1" t="s">
        <v>2977</v>
      </c>
      <c r="BD24" s="1"/>
      <c r="BE24" s="1"/>
      <c r="BF24" s="1"/>
      <c r="BH24" s="1">
        <f t="shared" si="5"/>
        <v>0</v>
      </c>
      <c r="BN24" s="22">
        <v>19</v>
      </c>
      <c r="BO24" s="1" t="s">
        <v>2767</v>
      </c>
      <c r="BQ24" s="1" t="s">
        <v>3617</v>
      </c>
      <c r="BR24" s="1"/>
      <c r="BS24" s="1" t="str">
        <f t="shared" si="6"/>
        <v xml:space="preserve">1 - </v>
      </c>
      <c r="BT24" s="1" t="s">
        <v>3618</v>
      </c>
      <c r="BV24" s="89">
        <v>2</v>
      </c>
      <c r="BW24" s="89">
        <f t="shared" si="7"/>
        <v>40</v>
      </c>
      <c r="BX24" s="1" t="str">
        <f t="shared" si="8"/>
        <v>39 - 40</v>
      </c>
      <c r="BY24" s="89" t="s">
        <v>4486</v>
      </c>
      <c r="CB24" s="58">
        <v>18</v>
      </c>
      <c r="CC24" s="58" t="s">
        <v>13815</v>
      </c>
      <c r="CD24" s="58" t="s">
        <v>13857</v>
      </c>
      <c r="CE24" s="58" t="s">
        <v>13818</v>
      </c>
      <c r="CF24" s="58" t="s">
        <v>13855</v>
      </c>
      <c r="CG24" s="58" t="s">
        <v>13867</v>
      </c>
      <c r="CH24" s="58" t="s">
        <v>13869</v>
      </c>
      <c r="CI24" s="58" t="s">
        <v>13867</v>
      </c>
      <c r="CJ24" s="58" t="s">
        <v>13869</v>
      </c>
      <c r="CK24" s="58">
        <v>18</v>
      </c>
      <c r="CL24" s="59"/>
      <c r="CM24" s="59"/>
      <c r="CN24" s="59"/>
      <c r="CO24" s="59"/>
      <c r="CP24" s="59"/>
      <c r="CT24" s="273">
        <v>18</v>
      </c>
      <c r="CU24" s="274" t="s">
        <v>14060</v>
      </c>
      <c r="CV24" s="273">
        <v>18</v>
      </c>
      <c r="CW24" s="274" t="s">
        <v>14082</v>
      </c>
      <c r="DB24" s="273">
        <v>19</v>
      </c>
      <c r="DC24" s="273" t="s">
        <v>14113</v>
      </c>
      <c r="DD24" s="273">
        <v>19</v>
      </c>
      <c r="DE24" s="273" t="s">
        <v>13965</v>
      </c>
      <c r="DF24" s="273">
        <v>19</v>
      </c>
      <c r="DG24" s="273" t="s">
        <v>14132</v>
      </c>
      <c r="DM24" s="273">
        <v>18</v>
      </c>
      <c r="DN24" s="274" t="s">
        <v>14172</v>
      </c>
      <c r="DQ24" t="s">
        <v>11373</v>
      </c>
      <c r="DR24" s="59"/>
      <c r="DS24" s="59"/>
      <c r="DT24" s="59"/>
      <c r="DU24" s="69">
        <v>19</v>
      </c>
      <c r="DV24" s="69" t="s">
        <v>2644</v>
      </c>
      <c r="DW24" s="69" t="s">
        <v>2645</v>
      </c>
      <c r="DX24" s="69" t="s">
        <v>2646</v>
      </c>
      <c r="DY24" s="69" t="s">
        <v>2647</v>
      </c>
      <c r="EF24" s="16">
        <v>18</v>
      </c>
      <c r="EG24" s="17" t="s">
        <v>3016</v>
      </c>
      <c r="EH24" s="17" t="s">
        <v>2697</v>
      </c>
      <c r="EI24" s="17" t="s">
        <v>2697</v>
      </c>
      <c r="EJ24" s="17" t="s">
        <v>2696</v>
      </c>
      <c r="EL24" s="69" t="s">
        <v>2514</v>
      </c>
      <c r="EM24" s="69" t="s">
        <v>2489</v>
      </c>
      <c r="EO24" s="1">
        <v>19</v>
      </c>
      <c r="EP24" s="1" t="s">
        <v>12858</v>
      </c>
      <c r="ER24">
        <v>2</v>
      </c>
      <c r="ES24" t="s">
        <v>12852</v>
      </c>
      <c r="EW24" s="438" t="s">
        <v>17176</v>
      </c>
      <c r="EX24" s="430" t="s">
        <v>17177</v>
      </c>
    </row>
    <row r="25" spans="1:154" ht="18.75">
      <c r="A25" s="929"/>
      <c r="B25" s="929"/>
      <c r="C25" s="929"/>
      <c r="F25" s="202">
        <v>22</v>
      </c>
      <c r="G25" s="58" t="s">
        <v>3041</v>
      </c>
      <c r="H25" s="58" t="s">
        <v>3140</v>
      </c>
      <c r="I25" s="58" t="s">
        <v>3225</v>
      </c>
      <c r="J25" s="58" t="s">
        <v>3319</v>
      </c>
      <c r="K25" s="58">
        <v>22</v>
      </c>
      <c r="L25" s="58" t="s">
        <v>3140</v>
      </c>
      <c r="M25" s="58" t="s">
        <v>3140</v>
      </c>
      <c r="N25" s="203">
        <v>22</v>
      </c>
      <c r="P25" s="1">
        <v>1</v>
      </c>
      <c r="Q25" s="1">
        <f t="shared" si="0"/>
        <v>29</v>
      </c>
      <c r="R25" s="1">
        <f t="shared" si="1"/>
        <v>29</v>
      </c>
      <c r="S25" s="1" t="s">
        <v>5225</v>
      </c>
      <c r="T25" t="s">
        <v>5225</v>
      </c>
      <c r="W25" s="1" t="s">
        <v>5305</v>
      </c>
      <c r="X25" s="1"/>
      <c r="Y25" s="1" t="str">
        <f t="shared" si="2"/>
        <v xml:space="preserve">1 - </v>
      </c>
      <c r="Z25" s="1" t="s">
        <v>5306</v>
      </c>
      <c r="AB25" s="58">
        <v>20</v>
      </c>
      <c r="AC25" s="58" t="s">
        <v>13454</v>
      </c>
      <c r="AE25" s="58">
        <v>20</v>
      </c>
      <c r="AF25" s="58" t="s">
        <v>4501</v>
      </c>
      <c r="AG25" s="59"/>
      <c r="AH25" s="59"/>
      <c r="AI25" s="59"/>
      <c r="AL25" s="58">
        <v>2</v>
      </c>
      <c r="AM25" s="1">
        <f t="shared" si="3"/>
        <v>40</v>
      </c>
      <c r="AN25" s="1" t="str">
        <f t="shared" si="4"/>
        <v>39 - 40</v>
      </c>
      <c r="AO25" s="58" t="s">
        <v>13386</v>
      </c>
      <c r="AP25" s="58" t="s">
        <v>13273</v>
      </c>
      <c r="AV25" s="22">
        <v>20</v>
      </c>
      <c r="AW25" s="1" t="s">
        <v>2820</v>
      </c>
      <c r="BC25" s="1" t="s">
        <v>2978</v>
      </c>
      <c r="BD25" s="1"/>
      <c r="BE25" s="1"/>
      <c r="BF25" s="1"/>
      <c r="BH25" s="1">
        <f t="shared" si="5"/>
        <v>0</v>
      </c>
      <c r="BN25" s="22">
        <v>20</v>
      </c>
      <c r="BO25" s="1" t="s">
        <v>2768</v>
      </c>
      <c r="BQ25" s="1" t="s">
        <v>3619</v>
      </c>
      <c r="BR25" s="1"/>
      <c r="BS25" s="1" t="str">
        <f t="shared" si="6"/>
        <v xml:space="preserve">1 - </v>
      </c>
      <c r="BT25" s="1" t="s">
        <v>3620</v>
      </c>
      <c r="BV25" s="89">
        <v>2</v>
      </c>
      <c r="BW25" s="89">
        <f t="shared" si="7"/>
        <v>42</v>
      </c>
      <c r="BX25" s="1" t="str">
        <f t="shared" si="8"/>
        <v>41 - 42</v>
      </c>
      <c r="BY25" s="89" t="s">
        <v>13424</v>
      </c>
      <c r="CB25" s="58">
        <v>19</v>
      </c>
      <c r="CC25" s="58" t="s">
        <v>13816</v>
      </c>
      <c r="CD25" s="58" t="s">
        <v>13858</v>
      </c>
      <c r="CE25" s="58" t="s">
        <v>13864</v>
      </c>
      <c r="CF25" s="58" t="s">
        <v>13810</v>
      </c>
      <c r="CG25" s="58" t="s">
        <v>13864</v>
      </c>
      <c r="CH25" s="58" t="s">
        <v>13810</v>
      </c>
      <c r="CI25" s="58" t="s">
        <v>13864</v>
      </c>
      <c r="CJ25" s="58" t="s">
        <v>13810</v>
      </c>
      <c r="CK25" s="58">
        <v>19</v>
      </c>
      <c r="CL25" s="59"/>
      <c r="CM25" s="59"/>
      <c r="CN25" s="59"/>
      <c r="CO25" s="59"/>
      <c r="CP25" s="59"/>
      <c r="CT25" s="273">
        <v>19</v>
      </c>
      <c r="CU25" s="274" t="s">
        <v>14061</v>
      </c>
      <c r="CV25" s="273">
        <v>19</v>
      </c>
      <c r="CW25" s="274" t="s">
        <v>14083</v>
      </c>
      <c r="DB25" s="273">
        <v>20</v>
      </c>
      <c r="DC25" s="273" t="s">
        <v>14114</v>
      </c>
      <c r="DD25" s="273">
        <v>20</v>
      </c>
      <c r="DE25" s="273" t="s">
        <v>13966</v>
      </c>
      <c r="DF25" s="273">
        <v>20</v>
      </c>
      <c r="DG25" s="273" t="s">
        <v>14133</v>
      </c>
      <c r="DM25" s="273">
        <v>19</v>
      </c>
      <c r="DN25" s="274" t="s">
        <v>14173</v>
      </c>
      <c r="DQ25" t="s">
        <v>11374</v>
      </c>
      <c r="DR25" s="59"/>
      <c r="DS25" s="59"/>
      <c r="DT25" s="59"/>
      <c r="DU25" s="69">
        <v>20</v>
      </c>
      <c r="DV25" s="69" t="s">
        <v>2648</v>
      </c>
      <c r="DW25" s="69" t="s">
        <v>2649</v>
      </c>
      <c r="DX25" s="69" t="s">
        <v>2650</v>
      </c>
      <c r="DY25" s="69" t="s">
        <v>2651</v>
      </c>
      <c r="EF25" s="16">
        <v>19</v>
      </c>
      <c r="EG25" s="17" t="s">
        <v>2697</v>
      </c>
      <c r="EH25" s="17" t="s">
        <v>2697</v>
      </c>
      <c r="EI25" s="17" t="s">
        <v>2700</v>
      </c>
      <c r="EJ25" s="17" t="s">
        <v>2701</v>
      </c>
      <c r="EL25" s="69" t="s">
        <v>2515</v>
      </c>
      <c r="EM25" s="69" t="s">
        <v>2516</v>
      </c>
      <c r="EO25" s="1">
        <v>20</v>
      </c>
      <c r="EP25" s="1" t="s">
        <v>12859</v>
      </c>
      <c r="ER25">
        <v>3</v>
      </c>
      <c r="ES25" t="s">
        <v>15868</v>
      </c>
      <c r="EW25" s="438" t="s">
        <v>3613</v>
      </c>
      <c r="EX25" s="430" t="s">
        <v>17178</v>
      </c>
    </row>
    <row r="26" spans="1:154" ht="18.75">
      <c r="A26" s="929"/>
      <c r="B26" s="929"/>
      <c r="C26" s="929"/>
      <c r="F26" s="202">
        <v>23</v>
      </c>
      <c r="G26" s="58" t="s">
        <v>3042</v>
      </c>
      <c r="H26" s="58" t="s">
        <v>3042</v>
      </c>
      <c r="I26" s="58" t="s">
        <v>3226</v>
      </c>
      <c r="J26" s="58" t="s">
        <v>3042</v>
      </c>
      <c r="K26" s="58">
        <v>23</v>
      </c>
      <c r="L26" s="58" t="s">
        <v>3380</v>
      </c>
      <c r="M26" s="58" t="s">
        <v>3442</v>
      </c>
      <c r="N26" s="203">
        <v>23</v>
      </c>
      <c r="P26" s="1">
        <v>2</v>
      </c>
      <c r="Q26" s="1">
        <f t="shared" si="0"/>
        <v>31</v>
      </c>
      <c r="R26" s="1" t="str">
        <f t="shared" si="1"/>
        <v>30 - 31</v>
      </c>
      <c r="S26" s="1" t="s">
        <v>5226</v>
      </c>
      <c r="T26" t="s">
        <v>5226</v>
      </c>
      <c r="W26" s="1" t="s">
        <v>5307</v>
      </c>
      <c r="X26" s="1"/>
      <c r="Y26" s="1" t="str">
        <f t="shared" si="2"/>
        <v xml:space="preserve">1 - </v>
      </c>
      <c r="Z26" s="1" t="s">
        <v>5308</v>
      </c>
      <c r="AL26" s="58">
        <v>2</v>
      </c>
      <c r="AM26" s="1">
        <f t="shared" si="3"/>
        <v>42</v>
      </c>
      <c r="AN26" s="1" t="str">
        <f t="shared" si="4"/>
        <v>41 - 42</v>
      </c>
      <c r="AO26" s="268" t="s">
        <v>13039</v>
      </c>
      <c r="AP26" s="58" t="s">
        <v>13807</v>
      </c>
      <c r="BC26" s="1" t="s">
        <v>2979</v>
      </c>
      <c r="BD26" s="1"/>
      <c r="BE26" s="1"/>
      <c r="BF26" s="1"/>
      <c r="BH26" s="1">
        <f t="shared" si="5"/>
        <v>0</v>
      </c>
      <c r="BN26" s="22">
        <v>21</v>
      </c>
      <c r="BO26" s="1" t="s">
        <v>2769</v>
      </c>
      <c r="BQ26" s="1" t="s">
        <v>3621</v>
      </c>
      <c r="BR26" s="1"/>
      <c r="BS26" s="1" t="str">
        <f t="shared" si="6"/>
        <v xml:space="preserve">1 - </v>
      </c>
      <c r="BT26" s="1" t="s">
        <v>3622</v>
      </c>
      <c r="BV26" s="89">
        <v>2</v>
      </c>
      <c r="BW26" s="89">
        <f t="shared" si="7"/>
        <v>44</v>
      </c>
      <c r="BX26" s="1" t="str">
        <f t="shared" si="8"/>
        <v>43 - 44</v>
      </c>
      <c r="BY26" s="89" t="s">
        <v>13425</v>
      </c>
      <c r="CB26" s="58">
        <v>20</v>
      </c>
      <c r="CC26" s="58" t="s">
        <v>13859</v>
      </c>
      <c r="CD26" s="58" t="s">
        <v>13860</v>
      </c>
      <c r="CE26" s="58" t="s">
        <v>13865</v>
      </c>
      <c r="CF26" s="58" t="s">
        <v>13866</v>
      </c>
      <c r="CG26" s="58" t="s">
        <v>13865</v>
      </c>
      <c r="CH26" s="58" t="s">
        <v>13866</v>
      </c>
      <c r="CI26" s="58" t="s">
        <v>13865</v>
      </c>
      <c r="CJ26" s="58" t="s">
        <v>13866</v>
      </c>
      <c r="CK26" s="58">
        <v>20</v>
      </c>
      <c r="CL26" s="59"/>
      <c r="CM26" s="59"/>
      <c r="CN26" s="59"/>
      <c r="CO26" s="59"/>
      <c r="CP26" s="59"/>
      <c r="CT26" s="273">
        <v>20</v>
      </c>
      <c r="CU26" s="274" t="s">
        <v>14062</v>
      </c>
      <c r="CV26" s="273">
        <v>20</v>
      </c>
      <c r="CW26" s="274" t="s">
        <v>14084</v>
      </c>
      <c r="DM26" s="273">
        <v>20</v>
      </c>
      <c r="DN26" s="274" t="s">
        <v>14174</v>
      </c>
      <c r="EF26" s="16">
        <v>20</v>
      </c>
      <c r="EG26" s="17" t="s">
        <v>2702</v>
      </c>
      <c r="EH26" s="17" t="s">
        <v>2700</v>
      </c>
      <c r="EI26" s="17" t="s">
        <v>2702</v>
      </c>
      <c r="EJ26" s="17" t="s">
        <v>2701</v>
      </c>
      <c r="EL26" s="69" t="s">
        <v>2517</v>
      </c>
      <c r="EM26" s="69" t="s">
        <v>2518</v>
      </c>
      <c r="ER26">
        <v>4</v>
      </c>
      <c r="ES26" t="s">
        <v>12858</v>
      </c>
      <c r="EW26" t="s">
        <v>17168</v>
      </c>
      <c r="EX26" s="430" t="s">
        <v>17179</v>
      </c>
    </row>
    <row r="27" spans="1:154" ht="18.75">
      <c r="A27" s="929"/>
      <c r="B27" s="929"/>
      <c r="C27" s="929"/>
      <c r="F27" s="202">
        <v>24</v>
      </c>
      <c r="G27" s="58" t="s">
        <v>3043</v>
      </c>
      <c r="H27" s="58" t="s">
        <v>3043</v>
      </c>
      <c r="I27" s="58" t="s">
        <v>3227</v>
      </c>
      <c r="J27" s="58" t="s">
        <v>3320</v>
      </c>
      <c r="K27" s="58">
        <v>24</v>
      </c>
      <c r="L27" s="58" t="s">
        <v>3381</v>
      </c>
      <c r="M27" s="58" t="s">
        <v>3381</v>
      </c>
      <c r="N27" s="203">
        <v>24</v>
      </c>
      <c r="P27" s="1">
        <v>1</v>
      </c>
      <c r="Q27" s="1">
        <f t="shared" si="0"/>
        <v>32</v>
      </c>
      <c r="R27" s="1">
        <f t="shared" si="1"/>
        <v>32</v>
      </c>
      <c r="S27" s="1" t="s">
        <v>5227</v>
      </c>
      <c r="T27" t="s">
        <v>5227</v>
      </c>
      <c r="W27" s="1" t="s">
        <v>5309</v>
      </c>
      <c r="X27" s="1"/>
      <c r="Y27" s="1" t="str">
        <f t="shared" si="2"/>
        <v xml:space="preserve">1 - </v>
      </c>
      <c r="Z27" s="1" t="s">
        <v>5310</v>
      </c>
      <c r="AL27" s="58">
        <v>2</v>
      </c>
      <c r="AM27" s="1">
        <f t="shared" si="3"/>
        <v>44</v>
      </c>
      <c r="AN27" s="1" t="str">
        <f t="shared" si="4"/>
        <v>43 - 44</v>
      </c>
      <c r="AO27" s="58" t="s">
        <v>11268</v>
      </c>
      <c r="AP27" s="58" t="s">
        <v>13274</v>
      </c>
      <c r="AX27" t="s">
        <v>2748</v>
      </c>
      <c r="BC27" s="1" t="s">
        <v>2980</v>
      </c>
      <c r="BD27" s="1"/>
      <c r="BE27" s="1"/>
      <c r="BF27" s="1"/>
      <c r="BH27" s="1">
        <f t="shared" si="5"/>
        <v>0</v>
      </c>
      <c r="BN27" s="22">
        <v>22</v>
      </c>
      <c r="BO27" s="1" t="s">
        <v>2770</v>
      </c>
      <c r="BQ27" s="1" t="s">
        <v>3623</v>
      </c>
      <c r="BR27" s="1"/>
      <c r="BS27" s="1" t="str">
        <f t="shared" si="6"/>
        <v xml:space="preserve">1 - </v>
      </c>
      <c r="BT27" s="1" t="s">
        <v>3624</v>
      </c>
      <c r="BV27" s="89">
        <v>2</v>
      </c>
      <c r="BW27" s="89">
        <f t="shared" si="7"/>
        <v>46</v>
      </c>
      <c r="BX27" s="1" t="str">
        <f t="shared" si="8"/>
        <v>45 - 46</v>
      </c>
      <c r="BY27" s="89" t="s">
        <v>13354</v>
      </c>
      <c r="CC27" s="59"/>
      <c r="CD27" s="59"/>
      <c r="CE27" s="59"/>
      <c r="CF27" s="59"/>
      <c r="CG27" s="59"/>
      <c r="CH27" s="59"/>
      <c r="CI27" s="59"/>
      <c r="CJ27" s="59"/>
      <c r="CK27" s="59"/>
      <c r="CL27" s="59"/>
      <c r="CM27" s="59"/>
      <c r="CN27" s="59"/>
      <c r="CO27" s="59"/>
      <c r="CP27" s="59"/>
      <c r="EL27" s="69" t="s">
        <v>2519</v>
      </c>
      <c r="EM27" s="69" t="s">
        <v>2489</v>
      </c>
      <c r="ER27">
        <v>5</v>
      </c>
      <c r="ES27" t="s">
        <v>15869</v>
      </c>
      <c r="EX27" s="430" t="s">
        <v>17180</v>
      </c>
    </row>
    <row r="28" spans="1:154" ht="18.75">
      <c r="A28" s="929"/>
      <c r="B28" s="929"/>
      <c r="C28" s="929"/>
      <c r="F28" s="202">
        <v>25</v>
      </c>
      <c r="G28" s="58" t="s">
        <v>3044</v>
      </c>
      <c r="H28" s="58" t="s">
        <v>3141</v>
      </c>
      <c r="I28" s="58" t="s">
        <v>3228</v>
      </c>
      <c r="J28" s="58" t="s">
        <v>3321</v>
      </c>
      <c r="K28" s="58">
        <v>25</v>
      </c>
      <c r="L28" s="58" t="s">
        <v>3382</v>
      </c>
      <c r="M28" s="58" t="s">
        <v>3141</v>
      </c>
      <c r="N28" s="203">
        <v>25</v>
      </c>
      <c r="P28" s="1">
        <v>1</v>
      </c>
      <c r="Q28" s="1">
        <f t="shared" si="0"/>
        <v>33</v>
      </c>
      <c r="R28" s="1">
        <f t="shared" si="1"/>
        <v>33</v>
      </c>
      <c r="S28" s="1" t="s">
        <v>5228</v>
      </c>
      <c r="T28" t="s">
        <v>5228</v>
      </c>
      <c r="W28" s="1" t="s">
        <v>5311</v>
      </c>
      <c r="X28" s="1"/>
      <c r="Y28" s="1" t="str">
        <f t="shared" si="2"/>
        <v xml:space="preserve">1 - </v>
      </c>
      <c r="Z28" s="1" t="s">
        <v>5312</v>
      </c>
      <c r="AL28" s="58">
        <v>2</v>
      </c>
      <c r="AM28" s="1">
        <f t="shared" si="3"/>
        <v>46</v>
      </c>
      <c r="AN28" s="1" t="str">
        <f t="shared" si="4"/>
        <v>45 - 46</v>
      </c>
      <c r="AO28" s="58" t="s">
        <v>12367</v>
      </c>
      <c r="AP28" s="58" t="s">
        <v>13275</v>
      </c>
      <c r="BC28" s="1" t="s">
        <v>2981</v>
      </c>
      <c r="BD28" s="1"/>
      <c r="BE28" s="1"/>
      <c r="BF28" s="1"/>
      <c r="BH28" s="1">
        <f t="shared" si="5"/>
        <v>0</v>
      </c>
      <c r="BN28" s="22">
        <v>23</v>
      </c>
      <c r="BO28" s="1" t="s">
        <v>2771</v>
      </c>
      <c r="BQ28" s="1" t="s">
        <v>3625</v>
      </c>
      <c r="BR28" s="1"/>
      <c r="BS28" s="1" t="str">
        <f t="shared" si="6"/>
        <v xml:space="preserve">1 - </v>
      </c>
      <c r="BT28" s="1" t="s">
        <v>3626</v>
      </c>
      <c r="BV28" s="89">
        <v>2</v>
      </c>
      <c r="BW28" s="89">
        <f t="shared" si="7"/>
        <v>48</v>
      </c>
      <c r="BX28" s="1" t="str">
        <f t="shared" si="8"/>
        <v>47 - 48</v>
      </c>
      <c r="BY28" s="89" t="s">
        <v>124</v>
      </c>
      <c r="CB28" s="59"/>
      <c r="CC28" s="59"/>
      <c r="CD28" s="59"/>
      <c r="CE28" s="59"/>
      <c r="CF28" s="59"/>
      <c r="CG28" s="59"/>
      <c r="CH28" s="59"/>
      <c r="CI28" s="59"/>
      <c r="CJ28" s="59"/>
      <c r="CK28" s="59"/>
      <c r="CL28" s="59"/>
      <c r="CM28" s="59"/>
      <c r="CN28" s="59"/>
      <c r="CO28" s="59"/>
      <c r="CP28" s="59"/>
      <c r="EF28" t="s">
        <v>9310</v>
      </c>
      <c r="EG28" t="s">
        <v>9311</v>
      </c>
      <c r="EL28" s="69" t="s">
        <v>2520</v>
      </c>
      <c r="EM28" s="69" t="s">
        <v>2521</v>
      </c>
      <c r="ER28">
        <v>6</v>
      </c>
      <c r="ES28" t="s">
        <v>15870</v>
      </c>
      <c r="EW28" t="s">
        <v>3619</v>
      </c>
      <c r="EX28" s="430" t="s">
        <v>17181</v>
      </c>
    </row>
    <row r="29" spans="1:154" ht="14.25" customHeight="1">
      <c r="A29" s="929"/>
      <c r="B29" s="929"/>
      <c r="C29" s="929"/>
      <c r="F29" s="202">
        <v>26</v>
      </c>
      <c r="G29" s="58" t="s">
        <v>3186</v>
      </c>
      <c r="H29" s="58" t="s">
        <v>3186</v>
      </c>
      <c r="I29" s="58" t="s">
        <v>3186</v>
      </c>
      <c r="J29" s="58" t="s">
        <v>3045</v>
      </c>
      <c r="K29" s="58">
        <v>26</v>
      </c>
      <c r="L29" s="58" t="s">
        <v>3186</v>
      </c>
      <c r="M29" s="58" t="s">
        <v>3045</v>
      </c>
      <c r="N29" s="203">
        <v>26</v>
      </c>
      <c r="P29" s="1">
        <v>1</v>
      </c>
      <c r="Q29" s="1">
        <f t="shared" si="0"/>
        <v>34</v>
      </c>
      <c r="R29" s="1">
        <f t="shared" si="1"/>
        <v>34</v>
      </c>
      <c r="S29" s="1" t="s">
        <v>5229</v>
      </c>
      <c r="T29" t="s">
        <v>5229</v>
      </c>
      <c r="W29" s="1" t="s">
        <v>5313</v>
      </c>
      <c r="X29" s="1"/>
      <c r="Y29" s="1" t="str">
        <f t="shared" si="2"/>
        <v xml:space="preserve">1 - </v>
      </c>
      <c r="Z29" s="1" t="s">
        <v>5314</v>
      </c>
      <c r="AL29" s="58">
        <v>2</v>
      </c>
      <c r="AM29" s="1">
        <f t="shared" si="3"/>
        <v>48</v>
      </c>
      <c r="AN29" s="1" t="str">
        <f t="shared" si="4"/>
        <v>47 - 48</v>
      </c>
      <c r="AO29" s="58" t="s">
        <v>13387</v>
      </c>
      <c r="AP29" s="58" t="s">
        <v>13276</v>
      </c>
      <c r="BC29" s="1" t="s">
        <v>2982</v>
      </c>
      <c r="BD29" s="1"/>
      <c r="BE29" s="1"/>
      <c r="BF29" s="1"/>
      <c r="BH29" s="1">
        <f t="shared" si="5"/>
        <v>0</v>
      </c>
      <c r="BN29" s="22">
        <v>24</v>
      </c>
      <c r="BO29" s="1" t="s">
        <v>2772</v>
      </c>
      <c r="BQ29" s="1" t="s">
        <v>3627</v>
      </c>
      <c r="BR29" s="1"/>
      <c r="BS29" s="1" t="str">
        <f t="shared" si="6"/>
        <v xml:space="preserve">1 - </v>
      </c>
      <c r="BT29" s="1" t="s">
        <v>3628</v>
      </c>
      <c r="BV29" s="89">
        <v>2</v>
      </c>
      <c r="BW29" s="89">
        <f t="shared" si="7"/>
        <v>50</v>
      </c>
      <c r="BX29" s="1" t="str">
        <f t="shared" si="8"/>
        <v>49 - 50</v>
      </c>
      <c r="BY29" s="89" t="s">
        <v>13426</v>
      </c>
      <c r="CB29" s="59"/>
      <c r="CC29" s="59"/>
      <c r="CD29" s="59"/>
      <c r="CE29" s="59"/>
      <c r="CF29" s="59"/>
      <c r="CG29" s="59"/>
      <c r="CH29" s="59"/>
      <c r="CI29" s="59"/>
      <c r="CJ29" s="59"/>
      <c r="CK29" s="59"/>
      <c r="CL29" s="59"/>
      <c r="CM29" s="59"/>
      <c r="CN29" s="59"/>
      <c r="CO29" s="59"/>
      <c r="CP29" s="59"/>
      <c r="EL29" s="69" t="s">
        <v>2522</v>
      </c>
      <c r="EM29" s="69" t="s">
        <v>2523</v>
      </c>
      <c r="ER29">
        <v>7</v>
      </c>
      <c r="ES29" t="s">
        <v>12847</v>
      </c>
      <c r="EX29" s="431" t="s">
        <v>17182</v>
      </c>
    </row>
    <row r="30" spans="1:154" ht="18.75">
      <c r="A30" s="929"/>
      <c r="B30" s="929"/>
      <c r="C30" s="929"/>
      <c r="F30" s="202">
        <v>27</v>
      </c>
      <c r="G30" s="58" t="s">
        <v>3046</v>
      </c>
      <c r="H30" s="58" t="s">
        <v>3046</v>
      </c>
      <c r="I30" s="58" t="s">
        <v>3229</v>
      </c>
      <c r="J30" s="58" t="s">
        <v>3163</v>
      </c>
      <c r="K30" s="58">
        <v>27</v>
      </c>
      <c r="L30" s="58" t="s">
        <v>3046</v>
      </c>
      <c r="M30" s="58" t="s">
        <v>3046</v>
      </c>
      <c r="N30" s="203">
        <v>27</v>
      </c>
      <c r="P30" s="1">
        <v>1</v>
      </c>
      <c r="Q30" s="1">
        <f t="shared" si="0"/>
        <v>35</v>
      </c>
      <c r="R30" s="1">
        <f t="shared" si="1"/>
        <v>35</v>
      </c>
      <c r="S30" s="1" t="s">
        <v>5230</v>
      </c>
      <c r="T30" t="s">
        <v>5230</v>
      </c>
      <c r="W30" s="1" t="s">
        <v>5315</v>
      </c>
      <c r="X30" s="1"/>
      <c r="Y30" s="1" t="str">
        <f t="shared" si="2"/>
        <v xml:space="preserve">1 - </v>
      </c>
      <c r="Z30" s="1" t="s">
        <v>5316</v>
      </c>
      <c r="AL30" s="58">
        <v>2</v>
      </c>
      <c r="AM30" s="1">
        <f t="shared" si="3"/>
        <v>50</v>
      </c>
      <c r="AN30" s="1" t="str">
        <f t="shared" si="4"/>
        <v>49 - 50</v>
      </c>
      <c r="AO30" s="58" t="s">
        <v>12309</v>
      </c>
      <c r="AP30" s="58" t="s">
        <v>13277</v>
      </c>
      <c r="BC30" s="1" t="s">
        <v>2983</v>
      </c>
      <c r="BD30" s="1"/>
      <c r="BE30" s="1"/>
      <c r="BF30" s="1"/>
      <c r="BH30" s="1">
        <f t="shared" si="5"/>
        <v>0</v>
      </c>
      <c r="BN30" s="22">
        <v>25</v>
      </c>
      <c r="BO30" s="1" t="s">
        <v>2773</v>
      </c>
      <c r="BQ30" s="1" t="s">
        <v>3629</v>
      </c>
      <c r="BR30" s="1"/>
      <c r="BS30" s="1" t="str">
        <f t="shared" si="6"/>
        <v xml:space="preserve">1 - </v>
      </c>
      <c r="BT30" s="1" t="s">
        <v>3630</v>
      </c>
      <c r="BV30" s="89">
        <v>3</v>
      </c>
      <c r="BW30" s="89">
        <f t="shared" si="7"/>
        <v>53</v>
      </c>
      <c r="BX30" s="1" t="str">
        <f t="shared" si="8"/>
        <v>51 - 53</v>
      </c>
      <c r="BY30" s="89" t="s">
        <v>13427</v>
      </c>
      <c r="CB30" s="59"/>
      <c r="CC30" s="59"/>
      <c r="CD30" s="59"/>
      <c r="CE30" s="59"/>
      <c r="CF30" s="59"/>
      <c r="CG30" s="59"/>
      <c r="CH30" s="59"/>
      <c r="CI30" s="59"/>
      <c r="CJ30" s="59"/>
      <c r="CK30" s="59"/>
      <c r="CL30" s="59"/>
      <c r="CM30" s="59"/>
      <c r="CN30" s="59"/>
      <c r="CO30" s="59"/>
      <c r="CP30" s="59"/>
      <c r="EL30" s="69" t="s">
        <v>2524</v>
      </c>
      <c r="EM30" s="69" t="s">
        <v>2525</v>
      </c>
      <c r="ER30">
        <v>8</v>
      </c>
      <c r="ES30" t="s">
        <v>15871</v>
      </c>
      <c r="EX30" s="430" t="s">
        <v>17183</v>
      </c>
    </row>
    <row r="31" spans="1:154" ht="18.75">
      <c r="A31" s="929"/>
      <c r="B31" s="929"/>
      <c r="C31" s="929"/>
      <c r="F31" s="202">
        <v>28</v>
      </c>
      <c r="G31" s="58" t="s">
        <v>3047</v>
      </c>
      <c r="H31" s="58" t="s">
        <v>3047</v>
      </c>
      <c r="I31" s="58" t="s">
        <v>3230</v>
      </c>
      <c r="J31" s="58" t="s">
        <v>3047</v>
      </c>
      <c r="K31" s="58">
        <v>28</v>
      </c>
      <c r="L31" s="58" t="s">
        <v>3047</v>
      </c>
      <c r="M31" s="58" t="s">
        <v>3047</v>
      </c>
      <c r="N31" s="203">
        <v>28</v>
      </c>
      <c r="P31" s="1">
        <v>5</v>
      </c>
      <c r="Q31" s="1">
        <f t="shared" si="0"/>
        <v>40</v>
      </c>
      <c r="R31" s="1" t="str">
        <f t="shared" si="1"/>
        <v>36 - 40</v>
      </c>
      <c r="S31" s="1" t="s">
        <v>5231</v>
      </c>
      <c r="T31" t="s">
        <v>5231</v>
      </c>
      <c r="W31" s="1" t="s">
        <v>5245</v>
      </c>
      <c r="X31" s="1"/>
      <c r="Y31" s="1" t="str">
        <f t="shared" si="2"/>
        <v xml:space="preserve">1 - </v>
      </c>
      <c r="Z31" s="1" t="s">
        <v>5317</v>
      </c>
      <c r="AL31" s="58">
        <v>2</v>
      </c>
      <c r="AM31" s="1">
        <f t="shared" si="3"/>
        <v>52</v>
      </c>
      <c r="AN31" s="1" t="str">
        <f t="shared" si="4"/>
        <v>51 - 52</v>
      </c>
      <c r="AO31" s="58" t="s">
        <v>13388</v>
      </c>
      <c r="AP31" s="58" t="s">
        <v>13278</v>
      </c>
      <c r="BC31" s="1" t="s">
        <v>2984</v>
      </c>
      <c r="BD31" s="1"/>
      <c r="BE31" s="1"/>
      <c r="BF31" s="1"/>
      <c r="BH31" s="1">
        <f t="shared" si="5"/>
        <v>0</v>
      </c>
      <c r="BN31" s="22">
        <v>26</v>
      </c>
      <c r="BO31" s="1" t="s">
        <v>2774</v>
      </c>
      <c r="BQ31" s="1" t="s">
        <v>3631</v>
      </c>
      <c r="BR31" s="1"/>
      <c r="BS31" s="1" t="str">
        <f t="shared" si="6"/>
        <v xml:space="preserve">1 - </v>
      </c>
      <c r="BT31" s="1" t="s">
        <v>3632</v>
      </c>
      <c r="BV31" s="89">
        <v>3</v>
      </c>
      <c r="BW31" s="89">
        <f t="shared" si="7"/>
        <v>56</v>
      </c>
      <c r="BX31" s="1" t="str">
        <f t="shared" si="8"/>
        <v>54 - 56</v>
      </c>
      <c r="BY31" s="89" t="s">
        <v>13346</v>
      </c>
      <c r="CB31" s="59"/>
      <c r="CC31" s="59"/>
      <c r="CD31" s="59"/>
      <c r="CE31" s="59"/>
      <c r="CF31" s="59"/>
      <c r="CG31" s="59"/>
      <c r="CH31" s="59"/>
      <c r="CI31" s="59"/>
      <c r="CJ31" s="59"/>
      <c r="CK31" s="59"/>
      <c r="CL31" s="59"/>
      <c r="CM31" s="59"/>
      <c r="CN31" s="59"/>
      <c r="CO31" s="59"/>
      <c r="CP31" s="59"/>
      <c r="EL31" s="69" t="s">
        <v>2526</v>
      </c>
      <c r="EM31" s="69" t="s">
        <v>2527</v>
      </c>
      <c r="ER31">
        <v>9</v>
      </c>
      <c r="ES31" t="s">
        <v>15872</v>
      </c>
      <c r="EW31" t="s">
        <v>17169</v>
      </c>
      <c r="EX31" s="430" t="s">
        <v>17184</v>
      </c>
    </row>
    <row r="32" spans="1:154" ht="18.75">
      <c r="A32" s="929"/>
      <c r="B32" s="929"/>
      <c r="C32" s="929"/>
      <c r="F32" s="202">
        <v>29</v>
      </c>
      <c r="G32" s="58" t="s">
        <v>3048</v>
      </c>
      <c r="H32" s="58" t="s">
        <v>3048</v>
      </c>
      <c r="I32" s="58" t="s">
        <v>3231</v>
      </c>
      <c r="J32" s="58" t="s">
        <v>3322</v>
      </c>
      <c r="K32" s="58">
        <v>29</v>
      </c>
      <c r="L32" s="58" t="s">
        <v>3383</v>
      </c>
      <c r="M32" s="58" t="s">
        <v>3443</v>
      </c>
      <c r="N32" s="203">
        <v>29</v>
      </c>
      <c r="P32" s="1">
        <v>1</v>
      </c>
      <c r="Q32" s="1">
        <f t="shared" si="0"/>
        <v>41</v>
      </c>
      <c r="R32" s="1">
        <f t="shared" si="1"/>
        <v>41</v>
      </c>
      <c r="S32" s="1" t="s">
        <v>5232</v>
      </c>
      <c r="T32" t="s">
        <v>5232</v>
      </c>
      <c r="W32" s="1" t="s">
        <v>5247</v>
      </c>
      <c r="X32" s="1"/>
      <c r="Y32" s="1" t="str">
        <f t="shared" si="2"/>
        <v xml:space="preserve">1 - </v>
      </c>
      <c r="Z32" s="1" t="s">
        <v>5318</v>
      </c>
      <c r="AL32" s="58">
        <v>2</v>
      </c>
      <c r="AM32" s="1">
        <f t="shared" si="3"/>
        <v>54</v>
      </c>
      <c r="AN32" s="1" t="str">
        <f t="shared" si="4"/>
        <v>53 - 54</v>
      </c>
      <c r="AO32" s="58" t="s">
        <v>13280</v>
      </c>
      <c r="AP32" s="58" t="s">
        <v>13279</v>
      </c>
      <c r="BC32" s="1" t="s">
        <v>2985</v>
      </c>
      <c r="BD32" s="1"/>
      <c r="BE32" s="1"/>
      <c r="BF32" s="1"/>
      <c r="BH32" s="1">
        <f t="shared" si="5"/>
        <v>0</v>
      </c>
      <c r="BN32" s="22">
        <v>27</v>
      </c>
      <c r="BO32" s="1" t="s">
        <v>2775</v>
      </c>
      <c r="BQ32" s="1" t="s">
        <v>3633</v>
      </c>
      <c r="BR32" s="1"/>
      <c r="BS32" s="1" t="str">
        <f t="shared" si="6"/>
        <v xml:space="preserve">1 - </v>
      </c>
      <c r="BT32" s="1" t="s">
        <v>3634</v>
      </c>
      <c r="BV32" s="89">
        <v>2</v>
      </c>
      <c r="BW32" s="89">
        <f t="shared" si="7"/>
        <v>58</v>
      </c>
      <c r="BX32" s="1" t="str">
        <f t="shared" si="8"/>
        <v>57 - 58</v>
      </c>
      <c r="BY32" s="89" t="s">
        <v>13428</v>
      </c>
      <c r="CB32" s="59"/>
      <c r="CC32" s="59"/>
      <c r="CD32" s="59"/>
      <c r="CE32" s="59"/>
      <c r="CF32" s="59"/>
      <c r="CG32" s="59"/>
      <c r="CH32" s="59"/>
      <c r="CI32" s="59"/>
      <c r="CJ32" s="59"/>
      <c r="CK32" s="59"/>
      <c r="CL32" s="59"/>
      <c r="CM32" s="59"/>
      <c r="CN32" s="59"/>
      <c r="CO32" s="59"/>
      <c r="CP32" s="59"/>
      <c r="EL32" s="69" t="s">
        <v>2528</v>
      </c>
      <c r="EM32" s="69" t="s">
        <v>2489</v>
      </c>
      <c r="ER32">
        <v>10</v>
      </c>
      <c r="ES32" t="s">
        <v>15873</v>
      </c>
      <c r="EW32" t="s">
        <v>3625</v>
      </c>
      <c r="EX32" s="430" t="s">
        <v>17185</v>
      </c>
    </row>
    <row r="33" spans="6:154" ht="17.25" customHeight="1">
      <c r="F33" s="202">
        <v>30</v>
      </c>
      <c r="G33" s="58" t="s">
        <v>3049</v>
      </c>
      <c r="H33" s="58" t="s">
        <v>3142</v>
      </c>
      <c r="I33" s="58" t="s">
        <v>3232</v>
      </c>
      <c r="J33" s="58" t="s">
        <v>3323</v>
      </c>
      <c r="K33" s="58">
        <v>30</v>
      </c>
      <c r="L33" s="58" t="s">
        <v>3142</v>
      </c>
      <c r="M33" s="58" t="s">
        <v>4089</v>
      </c>
      <c r="N33" s="203">
        <v>30</v>
      </c>
      <c r="P33" s="1">
        <v>2</v>
      </c>
      <c r="Q33" s="1">
        <f t="shared" si="0"/>
        <v>43</v>
      </c>
      <c r="R33" s="1" t="str">
        <f t="shared" si="1"/>
        <v>42 - 43</v>
      </c>
      <c r="S33" s="1" t="s">
        <v>5233</v>
      </c>
      <c r="T33" t="s">
        <v>5233</v>
      </c>
      <c r="W33" s="1" t="s">
        <v>5249</v>
      </c>
      <c r="X33" s="1"/>
      <c r="Y33" s="1" t="str">
        <f t="shared" si="2"/>
        <v xml:space="preserve">1 - </v>
      </c>
      <c r="Z33" s="1" t="s">
        <v>5319</v>
      </c>
      <c r="AL33" s="58">
        <v>2</v>
      </c>
      <c r="AM33" s="1">
        <f t="shared" si="3"/>
        <v>56</v>
      </c>
      <c r="AN33" s="1" t="str">
        <f t="shared" si="4"/>
        <v>55 - 56</v>
      </c>
      <c r="AO33" s="58" t="s">
        <v>13389</v>
      </c>
      <c r="AP33" s="58" t="s">
        <v>13281</v>
      </c>
      <c r="BC33" s="1" t="s">
        <v>2986</v>
      </c>
      <c r="BD33" s="1"/>
      <c r="BE33" s="1"/>
      <c r="BF33" s="1"/>
      <c r="BH33" s="1">
        <f t="shared" si="5"/>
        <v>0</v>
      </c>
      <c r="BN33" s="22">
        <v>28</v>
      </c>
      <c r="BO33" s="1" t="s">
        <v>2776</v>
      </c>
      <c r="BQ33" s="1" t="s">
        <v>3635</v>
      </c>
      <c r="BR33" s="1"/>
      <c r="BS33" s="1" t="str">
        <f t="shared" si="6"/>
        <v xml:space="preserve">1 - </v>
      </c>
      <c r="BT33" s="1" t="s">
        <v>3636</v>
      </c>
      <c r="BV33" s="89">
        <v>2</v>
      </c>
      <c r="BW33" s="89">
        <f t="shared" si="7"/>
        <v>60</v>
      </c>
      <c r="BX33" s="1" t="str">
        <f t="shared" si="8"/>
        <v>59 - 60</v>
      </c>
      <c r="BY33" s="89" t="s">
        <v>13429</v>
      </c>
      <c r="CB33" s="59"/>
      <c r="CC33" s="59"/>
      <c r="CD33" s="59"/>
      <c r="CE33" s="59"/>
      <c r="CF33" s="59"/>
      <c r="CG33" s="59"/>
      <c r="CH33" s="59"/>
      <c r="CI33" s="59"/>
      <c r="CJ33" s="59"/>
      <c r="CK33" s="59"/>
      <c r="CL33" s="59"/>
      <c r="CM33" s="59"/>
      <c r="CN33" s="59"/>
      <c r="CO33" s="59"/>
      <c r="CP33" s="59"/>
      <c r="EL33" s="69" t="s">
        <v>2529</v>
      </c>
      <c r="EM33" s="69" t="s">
        <v>2530</v>
      </c>
      <c r="ER33">
        <v>11</v>
      </c>
      <c r="ES33" t="s">
        <v>15873</v>
      </c>
      <c r="EX33" s="432" t="s">
        <v>17186</v>
      </c>
    </row>
    <row r="34" spans="6:154" ht="18">
      <c r="F34" s="202">
        <v>31</v>
      </c>
      <c r="G34" s="58" t="s">
        <v>3050</v>
      </c>
      <c r="H34" s="58" t="s">
        <v>3143</v>
      </c>
      <c r="I34" s="58" t="s">
        <v>3233</v>
      </c>
      <c r="J34" s="58" t="s">
        <v>3324</v>
      </c>
      <c r="K34" s="58">
        <v>31</v>
      </c>
      <c r="L34" s="58" t="s">
        <v>3384</v>
      </c>
      <c r="M34" s="58" t="s">
        <v>3444</v>
      </c>
      <c r="N34" s="203">
        <v>31</v>
      </c>
      <c r="P34" s="1">
        <v>2</v>
      </c>
      <c r="Q34" s="1">
        <f t="shared" si="0"/>
        <v>45</v>
      </c>
      <c r="R34" s="1" t="str">
        <f t="shared" si="1"/>
        <v>44 - 45</v>
      </c>
      <c r="S34" s="1" t="s">
        <v>5234</v>
      </c>
      <c r="T34" t="s">
        <v>5234</v>
      </c>
      <c r="W34" s="1" t="s">
        <v>5320</v>
      </c>
      <c r="X34" s="1"/>
      <c r="Y34" s="1" t="str">
        <f t="shared" si="2"/>
        <v xml:space="preserve">1 - </v>
      </c>
      <c r="Z34" s="1" t="s">
        <v>5321</v>
      </c>
      <c r="AL34" s="58">
        <v>2</v>
      </c>
      <c r="AM34" s="1">
        <f t="shared" si="3"/>
        <v>58</v>
      </c>
      <c r="AN34" s="1" t="str">
        <f t="shared" si="4"/>
        <v>57 - 58</v>
      </c>
      <c r="AO34" s="58" t="s">
        <v>13390</v>
      </c>
      <c r="AP34" s="58" t="s">
        <v>13282</v>
      </c>
      <c r="BC34" s="1" t="s">
        <v>2987</v>
      </c>
      <c r="BD34" s="1"/>
      <c r="BE34" s="1"/>
      <c r="BF34" s="1"/>
      <c r="BH34" s="1">
        <f t="shared" si="5"/>
        <v>0</v>
      </c>
      <c r="BN34" s="22">
        <v>29</v>
      </c>
      <c r="BO34" s="1" t="s">
        <v>2788</v>
      </c>
      <c r="BQ34" s="1" t="s">
        <v>3637</v>
      </c>
      <c r="BR34" s="1"/>
      <c r="BS34" s="1" t="str">
        <f t="shared" si="6"/>
        <v xml:space="preserve">1 - </v>
      </c>
      <c r="BT34" s="1"/>
      <c r="BV34" s="89">
        <v>2</v>
      </c>
      <c r="BW34" s="89">
        <f t="shared" si="7"/>
        <v>62</v>
      </c>
      <c r="BX34" s="1" t="str">
        <f t="shared" si="8"/>
        <v>61 - 62</v>
      </c>
      <c r="BY34" s="89" t="s">
        <v>4468</v>
      </c>
      <c r="CB34" s="59"/>
      <c r="CC34" s="59"/>
      <c r="CD34" s="59"/>
      <c r="CE34" s="59"/>
      <c r="CF34" s="59"/>
      <c r="CG34" s="59"/>
      <c r="CH34" s="59"/>
      <c r="CI34" s="59"/>
      <c r="CJ34" s="59"/>
      <c r="CK34" s="59"/>
      <c r="CL34" s="59"/>
      <c r="CM34" s="59"/>
      <c r="CN34" s="59"/>
      <c r="CO34" s="59"/>
      <c r="CP34" s="59"/>
      <c r="EL34" s="69" t="s">
        <v>2531</v>
      </c>
      <c r="EM34" s="69" t="s">
        <v>2532</v>
      </c>
      <c r="ER34">
        <v>12</v>
      </c>
      <c r="ES34" t="s">
        <v>15874</v>
      </c>
      <c r="EW34" t="s">
        <v>17170</v>
      </c>
      <c r="EX34" s="430" t="s">
        <v>17187</v>
      </c>
    </row>
    <row r="35" spans="6:154" ht="18">
      <c r="F35" s="202">
        <v>32</v>
      </c>
      <c r="G35" s="58" t="s">
        <v>3051</v>
      </c>
      <c r="H35" s="58" t="s">
        <v>3051</v>
      </c>
      <c r="I35" s="58" t="s">
        <v>3151</v>
      </c>
      <c r="J35" s="58" t="s">
        <v>3325</v>
      </c>
      <c r="K35" s="58">
        <v>32</v>
      </c>
      <c r="L35" s="58" t="s">
        <v>3051</v>
      </c>
      <c r="M35" s="58" t="s">
        <v>3051</v>
      </c>
      <c r="N35" s="203">
        <v>32</v>
      </c>
      <c r="P35" s="1">
        <v>2</v>
      </c>
      <c r="Q35" s="1">
        <f t="shared" si="0"/>
        <v>47</v>
      </c>
      <c r="R35" s="1" t="str">
        <f t="shared" si="1"/>
        <v>46 - 47</v>
      </c>
      <c r="S35" s="1" t="s">
        <v>5235</v>
      </c>
      <c r="T35" t="s">
        <v>5235</v>
      </c>
      <c r="W35" s="1" t="s">
        <v>5322</v>
      </c>
      <c r="X35" s="1"/>
      <c r="Y35" s="1" t="str">
        <f t="shared" si="2"/>
        <v xml:space="preserve">1 - </v>
      </c>
      <c r="Z35" s="1" t="s">
        <v>5323</v>
      </c>
      <c r="AL35" s="58">
        <v>2</v>
      </c>
      <c r="AM35" s="1">
        <f t="shared" si="3"/>
        <v>60</v>
      </c>
      <c r="AN35" s="1" t="str">
        <f t="shared" si="4"/>
        <v>59 - 60</v>
      </c>
      <c r="AO35" s="58" t="s">
        <v>13391</v>
      </c>
      <c r="AP35" s="58" t="s">
        <v>13283</v>
      </c>
      <c r="BC35" s="1" t="s">
        <v>2988</v>
      </c>
      <c r="BD35" s="1"/>
      <c r="BE35" s="1"/>
      <c r="BF35" s="1"/>
      <c r="BH35" s="1">
        <f t="shared" si="5"/>
        <v>0</v>
      </c>
      <c r="BN35" s="22">
        <v>30</v>
      </c>
      <c r="BO35" s="1" t="s">
        <v>2777</v>
      </c>
      <c r="BQ35" s="1" t="s">
        <v>3638</v>
      </c>
      <c r="BR35" s="1"/>
      <c r="BS35" s="1" t="str">
        <f t="shared" si="6"/>
        <v xml:space="preserve">1 - </v>
      </c>
      <c r="BT35" s="1" t="s">
        <v>3639</v>
      </c>
      <c r="BV35" s="89">
        <v>2</v>
      </c>
      <c r="BW35" s="89">
        <f t="shared" si="7"/>
        <v>64</v>
      </c>
      <c r="BX35" s="1" t="str">
        <f t="shared" si="8"/>
        <v>63 - 64</v>
      </c>
      <c r="BY35" s="89" t="s">
        <v>11398</v>
      </c>
      <c r="CB35" s="59"/>
      <c r="CC35" s="59"/>
      <c r="CD35" s="59"/>
      <c r="CE35" s="59"/>
      <c r="CF35" s="59"/>
      <c r="CG35" s="59"/>
      <c r="CH35" s="59"/>
      <c r="CI35" s="59"/>
      <c r="CJ35" s="59"/>
      <c r="CK35" s="59"/>
      <c r="CL35" s="59"/>
      <c r="CM35" s="59"/>
      <c r="CN35" s="59"/>
      <c r="EL35" s="69" t="s">
        <v>2533</v>
      </c>
      <c r="EM35" s="69" t="s">
        <v>2534</v>
      </c>
      <c r="ER35">
        <v>13</v>
      </c>
      <c r="ES35" t="s">
        <v>15875</v>
      </c>
      <c r="EW35" t="s">
        <v>5324</v>
      </c>
      <c r="EX35" s="430" t="s">
        <v>17188</v>
      </c>
    </row>
    <row r="36" spans="6:154" ht="18">
      <c r="F36" s="202">
        <v>33</v>
      </c>
      <c r="G36" s="58" t="s">
        <v>3052</v>
      </c>
      <c r="H36" s="58" t="s">
        <v>3144</v>
      </c>
      <c r="I36" s="58" t="s">
        <v>3234</v>
      </c>
      <c r="J36" s="58" t="s">
        <v>3326</v>
      </c>
      <c r="K36" s="58">
        <v>33</v>
      </c>
      <c r="L36" s="58" t="s">
        <v>3144</v>
      </c>
      <c r="M36" s="58" t="s">
        <v>3445</v>
      </c>
      <c r="N36" s="203">
        <v>33</v>
      </c>
      <c r="P36" s="1">
        <v>1</v>
      </c>
      <c r="Q36" s="1">
        <f t="shared" si="0"/>
        <v>48</v>
      </c>
      <c r="R36" s="1">
        <f t="shared" si="1"/>
        <v>48</v>
      </c>
      <c r="S36" s="1" t="s">
        <v>5236</v>
      </c>
      <c r="T36" t="s">
        <v>5236</v>
      </c>
      <c r="W36" s="1" t="s">
        <v>5324</v>
      </c>
      <c r="X36" s="1"/>
      <c r="Y36" s="1" t="str">
        <f t="shared" si="2"/>
        <v xml:space="preserve">1 - </v>
      </c>
      <c r="Z36" s="1" t="s">
        <v>5325</v>
      </c>
      <c r="AL36" s="58">
        <v>2</v>
      </c>
      <c r="AM36" s="1">
        <f t="shared" si="3"/>
        <v>62</v>
      </c>
      <c r="AN36" s="1" t="str">
        <f t="shared" si="4"/>
        <v>61 - 62</v>
      </c>
      <c r="AO36" s="58" t="s">
        <v>12762</v>
      </c>
      <c r="AP36" s="58" t="s">
        <v>13284</v>
      </c>
      <c r="BC36" s="1" t="s">
        <v>2989</v>
      </c>
      <c r="BD36" s="1"/>
      <c r="BE36" s="1"/>
      <c r="BF36" s="1"/>
      <c r="BH36" s="1">
        <f t="shared" si="5"/>
        <v>0</v>
      </c>
      <c r="BN36" s="22">
        <v>31</v>
      </c>
      <c r="BO36" s="1" t="s">
        <v>2778</v>
      </c>
      <c r="BQ36" s="1" t="s">
        <v>3640</v>
      </c>
      <c r="BR36" s="1"/>
      <c r="BS36" s="1" t="str">
        <f t="shared" si="6"/>
        <v xml:space="preserve">1 - </v>
      </c>
      <c r="BT36" s="1"/>
      <c r="BV36" s="89">
        <v>2</v>
      </c>
      <c r="BW36" s="89">
        <f t="shared" si="7"/>
        <v>66</v>
      </c>
      <c r="BX36" s="1" t="str">
        <f t="shared" si="8"/>
        <v>65 - 66</v>
      </c>
      <c r="BY36" s="89" t="s">
        <v>13347</v>
      </c>
      <c r="CB36" s="59"/>
      <c r="CC36" s="59"/>
      <c r="CD36" s="59"/>
      <c r="CE36" s="59"/>
      <c r="CF36" s="59"/>
      <c r="CG36" s="59"/>
      <c r="CH36" s="59"/>
      <c r="CI36" s="59"/>
      <c r="CJ36" s="59"/>
      <c r="CK36" s="59"/>
      <c r="CL36" s="59"/>
      <c r="CM36" s="59"/>
      <c r="CN36" s="59"/>
      <c r="EL36" s="69" t="s">
        <v>2535</v>
      </c>
      <c r="EM36" s="69" t="s">
        <v>2536</v>
      </c>
      <c r="ER36">
        <v>14</v>
      </c>
      <c r="ES36" t="s">
        <v>15876</v>
      </c>
      <c r="EW36" t="s">
        <v>17171</v>
      </c>
      <c r="EX36" s="430" t="s">
        <v>17189</v>
      </c>
    </row>
    <row r="37" spans="6:154" ht="18">
      <c r="F37" s="202">
        <v>34</v>
      </c>
      <c r="G37" s="58" t="s">
        <v>3053</v>
      </c>
      <c r="H37" s="58" t="s">
        <v>3145</v>
      </c>
      <c r="I37" s="58" t="s">
        <v>3235</v>
      </c>
      <c r="J37" s="58" t="s">
        <v>3327</v>
      </c>
      <c r="K37" s="58">
        <v>34</v>
      </c>
      <c r="L37" s="58" t="s">
        <v>3145</v>
      </c>
      <c r="M37" s="58" t="s">
        <v>3145</v>
      </c>
      <c r="N37" s="203">
        <v>34</v>
      </c>
      <c r="P37" s="1">
        <v>1</v>
      </c>
      <c r="Q37" s="1">
        <f t="shared" si="0"/>
        <v>49</v>
      </c>
      <c r="R37" s="1">
        <f t="shared" si="1"/>
        <v>49</v>
      </c>
      <c r="S37" s="1" t="s">
        <v>5237</v>
      </c>
      <c r="T37" t="s">
        <v>5237</v>
      </c>
      <c r="W37" s="1">
        <v>81</v>
      </c>
      <c r="X37" s="1"/>
      <c r="Y37" s="1" t="str">
        <f t="shared" si="2"/>
        <v xml:space="preserve">1 - </v>
      </c>
      <c r="Z37" s="1" t="s">
        <v>5326</v>
      </c>
      <c r="AL37" s="58">
        <v>2</v>
      </c>
      <c r="AM37" s="1">
        <f t="shared" si="3"/>
        <v>64</v>
      </c>
      <c r="AN37" s="1" t="str">
        <f t="shared" si="4"/>
        <v>63 - 64</v>
      </c>
      <c r="AO37" s="58" t="s">
        <v>12310</v>
      </c>
      <c r="AP37" s="58" t="s">
        <v>13285</v>
      </c>
      <c r="BC37" s="1" t="s">
        <v>2990</v>
      </c>
      <c r="BD37" s="1"/>
      <c r="BE37" s="1"/>
      <c r="BF37" s="1"/>
      <c r="BH37" s="1">
        <f t="shared" si="5"/>
        <v>0</v>
      </c>
      <c r="BN37" s="22">
        <v>32</v>
      </c>
      <c r="BO37" s="1" t="s">
        <v>2779</v>
      </c>
      <c r="BQ37" s="1" t="s">
        <v>3641</v>
      </c>
      <c r="BR37" s="1"/>
      <c r="BS37" s="1" t="str">
        <f t="shared" si="6"/>
        <v xml:space="preserve">1 - </v>
      </c>
      <c r="BT37" s="1"/>
      <c r="BV37" s="89">
        <v>2</v>
      </c>
      <c r="BW37" s="89">
        <f t="shared" si="7"/>
        <v>68</v>
      </c>
      <c r="BX37" s="1" t="str">
        <f t="shared" si="8"/>
        <v>67 - 68</v>
      </c>
      <c r="BY37" s="89" t="s">
        <v>4562</v>
      </c>
      <c r="CB37" s="59"/>
      <c r="CC37" s="59"/>
      <c r="CD37" s="59"/>
      <c r="CE37" s="59"/>
      <c r="CF37" s="59"/>
      <c r="CG37" s="59"/>
      <c r="CH37" s="59"/>
      <c r="CI37" s="59"/>
      <c r="CJ37" s="59"/>
      <c r="CK37" s="59"/>
      <c r="CL37" s="59"/>
      <c r="CM37" s="59"/>
      <c r="CN37" s="59"/>
      <c r="EL37" s="69" t="s">
        <v>2537</v>
      </c>
      <c r="EM37" s="69" t="s">
        <v>2538</v>
      </c>
      <c r="ER37">
        <v>15</v>
      </c>
      <c r="ES37" t="s">
        <v>15877</v>
      </c>
      <c r="EW37" t="s">
        <v>17172</v>
      </c>
    </row>
    <row r="38" spans="6:154" ht="18">
      <c r="F38" s="202">
        <v>35</v>
      </c>
      <c r="G38" s="58" t="s">
        <v>3054</v>
      </c>
      <c r="H38" s="58" t="s">
        <v>3146</v>
      </c>
      <c r="I38" s="58" t="s">
        <v>3236</v>
      </c>
      <c r="J38" s="58" t="s">
        <v>3328</v>
      </c>
      <c r="K38" s="58"/>
      <c r="L38" s="58" t="s">
        <v>3385</v>
      </c>
      <c r="M38" s="58" t="s">
        <v>3446</v>
      </c>
      <c r="N38" s="203">
        <v>35</v>
      </c>
      <c r="P38" s="1">
        <v>1</v>
      </c>
      <c r="Q38" s="1">
        <f t="shared" si="0"/>
        <v>50</v>
      </c>
      <c r="R38" s="1">
        <f t="shared" si="1"/>
        <v>50</v>
      </c>
      <c r="S38" s="1" t="s">
        <v>5238</v>
      </c>
      <c r="T38" t="s">
        <v>5238</v>
      </c>
      <c r="W38" s="1">
        <v>82</v>
      </c>
      <c r="X38" s="1"/>
      <c r="Y38" s="1" t="str">
        <f t="shared" si="2"/>
        <v xml:space="preserve">1 - </v>
      </c>
      <c r="Z38" s="1" t="s">
        <v>5327</v>
      </c>
      <c r="AL38" s="58">
        <v>2</v>
      </c>
      <c r="AM38" s="1">
        <f t="shared" si="3"/>
        <v>66</v>
      </c>
      <c r="AN38" s="1" t="str">
        <f t="shared" si="4"/>
        <v>65 - 66</v>
      </c>
      <c r="AO38" s="58" t="s">
        <v>13392</v>
      </c>
      <c r="AP38" s="58" t="s">
        <v>13286</v>
      </c>
      <c r="BC38" s="1" t="s">
        <v>2991</v>
      </c>
      <c r="BD38" s="1"/>
      <c r="BE38" s="1"/>
      <c r="BF38" s="1"/>
      <c r="BH38" s="1">
        <f t="shared" si="5"/>
        <v>0</v>
      </c>
      <c r="BN38" s="22">
        <v>33</v>
      </c>
      <c r="BO38" s="1" t="s">
        <v>2780</v>
      </c>
      <c r="BQ38" s="20">
        <v>43313</v>
      </c>
      <c r="BR38" s="20"/>
      <c r="BS38" s="1" t="str">
        <f t="shared" si="6"/>
        <v xml:space="preserve">1 - </v>
      </c>
      <c r="BT38" s="1" t="s">
        <v>3642</v>
      </c>
      <c r="BV38" s="89">
        <v>2</v>
      </c>
      <c r="BW38" s="89">
        <f t="shared" si="7"/>
        <v>70</v>
      </c>
      <c r="BX38" s="1" t="str">
        <f t="shared" si="8"/>
        <v>69 - 70</v>
      </c>
      <c r="BY38" s="89" t="s">
        <v>13434</v>
      </c>
      <c r="CB38" s="59"/>
      <c r="CC38" s="59"/>
      <c r="CD38" s="59"/>
      <c r="CE38" s="59"/>
      <c r="CF38" s="59"/>
      <c r="CG38" s="59"/>
      <c r="CH38" s="59"/>
      <c r="CI38" s="59"/>
      <c r="CJ38" s="59"/>
      <c r="CK38" s="59"/>
      <c r="CL38" s="59"/>
      <c r="CM38" s="59"/>
      <c r="CN38" s="59"/>
      <c r="EL38" s="69" t="s">
        <v>2539</v>
      </c>
      <c r="EM38" s="69" t="s">
        <v>2540</v>
      </c>
      <c r="ER38">
        <v>16</v>
      </c>
      <c r="ES38" t="s">
        <v>15878</v>
      </c>
      <c r="EW38" t="s">
        <v>17173</v>
      </c>
    </row>
    <row r="39" spans="6:154" ht="18">
      <c r="F39" s="202">
        <v>36</v>
      </c>
      <c r="G39" s="58" t="s">
        <v>3055</v>
      </c>
      <c r="H39" s="58" t="s">
        <v>3055</v>
      </c>
      <c r="I39" s="58" t="s">
        <v>3164</v>
      </c>
      <c r="J39" s="58" t="s">
        <v>3055</v>
      </c>
      <c r="K39" s="58">
        <v>35</v>
      </c>
      <c r="L39" s="58" t="s">
        <v>3055</v>
      </c>
      <c r="M39" s="58" t="s">
        <v>3055</v>
      </c>
      <c r="N39" s="203">
        <v>36</v>
      </c>
      <c r="P39" s="1">
        <v>2</v>
      </c>
      <c r="Q39" s="1">
        <f t="shared" si="0"/>
        <v>52</v>
      </c>
      <c r="R39" s="1" t="str">
        <f t="shared" si="1"/>
        <v>51 - 52</v>
      </c>
      <c r="S39" s="1" t="s">
        <v>5239</v>
      </c>
      <c r="T39" t="s">
        <v>5239</v>
      </c>
      <c r="W39" s="1">
        <v>83</v>
      </c>
      <c r="X39" s="1"/>
      <c r="Y39" s="1" t="str">
        <f t="shared" si="2"/>
        <v xml:space="preserve">1 - </v>
      </c>
      <c r="Z39" s="1" t="s">
        <v>5328</v>
      </c>
      <c r="AL39" s="58">
        <v>2</v>
      </c>
      <c r="AM39" s="1">
        <f t="shared" si="3"/>
        <v>68</v>
      </c>
      <c r="AN39" s="1" t="str">
        <f t="shared" si="4"/>
        <v>67 - 68</v>
      </c>
      <c r="AO39" s="58" t="s">
        <v>13393</v>
      </c>
      <c r="AP39" s="58" t="s">
        <v>13287</v>
      </c>
      <c r="BH39" s="1">
        <f t="shared" si="5"/>
        <v>0</v>
      </c>
      <c r="BN39" s="22">
        <v>34</v>
      </c>
      <c r="BO39" s="1" t="s">
        <v>2781</v>
      </c>
      <c r="BQ39" s="19">
        <v>42583</v>
      </c>
      <c r="BR39" s="19"/>
      <c r="BS39" s="1" t="str">
        <f t="shared" si="6"/>
        <v xml:space="preserve">1 - </v>
      </c>
      <c r="BT39" s="1" t="s">
        <v>3643</v>
      </c>
      <c r="BV39" s="89">
        <v>2</v>
      </c>
      <c r="BW39" s="89">
        <f t="shared" si="7"/>
        <v>72</v>
      </c>
      <c r="BX39" s="1" t="str">
        <f t="shared" si="8"/>
        <v>71 - 72</v>
      </c>
      <c r="BY39" s="89" t="s">
        <v>13430</v>
      </c>
      <c r="CB39" s="59"/>
      <c r="CC39" s="59"/>
      <c r="CD39" s="59"/>
      <c r="CE39" s="59"/>
      <c r="CF39" s="59"/>
      <c r="CG39" s="59"/>
      <c r="CH39" s="59"/>
      <c r="CI39" s="59"/>
      <c r="CJ39" s="59"/>
      <c r="CK39" s="59"/>
      <c r="CL39" s="59"/>
      <c r="CM39" s="59"/>
      <c r="CN39" s="59"/>
      <c r="EL39" s="69" t="s">
        <v>2541</v>
      </c>
      <c r="EM39" s="69" t="s">
        <v>2542</v>
      </c>
      <c r="ER39">
        <v>17</v>
      </c>
      <c r="ES39" t="s">
        <v>15879</v>
      </c>
    </row>
    <row r="40" spans="6:154" ht="18">
      <c r="F40" s="202">
        <v>37</v>
      </c>
      <c r="G40" s="58" t="s">
        <v>3056</v>
      </c>
      <c r="H40" s="58" t="s">
        <v>3056</v>
      </c>
      <c r="I40" s="58" t="s">
        <v>3237</v>
      </c>
      <c r="J40" s="58" t="s">
        <v>3056</v>
      </c>
      <c r="K40" s="58">
        <v>36</v>
      </c>
      <c r="L40" s="58" t="s">
        <v>3056</v>
      </c>
      <c r="M40" s="58" t="s">
        <v>3056</v>
      </c>
      <c r="N40" s="203">
        <v>37</v>
      </c>
      <c r="P40" s="1">
        <v>2</v>
      </c>
      <c r="Q40" s="1">
        <f t="shared" si="0"/>
        <v>54</v>
      </c>
      <c r="R40" s="1" t="str">
        <f t="shared" si="1"/>
        <v>53 - 54</v>
      </c>
      <c r="S40" s="1" t="s">
        <v>5240</v>
      </c>
      <c r="T40" t="s">
        <v>5240</v>
      </c>
      <c r="W40" s="1">
        <v>84</v>
      </c>
      <c r="X40" s="1"/>
      <c r="Y40" s="1" t="str">
        <f t="shared" si="2"/>
        <v xml:space="preserve">1 - </v>
      </c>
      <c r="Z40" s="1" t="s">
        <v>5329</v>
      </c>
      <c r="AL40" s="58">
        <v>2</v>
      </c>
      <c r="AM40" s="1">
        <f t="shared" si="3"/>
        <v>70</v>
      </c>
      <c r="AN40" s="1" t="str">
        <f t="shared" si="4"/>
        <v>69 - 70</v>
      </c>
      <c r="AO40" s="58" t="s">
        <v>13394</v>
      </c>
      <c r="AP40" s="58" t="s">
        <v>13288</v>
      </c>
      <c r="BH40" s="1">
        <f t="shared" si="5"/>
        <v>0</v>
      </c>
      <c r="BN40" s="22">
        <v>35</v>
      </c>
      <c r="BO40" s="1" t="s">
        <v>2782</v>
      </c>
      <c r="BQ40" s="1" t="s">
        <v>3644</v>
      </c>
      <c r="BR40" s="1"/>
      <c r="BS40" s="1" t="str">
        <f t="shared" si="6"/>
        <v xml:space="preserve">1 - </v>
      </c>
      <c r="BT40" s="1" t="s">
        <v>3643</v>
      </c>
      <c r="BV40" s="89">
        <v>2</v>
      </c>
      <c r="BW40" s="89">
        <f t="shared" si="7"/>
        <v>74</v>
      </c>
      <c r="BX40" s="1" t="str">
        <f t="shared" si="8"/>
        <v>73 - 74</v>
      </c>
      <c r="BY40" s="89" t="s">
        <v>4471</v>
      </c>
      <c r="CB40" s="59"/>
      <c r="CC40" s="59"/>
      <c r="CD40" s="59"/>
      <c r="CE40" s="59"/>
      <c r="CF40" s="59"/>
      <c r="CG40" s="59"/>
      <c r="CH40" s="59"/>
      <c r="CI40" s="59"/>
      <c r="CJ40" s="59"/>
      <c r="CK40" s="59"/>
      <c r="CL40" s="59"/>
      <c r="CM40" s="59"/>
      <c r="CN40" s="59"/>
      <c r="EL40" s="69" t="s">
        <v>2543</v>
      </c>
      <c r="EM40" s="69" t="s">
        <v>2544</v>
      </c>
      <c r="ER40">
        <v>18</v>
      </c>
      <c r="ES40" t="s">
        <v>15880</v>
      </c>
    </row>
    <row r="41" spans="6:154" ht="18">
      <c r="F41" s="202">
        <v>38</v>
      </c>
      <c r="G41" s="58" t="s">
        <v>3057</v>
      </c>
      <c r="H41" s="58" t="s">
        <v>3057</v>
      </c>
      <c r="I41" s="67" t="s">
        <v>3238</v>
      </c>
      <c r="J41" s="58" t="s">
        <v>3057</v>
      </c>
      <c r="K41" s="58">
        <v>37</v>
      </c>
      <c r="L41" s="58" t="s">
        <v>3057</v>
      </c>
      <c r="M41" s="58" t="s">
        <v>4089</v>
      </c>
      <c r="N41" s="203">
        <v>38</v>
      </c>
      <c r="P41" s="1">
        <v>2</v>
      </c>
      <c r="Q41" s="1">
        <f t="shared" si="0"/>
        <v>56</v>
      </c>
      <c r="R41" s="1" t="str">
        <f t="shared" si="1"/>
        <v>55 - 56</v>
      </c>
      <c r="S41" s="1" t="s">
        <v>5241</v>
      </c>
      <c r="T41" t="s">
        <v>5241</v>
      </c>
      <c r="W41" s="1">
        <v>85</v>
      </c>
      <c r="X41" s="1"/>
      <c r="Y41" s="1" t="str">
        <f t="shared" si="2"/>
        <v xml:space="preserve">1 - </v>
      </c>
      <c r="Z41" s="1" t="s">
        <v>5330</v>
      </c>
      <c r="AL41" s="58">
        <v>2</v>
      </c>
      <c r="AM41" s="1">
        <f t="shared" si="3"/>
        <v>72</v>
      </c>
      <c r="AN41" s="1" t="str">
        <f t="shared" si="4"/>
        <v>71 - 72</v>
      </c>
      <c r="AO41" s="268" t="s">
        <v>13395</v>
      </c>
      <c r="AP41" s="268" t="s">
        <v>13289</v>
      </c>
      <c r="BH41" s="1">
        <f t="shared" si="5"/>
        <v>0</v>
      </c>
      <c r="BN41" s="22">
        <v>36</v>
      </c>
      <c r="BO41" s="1" t="s">
        <v>2783</v>
      </c>
      <c r="BQ41" s="1" t="s">
        <v>3645</v>
      </c>
      <c r="BR41" s="1"/>
      <c r="BS41" s="1" t="str">
        <f t="shared" si="6"/>
        <v xml:space="preserve">1 - </v>
      </c>
      <c r="BT41" s="1" t="s">
        <v>3643</v>
      </c>
      <c r="BV41" s="89">
        <v>2</v>
      </c>
      <c r="BW41" s="89">
        <f t="shared" si="7"/>
        <v>76</v>
      </c>
      <c r="BX41" s="1" t="str">
        <f t="shared" si="8"/>
        <v>75 - 76</v>
      </c>
      <c r="BY41" s="89" t="s">
        <v>13349</v>
      </c>
      <c r="CB41" s="59"/>
      <c r="CC41" s="59"/>
      <c r="CD41" s="59"/>
      <c r="CE41" s="59"/>
      <c r="CF41" s="59"/>
      <c r="CG41" s="59"/>
      <c r="CH41" s="59"/>
      <c r="CI41" s="59"/>
      <c r="CJ41" s="59"/>
      <c r="CK41" s="59"/>
      <c r="CL41" s="59"/>
      <c r="CM41" s="59"/>
      <c r="CN41" s="59"/>
      <c r="EL41" s="69" t="s">
        <v>2545</v>
      </c>
      <c r="EM41" s="69" t="s">
        <v>2546</v>
      </c>
      <c r="ER41">
        <v>19</v>
      </c>
      <c r="ES41" t="s">
        <v>15881</v>
      </c>
      <c r="EW41" t="s">
        <v>17174</v>
      </c>
    </row>
    <row r="42" spans="6:154" ht="18">
      <c r="F42" s="202">
        <v>39</v>
      </c>
      <c r="G42" s="58" t="s">
        <v>3058</v>
      </c>
      <c r="H42" s="58" t="s">
        <v>3058</v>
      </c>
      <c r="I42" s="67" t="s">
        <v>3239</v>
      </c>
      <c r="J42" s="58" t="s">
        <v>3058</v>
      </c>
      <c r="K42" s="58">
        <v>38</v>
      </c>
      <c r="L42" s="58" t="s">
        <v>3058</v>
      </c>
      <c r="M42" s="58" t="s">
        <v>3058</v>
      </c>
      <c r="N42" s="203">
        <v>39</v>
      </c>
      <c r="P42" s="1">
        <v>2</v>
      </c>
      <c r="Q42" s="1">
        <f t="shared" si="0"/>
        <v>58</v>
      </c>
      <c r="R42" s="1" t="str">
        <f t="shared" si="1"/>
        <v>57 - 58</v>
      </c>
      <c r="S42" s="1" t="str">
        <f ca="1">RANDBETWEEN(1,4)&amp;" ghouls"</f>
        <v>1 ghouls</v>
      </c>
      <c r="T42" t="s">
        <v>14011</v>
      </c>
      <c r="W42" s="1">
        <v>86</v>
      </c>
      <c r="X42" s="1"/>
      <c r="Y42" s="1" t="str">
        <f t="shared" si="2"/>
        <v xml:space="preserve">1 - </v>
      </c>
      <c r="Z42" s="1" t="s">
        <v>5331</v>
      </c>
      <c r="AL42" s="58">
        <v>2</v>
      </c>
      <c r="AM42" s="1">
        <f t="shared" si="3"/>
        <v>74</v>
      </c>
      <c r="AN42" s="1" t="str">
        <f t="shared" si="4"/>
        <v>73 - 74</v>
      </c>
      <c r="AO42" s="58" t="s">
        <v>13396</v>
      </c>
      <c r="AP42" s="58" t="s">
        <v>13290</v>
      </c>
      <c r="BH42" s="1">
        <f t="shared" si="5"/>
        <v>0</v>
      </c>
      <c r="BN42" s="22">
        <v>37</v>
      </c>
      <c r="BO42" s="1" t="s">
        <v>2784</v>
      </c>
      <c r="BQ42" s="1" t="s">
        <v>3646</v>
      </c>
      <c r="BR42" s="1"/>
      <c r="BS42" s="1" t="str">
        <f t="shared" si="6"/>
        <v xml:space="preserve">1 - </v>
      </c>
      <c r="BT42" s="1" t="s">
        <v>3643</v>
      </c>
      <c r="BV42" s="89">
        <v>2</v>
      </c>
      <c r="BW42" s="89">
        <f t="shared" si="7"/>
        <v>78</v>
      </c>
      <c r="BX42" s="1" t="str">
        <f t="shared" si="8"/>
        <v>77 - 78</v>
      </c>
      <c r="BY42" s="89" t="s">
        <v>13431</v>
      </c>
      <c r="CB42" s="59"/>
      <c r="CC42" s="59"/>
      <c r="CD42" s="59"/>
      <c r="CE42" s="59"/>
      <c r="CF42" s="59"/>
      <c r="CG42" s="59"/>
      <c r="CH42" s="59"/>
      <c r="CI42" s="59"/>
      <c r="CJ42" s="59"/>
      <c r="CK42" s="59"/>
      <c r="CL42" s="59"/>
      <c r="CM42" s="59"/>
      <c r="CN42" s="59"/>
      <c r="EL42" s="69" t="s">
        <v>2547</v>
      </c>
      <c r="EM42" s="69" t="s">
        <v>2548</v>
      </c>
      <c r="ER42">
        <v>20</v>
      </c>
      <c r="ES42" t="s">
        <v>15882</v>
      </c>
      <c r="EW42" t="s">
        <v>17175</v>
      </c>
    </row>
    <row r="43" spans="6:154" ht="18">
      <c r="F43" s="202">
        <v>40</v>
      </c>
      <c r="G43" s="58" t="s">
        <v>3059</v>
      </c>
      <c r="H43" s="58" t="s">
        <v>3059</v>
      </c>
      <c r="I43" s="67" t="s">
        <v>3240</v>
      </c>
      <c r="J43" s="58" t="s">
        <v>3059</v>
      </c>
      <c r="K43" s="58">
        <v>39</v>
      </c>
      <c r="L43" s="58" t="s">
        <v>3059</v>
      </c>
      <c r="M43" s="58" t="s">
        <v>3059</v>
      </c>
      <c r="N43" s="203">
        <v>40</v>
      </c>
      <c r="P43" s="1">
        <v>2</v>
      </c>
      <c r="Q43" s="1">
        <f t="shared" si="0"/>
        <v>60</v>
      </c>
      <c r="R43" s="1" t="str">
        <f t="shared" si="1"/>
        <v>59 - 60</v>
      </c>
      <c r="S43" s="1" t="s">
        <v>5242</v>
      </c>
      <c r="T43" t="s">
        <v>5242</v>
      </c>
      <c r="W43" s="1">
        <v>87</v>
      </c>
      <c r="X43" s="1"/>
      <c r="Y43" s="1" t="str">
        <f t="shared" si="2"/>
        <v xml:space="preserve">1 - </v>
      </c>
      <c r="Z43" s="1" t="s">
        <v>5332</v>
      </c>
      <c r="AL43" s="58">
        <v>2</v>
      </c>
      <c r="AM43" s="1">
        <f t="shared" si="3"/>
        <v>76</v>
      </c>
      <c r="AN43" s="1" t="str">
        <f t="shared" si="4"/>
        <v>75 - 76</v>
      </c>
      <c r="AO43" s="58" t="s">
        <v>13397</v>
      </c>
      <c r="AP43" s="58" t="s">
        <v>13291</v>
      </c>
      <c r="BH43" s="1">
        <f t="shared" si="5"/>
        <v>0</v>
      </c>
      <c r="BN43" s="22">
        <v>38</v>
      </c>
      <c r="BO43" s="1" t="s">
        <v>2785</v>
      </c>
      <c r="BQ43" s="1" t="s">
        <v>3647</v>
      </c>
      <c r="BR43" s="1"/>
      <c r="BS43" s="1" t="str">
        <f t="shared" si="6"/>
        <v xml:space="preserve">1 - </v>
      </c>
      <c r="BT43" s="1" t="s">
        <v>3648</v>
      </c>
      <c r="BV43" s="89">
        <v>3</v>
      </c>
      <c r="BW43" s="89">
        <f t="shared" si="7"/>
        <v>81</v>
      </c>
      <c r="BX43" s="1" t="str">
        <f t="shared" si="8"/>
        <v>79 - 81</v>
      </c>
      <c r="BY43" s="89" t="s">
        <v>13432</v>
      </c>
      <c r="CB43" s="59"/>
      <c r="CC43" s="59"/>
      <c r="CD43" s="59"/>
      <c r="CE43" s="59"/>
      <c r="CF43" s="59"/>
      <c r="CG43" s="59"/>
      <c r="CH43" s="59"/>
      <c r="CI43" s="59"/>
      <c r="CJ43" s="59"/>
      <c r="CK43" s="59"/>
      <c r="CL43" s="59"/>
      <c r="CM43" s="59"/>
      <c r="CN43" s="59"/>
      <c r="EL43" s="69" t="s">
        <v>2549</v>
      </c>
      <c r="EM43" s="69" t="s">
        <v>2550</v>
      </c>
      <c r="ER43">
        <v>21</v>
      </c>
      <c r="ES43" t="s">
        <v>15883</v>
      </c>
    </row>
    <row r="44" spans="6:154" ht="18">
      <c r="F44" s="202">
        <v>41</v>
      </c>
      <c r="G44" s="58" t="s">
        <v>3060</v>
      </c>
      <c r="H44" s="58" t="s">
        <v>3060</v>
      </c>
      <c r="I44" s="67" t="s">
        <v>3241</v>
      </c>
      <c r="J44" s="58" t="s">
        <v>3060</v>
      </c>
      <c r="K44" s="58">
        <v>40</v>
      </c>
      <c r="L44" s="58" t="s">
        <v>3060</v>
      </c>
      <c r="M44" s="58" t="s">
        <v>3060</v>
      </c>
      <c r="N44" s="203">
        <v>41</v>
      </c>
      <c r="P44" s="1">
        <v>2</v>
      </c>
      <c r="Q44" s="1">
        <f t="shared" si="0"/>
        <v>62</v>
      </c>
      <c r="R44" s="1" t="str">
        <f t="shared" si="1"/>
        <v>61 - 62</v>
      </c>
      <c r="S44" s="1" t="s">
        <v>5243</v>
      </c>
      <c r="T44" t="s">
        <v>5243</v>
      </c>
      <c r="W44" s="1">
        <v>88</v>
      </c>
      <c r="X44" s="1"/>
      <c r="Y44" s="1" t="str">
        <f t="shared" si="2"/>
        <v xml:space="preserve">1 - </v>
      </c>
      <c r="Z44" s="1" t="s">
        <v>5333</v>
      </c>
      <c r="AL44" s="58">
        <v>2</v>
      </c>
      <c r="AM44" s="1">
        <f t="shared" si="3"/>
        <v>78</v>
      </c>
      <c r="AN44" s="1" t="str">
        <f t="shared" si="4"/>
        <v>77 - 78</v>
      </c>
      <c r="AO44" s="58" t="s">
        <v>13398</v>
      </c>
      <c r="AP44" s="58" t="s">
        <v>13292</v>
      </c>
      <c r="BH44" s="1">
        <f t="shared" si="5"/>
        <v>0</v>
      </c>
      <c r="BN44" s="22">
        <v>39</v>
      </c>
      <c r="BO44" s="1" t="s">
        <v>2786</v>
      </c>
      <c r="BQ44" s="1" t="s">
        <v>3649</v>
      </c>
      <c r="BR44" s="1"/>
      <c r="BS44" s="1" t="str">
        <f t="shared" si="6"/>
        <v xml:space="preserve">1 - </v>
      </c>
      <c r="BT44" s="1" t="s">
        <v>3650</v>
      </c>
      <c r="BV44" s="89">
        <v>2</v>
      </c>
      <c r="BW44" s="89">
        <f t="shared" si="7"/>
        <v>83</v>
      </c>
      <c r="BX44" s="1" t="str">
        <f t="shared" si="8"/>
        <v>82 - 83</v>
      </c>
      <c r="BY44" s="89" t="s">
        <v>13350</v>
      </c>
      <c r="CB44" s="59"/>
      <c r="CC44" s="59"/>
      <c r="CD44" s="59"/>
      <c r="CE44" s="59"/>
      <c r="CF44" s="59"/>
      <c r="CG44" s="59"/>
      <c r="CH44" s="59"/>
      <c r="CI44" s="59"/>
      <c r="CJ44" s="59"/>
      <c r="CK44" s="59"/>
      <c r="CL44" s="59"/>
      <c r="CM44" s="59"/>
      <c r="CN44" s="59"/>
      <c r="EL44" s="69" t="s">
        <v>2551</v>
      </c>
      <c r="EM44" s="69" t="s">
        <v>2552</v>
      </c>
      <c r="ER44">
        <v>22</v>
      </c>
      <c r="ES44" t="s">
        <v>15884</v>
      </c>
    </row>
    <row r="45" spans="6:154" ht="17.25" customHeight="1">
      <c r="F45" s="202">
        <v>42</v>
      </c>
      <c r="G45" s="58" t="s">
        <v>3061</v>
      </c>
      <c r="H45" s="58" t="s">
        <v>3061</v>
      </c>
      <c r="I45" s="67" t="s">
        <v>3242</v>
      </c>
      <c r="J45" s="58" t="s">
        <v>3329</v>
      </c>
      <c r="K45" s="58">
        <v>41</v>
      </c>
      <c r="L45" s="58" t="s">
        <v>3061</v>
      </c>
      <c r="M45" s="58" t="s">
        <v>3447</v>
      </c>
      <c r="N45" s="203">
        <v>42</v>
      </c>
      <c r="P45" s="1">
        <v>3</v>
      </c>
      <c r="Q45" s="1">
        <f t="shared" si="0"/>
        <v>65</v>
      </c>
      <c r="R45" s="1" t="str">
        <f t="shared" si="1"/>
        <v>63 - 65</v>
      </c>
      <c r="S45" s="1" t="s">
        <v>5244</v>
      </c>
      <c r="T45" t="s">
        <v>5244</v>
      </c>
      <c r="W45" s="1">
        <v>89</v>
      </c>
      <c r="X45" s="1"/>
      <c r="Y45" s="1" t="str">
        <f t="shared" si="2"/>
        <v xml:space="preserve">1 - </v>
      </c>
      <c r="Z45" s="1" t="s">
        <v>5334</v>
      </c>
      <c r="AL45" s="268"/>
      <c r="AM45" s="1">
        <f t="shared" si="3"/>
        <v>78</v>
      </c>
      <c r="AN45" s="1">
        <f t="shared" si="4"/>
        <v>78</v>
      </c>
      <c r="AO45" s="268" t="s">
        <v>13399</v>
      </c>
      <c r="AP45" s="268" t="s">
        <v>13293</v>
      </c>
      <c r="BH45" s="1">
        <f t="shared" si="5"/>
        <v>0</v>
      </c>
      <c r="BN45" s="22">
        <v>40</v>
      </c>
      <c r="BO45" s="1" t="s">
        <v>2787</v>
      </c>
      <c r="BQ45" s="1" t="s">
        <v>3651</v>
      </c>
      <c r="BR45" s="1"/>
      <c r="BS45" s="1" t="str">
        <f t="shared" si="6"/>
        <v xml:space="preserve">1 - </v>
      </c>
      <c r="BT45" s="1"/>
      <c r="BV45" s="89">
        <v>2</v>
      </c>
      <c r="BW45" s="89">
        <f t="shared" si="7"/>
        <v>85</v>
      </c>
      <c r="BX45" s="1" t="str">
        <f t="shared" si="8"/>
        <v>84 - 85</v>
      </c>
      <c r="BY45" s="89" t="s">
        <v>13433</v>
      </c>
      <c r="CB45" s="59"/>
      <c r="CC45" s="59"/>
      <c r="CD45" s="59"/>
      <c r="CE45" s="59"/>
      <c r="CF45" s="59"/>
      <c r="CG45" s="59"/>
      <c r="CH45" s="59"/>
      <c r="CI45" s="59"/>
      <c r="CJ45" s="59"/>
      <c r="CK45" s="59"/>
      <c r="CL45" s="59"/>
      <c r="CM45" s="59"/>
      <c r="CN45" s="59"/>
      <c r="EL45" s="69" t="s">
        <v>2553</v>
      </c>
      <c r="EM45" s="69" t="s">
        <v>2554</v>
      </c>
      <c r="ER45">
        <v>23</v>
      </c>
      <c r="ES45" t="s">
        <v>15885</v>
      </c>
    </row>
    <row r="46" spans="6:154" ht="18">
      <c r="F46" s="202">
        <v>43</v>
      </c>
      <c r="G46" s="58" t="s">
        <v>3062</v>
      </c>
      <c r="H46" s="58" t="s">
        <v>3147</v>
      </c>
      <c r="I46" s="67" t="s">
        <v>3243</v>
      </c>
      <c r="J46" s="58" t="s">
        <v>3330</v>
      </c>
      <c r="K46" s="58">
        <v>42</v>
      </c>
      <c r="L46" s="58" t="s">
        <v>3386</v>
      </c>
      <c r="M46" s="58"/>
      <c r="N46" s="203">
        <v>43</v>
      </c>
      <c r="P46" s="1">
        <v>2</v>
      </c>
      <c r="Q46" s="1">
        <f t="shared" si="0"/>
        <v>67</v>
      </c>
      <c r="R46" s="1" t="str">
        <f t="shared" si="1"/>
        <v>66 - 67</v>
      </c>
      <c r="S46" s="1" t="s">
        <v>5246</v>
      </c>
      <c r="T46" t="s">
        <v>5246</v>
      </c>
      <c r="W46" s="1">
        <v>90</v>
      </c>
      <c r="X46" s="1"/>
      <c r="Y46" s="1" t="str">
        <f t="shared" si="2"/>
        <v xml:space="preserve">1 - </v>
      </c>
      <c r="Z46" s="1" t="s">
        <v>5335</v>
      </c>
      <c r="AL46" s="58">
        <v>2</v>
      </c>
      <c r="AM46" s="1">
        <f t="shared" si="3"/>
        <v>80</v>
      </c>
      <c r="AN46" s="1" t="str">
        <f t="shared" si="4"/>
        <v>79 - 80</v>
      </c>
      <c r="AO46" s="58" t="s">
        <v>13400</v>
      </c>
      <c r="AP46" s="58" t="s">
        <v>13294</v>
      </c>
      <c r="BH46" s="1">
        <f t="shared" si="5"/>
        <v>0</v>
      </c>
      <c r="BQ46" s="1" t="s">
        <v>3652</v>
      </c>
      <c r="BR46" s="1"/>
      <c r="BS46" s="1" t="str">
        <f t="shared" si="6"/>
        <v xml:space="preserve">1 - </v>
      </c>
      <c r="BT46" s="1" t="s">
        <v>3653</v>
      </c>
      <c r="BV46" s="89">
        <v>4</v>
      </c>
      <c r="BW46" s="89">
        <f t="shared" si="7"/>
        <v>89</v>
      </c>
      <c r="BX46" s="1" t="str">
        <f t="shared" si="8"/>
        <v>86 - 89</v>
      </c>
      <c r="BY46" s="89" t="s">
        <v>13351</v>
      </c>
      <c r="CB46" s="59"/>
      <c r="CC46" s="59"/>
      <c r="CD46" s="59"/>
      <c r="CE46" s="59"/>
      <c r="CF46" s="59"/>
      <c r="CG46" s="59"/>
      <c r="CH46" s="59"/>
      <c r="CI46" s="59"/>
      <c r="CJ46" s="59"/>
      <c r="CK46" s="59"/>
      <c r="CL46" s="59"/>
      <c r="CM46" s="59"/>
      <c r="CN46" s="59"/>
      <c r="EL46" s="69" t="s">
        <v>2555</v>
      </c>
      <c r="EM46" s="69" t="s">
        <v>2556</v>
      </c>
      <c r="ER46">
        <v>24</v>
      </c>
      <c r="ES46" t="s">
        <v>15886</v>
      </c>
    </row>
    <row r="47" spans="6:154" ht="18">
      <c r="F47" s="202">
        <v>44</v>
      </c>
      <c r="G47" s="58" t="s">
        <v>3063</v>
      </c>
      <c r="H47" s="58" t="s">
        <v>3148</v>
      </c>
      <c r="I47" s="67" t="s">
        <v>3244</v>
      </c>
      <c r="J47" s="58" t="s">
        <v>3148</v>
      </c>
      <c r="K47" s="58">
        <v>43</v>
      </c>
      <c r="L47" s="58" t="s">
        <v>3063</v>
      </c>
      <c r="M47" s="58" t="s">
        <v>3448</v>
      </c>
      <c r="N47" s="203">
        <v>44</v>
      </c>
      <c r="P47" s="1">
        <v>2</v>
      </c>
      <c r="Q47" s="1">
        <f t="shared" si="0"/>
        <v>69</v>
      </c>
      <c r="R47" s="1" t="str">
        <f t="shared" si="1"/>
        <v>68 - 69</v>
      </c>
      <c r="S47" s="1" t="s">
        <v>5248</v>
      </c>
      <c r="T47" t="s">
        <v>5248</v>
      </c>
      <c r="W47" s="1">
        <v>91</v>
      </c>
      <c r="X47" s="1"/>
      <c r="Y47" s="1" t="str">
        <f t="shared" si="2"/>
        <v xml:space="preserve">1 - </v>
      </c>
      <c r="Z47" s="1" t="s">
        <v>5274</v>
      </c>
      <c r="AL47" s="58">
        <v>2</v>
      </c>
      <c r="AM47" s="1">
        <f t="shared" si="3"/>
        <v>82</v>
      </c>
      <c r="AN47" s="1" t="str">
        <f t="shared" si="4"/>
        <v>81 - 82</v>
      </c>
      <c r="AO47" s="58" t="s">
        <v>13401</v>
      </c>
      <c r="AP47" s="58" t="s">
        <v>13295</v>
      </c>
      <c r="BH47" s="1">
        <f t="shared" si="5"/>
        <v>0</v>
      </c>
      <c r="BQ47" s="1" t="s">
        <v>3654</v>
      </c>
      <c r="BR47" s="1"/>
      <c r="BS47" s="1" t="str">
        <f t="shared" si="6"/>
        <v xml:space="preserve">1 - </v>
      </c>
      <c r="BT47" s="1" t="s">
        <v>3655</v>
      </c>
      <c r="BV47" s="89">
        <v>2</v>
      </c>
      <c r="BW47" s="89">
        <f t="shared" si="7"/>
        <v>91</v>
      </c>
      <c r="BX47" s="1" t="str">
        <f t="shared" si="8"/>
        <v>90 - 91</v>
      </c>
      <c r="BY47" s="89" t="s">
        <v>13352</v>
      </c>
      <c r="CB47" s="59"/>
      <c r="CC47" s="59"/>
      <c r="CD47" s="59"/>
      <c r="CE47" s="59"/>
      <c r="CF47" s="59"/>
      <c r="CG47" s="59"/>
      <c r="CH47" s="59"/>
      <c r="CI47" s="59"/>
      <c r="CJ47" s="59"/>
      <c r="CK47" s="59"/>
      <c r="CL47" s="59"/>
      <c r="CM47" s="59"/>
      <c r="CN47" s="59"/>
      <c r="EL47" s="69" t="s">
        <v>2557</v>
      </c>
      <c r="EM47" s="69" t="s">
        <v>2558</v>
      </c>
      <c r="ER47">
        <v>25</v>
      </c>
      <c r="ES47" t="s">
        <v>15887</v>
      </c>
    </row>
    <row r="48" spans="6:154" ht="18">
      <c r="F48" s="202">
        <v>45</v>
      </c>
      <c r="G48" s="58" t="s">
        <v>3064</v>
      </c>
      <c r="H48" s="58" t="s">
        <v>3149</v>
      </c>
      <c r="I48" s="67" t="s">
        <v>3245</v>
      </c>
      <c r="J48" s="58" t="s">
        <v>3331</v>
      </c>
      <c r="K48" s="58">
        <v>44</v>
      </c>
      <c r="L48" s="58" t="s">
        <v>3331</v>
      </c>
      <c r="M48" s="58" t="s">
        <v>4089</v>
      </c>
      <c r="N48" s="203">
        <v>45</v>
      </c>
      <c r="P48" s="1">
        <v>2</v>
      </c>
      <c r="Q48" s="1">
        <f t="shared" si="0"/>
        <v>71</v>
      </c>
      <c r="R48" s="1" t="str">
        <f t="shared" si="1"/>
        <v>70 - 71</v>
      </c>
      <c r="S48" s="1" t="s">
        <v>5250</v>
      </c>
      <c r="T48" t="s">
        <v>5250</v>
      </c>
      <c r="W48" s="1">
        <v>92</v>
      </c>
      <c r="X48" s="1"/>
      <c r="Y48" s="1" t="str">
        <f t="shared" si="2"/>
        <v xml:space="preserve">1 - </v>
      </c>
      <c r="Z48" s="1" t="s">
        <v>5336</v>
      </c>
      <c r="AL48" s="58">
        <v>2</v>
      </c>
      <c r="AM48" s="1">
        <f t="shared" si="3"/>
        <v>84</v>
      </c>
      <c r="AN48" s="1" t="str">
        <f t="shared" si="4"/>
        <v>83 - 84</v>
      </c>
      <c r="AO48" s="58" t="s">
        <v>13402</v>
      </c>
      <c r="AP48" s="58" t="s">
        <v>13296</v>
      </c>
      <c r="BH48" s="1">
        <f t="shared" si="5"/>
        <v>0</v>
      </c>
      <c r="BQ48" s="1" t="s">
        <v>3656</v>
      </c>
      <c r="BR48" s="1"/>
      <c r="BS48" s="1" t="str">
        <f t="shared" si="6"/>
        <v xml:space="preserve">1 - </v>
      </c>
      <c r="BT48" s="1" t="s">
        <v>3657</v>
      </c>
      <c r="BV48" s="89">
        <v>2</v>
      </c>
      <c r="BW48" s="89">
        <f t="shared" si="7"/>
        <v>93</v>
      </c>
      <c r="BX48" s="1" t="str">
        <f t="shared" si="8"/>
        <v>92 - 93</v>
      </c>
      <c r="BY48" s="89" t="s">
        <v>13353</v>
      </c>
      <c r="CB48" s="59"/>
      <c r="CC48" s="59"/>
      <c r="CD48" s="59"/>
      <c r="CE48" s="59"/>
      <c r="CF48" s="59"/>
      <c r="CG48" s="59"/>
      <c r="CH48" s="59"/>
      <c r="CI48" s="59"/>
      <c r="CJ48" s="59"/>
      <c r="CK48" s="59"/>
      <c r="CL48" s="59"/>
      <c r="CM48" s="59"/>
      <c r="CN48" s="59"/>
      <c r="EL48" s="69" t="s">
        <v>2559</v>
      </c>
      <c r="EM48" s="69" t="s">
        <v>2560</v>
      </c>
    </row>
    <row r="49" spans="6:153" ht="18">
      <c r="F49" s="202">
        <v>46</v>
      </c>
      <c r="G49" s="58" t="s">
        <v>3065</v>
      </c>
      <c r="H49" s="58" t="s">
        <v>3065</v>
      </c>
      <c r="I49" s="67" t="s">
        <v>5937</v>
      </c>
      <c r="J49" s="58" t="s">
        <v>3065</v>
      </c>
      <c r="K49" s="58">
        <v>45</v>
      </c>
      <c r="L49" s="58" t="s">
        <v>3387</v>
      </c>
      <c r="M49" s="58" t="s">
        <v>3449</v>
      </c>
      <c r="N49" s="203">
        <v>46</v>
      </c>
      <c r="P49" s="1">
        <v>2</v>
      </c>
      <c r="Q49" s="1">
        <f t="shared" si="0"/>
        <v>73</v>
      </c>
      <c r="R49" s="1" t="str">
        <f t="shared" si="1"/>
        <v>72 - 73</v>
      </c>
      <c r="S49" s="1" t="s">
        <v>5251</v>
      </c>
      <c r="T49" t="s">
        <v>5251</v>
      </c>
      <c r="W49" s="1">
        <v>93</v>
      </c>
      <c r="X49" s="1"/>
      <c r="Y49" s="1" t="str">
        <f t="shared" si="2"/>
        <v xml:space="preserve">1 - </v>
      </c>
      <c r="Z49" s="1" t="s">
        <v>5337</v>
      </c>
      <c r="AL49" s="58">
        <v>2</v>
      </c>
      <c r="AM49" s="1">
        <f t="shared" si="3"/>
        <v>86</v>
      </c>
      <c r="AN49" s="1" t="str">
        <f t="shared" si="4"/>
        <v>85 - 86</v>
      </c>
      <c r="AO49" s="58" t="s">
        <v>13403</v>
      </c>
      <c r="AP49" s="58" t="s">
        <v>13297</v>
      </c>
      <c r="BH49" s="1">
        <f t="shared" si="5"/>
        <v>0</v>
      </c>
      <c r="BQ49" s="1" t="s">
        <v>3658</v>
      </c>
      <c r="BR49" s="1"/>
      <c r="BS49" s="1" t="str">
        <f t="shared" si="6"/>
        <v xml:space="preserve">1 - </v>
      </c>
      <c r="BT49" s="1" t="s">
        <v>3659</v>
      </c>
      <c r="BV49" s="89">
        <v>2</v>
      </c>
      <c r="BW49" s="89">
        <f t="shared" si="7"/>
        <v>95</v>
      </c>
      <c r="BX49" s="1" t="str">
        <f t="shared" si="8"/>
        <v>94 - 95</v>
      </c>
      <c r="BY49" s="89" t="s">
        <v>4562</v>
      </c>
      <c r="CB49" s="59"/>
      <c r="CC49" s="59"/>
      <c r="CD49" s="59"/>
      <c r="CE49" s="59"/>
      <c r="CF49" s="59"/>
      <c r="CG49" s="59"/>
      <c r="CH49" s="59"/>
      <c r="CI49" s="59"/>
      <c r="CJ49" s="59"/>
      <c r="CK49" s="59"/>
      <c r="CL49" s="59"/>
      <c r="CM49" s="59"/>
      <c r="CN49" s="59"/>
      <c r="EL49" s="69" t="s">
        <v>2561</v>
      </c>
      <c r="EM49" s="69" t="s">
        <v>2560</v>
      </c>
    </row>
    <row r="50" spans="6:153" ht="18">
      <c r="F50" s="202">
        <v>47</v>
      </c>
      <c r="G50" s="58" t="s">
        <v>3066</v>
      </c>
      <c r="H50" s="58" t="s">
        <v>3150</v>
      </c>
      <c r="I50" s="67" t="s">
        <v>3246</v>
      </c>
      <c r="J50" s="58" t="s">
        <v>3332</v>
      </c>
      <c r="K50" s="58">
        <v>46</v>
      </c>
      <c r="L50" s="58" t="s">
        <v>3388</v>
      </c>
      <c r="M50" s="58" t="s">
        <v>3450</v>
      </c>
      <c r="N50" s="203">
        <v>47</v>
      </c>
      <c r="P50" s="1">
        <v>2</v>
      </c>
      <c r="Q50" s="1">
        <f t="shared" si="0"/>
        <v>75</v>
      </c>
      <c r="R50" s="1" t="str">
        <f t="shared" si="1"/>
        <v>74 - 75</v>
      </c>
      <c r="S50" s="1" t="s">
        <v>5252</v>
      </c>
      <c r="T50" t="s">
        <v>5252</v>
      </c>
      <c r="W50" s="1">
        <v>94</v>
      </c>
      <c r="X50" s="1"/>
      <c r="Y50" s="1" t="str">
        <f t="shared" si="2"/>
        <v xml:space="preserve">1 - </v>
      </c>
      <c r="Z50" s="1" t="s">
        <v>5338</v>
      </c>
      <c r="AL50" s="58">
        <v>2</v>
      </c>
      <c r="AM50" s="1">
        <f t="shared" si="3"/>
        <v>88</v>
      </c>
      <c r="AN50" s="1" t="str">
        <f t="shared" si="4"/>
        <v>87 - 88</v>
      </c>
      <c r="AO50" s="58" t="s">
        <v>13404</v>
      </c>
      <c r="AP50" s="58"/>
      <c r="BH50" s="1">
        <f t="shared" si="5"/>
        <v>0</v>
      </c>
      <c r="BQ50" s="1" t="s">
        <v>3660</v>
      </c>
      <c r="BR50" s="1"/>
      <c r="BS50" s="1" t="str">
        <f t="shared" si="6"/>
        <v xml:space="preserve">1 - </v>
      </c>
      <c r="BT50" s="1" t="s">
        <v>3661</v>
      </c>
      <c r="BX50" s="1">
        <f t="shared" si="8"/>
        <v>0</v>
      </c>
      <c r="CB50" s="59"/>
      <c r="CC50" s="59"/>
      <c r="CD50" s="59"/>
      <c r="CE50" s="59"/>
      <c r="CF50" s="59"/>
      <c r="CG50" s="59"/>
      <c r="CH50" s="59"/>
      <c r="CI50" s="59"/>
      <c r="CJ50" s="59"/>
      <c r="CK50" s="59"/>
      <c r="CL50" s="59"/>
      <c r="CM50" s="59"/>
      <c r="CN50" s="59"/>
      <c r="EL50" s="69" t="s">
        <v>2562</v>
      </c>
      <c r="EM50" s="69" t="s">
        <v>2563</v>
      </c>
    </row>
    <row r="51" spans="6:153" ht="18">
      <c r="F51" s="202">
        <v>48</v>
      </c>
      <c r="G51" s="58" t="s">
        <v>3067</v>
      </c>
      <c r="H51" s="58" t="s">
        <v>3151</v>
      </c>
      <c r="I51" s="67" t="s">
        <v>3247</v>
      </c>
      <c r="J51" s="58" t="s">
        <v>3067</v>
      </c>
      <c r="K51" s="58">
        <v>47</v>
      </c>
      <c r="L51" s="58" t="s">
        <v>3067</v>
      </c>
      <c r="M51" s="58" t="s">
        <v>3451</v>
      </c>
      <c r="N51" s="203">
        <v>48</v>
      </c>
      <c r="P51" s="1">
        <v>2</v>
      </c>
      <c r="Q51" s="1">
        <f t="shared" si="0"/>
        <v>77</v>
      </c>
      <c r="R51" s="1" t="str">
        <f t="shared" si="1"/>
        <v>76 - 77</v>
      </c>
      <c r="S51" s="1" t="s">
        <v>5253</v>
      </c>
      <c r="T51" t="s">
        <v>5253</v>
      </c>
      <c r="W51" s="1">
        <v>95</v>
      </c>
      <c r="X51" s="1"/>
      <c r="Y51" s="1" t="str">
        <f t="shared" si="2"/>
        <v xml:space="preserve">1 - </v>
      </c>
      <c r="Z51" s="1" t="s">
        <v>5339</v>
      </c>
      <c r="AL51" s="58">
        <v>2</v>
      </c>
      <c r="AM51" s="1">
        <f t="shared" si="3"/>
        <v>90</v>
      </c>
      <c r="AN51" s="1" t="str">
        <f t="shared" si="4"/>
        <v>89 - 90</v>
      </c>
      <c r="AO51" s="58" t="s">
        <v>13405</v>
      </c>
      <c r="AP51" s="58" t="s">
        <v>13298</v>
      </c>
      <c r="BH51" s="1">
        <f t="shared" si="5"/>
        <v>0</v>
      </c>
      <c r="BQ51" s="1" t="s">
        <v>3662</v>
      </c>
      <c r="BR51" s="1"/>
      <c r="BS51" s="1" t="str">
        <f t="shared" si="6"/>
        <v xml:space="preserve">1 - </v>
      </c>
      <c r="BT51" s="1" t="s">
        <v>3663</v>
      </c>
      <c r="BX51" s="1">
        <f t="shared" si="8"/>
        <v>0</v>
      </c>
      <c r="EL51" s="69" t="s">
        <v>2564</v>
      </c>
      <c r="EM51" s="69" t="s">
        <v>2565</v>
      </c>
    </row>
    <row r="52" spans="6:153" ht="18">
      <c r="F52" s="202">
        <v>49</v>
      </c>
      <c r="G52" s="58" t="s">
        <v>3068</v>
      </c>
      <c r="H52" s="58" t="s">
        <v>3152</v>
      </c>
      <c r="I52" s="67" t="s">
        <v>3248</v>
      </c>
      <c r="J52" s="58" t="s">
        <v>3068</v>
      </c>
      <c r="K52" s="58">
        <v>48</v>
      </c>
      <c r="L52" s="58" t="s">
        <v>3389</v>
      </c>
      <c r="M52" s="58" t="s">
        <v>3452</v>
      </c>
      <c r="N52" s="203">
        <v>49</v>
      </c>
      <c r="P52" s="1">
        <v>3</v>
      </c>
      <c r="Q52" s="1">
        <f t="shared" si="0"/>
        <v>80</v>
      </c>
      <c r="R52" s="1" t="str">
        <f t="shared" si="1"/>
        <v>78 - 80</v>
      </c>
      <c r="S52" s="1" t="s">
        <v>5254</v>
      </c>
      <c r="T52" t="s">
        <v>5254</v>
      </c>
      <c r="W52" s="1">
        <v>96</v>
      </c>
      <c r="X52" s="1"/>
      <c r="Y52" s="1" t="str">
        <f t="shared" si="2"/>
        <v xml:space="preserve">1 - </v>
      </c>
      <c r="Z52" s="1" t="s">
        <v>5340</v>
      </c>
      <c r="AL52" s="58">
        <v>3</v>
      </c>
      <c r="AM52" s="1">
        <f t="shared" si="3"/>
        <v>93</v>
      </c>
      <c r="AN52" s="1" t="str">
        <f t="shared" si="4"/>
        <v>91 - 93</v>
      </c>
      <c r="AO52" s="58" t="s">
        <v>13406</v>
      </c>
      <c r="AP52" s="58" t="s">
        <v>13299</v>
      </c>
      <c r="BH52" s="1">
        <f t="shared" si="5"/>
        <v>0</v>
      </c>
      <c r="BQ52" s="1" t="s">
        <v>3664</v>
      </c>
      <c r="BR52" s="1"/>
      <c r="BS52" s="1" t="str">
        <f t="shared" si="6"/>
        <v xml:space="preserve">1 - </v>
      </c>
      <c r="BT52" s="1" t="s">
        <v>3665</v>
      </c>
      <c r="BX52" s="1">
        <f t="shared" si="8"/>
        <v>0</v>
      </c>
      <c r="EL52" s="69" t="s">
        <v>2566</v>
      </c>
      <c r="EM52" s="69" t="s">
        <v>2565</v>
      </c>
    </row>
    <row r="53" spans="6:153" ht="18">
      <c r="F53" s="202">
        <v>50</v>
      </c>
      <c r="G53" s="58" t="s">
        <v>3069</v>
      </c>
      <c r="H53" s="58" t="s">
        <v>3153</v>
      </c>
      <c r="I53" s="67" t="s">
        <v>3249</v>
      </c>
      <c r="J53" s="58" t="s">
        <v>3333</v>
      </c>
      <c r="K53" s="58">
        <v>49</v>
      </c>
      <c r="L53" s="58" t="s">
        <v>3390</v>
      </c>
      <c r="M53" s="58" t="s">
        <v>3453</v>
      </c>
      <c r="N53" s="203">
        <v>50</v>
      </c>
      <c r="P53" s="1">
        <v>1</v>
      </c>
      <c r="Q53" s="1">
        <f t="shared" si="0"/>
        <v>81</v>
      </c>
      <c r="R53" s="1">
        <f t="shared" si="1"/>
        <v>81</v>
      </c>
      <c r="S53" s="1" t="s">
        <v>5255</v>
      </c>
      <c r="T53" t="s">
        <v>5255</v>
      </c>
      <c r="W53" s="1">
        <v>97</v>
      </c>
      <c r="X53" s="1"/>
      <c r="Y53" s="1" t="str">
        <f t="shared" si="2"/>
        <v xml:space="preserve">1 - </v>
      </c>
      <c r="Z53" s="1" t="s">
        <v>5341</v>
      </c>
      <c r="AL53" s="58">
        <v>3</v>
      </c>
      <c r="AM53" s="1">
        <f t="shared" si="3"/>
        <v>96</v>
      </c>
      <c r="AN53" s="1" t="str">
        <f t="shared" si="4"/>
        <v>94 - 96</v>
      </c>
      <c r="AO53" s="58" t="s">
        <v>12084</v>
      </c>
      <c r="AP53" s="58" t="s">
        <v>13300</v>
      </c>
      <c r="BH53" s="1">
        <f t="shared" si="5"/>
        <v>0</v>
      </c>
      <c r="BQ53" s="1" t="s">
        <v>3666</v>
      </c>
      <c r="BR53" s="1"/>
      <c r="BS53" s="1" t="str">
        <f t="shared" si="6"/>
        <v xml:space="preserve">1 - </v>
      </c>
      <c r="BT53" s="1" t="s">
        <v>3667</v>
      </c>
      <c r="BX53" s="1">
        <f t="shared" si="8"/>
        <v>0</v>
      </c>
      <c r="EI53" s="259"/>
      <c r="EL53" s="69"/>
      <c r="EM53" s="69"/>
      <c r="EN53" s="259"/>
    </row>
    <row r="54" spans="6:153" ht="18">
      <c r="F54" s="202">
        <v>51</v>
      </c>
      <c r="G54" s="58" t="s">
        <v>3070</v>
      </c>
      <c r="H54" s="58" t="s">
        <v>3154</v>
      </c>
      <c r="I54" s="67" t="s">
        <v>3250</v>
      </c>
      <c r="J54" s="58" t="s">
        <v>3334</v>
      </c>
      <c r="K54" s="58">
        <v>50</v>
      </c>
      <c r="L54" s="58" t="s">
        <v>3391</v>
      </c>
      <c r="M54" s="58" t="s">
        <v>3454</v>
      </c>
      <c r="N54" s="203">
        <v>51</v>
      </c>
      <c r="P54" s="1">
        <v>1</v>
      </c>
      <c r="Q54" s="1">
        <f t="shared" si="0"/>
        <v>82</v>
      </c>
      <c r="R54" s="1">
        <f t="shared" si="1"/>
        <v>82</v>
      </c>
      <c r="S54" s="1" t="s">
        <v>5256</v>
      </c>
      <c r="T54" t="s">
        <v>5256</v>
      </c>
      <c r="W54" s="1">
        <v>98</v>
      </c>
      <c r="X54" s="1"/>
      <c r="Y54" s="1" t="str">
        <f t="shared" si="2"/>
        <v xml:space="preserve">1 - </v>
      </c>
      <c r="Z54" s="1" t="s">
        <v>5342</v>
      </c>
      <c r="BH54" s="1">
        <f t="shared" si="5"/>
        <v>0</v>
      </c>
      <c r="BQ54" s="1" t="s">
        <v>3635</v>
      </c>
      <c r="BR54" s="1"/>
      <c r="BS54" s="1" t="str">
        <f t="shared" si="6"/>
        <v xml:space="preserve">1 - </v>
      </c>
      <c r="BT54" s="1" t="s">
        <v>3668</v>
      </c>
      <c r="BX54" s="1">
        <f t="shared" si="8"/>
        <v>0</v>
      </c>
      <c r="EL54" s="69"/>
      <c r="EM54" s="69"/>
      <c r="EW54" t="s">
        <v>17206</v>
      </c>
    </row>
    <row r="55" spans="6:153" ht="18">
      <c r="F55" s="202">
        <v>52</v>
      </c>
      <c r="G55" s="58" t="s">
        <v>3071</v>
      </c>
      <c r="H55" s="58" t="s">
        <v>3155</v>
      </c>
      <c r="I55" s="67" t="s">
        <v>3251</v>
      </c>
      <c r="J55" s="58" t="s">
        <v>3335</v>
      </c>
      <c r="K55" s="58">
        <v>51</v>
      </c>
      <c r="L55" s="58" t="s">
        <v>3335</v>
      </c>
      <c r="M55" s="58" t="s">
        <v>3455</v>
      </c>
      <c r="N55" s="203">
        <v>52</v>
      </c>
      <c r="P55" s="1">
        <v>1</v>
      </c>
      <c r="Q55" s="1">
        <f t="shared" si="0"/>
        <v>83</v>
      </c>
      <c r="R55" s="1">
        <f t="shared" si="1"/>
        <v>83</v>
      </c>
      <c r="S55" s="1" t="s">
        <v>5257</v>
      </c>
      <c r="T55" t="s">
        <v>5257</v>
      </c>
      <c r="W55" s="1">
        <v>99</v>
      </c>
      <c r="X55" s="1"/>
      <c r="Y55" s="1" t="str">
        <f t="shared" si="2"/>
        <v xml:space="preserve">1 - </v>
      </c>
      <c r="Z55" s="1" t="s">
        <v>5343</v>
      </c>
      <c r="BH55" s="1">
        <f t="shared" si="5"/>
        <v>0</v>
      </c>
      <c r="BQ55" s="1" t="s">
        <v>3669</v>
      </c>
      <c r="BR55" s="1"/>
      <c r="BS55" s="1" t="str">
        <f t="shared" si="6"/>
        <v xml:space="preserve">1 - </v>
      </c>
      <c r="BT55" s="1" t="s">
        <v>3670</v>
      </c>
      <c r="BX55" s="1">
        <f t="shared" si="8"/>
        <v>0</v>
      </c>
      <c r="EL55" s="69"/>
      <c r="EM55" s="69"/>
      <c r="EW55" t="s">
        <v>17207</v>
      </c>
    </row>
    <row r="56" spans="6:153" ht="18">
      <c r="F56" s="202">
        <v>53</v>
      </c>
      <c r="G56" s="58" t="s">
        <v>3072</v>
      </c>
      <c r="H56" s="58" t="s">
        <v>3156</v>
      </c>
      <c r="I56" s="67" t="s">
        <v>3252</v>
      </c>
      <c r="J56" s="58" t="s">
        <v>3072</v>
      </c>
      <c r="K56" s="58">
        <v>52</v>
      </c>
      <c r="L56" s="58" t="s">
        <v>3392</v>
      </c>
      <c r="M56" s="58" t="s">
        <v>3456</v>
      </c>
      <c r="N56" s="203">
        <v>53</v>
      </c>
      <c r="P56" s="1">
        <v>1</v>
      </c>
      <c r="Q56" s="1">
        <f t="shared" si="0"/>
        <v>84</v>
      </c>
      <c r="R56" s="1">
        <f t="shared" si="1"/>
        <v>84</v>
      </c>
      <c r="S56" s="1" t="s">
        <v>5258</v>
      </c>
      <c r="T56" t="s">
        <v>5258</v>
      </c>
      <c r="W56" s="1">
        <v>100</v>
      </c>
      <c r="X56" s="1"/>
      <c r="Y56" s="1" t="str">
        <f t="shared" si="2"/>
        <v xml:space="preserve">1 - </v>
      </c>
      <c r="Z56" s="1" t="s">
        <v>5344</v>
      </c>
      <c r="BH56" s="1">
        <f t="shared" si="5"/>
        <v>0</v>
      </c>
      <c r="BQ56" s="1" t="s">
        <v>3671</v>
      </c>
      <c r="BR56" s="1"/>
      <c r="BS56" s="1" t="str">
        <f t="shared" si="6"/>
        <v xml:space="preserve">1 - </v>
      </c>
      <c r="BT56" s="1" t="s">
        <v>3672</v>
      </c>
      <c r="BX56" s="1">
        <f t="shared" si="8"/>
        <v>0</v>
      </c>
      <c r="EH56" s="259"/>
      <c r="EL56" s="260"/>
      <c r="EM56" s="260"/>
      <c r="EO56" s="259"/>
      <c r="EW56" t="s">
        <v>17208</v>
      </c>
    </row>
    <row r="57" spans="6:153" ht="18">
      <c r="F57" s="202">
        <v>54</v>
      </c>
      <c r="G57" s="58" t="s">
        <v>3073</v>
      </c>
      <c r="H57" s="58" t="s">
        <v>3157</v>
      </c>
      <c r="I57" s="67" t="s">
        <v>3253</v>
      </c>
      <c r="J57" s="58" t="s">
        <v>3073</v>
      </c>
      <c r="K57" s="58">
        <v>53</v>
      </c>
      <c r="L57" s="58" t="s">
        <v>3073</v>
      </c>
      <c r="M57" s="58" t="s">
        <v>3457</v>
      </c>
      <c r="N57" s="203">
        <v>54</v>
      </c>
      <c r="P57" s="1">
        <v>1</v>
      </c>
      <c r="Q57" s="1">
        <f t="shared" si="0"/>
        <v>85</v>
      </c>
      <c r="R57" s="1">
        <f t="shared" si="1"/>
        <v>85</v>
      </c>
      <c r="S57" s="1" t="s">
        <v>5259</v>
      </c>
      <c r="T57" t="s">
        <v>5259</v>
      </c>
      <c r="Y57" s="1">
        <f t="shared" si="2"/>
        <v>0</v>
      </c>
      <c r="BH57" s="1">
        <f t="shared" si="5"/>
        <v>0</v>
      </c>
      <c r="BS57" s="1">
        <f t="shared" si="6"/>
        <v>0</v>
      </c>
      <c r="BX57" s="1">
        <f t="shared" si="8"/>
        <v>0</v>
      </c>
      <c r="EG57" s="259"/>
      <c r="EJ57" s="261"/>
      <c r="EL57" s="260"/>
      <c r="EM57" s="69"/>
      <c r="EW57" t="s">
        <v>17209</v>
      </c>
    </row>
    <row r="58" spans="6:153" ht="18">
      <c r="F58" s="202">
        <v>55</v>
      </c>
      <c r="G58" s="58" t="s">
        <v>3158</v>
      </c>
      <c r="H58" s="58" t="s">
        <v>3158</v>
      </c>
      <c r="I58" s="67" t="s">
        <v>3254</v>
      </c>
      <c r="J58" s="58" t="s">
        <v>3074</v>
      </c>
      <c r="K58" s="58">
        <v>54</v>
      </c>
      <c r="L58" s="58" t="s">
        <v>3186</v>
      </c>
      <c r="M58" s="58" t="s">
        <v>4089</v>
      </c>
      <c r="N58" s="203">
        <v>55</v>
      </c>
      <c r="P58" s="1">
        <v>1</v>
      </c>
      <c r="Q58" s="1">
        <f t="shared" si="0"/>
        <v>86</v>
      </c>
      <c r="R58" s="1">
        <f t="shared" si="1"/>
        <v>86</v>
      </c>
      <c r="S58" s="1" t="s">
        <v>5260</v>
      </c>
      <c r="T58" t="s">
        <v>5260</v>
      </c>
      <c r="Y58" s="1">
        <f t="shared" si="2"/>
        <v>0</v>
      </c>
      <c r="BH58" s="1">
        <f t="shared" si="5"/>
        <v>0</v>
      </c>
      <c r="BS58" s="1">
        <f t="shared" si="6"/>
        <v>0</v>
      </c>
      <c r="BX58" s="1">
        <f t="shared" si="8"/>
        <v>0</v>
      </c>
      <c r="EL58" s="69"/>
      <c r="EM58" s="69"/>
      <c r="EW58" t="s">
        <v>17210</v>
      </c>
    </row>
    <row r="59" spans="6:153" ht="18">
      <c r="F59" s="202">
        <v>56</v>
      </c>
      <c r="G59" s="58" t="s">
        <v>3075</v>
      </c>
      <c r="H59" s="58" t="s">
        <v>3159</v>
      </c>
      <c r="I59" s="67" t="s">
        <v>3255</v>
      </c>
      <c r="J59" s="58" t="s">
        <v>4089</v>
      </c>
      <c r="K59" s="58">
        <v>55</v>
      </c>
      <c r="L59" s="58"/>
      <c r="M59" s="58" t="s">
        <v>3458</v>
      </c>
      <c r="N59" s="203">
        <v>56</v>
      </c>
      <c r="P59" s="1">
        <v>1</v>
      </c>
      <c r="Q59" s="1">
        <f t="shared" si="0"/>
        <v>87</v>
      </c>
      <c r="R59" s="1">
        <f t="shared" si="1"/>
        <v>87</v>
      </c>
      <c r="S59" s="1" t="s">
        <v>5261</v>
      </c>
      <c r="T59" t="s">
        <v>5261</v>
      </c>
      <c r="Y59" s="1">
        <f t="shared" si="2"/>
        <v>0</v>
      </c>
      <c r="BH59" s="1">
        <f t="shared" si="5"/>
        <v>0</v>
      </c>
      <c r="BS59" s="1">
        <f t="shared" si="6"/>
        <v>0</v>
      </c>
      <c r="BX59" s="1">
        <f t="shared" si="8"/>
        <v>0</v>
      </c>
      <c r="EL59" s="69"/>
      <c r="EM59" s="69"/>
      <c r="EW59" t="s">
        <v>17211</v>
      </c>
    </row>
    <row r="60" spans="6:153" ht="18">
      <c r="F60" s="202">
        <v>57</v>
      </c>
      <c r="G60" s="58" t="s">
        <v>3076</v>
      </c>
      <c r="H60" s="58" t="s">
        <v>3160</v>
      </c>
      <c r="I60" s="67" t="s">
        <v>3256</v>
      </c>
      <c r="J60" s="58" t="s">
        <v>3336</v>
      </c>
      <c r="K60" s="58">
        <v>56</v>
      </c>
      <c r="L60" s="58" t="s">
        <v>3075</v>
      </c>
      <c r="M60" s="58" t="s">
        <v>3459</v>
      </c>
      <c r="N60" s="203">
        <v>57</v>
      </c>
      <c r="P60" s="1">
        <v>1</v>
      </c>
      <c r="Q60" s="1">
        <f t="shared" si="0"/>
        <v>88</v>
      </c>
      <c r="R60" s="1">
        <f t="shared" si="1"/>
        <v>88</v>
      </c>
      <c r="S60" s="1" t="s">
        <v>5262</v>
      </c>
      <c r="T60" t="s">
        <v>5262</v>
      </c>
      <c r="Y60" s="1">
        <f t="shared" si="2"/>
        <v>0</v>
      </c>
      <c r="BH60" s="1">
        <f t="shared" si="5"/>
        <v>0</v>
      </c>
      <c r="BS60" s="1">
        <f t="shared" si="6"/>
        <v>0</v>
      </c>
      <c r="BX60" s="1">
        <f t="shared" si="8"/>
        <v>0</v>
      </c>
      <c r="EL60" s="69"/>
      <c r="EM60" s="69"/>
      <c r="EW60" t="s">
        <v>17212</v>
      </c>
    </row>
    <row r="61" spans="6:153" ht="18">
      <c r="F61" s="202">
        <v>58</v>
      </c>
      <c r="G61" s="58" t="s">
        <v>3077</v>
      </c>
      <c r="H61" s="58" t="s">
        <v>3161</v>
      </c>
      <c r="I61" s="67" t="s">
        <v>3257</v>
      </c>
      <c r="J61" s="58" t="s">
        <v>3337</v>
      </c>
      <c r="K61" s="58">
        <v>57</v>
      </c>
      <c r="L61" s="58" t="s">
        <v>3393</v>
      </c>
      <c r="M61" s="58" t="s">
        <v>3460</v>
      </c>
      <c r="N61" s="203">
        <v>58</v>
      </c>
      <c r="P61" s="1">
        <v>1</v>
      </c>
      <c r="Q61" s="1">
        <f t="shared" si="0"/>
        <v>89</v>
      </c>
      <c r="R61" s="1">
        <f t="shared" si="1"/>
        <v>89</v>
      </c>
      <c r="S61" s="1" t="s">
        <v>5263</v>
      </c>
      <c r="T61" t="s">
        <v>5263</v>
      </c>
      <c r="Y61" s="1">
        <f t="shared" si="2"/>
        <v>0</v>
      </c>
      <c r="BH61" s="1">
        <f t="shared" si="5"/>
        <v>0</v>
      </c>
      <c r="BS61" s="1">
        <f t="shared" si="6"/>
        <v>0</v>
      </c>
      <c r="BX61" s="1">
        <f t="shared" si="8"/>
        <v>0</v>
      </c>
      <c r="EL61" s="69"/>
      <c r="EM61" s="69"/>
      <c r="EW61" t="s">
        <v>17213</v>
      </c>
    </row>
    <row r="62" spans="6:153" ht="18">
      <c r="F62" s="202">
        <v>59</v>
      </c>
      <c r="G62" s="58" t="s">
        <v>3078</v>
      </c>
      <c r="H62" s="58" t="s">
        <v>3162</v>
      </c>
      <c r="I62" s="67" t="s">
        <v>3258</v>
      </c>
      <c r="J62" s="58" t="s">
        <v>3338</v>
      </c>
      <c r="K62" s="58">
        <v>58</v>
      </c>
      <c r="L62" s="58" t="s">
        <v>3394</v>
      </c>
      <c r="M62" s="58" t="s">
        <v>3461</v>
      </c>
      <c r="N62" s="203">
        <v>59</v>
      </c>
      <c r="P62" s="1">
        <v>1</v>
      </c>
      <c r="Q62" s="1">
        <f t="shared" si="0"/>
        <v>90</v>
      </c>
      <c r="R62" s="1">
        <f t="shared" si="1"/>
        <v>90</v>
      </c>
      <c r="S62" s="1" t="s">
        <v>5264</v>
      </c>
      <c r="T62" t="s">
        <v>5264</v>
      </c>
      <c r="Y62" s="1">
        <f t="shared" si="2"/>
        <v>0</v>
      </c>
      <c r="BH62" s="1">
        <f t="shared" si="5"/>
        <v>0</v>
      </c>
      <c r="BS62" s="1">
        <f t="shared" si="6"/>
        <v>0</v>
      </c>
      <c r="BX62" s="1">
        <f t="shared" si="8"/>
        <v>0</v>
      </c>
      <c r="EL62" s="69"/>
      <c r="EM62" s="69"/>
      <c r="EW62" t="s">
        <v>17214</v>
      </c>
    </row>
    <row r="63" spans="6:153" ht="18">
      <c r="F63" s="202">
        <v>60</v>
      </c>
      <c r="G63" s="58" t="s">
        <v>3079</v>
      </c>
      <c r="H63" s="58" t="s">
        <v>3163</v>
      </c>
      <c r="I63" s="67" t="s">
        <v>3259</v>
      </c>
      <c r="J63" s="58" t="s">
        <v>3079</v>
      </c>
      <c r="K63" s="58">
        <v>59</v>
      </c>
      <c r="L63" s="58" t="s">
        <v>3338</v>
      </c>
      <c r="M63" s="58" t="s">
        <v>3462</v>
      </c>
      <c r="N63" s="203">
        <v>60</v>
      </c>
      <c r="P63" s="1">
        <v>1</v>
      </c>
      <c r="Q63" s="1">
        <f t="shared" si="0"/>
        <v>91</v>
      </c>
      <c r="R63" s="1">
        <f t="shared" si="1"/>
        <v>91</v>
      </c>
      <c r="S63" s="1" t="s">
        <v>5265</v>
      </c>
      <c r="T63" t="s">
        <v>5265</v>
      </c>
      <c r="Y63" s="1">
        <f t="shared" si="2"/>
        <v>0</v>
      </c>
      <c r="BH63" s="1">
        <f t="shared" si="5"/>
        <v>0</v>
      </c>
      <c r="BS63" s="1">
        <f t="shared" si="6"/>
        <v>0</v>
      </c>
      <c r="BX63" s="1">
        <f t="shared" si="8"/>
        <v>0</v>
      </c>
      <c r="EL63" s="69"/>
      <c r="EM63" s="69"/>
      <c r="EW63" t="s">
        <v>17215</v>
      </c>
    </row>
    <row r="64" spans="6:153">
      <c r="F64" s="202">
        <v>61</v>
      </c>
      <c r="G64" s="58" t="s">
        <v>3080</v>
      </c>
      <c r="H64" s="58" t="s">
        <v>3164</v>
      </c>
      <c r="I64" s="67" t="s">
        <v>3260</v>
      </c>
      <c r="J64" s="58" t="s">
        <v>3080</v>
      </c>
      <c r="K64" s="58">
        <v>60</v>
      </c>
      <c r="L64" s="58" t="s">
        <v>3079</v>
      </c>
      <c r="M64" s="58" t="s">
        <v>3463</v>
      </c>
      <c r="N64" s="203">
        <v>61</v>
      </c>
      <c r="P64" s="1">
        <v>1</v>
      </c>
      <c r="Q64" s="1">
        <f t="shared" si="0"/>
        <v>92</v>
      </c>
      <c r="R64" s="1">
        <f t="shared" si="1"/>
        <v>92</v>
      </c>
      <c r="S64" s="1" t="s">
        <v>5266</v>
      </c>
      <c r="T64" t="s">
        <v>5266</v>
      </c>
      <c r="Y64" s="1">
        <f t="shared" si="2"/>
        <v>0</v>
      </c>
      <c r="BH64" s="1">
        <f t="shared" si="5"/>
        <v>0</v>
      </c>
      <c r="BS64" s="1">
        <f t="shared" si="6"/>
        <v>0</v>
      </c>
      <c r="BX64" s="1">
        <f t="shared" si="8"/>
        <v>0</v>
      </c>
      <c r="EW64" t="s">
        <v>17216</v>
      </c>
    </row>
    <row r="65" spans="6:153">
      <c r="F65" s="202">
        <v>62</v>
      </c>
      <c r="G65" s="58" t="s">
        <v>3081</v>
      </c>
      <c r="H65" s="58" t="s">
        <v>4089</v>
      </c>
      <c r="I65" s="67" t="s">
        <v>3261</v>
      </c>
      <c r="J65" s="58" t="s">
        <v>4089</v>
      </c>
      <c r="K65" s="58">
        <v>61</v>
      </c>
      <c r="L65" s="58" t="s">
        <v>3080</v>
      </c>
      <c r="M65" s="58" t="s">
        <v>3464</v>
      </c>
      <c r="N65" s="203">
        <v>62</v>
      </c>
      <c r="P65" s="1">
        <v>1</v>
      </c>
      <c r="Q65" s="1">
        <f t="shared" si="0"/>
        <v>93</v>
      </c>
      <c r="R65" s="1">
        <f t="shared" si="1"/>
        <v>93</v>
      </c>
      <c r="S65" s="1" t="s">
        <v>5267</v>
      </c>
      <c r="T65" t="s">
        <v>5267</v>
      </c>
      <c r="Y65" s="1">
        <f t="shared" si="2"/>
        <v>0</v>
      </c>
      <c r="BH65" s="1">
        <f t="shared" si="5"/>
        <v>0</v>
      </c>
      <c r="BS65" s="1">
        <f t="shared" si="6"/>
        <v>0</v>
      </c>
      <c r="BX65" s="1">
        <f t="shared" si="8"/>
        <v>0</v>
      </c>
      <c r="EW65" t="s">
        <v>17217</v>
      </c>
    </row>
    <row r="66" spans="6:153">
      <c r="F66" s="202">
        <v>63</v>
      </c>
      <c r="G66" s="58" t="s">
        <v>3082</v>
      </c>
      <c r="H66" s="58" t="s">
        <v>3165</v>
      </c>
      <c r="I66" s="67" t="s">
        <v>3262</v>
      </c>
      <c r="J66" s="58" t="s">
        <v>3082</v>
      </c>
      <c r="K66" s="58">
        <v>62</v>
      </c>
      <c r="L66" s="58" t="s">
        <v>3395</v>
      </c>
      <c r="M66" s="58" t="s">
        <v>3465</v>
      </c>
      <c r="N66" s="203">
        <v>63</v>
      </c>
      <c r="P66" s="1">
        <v>1</v>
      </c>
      <c r="Q66" s="1">
        <f t="shared" si="0"/>
        <v>94</v>
      </c>
      <c r="R66" s="1">
        <f t="shared" si="1"/>
        <v>94</v>
      </c>
      <c r="S66" s="1" t="s">
        <v>5268</v>
      </c>
      <c r="T66" t="s">
        <v>5268</v>
      </c>
      <c r="Y66" s="1">
        <f t="shared" si="2"/>
        <v>0</v>
      </c>
      <c r="BH66" s="1">
        <f t="shared" si="5"/>
        <v>0</v>
      </c>
      <c r="BS66" s="1">
        <f t="shared" si="6"/>
        <v>0</v>
      </c>
      <c r="BX66" s="1">
        <f t="shared" si="8"/>
        <v>0</v>
      </c>
      <c r="EW66" t="s">
        <v>17218</v>
      </c>
    </row>
    <row r="67" spans="6:153">
      <c r="F67" s="202">
        <v>64</v>
      </c>
      <c r="G67" s="58" t="s">
        <v>3083</v>
      </c>
      <c r="H67" s="58" t="s">
        <v>3166</v>
      </c>
      <c r="I67" s="67" t="s">
        <v>3263</v>
      </c>
      <c r="J67" s="58" t="s">
        <v>3083</v>
      </c>
      <c r="K67" s="58">
        <v>63</v>
      </c>
      <c r="L67" s="58" t="s">
        <v>3396</v>
      </c>
      <c r="M67" s="58" t="s">
        <v>4088</v>
      </c>
      <c r="N67" s="203">
        <v>64</v>
      </c>
      <c r="P67" s="1">
        <v>1</v>
      </c>
      <c r="Q67" s="1">
        <f t="shared" si="0"/>
        <v>95</v>
      </c>
      <c r="R67" s="1">
        <f t="shared" si="1"/>
        <v>95</v>
      </c>
      <c r="S67" s="1" t="s">
        <v>5269</v>
      </c>
      <c r="T67" t="s">
        <v>5269</v>
      </c>
      <c r="Y67" s="1">
        <f t="shared" si="2"/>
        <v>0</v>
      </c>
      <c r="BH67" s="1">
        <f t="shared" si="5"/>
        <v>0</v>
      </c>
      <c r="BS67" s="1">
        <f t="shared" si="6"/>
        <v>0</v>
      </c>
      <c r="BX67" s="1">
        <f t="shared" si="8"/>
        <v>0</v>
      </c>
      <c r="EW67" t="s">
        <v>17219</v>
      </c>
    </row>
    <row r="68" spans="6:153">
      <c r="F68" s="202">
        <v>65</v>
      </c>
      <c r="G68" s="58" t="s">
        <v>3084</v>
      </c>
      <c r="H68" s="58" t="s">
        <v>3167</v>
      </c>
      <c r="I68" s="67" t="s">
        <v>3264</v>
      </c>
      <c r="J68" s="58" t="s">
        <v>3339</v>
      </c>
      <c r="K68" s="58">
        <v>64</v>
      </c>
      <c r="L68" s="58" t="s">
        <v>3397</v>
      </c>
      <c r="M68" s="58" t="s">
        <v>3466</v>
      </c>
      <c r="N68" s="203">
        <v>65</v>
      </c>
      <c r="P68" s="1">
        <v>1</v>
      </c>
      <c r="Q68" s="1">
        <f t="shared" si="0"/>
        <v>96</v>
      </c>
      <c r="R68" s="1">
        <f t="shared" si="1"/>
        <v>96</v>
      </c>
      <c r="S68" s="1" t="s">
        <v>5270</v>
      </c>
      <c r="T68" t="s">
        <v>5270</v>
      </c>
      <c r="Y68" s="1">
        <f t="shared" si="2"/>
        <v>0</v>
      </c>
      <c r="BH68" s="1">
        <f t="shared" si="5"/>
        <v>0</v>
      </c>
      <c r="BS68" s="1">
        <f t="shared" si="6"/>
        <v>0</v>
      </c>
      <c r="BX68" s="1">
        <f t="shared" si="8"/>
        <v>0</v>
      </c>
      <c r="EW68" t="s">
        <v>17220</v>
      </c>
    </row>
    <row r="69" spans="6:153">
      <c r="F69" s="202">
        <v>66</v>
      </c>
      <c r="G69" s="58" t="s">
        <v>3085</v>
      </c>
      <c r="H69" s="58" t="s">
        <v>3168</v>
      </c>
      <c r="I69" s="67" t="s">
        <v>3265</v>
      </c>
      <c r="J69" s="58" t="s">
        <v>3085</v>
      </c>
      <c r="K69" s="58">
        <v>65</v>
      </c>
      <c r="L69" s="58" t="s">
        <v>3398</v>
      </c>
      <c r="M69" s="58" t="s">
        <v>3467</v>
      </c>
      <c r="N69" s="203">
        <v>66</v>
      </c>
      <c r="P69" s="1">
        <v>1</v>
      </c>
      <c r="Q69" s="1">
        <f t="shared" si="0"/>
        <v>97</v>
      </c>
      <c r="R69" s="1">
        <f t="shared" si="1"/>
        <v>97</v>
      </c>
      <c r="S69" s="1" t="s">
        <v>5271</v>
      </c>
      <c r="T69" t="s">
        <v>5271</v>
      </c>
      <c r="Y69" s="1">
        <f t="shared" si="2"/>
        <v>0</v>
      </c>
      <c r="BH69" s="1">
        <f t="shared" si="5"/>
        <v>0</v>
      </c>
      <c r="BS69" s="1">
        <f t="shared" si="6"/>
        <v>0</v>
      </c>
      <c r="BX69" s="1">
        <f t="shared" si="8"/>
        <v>0</v>
      </c>
      <c r="EW69" t="s">
        <v>17221</v>
      </c>
    </row>
    <row r="70" spans="6:153">
      <c r="F70" s="202">
        <v>67</v>
      </c>
      <c r="G70" s="58" t="s">
        <v>3086</v>
      </c>
      <c r="H70" s="58" t="s">
        <v>3169</v>
      </c>
      <c r="I70" s="67" t="s">
        <v>3266</v>
      </c>
      <c r="J70" s="58" t="s">
        <v>3340</v>
      </c>
      <c r="K70" s="58">
        <v>66</v>
      </c>
      <c r="L70" s="58" t="s">
        <v>3085</v>
      </c>
      <c r="M70" s="58" t="s">
        <v>3468</v>
      </c>
      <c r="N70" s="203">
        <v>67</v>
      </c>
      <c r="P70" s="1">
        <v>1</v>
      </c>
      <c r="Q70" s="1">
        <f t="shared" si="0"/>
        <v>98</v>
      </c>
      <c r="R70" s="1">
        <f t="shared" si="1"/>
        <v>98</v>
      </c>
      <c r="S70" s="1" t="s">
        <v>5272</v>
      </c>
      <c r="T70" t="s">
        <v>5272</v>
      </c>
      <c r="Y70" s="1">
        <f t="shared" si="2"/>
        <v>0</v>
      </c>
      <c r="BH70" s="1">
        <f t="shared" si="5"/>
        <v>0</v>
      </c>
      <c r="BS70" s="1">
        <f t="shared" si="6"/>
        <v>0</v>
      </c>
      <c r="BX70" s="1">
        <f t="shared" si="8"/>
        <v>0</v>
      </c>
    </row>
    <row r="71" spans="6:153">
      <c r="F71" s="202">
        <v>68</v>
      </c>
      <c r="G71" s="58" t="s">
        <v>3087</v>
      </c>
      <c r="H71" s="58" t="s">
        <v>3170</v>
      </c>
      <c r="I71" s="67" t="s">
        <v>3267</v>
      </c>
      <c r="J71" s="58" t="s">
        <v>3341</v>
      </c>
      <c r="K71" s="58">
        <v>67</v>
      </c>
      <c r="L71" s="58" t="s">
        <v>3399</v>
      </c>
      <c r="M71" s="58" t="s">
        <v>3469</v>
      </c>
      <c r="N71" s="203">
        <v>68</v>
      </c>
      <c r="P71" s="1">
        <v>1</v>
      </c>
      <c r="Q71" s="1">
        <f t="shared" si="0"/>
        <v>99</v>
      </c>
      <c r="R71" s="1">
        <f t="shared" si="1"/>
        <v>99</v>
      </c>
      <c r="S71" s="1" t="s">
        <v>5273</v>
      </c>
      <c r="T71" t="s">
        <v>5273</v>
      </c>
      <c r="Y71" s="1">
        <f t="shared" si="2"/>
        <v>0</v>
      </c>
      <c r="BH71" s="1">
        <f t="shared" si="5"/>
        <v>0</v>
      </c>
      <c r="BS71" s="1">
        <f t="shared" si="6"/>
        <v>0</v>
      </c>
      <c r="BX71" s="1">
        <f t="shared" si="8"/>
        <v>0</v>
      </c>
    </row>
    <row r="72" spans="6:153">
      <c r="F72" s="202">
        <v>69</v>
      </c>
      <c r="G72" s="58" t="s">
        <v>3088</v>
      </c>
      <c r="H72" s="58" t="s">
        <v>3171</v>
      </c>
      <c r="I72" s="67" t="s">
        <v>3268</v>
      </c>
      <c r="J72" s="58" t="s">
        <v>3088</v>
      </c>
      <c r="K72" s="58">
        <v>68</v>
      </c>
      <c r="L72" s="58" t="s">
        <v>3400</v>
      </c>
      <c r="M72" s="58" t="s">
        <v>3470</v>
      </c>
      <c r="N72" s="203">
        <v>69</v>
      </c>
      <c r="P72" s="1">
        <v>1</v>
      </c>
      <c r="Q72" s="1">
        <f t="shared" ref="Q72" si="9">P72+Q71</f>
        <v>100</v>
      </c>
      <c r="R72" s="1">
        <f t="shared" ref="R72" si="10">IF(P72&gt;1,(Q71+1)&amp;" - "&amp;Q72,Q72)</f>
        <v>100</v>
      </c>
      <c r="S72" s="1" t="s">
        <v>5274</v>
      </c>
      <c r="T72" t="s">
        <v>5274</v>
      </c>
      <c r="Y72" s="1">
        <f t="shared" ref="Y72" si="11">IF(W72&gt;1,(X71+1)&amp;" - "&amp;X72,X72)</f>
        <v>0</v>
      </c>
      <c r="BH72" s="1">
        <f t="shared" ref="BH72" si="12">IF(BF72&gt;1,(BG71+1)&amp;" - "&amp;BG72,BG72)</f>
        <v>0</v>
      </c>
      <c r="BS72" s="1">
        <f t="shared" ref="BS72" si="13">IF(BQ72&gt;1,(BR71+1)&amp;" - "&amp;BR72,BR72)</f>
        <v>0</v>
      </c>
      <c r="BX72" s="1">
        <f t="shared" ref="BX72" si="14">IF(BV72&gt;1,(BW71+1)&amp;" - "&amp;BW72,BW72)</f>
        <v>0</v>
      </c>
      <c r="EW72" t="s">
        <v>17222</v>
      </c>
    </row>
    <row r="73" spans="6:153">
      <c r="F73" s="202">
        <v>70</v>
      </c>
      <c r="G73" s="58" t="s">
        <v>3089</v>
      </c>
      <c r="H73" s="58" t="s">
        <v>3172</v>
      </c>
      <c r="I73" s="67" t="s">
        <v>3269</v>
      </c>
      <c r="J73" s="58" t="s">
        <v>3089</v>
      </c>
      <c r="K73" s="58">
        <v>69</v>
      </c>
      <c r="L73" s="58" t="s">
        <v>3401</v>
      </c>
      <c r="M73" s="58" t="s">
        <v>3471</v>
      </c>
      <c r="N73" s="203">
        <v>70</v>
      </c>
      <c r="EW73" t="s">
        <v>17223</v>
      </c>
    </row>
    <row r="74" spans="6:153">
      <c r="F74" s="202">
        <v>71</v>
      </c>
      <c r="G74" s="58" t="s">
        <v>3090</v>
      </c>
      <c r="H74" s="58" t="s">
        <v>3173</v>
      </c>
      <c r="I74" s="67" t="s">
        <v>3270</v>
      </c>
      <c r="J74" s="58" t="s">
        <v>3342</v>
      </c>
      <c r="K74" s="58">
        <v>70</v>
      </c>
      <c r="L74" s="58" t="s">
        <v>3089</v>
      </c>
      <c r="M74" s="58" t="s">
        <v>3472</v>
      </c>
      <c r="N74" s="203">
        <v>71</v>
      </c>
      <c r="EW74" t="s">
        <v>17224</v>
      </c>
    </row>
    <row r="75" spans="6:153">
      <c r="F75" s="202">
        <v>72</v>
      </c>
      <c r="G75" s="58" t="s">
        <v>3091</v>
      </c>
      <c r="H75" s="58" t="s">
        <v>3174</v>
      </c>
      <c r="I75" s="67" t="s">
        <v>3271</v>
      </c>
      <c r="J75" s="58" t="s">
        <v>3343</v>
      </c>
      <c r="K75" s="58">
        <v>71</v>
      </c>
      <c r="L75" s="58" t="s">
        <v>3402</v>
      </c>
      <c r="M75" s="58" t="s">
        <v>3473</v>
      </c>
      <c r="N75" s="203">
        <v>72</v>
      </c>
    </row>
    <row r="76" spans="6:153">
      <c r="F76" s="202">
        <v>73</v>
      </c>
      <c r="G76" s="58" t="s">
        <v>3092</v>
      </c>
      <c r="H76" s="58" t="s">
        <v>3175</v>
      </c>
      <c r="I76" s="67" t="s">
        <v>3272</v>
      </c>
      <c r="J76" s="58" t="s">
        <v>3092</v>
      </c>
      <c r="K76" s="58">
        <v>72</v>
      </c>
      <c r="L76" s="58" t="s">
        <v>3403</v>
      </c>
      <c r="M76" s="58" t="s">
        <v>3474</v>
      </c>
      <c r="N76" s="203">
        <v>73</v>
      </c>
    </row>
    <row r="77" spans="6:153">
      <c r="F77" s="202">
        <v>74</v>
      </c>
      <c r="G77" s="58" t="s">
        <v>4089</v>
      </c>
      <c r="H77" s="58" t="s">
        <v>4089</v>
      </c>
      <c r="I77" s="58" t="s">
        <v>4089</v>
      </c>
      <c r="J77" s="58" t="s">
        <v>4089</v>
      </c>
      <c r="K77" s="58">
        <v>73</v>
      </c>
      <c r="L77" s="58" t="s">
        <v>3092</v>
      </c>
      <c r="M77" s="58" t="s">
        <v>3475</v>
      </c>
      <c r="N77" s="203">
        <v>74</v>
      </c>
    </row>
    <row r="78" spans="6:153">
      <c r="F78" s="202">
        <v>75</v>
      </c>
      <c r="G78" s="58" t="s">
        <v>3093</v>
      </c>
      <c r="H78" s="58" t="s">
        <v>3159</v>
      </c>
      <c r="I78" s="67" t="s">
        <v>3273</v>
      </c>
      <c r="J78" s="58" t="s">
        <v>3093</v>
      </c>
      <c r="K78" s="58">
        <v>74</v>
      </c>
      <c r="L78" s="58" t="s">
        <v>4089</v>
      </c>
      <c r="M78" s="58" t="s">
        <v>4089</v>
      </c>
      <c r="N78" s="203">
        <v>75</v>
      </c>
    </row>
    <row r="79" spans="6:153">
      <c r="F79" s="202">
        <v>76</v>
      </c>
      <c r="G79" s="58" t="s">
        <v>3094</v>
      </c>
      <c r="H79" s="58" t="s">
        <v>3176</v>
      </c>
      <c r="I79" s="67" t="s">
        <v>3274</v>
      </c>
      <c r="J79" s="58" t="s">
        <v>3094</v>
      </c>
      <c r="K79" s="58">
        <v>75</v>
      </c>
      <c r="L79" s="58" t="s">
        <v>3404</v>
      </c>
      <c r="M79" s="58" t="s">
        <v>3476</v>
      </c>
      <c r="N79" s="203">
        <v>76</v>
      </c>
    </row>
    <row r="80" spans="6:153">
      <c r="F80" s="202">
        <v>77</v>
      </c>
      <c r="G80" s="58" t="s">
        <v>3095</v>
      </c>
      <c r="H80" s="58" t="s">
        <v>3177</v>
      </c>
      <c r="I80" s="67" t="s">
        <v>3275</v>
      </c>
      <c r="J80" s="58" t="s">
        <v>3095</v>
      </c>
      <c r="K80" s="58">
        <v>76</v>
      </c>
      <c r="L80" s="58" t="s">
        <v>3186</v>
      </c>
      <c r="M80" s="58" t="s">
        <v>3477</v>
      </c>
      <c r="N80" s="203">
        <v>77</v>
      </c>
    </row>
    <row r="81" spans="6:14">
      <c r="F81" s="202">
        <v>78</v>
      </c>
      <c r="G81" s="58" t="s">
        <v>3096</v>
      </c>
      <c r="H81" s="58" t="s">
        <v>3178</v>
      </c>
      <c r="I81" s="67" t="s">
        <v>3276</v>
      </c>
      <c r="J81" s="58" t="s">
        <v>3344</v>
      </c>
      <c r="K81" s="58">
        <v>77</v>
      </c>
      <c r="L81" s="58" t="s">
        <v>3095</v>
      </c>
      <c r="M81" s="58" t="s">
        <v>3478</v>
      </c>
      <c r="N81" s="203">
        <v>78</v>
      </c>
    </row>
    <row r="82" spans="6:14">
      <c r="F82" s="202">
        <v>79</v>
      </c>
      <c r="G82" s="58" t="s">
        <v>3097</v>
      </c>
      <c r="H82" s="58" t="s">
        <v>3179</v>
      </c>
      <c r="I82" s="67" t="s">
        <v>3277</v>
      </c>
      <c r="J82" s="58" t="s">
        <v>3345</v>
      </c>
      <c r="K82" s="58">
        <v>78</v>
      </c>
      <c r="L82" s="58" t="s">
        <v>3405</v>
      </c>
      <c r="M82" s="58" t="s">
        <v>3479</v>
      </c>
      <c r="N82" s="203">
        <v>79</v>
      </c>
    </row>
    <row r="83" spans="6:14">
      <c r="F83" s="202">
        <v>80</v>
      </c>
      <c r="G83" s="58" t="s">
        <v>3098</v>
      </c>
      <c r="H83" s="58" t="s">
        <v>3180</v>
      </c>
      <c r="I83" s="67" t="s">
        <v>3278</v>
      </c>
      <c r="J83" s="58" t="s">
        <v>3346</v>
      </c>
      <c r="K83" s="58"/>
      <c r="L83" s="58" t="s">
        <v>3406</v>
      </c>
      <c r="M83" s="58" t="s">
        <v>3480</v>
      </c>
      <c r="N83" s="203">
        <v>80</v>
      </c>
    </row>
    <row r="84" spans="6:14">
      <c r="F84" s="202">
        <v>81</v>
      </c>
      <c r="G84" s="58" t="s">
        <v>3099</v>
      </c>
      <c r="H84" s="58" t="s">
        <v>3181</v>
      </c>
      <c r="I84" s="67" t="s">
        <v>3279</v>
      </c>
      <c r="J84" s="58"/>
      <c r="K84" s="58">
        <v>79</v>
      </c>
      <c r="L84" s="58" t="s">
        <v>3407</v>
      </c>
      <c r="M84" s="58" t="s">
        <v>3481</v>
      </c>
      <c r="N84" s="203">
        <v>81</v>
      </c>
    </row>
    <row r="85" spans="6:14">
      <c r="F85" s="202">
        <v>82</v>
      </c>
      <c r="G85" s="58"/>
      <c r="H85" s="58" t="s">
        <v>3182</v>
      </c>
      <c r="I85" s="67" t="s">
        <v>3280</v>
      </c>
      <c r="J85" s="58" t="s">
        <v>3347</v>
      </c>
      <c r="K85" s="58">
        <v>80</v>
      </c>
      <c r="L85" s="58" t="s">
        <v>3099</v>
      </c>
      <c r="M85" s="58" t="s">
        <v>3482</v>
      </c>
      <c r="N85" s="203">
        <v>82</v>
      </c>
    </row>
    <row r="86" spans="6:14">
      <c r="F86" s="202">
        <v>83</v>
      </c>
      <c r="G86" s="58"/>
      <c r="H86" s="58" t="s">
        <v>3183</v>
      </c>
      <c r="I86" s="67" t="s">
        <v>3281</v>
      </c>
      <c r="J86" s="58" t="s">
        <v>3099</v>
      </c>
      <c r="K86" s="58">
        <v>89</v>
      </c>
      <c r="L86" s="58" t="s">
        <v>3348</v>
      </c>
      <c r="M86" s="58" t="s">
        <v>3483</v>
      </c>
      <c r="N86" s="203">
        <v>83</v>
      </c>
    </row>
    <row r="87" spans="6:14">
      <c r="F87" s="202">
        <v>84</v>
      </c>
      <c r="G87" s="58"/>
      <c r="H87" s="58" t="s">
        <v>3184</v>
      </c>
      <c r="I87" s="67" t="s">
        <v>3282</v>
      </c>
      <c r="J87" s="58" t="s">
        <v>3348</v>
      </c>
      <c r="K87" s="58">
        <v>90</v>
      </c>
      <c r="L87" s="58" t="s">
        <v>3101</v>
      </c>
      <c r="M87" s="58" t="s">
        <v>3484</v>
      </c>
      <c r="N87" s="203">
        <v>84</v>
      </c>
    </row>
    <row r="88" spans="6:14">
      <c r="F88" s="202">
        <v>85</v>
      </c>
      <c r="G88" s="58"/>
      <c r="H88" s="58" t="s">
        <v>3185</v>
      </c>
      <c r="I88" s="67" t="s">
        <v>3283</v>
      </c>
      <c r="J88" s="58" t="s">
        <v>3101</v>
      </c>
      <c r="K88" s="58">
        <v>91</v>
      </c>
      <c r="L88" s="58" t="s">
        <v>3408</v>
      </c>
      <c r="M88" s="58" t="s">
        <v>3485</v>
      </c>
      <c r="N88" s="203">
        <v>85</v>
      </c>
    </row>
    <row r="89" spans="6:14">
      <c r="F89" s="202">
        <v>86</v>
      </c>
      <c r="G89" s="58"/>
      <c r="H89" s="58" t="s">
        <v>3186</v>
      </c>
      <c r="I89" s="67" t="s">
        <v>3284</v>
      </c>
      <c r="J89" s="58" t="s">
        <v>3349</v>
      </c>
      <c r="K89" s="58">
        <v>92</v>
      </c>
      <c r="L89" s="58" t="s">
        <v>3409</v>
      </c>
      <c r="M89" s="58" t="s">
        <v>3486</v>
      </c>
      <c r="N89" s="203">
        <v>86</v>
      </c>
    </row>
    <row r="90" spans="6:14">
      <c r="F90" s="202">
        <v>87</v>
      </c>
      <c r="G90" s="58"/>
      <c r="H90" s="58" t="s">
        <v>3187</v>
      </c>
      <c r="I90" s="67" t="s">
        <v>3285</v>
      </c>
      <c r="J90" s="58" t="s">
        <v>3350</v>
      </c>
      <c r="K90" s="58">
        <v>93</v>
      </c>
      <c r="L90" s="58" t="s">
        <v>3186</v>
      </c>
      <c r="M90" s="58" t="s">
        <v>3487</v>
      </c>
      <c r="N90" s="203">
        <v>87</v>
      </c>
    </row>
    <row r="91" spans="6:14">
      <c r="F91" s="202">
        <v>88</v>
      </c>
      <c r="G91" s="58"/>
      <c r="H91" s="58" t="s">
        <v>3188</v>
      </c>
      <c r="I91" s="67" t="s">
        <v>3286</v>
      </c>
      <c r="J91" s="58"/>
      <c r="K91" s="58">
        <v>94</v>
      </c>
      <c r="L91" s="58" t="s">
        <v>3410</v>
      </c>
      <c r="M91" s="58" t="s">
        <v>4089</v>
      </c>
      <c r="N91" s="203">
        <v>88</v>
      </c>
    </row>
    <row r="92" spans="6:14">
      <c r="F92" s="202">
        <v>89</v>
      </c>
      <c r="G92" s="58"/>
      <c r="H92" s="58" t="s">
        <v>3189</v>
      </c>
      <c r="I92" s="67" t="s">
        <v>3287</v>
      </c>
      <c r="J92" s="58"/>
      <c r="K92" s="58">
        <v>95</v>
      </c>
      <c r="L92" s="58" t="s">
        <v>3411</v>
      </c>
      <c r="M92" s="58" t="s">
        <v>3488</v>
      </c>
      <c r="N92" s="203">
        <v>89</v>
      </c>
    </row>
    <row r="93" spans="6:14">
      <c r="F93" s="202">
        <v>90</v>
      </c>
      <c r="G93" s="58" t="s">
        <v>3100</v>
      </c>
      <c r="H93" s="58" t="s">
        <v>3190</v>
      </c>
      <c r="I93" s="67" t="s">
        <v>3288</v>
      </c>
      <c r="J93" s="58"/>
      <c r="K93" s="58">
        <v>96</v>
      </c>
      <c r="L93" s="58" t="s">
        <v>3412</v>
      </c>
      <c r="M93" s="58" t="s">
        <v>3489</v>
      </c>
      <c r="N93" s="203">
        <v>90</v>
      </c>
    </row>
    <row r="94" spans="6:14">
      <c r="F94" s="202">
        <v>91</v>
      </c>
      <c r="G94" s="58" t="s">
        <v>3101</v>
      </c>
      <c r="H94" s="58" t="s">
        <v>3191</v>
      </c>
      <c r="I94" s="58"/>
      <c r="J94" s="58"/>
      <c r="K94" s="58">
        <v>97</v>
      </c>
      <c r="L94" s="58" t="s">
        <v>3355</v>
      </c>
      <c r="M94" s="58" t="s">
        <v>3490</v>
      </c>
      <c r="N94" s="203">
        <v>91</v>
      </c>
    </row>
    <row r="95" spans="6:14">
      <c r="F95" s="202">
        <v>92</v>
      </c>
      <c r="G95" s="58" t="s">
        <v>3102</v>
      </c>
      <c r="H95" s="58" t="s">
        <v>4089</v>
      </c>
      <c r="I95" s="58" t="s">
        <v>4089</v>
      </c>
      <c r="J95" s="58"/>
      <c r="K95" s="58">
        <v>98</v>
      </c>
      <c r="L95" s="58" t="s">
        <v>3413</v>
      </c>
      <c r="M95" s="58" t="s">
        <v>3491</v>
      </c>
      <c r="N95" s="203">
        <v>92</v>
      </c>
    </row>
    <row r="96" spans="6:14">
      <c r="F96" s="202">
        <v>93</v>
      </c>
      <c r="G96" s="58" t="s">
        <v>3103</v>
      </c>
      <c r="H96" s="58" t="s">
        <v>3192</v>
      </c>
      <c r="I96" s="67" t="s">
        <v>3289</v>
      </c>
      <c r="J96" s="58"/>
      <c r="K96" s="58">
        <v>99</v>
      </c>
      <c r="L96" s="58" t="s">
        <v>3414</v>
      </c>
      <c r="M96" s="58" t="s">
        <v>3492</v>
      </c>
      <c r="N96" s="203">
        <v>93</v>
      </c>
    </row>
    <row r="97" spans="6:14">
      <c r="F97" s="202">
        <v>94</v>
      </c>
      <c r="G97" s="58" t="s">
        <v>3104</v>
      </c>
      <c r="H97" s="58" t="s">
        <v>3193</v>
      </c>
      <c r="I97" s="67" t="s">
        <v>3290</v>
      </c>
      <c r="J97" s="58" t="s">
        <v>3351</v>
      </c>
      <c r="K97" s="58"/>
      <c r="L97" s="58" t="s">
        <v>3415</v>
      </c>
      <c r="M97" s="58"/>
      <c r="N97" s="203">
        <v>94</v>
      </c>
    </row>
    <row r="98" spans="6:14">
      <c r="F98" s="202">
        <v>95</v>
      </c>
      <c r="G98" s="58" t="s">
        <v>3105</v>
      </c>
      <c r="H98" s="58" t="s">
        <v>3194</v>
      </c>
      <c r="I98" s="67" t="s">
        <v>3291</v>
      </c>
      <c r="J98" s="58" t="s">
        <v>3352</v>
      </c>
      <c r="K98" s="58">
        <v>100</v>
      </c>
      <c r="L98" s="58" t="s">
        <v>3111</v>
      </c>
      <c r="M98" s="58" t="s">
        <v>3193</v>
      </c>
      <c r="N98" s="203">
        <v>95</v>
      </c>
    </row>
    <row r="99" spans="6:14">
      <c r="F99" s="202">
        <v>96</v>
      </c>
      <c r="G99" s="58" t="s">
        <v>3106</v>
      </c>
      <c r="H99" s="58" t="s">
        <v>3195</v>
      </c>
      <c r="I99" s="67" t="s">
        <v>3292</v>
      </c>
      <c r="J99" s="58" t="s">
        <v>3353</v>
      </c>
      <c r="K99" s="58"/>
      <c r="L99" s="58" t="s">
        <v>3357</v>
      </c>
      <c r="M99" s="58" t="s">
        <v>4089</v>
      </c>
      <c r="N99" s="203">
        <v>96</v>
      </c>
    </row>
    <row r="100" spans="6:14">
      <c r="F100" s="202">
        <v>97</v>
      </c>
      <c r="G100" s="58" t="s">
        <v>3107</v>
      </c>
      <c r="H100" s="58" t="s">
        <v>3196</v>
      </c>
      <c r="I100" s="67" t="s">
        <v>3293</v>
      </c>
      <c r="J100" s="58" t="s">
        <v>3354</v>
      </c>
      <c r="K100" s="58" t="s">
        <v>3372</v>
      </c>
      <c r="L100" s="58" t="s">
        <v>3416</v>
      </c>
      <c r="M100" s="58" t="s">
        <v>3493</v>
      </c>
      <c r="N100" s="203">
        <v>97</v>
      </c>
    </row>
    <row r="101" spans="6:14">
      <c r="F101" s="202">
        <v>98</v>
      </c>
      <c r="G101" s="58" t="s">
        <v>3108</v>
      </c>
      <c r="H101" s="58" t="s">
        <v>3197</v>
      </c>
      <c r="I101" s="67" t="s">
        <v>3294</v>
      </c>
      <c r="J101" s="58" t="s">
        <v>3355</v>
      </c>
      <c r="K101" s="58">
        <v>102</v>
      </c>
      <c r="L101" s="58" t="s">
        <v>3417</v>
      </c>
      <c r="M101" s="58" t="s">
        <v>3357</v>
      </c>
      <c r="N101" s="203">
        <v>98</v>
      </c>
    </row>
    <row r="102" spans="6:14">
      <c r="F102" s="202">
        <v>99</v>
      </c>
      <c r="G102" s="58" t="s">
        <v>4089</v>
      </c>
      <c r="H102" s="58" t="s">
        <v>3198</v>
      </c>
      <c r="I102" s="67" t="s">
        <v>3295</v>
      </c>
      <c r="J102" s="58" t="s">
        <v>4089</v>
      </c>
      <c r="K102" s="58">
        <v>103</v>
      </c>
      <c r="L102" s="58" t="s">
        <v>3418</v>
      </c>
      <c r="M102" s="58" t="s">
        <v>3416</v>
      </c>
      <c r="N102" s="203">
        <v>99</v>
      </c>
    </row>
    <row r="103" spans="6:14">
      <c r="F103" s="202">
        <v>100</v>
      </c>
      <c r="G103" s="58" t="s">
        <v>3109</v>
      </c>
      <c r="H103" s="58" t="s">
        <v>3199</v>
      </c>
      <c r="I103" s="67" t="s">
        <v>3296</v>
      </c>
      <c r="J103" s="58" t="s">
        <v>3356</v>
      </c>
      <c r="K103" s="58">
        <v>104</v>
      </c>
      <c r="L103" s="58" t="s">
        <v>3361</v>
      </c>
      <c r="M103" s="58" t="s">
        <v>3417</v>
      </c>
      <c r="N103" s="203">
        <v>100</v>
      </c>
    </row>
    <row r="104" spans="6:14">
      <c r="F104" s="202">
        <v>101</v>
      </c>
      <c r="G104" s="58" t="s">
        <v>3110</v>
      </c>
      <c r="H104" s="58" t="s">
        <v>3200</v>
      </c>
      <c r="I104" s="67" t="s">
        <v>3297</v>
      </c>
      <c r="J104" s="58" t="s">
        <v>3110</v>
      </c>
      <c r="K104" s="58">
        <v>105</v>
      </c>
      <c r="L104" s="58" t="s">
        <v>3362</v>
      </c>
      <c r="M104" s="58" t="s">
        <v>3494</v>
      </c>
      <c r="N104" s="203">
        <v>101</v>
      </c>
    </row>
    <row r="105" spans="6:14">
      <c r="F105" s="202">
        <v>102</v>
      </c>
      <c r="G105" s="58" t="s">
        <v>3111</v>
      </c>
      <c r="H105" s="58" t="s">
        <v>3201</v>
      </c>
      <c r="I105" s="67" t="s">
        <v>3298</v>
      </c>
      <c r="J105" s="58" t="s">
        <v>3111</v>
      </c>
      <c r="K105" s="58">
        <v>105</v>
      </c>
      <c r="L105" s="58" t="s">
        <v>3117</v>
      </c>
      <c r="M105" s="58" t="s">
        <v>3495</v>
      </c>
      <c r="N105" s="203">
        <v>102</v>
      </c>
    </row>
    <row r="106" spans="6:14">
      <c r="F106" s="202">
        <v>103</v>
      </c>
      <c r="G106" s="58" t="s">
        <v>3112</v>
      </c>
      <c r="H106" s="58" t="s">
        <v>3202</v>
      </c>
      <c r="I106" s="67" t="s">
        <v>3299</v>
      </c>
      <c r="J106" s="58" t="s">
        <v>3357</v>
      </c>
      <c r="K106" s="58">
        <v>106</v>
      </c>
      <c r="L106" s="58" t="s">
        <v>3118</v>
      </c>
      <c r="M106" s="58" t="s">
        <v>3496</v>
      </c>
      <c r="N106" s="203">
        <v>103</v>
      </c>
    </row>
    <row r="107" spans="6:14">
      <c r="F107" s="202">
        <v>104</v>
      </c>
      <c r="G107" s="58" t="s">
        <v>3113</v>
      </c>
      <c r="H107" s="58" t="s">
        <v>3203</v>
      </c>
      <c r="I107" s="67" t="s">
        <v>3300</v>
      </c>
      <c r="J107" s="58" t="s">
        <v>3358</v>
      </c>
      <c r="K107" s="58">
        <v>107</v>
      </c>
      <c r="L107" s="58" t="s">
        <v>3119</v>
      </c>
      <c r="M107" s="58" t="s">
        <v>4089</v>
      </c>
      <c r="N107" s="203">
        <v>104</v>
      </c>
    </row>
    <row r="108" spans="6:14">
      <c r="F108" s="202">
        <v>105</v>
      </c>
      <c r="G108" s="58" t="s">
        <v>3114</v>
      </c>
      <c r="H108" s="58" t="s">
        <v>3204</v>
      </c>
      <c r="I108" s="67" t="s">
        <v>3301</v>
      </c>
      <c r="J108" s="58" t="s">
        <v>3359</v>
      </c>
      <c r="K108" s="58">
        <v>108</v>
      </c>
      <c r="L108" s="58" t="s">
        <v>3419</v>
      </c>
      <c r="M108" s="58" t="s">
        <v>3497</v>
      </c>
      <c r="N108" s="203">
        <v>105</v>
      </c>
    </row>
    <row r="109" spans="6:14">
      <c r="F109" s="202">
        <v>106</v>
      </c>
      <c r="G109" s="58" t="s">
        <v>3115</v>
      </c>
      <c r="H109" s="58" t="s">
        <v>3194</v>
      </c>
      <c r="I109" s="58" t="s">
        <v>4089</v>
      </c>
      <c r="J109" s="58" t="s">
        <v>3360</v>
      </c>
      <c r="K109" s="58">
        <v>109</v>
      </c>
      <c r="L109" s="58" t="s">
        <v>3420</v>
      </c>
      <c r="M109" s="58" t="s">
        <v>3498</v>
      </c>
      <c r="N109" s="203">
        <v>106</v>
      </c>
    </row>
    <row r="110" spans="6:14">
      <c r="F110" s="202">
        <v>107</v>
      </c>
      <c r="G110" s="58" t="s">
        <v>3116</v>
      </c>
      <c r="H110" s="58" t="s">
        <v>4089</v>
      </c>
      <c r="I110" s="67" t="s">
        <v>3302</v>
      </c>
      <c r="J110" s="58" t="s">
        <v>3361</v>
      </c>
      <c r="K110" s="58">
        <v>110</v>
      </c>
      <c r="L110" s="58" t="s">
        <v>3421</v>
      </c>
      <c r="M110" s="58" t="s">
        <v>3499</v>
      </c>
      <c r="N110" s="203">
        <v>107</v>
      </c>
    </row>
    <row r="111" spans="6:14">
      <c r="F111" s="202">
        <v>108</v>
      </c>
      <c r="G111" s="58" t="s">
        <v>3117</v>
      </c>
      <c r="H111" s="58" t="s">
        <v>3205</v>
      </c>
      <c r="I111" s="67" t="s">
        <v>3303</v>
      </c>
      <c r="J111" s="58" t="s">
        <v>3362</v>
      </c>
      <c r="K111" s="58">
        <v>111</v>
      </c>
      <c r="L111" s="58"/>
      <c r="M111" s="58" t="s">
        <v>3500</v>
      </c>
      <c r="N111" s="203">
        <v>108</v>
      </c>
    </row>
    <row r="112" spans="6:14">
      <c r="F112" s="202">
        <v>109</v>
      </c>
      <c r="G112" s="58" t="s">
        <v>3118</v>
      </c>
      <c r="H112" s="58" t="s">
        <v>3206</v>
      </c>
      <c r="I112" s="67" t="s">
        <v>3304</v>
      </c>
      <c r="J112" s="58" t="s">
        <v>3117</v>
      </c>
      <c r="K112" s="58">
        <v>112</v>
      </c>
      <c r="L112" s="58" t="s">
        <v>3422</v>
      </c>
      <c r="M112" s="58" t="s">
        <v>3501</v>
      </c>
      <c r="N112" s="203">
        <v>109</v>
      </c>
    </row>
    <row r="113" spans="6:14">
      <c r="F113" s="202">
        <v>110</v>
      </c>
      <c r="G113" s="58" t="s">
        <v>3119</v>
      </c>
      <c r="H113" s="58" t="s">
        <v>3207</v>
      </c>
      <c r="I113" s="67" t="s">
        <v>3305</v>
      </c>
      <c r="J113" s="58" t="s">
        <v>3363</v>
      </c>
      <c r="K113" s="58">
        <v>113</v>
      </c>
      <c r="L113" s="58" t="s">
        <v>3423</v>
      </c>
      <c r="M113" s="58" t="s">
        <v>3502</v>
      </c>
      <c r="N113" s="203">
        <v>110</v>
      </c>
    </row>
    <row r="114" spans="6:14">
      <c r="F114" s="202">
        <v>111</v>
      </c>
      <c r="G114" s="58" t="s">
        <v>3120</v>
      </c>
      <c r="H114" s="58" t="s">
        <v>3208</v>
      </c>
      <c r="I114" s="67" t="s">
        <v>3306</v>
      </c>
      <c r="J114" s="58" t="s">
        <v>3119</v>
      </c>
      <c r="K114" s="58">
        <v>114</v>
      </c>
      <c r="L114" s="58" t="s">
        <v>3424</v>
      </c>
      <c r="M114" s="58" t="s">
        <v>3424</v>
      </c>
      <c r="N114" s="203">
        <v>111</v>
      </c>
    </row>
    <row r="115" spans="6:14">
      <c r="F115" s="202">
        <v>112</v>
      </c>
      <c r="G115" s="58" t="s">
        <v>4089</v>
      </c>
      <c r="H115" s="58" t="s">
        <v>3194</v>
      </c>
      <c r="I115" s="67" t="s">
        <v>3307</v>
      </c>
      <c r="J115" s="58" t="s">
        <v>4089</v>
      </c>
      <c r="K115" s="58">
        <v>115</v>
      </c>
      <c r="L115" s="58" t="s">
        <v>3425</v>
      </c>
      <c r="M115" s="58" t="s">
        <v>3425</v>
      </c>
      <c r="N115" s="203">
        <v>112</v>
      </c>
    </row>
    <row r="116" spans="6:14">
      <c r="F116" s="202">
        <v>113</v>
      </c>
      <c r="G116" s="58" t="s">
        <v>3121</v>
      </c>
      <c r="H116" s="58" t="s">
        <v>3207</v>
      </c>
      <c r="I116" s="67" t="s">
        <v>3308</v>
      </c>
      <c r="J116" s="58" t="s">
        <v>3364</v>
      </c>
      <c r="K116" s="58">
        <v>116</v>
      </c>
      <c r="L116" s="58" t="s">
        <v>3426</v>
      </c>
      <c r="M116" s="58" t="s">
        <v>3426</v>
      </c>
      <c r="N116" s="203">
        <v>113</v>
      </c>
    </row>
    <row r="117" spans="6:14">
      <c r="F117" s="202">
        <v>114</v>
      </c>
      <c r="G117" s="58" t="s">
        <v>3122</v>
      </c>
      <c r="H117" s="58" t="s">
        <v>3209</v>
      </c>
      <c r="I117" s="67" t="s">
        <v>3309</v>
      </c>
      <c r="J117" s="58" t="s">
        <v>3122</v>
      </c>
      <c r="K117" s="58">
        <v>117</v>
      </c>
      <c r="L117" s="58" t="s">
        <v>3427</v>
      </c>
      <c r="M117" s="58" t="s">
        <v>3503</v>
      </c>
      <c r="N117" s="203">
        <v>114</v>
      </c>
    </row>
    <row r="118" spans="6:14">
      <c r="F118" s="202">
        <v>115</v>
      </c>
      <c r="G118" s="58" t="s">
        <v>3123</v>
      </c>
      <c r="H118" s="58" t="s">
        <v>3204</v>
      </c>
      <c r="I118" s="67" t="s">
        <v>3310</v>
      </c>
      <c r="J118" s="58" t="s">
        <v>3123</v>
      </c>
      <c r="K118" s="58">
        <v>118</v>
      </c>
      <c r="L118" s="58" t="s">
        <v>3127</v>
      </c>
      <c r="M118" s="58" t="s">
        <v>3127</v>
      </c>
      <c r="N118" s="203">
        <v>115</v>
      </c>
    </row>
    <row r="119" spans="6:14">
      <c r="F119" s="202">
        <v>116</v>
      </c>
      <c r="G119" s="58" t="s">
        <v>3124</v>
      </c>
      <c r="H119" s="58"/>
      <c r="I119" s="58"/>
      <c r="J119" s="58" t="s">
        <v>3365</v>
      </c>
      <c r="K119" s="58">
        <v>119</v>
      </c>
      <c r="L119" s="58" t="s">
        <v>3128</v>
      </c>
      <c r="M119" s="58" t="s">
        <v>3128</v>
      </c>
      <c r="N119" s="203">
        <v>116</v>
      </c>
    </row>
    <row r="120" spans="6:14">
      <c r="F120" s="202">
        <v>117</v>
      </c>
      <c r="G120" s="58" t="s">
        <v>3125</v>
      </c>
      <c r="H120" s="58"/>
      <c r="I120" s="58"/>
      <c r="J120" s="58" t="s">
        <v>3125</v>
      </c>
      <c r="K120" s="58">
        <v>120</v>
      </c>
      <c r="L120" s="58"/>
      <c r="M120" s="58"/>
      <c r="N120" s="203">
        <v>117</v>
      </c>
    </row>
    <row r="121" spans="6:14">
      <c r="F121" s="202">
        <v>118</v>
      </c>
      <c r="G121" s="58"/>
      <c r="H121" s="58"/>
      <c r="I121" s="58"/>
      <c r="J121" s="58" t="s">
        <v>3126</v>
      </c>
      <c r="K121" s="58"/>
      <c r="L121" s="58"/>
      <c r="M121" s="58"/>
      <c r="N121" s="203">
        <v>118</v>
      </c>
    </row>
    <row r="122" spans="6:14">
      <c r="F122" s="202">
        <v>119</v>
      </c>
      <c r="G122" s="58"/>
      <c r="H122" s="58"/>
      <c r="I122" s="58"/>
      <c r="J122" s="58" t="s">
        <v>3366</v>
      </c>
      <c r="K122" s="58"/>
      <c r="L122" s="58"/>
      <c r="M122" s="58"/>
      <c r="N122" s="203">
        <v>119</v>
      </c>
    </row>
    <row r="123" spans="6:14">
      <c r="F123" s="206">
        <v>120</v>
      </c>
      <c r="G123" s="207"/>
      <c r="H123" s="207"/>
      <c r="I123" s="207"/>
      <c r="J123" s="207" t="s">
        <v>3127</v>
      </c>
      <c r="K123" s="207"/>
      <c r="L123" s="207"/>
      <c r="M123" s="207"/>
      <c r="N123" s="208">
        <v>120</v>
      </c>
    </row>
    <row r="125" spans="6:14">
      <c r="F125" s="59" t="s">
        <v>4088</v>
      </c>
    </row>
    <row r="126" spans="6:14">
      <c r="F126" s="59" t="s">
        <v>4089</v>
      </c>
    </row>
    <row r="127" spans="6:14">
      <c r="F127" s="59" t="s">
        <v>12380</v>
      </c>
      <c r="G127" s="59" t="s">
        <v>12381</v>
      </c>
    </row>
    <row r="128" spans="6:14">
      <c r="F128" s="59" t="s">
        <v>13358</v>
      </c>
    </row>
    <row r="129" spans="6:34">
      <c r="F129" t="s">
        <v>13360</v>
      </c>
      <c r="G129" s="59" t="s">
        <v>13359</v>
      </c>
    </row>
    <row r="130" spans="6:34">
      <c r="F130" s="59" t="s">
        <v>13362</v>
      </c>
      <c r="G130" s="59" t="s">
        <v>13361</v>
      </c>
    </row>
    <row r="131" spans="6:34">
      <c r="F131" s="59" t="s">
        <v>13363</v>
      </c>
      <c r="G131" s="59" t="s">
        <v>13364</v>
      </c>
    </row>
    <row r="132" spans="6:34">
      <c r="F132" s="59" t="s">
        <v>13366</v>
      </c>
      <c r="G132" s="59" t="s">
        <v>13365</v>
      </c>
    </row>
    <row r="133" spans="6:34">
      <c r="F133" s="59" t="s">
        <v>13368</v>
      </c>
      <c r="G133" s="59" t="s">
        <v>13367</v>
      </c>
    </row>
    <row r="134" spans="6:34">
      <c r="F134" s="59" t="s">
        <v>3504</v>
      </c>
    </row>
    <row r="135" spans="6:34">
      <c r="F135" s="59" t="s">
        <v>3505</v>
      </c>
    </row>
    <row r="136" spans="6:34">
      <c r="F136" s="59" t="s">
        <v>3506</v>
      </c>
    </row>
    <row r="139" spans="6:34">
      <c r="F139" t="s">
        <v>3566</v>
      </c>
      <c r="G139"/>
    </row>
    <row r="140" spans="6:34">
      <c r="F140" t="s">
        <v>3547</v>
      </c>
      <c r="G140" t="s">
        <v>3567</v>
      </c>
    </row>
    <row r="141" spans="6:34">
      <c r="F141" t="s">
        <v>3545</v>
      </c>
      <c r="G141" t="s">
        <v>3568</v>
      </c>
    </row>
    <row r="142" spans="6:34">
      <c r="F142" t="s">
        <v>3555</v>
      </c>
      <c r="G142" t="s">
        <v>3569</v>
      </c>
    </row>
    <row r="143" spans="6:34">
      <c r="F143" t="s">
        <v>3557</v>
      </c>
      <c r="G143" t="s">
        <v>3570</v>
      </c>
    </row>
    <row r="144" spans="6:34">
      <c r="F144" t="s">
        <v>3571</v>
      </c>
      <c r="G144" t="s">
        <v>3572</v>
      </c>
      <c r="AH144" t="s">
        <v>12860</v>
      </c>
    </row>
    <row r="145" spans="6:34">
      <c r="F145" t="s">
        <v>3573</v>
      </c>
      <c r="G145" t="s">
        <v>3574</v>
      </c>
      <c r="AH145" t="s">
        <v>12861</v>
      </c>
    </row>
    <row r="146" spans="6:34">
      <c r="F146" t="s">
        <v>3575</v>
      </c>
      <c r="G146" t="s">
        <v>3576</v>
      </c>
      <c r="AH146" t="s">
        <v>12862</v>
      </c>
    </row>
    <row r="147" spans="6:34">
      <c r="F147" t="s">
        <v>3577</v>
      </c>
      <c r="G147" t="s">
        <v>3578</v>
      </c>
      <c r="AH147" t="s">
        <v>12863</v>
      </c>
    </row>
    <row r="148" spans="6:34">
      <c r="F148" t="s">
        <v>3579</v>
      </c>
      <c r="G148"/>
      <c r="AH148" t="s">
        <v>12864</v>
      </c>
    </row>
    <row r="149" spans="6:34">
      <c r="F149" t="s">
        <v>3580</v>
      </c>
      <c r="G149" t="s">
        <v>3581</v>
      </c>
      <c r="AH149" t="s">
        <v>12865</v>
      </c>
    </row>
    <row r="150" spans="6:34">
      <c r="F150" t="s">
        <v>3582</v>
      </c>
      <c r="G150" t="s">
        <v>3583</v>
      </c>
      <c r="AH150" t="s">
        <v>12866</v>
      </c>
    </row>
    <row r="151" spans="6:34">
      <c r="F151" t="s">
        <v>3543</v>
      </c>
      <c r="G151" t="s">
        <v>3584</v>
      </c>
      <c r="AH151" t="s">
        <v>12867</v>
      </c>
    </row>
    <row r="152" spans="6:34">
      <c r="F152" t="s">
        <v>3585</v>
      </c>
      <c r="G152" t="s">
        <v>3586</v>
      </c>
      <c r="AH152" t="s">
        <v>12868</v>
      </c>
    </row>
    <row r="153" spans="6:34">
      <c r="F153" t="s">
        <v>3587</v>
      </c>
      <c r="G153" t="s">
        <v>3588</v>
      </c>
      <c r="AH153" t="s">
        <v>12869</v>
      </c>
    </row>
    <row r="154" spans="6:34">
      <c r="AH154" t="s">
        <v>12870</v>
      </c>
    </row>
    <row r="155" spans="6:34">
      <c r="AH155" t="s">
        <v>12871</v>
      </c>
    </row>
    <row r="156" spans="6:34">
      <c r="AH156" t="s">
        <v>12872</v>
      </c>
    </row>
    <row r="157" spans="6:34">
      <c r="AH157" t="s">
        <v>12873</v>
      </c>
    </row>
    <row r="158" spans="6:34">
      <c r="AH158" t="s">
        <v>12874</v>
      </c>
    </row>
    <row r="159" spans="6:34">
      <c r="AH159" t="s">
        <v>12875</v>
      </c>
    </row>
    <row r="160" spans="6:34">
      <c r="AH160" t="s">
        <v>12876</v>
      </c>
    </row>
    <row r="161" spans="8:34">
      <c r="AH161" t="s">
        <v>12877</v>
      </c>
    </row>
    <row r="162" spans="8:34">
      <c r="AH162" t="s">
        <v>12878</v>
      </c>
    </row>
    <row r="164" spans="8:34" ht="15.75">
      <c r="J164" s="70"/>
      <c r="K164" s="71"/>
      <c r="L164" s="71"/>
      <c r="M164" s="71"/>
      <c r="N164" s="71"/>
    </row>
    <row r="165" spans="8:34" ht="15.75">
      <c r="H165" t="s">
        <v>11377</v>
      </c>
      <c r="L165" s="71"/>
      <c r="M165" s="71"/>
      <c r="N165" s="71"/>
    </row>
    <row r="166" spans="8:34" ht="15.75">
      <c r="L166" s="71"/>
      <c r="M166" s="71"/>
      <c r="N166" s="71"/>
    </row>
    <row r="167" spans="8:34">
      <c r="Q167" t="str">
        <f ca="1">Q168&amp;R168&amp;S168</f>
        <v>dellor</v>
      </c>
    </row>
    <row r="168" spans="8:34">
      <c r="Q168" t="str">
        <f ca="1">INDEX(Q170:Q189,RANDBETWEEN(1,20),1)</f>
        <v/>
      </c>
      <c r="R168" t="str">
        <f ca="1">INDEX(R170:R189,RANDBETWEEN(1,20),1)</f>
        <v>dell</v>
      </c>
      <c r="S168" t="str">
        <f ca="1">INDEX(S170:S189,RANDBETWEEN(1,20),1)</f>
        <v>or</v>
      </c>
      <c r="T168">
        <v>1</v>
      </c>
    </row>
    <row r="169" spans="8:34">
      <c r="P169" t="s">
        <v>13202</v>
      </c>
      <c r="Q169" t="s">
        <v>13945</v>
      </c>
      <c r="R169" t="s">
        <v>13946</v>
      </c>
      <c r="S169" t="s">
        <v>13967</v>
      </c>
    </row>
    <row r="170" spans="8:34">
      <c r="P170">
        <v>1</v>
      </c>
      <c r="Q170" t="str">
        <f>""</f>
        <v/>
      </c>
      <c r="R170" t="s">
        <v>13947</v>
      </c>
      <c r="S170" t="str">
        <f>""</f>
        <v/>
      </c>
    </row>
    <row r="171" spans="8:34">
      <c r="P171">
        <v>2</v>
      </c>
      <c r="Q171" t="str">
        <f>""</f>
        <v/>
      </c>
      <c r="R171" t="s">
        <v>13948</v>
      </c>
      <c r="S171" t="s">
        <v>13968</v>
      </c>
    </row>
    <row r="172" spans="8:34">
      <c r="P172">
        <v>3</v>
      </c>
      <c r="Q172" t="str">
        <f>""</f>
        <v/>
      </c>
      <c r="R172" t="s">
        <v>13949</v>
      </c>
      <c r="S172" t="s">
        <v>13969</v>
      </c>
    </row>
    <row r="173" spans="8:34">
      <c r="P173">
        <v>4</v>
      </c>
      <c r="Q173" t="str">
        <f>""</f>
        <v/>
      </c>
      <c r="R173" t="s">
        <v>13950</v>
      </c>
      <c r="S173" t="s">
        <v>13970</v>
      </c>
    </row>
    <row r="174" spans="8:34">
      <c r="P174">
        <v>5</v>
      </c>
      <c r="Q174" t="s">
        <v>2076</v>
      </c>
      <c r="R174" t="s">
        <v>13951</v>
      </c>
      <c r="S174" t="s">
        <v>13971</v>
      </c>
    </row>
    <row r="175" spans="8:34">
      <c r="P175">
        <v>6</v>
      </c>
      <c r="Q175" t="s">
        <v>13972</v>
      </c>
      <c r="R175" t="s">
        <v>13952</v>
      </c>
      <c r="S175" t="s">
        <v>13973</v>
      </c>
    </row>
    <row r="176" spans="8:34">
      <c r="P176">
        <v>7</v>
      </c>
      <c r="Q176" t="s">
        <v>13974</v>
      </c>
      <c r="R176" t="s">
        <v>13953</v>
      </c>
      <c r="S176" t="s">
        <v>13458</v>
      </c>
    </row>
    <row r="177" spans="16:61">
      <c r="P177">
        <v>8</v>
      </c>
      <c r="Q177" t="s">
        <v>13975</v>
      </c>
      <c r="R177" t="s">
        <v>13954</v>
      </c>
      <c r="S177" t="s">
        <v>13976</v>
      </c>
    </row>
    <row r="178" spans="16:61">
      <c r="P178">
        <v>9</v>
      </c>
      <c r="Q178" t="s">
        <v>13977</v>
      </c>
      <c r="R178" t="s">
        <v>13955</v>
      </c>
      <c r="S178" t="s">
        <v>13978</v>
      </c>
    </row>
    <row r="179" spans="16:61">
      <c r="P179">
        <v>10</v>
      </c>
      <c r="Q179" t="s">
        <v>13979</v>
      </c>
      <c r="R179" t="s">
        <v>13956</v>
      </c>
      <c r="S179" t="s">
        <v>13980</v>
      </c>
    </row>
    <row r="180" spans="16:61">
      <c r="P180">
        <v>11</v>
      </c>
      <c r="Q180" t="s">
        <v>13981</v>
      </c>
      <c r="R180" t="s">
        <v>13957</v>
      </c>
      <c r="S180" t="s">
        <v>13465</v>
      </c>
    </row>
    <row r="181" spans="16:61">
      <c r="P181">
        <v>12</v>
      </c>
      <c r="Q181" t="s">
        <v>13982</v>
      </c>
      <c r="R181" t="s">
        <v>13958</v>
      </c>
      <c r="S181" t="s">
        <v>13983</v>
      </c>
    </row>
    <row r="182" spans="16:61">
      <c r="P182">
        <v>13</v>
      </c>
      <c r="Q182" t="s">
        <v>13984</v>
      </c>
      <c r="R182" t="s">
        <v>13959</v>
      </c>
      <c r="S182" t="s">
        <v>13985</v>
      </c>
    </row>
    <row r="183" spans="16:61">
      <c r="P183">
        <v>14</v>
      </c>
      <c r="Q183" t="s">
        <v>13986</v>
      </c>
      <c r="R183" t="s">
        <v>13960</v>
      </c>
      <c r="S183" t="s">
        <v>13987</v>
      </c>
    </row>
    <row r="184" spans="16:61">
      <c r="P184">
        <v>15</v>
      </c>
      <c r="Q184" t="s">
        <v>13988</v>
      </c>
      <c r="R184" t="s">
        <v>13961</v>
      </c>
      <c r="S184" t="s">
        <v>13989</v>
      </c>
    </row>
    <row r="185" spans="16:61">
      <c r="P185">
        <v>16</v>
      </c>
      <c r="Q185" t="s">
        <v>13990</v>
      </c>
      <c r="R185" t="s">
        <v>13962</v>
      </c>
      <c r="S185" t="s">
        <v>13991</v>
      </c>
    </row>
    <row r="186" spans="16:61">
      <c r="P186">
        <v>17</v>
      </c>
      <c r="Q186" t="s">
        <v>13992</v>
      </c>
      <c r="R186" t="s">
        <v>13963</v>
      </c>
      <c r="S186" t="s">
        <v>13993</v>
      </c>
    </row>
    <row r="187" spans="16:61">
      <c r="P187">
        <v>18</v>
      </c>
      <c r="Q187" t="s">
        <v>13994</v>
      </c>
      <c r="R187" t="s">
        <v>13964</v>
      </c>
      <c r="S187" t="s">
        <v>13995</v>
      </c>
    </row>
    <row r="188" spans="16:61">
      <c r="P188">
        <v>19</v>
      </c>
      <c r="Q188" t="s">
        <v>13996</v>
      </c>
      <c r="R188" t="s">
        <v>13965</v>
      </c>
      <c r="S188" t="s">
        <v>13460</v>
      </c>
    </row>
    <row r="189" spans="16:61">
      <c r="P189">
        <v>20</v>
      </c>
      <c r="Q189" t="s">
        <v>13997</v>
      </c>
      <c r="R189" t="s">
        <v>13966</v>
      </c>
      <c r="S189" t="s">
        <v>13484</v>
      </c>
    </row>
    <row r="190" spans="16:61">
      <c r="P190" s="259" t="s">
        <v>13202</v>
      </c>
      <c r="Q190" t="s">
        <v>13946</v>
      </c>
      <c r="S190" t="s">
        <v>11388</v>
      </c>
      <c r="T190" s="259"/>
      <c r="U190" s="259"/>
      <c r="V190" s="259"/>
      <c r="AK190" s="259"/>
      <c r="AN190" s="259"/>
      <c r="AO190" s="259"/>
      <c r="AP190" s="259"/>
      <c r="AR190" s="259"/>
      <c r="AY190" s="259"/>
      <c r="BI190" s="259"/>
    </row>
    <row r="191" spans="16:61">
      <c r="P191">
        <v>1</v>
      </c>
    </row>
    <row r="192" spans="16:61">
      <c r="P192">
        <v>2</v>
      </c>
      <c r="AP192" s="259"/>
      <c r="BA192" s="259"/>
    </row>
    <row r="193" spans="16:213">
      <c r="P193" s="259">
        <v>3</v>
      </c>
      <c r="S193" s="259"/>
    </row>
    <row r="194" spans="16:213">
      <c r="P194" s="261">
        <v>4</v>
      </c>
      <c r="AI194" s="259"/>
      <c r="BG194" s="259"/>
    </row>
    <row r="195" spans="16:213">
      <c r="P195">
        <v>5</v>
      </c>
    </row>
    <row r="196" spans="16:213">
      <c r="P196">
        <v>6</v>
      </c>
    </row>
    <row r="197" spans="16:213">
      <c r="P197">
        <v>7</v>
      </c>
    </row>
    <row r="198" spans="16:213">
      <c r="P198">
        <v>8</v>
      </c>
    </row>
    <row r="199" spans="16:213">
      <c r="P199">
        <v>9</v>
      </c>
    </row>
    <row r="200" spans="16:213">
      <c r="P200">
        <v>10</v>
      </c>
    </row>
    <row r="201" spans="16:213">
      <c r="P201">
        <v>11</v>
      </c>
    </row>
    <row r="202" spans="16:213">
      <c r="P202">
        <v>12</v>
      </c>
      <c r="HE202" t="s">
        <v>13234</v>
      </c>
    </row>
    <row r="203" spans="16:213">
      <c r="P203">
        <v>13</v>
      </c>
    </row>
    <row r="204" spans="16:213">
      <c r="P204">
        <v>14</v>
      </c>
    </row>
    <row r="205" spans="16:213">
      <c r="P205">
        <v>15</v>
      </c>
    </row>
    <row r="206" spans="16:213">
      <c r="P206">
        <v>16</v>
      </c>
    </row>
    <row r="207" spans="16:213">
      <c r="P207">
        <v>17</v>
      </c>
    </row>
    <row r="208" spans="16:213">
      <c r="P208">
        <v>18</v>
      </c>
    </row>
    <row r="209" spans="16:17">
      <c r="P209">
        <v>19</v>
      </c>
    </row>
    <row r="210" spans="16:17">
      <c r="P210">
        <v>20</v>
      </c>
    </row>
    <row r="211" spans="16:17">
      <c r="P211" t="s">
        <v>13202</v>
      </c>
      <c r="Q211" t="s">
        <v>13967</v>
      </c>
    </row>
    <row r="212" spans="16:17">
      <c r="P212">
        <v>1</v>
      </c>
    </row>
    <row r="213" spans="16:17">
      <c r="P213">
        <v>2</v>
      </c>
    </row>
    <row r="214" spans="16:17">
      <c r="P214">
        <v>3</v>
      </c>
    </row>
    <row r="215" spans="16:17">
      <c r="P215">
        <v>4</v>
      </c>
    </row>
    <row r="216" spans="16:17">
      <c r="P216">
        <v>5</v>
      </c>
    </row>
    <row r="217" spans="16:17">
      <c r="P217">
        <v>6</v>
      </c>
    </row>
    <row r="218" spans="16:17">
      <c r="P218">
        <v>7</v>
      </c>
    </row>
    <row r="219" spans="16:17">
      <c r="P219">
        <v>8</v>
      </c>
    </row>
    <row r="220" spans="16:17">
      <c r="P220">
        <v>9</v>
      </c>
    </row>
    <row r="221" spans="16:17">
      <c r="P221">
        <v>10</v>
      </c>
    </row>
    <row r="222" spans="16:17">
      <c r="P222">
        <v>11</v>
      </c>
    </row>
    <row r="223" spans="16:17">
      <c r="P223">
        <v>12</v>
      </c>
    </row>
    <row r="224" spans="16:17">
      <c r="P224">
        <v>13</v>
      </c>
    </row>
    <row r="225" spans="16:16">
      <c r="P225">
        <v>14</v>
      </c>
    </row>
    <row r="226" spans="16:16">
      <c r="P226">
        <v>15</v>
      </c>
    </row>
    <row r="227" spans="16:16">
      <c r="P227">
        <v>16</v>
      </c>
    </row>
    <row r="228" spans="16:16">
      <c r="P228">
        <v>17</v>
      </c>
    </row>
    <row r="229" spans="16:16">
      <c r="P229">
        <v>18</v>
      </c>
    </row>
    <row r="230" spans="16:16">
      <c r="P230">
        <v>19</v>
      </c>
    </row>
    <row r="231" spans="16:16">
      <c r="P231">
        <v>20</v>
      </c>
    </row>
    <row r="263" spans="7:9">
      <c r="G263" s="59" t="s">
        <v>13301</v>
      </c>
    </row>
    <row r="264" spans="7:9">
      <c r="G264" s="59" t="s">
        <v>13302</v>
      </c>
      <c r="H264" s="59" t="s">
        <v>13303</v>
      </c>
    </row>
    <row r="265" spans="7:9">
      <c r="G265" s="59" t="s">
        <v>13304</v>
      </c>
      <c r="H265" s="59" t="s">
        <v>13305</v>
      </c>
    </row>
    <row r="266" spans="7:9">
      <c r="G266" s="59" t="s">
        <v>13306</v>
      </c>
      <c r="H266" s="59" t="s">
        <v>13307</v>
      </c>
    </row>
    <row r="267" spans="7:9">
      <c r="G267" s="59" t="s">
        <v>13308</v>
      </c>
      <c r="H267" s="59" t="s">
        <v>13309</v>
      </c>
    </row>
    <row r="268" spans="7:9">
      <c r="G268" s="59" t="s">
        <v>13310</v>
      </c>
      <c r="H268" s="59" t="s">
        <v>13311</v>
      </c>
    </row>
    <row r="269" spans="7:9">
      <c r="G269" s="59" t="s">
        <v>13245</v>
      </c>
      <c r="H269" s="59" t="s">
        <v>13312</v>
      </c>
      <c r="I269" s="59" t="s">
        <v>13313</v>
      </c>
    </row>
    <row r="270" spans="7:9">
      <c r="G270" s="59" t="s">
        <v>13246</v>
      </c>
      <c r="H270" s="59" t="s">
        <v>4805</v>
      </c>
      <c r="I270" s="59" t="s">
        <v>13314</v>
      </c>
    </row>
    <row r="272" spans="7:9">
      <c r="G272" s="59" t="s">
        <v>13315</v>
      </c>
      <c r="H272" s="59" t="s">
        <v>13316</v>
      </c>
    </row>
    <row r="273" spans="7:8">
      <c r="G273" s="59" t="s">
        <v>13317</v>
      </c>
      <c r="H273" s="59" t="s">
        <v>13318</v>
      </c>
    </row>
    <row r="274" spans="7:8">
      <c r="G274" s="59" t="s">
        <v>13319</v>
      </c>
      <c r="H274" s="59" t="s">
        <v>13320</v>
      </c>
    </row>
    <row r="275" spans="7:8">
      <c r="G275" s="59" t="s">
        <v>13321</v>
      </c>
      <c r="H275" s="59" t="s">
        <v>13322</v>
      </c>
    </row>
    <row r="276" spans="7:8">
      <c r="G276" s="59" t="s">
        <v>13323</v>
      </c>
      <c r="H276" s="59" t="s">
        <v>13324</v>
      </c>
    </row>
    <row r="277" spans="7:8">
      <c r="G277" s="59" t="s">
        <v>13325</v>
      </c>
      <c r="H277" s="59" t="s">
        <v>13326</v>
      </c>
    </row>
    <row r="278" spans="7:8">
      <c r="G278" s="59" t="s">
        <v>13327</v>
      </c>
      <c r="H278" s="59" t="s">
        <v>13328</v>
      </c>
    </row>
    <row r="279" spans="7:8">
      <c r="G279" s="59" t="s">
        <v>13329</v>
      </c>
      <c r="H279" s="59" t="s">
        <v>13330</v>
      </c>
    </row>
    <row r="280" spans="7:8">
      <c r="G280" s="59" t="s">
        <v>13331</v>
      </c>
      <c r="H280" s="59" t="s">
        <v>13332</v>
      </c>
    </row>
    <row r="281" spans="7:8">
      <c r="G281" s="59" t="s">
        <v>13333</v>
      </c>
      <c r="H281" s="59" t="s">
        <v>13334</v>
      </c>
    </row>
    <row r="282" spans="7:8">
      <c r="G282" s="59" t="s">
        <v>13335</v>
      </c>
      <c r="H282" s="59" t="s">
        <v>13336</v>
      </c>
    </row>
    <row r="283" spans="7:8">
      <c r="G283" s="59" t="s">
        <v>13337</v>
      </c>
      <c r="H283" s="59" t="s">
        <v>13338</v>
      </c>
    </row>
    <row r="284" spans="7:8">
      <c r="G284" s="59" t="s">
        <v>13339</v>
      </c>
      <c r="H284" s="59" t="s">
        <v>13340</v>
      </c>
    </row>
    <row r="285" spans="7:8">
      <c r="G285" s="59" t="s">
        <v>13341</v>
      </c>
      <c r="H285" s="59" t="s">
        <v>13342</v>
      </c>
    </row>
    <row r="286" spans="7:8">
      <c r="G286" s="59" t="s">
        <v>13343</v>
      </c>
      <c r="H286" s="59" t="s">
        <v>13344</v>
      </c>
    </row>
    <row r="311" spans="24:29">
      <c r="X311" t="s">
        <v>3128</v>
      </c>
    </row>
    <row r="313" spans="24:29">
      <c r="X313" t="s">
        <v>3507</v>
      </c>
      <c r="AB313" t="s">
        <v>3537</v>
      </c>
    </row>
    <row r="314" spans="24:29">
      <c r="X314" t="s">
        <v>3508</v>
      </c>
      <c r="AB314" t="s">
        <v>3538</v>
      </c>
    </row>
    <row r="315" spans="24:29">
      <c r="X315" t="s">
        <v>3509</v>
      </c>
      <c r="Y315" t="s">
        <v>3510</v>
      </c>
      <c r="AB315" t="s">
        <v>3539</v>
      </c>
    </row>
    <row r="316" spans="24:29">
      <c r="X316" t="s">
        <v>3511</v>
      </c>
      <c r="AB316" t="s">
        <v>3540</v>
      </c>
    </row>
    <row r="317" spans="24:29">
      <c r="X317" t="s">
        <v>3512</v>
      </c>
      <c r="Y317" t="s">
        <v>3513</v>
      </c>
      <c r="AB317" t="s">
        <v>3541</v>
      </c>
    </row>
    <row r="318" spans="24:29">
      <c r="X318" t="s">
        <v>3514</v>
      </c>
      <c r="Y318" t="s">
        <v>3513</v>
      </c>
      <c r="AB318" t="s">
        <v>3542</v>
      </c>
      <c r="AC318" t="s">
        <v>3543</v>
      </c>
    </row>
    <row r="319" spans="24:29">
      <c r="X319" t="s">
        <v>3515</v>
      </c>
      <c r="Y319" t="s">
        <v>3516</v>
      </c>
      <c r="AB319" t="s">
        <v>3544</v>
      </c>
      <c r="AC319" t="s">
        <v>3545</v>
      </c>
    </row>
    <row r="320" spans="24:29">
      <c r="X320" t="s">
        <v>3517</v>
      </c>
      <c r="Y320" t="s">
        <v>3518</v>
      </c>
      <c r="AB320" t="s">
        <v>3546</v>
      </c>
      <c r="AC320" t="s">
        <v>3547</v>
      </c>
    </row>
    <row r="321" spans="24:29">
      <c r="X321" t="s">
        <v>3519</v>
      </c>
      <c r="Y321" t="s">
        <v>3516</v>
      </c>
      <c r="AB321" t="s">
        <v>3548</v>
      </c>
    </row>
    <row r="322" spans="24:29">
      <c r="X322" t="s">
        <v>3520</v>
      </c>
      <c r="AB322" t="s">
        <v>3549</v>
      </c>
    </row>
    <row r="323" spans="24:29">
      <c r="X323" t="s">
        <v>3521</v>
      </c>
      <c r="Y323" t="s">
        <v>3522</v>
      </c>
      <c r="AB323" t="s">
        <v>3550</v>
      </c>
    </row>
    <row r="324" spans="24:29">
      <c r="X324" t="s">
        <v>3523</v>
      </c>
      <c r="Y324" t="s">
        <v>3524</v>
      </c>
      <c r="AB324" t="s">
        <v>3551</v>
      </c>
    </row>
    <row r="325" spans="24:29">
      <c r="X325" t="s">
        <v>3525</v>
      </c>
      <c r="AB325" t="s">
        <v>3552</v>
      </c>
      <c r="AC325" t="s">
        <v>3553</v>
      </c>
    </row>
    <row r="326" spans="24:29">
      <c r="X326" t="s">
        <v>3526</v>
      </c>
      <c r="AB326" t="s">
        <v>3554</v>
      </c>
      <c r="AC326" t="s">
        <v>3555</v>
      </c>
    </row>
    <row r="327" spans="24:29">
      <c r="X327" t="s">
        <v>3527</v>
      </c>
      <c r="AB327" t="s">
        <v>3556</v>
      </c>
      <c r="AC327" t="s">
        <v>3557</v>
      </c>
    </row>
    <row r="328" spans="24:29">
      <c r="X328" t="s">
        <v>3528</v>
      </c>
      <c r="Y328" t="s">
        <v>3529</v>
      </c>
      <c r="AB328" t="s">
        <v>3558</v>
      </c>
    </row>
    <row r="329" spans="24:29">
      <c r="X329" t="s">
        <v>3530</v>
      </c>
      <c r="AB329" t="s">
        <v>3559</v>
      </c>
    </row>
    <row r="330" spans="24:29">
      <c r="X330" t="s">
        <v>3531</v>
      </c>
      <c r="Y330" t="s">
        <v>3516</v>
      </c>
      <c r="AB330" t="s">
        <v>3560</v>
      </c>
      <c r="AC330" t="s">
        <v>3561</v>
      </c>
    </row>
    <row r="331" spans="24:29">
      <c r="X331" t="s">
        <v>3532</v>
      </c>
      <c r="AB331" t="s">
        <v>3562</v>
      </c>
      <c r="AC331" t="s">
        <v>3563</v>
      </c>
    </row>
    <row r="332" spans="24:29">
      <c r="X332" t="s">
        <v>3533</v>
      </c>
      <c r="Y332" t="s">
        <v>3513</v>
      </c>
      <c r="AB332" t="s">
        <v>3564</v>
      </c>
      <c r="AC332" t="s">
        <v>3565</v>
      </c>
    </row>
    <row r="333" spans="24:29">
      <c r="X333" t="s">
        <v>3534</v>
      </c>
      <c r="Y333" t="s">
        <v>3513</v>
      </c>
    </row>
    <row r="334" spans="24:29">
      <c r="X334" t="s">
        <v>3535</v>
      </c>
    </row>
    <row r="335" spans="24:29">
      <c r="X335" t="s">
        <v>3536</v>
      </c>
    </row>
  </sheetData>
  <mergeCells count="76">
    <mergeCell ref="A28:C28"/>
    <mergeCell ref="A29:C29"/>
    <mergeCell ref="A30:C30"/>
    <mergeCell ref="A31:C31"/>
    <mergeCell ref="A32:C32"/>
    <mergeCell ref="A23:C23"/>
    <mergeCell ref="A24:C24"/>
    <mergeCell ref="A25:C25"/>
    <mergeCell ref="A26:C26"/>
    <mergeCell ref="A27:C27"/>
    <mergeCell ref="A18:C18"/>
    <mergeCell ref="A19:C19"/>
    <mergeCell ref="A20:C20"/>
    <mergeCell ref="A21:C21"/>
    <mergeCell ref="A22:C22"/>
    <mergeCell ref="A13:C13"/>
    <mergeCell ref="A14:C14"/>
    <mergeCell ref="A15:C15"/>
    <mergeCell ref="A16:C16"/>
    <mergeCell ref="A17:C17"/>
    <mergeCell ref="A8:C8"/>
    <mergeCell ref="A9:C9"/>
    <mergeCell ref="A10:C10"/>
    <mergeCell ref="A11:C11"/>
    <mergeCell ref="A12:C12"/>
    <mergeCell ref="A2:C3"/>
    <mergeCell ref="A4:C4"/>
    <mergeCell ref="A5:C5"/>
    <mergeCell ref="A6:C6"/>
    <mergeCell ref="A7:C7"/>
    <mergeCell ref="A1:D1"/>
    <mergeCell ref="E1:H1"/>
    <mergeCell ref="CI2:CJ2"/>
    <mergeCell ref="BC3:BF3"/>
    <mergeCell ref="BV1:BY1"/>
    <mergeCell ref="CC2:CD2"/>
    <mergeCell ref="CE2:CF2"/>
    <mergeCell ref="CG2:CH2"/>
    <mergeCell ref="F2:N2"/>
    <mergeCell ref="AH2:AI4"/>
    <mergeCell ref="AV1:AX1"/>
    <mergeCell ref="CB1:CK1"/>
    <mergeCell ref="BQ1:BT1"/>
    <mergeCell ref="BN1:BO1"/>
    <mergeCell ref="BV2:BY4"/>
    <mergeCell ref="BN2:BO4"/>
    <mergeCell ref="AL1:AP1"/>
    <mergeCell ref="P1:T1"/>
    <mergeCell ref="V1:Z1"/>
    <mergeCell ref="AB1:AC1"/>
    <mergeCell ref="AR1:AT1"/>
    <mergeCell ref="AH1:AI1"/>
    <mergeCell ref="EO4:EP5"/>
    <mergeCell ref="DV2:DY2"/>
    <mergeCell ref="EL5:EM5"/>
    <mergeCell ref="EA2:ED2"/>
    <mergeCell ref="EF5:EF6"/>
    <mergeCell ref="DV3:DY3"/>
    <mergeCell ref="EB3:ED3"/>
    <mergeCell ref="EB4:ED4"/>
    <mergeCell ref="DU2:DU5"/>
    <mergeCell ref="AB2:AC4"/>
    <mergeCell ref="AE2:AF4"/>
    <mergeCell ref="W2:Z4"/>
    <mergeCell ref="P2:T4"/>
    <mergeCell ref="AV5:AW5"/>
    <mergeCell ref="BN5:BO5"/>
    <mergeCell ref="BQ2:BT4"/>
    <mergeCell ref="CC3:CD5"/>
    <mergeCell ref="CE3:CF5"/>
    <mergeCell ref="CG3:CH5"/>
    <mergeCell ref="CI3:CJ5"/>
    <mergeCell ref="CB3:CB5"/>
    <mergeCell ref="AL2:AM2"/>
    <mergeCell ref="AL3:AM4"/>
    <mergeCell ref="AN2:AP4"/>
  </mergeCells>
  <hyperlinks>
    <hyperlink ref="A1" location="'0000'!A1" display="|🔝| To main page" xr:uid="{00000000-0004-0000-1A00-000000000000}"/>
    <hyperlink ref="E1:H1" r:id="rId1" display="DONATE" xr:uid="{00000000-0004-0000-1A00-000001000000}"/>
    <hyperlink ref="A5" r:id="rId2" xr:uid="{00000000-0004-0000-1A00-000002000000}"/>
    <hyperlink ref="A4" r:id="rId3" xr:uid="{00000000-0004-0000-1A00-000003000000}"/>
    <hyperlink ref="CL3" r:id="rId4" xr:uid="{00000000-0004-0000-1A00-000004000000}"/>
  </hyperlinks>
  <pageMargins left="0.7" right="0.7" top="0.75" bottom="0.75" header="0.3" footer="0.3"/>
  <pageSetup paperSize="9" orientation="portrait" r:id="rId5"/>
  <tableParts count="1">
    <tablePart r:id="rId6"/>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Аркуш12"/>
  <dimension ref="A1:DR104"/>
  <sheetViews>
    <sheetView topLeftCell="DB1" zoomScale="85" zoomScaleNormal="85" workbookViewId="0">
      <selection activeCell="DG21" sqref="DG21"/>
    </sheetView>
  </sheetViews>
  <sheetFormatPr defaultColWidth="9.140625" defaultRowHeight="15.75"/>
  <cols>
    <col min="1" max="3" width="9.140625" style="452"/>
    <col min="4" max="4" width="2.7109375" style="452" customWidth="1"/>
    <col min="5" max="5" width="9.140625" style="452"/>
    <col min="6" max="6" width="9.85546875" style="452" customWidth="1"/>
    <col min="7" max="7" width="9.140625" style="452"/>
    <col min="8" max="8" width="10.140625" style="452" customWidth="1"/>
    <col min="9" max="9" width="14.5703125" style="452" customWidth="1"/>
    <col min="10" max="10" width="10.85546875" style="452" customWidth="1"/>
    <col min="11" max="11" width="13.7109375" style="452" customWidth="1"/>
    <col min="12" max="12" width="2.7109375" style="452" customWidth="1"/>
    <col min="13" max="13" width="9.140625" style="452"/>
    <col min="14" max="14" width="62.85546875" style="452" customWidth="1"/>
    <col min="15" max="15" width="2.7109375" style="452" customWidth="1"/>
    <col min="16" max="16" width="17.28515625" style="452" customWidth="1"/>
    <col min="17" max="17" width="12.42578125" style="452" customWidth="1"/>
    <col min="18" max="18" width="2.7109375" style="452" customWidth="1"/>
    <col min="19" max="19" width="10.140625" style="452" customWidth="1"/>
    <col min="20" max="20" width="16.42578125" style="452" bestFit="1" customWidth="1"/>
    <col min="21" max="21" width="21.85546875" style="452" bestFit="1" customWidth="1"/>
    <col min="22" max="22" width="11.5703125" style="452" customWidth="1"/>
    <col min="23" max="23" width="26.85546875" style="452" customWidth="1"/>
    <col min="24" max="24" width="2.7109375" style="452" customWidth="1"/>
    <col min="25" max="25" width="9.140625" style="452"/>
    <col min="26" max="26" width="50.7109375" style="452" customWidth="1"/>
    <col min="27" max="27" width="2.7109375" style="452" customWidth="1"/>
    <col min="28" max="28" width="9.140625" style="452"/>
    <col min="29" max="29" width="50.7109375" style="452" customWidth="1"/>
    <col min="30" max="30" width="2.7109375" style="452" customWidth="1"/>
    <col min="31" max="31" width="9.140625" style="452"/>
    <col min="32" max="32" width="50.7109375" style="452" customWidth="1"/>
    <col min="33" max="33" width="2.7109375" style="452" customWidth="1"/>
    <col min="34" max="34" width="9.140625" style="452"/>
    <col min="35" max="35" width="50.7109375" style="452" customWidth="1"/>
    <col min="36" max="36" width="2.7109375" style="452" customWidth="1"/>
    <col min="37" max="37" width="9.140625" style="452"/>
    <col min="38" max="38" width="50.7109375" style="452" customWidth="1"/>
    <col min="39" max="39" width="2.7109375" style="452" customWidth="1"/>
    <col min="40" max="40" width="9.140625" style="452"/>
    <col min="41" max="41" width="50.7109375" style="452" customWidth="1"/>
    <col min="42" max="42" width="2.7109375" style="452" customWidth="1"/>
    <col min="43" max="43" width="9.140625" style="452"/>
    <col min="44" max="44" width="30.7109375" style="452" customWidth="1"/>
    <col min="45" max="45" width="2.7109375" style="452" customWidth="1"/>
    <col min="46" max="46" width="9.140625" style="452"/>
    <col min="47" max="47" width="10.7109375" style="452" customWidth="1"/>
    <col min="48" max="48" width="9.140625" style="452"/>
    <col min="49" max="49" width="10.7109375" style="452" customWidth="1"/>
    <col min="50" max="50" width="9.140625" style="452"/>
    <col min="51" max="51" width="10.7109375" style="452" customWidth="1"/>
    <col min="52" max="52" width="9.140625" style="452"/>
    <col min="53" max="53" width="10.7109375" style="452" customWidth="1"/>
    <col min="54" max="54" width="2.7109375" style="452" customWidth="1"/>
    <col min="55" max="55" width="9.140625" style="452"/>
    <col min="56" max="56" width="9.7109375" style="452" customWidth="1"/>
    <col min="57" max="57" width="21.5703125" style="452" customWidth="1"/>
    <col min="58" max="58" width="2.7109375" style="452" customWidth="1"/>
    <col min="59" max="59" width="9.140625" style="452"/>
    <col min="60" max="60" width="30.7109375" style="452" customWidth="1"/>
    <col min="61" max="61" width="2.7109375" style="452" customWidth="1"/>
    <col min="62" max="62" width="9.140625" style="452"/>
    <col min="63" max="63" width="30.7109375" style="452" customWidth="1"/>
    <col min="64" max="64" width="2.7109375" style="452" customWidth="1"/>
    <col min="65" max="65" width="9.140625" style="452"/>
    <col min="66" max="66" width="30.7109375" style="452" customWidth="1"/>
    <col min="67" max="67" width="2.7109375" style="452" customWidth="1"/>
    <col min="68" max="68" width="9.140625" style="452"/>
    <col min="69" max="69" width="30.7109375" style="452" customWidth="1"/>
    <col min="70" max="70" width="2.7109375" style="452" customWidth="1"/>
    <col min="71" max="71" width="9.140625" style="452"/>
    <col min="72" max="72" width="30.7109375" style="452" customWidth="1"/>
    <col min="73" max="73" width="2.7109375" style="452" customWidth="1"/>
    <col min="74" max="74" width="9.140625" style="452"/>
    <col min="75" max="75" width="30.7109375" style="452" customWidth="1"/>
    <col min="76" max="76" width="2.7109375" style="452" customWidth="1"/>
    <col min="77" max="77" width="9.140625" style="452"/>
    <col min="78" max="78" width="30.7109375" style="452" customWidth="1"/>
    <col min="79" max="79" width="2.7109375" style="452" customWidth="1"/>
    <col min="80" max="80" width="9.140625" style="452"/>
    <col min="81" max="81" width="30.7109375" style="452" customWidth="1"/>
    <col min="82" max="82" width="2.7109375" style="452" customWidth="1"/>
    <col min="83" max="83" width="9.140625" style="452"/>
    <col min="84" max="84" width="30.7109375" style="452" customWidth="1"/>
    <col min="85" max="85" width="2.7109375" style="452" customWidth="1"/>
    <col min="86" max="86" width="9.140625" style="452"/>
    <col min="87" max="87" width="30.7109375" style="452" customWidth="1"/>
    <col min="88" max="88" width="2.7109375" style="452" customWidth="1"/>
    <col min="89" max="89" width="9.140625" style="452"/>
    <col min="90" max="90" width="30.7109375" style="452" customWidth="1"/>
    <col min="91" max="91" width="2.7109375" style="452" customWidth="1"/>
    <col min="92" max="92" width="9.140625" style="452"/>
    <col min="93" max="93" width="50.7109375" style="452" customWidth="1"/>
    <col min="94" max="94" width="2.7109375" style="452" customWidth="1"/>
    <col min="95" max="95" width="9.140625" style="452"/>
    <col min="96" max="96" width="50.7109375" style="452" customWidth="1"/>
    <col min="97" max="97" width="2.7109375" style="452" customWidth="1"/>
    <col min="98" max="98" width="9.140625" style="452"/>
    <col min="99" max="99" width="50.7109375" style="452" customWidth="1"/>
    <col min="100" max="100" width="9.140625" style="452"/>
    <col min="101" max="101" width="5.7109375" style="452" bestFit="1" customWidth="1"/>
    <col min="102" max="102" width="50.7109375" style="452" customWidth="1"/>
    <col min="103" max="103" width="2.7109375" style="452" customWidth="1"/>
    <col min="104" max="104" width="9.140625" style="452"/>
    <col min="105" max="105" width="50.7109375" style="452" customWidth="1"/>
    <col min="106" max="106" width="2.7109375" style="452" customWidth="1"/>
    <col min="107" max="107" width="9.140625" style="452"/>
    <col min="108" max="108" width="50.7109375" style="452" customWidth="1"/>
    <col min="109" max="109" width="2.7109375" style="452" customWidth="1"/>
    <col min="110" max="110" width="9.140625" style="452"/>
    <col min="111" max="111" width="30.7109375" style="452" customWidth="1"/>
    <col min="112" max="112" width="2.7109375" style="452" customWidth="1"/>
    <col min="113" max="113" width="9.140625" style="452"/>
    <col min="114" max="114" width="30.7109375" style="452" customWidth="1"/>
    <col min="115" max="115" width="2.7109375" style="452" customWidth="1"/>
    <col min="116" max="116" width="9.140625" style="452"/>
    <col min="117" max="117" width="30.7109375" style="452" customWidth="1"/>
    <col min="118" max="16384" width="9.140625" style="452"/>
  </cols>
  <sheetData>
    <row r="1" spans="1:122" ht="23.25">
      <c r="A1" s="985" t="s">
        <v>14028</v>
      </c>
      <c r="B1" s="985"/>
      <c r="C1" s="985"/>
      <c r="D1" s="985"/>
      <c r="E1" s="797" t="s">
        <v>14040</v>
      </c>
      <c r="F1" s="798"/>
      <c r="G1" s="798"/>
      <c r="H1" s="798"/>
      <c r="I1" s="59"/>
      <c r="M1" s="999" t="s">
        <v>16181</v>
      </c>
      <c r="N1" s="999"/>
      <c r="O1" s="999"/>
      <c r="P1" s="999"/>
      <c r="Q1" s="999"/>
      <c r="Y1" s="999" t="s">
        <v>16181</v>
      </c>
      <c r="Z1" s="999"/>
      <c r="AA1" s="999"/>
      <c r="AB1" s="999"/>
      <c r="AC1" s="999"/>
      <c r="AH1" s="999" t="s">
        <v>16181</v>
      </c>
      <c r="AI1" s="999"/>
      <c r="AJ1" s="999"/>
      <c r="AK1" s="999"/>
      <c r="AL1" s="999"/>
      <c r="BG1" s="999" t="s">
        <v>16181</v>
      </c>
      <c r="BH1" s="999"/>
      <c r="BI1" s="999"/>
      <c r="BJ1" s="999"/>
      <c r="BK1" s="999"/>
      <c r="BV1" s="1000" t="s">
        <v>16181</v>
      </c>
      <c r="BW1" s="1000"/>
      <c r="BX1" s="1000"/>
      <c r="BY1" s="1000"/>
      <c r="BZ1" s="1000"/>
      <c r="CH1" s="999" t="s">
        <v>16181</v>
      </c>
      <c r="CI1" s="999"/>
      <c r="CJ1" s="999"/>
      <c r="CK1" s="999"/>
      <c r="CL1" s="999"/>
      <c r="CQ1" s="999" t="s">
        <v>16181</v>
      </c>
      <c r="CR1" s="999"/>
      <c r="CS1" s="999"/>
      <c r="CT1" s="999"/>
      <c r="CU1" s="999"/>
      <c r="CZ1" s="999" t="s">
        <v>16181</v>
      </c>
      <c r="DA1" s="999"/>
      <c r="DB1" s="999"/>
      <c r="DC1" s="999"/>
      <c r="DD1" s="999"/>
      <c r="DI1" s="999" t="s">
        <v>16181</v>
      </c>
      <c r="DJ1" s="999"/>
      <c r="DK1" s="999"/>
      <c r="DL1" s="999"/>
      <c r="DM1" s="999"/>
    </row>
    <row r="2" spans="1:122" ht="19.5">
      <c r="M2" s="999"/>
      <c r="N2" s="999"/>
      <c r="O2" s="999"/>
      <c r="P2" s="999"/>
      <c r="Q2" s="999"/>
      <c r="Y2" s="999"/>
      <c r="Z2" s="999"/>
      <c r="AA2" s="999"/>
      <c r="AB2" s="999"/>
      <c r="AC2" s="999"/>
      <c r="AH2" s="999"/>
      <c r="AI2" s="999"/>
      <c r="AJ2" s="999"/>
      <c r="AK2" s="999"/>
      <c r="AL2" s="999"/>
      <c r="AT2" s="995" t="s">
        <v>16022</v>
      </c>
      <c r="AU2" s="995"/>
      <c r="AV2" s="995"/>
      <c r="AW2" s="995"/>
      <c r="AX2" s="995"/>
      <c r="AY2" s="995"/>
      <c r="AZ2" s="995"/>
      <c r="BA2" s="995"/>
      <c r="BG2" s="999"/>
      <c r="BH2" s="999"/>
      <c r="BI2" s="999"/>
      <c r="BJ2" s="999"/>
      <c r="BK2" s="999"/>
      <c r="BV2" s="1000"/>
      <c r="BW2" s="1000"/>
      <c r="BX2" s="1000"/>
      <c r="BY2" s="1000"/>
      <c r="BZ2" s="1000"/>
      <c r="CH2" s="999"/>
      <c r="CI2" s="999"/>
      <c r="CJ2" s="999"/>
      <c r="CK2" s="999"/>
      <c r="CL2" s="999"/>
      <c r="CQ2" s="999"/>
      <c r="CR2" s="999"/>
      <c r="CS2" s="999"/>
      <c r="CT2" s="999"/>
      <c r="CU2" s="999"/>
      <c r="CZ2" s="999"/>
      <c r="DA2" s="999"/>
      <c r="DB2" s="999"/>
      <c r="DC2" s="999"/>
      <c r="DD2" s="999"/>
      <c r="DI2" s="999"/>
      <c r="DJ2" s="999"/>
      <c r="DK2" s="999"/>
      <c r="DL2" s="999"/>
      <c r="DM2" s="999"/>
    </row>
    <row r="3" spans="1:122" ht="26.25" thickBot="1">
      <c r="A3" s="991" t="s">
        <v>15402</v>
      </c>
      <c r="B3" s="991"/>
      <c r="C3" s="991"/>
      <c r="D3" s="453"/>
      <c r="E3" s="994" t="s">
        <v>15891</v>
      </c>
      <c r="F3" s="994"/>
      <c r="G3" s="994"/>
      <c r="H3" s="994"/>
      <c r="I3" s="994"/>
      <c r="J3" s="994"/>
      <c r="K3" s="994"/>
      <c r="L3" s="453"/>
      <c r="M3" s="874" t="s">
        <v>16174</v>
      </c>
      <c r="N3" s="874"/>
      <c r="P3" s="995" t="s">
        <v>16004</v>
      </c>
      <c r="Q3" s="995"/>
      <c r="S3" s="874" t="s">
        <v>14750</v>
      </c>
      <c r="T3" s="874"/>
      <c r="U3" s="874"/>
      <c r="V3" s="874"/>
      <c r="W3" s="874"/>
      <c r="Y3" s="995" t="s">
        <v>16008</v>
      </c>
      <c r="Z3" s="995"/>
      <c r="AB3" s="995" t="s">
        <v>16016</v>
      </c>
      <c r="AC3" s="995"/>
      <c r="AE3" s="995" t="s">
        <v>14728</v>
      </c>
      <c r="AF3" s="995"/>
      <c r="AH3" s="995" t="s">
        <v>16017</v>
      </c>
      <c r="AI3" s="995"/>
      <c r="AK3" s="995" t="s">
        <v>16018</v>
      </c>
      <c r="AL3" s="995"/>
      <c r="AN3" s="995" t="s">
        <v>14722</v>
      </c>
      <c r="AO3" s="995"/>
      <c r="AQ3" s="995" t="s">
        <v>16167</v>
      </c>
      <c r="AR3" s="995"/>
      <c r="AT3" s="996" t="s">
        <v>14785</v>
      </c>
      <c r="AU3" s="996"/>
      <c r="AV3" s="996"/>
      <c r="AW3" s="996"/>
      <c r="AX3" s="996" t="s">
        <v>14787</v>
      </c>
      <c r="AY3" s="996"/>
      <c r="AZ3" s="996"/>
      <c r="BA3" s="996"/>
      <c r="BC3" s="995" t="s">
        <v>16026</v>
      </c>
      <c r="BD3" s="995"/>
      <c r="BG3" s="998" t="s">
        <v>16027</v>
      </c>
      <c r="BH3" s="998"/>
      <c r="BJ3" s="998" t="s">
        <v>16030</v>
      </c>
      <c r="BK3" s="998"/>
      <c r="BM3" s="998" t="s">
        <v>16031</v>
      </c>
      <c r="BN3" s="998"/>
      <c r="BP3" s="998" t="s">
        <v>14987</v>
      </c>
      <c r="BQ3" s="998"/>
      <c r="BS3" s="998" t="s">
        <v>16057</v>
      </c>
      <c r="BT3" s="998"/>
      <c r="BV3" s="995" t="s">
        <v>16078</v>
      </c>
      <c r="BW3" s="995"/>
      <c r="BY3" s="995" t="s">
        <v>14994</v>
      </c>
      <c r="BZ3" s="995"/>
      <c r="CB3" s="995" t="s">
        <v>16097</v>
      </c>
      <c r="CC3" s="995"/>
      <c r="CE3" s="995" t="s">
        <v>16098</v>
      </c>
      <c r="CF3" s="995"/>
      <c r="CH3" s="995" t="s">
        <v>16100</v>
      </c>
      <c r="CI3" s="995"/>
      <c r="CK3" s="995" t="s">
        <v>16101</v>
      </c>
      <c r="CL3" s="995"/>
      <c r="CN3" s="995" t="s">
        <v>16102</v>
      </c>
      <c r="CO3" s="995"/>
      <c r="CQ3" s="995" t="s">
        <v>16115</v>
      </c>
      <c r="CR3" s="995"/>
      <c r="CT3" s="995" t="s">
        <v>16116</v>
      </c>
      <c r="CU3" s="995"/>
      <c r="CW3" s="995" t="s">
        <v>16123</v>
      </c>
      <c r="CX3" s="995"/>
      <c r="CZ3" s="995" t="s">
        <v>16130</v>
      </c>
      <c r="DA3" s="995"/>
      <c r="DC3" s="995" t="s">
        <v>16142</v>
      </c>
      <c r="DD3" s="995"/>
      <c r="DF3" s="995" t="s">
        <v>16143</v>
      </c>
      <c r="DG3" s="995"/>
      <c r="DI3" s="995"/>
      <c r="DJ3" s="995"/>
      <c r="DL3" s="995" t="s">
        <v>16154</v>
      </c>
      <c r="DM3" s="995"/>
    </row>
    <row r="4" spans="1:122" ht="16.5" thickBot="1">
      <c r="A4" s="991"/>
      <c r="B4" s="991"/>
      <c r="C4" s="991"/>
      <c r="D4" s="453"/>
      <c r="E4" s="454" t="s">
        <v>5205</v>
      </c>
      <c r="F4" s="454" t="s">
        <v>672</v>
      </c>
      <c r="G4" s="454" t="s">
        <v>542</v>
      </c>
      <c r="H4" s="454" t="s">
        <v>223</v>
      </c>
      <c r="I4" s="454" t="s">
        <v>230</v>
      </c>
      <c r="J4" s="454" t="s">
        <v>237</v>
      </c>
      <c r="K4" s="454" t="s">
        <v>458</v>
      </c>
      <c r="L4" s="453"/>
      <c r="M4" s="454" t="s">
        <v>5205</v>
      </c>
      <c r="N4" s="454" t="s">
        <v>13203</v>
      </c>
      <c r="P4" s="454" t="s">
        <v>14702</v>
      </c>
      <c r="Q4" s="454" t="s">
        <v>14703</v>
      </c>
      <c r="S4" s="454" t="s">
        <v>14708</v>
      </c>
      <c r="T4" s="454" t="s">
        <v>14709</v>
      </c>
      <c r="U4" s="454" t="s">
        <v>14710</v>
      </c>
      <c r="V4" s="454" t="s">
        <v>14711</v>
      </c>
      <c r="W4" s="454" t="s">
        <v>14712</v>
      </c>
      <c r="Y4" s="455" t="s">
        <v>5205</v>
      </c>
      <c r="Z4" s="455" t="s">
        <v>13203</v>
      </c>
      <c r="AB4" s="455" t="s">
        <v>5205</v>
      </c>
      <c r="AC4" s="455" t="s">
        <v>13203</v>
      </c>
      <c r="AE4" s="455" t="s">
        <v>5205</v>
      </c>
      <c r="AF4" s="455" t="s">
        <v>13203</v>
      </c>
      <c r="AH4" s="455" t="s">
        <v>5205</v>
      </c>
      <c r="AI4" s="455" t="s">
        <v>13203</v>
      </c>
      <c r="AK4" s="455" t="s">
        <v>5205</v>
      </c>
      <c r="AL4" s="455" t="s">
        <v>13203</v>
      </c>
      <c r="AN4" s="455" t="s">
        <v>5205</v>
      </c>
      <c r="AO4" s="455" t="s">
        <v>13203</v>
      </c>
      <c r="AQ4" s="455" t="s">
        <v>5205</v>
      </c>
      <c r="AR4" s="455" t="s">
        <v>13203</v>
      </c>
      <c r="AT4" s="455" t="s">
        <v>5205</v>
      </c>
      <c r="AU4" s="455" t="s">
        <v>14786</v>
      </c>
      <c r="AV4" s="455" t="s">
        <v>16168</v>
      </c>
      <c r="AW4" s="455" t="s">
        <v>16169</v>
      </c>
      <c r="AX4" s="455" t="s">
        <v>16170</v>
      </c>
      <c r="AY4" s="455" t="s">
        <v>16171</v>
      </c>
      <c r="AZ4" s="455" t="s">
        <v>16172</v>
      </c>
      <c r="BA4" s="455" t="s">
        <v>16173</v>
      </c>
      <c r="BC4" s="455" t="s">
        <v>15087</v>
      </c>
      <c r="BD4" s="455" t="s">
        <v>14703</v>
      </c>
      <c r="BE4" s="455" t="s">
        <v>16023</v>
      </c>
      <c r="BG4" s="455" t="s">
        <v>13202</v>
      </c>
      <c r="BH4" s="455" t="s">
        <v>14948</v>
      </c>
      <c r="BJ4" s="455" t="s">
        <v>13202</v>
      </c>
      <c r="BK4" s="455" t="s">
        <v>14948</v>
      </c>
      <c r="BM4" s="455" t="s">
        <v>13202</v>
      </c>
      <c r="BN4" s="455" t="s">
        <v>14948</v>
      </c>
      <c r="BP4" s="455" t="s">
        <v>13999</v>
      </c>
      <c r="BQ4" s="455" t="s">
        <v>12363</v>
      </c>
      <c r="BS4" s="455" t="s">
        <v>13202</v>
      </c>
      <c r="BT4" s="455" t="s">
        <v>14708</v>
      </c>
      <c r="BV4" s="455" t="s">
        <v>13202</v>
      </c>
      <c r="BW4" s="455" t="s">
        <v>14708</v>
      </c>
      <c r="BY4" s="455" t="s">
        <v>13202</v>
      </c>
      <c r="BZ4" s="455" t="s">
        <v>14708</v>
      </c>
      <c r="CB4" s="455" t="s">
        <v>13202</v>
      </c>
      <c r="CC4" s="455" t="s">
        <v>14708</v>
      </c>
      <c r="CE4" s="455" t="s">
        <v>13202</v>
      </c>
      <c r="CF4" s="455" t="s">
        <v>14708</v>
      </c>
      <c r="CH4" s="455" t="s">
        <v>13999</v>
      </c>
      <c r="CI4" s="455" t="s">
        <v>16099</v>
      </c>
      <c r="CK4" s="455" t="s">
        <v>13202</v>
      </c>
      <c r="CL4" s="455" t="s">
        <v>15066</v>
      </c>
      <c r="CN4" s="455" t="s">
        <v>15087</v>
      </c>
      <c r="CO4" s="455" t="s">
        <v>15088</v>
      </c>
      <c r="CQ4" s="455" t="s">
        <v>15087</v>
      </c>
      <c r="CR4" s="455" t="s">
        <v>15088</v>
      </c>
      <c r="CT4" s="455" t="s">
        <v>15087</v>
      </c>
      <c r="CU4" s="455" t="s">
        <v>15088</v>
      </c>
      <c r="CW4" s="455" t="s">
        <v>15087</v>
      </c>
      <c r="CX4" s="455" t="s">
        <v>15088</v>
      </c>
      <c r="CZ4" s="455" t="s">
        <v>15087</v>
      </c>
      <c r="DA4" s="455" t="s">
        <v>15088</v>
      </c>
      <c r="DC4" s="455" t="s">
        <v>15087</v>
      </c>
      <c r="DD4" s="455" t="s">
        <v>15088</v>
      </c>
      <c r="DF4" s="455" t="s">
        <v>13202</v>
      </c>
      <c r="DG4" s="455" t="s">
        <v>14154</v>
      </c>
      <c r="DI4" s="455" t="s">
        <v>5205</v>
      </c>
      <c r="DJ4" s="455" t="s">
        <v>13203</v>
      </c>
      <c r="DL4" s="455" t="s">
        <v>13202</v>
      </c>
      <c r="DM4" s="455" t="s">
        <v>16153</v>
      </c>
    </row>
    <row r="5" spans="1:122">
      <c r="A5" s="992" t="s">
        <v>16182</v>
      </c>
      <c r="B5" s="993"/>
      <c r="C5" s="993"/>
      <c r="E5" s="456" t="s">
        <v>15892</v>
      </c>
      <c r="F5" s="452" t="s">
        <v>15899</v>
      </c>
      <c r="G5" s="452" t="s">
        <v>15908</v>
      </c>
      <c r="H5" s="452" t="s">
        <v>15909</v>
      </c>
      <c r="I5" s="452" t="s">
        <v>15910</v>
      </c>
      <c r="J5" s="452" t="s">
        <v>15911</v>
      </c>
      <c r="K5" s="452" t="s">
        <v>15912</v>
      </c>
      <c r="M5" s="452">
        <v>1</v>
      </c>
      <c r="N5" s="452" t="s">
        <v>14656</v>
      </c>
      <c r="P5" s="457" t="s">
        <v>16002</v>
      </c>
      <c r="Q5" s="452" t="s">
        <v>672</v>
      </c>
      <c r="S5" s="452" t="s">
        <v>14713</v>
      </c>
      <c r="T5" s="452" t="s">
        <v>14714</v>
      </c>
      <c r="U5" s="452" t="s">
        <v>14715</v>
      </c>
      <c r="V5" s="452" t="s">
        <v>14716</v>
      </c>
      <c r="W5" s="458" t="s">
        <v>16005</v>
      </c>
      <c r="Y5" s="457" t="s">
        <v>16015</v>
      </c>
      <c r="Z5" s="452" t="s">
        <v>16009</v>
      </c>
      <c r="AB5" s="459">
        <v>43374</v>
      </c>
      <c r="AC5" s="452" t="s">
        <v>16175</v>
      </c>
      <c r="AE5" s="459">
        <v>43374</v>
      </c>
      <c r="AF5" s="452" t="s">
        <v>14751</v>
      </c>
      <c r="AH5" s="459">
        <v>43374</v>
      </c>
      <c r="AI5" s="452" t="s">
        <v>14760</v>
      </c>
      <c r="AK5" s="459">
        <v>43374</v>
      </c>
      <c r="AL5" s="452" t="s">
        <v>14768</v>
      </c>
      <c r="AN5" s="459">
        <v>43374</v>
      </c>
      <c r="AO5" s="452" t="s">
        <v>14774</v>
      </c>
      <c r="AQ5" s="459">
        <v>43374</v>
      </c>
      <c r="AR5" s="452" t="s">
        <v>14780</v>
      </c>
      <c r="AT5" s="452">
        <v>1</v>
      </c>
      <c r="AU5" s="452" t="s">
        <v>14788</v>
      </c>
      <c r="AV5" s="452">
        <v>51</v>
      </c>
      <c r="AW5" s="452" t="s">
        <v>14789</v>
      </c>
      <c r="AX5" s="452">
        <v>1</v>
      </c>
      <c r="AY5" s="452" t="s">
        <v>14790</v>
      </c>
      <c r="AZ5" s="452">
        <v>51</v>
      </c>
      <c r="BA5" s="452" t="s">
        <v>14791</v>
      </c>
      <c r="BC5" s="452">
        <v>1</v>
      </c>
      <c r="BD5" s="452" t="s">
        <v>672</v>
      </c>
      <c r="BE5" s="452" t="s">
        <v>16024</v>
      </c>
      <c r="BG5" s="452">
        <v>1</v>
      </c>
      <c r="BH5" s="452" t="s">
        <v>14949</v>
      </c>
      <c r="BJ5" s="452">
        <v>1</v>
      </c>
      <c r="BK5" s="452" t="s">
        <v>14967</v>
      </c>
      <c r="BM5" s="452">
        <v>1</v>
      </c>
      <c r="BN5" s="452" t="s">
        <v>16032</v>
      </c>
      <c r="BP5" s="460" t="s">
        <v>16052</v>
      </c>
      <c r="BQ5" s="460" t="s">
        <v>14988</v>
      </c>
      <c r="BS5" s="452">
        <v>1</v>
      </c>
      <c r="BT5" s="452" t="s">
        <v>16058</v>
      </c>
      <c r="BV5" s="452">
        <v>1</v>
      </c>
      <c r="BW5" s="452" t="s">
        <v>16079</v>
      </c>
      <c r="BY5" s="452">
        <v>1</v>
      </c>
      <c r="BZ5" s="452" t="s">
        <v>15036</v>
      </c>
      <c r="CB5" s="452">
        <v>1</v>
      </c>
      <c r="CC5" s="452" t="s">
        <v>14996</v>
      </c>
      <c r="CE5" s="452">
        <v>1</v>
      </c>
      <c r="CF5" s="452" t="s">
        <v>15016</v>
      </c>
      <c r="CH5" s="452">
        <v>1</v>
      </c>
      <c r="CI5" s="452" t="s">
        <v>15056</v>
      </c>
      <c r="CK5" s="452">
        <v>1</v>
      </c>
      <c r="CL5" s="452" t="s">
        <v>15067</v>
      </c>
      <c r="CN5" s="452">
        <v>1</v>
      </c>
      <c r="CO5" s="452" t="s">
        <v>16103</v>
      </c>
      <c r="CQ5" s="452">
        <v>1</v>
      </c>
      <c r="CR5" s="452" t="s">
        <v>16109</v>
      </c>
      <c r="CT5" s="452">
        <v>1</v>
      </c>
      <c r="CU5" s="452" t="s">
        <v>16117</v>
      </c>
      <c r="CW5" s="452">
        <v>1</v>
      </c>
      <c r="CX5" s="452" t="s">
        <v>16124</v>
      </c>
      <c r="CZ5" s="452">
        <v>1</v>
      </c>
      <c r="DA5" s="452" t="s">
        <v>16131</v>
      </c>
      <c r="DC5" s="452">
        <v>1</v>
      </c>
      <c r="DD5" s="452" t="s">
        <v>16138</v>
      </c>
      <c r="DF5" s="452">
        <v>1</v>
      </c>
      <c r="DG5" s="452" t="s">
        <v>15090</v>
      </c>
      <c r="DI5" s="460" t="s">
        <v>12374</v>
      </c>
      <c r="DJ5" s="452" t="s">
        <v>15102</v>
      </c>
      <c r="DL5" s="452">
        <v>1</v>
      </c>
      <c r="DM5" s="452" t="s">
        <v>16155</v>
      </c>
    </row>
    <row r="6" spans="1:122">
      <c r="A6" s="993"/>
      <c r="B6" s="993"/>
      <c r="C6" s="993"/>
      <c r="E6" s="456" t="s">
        <v>12276</v>
      </c>
      <c r="F6" s="452" t="s">
        <v>15900</v>
      </c>
      <c r="G6" s="452" t="s">
        <v>15913</v>
      </c>
      <c r="H6" s="452" t="s">
        <v>15914</v>
      </c>
      <c r="I6" s="452" t="s">
        <v>15915</v>
      </c>
      <c r="J6" s="452" t="s">
        <v>15916</v>
      </c>
      <c r="K6" s="452" t="s">
        <v>15917</v>
      </c>
      <c r="M6" s="452">
        <v>2</v>
      </c>
      <c r="N6" s="452" t="s">
        <v>14657</v>
      </c>
      <c r="P6" s="457" t="s">
        <v>16003</v>
      </c>
      <c r="Q6" s="452" t="s">
        <v>542</v>
      </c>
      <c r="S6" s="452" t="s">
        <v>14717</v>
      </c>
      <c r="T6" s="452" t="s">
        <v>14718</v>
      </c>
      <c r="U6" s="452" t="s">
        <v>14719</v>
      </c>
      <c r="V6" s="452" t="s">
        <v>14720</v>
      </c>
      <c r="W6" s="458" t="s">
        <v>16005</v>
      </c>
      <c r="Y6" s="461" t="s">
        <v>12281</v>
      </c>
      <c r="Z6" s="452" t="s">
        <v>16010</v>
      </c>
      <c r="AB6" s="460" t="s">
        <v>12281</v>
      </c>
      <c r="AC6" s="452" t="s">
        <v>16176</v>
      </c>
      <c r="AE6" s="462">
        <v>44136</v>
      </c>
      <c r="AF6" s="452" t="s">
        <v>14752</v>
      </c>
      <c r="AK6" s="462">
        <v>44136</v>
      </c>
      <c r="AL6" s="452" t="s">
        <v>14769</v>
      </c>
      <c r="AN6" s="462">
        <v>44136</v>
      </c>
      <c r="AO6" s="452" t="s">
        <v>14775</v>
      </c>
      <c r="AQ6" s="462">
        <v>44136</v>
      </c>
      <c r="AR6" s="452" t="s">
        <v>14781</v>
      </c>
      <c r="AT6" s="452">
        <v>2</v>
      </c>
      <c r="AU6" s="452" t="s">
        <v>14792</v>
      </c>
      <c r="AV6" s="452">
        <v>52</v>
      </c>
      <c r="AW6" s="452" t="s">
        <v>14793</v>
      </c>
      <c r="AX6" s="452">
        <v>2</v>
      </c>
      <c r="AY6" s="452" t="s">
        <v>14794</v>
      </c>
      <c r="AZ6" s="452">
        <v>52</v>
      </c>
      <c r="BA6" s="452" t="s">
        <v>14795</v>
      </c>
      <c r="BC6" s="452">
        <v>2</v>
      </c>
      <c r="BD6" s="452" t="s">
        <v>542</v>
      </c>
      <c r="BE6" s="452" t="s">
        <v>4918</v>
      </c>
      <c r="BG6" s="452">
        <v>2</v>
      </c>
      <c r="BH6" s="452" t="s">
        <v>14950</v>
      </c>
      <c r="BJ6" s="452">
        <v>2</v>
      </c>
      <c r="BK6" s="452" t="s">
        <v>14968</v>
      </c>
      <c r="BM6" s="452">
        <v>2</v>
      </c>
      <c r="BN6" s="452" t="s">
        <v>16033</v>
      </c>
      <c r="BP6" s="460" t="s">
        <v>16053</v>
      </c>
      <c r="BQ6" s="460" t="s">
        <v>14989</v>
      </c>
      <c r="BS6" s="452">
        <v>2</v>
      </c>
      <c r="BT6" s="452" t="s">
        <v>16059</v>
      </c>
      <c r="BV6" s="452">
        <v>2</v>
      </c>
      <c r="BW6" s="452" t="s">
        <v>16080</v>
      </c>
      <c r="BY6" s="452">
        <v>2</v>
      </c>
      <c r="BZ6" s="452" t="s">
        <v>15037</v>
      </c>
      <c r="CB6" s="452">
        <v>2</v>
      </c>
      <c r="CC6" s="452" t="s">
        <v>14997</v>
      </c>
      <c r="CE6" s="452">
        <v>2</v>
      </c>
      <c r="CF6" s="452" t="s">
        <v>15017</v>
      </c>
      <c r="CH6" s="452">
        <v>2</v>
      </c>
      <c r="CI6" s="452" t="s">
        <v>15057</v>
      </c>
      <c r="CK6" s="452">
        <v>2</v>
      </c>
      <c r="CL6" s="452" t="s">
        <v>15068</v>
      </c>
      <c r="CN6" s="452">
        <v>2</v>
      </c>
      <c r="CO6" s="452" t="s">
        <v>16104</v>
      </c>
      <c r="CQ6" s="452">
        <v>2</v>
      </c>
      <c r="CR6" s="452" t="s">
        <v>16110</v>
      </c>
      <c r="CT6" s="452">
        <v>2</v>
      </c>
      <c r="CU6" s="452" t="s">
        <v>16118</v>
      </c>
      <c r="CW6" s="452">
        <v>2</v>
      </c>
      <c r="CX6" s="452" t="s">
        <v>16125</v>
      </c>
      <c r="CZ6" s="452">
        <v>2</v>
      </c>
      <c r="DA6" s="452" t="s">
        <v>16132</v>
      </c>
      <c r="DC6" s="452">
        <v>2</v>
      </c>
      <c r="DD6" s="452" t="s">
        <v>16137</v>
      </c>
      <c r="DF6" s="452">
        <v>2</v>
      </c>
      <c r="DG6" s="452" t="s">
        <v>15091</v>
      </c>
      <c r="DI6" s="460" t="s">
        <v>12375</v>
      </c>
      <c r="DJ6" s="452" t="s">
        <v>15103</v>
      </c>
      <c r="DL6" s="452">
        <v>2</v>
      </c>
      <c r="DM6" s="452" t="s">
        <v>16156</v>
      </c>
    </row>
    <row r="7" spans="1:122">
      <c r="A7" s="997"/>
      <c r="B7" s="997"/>
      <c r="C7" s="997"/>
      <c r="E7" s="452" t="s">
        <v>15893</v>
      </c>
      <c r="F7" s="452" t="s">
        <v>15901</v>
      </c>
      <c r="G7" s="452" t="s">
        <v>15918</v>
      </c>
      <c r="H7" s="452" t="s">
        <v>15919</v>
      </c>
      <c r="I7" s="452" t="s">
        <v>15920</v>
      </c>
      <c r="J7" s="452" t="s">
        <v>15921</v>
      </c>
      <c r="K7" s="452" t="s">
        <v>15922</v>
      </c>
      <c r="M7" s="452">
        <v>3</v>
      </c>
      <c r="N7" s="452" t="s">
        <v>14658</v>
      </c>
      <c r="P7" s="456" t="s">
        <v>14704</v>
      </c>
      <c r="Q7" s="452" t="s">
        <v>223</v>
      </c>
      <c r="S7" s="452" t="s">
        <v>2659</v>
      </c>
      <c r="T7" s="452" t="s">
        <v>14714</v>
      </c>
      <c r="U7" s="452" t="s">
        <v>14721</v>
      </c>
      <c r="V7" s="452" t="s">
        <v>14716</v>
      </c>
      <c r="W7" s="458" t="s">
        <v>16006</v>
      </c>
      <c r="Y7" s="452" t="s">
        <v>14753</v>
      </c>
      <c r="Z7" s="452" t="s">
        <v>16011</v>
      </c>
      <c r="AB7" s="460" t="s">
        <v>14753</v>
      </c>
      <c r="AC7" s="452" t="s">
        <v>16177</v>
      </c>
      <c r="AE7" s="452" t="s">
        <v>14753</v>
      </c>
      <c r="AF7" s="452" t="s">
        <v>14754</v>
      </c>
      <c r="AH7" s="452" t="s">
        <v>14761</v>
      </c>
      <c r="AK7" s="452" t="s">
        <v>14753</v>
      </c>
      <c r="AL7" s="452" t="s">
        <v>14770</v>
      </c>
      <c r="AN7" s="452" t="s">
        <v>14753</v>
      </c>
      <c r="AO7" s="452" t="s">
        <v>14776</v>
      </c>
      <c r="AQ7" s="452" t="s">
        <v>14753</v>
      </c>
      <c r="AR7" s="452" t="s">
        <v>14782</v>
      </c>
      <c r="AS7" s="452" t="s">
        <v>5205</v>
      </c>
      <c r="AT7" s="452">
        <v>3</v>
      </c>
      <c r="AU7" s="452" t="s">
        <v>14796</v>
      </c>
      <c r="AV7" s="452">
        <v>53</v>
      </c>
      <c r="AW7" s="452" t="s">
        <v>14797</v>
      </c>
      <c r="AX7" s="452">
        <v>3</v>
      </c>
      <c r="AY7" s="452" t="s">
        <v>14798</v>
      </c>
      <c r="AZ7" s="452">
        <v>53</v>
      </c>
      <c r="BA7" s="452" t="s">
        <v>2614</v>
      </c>
      <c r="BC7" s="452">
        <v>3</v>
      </c>
      <c r="BD7" s="452" t="s">
        <v>223</v>
      </c>
      <c r="BE7" s="452" t="s">
        <v>6510</v>
      </c>
      <c r="BG7" s="452">
        <v>3</v>
      </c>
      <c r="BH7" s="452" t="s">
        <v>14951</v>
      </c>
      <c r="BJ7" s="452">
        <v>3</v>
      </c>
      <c r="BK7" s="452" t="s">
        <v>14969</v>
      </c>
      <c r="BM7" s="452">
        <v>3</v>
      </c>
      <c r="BN7" s="452" t="s">
        <v>16034</v>
      </c>
      <c r="BP7" s="460" t="s">
        <v>16054</v>
      </c>
      <c r="BQ7" s="460" t="s">
        <v>14990</v>
      </c>
      <c r="BS7" s="452">
        <v>3</v>
      </c>
      <c r="BT7" s="452" t="s">
        <v>16060</v>
      </c>
      <c r="BV7" s="452">
        <v>3</v>
      </c>
      <c r="BW7" s="452" t="s">
        <v>16081</v>
      </c>
      <c r="BY7" s="452">
        <v>3</v>
      </c>
      <c r="BZ7" s="452" t="s">
        <v>15038</v>
      </c>
      <c r="CB7" s="452">
        <v>3</v>
      </c>
      <c r="CC7" s="452" t="s">
        <v>14998</v>
      </c>
      <c r="CE7" s="452">
        <v>3</v>
      </c>
      <c r="CF7" s="452" t="s">
        <v>15018</v>
      </c>
      <c r="CH7" s="452">
        <v>3</v>
      </c>
      <c r="CI7" s="452" t="s">
        <v>15058</v>
      </c>
      <c r="CK7" s="452">
        <v>3</v>
      </c>
      <c r="CL7" s="452" t="s">
        <v>15069</v>
      </c>
      <c r="CN7" s="452">
        <v>3</v>
      </c>
      <c r="CO7" s="452" t="s">
        <v>16105</v>
      </c>
      <c r="CQ7" s="452">
        <v>3</v>
      </c>
      <c r="CR7" s="452" t="s">
        <v>16111</v>
      </c>
      <c r="CT7" s="452">
        <v>3</v>
      </c>
      <c r="CU7" s="452" t="s">
        <v>16119</v>
      </c>
      <c r="CW7" s="452">
        <v>3</v>
      </c>
      <c r="CX7" s="452" t="s">
        <v>16126</v>
      </c>
      <c r="CZ7" s="452">
        <v>3</v>
      </c>
      <c r="DA7" s="452" t="s">
        <v>15089</v>
      </c>
      <c r="DC7" s="452">
        <v>3</v>
      </c>
      <c r="DD7" s="463" t="s">
        <v>16136</v>
      </c>
      <c r="DF7" s="452">
        <v>3</v>
      </c>
      <c r="DG7" s="452" t="s">
        <v>16144</v>
      </c>
      <c r="DI7" s="460" t="s">
        <v>12376</v>
      </c>
      <c r="DJ7" s="452" t="s">
        <v>15104</v>
      </c>
      <c r="DL7" s="452">
        <v>3</v>
      </c>
      <c r="DM7" s="452" t="s">
        <v>16157</v>
      </c>
    </row>
    <row r="8" spans="1:122">
      <c r="A8" s="997"/>
      <c r="B8" s="997"/>
      <c r="C8" s="997"/>
      <c r="E8" s="452" t="s">
        <v>15894</v>
      </c>
      <c r="F8" s="452" t="s">
        <v>15902</v>
      </c>
      <c r="G8" s="452" t="s">
        <v>15902</v>
      </c>
      <c r="H8" s="452" t="s">
        <v>15902</v>
      </c>
      <c r="I8" s="452" t="s">
        <v>15902</v>
      </c>
      <c r="J8" s="452" t="s">
        <v>15902</v>
      </c>
      <c r="K8" s="452" t="s">
        <v>15902</v>
      </c>
      <c r="M8" s="452">
        <v>4</v>
      </c>
      <c r="N8" s="452" t="s">
        <v>14659</v>
      </c>
      <c r="P8" s="452" t="s">
        <v>14705</v>
      </c>
      <c r="Q8" s="452" t="s">
        <v>230</v>
      </c>
      <c r="S8" s="452" t="s">
        <v>14714</v>
      </c>
      <c r="T8" s="452" t="s">
        <v>14718</v>
      </c>
      <c r="U8" s="452" t="s">
        <v>14722</v>
      </c>
      <c r="V8" s="452" t="s">
        <v>14716</v>
      </c>
      <c r="W8" s="458" t="s">
        <v>16006</v>
      </c>
      <c r="Y8" s="452" t="s">
        <v>14755</v>
      </c>
      <c r="Z8" s="452" t="s">
        <v>16012</v>
      </c>
      <c r="AB8" s="460" t="s">
        <v>14755</v>
      </c>
      <c r="AC8" s="452" t="s">
        <v>16178</v>
      </c>
      <c r="AE8" s="452" t="s">
        <v>14755</v>
      </c>
      <c r="AF8" s="452" t="s">
        <v>14756</v>
      </c>
      <c r="AH8" s="462">
        <v>44136</v>
      </c>
      <c r="AI8" s="452" t="s">
        <v>14762</v>
      </c>
      <c r="AK8" s="452" t="s">
        <v>14755</v>
      </c>
      <c r="AL8" s="452" t="s">
        <v>14771</v>
      </c>
      <c r="AN8" s="452" t="s">
        <v>14755</v>
      </c>
      <c r="AO8" s="452" t="s">
        <v>14777</v>
      </c>
      <c r="AQ8" s="452" t="s">
        <v>14755</v>
      </c>
      <c r="AR8" s="452" t="s">
        <v>14783</v>
      </c>
      <c r="AT8" s="452">
        <v>4</v>
      </c>
      <c r="AU8" s="452" t="s">
        <v>14799</v>
      </c>
      <c r="AV8" s="452">
        <v>54</v>
      </c>
      <c r="AW8" s="452" t="s">
        <v>14800</v>
      </c>
      <c r="AX8" s="452">
        <v>4</v>
      </c>
      <c r="AY8" s="452" t="s">
        <v>14801</v>
      </c>
      <c r="AZ8" s="452">
        <v>54</v>
      </c>
      <c r="BA8" s="452" t="s">
        <v>14802</v>
      </c>
      <c r="BC8" s="452">
        <v>4</v>
      </c>
      <c r="BD8" s="452" t="s">
        <v>230</v>
      </c>
      <c r="BE8" s="459" t="s">
        <v>16025</v>
      </c>
      <c r="BG8" s="452">
        <v>4</v>
      </c>
      <c r="BH8" s="452" t="s">
        <v>14952</v>
      </c>
      <c r="BJ8" s="452">
        <v>4</v>
      </c>
      <c r="BK8" s="452" t="s">
        <v>14970</v>
      </c>
      <c r="BM8" s="452">
        <v>4</v>
      </c>
      <c r="BN8" s="452" t="s">
        <v>16035</v>
      </c>
      <c r="BP8" s="460" t="s">
        <v>16055</v>
      </c>
      <c r="BQ8" s="460" t="s">
        <v>14991</v>
      </c>
      <c r="BS8" s="452">
        <v>4</v>
      </c>
      <c r="BT8" s="452" t="s">
        <v>16061</v>
      </c>
      <c r="BV8" s="452">
        <v>4</v>
      </c>
      <c r="BW8" s="452" t="s">
        <v>16082</v>
      </c>
      <c r="BY8" s="452">
        <v>4</v>
      </c>
      <c r="BZ8" s="452" t="s">
        <v>15039</v>
      </c>
      <c r="CB8" s="452">
        <v>4</v>
      </c>
      <c r="CC8" s="452" t="s">
        <v>14999</v>
      </c>
      <c r="CE8" s="452">
        <v>4</v>
      </c>
      <c r="CF8" s="452" t="s">
        <v>15019</v>
      </c>
      <c r="CH8" s="452">
        <v>4</v>
      </c>
      <c r="CI8" s="452" t="s">
        <v>15059</v>
      </c>
      <c r="CK8" s="452">
        <v>4</v>
      </c>
      <c r="CL8" s="452" t="s">
        <v>15070</v>
      </c>
      <c r="CN8" s="452">
        <v>4</v>
      </c>
      <c r="CO8" s="452" t="s">
        <v>16106</v>
      </c>
      <c r="CQ8" s="452">
        <v>4</v>
      </c>
      <c r="CR8" s="452" t="s">
        <v>16112</v>
      </c>
      <c r="CT8" s="452">
        <v>4</v>
      </c>
      <c r="CU8" s="452" t="s">
        <v>16120</v>
      </c>
      <c r="CW8" s="452">
        <v>4</v>
      </c>
      <c r="CX8" s="452" t="s">
        <v>16127</v>
      </c>
      <c r="CZ8" s="452">
        <v>4</v>
      </c>
      <c r="DA8" s="452" t="s">
        <v>16133</v>
      </c>
      <c r="DC8" s="452">
        <v>4</v>
      </c>
      <c r="DD8" s="452" t="s">
        <v>16139</v>
      </c>
      <c r="DF8" s="452">
        <v>4</v>
      </c>
      <c r="DG8" s="452" t="s">
        <v>15092</v>
      </c>
      <c r="DI8" s="460" t="s">
        <v>12377</v>
      </c>
      <c r="DJ8" s="452" t="s">
        <v>15105</v>
      </c>
      <c r="DL8" s="452">
        <v>4</v>
      </c>
      <c r="DM8" s="452" t="s">
        <v>16158</v>
      </c>
    </row>
    <row r="9" spans="1:122">
      <c r="A9" s="997"/>
      <c r="B9" s="997"/>
      <c r="C9" s="997"/>
      <c r="E9" s="452" t="s">
        <v>15895</v>
      </c>
      <c r="F9" s="452" t="s">
        <v>15903</v>
      </c>
      <c r="G9" s="452" t="s">
        <v>15923</v>
      </c>
      <c r="H9" s="452" t="s">
        <v>15924</v>
      </c>
      <c r="I9" s="452" t="s">
        <v>15925</v>
      </c>
      <c r="J9" s="452" t="s">
        <v>15926</v>
      </c>
      <c r="K9" s="452" t="s">
        <v>15927</v>
      </c>
      <c r="M9" s="452">
        <v>5</v>
      </c>
      <c r="N9" s="452" t="s">
        <v>14660</v>
      </c>
      <c r="P9" s="452" t="s">
        <v>14706</v>
      </c>
      <c r="Q9" s="452" t="s">
        <v>237</v>
      </c>
      <c r="S9" s="452" t="s">
        <v>14723</v>
      </c>
      <c r="T9" s="452" t="s">
        <v>14724</v>
      </c>
      <c r="U9" s="452" t="s">
        <v>14725</v>
      </c>
      <c r="V9" s="452" t="s">
        <v>14716</v>
      </c>
      <c r="W9" s="458" t="s">
        <v>16006</v>
      </c>
      <c r="Y9" s="452" t="s">
        <v>14757</v>
      </c>
      <c r="Z9" s="452" t="s">
        <v>16013</v>
      </c>
      <c r="AB9" s="460" t="s">
        <v>14757</v>
      </c>
      <c r="AC9" s="452" t="s">
        <v>16179</v>
      </c>
      <c r="AE9" s="452" t="s">
        <v>14757</v>
      </c>
      <c r="AF9" s="452" t="s">
        <v>14758</v>
      </c>
      <c r="AH9" s="452" t="s">
        <v>14753</v>
      </c>
      <c r="AI9" s="452" t="s">
        <v>14763</v>
      </c>
      <c r="AK9" s="452" t="s">
        <v>14757</v>
      </c>
      <c r="AL9" s="452" t="s">
        <v>14772</v>
      </c>
      <c r="AN9" s="452" t="s">
        <v>14757</v>
      </c>
      <c r="AO9" s="452" t="s">
        <v>14778</v>
      </c>
      <c r="AQ9" s="452" t="s">
        <v>14757</v>
      </c>
      <c r="AR9" s="452" t="s">
        <v>14784</v>
      </c>
      <c r="AT9" s="452">
        <v>5</v>
      </c>
      <c r="AU9" s="452" t="s">
        <v>14803</v>
      </c>
      <c r="AV9" s="452">
        <v>55</v>
      </c>
      <c r="AW9" s="452" t="s">
        <v>14804</v>
      </c>
      <c r="AX9" s="452">
        <v>5</v>
      </c>
      <c r="AY9" s="452" t="s">
        <v>14805</v>
      </c>
      <c r="AZ9" s="452">
        <v>55</v>
      </c>
      <c r="BA9" s="452" t="s">
        <v>2599</v>
      </c>
      <c r="BC9" s="452">
        <v>5</v>
      </c>
      <c r="BD9" s="452" t="s">
        <v>237</v>
      </c>
      <c r="BE9" s="462" t="s">
        <v>6547</v>
      </c>
      <c r="BG9" s="452">
        <v>5</v>
      </c>
      <c r="BH9" s="452" t="s">
        <v>14953</v>
      </c>
      <c r="BJ9" s="452">
        <v>5</v>
      </c>
      <c r="BK9" s="452" t="s">
        <v>14971</v>
      </c>
      <c r="BM9" s="452">
        <v>5</v>
      </c>
      <c r="BN9" s="452" t="s">
        <v>16036</v>
      </c>
      <c r="BP9" s="460" t="s">
        <v>16056</v>
      </c>
      <c r="BQ9" s="460" t="s">
        <v>14992</v>
      </c>
      <c r="BS9" s="452">
        <v>5</v>
      </c>
      <c r="BT9" s="452" t="s">
        <v>16062</v>
      </c>
      <c r="BV9" s="452">
        <v>5</v>
      </c>
      <c r="BW9" s="452" t="s">
        <v>16083</v>
      </c>
      <c r="BY9" s="452">
        <v>5</v>
      </c>
      <c r="BZ9" s="452" t="s">
        <v>15040</v>
      </c>
      <c r="CB9" s="452">
        <v>5</v>
      </c>
      <c r="CC9" s="452" t="s">
        <v>15000</v>
      </c>
      <c r="CE9" s="452">
        <v>5</v>
      </c>
      <c r="CF9" s="452" t="s">
        <v>15020</v>
      </c>
      <c r="CH9" s="452">
        <v>5</v>
      </c>
      <c r="CI9" s="452" t="s">
        <v>15060</v>
      </c>
      <c r="CK9" s="452">
        <v>5</v>
      </c>
      <c r="CL9" s="452" t="s">
        <v>15071</v>
      </c>
      <c r="CN9" s="452">
        <v>5</v>
      </c>
      <c r="CO9" s="452" t="s">
        <v>16107</v>
      </c>
      <c r="CQ9" s="452">
        <v>5</v>
      </c>
      <c r="CR9" s="452" t="s">
        <v>16113</v>
      </c>
      <c r="CT9" s="452">
        <v>5</v>
      </c>
      <c r="CU9" s="452" t="s">
        <v>16121</v>
      </c>
      <c r="CW9" s="452">
        <v>5</v>
      </c>
      <c r="CX9" s="452" t="s">
        <v>16128</v>
      </c>
      <c r="CZ9" s="452">
        <v>5</v>
      </c>
      <c r="DA9" s="452" t="s">
        <v>16134</v>
      </c>
      <c r="DC9" s="452">
        <v>5</v>
      </c>
      <c r="DD9" s="452" t="s">
        <v>16140</v>
      </c>
      <c r="DF9" s="452">
        <v>5</v>
      </c>
      <c r="DG9" s="452" t="s">
        <v>15093</v>
      </c>
      <c r="DI9" s="460" t="s">
        <v>12378</v>
      </c>
      <c r="DJ9" s="452" t="s">
        <v>15106</v>
      </c>
      <c r="DL9" s="452">
        <v>5</v>
      </c>
      <c r="DM9" s="452" t="s">
        <v>16159</v>
      </c>
    </row>
    <row r="10" spans="1:122">
      <c r="A10" s="997"/>
      <c r="B10" s="997"/>
      <c r="C10" s="997"/>
      <c r="E10" s="452" t="s">
        <v>14757</v>
      </c>
      <c r="F10" s="452" t="s">
        <v>15904</v>
      </c>
      <c r="G10" s="452" t="s">
        <v>15928</v>
      </c>
      <c r="H10" s="452" t="s">
        <v>15929</v>
      </c>
      <c r="I10" s="452" t="s">
        <v>15930</v>
      </c>
      <c r="J10" s="452" t="s">
        <v>15931</v>
      </c>
      <c r="K10" s="452" t="s">
        <v>15932</v>
      </c>
      <c r="M10" s="452">
        <v>6</v>
      </c>
      <c r="N10" s="452" t="s">
        <v>14661</v>
      </c>
      <c r="P10" s="452" t="s">
        <v>14707</v>
      </c>
      <c r="Q10" s="452" t="s">
        <v>458</v>
      </c>
      <c r="S10" s="452" t="s">
        <v>14726</v>
      </c>
      <c r="T10" s="452" t="s">
        <v>14727</v>
      </c>
      <c r="U10" s="452" t="s">
        <v>14728</v>
      </c>
      <c r="V10" s="452" t="s">
        <v>14716</v>
      </c>
      <c r="W10" s="458" t="s">
        <v>16006</v>
      </c>
      <c r="Y10" s="452" t="s">
        <v>14766</v>
      </c>
      <c r="Z10" s="452" t="s">
        <v>16014</v>
      </c>
      <c r="AB10" s="460" t="s">
        <v>14766</v>
      </c>
      <c r="AC10" s="452" t="s">
        <v>16180</v>
      </c>
      <c r="AH10" s="452" t="s">
        <v>14755</v>
      </c>
      <c r="AI10" s="452" t="s">
        <v>14764</v>
      </c>
      <c r="AK10" s="452" t="s">
        <v>14766</v>
      </c>
      <c r="AL10" s="452" t="s">
        <v>14773</v>
      </c>
      <c r="AN10" s="452" t="s">
        <v>14766</v>
      </c>
      <c r="AO10" s="452" t="s">
        <v>14779</v>
      </c>
      <c r="AQ10" s="464" t="s">
        <v>16020</v>
      </c>
      <c r="AR10" s="452" t="s">
        <v>16021</v>
      </c>
      <c r="AT10" s="452">
        <v>6</v>
      </c>
      <c r="AU10" s="452" t="s">
        <v>14806</v>
      </c>
      <c r="AV10" s="452">
        <v>56</v>
      </c>
      <c r="AW10" s="452" t="s">
        <v>13863</v>
      </c>
      <c r="AX10" s="452">
        <v>6</v>
      </c>
      <c r="AY10" s="452" t="s">
        <v>14807</v>
      </c>
      <c r="AZ10" s="452">
        <v>56</v>
      </c>
      <c r="BA10" s="452" t="s">
        <v>14808</v>
      </c>
      <c r="BC10" s="452">
        <v>6</v>
      </c>
      <c r="BD10" s="452" t="s">
        <v>458</v>
      </c>
      <c r="BE10" s="452" t="s">
        <v>11914</v>
      </c>
      <c r="BG10" s="452">
        <v>6</v>
      </c>
      <c r="BH10" s="452" t="s">
        <v>14954</v>
      </c>
      <c r="BJ10" s="452">
        <v>6</v>
      </c>
      <c r="BK10" s="452" t="s">
        <v>14972</v>
      </c>
      <c r="BM10" s="452">
        <v>6</v>
      </c>
      <c r="BN10" s="452" t="s">
        <v>16037</v>
      </c>
      <c r="BS10" s="452">
        <v>6</v>
      </c>
      <c r="BT10" s="452" t="s">
        <v>16063</v>
      </c>
      <c r="BV10" s="452">
        <v>6</v>
      </c>
      <c r="BW10" s="452" t="s">
        <v>16084</v>
      </c>
      <c r="BY10" s="452">
        <v>6</v>
      </c>
      <c r="BZ10" s="452" t="s">
        <v>15041</v>
      </c>
      <c r="CB10" s="452">
        <v>6</v>
      </c>
      <c r="CC10" s="452" t="s">
        <v>15001</v>
      </c>
      <c r="CE10" s="452">
        <v>6</v>
      </c>
      <c r="CF10" s="452" t="s">
        <v>15021</v>
      </c>
      <c r="CH10" s="452">
        <v>6</v>
      </c>
      <c r="CI10" s="452" t="s">
        <v>15061</v>
      </c>
      <c r="CK10" s="452">
        <v>6</v>
      </c>
      <c r="CL10" s="452" t="s">
        <v>15072</v>
      </c>
      <c r="CN10" s="452">
        <v>6</v>
      </c>
      <c r="CO10" s="452" t="s">
        <v>16108</v>
      </c>
      <c r="CQ10" s="452">
        <v>6</v>
      </c>
      <c r="CR10" s="452" t="s">
        <v>16114</v>
      </c>
      <c r="CT10" s="452">
        <v>6</v>
      </c>
      <c r="CU10" s="452" t="s">
        <v>16122</v>
      </c>
      <c r="CW10" s="452">
        <v>6</v>
      </c>
      <c r="CX10" s="452" t="s">
        <v>16129</v>
      </c>
      <c r="CZ10" s="452">
        <v>6</v>
      </c>
      <c r="DA10" s="452" t="s">
        <v>16135</v>
      </c>
      <c r="DC10" s="452">
        <v>6</v>
      </c>
      <c r="DD10" s="465" t="s">
        <v>16141</v>
      </c>
      <c r="DF10" s="452">
        <v>6</v>
      </c>
      <c r="DG10" s="452" t="s">
        <v>15094</v>
      </c>
      <c r="DI10" s="460" t="s">
        <v>16152</v>
      </c>
      <c r="DJ10" s="452" t="s">
        <v>15107</v>
      </c>
      <c r="DL10" s="452">
        <v>6</v>
      </c>
      <c r="DM10" s="452" t="s">
        <v>16160</v>
      </c>
    </row>
    <row r="11" spans="1:122">
      <c r="A11" s="997"/>
      <c r="B11" s="997"/>
      <c r="C11" s="997"/>
      <c r="E11" s="452" t="s">
        <v>15896</v>
      </c>
      <c r="F11" s="452" t="s">
        <v>15905</v>
      </c>
      <c r="G11" s="452" t="s">
        <v>15933</v>
      </c>
      <c r="H11" s="452" t="s">
        <v>15934</v>
      </c>
      <c r="I11" s="452" t="s">
        <v>15935</v>
      </c>
      <c r="J11" s="452" t="s">
        <v>15936</v>
      </c>
      <c r="K11" s="452" t="s">
        <v>15937</v>
      </c>
      <c r="M11" s="452">
        <v>7</v>
      </c>
      <c r="N11" s="452" t="s">
        <v>14662</v>
      </c>
      <c r="S11" s="452" t="s">
        <v>14729</v>
      </c>
      <c r="T11" s="452" t="s">
        <v>14714</v>
      </c>
      <c r="U11" s="452" t="s">
        <v>14730</v>
      </c>
      <c r="V11" s="452" t="s">
        <v>14716</v>
      </c>
      <c r="W11" s="458" t="s">
        <v>16006</v>
      </c>
      <c r="AH11" s="452" t="s">
        <v>14757</v>
      </c>
      <c r="AI11" s="452" t="s">
        <v>14765</v>
      </c>
      <c r="AQ11" s="464"/>
      <c r="AT11" s="452">
        <v>7</v>
      </c>
      <c r="AU11" s="452" t="s">
        <v>14809</v>
      </c>
      <c r="AV11" s="452">
        <v>57</v>
      </c>
      <c r="AW11" s="452" t="s">
        <v>14810</v>
      </c>
      <c r="AX11" s="452">
        <v>7</v>
      </c>
      <c r="AY11" s="452" t="s">
        <v>14811</v>
      </c>
      <c r="AZ11" s="452">
        <v>57</v>
      </c>
      <c r="BA11" s="452" t="s">
        <v>14812</v>
      </c>
      <c r="BG11" s="452">
        <v>7</v>
      </c>
      <c r="BH11" s="452" t="s">
        <v>14955</v>
      </c>
      <c r="BJ11" s="452">
        <v>7</v>
      </c>
      <c r="BK11" s="452" t="s">
        <v>14973</v>
      </c>
      <c r="BM11" s="452">
        <v>7</v>
      </c>
      <c r="BN11" s="452" t="s">
        <v>16038</v>
      </c>
      <c r="BS11" s="452">
        <v>7</v>
      </c>
      <c r="BT11" s="452" t="s">
        <v>16064</v>
      </c>
      <c r="BV11" s="452">
        <v>7</v>
      </c>
      <c r="BW11" s="452" t="s">
        <v>16085</v>
      </c>
      <c r="BY11" s="452">
        <v>7</v>
      </c>
      <c r="BZ11" s="452" t="s">
        <v>15042</v>
      </c>
      <c r="CB11" s="452">
        <v>7</v>
      </c>
      <c r="CC11" s="452" t="s">
        <v>15002</v>
      </c>
      <c r="CE11" s="452">
        <v>7</v>
      </c>
      <c r="CF11" s="452" t="s">
        <v>15022</v>
      </c>
      <c r="CH11" s="452">
        <v>7</v>
      </c>
      <c r="CI11" s="452" t="s">
        <v>15062</v>
      </c>
      <c r="CK11" s="452">
        <v>7</v>
      </c>
      <c r="CL11" s="452" t="s">
        <v>15073</v>
      </c>
      <c r="DF11" s="452">
        <v>7</v>
      </c>
      <c r="DG11" s="452" t="s">
        <v>15095</v>
      </c>
      <c r="DI11" s="460" t="s">
        <v>15108</v>
      </c>
      <c r="DJ11" s="452" t="s">
        <v>15109</v>
      </c>
      <c r="DL11" s="452">
        <v>7</v>
      </c>
      <c r="DM11" s="452" t="s">
        <v>16161</v>
      </c>
      <c r="DR11" s="459"/>
    </row>
    <row r="12" spans="1:122">
      <c r="A12" s="997"/>
      <c r="B12" s="997"/>
      <c r="C12" s="997"/>
      <c r="E12" s="452" t="s">
        <v>15897</v>
      </c>
      <c r="F12" s="452" t="s">
        <v>15906</v>
      </c>
      <c r="G12" s="452" t="s">
        <v>15938</v>
      </c>
      <c r="H12" s="452" t="s">
        <v>15939</v>
      </c>
      <c r="I12" s="452" t="s">
        <v>15940</v>
      </c>
      <c r="J12" s="452" t="s">
        <v>15941</v>
      </c>
      <c r="K12" s="452" t="s">
        <v>15942</v>
      </c>
      <c r="M12" s="452">
        <v>8</v>
      </c>
      <c r="N12" s="452" t="s">
        <v>14663</v>
      </c>
      <c r="S12" s="452" t="s">
        <v>14731</v>
      </c>
      <c r="T12" s="452" t="s">
        <v>14732</v>
      </c>
      <c r="U12" s="452" t="s">
        <v>14733</v>
      </c>
      <c r="V12" s="452" t="s">
        <v>14734</v>
      </c>
      <c r="W12" s="458" t="s">
        <v>16005</v>
      </c>
      <c r="AH12" s="452" t="s">
        <v>14766</v>
      </c>
      <c r="AI12" s="452" t="s">
        <v>16019</v>
      </c>
      <c r="AT12" s="452">
        <v>8</v>
      </c>
      <c r="AU12" s="452" t="s">
        <v>14813</v>
      </c>
      <c r="AV12" s="452">
        <v>58</v>
      </c>
      <c r="AW12" s="452" t="s">
        <v>14814</v>
      </c>
      <c r="AX12" s="452">
        <v>8</v>
      </c>
      <c r="AY12" s="452" t="s">
        <v>2578</v>
      </c>
      <c r="AZ12" s="452">
        <v>58</v>
      </c>
      <c r="BA12" s="452" t="s">
        <v>14815</v>
      </c>
      <c r="BG12" s="452">
        <v>8</v>
      </c>
      <c r="BH12" s="452" t="s">
        <v>14956</v>
      </c>
      <c r="BJ12" s="452">
        <v>8</v>
      </c>
      <c r="BK12" s="452" t="s">
        <v>14974</v>
      </c>
      <c r="BM12" s="452">
        <v>8</v>
      </c>
      <c r="BN12" s="452" t="s">
        <v>16039</v>
      </c>
      <c r="BS12" s="452">
        <v>8</v>
      </c>
      <c r="BT12" s="452" t="s">
        <v>16065</v>
      </c>
      <c r="BV12" s="452">
        <v>8</v>
      </c>
      <c r="BW12" s="452" t="s">
        <v>16086</v>
      </c>
      <c r="BY12" s="452">
        <v>8</v>
      </c>
      <c r="BZ12" s="452" t="s">
        <v>15043</v>
      </c>
      <c r="CB12" s="452">
        <v>8</v>
      </c>
      <c r="CC12" s="452" t="s">
        <v>15003</v>
      </c>
      <c r="CE12" s="452">
        <v>8</v>
      </c>
      <c r="CF12" s="452" t="s">
        <v>15023</v>
      </c>
      <c r="CH12" s="452">
        <v>8</v>
      </c>
      <c r="CI12" s="452" t="s">
        <v>15063</v>
      </c>
      <c r="CK12" s="452">
        <v>8</v>
      </c>
      <c r="CL12" s="452" t="s">
        <v>15074</v>
      </c>
      <c r="DF12" s="452">
        <v>8</v>
      </c>
      <c r="DG12" s="452" t="s">
        <v>15096</v>
      </c>
      <c r="DI12" s="460" t="s">
        <v>15110</v>
      </c>
      <c r="DJ12" s="452" t="s">
        <v>15111</v>
      </c>
      <c r="DL12" s="452">
        <v>8</v>
      </c>
      <c r="DM12" s="452" t="s">
        <v>16162</v>
      </c>
      <c r="DR12" s="459"/>
    </row>
    <row r="13" spans="1:122">
      <c r="A13" s="997"/>
      <c r="B13" s="997"/>
      <c r="C13" s="997"/>
      <c r="E13" s="452" t="s">
        <v>15898</v>
      </c>
      <c r="F13" s="452" t="s">
        <v>15907</v>
      </c>
      <c r="G13" s="452" t="s">
        <v>15943</v>
      </c>
      <c r="H13" s="452" t="s">
        <v>15944</v>
      </c>
      <c r="I13" s="452" t="s">
        <v>15945</v>
      </c>
      <c r="J13" s="452" t="s">
        <v>15946</v>
      </c>
      <c r="K13" s="452" t="s">
        <v>15947</v>
      </c>
      <c r="M13" s="452">
        <v>9</v>
      </c>
      <c r="N13" s="452" t="s">
        <v>14664</v>
      </c>
      <c r="S13" s="452" t="s">
        <v>14735</v>
      </c>
      <c r="T13" s="452" t="s">
        <v>14736</v>
      </c>
      <c r="U13" s="452" t="s">
        <v>14737</v>
      </c>
      <c r="V13" s="452" t="s">
        <v>14716</v>
      </c>
      <c r="W13" s="458" t="s">
        <v>16006</v>
      </c>
      <c r="AH13" s="466"/>
      <c r="AI13" s="466"/>
      <c r="AT13" s="452">
        <v>9</v>
      </c>
      <c r="AU13" s="452" t="s">
        <v>14816</v>
      </c>
      <c r="AV13" s="452">
        <v>59</v>
      </c>
      <c r="AW13" s="452" t="s">
        <v>14817</v>
      </c>
      <c r="AX13" s="452">
        <v>9</v>
      </c>
      <c r="AY13" s="452" t="s">
        <v>14818</v>
      </c>
      <c r="AZ13" s="452">
        <v>59</v>
      </c>
      <c r="BA13" s="452" t="s">
        <v>14819</v>
      </c>
      <c r="BG13" s="452">
        <v>9</v>
      </c>
      <c r="BH13" s="452" t="s">
        <v>14957</v>
      </c>
      <c r="BJ13" s="452">
        <v>9</v>
      </c>
      <c r="BK13" s="452" t="s">
        <v>14975</v>
      </c>
      <c r="BM13" s="452">
        <v>9</v>
      </c>
      <c r="BN13" s="452" t="s">
        <v>16040</v>
      </c>
      <c r="BS13" s="452">
        <v>9</v>
      </c>
      <c r="BT13" s="452" t="s">
        <v>16066</v>
      </c>
      <c r="BV13" s="452">
        <v>9</v>
      </c>
      <c r="BW13" s="452" t="s">
        <v>16087</v>
      </c>
      <c r="BY13" s="452">
        <v>9</v>
      </c>
      <c r="BZ13" s="452" t="s">
        <v>15044</v>
      </c>
      <c r="CB13" s="452">
        <v>9</v>
      </c>
      <c r="CC13" s="452" t="s">
        <v>15004</v>
      </c>
      <c r="CE13" s="452">
        <v>9</v>
      </c>
      <c r="CF13" s="452" t="s">
        <v>15024</v>
      </c>
      <c r="CH13" s="452">
        <v>9</v>
      </c>
      <c r="CI13" s="452" t="s">
        <v>15064</v>
      </c>
      <c r="CK13" s="452">
        <v>9</v>
      </c>
      <c r="CL13" s="452" t="s">
        <v>15075</v>
      </c>
      <c r="DF13" s="452">
        <v>9</v>
      </c>
      <c r="DG13" s="452" t="s">
        <v>15097</v>
      </c>
      <c r="DI13" s="460" t="s">
        <v>15112</v>
      </c>
      <c r="DJ13" s="452" t="s">
        <v>15113</v>
      </c>
      <c r="DL13" s="452">
        <v>9</v>
      </c>
      <c r="DM13" s="452" t="s">
        <v>16163</v>
      </c>
      <c r="DR13" s="459"/>
    </row>
    <row r="14" spans="1:122">
      <c r="M14" s="452">
        <v>10</v>
      </c>
      <c r="N14" s="452" t="s">
        <v>15948</v>
      </c>
      <c r="S14" s="452" t="s">
        <v>14736</v>
      </c>
      <c r="T14" s="452" t="s">
        <v>14718</v>
      </c>
      <c r="U14" s="452" t="s">
        <v>14738</v>
      </c>
      <c r="V14" s="452" t="s">
        <v>14720</v>
      </c>
      <c r="W14" s="458" t="s">
        <v>16006</v>
      </c>
      <c r="AH14" s="466"/>
      <c r="AI14" s="466"/>
      <c r="AT14" s="452">
        <v>10</v>
      </c>
      <c r="AU14" s="452" t="s">
        <v>14820</v>
      </c>
      <c r="AV14" s="452">
        <v>60</v>
      </c>
      <c r="AW14" s="452" t="s">
        <v>14821</v>
      </c>
      <c r="AX14" s="452">
        <v>10</v>
      </c>
      <c r="AY14" s="452" t="s">
        <v>14822</v>
      </c>
      <c r="AZ14" s="452">
        <v>60</v>
      </c>
      <c r="BA14" s="452" t="s">
        <v>14823</v>
      </c>
      <c r="BG14" s="452">
        <v>10</v>
      </c>
      <c r="BH14" s="452" t="s">
        <v>14958</v>
      </c>
      <c r="BJ14" s="452">
        <v>10</v>
      </c>
      <c r="BK14" s="452" t="s">
        <v>14976</v>
      </c>
      <c r="BM14" s="452">
        <v>10</v>
      </c>
      <c r="BN14" s="452" t="s">
        <v>16041</v>
      </c>
      <c r="BS14" s="452">
        <v>10</v>
      </c>
      <c r="BT14" s="452" t="s">
        <v>16067</v>
      </c>
      <c r="BV14" s="452">
        <v>10</v>
      </c>
      <c r="BW14" s="452" t="s">
        <v>16088</v>
      </c>
      <c r="BY14" s="452">
        <v>10</v>
      </c>
      <c r="BZ14" s="452" t="s">
        <v>15045</v>
      </c>
      <c r="CB14" s="452">
        <v>10</v>
      </c>
      <c r="CC14" s="452" t="s">
        <v>15005</v>
      </c>
      <c r="CE14" s="452">
        <v>10</v>
      </c>
      <c r="CF14" s="452" t="s">
        <v>15025</v>
      </c>
      <c r="CH14" s="452">
        <v>10</v>
      </c>
      <c r="CI14" s="452" t="s">
        <v>15065</v>
      </c>
      <c r="CK14" s="452">
        <v>10</v>
      </c>
      <c r="CL14" s="452" t="s">
        <v>15076</v>
      </c>
      <c r="DF14" s="452">
        <v>10</v>
      </c>
      <c r="DG14" s="452" t="s">
        <v>15098</v>
      </c>
      <c r="DI14" s="460" t="s">
        <v>15114</v>
      </c>
      <c r="DJ14" s="452" t="s">
        <v>15115</v>
      </c>
      <c r="DL14" s="452">
        <v>10</v>
      </c>
      <c r="DM14" s="452" t="s">
        <v>16164</v>
      </c>
      <c r="DR14" s="459"/>
    </row>
    <row r="15" spans="1:122">
      <c r="M15" s="452">
        <v>11</v>
      </c>
      <c r="N15" s="452" t="s">
        <v>14665</v>
      </c>
      <c r="S15" s="452" t="s">
        <v>14732</v>
      </c>
      <c r="T15" s="452" t="s">
        <v>14736</v>
      </c>
      <c r="U15" s="452" t="s">
        <v>14739</v>
      </c>
      <c r="V15" s="452" t="s">
        <v>14720</v>
      </c>
      <c r="W15" s="458" t="s">
        <v>16006</v>
      </c>
      <c r="AH15" s="466"/>
      <c r="AI15" s="466"/>
      <c r="AT15" s="452">
        <v>11</v>
      </c>
      <c r="AU15" s="452" t="s">
        <v>14824</v>
      </c>
      <c r="AV15" s="452">
        <v>61</v>
      </c>
      <c r="AW15" s="452" t="s">
        <v>14825</v>
      </c>
      <c r="AX15" s="452">
        <v>11</v>
      </c>
      <c r="AY15" s="452" t="s">
        <v>2619</v>
      </c>
      <c r="AZ15" s="452">
        <v>61</v>
      </c>
      <c r="BA15" s="452" t="s">
        <v>14826</v>
      </c>
      <c r="BG15" s="452">
        <v>11</v>
      </c>
      <c r="BH15" s="452" t="s">
        <v>14959</v>
      </c>
      <c r="BJ15" s="452">
        <v>11</v>
      </c>
      <c r="BK15" s="452" t="s">
        <v>14977</v>
      </c>
      <c r="BM15" s="452">
        <v>11</v>
      </c>
      <c r="BN15" s="452" t="s">
        <v>16042</v>
      </c>
      <c r="BS15" s="452">
        <v>11</v>
      </c>
      <c r="BT15" s="452" t="s">
        <v>16068</v>
      </c>
      <c r="BV15" s="452">
        <v>11</v>
      </c>
      <c r="BW15" s="452" t="s">
        <v>16089</v>
      </c>
      <c r="BY15" s="452">
        <v>11</v>
      </c>
      <c r="BZ15" s="452" t="s">
        <v>15046</v>
      </c>
      <c r="CB15" s="452">
        <v>11</v>
      </c>
      <c r="CC15" s="452" t="s">
        <v>15006</v>
      </c>
      <c r="CE15" s="452">
        <v>11</v>
      </c>
      <c r="CF15" s="452" t="s">
        <v>15026</v>
      </c>
      <c r="CK15" s="452">
        <v>11</v>
      </c>
      <c r="CL15" s="452" t="s">
        <v>15077</v>
      </c>
      <c r="DF15" s="452">
        <v>11</v>
      </c>
      <c r="DG15" s="452" t="s">
        <v>15099</v>
      </c>
      <c r="DI15" s="460" t="s">
        <v>15116</v>
      </c>
      <c r="DJ15" s="452" t="s">
        <v>15117</v>
      </c>
      <c r="DL15" s="452">
        <v>11</v>
      </c>
      <c r="DM15" s="452" t="s">
        <v>15184</v>
      </c>
      <c r="DR15" s="459"/>
    </row>
    <row r="16" spans="1:122">
      <c r="M16" s="452">
        <v>12</v>
      </c>
      <c r="N16" s="452" t="s">
        <v>14666</v>
      </c>
      <c r="S16" s="452" t="s">
        <v>14740</v>
      </c>
      <c r="T16" s="452" t="s">
        <v>14718</v>
      </c>
      <c r="U16" s="452" t="s">
        <v>11388</v>
      </c>
      <c r="V16" s="452" t="s">
        <v>14720</v>
      </c>
      <c r="W16" s="458" t="s">
        <v>16007</v>
      </c>
      <c r="AH16" s="466"/>
      <c r="AI16" s="466"/>
      <c r="AP16" s="452" t="s">
        <v>14759</v>
      </c>
      <c r="AS16" s="452" t="s">
        <v>14767</v>
      </c>
      <c r="AT16" s="452">
        <v>12</v>
      </c>
      <c r="AU16" s="452" t="s">
        <v>14827</v>
      </c>
      <c r="AV16" s="452">
        <v>62</v>
      </c>
      <c r="AW16" s="452" t="s">
        <v>14828</v>
      </c>
      <c r="AX16" s="452">
        <v>12</v>
      </c>
      <c r="AY16" s="452" t="s">
        <v>14829</v>
      </c>
      <c r="AZ16" s="452">
        <v>62</v>
      </c>
      <c r="BA16" s="452" t="s">
        <v>14830</v>
      </c>
      <c r="BG16" s="452">
        <v>12</v>
      </c>
      <c r="BH16" s="452" t="s">
        <v>14960</v>
      </c>
      <c r="BJ16" s="452">
        <v>12</v>
      </c>
      <c r="BK16" s="452" t="s">
        <v>14978</v>
      </c>
      <c r="BM16" s="452">
        <v>12</v>
      </c>
      <c r="BN16" s="452" t="s">
        <v>16043</v>
      </c>
      <c r="BS16" s="452">
        <v>12</v>
      </c>
      <c r="BT16" s="452" t="s">
        <v>16069</v>
      </c>
      <c r="BV16" s="452">
        <v>12</v>
      </c>
      <c r="BW16" s="452" t="s">
        <v>16090</v>
      </c>
      <c r="BY16" s="452">
        <v>12</v>
      </c>
      <c r="BZ16" s="452" t="s">
        <v>15047</v>
      </c>
      <c r="CB16" s="452">
        <v>12</v>
      </c>
      <c r="CC16" s="452" t="s">
        <v>15007</v>
      </c>
      <c r="CE16" s="452">
        <v>12</v>
      </c>
      <c r="CF16" s="452" t="s">
        <v>15027</v>
      </c>
      <c r="CK16" s="452">
        <v>12</v>
      </c>
      <c r="CL16" s="452" t="s">
        <v>15078</v>
      </c>
      <c r="DF16" s="452">
        <v>12</v>
      </c>
      <c r="DG16" s="452" t="s">
        <v>15100</v>
      </c>
      <c r="DI16" s="460" t="s">
        <v>15118</v>
      </c>
      <c r="DJ16" s="452" t="s">
        <v>15119</v>
      </c>
      <c r="DL16" s="452">
        <v>12</v>
      </c>
      <c r="DM16" s="452" t="s">
        <v>15185</v>
      </c>
      <c r="DR16" s="459"/>
    </row>
    <row r="17" spans="13:117">
      <c r="M17" s="452">
        <v>13</v>
      </c>
      <c r="N17" s="452" t="s">
        <v>14667</v>
      </c>
      <c r="S17" s="452" t="s">
        <v>14741</v>
      </c>
      <c r="T17" s="452" t="s">
        <v>14718</v>
      </c>
      <c r="U17" s="452" t="s">
        <v>14742</v>
      </c>
      <c r="V17" s="452" t="s">
        <v>14720</v>
      </c>
      <c r="W17" s="458" t="s">
        <v>16006</v>
      </c>
      <c r="AH17" s="466"/>
      <c r="AI17" s="466"/>
      <c r="AT17" s="452">
        <v>13</v>
      </c>
      <c r="AU17" s="452" t="s">
        <v>14831</v>
      </c>
      <c r="AV17" s="452">
        <v>63</v>
      </c>
      <c r="AW17" s="452" t="s">
        <v>14832</v>
      </c>
      <c r="AX17" s="452">
        <v>13</v>
      </c>
      <c r="AY17" s="452" t="s">
        <v>14833</v>
      </c>
      <c r="AZ17" s="452">
        <v>63</v>
      </c>
      <c r="BA17" s="452" t="s">
        <v>14834</v>
      </c>
      <c r="BG17" s="452">
        <v>13</v>
      </c>
      <c r="BH17" s="452" t="s">
        <v>14961</v>
      </c>
      <c r="BJ17" s="452">
        <v>13</v>
      </c>
      <c r="BK17" s="452" t="s">
        <v>14979</v>
      </c>
      <c r="BM17" s="452">
        <v>13</v>
      </c>
      <c r="BN17" s="452" t="s">
        <v>16044</v>
      </c>
      <c r="BS17" s="452">
        <v>13</v>
      </c>
      <c r="BT17" s="452" t="s">
        <v>16070</v>
      </c>
      <c r="BV17" s="452">
        <v>13</v>
      </c>
      <c r="BW17" s="452" t="s">
        <v>16091</v>
      </c>
      <c r="BY17" s="452">
        <v>13</v>
      </c>
      <c r="BZ17" s="452" t="s">
        <v>15048</v>
      </c>
      <c r="CB17" s="452">
        <v>13</v>
      </c>
      <c r="CC17" s="452" t="s">
        <v>15008</v>
      </c>
      <c r="CE17" s="452">
        <v>13</v>
      </c>
      <c r="CF17" s="452" t="s">
        <v>15028</v>
      </c>
      <c r="CK17" s="452">
        <v>13</v>
      </c>
      <c r="CL17" s="452" t="s">
        <v>15079</v>
      </c>
      <c r="DF17" s="452">
        <v>13</v>
      </c>
      <c r="DG17" s="452" t="s">
        <v>15101</v>
      </c>
      <c r="DI17" s="460" t="s">
        <v>15120</v>
      </c>
      <c r="DJ17" s="452" t="s">
        <v>15121</v>
      </c>
      <c r="DL17" s="452">
        <v>13</v>
      </c>
      <c r="DM17" s="452" t="s">
        <v>15186</v>
      </c>
    </row>
    <row r="18" spans="13:117">
      <c r="M18" s="452">
        <v>14</v>
      </c>
      <c r="N18" s="452" t="s">
        <v>14668</v>
      </c>
      <c r="S18" s="452" t="s">
        <v>14743</v>
      </c>
      <c r="T18" s="452" t="s">
        <v>14744</v>
      </c>
      <c r="U18" s="452" t="s">
        <v>14745</v>
      </c>
      <c r="V18" s="452" t="s">
        <v>14734</v>
      </c>
      <c r="W18" s="458" t="s">
        <v>16005</v>
      </c>
      <c r="AT18" s="452">
        <v>14</v>
      </c>
      <c r="AU18" s="452" t="s">
        <v>14835</v>
      </c>
      <c r="AV18" s="452">
        <v>64</v>
      </c>
      <c r="AW18" s="452" t="s">
        <v>14836</v>
      </c>
      <c r="AX18" s="452">
        <v>14</v>
      </c>
      <c r="AY18" s="452" t="s">
        <v>14837</v>
      </c>
      <c r="AZ18" s="452">
        <v>64</v>
      </c>
      <c r="BA18" s="452" t="s">
        <v>14838</v>
      </c>
      <c r="BG18" s="452">
        <v>14</v>
      </c>
      <c r="BH18" s="452" t="s">
        <v>14962</v>
      </c>
      <c r="BJ18" s="452">
        <v>14</v>
      </c>
      <c r="BK18" s="452" t="s">
        <v>14980</v>
      </c>
      <c r="BM18" s="452">
        <v>14</v>
      </c>
      <c r="BN18" s="452" t="s">
        <v>16045</v>
      </c>
      <c r="BS18" s="452">
        <v>14</v>
      </c>
      <c r="BT18" s="452" t="s">
        <v>16071</v>
      </c>
      <c r="BV18" s="452">
        <v>14</v>
      </c>
      <c r="BW18" s="452" t="s">
        <v>16092</v>
      </c>
      <c r="BY18" s="452">
        <v>14</v>
      </c>
      <c r="BZ18" s="452" t="s">
        <v>15049</v>
      </c>
      <c r="CB18" s="452">
        <v>14</v>
      </c>
      <c r="CC18" s="452" t="s">
        <v>15009</v>
      </c>
      <c r="CE18" s="452">
        <v>14</v>
      </c>
      <c r="CF18" s="452" t="s">
        <v>15029</v>
      </c>
      <c r="CK18" s="452">
        <v>14</v>
      </c>
      <c r="CL18" s="452" t="s">
        <v>15080</v>
      </c>
      <c r="DF18" s="452">
        <v>14</v>
      </c>
      <c r="DG18" s="464" t="s">
        <v>16145</v>
      </c>
      <c r="DI18" s="460" t="s">
        <v>15122</v>
      </c>
      <c r="DJ18" s="452" t="s">
        <v>15123</v>
      </c>
      <c r="DL18" s="452">
        <v>14</v>
      </c>
      <c r="DM18" s="452" t="s">
        <v>15187</v>
      </c>
    </row>
    <row r="19" spans="13:117">
      <c r="M19" s="452">
        <v>15</v>
      </c>
      <c r="N19" s="452" t="s">
        <v>14669</v>
      </c>
      <c r="S19" s="452" t="s">
        <v>14744</v>
      </c>
      <c r="T19" s="452" t="s">
        <v>14718</v>
      </c>
      <c r="U19" s="452" t="s">
        <v>14746</v>
      </c>
      <c r="V19" s="452" t="s">
        <v>14716</v>
      </c>
      <c r="W19" s="458" t="s">
        <v>16006</v>
      </c>
      <c r="AT19" s="452">
        <v>15</v>
      </c>
      <c r="AU19" s="452" t="s">
        <v>14839</v>
      </c>
      <c r="AV19" s="452">
        <v>65</v>
      </c>
      <c r="AW19" s="452" t="s">
        <v>14840</v>
      </c>
      <c r="AX19" s="452">
        <v>15</v>
      </c>
      <c r="AY19" s="452" t="s">
        <v>14841</v>
      </c>
      <c r="AZ19" s="452">
        <v>65</v>
      </c>
      <c r="BA19" s="452" t="s">
        <v>14842</v>
      </c>
      <c r="BG19" s="452">
        <v>15</v>
      </c>
      <c r="BH19" s="452" t="s">
        <v>14963</v>
      </c>
      <c r="BJ19" s="452">
        <v>15</v>
      </c>
      <c r="BK19" s="452" t="s">
        <v>14981</v>
      </c>
      <c r="BM19" s="452">
        <v>15</v>
      </c>
      <c r="BN19" s="452" t="s">
        <v>16046</v>
      </c>
      <c r="BS19" s="452">
        <v>15</v>
      </c>
      <c r="BT19" s="452" t="s">
        <v>16072</v>
      </c>
      <c r="BV19" s="452">
        <v>15</v>
      </c>
      <c r="BW19" s="452" t="s">
        <v>16093</v>
      </c>
      <c r="BY19" s="452">
        <v>15</v>
      </c>
      <c r="BZ19" s="452" t="s">
        <v>15050</v>
      </c>
      <c r="CB19" s="452">
        <v>15</v>
      </c>
      <c r="CC19" s="452" t="s">
        <v>15010</v>
      </c>
      <c r="CE19" s="452">
        <v>15</v>
      </c>
      <c r="CF19" s="452" t="s">
        <v>15030</v>
      </c>
      <c r="CK19" s="452">
        <v>15</v>
      </c>
      <c r="CL19" s="452" t="s">
        <v>15081</v>
      </c>
      <c r="DF19" s="452">
        <v>15</v>
      </c>
      <c r="DG19" s="452" t="s">
        <v>16151</v>
      </c>
      <c r="DI19" s="460" t="s">
        <v>12277</v>
      </c>
      <c r="DJ19" s="452" t="s">
        <v>15124</v>
      </c>
      <c r="DL19" s="452">
        <v>15</v>
      </c>
      <c r="DM19" s="452" t="s">
        <v>15188</v>
      </c>
    </row>
    <row r="20" spans="13:117">
      <c r="M20" s="452">
        <v>16</v>
      </c>
      <c r="N20" s="452" t="s">
        <v>14670</v>
      </c>
      <c r="S20" s="452" t="s">
        <v>2690</v>
      </c>
      <c r="T20" s="452" t="s">
        <v>14735</v>
      </c>
      <c r="U20" s="452" t="s">
        <v>14747</v>
      </c>
      <c r="V20" s="452" t="s">
        <v>14716</v>
      </c>
      <c r="W20" s="458" t="s">
        <v>16006</v>
      </c>
      <c r="AT20" s="452">
        <v>16</v>
      </c>
      <c r="AU20" s="452" t="s">
        <v>14843</v>
      </c>
      <c r="AV20" s="452">
        <v>66</v>
      </c>
      <c r="AW20" s="452" t="s">
        <v>14844</v>
      </c>
      <c r="AX20" s="452">
        <v>16</v>
      </c>
      <c r="AY20" s="452" t="s">
        <v>14845</v>
      </c>
      <c r="AZ20" s="452">
        <v>66</v>
      </c>
      <c r="BA20" s="452" t="s">
        <v>2623</v>
      </c>
      <c r="BG20" s="452">
        <v>16</v>
      </c>
      <c r="BH20" s="452" t="s">
        <v>14964</v>
      </c>
      <c r="BJ20" s="452">
        <v>16</v>
      </c>
      <c r="BK20" s="452" t="s">
        <v>14982</v>
      </c>
      <c r="BM20" s="452">
        <v>16</v>
      </c>
      <c r="BN20" s="452" t="s">
        <v>16047</v>
      </c>
      <c r="BS20" s="452">
        <v>16</v>
      </c>
      <c r="BT20" s="452" t="s">
        <v>16073</v>
      </c>
      <c r="BV20" s="452">
        <v>16</v>
      </c>
      <c r="BW20" s="452" t="s">
        <v>16094</v>
      </c>
      <c r="BY20" s="452">
        <v>16</v>
      </c>
      <c r="BZ20" s="452" t="s">
        <v>15051</v>
      </c>
      <c r="CB20" s="452">
        <v>16</v>
      </c>
      <c r="CC20" s="452" t="s">
        <v>15011</v>
      </c>
      <c r="CE20" s="452">
        <v>16</v>
      </c>
      <c r="CF20" s="452" t="s">
        <v>15031</v>
      </c>
      <c r="CK20" s="452">
        <v>16</v>
      </c>
      <c r="CL20" s="452" t="s">
        <v>15082</v>
      </c>
      <c r="DF20" s="452">
        <v>16</v>
      </c>
      <c r="DG20" s="452" t="s">
        <v>16150</v>
      </c>
      <c r="DI20" s="460" t="s">
        <v>15125</v>
      </c>
      <c r="DJ20" s="452" t="s">
        <v>15126</v>
      </c>
      <c r="DL20" s="452">
        <v>16</v>
      </c>
      <c r="DM20" s="452" t="s">
        <v>15189</v>
      </c>
    </row>
    <row r="21" spans="13:117">
      <c r="M21" s="452">
        <v>17</v>
      </c>
      <c r="N21" s="452" t="s">
        <v>14671</v>
      </c>
      <c r="S21" s="452" t="s">
        <v>14727</v>
      </c>
      <c r="T21" s="452" t="s">
        <v>14743</v>
      </c>
      <c r="U21" s="452" t="s">
        <v>14748</v>
      </c>
      <c r="V21" s="452" t="s">
        <v>14720</v>
      </c>
      <c r="W21" s="458" t="s">
        <v>16006</v>
      </c>
      <c r="AT21" s="452">
        <v>17</v>
      </c>
      <c r="AU21" s="452" t="s">
        <v>14846</v>
      </c>
      <c r="AV21" s="452">
        <v>67</v>
      </c>
      <c r="AW21" s="452" t="s">
        <v>14847</v>
      </c>
      <c r="AX21" s="452">
        <v>17</v>
      </c>
      <c r="AY21" s="452" t="s">
        <v>14848</v>
      </c>
      <c r="AZ21" s="452">
        <v>67</v>
      </c>
      <c r="BA21" s="452" t="s">
        <v>14849</v>
      </c>
      <c r="BG21" s="452">
        <v>17</v>
      </c>
      <c r="BH21" s="452" t="s">
        <v>14965</v>
      </c>
      <c r="BJ21" s="452">
        <v>17</v>
      </c>
      <c r="BK21" s="452" t="s">
        <v>14983</v>
      </c>
      <c r="BM21" s="452">
        <v>17</v>
      </c>
      <c r="BN21" s="452" t="s">
        <v>16048</v>
      </c>
      <c r="BS21" s="452">
        <v>17</v>
      </c>
      <c r="BT21" s="452" t="s">
        <v>16074</v>
      </c>
      <c r="BV21" s="452">
        <v>17</v>
      </c>
      <c r="BW21" s="452" t="s">
        <v>16095</v>
      </c>
      <c r="BY21" s="452">
        <v>17</v>
      </c>
      <c r="BZ21" s="452" t="s">
        <v>15052</v>
      </c>
      <c r="CB21" s="452">
        <v>17</v>
      </c>
      <c r="CC21" s="452" t="s">
        <v>15012</v>
      </c>
      <c r="CE21" s="452">
        <v>17</v>
      </c>
      <c r="CF21" s="452" t="s">
        <v>15032</v>
      </c>
      <c r="CK21" s="452">
        <v>17</v>
      </c>
      <c r="CL21" s="452" t="s">
        <v>15083</v>
      </c>
      <c r="DF21" s="452">
        <v>17</v>
      </c>
      <c r="DG21" s="452" t="s">
        <v>16146</v>
      </c>
      <c r="DI21" s="452" t="s">
        <v>15127</v>
      </c>
      <c r="DJ21" s="452" t="s">
        <v>15128</v>
      </c>
      <c r="DL21" s="452">
        <v>17</v>
      </c>
      <c r="DM21" s="452" t="s">
        <v>15190</v>
      </c>
    </row>
    <row r="22" spans="13:117">
      <c r="M22" s="452">
        <v>18</v>
      </c>
      <c r="N22" s="452" t="s">
        <v>14672</v>
      </c>
      <c r="S22" s="452" t="s">
        <v>14718</v>
      </c>
      <c r="T22" s="452" t="s">
        <v>11388</v>
      </c>
      <c r="U22" s="452" t="s">
        <v>14749</v>
      </c>
      <c r="V22" s="452" t="s">
        <v>14720</v>
      </c>
      <c r="W22" s="458" t="s">
        <v>16006</v>
      </c>
      <c r="AT22" s="452">
        <v>18</v>
      </c>
      <c r="AU22" s="452" t="s">
        <v>14850</v>
      </c>
      <c r="AV22" s="452">
        <v>68</v>
      </c>
      <c r="AW22" s="452" t="s">
        <v>14851</v>
      </c>
      <c r="AX22" s="452">
        <v>18</v>
      </c>
      <c r="AY22" s="452" t="s">
        <v>14834</v>
      </c>
      <c r="AZ22" s="452">
        <v>68</v>
      </c>
      <c r="BA22" s="452" t="s">
        <v>14852</v>
      </c>
      <c r="BG22" s="452">
        <v>18</v>
      </c>
      <c r="BH22" s="452" t="s">
        <v>14966</v>
      </c>
      <c r="BJ22" s="452">
        <v>18</v>
      </c>
      <c r="BK22" s="452" t="s">
        <v>14984</v>
      </c>
      <c r="BM22" s="452">
        <v>18</v>
      </c>
      <c r="BN22" s="452" t="s">
        <v>16049</v>
      </c>
      <c r="BS22" s="452">
        <v>18</v>
      </c>
      <c r="BT22" s="452" t="s">
        <v>16075</v>
      </c>
      <c r="BV22" s="452">
        <v>18</v>
      </c>
      <c r="BW22" s="452" t="s">
        <v>14993</v>
      </c>
      <c r="BY22" s="452">
        <v>18</v>
      </c>
      <c r="BZ22" s="452" t="s">
        <v>15053</v>
      </c>
      <c r="CB22" s="452">
        <v>18</v>
      </c>
      <c r="CC22" s="452" t="s">
        <v>15013</v>
      </c>
      <c r="CE22" s="452">
        <v>18</v>
      </c>
      <c r="CF22" s="452" t="s">
        <v>15033</v>
      </c>
      <c r="CK22" s="452">
        <v>18</v>
      </c>
      <c r="CL22" s="452" t="s">
        <v>15084</v>
      </c>
      <c r="DF22" s="452">
        <v>18</v>
      </c>
      <c r="DG22" s="452" t="s">
        <v>16147</v>
      </c>
      <c r="DI22" s="452" t="s">
        <v>15129</v>
      </c>
      <c r="DJ22" s="452" t="s">
        <v>15130</v>
      </c>
      <c r="DL22" s="452">
        <v>18</v>
      </c>
      <c r="DM22" s="452" t="s">
        <v>15191</v>
      </c>
    </row>
    <row r="23" spans="13:117">
      <c r="M23" s="452">
        <v>19</v>
      </c>
      <c r="N23" s="452" t="s">
        <v>14673</v>
      </c>
      <c r="AT23" s="452">
        <v>19</v>
      </c>
      <c r="AU23" s="452" t="s">
        <v>14853</v>
      </c>
      <c r="AV23" s="452">
        <v>69</v>
      </c>
      <c r="AW23" s="452" t="s">
        <v>14854</v>
      </c>
      <c r="AX23" s="452">
        <v>19</v>
      </c>
      <c r="AY23" s="452" t="s">
        <v>2668</v>
      </c>
      <c r="AZ23" s="452">
        <v>69</v>
      </c>
      <c r="BA23" s="452" t="s">
        <v>14855</v>
      </c>
      <c r="BG23" s="452">
        <v>19</v>
      </c>
      <c r="BH23" s="452" t="s">
        <v>16028</v>
      </c>
      <c r="BJ23" s="452">
        <v>19</v>
      </c>
      <c r="BK23" s="452" t="s">
        <v>14985</v>
      </c>
      <c r="BM23" s="452">
        <v>19</v>
      </c>
      <c r="BN23" s="452" t="s">
        <v>16050</v>
      </c>
      <c r="BS23" s="452">
        <v>19</v>
      </c>
      <c r="BT23" s="452" t="s">
        <v>16076</v>
      </c>
      <c r="BV23" s="452">
        <v>19</v>
      </c>
      <c r="BW23" s="452" t="s">
        <v>16096</v>
      </c>
      <c r="BY23" s="452">
        <v>19</v>
      </c>
      <c r="BZ23" s="452" t="s">
        <v>15054</v>
      </c>
      <c r="CB23" s="452">
        <v>19</v>
      </c>
      <c r="CC23" s="452" t="s">
        <v>15014</v>
      </c>
      <c r="CE23" s="452">
        <v>19</v>
      </c>
      <c r="CF23" s="452" t="s">
        <v>15034</v>
      </c>
      <c r="CK23" s="452">
        <v>19</v>
      </c>
      <c r="CL23" s="452" t="s">
        <v>15085</v>
      </c>
      <c r="DF23" s="452">
        <v>19</v>
      </c>
      <c r="DG23" s="452" t="s">
        <v>16148</v>
      </c>
      <c r="DI23" s="452" t="s">
        <v>15131</v>
      </c>
      <c r="DJ23" s="452" t="s">
        <v>15132</v>
      </c>
      <c r="DL23" s="452">
        <v>19</v>
      </c>
      <c r="DM23" s="452" t="s">
        <v>16165</v>
      </c>
    </row>
    <row r="24" spans="13:117">
      <c r="M24" s="452">
        <v>20</v>
      </c>
      <c r="AT24" s="452">
        <v>20</v>
      </c>
      <c r="AU24" s="452" t="s">
        <v>14856</v>
      </c>
      <c r="AV24" s="452">
        <v>70</v>
      </c>
      <c r="AW24" s="452" t="s">
        <v>14857</v>
      </c>
      <c r="AX24" s="452">
        <v>20</v>
      </c>
      <c r="AY24" s="452" t="s">
        <v>14858</v>
      </c>
      <c r="AZ24" s="452">
        <v>70</v>
      </c>
      <c r="BA24" s="452" t="s">
        <v>4554</v>
      </c>
      <c r="BG24" s="452">
        <v>20</v>
      </c>
      <c r="BH24" s="452" t="s">
        <v>16029</v>
      </c>
      <c r="BJ24" s="452">
        <v>20</v>
      </c>
      <c r="BK24" s="452" t="s">
        <v>14986</v>
      </c>
      <c r="BM24" s="452">
        <v>20</v>
      </c>
      <c r="BN24" s="452" t="s">
        <v>16051</v>
      </c>
      <c r="BS24" s="452">
        <v>20</v>
      </c>
      <c r="BT24" s="452" t="s">
        <v>16077</v>
      </c>
      <c r="BV24" s="452">
        <v>20</v>
      </c>
      <c r="BW24" s="452" t="s">
        <v>14995</v>
      </c>
      <c r="BY24" s="452">
        <v>20</v>
      </c>
      <c r="BZ24" s="452" t="s">
        <v>15055</v>
      </c>
      <c r="CB24" s="452">
        <v>20</v>
      </c>
      <c r="CC24" s="452" t="s">
        <v>15015</v>
      </c>
      <c r="CE24" s="452">
        <v>20</v>
      </c>
      <c r="CF24" s="452" t="s">
        <v>15035</v>
      </c>
      <c r="CK24" s="452">
        <v>20</v>
      </c>
      <c r="CL24" s="452" t="s">
        <v>15086</v>
      </c>
      <c r="DF24" s="452">
        <v>20</v>
      </c>
      <c r="DG24" s="452" t="s">
        <v>16149</v>
      </c>
      <c r="DI24" s="452" t="s">
        <v>15133</v>
      </c>
      <c r="DJ24" s="452" t="s">
        <v>15134</v>
      </c>
      <c r="DL24" s="452">
        <v>20</v>
      </c>
      <c r="DM24" s="452" t="s">
        <v>16166</v>
      </c>
    </row>
    <row r="25" spans="13:117">
      <c r="M25" s="452">
        <v>21</v>
      </c>
      <c r="AT25" s="452">
        <v>21</v>
      </c>
      <c r="AU25" s="452" t="s">
        <v>14859</v>
      </c>
      <c r="AV25" s="452">
        <v>71</v>
      </c>
      <c r="AW25" s="452" t="s">
        <v>14860</v>
      </c>
      <c r="AX25" s="452">
        <v>21</v>
      </c>
      <c r="AY25" s="452" t="s">
        <v>14861</v>
      </c>
      <c r="AZ25" s="452">
        <v>71</v>
      </c>
      <c r="BA25" s="452" t="s">
        <v>2582</v>
      </c>
      <c r="DI25" s="452" t="s">
        <v>15135</v>
      </c>
      <c r="DJ25" s="452" t="s">
        <v>15136</v>
      </c>
    </row>
    <row r="26" spans="13:117">
      <c r="M26" s="452">
        <v>22</v>
      </c>
      <c r="N26" s="452" t="s">
        <v>15988</v>
      </c>
      <c r="AT26" s="452">
        <v>22</v>
      </c>
      <c r="AU26" s="452" t="s">
        <v>14862</v>
      </c>
      <c r="AV26" s="452">
        <v>72</v>
      </c>
      <c r="AW26" s="452" t="s">
        <v>14863</v>
      </c>
      <c r="AX26" s="452">
        <v>22</v>
      </c>
      <c r="AY26" s="452" t="s">
        <v>2635</v>
      </c>
      <c r="AZ26" s="452">
        <v>72</v>
      </c>
      <c r="BA26" s="452" t="s">
        <v>14864</v>
      </c>
      <c r="DI26" s="452" t="s">
        <v>15137</v>
      </c>
      <c r="DJ26" s="452" t="s">
        <v>15138</v>
      </c>
    </row>
    <row r="27" spans="13:117">
      <c r="M27" s="452">
        <v>23</v>
      </c>
      <c r="N27" s="452" t="s">
        <v>15989</v>
      </c>
      <c r="AT27" s="452">
        <v>23</v>
      </c>
      <c r="AU27" s="452" t="s">
        <v>14865</v>
      </c>
      <c r="AV27" s="452">
        <v>73</v>
      </c>
      <c r="AW27" s="452" t="s">
        <v>14866</v>
      </c>
      <c r="AX27" s="452">
        <v>23</v>
      </c>
      <c r="AY27" s="452" t="s">
        <v>4593</v>
      </c>
      <c r="AZ27" s="452">
        <v>73</v>
      </c>
      <c r="BA27" s="452" t="s">
        <v>14867</v>
      </c>
      <c r="DI27" s="452" t="s">
        <v>13245</v>
      </c>
      <c r="DJ27" s="452" t="s">
        <v>15139</v>
      </c>
    </row>
    <row r="28" spans="13:117">
      <c r="M28" s="452">
        <v>24</v>
      </c>
      <c r="N28" s="452" t="s">
        <v>15990</v>
      </c>
      <c r="AT28" s="452">
        <v>24</v>
      </c>
      <c r="AU28" s="452" t="s">
        <v>2620</v>
      </c>
      <c r="AV28" s="452">
        <v>74</v>
      </c>
      <c r="AW28" s="452" t="s">
        <v>14868</v>
      </c>
      <c r="AX28" s="452">
        <v>24</v>
      </c>
      <c r="AY28" s="452" t="s">
        <v>14869</v>
      </c>
      <c r="AZ28" s="452">
        <v>74</v>
      </c>
      <c r="BA28" s="452" t="s">
        <v>2606</v>
      </c>
      <c r="DI28" s="452" t="s">
        <v>13246</v>
      </c>
      <c r="DJ28" s="452" t="s">
        <v>15140</v>
      </c>
    </row>
    <row r="29" spans="13:117">
      <c r="M29" s="452">
        <v>25</v>
      </c>
      <c r="N29" s="452" t="s">
        <v>15991</v>
      </c>
      <c r="AT29" s="452">
        <v>25</v>
      </c>
      <c r="AU29" s="452" t="s">
        <v>14870</v>
      </c>
      <c r="AV29" s="452">
        <v>75</v>
      </c>
      <c r="AW29" s="452" t="s">
        <v>14871</v>
      </c>
      <c r="AX29" s="452">
        <v>25</v>
      </c>
      <c r="AY29" s="452" t="s">
        <v>4578</v>
      </c>
      <c r="AZ29" s="452">
        <v>75</v>
      </c>
      <c r="BA29" s="452" t="s">
        <v>3628</v>
      </c>
      <c r="DI29" s="452" t="s">
        <v>15141</v>
      </c>
      <c r="DJ29" s="452" t="s">
        <v>15142</v>
      </c>
    </row>
    <row r="30" spans="13:117">
      <c r="M30" s="452">
        <v>26</v>
      </c>
      <c r="N30" s="452" t="s">
        <v>15992</v>
      </c>
      <c r="AT30" s="452">
        <v>26</v>
      </c>
      <c r="AU30" s="452" t="s">
        <v>14872</v>
      </c>
      <c r="AV30" s="452">
        <v>76</v>
      </c>
      <c r="AW30" s="452" t="s">
        <v>14873</v>
      </c>
      <c r="AX30" s="452">
        <v>26</v>
      </c>
      <c r="AY30" s="452" t="s">
        <v>2689</v>
      </c>
      <c r="AZ30" s="452">
        <v>76</v>
      </c>
      <c r="BA30" s="452" t="s">
        <v>3965</v>
      </c>
      <c r="DI30" s="452" t="s">
        <v>3654</v>
      </c>
      <c r="DJ30" s="452" t="s">
        <v>15143</v>
      </c>
    </row>
    <row r="31" spans="13:117">
      <c r="M31" s="452">
        <v>27</v>
      </c>
      <c r="N31" s="452" t="s">
        <v>15993</v>
      </c>
      <c r="AT31" s="452">
        <v>27</v>
      </c>
      <c r="AU31" s="452" t="s">
        <v>14874</v>
      </c>
      <c r="AV31" s="452">
        <v>77</v>
      </c>
      <c r="AW31" s="452" t="s">
        <v>14875</v>
      </c>
      <c r="AX31" s="452">
        <v>27</v>
      </c>
      <c r="AY31" s="452" t="s">
        <v>14876</v>
      </c>
      <c r="AZ31" s="452">
        <v>77</v>
      </c>
      <c r="BA31" s="452" t="s">
        <v>14877</v>
      </c>
      <c r="DI31" s="452" t="s">
        <v>15144</v>
      </c>
      <c r="DJ31" s="452" t="s">
        <v>15145</v>
      </c>
    </row>
    <row r="32" spans="13:117">
      <c r="M32" s="452">
        <v>28</v>
      </c>
      <c r="N32" s="452" t="s">
        <v>15994</v>
      </c>
      <c r="AT32" s="452">
        <v>28</v>
      </c>
      <c r="AU32" s="452" t="s">
        <v>14878</v>
      </c>
      <c r="AV32" s="452">
        <v>78</v>
      </c>
      <c r="AW32" s="452" t="s">
        <v>14879</v>
      </c>
      <c r="AX32" s="452">
        <v>28</v>
      </c>
      <c r="AY32" s="452" t="s">
        <v>14880</v>
      </c>
      <c r="AZ32" s="452">
        <v>78</v>
      </c>
      <c r="BA32" s="452" t="s">
        <v>4603</v>
      </c>
      <c r="DI32" s="452" t="s">
        <v>15146</v>
      </c>
      <c r="DJ32" s="452" t="s">
        <v>15147</v>
      </c>
    </row>
    <row r="33" spans="13:114">
      <c r="M33" s="452">
        <v>29</v>
      </c>
      <c r="N33" s="452" t="s">
        <v>15995</v>
      </c>
      <c r="AT33" s="452">
        <v>29</v>
      </c>
      <c r="AU33" s="452" t="s">
        <v>14881</v>
      </c>
      <c r="AV33" s="452">
        <v>79</v>
      </c>
      <c r="AW33" s="452" t="s">
        <v>14882</v>
      </c>
      <c r="AX33" s="452">
        <v>29</v>
      </c>
      <c r="AY33" s="452" t="s">
        <v>14736</v>
      </c>
      <c r="AZ33" s="452">
        <v>79</v>
      </c>
      <c r="BA33" s="452" t="s">
        <v>14883</v>
      </c>
      <c r="DI33" s="452" t="s">
        <v>3615</v>
      </c>
      <c r="DJ33" s="452" t="s">
        <v>15148</v>
      </c>
    </row>
    <row r="34" spans="13:114">
      <c r="M34" s="452">
        <v>30</v>
      </c>
      <c r="N34" s="452" t="s">
        <v>15996</v>
      </c>
      <c r="AT34" s="452">
        <v>30</v>
      </c>
      <c r="AU34" s="452" t="s">
        <v>14884</v>
      </c>
      <c r="AV34" s="452">
        <v>80</v>
      </c>
      <c r="AW34" s="452" t="s">
        <v>14885</v>
      </c>
      <c r="AX34" s="452">
        <v>30</v>
      </c>
      <c r="AY34" s="452" t="s">
        <v>9962</v>
      </c>
      <c r="AZ34" s="452">
        <v>80</v>
      </c>
      <c r="BA34" s="452" t="s">
        <v>2602</v>
      </c>
      <c r="DI34" s="452" t="s">
        <v>3617</v>
      </c>
      <c r="DJ34" s="452" t="s">
        <v>15149</v>
      </c>
    </row>
    <row r="35" spans="13:114">
      <c r="M35" s="452">
        <v>31</v>
      </c>
      <c r="N35" s="452" t="s">
        <v>15997</v>
      </c>
      <c r="AT35" s="452">
        <v>31</v>
      </c>
      <c r="AU35" s="452" t="s">
        <v>14886</v>
      </c>
      <c r="AV35" s="452">
        <v>81</v>
      </c>
      <c r="AW35" s="452" t="s">
        <v>14887</v>
      </c>
      <c r="AX35" s="452">
        <v>31</v>
      </c>
      <c r="AY35" s="452" t="s">
        <v>2574</v>
      </c>
      <c r="AZ35" s="452">
        <v>81</v>
      </c>
      <c r="BA35" s="452" t="s">
        <v>14888</v>
      </c>
      <c r="DI35" s="452" t="s">
        <v>15150</v>
      </c>
      <c r="DJ35" s="452" t="s">
        <v>15151</v>
      </c>
    </row>
    <row r="36" spans="13:114">
      <c r="M36" s="452">
        <v>32</v>
      </c>
      <c r="N36" s="452" t="s">
        <v>15998</v>
      </c>
      <c r="AT36" s="452">
        <v>32</v>
      </c>
      <c r="AU36" s="452" t="s">
        <v>14889</v>
      </c>
      <c r="AV36" s="452">
        <v>82</v>
      </c>
      <c r="AW36" s="452" t="s">
        <v>14890</v>
      </c>
      <c r="AX36" s="452">
        <v>32</v>
      </c>
      <c r="AY36" s="452" t="s">
        <v>14891</v>
      </c>
      <c r="AZ36" s="452">
        <v>82</v>
      </c>
      <c r="BA36" s="452" t="s">
        <v>14892</v>
      </c>
      <c r="DI36" s="452" t="s">
        <v>15152</v>
      </c>
      <c r="DJ36" s="452" t="s">
        <v>15153</v>
      </c>
    </row>
    <row r="37" spans="13:114">
      <c r="M37" s="452">
        <v>33</v>
      </c>
      <c r="N37" s="452" t="s">
        <v>15999</v>
      </c>
      <c r="AT37" s="452">
        <v>33</v>
      </c>
      <c r="AU37" s="452" t="s">
        <v>14893</v>
      </c>
      <c r="AV37" s="452">
        <v>83</v>
      </c>
      <c r="AW37" s="452" t="s">
        <v>14894</v>
      </c>
      <c r="AX37" s="452">
        <v>33</v>
      </c>
      <c r="AY37" s="452" t="s">
        <v>14895</v>
      </c>
      <c r="AZ37" s="452">
        <v>83</v>
      </c>
      <c r="BA37" s="452" t="s">
        <v>14896</v>
      </c>
      <c r="DI37" s="452" t="s">
        <v>3621</v>
      </c>
      <c r="DJ37" s="452" t="s">
        <v>15154</v>
      </c>
    </row>
    <row r="38" spans="13:114">
      <c r="M38" s="452">
        <v>34</v>
      </c>
      <c r="N38" s="452" t="s">
        <v>16000</v>
      </c>
      <c r="AT38" s="452">
        <v>34</v>
      </c>
      <c r="AU38" s="452" t="s">
        <v>14897</v>
      </c>
      <c r="AV38" s="452">
        <v>84</v>
      </c>
      <c r="AW38" s="452" t="s">
        <v>14898</v>
      </c>
      <c r="AX38" s="452">
        <v>34</v>
      </c>
      <c r="AY38" s="452" t="s">
        <v>2587</v>
      </c>
      <c r="AZ38" s="452">
        <v>84</v>
      </c>
      <c r="BA38" s="452" t="s">
        <v>14899</v>
      </c>
      <c r="DI38" s="452" t="s">
        <v>3623</v>
      </c>
      <c r="DJ38" s="452" t="s">
        <v>15155</v>
      </c>
    </row>
    <row r="39" spans="13:114">
      <c r="M39" s="452">
        <v>35</v>
      </c>
      <c r="N39" s="452" t="s">
        <v>16001</v>
      </c>
      <c r="AT39" s="452">
        <v>35</v>
      </c>
      <c r="AU39" s="452" t="s">
        <v>14047</v>
      </c>
      <c r="AV39" s="452">
        <v>85</v>
      </c>
      <c r="AW39" s="452" t="s">
        <v>14900</v>
      </c>
      <c r="AX39" s="452">
        <v>35</v>
      </c>
      <c r="AY39" s="452" t="s">
        <v>14901</v>
      </c>
      <c r="AZ39" s="452">
        <v>85</v>
      </c>
      <c r="BA39" s="452" t="s">
        <v>2579</v>
      </c>
      <c r="DI39" s="452" t="s">
        <v>15156</v>
      </c>
      <c r="DJ39" s="452" t="s">
        <v>15157</v>
      </c>
    </row>
    <row r="40" spans="13:114">
      <c r="M40" s="452">
        <v>36</v>
      </c>
      <c r="N40" s="452" t="s">
        <v>15949</v>
      </c>
      <c r="AT40" s="452">
        <v>36</v>
      </c>
      <c r="AU40" s="452" t="s">
        <v>2584</v>
      </c>
      <c r="AV40" s="452">
        <v>86</v>
      </c>
      <c r="AW40" s="452" t="s">
        <v>14902</v>
      </c>
      <c r="AX40" s="452">
        <v>36</v>
      </c>
      <c r="AY40" s="452" t="s">
        <v>14903</v>
      </c>
      <c r="AZ40" s="452">
        <v>86</v>
      </c>
      <c r="BA40" s="452" t="s">
        <v>7629</v>
      </c>
      <c r="DI40" s="452" t="s">
        <v>15158</v>
      </c>
      <c r="DJ40" s="452" t="s">
        <v>15159</v>
      </c>
    </row>
    <row r="41" spans="13:114">
      <c r="M41" s="452">
        <v>37</v>
      </c>
      <c r="N41" s="452" t="s">
        <v>14674</v>
      </c>
      <c r="AT41" s="452">
        <v>37</v>
      </c>
      <c r="AU41" s="452" t="s">
        <v>14904</v>
      </c>
      <c r="AV41" s="452">
        <v>87</v>
      </c>
      <c r="AW41" s="452" t="s">
        <v>14905</v>
      </c>
      <c r="AX41" s="452">
        <v>37</v>
      </c>
      <c r="AY41" s="452" t="s">
        <v>2665</v>
      </c>
      <c r="AZ41" s="452">
        <v>87</v>
      </c>
      <c r="BA41" s="452" t="s">
        <v>2690</v>
      </c>
      <c r="DI41" s="452" t="s">
        <v>15160</v>
      </c>
      <c r="DJ41" s="452" t="s">
        <v>15161</v>
      </c>
    </row>
    <row r="42" spans="13:114">
      <c r="M42" s="452">
        <v>38</v>
      </c>
      <c r="N42" s="452" t="s">
        <v>14675</v>
      </c>
      <c r="AT42" s="452">
        <v>38</v>
      </c>
      <c r="AU42" s="452" t="s">
        <v>14906</v>
      </c>
      <c r="AV42" s="452">
        <v>88</v>
      </c>
      <c r="AW42" s="452" t="s">
        <v>14907</v>
      </c>
      <c r="AX42" s="452">
        <v>38</v>
      </c>
      <c r="AY42" s="452" t="s">
        <v>2607</v>
      </c>
      <c r="AZ42" s="452">
        <v>88</v>
      </c>
      <c r="BA42" s="452" t="s">
        <v>14908</v>
      </c>
      <c r="DI42" s="452" t="s">
        <v>5322</v>
      </c>
      <c r="DJ42" s="452" t="s">
        <v>15162</v>
      </c>
    </row>
    <row r="43" spans="13:114">
      <c r="M43" s="452">
        <v>39</v>
      </c>
      <c r="N43" s="452" t="s">
        <v>14676</v>
      </c>
      <c r="AT43" s="452">
        <v>39</v>
      </c>
      <c r="AU43" s="452" t="s">
        <v>14909</v>
      </c>
      <c r="AV43" s="452">
        <v>89</v>
      </c>
      <c r="AW43" s="452" t="s">
        <v>2604</v>
      </c>
      <c r="AX43" s="452">
        <v>39</v>
      </c>
      <c r="AY43" s="452" t="s">
        <v>14910</v>
      </c>
      <c r="AZ43" s="452">
        <v>89</v>
      </c>
      <c r="BA43" s="452" t="s">
        <v>14911</v>
      </c>
      <c r="DI43" s="452" t="s">
        <v>15163</v>
      </c>
      <c r="DJ43" s="452" t="s">
        <v>15164</v>
      </c>
    </row>
    <row r="44" spans="13:114">
      <c r="M44" s="452">
        <v>40</v>
      </c>
      <c r="N44" s="452" t="s">
        <v>14677</v>
      </c>
      <c r="AT44" s="452">
        <v>40</v>
      </c>
      <c r="AU44" s="452" t="s">
        <v>14912</v>
      </c>
      <c r="AV44" s="452">
        <v>90</v>
      </c>
      <c r="AW44" s="452" t="s">
        <v>14913</v>
      </c>
      <c r="AX44" s="452">
        <v>40</v>
      </c>
      <c r="AY44" s="452" t="s">
        <v>2591</v>
      </c>
      <c r="AZ44" s="452">
        <v>90</v>
      </c>
      <c r="BA44" s="452" t="s">
        <v>14914</v>
      </c>
      <c r="DI44" s="452" t="s">
        <v>15165</v>
      </c>
      <c r="DJ44" s="452" t="s">
        <v>15166</v>
      </c>
    </row>
    <row r="45" spans="13:114">
      <c r="M45" s="452">
        <v>41</v>
      </c>
      <c r="N45" s="452" t="s">
        <v>14678</v>
      </c>
      <c r="AT45" s="452">
        <v>41</v>
      </c>
      <c r="AU45" s="452" t="s">
        <v>14915</v>
      </c>
      <c r="AV45" s="452">
        <v>91</v>
      </c>
      <c r="AW45" s="452" t="s">
        <v>14916</v>
      </c>
      <c r="AX45" s="452">
        <v>41</v>
      </c>
      <c r="AY45" s="452" t="s">
        <v>14917</v>
      </c>
      <c r="AZ45" s="452">
        <v>91</v>
      </c>
      <c r="BA45" s="452" t="s">
        <v>14918</v>
      </c>
      <c r="DI45" s="452" t="s">
        <v>15167</v>
      </c>
      <c r="DJ45" s="452" t="s">
        <v>15168</v>
      </c>
    </row>
    <row r="46" spans="13:114">
      <c r="M46" s="452">
        <v>42</v>
      </c>
      <c r="N46" s="452" t="s">
        <v>14679</v>
      </c>
      <c r="AT46" s="452">
        <v>42</v>
      </c>
      <c r="AU46" s="452" t="s">
        <v>14919</v>
      </c>
      <c r="AV46" s="452">
        <v>92</v>
      </c>
      <c r="AW46" s="452" t="s">
        <v>14920</v>
      </c>
      <c r="AX46" s="452">
        <v>42</v>
      </c>
      <c r="AY46" s="452" t="s">
        <v>14921</v>
      </c>
      <c r="AZ46" s="452">
        <v>92</v>
      </c>
      <c r="BA46" s="452" t="s">
        <v>14922</v>
      </c>
      <c r="DI46" s="452" t="s">
        <v>15169</v>
      </c>
      <c r="DJ46" s="452" t="s">
        <v>15170</v>
      </c>
    </row>
    <row r="47" spans="13:114">
      <c r="M47" s="452">
        <v>43</v>
      </c>
      <c r="N47" s="452" t="s">
        <v>14680</v>
      </c>
      <c r="AT47" s="452">
        <v>43</v>
      </c>
      <c r="AU47" s="452" t="s">
        <v>14923</v>
      </c>
      <c r="AV47" s="452">
        <v>93</v>
      </c>
      <c r="AW47" s="452" t="s">
        <v>2580</v>
      </c>
      <c r="AX47" s="452">
        <v>43</v>
      </c>
      <c r="AY47" s="452" t="s">
        <v>14924</v>
      </c>
      <c r="AZ47" s="452">
        <v>93</v>
      </c>
      <c r="BA47" s="452" t="s">
        <v>2598</v>
      </c>
      <c r="DI47" s="452" t="s">
        <v>15171</v>
      </c>
      <c r="DJ47" s="452" t="s">
        <v>15172</v>
      </c>
    </row>
    <row r="48" spans="13:114">
      <c r="M48" s="452">
        <v>44</v>
      </c>
      <c r="N48" s="452" t="s">
        <v>14681</v>
      </c>
      <c r="AT48" s="452">
        <v>44</v>
      </c>
      <c r="AU48" s="452" t="s">
        <v>14925</v>
      </c>
      <c r="AV48" s="452">
        <v>94</v>
      </c>
      <c r="AW48" s="452" t="s">
        <v>2624</v>
      </c>
      <c r="AX48" s="452">
        <v>44</v>
      </c>
      <c r="AY48" s="452" t="s">
        <v>2638</v>
      </c>
      <c r="AZ48" s="452">
        <v>94</v>
      </c>
      <c r="BA48" s="452" t="s">
        <v>2594</v>
      </c>
      <c r="DI48" s="452" t="s">
        <v>15173</v>
      </c>
      <c r="DJ48" s="452" t="s">
        <v>15174</v>
      </c>
    </row>
    <row r="49" spans="13:114">
      <c r="M49" s="452">
        <v>45</v>
      </c>
      <c r="N49" s="452" t="s">
        <v>14682</v>
      </c>
      <c r="AT49" s="452">
        <v>45</v>
      </c>
      <c r="AU49" s="452" t="s">
        <v>14926</v>
      </c>
      <c r="AV49" s="452">
        <v>95</v>
      </c>
      <c r="AW49" s="452" t="s">
        <v>14927</v>
      </c>
      <c r="AX49" s="452">
        <v>45</v>
      </c>
      <c r="AY49" s="452" t="s">
        <v>14928</v>
      </c>
      <c r="AZ49" s="452">
        <v>95</v>
      </c>
      <c r="BA49" s="452" t="s">
        <v>14929</v>
      </c>
      <c r="DI49" s="452" t="s">
        <v>15175</v>
      </c>
      <c r="DJ49" s="452" t="s">
        <v>15176</v>
      </c>
    </row>
    <row r="50" spans="13:114">
      <c r="M50" s="452">
        <v>46</v>
      </c>
      <c r="N50" s="452" t="s">
        <v>14683</v>
      </c>
      <c r="AT50" s="452">
        <v>46</v>
      </c>
      <c r="AU50" s="452" t="s">
        <v>14930</v>
      </c>
      <c r="AV50" s="452">
        <v>96</v>
      </c>
      <c r="AW50" s="452" t="s">
        <v>14931</v>
      </c>
      <c r="AX50" s="452">
        <v>46</v>
      </c>
      <c r="AY50" s="452" t="s">
        <v>14932</v>
      </c>
      <c r="AZ50" s="452">
        <v>96</v>
      </c>
      <c r="BA50" s="452" t="s">
        <v>14933</v>
      </c>
      <c r="DI50" s="452" t="s">
        <v>15177</v>
      </c>
      <c r="DJ50" s="452" t="s">
        <v>15178</v>
      </c>
    </row>
    <row r="51" spans="13:114">
      <c r="M51" s="452">
        <v>47</v>
      </c>
      <c r="N51" s="452" t="s">
        <v>14684</v>
      </c>
      <c r="AT51" s="452">
        <v>47</v>
      </c>
      <c r="AU51" s="452" t="s">
        <v>2633</v>
      </c>
      <c r="AV51" s="452">
        <v>97</v>
      </c>
      <c r="AW51" s="452" t="s">
        <v>14934</v>
      </c>
      <c r="AX51" s="452">
        <v>47</v>
      </c>
      <c r="AY51" s="452" t="s">
        <v>14935</v>
      </c>
      <c r="AZ51" s="452">
        <v>97</v>
      </c>
      <c r="BA51" s="452" t="s">
        <v>2590</v>
      </c>
      <c r="DI51" s="452" t="s">
        <v>15179</v>
      </c>
      <c r="DJ51" s="452" t="s">
        <v>15180</v>
      </c>
    </row>
    <row r="52" spans="13:114">
      <c r="M52" s="452">
        <v>48</v>
      </c>
      <c r="N52" s="452" t="s">
        <v>14685</v>
      </c>
      <c r="AT52" s="452">
        <v>48</v>
      </c>
      <c r="AU52" s="452" t="s">
        <v>14936</v>
      </c>
      <c r="AV52" s="452">
        <v>98</v>
      </c>
      <c r="AW52" s="452" t="s">
        <v>14937</v>
      </c>
      <c r="AX52" s="452">
        <v>48</v>
      </c>
      <c r="AY52" s="452" t="s">
        <v>14938</v>
      </c>
      <c r="AZ52" s="452">
        <v>98</v>
      </c>
      <c r="BA52" s="452" t="s">
        <v>14939</v>
      </c>
      <c r="DI52" s="452" t="s">
        <v>3635</v>
      </c>
      <c r="DJ52" s="452" t="s">
        <v>15181</v>
      </c>
    </row>
    <row r="53" spans="13:114">
      <c r="M53" s="452">
        <v>49</v>
      </c>
      <c r="N53" s="452" t="s">
        <v>14686</v>
      </c>
      <c r="AT53" s="452">
        <v>49</v>
      </c>
      <c r="AU53" s="452" t="s">
        <v>14940</v>
      </c>
      <c r="AV53" s="452">
        <v>99</v>
      </c>
      <c r="AW53" s="452" t="s">
        <v>14941</v>
      </c>
      <c r="AX53" s="452">
        <v>49</v>
      </c>
      <c r="AY53" s="452" t="s">
        <v>14942</v>
      </c>
      <c r="AZ53" s="452">
        <v>99</v>
      </c>
      <c r="BA53" s="452" t="s">
        <v>14943</v>
      </c>
      <c r="DI53" s="452" t="s">
        <v>3669</v>
      </c>
      <c r="DJ53" s="452" t="s">
        <v>15182</v>
      </c>
    </row>
    <row r="54" spans="13:114">
      <c r="M54" s="452">
        <v>50</v>
      </c>
      <c r="N54" s="452" t="s">
        <v>14687</v>
      </c>
      <c r="AT54" s="452">
        <v>50</v>
      </c>
      <c r="AU54" s="452" t="s">
        <v>14944</v>
      </c>
      <c r="AV54" s="452">
        <v>0</v>
      </c>
      <c r="AW54" s="452" t="s">
        <v>14945</v>
      </c>
      <c r="AX54" s="452">
        <v>50</v>
      </c>
      <c r="AY54" s="452" t="s">
        <v>14946</v>
      </c>
      <c r="AZ54" s="452">
        <v>0</v>
      </c>
      <c r="BA54" s="452" t="s">
        <v>14947</v>
      </c>
      <c r="DI54" s="452" t="s">
        <v>3671</v>
      </c>
      <c r="DJ54" s="452" t="s">
        <v>15183</v>
      </c>
    </row>
    <row r="55" spans="13:114">
      <c r="M55" s="452">
        <v>51</v>
      </c>
      <c r="N55" s="452" t="s">
        <v>14688</v>
      </c>
    </row>
    <row r="56" spans="13:114">
      <c r="M56" s="452">
        <v>52</v>
      </c>
      <c r="N56" s="452" t="s">
        <v>14689</v>
      </c>
    </row>
    <row r="57" spans="13:114">
      <c r="M57" s="452">
        <v>53</v>
      </c>
      <c r="N57" s="452" t="s">
        <v>14690</v>
      </c>
    </row>
    <row r="58" spans="13:114">
      <c r="M58" s="452">
        <v>54</v>
      </c>
      <c r="N58" s="452" t="s">
        <v>14691</v>
      </c>
    </row>
    <row r="59" spans="13:114">
      <c r="M59" s="452">
        <v>55</v>
      </c>
      <c r="N59" s="452" t="s">
        <v>14692</v>
      </c>
    </row>
    <row r="60" spans="13:114">
      <c r="M60" s="452">
        <v>56</v>
      </c>
      <c r="N60" s="452" t="s">
        <v>14693</v>
      </c>
    </row>
    <row r="61" spans="13:114">
      <c r="M61" s="452">
        <v>57</v>
      </c>
      <c r="N61" s="452" t="s">
        <v>14694</v>
      </c>
    </row>
    <row r="62" spans="13:114">
      <c r="M62" s="452">
        <v>58</v>
      </c>
      <c r="N62" s="452" t="s">
        <v>14695</v>
      </c>
    </row>
    <row r="63" spans="13:114">
      <c r="M63" s="452">
        <v>59</v>
      </c>
      <c r="N63" s="452" t="s">
        <v>14696</v>
      </c>
    </row>
    <row r="64" spans="13:114">
      <c r="M64" s="452">
        <v>60</v>
      </c>
      <c r="N64" s="452" t="s">
        <v>14697</v>
      </c>
    </row>
    <row r="65" spans="13:15">
      <c r="M65" s="452">
        <v>61</v>
      </c>
      <c r="N65" s="452" t="s">
        <v>14698</v>
      </c>
    </row>
    <row r="66" spans="13:15">
      <c r="M66" s="452">
        <v>62</v>
      </c>
      <c r="N66" s="452" t="s">
        <v>14699</v>
      </c>
    </row>
    <row r="67" spans="13:15">
      <c r="M67" s="452">
        <v>63</v>
      </c>
      <c r="N67" s="452" t="s">
        <v>14700</v>
      </c>
    </row>
    <row r="68" spans="13:15">
      <c r="M68" s="452">
        <v>64</v>
      </c>
      <c r="N68" s="452" t="s">
        <v>14701</v>
      </c>
    </row>
    <row r="69" spans="13:15">
      <c r="M69" s="452">
        <v>65</v>
      </c>
      <c r="N69" s="452" t="s">
        <v>15953</v>
      </c>
    </row>
    <row r="70" spans="13:15">
      <c r="M70" s="452">
        <v>66</v>
      </c>
      <c r="N70" s="452" t="s">
        <v>18470</v>
      </c>
    </row>
    <row r="71" spans="13:15">
      <c r="M71" s="452">
        <v>67</v>
      </c>
      <c r="N71" s="452" t="s">
        <v>15954</v>
      </c>
    </row>
    <row r="72" spans="13:15">
      <c r="M72" s="452">
        <v>68</v>
      </c>
      <c r="N72" s="452" t="s">
        <v>15955</v>
      </c>
      <c r="O72" s="452" t="s">
        <v>15956</v>
      </c>
    </row>
    <row r="73" spans="13:15">
      <c r="M73" s="452">
        <v>69</v>
      </c>
      <c r="N73" s="452" t="s">
        <v>15957</v>
      </c>
    </row>
    <row r="74" spans="13:15">
      <c r="M74" s="452">
        <v>70</v>
      </c>
      <c r="N74" s="452" t="s">
        <v>15958</v>
      </c>
    </row>
    <row r="75" spans="13:15">
      <c r="M75" s="452">
        <v>71</v>
      </c>
      <c r="N75" s="452" t="s">
        <v>15959</v>
      </c>
      <c r="O75" s="452" t="s">
        <v>15960</v>
      </c>
    </row>
    <row r="76" spans="13:15">
      <c r="M76" s="452">
        <v>72</v>
      </c>
      <c r="N76" s="452" t="s">
        <v>15961</v>
      </c>
    </row>
    <row r="77" spans="13:15">
      <c r="M77" s="452">
        <v>73</v>
      </c>
      <c r="N77" s="452" t="s">
        <v>15962</v>
      </c>
    </row>
    <row r="78" spans="13:15">
      <c r="M78" s="452">
        <v>74</v>
      </c>
      <c r="N78" s="452" t="s">
        <v>15963</v>
      </c>
    </row>
    <row r="79" spans="13:15">
      <c r="M79" s="452">
        <v>75</v>
      </c>
      <c r="N79" s="452" t="s">
        <v>15964</v>
      </c>
    </row>
    <row r="80" spans="13:15">
      <c r="M80" s="452">
        <v>76</v>
      </c>
      <c r="N80" s="452" t="s">
        <v>15965</v>
      </c>
      <c r="O80" s="452" t="s">
        <v>15966</v>
      </c>
    </row>
    <row r="81" spans="13:14">
      <c r="M81" s="452">
        <v>77</v>
      </c>
      <c r="N81" s="452" t="s">
        <v>15950</v>
      </c>
    </row>
    <row r="82" spans="13:14">
      <c r="M82" s="452">
        <v>78</v>
      </c>
      <c r="N82" s="452" t="s">
        <v>15968</v>
      </c>
    </row>
    <row r="83" spans="13:14">
      <c r="M83" s="452">
        <v>79</v>
      </c>
      <c r="N83" s="452" t="s">
        <v>15983</v>
      </c>
    </row>
    <row r="84" spans="13:14">
      <c r="M84" s="452">
        <v>80</v>
      </c>
      <c r="N84" s="452" t="s">
        <v>15969</v>
      </c>
    </row>
    <row r="85" spans="13:14">
      <c r="M85" s="452">
        <v>81</v>
      </c>
      <c r="N85" s="452" t="s">
        <v>15970</v>
      </c>
    </row>
    <row r="86" spans="13:14">
      <c r="M86" s="452">
        <v>82</v>
      </c>
      <c r="N86" s="452" t="s">
        <v>15971</v>
      </c>
    </row>
    <row r="87" spans="13:14">
      <c r="M87" s="452">
        <v>83</v>
      </c>
      <c r="N87" s="452" t="s">
        <v>15972</v>
      </c>
    </row>
    <row r="88" spans="13:14">
      <c r="M88" s="452">
        <v>84</v>
      </c>
      <c r="N88" s="452" t="s">
        <v>15973</v>
      </c>
    </row>
    <row r="89" spans="13:14">
      <c r="M89" s="452">
        <v>85</v>
      </c>
      <c r="N89" s="452" t="s">
        <v>15985</v>
      </c>
    </row>
    <row r="90" spans="13:14">
      <c r="M90" s="452">
        <v>86</v>
      </c>
      <c r="N90" s="452" t="s">
        <v>15974</v>
      </c>
    </row>
    <row r="91" spans="13:14">
      <c r="M91" s="452">
        <v>87</v>
      </c>
      <c r="N91" s="452" t="s">
        <v>15975</v>
      </c>
    </row>
    <row r="92" spans="13:14">
      <c r="M92" s="452">
        <v>88</v>
      </c>
      <c r="N92" s="452" t="s">
        <v>15976</v>
      </c>
    </row>
    <row r="93" spans="13:14">
      <c r="M93" s="452">
        <v>89</v>
      </c>
      <c r="N93" s="452" t="s">
        <v>15977</v>
      </c>
    </row>
    <row r="94" spans="13:14">
      <c r="M94" s="452">
        <v>90</v>
      </c>
      <c r="N94" s="452" t="s">
        <v>15978</v>
      </c>
    </row>
    <row r="95" spans="13:14">
      <c r="M95" s="452">
        <v>91</v>
      </c>
      <c r="N95" s="452" t="s">
        <v>15979</v>
      </c>
    </row>
    <row r="96" spans="13:14">
      <c r="M96" s="452">
        <v>92</v>
      </c>
      <c r="N96" s="452" t="s">
        <v>15951</v>
      </c>
    </row>
    <row r="97" spans="13:14">
      <c r="M97" s="452">
        <v>93</v>
      </c>
      <c r="N97" s="452" t="s">
        <v>15984</v>
      </c>
    </row>
    <row r="98" spans="13:14">
      <c r="M98" s="452">
        <v>94</v>
      </c>
      <c r="N98" s="452" t="s">
        <v>15952</v>
      </c>
    </row>
    <row r="99" spans="13:14">
      <c r="M99" s="452">
        <v>95</v>
      </c>
      <c r="N99" s="452" t="s">
        <v>15980</v>
      </c>
    </row>
    <row r="100" spans="13:14">
      <c r="M100" s="452">
        <v>96</v>
      </c>
      <c r="N100" s="452" t="s">
        <v>15981</v>
      </c>
    </row>
    <row r="101" spans="13:14">
      <c r="M101" s="452">
        <v>97</v>
      </c>
      <c r="N101" s="452" t="s">
        <v>15986</v>
      </c>
    </row>
    <row r="102" spans="13:14">
      <c r="M102" s="452">
        <v>98</v>
      </c>
      <c r="N102" s="452" t="s">
        <v>15987</v>
      </c>
    </row>
    <row r="103" spans="13:14">
      <c r="M103" s="452">
        <v>99</v>
      </c>
      <c r="N103" s="452" t="s">
        <v>15982</v>
      </c>
    </row>
    <row r="104" spans="13:14">
      <c r="M104" s="452">
        <v>100</v>
      </c>
      <c r="N104" s="452" t="s">
        <v>15967</v>
      </c>
    </row>
  </sheetData>
  <mergeCells count="56">
    <mergeCell ref="DL3:DM3"/>
    <mergeCell ref="M3:N3"/>
    <mergeCell ref="M1:Q2"/>
    <mergeCell ref="Y1:AC2"/>
    <mergeCell ref="AH1:AL2"/>
    <mergeCell ref="BG1:BK2"/>
    <mergeCell ref="BV1:BZ2"/>
    <mergeCell ref="CH1:CL2"/>
    <mergeCell ref="CQ1:CU2"/>
    <mergeCell ref="CZ1:DD2"/>
    <mergeCell ref="DI1:DM2"/>
    <mergeCell ref="CW3:CX3"/>
    <mergeCell ref="CZ3:DA3"/>
    <mergeCell ref="DC3:DD3"/>
    <mergeCell ref="DF3:DG3"/>
    <mergeCell ref="DI3:DJ3"/>
    <mergeCell ref="CH3:CI3"/>
    <mergeCell ref="CK3:CL3"/>
    <mergeCell ref="CN3:CO3"/>
    <mergeCell ref="CQ3:CR3"/>
    <mergeCell ref="CT3:CU3"/>
    <mergeCell ref="BS3:BT3"/>
    <mergeCell ref="BV3:BW3"/>
    <mergeCell ref="BY3:BZ3"/>
    <mergeCell ref="CB3:CC3"/>
    <mergeCell ref="CE3:CF3"/>
    <mergeCell ref="BC3:BD3"/>
    <mergeCell ref="BG3:BH3"/>
    <mergeCell ref="BJ3:BK3"/>
    <mergeCell ref="BM3:BN3"/>
    <mergeCell ref="BP3:BQ3"/>
    <mergeCell ref="AT2:BA2"/>
    <mergeCell ref="Y3:Z3"/>
    <mergeCell ref="AB3:AC3"/>
    <mergeCell ref="AE3:AF3"/>
    <mergeCell ref="AH3:AI3"/>
    <mergeCell ref="AK3:AL3"/>
    <mergeCell ref="AN3:AO3"/>
    <mergeCell ref="AQ3:AR3"/>
    <mergeCell ref="P3:Q3"/>
    <mergeCell ref="S3:W3"/>
    <mergeCell ref="AT3:AW3"/>
    <mergeCell ref="AX3:BA3"/>
    <mergeCell ref="A13:C13"/>
    <mergeCell ref="A7:C7"/>
    <mergeCell ref="A8:C8"/>
    <mergeCell ref="A9:C9"/>
    <mergeCell ref="A10:C10"/>
    <mergeCell ref="A11:C11"/>
    <mergeCell ref="A12:C12"/>
    <mergeCell ref="A1:D1"/>
    <mergeCell ref="E1:H1"/>
    <mergeCell ref="A3:C4"/>
    <mergeCell ref="A5:C5"/>
    <mergeCell ref="A6:C6"/>
    <mergeCell ref="E3:K3"/>
  </mergeCells>
  <hyperlinks>
    <hyperlink ref="A1" location="'0000'!A1" display="|🔝| To main page" xr:uid="{00000000-0004-0000-1B00-000000000000}"/>
    <hyperlink ref="E1:H1" r:id="rId1" display="DONATE" xr:uid="{00000000-0004-0000-1B00-000001000000}"/>
    <hyperlink ref="A5" r:id="rId2" location="gid=822362811" xr:uid="{00000000-0004-0000-1B00-000002000000}"/>
    <hyperlink ref="M1:Q2" r:id="rId3" display="Full version of &quot;Durnan's Guide to tavernkeeping&quot; you can get here" xr:uid="{00000000-0004-0000-1B00-000003000000}"/>
    <hyperlink ref="Y1:AC2" r:id="rId4" display="Full version of &quot;Durnan's Guide to tavernkeeping&quot; you can get here" xr:uid="{00000000-0004-0000-1B00-000004000000}"/>
    <hyperlink ref="AH1:AL2" r:id="rId5" display="Full version of &quot;Durnan's Guide to tavernkeeping&quot; you can get here" xr:uid="{00000000-0004-0000-1B00-000005000000}"/>
    <hyperlink ref="BG1:BK2" r:id="rId6" display="Full version of &quot;Durnan's Guide to tavernkeeping&quot; you can get here" xr:uid="{00000000-0004-0000-1B00-000006000000}"/>
    <hyperlink ref="BV1:BZ2" r:id="rId7" display="Full version of &quot;Durnan's Guide to tavernkeeping&quot; you can get here" xr:uid="{00000000-0004-0000-1B00-000007000000}"/>
    <hyperlink ref="CH1:CL2" r:id="rId8" display="Full version of &quot;Durnan's Guide to tavernkeeping&quot; you can get here" xr:uid="{00000000-0004-0000-1B00-000008000000}"/>
    <hyperlink ref="CQ1:CU2" r:id="rId9" display="Full version of &quot;Durnan's Guide to tavernkeeping&quot; you can get here" xr:uid="{00000000-0004-0000-1B00-000009000000}"/>
    <hyperlink ref="CZ1:DD2" r:id="rId10" display="Full version of &quot;Durnan's Guide to tavernkeeping&quot; you can get here" xr:uid="{00000000-0004-0000-1B00-00000A000000}"/>
    <hyperlink ref="DI1:DM2" r:id="rId11" display="Full version of &quot;Durnan's Guide to tavernkeeping&quot; you can get here" xr:uid="{00000000-0004-0000-1B00-00000B000000}"/>
  </hyperlinks>
  <pageMargins left="0.7" right="0.7" top="0.75" bottom="0.75" header="0.3" footer="0.3"/>
  <pageSetup paperSize="9" orientation="portrait" r:id="rId12"/>
  <drawing r:id="rId13"/>
  <tableParts count="3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Аркуш13"/>
  <dimension ref="B4:V81"/>
  <sheetViews>
    <sheetView zoomScale="95" zoomScaleNormal="95" workbookViewId="0">
      <selection activeCell="K5" sqref="K5"/>
    </sheetView>
  </sheetViews>
  <sheetFormatPr defaultRowHeight="15"/>
  <cols>
    <col min="2" max="2" width="22.7109375" bestFit="1" customWidth="1"/>
    <col min="3" max="3" width="9.28515625" customWidth="1"/>
    <col min="4" max="4" width="15" customWidth="1"/>
    <col min="7" max="7" width="9.42578125" customWidth="1"/>
    <col min="9" max="9" width="12.7109375" customWidth="1"/>
    <col min="10" max="10" width="9.85546875" customWidth="1"/>
    <col min="11" max="18" width="12.42578125" customWidth="1"/>
  </cols>
  <sheetData>
    <row r="4" spans="2:22">
      <c r="C4" t="str">
        <f>INDEX($B$6:$B$80,MATCH(49,K6:K80,1),1)</f>
        <v>Muggers</v>
      </c>
      <c r="D4" t="str">
        <f t="shared" ref="D4:J4" si="0">INDEX($B$6:$B$80,MATCH(49,L6:L80,1),1)</f>
        <v>Luck Seeker</v>
      </c>
      <c r="E4" t="str">
        <f t="shared" si="0"/>
        <v>Newsprint Seller</v>
      </c>
      <c r="F4" t="str">
        <f t="shared" si="0"/>
        <v>Muggers</v>
      </c>
      <c r="G4" t="str">
        <f t="shared" si="0"/>
        <v>Masked Lord</v>
      </c>
      <c r="H4" t="str">
        <f t="shared" si="0"/>
        <v>Muggers</v>
      </c>
      <c r="I4" t="str">
        <f t="shared" si="0"/>
        <v>Magister</v>
      </c>
      <c r="J4" t="str">
        <f t="shared" si="0"/>
        <v>Luck Seeker</v>
      </c>
    </row>
    <row r="5" spans="2:22">
      <c r="B5" s="57" t="s">
        <v>13233</v>
      </c>
      <c r="C5" s="57" t="s">
        <v>13700</v>
      </c>
      <c r="D5" s="57" t="s">
        <v>9233</v>
      </c>
      <c r="E5" s="57" t="s">
        <v>13701</v>
      </c>
      <c r="F5" s="57" t="s">
        <v>13702</v>
      </c>
      <c r="G5" s="57" t="s">
        <v>13703</v>
      </c>
      <c r="H5" s="57" t="s">
        <v>13704</v>
      </c>
      <c r="I5" s="57" t="s">
        <v>13705</v>
      </c>
      <c r="J5" s="57" t="s">
        <v>13706</v>
      </c>
      <c r="K5" t="s">
        <v>12892</v>
      </c>
      <c r="L5" t="s">
        <v>14256</v>
      </c>
      <c r="M5" t="s">
        <v>14257</v>
      </c>
      <c r="N5" t="s">
        <v>12895</v>
      </c>
      <c r="O5" t="s">
        <v>15383</v>
      </c>
      <c r="P5" t="s">
        <v>15384</v>
      </c>
      <c r="Q5" t="s">
        <v>15385</v>
      </c>
      <c r="R5" t="s">
        <v>12896</v>
      </c>
      <c r="T5" s="851" t="s">
        <v>15402</v>
      </c>
      <c r="U5" s="851"/>
      <c r="V5" s="851"/>
    </row>
    <row r="6" spans="2:22">
      <c r="B6" s="58" t="s">
        <v>13707</v>
      </c>
      <c r="C6" s="482">
        <v>3</v>
      </c>
      <c r="D6" s="482">
        <v>0</v>
      </c>
      <c r="E6" s="482">
        <v>3</v>
      </c>
      <c r="F6" s="482">
        <v>0</v>
      </c>
      <c r="G6" s="482">
        <v>2</v>
      </c>
      <c r="H6" s="482">
        <v>1</v>
      </c>
      <c r="I6" s="482">
        <v>3</v>
      </c>
      <c r="J6" s="92">
        <v>3</v>
      </c>
      <c r="K6">
        <f>C6</f>
        <v>3</v>
      </c>
      <c r="L6">
        <f t="shared" ref="L6:Q6" si="1">D6</f>
        <v>0</v>
      </c>
      <c r="M6">
        <f t="shared" si="1"/>
        <v>3</v>
      </c>
      <c r="N6">
        <f t="shared" si="1"/>
        <v>0</v>
      </c>
      <c r="O6">
        <f t="shared" si="1"/>
        <v>2</v>
      </c>
      <c r="P6">
        <f t="shared" si="1"/>
        <v>1</v>
      </c>
      <c r="Q6">
        <f t="shared" si="1"/>
        <v>3</v>
      </c>
      <c r="R6">
        <f>J6</f>
        <v>3</v>
      </c>
      <c r="T6" s="851"/>
      <c r="U6" s="851"/>
      <c r="V6" s="851"/>
    </row>
    <row r="7" spans="2:22" ht="18.75">
      <c r="B7" s="58" t="s">
        <v>13708</v>
      </c>
      <c r="C7" s="482">
        <v>1</v>
      </c>
      <c r="D7" s="482">
        <v>2</v>
      </c>
      <c r="E7" s="482">
        <v>1</v>
      </c>
      <c r="F7" s="482">
        <v>2</v>
      </c>
      <c r="G7" s="482">
        <v>2</v>
      </c>
      <c r="H7" s="482">
        <v>2</v>
      </c>
      <c r="I7" s="482">
        <v>2</v>
      </c>
      <c r="J7" s="92">
        <v>2</v>
      </c>
      <c r="K7">
        <f>C7+K6</f>
        <v>4</v>
      </c>
      <c r="L7">
        <f t="shared" ref="L7:R7" si="2">D7+L6</f>
        <v>2</v>
      </c>
      <c r="M7">
        <f t="shared" si="2"/>
        <v>4</v>
      </c>
      <c r="N7">
        <f t="shared" si="2"/>
        <v>2</v>
      </c>
      <c r="O7">
        <f t="shared" si="2"/>
        <v>4</v>
      </c>
      <c r="P7">
        <f t="shared" si="2"/>
        <v>3</v>
      </c>
      <c r="Q7">
        <f t="shared" si="2"/>
        <v>5</v>
      </c>
      <c r="R7">
        <f t="shared" si="2"/>
        <v>5</v>
      </c>
      <c r="T7" s="852" t="s">
        <v>15375</v>
      </c>
      <c r="U7" s="852"/>
      <c r="V7" s="852"/>
    </row>
    <row r="8" spans="2:22" ht="18.75">
      <c r="B8" s="58" t="s">
        <v>13709</v>
      </c>
      <c r="C8" s="482">
        <v>0</v>
      </c>
      <c r="D8" s="482">
        <v>2</v>
      </c>
      <c r="E8" s="482">
        <v>0</v>
      </c>
      <c r="F8" s="482">
        <v>0</v>
      </c>
      <c r="G8" s="482">
        <v>0</v>
      </c>
      <c r="H8" s="482">
        <v>2</v>
      </c>
      <c r="I8" s="482">
        <v>0</v>
      </c>
      <c r="J8" s="92">
        <v>0</v>
      </c>
      <c r="K8">
        <f t="shared" ref="K8:K20" si="3">C8+K7</f>
        <v>4</v>
      </c>
      <c r="L8">
        <f t="shared" ref="L8:L20" si="4">D8+L7</f>
        <v>4</v>
      </c>
      <c r="M8">
        <f t="shared" ref="M8:M20" si="5">E8+M7</f>
        <v>4</v>
      </c>
      <c r="N8">
        <f t="shared" ref="N8:N20" si="6">F8+N7</f>
        <v>2</v>
      </c>
      <c r="O8">
        <f t="shared" ref="O8:O20" si="7">G8+O7</f>
        <v>4</v>
      </c>
      <c r="P8">
        <f t="shared" ref="P8:P20" si="8">H8+P7</f>
        <v>5</v>
      </c>
      <c r="Q8">
        <f t="shared" ref="Q8:Q20" si="9">I8+Q7</f>
        <v>5</v>
      </c>
      <c r="R8">
        <f t="shared" ref="R8:R20" si="10">J8+R7</f>
        <v>5</v>
      </c>
      <c r="T8" s="852"/>
      <c r="U8" s="852"/>
      <c r="V8" s="852" t="s">
        <v>13823</v>
      </c>
    </row>
    <row r="9" spans="2:22" ht="18.75">
      <c r="B9" s="58" t="s">
        <v>13235</v>
      </c>
      <c r="C9" s="482">
        <v>0</v>
      </c>
      <c r="D9" s="482">
        <v>0</v>
      </c>
      <c r="E9" s="482">
        <v>1</v>
      </c>
      <c r="F9" s="482">
        <v>1</v>
      </c>
      <c r="G9" s="482">
        <v>1</v>
      </c>
      <c r="H9" s="482">
        <v>0</v>
      </c>
      <c r="I9" s="482">
        <v>1</v>
      </c>
      <c r="J9" s="482">
        <v>1</v>
      </c>
      <c r="K9">
        <f t="shared" si="3"/>
        <v>4</v>
      </c>
      <c r="L9">
        <f t="shared" si="4"/>
        <v>4</v>
      </c>
      <c r="M9">
        <f t="shared" si="5"/>
        <v>5</v>
      </c>
      <c r="N9">
        <f t="shared" si="6"/>
        <v>3</v>
      </c>
      <c r="O9">
        <f t="shared" si="7"/>
        <v>5</v>
      </c>
      <c r="P9">
        <f t="shared" si="8"/>
        <v>5</v>
      </c>
      <c r="Q9">
        <f t="shared" si="9"/>
        <v>6</v>
      </c>
      <c r="R9">
        <f t="shared" si="10"/>
        <v>6</v>
      </c>
      <c r="T9" s="852" t="s">
        <v>15376</v>
      </c>
      <c r="U9" s="852"/>
      <c r="V9" s="852"/>
    </row>
    <row r="10" spans="2:22" ht="18.75">
      <c r="B10" s="58" t="s">
        <v>13236</v>
      </c>
      <c r="C10" s="482">
        <v>0</v>
      </c>
      <c r="D10" s="482">
        <v>0</v>
      </c>
      <c r="E10" s="482">
        <v>2</v>
      </c>
      <c r="F10" s="482">
        <v>3</v>
      </c>
      <c r="G10" s="482">
        <v>0</v>
      </c>
      <c r="H10" s="482">
        <v>0</v>
      </c>
      <c r="I10" s="482">
        <v>0</v>
      </c>
      <c r="J10" s="92">
        <v>2</v>
      </c>
      <c r="K10">
        <f t="shared" si="3"/>
        <v>4</v>
      </c>
      <c r="L10">
        <f t="shared" si="4"/>
        <v>4</v>
      </c>
      <c r="M10">
        <f t="shared" si="5"/>
        <v>7</v>
      </c>
      <c r="N10">
        <f t="shared" si="6"/>
        <v>6</v>
      </c>
      <c r="O10">
        <f t="shared" si="7"/>
        <v>5</v>
      </c>
      <c r="P10">
        <f t="shared" si="8"/>
        <v>5</v>
      </c>
      <c r="Q10">
        <f t="shared" si="9"/>
        <v>6</v>
      </c>
      <c r="R10">
        <f t="shared" si="10"/>
        <v>8</v>
      </c>
      <c r="T10" s="852" t="s">
        <v>14504</v>
      </c>
      <c r="U10" s="852"/>
      <c r="V10" s="852"/>
    </row>
    <row r="11" spans="2:22" ht="18.75">
      <c r="B11" s="58" t="s">
        <v>13710</v>
      </c>
      <c r="C11" s="482">
        <v>1</v>
      </c>
      <c r="D11" s="482">
        <v>0</v>
      </c>
      <c r="E11" s="482">
        <v>0</v>
      </c>
      <c r="F11" s="482">
        <v>0</v>
      </c>
      <c r="G11" s="482">
        <v>2</v>
      </c>
      <c r="H11" s="482">
        <v>0</v>
      </c>
      <c r="I11" s="482">
        <v>0</v>
      </c>
      <c r="J11" s="92">
        <v>2</v>
      </c>
      <c r="K11">
        <f t="shared" si="3"/>
        <v>5</v>
      </c>
      <c r="L11">
        <f t="shared" si="4"/>
        <v>4</v>
      </c>
      <c r="M11">
        <f t="shared" si="5"/>
        <v>7</v>
      </c>
      <c r="N11">
        <f t="shared" si="6"/>
        <v>6</v>
      </c>
      <c r="O11">
        <f t="shared" si="7"/>
        <v>7</v>
      </c>
      <c r="P11">
        <f t="shared" si="8"/>
        <v>5</v>
      </c>
      <c r="Q11">
        <f t="shared" si="9"/>
        <v>6</v>
      </c>
      <c r="R11">
        <f t="shared" si="10"/>
        <v>10</v>
      </c>
      <c r="T11" s="852" t="s">
        <v>14507</v>
      </c>
      <c r="U11" s="852"/>
      <c r="V11" s="852"/>
    </row>
    <row r="12" spans="2:22" ht="18.75">
      <c r="B12" s="58" t="s">
        <v>13711</v>
      </c>
      <c r="C12" s="482">
        <v>2</v>
      </c>
      <c r="D12" s="482">
        <v>0</v>
      </c>
      <c r="E12" s="482">
        <v>0</v>
      </c>
      <c r="F12" s="482">
        <v>0</v>
      </c>
      <c r="G12" s="482">
        <v>0</v>
      </c>
      <c r="H12" s="482">
        <v>0</v>
      </c>
      <c r="I12" s="482">
        <v>0</v>
      </c>
      <c r="J12" s="92">
        <v>0</v>
      </c>
      <c r="K12">
        <f t="shared" si="3"/>
        <v>7</v>
      </c>
      <c r="L12">
        <f t="shared" si="4"/>
        <v>4</v>
      </c>
      <c r="M12">
        <f t="shared" si="5"/>
        <v>7</v>
      </c>
      <c r="N12">
        <f t="shared" si="6"/>
        <v>6</v>
      </c>
      <c r="O12">
        <f t="shared" si="7"/>
        <v>7</v>
      </c>
      <c r="P12">
        <f t="shared" si="8"/>
        <v>5</v>
      </c>
      <c r="Q12">
        <f t="shared" si="9"/>
        <v>6</v>
      </c>
      <c r="R12">
        <f t="shared" si="10"/>
        <v>10</v>
      </c>
      <c r="T12" s="852" t="s">
        <v>14508</v>
      </c>
      <c r="U12" s="852"/>
      <c r="V12" s="852"/>
    </row>
    <row r="13" spans="2:22" ht="18.75">
      <c r="B13" s="58" t="s">
        <v>13237</v>
      </c>
      <c r="C13" s="482">
        <v>2</v>
      </c>
      <c r="D13" s="482">
        <v>2</v>
      </c>
      <c r="E13" s="482">
        <v>2</v>
      </c>
      <c r="F13" s="482">
        <v>2</v>
      </c>
      <c r="G13" s="482">
        <v>2</v>
      </c>
      <c r="H13" s="482">
        <v>2</v>
      </c>
      <c r="I13" s="482">
        <v>2</v>
      </c>
      <c r="J13" s="92">
        <v>2</v>
      </c>
      <c r="K13">
        <f t="shared" si="3"/>
        <v>9</v>
      </c>
      <c r="L13">
        <f t="shared" si="4"/>
        <v>6</v>
      </c>
      <c r="M13">
        <f t="shared" si="5"/>
        <v>9</v>
      </c>
      <c r="N13">
        <f t="shared" si="6"/>
        <v>8</v>
      </c>
      <c r="O13">
        <f t="shared" si="7"/>
        <v>9</v>
      </c>
      <c r="P13">
        <f t="shared" si="8"/>
        <v>7</v>
      </c>
      <c r="Q13">
        <f t="shared" si="9"/>
        <v>8</v>
      </c>
      <c r="R13">
        <f t="shared" si="10"/>
        <v>12</v>
      </c>
      <c r="T13" s="852" t="s">
        <v>15377</v>
      </c>
      <c r="U13" s="852"/>
      <c r="V13" s="852"/>
    </row>
    <row r="14" spans="2:22" ht="18.75">
      <c r="B14" s="58" t="s">
        <v>13712</v>
      </c>
      <c r="C14" s="482">
        <v>2</v>
      </c>
      <c r="D14" s="482">
        <v>0</v>
      </c>
      <c r="E14" s="482">
        <v>2</v>
      </c>
      <c r="F14" s="482">
        <v>0</v>
      </c>
      <c r="G14" s="482">
        <v>2</v>
      </c>
      <c r="H14" s="482">
        <v>2</v>
      </c>
      <c r="I14" s="482">
        <v>2</v>
      </c>
      <c r="J14" s="92">
        <v>1</v>
      </c>
      <c r="K14">
        <f t="shared" si="3"/>
        <v>11</v>
      </c>
      <c r="L14">
        <f t="shared" si="4"/>
        <v>6</v>
      </c>
      <c r="M14">
        <f t="shared" si="5"/>
        <v>11</v>
      </c>
      <c r="N14">
        <f t="shared" si="6"/>
        <v>8</v>
      </c>
      <c r="O14">
        <f t="shared" si="7"/>
        <v>11</v>
      </c>
      <c r="P14">
        <f t="shared" si="8"/>
        <v>9</v>
      </c>
      <c r="Q14">
        <f t="shared" si="9"/>
        <v>10</v>
      </c>
      <c r="R14">
        <f t="shared" si="10"/>
        <v>13</v>
      </c>
      <c r="T14" s="852" t="s">
        <v>15378</v>
      </c>
      <c r="U14" s="852"/>
      <c r="V14" s="852"/>
    </row>
    <row r="15" spans="2:22" ht="18.75">
      <c r="B15" s="58" t="s">
        <v>13238</v>
      </c>
      <c r="C15" s="482">
        <v>0</v>
      </c>
      <c r="D15" s="482">
        <v>0</v>
      </c>
      <c r="E15" s="482">
        <v>2</v>
      </c>
      <c r="F15" s="482">
        <v>3</v>
      </c>
      <c r="G15" s="482">
        <v>2</v>
      </c>
      <c r="H15" s="482">
        <v>0</v>
      </c>
      <c r="I15" s="482">
        <v>2</v>
      </c>
      <c r="J15" s="92">
        <v>2</v>
      </c>
      <c r="K15">
        <f t="shared" si="3"/>
        <v>11</v>
      </c>
      <c r="L15">
        <f t="shared" si="4"/>
        <v>6</v>
      </c>
      <c r="M15">
        <f t="shared" si="5"/>
        <v>13</v>
      </c>
      <c r="N15">
        <f t="shared" si="6"/>
        <v>11</v>
      </c>
      <c r="O15">
        <f t="shared" si="7"/>
        <v>13</v>
      </c>
      <c r="P15">
        <f t="shared" si="8"/>
        <v>9</v>
      </c>
      <c r="Q15">
        <f t="shared" si="9"/>
        <v>12</v>
      </c>
      <c r="R15">
        <f t="shared" si="10"/>
        <v>15</v>
      </c>
      <c r="T15" s="852" t="s">
        <v>15379</v>
      </c>
      <c r="U15" s="852"/>
      <c r="V15" s="852"/>
    </row>
    <row r="16" spans="2:22">
      <c r="B16" s="58" t="s">
        <v>3524</v>
      </c>
      <c r="C16" s="482">
        <v>3</v>
      </c>
      <c r="D16" s="482">
        <v>3</v>
      </c>
      <c r="E16" s="482">
        <v>2</v>
      </c>
      <c r="F16" s="482">
        <v>0</v>
      </c>
      <c r="G16" s="482">
        <v>2</v>
      </c>
      <c r="H16" s="482">
        <v>3</v>
      </c>
      <c r="I16" s="482">
        <v>3</v>
      </c>
      <c r="J16" s="92">
        <v>3</v>
      </c>
      <c r="K16">
        <f t="shared" si="3"/>
        <v>14</v>
      </c>
      <c r="L16">
        <f t="shared" si="4"/>
        <v>9</v>
      </c>
      <c r="M16">
        <f t="shared" si="5"/>
        <v>15</v>
      </c>
      <c r="N16">
        <f t="shared" si="6"/>
        <v>11</v>
      </c>
      <c r="O16">
        <f t="shared" si="7"/>
        <v>15</v>
      </c>
      <c r="P16">
        <f t="shared" si="8"/>
        <v>12</v>
      </c>
      <c r="Q16">
        <f t="shared" si="9"/>
        <v>15</v>
      </c>
      <c r="R16">
        <f t="shared" si="10"/>
        <v>18</v>
      </c>
    </row>
    <row r="17" spans="2:18">
      <c r="B17" s="58" t="s">
        <v>13713</v>
      </c>
      <c r="C17" s="482">
        <v>1</v>
      </c>
      <c r="D17" s="482">
        <v>0</v>
      </c>
      <c r="E17" s="482">
        <v>2</v>
      </c>
      <c r="F17" s="482">
        <v>0</v>
      </c>
      <c r="G17" s="482">
        <v>2</v>
      </c>
      <c r="H17" s="482">
        <v>2</v>
      </c>
      <c r="I17" s="482">
        <v>2</v>
      </c>
      <c r="J17" s="92">
        <v>2</v>
      </c>
      <c r="K17">
        <f t="shared" si="3"/>
        <v>15</v>
      </c>
      <c r="L17">
        <f t="shared" si="4"/>
        <v>9</v>
      </c>
      <c r="M17">
        <f t="shared" si="5"/>
        <v>17</v>
      </c>
      <c r="N17">
        <f t="shared" si="6"/>
        <v>11</v>
      </c>
      <c r="O17">
        <f t="shared" si="7"/>
        <v>17</v>
      </c>
      <c r="P17">
        <f t="shared" si="8"/>
        <v>14</v>
      </c>
      <c r="Q17">
        <f t="shared" si="9"/>
        <v>17</v>
      </c>
      <c r="R17">
        <f t="shared" si="10"/>
        <v>20</v>
      </c>
    </row>
    <row r="18" spans="2:18">
      <c r="B18" s="58" t="s">
        <v>13714</v>
      </c>
      <c r="C18" s="482">
        <v>0</v>
      </c>
      <c r="D18" s="482">
        <v>3</v>
      </c>
      <c r="E18" s="482">
        <v>0</v>
      </c>
      <c r="F18" s="482">
        <v>0</v>
      </c>
      <c r="G18" s="482">
        <v>0</v>
      </c>
      <c r="H18" s="482">
        <v>0</v>
      </c>
      <c r="I18" s="482">
        <v>0</v>
      </c>
      <c r="J18" s="92">
        <v>0</v>
      </c>
      <c r="K18">
        <f t="shared" si="3"/>
        <v>15</v>
      </c>
      <c r="L18">
        <f t="shared" si="4"/>
        <v>12</v>
      </c>
      <c r="M18">
        <f t="shared" si="5"/>
        <v>17</v>
      </c>
      <c r="N18">
        <f t="shared" si="6"/>
        <v>11</v>
      </c>
      <c r="O18">
        <f t="shared" si="7"/>
        <v>17</v>
      </c>
      <c r="P18">
        <f t="shared" si="8"/>
        <v>14</v>
      </c>
      <c r="Q18">
        <f t="shared" si="9"/>
        <v>17</v>
      </c>
      <c r="R18">
        <f t="shared" si="10"/>
        <v>20</v>
      </c>
    </row>
    <row r="19" spans="2:18">
      <c r="B19" s="58" t="s">
        <v>13239</v>
      </c>
      <c r="C19" s="482">
        <v>1</v>
      </c>
      <c r="D19" s="482">
        <v>2</v>
      </c>
      <c r="E19" s="482">
        <v>1</v>
      </c>
      <c r="F19" s="482">
        <v>1</v>
      </c>
      <c r="G19" s="482">
        <v>1</v>
      </c>
      <c r="H19" s="482">
        <v>1</v>
      </c>
      <c r="I19" s="482">
        <v>1</v>
      </c>
      <c r="J19" s="92">
        <v>1</v>
      </c>
      <c r="K19">
        <f t="shared" si="3"/>
        <v>16</v>
      </c>
      <c r="L19">
        <f t="shared" si="4"/>
        <v>14</v>
      </c>
      <c r="M19">
        <f t="shared" si="5"/>
        <v>18</v>
      </c>
      <c r="N19">
        <f t="shared" si="6"/>
        <v>12</v>
      </c>
      <c r="O19">
        <f t="shared" si="7"/>
        <v>18</v>
      </c>
      <c r="P19">
        <f t="shared" si="8"/>
        <v>15</v>
      </c>
      <c r="Q19">
        <f t="shared" si="9"/>
        <v>18</v>
      </c>
      <c r="R19">
        <f t="shared" si="10"/>
        <v>21</v>
      </c>
    </row>
    <row r="20" spans="2:18">
      <c r="B20" s="58" t="s">
        <v>13240</v>
      </c>
      <c r="C20" s="482">
        <v>0</v>
      </c>
      <c r="D20" s="482">
        <v>0</v>
      </c>
      <c r="E20" s="482">
        <v>2</v>
      </c>
      <c r="F20" s="482">
        <v>3</v>
      </c>
      <c r="G20" s="482">
        <v>2</v>
      </c>
      <c r="H20" s="482">
        <v>1</v>
      </c>
      <c r="I20" s="482">
        <v>2</v>
      </c>
      <c r="J20" s="92">
        <v>1</v>
      </c>
      <c r="K20">
        <f t="shared" si="3"/>
        <v>16</v>
      </c>
      <c r="L20">
        <f t="shared" si="4"/>
        <v>14</v>
      </c>
      <c r="M20">
        <f t="shared" si="5"/>
        <v>20</v>
      </c>
      <c r="N20">
        <f t="shared" si="6"/>
        <v>15</v>
      </c>
      <c r="O20">
        <f t="shared" si="7"/>
        <v>20</v>
      </c>
      <c r="P20">
        <f t="shared" si="8"/>
        <v>16</v>
      </c>
      <c r="Q20">
        <f t="shared" si="9"/>
        <v>20</v>
      </c>
      <c r="R20">
        <f t="shared" si="10"/>
        <v>22</v>
      </c>
    </row>
    <row r="21" spans="2:18">
      <c r="B21" s="58" t="s">
        <v>13241</v>
      </c>
      <c r="C21" s="482">
        <v>1</v>
      </c>
      <c r="D21" s="482">
        <v>2</v>
      </c>
      <c r="E21" s="482">
        <v>1</v>
      </c>
      <c r="F21" s="482">
        <v>2</v>
      </c>
      <c r="G21" s="482">
        <v>1</v>
      </c>
      <c r="H21" s="482">
        <v>1</v>
      </c>
      <c r="I21" s="482">
        <v>1</v>
      </c>
      <c r="J21" s="92">
        <v>1</v>
      </c>
      <c r="K21">
        <f t="shared" ref="K21:K80" si="11">C21+K20</f>
        <v>17</v>
      </c>
      <c r="L21">
        <f t="shared" ref="L21:L80" si="12">D21+L20</f>
        <v>16</v>
      </c>
      <c r="M21">
        <f t="shared" ref="M21:M80" si="13">E21+M20</f>
        <v>21</v>
      </c>
      <c r="N21">
        <f t="shared" ref="N21:N80" si="14">F21+N20</f>
        <v>17</v>
      </c>
      <c r="O21">
        <f t="shared" ref="O21:O80" si="15">G21+O20</f>
        <v>21</v>
      </c>
      <c r="P21">
        <f t="shared" ref="P21:P80" si="16">H21+P20</f>
        <v>17</v>
      </c>
      <c r="Q21">
        <f t="shared" ref="Q21:Q80" si="17">I21+Q20</f>
        <v>21</v>
      </c>
      <c r="R21">
        <f t="shared" ref="R21:R80" si="18">J21+R20</f>
        <v>23</v>
      </c>
    </row>
    <row r="22" spans="2:18">
      <c r="B22" s="58" t="s">
        <v>13715</v>
      </c>
      <c r="C22" s="482">
        <v>1</v>
      </c>
      <c r="D22" s="482">
        <v>0</v>
      </c>
      <c r="E22" s="482">
        <v>1</v>
      </c>
      <c r="F22" s="482">
        <v>2</v>
      </c>
      <c r="G22" s="482">
        <v>1</v>
      </c>
      <c r="H22" s="482">
        <v>2</v>
      </c>
      <c r="I22" s="482">
        <v>2</v>
      </c>
      <c r="J22" s="92">
        <v>2</v>
      </c>
      <c r="K22">
        <f t="shared" si="11"/>
        <v>18</v>
      </c>
      <c r="L22">
        <f t="shared" si="12"/>
        <v>16</v>
      </c>
      <c r="M22">
        <f t="shared" si="13"/>
        <v>22</v>
      </c>
      <c r="N22">
        <f t="shared" si="14"/>
        <v>19</v>
      </c>
      <c r="O22">
        <f t="shared" si="15"/>
        <v>22</v>
      </c>
      <c r="P22">
        <f t="shared" si="16"/>
        <v>19</v>
      </c>
      <c r="Q22">
        <f t="shared" si="17"/>
        <v>23</v>
      </c>
      <c r="R22">
        <f t="shared" si="18"/>
        <v>25</v>
      </c>
    </row>
    <row r="23" spans="2:18">
      <c r="B23" s="58" t="s">
        <v>13716</v>
      </c>
      <c r="C23" s="482">
        <v>3</v>
      </c>
      <c r="D23" s="482">
        <v>3</v>
      </c>
      <c r="E23" s="482">
        <v>2</v>
      </c>
      <c r="F23" s="482">
        <v>2</v>
      </c>
      <c r="G23" s="482">
        <v>2</v>
      </c>
      <c r="H23" s="482">
        <v>2</v>
      </c>
      <c r="I23" s="482">
        <v>2</v>
      </c>
      <c r="J23" s="92">
        <v>2</v>
      </c>
      <c r="K23">
        <f t="shared" si="11"/>
        <v>21</v>
      </c>
      <c r="L23">
        <f t="shared" si="12"/>
        <v>19</v>
      </c>
      <c r="M23">
        <f t="shared" si="13"/>
        <v>24</v>
      </c>
      <c r="N23">
        <f t="shared" si="14"/>
        <v>21</v>
      </c>
      <c r="O23">
        <f t="shared" si="15"/>
        <v>24</v>
      </c>
      <c r="P23">
        <f t="shared" si="16"/>
        <v>21</v>
      </c>
      <c r="Q23">
        <f t="shared" si="17"/>
        <v>25</v>
      </c>
      <c r="R23">
        <f t="shared" si="18"/>
        <v>27</v>
      </c>
    </row>
    <row r="24" spans="2:18">
      <c r="B24" s="1" t="s">
        <v>13717</v>
      </c>
      <c r="C24" s="92">
        <v>2</v>
      </c>
      <c r="D24" s="92">
        <v>0</v>
      </c>
      <c r="E24" s="92">
        <v>2</v>
      </c>
      <c r="F24" s="92">
        <v>2</v>
      </c>
      <c r="G24" s="92">
        <v>2</v>
      </c>
      <c r="H24" s="92">
        <v>2</v>
      </c>
      <c r="I24" s="92">
        <v>2</v>
      </c>
      <c r="J24" s="92">
        <v>2</v>
      </c>
      <c r="K24">
        <f t="shared" si="11"/>
        <v>23</v>
      </c>
      <c r="L24">
        <f t="shared" si="12"/>
        <v>19</v>
      </c>
      <c r="M24">
        <f t="shared" si="13"/>
        <v>26</v>
      </c>
      <c r="N24">
        <f t="shared" si="14"/>
        <v>23</v>
      </c>
      <c r="O24">
        <f t="shared" si="15"/>
        <v>26</v>
      </c>
      <c r="P24">
        <f t="shared" si="16"/>
        <v>23</v>
      </c>
      <c r="Q24">
        <f t="shared" si="17"/>
        <v>27</v>
      </c>
      <c r="R24">
        <f t="shared" si="18"/>
        <v>29</v>
      </c>
    </row>
    <row r="25" spans="2:18">
      <c r="B25" s="1" t="s">
        <v>13718</v>
      </c>
      <c r="C25" s="92">
        <v>0</v>
      </c>
      <c r="D25" s="92">
        <v>4</v>
      </c>
      <c r="E25" s="92">
        <v>0</v>
      </c>
      <c r="F25" s="92">
        <v>0</v>
      </c>
      <c r="G25" s="92">
        <v>0</v>
      </c>
      <c r="H25" s="92">
        <v>0</v>
      </c>
      <c r="I25" s="92">
        <v>0</v>
      </c>
      <c r="J25" s="92">
        <v>0</v>
      </c>
      <c r="K25">
        <f t="shared" si="11"/>
        <v>23</v>
      </c>
      <c r="L25">
        <f t="shared" si="12"/>
        <v>23</v>
      </c>
      <c r="M25">
        <f t="shared" si="13"/>
        <v>26</v>
      </c>
      <c r="N25">
        <f t="shared" si="14"/>
        <v>23</v>
      </c>
      <c r="O25">
        <f t="shared" si="15"/>
        <v>26</v>
      </c>
      <c r="P25">
        <f t="shared" si="16"/>
        <v>23</v>
      </c>
      <c r="Q25">
        <f t="shared" si="17"/>
        <v>27</v>
      </c>
      <c r="R25">
        <f t="shared" si="18"/>
        <v>29</v>
      </c>
    </row>
    <row r="26" spans="2:18">
      <c r="B26" s="1" t="s">
        <v>13242</v>
      </c>
      <c r="C26" s="92">
        <v>0</v>
      </c>
      <c r="D26" s="92">
        <v>2</v>
      </c>
      <c r="E26" s="92">
        <v>2</v>
      </c>
      <c r="F26" s="92">
        <v>3</v>
      </c>
      <c r="G26" s="92">
        <v>2</v>
      </c>
      <c r="H26" s="92">
        <v>0</v>
      </c>
      <c r="I26" s="92">
        <v>2</v>
      </c>
      <c r="J26" s="92">
        <v>1</v>
      </c>
      <c r="K26">
        <f t="shared" si="11"/>
        <v>23</v>
      </c>
      <c r="L26">
        <f t="shared" si="12"/>
        <v>25</v>
      </c>
      <c r="M26">
        <f t="shared" si="13"/>
        <v>28</v>
      </c>
      <c r="N26">
        <f t="shared" si="14"/>
        <v>26</v>
      </c>
      <c r="O26">
        <f t="shared" si="15"/>
        <v>28</v>
      </c>
      <c r="P26">
        <f t="shared" si="16"/>
        <v>23</v>
      </c>
      <c r="Q26">
        <f t="shared" si="17"/>
        <v>29</v>
      </c>
      <c r="R26">
        <f t="shared" si="18"/>
        <v>30</v>
      </c>
    </row>
    <row r="27" spans="2:18">
      <c r="B27" s="1" t="s">
        <v>13719</v>
      </c>
      <c r="C27" s="92">
        <v>0</v>
      </c>
      <c r="D27" s="92">
        <v>4</v>
      </c>
      <c r="E27" s="92">
        <v>0</v>
      </c>
      <c r="F27" s="92">
        <v>0</v>
      </c>
      <c r="G27" s="92">
        <v>0</v>
      </c>
      <c r="H27" s="92">
        <v>0</v>
      </c>
      <c r="I27" s="92">
        <v>0</v>
      </c>
      <c r="J27" s="92">
        <v>0</v>
      </c>
      <c r="K27">
        <f t="shared" si="11"/>
        <v>23</v>
      </c>
      <c r="L27">
        <f t="shared" si="12"/>
        <v>29</v>
      </c>
      <c r="M27">
        <f t="shared" si="13"/>
        <v>28</v>
      </c>
      <c r="N27">
        <f t="shared" si="14"/>
        <v>26</v>
      </c>
      <c r="O27">
        <f t="shared" si="15"/>
        <v>28</v>
      </c>
      <c r="P27">
        <f t="shared" si="16"/>
        <v>23</v>
      </c>
      <c r="Q27">
        <f t="shared" si="17"/>
        <v>29</v>
      </c>
      <c r="R27">
        <f t="shared" si="18"/>
        <v>30</v>
      </c>
    </row>
    <row r="28" spans="2:18">
      <c r="B28" s="1" t="s">
        <v>13243</v>
      </c>
      <c r="C28" s="92">
        <v>3</v>
      </c>
      <c r="D28" s="92">
        <v>0</v>
      </c>
      <c r="E28" s="92">
        <v>1</v>
      </c>
      <c r="F28" s="92">
        <v>1</v>
      </c>
      <c r="G28" s="92">
        <v>2</v>
      </c>
      <c r="H28" s="92">
        <v>2</v>
      </c>
      <c r="I28" s="92">
        <v>2</v>
      </c>
      <c r="J28" s="92">
        <v>3</v>
      </c>
      <c r="K28">
        <f t="shared" si="11"/>
        <v>26</v>
      </c>
      <c r="L28">
        <f t="shared" si="12"/>
        <v>29</v>
      </c>
      <c r="M28">
        <f t="shared" si="13"/>
        <v>29</v>
      </c>
      <c r="N28">
        <f t="shared" si="14"/>
        <v>27</v>
      </c>
      <c r="O28">
        <f t="shared" si="15"/>
        <v>30</v>
      </c>
      <c r="P28">
        <f t="shared" si="16"/>
        <v>25</v>
      </c>
      <c r="Q28">
        <f t="shared" si="17"/>
        <v>31</v>
      </c>
      <c r="R28">
        <f t="shared" si="18"/>
        <v>33</v>
      </c>
    </row>
    <row r="29" spans="2:18">
      <c r="B29" s="1" t="s">
        <v>12367</v>
      </c>
      <c r="C29" s="92">
        <v>2</v>
      </c>
      <c r="D29" s="92">
        <v>2</v>
      </c>
      <c r="E29" s="92">
        <v>1</v>
      </c>
      <c r="F29" s="92">
        <v>0</v>
      </c>
      <c r="G29" s="92">
        <v>2</v>
      </c>
      <c r="H29" s="92">
        <v>2</v>
      </c>
      <c r="I29" s="92">
        <v>2</v>
      </c>
      <c r="J29" s="92">
        <v>2</v>
      </c>
      <c r="K29">
        <f t="shared" si="11"/>
        <v>28</v>
      </c>
      <c r="L29">
        <f t="shared" si="12"/>
        <v>31</v>
      </c>
      <c r="M29">
        <f t="shared" si="13"/>
        <v>30</v>
      </c>
      <c r="N29">
        <f t="shared" si="14"/>
        <v>27</v>
      </c>
      <c r="O29">
        <f t="shared" si="15"/>
        <v>32</v>
      </c>
      <c r="P29">
        <f t="shared" si="16"/>
        <v>27</v>
      </c>
      <c r="Q29">
        <f t="shared" si="17"/>
        <v>33</v>
      </c>
      <c r="R29">
        <f t="shared" si="18"/>
        <v>35</v>
      </c>
    </row>
    <row r="30" spans="2:18">
      <c r="B30" s="1" t="s">
        <v>13720</v>
      </c>
      <c r="C30" s="92">
        <v>0</v>
      </c>
      <c r="D30" s="92">
        <v>4</v>
      </c>
      <c r="E30" s="92">
        <v>0</v>
      </c>
      <c r="F30" s="92">
        <v>0</v>
      </c>
      <c r="G30" s="92">
        <v>0</v>
      </c>
      <c r="H30" s="92">
        <v>0</v>
      </c>
      <c r="I30" s="92">
        <v>0</v>
      </c>
      <c r="J30" s="92">
        <v>0</v>
      </c>
      <c r="K30">
        <f t="shared" si="11"/>
        <v>28</v>
      </c>
      <c r="L30">
        <f t="shared" si="12"/>
        <v>35</v>
      </c>
      <c r="M30">
        <f t="shared" si="13"/>
        <v>30</v>
      </c>
      <c r="N30">
        <f t="shared" si="14"/>
        <v>27</v>
      </c>
      <c r="O30">
        <f t="shared" si="15"/>
        <v>32</v>
      </c>
      <c r="P30">
        <f t="shared" si="16"/>
        <v>27</v>
      </c>
      <c r="Q30">
        <f t="shared" si="17"/>
        <v>33</v>
      </c>
      <c r="R30">
        <f t="shared" si="18"/>
        <v>35</v>
      </c>
    </row>
    <row r="31" spans="2:18">
      <c r="B31" s="1" t="s">
        <v>13721</v>
      </c>
      <c r="C31" s="92">
        <v>2</v>
      </c>
      <c r="D31" s="92">
        <v>2</v>
      </c>
      <c r="E31" s="92">
        <v>2</v>
      </c>
      <c r="F31" s="92">
        <v>2</v>
      </c>
      <c r="G31" s="92">
        <v>2</v>
      </c>
      <c r="H31" s="92">
        <v>2</v>
      </c>
      <c r="I31" s="92">
        <v>2</v>
      </c>
      <c r="J31" s="92">
        <v>2</v>
      </c>
      <c r="K31">
        <f t="shared" si="11"/>
        <v>30</v>
      </c>
      <c r="L31">
        <f t="shared" si="12"/>
        <v>37</v>
      </c>
      <c r="M31">
        <f t="shared" si="13"/>
        <v>32</v>
      </c>
      <c r="N31">
        <f t="shared" si="14"/>
        <v>29</v>
      </c>
      <c r="O31">
        <f t="shared" si="15"/>
        <v>34</v>
      </c>
      <c r="P31">
        <f t="shared" si="16"/>
        <v>29</v>
      </c>
      <c r="Q31">
        <f t="shared" si="17"/>
        <v>35</v>
      </c>
      <c r="R31">
        <f t="shared" si="18"/>
        <v>37</v>
      </c>
    </row>
    <row r="32" spans="2:18">
      <c r="B32" s="1" t="s">
        <v>13722</v>
      </c>
      <c r="C32" s="92">
        <v>1</v>
      </c>
      <c r="D32" s="92">
        <v>2</v>
      </c>
      <c r="E32" s="92">
        <v>1</v>
      </c>
      <c r="F32" s="92">
        <v>2</v>
      </c>
      <c r="G32" s="92">
        <v>2</v>
      </c>
      <c r="H32" s="92">
        <v>1</v>
      </c>
      <c r="I32" s="92">
        <v>2</v>
      </c>
      <c r="J32" s="92">
        <v>3</v>
      </c>
      <c r="K32">
        <f t="shared" si="11"/>
        <v>31</v>
      </c>
      <c r="L32">
        <f t="shared" si="12"/>
        <v>39</v>
      </c>
      <c r="M32">
        <f t="shared" si="13"/>
        <v>33</v>
      </c>
      <c r="N32">
        <f t="shared" si="14"/>
        <v>31</v>
      </c>
      <c r="O32">
        <f t="shared" si="15"/>
        <v>36</v>
      </c>
      <c r="P32">
        <f t="shared" si="16"/>
        <v>30</v>
      </c>
      <c r="Q32">
        <f t="shared" si="17"/>
        <v>37</v>
      </c>
      <c r="R32">
        <f t="shared" si="18"/>
        <v>40</v>
      </c>
    </row>
    <row r="33" spans="2:18">
      <c r="B33" s="1" t="s">
        <v>13723</v>
      </c>
      <c r="C33" s="92">
        <v>1</v>
      </c>
      <c r="D33" s="92">
        <v>0</v>
      </c>
      <c r="E33" s="92">
        <v>1</v>
      </c>
      <c r="F33" s="92">
        <v>2</v>
      </c>
      <c r="G33" s="92">
        <v>1</v>
      </c>
      <c r="H33" s="92">
        <v>1</v>
      </c>
      <c r="I33" s="92">
        <v>1</v>
      </c>
      <c r="J33" s="92">
        <v>1</v>
      </c>
      <c r="K33">
        <f t="shared" si="11"/>
        <v>32</v>
      </c>
      <c r="L33">
        <f t="shared" si="12"/>
        <v>39</v>
      </c>
      <c r="M33">
        <f t="shared" si="13"/>
        <v>34</v>
      </c>
      <c r="N33">
        <f t="shared" si="14"/>
        <v>33</v>
      </c>
      <c r="O33">
        <f t="shared" si="15"/>
        <v>37</v>
      </c>
      <c r="P33">
        <f t="shared" si="16"/>
        <v>31</v>
      </c>
      <c r="Q33">
        <f t="shared" si="17"/>
        <v>38</v>
      </c>
      <c r="R33">
        <f t="shared" si="18"/>
        <v>41</v>
      </c>
    </row>
    <row r="34" spans="2:18">
      <c r="B34" s="1" t="s">
        <v>13724</v>
      </c>
      <c r="C34" s="92">
        <v>2</v>
      </c>
      <c r="D34" s="92">
        <v>0</v>
      </c>
      <c r="E34" s="92">
        <v>0</v>
      </c>
      <c r="F34" s="92">
        <v>2</v>
      </c>
      <c r="G34" s="92">
        <v>1</v>
      </c>
      <c r="H34" s="92">
        <v>2</v>
      </c>
      <c r="I34" s="92">
        <v>0</v>
      </c>
      <c r="J34" s="92">
        <v>0</v>
      </c>
      <c r="K34">
        <f t="shared" si="11"/>
        <v>34</v>
      </c>
      <c r="L34">
        <f t="shared" si="12"/>
        <v>39</v>
      </c>
      <c r="M34">
        <f t="shared" si="13"/>
        <v>34</v>
      </c>
      <c r="N34">
        <f t="shared" si="14"/>
        <v>35</v>
      </c>
      <c r="O34">
        <f t="shared" si="15"/>
        <v>38</v>
      </c>
      <c r="P34">
        <f t="shared" si="16"/>
        <v>33</v>
      </c>
      <c r="Q34">
        <f t="shared" si="17"/>
        <v>38</v>
      </c>
      <c r="R34">
        <f t="shared" si="18"/>
        <v>41</v>
      </c>
    </row>
    <row r="35" spans="2:18">
      <c r="B35" s="1" t="s">
        <v>13244</v>
      </c>
      <c r="C35" s="92">
        <v>1</v>
      </c>
      <c r="D35" s="92">
        <v>2</v>
      </c>
      <c r="E35" s="92">
        <v>2</v>
      </c>
      <c r="F35" s="92">
        <v>2</v>
      </c>
      <c r="G35" s="92">
        <v>1</v>
      </c>
      <c r="H35" s="92">
        <v>1</v>
      </c>
      <c r="I35" s="92">
        <v>1</v>
      </c>
      <c r="J35" s="92">
        <v>1</v>
      </c>
      <c r="K35">
        <f t="shared" si="11"/>
        <v>35</v>
      </c>
      <c r="L35">
        <f t="shared" si="12"/>
        <v>41</v>
      </c>
      <c r="M35">
        <f t="shared" si="13"/>
        <v>36</v>
      </c>
      <c r="N35">
        <f t="shared" si="14"/>
        <v>37</v>
      </c>
      <c r="O35">
        <f t="shared" si="15"/>
        <v>39</v>
      </c>
      <c r="P35">
        <f t="shared" si="16"/>
        <v>34</v>
      </c>
      <c r="Q35">
        <f t="shared" si="17"/>
        <v>39</v>
      </c>
      <c r="R35">
        <f t="shared" si="18"/>
        <v>42</v>
      </c>
    </row>
    <row r="36" spans="2:18">
      <c r="B36" s="1" t="s">
        <v>13725</v>
      </c>
      <c r="C36" s="92">
        <v>3</v>
      </c>
      <c r="D36" s="92">
        <v>0</v>
      </c>
      <c r="E36" s="92">
        <v>2</v>
      </c>
      <c r="F36" s="92">
        <v>4</v>
      </c>
      <c r="G36" s="92">
        <v>2</v>
      </c>
      <c r="H36" s="92">
        <v>2</v>
      </c>
      <c r="I36" s="92">
        <v>2</v>
      </c>
      <c r="J36" s="92">
        <v>2</v>
      </c>
      <c r="K36">
        <f t="shared" si="11"/>
        <v>38</v>
      </c>
      <c r="L36">
        <f t="shared" si="12"/>
        <v>41</v>
      </c>
      <c r="M36">
        <f t="shared" si="13"/>
        <v>38</v>
      </c>
      <c r="N36">
        <f t="shared" si="14"/>
        <v>41</v>
      </c>
      <c r="O36">
        <f t="shared" si="15"/>
        <v>41</v>
      </c>
      <c r="P36">
        <f t="shared" si="16"/>
        <v>36</v>
      </c>
      <c r="Q36">
        <f t="shared" si="17"/>
        <v>41</v>
      </c>
      <c r="R36">
        <f t="shared" si="18"/>
        <v>44</v>
      </c>
    </row>
    <row r="37" spans="2:18">
      <c r="B37" s="1" t="s">
        <v>13726</v>
      </c>
      <c r="C37" s="92">
        <v>2</v>
      </c>
      <c r="D37" s="92">
        <v>3</v>
      </c>
      <c r="E37" s="92">
        <v>1</v>
      </c>
      <c r="F37" s="92">
        <v>0</v>
      </c>
      <c r="G37" s="92">
        <v>1</v>
      </c>
      <c r="H37" s="92">
        <v>3</v>
      </c>
      <c r="I37" s="92">
        <v>2</v>
      </c>
      <c r="J37" s="92">
        <v>1</v>
      </c>
      <c r="K37">
        <f t="shared" si="11"/>
        <v>40</v>
      </c>
      <c r="L37">
        <f t="shared" si="12"/>
        <v>44</v>
      </c>
      <c r="M37">
        <f t="shared" si="13"/>
        <v>39</v>
      </c>
      <c r="N37">
        <f t="shared" si="14"/>
        <v>41</v>
      </c>
      <c r="O37">
        <f t="shared" si="15"/>
        <v>42</v>
      </c>
      <c r="P37">
        <f t="shared" si="16"/>
        <v>39</v>
      </c>
      <c r="Q37">
        <f t="shared" si="17"/>
        <v>43</v>
      </c>
      <c r="R37">
        <f t="shared" si="18"/>
        <v>45</v>
      </c>
    </row>
    <row r="38" spans="2:18">
      <c r="B38" s="1" t="s">
        <v>13727</v>
      </c>
      <c r="C38" s="92">
        <v>2</v>
      </c>
      <c r="D38" s="92">
        <v>2</v>
      </c>
      <c r="E38" s="92">
        <v>1</v>
      </c>
      <c r="F38" s="92">
        <v>2</v>
      </c>
      <c r="G38" s="92">
        <v>1</v>
      </c>
      <c r="H38" s="92">
        <v>1</v>
      </c>
      <c r="I38" s="92">
        <v>1</v>
      </c>
      <c r="J38" s="92">
        <v>1</v>
      </c>
      <c r="K38">
        <f t="shared" si="11"/>
        <v>42</v>
      </c>
      <c r="L38">
        <f t="shared" si="12"/>
        <v>46</v>
      </c>
      <c r="M38">
        <f t="shared" si="13"/>
        <v>40</v>
      </c>
      <c r="N38">
        <f t="shared" si="14"/>
        <v>43</v>
      </c>
      <c r="O38">
        <f t="shared" si="15"/>
        <v>43</v>
      </c>
      <c r="P38">
        <f t="shared" si="16"/>
        <v>40</v>
      </c>
      <c r="Q38">
        <f t="shared" si="17"/>
        <v>44</v>
      </c>
      <c r="R38">
        <f t="shared" si="18"/>
        <v>46</v>
      </c>
    </row>
    <row r="39" spans="2:18">
      <c r="B39" s="1" t="s">
        <v>13728</v>
      </c>
      <c r="C39" s="92">
        <v>1</v>
      </c>
      <c r="D39" s="92">
        <v>2</v>
      </c>
      <c r="E39" s="92">
        <v>1</v>
      </c>
      <c r="F39" s="92">
        <v>2</v>
      </c>
      <c r="G39" s="92">
        <v>2</v>
      </c>
      <c r="H39" s="92">
        <v>2</v>
      </c>
      <c r="I39" s="92">
        <v>2</v>
      </c>
      <c r="J39" s="92">
        <v>2</v>
      </c>
      <c r="K39">
        <f t="shared" si="11"/>
        <v>43</v>
      </c>
      <c r="L39">
        <f t="shared" si="12"/>
        <v>48</v>
      </c>
      <c r="M39">
        <f t="shared" si="13"/>
        <v>41</v>
      </c>
      <c r="N39">
        <f t="shared" si="14"/>
        <v>45</v>
      </c>
      <c r="O39">
        <f t="shared" si="15"/>
        <v>45</v>
      </c>
      <c r="P39">
        <f t="shared" si="16"/>
        <v>42</v>
      </c>
      <c r="Q39">
        <f t="shared" si="17"/>
        <v>46</v>
      </c>
      <c r="R39">
        <f t="shared" si="18"/>
        <v>48</v>
      </c>
    </row>
    <row r="40" spans="2:18">
      <c r="B40" s="1" t="s">
        <v>13729</v>
      </c>
      <c r="C40" s="92">
        <v>2</v>
      </c>
      <c r="D40" s="92">
        <v>2</v>
      </c>
      <c r="E40" s="92">
        <v>1</v>
      </c>
      <c r="F40" s="92">
        <v>0</v>
      </c>
      <c r="G40" s="92">
        <v>2</v>
      </c>
      <c r="H40" s="92">
        <v>2</v>
      </c>
      <c r="I40" s="92">
        <v>2</v>
      </c>
      <c r="J40" s="92">
        <v>2</v>
      </c>
      <c r="K40">
        <f t="shared" si="11"/>
        <v>45</v>
      </c>
      <c r="L40">
        <f t="shared" si="12"/>
        <v>50</v>
      </c>
      <c r="M40">
        <f t="shared" si="13"/>
        <v>42</v>
      </c>
      <c r="N40">
        <f t="shared" si="14"/>
        <v>45</v>
      </c>
      <c r="O40">
        <f t="shared" si="15"/>
        <v>47</v>
      </c>
      <c r="P40">
        <f t="shared" si="16"/>
        <v>44</v>
      </c>
      <c r="Q40">
        <f t="shared" si="17"/>
        <v>48</v>
      </c>
      <c r="R40">
        <f t="shared" si="18"/>
        <v>50</v>
      </c>
    </row>
    <row r="41" spans="2:18">
      <c r="B41" s="1" t="s">
        <v>13730</v>
      </c>
      <c r="C41" s="92">
        <v>2</v>
      </c>
      <c r="D41" s="92">
        <v>0</v>
      </c>
      <c r="E41" s="92">
        <v>0</v>
      </c>
      <c r="F41" s="92">
        <v>0</v>
      </c>
      <c r="G41" s="92">
        <v>2</v>
      </c>
      <c r="H41" s="92">
        <v>3</v>
      </c>
      <c r="I41" s="92">
        <v>2</v>
      </c>
      <c r="J41" s="92">
        <v>1</v>
      </c>
      <c r="K41">
        <f t="shared" si="11"/>
        <v>47</v>
      </c>
      <c r="L41">
        <f t="shared" si="12"/>
        <v>50</v>
      </c>
      <c r="M41">
        <f t="shared" si="13"/>
        <v>42</v>
      </c>
      <c r="N41">
        <f t="shared" si="14"/>
        <v>45</v>
      </c>
      <c r="O41">
        <f t="shared" si="15"/>
        <v>49</v>
      </c>
      <c r="P41">
        <f t="shared" si="16"/>
        <v>47</v>
      </c>
      <c r="Q41">
        <f t="shared" si="17"/>
        <v>50</v>
      </c>
      <c r="R41">
        <f t="shared" si="18"/>
        <v>51</v>
      </c>
    </row>
    <row r="42" spans="2:18">
      <c r="B42" s="1" t="s">
        <v>13731</v>
      </c>
      <c r="C42" s="92">
        <v>1</v>
      </c>
      <c r="D42" s="92">
        <v>2</v>
      </c>
      <c r="E42" s="92">
        <v>1</v>
      </c>
      <c r="F42" s="92">
        <v>0</v>
      </c>
      <c r="G42" s="92">
        <v>1</v>
      </c>
      <c r="H42" s="92">
        <v>1</v>
      </c>
      <c r="I42" s="92">
        <v>1</v>
      </c>
      <c r="J42" s="92">
        <v>1</v>
      </c>
      <c r="K42">
        <f t="shared" si="11"/>
        <v>48</v>
      </c>
      <c r="L42">
        <f t="shared" si="12"/>
        <v>52</v>
      </c>
      <c r="M42">
        <f t="shared" si="13"/>
        <v>43</v>
      </c>
      <c r="N42">
        <f t="shared" si="14"/>
        <v>45</v>
      </c>
      <c r="O42">
        <f t="shared" si="15"/>
        <v>50</v>
      </c>
      <c r="P42">
        <f t="shared" si="16"/>
        <v>48</v>
      </c>
      <c r="Q42">
        <f t="shared" si="17"/>
        <v>51</v>
      </c>
      <c r="R42">
        <f t="shared" si="18"/>
        <v>52</v>
      </c>
    </row>
    <row r="43" spans="2:18">
      <c r="B43" s="1" t="s">
        <v>13732</v>
      </c>
      <c r="C43" s="92">
        <v>0</v>
      </c>
      <c r="D43" s="92">
        <v>3</v>
      </c>
      <c r="E43" s="92">
        <v>2</v>
      </c>
      <c r="F43" s="92">
        <v>3</v>
      </c>
      <c r="G43" s="92">
        <v>2</v>
      </c>
      <c r="H43" s="92">
        <v>0</v>
      </c>
      <c r="I43" s="92">
        <v>1</v>
      </c>
      <c r="J43" s="92">
        <v>2</v>
      </c>
      <c r="K43">
        <f t="shared" si="11"/>
        <v>48</v>
      </c>
      <c r="L43">
        <f t="shared" si="12"/>
        <v>55</v>
      </c>
      <c r="M43">
        <f t="shared" si="13"/>
        <v>45</v>
      </c>
      <c r="N43">
        <f t="shared" si="14"/>
        <v>48</v>
      </c>
      <c r="O43">
        <f t="shared" si="15"/>
        <v>52</v>
      </c>
      <c r="P43">
        <f t="shared" si="16"/>
        <v>48</v>
      </c>
      <c r="Q43">
        <f t="shared" si="17"/>
        <v>52</v>
      </c>
      <c r="R43">
        <f t="shared" si="18"/>
        <v>54</v>
      </c>
    </row>
    <row r="44" spans="2:18">
      <c r="B44" s="1" t="s">
        <v>13733</v>
      </c>
      <c r="C44" s="92">
        <v>2</v>
      </c>
      <c r="D44" s="92">
        <v>3</v>
      </c>
      <c r="E44" s="92">
        <v>2</v>
      </c>
      <c r="F44" s="92">
        <v>2</v>
      </c>
      <c r="G44" s="92">
        <v>2</v>
      </c>
      <c r="H44" s="92">
        <v>2</v>
      </c>
      <c r="I44" s="92">
        <v>2</v>
      </c>
      <c r="J44" s="92">
        <v>2</v>
      </c>
      <c r="K44">
        <f t="shared" si="11"/>
        <v>50</v>
      </c>
      <c r="L44">
        <f t="shared" si="12"/>
        <v>58</v>
      </c>
      <c r="M44">
        <f t="shared" si="13"/>
        <v>47</v>
      </c>
      <c r="N44">
        <f t="shared" si="14"/>
        <v>50</v>
      </c>
      <c r="O44">
        <f t="shared" si="15"/>
        <v>54</v>
      </c>
      <c r="P44">
        <f t="shared" si="16"/>
        <v>50</v>
      </c>
      <c r="Q44">
        <f t="shared" si="17"/>
        <v>54</v>
      </c>
      <c r="R44">
        <f t="shared" si="18"/>
        <v>56</v>
      </c>
    </row>
    <row r="45" spans="2:18">
      <c r="B45" s="1" t="s">
        <v>13734</v>
      </c>
      <c r="C45" s="92">
        <v>2</v>
      </c>
      <c r="D45" s="92">
        <v>2</v>
      </c>
      <c r="E45" s="92">
        <v>2</v>
      </c>
      <c r="F45" s="92">
        <v>1</v>
      </c>
      <c r="G45" s="92">
        <v>2</v>
      </c>
      <c r="H45" s="92">
        <v>2</v>
      </c>
      <c r="I45" s="92">
        <v>2</v>
      </c>
      <c r="J45" s="92">
        <v>2</v>
      </c>
      <c r="K45">
        <f t="shared" si="11"/>
        <v>52</v>
      </c>
      <c r="L45">
        <f t="shared" si="12"/>
        <v>60</v>
      </c>
      <c r="M45">
        <f t="shared" si="13"/>
        <v>49</v>
      </c>
      <c r="N45">
        <f t="shared" si="14"/>
        <v>51</v>
      </c>
      <c r="O45">
        <f t="shared" si="15"/>
        <v>56</v>
      </c>
      <c r="P45">
        <f t="shared" si="16"/>
        <v>52</v>
      </c>
      <c r="Q45">
        <f t="shared" si="17"/>
        <v>56</v>
      </c>
      <c r="R45">
        <f t="shared" si="18"/>
        <v>58</v>
      </c>
    </row>
    <row r="46" spans="2:18">
      <c r="B46" s="1" t="s">
        <v>13735</v>
      </c>
      <c r="C46" s="92">
        <v>1</v>
      </c>
      <c r="D46" s="92">
        <v>2</v>
      </c>
      <c r="E46" s="92">
        <v>1</v>
      </c>
      <c r="F46" s="92">
        <v>1</v>
      </c>
      <c r="G46" s="92">
        <v>1</v>
      </c>
      <c r="H46" s="92">
        <v>1</v>
      </c>
      <c r="I46" s="92">
        <v>1</v>
      </c>
      <c r="J46" s="92">
        <v>1</v>
      </c>
      <c r="K46">
        <f t="shared" si="11"/>
        <v>53</v>
      </c>
      <c r="L46">
        <f t="shared" si="12"/>
        <v>62</v>
      </c>
      <c r="M46">
        <f t="shared" si="13"/>
        <v>50</v>
      </c>
      <c r="N46">
        <f t="shared" si="14"/>
        <v>52</v>
      </c>
      <c r="O46">
        <f t="shared" si="15"/>
        <v>57</v>
      </c>
      <c r="P46">
        <f t="shared" si="16"/>
        <v>53</v>
      </c>
      <c r="Q46">
        <f t="shared" si="17"/>
        <v>57</v>
      </c>
      <c r="R46">
        <f t="shared" si="18"/>
        <v>59</v>
      </c>
    </row>
    <row r="47" spans="2:18">
      <c r="B47" s="1" t="s">
        <v>13736</v>
      </c>
      <c r="C47" s="92">
        <v>3</v>
      </c>
      <c r="D47" s="92">
        <v>2</v>
      </c>
      <c r="E47" s="92">
        <v>0</v>
      </c>
      <c r="F47" s="92">
        <v>0</v>
      </c>
      <c r="G47" s="92">
        <v>2</v>
      </c>
      <c r="H47" s="92">
        <v>3</v>
      </c>
      <c r="I47" s="92">
        <v>2</v>
      </c>
      <c r="J47" s="92">
        <v>2</v>
      </c>
      <c r="K47">
        <f t="shared" si="11"/>
        <v>56</v>
      </c>
      <c r="L47">
        <f t="shared" si="12"/>
        <v>64</v>
      </c>
      <c r="M47">
        <f t="shared" si="13"/>
        <v>50</v>
      </c>
      <c r="N47">
        <f t="shared" si="14"/>
        <v>52</v>
      </c>
      <c r="O47">
        <f t="shared" si="15"/>
        <v>59</v>
      </c>
      <c r="P47">
        <f t="shared" si="16"/>
        <v>56</v>
      </c>
      <c r="Q47">
        <f t="shared" si="17"/>
        <v>59</v>
      </c>
      <c r="R47">
        <f t="shared" si="18"/>
        <v>61</v>
      </c>
    </row>
    <row r="48" spans="2:18">
      <c r="B48" s="1" t="s">
        <v>13737</v>
      </c>
      <c r="C48" s="92"/>
      <c r="D48" s="92">
        <v>0</v>
      </c>
      <c r="E48" s="92">
        <v>1</v>
      </c>
      <c r="F48" s="92">
        <v>2</v>
      </c>
      <c r="G48" s="92">
        <v>1</v>
      </c>
      <c r="H48" s="92">
        <v>0</v>
      </c>
      <c r="I48" s="92">
        <v>0</v>
      </c>
      <c r="J48" s="92">
        <v>1</v>
      </c>
      <c r="K48">
        <f t="shared" si="11"/>
        <v>56</v>
      </c>
      <c r="L48">
        <f t="shared" si="12"/>
        <v>64</v>
      </c>
      <c r="M48">
        <f t="shared" si="13"/>
        <v>51</v>
      </c>
      <c r="N48">
        <f t="shared" si="14"/>
        <v>54</v>
      </c>
      <c r="O48">
        <f t="shared" si="15"/>
        <v>60</v>
      </c>
      <c r="P48">
        <f t="shared" si="16"/>
        <v>56</v>
      </c>
      <c r="Q48">
        <f t="shared" si="17"/>
        <v>59</v>
      </c>
      <c r="R48">
        <f t="shared" si="18"/>
        <v>62</v>
      </c>
    </row>
    <row r="49" spans="2:18">
      <c r="B49" s="1" t="s">
        <v>9422</v>
      </c>
      <c r="C49" s="92">
        <v>0</v>
      </c>
      <c r="D49" s="92">
        <v>0</v>
      </c>
      <c r="E49" s="92">
        <v>0</v>
      </c>
      <c r="F49" s="92">
        <v>2</v>
      </c>
      <c r="G49" s="92">
        <v>0</v>
      </c>
      <c r="H49" s="92">
        <v>0</v>
      </c>
      <c r="I49" s="92">
        <v>0</v>
      </c>
      <c r="J49" s="92">
        <v>0</v>
      </c>
      <c r="K49">
        <f t="shared" si="11"/>
        <v>56</v>
      </c>
      <c r="L49">
        <f t="shared" si="12"/>
        <v>64</v>
      </c>
      <c r="M49">
        <f t="shared" si="13"/>
        <v>51</v>
      </c>
      <c r="N49">
        <f t="shared" si="14"/>
        <v>56</v>
      </c>
      <c r="O49">
        <f t="shared" si="15"/>
        <v>60</v>
      </c>
      <c r="P49">
        <f t="shared" si="16"/>
        <v>56</v>
      </c>
      <c r="Q49">
        <f t="shared" si="17"/>
        <v>59</v>
      </c>
      <c r="R49">
        <f t="shared" si="18"/>
        <v>62</v>
      </c>
    </row>
    <row r="50" spans="2:18">
      <c r="B50" s="1" t="s">
        <v>13247</v>
      </c>
      <c r="C50" s="92">
        <v>1</v>
      </c>
      <c r="D50" s="92">
        <v>0</v>
      </c>
      <c r="E50" s="92">
        <v>1</v>
      </c>
      <c r="F50" s="92">
        <v>2</v>
      </c>
      <c r="G50" s="92">
        <v>1</v>
      </c>
      <c r="H50" s="92">
        <v>1</v>
      </c>
      <c r="I50" s="92">
        <v>1</v>
      </c>
      <c r="J50" s="92">
        <v>1</v>
      </c>
      <c r="K50">
        <f t="shared" si="11"/>
        <v>57</v>
      </c>
      <c r="L50">
        <f t="shared" si="12"/>
        <v>64</v>
      </c>
      <c r="M50">
        <f t="shared" si="13"/>
        <v>52</v>
      </c>
      <c r="N50">
        <f t="shared" si="14"/>
        <v>58</v>
      </c>
      <c r="O50">
        <f t="shared" si="15"/>
        <v>61</v>
      </c>
      <c r="P50">
        <f t="shared" si="16"/>
        <v>57</v>
      </c>
      <c r="Q50">
        <f t="shared" si="17"/>
        <v>60</v>
      </c>
      <c r="R50">
        <f t="shared" si="18"/>
        <v>63</v>
      </c>
    </row>
    <row r="51" spans="2:18">
      <c r="B51" s="1" t="s">
        <v>12853</v>
      </c>
      <c r="C51" s="92">
        <v>2</v>
      </c>
      <c r="D51" s="92">
        <v>2</v>
      </c>
      <c r="E51" s="92">
        <v>2</v>
      </c>
      <c r="F51" s="92">
        <v>2</v>
      </c>
      <c r="G51" s="92">
        <v>1</v>
      </c>
      <c r="H51" s="92">
        <v>1</v>
      </c>
      <c r="I51" s="92">
        <v>2</v>
      </c>
      <c r="J51" s="92">
        <v>2</v>
      </c>
      <c r="K51">
        <f t="shared" si="11"/>
        <v>59</v>
      </c>
      <c r="L51">
        <f t="shared" si="12"/>
        <v>66</v>
      </c>
      <c r="M51">
        <f t="shared" si="13"/>
        <v>54</v>
      </c>
      <c r="N51">
        <f t="shared" si="14"/>
        <v>60</v>
      </c>
      <c r="O51">
        <f t="shared" si="15"/>
        <v>62</v>
      </c>
      <c r="P51">
        <f t="shared" si="16"/>
        <v>58</v>
      </c>
      <c r="Q51">
        <f t="shared" si="17"/>
        <v>62</v>
      </c>
      <c r="R51">
        <f t="shared" si="18"/>
        <v>65</v>
      </c>
    </row>
    <row r="52" spans="2:18">
      <c r="B52" s="1" t="s">
        <v>13738</v>
      </c>
      <c r="C52" s="92">
        <v>2</v>
      </c>
      <c r="D52" s="92">
        <v>2</v>
      </c>
      <c r="E52" s="92">
        <v>2</v>
      </c>
      <c r="F52" s="92">
        <v>2</v>
      </c>
      <c r="G52" s="92">
        <v>2</v>
      </c>
      <c r="H52" s="92">
        <v>2</v>
      </c>
      <c r="I52" s="92">
        <v>2</v>
      </c>
      <c r="J52" s="92">
        <v>1</v>
      </c>
      <c r="K52">
        <f t="shared" si="11"/>
        <v>61</v>
      </c>
      <c r="L52">
        <f t="shared" si="12"/>
        <v>68</v>
      </c>
      <c r="M52">
        <f t="shared" si="13"/>
        <v>56</v>
      </c>
      <c r="N52">
        <f t="shared" si="14"/>
        <v>62</v>
      </c>
      <c r="O52">
        <f t="shared" si="15"/>
        <v>64</v>
      </c>
      <c r="P52">
        <f t="shared" si="16"/>
        <v>60</v>
      </c>
      <c r="Q52">
        <f t="shared" si="17"/>
        <v>64</v>
      </c>
      <c r="R52">
        <f t="shared" si="18"/>
        <v>66</v>
      </c>
    </row>
    <row r="53" spans="2:18">
      <c r="B53" s="1" t="s">
        <v>13739</v>
      </c>
      <c r="C53" s="92">
        <v>1</v>
      </c>
      <c r="D53" s="92">
        <v>3</v>
      </c>
      <c r="E53" s="92">
        <v>2</v>
      </c>
      <c r="F53" s="92">
        <v>2</v>
      </c>
      <c r="G53" s="92">
        <v>1</v>
      </c>
      <c r="H53" s="92">
        <v>1</v>
      </c>
      <c r="I53" s="92">
        <v>1</v>
      </c>
      <c r="J53" s="92">
        <v>1</v>
      </c>
      <c r="K53">
        <f t="shared" si="11"/>
        <v>62</v>
      </c>
      <c r="L53">
        <f t="shared" si="12"/>
        <v>71</v>
      </c>
      <c r="M53">
        <f t="shared" si="13"/>
        <v>58</v>
      </c>
      <c r="N53">
        <f t="shared" si="14"/>
        <v>64</v>
      </c>
      <c r="O53">
        <f t="shared" si="15"/>
        <v>65</v>
      </c>
      <c r="P53">
        <f t="shared" si="16"/>
        <v>61</v>
      </c>
      <c r="Q53">
        <f t="shared" si="17"/>
        <v>65</v>
      </c>
      <c r="R53">
        <f t="shared" si="18"/>
        <v>67</v>
      </c>
    </row>
    <row r="54" spans="2:18">
      <c r="B54" s="1" t="s">
        <v>13740</v>
      </c>
      <c r="C54" s="92">
        <v>0</v>
      </c>
      <c r="D54" s="92">
        <v>3</v>
      </c>
      <c r="E54" s="92">
        <v>2</v>
      </c>
      <c r="F54" s="92">
        <v>2</v>
      </c>
      <c r="G54" s="92">
        <v>1</v>
      </c>
      <c r="H54" s="92">
        <v>0</v>
      </c>
      <c r="I54" s="92">
        <v>0</v>
      </c>
      <c r="J54" s="92">
        <v>1</v>
      </c>
      <c r="K54">
        <f t="shared" si="11"/>
        <v>62</v>
      </c>
      <c r="L54">
        <f t="shared" si="12"/>
        <v>74</v>
      </c>
      <c r="M54">
        <f t="shared" si="13"/>
        <v>60</v>
      </c>
      <c r="N54">
        <f t="shared" si="14"/>
        <v>66</v>
      </c>
      <c r="O54">
        <f t="shared" si="15"/>
        <v>66</v>
      </c>
      <c r="P54">
        <f t="shared" si="16"/>
        <v>61</v>
      </c>
      <c r="Q54">
        <f t="shared" si="17"/>
        <v>65</v>
      </c>
      <c r="R54">
        <f t="shared" si="18"/>
        <v>68</v>
      </c>
    </row>
    <row r="55" spans="2:18">
      <c r="B55" s="1" t="s">
        <v>13741</v>
      </c>
      <c r="C55" s="92">
        <v>0</v>
      </c>
      <c r="D55" s="92">
        <v>0</v>
      </c>
      <c r="E55" s="92">
        <v>2</v>
      </c>
      <c r="F55" s="92">
        <v>2</v>
      </c>
      <c r="G55" s="92">
        <v>2</v>
      </c>
      <c r="H55" s="92">
        <v>0</v>
      </c>
      <c r="I55" s="92">
        <v>0</v>
      </c>
      <c r="J55" s="92">
        <v>1</v>
      </c>
      <c r="K55">
        <f t="shared" si="11"/>
        <v>62</v>
      </c>
      <c r="L55">
        <f t="shared" si="12"/>
        <v>74</v>
      </c>
      <c r="M55">
        <f t="shared" si="13"/>
        <v>62</v>
      </c>
      <c r="N55">
        <f t="shared" si="14"/>
        <v>68</v>
      </c>
      <c r="O55">
        <f t="shared" si="15"/>
        <v>68</v>
      </c>
      <c r="P55">
        <f t="shared" si="16"/>
        <v>61</v>
      </c>
      <c r="Q55">
        <f t="shared" si="17"/>
        <v>65</v>
      </c>
      <c r="R55">
        <f t="shared" si="18"/>
        <v>69</v>
      </c>
    </row>
    <row r="56" spans="2:18">
      <c r="B56" s="1" t="s">
        <v>13742</v>
      </c>
      <c r="C56" s="92">
        <v>3</v>
      </c>
      <c r="D56" s="92">
        <v>4</v>
      </c>
      <c r="E56" s="92">
        <v>1</v>
      </c>
      <c r="F56" s="92">
        <v>2</v>
      </c>
      <c r="G56" s="92">
        <v>2</v>
      </c>
      <c r="H56" s="92">
        <v>2</v>
      </c>
      <c r="I56" s="92">
        <v>2</v>
      </c>
      <c r="J56" s="92">
        <v>1</v>
      </c>
      <c r="K56">
        <f t="shared" si="11"/>
        <v>65</v>
      </c>
      <c r="L56">
        <f t="shared" si="12"/>
        <v>78</v>
      </c>
      <c r="M56">
        <f t="shared" si="13"/>
        <v>63</v>
      </c>
      <c r="N56">
        <f t="shared" si="14"/>
        <v>70</v>
      </c>
      <c r="O56">
        <f t="shared" si="15"/>
        <v>70</v>
      </c>
      <c r="P56">
        <f t="shared" si="16"/>
        <v>63</v>
      </c>
      <c r="Q56">
        <f t="shared" si="17"/>
        <v>67</v>
      </c>
      <c r="R56">
        <f t="shared" si="18"/>
        <v>70</v>
      </c>
    </row>
    <row r="57" spans="2:18">
      <c r="B57" s="1" t="s">
        <v>13743</v>
      </c>
      <c r="C57" s="92">
        <v>2</v>
      </c>
      <c r="D57" s="92">
        <v>0</v>
      </c>
      <c r="E57" s="92">
        <v>2</v>
      </c>
      <c r="F57" s="92">
        <v>2</v>
      </c>
      <c r="G57" s="92">
        <v>1</v>
      </c>
      <c r="H57" s="92">
        <v>2</v>
      </c>
      <c r="I57" s="92">
        <v>2</v>
      </c>
      <c r="J57" s="92">
        <v>2</v>
      </c>
      <c r="K57">
        <f t="shared" si="11"/>
        <v>67</v>
      </c>
      <c r="L57">
        <f t="shared" si="12"/>
        <v>78</v>
      </c>
      <c r="M57">
        <f t="shared" si="13"/>
        <v>65</v>
      </c>
      <c r="N57">
        <f t="shared" si="14"/>
        <v>72</v>
      </c>
      <c r="O57">
        <f t="shared" si="15"/>
        <v>71</v>
      </c>
      <c r="P57">
        <f t="shared" si="16"/>
        <v>65</v>
      </c>
      <c r="Q57">
        <f t="shared" si="17"/>
        <v>69</v>
      </c>
      <c r="R57">
        <f t="shared" si="18"/>
        <v>72</v>
      </c>
    </row>
    <row r="58" spans="2:18">
      <c r="B58" s="1" t="s">
        <v>13744</v>
      </c>
      <c r="C58" s="92">
        <v>2</v>
      </c>
      <c r="D58" s="92">
        <v>0</v>
      </c>
      <c r="E58" s="92">
        <v>2</v>
      </c>
      <c r="F58" s="92">
        <v>2</v>
      </c>
      <c r="G58" s="92">
        <v>2</v>
      </c>
      <c r="H58" s="92">
        <v>1</v>
      </c>
      <c r="I58" s="92">
        <v>2</v>
      </c>
      <c r="J58" s="92">
        <v>2</v>
      </c>
      <c r="K58">
        <f t="shared" si="11"/>
        <v>69</v>
      </c>
      <c r="L58">
        <f t="shared" si="12"/>
        <v>78</v>
      </c>
      <c r="M58">
        <f t="shared" si="13"/>
        <v>67</v>
      </c>
      <c r="N58">
        <f t="shared" si="14"/>
        <v>74</v>
      </c>
      <c r="O58">
        <f t="shared" si="15"/>
        <v>73</v>
      </c>
      <c r="P58">
        <f t="shared" si="16"/>
        <v>66</v>
      </c>
      <c r="Q58">
        <f t="shared" si="17"/>
        <v>71</v>
      </c>
      <c r="R58">
        <f t="shared" si="18"/>
        <v>74</v>
      </c>
    </row>
    <row r="59" spans="2:18">
      <c r="B59" s="1" t="s">
        <v>13745</v>
      </c>
      <c r="C59" s="92">
        <v>0</v>
      </c>
      <c r="D59" s="92">
        <v>0</v>
      </c>
      <c r="E59" s="92">
        <v>2</v>
      </c>
      <c r="F59" s="92">
        <v>0</v>
      </c>
      <c r="G59" s="92">
        <v>0</v>
      </c>
      <c r="H59" s="92">
        <v>0</v>
      </c>
      <c r="I59" s="92">
        <v>0</v>
      </c>
      <c r="J59" s="92">
        <v>0</v>
      </c>
      <c r="K59">
        <f t="shared" si="11"/>
        <v>69</v>
      </c>
      <c r="L59">
        <f t="shared" si="12"/>
        <v>78</v>
      </c>
      <c r="M59">
        <f t="shared" si="13"/>
        <v>69</v>
      </c>
      <c r="N59">
        <f t="shared" si="14"/>
        <v>74</v>
      </c>
      <c r="O59">
        <f t="shared" si="15"/>
        <v>73</v>
      </c>
      <c r="P59">
        <f t="shared" si="16"/>
        <v>66</v>
      </c>
      <c r="Q59">
        <f t="shared" si="17"/>
        <v>71</v>
      </c>
      <c r="R59">
        <f t="shared" si="18"/>
        <v>74</v>
      </c>
    </row>
    <row r="60" spans="2:18">
      <c r="B60" s="1" t="s">
        <v>13248</v>
      </c>
      <c r="C60" s="92">
        <v>2</v>
      </c>
      <c r="D60" s="92">
        <v>2</v>
      </c>
      <c r="E60" s="92">
        <v>2</v>
      </c>
      <c r="F60" s="92">
        <v>2</v>
      </c>
      <c r="G60" s="92">
        <v>2</v>
      </c>
      <c r="H60" s="92">
        <v>2</v>
      </c>
      <c r="I60" s="92">
        <v>2</v>
      </c>
      <c r="J60" s="92">
        <v>1</v>
      </c>
      <c r="K60">
        <f t="shared" si="11"/>
        <v>71</v>
      </c>
      <c r="L60">
        <f t="shared" si="12"/>
        <v>80</v>
      </c>
      <c r="M60">
        <f t="shared" si="13"/>
        <v>71</v>
      </c>
      <c r="N60">
        <f t="shared" si="14"/>
        <v>76</v>
      </c>
      <c r="O60">
        <f t="shared" si="15"/>
        <v>75</v>
      </c>
      <c r="P60">
        <f t="shared" si="16"/>
        <v>68</v>
      </c>
      <c r="Q60">
        <f t="shared" si="17"/>
        <v>73</v>
      </c>
      <c r="R60">
        <f t="shared" si="18"/>
        <v>75</v>
      </c>
    </row>
    <row r="61" spans="2:18">
      <c r="B61" s="1" t="s">
        <v>13746</v>
      </c>
      <c r="C61" s="92">
        <v>0</v>
      </c>
      <c r="D61" s="92">
        <v>0</v>
      </c>
      <c r="E61" s="92">
        <v>2</v>
      </c>
      <c r="F61" s="92">
        <v>0</v>
      </c>
      <c r="G61" s="92">
        <v>0</v>
      </c>
      <c r="H61" s="92">
        <v>0</v>
      </c>
      <c r="I61" s="92">
        <v>0</v>
      </c>
      <c r="J61" s="92">
        <v>0</v>
      </c>
      <c r="K61">
        <f t="shared" si="11"/>
        <v>71</v>
      </c>
      <c r="L61">
        <f t="shared" si="12"/>
        <v>80</v>
      </c>
      <c r="M61">
        <f t="shared" si="13"/>
        <v>73</v>
      </c>
      <c r="N61">
        <f t="shared" si="14"/>
        <v>76</v>
      </c>
      <c r="O61">
        <f t="shared" si="15"/>
        <v>75</v>
      </c>
      <c r="P61">
        <f t="shared" si="16"/>
        <v>68</v>
      </c>
      <c r="Q61">
        <f t="shared" si="17"/>
        <v>73</v>
      </c>
      <c r="R61">
        <f t="shared" si="18"/>
        <v>75</v>
      </c>
    </row>
    <row r="62" spans="2:18">
      <c r="B62" s="1" t="s">
        <v>13249</v>
      </c>
      <c r="C62" s="92">
        <v>2</v>
      </c>
      <c r="D62" s="92">
        <v>0</v>
      </c>
      <c r="E62" s="92">
        <v>2</v>
      </c>
      <c r="F62" s="92">
        <v>0</v>
      </c>
      <c r="G62" s="92">
        <v>1</v>
      </c>
      <c r="H62" s="92">
        <v>2</v>
      </c>
      <c r="I62" s="92">
        <v>2</v>
      </c>
      <c r="J62" s="92">
        <v>1</v>
      </c>
      <c r="K62">
        <f t="shared" si="11"/>
        <v>73</v>
      </c>
      <c r="L62">
        <f t="shared" si="12"/>
        <v>80</v>
      </c>
      <c r="M62">
        <f t="shared" si="13"/>
        <v>75</v>
      </c>
      <c r="N62">
        <f t="shared" si="14"/>
        <v>76</v>
      </c>
      <c r="O62">
        <f t="shared" si="15"/>
        <v>76</v>
      </c>
      <c r="P62">
        <f t="shared" si="16"/>
        <v>70</v>
      </c>
      <c r="Q62">
        <f t="shared" si="17"/>
        <v>75</v>
      </c>
      <c r="R62">
        <f t="shared" si="18"/>
        <v>76</v>
      </c>
    </row>
    <row r="63" spans="2:18">
      <c r="B63" s="1" t="s">
        <v>13747</v>
      </c>
      <c r="C63" s="92">
        <v>0</v>
      </c>
      <c r="D63" s="92">
        <v>0</v>
      </c>
      <c r="E63" s="92">
        <v>2</v>
      </c>
      <c r="F63" s="92">
        <v>0</v>
      </c>
      <c r="G63" s="92">
        <v>0</v>
      </c>
      <c r="H63" s="92">
        <v>0</v>
      </c>
      <c r="I63" s="92">
        <v>1</v>
      </c>
      <c r="J63" s="92">
        <v>0</v>
      </c>
      <c r="K63">
        <f t="shared" si="11"/>
        <v>73</v>
      </c>
      <c r="L63">
        <f t="shared" si="12"/>
        <v>80</v>
      </c>
      <c r="M63">
        <f t="shared" si="13"/>
        <v>77</v>
      </c>
      <c r="N63">
        <f t="shared" si="14"/>
        <v>76</v>
      </c>
      <c r="O63">
        <f t="shared" si="15"/>
        <v>76</v>
      </c>
      <c r="P63">
        <f t="shared" si="16"/>
        <v>70</v>
      </c>
      <c r="Q63">
        <f t="shared" si="17"/>
        <v>76</v>
      </c>
      <c r="R63">
        <f t="shared" si="18"/>
        <v>76</v>
      </c>
    </row>
    <row r="64" spans="2:18">
      <c r="B64" s="1" t="s">
        <v>13250</v>
      </c>
      <c r="C64" s="92">
        <v>1</v>
      </c>
      <c r="D64" s="92">
        <v>0</v>
      </c>
      <c r="E64" s="92">
        <v>1</v>
      </c>
      <c r="F64" s="92">
        <v>0</v>
      </c>
      <c r="G64" s="92">
        <v>1</v>
      </c>
      <c r="H64" s="92">
        <v>1</v>
      </c>
      <c r="I64" s="92">
        <v>1</v>
      </c>
      <c r="J64" s="92">
        <v>1</v>
      </c>
      <c r="K64">
        <f t="shared" si="11"/>
        <v>74</v>
      </c>
      <c r="L64">
        <f t="shared" si="12"/>
        <v>80</v>
      </c>
      <c r="M64">
        <f t="shared" si="13"/>
        <v>78</v>
      </c>
      <c r="N64">
        <f t="shared" si="14"/>
        <v>76</v>
      </c>
      <c r="O64">
        <f t="shared" si="15"/>
        <v>77</v>
      </c>
      <c r="P64">
        <f t="shared" si="16"/>
        <v>71</v>
      </c>
      <c r="Q64">
        <f t="shared" si="17"/>
        <v>77</v>
      </c>
      <c r="R64">
        <f t="shared" si="18"/>
        <v>77</v>
      </c>
    </row>
    <row r="65" spans="2:18">
      <c r="B65" s="1" t="s">
        <v>13748</v>
      </c>
      <c r="C65" s="92">
        <v>0</v>
      </c>
      <c r="D65" s="92">
        <v>0</v>
      </c>
      <c r="E65" s="92">
        <v>2</v>
      </c>
      <c r="F65" s="92">
        <v>2</v>
      </c>
      <c r="G65" s="92">
        <v>2</v>
      </c>
      <c r="H65" s="92">
        <v>0</v>
      </c>
      <c r="I65" s="92">
        <v>2</v>
      </c>
      <c r="J65" s="92">
        <v>3</v>
      </c>
      <c r="K65">
        <f t="shared" si="11"/>
        <v>74</v>
      </c>
      <c r="L65">
        <f t="shared" si="12"/>
        <v>80</v>
      </c>
      <c r="M65">
        <f t="shared" si="13"/>
        <v>80</v>
      </c>
      <c r="N65">
        <f t="shared" si="14"/>
        <v>78</v>
      </c>
      <c r="O65">
        <f t="shared" si="15"/>
        <v>79</v>
      </c>
      <c r="P65">
        <f t="shared" si="16"/>
        <v>71</v>
      </c>
      <c r="Q65">
        <f t="shared" si="17"/>
        <v>79</v>
      </c>
      <c r="R65">
        <f t="shared" si="18"/>
        <v>80</v>
      </c>
    </row>
    <row r="66" spans="2:18">
      <c r="B66" s="1" t="s">
        <v>13749</v>
      </c>
      <c r="C66" s="92">
        <v>2</v>
      </c>
      <c r="D66" s="92">
        <v>0</v>
      </c>
      <c r="E66" s="92">
        <v>2</v>
      </c>
      <c r="F66" s="92">
        <v>2</v>
      </c>
      <c r="G66" s="92">
        <v>2</v>
      </c>
      <c r="H66" s="92">
        <v>2</v>
      </c>
      <c r="I66" s="92">
        <v>1</v>
      </c>
      <c r="J66" s="92">
        <v>2</v>
      </c>
      <c r="K66">
        <f t="shared" si="11"/>
        <v>76</v>
      </c>
      <c r="L66">
        <f t="shared" si="12"/>
        <v>80</v>
      </c>
      <c r="M66">
        <f t="shared" si="13"/>
        <v>82</v>
      </c>
      <c r="N66">
        <f t="shared" si="14"/>
        <v>80</v>
      </c>
      <c r="O66">
        <f t="shared" si="15"/>
        <v>81</v>
      </c>
      <c r="P66">
        <f t="shared" si="16"/>
        <v>73</v>
      </c>
      <c r="Q66">
        <f t="shared" si="17"/>
        <v>80</v>
      </c>
      <c r="R66">
        <f t="shared" si="18"/>
        <v>82</v>
      </c>
    </row>
    <row r="67" spans="2:18">
      <c r="B67" s="1" t="s">
        <v>13750</v>
      </c>
      <c r="C67" s="92">
        <v>2</v>
      </c>
      <c r="D67" s="92">
        <v>2</v>
      </c>
      <c r="E67" s="92">
        <v>1</v>
      </c>
      <c r="F67" s="92">
        <v>0</v>
      </c>
      <c r="G67" s="92">
        <v>1</v>
      </c>
      <c r="H67" s="92">
        <v>2</v>
      </c>
      <c r="I67" s="92">
        <v>2</v>
      </c>
      <c r="J67" s="92">
        <v>1</v>
      </c>
      <c r="K67">
        <f t="shared" si="11"/>
        <v>78</v>
      </c>
      <c r="L67">
        <f t="shared" si="12"/>
        <v>82</v>
      </c>
      <c r="M67">
        <f t="shared" si="13"/>
        <v>83</v>
      </c>
      <c r="N67">
        <f t="shared" si="14"/>
        <v>80</v>
      </c>
      <c r="O67">
        <f t="shared" si="15"/>
        <v>82</v>
      </c>
      <c r="P67">
        <f t="shared" si="16"/>
        <v>75</v>
      </c>
      <c r="Q67">
        <f t="shared" si="17"/>
        <v>82</v>
      </c>
      <c r="R67">
        <f t="shared" si="18"/>
        <v>83</v>
      </c>
    </row>
    <row r="68" spans="2:18">
      <c r="B68" s="1" t="s">
        <v>13751</v>
      </c>
      <c r="C68" s="92">
        <v>1</v>
      </c>
      <c r="D68" s="92">
        <v>2</v>
      </c>
      <c r="E68" s="92">
        <v>1</v>
      </c>
      <c r="F68" s="92">
        <v>2</v>
      </c>
      <c r="G68" s="92">
        <v>2</v>
      </c>
      <c r="H68" s="92">
        <v>1</v>
      </c>
      <c r="I68" s="92">
        <v>1</v>
      </c>
      <c r="J68" s="92">
        <v>2</v>
      </c>
      <c r="K68">
        <f t="shared" si="11"/>
        <v>79</v>
      </c>
      <c r="L68">
        <f t="shared" si="12"/>
        <v>84</v>
      </c>
      <c r="M68">
        <f t="shared" si="13"/>
        <v>84</v>
      </c>
      <c r="N68">
        <f t="shared" si="14"/>
        <v>82</v>
      </c>
      <c r="O68">
        <f t="shared" si="15"/>
        <v>84</v>
      </c>
      <c r="P68">
        <f t="shared" si="16"/>
        <v>76</v>
      </c>
      <c r="Q68">
        <f t="shared" si="17"/>
        <v>83</v>
      </c>
      <c r="R68">
        <f t="shared" si="18"/>
        <v>85</v>
      </c>
    </row>
    <row r="69" spans="2:18">
      <c r="B69" s="1" t="s">
        <v>13752</v>
      </c>
      <c r="C69" s="92">
        <v>3</v>
      </c>
      <c r="D69" s="92">
        <v>0</v>
      </c>
      <c r="E69" s="92">
        <v>2</v>
      </c>
      <c r="F69" s="92">
        <v>2</v>
      </c>
      <c r="G69" s="92">
        <v>1</v>
      </c>
      <c r="H69" s="92">
        <v>2</v>
      </c>
      <c r="I69" s="92">
        <v>2</v>
      </c>
      <c r="J69" s="92">
        <v>2</v>
      </c>
      <c r="K69">
        <f t="shared" si="11"/>
        <v>82</v>
      </c>
      <c r="L69">
        <f t="shared" si="12"/>
        <v>84</v>
      </c>
      <c r="M69">
        <f t="shared" si="13"/>
        <v>86</v>
      </c>
      <c r="N69">
        <f t="shared" si="14"/>
        <v>84</v>
      </c>
      <c r="O69">
        <f t="shared" si="15"/>
        <v>85</v>
      </c>
      <c r="P69">
        <f t="shared" si="16"/>
        <v>78</v>
      </c>
      <c r="Q69">
        <f t="shared" si="17"/>
        <v>85</v>
      </c>
      <c r="R69">
        <f t="shared" si="18"/>
        <v>87</v>
      </c>
    </row>
    <row r="70" spans="2:18">
      <c r="B70" s="1" t="s">
        <v>13753</v>
      </c>
      <c r="C70" s="92">
        <v>2</v>
      </c>
      <c r="D70" s="92">
        <v>0</v>
      </c>
      <c r="E70" s="92">
        <v>2</v>
      </c>
      <c r="F70" s="92">
        <v>1</v>
      </c>
      <c r="G70" s="92">
        <v>2</v>
      </c>
      <c r="H70" s="92">
        <v>2</v>
      </c>
      <c r="I70" s="92">
        <v>2</v>
      </c>
      <c r="J70" s="92">
        <v>0</v>
      </c>
      <c r="K70">
        <f t="shared" si="11"/>
        <v>84</v>
      </c>
      <c r="L70">
        <f t="shared" si="12"/>
        <v>84</v>
      </c>
      <c r="M70">
        <f t="shared" si="13"/>
        <v>88</v>
      </c>
      <c r="N70">
        <f t="shared" si="14"/>
        <v>85</v>
      </c>
      <c r="O70">
        <f t="shared" si="15"/>
        <v>87</v>
      </c>
      <c r="P70">
        <f t="shared" si="16"/>
        <v>80</v>
      </c>
      <c r="Q70">
        <f t="shared" si="17"/>
        <v>87</v>
      </c>
      <c r="R70">
        <f t="shared" si="18"/>
        <v>87</v>
      </c>
    </row>
    <row r="71" spans="2:18">
      <c r="B71" s="1" t="s">
        <v>13251</v>
      </c>
      <c r="C71" s="92">
        <v>2</v>
      </c>
      <c r="D71" s="92">
        <v>0</v>
      </c>
      <c r="E71" s="92">
        <v>2</v>
      </c>
      <c r="F71" s="92">
        <v>2</v>
      </c>
      <c r="G71" s="92">
        <v>1</v>
      </c>
      <c r="H71" s="92">
        <v>2</v>
      </c>
      <c r="I71" s="92">
        <v>2</v>
      </c>
      <c r="J71" s="92">
        <v>2</v>
      </c>
      <c r="K71">
        <f t="shared" si="11"/>
        <v>86</v>
      </c>
      <c r="L71">
        <f t="shared" si="12"/>
        <v>84</v>
      </c>
      <c r="M71">
        <f t="shared" si="13"/>
        <v>90</v>
      </c>
      <c r="N71">
        <f t="shared" si="14"/>
        <v>87</v>
      </c>
      <c r="O71">
        <f t="shared" si="15"/>
        <v>88</v>
      </c>
      <c r="P71">
        <f t="shared" si="16"/>
        <v>82</v>
      </c>
      <c r="Q71">
        <f t="shared" si="17"/>
        <v>89</v>
      </c>
      <c r="R71">
        <f t="shared" si="18"/>
        <v>89</v>
      </c>
    </row>
    <row r="72" spans="2:18">
      <c r="B72" s="1" t="s">
        <v>13754</v>
      </c>
      <c r="C72" s="92">
        <v>1</v>
      </c>
      <c r="D72" s="92">
        <v>2</v>
      </c>
      <c r="E72" s="92">
        <v>2</v>
      </c>
      <c r="F72" s="92">
        <v>2</v>
      </c>
      <c r="G72" s="92">
        <v>2</v>
      </c>
      <c r="H72" s="92">
        <v>1</v>
      </c>
      <c r="I72" s="92">
        <v>1</v>
      </c>
      <c r="J72" s="92">
        <v>1</v>
      </c>
      <c r="K72">
        <f t="shared" si="11"/>
        <v>87</v>
      </c>
      <c r="L72">
        <f t="shared" si="12"/>
        <v>86</v>
      </c>
      <c r="M72">
        <f t="shared" si="13"/>
        <v>92</v>
      </c>
      <c r="N72">
        <f t="shared" si="14"/>
        <v>89</v>
      </c>
      <c r="O72">
        <f t="shared" si="15"/>
        <v>90</v>
      </c>
      <c r="P72">
        <f t="shared" si="16"/>
        <v>83</v>
      </c>
      <c r="Q72">
        <f t="shared" si="17"/>
        <v>90</v>
      </c>
      <c r="R72">
        <f t="shared" si="18"/>
        <v>90</v>
      </c>
    </row>
    <row r="73" spans="2:18">
      <c r="B73" s="1" t="s">
        <v>13755</v>
      </c>
      <c r="C73" s="92">
        <v>1</v>
      </c>
      <c r="D73" s="92">
        <v>3</v>
      </c>
      <c r="E73" s="92">
        <v>1</v>
      </c>
      <c r="F73" s="92">
        <v>2</v>
      </c>
      <c r="G73" s="92">
        <v>1</v>
      </c>
      <c r="H73" s="92">
        <v>1</v>
      </c>
      <c r="I73" s="92">
        <v>1</v>
      </c>
      <c r="J73" s="92">
        <v>1</v>
      </c>
      <c r="K73">
        <f t="shared" si="11"/>
        <v>88</v>
      </c>
      <c r="L73">
        <f t="shared" si="12"/>
        <v>89</v>
      </c>
      <c r="M73">
        <f t="shared" si="13"/>
        <v>93</v>
      </c>
      <c r="N73">
        <f t="shared" si="14"/>
        <v>91</v>
      </c>
      <c r="O73">
        <f t="shared" si="15"/>
        <v>91</v>
      </c>
      <c r="P73">
        <f t="shared" si="16"/>
        <v>84</v>
      </c>
      <c r="Q73">
        <f t="shared" si="17"/>
        <v>91</v>
      </c>
      <c r="R73">
        <f t="shared" si="18"/>
        <v>91</v>
      </c>
    </row>
    <row r="74" spans="2:18">
      <c r="B74" s="1" t="s">
        <v>13756</v>
      </c>
      <c r="C74" s="92">
        <v>2</v>
      </c>
      <c r="D74" s="92">
        <v>0</v>
      </c>
      <c r="E74" s="92">
        <v>1</v>
      </c>
      <c r="F74" s="92">
        <v>1</v>
      </c>
      <c r="G74" s="92">
        <v>2</v>
      </c>
      <c r="H74" s="92">
        <v>3</v>
      </c>
      <c r="I74" s="92">
        <v>2</v>
      </c>
      <c r="J74" s="92">
        <v>2</v>
      </c>
      <c r="K74">
        <f t="shared" si="11"/>
        <v>90</v>
      </c>
      <c r="L74">
        <f t="shared" si="12"/>
        <v>89</v>
      </c>
      <c r="M74">
        <f t="shared" si="13"/>
        <v>94</v>
      </c>
      <c r="N74">
        <f t="shared" si="14"/>
        <v>92</v>
      </c>
      <c r="O74">
        <f t="shared" si="15"/>
        <v>93</v>
      </c>
      <c r="P74">
        <f t="shared" si="16"/>
        <v>87</v>
      </c>
      <c r="Q74">
        <f t="shared" si="17"/>
        <v>93</v>
      </c>
      <c r="R74">
        <f t="shared" si="18"/>
        <v>93</v>
      </c>
    </row>
    <row r="75" spans="2:18">
      <c r="B75" s="1" t="s">
        <v>13757</v>
      </c>
      <c r="C75" s="92">
        <v>2</v>
      </c>
      <c r="D75" s="92">
        <v>0</v>
      </c>
      <c r="E75" s="92">
        <v>0</v>
      </c>
      <c r="F75" s="92">
        <v>0</v>
      </c>
      <c r="G75" s="92">
        <v>2</v>
      </c>
      <c r="H75" s="92">
        <v>2</v>
      </c>
      <c r="I75" s="92">
        <v>2</v>
      </c>
      <c r="J75" s="92">
        <v>1</v>
      </c>
      <c r="K75">
        <f t="shared" si="11"/>
        <v>92</v>
      </c>
      <c r="L75">
        <f t="shared" si="12"/>
        <v>89</v>
      </c>
      <c r="M75">
        <f t="shared" si="13"/>
        <v>94</v>
      </c>
      <c r="N75">
        <f t="shared" si="14"/>
        <v>92</v>
      </c>
      <c r="O75">
        <f t="shared" si="15"/>
        <v>95</v>
      </c>
      <c r="P75">
        <f t="shared" si="16"/>
        <v>89</v>
      </c>
      <c r="Q75">
        <f t="shared" si="17"/>
        <v>95</v>
      </c>
      <c r="R75">
        <f t="shared" si="18"/>
        <v>94</v>
      </c>
    </row>
    <row r="76" spans="2:18">
      <c r="B76" s="1" t="s">
        <v>13758</v>
      </c>
      <c r="C76" s="92">
        <v>3</v>
      </c>
      <c r="D76" s="92">
        <v>2</v>
      </c>
      <c r="E76" s="92">
        <v>1</v>
      </c>
      <c r="F76" s="92">
        <v>2</v>
      </c>
      <c r="G76" s="92">
        <v>1</v>
      </c>
      <c r="H76" s="92">
        <v>4</v>
      </c>
      <c r="I76" s="92">
        <v>2</v>
      </c>
      <c r="J76" s="92">
        <v>1</v>
      </c>
      <c r="K76">
        <f t="shared" si="11"/>
        <v>95</v>
      </c>
      <c r="L76">
        <f t="shared" si="12"/>
        <v>91</v>
      </c>
      <c r="M76">
        <f t="shared" si="13"/>
        <v>95</v>
      </c>
      <c r="N76">
        <f t="shared" si="14"/>
        <v>94</v>
      </c>
      <c r="O76">
        <f t="shared" si="15"/>
        <v>96</v>
      </c>
      <c r="P76">
        <f t="shared" si="16"/>
        <v>93</v>
      </c>
      <c r="Q76">
        <f t="shared" si="17"/>
        <v>97</v>
      </c>
      <c r="R76">
        <f t="shared" si="18"/>
        <v>95</v>
      </c>
    </row>
    <row r="77" spans="2:18">
      <c r="B77" s="1" t="s">
        <v>13759</v>
      </c>
      <c r="C77" s="92">
        <v>0</v>
      </c>
      <c r="D77" s="92">
        <v>3</v>
      </c>
      <c r="E77" s="92">
        <v>0</v>
      </c>
      <c r="F77" s="92">
        <v>0</v>
      </c>
      <c r="G77" s="92">
        <v>0</v>
      </c>
      <c r="H77" s="92">
        <v>0</v>
      </c>
      <c r="I77" s="92">
        <v>0</v>
      </c>
      <c r="J77" s="92">
        <v>0</v>
      </c>
      <c r="K77">
        <f t="shared" si="11"/>
        <v>95</v>
      </c>
      <c r="L77">
        <f t="shared" si="12"/>
        <v>94</v>
      </c>
      <c r="M77">
        <f t="shared" si="13"/>
        <v>95</v>
      </c>
      <c r="N77">
        <f t="shared" si="14"/>
        <v>94</v>
      </c>
      <c r="O77">
        <f t="shared" si="15"/>
        <v>96</v>
      </c>
      <c r="P77">
        <f t="shared" si="16"/>
        <v>93</v>
      </c>
      <c r="Q77">
        <f t="shared" si="17"/>
        <v>97</v>
      </c>
      <c r="R77">
        <f t="shared" si="18"/>
        <v>95</v>
      </c>
    </row>
    <row r="78" spans="2:18">
      <c r="B78" s="1" t="s">
        <v>13252</v>
      </c>
      <c r="C78" s="92">
        <v>1</v>
      </c>
      <c r="D78" s="92">
        <v>2</v>
      </c>
      <c r="E78" s="92">
        <v>1</v>
      </c>
      <c r="F78" s="92">
        <v>1</v>
      </c>
      <c r="G78" s="92">
        <v>1</v>
      </c>
      <c r="H78" s="92">
        <v>2</v>
      </c>
      <c r="I78" s="92">
        <v>1</v>
      </c>
      <c r="J78" s="92">
        <v>1</v>
      </c>
      <c r="K78">
        <f t="shared" si="11"/>
        <v>96</v>
      </c>
      <c r="L78">
        <f t="shared" si="12"/>
        <v>96</v>
      </c>
      <c r="M78">
        <f t="shared" si="13"/>
        <v>96</v>
      </c>
      <c r="N78">
        <f t="shared" si="14"/>
        <v>95</v>
      </c>
      <c r="O78">
        <f t="shared" si="15"/>
        <v>97</v>
      </c>
      <c r="P78">
        <f t="shared" si="16"/>
        <v>95</v>
      </c>
      <c r="Q78">
        <f t="shared" si="17"/>
        <v>98</v>
      </c>
      <c r="R78">
        <f t="shared" si="18"/>
        <v>96</v>
      </c>
    </row>
    <row r="79" spans="2:18">
      <c r="B79" s="1" t="s">
        <v>13760</v>
      </c>
      <c r="C79" s="92">
        <v>2</v>
      </c>
      <c r="D79" s="92">
        <v>2</v>
      </c>
      <c r="E79" s="92">
        <v>2</v>
      </c>
      <c r="F79" s="92">
        <v>3</v>
      </c>
      <c r="G79" s="92">
        <v>2</v>
      </c>
      <c r="H79" s="92">
        <v>2</v>
      </c>
      <c r="I79" s="92">
        <v>1</v>
      </c>
      <c r="J79" s="92">
        <v>2</v>
      </c>
      <c r="K79">
        <f t="shared" si="11"/>
        <v>98</v>
      </c>
      <c r="L79">
        <f t="shared" si="12"/>
        <v>98</v>
      </c>
      <c r="M79">
        <f t="shared" si="13"/>
        <v>98</v>
      </c>
      <c r="N79">
        <f t="shared" si="14"/>
        <v>98</v>
      </c>
      <c r="O79">
        <f t="shared" si="15"/>
        <v>99</v>
      </c>
      <c r="P79">
        <f t="shared" si="16"/>
        <v>97</v>
      </c>
      <c r="Q79">
        <f t="shared" si="17"/>
        <v>99</v>
      </c>
      <c r="R79">
        <f t="shared" si="18"/>
        <v>98</v>
      </c>
    </row>
    <row r="80" spans="2:18">
      <c r="B80" s="1" t="s">
        <v>13761</v>
      </c>
      <c r="C80" s="92">
        <v>2</v>
      </c>
      <c r="D80" s="92">
        <v>2</v>
      </c>
      <c r="E80" s="92">
        <v>1</v>
      </c>
      <c r="F80" s="92">
        <v>2</v>
      </c>
      <c r="G80" s="92">
        <v>1</v>
      </c>
      <c r="H80" s="92">
        <v>2</v>
      </c>
      <c r="I80" s="92">
        <v>1</v>
      </c>
      <c r="J80" s="92">
        <v>2</v>
      </c>
      <c r="K80">
        <f t="shared" si="11"/>
        <v>100</v>
      </c>
      <c r="L80">
        <f t="shared" si="12"/>
        <v>100</v>
      </c>
      <c r="M80">
        <f t="shared" si="13"/>
        <v>99</v>
      </c>
      <c r="N80">
        <f t="shared" si="14"/>
        <v>100</v>
      </c>
      <c r="O80">
        <f t="shared" si="15"/>
        <v>100</v>
      </c>
      <c r="P80">
        <f t="shared" si="16"/>
        <v>99</v>
      </c>
      <c r="Q80">
        <f t="shared" si="17"/>
        <v>100</v>
      </c>
      <c r="R80">
        <f t="shared" si="18"/>
        <v>100</v>
      </c>
    </row>
    <row r="81" spans="3:10">
      <c r="C81">
        <f>SUM(C6:C80)</f>
        <v>100</v>
      </c>
      <c r="D81">
        <f t="shared" ref="D81:J81" si="19">SUM(D6:D80)</f>
        <v>100</v>
      </c>
      <c r="E81">
        <f t="shared" si="19"/>
        <v>99</v>
      </c>
      <c r="F81">
        <f t="shared" si="19"/>
        <v>100</v>
      </c>
      <c r="G81">
        <f t="shared" si="19"/>
        <v>100</v>
      </c>
      <c r="H81">
        <f t="shared" si="19"/>
        <v>99</v>
      </c>
      <c r="I81">
        <f t="shared" si="19"/>
        <v>100</v>
      </c>
      <c r="J81">
        <f t="shared" si="19"/>
        <v>100</v>
      </c>
    </row>
  </sheetData>
  <mergeCells count="10">
    <mergeCell ref="T5:V6"/>
    <mergeCell ref="T7:V7"/>
    <mergeCell ref="T8:V8"/>
    <mergeCell ref="T14:V14"/>
    <mergeCell ref="T15:V15"/>
    <mergeCell ref="T9:V9"/>
    <mergeCell ref="T10:V10"/>
    <mergeCell ref="T11:V11"/>
    <mergeCell ref="T12:V12"/>
    <mergeCell ref="T13:V13"/>
  </mergeCells>
  <hyperlinks>
    <hyperlink ref="A1" location="'0000'!A1" display="|🔝| To main page" xr:uid="{00000000-0004-0000-1C00-000000000000}"/>
    <hyperlink ref="E1:H1" r:id="rId1" display="DONATE" xr:uid="{00000000-0004-0000-1C00-000001000000}"/>
  </hyperlinks>
  <pageMargins left="0.7" right="0.7" top="0.75" bottom="0.75" header="0.3" footer="0.3"/>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Лист20"/>
  <dimension ref="A1:K14"/>
  <sheetViews>
    <sheetView zoomScale="115" zoomScaleNormal="115" workbookViewId="0">
      <selection activeCell="M1" sqref="M1:P1048576"/>
    </sheetView>
  </sheetViews>
  <sheetFormatPr defaultRowHeight="15"/>
  <cols>
    <col min="3" max="3" width="10" customWidth="1"/>
    <col min="4" max="4" width="18.42578125" customWidth="1"/>
    <col min="5" max="5" width="10.7109375" customWidth="1"/>
  </cols>
  <sheetData>
    <row r="1" spans="1:11" ht="23.25">
      <c r="A1" s="850" t="s">
        <v>14028</v>
      </c>
      <c r="B1" s="850"/>
      <c r="C1" s="850"/>
      <c r="D1" s="850"/>
      <c r="E1" s="797" t="s">
        <v>14040</v>
      </c>
      <c r="F1" s="798"/>
      <c r="G1" s="798"/>
      <c r="H1" s="798"/>
    </row>
    <row r="4" spans="1:11">
      <c r="I4" s="851" t="s">
        <v>15402</v>
      </c>
      <c r="J4" s="851"/>
      <c r="K4" s="851"/>
    </row>
    <row r="5" spans="1:11">
      <c r="I5" s="851"/>
      <c r="J5" s="851"/>
      <c r="K5" s="851"/>
    </row>
    <row r="6" spans="1:11" ht="18.75">
      <c r="I6" s="852" t="s">
        <v>15375</v>
      </c>
      <c r="J6" s="852"/>
      <c r="K6" s="852"/>
    </row>
    <row r="7" spans="1:11" ht="18.75">
      <c r="I7" s="852"/>
      <c r="J7" s="852"/>
      <c r="K7" s="852" t="s">
        <v>13823</v>
      </c>
    </row>
    <row r="8" spans="1:11" ht="18.75">
      <c r="I8" s="852" t="s">
        <v>15376</v>
      </c>
      <c r="J8" s="852"/>
      <c r="K8" s="852"/>
    </row>
    <row r="9" spans="1:11" ht="18.75">
      <c r="I9" s="852" t="s">
        <v>14504</v>
      </c>
      <c r="J9" s="852"/>
      <c r="K9" s="852"/>
    </row>
    <row r="10" spans="1:11" ht="18.75">
      <c r="I10" s="852" t="s">
        <v>14507</v>
      </c>
      <c r="J10" s="852"/>
      <c r="K10" s="852"/>
    </row>
    <row r="11" spans="1:11" ht="18.75">
      <c r="I11" s="852" t="s">
        <v>14508</v>
      </c>
      <c r="J11" s="852"/>
      <c r="K11" s="852"/>
    </row>
    <row r="12" spans="1:11" ht="18.75">
      <c r="I12" s="852" t="s">
        <v>15377</v>
      </c>
      <c r="J12" s="852"/>
      <c r="K12" s="852"/>
    </row>
    <row r="13" spans="1:11" ht="18.75">
      <c r="I13" s="852" t="s">
        <v>15378</v>
      </c>
      <c r="J13" s="852"/>
      <c r="K13" s="852"/>
    </row>
    <row r="14" spans="1:11" ht="18.75">
      <c r="I14" s="852" t="s">
        <v>15379</v>
      </c>
      <c r="J14" s="852"/>
      <c r="K14" s="852"/>
    </row>
  </sheetData>
  <mergeCells count="12">
    <mergeCell ref="I13:K13"/>
    <mergeCell ref="I14:K14"/>
    <mergeCell ref="I8:K8"/>
    <mergeCell ref="I9:K9"/>
    <mergeCell ref="I10:K10"/>
    <mergeCell ref="I11:K11"/>
    <mergeCell ref="I12:K12"/>
    <mergeCell ref="A1:D1"/>
    <mergeCell ref="E1:H1"/>
    <mergeCell ref="I4:K5"/>
    <mergeCell ref="I6:K6"/>
    <mergeCell ref="I7:K7"/>
  </mergeCells>
  <hyperlinks>
    <hyperlink ref="A1" location="'0000'!A1" display="|🔝| To main page" xr:uid="{00000000-0004-0000-1D00-000000000000}"/>
    <hyperlink ref="E1:H1" r:id="rId1" display="DONATE" xr:uid="{00000000-0004-0000-1D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Аркуш14"/>
  <dimension ref="A1:AR1695"/>
  <sheetViews>
    <sheetView showWhiteSpace="0" topLeftCell="A145" zoomScale="130" zoomScaleNormal="130" workbookViewId="0">
      <selection activeCell="I6" sqref="I6"/>
    </sheetView>
  </sheetViews>
  <sheetFormatPr defaultColWidth="9.140625" defaultRowHeight="15"/>
  <cols>
    <col min="1" max="1" width="11.85546875" style="59" customWidth="1"/>
    <col min="2" max="4" width="11.85546875" style="59" hidden="1" customWidth="1"/>
    <col min="5" max="5" width="27.42578125" style="59" hidden="1" customWidth="1"/>
    <col min="6" max="8" width="27.42578125" style="59" customWidth="1"/>
    <col min="9" max="10" width="17.28515625" style="59" customWidth="1"/>
    <col min="11" max="11" width="13.28515625" style="59" customWidth="1"/>
    <col min="12" max="14" width="18.5703125" style="59" customWidth="1"/>
    <col min="15" max="15" width="20.85546875" style="59" customWidth="1"/>
    <col min="16" max="16" width="9.140625" style="59"/>
    <col min="17" max="17" width="11.28515625" style="59" customWidth="1"/>
    <col min="18" max="18" width="9" style="59" customWidth="1"/>
    <col min="19" max="19" width="10.7109375" style="59" customWidth="1"/>
    <col min="20" max="39" width="9.140625" style="59"/>
    <col min="40" max="40" width="15.28515625" style="59" customWidth="1"/>
    <col min="41" max="16384" width="9.140625" style="59"/>
  </cols>
  <sheetData>
    <row r="1" spans="1:44" ht="23.25">
      <c r="A1" s="850" t="s">
        <v>14028</v>
      </c>
      <c r="B1" s="850"/>
      <c r="C1" s="850"/>
      <c r="D1" s="850"/>
      <c r="E1" s="850"/>
      <c r="F1" s="850"/>
      <c r="G1" s="850"/>
      <c r="H1" s="850"/>
      <c r="I1" s="850"/>
      <c r="J1" s="850"/>
      <c r="K1" s="850"/>
      <c r="L1" s="797" t="s">
        <v>14040</v>
      </c>
      <c r="M1" s="797"/>
      <c r="N1" s="797"/>
      <c r="O1" s="798"/>
      <c r="P1" s="798"/>
      <c r="Q1" s="798"/>
    </row>
    <row r="2" spans="1:44" ht="29.25" customHeight="1">
      <c r="A2" s="1001" t="s">
        <v>12040</v>
      </c>
      <c r="B2" s="1002"/>
      <c r="C2" s="1002"/>
      <c r="D2" s="1002"/>
      <c r="E2" s="1002"/>
      <c r="F2" s="1002"/>
      <c r="G2" s="1002"/>
      <c r="H2" s="1002"/>
      <c r="I2" s="1002"/>
      <c r="J2" s="1002"/>
      <c r="K2" s="1002"/>
      <c r="L2" s="1002"/>
      <c r="M2" s="1002"/>
      <c r="N2" s="1002"/>
      <c r="O2" s="1002"/>
    </row>
    <row r="3" spans="1:44">
      <c r="A3" s="293" t="s">
        <v>12065</v>
      </c>
      <c r="B3" s="293" t="s">
        <v>2821</v>
      </c>
      <c r="C3" s="293" t="s">
        <v>14286</v>
      </c>
      <c r="D3" s="293" t="s">
        <v>14441</v>
      </c>
      <c r="E3" s="294" t="s">
        <v>12064</v>
      </c>
      <c r="F3" s="294" t="s">
        <v>21661</v>
      </c>
      <c r="G3" s="294" t="s">
        <v>18461</v>
      </c>
      <c r="H3" s="294" t="s">
        <v>18462</v>
      </c>
      <c r="I3" s="294" t="s">
        <v>12063</v>
      </c>
      <c r="J3" s="294" t="s">
        <v>21663</v>
      </c>
      <c r="K3" s="294" t="s">
        <v>18463</v>
      </c>
      <c r="L3" s="294" t="s">
        <v>2823</v>
      </c>
      <c r="M3" s="294" t="s">
        <v>18464</v>
      </c>
      <c r="N3" s="295" t="s">
        <v>18465</v>
      </c>
      <c r="O3" s="295" t="s">
        <v>14285</v>
      </c>
      <c r="P3" s="295" t="s">
        <v>18466</v>
      </c>
      <c r="S3" s="141" t="s">
        <v>12040</v>
      </c>
      <c r="Z3" s="59" t="s">
        <v>12069</v>
      </c>
    </row>
    <row r="4" spans="1:44" ht="16.5">
      <c r="A4" s="296" t="s">
        <v>9415</v>
      </c>
      <c r="B4" s="296"/>
      <c r="C4" s="296"/>
      <c r="D4" s="296"/>
      <c r="E4" s="297"/>
      <c r="F4" s="297"/>
      <c r="G4" s="297"/>
      <c r="H4" s="297"/>
      <c r="I4" s="297"/>
      <c r="J4" s="297" t="s">
        <v>21665</v>
      </c>
      <c r="K4" s="297"/>
      <c r="L4" s="297"/>
      <c r="M4" s="297" t="s">
        <v>12039</v>
      </c>
      <c r="N4" s="298" t="s">
        <v>14265</v>
      </c>
      <c r="O4" s="298"/>
      <c r="P4" s="298" t="s">
        <v>12046</v>
      </c>
      <c r="Z4" s="59" t="s">
        <v>12001</v>
      </c>
      <c r="AP4" s="59" t="e">
        <f>LEFT(AO4,FIND(":",AO4)-1)</f>
        <v>#VALUE!</v>
      </c>
      <c r="AQ4" s="59" t="e">
        <f>LEFT(RIGHT(AO4,LEN(AO4)-FIND(":",AO4)-1),FIND(".",RIGHT(AO4,LEN(AO4)-FIND(":",AO4)-1))-1)</f>
        <v>#VALUE!</v>
      </c>
      <c r="AR4" s="59" t="e">
        <f>RIGHT(RIGHT(AO4,LEN(AO4)-FIND(":",AO4)-1),LEN(RIGHT(AO4,LEN(AO4)-FIND(":",AO4)-1))-FIND(".",RIGHT(AO4,LEN(AO4)-FIND(":",AO4)-1),1))</f>
        <v>#VALUE!</v>
      </c>
    </row>
    <row r="5" spans="1:44" ht="16.5">
      <c r="A5" s="296" t="s">
        <v>9401</v>
      </c>
      <c r="B5" s="299"/>
      <c r="C5" s="296"/>
      <c r="D5" s="296"/>
      <c r="E5" s="300" t="s">
        <v>9402</v>
      </c>
      <c r="F5" s="300"/>
      <c r="G5" s="300"/>
      <c r="H5" s="300"/>
      <c r="I5" s="300" t="s">
        <v>9371</v>
      </c>
      <c r="J5" s="300"/>
      <c r="K5" s="300"/>
      <c r="L5" s="300" t="s">
        <v>12087</v>
      </c>
      <c r="M5" s="297" t="s">
        <v>12038</v>
      </c>
      <c r="N5" s="298" t="s">
        <v>14265</v>
      </c>
      <c r="O5" s="301" t="s">
        <v>14376</v>
      </c>
      <c r="P5" s="298" t="s">
        <v>14502</v>
      </c>
      <c r="S5" s="59" t="s">
        <v>18469</v>
      </c>
      <c r="AP5" s="59" t="e">
        <f t="shared" ref="AP5:AP11" si="0">LEFT(AO5,FIND(":",AO5)-1)</f>
        <v>#VALUE!</v>
      </c>
      <c r="AQ5" s="59" t="e">
        <f t="shared" ref="AQ5:AQ11" si="1">LEFT(RIGHT(AO5,LEN(AO5)-FIND(":",AO5)-1),FIND(".",RIGHT(AO5,LEN(AO5)-FIND(":",AO5)-1))-1)</f>
        <v>#VALUE!</v>
      </c>
      <c r="AR5" s="59" t="e">
        <f t="shared" ref="AR5:AR11" si="2">RIGHT(RIGHT(AO5,LEN(AO5)-FIND(":",AO5)-1),LEN(RIGHT(AO5,LEN(AO5)-FIND(":",AO5)-1))-FIND(".",RIGHT(AO5,LEN(AO5)-FIND(":",AO5)-1),1))</f>
        <v>#VALUE!</v>
      </c>
    </row>
    <row r="6" spans="1:44" ht="16.5">
      <c r="A6" s="302" t="s">
        <v>14401</v>
      </c>
      <c r="B6" s="302"/>
      <c r="C6" s="302"/>
      <c r="D6" s="302"/>
      <c r="E6" s="297"/>
      <c r="F6" s="297"/>
      <c r="G6" s="297"/>
      <c r="H6" s="297"/>
      <c r="I6" s="297"/>
      <c r="J6" s="297" t="s">
        <v>374</v>
      </c>
      <c r="K6" s="297" t="s">
        <v>374</v>
      </c>
      <c r="L6" s="297"/>
      <c r="M6" s="297" t="s">
        <v>12062</v>
      </c>
      <c r="N6" s="298" t="s">
        <v>14267</v>
      </c>
      <c r="O6" s="298" t="s">
        <v>14402</v>
      </c>
      <c r="P6" s="298"/>
      <c r="S6" s="59" t="s">
        <v>18468</v>
      </c>
      <c r="AP6" s="59" t="e">
        <f t="shared" si="0"/>
        <v>#VALUE!</v>
      </c>
      <c r="AQ6" s="59" t="e">
        <f t="shared" si="1"/>
        <v>#VALUE!</v>
      </c>
      <c r="AR6" s="59" t="e">
        <f t="shared" si="2"/>
        <v>#VALUE!</v>
      </c>
    </row>
    <row r="7" spans="1:44" ht="16.5">
      <c r="A7" s="302" t="s">
        <v>9339</v>
      </c>
      <c r="B7" s="302"/>
      <c r="C7" s="302"/>
      <c r="D7" s="302"/>
      <c r="E7" s="297" t="s">
        <v>9340</v>
      </c>
      <c r="F7" s="297"/>
      <c r="G7" s="297"/>
      <c r="H7" s="297"/>
      <c r="I7" s="297" t="s">
        <v>9341</v>
      </c>
      <c r="J7" s="297"/>
      <c r="K7" s="297" t="s">
        <v>17267</v>
      </c>
      <c r="L7" s="297"/>
      <c r="M7" s="297" t="s">
        <v>12090</v>
      </c>
      <c r="N7" s="298" t="s">
        <v>14264</v>
      </c>
      <c r="O7" s="301" t="s">
        <v>14329</v>
      </c>
      <c r="P7" s="298"/>
      <c r="S7" s="59" t="s">
        <v>18467</v>
      </c>
      <c r="AP7" s="59" t="e">
        <f t="shared" si="0"/>
        <v>#VALUE!</v>
      </c>
      <c r="AQ7" s="59" t="e">
        <f t="shared" si="1"/>
        <v>#VALUE!</v>
      </c>
      <c r="AR7" s="59" t="e">
        <f t="shared" si="2"/>
        <v>#VALUE!</v>
      </c>
    </row>
    <row r="8" spans="1:44" ht="16.5">
      <c r="A8" s="302" t="s">
        <v>14353</v>
      </c>
      <c r="B8" s="302"/>
      <c r="C8" s="302"/>
      <c r="D8" s="302"/>
      <c r="E8" s="297"/>
      <c r="F8" s="297"/>
      <c r="G8" s="297"/>
      <c r="H8" s="297"/>
      <c r="I8" s="297"/>
      <c r="J8" s="297"/>
      <c r="K8" s="297"/>
      <c r="L8" s="297"/>
      <c r="M8" s="297"/>
      <c r="N8" s="298"/>
      <c r="O8" s="298" t="s">
        <v>14352</v>
      </c>
      <c r="P8" s="298"/>
      <c r="AP8" s="59" t="e">
        <f t="shared" si="0"/>
        <v>#VALUE!</v>
      </c>
      <c r="AQ8" s="59" t="e">
        <f t="shared" si="1"/>
        <v>#VALUE!</v>
      </c>
      <c r="AR8" s="59" t="e">
        <f t="shared" si="2"/>
        <v>#VALUE!</v>
      </c>
    </row>
    <row r="9" spans="1:44" ht="16.5">
      <c r="A9" s="302" t="s">
        <v>17268</v>
      </c>
      <c r="B9" s="302"/>
      <c r="C9" s="302"/>
      <c r="D9" s="302"/>
      <c r="E9" s="297"/>
      <c r="F9" s="297"/>
      <c r="G9" s="297"/>
      <c r="H9" s="297"/>
      <c r="I9" s="297"/>
      <c r="J9" s="297"/>
      <c r="K9" s="297" t="s">
        <v>17269</v>
      </c>
      <c r="L9" s="297"/>
      <c r="M9" s="297"/>
      <c r="N9" s="298"/>
      <c r="O9" s="308"/>
      <c r="P9" s="298"/>
    </row>
    <row r="10" spans="1:44" ht="16.5">
      <c r="A10" s="302" t="s">
        <v>14333</v>
      </c>
      <c r="B10" s="302"/>
      <c r="C10" s="302"/>
      <c r="D10" s="302"/>
      <c r="E10" s="297"/>
      <c r="F10" s="297"/>
      <c r="G10" s="297"/>
      <c r="H10" s="297"/>
      <c r="I10" s="297"/>
      <c r="J10" s="297"/>
      <c r="K10" s="297"/>
      <c r="L10" s="297"/>
      <c r="M10" s="297"/>
      <c r="N10" s="298"/>
      <c r="O10" s="303" t="s">
        <v>14334</v>
      </c>
      <c r="P10" s="298"/>
      <c r="AP10" s="59" t="e">
        <f t="shared" si="0"/>
        <v>#VALUE!</v>
      </c>
      <c r="AQ10" s="59" t="e">
        <f t="shared" si="1"/>
        <v>#VALUE!</v>
      </c>
      <c r="AR10" s="59" t="e">
        <f t="shared" si="2"/>
        <v>#VALUE!</v>
      </c>
    </row>
    <row r="11" spans="1:44" ht="16.5">
      <c r="A11" s="302" t="s">
        <v>14337</v>
      </c>
      <c r="B11" s="302"/>
      <c r="C11" s="302"/>
      <c r="D11" s="302"/>
      <c r="E11" s="297"/>
      <c r="F11" s="297"/>
      <c r="G11" s="297"/>
      <c r="H11" s="297"/>
      <c r="I11" s="297"/>
      <c r="J11" s="297"/>
      <c r="K11" s="297"/>
      <c r="L11" s="297"/>
      <c r="M11" s="297"/>
      <c r="N11" s="298"/>
      <c r="O11" s="298" t="s">
        <v>14338</v>
      </c>
      <c r="P11" s="298"/>
      <c r="AP11" s="59" t="e">
        <f t="shared" si="0"/>
        <v>#VALUE!</v>
      </c>
      <c r="AQ11" s="59" t="e">
        <f t="shared" si="1"/>
        <v>#VALUE!</v>
      </c>
      <c r="AR11" s="59" t="e">
        <f t="shared" si="2"/>
        <v>#VALUE!</v>
      </c>
    </row>
    <row r="12" spans="1:44" ht="15" customHeight="1">
      <c r="A12" s="302" t="s">
        <v>9342</v>
      </c>
      <c r="B12" s="304"/>
      <c r="C12" s="302" t="s">
        <v>9390</v>
      </c>
      <c r="D12" s="302" t="s">
        <v>14448</v>
      </c>
      <c r="E12" s="297" t="s">
        <v>9343</v>
      </c>
      <c r="F12" s="297"/>
      <c r="G12" s="297"/>
      <c r="H12" s="297"/>
      <c r="I12" s="297" t="s">
        <v>9344</v>
      </c>
      <c r="J12" s="297"/>
      <c r="K12" s="297" t="s">
        <v>9343</v>
      </c>
      <c r="L12" s="297"/>
      <c r="M12" s="297" t="s">
        <v>12626</v>
      </c>
      <c r="N12" s="298" t="s">
        <v>14264</v>
      </c>
      <c r="O12" s="298" t="s">
        <v>14451</v>
      </c>
      <c r="P12" s="298"/>
      <c r="AH12" s="851" t="s">
        <v>15402</v>
      </c>
      <c r="AI12" s="851"/>
      <c r="AJ12" s="851"/>
    </row>
    <row r="13" spans="1:44" ht="15" customHeight="1">
      <c r="A13" s="302" t="s">
        <v>14449</v>
      </c>
      <c r="B13" s="302"/>
      <c r="C13" s="302" t="s">
        <v>9390</v>
      </c>
      <c r="D13" s="302" t="s">
        <v>14448</v>
      </c>
      <c r="E13" s="297"/>
      <c r="F13" s="297"/>
      <c r="G13" s="297"/>
      <c r="H13" s="297"/>
      <c r="I13" s="297"/>
      <c r="J13" s="297"/>
      <c r="K13" s="297"/>
      <c r="L13" s="297"/>
      <c r="M13" s="297"/>
      <c r="N13" s="298"/>
      <c r="O13" s="298" t="s">
        <v>14450</v>
      </c>
      <c r="P13" s="298"/>
      <c r="AH13" s="851"/>
      <c r="AI13" s="851"/>
      <c r="AJ13" s="851"/>
    </row>
    <row r="14" spans="1:44" ht="15" customHeight="1">
      <c r="A14" s="302" t="s">
        <v>14422</v>
      </c>
      <c r="B14" s="302"/>
      <c r="C14" s="302"/>
      <c r="D14" s="302"/>
      <c r="E14" s="297" t="s">
        <v>14273</v>
      </c>
      <c r="F14" s="297"/>
      <c r="G14" s="297"/>
      <c r="H14" s="297"/>
      <c r="I14" s="297"/>
      <c r="J14" s="297"/>
      <c r="K14" s="297"/>
      <c r="L14" s="297" t="s">
        <v>14273</v>
      </c>
      <c r="M14" s="297"/>
      <c r="N14" s="298"/>
      <c r="O14" s="301" t="s">
        <v>14423</v>
      </c>
      <c r="P14" s="298"/>
      <c r="AH14" s="852" t="s">
        <v>15375</v>
      </c>
      <c r="AI14" s="852"/>
      <c r="AJ14" s="852"/>
      <c r="AP14" s="59" t="e">
        <f>LEFT(AO14,FIND(":",AO14)-1)</f>
        <v>#VALUE!</v>
      </c>
      <c r="AQ14" s="59" t="e">
        <f>LEFT(RIGHT(AO14,LEN(AO14)-FIND(":",AO14)-1),FIND(".",RIGHT(AO14,LEN(AO14)-FIND(":",AO14)-1))-1)</f>
        <v>#VALUE!</v>
      </c>
      <c r="AR14" s="59" t="e">
        <f>RIGHT(RIGHT(AO14,LEN(AO14)-FIND(":",AO14)-1),LEN(RIGHT(AO14,LEN(AO14)-FIND(":",AO14)-1))-FIND(".",RIGHT(AO14,LEN(AO14)-FIND(":",AO14)-1),1))</f>
        <v>#VALUE!</v>
      </c>
    </row>
    <row r="15" spans="1:44" ht="15" customHeight="1">
      <c r="A15" s="302" t="s">
        <v>12010</v>
      </c>
      <c r="B15" s="302"/>
      <c r="C15" s="302" t="s">
        <v>12067</v>
      </c>
      <c r="D15" s="302" t="s">
        <v>14456</v>
      </c>
      <c r="E15" s="297"/>
      <c r="F15" s="297"/>
      <c r="G15" s="297"/>
      <c r="H15" s="297"/>
      <c r="I15" s="300" t="s">
        <v>14393</v>
      </c>
      <c r="J15" s="297" t="s">
        <v>374</v>
      </c>
      <c r="K15" s="297" t="s">
        <v>374</v>
      </c>
      <c r="L15" s="297"/>
      <c r="M15" s="297" t="s">
        <v>12062</v>
      </c>
      <c r="N15" s="298" t="s">
        <v>14263</v>
      </c>
      <c r="O15" s="301" t="s">
        <v>14472</v>
      </c>
      <c r="P15" s="298" t="s">
        <v>12046</v>
      </c>
      <c r="AH15" s="852"/>
      <c r="AI15" s="852"/>
      <c r="AJ15" s="852" t="s">
        <v>13823</v>
      </c>
      <c r="AP15" s="59" t="e">
        <f t="shared" ref="AP15:AP80" si="3">LEFT(AO15,FIND(":",AO15)-1)</f>
        <v>#VALUE!</v>
      </c>
      <c r="AQ15" s="59" t="e">
        <f t="shared" ref="AQ15:AQ80" si="4">LEFT(RIGHT(AO15,LEN(AO15)-FIND(":",AO15)-1),FIND(".",RIGHT(AO15,LEN(AO15)-FIND(":",AO15)-1))-1)</f>
        <v>#VALUE!</v>
      </c>
      <c r="AR15" s="59" t="e">
        <f t="shared" ref="AR15:AR80" si="5">RIGHT(RIGHT(AO15,LEN(AO15)-FIND(":",AO15)-1),LEN(RIGHT(AO15,LEN(AO15)-FIND(":",AO15)-1))-FIND(".",RIGHT(AO15,LEN(AO15)-FIND(":",AO15)-1),1))</f>
        <v>#VALUE!</v>
      </c>
    </row>
    <row r="16" spans="1:44" ht="15" customHeight="1">
      <c r="A16" s="302" t="s">
        <v>14302</v>
      </c>
      <c r="B16" s="302"/>
      <c r="C16" s="302"/>
      <c r="D16" s="302"/>
      <c r="E16" s="297"/>
      <c r="F16" s="297"/>
      <c r="G16" s="297"/>
      <c r="H16" s="297"/>
      <c r="I16" s="297"/>
      <c r="J16" s="297"/>
      <c r="K16" s="297"/>
      <c r="L16" s="297"/>
      <c r="M16" s="297"/>
      <c r="N16" s="298"/>
      <c r="O16" s="301" t="s">
        <v>14303</v>
      </c>
      <c r="P16" s="298"/>
      <c r="AH16" s="852" t="s">
        <v>15376</v>
      </c>
      <c r="AI16" s="852"/>
      <c r="AJ16" s="852"/>
      <c r="AP16" s="59" t="e">
        <f t="shared" si="3"/>
        <v>#VALUE!</v>
      </c>
      <c r="AQ16" s="59" t="e">
        <f t="shared" si="4"/>
        <v>#VALUE!</v>
      </c>
      <c r="AR16" s="59" t="e">
        <f t="shared" si="5"/>
        <v>#VALUE!</v>
      </c>
    </row>
    <row r="17" spans="1:44" ht="15" customHeight="1">
      <c r="A17" s="302" t="s">
        <v>12045</v>
      </c>
      <c r="B17" s="302"/>
      <c r="C17" s="305"/>
      <c r="D17" s="302" t="s">
        <v>9349</v>
      </c>
      <c r="E17" s="297"/>
      <c r="F17" s="297"/>
      <c r="G17" s="297"/>
      <c r="H17" s="297"/>
      <c r="I17" s="300" t="s">
        <v>14393</v>
      </c>
      <c r="J17" s="297" t="s">
        <v>374</v>
      </c>
      <c r="K17" s="297" t="s">
        <v>374</v>
      </c>
      <c r="L17" s="297" t="s">
        <v>14262</v>
      </c>
      <c r="M17" s="297" t="s">
        <v>12062</v>
      </c>
      <c r="N17" s="298" t="s">
        <v>14267</v>
      </c>
      <c r="O17" s="298" t="s">
        <v>14392</v>
      </c>
      <c r="P17" s="298"/>
      <c r="Z17" s="59" t="s">
        <v>9445</v>
      </c>
      <c r="AH17" s="852" t="s">
        <v>14504</v>
      </c>
      <c r="AI17" s="852"/>
      <c r="AJ17" s="852"/>
      <c r="AP17" s="59" t="e">
        <f>LEFT(Z17,FIND(":",Z17)-1)</f>
        <v>#VALUE!</v>
      </c>
      <c r="AQ17" s="59" t="e">
        <f>LEFT(RIGHT(Z17,LEN(Z17)-FIND(":",Z17)-1),FIND(".",RIGHT(Z17,LEN(Z17)-FIND(":",Z17)-1))-1)</f>
        <v>#VALUE!</v>
      </c>
      <c r="AR17" s="59" t="e">
        <f>RIGHT(RIGHT(Z17,LEN(Z17)-FIND(":",Z17)-1),LEN(RIGHT(Z17,LEN(Z17)-FIND(":",Z17)-1))-FIND(".",RIGHT(Z17,LEN(Z17)-FIND(":",Z17)-1),1))</f>
        <v>#VALUE!</v>
      </c>
    </row>
    <row r="18" spans="1:44" ht="15" customHeight="1">
      <c r="A18" s="302" t="s">
        <v>14359</v>
      </c>
      <c r="B18" s="302"/>
      <c r="C18" s="302"/>
      <c r="D18" s="302"/>
      <c r="E18" s="297"/>
      <c r="F18" s="297"/>
      <c r="G18" s="297"/>
      <c r="H18" s="297"/>
      <c r="I18" s="297"/>
      <c r="J18" s="297" t="s">
        <v>374</v>
      </c>
      <c r="K18" s="297" t="s">
        <v>374</v>
      </c>
      <c r="L18" s="297"/>
      <c r="M18" s="297" t="s">
        <v>12062</v>
      </c>
      <c r="N18" s="298"/>
      <c r="O18" s="301" t="s">
        <v>14347</v>
      </c>
      <c r="P18" s="298"/>
      <c r="Z18" s="59" t="s">
        <v>9446</v>
      </c>
      <c r="AH18" s="852" t="s">
        <v>14507</v>
      </c>
      <c r="AI18" s="852"/>
      <c r="AJ18" s="852"/>
      <c r="AP18" s="59" t="e">
        <f>LEFT(Z18,FIND(":",Z18)-1)</f>
        <v>#VALUE!</v>
      </c>
      <c r="AQ18" s="59" t="e">
        <f>LEFT(RIGHT(Z18,LEN(Z18)-FIND(":",Z18)-1),FIND(".",RIGHT(Z18,LEN(Z18)-FIND(":",Z18)-1))-1)</f>
        <v>#VALUE!</v>
      </c>
      <c r="AR18" s="59" t="e">
        <f>RIGHT(RIGHT(Z18,LEN(Z18)-FIND(":",Z18)-1),LEN(RIGHT(Z18,LEN(Z18)-FIND(":",Z18)-1))-FIND(".",RIGHT(Z18,LEN(Z18)-FIND(":",Z18)-1),1))</f>
        <v>#VALUE!</v>
      </c>
    </row>
    <row r="19" spans="1:44" ht="15" customHeight="1">
      <c r="A19" s="302" t="s">
        <v>14346</v>
      </c>
      <c r="B19" s="302" t="s">
        <v>14345</v>
      </c>
      <c r="C19" s="302"/>
      <c r="D19" s="302"/>
      <c r="E19" s="297"/>
      <c r="F19" s="297"/>
      <c r="G19" s="297"/>
      <c r="H19" s="297"/>
      <c r="I19" s="297"/>
      <c r="J19" s="297" t="s">
        <v>374</v>
      </c>
      <c r="K19" s="297" t="s">
        <v>374</v>
      </c>
      <c r="L19" s="297"/>
      <c r="M19" s="297" t="s">
        <v>12062</v>
      </c>
      <c r="N19" s="298"/>
      <c r="O19" s="301" t="s">
        <v>14344</v>
      </c>
      <c r="P19" s="298"/>
      <c r="Z19" s="59" t="s">
        <v>9447</v>
      </c>
      <c r="AH19" s="852" t="s">
        <v>14508</v>
      </c>
      <c r="AI19" s="852"/>
      <c r="AJ19" s="852"/>
      <c r="AP19" s="59" t="str">
        <f>LEFT(Z19,FIND(":",Z19)-1)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Q19" s="59" t="str">
        <f>LEFT(RIGHT(Z19,LEN(Z19)-FIND(":",Z19)-1),FIND(".",RIGHT(Z19,LEN(Z19)-FIND(":",Z19)-1))-1)</f>
        <v>Family (DC 20), Group (DC 15), Subgroup (DC 10)</v>
      </c>
      <c r="AR19" s="59" t="str">
        <f>RIGHT(RIGHT(Z19,LEN(Z19)-FIND(":",Z19)-1),LEN(RIGHT(Z19,LEN(Z19)-FIND(":",Z19)-1))-FIND(".",RIGHT(Z19,LEN(Z19)-FIND(":",Z19)-1),1))</f>
        <v/>
      </c>
    </row>
    <row r="20" spans="1:44" ht="15" customHeight="1">
      <c r="A20" s="302" t="s">
        <v>14324</v>
      </c>
      <c r="B20" s="302"/>
      <c r="C20" s="302"/>
      <c r="D20" s="302"/>
      <c r="E20" s="297"/>
      <c r="F20" s="297"/>
      <c r="G20" s="297"/>
      <c r="H20" s="297"/>
      <c r="I20" s="297"/>
      <c r="J20" s="297" t="s">
        <v>374</v>
      </c>
      <c r="K20" s="297" t="s">
        <v>374</v>
      </c>
      <c r="L20" s="297"/>
      <c r="M20" s="297" t="s">
        <v>12062</v>
      </c>
      <c r="N20" s="298"/>
      <c r="O20" s="298" t="s">
        <v>14325</v>
      </c>
      <c r="P20" s="298"/>
      <c r="AH20" s="852" t="s">
        <v>15377</v>
      </c>
      <c r="AI20" s="852"/>
      <c r="AJ20" s="852"/>
      <c r="AP20" s="59" t="e">
        <f t="shared" si="3"/>
        <v>#VALUE!</v>
      </c>
      <c r="AQ20" s="59" t="e">
        <f t="shared" si="4"/>
        <v>#VALUE!</v>
      </c>
      <c r="AR20" s="59" t="e">
        <f t="shared" si="5"/>
        <v>#VALUE!</v>
      </c>
    </row>
    <row r="21" spans="1:44" ht="15" customHeight="1">
      <c r="A21" s="302" t="s">
        <v>14386</v>
      </c>
      <c r="B21" s="302"/>
      <c r="C21" s="305"/>
      <c r="D21" s="302" t="s">
        <v>9394</v>
      </c>
      <c r="E21" s="297" t="s">
        <v>14388</v>
      </c>
      <c r="F21" s="297"/>
      <c r="G21" s="297"/>
      <c r="H21" s="297"/>
      <c r="I21" s="297" t="s">
        <v>9354</v>
      </c>
      <c r="J21" s="297"/>
      <c r="K21" s="297"/>
      <c r="L21" s="297"/>
      <c r="M21" s="297"/>
      <c r="N21" s="298"/>
      <c r="O21" s="298" t="s">
        <v>14377</v>
      </c>
      <c r="P21" s="298"/>
      <c r="AH21" s="852" t="s">
        <v>15378</v>
      </c>
      <c r="AI21" s="852"/>
      <c r="AJ21" s="852"/>
      <c r="AP21" s="59" t="e">
        <f t="shared" si="3"/>
        <v>#VALUE!</v>
      </c>
      <c r="AQ21" s="59" t="e">
        <f t="shared" si="4"/>
        <v>#VALUE!</v>
      </c>
      <c r="AR21" s="59" t="e">
        <f t="shared" si="5"/>
        <v>#VALUE!</v>
      </c>
    </row>
    <row r="22" spans="1:44" ht="15" customHeight="1">
      <c r="A22" s="302" t="s">
        <v>14368</v>
      </c>
      <c r="B22" s="302"/>
      <c r="C22" s="302"/>
      <c r="D22" s="302"/>
      <c r="E22" s="306" t="s">
        <v>14366</v>
      </c>
      <c r="F22" s="306"/>
      <c r="G22" s="306"/>
      <c r="H22" s="306"/>
      <c r="I22" s="297"/>
      <c r="J22" s="297"/>
      <c r="K22" s="297"/>
      <c r="L22" s="297"/>
      <c r="M22" s="297"/>
      <c r="N22" s="298"/>
      <c r="O22" s="298" t="s">
        <v>14363</v>
      </c>
      <c r="P22" s="298"/>
      <c r="AH22" s="852" t="s">
        <v>15379</v>
      </c>
      <c r="AI22" s="852"/>
      <c r="AJ22" s="852"/>
      <c r="AP22" s="59" t="e">
        <f t="shared" si="3"/>
        <v>#VALUE!</v>
      </c>
      <c r="AQ22" s="59" t="e">
        <f t="shared" si="4"/>
        <v>#VALUE!</v>
      </c>
      <c r="AR22" s="59" t="e">
        <f t="shared" si="5"/>
        <v>#VALUE!</v>
      </c>
    </row>
    <row r="23" spans="1:44" ht="15" customHeight="1">
      <c r="A23" s="302" t="s">
        <v>14496</v>
      </c>
      <c r="B23" s="302"/>
      <c r="C23" s="305"/>
      <c r="D23" s="302"/>
      <c r="E23" s="297"/>
      <c r="F23" s="297"/>
      <c r="G23" s="297"/>
      <c r="H23" s="297"/>
      <c r="I23" s="297"/>
      <c r="J23" s="297"/>
      <c r="K23" s="297"/>
      <c r="L23" s="297"/>
      <c r="M23" s="297" t="s">
        <v>14375</v>
      </c>
      <c r="N23" s="298"/>
      <c r="O23" s="298"/>
      <c r="P23" s="298"/>
      <c r="AP23" s="59" t="e">
        <f t="shared" si="3"/>
        <v>#VALUE!</v>
      </c>
      <c r="AQ23" s="59" t="e">
        <f t="shared" si="4"/>
        <v>#VALUE!</v>
      </c>
      <c r="AR23" s="59" t="e">
        <f t="shared" si="5"/>
        <v>#VALUE!</v>
      </c>
    </row>
    <row r="24" spans="1:44" ht="15" customHeight="1">
      <c r="A24" s="302" t="s">
        <v>14429</v>
      </c>
      <c r="B24" s="302"/>
      <c r="C24" s="305"/>
      <c r="D24" s="302" t="s">
        <v>14425</v>
      </c>
      <c r="E24" s="297"/>
      <c r="F24" s="297"/>
      <c r="G24" s="297"/>
      <c r="H24" s="297"/>
      <c r="I24" s="297"/>
      <c r="J24" s="297"/>
      <c r="K24" s="297"/>
      <c r="L24" s="297"/>
      <c r="M24" s="297"/>
      <c r="N24" s="298"/>
      <c r="O24" s="301" t="s">
        <v>14430</v>
      </c>
      <c r="P24" s="298"/>
      <c r="AP24" s="59" t="e">
        <f t="shared" si="3"/>
        <v>#VALUE!</v>
      </c>
      <c r="AQ24" s="59" t="e">
        <f t="shared" si="4"/>
        <v>#VALUE!</v>
      </c>
      <c r="AR24" s="59" t="e">
        <f t="shared" si="5"/>
        <v>#VALUE!</v>
      </c>
    </row>
    <row r="25" spans="1:44" ht="15" customHeight="1">
      <c r="A25" s="302" t="s">
        <v>14432</v>
      </c>
      <c r="B25" s="302"/>
      <c r="C25" s="302"/>
      <c r="D25" s="302" t="s">
        <v>14425</v>
      </c>
      <c r="E25" s="297"/>
      <c r="F25" s="297"/>
      <c r="G25" s="297"/>
      <c r="H25" s="297"/>
      <c r="I25" s="297"/>
      <c r="J25" s="297"/>
      <c r="K25" s="297"/>
      <c r="L25" s="297"/>
      <c r="M25" s="297"/>
      <c r="N25" s="298"/>
      <c r="O25" s="298" t="s">
        <v>14431</v>
      </c>
      <c r="P25" s="298"/>
      <c r="AP25" s="59" t="e">
        <f t="shared" si="3"/>
        <v>#VALUE!</v>
      </c>
      <c r="AQ25" s="59" t="e">
        <f t="shared" si="4"/>
        <v>#VALUE!</v>
      </c>
      <c r="AR25" s="59" t="e">
        <f t="shared" si="5"/>
        <v>#VALUE!</v>
      </c>
    </row>
    <row r="26" spans="1:44" ht="15" customHeight="1">
      <c r="A26" s="302" t="s">
        <v>14459</v>
      </c>
      <c r="B26" s="302"/>
      <c r="C26" s="302" t="s">
        <v>12066</v>
      </c>
      <c r="D26" s="302" t="s">
        <v>14456</v>
      </c>
      <c r="E26" s="297" t="s">
        <v>14460</v>
      </c>
      <c r="F26" s="297"/>
      <c r="G26" s="297"/>
      <c r="H26" s="297"/>
      <c r="I26" s="297" t="s">
        <v>9344</v>
      </c>
      <c r="J26" s="297" t="s">
        <v>21664</v>
      </c>
      <c r="K26" s="297" t="s">
        <v>17270</v>
      </c>
      <c r="L26" s="297" t="s">
        <v>14462</v>
      </c>
      <c r="M26" s="297"/>
      <c r="N26" s="298"/>
      <c r="O26" s="298" t="s">
        <v>14461</v>
      </c>
      <c r="P26" s="298"/>
      <c r="AP26" s="59" t="e">
        <f t="shared" si="3"/>
        <v>#VALUE!</v>
      </c>
      <c r="AQ26" s="59" t="e">
        <f t="shared" si="4"/>
        <v>#VALUE!</v>
      </c>
      <c r="AR26" s="59" t="e">
        <f t="shared" si="5"/>
        <v>#VALUE!</v>
      </c>
    </row>
    <row r="27" spans="1:44" ht="16.5">
      <c r="A27" s="302" t="s">
        <v>9412</v>
      </c>
      <c r="B27" s="296"/>
      <c r="C27" s="296"/>
      <c r="D27" s="296"/>
      <c r="E27" s="297"/>
      <c r="F27" s="297"/>
      <c r="G27" s="297"/>
      <c r="H27" s="297"/>
      <c r="I27" s="297"/>
      <c r="J27" s="297" t="s">
        <v>21662</v>
      </c>
      <c r="K27" s="297"/>
      <c r="L27" s="297"/>
      <c r="M27" s="297" t="s">
        <v>12039</v>
      </c>
      <c r="N27" s="298" t="s">
        <v>14265</v>
      </c>
      <c r="O27" s="298"/>
      <c r="P27" s="298" t="s">
        <v>12046</v>
      </c>
      <c r="AP27" s="59" t="e">
        <f t="shared" si="3"/>
        <v>#VALUE!</v>
      </c>
      <c r="AQ27" s="59" t="e">
        <f t="shared" si="4"/>
        <v>#VALUE!</v>
      </c>
      <c r="AR27" s="59" t="e">
        <f t="shared" si="5"/>
        <v>#VALUE!</v>
      </c>
    </row>
    <row r="28" spans="1:44" ht="16.5">
      <c r="A28" s="302" t="s">
        <v>9368</v>
      </c>
      <c r="B28" s="296"/>
      <c r="C28" s="296"/>
      <c r="D28" s="296"/>
      <c r="E28" s="300" t="s">
        <v>12089</v>
      </c>
      <c r="F28" s="300"/>
      <c r="G28" s="300"/>
      <c r="H28" s="300"/>
      <c r="I28" s="300" t="s">
        <v>9368</v>
      </c>
      <c r="J28" s="300"/>
      <c r="K28" s="300"/>
      <c r="L28" s="300" t="s">
        <v>12088</v>
      </c>
      <c r="M28" s="297" t="s">
        <v>12038</v>
      </c>
      <c r="N28" s="298" t="s">
        <v>14266</v>
      </c>
      <c r="O28" s="298" t="s">
        <v>14420</v>
      </c>
      <c r="P28" s="298" t="s">
        <v>14502</v>
      </c>
      <c r="AP28" s="59" t="e">
        <f t="shared" si="3"/>
        <v>#VALUE!</v>
      </c>
      <c r="AQ28" s="59" t="e">
        <f t="shared" si="4"/>
        <v>#VALUE!</v>
      </c>
      <c r="AR28" s="59" t="e">
        <f t="shared" si="5"/>
        <v>#VALUE!</v>
      </c>
    </row>
    <row r="29" spans="1:44" ht="16.5">
      <c r="A29" s="302" t="s">
        <v>9345</v>
      </c>
      <c r="B29" s="302"/>
      <c r="C29" s="302"/>
      <c r="D29" s="302"/>
      <c r="E29" s="297" t="s">
        <v>9346</v>
      </c>
      <c r="F29" s="297"/>
      <c r="G29" s="297"/>
      <c r="H29" s="297"/>
      <c r="I29" s="297" t="s">
        <v>9344</v>
      </c>
      <c r="J29" s="297"/>
      <c r="K29" s="297" t="s">
        <v>9346</v>
      </c>
      <c r="L29" s="297"/>
      <c r="M29" s="297" t="s">
        <v>12626</v>
      </c>
      <c r="N29" s="298" t="s">
        <v>14264</v>
      </c>
      <c r="O29" s="301" t="s">
        <v>14331</v>
      </c>
      <c r="P29" s="298"/>
      <c r="AP29" s="59" t="e">
        <f t="shared" si="3"/>
        <v>#VALUE!</v>
      </c>
      <c r="AQ29" s="59" t="e">
        <f t="shared" si="4"/>
        <v>#VALUE!</v>
      </c>
      <c r="AR29" s="59" t="e">
        <f t="shared" si="5"/>
        <v>#VALUE!</v>
      </c>
    </row>
    <row r="30" spans="1:44" ht="16.5">
      <c r="A30" s="302" t="s">
        <v>220</v>
      </c>
      <c r="B30" s="302"/>
      <c r="C30" s="302"/>
      <c r="D30" s="302"/>
      <c r="E30" s="297" t="s">
        <v>9347</v>
      </c>
      <c r="F30" s="297"/>
      <c r="G30" s="297"/>
      <c r="H30" s="297"/>
      <c r="I30" s="297" t="s">
        <v>9344</v>
      </c>
      <c r="J30" s="297"/>
      <c r="K30" s="297" t="s">
        <v>17271</v>
      </c>
      <c r="L30" s="297"/>
      <c r="M30" s="297" t="s">
        <v>12626</v>
      </c>
      <c r="N30" s="298" t="s">
        <v>14264</v>
      </c>
      <c r="O30" s="298" t="s">
        <v>14313</v>
      </c>
      <c r="P30" s="298"/>
      <c r="AP30" s="59" t="e">
        <f t="shared" si="3"/>
        <v>#VALUE!</v>
      </c>
      <c r="AQ30" s="59" t="e">
        <f t="shared" si="4"/>
        <v>#VALUE!</v>
      </c>
      <c r="AR30" s="59" t="e">
        <f t="shared" si="5"/>
        <v>#VALUE!</v>
      </c>
    </row>
    <row r="31" spans="1:44" ht="16.5">
      <c r="A31" s="302" t="s">
        <v>9348</v>
      </c>
      <c r="B31" s="302"/>
      <c r="C31" s="302"/>
      <c r="D31" s="302"/>
      <c r="E31" s="297" t="s">
        <v>12068</v>
      </c>
      <c r="F31" s="297"/>
      <c r="G31" s="297"/>
      <c r="H31" s="297"/>
      <c r="I31" s="297" t="s">
        <v>14393</v>
      </c>
      <c r="J31" s="297"/>
      <c r="K31" s="297" t="s">
        <v>17272</v>
      </c>
      <c r="L31" s="297"/>
      <c r="M31" s="297" t="s">
        <v>21670</v>
      </c>
      <c r="N31" s="298" t="s">
        <v>14264</v>
      </c>
      <c r="O31" s="301" t="s">
        <v>14371</v>
      </c>
      <c r="P31" s="298" t="s">
        <v>14502</v>
      </c>
      <c r="AP31" s="59" t="e">
        <f t="shared" si="3"/>
        <v>#VALUE!</v>
      </c>
      <c r="AQ31" s="59" t="e">
        <f t="shared" si="4"/>
        <v>#VALUE!</v>
      </c>
      <c r="AR31" s="59" t="e">
        <f t="shared" si="5"/>
        <v>#VALUE!</v>
      </c>
    </row>
    <row r="32" spans="1:44" ht="16.5">
      <c r="A32" s="302" t="s">
        <v>14403</v>
      </c>
      <c r="B32" s="302"/>
      <c r="C32" s="302"/>
      <c r="D32" s="302"/>
      <c r="E32" s="297"/>
      <c r="F32" s="297"/>
      <c r="G32" s="297"/>
      <c r="H32" s="297"/>
      <c r="I32" s="297"/>
      <c r="J32" s="297" t="s">
        <v>374</v>
      </c>
      <c r="K32" s="297" t="s">
        <v>374</v>
      </c>
      <c r="L32" s="297"/>
      <c r="M32" s="297" t="s">
        <v>12062</v>
      </c>
      <c r="N32" s="298" t="s">
        <v>14267</v>
      </c>
      <c r="O32" s="298" t="s">
        <v>14404</v>
      </c>
      <c r="P32" s="298"/>
      <c r="R32" s="141"/>
      <c r="AP32" s="59" t="e">
        <f t="shared" si="3"/>
        <v>#VALUE!</v>
      </c>
      <c r="AQ32" s="59" t="e">
        <f t="shared" si="4"/>
        <v>#VALUE!</v>
      </c>
      <c r="AR32" s="59" t="e">
        <f t="shared" si="5"/>
        <v>#VALUE!</v>
      </c>
    </row>
    <row r="33" spans="1:44" ht="16.5">
      <c r="A33" s="302" t="s">
        <v>9350</v>
      </c>
      <c r="B33" s="296"/>
      <c r="C33" s="296"/>
      <c r="D33" s="296" t="s">
        <v>14456</v>
      </c>
      <c r="E33" s="297" t="s">
        <v>9351</v>
      </c>
      <c r="F33" s="297"/>
      <c r="G33" s="297"/>
      <c r="H33" s="297"/>
      <c r="I33" s="297" t="s">
        <v>9344</v>
      </c>
      <c r="J33" s="297"/>
      <c r="K33" s="297"/>
      <c r="L33" s="300"/>
      <c r="M33" s="297" t="s">
        <v>12037</v>
      </c>
      <c r="N33" s="298" t="s">
        <v>14264</v>
      </c>
      <c r="O33" s="298" t="s">
        <v>14314</v>
      </c>
      <c r="P33" s="298" t="s">
        <v>14501</v>
      </c>
      <c r="AP33" s="59" t="e">
        <f t="shared" si="3"/>
        <v>#VALUE!</v>
      </c>
      <c r="AQ33" s="59" t="e">
        <f t="shared" si="4"/>
        <v>#VALUE!</v>
      </c>
      <c r="AR33" s="59" t="e">
        <f t="shared" si="5"/>
        <v>#VALUE!</v>
      </c>
    </row>
    <row r="34" spans="1:44" ht="16.5">
      <c r="A34" s="302" t="s">
        <v>12041</v>
      </c>
      <c r="B34" s="302"/>
      <c r="C34" s="302" t="s">
        <v>12044</v>
      </c>
      <c r="D34" s="302" t="s">
        <v>14456</v>
      </c>
      <c r="E34" s="297" t="s">
        <v>14293</v>
      </c>
      <c r="F34" s="297"/>
      <c r="G34" s="297"/>
      <c r="H34" s="297"/>
      <c r="I34" s="297" t="s">
        <v>9344</v>
      </c>
      <c r="J34" s="297"/>
      <c r="K34" s="297"/>
      <c r="L34" s="297"/>
      <c r="M34" s="297"/>
      <c r="N34" s="298"/>
      <c r="O34" s="298" t="s">
        <v>14455</v>
      </c>
      <c r="P34" s="298"/>
      <c r="AP34" s="59" t="e">
        <f t="shared" si="3"/>
        <v>#VALUE!</v>
      </c>
      <c r="AQ34" s="59" t="e">
        <f t="shared" si="4"/>
        <v>#VALUE!</v>
      </c>
      <c r="AR34" s="59" t="e">
        <f t="shared" si="5"/>
        <v>#VALUE!</v>
      </c>
    </row>
    <row r="35" spans="1:44" ht="16.5">
      <c r="A35" s="302" t="s">
        <v>12072</v>
      </c>
      <c r="B35" s="302"/>
      <c r="C35" s="302"/>
      <c r="D35" s="302"/>
      <c r="E35" s="297" t="s">
        <v>12071</v>
      </c>
      <c r="F35" s="297"/>
      <c r="G35" s="297"/>
      <c r="H35" s="297"/>
      <c r="I35" s="297"/>
      <c r="J35" s="297"/>
      <c r="K35" s="297"/>
      <c r="L35" s="297" t="s">
        <v>12070</v>
      </c>
      <c r="M35" s="297" t="s">
        <v>14316</v>
      </c>
      <c r="N35" s="298" t="s">
        <v>14497</v>
      </c>
      <c r="O35" s="298" t="s">
        <v>14294</v>
      </c>
      <c r="P35" s="298"/>
      <c r="AP35" s="59" t="e">
        <f t="shared" si="3"/>
        <v>#VALUE!</v>
      </c>
      <c r="AQ35" s="59" t="e">
        <f t="shared" si="4"/>
        <v>#VALUE!</v>
      </c>
      <c r="AR35" s="59" t="e">
        <f t="shared" si="5"/>
        <v>#VALUE!</v>
      </c>
    </row>
    <row r="36" spans="1:44" ht="16.5">
      <c r="A36" s="302" t="s">
        <v>9352</v>
      </c>
      <c r="B36" s="302"/>
      <c r="C36" s="302"/>
      <c r="D36" s="302"/>
      <c r="E36" s="297" t="s">
        <v>9353</v>
      </c>
      <c r="F36" s="297"/>
      <c r="G36" s="297"/>
      <c r="H36" s="297"/>
      <c r="I36" s="297" t="s">
        <v>9354</v>
      </c>
      <c r="J36" s="297"/>
      <c r="K36" s="297" t="s">
        <v>17273</v>
      </c>
      <c r="L36" s="297"/>
      <c r="M36" s="297" t="s">
        <v>12626</v>
      </c>
      <c r="N36" s="298" t="s">
        <v>14264</v>
      </c>
      <c r="O36" s="298" t="s">
        <v>14312</v>
      </c>
      <c r="P36" s="298"/>
      <c r="AP36" s="59" t="e">
        <f t="shared" si="3"/>
        <v>#VALUE!</v>
      </c>
      <c r="AQ36" s="59" t="e">
        <f t="shared" si="4"/>
        <v>#VALUE!</v>
      </c>
      <c r="AR36" s="59" t="e">
        <f t="shared" si="5"/>
        <v>#VALUE!</v>
      </c>
    </row>
    <row r="37" spans="1:44" ht="16.5">
      <c r="A37" s="302" t="s">
        <v>9355</v>
      </c>
      <c r="B37" s="302"/>
      <c r="C37" s="302"/>
      <c r="D37" s="302" t="s">
        <v>14456</v>
      </c>
      <c r="E37" s="297" t="s">
        <v>9356</v>
      </c>
      <c r="F37" s="297"/>
      <c r="G37" s="297"/>
      <c r="H37" s="297"/>
      <c r="I37" s="297" t="s">
        <v>9341</v>
      </c>
      <c r="J37" s="297"/>
      <c r="K37" s="297" t="s">
        <v>9356</v>
      </c>
      <c r="L37" s="297"/>
      <c r="M37" s="297" t="s">
        <v>12626</v>
      </c>
      <c r="N37" s="298" t="s">
        <v>14264</v>
      </c>
      <c r="O37" s="298" t="s">
        <v>14466</v>
      </c>
      <c r="P37" s="298"/>
      <c r="AP37" s="59" t="e">
        <f t="shared" si="3"/>
        <v>#VALUE!</v>
      </c>
      <c r="AQ37" s="59" t="e">
        <f t="shared" si="4"/>
        <v>#VALUE!</v>
      </c>
      <c r="AR37" s="59" t="e">
        <f t="shared" si="5"/>
        <v>#VALUE!</v>
      </c>
    </row>
    <row r="38" spans="1:44" ht="16.5">
      <c r="A38" s="302" t="s">
        <v>14479</v>
      </c>
      <c r="B38" s="302"/>
      <c r="C38" s="302"/>
      <c r="D38" s="302"/>
      <c r="E38" s="297"/>
      <c r="F38" s="297"/>
      <c r="G38" s="297"/>
      <c r="H38" s="297"/>
      <c r="I38" s="297"/>
      <c r="J38" s="297"/>
      <c r="K38" s="297"/>
      <c r="L38" s="297"/>
      <c r="M38" s="297"/>
      <c r="N38" s="298" t="s">
        <v>14267</v>
      </c>
      <c r="O38" s="298" t="s">
        <v>14480</v>
      </c>
      <c r="P38" s="298"/>
      <c r="AP38" s="59" t="e">
        <f t="shared" si="3"/>
        <v>#VALUE!</v>
      </c>
      <c r="AQ38" s="59" t="e">
        <f t="shared" si="4"/>
        <v>#VALUE!</v>
      </c>
      <c r="AR38" s="59" t="e">
        <f t="shared" si="5"/>
        <v>#VALUE!</v>
      </c>
    </row>
    <row r="39" spans="1:44" ht="16.5">
      <c r="A39" s="302" t="s">
        <v>9404</v>
      </c>
      <c r="B39" s="296"/>
      <c r="C39" s="296"/>
      <c r="D39" s="296"/>
      <c r="E39" s="300" t="s">
        <v>9405</v>
      </c>
      <c r="F39" s="300"/>
      <c r="G39" s="300"/>
      <c r="H39" s="300"/>
      <c r="I39" s="300" t="s">
        <v>9341</v>
      </c>
      <c r="J39" s="300"/>
      <c r="K39" s="300"/>
      <c r="L39" s="300"/>
      <c r="M39" s="297" t="s">
        <v>12038</v>
      </c>
      <c r="N39" s="298" t="s">
        <v>14265</v>
      </c>
      <c r="O39" s="298" t="s">
        <v>14421</v>
      </c>
      <c r="P39" s="298" t="s">
        <v>14502</v>
      </c>
      <c r="AP39" s="59" t="e">
        <f t="shared" si="3"/>
        <v>#VALUE!</v>
      </c>
      <c r="AQ39" s="59" t="e">
        <f t="shared" si="4"/>
        <v>#VALUE!</v>
      </c>
      <c r="AR39" s="59" t="e">
        <f t="shared" si="5"/>
        <v>#VALUE!</v>
      </c>
    </row>
    <row r="40" spans="1:44" ht="16.5">
      <c r="A40" s="302" t="s">
        <v>9414</v>
      </c>
      <c r="B40" s="296"/>
      <c r="C40" s="296"/>
      <c r="D40" s="296"/>
      <c r="E40" s="297"/>
      <c r="F40" s="297"/>
      <c r="G40" s="297"/>
      <c r="H40" s="297"/>
      <c r="I40" s="297"/>
      <c r="J40" s="296" t="s">
        <v>9414</v>
      </c>
      <c r="K40" s="297"/>
      <c r="L40" s="297"/>
      <c r="M40" s="297" t="s">
        <v>12039</v>
      </c>
      <c r="N40" s="298" t="s">
        <v>14498</v>
      </c>
      <c r="O40" s="298"/>
      <c r="P40" s="298" t="s">
        <v>12046</v>
      </c>
      <c r="AP40" s="59" t="e">
        <f t="shared" si="3"/>
        <v>#VALUE!</v>
      </c>
      <c r="AQ40" s="59" t="e">
        <f t="shared" si="4"/>
        <v>#VALUE!</v>
      </c>
      <c r="AR40" s="59" t="e">
        <f t="shared" si="5"/>
        <v>#VALUE!</v>
      </c>
    </row>
    <row r="41" spans="1:44" ht="16.5">
      <c r="A41" s="302" t="s">
        <v>9349</v>
      </c>
      <c r="B41" s="296"/>
      <c r="C41" s="296"/>
      <c r="D41" s="296" t="s">
        <v>9349</v>
      </c>
      <c r="E41" s="300" t="s">
        <v>9403</v>
      </c>
      <c r="F41" s="300"/>
      <c r="G41" s="300"/>
      <c r="H41" s="300"/>
      <c r="I41" s="300" t="s">
        <v>14393</v>
      </c>
      <c r="J41" s="300"/>
      <c r="K41" s="300"/>
      <c r="L41" s="300"/>
      <c r="M41" s="297" t="s">
        <v>12038</v>
      </c>
      <c r="N41" s="298" t="s">
        <v>14266</v>
      </c>
      <c r="O41" s="298" t="s">
        <v>14395</v>
      </c>
      <c r="P41" s="298" t="s">
        <v>14502</v>
      </c>
      <c r="R41" s="101" t="s">
        <v>9961</v>
      </c>
      <c r="S41" s="101" t="s">
        <v>2703</v>
      </c>
      <c r="T41" s="101" t="s">
        <v>2704</v>
      </c>
      <c r="AP41" s="59" t="e">
        <f t="shared" si="3"/>
        <v>#VALUE!</v>
      </c>
      <c r="AQ41" s="59" t="e">
        <f t="shared" si="4"/>
        <v>#VALUE!</v>
      </c>
      <c r="AR41" s="59" t="e">
        <f t="shared" si="5"/>
        <v>#VALUE!</v>
      </c>
    </row>
    <row r="42" spans="1:44" ht="16.5">
      <c r="A42" s="302" t="s">
        <v>14477</v>
      </c>
      <c r="B42" s="302"/>
      <c r="C42" s="302"/>
      <c r="D42" s="302"/>
      <c r="E42" s="297"/>
      <c r="F42" s="297"/>
      <c r="G42" s="297"/>
      <c r="H42" s="297"/>
      <c r="I42" s="297"/>
      <c r="J42" s="297"/>
      <c r="K42" s="297"/>
      <c r="L42" s="297"/>
      <c r="M42" s="297"/>
      <c r="N42" s="298"/>
      <c r="O42" s="298" t="s">
        <v>14478</v>
      </c>
      <c r="P42" s="298"/>
      <c r="R42" s="58" t="s">
        <v>9962</v>
      </c>
      <c r="S42" s="58" t="s">
        <v>9963</v>
      </c>
      <c r="T42" s="58" t="s">
        <v>9964</v>
      </c>
      <c r="AP42" s="59" t="e">
        <f t="shared" si="3"/>
        <v>#VALUE!</v>
      </c>
      <c r="AQ42" s="59" t="e">
        <f t="shared" si="4"/>
        <v>#VALUE!</v>
      </c>
      <c r="AR42" s="59" t="e">
        <f t="shared" si="5"/>
        <v>#VALUE!</v>
      </c>
    </row>
    <row r="43" spans="1:44" ht="16.5">
      <c r="A43" s="302" t="s">
        <v>12047</v>
      </c>
      <c r="B43" s="302"/>
      <c r="C43" s="302"/>
      <c r="D43" s="302" t="s">
        <v>9394</v>
      </c>
      <c r="E43" s="297" t="s">
        <v>12075</v>
      </c>
      <c r="F43" s="297"/>
      <c r="G43" s="297"/>
      <c r="H43" s="297"/>
      <c r="I43" s="297" t="s">
        <v>12073</v>
      </c>
      <c r="J43" s="297" t="s">
        <v>21667</v>
      </c>
      <c r="K43" s="297"/>
      <c r="L43" s="297" t="s">
        <v>12074</v>
      </c>
      <c r="M43" s="297" t="s">
        <v>14316</v>
      </c>
      <c r="N43" s="298" t="s">
        <v>14497</v>
      </c>
      <c r="O43" s="298" t="s">
        <v>14294</v>
      </c>
      <c r="P43" s="298"/>
      <c r="R43" s="58" t="s">
        <v>9965</v>
      </c>
      <c r="S43" s="58" t="s">
        <v>9966</v>
      </c>
      <c r="T43" s="58" t="s">
        <v>9967</v>
      </c>
      <c r="AP43" s="59" t="e">
        <f t="shared" si="3"/>
        <v>#VALUE!</v>
      </c>
      <c r="AQ43" s="59" t="e">
        <f t="shared" si="4"/>
        <v>#VALUE!</v>
      </c>
      <c r="AR43" s="59" t="e">
        <f t="shared" si="5"/>
        <v>#VALUE!</v>
      </c>
    </row>
    <row r="44" spans="1:44" ht="16.5">
      <c r="A44" s="302" t="s">
        <v>12042</v>
      </c>
      <c r="B44" s="302"/>
      <c r="C44" s="302"/>
      <c r="D44" s="302"/>
      <c r="E44" s="297"/>
      <c r="F44" s="297"/>
      <c r="G44" s="297"/>
      <c r="H44" s="297"/>
      <c r="I44" s="297"/>
      <c r="J44" s="302" t="s">
        <v>12042</v>
      </c>
      <c r="K44" s="297"/>
      <c r="L44" s="297"/>
      <c r="M44" s="297" t="s">
        <v>12626</v>
      </c>
      <c r="N44" s="298" t="s">
        <v>14265</v>
      </c>
      <c r="O44" s="301" t="s">
        <v>14311</v>
      </c>
      <c r="P44" s="298"/>
      <c r="R44" s="58" t="s">
        <v>9968</v>
      </c>
      <c r="S44" s="58" t="s">
        <v>2598</v>
      </c>
      <c r="T44" s="58" t="s">
        <v>9969</v>
      </c>
      <c r="AP44" s="59" t="e">
        <f t="shared" si="3"/>
        <v>#VALUE!</v>
      </c>
      <c r="AQ44" s="59" t="e">
        <f t="shared" si="4"/>
        <v>#VALUE!</v>
      </c>
      <c r="AR44" s="59" t="e">
        <f t="shared" si="5"/>
        <v>#VALUE!</v>
      </c>
    </row>
    <row r="45" spans="1:44" ht="16.5">
      <c r="A45" s="302" t="s">
        <v>14381</v>
      </c>
      <c r="B45" s="302"/>
      <c r="C45" s="302" t="s">
        <v>14379</v>
      </c>
      <c r="D45" s="302"/>
      <c r="E45" s="297" t="s">
        <v>14382</v>
      </c>
      <c r="F45" s="297"/>
      <c r="G45" s="297" t="s">
        <v>9394</v>
      </c>
      <c r="H45" s="297"/>
      <c r="I45" s="297" t="s">
        <v>9354</v>
      </c>
      <c r="J45" s="297" t="s">
        <v>21660</v>
      </c>
      <c r="K45" s="297"/>
      <c r="L45" s="297"/>
      <c r="M45" s="297"/>
      <c r="N45" s="298" t="s">
        <v>14266</v>
      </c>
      <c r="O45" s="298" t="s">
        <v>14377</v>
      </c>
      <c r="P45" s="298"/>
      <c r="R45" s="58" t="s">
        <v>9970</v>
      </c>
      <c r="S45" s="58" t="s">
        <v>9971</v>
      </c>
      <c r="T45" s="58" t="s">
        <v>9972</v>
      </c>
      <c r="AP45" s="59" t="e">
        <f t="shared" si="3"/>
        <v>#VALUE!</v>
      </c>
      <c r="AQ45" s="59" t="e">
        <f t="shared" si="4"/>
        <v>#VALUE!</v>
      </c>
      <c r="AR45" s="59" t="e">
        <f t="shared" si="5"/>
        <v>#VALUE!</v>
      </c>
    </row>
    <row r="46" spans="1:44" ht="16.5">
      <c r="A46" s="302" t="s">
        <v>14445</v>
      </c>
      <c r="B46" s="302"/>
      <c r="C46" s="302" t="s">
        <v>9357</v>
      </c>
      <c r="D46" s="302" t="s">
        <v>14442</v>
      </c>
      <c r="E46" s="297" t="s">
        <v>9358</v>
      </c>
      <c r="F46" s="297"/>
      <c r="G46" s="297"/>
      <c r="H46" s="297"/>
      <c r="I46" s="297" t="s">
        <v>9344</v>
      </c>
      <c r="J46" s="297"/>
      <c r="K46" s="297" t="s">
        <v>17274</v>
      </c>
      <c r="L46" s="297"/>
      <c r="M46" s="297" t="s">
        <v>12626</v>
      </c>
      <c r="N46" s="298"/>
      <c r="O46" s="298" t="s">
        <v>14446</v>
      </c>
      <c r="P46" s="298"/>
      <c r="R46" s="58" t="s">
        <v>9973</v>
      </c>
      <c r="S46" s="58" t="s">
        <v>9974</v>
      </c>
      <c r="T46" s="58" t="s">
        <v>9975</v>
      </c>
      <c r="AP46" s="59" t="e">
        <f t="shared" si="3"/>
        <v>#VALUE!</v>
      </c>
      <c r="AQ46" s="59" t="e">
        <f t="shared" si="4"/>
        <v>#VALUE!</v>
      </c>
      <c r="AR46" s="59" t="e">
        <f t="shared" si="5"/>
        <v>#VALUE!</v>
      </c>
    </row>
    <row r="47" spans="1:44" ht="16.5">
      <c r="A47" s="302" t="s">
        <v>14440</v>
      </c>
      <c r="B47" s="302"/>
      <c r="C47" s="302" t="s">
        <v>14443</v>
      </c>
      <c r="D47" s="302" t="s">
        <v>14442</v>
      </c>
      <c r="E47" s="297"/>
      <c r="F47" s="297"/>
      <c r="G47" s="297"/>
      <c r="H47" s="297"/>
      <c r="I47" s="297"/>
      <c r="J47" s="297"/>
      <c r="K47" s="297"/>
      <c r="L47" s="297"/>
      <c r="M47" s="297"/>
      <c r="N47" s="298"/>
      <c r="O47" s="298" t="s">
        <v>14444</v>
      </c>
      <c r="P47" s="298"/>
      <c r="R47" s="58" t="s">
        <v>9976</v>
      </c>
      <c r="S47" s="58" t="s">
        <v>9977</v>
      </c>
      <c r="T47" s="58" t="s">
        <v>9977</v>
      </c>
      <c r="AP47" s="59" t="e">
        <f t="shared" si="3"/>
        <v>#VALUE!</v>
      </c>
      <c r="AQ47" s="59" t="e">
        <f t="shared" si="4"/>
        <v>#VALUE!</v>
      </c>
      <c r="AR47" s="59" t="e">
        <f t="shared" si="5"/>
        <v>#VALUE!</v>
      </c>
    </row>
    <row r="48" spans="1:44" ht="16.5">
      <c r="A48" s="302" t="s">
        <v>9394</v>
      </c>
      <c r="B48" s="302" t="s">
        <v>9354</v>
      </c>
      <c r="C48" s="296"/>
      <c r="D48" s="296" t="s">
        <v>9394</v>
      </c>
      <c r="E48" s="300" t="s">
        <v>3002</v>
      </c>
      <c r="F48" s="297" t="s">
        <v>9354</v>
      </c>
      <c r="G48" s="300"/>
      <c r="H48" s="300"/>
      <c r="I48" s="297" t="s">
        <v>9354</v>
      </c>
      <c r="J48" s="297" t="s">
        <v>21673</v>
      </c>
      <c r="K48" s="297"/>
      <c r="L48" s="300"/>
      <c r="M48" s="297" t="s">
        <v>12037</v>
      </c>
      <c r="N48" s="298" t="s">
        <v>14264</v>
      </c>
      <c r="O48" s="298" t="s">
        <v>14377</v>
      </c>
      <c r="P48" s="298" t="s">
        <v>14501</v>
      </c>
      <c r="R48" s="58" t="s">
        <v>9978</v>
      </c>
      <c r="S48" s="58" t="s">
        <v>9979</v>
      </c>
      <c r="T48" s="58" t="s">
        <v>9979</v>
      </c>
      <c r="AP48" s="59" t="e">
        <f t="shared" si="3"/>
        <v>#VALUE!</v>
      </c>
      <c r="AQ48" s="59" t="e">
        <f t="shared" si="4"/>
        <v>#VALUE!</v>
      </c>
      <c r="AR48" s="59" t="e">
        <f t="shared" si="5"/>
        <v>#VALUE!</v>
      </c>
    </row>
    <row r="49" spans="1:44" ht="16.5">
      <c r="A49" s="302" t="s">
        <v>14309</v>
      </c>
      <c r="B49" s="302"/>
      <c r="C49" s="302"/>
      <c r="D49" s="302"/>
      <c r="E49" s="297"/>
      <c r="F49" s="297"/>
      <c r="G49" s="297"/>
      <c r="H49" s="297"/>
      <c r="I49" s="297"/>
      <c r="J49" s="297"/>
      <c r="K49" s="297"/>
      <c r="L49" s="297"/>
      <c r="M49" s="297"/>
      <c r="N49" s="298"/>
      <c r="O49" s="298" t="s">
        <v>14310</v>
      </c>
      <c r="P49" s="298"/>
      <c r="AP49" s="59" t="e">
        <f t="shared" si="3"/>
        <v>#VALUE!</v>
      </c>
      <c r="AQ49" s="59" t="e">
        <f t="shared" si="4"/>
        <v>#VALUE!</v>
      </c>
      <c r="AR49" s="59" t="e">
        <f t="shared" si="5"/>
        <v>#VALUE!</v>
      </c>
    </row>
    <row r="50" spans="1:44" ht="16.5">
      <c r="A50" s="302" t="s">
        <v>9395</v>
      </c>
      <c r="B50" s="296" t="s">
        <v>14372</v>
      </c>
      <c r="C50" s="296"/>
      <c r="D50" s="296" t="s">
        <v>9395</v>
      </c>
      <c r="E50" s="300" t="s">
        <v>3005</v>
      </c>
      <c r="F50" s="300" t="s">
        <v>9341</v>
      </c>
      <c r="G50" s="300"/>
      <c r="H50" s="300"/>
      <c r="I50" s="300" t="s">
        <v>9341</v>
      </c>
      <c r="J50" s="300" t="s">
        <v>21672</v>
      </c>
      <c r="K50" s="300"/>
      <c r="L50" s="300"/>
      <c r="M50" s="297" t="s">
        <v>12037</v>
      </c>
      <c r="N50" s="298" t="s">
        <v>14264</v>
      </c>
      <c r="O50" s="298" t="s">
        <v>14373</v>
      </c>
      <c r="P50" s="298" t="s">
        <v>14501</v>
      </c>
      <c r="AP50" s="59" t="e">
        <f t="shared" si="3"/>
        <v>#VALUE!</v>
      </c>
      <c r="AQ50" s="59" t="e">
        <f t="shared" si="4"/>
        <v>#VALUE!</v>
      </c>
      <c r="AR50" s="59" t="e">
        <f t="shared" si="5"/>
        <v>#VALUE!</v>
      </c>
    </row>
    <row r="51" spans="1:44" ht="16.5">
      <c r="A51" s="302" t="s">
        <v>14304</v>
      </c>
      <c r="B51" s="302"/>
      <c r="C51" s="302"/>
      <c r="D51" s="302"/>
      <c r="E51" s="297" t="s">
        <v>14306</v>
      </c>
      <c r="F51" s="297"/>
      <c r="G51" s="297"/>
      <c r="H51" s="297"/>
      <c r="I51" s="297"/>
      <c r="J51" s="297"/>
      <c r="K51" s="297"/>
      <c r="L51" s="297"/>
      <c r="M51" s="297"/>
      <c r="N51" s="298"/>
      <c r="O51" s="298" t="s">
        <v>14305</v>
      </c>
      <c r="P51" s="298"/>
      <c r="R51" s="7"/>
      <c r="S51" s="7"/>
      <c r="T51" s="7"/>
      <c r="U51" s="7"/>
      <c r="V51" s="7"/>
      <c r="AP51" s="59" t="e">
        <f t="shared" si="3"/>
        <v>#VALUE!</v>
      </c>
      <c r="AQ51" s="59" t="e">
        <f t="shared" si="4"/>
        <v>#VALUE!</v>
      </c>
      <c r="AR51" s="59" t="e">
        <f t="shared" si="5"/>
        <v>#VALUE!</v>
      </c>
    </row>
    <row r="52" spans="1:44" ht="16.5">
      <c r="A52" s="302" t="s">
        <v>14348</v>
      </c>
      <c r="B52" s="724"/>
      <c r="C52" s="302"/>
      <c r="D52" s="302"/>
      <c r="E52" s="297" t="s">
        <v>14349</v>
      </c>
      <c r="F52" s="297"/>
      <c r="G52" s="297"/>
      <c r="H52" s="297"/>
      <c r="I52" s="297"/>
      <c r="J52" s="297" t="s">
        <v>374</v>
      </c>
      <c r="K52" s="297" t="s">
        <v>374</v>
      </c>
      <c r="L52" s="297"/>
      <c r="M52" s="297" t="s">
        <v>12062</v>
      </c>
      <c r="N52" s="298"/>
      <c r="O52" s="301" t="s">
        <v>14347</v>
      </c>
      <c r="P52" s="298"/>
      <c r="R52" s="7"/>
      <c r="S52" s="7"/>
      <c r="T52" s="7"/>
      <c r="U52" s="7"/>
      <c r="V52" s="7"/>
      <c r="AP52" s="59" t="e">
        <f t="shared" si="3"/>
        <v>#VALUE!</v>
      </c>
      <c r="AQ52" s="59" t="e">
        <f t="shared" si="4"/>
        <v>#VALUE!</v>
      </c>
      <c r="AR52" s="59" t="e">
        <f t="shared" si="5"/>
        <v>#VALUE!</v>
      </c>
    </row>
    <row r="53" spans="1:44" ht="16.5">
      <c r="A53" s="302" t="s">
        <v>14385</v>
      </c>
      <c r="B53" s="302"/>
      <c r="C53" s="302" t="s">
        <v>9394</v>
      </c>
      <c r="D53" s="302" t="s">
        <v>9394</v>
      </c>
      <c r="E53" s="297" t="s">
        <v>14387</v>
      </c>
      <c r="F53" s="297"/>
      <c r="G53" s="297"/>
      <c r="H53" s="297"/>
      <c r="I53" s="297" t="s">
        <v>9354</v>
      </c>
      <c r="J53" s="297"/>
      <c r="K53" s="297"/>
      <c r="L53" s="297"/>
      <c r="M53" s="297"/>
      <c r="N53" s="298"/>
      <c r="O53" s="298" t="s">
        <v>14377</v>
      </c>
      <c r="P53" s="298"/>
      <c r="R53" s="7"/>
      <c r="S53" s="7"/>
      <c r="T53" s="7"/>
      <c r="U53" s="7"/>
      <c r="V53" s="7"/>
      <c r="AP53" s="59" t="e">
        <f t="shared" si="3"/>
        <v>#VALUE!</v>
      </c>
      <c r="AQ53" s="59" t="e">
        <f t="shared" si="4"/>
        <v>#VALUE!</v>
      </c>
      <c r="AR53" s="59" t="e">
        <f t="shared" si="5"/>
        <v>#VALUE!</v>
      </c>
    </row>
    <row r="54" spans="1:44" ht="16.5">
      <c r="A54" s="302" t="s">
        <v>2614</v>
      </c>
      <c r="B54" s="296"/>
      <c r="C54" s="296"/>
      <c r="D54" s="296" t="s">
        <v>2614</v>
      </c>
      <c r="E54" s="300" t="s">
        <v>9396</v>
      </c>
      <c r="F54" s="300"/>
      <c r="G54" s="300"/>
      <c r="H54" s="300"/>
      <c r="I54" s="297" t="s">
        <v>9354</v>
      </c>
      <c r="J54" s="297" t="s">
        <v>21671</v>
      </c>
      <c r="K54" s="297"/>
      <c r="L54" s="300"/>
      <c r="M54" s="297" t="s">
        <v>12037</v>
      </c>
      <c r="N54" s="298" t="s">
        <v>14266</v>
      </c>
      <c r="O54" s="298" t="s">
        <v>14320</v>
      </c>
      <c r="P54" s="298" t="s">
        <v>14501</v>
      </c>
      <c r="R54" s="7"/>
      <c r="S54" s="7"/>
      <c r="T54" s="7"/>
      <c r="U54" s="7"/>
      <c r="V54" s="7"/>
      <c r="AP54" s="59" t="e">
        <f t="shared" si="3"/>
        <v>#VALUE!</v>
      </c>
      <c r="AQ54" s="59" t="e">
        <f t="shared" si="4"/>
        <v>#VALUE!</v>
      </c>
      <c r="AR54" s="59" t="e">
        <f t="shared" si="5"/>
        <v>#VALUE!</v>
      </c>
    </row>
    <row r="55" spans="1:44" ht="16.5">
      <c r="A55" s="302" t="s">
        <v>9413</v>
      </c>
      <c r="B55" s="296"/>
      <c r="C55" s="296"/>
      <c r="D55" s="296"/>
      <c r="E55" s="297"/>
      <c r="F55" s="297"/>
      <c r="G55" s="297"/>
      <c r="H55" s="297"/>
      <c r="I55" s="297"/>
      <c r="J55" s="296" t="s">
        <v>9413</v>
      </c>
      <c r="K55" s="297"/>
      <c r="L55" s="297"/>
      <c r="M55" s="297" t="s">
        <v>12039</v>
      </c>
      <c r="N55" s="298" t="s">
        <v>14265</v>
      </c>
      <c r="O55" s="298"/>
      <c r="P55" s="298" t="s">
        <v>12046</v>
      </c>
      <c r="R55" s="7"/>
      <c r="S55" s="7"/>
      <c r="T55" s="7"/>
      <c r="U55" s="7"/>
      <c r="V55" s="7"/>
      <c r="AI55" s="59" t="s">
        <v>12049</v>
      </c>
      <c r="AP55" s="59" t="e">
        <f t="shared" si="3"/>
        <v>#VALUE!</v>
      </c>
      <c r="AQ55" s="59" t="e">
        <f t="shared" si="4"/>
        <v>#VALUE!</v>
      </c>
      <c r="AR55" s="59" t="e">
        <f t="shared" si="5"/>
        <v>#VALUE!</v>
      </c>
    </row>
    <row r="56" spans="1:44" ht="16.5">
      <c r="A56" s="302" t="s">
        <v>9397</v>
      </c>
      <c r="B56" s="296" t="s">
        <v>14272</v>
      </c>
      <c r="C56" s="296"/>
      <c r="D56" s="296"/>
      <c r="E56" s="300" t="s">
        <v>3007</v>
      </c>
      <c r="F56" s="300"/>
      <c r="G56" s="300"/>
      <c r="H56" s="300"/>
      <c r="I56" s="297" t="s">
        <v>9354</v>
      </c>
      <c r="J56" s="297" t="s">
        <v>3007</v>
      </c>
      <c r="K56" s="297"/>
      <c r="L56" s="300"/>
      <c r="M56" s="297" t="s">
        <v>12037</v>
      </c>
      <c r="N56" s="298" t="s">
        <v>14264</v>
      </c>
      <c r="O56" s="301" t="s">
        <v>14360</v>
      </c>
      <c r="P56" s="298" t="s">
        <v>14501</v>
      </c>
      <c r="R56" s="7"/>
      <c r="S56" s="7"/>
      <c r="T56" s="7"/>
      <c r="U56" s="7"/>
      <c r="V56" s="7"/>
      <c r="AP56" s="59" t="e">
        <f t="shared" si="3"/>
        <v>#VALUE!</v>
      </c>
      <c r="AQ56" s="59" t="e">
        <f t="shared" si="4"/>
        <v>#VALUE!</v>
      </c>
      <c r="AR56" s="59" t="e">
        <f t="shared" si="5"/>
        <v>#VALUE!</v>
      </c>
    </row>
    <row r="57" spans="1:44" ht="16.5">
      <c r="A57" s="302" t="s">
        <v>2574</v>
      </c>
      <c r="B57" s="296" t="s">
        <v>14415</v>
      </c>
      <c r="C57" s="296" t="s">
        <v>2574</v>
      </c>
      <c r="D57" s="296" t="s">
        <v>2574</v>
      </c>
      <c r="E57" s="300" t="s">
        <v>9398</v>
      </c>
      <c r="F57" s="300"/>
      <c r="G57" s="300"/>
      <c r="H57" s="300"/>
      <c r="I57" s="300" t="s">
        <v>14499</v>
      </c>
      <c r="J57" s="300" t="s">
        <v>9398</v>
      </c>
      <c r="K57" s="300"/>
      <c r="L57" s="300" t="s">
        <v>14417</v>
      </c>
      <c r="M57" s="297" t="s">
        <v>12037</v>
      </c>
      <c r="N57" s="298" t="s">
        <v>14264</v>
      </c>
      <c r="O57" s="298" t="s">
        <v>14416</v>
      </c>
      <c r="P57" s="298" t="s">
        <v>14501</v>
      </c>
      <c r="R57" s="7"/>
      <c r="S57" s="7"/>
      <c r="T57" s="7"/>
      <c r="U57" s="7"/>
      <c r="V57" s="7"/>
      <c r="AP57" s="59" t="e">
        <f t="shared" si="3"/>
        <v>#VALUE!</v>
      </c>
      <c r="AQ57" s="59" t="e">
        <f t="shared" si="4"/>
        <v>#VALUE!</v>
      </c>
      <c r="AR57" s="59" t="e">
        <f t="shared" si="5"/>
        <v>#VALUE!</v>
      </c>
    </row>
    <row r="58" spans="1:44" ht="16.5">
      <c r="A58" s="302" t="s">
        <v>14489</v>
      </c>
      <c r="B58" s="302"/>
      <c r="C58" s="302"/>
      <c r="D58" s="302"/>
      <c r="E58" s="297" t="s">
        <v>14490</v>
      </c>
      <c r="F58" s="297"/>
      <c r="G58" s="297"/>
      <c r="H58" s="297"/>
      <c r="I58" s="297" t="s">
        <v>9354</v>
      </c>
      <c r="J58" s="297"/>
      <c r="K58" s="297"/>
      <c r="L58" s="297"/>
      <c r="M58" s="297"/>
      <c r="N58" s="298"/>
      <c r="O58" s="298"/>
      <c r="P58" s="298"/>
      <c r="R58" s="7"/>
      <c r="S58" s="7"/>
      <c r="T58" s="7"/>
      <c r="U58" s="7"/>
      <c r="V58" s="7"/>
      <c r="AP58" s="59" t="e">
        <f t="shared" si="3"/>
        <v>#VALUE!</v>
      </c>
      <c r="AQ58" s="59" t="e">
        <f t="shared" si="4"/>
        <v>#VALUE!</v>
      </c>
      <c r="AR58" s="59" t="e">
        <f t="shared" si="5"/>
        <v>#VALUE!</v>
      </c>
    </row>
    <row r="59" spans="1:44" ht="16.5">
      <c r="A59" s="302" t="s">
        <v>9423</v>
      </c>
      <c r="B59" s="296"/>
      <c r="C59" s="296"/>
      <c r="D59" s="296"/>
      <c r="E59" s="297"/>
      <c r="F59" s="297"/>
      <c r="G59" s="297"/>
      <c r="H59" s="297"/>
      <c r="I59" s="297"/>
      <c r="J59" s="296" t="s">
        <v>9423</v>
      </c>
      <c r="K59" s="297"/>
      <c r="L59" s="297"/>
      <c r="M59" s="297" t="s">
        <v>12039</v>
      </c>
      <c r="N59" s="298" t="s">
        <v>14267</v>
      </c>
      <c r="O59" s="298"/>
      <c r="P59" s="298" t="s">
        <v>12046</v>
      </c>
      <c r="R59" s="7"/>
      <c r="S59" s="7"/>
      <c r="T59" s="7"/>
      <c r="U59" s="7"/>
      <c r="V59" s="7"/>
      <c r="AP59" s="59" t="e">
        <f t="shared" si="3"/>
        <v>#VALUE!</v>
      </c>
      <c r="AQ59" s="59" t="e">
        <f t="shared" si="4"/>
        <v>#VALUE!</v>
      </c>
      <c r="AR59" s="59" t="e">
        <f t="shared" si="5"/>
        <v>#VALUE!</v>
      </c>
    </row>
    <row r="60" spans="1:44" ht="16.5">
      <c r="A60" s="302" t="s">
        <v>9420</v>
      </c>
      <c r="B60" s="296"/>
      <c r="C60" s="296"/>
      <c r="D60" s="296"/>
      <c r="E60" s="297"/>
      <c r="F60" s="297"/>
      <c r="G60" s="297"/>
      <c r="H60" s="297"/>
      <c r="I60" s="297"/>
      <c r="J60" s="296" t="s">
        <v>9420</v>
      </c>
      <c r="K60" s="297"/>
      <c r="L60" s="297"/>
      <c r="M60" s="297" t="s">
        <v>12039</v>
      </c>
      <c r="N60" s="298" t="s">
        <v>14263</v>
      </c>
      <c r="O60" s="298"/>
      <c r="P60" s="298" t="s">
        <v>12046</v>
      </c>
      <c r="R60" s="7"/>
      <c r="T60" s="7"/>
      <c r="U60" s="7"/>
      <c r="V60" s="7"/>
      <c r="AP60" s="59" t="e">
        <f t="shared" si="3"/>
        <v>#VALUE!</v>
      </c>
      <c r="AQ60" s="59" t="e">
        <f t="shared" si="4"/>
        <v>#VALUE!</v>
      </c>
      <c r="AR60" s="59" t="e">
        <f t="shared" si="5"/>
        <v>#VALUE!</v>
      </c>
    </row>
    <row r="61" spans="1:44" ht="16.5">
      <c r="A61" s="302" t="s">
        <v>14433</v>
      </c>
      <c r="B61" s="302"/>
      <c r="C61" s="302"/>
      <c r="D61" s="302"/>
      <c r="E61" s="297" t="s">
        <v>14434</v>
      </c>
      <c r="F61" s="297"/>
      <c r="G61" s="297"/>
      <c r="H61" s="297"/>
      <c r="I61" s="297"/>
      <c r="J61" s="297"/>
      <c r="K61" s="297"/>
      <c r="L61" s="297"/>
      <c r="M61" s="297"/>
      <c r="N61" s="298"/>
      <c r="O61" s="298" t="s">
        <v>14435</v>
      </c>
      <c r="P61" s="298"/>
      <c r="R61" s="7"/>
      <c r="S61" s="7"/>
      <c r="T61" s="7"/>
      <c r="U61" s="7"/>
      <c r="V61" s="7"/>
      <c r="AP61" s="59" t="e">
        <f t="shared" si="3"/>
        <v>#VALUE!</v>
      </c>
      <c r="AQ61" s="59" t="e">
        <f t="shared" si="4"/>
        <v>#VALUE!</v>
      </c>
      <c r="AR61" s="59" t="e">
        <f t="shared" si="5"/>
        <v>#VALUE!</v>
      </c>
    </row>
    <row r="62" spans="1:44" ht="16.5">
      <c r="A62" s="302" t="s">
        <v>14340</v>
      </c>
      <c r="B62" s="302"/>
      <c r="C62" s="305"/>
      <c r="D62" s="302"/>
      <c r="E62" s="297"/>
      <c r="F62" s="297"/>
      <c r="G62" s="297"/>
      <c r="H62" s="297"/>
      <c r="I62" s="297"/>
      <c r="J62" s="297" t="s">
        <v>374</v>
      </c>
      <c r="K62" s="297" t="s">
        <v>374</v>
      </c>
      <c r="L62" s="297"/>
      <c r="M62" s="297" t="s">
        <v>12062</v>
      </c>
      <c r="N62" s="298"/>
      <c r="O62" s="298" t="s">
        <v>14339</v>
      </c>
      <c r="P62" s="298"/>
      <c r="R62" s="7"/>
      <c r="S62" s="7"/>
      <c r="T62" s="7"/>
      <c r="U62" s="7"/>
      <c r="V62" s="7"/>
      <c r="AP62" s="59" t="e">
        <f t="shared" si="3"/>
        <v>#VALUE!</v>
      </c>
      <c r="AQ62" s="59" t="e">
        <f t="shared" si="4"/>
        <v>#VALUE!</v>
      </c>
      <c r="AR62" s="59" t="e">
        <f t="shared" si="5"/>
        <v>#VALUE!</v>
      </c>
    </row>
    <row r="63" spans="1:44" ht="16.5">
      <c r="A63" s="302" t="s">
        <v>2638</v>
      </c>
      <c r="B63" s="296" t="s">
        <v>14418</v>
      </c>
      <c r="C63" s="296" t="s">
        <v>2638</v>
      </c>
      <c r="D63" s="296" t="s">
        <v>2638</v>
      </c>
      <c r="E63" s="300" t="s">
        <v>3003</v>
      </c>
      <c r="F63" s="300"/>
      <c r="G63" s="300"/>
      <c r="H63" s="300"/>
      <c r="I63" s="300" t="s">
        <v>9344</v>
      </c>
      <c r="J63" s="300" t="s">
        <v>2638</v>
      </c>
      <c r="K63" s="300"/>
      <c r="L63" s="300"/>
      <c r="M63" s="297" t="s">
        <v>12037</v>
      </c>
      <c r="N63" s="298" t="s">
        <v>14264</v>
      </c>
      <c r="O63" s="298" t="s">
        <v>14419</v>
      </c>
      <c r="P63" s="298" t="s">
        <v>14501</v>
      </c>
      <c r="R63" s="7"/>
      <c r="S63" s="7"/>
      <c r="T63" s="7"/>
      <c r="U63" s="7"/>
      <c r="V63" s="7"/>
      <c r="AP63" s="59" t="e">
        <f t="shared" si="3"/>
        <v>#VALUE!</v>
      </c>
      <c r="AQ63" s="59" t="e">
        <f t="shared" si="4"/>
        <v>#VALUE!</v>
      </c>
      <c r="AR63" s="59" t="e">
        <f t="shared" si="5"/>
        <v>#VALUE!</v>
      </c>
    </row>
    <row r="64" spans="1:44" ht="16.5">
      <c r="A64" s="302" t="s">
        <v>9359</v>
      </c>
      <c r="B64" s="302"/>
      <c r="C64" s="302"/>
      <c r="D64" s="302"/>
      <c r="E64" s="297" t="s">
        <v>9360</v>
      </c>
      <c r="F64" s="297"/>
      <c r="G64" s="297"/>
      <c r="H64" s="297"/>
      <c r="I64" s="300" t="s">
        <v>14393</v>
      </c>
      <c r="J64" s="725"/>
      <c r="K64" s="725" t="s">
        <v>17275</v>
      </c>
      <c r="L64" s="724"/>
      <c r="M64" s="297" t="s">
        <v>12626</v>
      </c>
      <c r="N64" s="298" t="s">
        <v>14264</v>
      </c>
      <c r="O64" s="298" t="s">
        <v>14289</v>
      </c>
      <c r="P64" s="298"/>
      <c r="R64" s="7"/>
      <c r="S64" s="7"/>
      <c r="T64" s="7"/>
      <c r="U64" s="7"/>
      <c r="V64" s="7"/>
      <c r="AP64" s="59" t="e">
        <f t="shared" si="3"/>
        <v>#VALUE!</v>
      </c>
      <c r="AQ64" s="59" t="e">
        <f t="shared" si="4"/>
        <v>#VALUE!</v>
      </c>
      <c r="AR64" s="59" t="e">
        <f t="shared" si="5"/>
        <v>#VALUE!</v>
      </c>
    </row>
    <row r="65" spans="1:44" ht="16.5">
      <c r="A65" s="302" t="s">
        <v>12059</v>
      </c>
      <c r="B65" s="302"/>
      <c r="C65" s="302"/>
      <c r="D65" s="302" t="s">
        <v>9395</v>
      </c>
      <c r="E65" s="297"/>
      <c r="F65" s="297"/>
      <c r="G65" s="297"/>
      <c r="H65" s="297"/>
      <c r="I65" s="297" t="s">
        <v>12059</v>
      </c>
      <c r="J65" s="297"/>
      <c r="K65" s="297"/>
      <c r="L65" s="297"/>
      <c r="M65" s="297" t="s">
        <v>14375</v>
      </c>
      <c r="N65" s="298"/>
      <c r="O65" s="298" t="s">
        <v>14374</v>
      </c>
      <c r="P65" s="298"/>
      <c r="R65" s="7"/>
      <c r="S65" s="7"/>
      <c r="T65" s="7"/>
      <c r="U65" s="7"/>
      <c r="V65" s="7"/>
      <c r="AP65" s="59" t="e">
        <f t="shared" si="3"/>
        <v>#VALUE!</v>
      </c>
      <c r="AQ65" s="59" t="e">
        <f t="shared" si="4"/>
        <v>#VALUE!</v>
      </c>
      <c r="AR65" s="59" t="e">
        <f t="shared" si="5"/>
        <v>#VALUE!</v>
      </c>
    </row>
    <row r="66" spans="1:44" ht="16.5">
      <c r="A66" s="302" t="s">
        <v>14424</v>
      </c>
      <c r="B66" s="305"/>
      <c r="C66" s="305"/>
      <c r="D66" s="305" t="s">
        <v>14425</v>
      </c>
      <c r="E66" s="307"/>
      <c r="F66" s="307"/>
      <c r="G66" s="307"/>
      <c r="H66" s="307"/>
      <c r="I66" s="307"/>
      <c r="J66" s="307"/>
      <c r="K66" s="307"/>
      <c r="L66" s="307"/>
      <c r="M66" s="297"/>
      <c r="N66" s="298"/>
      <c r="O66" s="308" t="s">
        <v>14426</v>
      </c>
      <c r="P66" s="308"/>
      <c r="R66" s="7"/>
      <c r="S66" s="7"/>
      <c r="T66" s="7"/>
      <c r="U66" s="7"/>
      <c r="V66" s="7"/>
      <c r="AP66" s="59" t="e">
        <f t="shared" si="3"/>
        <v>#VALUE!</v>
      </c>
      <c r="AQ66" s="59" t="e">
        <f t="shared" si="4"/>
        <v>#VALUE!</v>
      </c>
      <c r="AR66" s="59" t="e">
        <f t="shared" si="5"/>
        <v>#VALUE!</v>
      </c>
    </row>
    <row r="67" spans="1:44" ht="16.5">
      <c r="A67" s="302" t="s">
        <v>12050</v>
      </c>
      <c r="B67" s="302" t="s">
        <v>14400</v>
      </c>
      <c r="C67" s="302"/>
      <c r="D67" s="302"/>
      <c r="E67" s="297"/>
      <c r="F67" s="297"/>
      <c r="G67" s="297"/>
      <c r="H67" s="297"/>
      <c r="I67" s="297" t="s">
        <v>9354</v>
      </c>
      <c r="J67" s="297" t="s">
        <v>374</v>
      </c>
      <c r="K67" s="297" t="s">
        <v>374</v>
      </c>
      <c r="L67" s="297" t="s">
        <v>12051</v>
      </c>
      <c r="M67" s="297" t="s">
        <v>12062</v>
      </c>
      <c r="N67" s="298" t="s">
        <v>14265</v>
      </c>
      <c r="O67" s="298" t="s">
        <v>14398</v>
      </c>
      <c r="P67" s="298"/>
      <c r="R67" s="7"/>
      <c r="S67" s="7"/>
      <c r="T67" s="7"/>
      <c r="U67" s="7"/>
      <c r="V67" s="7"/>
      <c r="AP67" s="59" t="e">
        <f t="shared" si="3"/>
        <v>#VALUE!</v>
      </c>
      <c r="AQ67" s="59" t="e">
        <f t="shared" si="4"/>
        <v>#VALUE!</v>
      </c>
      <c r="AR67" s="59" t="e">
        <f t="shared" si="5"/>
        <v>#VALUE!</v>
      </c>
    </row>
    <row r="68" spans="1:44" ht="15" customHeight="1">
      <c r="A68" s="302" t="s">
        <v>255</v>
      </c>
      <c r="B68" s="302"/>
      <c r="C68" s="302"/>
      <c r="D68" s="302"/>
      <c r="E68" s="297" t="s">
        <v>9361</v>
      </c>
      <c r="F68" s="297"/>
      <c r="G68" s="297"/>
      <c r="H68" s="297"/>
      <c r="I68" s="297" t="s">
        <v>9344</v>
      </c>
      <c r="J68" s="297"/>
      <c r="K68" s="297" t="s">
        <v>17276</v>
      </c>
      <c r="L68" s="297"/>
      <c r="M68" s="297" t="s">
        <v>12626</v>
      </c>
      <c r="N68" s="298" t="s">
        <v>14264</v>
      </c>
      <c r="O68" s="298" t="s">
        <v>14446</v>
      </c>
      <c r="P68" s="298"/>
      <c r="R68" s="7"/>
      <c r="S68" s="7"/>
      <c r="T68" s="7"/>
      <c r="U68" s="7"/>
      <c r="V68" s="7"/>
      <c r="AP68" s="59" t="e">
        <f t="shared" si="3"/>
        <v>#VALUE!</v>
      </c>
      <c r="AQ68" s="59" t="e">
        <f t="shared" si="4"/>
        <v>#VALUE!</v>
      </c>
      <c r="AR68" s="59" t="e">
        <f t="shared" si="5"/>
        <v>#VALUE!</v>
      </c>
    </row>
    <row r="69" spans="1:44" ht="16.5">
      <c r="A69" s="302" t="s">
        <v>9371</v>
      </c>
      <c r="B69" s="296"/>
      <c r="C69" s="296"/>
      <c r="D69" s="296"/>
      <c r="E69" s="300" t="s">
        <v>9407</v>
      </c>
      <c r="F69" s="300"/>
      <c r="G69" s="300"/>
      <c r="H69" s="300"/>
      <c r="I69" s="300" t="s">
        <v>9371</v>
      </c>
      <c r="J69" s="300"/>
      <c r="K69" s="300"/>
      <c r="L69" s="300"/>
      <c r="M69" s="297" t="s">
        <v>12038</v>
      </c>
      <c r="N69" s="298" t="s">
        <v>14265</v>
      </c>
      <c r="O69" s="298"/>
      <c r="P69" s="298" t="s">
        <v>14502</v>
      </c>
      <c r="R69" s="7"/>
      <c r="S69" s="7"/>
      <c r="T69" s="7"/>
      <c r="U69" s="7"/>
      <c r="V69" s="7"/>
      <c r="AP69" s="59" t="e">
        <f t="shared" si="3"/>
        <v>#VALUE!</v>
      </c>
      <c r="AQ69" s="59" t="e">
        <f t="shared" si="4"/>
        <v>#VALUE!</v>
      </c>
      <c r="AR69" s="59" t="e">
        <f t="shared" si="5"/>
        <v>#VALUE!</v>
      </c>
    </row>
    <row r="70" spans="1:44" ht="16.5">
      <c r="A70" s="302" t="s">
        <v>14393</v>
      </c>
      <c r="B70" s="305"/>
      <c r="C70" s="305"/>
      <c r="D70" s="305" t="s">
        <v>9349</v>
      </c>
      <c r="E70" s="297"/>
      <c r="F70" s="297"/>
      <c r="G70" s="297"/>
      <c r="H70" s="297"/>
      <c r="I70" s="297"/>
      <c r="J70" s="297"/>
      <c r="K70" s="297"/>
      <c r="L70" s="297"/>
      <c r="M70" s="297" t="s">
        <v>14375</v>
      </c>
      <c r="N70" s="298"/>
      <c r="O70" s="298" t="s">
        <v>14394</v>
      </c>
      <c r="P70" s="298"/>
      <c r="R70" s="7"/>
      <c r="S70" s="7"/>
      <c r="T70" s="7"/>
      <c r="U70" s="7"/>
      <c r="V70" s="7"/>
      <c r="AP70" s="59" t="e">
        <f t="shared" si="3"/>
        <v>#VALUE!</v>
      </c>
      <c r="AQ70" s="59" t="e">
        <f t="shared" si="4"/>
        <v>#VALUE!</v>
      </c>
      <c r="AR70" s="59" t="e">
        <f t="shared" si="5"/>
        <v>#VALUE!</v>
      </c>
    </row>
    <row r="71" spans="1:44" ht="16.5">
      <c r="A71" s="302" t="s">
        <v>9421</v>
      </c>
      <c r="B71" s="299"/>
      <c r="C71" s="299"/>
      <c r="D71" s="299"/>
      <c r="E71" s="297"/>
      <c r="F71" s="297"/>
      <c r="G71" s="297"/>
      <c r="H71" s="297"/>
      <c r="I71" s="297"/>
      <c r="J71" s="296" t="s">
        <v>9421</v>
      </c>
      <c r="K71" s="297"/>
      <c r="L71" s="297"/>
      <c r="M71" s="297" t="s">
        <v>12039</v>
      </c>
      <c r="N71" s="298" t="s">
        <v>14267</v>
      </c>
      <c r="O71" s="308"/>
      <c r="P71" s="298" t="s">
        <v>12046</v>
      </c>
      <c r="R71" s="7"/>
      <c r="S71" s="7"/>
      <c r="T71" s="7"/>
      <c r="U71" s="7"/>
      <c r="V71" s="7"/>
      <c r="AP71" s="59" t="e">
        <f t="shared" si="3"/>
        <v>#VALUE!</v>
      </c>
      <c r="AQ71" s="59" t="e">
        <f t="shared" si="4"/>
        <v>#VALUE!</v>
      </c>
      <c r="AR71" s="59" t="e">
        <f t="shared" si="5"/>
        <v>#VALUE!</v>
      </c>
    </row>
    <row r="72" spans="1:44" ht="16.5">
      <c r="A72" s="302" t="s">
        <v>14361</v>
      </c>
      <c r="B72" s="305"/>
      <c r="C72" s="305"/>
      <c r="D72" s="305"/>
      <c r="E72" s="297"/>
      <c r="F72" s="297"/>
      <c r="G72" s="297"/>
      <c r="H72" s="297"/>
      <c r="I72" s="297"/>
      <c r="J72" s="297"/>
      <c r="K72" s="297"/>
      <c r="L72" s="297"/>
      <c r="M72" s="297"/>
      <c r="N72" s="298"/>
      <c r="O72" s="308" t="s">
        <v>14362</v>
      </c>
      <c r="P72" s="298"/>
      <c r="R72" s="7"/>
      <c r="S72" s="7"/>
      <c r="T72" s="7"/>
      <c r="U72" s="7"/>
      <c r="V72" s="7"/>
      <c r="AP72" s="59" t="e">
        <f t="shared" si="3"/>
        <v>#VALUE!</v>
      </c>
      <c r="AQ72" s="59" t="e">
        <f t="shared" si="4"/>
        <v>#VALUE!</v>
      </c>
      <c r="AR72" s="59" t="e">
        <f t="shared" si="5"/>
        <v>#VALUE!</v>
      </c>
    </row>
    <row r="73" spans="1:44" ht="16.5">
      <c r="A73" s="302" t="s">
        <v>14317</v>
      </c>
      <c r="B73" s="305" t="s">
        <v>14319</v>
      </c>
      <c r="C73" s="305"/>
      <c r="D73" s="305"/>
      <c r="E73" s="297"/>
      <c r="F73" s="297"/>
      <c r="G73" s="297"/>
      <c r="H73" s="297"/>
      <c r="I73" s="297"/>
      <c r="J73" s="297"/>
      <c r="K73" s="297"/>
      <c r="L73" s="297"/>
      <c r="M73" s="297"/>
      <c r="N73" s="298"/>
      <c r="O73" s="303" t="s">
        <v>14318</v>
      </c>
      <c r="P73" s="298"/>
      <c r="R73" s="7"/>
      <c r="S73" s="7"/>
      <c r="T73" s="7"/>
      <c r="U73" s="7"/>
      <c r="V73" s="7"/>
      <c r="AP73" s="59" t="e">
        <f t="shared" si="3"/>
        <v>#VALUE!</v>
      </c>
      <c r="AQ73" s="59" t="e">
        <f t="shared" si="4"/>
        <v>#VALUE!</v>
      </c>
      <c r="AR73" s="59" t="e">
        <f t="shared" si="5"/>
        <v>#VALUE!</v>
      </c>
    </row>
    <row r="74" spans="1:44" ht="17.25" customHeight="1">
      <c r="A74" s="302" t="s">
        <v>14405</v>
      </c>
      <c r="B74" s="305"/>
      <c r="C74" s="305"/>
      <c r="D74" s="305"/>
      <c r="E74" s="297"/>
      <c r="F74" s="297"/>
      <c r="G74" s="297"/>
      <c r="H74" s="297"/>
      <c r="I74" s="297"/>
      <c r="J74" s="297" t="s">
        <v>374</v>
      </c>
      <c r="K74" s="297" t="s">
        <v>374</v>
      </c>
      <c r="L74" s="297"/>
      <c r="M74" s="297" t="s">
        <v>12062</v>
      </c>
      <c r="N74" s="298"/>
      <c r="O74" s="298" t="s">
        <v>14406</v>
      </c>
      <c r="P74" s="298"/>
      <c r="R74" s="7"/>
      <c r="S74" s="7"/>
      <c r="T74" s="7"/>
      <c r="U74" s="7"/>
      <c r="V74" s="7"/>
    </row>
    <row r="75" spans="1:44" ht="16.5" customHeight="1">
      <c r="A75" s="302" t="s">
        <v>17277</v>
      </c>
      <c r="B75" s="305"/>
      <c r="C75" s="305"/>
      <c r="D75" s="305"/>
      <c r="E75" s="307"/>
      <c r="F75" s="307"/>
      <c r="G75" s="307"/>
      <c r="H75" s="307"/>
      <c r="I75" s="297"/>
      <c r="J75" s="724"/>
      <c r="K75" s="724" t="s">
        <v>17277</v>
      </c>
      <c r="L75" s="307"/>
      <c r="M75" s="297"/>
      <c r="N75" s="308"/>
      <c r="O75" s="308"/>
      <c r="P75" s="308"/>
      <c r="R75" s="7"/>
      <c r="S75" s="7"/>
      <c r="T75" s="7"/>
      <c r="U75" s="7"/>
      <c r="V75" s="7"/>
    </row>
    <row r="76" spans="1:44" ht="16.5" customHeight="1">
      <c r="A76" s="302" t="s">
        <v>17278</v>
      </c>
      <c r="B76" s="305"/>
      <c r="C76" s="305"/>
      <c r="D76" s="305"/>
      <c r="E76" s="307"/>
      <c r="F76" s="307"/>
      <c r="G76" s="307"/>
      <c r="H76" s="307"/>
      <c r="I76" s="307"/>
      <c r="J76" s="724"/>
      <c r="K76" s="724" t="s">
        <v>17279</v>
      </c>
      <c r="L76" s="307"/>
      <c r="M76" s="307"/>
      <c r="N76" s="308"/>
      <c r="O76" s="308"/>
      <c r="P76" s="308"/>
      <c r="R76" s="7"/>
      <c r="S76" s="7"/>
      <c r="T76" s="7"/>
      <c r="U76" s="7"/>
      <c r="V76" s="7"/>
      <c r="AP76" s="59" t="e">
        <f t="shared" si="3"/>
        <v>#VALUE!</v>
      </c>
      <c r="AQ76" s="59" t="e">
        <f t="shared" si="4"/>
        <v>#VALUE!</v>
      </c>
      <c r="AR76" s="59" t="e">
        <f t="shared" si="5"/>
        <v>#VALUE!</v>
      </c>
    </row>
    <row r="77" spans="1:44" ht="16.5">
      <c r="A77" s="302" t="s">
        <v>14279</v>
      </c>
      <c r="B77" s="305"/>
      <c r="C77" s="305"/>
      <c r="D77" s="305"/>
      <c r="E77" s="307" t="s">
        <v>14273</v>
      </c>
      <c r="F77" s="307"/>
      <c r="G77" s="307"/>
      <c r="H77" s="307"/>
      <c r="I77" s="307"/>
      <c r="J77" s="307"/>
      <c r="K77" s="307"/>
      <c r="L77" s="307"/>
      <c r="M77" s="307"/>
      <c r="N77" s="308"/>
      <c r="O77" s="303" t="s">
        <v>14370</v>
      </c>
      <c r="P77" s="308"/>
      <c r="R77" s="7"/>
      <c r="S77" s="7"/>
      <c r="T77" s="7"/>
      <c r="U77" s="7"/>
      <c r="V77" s="7"/>
      <c r="AP77" s="59" t="e">
        <f t="shared" si="3"/>
        <v>#VALUE!</v>
      </c>
      <c r="AQ77" s="59" t="e">
        <f t="shared" si="4"/>
        <v>#VALUE!</v>
      </c>
      <c r="AR77" s="59" t="e">
        <f t="shared" si="5"/>
        <v>#VALUE!</v>
      </c>
    </row>
    <row r="78" spans="1:44" ht="15" customHeight="1">
      <c r="A78" s="302" t="s">
        <v>14281</v>
      </c>
      <c r="B78" s="305"/>
      <c r="C78" s="305" t="s">
        <v>9394</v>
      </c>
      <c r="D78" s="305" t="s">
        <v>9394</v>
      </c>
      <c r="E78" s="307"/>
      <c r="F78" s="307"/>
      <c r="G78" s="307"/>
      <c r="H78" s="307"/>
      <c r="I78" s="297"/>
      <c r="J78" s="307"/>
      <c r="K78" s="307"/>
      <c r="L78" s="317" t="s">
        <v>14282</v>
      </c>
      <c r="M78" s="307"/>
      <c r="N78" s="308"/>
      <c r="O78" s="308"/>
      <c r="P78" s="308"/>
      <c r="R78" s="7"/>
      <c r="S78" s="7"/>
      <c r="T78" s="7"/>
      <c r="U78" s="7"/>
      <c r="AP78" s="59" t="e">
        <f t="shared" si="3"/>
        <v>#VALUE!</v>
      </c>
      <c r="AQ78" s="59" t="e">
        <f t="shared" si="4"/>
        <v>#VALUE!</v>
      </c>
      <c r="AR78" s="59" t="e">
        <f t="shared" si="5"/>
        <v>#VALUE!</v>
      </c>
    </row>
    <row r="79" spans="1:44" ht="15" customHeight="1">
      <c r="A79" s="302" t="s">
        <v>9362</v>
      </c>
      <c r="B79" s="309" t="s">
        <v>455</v>
      </c>
      <c r="C79" s="305"/>
      <c r="D79" s="305"/>
      <c r="E79" s="307" t="s">
        <v>9363</v>
      </c>
      <c r="F79" s="307"/>
      <c r="G79" s="307"/>
      <c r="H79" s="307"/>
      <c r="I79" s="310" t="s">
        <v>14393</v>
      </c>
      <c r="J79" s="310"/>
      <c r="K79" s="727" t="s">
        <v>9363</v>
      </c>
      <c r="L79" s="307"/>
      <c r="M79" s="307" t="s">
        <v>12626</v>
      </c>
      <c r="N79" s="308" t="s">
        <v>14266</v>
      </c>
      <c r="O79" s="303" t="s">
        <v>14397</v>
      </c>
      <c r="P79" s="308"/>
      <c r="R79" s="7"/>
      <c r="S79" s="7"/>
      <c r="T79" s="7"/>
      <c r="U79" s="7"/>
      <c r="V79" s="7"/>
      <c r="AP79" s="59" t="e">
        <f t="shared" si="3"/>
        <v>#VALUE!</v>
      </c>
      <c r="AQ79" s="59" t="e">
        <f t="shared" si="4"/>
        <v>#VALUE!</v>
      </c>
      <c r="AR79" s="59" t="e">
        <f t="shared" si="5"/>
        <v>#VALUE!</v>
      </c>
    </row>
    <row r="80" spans="1:44" ht="16.5" customHeight="1">
      <c r="A80" s="302" t="s">
        <v>14278</v>
      </c>
      <c r="B80" s="305"/>
      <c r="C80" s="305" t="s">
        <v>14273</v>
      </c>
      <c r="D80" s="305"/>
      <c r="E80" s="307" t="s">
        <v>14273</v>
      </c>
      <c r="F80" s="307"/>
      <c r="G80" s="307"/>
      <c r="H80" s="307"/>
      <c r="I80" s="307"/>
      <c r="J80" s="307"/>
      <c r="K80" s="727" t="s">
        <v>17280</v>
      </c>
      <c r="L80" s="307"/>
      <c r="M80" s="307"/>
      <c r="N80" s="308"/>
      <c r="O80" s="308" t="s">
        <v>14458</v>
      </c>
      <c r="P80" s="308"/>
      <c r="R80" s="7"/>
      <c r="S80" s="7"/>
      <c r="T80" s="7"/>
      <c r="U80" s="7"/>
      <c r="V80" s="7"/>
      <c r="AP80" s="59" t="e">
        <f t="shared" si="3"/>
        <v>#VALUE!</v>
      </c>
      <c r="AQ80" s="59" t="e">
        <f t="shared" si="4"/>
        <v>#VALUE!</v>
      </c>
      <c r="AR80" s="59" t="e">
        <f t="shared" si="5"/>
        <v>#VALUE!</v>
      </c>
    </row>
    <row r="81" spans="1:44" ht="16.5">
      <c r="A81" s="302" t="s">
        <v>14277</v>
      </c>
      <c r="B81" s="305"/>
      <c r="C81" s="305" t="s">
        <v>14273</v>
      </c>
      <c r="D81" s="305"/>
      <c r="E81" s="307" t="s">
        <v>14273</v>
      </c>
      <c r="F81" s="307"/>
      <c r="G81" s="307"/>
      <c r="H81" s="307"/>
      <c r="I81" s="307"/>
      <c r="J81" s="307"/>
      <c r="K81" s="307"/>
      <c r="L81" s="307"/>
      <c r="M81" s="307"/>
      <c r="N81" s="308"/>
      <c r="O81" s="308" t="s">
        <v>14457</v>
      </c>
      <c r="P81" s="308"/>
      <c r="R81" s="7"/>
      <c r="S81" s="7"/>
      <c r="T81" s="7"/>
      <c r="U81" s="7"/>
      <c r="V81" s="7"/>
      <c r="AP81" s="59" t="e">
        <f t="shared" ref="AP81:AP154" si="6">LEFT(AO81,FIND(":",AO81)-1)</f>
        <v>#VALUE!</v>
      </c>
      <c r="AQ81" s="59" t="e">
        <f t="shared" ref="AQ81:AQ141" si="7">LEFT(RIGHT(AO81,LEN(AO81)-FIND(":",AO81)-1),FIND(".",RIGHT(AO81,LEN(AO81)-FIND(":",AO81)-1))-1)</f>
        <v>#VALUE!</v>
      </c>
      <c r="AR81" s="59" t="e">
        <f t="shared" ref="AR81:AR141" si="8">RIGHT(RIGHT(AO81,LEN(AO81)-FIND(":",AO81)-1),LEN(RIGHT(AO81,LEN(AO81)-FIND(":",AO81)-1))-FIND(".",RIGHT(AO81,LEN(AO81)-FIND(":",AO81)-1),1))</f>
        <v>#VALUE!</v>
      </c>
    </row>
    <row r="82" spans="1:44" ht="16.5">
      <c r="A82" s="302" t="s">
        <v>12052</v>
      </c>
      <c r="B82" s="305"/>
      <c r="C82" s="305"/>
      <c r="D82" s="305"/>
      <c r="E82" s="307"/>
      <c r="F82" s="307"/>
      <c r="G82" s="307"/>
      <c r="H82" s="307"/>
      <c r="I82" s="310" t="s">
        <v>14393</v>
      </c>
      <c r="J82" s="297" t="s">
        <v>374</v>
      </c>
      <c r="K82" s="297" t="s">
        <v>374</v>
      </c>
      <c r="L82" s="307" t="s">
        <v>12053</v>
      </c>
      <c r="M82" s="307" t="s">
        <v>12062</v>
      </c>
      <c r="N82" s="308" t="s">
        <v>14267</v>
      </c>
      <c r="O82" s="308" t="s">
        <v>14288</v>
      </c>
      <c r="P82" s="308"/>
      <c r="R82" s="7"/>
      <c r="S82" s="7"/>
      <c r="T82" s="7"/>
      <c r="U82" s="7"/>
      <c r="V82" s="7"/>
      <c r="AP82" s="59" t="e">
        <f t="shared" si="6"/>
        <v>#VALUE!</v>
      </c>
      <c r="AQ82" s="59" t="e">
        <f t="shared" si="7"/>
        <v>#VALUE!</v>
      </c>
      <c r="AR82" s="59" t="e">
        <f t="shared" si="8"/>
        <v>#VALUE!</v>
      </c>
    </row>
    <row r="83" spans="1:44" ht="16.5">
      <c r="A83" s="302" t="s">
        <v>14268</v>
      </c>
      <c r="B83" s="305"/>
      <c r="C83" s="305"/>
      <c r="D83" s="305"/>
      <c r="E83" s="307" t="s">
        <v>14269</v>
      </c>
      <c r="F83" s="307"/>
      <c r="G83" s="307"/>
      <c r="H83" s="307"/>
      <c r="I83" s="307" t="s">
        <v>9344</v>
      </c>
      <c r="J83" s="307"/>
      <c r="K83" s="307"/>
      <c r="L83" s="307" t="s">
        <v>12076</v>
      </c>
      <c r="M83" s="307" t="s">
        <v>12086</v>
      </c>
      <c r="N83" s="308" t="s">
        <v>14267</v>
      </c>
      <c r="O83" s="303" t="s">
        <v>14315</v>
      </c>
      <c r="P83" s="308"/>
      <c r="R83" s="7"/>
      <c r="S83" s="7"/>
      <c r="T83" s="7"/>
      <c r="U83" s="7"/>
      <c r="V83" s="7"/>
      <c r="AP83" s="59" t="e">
        <f t="shared" si="6"/>
        <v>#VALUE!</v>
      </c>
      <c r="AQ83" s="59" t="e">
        <f t="shared" si="7"/>
        <v>#VALUE!</v>
      </c>
      <c r="AR83" s="59" t="e">
        <f t="shared" si="8"/>
        <v>#VALUE!</v>
      </c>
    </row>
    <row r="84" spans="1:44" ht="16.5">
      <c r="A84" s="302" t="s">
        <v>14452</v>
      </c>
      <c r="B84" s="305"/>
      <c r="C84" s="305" t="s">
        <v>9390</v>
      </c>
      <c r="D84" s="305" t="s">
        <v>14448</v>
      </c>
      <c r="E84" s="307"/>
      <c r="F84" s="307"/>
      <c r="G84" s="307"/>
      <c r="H84" s="307"/>
      <c r="I84" s="307"/>
      <c r="J84" s="307"/>
      <c r="K84" s="307"/>
      <c r="L84" s="307"/>
      <c r="M84" s="307"/>
      <c r="N84" s="308"/>
      <c r="O84" s="308" t="s">
        <v>14453</v>
      </c>
      <c r="P84" s="308"/>
      <c r="R84" s="7"/>
      <c r="S84" s="7"/>
      <c r="T84" s="7"/>
      <c r="U84" s="7"/>
      <c r="AP84" s="59" t="e">
        <f t="shared" si="6"/>
        <v>#VALUE!</v>
      </c>
      <c r="AQ84" s="59" t="e">
        <f t="shared" si="7"/>
        <v>#VALUE!</v>
      </c>
      <c r="AR84" s="59" t="e">
        <f t="shared" si="8"/>
        <v>#VALUE!</v>
      </c>
    </row>
    <row r="85" spans="1:44" ht="16.5">
      <c r="A85" s="302" t="s">
        <v>9364</v>
      </c>
      <c r="B85" s="305"/>
      <c r="C85" s="305" t="s">
        <v>9390</v>
      </c>
      <c r="D85" s="305" t="s">
        <v>14448</v>
      </c>
      <c r="E85" s="307" t="s">
        <v>9365</v>
      </c>
      <c r="F85" s="307"/>
      <c r="G85" s="307"/>
      <c r="H85" s="307"/>
      <c r="I85" s="307" t="s">
        <v>9344</v>
      </c>
      <c r="J85" s="307"/>
      <c r="K85" s="307" t="s">
        <v>17281</v>
      </c>
      <c r="L85" s="307"/>
      <c r="M85" s="307" t="s">
        <v>12626</v>
      </c>
      <c r="N85" s="308" t="s">
        <v>14264</v>
      </c>
      <c r="O85" s="308" t="s">
        <v>14301</v>
      </c>
      <c r="P85" s="308"/>
      <c r="R85" s="7"/>
      <c r="S85" s="7"/>
      <c r="T85" s="7"/>
      <c r="U85" s="7"/>
      <c r="V85" s="7"/>
      <c r="AP85" s="59" t="e">
        <f t="shared" si="6"/>
        <v>#VALUE!</v>
      </c>
      <c r="AQ85" s="59" t="e">
        <f t="shared" si="7"/>
        <v>#VALUE!</v>
      </c>
      <c r="AR85" s="59" t="e">
        <f t="shared" si="8"/>
        <v>#VALUE!</v>
      </c>
    </row>
    <row r="86" spans="1:44" ht="16.5">
      <c r="A86" s="302" t="s">
        <v>9424</v>
      </c>
      <c r="B86" s="299"/>
      <c r="C86" s="299"/>
      <c r="D86" s="299"/>
      <c r="E86" s="307"/>
      <c r="F86" s="307"/>
      <c r="G86" s="307"/>
      <c r="H86" s="307"/>
      <c r="I86" s="307"/>
      <c r="J86" s="299" t="s">
        <v>9424</v>
      </c>
      <c r="K86" s="307"/>
      <c r="L86" s="307"/>
      <c r="M86" s="307" t="s">
        <v>12039</v>
      </c>
      <c r="N86" s="308" t="s">
        <v>14263</v>
      </c>
      <c r="O86" s="308"/>
      <c r="P86" s="308" t="s">
        <v>12046</v>
      </c>
      <c r="R86" s="7"/>
      <c r="S86" s="7"/>
      <c r="T86" s="7"/>
      <c r="U86" s="7"/>
      <c r="V86" s="7"/>
      <c r="AP86" s="59" t="e">
        <f t="shared" si="6"/>
        <v>#VALUE!</v>
      </c>
      <c r="AQ86" s="59" t="e">
        <f t="shared" si="7"/>
        <v>#VALUE!</v>
      </c>
      <c r="AR86" s="59" t="e">
        <f t="shared" si="8"/>
        <v>#VALUE!</v>
      </c>
    </row>
    <row r="87" spans="1:44" ht="16.5">
      <c r="A87" s="302" t="s">
        <v>9366</v>
      </c>
      <c r="B87" s="305"/>
      <c r="C87" s="305" t="s">
        <v>14468</v>
      </c>
      <c r="D87" s="305" t="s">
        <v>14448</v>
      </c>
      <c r="E87" s="307" t="s">
        <v>9367</v>
      </c>
      <c r="F87" s="307"/>
      <c r="G87" s="307"/>
      <c r="H87" s="307"/>
      <c r="I87" s="297" t="s">
        <v>9368</v>
      </c>
      <c r="J87" s="307"/>
      <c r="K87" s="307" t="s">
        <v>17282</v>
      </c>
      <c r="L87" s="307"/>
      <c r="M87" s="307" t="s">
        <v>12626</v>
      </c>
      <c r="N87" s="308" t="s">
        <v>14264</v>
      </c>
      <c r="O87" s="308" t="s">
        <v>14467</v>
      </c>
      <c r="P87" s="308"/>
      <c r="R87" s="7"/>
      <c r="S87" s="7"/>
      <c r="T87" s="7"/>
      <c r="U87" s="7"/>
      <c r="V87" s="7"/>
      <c r="AP87" s="59" t="e">
        <f t="shared" si="6"/>
        <v>#VALUE!</v>
      </c>
      <c r="AQ87" s="59" t="e">
        <f t="shared" si="7"/>
        <v>#VALUE!</v>
      </c>
      <c r="AR87" s="59" t="e">
        <f t="shared" si="8"/>
        <v>#VALUE!</v>
      </c>
    </row>
    <row r="88" spans="1:44" ht="16.5">
      <c r="A88" s="302" t="s">
        <v>9369</v>
      </c>
      <c r="B88" s="305"/>
      <c r="C88" s="305"/>
      <c r="D88" s="305"/>
      <c r="E88" s="307" t="s">
        <v>9370</v>
      </c>
      <c r="F88" s="307"/>
      <c r="G88" s="307"/>
      <c r="H88" s="307"/>
      <c r="I88" s="297" t="s">
        <v>9371</v>
      </c>
      <c r="J88" s="307"/>
      <c r="K88" s="307"/>
      <c r="L88" s="307"/>
      <c r="M88" s="307" t="s">
        <v>12626</v>
      </c>
      <c r="N88" s="308" t="s">
        <v>14264</v>
      </c>
      <c r="O88" s="308"/>
      <c r="P88" s="308"/>
      <c r="R88" s="7"/>
      <c r="S88" s="7"/>
      <c r="T88" s="7"/>
      <c r="U88" s="7"/>
      <c r="V88" s="7"/>
      <c r="AP88" s="59" t="e">
        <f t="shared" si="6"/>
        <v>#VALUE!</v>
      </c>
      <c r="AQ88" s="59" t="e">
        <f t="shared" si="7"/>
        <v>#VALUE!</v>
      </c>
      <c r="AR88" s="59" t="e">
        <f t="shared" si="8"/>
        <v>#VALUE!</v>
      </c>
    </row>
    <row r="89" spans="1:44" ht="16.5">
      <c r="A89" s="302" t="s">
        <v>14299</v>
      </c>
      <c r="B89" s="305"/>
      <c r="C89" s="305"/>
      <c r="D89" s="305"/>
      <c r="E89" s="307"/>
      <c r="F89" s="307"/>
      <c r="G89" s="307"/>
      <c r="H89" s="307"/>
      <c r="I89" s="307"/>
      <c r="J89" s="297" t="s">
        <v>374</v>
      </c>
      <c r="K89" s="297" t="s">
        <v>374</v>
      </c>
      <c r="L89" s="307"/>
      <c r="M89" s="307" t="s">
        <v>12062</v>
      </c>
      <c r="N89" s="308"/>
      <c r="O89" s="308" t="s">
        <v>14300</v>
      </c>
      <c r="P89" s="308"/>
      <c r="R89" s="7"/>
      <c r="S89" s="7"/>
      <c r="T89" s="7"/>
      <c r="U89" s="7"/>
      <c r="V89" s="7"/>
      <c r="AP89" s="59" t="e">
        <f t="shared" si="6"/>
        <v>#VALUE!</v>
      </c>
      <c r="AQ89" s="59" t="e">
        <f t="shared" si="7"/>
        <v>#VALUE!</v>
      </c>
      <c r="AR89" s="59" t="e">
        <f t="shared" si="8"/>
        <v>#VALUE!</v>
      </c>
    </row>
    <row r="90" spans="1:44" ht="16.5">
      <c r="A90" s="302" t="s">
        <v>14307</v>
      </c>
      <c r="B90" s="305"/>
      <c r="C90" s="305"/>
      <c r="D90" s="305"/>
      <c r="E90" s="307"/>
      <c r="F90" s="307"/>
      <c r="G90" s="307"/>
      <c r="H90" s="307"/>
      <c r="I90" s="307"/>
      <c r="J90" s="307"/>
      <c r="K90" s="307"/>
      <c r="L90" s="307"/>
      <c r="M90" s="307"/>
      <c r="N90" s="308"/>
      <c r="O90" s="303" t="s">
        <v>14308</v>
      </c>
      <c r="P90" s="308"/>
      <c r="R90" s="7"/>
      <c r="S90" s="7"/>
      <c r="T90" s="7"/>
      <c r="U90" s="7"/>
      <c r="V90" s="7"/>
      <c r="AP90" s="59" t="e">
        <f t="shared" si="6"/>
        <v>#VALUE!</v>
      </c>
      <c r="AQ90" s="59" t="e">
        <f t="shared" si="7"/>
        <v>#VALUE!</v>
      </c>
      <c r="AR90" s="59" t="e">
        <f t="shared" si="8"/>
        <v>#VALUE!</v>
      </c>
    </row>
    <row r="91" spans="1:44" ht="16.5" customHeight="1">
      <c r="A91" s="302" t="s">
        <v>12054</v>
      </c>
      <c r="B91" s="305"/>
      <c r="C91" s="305"/>
      <c r="D91" s="305"/>
      <c r="E91" s="307"/>
      <c r="F91" s="307"/>
      <c r="G91" s="307"/>
      <c r="H91" s="307"/>
      <c r="I91" s="310" t="s">
        <v>14393</v>
      </c>
      <c r="J91" s="297" t="s">
        <v>374</v>
      </c>
      <c r="K91" s="297" t="s">
        <v>374</v>
      </c>
      <c r="L91" s="307" t="s">
        <v>12055</v>
      </c>
      <c r="M91" s="307" t="s">
        <v>12062</v>
      </c>
      <c r="N91" s="308" t="s">
        <v>14263</v>
      </c>
      <c r="O91" s="308" t="s">
        <v>14472</v>
      </c>
      <c r="P91" s="308"/>
      <c r="R91" s="7"/>
      <c r="S91" s="7"/>
      <c r="T91" s="7"/>
      <c r="U91" s="7"/>
      <c r="V91" s="7"/>
      <c r="AP91" s="59" t="e">
        <f t="shared" si="6"/>
        <v>#VALUE!</v>
      </c>
      <c r="AQ91" s="59" t="e">
        <f t="shared" si="7"/>
        <v>#VALUE!</v>
      </c>
      <c r="AR91" s="59" t="e">
        <f t="shared" si="8"/>
        <v>#VALUE!</v>
      </c>
    </row>
    <row r="92" spans="1:44" ht="16.5">
      <c r="A92" s="302" t="s">
        <v>9372</v>
      </c>
      <c r="B92" s="305"/>
      <c r="C92" s="305"/>
      <c r="D92" s="305"/>
      <c r="E92" s="307" t="s">
        <v>14366</v>
      </c>
      <c r="F92" s="307"/>
      <c r="G92" s="307"/>
      <c r="H92" s="307"/>
      <c r="I92" s="310" t="s">
        <v>14393</v>
      </c>
      <c r="J92" s="310"/>
      <c r="K92" s="310" t="s">
        <v>14366</v>
      </c>
      <c r="L92" s="307"/>
      <c r="M92" s="307" t="s">
        <v>12626</v>
      </c>
      <c r="N92" s="308" t="s">
        <v>14264</v>
      </c>
      <c r="O92" s="308" t="s">
        <v>14364</v>
      </c>
      <c r="P92" s="308"/>
      <c r="R92" s="7"/>
      <c r="S92" s="7"/>
      <c r="T92" s="7"/>
      <c r="U92" s="7"/>
      <c r="V92" s="7"/>
      <c r="AP92" s="59" t="e">
        <f t="shared" si="6"/>
        <v>#VALUE!</v>
      </c>
      <c r="AQ92" s="59" t="e">
        <f t="shared" si="7"/>
        <v>#VALUE!</v>
      </c>
      <c r="AR92" s="59" t="e">
        <f t="shared" si="8"/>
        <v>#VALUE!</v>
      </c>
    </row>
    <row r="93" spans="1:44" ht="16.5" customHeight="1">
      <c r="A93" s="302" t="s">
        <v>14407</v>
      </c>
      <c r="B93" s="305"/>
      <c r="C93" s="307"/>
      <c r="D93" s="305"/>
      <c r="E93" s="307"/>
      <c r="F93" s="307"/>
      <c r="G93" s="307"/>
      <c r="H93" s="307"/>
      <c r="I93" s="307"/>
      <c r="J93" s="297" t="s">
        <v>374</v>
      </c>
      <c r="K93" s="297" t="s">
        <v>374</v>
      </c>
      <c r="L93" s="307"/>
      <c r="M93" s="307" t="s">
        <v>12062</v>
      </c>
      <c r="N93" s="308"/>
      <c r="O93" s="303" t="s">
        <v>14408</v>
      </c>
      <c r="P93" s="308"/>
      <c r="R93" s="7"/>
      <c r="S93" s="7"/>
      <c r="T93" s="7"/>
      <c r="U93" s="7"/>
      <c r="V93" s="7"/>
      <c r="AP93" s="59" t="e">
        <f t="shared" si="6"/>
        <v>#VALUE!</v>
      </c>
      <c r="AQ93" s="59" t="e">
        <f t="shared" si="7"/>
        <v>#VALUE!</v>
      </c>
      <c r="AR93" s="59" t="e">
        <f t="shared" si="8"/>
        <v>#VALUE!</v>
      </c>
    </row>
    <row r="94" spans="1:44" ht="16.5">
      <c r="A94" s="302" t="s">
        <v>14487</v>
      </c>
      <c r="B94" s="299"/>
      <c r="C94" s="310" t="s">
        <v>14442</v>
      </c>
      <c r="D94" s="299" t="s">
        <v>14442</v>
      </c>
      <c r="E94" s="310"/>
      <c r="F94" s="310"/>
      <c r="G94" s="310"/>
      <c r="H94" s="310"/>
      <c r="I94" s="310"/>
      <c r="J94" s="310"/>
      <c r="K94" s="310"/>
      <c r="L94" s="318"/>
      <c r="M94" s="307"/>
      <c r="N94" s="308"/>
      <c r="O94" s="308" t="s">
        <v>14488</v>
      </c>
      <c r="P94" s="308"/>
      <c r="R94" s="7"/>
      <c r="S94" s="7"/>
      <c r="T94" s="7"/>
      <c r="U94" s="7"/>
      <c r="V94" s="7"/>
      <c r="AP94" s="59" t="e">
        <f t="shared" si="6"/>
        <v>#VALUE!</v>
      </c>
      <c r="AQ94" s="59" t="e">
        <f t="shared" si="7"/>
        <v>#VALUE!</v>
      </c>
      <c r="AR94" s="59" t="e">
        <f t="shared" si="8"/>
        <v>#VALUE!</v>
      </c>
    </row>
    <row r="95" spans="1:44" ht="15" customHeight="1">
      <c r="A95" s="302" t="s">
        <v>14409</v>
      </c>
      <c r="B95" s="305"/>
      <c r="C95" s="724"/>
      <c r="D95" s="724"/>
      <c r="E95" s="307"/>
      <c r="F95" s="307"/>
      <c r="G95" s="307"/>
      <c r="H95" s="307"/>
      <c r="I95" s="307"/>
      <c r="J95" s="297" t="s">
        <v>374</v>
      </c>
      <c r="K95" s="297" t="s">
        <v>374</v>
      </c>
      <c r="L95" s="307"/>
      <c r="M95" s="307" t="s">
        <v>12062</v>
      </c>
      <c r="N95" s="308"/>
      <c r="O95" s="308" t="s">
        <v>14410</v>
      </c>
      <c r="P95" s="308"/>
      <c r="R95" s="7"/>
      <c r="S95" s="7"/>
      <c r="T95" s="7"/>
      <c r="U95" s="7"/>
      <c r="V95" s="7"/>
      <c r="AP95" s="59" t="e">
        <f t="shared" si="6"/>
        <v>#VALUE!</v>
      </c>
      <c r="AQ95" s="59" t="e">
        <f t="shared" si="7"/>
        <v>#VALUE!</v>
      </c>
      <c r="AR95" s="59" t="e">
        <f t="shared" si="8"/>
        <v>#VALUE!</v>
      </c>
    </row>
    <row r="96" spans="1:44" ht="16.5">
      <c r="A96" s="302" t="s">
        <v>14409</v>
      </c>
      <c r="B96" s="305"/>
      <c r="C96" s="305"/>
      <c r="D96" s="305"/>
      <c r="E96" s="307"/>
      <c r="F96" s="307"/>
      <c r="G96" s="307"/>
      <c r="H96" s="307"/>
      <c r="I96" s="307"/>
      <c r="J96" s="297" t="s">
        <v>374</v>
      </c>
      <c r="K96" s="297" t="s">
        <v>374</v>
      </c>
      <c r="L96" s="724"/>
      <c r="M96" s="307" t="s">
        <v>12062</v>
      </c>
      <c r="N96" s="308"/>
      <c r="O96" s="308" t="s">
        <v>14491</v>
      </c>
      <c r="P96" s="308"/>
      <c r="R96" s="7"/>
      <c r="S96" s="7"/>
      <c r="T96" s="7"/>
      <c r="U96" s="7"/>
      <c r="V96" s="7"/>
      <c r="AP96" s="59" t="e">
        <f t="shared" si="6"/>
        <v>#VALUE!</v>
      </c>
      <c r="AQ96" s="59" t="e">
        <f t="shared" si="7"/>
        <v>#VALUE!</v>
      </c>
      <c r="AR96" s="59" t="e">
        <f t="shared" si="8"/>
        <v>#VALUE!</v>
      </c>
    </row>
    <row r="97" spans="1:44" ht="15" customHeight="1">
      <c r="A97" s="302" t="s">
        <v>14284</v>
      </c>
      <c r="B97" s="305"/>
      <c r="C97" s="305"/>
      <c r="D97" s="305"/>
      <c r="E97" s="307"/>
      <c r="F97" s="724"/>
      <c r="G97" s="724"/>
      <c r="H97" s="724"/>
      <c r="I97" s="726" t="s">
        <v>14284</v>
      </c>
      <c r="J97" s="297" t="s">
        <v>374</v>
      </c>
      <c r="K97" s="297" t="s">
        <v>374</v>
      </c>
      <c r="L97" s="307"/>
      <c r="M97" s="307" t="s">
        <v>12062</v>
      </c>
      <c r="N97" s="308"/>
      <c r="O97" s="728" t="s">
        <v>14287</v>
      </c>
      <c r="P97" s="308"/>
      <c r="R97" s="7"/>
      <c r="S97" s="7"/>
      <c r="T97" s="7"/>
      <c r="U97" s="7"/>
      <c r="V97" s="7"/>
      <c r="AP97" s="59" t="e">
        <f t="shared" si="6"/>
        <v>#VALUE!</v>
      </c>
      <c r="AQ97" s="59" t="e">
        <f t="shared" si="7"/>
        <v>#VALUE!</v>
      </c>
      <c r="AR97" s="59" t="e">
        <f t="shared" si="8"/>
        <v>#VALUE!</v>
      </c>
    </row>
    <row r="98" spans="1:44" ht="16.5">
      <c r="A98" s="302" t="s">
        <v>12009</v>
      </c>
      <c r="B98" s="305"/>
      <c r="C98" s="305"/>
      <c r="D98" s="305"/>
      <c r="E98" s="307"/>
      <c r="F98" s="307"/>
      <c r="G98" s="307"/>
      <c r="H98" s="307"/>
      <c r="I98" s="307" t="str">
        <f>I31</f>
        <v>Iokharic</v>
      </c>
      <c r="J98" s="307"/>
      <c r="K98" s="307" t="s">
        <v>17272</v>
      </c>
      <c r="L98" s="307"/>
      <c r="M98" s="307" t="s">
        <v>12062</v>
      </c>
      <c r="N98" s="308" t="s">
        <v>14267</v>
      </c>
      <c r="O98" s="308"/>
      <c r="P98" s="308" t="s">
        <v>14503</v>
      </c>
      <c r="R98" s="7"/>
      <c r="S98" s="7"/>
      <c r="T98" s="7"/>
      <c r="U98" s="7"/>
      <c r="V98" s="7"/>
      <c r="AP98" s="59" t="e">
        <f t="shared" si="6"/>
        <v>#VALUE!</v>
      </c>
      <c r="AQ98" s="59" t="e">
        <f t="shared" si="7"/>
        <v>#VALUE!</v>
      </c>
      <c r="AR98" s="59" t="e">
        <f t="shared" si="8"/>
        <v>#VALUE!</v>
      </c>
    </row>
    <row r="99" spans="1:44" ht="15" customHeight="1">
      <c r="A99" s="302" t="s">
        <v>9399</v>
      </c>
      <c r="B99" s="309" t="s">
        <v>14399</v>
      </c>
      <c r="C99" s="299"/>
      <c r="D99" s="299"/>
      <c r="E99" s="310" t="s">
        <v>9400</v>
      </c>
      <c r="F99" s="310"/>
      <c r="G99" s="310"/>
      <c r="H99" s="310"/>
      <c r="I99" s="310" t="s">
        <v>9354</v>
      </c>
      <c r="J99" s="310" t="s">
        <v>9400</v>
      </c>
      <c r="K99" s="310"/>
      <c r="L99" s="310"/>
      <c r="M99" s="307" t="s">
        <v>12037</v>
      </c>
      <c r="N99" s="308" t="s">
        <v>14264</v>
      </c>
      <c r="O99" s="303" t="s">
        <v>14398</v>
      </c>
      <c r="P99" s="308" t="s">
        <v>14501</v>
      </c>
      <c r="R99" s="7"/>
      <c r="S99" s="7"/>
      <c r="T99" s="7"/>
      <c r="U99" s="7"/>
      <c r="V99" s="7"/>
      <c r="AP99" s="59" t="e">
        <f t="shared" si="6"/>
        <v>#VALUE!</v>
      </c>
      <c r="AQ99" s="59" t="e">
        <f t="shared" si="7"/>
        <v>#VALUE!</v>
      </c>
      <c r="AR99" s="59" t="e">
        <f t="shared" si="8"/>
        <v>#VALUE!</v>
      </c>
    </row>
    <row r="100" spans="1:44" ht="15" customHeight="1">
      <c r="A100" s="302" t="s">
        <v>9422</v>
      </c>
      <c r="B100" s="299"/>
      <c r="C100" s="299"/>
      <c r="D100" s="299"/>
      <c r="E100" s="297"/>
      <c r="F100" s="297"/>
      <c r="G100" s="297"/>
      <c r="H100" s="297"/>
      <c r="I100" s="297"/>
      <c r="J100" s="299" t="s">
        <v>9422</v>
      </c>
      <c r="K100" s="297"/>
      <c r="L100" s="297"/>
      <c r="M100" s="297" t="s">
        <v>12039</v>
      </c>
      <c r="N100" s="298" t="s">
        <v>14267</v>
      </c>
      <c r="O100" s="308"/>
      <c r="P100" s="308" t="s">
        <v>12046</v>
      </c>
      <c r="R100" s="7"/>
      <c r="S100" s="7"/>
      <c r="T100" s="7"/>
      <c r="U100" s="7"/>
      <c r="V100" s="7"/>
      <c r="AP100" s="59" t="e">
        <f t="shared" si="6"/>
        <v>#VALUE!</v>
      </c>
      <c r="AQ100" s="59" t="e">
        <f t="shared" si="7"/>
        <v>#VALUE!</v>
      </c>
      <c r="AR100" s="59" t="e">
        <f t="shared" si="8"/>
        <v>#VALUE!</v>
      </c>
    </row>
    <row r="101" spans="1:44" ht="15" customHeight="1">
      <c r="A101" s="302" t="s">
        <v>14367</v>
      </c>
      <c r="B101" s="305"/>
      <c r="C101" s="305"/>
      <c r="D101" s="305"/>
      <c r="E101" s="311" t="s">
        <v>14366</v>
      </c>
      <c r="F101" s="311"/>
      <c r="G101" s="311"/>
      <c r="H101" s="311"/>
      <c r="I101" s="307"/>
      <c r="J101" s="307"/>
      <c r="K101" s="307"/>
      <c r="L101" s="307"/>
      <c r="M101" s="307"/>
      <c r="N101" s="308"/>
      <c r="O101" s="303" t="s">
        <v>14365</v>
      </c>
      <c r="P101" s="308"/>
      <c r="R101" s="7"/>
      <c r="S101" s="7"/>
      <c r="T101" s="7"/>
      <c r="U101" s="7"/>
      <c r="V101" s="7"/>
      <c r="AP101" s="59" t="e">
        <f t="shared" si="6"/>
        <v>#VALUE!</v>
      </c>
      <c r="AQ101" s="59" t="e">
        <f t="shared" si="7"/>
        <v>#VALUE!</v>
      </c>
      <c r="AR101" s="59" t="e">
        <f t="shared" si="8"/>
        <v>#VALUE!</v>
      </c>
    </row>
    <row r="102" spans="1:44" ht="16.5">
      <c r="A102" s="302" t="s">
        <v>9408</v>
      </c>
      <c r="B102" s="299"/>
      <c r="C102" s="299"/>
      <c r="D102" s="299"/>
      <c r="E102" s="310" t="s">
        <v>9409</v>
      </c>
      <c r="F102" s="310"/>
      <c r="G102" s="310"/>
      <c r="H102" s="310"/>
      <c r="I102" s="310" t="s">
        <v>9354</v>
      </c>
      <c r="J102" s="310"/>
      <c r="K102" s="310"/>
      <c r="L102" s="310"/>
      <c r="M102" s="307" t="s">
        <v>12038</v>
      </c>
      <c r="N102" s="308" t="s">
        <v>14266</v>
      </c>
      <c r="O102" s="308" t="s">
        <v>14495</v>
      </c>
      <c r="P102" s="308" t="s">
        <v>14502</v>
      </c>
      <c r="S102" s="7"/>
      <c r="T102" s="7"/>
      <c r="U102" s="7"/>
      <c r="V102" s="7"/>
      <c r="AP102" s="59" t="e">
        <f t="shared" si="6"/>
        <v>#VALUE!</v>
      </c>
      <c r="AQ102" s="59" t="e">
        <f t="shared" si="7"/>
        <v>#VALUE!</v>
      </c>
      <c r="AR102" s="59" t="e">
        <f t="shared" si="8"/>
        <v>#VALUE!</v>
      </c>
    </row>
    <row r="103" spans="1:44" ht="16.5">
      <c r="A103" s="302" t="s">
        <v>14276</v>
      </c>
      <c r="B103" s="305"/>
      <c r="C103" s="305"/>
      <c r="D103" s="305"/>
      <c r="E103" s="307" t="s">
        <v>14273</v>
      </c>
      <c r="F103" s="307"/>
      <c r="G103" s="307"/>
      <c r="H103" s="307"/>
      <c r="I103" s="297"/>
      <c r="J103" s="307"/>
      <c r="K103" s="307"/>
      <c r="L103" s="307"/>
      <c r="M103" s="307"/>
      <c r="N103" s="308"/>
      <c r="O103" s="308" t="s">
        <v>14494</v>
      </c>
      <c r="P103" s="308"/>
      <c r="S103" s="7"/>
      <c r="T103" s="7"/>
      <c r="U103" s="7"/>
      <c r="V103" s="7"/>
      <c r="AP103" s="59" t="e">
        <f t="shared" si="6"/>
        <v>#VALUE!</v>
      </c>
      <c r="AQ103" s="59" t="e">
        <f t="shared" si="7"/>
        <v>#VALUE!</v>
      </c>
      <c r="AR103" s="59" t="e">
        <f t="shared" si="8"/>
        <v>#VALUE!</v>
      </c>
    </row>
    <row r="104" spans="1:44" ht="16.5" customHeight="1">
      <c r="A104" s="302" t="s">
        <v>14484</v>
      </c>
      <c r="B104" s="305"/>
      <c r="C104" s="305"/>
      <c r="D104" s="305"/>
      <c r="E104" s="307" t="s">
        <v>14485</v>
      </c>
      <c r="F104" s="307"/>
      <c r="G104" s="307"/>
      <c r="H104" s="307"/>
      <c r="I104" s="307"/>
      <c r="J104" s="307"/>
      <c r="K104" s="307" t="s">
        <v>14485</v>
      </c>
      <c r="L104" s="307"/>
      <c r="M104" s="307" t="s">
        <v>14375</v>
      </c>
      <c r="N104" s="308"/>
      <c r="O104" s="308" t="s">
        <v>14486</v>
      </c>
      <c r="P104" s="308"/>
      <c r="R104" s="7"/>
      <c r="S104" s="7"/>
      <c r="T104" s="7"/>
      <c r="U104" s="7"/>
      <c r="V104" s="7"/>
      <c r="AP104" s="59" t="e">
        <f t="shared" si="6"/>
        <v>#VALUE!</v>
      </c>
      <c r="AQ104" s="59" t="e">
        <f t="shared" si="7"/>
        <v>#VALUE!</v>
      </c>
      <c r="AR104" s="59" t="e">
        <f t="shared" si="8"/>
        <v>#VALUE!</v>
      </c>
    </row>
    <row r="105" spans="1:44" ht="16.5">
      <c r="A105" s="302" t="s">
        <v>14341</v>
      </c>
      <c r="B105" s="305" t="s">
        <v>14342</v>
      </c>
      <c r="C105" s="305"/>
      <c r="D105" s="305"/>
      <c r="E105" s="307" t="s">
        <v>9373</v>
      </c>
      <c r="F105" s="307"/>
      <c r="G105" s="307"/>
      <c r="H105" s="307"/>
      <c r="I105" s="307" t="s">
        <v>9344</v>
      </c>
      <c r="J105" s="307"/>
      <c r="K105" s="307" t="s">
        <v>9373</v>
      </c>
      <c r="L105" s="307"/>
      <c r="M105" s="307" t="s">
        <v>12626</v>
      </c>
      <c r="N105" s="308" t="s">
        <v>14264</v>
      </c>
      <c r="O105" s="312" t="s">
        <v>14343</v>
      </c>
      <c r="P105" s="308"/>
      <c r="R105" s="7"/>
      <c r="S105" s="7"/>
      <c r="T105" s="7"/>
      <c r="U105" s="7"/>
      <c r="V105" s="7"/>
      <c r="AP105" s="59" t="e">
        <f t="shared" si="6"/>
        <v>#VALUE!</v>
      </c>
      <c r="AQ105" s="59" t="e">
        <f t="shared" si="7"/>
        <v>#VALUE!</v>
      </c>
      <c r="AR105" s="59" t="e">
        <f t="shared" si="8"/>
        <v>#VALUE!</v>
      </c>
    </row>
    <row r="106" spans="1:44" ht="16.5">
      <c r="A106" s="302" t="s">
        <v>14436</v>
      </c>
      <c r="B106" s="305"/>
      <c r="C106" s="305" t="s">
        <v>14437</v>
      </c>
      <c r="D106" s="305"/>
      <c r="E106" s="307"/>
      <c r="F106" s="307"/>
      <c r="G106" s="307"/>
      <c r="H106" s="307"/>
      <c r="I106" s="307"/>
      <c r="J106" s="297" t="s">
        <v>374</v>
      </c>
      <c r="K106" s="297" t="s">
        <v>374</v>
      </c>
      <c r="L106" s="307"/>
      <c r="M106" s="307" t="s">
        <v>12062</v>
      </c>
      <c r="N106" s="308"/>
      <c r="O106" s="308" t="s">
        <v>14438</v>
      </c>
      <c r="P106" s="308"/>
      <c r="R106" s="7"/>
      <c r="S106" s="7"/>
      <c r="T106" s="7"/>
      <c r="U106" s="7"/>
      <c r="V106" s="7"/>
      <c r="AP106" s="59" t="e">
        <f t="shared" si="6"/>
        <v>#VALUE!</v>
      </c>
      <c r="AQ106" s="59" t="e">
        <f t="shared" si="7"/>
        <v>#VALUE!</v>
      </c>
      <c r="AR106" s="59" t="e">
        <f t="shared" si="8"/>
        <v>#VALUE!</v>
      </c>
    </row>
    <row r="107" spans="1:44" ht="16.5">
      <c r="A107" s="302" t="s">
        <v>14291</v>
      </c>
      <c r="B107" s="305"/>
      <c r="C107" s="305"/>
      <c r="D107" s="305"/>
      <c r="E107" s="307"/>
      <c r="F107" s="307"/>
      <c r="G107" s="307"/>
      <c r="H107" s="307"/>
      <c r="I107" s="297"/>
      <c r="J107" s="297"/>
      <c r="K107" s="297" t="s">
        <v>17283</v>
      </c>
      <c r="L107" s="297"/>
      <c r="M107" s="307" t="s">
        <v>21675</v>
      </c>
      <c r="N107" s="298"/>
      <c r="O107" s="303" t="s">
        <v>14292</v>
      </c>
      <c r="P107" s="308"/>
      <c r="R107" s="7"/>
      <c r="S107" s="7"/>
      <c r="T107" s="7"/>
      <c r="U107" s="7"/>
      <c r="V107" s="7"/>
      <c r="AP107" s="59" t="e">
        <f t="shared" si="6"/>
        <v>#VALUE!</v>
      </c>
      <c r="AQ107" s="59" t="e">
        <f t="shared" si="7"/>
        <v>#VALUE!</v>
      </c>
      <c r="AR107" s="59" t="e">
        <f t="shared" si="8"/>
        <v>#VALUE!</v>
      </c>
    </row>
    <row r="108" spans="1:44" ht="16.5">
      <c r="A108" s="302" t="s">
        <v>14439</v>
      </c>
      <c r="B108" s="305"/>
      <c r="C108" s="305" t="s">
        <v>14437</v>
      </c>
      <c r="D108" s="305"/>
      <c r="E108" s="307"/>
      <c r="F108" s="307"/>
      <c r="G108" s="307"/>
      <c r="H108" s="307"/>
      <c r="I108" s="307"/>
      <c r="J108" s="297" t="s">
        <v>374</v>
      </c>
      <c r="K108" s="297" t="s">
        <v>374</v>
      </c>
      <c r="L108" s="307"/>
      <c r="M108" s="307" t="s">
        <v>12062</v>
      </c>
      <c r="N108" s="308"/>
      <c r="O108" s="308" t="s">
        <v>14438</v>
      </c>
      <c r="P108" s="308"/>
      <c r="S108" s="7"/>
      <c r="T108" s="7"/>
      <c r="U108" s="7"/>
      <c r="V108" s="7"/>
      <c r="AP108" s="59" t="e">
        <f t="shared" si="6"/>
        <v>#VALUE!</v>
      </c>
      <c r="AQ108" s="59" t="e">
        <f t="shared" si="7"/>
        <v>#VALUE!</v>
      </c>
      <c r="AR108" s="59" t="e">
        <f t="shared" si="8"/>
        <v>#VALUE!</v>
      </c>
    </row>
    <row r="109" spans="1:44" ht="16.5">
      <c r="A109" s="302" t="s">
        <v>14298</v>
      </c>
      <c r="B109" s="305"/>
      <c r="C109" s="305"/>
      <c r="D109" s="305"/>
      <c r="E109" s="307"/>
      <c r="F109" s="307"/>
      <c r="G109" s="307"/>
      <c r="H109" s="307"/>
      <c r="I109" s="307"/>
      <c r="J109" s="297" t="s">
        <v>374</v>
      </c>
      <c r="K109" s="297" t="s">
        <v>374</v>
      </c>
      <c r="L109" s="307"/>
      <c r="M109" s="307" t="s">
        <v>12062</v>
      </c>
      <c r="N109" s="308"/>
      <c r="O109" s="308" t="s">
        <v>14297</v>
      </c>
      <c r="P109" s="308"/>
      <c r="R109" s="7"/>
      <c r="S109" s="7"/>
      <c r="T109" s="7"/>
      <c r="U109" s="7"/>
      <c r="V109" s="7"/>
      <c r="AP109" s="59" t="e">
        <f t="shared" si="6"/>
        <v>#VALUE!</v>
      </c>
      <c r="AQ109" s="59" t="e">
        <f t="shared" si="7"/>
        <v>#VALUE!</v>
      </c>
      <c r="AR109" s="59" t="e">
        <f t="shared" si="8"/>
        <v>#VALUE!</v>
      </c>
    </row>
    <row r="110" spans="1:44" ht="16.5">
      <c r="A110" s="302" t="s">
        <v>14378</v>
      </c>
      <c r="B110" s="305"/>
      <c r="C110" s="305" t="s">
        <v>14379</v>
      </c>
      <c r="D110" s="305"/>
      <c r="E110" s="307" t="s">
        <v>14380</v>
      </c>
      <c r="F110" s="307"/>
      <c r="G110" s="307" t="s">
        <v>9394</v>
      </c>
      <c r="H110" s="307"/>
      <c r="I110" s="307" t="s">
        <v>9354</v>
      </c>
      <c r="J110" s="307"/>
      <c r="K110" s="307"/>
      <c r="L110" s="307"/>
      <c r="M110" s="307"/>
      <c r="N110" s="308"/>
      <c r="O110" s="308" t="s">
        <v>14377</v>
      </c>
      <c r="P110" s="308"/>
      <c r="R110" s="7"/>
      <c r="S110" s="7"/>
      <c r="T110" s="7"/>
      <c r="U110" s="7"/>
      <c r="V110" s="7"/>
      <c r="AP110" s="59" t="e">
        <f t="shared" si="6"/>
        <v>#VALUE!</v>
      </c>
      <c r="AQ110" s="59" t="e">
        <f t="shared" si="7"/>
        <v>#VALUE!</v>
      </c>
      <c r="AR110" s="59" t="e">
        <f t="shared" si="8"/>
        <v>#VALUE!</v>
      </c>
    </row>
    <row r="111" spans="1:44" ht="16.5" customHeight="1">
      <c r="A111" s="302" t="s">
        <v>14411</v>
      </c>
      <c r="B111" s="309" t="s">
        <v>12056</v>
      </c>
      <c r="C111" s="305"/>
      <c r="D111" s="305"/>
      <c r="E111" s="307" t="s">
        <v>14413</v>
      </c>
      <c r="F111" s="307"/>
      <c r="G111" s="307"/>
      <c r="H111" s="307"/>
      <c r="I111" s="307" t="s">
        <v>12056</v>
      </c>
      <c r="J111" s="297" t="s">
        <v>374</v>
      </c>
      <c r="K111" s="297" t="s">
        <v>374</v>
      </c>
      <c r="L111" s="307" t="s">
        <v>12057</v>
      </c>
      <c r="M111" s="307" t="s">
        <v>12062</v>
      </c>
      <c r="N111" s="308" t="s">
        <v>14263</v>
      </c>
      <c r="O111" s="308" t="s">
        <v>14412</v>
      </c>
      <c r="P111" s="308"/>
      <c r="R111" s="7"/>
      <c r="S111" s="7"/>
      <c r="T111" s="7"/>
      <c r="U111" s="7"/>
      <c r="V111" s="7"/>
      <c r="AP111" s="59" t="e">
        <f t="shared" si="6"/>
        <v>#VALUE!</v>
      </c>
      <c r="AQ111" s="59" t="e">
        <f t="shared" si="7"/>
        <v>#VALUE!</v>
      </c>
      <c r="AR111" s="59" t="e">
        <f t="shared" si="8"/>
        <v>#VALUE!</v>
      </c>
    </row>
    <row r="112" spans="1:44" ht="16.5">
      <c r="A112" s="302" t="s">
        <v>14473</v>
      </c>
      <c r="B112" s="305"/>
      <c r="C112" s="305" t="s">
        <v>14271</v>
      </c>
      <c r="D112" s="305"/>
      <c r="E112" s="307" t="s">
        <v>12078</v>
      </c>
      <c r="F112" s="307"/>
      <c r="G112" s="307"/>
      <c r="H112" s="307"/>
      <c r="I112" s="297"/>
      <c r="J112" s="307" t="s">
        <v>21666</v>
      </c>
      <c r="K112" s="307"/>
      <c r="L112" s="307" t="s">
        <v>12077</v>
      </c>
      <c r="M112" s="724" t="s">
        <v>14316</v>
      </c>
      <c r="N112" s="724" t="s">
        <v>14263</v>
      </c>
      <c r="O112" s="724" t="s">
        <v>14290</v>
      </c>
      <c r="P112" s="308"/>
      <c r="R112" s="7"/>
      <c r="S112" s="7"/>
      <c r="T112" s="7"/>
      <c r="U112" s="7"/>
      <c r="V112" s="7"/>
      <c r="AP112" s="59" t="e">
        <f t="shared" si="6"/>
        <v>#VALUE!</v>
      </c>
      <c r="AQ112" s="59" t="e">
        <f t="shared" si="7"/>
        <v>#VALUE!</v>
      </c>
      <c r="AR112" s="59" t="e">
        <f t="shared" si="8"/>
        <v>#VALUE!</v>
      </c>
    </row>
    <row r="113" spans="1:44" ht="16.5">
      <c r="A113" s="302" t="s">
        <v>9417</v>
      </c>
      <c r="B113" s="725"/>
      <c r="C113" s="725"/>
      <c r="D113" s="725"/>
      <c r="E113" s="724"/>
      <c r="F113" s="724"/>
      <c r="G113" s="724"/>
      <c r="H113" s="724"/>
      <c r="I113" s="297"/>
      <c r="J113" s="299" t="s">
        <v>9417</v>
      </c>
      <c r="K113" s="724"/>
      <c r="L113" s="724"/>
      <c r="M113" s="724" t="s">
        <v>12039</v>
      </c>
      <c r="N113" s="724" t="s">
        <v>14265</v>
      </c>
      <c r="O113" s="724"/>
      <c r="P113" s="308" t="s">
        <v>12046</v>
      </c>
      <c r="R113" s="7"/>
      <c r="S113" s="7"/>
      <c r="T113" s="7"/>
      <c r="U113" s="7"/>
      <c r="V113" s="7"/>
      <c r="AP113" s="59" t="e">
        <f t="shared" si="6"/>
        <v>#VALUE!</v>
      </c>
      <c r="AQ113" s="59" t="e">
        <f t="shared" si="7"/>
        <v>#VALUE!</v>
      </c>
      <c r="AR113" s="59" t="e">
        <f t="shared" si="8"/>
        <v>#VALUE!</v>
      </c>
    </row>
    <row r="114" spans="1:44" ht="16.5">
      <c r="A114" s="302" t="s">
        <v>12058</v>
      </c>
      <c r="B114" s="305"/>
      <c r="C114" s="305" t="s">
        <v>14270</v>
      </c>
      <c r="D114" s="305"/>
      <c r="E114" s="307"/>
      <c r="F114" s="307"/>
      <c r="G114" s="307"/>
      <c r="H114" s="307"/>
      <c r="I114" s="307" t="s">
        <v>12059</v>
      </c>
      <c r="J114" s="297" t="s">
        <v>374</v>
      </c>
      <c r="K114" s="297" t="s">
        <v>374</v>
      </c>
      <c r="L114" s="307" t="s">
        <v>12060</v>
      </c>
      <c r="M114" s="724" t="s">
        <v>12062</v>
      </c>
      <c r="N114" s="724" t="s">
        <v>14263</v>
      </c>
      <c r="O114" s="728" t="s">
        <v>14414</v>
      </c>
      <c r="P114" s="308"/>
      <c r="R114" s="7"/>
      <c r="S114" s="7"/>
      <c r="T114" s="7"/>
      <c r="U114" s="7"/>
      <c r="V114" s="7"/>
      <c r="AP114" s="59" t="e">
        <f t="shared" si="6"/>
        <v>#VALUE!</v>
      </c>
      <c r="AQ114" s="59" t="e">
        <f t="shared" si="7"/>
        <v>#VALUE!</v>
      </c>
      <c r="AR114" s="59" t="e">
        <f t="shared" si="8"/>
        <v>#VALUE!</v>
      </c>
    </row>
    <row r="115" spans="1:44" ht="16.5">
      <c r="A115" s="302" t="s">
        <v>9374</v>
      </c>
      <c r="B115" s="305" t="s">
        <v>14470</v>
      </c>
      <c r="C115" s="305"/>
      <c r="D115" s="305"/>
      <c r="E115" s="307" t="s">
        <v>9375</v>
      </c>
      <c r="F115" s="307"/>
      <c r="G115" s="307"/>
      <c r="H115" s="307"/>
      <c r="I115" s="307" t="s">
        <v>9376</v>
      </c>
      <c r="J115" s="307"/>
      <c r="K115" s="307"/>
      <c r="L115" s="307"/>
      <c r="M115" s="307" t="s">
        <v>12626</v>
      </c>
      <c r="N115" s="308" t="s">
        <v>14264</v>
      </c>
      <c r="O115" s="308" t="s">
        <v>14469</v>
      </c>
      <c r="P115" s="308"/>
      <c r="R115" s="7"/>
      <c r="S115" s="7"/>
      <c r="T115" s="7"/>
      <c r="U115" s="7"/>
      <c r="V115" s="7"/>
      <c r="AP115" s="59" t="e">
        <f t="shared" si="6"/>
        <v>#VALUE!</v>
      </c>
      <c r="AQ115" s="59" t="e">
        <f t="shared" si="7"/>
        <v>#VALUE!</v>
      </c>
      <c r="AR115" s="59" t="e">
        <f t="shared" si="8"/>
        <v>#VALUE!</v>
      </c>
    </row>
    <row r="116" spans="1:44" ht="16.5">
      <c r="A116" s="302" t="s">
        <v>14357</v>
      </c>
      <c r="B116" s="305"/>
      <c r="C116" s="305"/>
      <c r="D116" s="305"/>
      <c r="E116" s="297"/>
      <c r="F116" s="297"/>
      <c r="G116" s="297"/>
      <c r="H116" s="297"/>
      <c r="I116" s="297"/>
      <c r="J116" s="297"/>
      <c r="K116" s="297"/>
      <c r="L116" s="297"/>
      <c r="M116" s="297"/>
      <c r="N116" s="298"/>
      <c r="O116" s="303" t="s">
        <v>14358</v>
      </c>
      <c r="P116" s="298"/>
      <c r="R116" s="7"/>
      <c r="S116" s="7"/>
      <c r="T116" s="7"/>
      <c r="U116" s="7"/>
      <c r="V116" s="7"/>
    </row>
    <row r="117" spans="1:44" ht="16.5">
      <c r="A117" s="302" t="s">
        <v>9377</v>
      </c>
      <c r="B117" s="315"/>
      <c r="C117" s="315"/>
      <c r="D117" s="315"/>
      <c r="E117" s="297" t="s">
        <v>9378</v>
      </c>
      <c r="F117" s="297"/>
      <c r="G117" s="297"/>
      <c r="H117" s="297"/>
      <c r="I117" s="297" t="s">
        <v>9354</v>
      </c>
      <c r="J117" s="297"/>
      <c r="K117" s="297" t="s">
        <v>17284</v>
      </c>
      <c r="L117" s="297"/>
      <c r="M117" s="297" t="s">
        <v>12626</v>
      </c>
      <c r="N117" s="298" t="s">
        <v>14264</v>
      </c>
      <c r="O117" s="314" t="s">
        <v>14356</v>
      </c>
      <c r="P117" s="298"/>
      <c r="R117" s="7"/>
      <c r="S117" s="7"/>
      <c r="T117" s="7"/>
      <c r="U117" s="7"/>
      <c r="V117" s="7"/>
    </row>
    <row r="118" spans="1:44" ht="16.5">
      <c r="A118" s="302" t="s">
        <v>12081</v>
      </c>
      <c r="B118" s="315"/>
      <c r="C118" s="315" t="s">
        <v>14271</v>
      </c>
      <c r="D118" s="315"/>
      <c r="E118" s="297" t="s">
        <v>12080</v>
      </c>
      <c r="F118" s="297"/>
      <c r="G118" s="297"/>
      <c r="H118" s="297"/>
      <c r="I118" s="297"/>
      <c r="J118" s="297" t="s">
        <v>21668</v>
      </c>
      <c r="K118" s="297"/>
      <c r="L118" s="297" t="s">
        <v>12079</v>
      </c>
      <c r="M118" s="297" t="s">
        <v>14316</v>
      </c>
      <c r="N118" s="298" t="s">
        <v>14263</v>
      </c>
      <c r="O118" s="312"/>
      <c r="P118" s="298"/>
      <c r="R118" s="7"/>
      <c r="S118" s="7"/>
      <c r="T118" s="7"/>
      <c r="U118" s="7"/>
      <c r="V118" s="7"/>
    </row>
    <row r="119" spans="1:44" ht="16.5">
      <c r="A119" s="302" t="s">
        <v>14383</v>
      </c>
      <c r="B119" s="315"/>
      <c r="C119" s="315" t="s">
        <v>14379</v>
      </c>
      <c r="D119" s="315"/>
      <c r="E119" s="297" t="s">
        <v>14384</v>
      </c>
      <c r="F119" s="297"/>
      <c r="G119" s="297"/>
      <c r="H119" s="297"/>
      <c r="I119" s="297" t="s">
        <v>9354</v>
      </c>
      <c r="J119" s="297"/>
      <c r="K119" s="297"/>
      <c r="L119" s="297"/>
      <c r="M119" s="297"/>
      <c r="N119" s="298"/>
      <c r="O119" s="312" t="s">
        <v>14377</v>
      </c>
      <c r="P119" s="298"/>
      <c r="R119" s="7"/>
      <c r="S119" s="7"/>
      <c r="T119" s="7"/>
      <c r="U119" s="7"/>
      <c r="V119" s="7"/>
    </row>
    <row r="120" spans="1:44" ht="16.5">
      <c r="A120" s="302" t="s">
        <v>9379</v>
      </c>
      <c r="B120" s="315"/>
      <c r="C120" s="315"/>
      <c r="D120" s="315"/>
      <c r="E120" s="297" t="s">
        <v>14273</v>
      </c>
      <c r="F120" s="297"/>
      <c r="G120" s="297"/>
      <c r="H120" s="297"/>
      <c r="I120" s="300" t="s">
        <v>14393</v>
      </c>
      <c r="J120" s="300"/>
      <c r="K120" s="300" t="s">
        <v>17285</v>
      </c>
      <c r="L120" s="297"/>
      <c r="M120" s="297" t="s">
        <v>12626</v>
      </c>
      <c r="N120" s="298" t="s">
        <v>14265</v>
      </c>
      <c r="O120" s="312"/>
      <c r="P120" s="298"/>
      <c r="R120" s="7"/>
      <c r="S120" s="7"/>
      <c r="T120" s="7"/>
      <c r="U120" s="7"/>
      <c r="V120" s="7"/>
    </row>
    <row r="121" spans="1:44" ht="16.5">
      <c r="A121" s="302" t="s">
        <v>14427</v>
      </c>
      <c r="B121" s="315"/>
      <c r="C121" s="315" t="s">
        <v>14425</v>
      </c>
      <c r="D121" s="315"/>
      <c r="E121" s="297"/>
      <c r="F121" s="297"/>
      <c r="G121" s="297"/>
      <c r="H121" s="297"/>
      <c r="I121" s="297"/>
      <c r="J121" s="297"/>
      <c r="K121" s="297"/>
      <c r="L121" s="297"/>
      <c r="M121" s="297"/>
      <c r="N121" s="298"/>
      <c r="O121" s="312" t="s">
        <v>14428</v>
      </c>
      <c r="P121" s="298"/>
      <c r="R121" s="7"/>
      <c r="S121" s="7"/>
      <c r="T121" s="7"/>
      <c r="U121" s="7"/>
      <c r="V121" s="7"/>
    </row>
    <row r="122" spans="1:44" ht="16.5">
      <c r="A122" s="302" t="s">
        <v>9419</v>
      </c>
      <c r="B122" s="313"/>
      <c r="C122" s="313"/>
      <c r="D122" s="313"/>
      <c r="E122" s="297"/>
      <c r="F122" s="297"/>
      <c r="G122" s="297"/>
      <c r="H122" s="297"/>
      <c r="I122" s="297"/>
      <c r="J122" s="297" t="s">
        <v>21658</v>
      </c>
      <c r="K122" s="297"/>
      <c r="L122" s="297"/>
      <c r="M122" s="297" t="s">
        <v>12039</v>
      </c>
      <c r="N122" s="298" t="s">
        <v>14267</v>
      </c>
      <c r="O122" s="312"/>
      <c r="P122" s="298" t="s">
        <v>12046</v>
      </c>
      <c r="R122" s="7"/>
      <c r="S122" s="7"/>
      <c r="T122" s="7"/>
      <c r="U122" s="7"/>
      <c r="V122" s="7"/>
    </row>
    <row r="123" spans="1:44" ht="16.5">
      <c r="A123" s="302" t="s">
        <v>14335</v>
      </c>
      <c r="B123" s="315"/>
      <c r="C123" s="315"/>
      <c r="D123" s="315"/>
      <c r="E123" s="297"/>
      <c r="F123" s="297"/>
      <c r="G123" s="297"/>
      <c r="H123" s="297"/>
      <c r="I123" s="297"/>
      <c r="J123" s="297"/>
      <c r="K123" s="297"/>
      <c r="L123" s="297"/>
      <c r="M123" s="297"/>
      <c r="N123" s="298"/>
      <c r="O123" s="312" t="s">
        <v>14336</v>
      </c>
      <c r="P123" s="298"/>
      <c r="S123" s="7"/>
      <c r="T123" s="7"/>
      <c r="U123" s="7" t="s">
        <v>14261</v>
      </c>
      <c r="V123" s="7"/>
      <c r="AO123" s="59" t="s">
        <v>9448</v>
      </c>
      <c r="AP123" s="59" t="str">
        <f t="shared" si="6"/>
        <v>Giant Tongue</v>
      </c>
      <c r="AQ123" s="59" t="e">
        <f t="shared" si="7"/>
        <v>#VALUE!</v>
      </c>
      <c r="AR123" s="59" t="e">
        <f t="shared" si="8"/>
        <v>#VALUE!</v>
      </c>
    </row>
    <row r="124" spans="1:44" ht="16.5">
      <c r="A124" s="302" t="s">
        <v>9410</v>
      </c>
      <c r="B124" s="313"/>
      <c r="C124" s="313"/>
      <c r="D124" s="313"/>
      <c r="E124" s="300" t="s">
        <v>9411</v>
      </c>
      <c r="F124" s="300"/>
      <c r="G124" s="300"/>
      <c r="H124" s="300"/>
      <c r="I124" s="300" t="s">
        <v>9395</v>
      </c>
      <c r="J124" s="300"/>
      <c r="K124" s="300"/>
      <c r="L124" s="300"/>
      <c r="M124" s="297" t="s">
        <v>12038</v>
      </c>
      <c r="N124" s="298" t="s">
        <v>14266</v>
      </c>
      <c r="O124" s="314" t="s">
        <v>14474</v>
      </c>
      <c r="P124" s="298" t="s">
        <v>14502</v>
      </c>
      <c r="R124" s="292"/>
      <c r="S124" s="292"/>
      <c r="T124" s="292"/>
      <c r="U124" s="292"/>
      <c r="V124" s="292"/>
      <c r="AO124" s="59" t="s">
        <v>9449</v>
      </c>
      <c r="AP124" s="59" t="str">
        <f t="shared" si="6"/>
        <v>High Giantish</v>
      </c>
      <c r="AQ124" s="59" t="e">
        <f t="shared" si="7"/>
        <v>#VALUE!</v>
      </c>
      <c r="AR124" s="59" t="e">
        <f t="shared" si="8"/>
        <v>#VALUE!</v>
      </c>
    </row>
    <row r="125" spans="1:44" ht="16.5">
      <c r="A125" s="302" t="s">
        <v>14275</v>
      </c>
      <c r="B125" s="305"/>
      <c r="C125" s="315"/>
      <c r="D125" s="315"/>
      <c r="E125" s="297" t="s">
        <v>14273</v>
      </c>
      <c r="F125" s="297"/>
      <c r="G125" s="297"/>
      <c r="H125" s="297"/>
      <c r="I125" s="297"/>
      <c r="J125" s="297"/>
      <c r="K125" s="297"/>
      <c r="L125" s="297"/>
      <c r="M125" s="297"/>
      <c r="N125" s="298"/>
      <c r="O125" s="308" t="s">
        <v>14493</v>
      </c>
      <c r="P125" s="298"/>
      <c r="R125" s="292"/>
      <c r="S125" s="292"/>
      <c r="T125" s="292"/>
      <c r="U125" s="292"/>
      <c r="V125" s="292"/>
      <c r="AO125" s="59" t="s">
        <v>9450</v>
      </c>
      <c r="AP125" s="59" t="str">
        <f t="shared" si="6"/>
        <v>Stone Giantish</v>
      </c>
      <c r="AQ125" s="59" t="e">
        <f t="shared" si="7"/>
        <v>#VALUE!</v>
      </c>
      <c r="AR125" s="59" t="e">
        <f t="shared" si="8"/>
        <v>#VALUE!</v>
      </c>
    </row>
    <row r="126" spans="1:44" ht="16.5">
      <c r="A126" s="302" t="s">
        <v>9380</v>
      </c>
      <c r="B126" s="316" t="s">
        <v>14354</v>
      </c>
      <c r="C126" s="315"/>
      <c r="D126" s="315"/>
      <c r="E126" s="297" t="s">
        <v>9381</v>
      </c>
      <c r="F126" s="297"/>
      <c r="G126" s="297"/>
      <c r="H126" s="297"/>
      <c r="I126" s="297" t="s">
        <v>9354</v>
      </c>
      <c r="J126" s="297"/>
      <c r="K126" s="297" t="s">
        <v>17286</v>
      </c>
      <c r="L126" s="297"/>
      <c r="M126" s="297" t="s">
        <v>12626</v>
      </c>
      <c r="N126" s="298" t="s">
        <v>14264</v>
      </c>
      <c r="O126" s="312" t="s">
        <v>14355</v>
      </c>
      <c r="P126" s="298"/>
      <c r="R126" s="292"/>
      <c r="S126" s="292"/>
      <c r="T126" s="292"/>
      <c r="U126" s="292"/>
      <c r="V126" s="292"/>
    </row>
    <row r="127" spans="1:44" ht="16.5">
      <c r="A127" s="302" t="s">
        <v>14350</v>
      </c>
      <c r="B127" s="315"/>
      <c r="C127" s="315"/>
      <c r="D127" s="315"/>
      <c r="E127" s="297"/>
      <c r="F127" s="297"/>
      <c r="G127" s="297"/>
      <c r="H127" s="297"/>
      <c r="I127" s="297"/>
      <c r="J127" s="297" t="s">
        <v>374</v>
      </c>
      <c r="K127" s="297" t="s">
        <v>374</v>
      </c>
      <c r="L127" s="297"/>
      <c r="M127" s="297" t="s">
        <v>12062</v>
      </c>
      <c r="N127" s="298"/>
      <c r="O127" s="312" t="s">
        <v>14351</v>
      </c>
      <c r="P127" s="298"/>
      <c r="R127" s="292"/>
      <c r="S127" s="292"/>
      <c r="T127" s="292"/>
      <c r="U127" s="292"/>
      <c r="V127" s="292"/>
      <c r="AO127" s="59" t="s">
        <v>9451</v>
      </c>
      <c r="AP127" s="59" t="str">
        <f t="shared" si="6"/>
        <v>Sky Giantish</v>
      </c>
      <c r="AQ127" s="59" t="e">
        <f t="shared" si="7"/>
        <v>#VALUE!</v>
      </c>
      <c r="AR127" s="59" t="e">
        <f t="shared" si="8"/>
        <v>#VALUE!</v>
      </c>
    </row>
    <row r="128" spans="1:44" ht="16.5">
      <c r="A128" s="302" t="s">
        <v>12043</v>
      </c>
      <c r="B128" s="315"/>
      <c r="C128" s="315"/>
      <c r="D128" s="315"/>
      <c r="E128" s="307"/>
      <c r="F128" s="307"/>
      <c r="G128" s="307"/>
      <c r="H128" s="307"/>
      <c r="I128" s="307"/>
      <c r="J128" s="307"/>
      <c r="K128" s="307"/>
      <c r="L128" s="307"/>
      <c r="M128" s="307"/>
      <c r="N128" s="308"/>
      <c r="O128" s="312" t="s">
        <v>14328</v>
      </c>
      <c r="P128" s="308"/>
      <c r="R128" s="292"/>
      <c r="S128" s="292"/>
      <c r="T128" s="292"/>
      <c r="U128" s="292"/>
      <c r="V128" s="292"/>
      <c r="AO128" s="59" t="s">
        <v>9452</v>
      </c>
      <c r="AP128" s="59" t="str">
        <f t="shared" si="6"/>
        <v>Ogre Tongue</v>
      </c>
      <c r="AQ128" s="59" t="e">
        <f t="shared" si="7"/>
        <v>#VALUE!</v>
      </c>
      <c r="AR128" s="59" t="e">
        <f t="shared" si="8"/>
        <v>#VALUE!</v>
      </c>
    </row>
    <row r="129" spans="1:44" ht="16.5">
      <c r="A129" s="302" t="s">
        <v>14326</v>
      </c>
      <c r="B129" s="305"/>
      <c r="C129" s="305"/>
      <c r="D129" s="724"/>
      <c r="E129" s="724"/>
      <c r="F129" s="724"/>
      <c r="G129" s="724"/>
      <c r="H129" s="724"/>
      <c r="I129" s="307"/>
      <c r="J129" s="307"/>
      <c r="K129" s="307"/>
      <c r="L129" s="307"/>
      <c r="M129" s="307"/>
      <c r="N129" s="308"/>
      <c r="O129" s="308" t="s">
        <v>14327</v>
      </c>
      <c r="P129" s="308"/>
      <c r="R129" s="292"/>
      <c r="S129" s="292"/>
      <c r="T129" s="292"/>
      <c r="U129" s="292"/>
      <c r="V129" s="292"/>
    </row>
    <row r="130" spans="1:44" ht="16.5">
      <c r="A130" s="302" t="s">
        <v>14483</v>
      </c>
      <c r="B130" s="305"/>
      <c r="C130" s="305"/>
      <c r="D130" s="305"/>
      <c r="E130" s="307"/>
      <c r="F130" s="307"/>
      <c r="G130" s="307"/>
      <c r="H130" s="307"/>
      <c r="I130" s="307"/>
      <c r="J130" s="307"/>
      <c r="K130" s="307" t="s">
        <v>9370</v>
      </c>
      <c r="L130" s="307"/>
      <c r="M130" s="307"/>
      <c r="N130" s="308"/>
      <c r="O130" s="308"/>
      <c r="P130" s="308"/>
      <c r="AO130" s="59" t="s">
        <v>12003</v>
      </c>
      <c r="AP130" s="59" t="e">
        <f t="shared" si="6"/>
        <v>#VALUE!</v>
      </c>
      <c r="AQ130" s="59" t="e">
        <f t="shared" si="7"/>
        <v>#VALUE!</v>
      </c>
      <c r="AR130" s="59" t="e">
        <f t="shared" si="8"/>
        <v>#VALUE!</v>
      </c>
    </row>
    <row r="131" spans="1:44" ht="16.5">
      <c r="A131" s="302" t="s">
        <v>14483</v>
      </c>
      <c r="B131" s="305"/>
      <c r="C131" s="305"/>
      <c r="D131" s="724"/>
      <c r="E131" s="724"/>
      <c r="F131" s="724"/>
      <c r="G131" s="724"/>
      <c r="H131" s="724"/>
      <c r="I131" s="297"/>
      <c r="J131" s="297"/>
      <c r="K131" s="297"/>
      <c r="L131" s="297"/>
      <c r="M131" s="297"/>
      <c r="N131" s="298"/>
      <c r="O131" s="308" t="s">
        <v>14482</v>
      </c>
      <c r="P131" s="308"/>
      <c r="AO131" s="59" t="s">
        <v>9453</v>
      </c>
      <c r="AP131" s="59" t="str">
        <f t="shared" si="6"/>
        <v>Gnomish Tongue</v>
      </c>
      <c r="AQ131" s="59" t="e">
        <f t="shared" si="7"/>
        <v>#VALUE!</v>
      </c>
      <c r="AR131" s="59" t="e">
        <f t="shared" si="8"/>
        <v>#VALUE!</v>
      </c>
    </row>
    <row r="132" spans="1:44" ht="16.5">
      <c r="A132" s="302" t="s">
        <v>12048</v>
      </c>
      <c r="B132" s="305"/>
      <c r="C132" s="305" t="s">
        <v>14271</v>
      </c>
      <c r="D132" s="305"/>
      <c r="E132" s="307"/>
      <c r="F132" s="307"/>
      <c r="G132" s="307"/>
      <c r="H132" s="307"/>
      <c r="I132" s="307"/>
      <c r="J132" s="307" t="s">
        <v>21659</v>
      </c>
      <c r="K132" s="307"/>
      <c r="L132" s="307" t="s">
        <v>12082</v>
      </c>
      <c r="M132" s="307" t="s">
        <v>14316</v>
      </c>
      <c r="N132" s="308" t="s">
        <v>14263</v>
      </c>
      <c r="O132" s="308" t="s">
        <v>14465</v>
      </c>
      <c r="P132" s="308"/>
      <c r="AO132" s="59" t="s">
        <v>9454</v>
      </c>
      <c r="AP132" s="59" t="str">
        <f t="shared" si="6"/>
        <v>Gnomish</v>
      </c>
      <c r="AQ132" s="59" t="e">
        <f t="shared" si="7"/>
        <v>#VALUE!</v>
      </c>
      <c r="AR132" s="59" t="e">
        <f t="shared" si="8"/>
        <v>#VALUE!</v>
      </c>
    </row>
    <row r="133" spans="1:44" ht="15" customHeight="1">
      <c r="A133" s="302" t="s">
        <v>14322</v>
      </c>
      <c r="B133" s="305" t="s">
        <v>14323</v>
      </c>
      <c r="C133" s="305"/>
      <c r="D133" s="305"/>
      <c r="E133" s="307"/>
      <c r="F133" s="307"/>
      <c r="G133" s="307"/>
      <c r="H133" s="307"/>
      <c r="I133" s="297" t="s">
        <v>9344</v>
      </c>
      <c r="J133" s="297" t="s">
        <v>374</v>
      </c>
      <c r="K133" s="297" t="s">
        <v>374</v>
      </c>
      <c r="L133" s="307" t="s">
        <v>12061</v>
      </c>
      <c r="M133" s="307" t="s">
        <v>12062</v>
      </c>
      <c r="N133" s="308" t="s">
        <v>14265</v>
      </c>
      <c r="O133" s="308" t="s">
        <v>14321</v>
      </c>
      <c r="P133" s="308"/>
      <c r="AP133" s="59" t="e">
        <f t="shared" si="6"/>
        <v>#VALUE!</v>
      </c>
      <c r="AQ133" s="59" t="e">
        <f t="shared" si="7"/>
        <v>#VALUE!</v>
      </c>
      <c r="AR133" s="59" t="e">
        <f t="shared" si="8"/>
        <v>#VALUE!</v>
      </c>
    </row>
    <row r="134" spans="1:44" ht="16.5">
      <c r="A134" s="302" t="s">
        <v>17287</v>
      </c>
      <c r="B134" s="305"/>
      <c r="C134" s="305"/>
      <c r="D134" s="305"/>
      <c r="E134" s="307"/>
      <c r="F134" s="307"/>
      <c r="G134" s="307"/>
      <c r="H134" s="307"/>
      <c r="I134" s="307"/>
      <c r="J134" s="307"/>
      <c r="K134" s="307" t="s">
        <v>17288</v>
      </c>
      <c r="L134" s="307"/>
      <c r="M134" s="307"/>
      <c r="N134" s="308"/>
      <c r="O134" s="308"/>
      <c r="P134" s="308"/>
      <c r="AO134" s="59" t="s">
        <v>9455</v>
      </c>
      <c r="AP134" s="59" t="str">
        <f t="shared" si="6"/>
        <v>Orc Tongues</v>
      </c>
      <c r="AQ134" s="59" t="e">
        <f t="shared" si="7"/>
        <v>#VALUE!</v>
      </c>
      <c r="AR134" s="59" t="e">
        <f t="shared" si="8"/>
        <v>#VALUE!</v>
      </c>
    </row>
    <row r="135" spans="1:44" ht="15" customHeight="1">
      <c r="A135" s="302" t="s">
        <v>14332</v>
      </c>
      <c r="B135" s="305"/>
      <c r="C135" s="305"/>
      <c r="D135" s="305"/>
      <c r="E135" s="307"/>
      <c r="F135" s="307"/>
      <c r="G135" s="307"/>
      <c r="H135" s="307"/>
      <c r="I135" s="307"/>
      <c r="J135" s="297" t="s">
        <v>374</v>
      </c>
      <c r="K135" s="297" t="s">
        <v>374</v>
      </c>
      <c r="L135" s="307"/>
      <c r="M135" s="307" t="s">
        <v>12062</v>
      </c>
      <c r="N135" s="308"/>
      <c r="O135" s="303" t="s">
        <v>14331</v>
      </c>
      <c r="P135" s="308"/>
      <c r="AO135" s="59" t="s">
        <v>9456</v>
      </c>
      <c r="AP135" s="59" t="str">
        <f t="shared" si="6"/>
        <v>Orcish</v>
      </c>
      <c r="AQ135" s="59" t="e">
        <f t="shared" si="7"/>
        <v>#VALUE!</v>
      </c>
      <c r="AR135" s="59" t="e">
        <f t="shared" si="8"/>
        <v>#VALUE!</v>
      </c>
    </row>
    <row r="136" spans="1:44" ht="16.5">
      <c r="A136" s="302" t="s">
        <v>9416</v>
      </c>
      <c r="B136" s="299"/>
      <c r="C136" s="299"/>
      <c r="D136" s="299"/>
      <c r="E136" s="307"/>
      <c r="F136" s="307"/>
      <c r="G136" s="307"/>
      <c r="H136" s="307"/>
      <c r="I136" s="307"/>
      <c r="J136" s="299" t="s">
        <v>9416</v>
      </c>
      <c r="K136" s="307"/>
      <c r="L136" s="307"/>
      <c r="M136" s="307" t="s">
        <v>12039</v>
      </c>
      <c r="N136" s="308" t="s">
        <v>14263</v>
      </c>
      <c r="O136" s="308"/>
      <c r="P136" s="308" t="s">
        <v>12046</v>
      </c>
      <c r="AO136" s="59" t="s">
        <v>12004</v>
      </c>
      <c r="AP136" s="59" t="e">
        <f t="shared" si="6"/>
        <v>#VALUE!</v>
      </c>
      <c r="AQ136" s="59" t="e">
        <f t="shared" si="7"/>
        <v>#VALUE!</v>
      </c>
      <c r="AR136" s="59" t="e">
        <f t="shared" si="8"/>
        <v>#VALUE!</v>
      </c>
    </row>
    <row r="137" spans="1:44" ht="16.5">
      <c r="A137" s="302" t="s">
        <v>14274</v>
      </c>
      <c r="B137" s="305"/>
      <c r="C137" s="305"/>
      <c r="D137" s="305"/>
      <c r="E137" s="307" t="s">
        <v>14273</v>
      </c>
      <c r="F137" s="307"/>
      <c r="G137" s="307"/>
      <c r="H137" s="307"/>
      <c r="I137" s="307"/>
      <c r="J137" s="307"/>
      <c r="K137" s="307"/>
      <c r="L137" s="307" t="s">
        <v>21676</v>
      </c>
      <c r="M137" s="307"/>
      <c r="N137" s="308"/>
      <c r="O137" s="308" t="s">
        <v>14369</v>
      </c>
      <c r="P137" s="308"/>
      <c r="AO137" s="59" t="s">
        <v>9457</v>
      </c>
      <c r="AP137" s="59" t="str">
        <f t="shared" si="6"/>
        <v>Goblin Tongues</v>
      </c>
      <c r="AQ137" s="59" t="e">
        <f t="shared" si="7"/>
        <v>#VALUE!</v>
      </c>
      <c r="AR137" s="59" t="e">
        <f t="shared" si="8"/>
        <v>#VALUE!</v>
      </c>
    </row>
    <row r="138" spans="1:44" ht="16.5">
      <c r="A138" s="302" t="s">
        <v>9418</v>
      </c>
      <c r="B138" s="299"/>
      <c r="C138" s="299"/>
      <c r="D138" s="299"/>
      <c r="E138" s="307"/>
      <c r="F138" s="307"/>
      <c r="G138" s="307"/>
      <c r="H138" s="307"/>
      <c r="I138" s="307"/>
      <c r="J138" s="299" t="s">
        <v>9418</v>
      </c>
      <c r="K138" s="307"/>
      <c r="L138" s="307"/>
      <c r="M138" s="307" t="s">
        <v>12039</v>
      </c>
      <c r="N138" s="308" t="s">
        <v>14265</v>
      </c>
      <c r="O138" s="308"/>
      <c r="P138" s="308" t="s">
        <v>12046</v>
      </c>
      <c r="AO138" s="59" t="s">
        <v>9458</v>
      </c>
      <c r="AP138" s="59" t="str">
        <f t="shared" si="6"/>
        <v>Goblin-speak</v>
      </c>
      <c r="AQ138" s="59" t="e">
        <f t="shared" si="7"/>
        <v>#VALUE!</v>
      </c>
      <c r="AR138" s="59" t="e">
        <f t="shared" si="8"/>
        <v>#VALUE!</v>
      </c>
    </row>
    <row r="139" spans="1:44" ht="15" customHeight="1">
      <c r="A139" s="302" t="s">
        <v>9382</v>
      </c>
      <c r="B139" s="305"/>
      <c r="C139" s="305"/>
      <c r="D139" s="305"/>
      <c r="E139" s="307" t="s">
        <v>9383</v>
      </c>
      <c r="F139" s="307"/>
      <c r="G139" s="307"/>
      <c r="H139" s="307"/>
      <c r="I139" s="307" t="s">
        <v>9344</v>
      </c>
      <c r="J139" s="307"/>
      <c r="K139" s="307" t="s">
        <v>9383</v>
      </c>
      <c r="L139" s="307"/>
      <c r="M139" s="307" t="s">
        <v>12626</v>
      </c>
      <c r="N139" s="308" t="s">
        <v>14264</v>
      </c>
      <c r="O139" s="308" t="s">
        <v>14492</v>
      </c>
      <c r="P139" s="308"/>
      <c r="AO139" s="59" t="s">
        <v>12005</v>
      </c>
      <c r="AP139" s="59" t="e">
        <f t="shared" si="6"/>
        <v>#VALUE!</v>
      </c>
      <c r="AQ139" s="59" t="e">
        <f t="shared" si="7"/>
        <v>#VALUE!</v>
      </c>
      <c r="AR139" s="59" t="e">
        <f t="shared" si="8"/>
        <v>#VALUE!</v>
      </c>
    </row>
    <row r="140" spans="1:44" ht="16.5">
      <c r="A140" s="302" t="s">
        <v>9384</v>
      </c>
      <c r="B140" s="305"/>
      <c r="C140" s="305"/>
      <c r="D140" s="305"/>
      <c r="E140" s="307" t="s">
        <v>9385</v>
      </c>
      <c r="F140" s="307"/>
      <c r="G140" s="307"/>
      <c r="H140" s="307"/>
      <c r="I140" s="307" t="s">
        <v>9344</v>
      </c>
      <c r="J140" s="307"/>
      <c r="K140" s="307" t="s">
        <v>9385</v>
      </c>
      <c r="L140" s="307"/>
      <c r="M140" s="307" t="s">
        <v>12626</v>
      </c>
      <c r="N140" s="308" t="s">
        <v>14264</v>
      </c>
      <c r="O140" s="308" t="s">
        <v>14330</v>
      </c>
      <c r="P140" s="308"/>
      <c r="AO140" s="59" t="s">
        <v>9459</v>
      </c>
      <c r="AP140" s="59" t="str">
        <f t="shared" si="6"/>
        <v>Halfling Tongue</v>
      </c>
      <c r="AQ140" s="59" t="e">
        <f t="shared" si="7"/>
        <v>#VALUE!</v>
      </c>
      <c r="AR140" s="59" t="e">
        <f t="shared" si="8"/>
        <v>#VALUE!</v>
      </c>
    </row>
    <row r="141" spans="1:44" ht="16.5">
      <c r="A141" s="302" t="s">
        <v>14389</v>
      </c>
      <c r="B141" s="305"/>
      <c r="C141" s="305" t="s">
        <v>14280</v>
      </c>
      <c r="D141" s="305"/>
      <c r="E141" s="307" t="s">
        <v>14391</v>
      </c>
      <c r="F141" s="307"/>
      <c r="G141" s="307"/>
      <c r="H141" s="307"/>
      <c r="I141" s="310" t="s">
        <v>14393</v>
      </c>
      <c r="J141" s="310"/>
      <c r="K141" s="310"/>
      <c r="L141" s="307"/>
      <c r="M141" s="307"/>
      <c r="N141" s="308"/>
      <c r="O141" s="308" t="s">
        <v>14390</v>
      </c>
      <c r="P141" s="308"/>
      <c r="AO141" s="59" t="s">
        <v>9460</v>
      </c>
      <c r="AP141" s="59" t="str">
        <f t="shared" si="6"/>
        <v>Hinish</v>
      </c>
      <c r="AQ141" s="59" t="e">
        <f t="shared" si="7"/>
        <v>#VALUE!</v>
      </c>
      <c r="AR141" s="59" t="e">
        <f t="shared" si="8"/>
        <v>#VALUE!</v>
      </c>
    </row>
    <row r="142" spans="1:44" ht="16.5">
      <c r="A142" s="302" t="s">
        <v>14500</v>
      </c>
      <c r="B142" s="305"/>
      <c r="C142" s="305"/>
      <c r="D142" s="305"/>
      <c r="E142" s="307" t="s">
        <v>14454</v>
      </c>
      <c r="F142" s="307"/>
      <c r="G142" s="307"/>
      <c r="H142" s="307"/>
      <c r="I142" s="307"/>
      <c r="J142" s="307"/>
      <c r="K142" s="307"/>
      <c r="L142" s="307"/>
      <c r="M142" s="307"/>
      <c r="N142" s="308"/>
      <c r="O142" s="308" t="s">
        <v>14301</v>
      </c>
      <c r="P142" s="308"/>
      <c r="AP142" s="59" t="e">
        <f t="shared" si="6"/>
        <v>#VALUE!</v>
      </c>
      <c r="AQ142" s="59" t="e">
        <f t="shared" ref="AP142:AQ171" si="9">LEFT(RIGHT(AO142,LEN(AO142)-FIND(":",AO142)-1),FIND(".",RIGHT(AO142,LEN(AO142)-FIND(":",AO142)-1))-1)</f>
        <v>#VALUE!</v>
      </c>
      <c r="AR142" s="59" t="e">
        <f t="shared" ref="AQ142:AR171" si="10">RIGHT(RIGHT(AO142,LEN(AO142)-FIND(":",AO142)-1),LEN(RIGHT(AO142,LEN(AO142)-FIND(":",AO142)-1))-FIND(".",RIGHT(AO142,LEN(AO142)-FIND(":",AO142)-1),1))</f>
        <v>#VALUE!</v>
      </c>
    </row>
    <row r="143" spans="1:44" ht="16.5" customHeight="1">
      <c r="A143" s="302" t="s">
        <v>9386</v>
      </c>
      <c r="B143" s="305"/>
      <c r="C143" s="305"/>
      <c r="D143" s="305"/>
      <c r="E143" s="307" t="s">
        <v>9387</v>
      </c>
      <c r="F143" s="307"/>
      <c r="G143" s="307"/>
      <c r="H143" s="307"/>
      <c r="I143" s="307" t="s">
        <v>9344</v>
      </c>
      <c r="J143" s="307"/>
      <c r="K143" s="307" t="s">
        <v>17289</v>
      </c>
      <c r="L143" s="317" t="s">
        <v>14283</v>
      </c>
      <c r="M143" s="307" t="s">
        <v>12626</v>
      </c>
      <c r="N143" s="308" t="s">
        <v>14264</v>
      </c>
      <c r="O143" s="308" t="s">
        <v>14295</v>
      </c>
      <c r="P143" s="308"/>
    </row>
    <row r="144" spans="1:44" ht="16.5">
      <c r="A144" s="302" t="s">
        <v>14463</v>
      </c>
      <c r="B144" s="305"/>
      <c r="C144" s="305" t="s">
        <v>12067</v>
      </c>
      <c r="D144" s="305" t="s">
        <v>14456</v>
      </c>
      <c r="E144" s="307" t="s">
        <v>14464</v>
      </c>
      <c r="F144" s="307"/>
      <c r="G144" s="307"/>
      <c r="H144" s="307"/>
      <c r="I144" s="307"/>
      <c r="J144" s="307"/>
      <c r="K144" s="307"/>
      <c r="L144" s="307"/>
      <c r="M144" s="307"/>
      <c r="N144" s="308"/>
      <c r="O144" s="308" t="s">
        <v>14296</v>
      </c>
      <c r="P144" s="308"/>
      <c r="AO144" s="59" t="s">
        <v>12002</v>
      </c>
      <c r="AP144" s="59" t="e">
        <f t="shared" si="6"/>
        <v>#VALUE!</v>
      </c>
      <c r="AQ144" s="59" t="e">
        <f t="shared" si="9"/>
        <v>#VALUE!</v>
      </c>
      <c r="AR144" s="59" t="e">
        <f t="shared" si="10"/>
        <v>#VALUE!</v>
      </c>
    </row>
    <row r="145" spans="1:44" ht="16.5">
      <c r="A145" s="302" t="s">
        <v>9388</v>
      </c>
      <c r="B145" s="305"/>
      <c r="C145" s="305"/>
      <c r="D145" s="305"/>
      <c r="E145" s="307" t="s">
        <v>9389</v>
      </c>
      <c r="F145" s="307"/>
      <c r="G145" s="307"/>
      <c r="H145" s="307"/>
      <c r="I145" s="307" t="s">
        <v>9341</v>
      </c>
      <c r="J145" s="307"/>
      <c r="K145" s="307"/>
      <c r="L145" s="307"/>
      <c r="M145" s="307" t="s">
        <v>12038</v>
      </c>
      <c r="N145" s="308" t="s">
        <v>14265</v>
      </c>
      <c r="O145" s="308" t="s">
        <v>14471</v>
      </c>
      <c r="P145" s="308" t="s">
        <v>14502</v>
      </c>
      <c r="AO145" s="59" t="s">
        <v>9425</v>
      </c>
      <c r="AP145" s="59" t="str">
        <f t="shared" si="6"/>
        <v>Aragrakh</v>
      </c>
      <c r="AQ145" s="59" t="str">
        <f t="shared" si="9"/>
        <v>Dragons</v>
      </c>
      <c r="AR145" s="59" t="str">
        <f t="shared" si="10"/>
        <v xml:space="preserve"> An ancient language, also known as "Old High Wyrmish", used as a formal ritual language by dragons. Woe to those who are not dragons that are overheard using it by wyrmkind. Written in Draconic.</v>
      </c>
    </row>
    <row r="146" spans="1:44" ht="15" customHeight="1">
      <c r="A146" s="302" t="s">
        <v>9390</v>
      </c>
      <c r="B146" s="724"/>
      <c r="C146" s="305" t="s">
        <v>9390</v>
      </c>
      <c r="D146" s="305" t="s">
        <v>14448</v>
      </c>
      <c r="E146" s="307" t="s">
        <v>9391</v>
      </c>
      <c r="F146" s="307"/>
      <c r="G146" s="307"/>
      <c r="H146" s="307"/>
      <c r="I146" s="307" t="s">
        <v>9354</v>
      </c>
      <c r="J146" s="307"/>
      <c r="K146" s="307" t="s">
        <v>9391</v>
      </c>
      <c r="L146" s="307"/>
      <c r="M146" s="307" t="s">
        <v>12626</v>
      </c>
      <c r="N146" s="308" t="s">
        <v>14264</v>
      </c>
      <c r="O146" s="308" t="s">
        <v>14447</v>
      </c>
      <c r="P146" s="308"/>
      <c r="AO146" s="59" t="s">
        <v>9426</v>
      </c>
      <c r="AP146" s="59" t="str">
        <f t="shared" si="6"/>
        <v>Auld Wyrmish</v>
      </c>
      <c r="AQ146" s="59" t="str">
        <f t="shared" si="9"/>
        <v>Dragons</v>
      </c>
      <c r="AR146" s="59" t="str">
        <f t="shared" si="10"/>
        <v xml:space="preserve"> Something of a common tongue among the different breeds of dragon, who each have their own tongues. Also sometimes called "Draconic," it is also spoken by many kobolds and wyverns. Written in Draconic.</v>
      </c>
    </row>
    <row r="147" spans="1:44" ht="16.5">
      <c r="A147" s="302" t="s">
        <v>14481</v>
      </c>
      <c r="B147" s="305"/>
      <c r="C147" s="305"/>
      <c r="D147" s="305" t="s">
        <v>14273</v>
      </c>
      <c r="E147" s="307"/>
      <c r="F147" s="307"/>
      <c r="G147" s="307"/>
      <c r="H147" s="307"/>
      <c r="I147" s="307"/>
      <c r="J147" s="307"/>
      <c r="K147" s="307" t="s">
        <v>17290</v>
      </c>
      <c r="L147" s="307"/>
      <c r="M147" s="307"/>
      <c r="N147" s="308"/>
      <c r="O147" s="308"/>
      <c r="P147" s="308"/>
      <c r="AO147" s="59" t="s">
        <v>9461</v>
      </c>
      <c r="AP147" s="59" t="str">
        <f t="shared" si="6"/>
        <v>Authlan</v>
      </c>
      <c r="AQ147" s="59" t="str">
        <f t="shared" si="9"/>
        <v>Wild Dwarves</v>
      </c>
      <c r="AR147" s="59" t="str">
        <f t="shared" si="10"/>
        <v xml:space="preserve"> An ancient and simplified version of Riftspeak, with noticable Authalan and Chultan influences. Written in Dethek, although it is rare to find a literate wild dwarf.</v>
      </c>
    </row>
    <row r="148" spans="1:44" ht="16.5">
      <c r="A148" s="302" t="s">
        <v>12044</v>
      </c>
      <c r="B148" s="305"/>
      <c r="C148" s="305"/>
      <c r="D148" s="305"/>
      <c r="E148" s="307"/>
      <c r="F148" s="307"/>
      <c r="G148" s="307"/>
      <c r="H148" s="307"/>
      <c r="I148" s="307"/>
      <c r="J148" s="307"/>
      <c r="K148" s="307" t="s">
        <v>17291</v>
      </c>
      <c r="L148" s="307"/>
      <c r="M148" s="307"/>
      <c r="N148" s="308"/>
      <c r="O148" s="308"/>
      <c r="P148" s="308"/>
      <c r="AO148" s="59" t="s">
        <v>9427</v>
      </c>
      <c r="AP148" s="59" t="str">
        <f t="shared" si="6"/>
        <v>Daraktan</v>
      </c>
      <c r="AQ148" s="59" t="str">
        <f t="shared" si="9"/>
        <v>Orcs</v>
      </c>
      <c r="AR148" s="59" t="str">
        <f t="shared" si="10"/>
        <v xml:space="preserve"> A common language spoken by most orcs, although not many of them are literate. It evolved from the now-dead Hulgorkyn language. Written in Dethek.</v>
      </c>
    </row>
    <row r="149" spans="1:44" ht="16.5">
      <c r="A149" s="302" t="s">
        <v>21674</v>
      </c>
      <c r="B149" s="305"/>
      <c r="C149" s="305" t="s">
        <v>14280</v>
      </c>
      <c r="D149" s="305"/>
      <c r="E149" s="307"/>
      <c r="F149" s="307" t="s">
        <v>14833</v>
      </c>
      <c r="G149" s="307" t="s">
        <v>9349</v>
      </c>
      <c r="H149" s="307"/>
      <c r="I149" s="307"/>
      <c r="J149" s="307" t="s">
        <v>3572</v>
      </c>
      <c r="K149" s="307"/>
      <c r="L149" s="307"/>
      <c r="M149" s="307"/>
      <c r="N149" s="308"/>
      <c r="O149" s="303" t="s">
        <v>14396</v>
      </c>
      <c r="P149" s="308"/>
      <c r="AO149" s="59" t="s">
        <v>9462</v>
      </c>
      <c r="AP149" s="59" t="str">
        <f t="shared" si="6"/>
        <v>Deep Drow</v>
      </c>
      <c r="AQ149" s="59" t="str">
        <f t="shared" si="9"/>
        <v>Drow Elves</v>
      </c>
      <c r="AR149" s="59" t="str">
        <f t="shared" si="10"/>
        <v xml:space="preserve"> Also called Low Drow or Drowic, this is the common language of the drow. Each community has its own dialect, but can reasonably undertand one another. Written in Espruar.</v>
      </c>
    </row>
    <row r="150" spans="1:44" ht="16.5">
      <c r="A150" s="302" t="s">
        <v>14475</v>
      </c>
      <c r="B150" s="299"/>
      <c r="C150" s="299"/>
      <c r="D150" s="299"/>
      <c r="E150" s="307"/>
      <c r="F150" s="307"/>
      <c r="G150" s="307"/>
      <c r="H150" s="307"/>
      <c r="I150" s="307"/>
      <c r="J150" s="307"/>
      <c r="K150" s="307"/>
      <c r="L150" s="307"/>
      <c r="M150" s="307"/>
      <c r="N150" s="308"/>
      <c r="O150" s="303" t="s">
        <v>14476</v>
      </c>
      <c r="P150" s="308"/>
      <c r="AO150" s="59" t="s">
        <v>9463</v>
      </c>
      <c r="AP150" s="59" t="str">
        <f t="shared" si="6"/>
        <v>Drow Sign Language</v>
      </c>
      <c r="AQ150" s="59" t="str">
        <f t="shared" si="9"/>
        <v>Drow Elves</v>
      </c>
      <c r="AR150" s="59" t="str">
        <f t="shared" si="10"/>
        <v xml:space="preserve"> A hand-code capable of impressive complexity, used by drow on patrol in the Underdark, or when silence is otherwise needful or useful.</v>
      </c>
    </row>
    <row r="151" spans="1:44" ht="16.5">
      <c r="A151" s="305" t="s">
        <v>12085</v>
      </c>
      <c r="B151" s="305"/>
      <c r="C151" s="305" t="s">
        <v>14271</v>
      </c>
      <c r="D151" s="305"/>
      <c r="E151" s="307" t="s">
        <v>12084</v>
      </c>
      <c r="F151" s="307"/>
      <c r="G151" s="307"/>
      <c r="H151" s="307"/>
      <c r="I151" s="307" t="s">
        <v>9344</v>
      </c>
      <c r="J151" s="307" t="s">
        <v>21669</v>
      </c>
      <c r="K151" s="307"/>
      <c r="L151" s="307" t="s">
        <v>12083</v>
      </c>
      <c r="M151" s="307" t="s">
        <v>14316</v>
      </c>
      <c r="N151" s="308" t="s">
        <v>14263</v>
      </c>
      <c r="O151" s="303" t="s">
        <v>14327</v>
      </c>
      <c r="P151" s="308"/>
      <c r="AO151" s="59" t="s">
        <v>9428</v>
      </c>
      <c r="AP151" s="59" t="str">
        <f t="shared" si="6"/>
        <v>Duergan</v>
      </c>
      <c r="AQ151" s="59" t="str">
        <f t="shared" si="9"/>
        <v>Duergar</v>
      </c>
      <c r="AR151" s="59" t="str">
        <f t="shared" si="10"/>
        <v xml:space="preserve"> Originally descended from Shanatan, this language has been deeply affected by the duergars' time in the Underdark. Written in Dethek.</v>
      </c>
    </row>
    <row r="152" spans="1:44" ht="16.5">
      <c r="A152" s="305"/>
      <c r="B152" s="305"/>
      <c r="C152" s="305"/>
      <c r="D152" s="305"/>
      <c r="E152" s="307"/>
      <c r="F152" s="307"/>
      <c r="G152" s="307"/>
      <c r="H152" s="307"/>
      <c r="I152" s="307"/>
      <c r="J152" s="307"/>
      <c r="K152" s="307"/>
      <c r="L152" s="307"/>
      <c r="M152" s="307"/>
      <c r="N152" s="308"/>
      <c r="O152" s="303"/>
      <c r="P152" s="308"/>
      <c r="AO152" s="59" t="s">
        <v>9464</v>
      </c>
      <c r="AP152" s="59" t="str">
        <f t="shared" si="6"/>
        <v>Galenan</v>
      </c>
      <c r="AQ152" s="59" t="str">
        <f t="shared" si="9"/>
        <v>Shield Dwarves</v>
      </c>
      <c r="AR152" s="59" t="str">
        <f t="shared" si="10"/>
        <v xml:space="preserve"> The language of the eastern shield dwarves is spoken more frequently by its people, but it is also less pure, having been heavily influenced by Damaran. Written in Dethek.</v>
      </c>
    </row>
    <row r="153" spans="1:44" ht="16.5">
      <c r="A153" s="305"/>
      <c r="B153" s="305"/>
      <c r="C153" s="305"/>
      <c r="D153" s="305"/>
      <c r="E153" s="307"/>
      <c r="F153" s="307"/>
      <c r="G153" s="307"/>
      <c r="H153" s="307"/>
      <c r="I153" s="307"/>
      <c r="J153" s="307"/>
      <c r="K153" s="307"/>
      <c r="L153" s="307"/>
      <c r="M153" s="307"/>
      <c r="N153" s="308"/>
      <c r="O153" s="308"/>
      <c r="P153" s="308"/>
      <c r="AO153" s="59" t="s">
        <v>9465</v>
      </c>
      <c r="AP153" s="59" t="str">
        <f t="shared" si="6"/>
        <v>Ghukliak</v>
      </c>
      <c r="AQ153" s="59" t="str">
        <f t="shared" si="9"/>
        <v>Goblins, Hobgoblins, Bugbears</v>
      </c>
      <c r="AR153" s="59" t="str">
        <f t="shared" si="10"/>
        <v xml:space="preserve"> A rough and gutteral language well suited to discussing concepts of violence. Written in Dethek.</v>
      </c>
    </row>
    <row r="154" spans="1:44" ht="16.5">
      <c r="A154" s="305"/>
      <c r="B154" s="305"/>
      <c r="C154" s="305"/>
      <c r="D154" s="305"/>
      <c r="E154" s="307"/>
      <c r="F154" s="307"/>
      <c r="G154" s="307"/>
      <c r="H154" s="307"/>
      <c r="I154" s="307"/>
      <c r="J154" s="307"/>
      <c r="K154" s="307"/>
      <c r="L154" s="307"/>
      <c r="M154" s="307"/>
      <c r="N154" s="308"/>
      <c r="O154" s="308"/>
      <c r="P154" s="308"/>
      <c r="AO154" s="59" t="s">
        <v>9429</v>
      </c>
      <c r="AP154" s="59" t="str">
        <f t="shared" si="6"/>
        <v>Gnim</v>
      </c>
      <c r="AQ154" s="59" t="str">
        <f t="shared" si="9"/>
        <v>Gnomes</v>
      </c>
      <c r="AR154" s="59" t="str">
        <f t="shared" si="10"/>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5" spans="1:44" ht="16.5">
      <c r="A155" s="305"/>
      <c r="B155" s="305"/>
      <c r="C155" s="305"/>
      <c r="D155" s="305"/>
      <c r="E155" s="307"/>
      <c r="F155" s="307"/>
      <c r="G155" s="307"/>
      <c r="H155" s="307"/>
      <c r="I155" s="307"/>
      <c r="J155" s="307"/>
      <c r="K155" s="307"/>
      <c r="L155" s="307"/>
      <c r="M155" s="307"/>
      <c r="N155" s="308"/>
      <c r="O155" s="308"/>
      <c r="P155" s="308"/>
      <c r="AO155" s="59" t="s">
        <v>9466</v>
      </c>
      <c r="AP155" s="59" t="str">
        <f t="shared" ref="AO155:AP171" si="11">LEFT(AO155,FIND(":",AO155)-1)</f>
        <v>High Drow</v>
      </c>
      <c r="AQ155" s="59" t="str">
        <f t="shared" si="9"/>
        <v>Drow Elves</v>
      </c>
      <c r="AR155" s="59" t="str">
        <f t="shared" si="10"/>
        <v xml:space="preserve"> A complex language with its own runic alphabet, it is primarily used by priestesses in ritual context and nobles when they wish to communicate above the heads of the rabble. Written in High Drow.</v>
      </c>
    </row>
    <row r="156" spans="1:44" ht="16.5">
      <c r="A156" s="305"/>
      <c r="B156" s="305"/>
      <c r="C156" s="305"/>
      <c r="D156" s="305"/>
      <c r="E156" s="307"/>
      <c r="F156" s="307"/>
      <c r="G156" s="307"/>
      <c r="H156" s="307"/>
      <c r="I156" s="307"/>
      <c r="J156" s="307"/>
      <c r="K156" s="307"/>
      <c r="L156" s="307"/>
      <c r="M156" s="307"/>
      <c r="N156" s="308"/>
      <c r="O156" s="308"/>
      <c r="P156" s="308"/>
      <c r="AO156" s="59" t="s">
        <v>9467</v>
      </c>
      <c r="AP156" s="59" t="str">
        <f t="shared" si="11"/>
        <v>Jannti</v>
      </c>
      <c r="AQ156" s="59" t="str">
        <f t="shared" si="9"/>
        <v>Geniekind</v>
      </c>
      <c r="AR156" s="59" t="str">
        <f t="shared" si="10"/>
        <v xml:space="preserve"> The language of the janns serves as a sort of Common language for geniekind, who are notoriously suspicious about those seeking to learn their individual languages. Jannti can be written in Thorass or Draconic.</v>
      </c>
    </row>
    <row r="157" spans="1:44" ht="16.5">
      <c r="A157" s="305"/>
      <c r="B157" s="305"/>
      <c r="C157" s="305"/>
      <c r="D157" s="305"/>
      <c r="E157" s="307"/>
      <c r="F157" s="307"/>
      <c r="G157" s="307"/>
      <c r="H157" s="307"/>
      <c r="I157" s="307"/>
      <c r="J157" s="307"/>
      <c r="K157" s="307"/>
      <c r="L157" s="307"/>
      <c r="M157" s="307"/>
      <c r="N157" s="308"/>
      <c r="O157" s="308"/>
      <c r="P157" s="308"/>
      <c r="AO157" s="59" t="s">
        <v>9430</v>
      </c>
      <c r="AP157" s="59" t="str">
        <f t="shared" si="11"/>
        <v>Jotun</v>
      </c>
      <c r="AQ157" s="59" t="str">
        <f t="shared" si="9"/>
        <v>Giants</v>
      </c>
      <c r="AR157" s="59" t="str">
        <f t="shared" si="10"/>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8" spans="1:44">
      <c r="AN158" s="59" t="s">
        <v>9431</v>
      </c>
      <c r="AO158" s="59" t="str">
        <f t="shared" si="11"/>
        <v>Jotunalder</v>
      </c>
      <c r="AP158" s="59" t="str">
        <f t="shared" si="9"/>
        <v>Giants</v>
      </c>
      <c r="AQ158" s="59" t="str">
        <f t="shared" si="10"/>
        <v xml:space="preserve"> A ritualized language that is highly formalized and stilted. Those who speak Jotun can understand it well enough.</v>
      </c>
    </row>
    <row r="159" spans="1:44">
      <c r="AN159" s="59" t="s">
        <v>9432</v>
      </c>
      <c r="AO159" s="59" t="str">
        <f t="shared" si="11"/>
        <v>Jogishk</v>
      </c>
      <c r="AP159" s="59" t="str">
        <f t="shared" si="9"/>
        <v>Ogres</v>
      </c>
      <c r="AQ159" s="59" t="str">
        <f t="shared" si="10"/>
        <v xml:space="preserve"> A vulgar patois of Jotun and Common.</v>
      </c>
    </row>
    <row r="160" spans="1:44">
      <c r="AN160" s="59" t="s">
        <v>9433</v>
      </c>
      <c r="AO160" s="59" t="str">
        <f t="shared" si="11"/>
        <v>Jotunhaug</v>
      </c>
      <c r="AP160" s="59" t="str">
        <f t="shared" si="9"/>
        <v>Hill and Mountain Giants</v>
      </c>
      <c r="AQ160" s="59" t="str">
        <f t="shared" si="10"/>
        <v xml:space="preserve"> A rough, gutteral language which seems to be a corruption of Jotunise.</v>
      </c>
    </row>
    <row r="161" spans="40:43">
      <c r="AN161" s="59" t="s">
        <v>9434</v>
      </c>
      <c r="AO161" s="59" t="str">
        <f t="shared" si="11"/>
        <v>Jotunild</v>
      </c>
      <c r="AP161" s="59" t="str">
        <f t="shared" si="9"/>
        <v>Fire Giants</v>
      </c>
      <c r="AQ161" s="59" t="str">
        <f t="shared" si="10"/>
        <v/>
      </c>
    </row>
    <row r="162" spans="40:43">
      <c r="AN162" s="59" t="s">
        <v>9435</v>
      </c>
      <c r="AO162" s="59" t="str">
        <f t="shared" si="11"/>
        <v>Jotunise</v>
      </c>
      <c r="AP162" s="59" t="str">
        <f t="shared" si="9"/>
        <v>Frost Giants</v>
      </c>
      <c r="AQ162" s="59" t="str">
        <f t="shared" si="10"/>
        <v xml:space="preserve"> The predecessor language to Jotunhaug.</v>
      </c>
    </row>
    <row r="163" spans="40:43">
      <c r="AN163" s="59" t="s">
        <v>9436</v>
      </c>
      <c r="AO163" s="59" t="str">
        <f t="shared" si="11"/>
        <v>Jostunskye</v>
      </c>
      <c r="AP163" s="59" t="str">
        <f t="shared" si="9"/>
        <v>Cloud and Fog Giants</v>
      </c>
      <c r="AQ163" s="59" t="str">
        <f t="shared" si="10"/>
        <v/>
      </c>
    </row>
    <row r="164" spans="40:43">
      <c r="AN164" s="59" t="s">
        <v>9437</v>
      </c>
      <c r="AO164" s="59" t="str">
        <f t="shared" si="11"/>
        <v>Jostunstein</v>
      </c>
      <c r="AP164" s="59" t="str">
        <f t="shared" si="9"/>
        <v>Stone Giants</v>
      </c>
      <c r="AQ164" s="59" t="str">
        <f t="shared" si="10"/>
        <v/>
      </c>
    </row>
    <row r="165" spans="40:43">
      <c r="AN165" s="59" t="s">
        <v>9438</v>
      </c>
      <c r="AO165" s="59" t="str">
        <f t="shared" si="11"/>
        <v>Jotunuvar</v>
      </c>
      <c r="AP165" s="59" t="str">
        <f t="shared" si="9"/>
        <v>Storm Giants</v>
      </c>
      <c r="AQ165" s="59" t="str">
        <f t="shared" si="10"/>
        <v/>
      </c>
    </row>
    <row r="166" spans="40:43">
      <c r="AN166" s="59" t="s">
        <v>9468</v>
      </c>
      <c r="AO166" s="59" t="str">
        <f t="shared" si="11"/>
        <v>Kurit</v>
      </c>
      <c r="AP166" s="59" t="str">
        <f t="shared" si="9"/>
        <v>Arctic Dwarves</v>
      </c>
      <c r="AQ166" s="59" t="str">
        <f t="shared" si="10"/>
        <v xml:space="preserve"> A dwarven dialect considered much polluted by other dwarves, given the degree it has been influenced by the human Uluik language. Written in Dethek.</v>
      </c>
    </row>
    <row r="167" spans="40:43">
      <c r="AN167" s="59" t="s">
        <v>9469</v>
      </c>
      <c r="AO167" s="59" t="str">
        <f t="shared" si="11"/>
        <v>Luiric</v>
      </c>
      <c r="AP167" s="59" t="str">
        <f t="shared" si="9"/>
        <v>Halflings of Luiren</v>
      </c>
      <c r="AQ167" s="59" t="str">
        <f t="shared" si="10"/>
        <v xml:space="preserve"> Considered the racial language of halflings, it is almost unheard of outside of Luiren, even by halflings themselves. Written in Espruar.</v>
      </c>
    </row>
    <row r="168" spans="40:43">
      <c r="AN168" s="59" t="s">
        <v>9470</v>
      </c>
      <c r="AO168" s="59" t="str">
        <f t="shared" si="11"/>
        <v>Riftspeak</v>
      </c>
      <c r="AP168" s="59" t="str">
        <f t="shared" si="9"/>
        <v>Gold Dwarves</v>
      </c>
      <c r="AQ168" s="59" t="str">
        <f t="shared" si="10"/>
        <v xml:space="preserve"> A truly ancient dialect favored by the dwarves of the Great Rift, who care for and nurture the speaking of this language as carefully as they care for their gold. Written in Dethek.</v>
      </c>
    </row>
    <row r="169" spans="40:43">
      <c r="AN169" s="59" t="s">
        <v>9439</v>
      </c>
      <c r="AO169" s="59" t="str">
        <f t="shared" si="11"/>
        <v>Shanatan</v>
      </c>
      <c r="AP169" s="59" t="str">
        <f t="shared" si="9"/>
        <v>Shield Dwarves</v>
      </c>
      <c r="AQ169" s="59" t="str">
        <f t="shared" si="10"/>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70" spans="40:43">
      <c r="AN170" s="59" t="s">
        <v>9440</v>
      </c>
      <c r="AO170" s="59" t="str">
        <f t="shared" si="11"/>
        <v>Sylvan</v>
      </c>
      <c r="AP170" s="59" t="str">
        <f t="shared" si="9"/>
        <v>Fey</v>
      </c>
      <c r="AQ170" s="59" t="str">
        <f t="shared" si="10"/>
        <v xml:space="preserve"> A subtle language spoken by fey and many other sylvan creatures with close ties to such. Written in Espruar.</v>
      </c>
    </row>
    <row r="171" spans="40:43">
      <c r="AN171" s="59" t="s">
        <v>9441</v>
      </c>
      <c r="AO171" s="59" t="str">
        <f t="shared" si="11"/>
        <v>Yipyak</v>
      </c>
      <c r="AP171" s="59" t="str">
        <f t="shared" si="9"/>
        <v>Kobolds</v>
      </c>
      <c r="AQ171" s="59" t="str">
        <f t="shared" si="10"/>
        <v xml:space="preserve"> A debased form of Auld Wyrmish that serves as a common tongue for kobolds. Written inDraconic.</v>
      </c>
    </row>
    <row r="360" spans="12:12">
      <c r="L360" s="59" t="s">
        <v>12006</v>
      </c>
    </row>
    <row r="361" spans="12:12">
      <c r="L361" s="59" t="s">
        <v>9471</v>
      </c>
    </row>
    <row r="362" spans="12:12">
      <c r="L362" s="59" t="s">
        <v>9472</v>
      </c>
    </row>
    <row r="363" spans="12:12">
      <c r="L363" s="59" t="s">
        <v>9473</v>
      </c>
    </row>
    <row r="364" spans="12:12">
      <c r="L364" s="59" t="s">
        <v>9474</v>
      </c>
    </row>
    <row r="365" spans="12:12">
      <c r="L365" s="59" t="s">
        <v>12007</v>
      </c>
    </row>
    <row r="366" spans="12:12">
      <c r="L366" s="59" t="s">
        <v>9475</v>
      </c>
    </row>
    <row r="367" spans="12:12">
      <c r="L367" s="59" t="s">
        <v>9442</v>
      </c>
    </row>
    <row r="368" spans="12:12">
      <c r="L368" s="59" t="s">
        <v>9476</v>
      </c>
    </row>
    <row r="369" spans="12:12">
      <c r="L369" s="59" t="s">
        <v>9443</v>
      </c>
    </row>
    <row r="370" spans="12:12">
      <c r="L370" s="59" t="s">
        <v>9477</v>
      </c>
    </row>
    <row r="371" spans="12:12">
      <c r="L371" s="59" t="s">
        <v>9444</v>
      </c>
    </row>
    <row r="372" spans="12:12">
      <c r="L372" s="59" t="s">
        <v>9478</v>
      </c>
    </row>
    <row r="373" spans="12:12">
      <c r="L373" s="59" t="s">
        <v>12008</v>
      </c>
    </row>
    <row r="374" spans="12:12">
      <c r="L374" s="59" t="s">
        <v>9479</v>
      </c>
    </row>
    <row r="375" spans="12:12">
      <c r="L375" s="59" t="s">
        <v>9480</v>
      </c>
    </row>
    <row r="376" spans="12:12">
      <c r="L376" s="59" t="s">
        <v>9481</v>
      </c>
    </row>
    <row r="377" spans="12:12">
      <c r="L377" s="59" t="s">
        <v>9482</v>
      </c>
    </row>
    <row r="378" spans="12:12">
      <c r="L378" s="59" t="s">
        <v>9483</v>
      </c>
    </row>
    <row r="379" spans="12:12">
      <c r="L379" s="59" t="s">
        <v>9484</v>
      </c>
    </row>
    <row r="380" spans="12:12">
      <c r="L380" s="59" t="s">
        <v>9485</v>
      </c>
    </row>
    <row r="381" spans="12:12">
      <c r="L381" s="59" t="s">
        <v>9486</v>
      </c>
    </row>
    <row r="382" spans="12:12">
      <c r="L382" s="59" t="s">
        <v>9487</v>
      </c>
    </row>
    <row r="383" spans="12:12">
      <c r="L383" s="59" t="s">
        <v>9488</v>
      </c>
    </row>
    <row r="384" spans="12:12">
      <c r="L384" s="59" t="s">
        <v>9489</v>
      </c>
    </row>
    <row r="385" spans="12:12">
      <c r="L385" s="59" t="s">
        <v>9490</v>
      </c>
    </row>
    <row r="386" spans="12:12">
      <c r="L386" s="59" t="s">
        <v>9491</v>
      </c>
    </row>
    <row r="387" spans="12:12">
      <c r="L387" s="59" t="s">
        <v>9492</v>
      </c>
    </row>
    <row r="388" spans="12:12">
      <c r="L388" s="59" t="s">
        <v>9493</v>
      </c>
    </row>
    <row r="389" spans="12:12">
      <c r="L389" s="59" t="s">
        <v>9494</v>
      </c>
    </row>
    <row r="390" spans="12:12">
      <c r="L390" s="59" t="s">
        <v>9495</v>
      </c>
    </row>
    <row r="391" spans="12:12">
      <c r="L391" s="59" t="s">
        <v>9496</v>
      </c>
    </row>
    <row r="392" spans="12:12">
      <c r="L392" s="59" t="s">
        <v>9497</v>
      </c>
    </row>
    <row r="393" spans="12:12">
      <c r="L393" s="59" t="s">
        <v>9498</v>
      </c>
    </row>
    <row r="394" spans="12:12">
      <c r="L394" s="59" t="s">
        <v>9499</v>
      </c>
    </row>
    <row r="395" spans="12:12">
      <c r="L395" s="59" t="s">
        <v>9500</v>
      </c>
    </row>
    <row r="397" spans="12:12">
      <c r="L397" s="59" t="s">
        <v>9501</v>
      </c>
    </row>
    <row r="406" spans="12:16" ht="26.25">
      <c r="L406" s="142" t="s">
        <v>9502</v>
      </c>
      <c r="M406" s="142"/>
      <c r="N406" s="142"/>
      <c r="O406" s="142"/>
    </row>
    <row r="407" spans="12:16">
      <c r="L407" s="143" t="s">
        <v>9503</v>
      </c>
      <c r="M407" s="143"/>
      <c r="N407" s="143"/>
      <c r="O407" s="143"/>
    </row>
    <row r="408" spans="12:16">
      <c r="L408" s="144">
        <v>0.22777777777777777</v>
      </c>
      <c r="M408" s="144"/>
      <c r="N408" s="144"/>
      <c r="O408" s="144"/>
    </row>
    <row r="411" spans="12:16">
      <c r="L411" s="59" t="s">
        <v>9504</v>
      </c>
    </row>
    <row r="412" spans="12:16">
      <c r="L412" s="59" t="s">
        <v>9505</v>
      </c>
    </row>
    <row r="413" spans="12:16">
      <c r="L413" s="59" t="s">
        <v>9506</v>
      </c>
    </row>
    <row r="414" spans="12:16">
      <c r="L414" s="59" t="s">
        <v>9507</v>
      </c>
    </row>
    <row r="415" spans="12:16" ht="26.25">
      <c r="L415" s="59" t="s">
        <v>9508</v>
      </c>
      <c r="P415" s="142"/>
    </row>
    <row r="416" spans="12:16">
      <c r="L416" s="59" t="s">
        <v>9509</v>
      </c>
      <c r="P416" s="143"/>
    </row>
    <row r="417" spans="12:16">
      <c r="L417" s="59" t="s">
        <v>9510</v>
      </c>
      <c r="P417" s="144"/>
    </row>
    <row r="418" spans="12:16">
      <c r="L418" s="59" t="s">
        <v>9511</v>
      </c>
    </row>
    <row r="419" spans="12:16">
      <c r="L419" s="59" t="s">
        <v>9512</v>
      </c>
    </row>
    <row r="420" spans="12:16">
      <c r="L420" s="59" t="s">
        <v>9513</v>
      </c>
    </row>
    <row r="421" spans="12:16">
      <c r="L421" s="59" t="s">
        <v>9514</v>
      </c>
    </row>
    <row r="422" spans="12:16">
      <c r="L422" s="59" t="s">
        <v>9515</v>
      </c>
    </row>
    <row r="423" spans="12:16">
      <c r="L423" s="59" t="s">
        <v>9516</v>
      </c>
    </row>
    <row r="424" spans="12:16">
      <c r="L424" s="59" t="s">
        <v>9517</v>
      </c>
    </row>
    <row r="425" spans="12:16">
      <c r="L425" s="59" t="s">
        <v>9518</v>
      </c>
    </row>
    <row r="426" spans="12:16">
      <c r="L426" s="59" t="s">
        <v>9519</v>
      </c>
    </row>
    <row r="427" spans="12:16">
      <c r="L427" s="59" t="s">
        <v>9520</v>
      </c>
    </row>
    <row r="428" spans="12:16">
      <c r="L428" s="59" t="s">
        <v>9521</v>
      </c>
    </row>
    <row r="429" spans="12:16">
      <c r="L429" s="59" t="s">
        <v>5831</v>
      </c>
    </row>
    <row r="430" spans="12:16">
      <c r="L430" s="59" t="s">
        <v>9522</v>
      </c>
    </row>
    <row r="432" spans="12:16">
      <c r="L432" s="59" t="s">
        <v>5831</v>
      </c>
    </row>
    <row r="434" spans="12:12">
      <c r="L434" s="59" t="s">
        <v>9523</v>
      </c>
    </row>
    <row r="435" spans="12:12">
      <c r="L435" s="59" t="s">
        <v>9524</v>
      </c>
    </row>
    <row r="436" spans="12:12">
      <c r="L436" s="59" t="s">
        <v>9525</v>
      </c>
    </row>
    <row r="437" spans="12:12">
      <c r="L437" s="59" t="s">
        <v>9526</v>
      </c>
    </row>
    <row r="438" spans="12:12">
      <c r="L438" s="59" t="s">
        <v>9527</v>
      </c>
    </row>
    <row r="439" spans="12:12">
      <c r="L439" s="59" t="s">
        <v>5831</v>
      </c>
    </row>
    <row r="440" spans="12:12">
      <c r="L440" s="59" t="s">
        <v>9528</v>
      </c>
    </row>
    <row r="441" spans="12:12">
      <c r="L441" s="59" t="s">
        <v>9529</v>
      </c>
    </row>
    <row r="442" spans="12:12">
      <c r="L442" s="59" t="s">
        <v>9530</v>
      </c>
    </row>
    <row r="443" spans="12:12">
      <c r="L443" s="59" t="s">
        <v>9531</v>
      </c>
    </row>
    <row r="444" spans="12:12">
      <c r="L444" s="59" t="s">
        <v>9532</v>
      </c>
    </row>
    <row r="445" spans="12:12">
      <c r="L445" s="59" t="s">
        <v>9533</v>
      </c>
    </row>
    <row r="446" spans="12:12">
      <c r="L446" s="59" t="s">
        <v>9534</v>
      </c>
    </row>
    <row r="447" spans="12:12">
      <c r="L447" s="59" t="s">
        <v>9535</v>
      </c>
    </row>
    <row r="448" spans="12:12">
      <c r="L448" s="59" t="s">
        <v>9536</v>
      </c>
    </row>
    <row r="449" spans="12:12">
      <c r="L449" s="59" t="s">
        <v>9537</v>
      </c>
    </row>
    <row r="450" spans="12:12">
      <c r="L450" s="59" t="s">
        <v>9538</v>
      </c>
    </row>
    <row r="451" spans="12:12">
      <c r="L451" s="59" t="s">
        <v>9539</v>
      </c>
    </row>
    <row r="452" spans="12:12">
      <c r="L452" s="59" t="s">
        <v>9540</v>
      </c>
    </row>
    <row r="453" spans="12:12">
      <c r="L453" s="59" t="s">
        <v>9541</v>
      </c>
    </row>
    <row r="454" spans="12:12">
      <c r="L454" s="59" t="s">
        <v>9542</v>
      </c>
    </row>
    <row r="455" spans="12:12">
      <c r="L455" s="59" t="s">
        <v>9543</v>
      </c>
    </row>
    <row r="456" spans="12:12">
      <c r="L456" s="59" t="s">
        <v>5831</v>
      </c>
    </row>
    <row r="457" spans="12:12">
      <c r="L457" s="59" t="s">
        <v>9544</v>
      </c>
    </row>
    <row r="458" spans="12:12">
      <c r="L458" s="59" t="s">
        <v>9545</v>
      </c>
    </row>
    <row r="459" spans="12:12">
      <c r="L459" s="59" t="s">
        <v>9546</v>
      </c>
    </row>
    <row r="460" spans="12:12">
      <c r="L460" s="59" t="s">
        <v>9547</v>
      </c>
    </row>
    <row r="461" spans="12:12">
      <c r="L461" s="59" t="s">
        <v>9548</v>
      </c>
    </row>
    <row r="462" spans="12:12">
      <c r="L462" s="59" t="s">
        <v>9549</v>
      </c>
    </row>
    <row r="463" spans="12:12">
      <c r="L463" s="59" t="s">
        <v>9550</v>
      </c>
    </row>
    <row r="464" spans="12:12">
      <c r="L464" s="59" t="s">
        <v>9551</v>
      </c>
    </row>
    <row r="465" spans="12:16">
      <c r="L465" s="59" t="s">
        <v>9552</v>
      </c>
    </row>
    <row r="466" spans="12:16">
      <c r="L466" s="59" t="s">
        <v>9553</v>
      </c>
    </row>
    <row r="467" spans="12:16">
      <c r="L467" s="59" t="s">
        <v>9554</v>
      </c>
    </row>
    <row r="470" spans="12:16" ht="26.25">
      <c r="L470" s="142" t="s">
        <v>9555</v>
      </c>
      <c r="M470" s="142"/>
      <c r="N470" s="142"/>
      <c r="O470" s="142"/>
    </row>
    <row r="471" spans="12:16">
      <c r="L471" s="143" t="s">
        <v>9503</v>
      </c>
      <c r="M471" s="143"/>
      <c r="N471" s="143"/>
      <c r="O471" s="143"/>
    </row>
    <row r="472" spans="12:16">
      <c r="L472" s="144">
        <v>0.22777777777777777</v>
      </c>
      <c r="M472" s="144"/>
      <c r="N472" s="144"/>
      <c r="O472" s="144"/>
    </row>
    <row r="475" spans="12:16">
      <c r="L475" s="59" t="s">
        <v>9556</v>
      </c>
    </row>
    <row r="476" spans="12:16">
      <c r="L476" s="59" t="s">
        <v>9557</v>
      </c>
    </row>
    <row r="477" spans="12:16">
      <c r="L477" s="59" t="s">
        <v>9558</v>
      </c>
    </row>
    <row r="478" spans="12:16">
      <c r="L478" s="59" t="s">
        <v>9559</v>
      </c>
    </row>
    <row r="479" spans="12:16" ht="26.25">
      <c r="L479" s="59" t="s">
        <v>9560</v>
      </c>
      <c r="P479" s="142"/>
    </row>
    <row r="480" spans="12:16">
      <c r="L480" s="59" t="s">
        <v>9561</v>
      </c>
      <c r="P480" s="143"/>
    </row>
    <row r="481" spans="12:16">
      <c r="L481" s="59" t="s">
        <v>9562</v>
      </c>
      <c r="P481" s="144"/>
    </row>
    <row r="482" spans="12:16">
      <c r="L482" s="59" t="s">
        <v>9563</v>
      </c>
    </row>
    <row r="483" spans="12:16">
      <c r="L483" s="59" t="s">
        <v>9564</v>
      </c>
    </row>
    <row r="484" spans="12:16">
      <c r="L484" s="59" t="s">
        <v>9565</v>
      </c>
    </row>
    <row r="485" spans="12:16">
      <c r="L485" s="59" t="s">
        <v>9566</v>
      </c>
    </row>
    <row r="486" spans="12:16">
      <c r="L486" s="59" t="s">
        <v>9567</v>
      </c>
    </row>
    <row r="487" spans="12:16">
      <c r="L487" s="59" t="s">
        <v>9568</v>
      </c>
    </row>
    <row r="488" spans="12:16">
      <c r="L488" s="59" t="s">
        <v>9569</v>
      </c>
    </row>
    <row r="489" spans="12:16">
      <c r="L489" s="59" t="s">
        <v>9570</v>
      </c>
    </row>
    <row r="490" spans="12:16">
      <c r="L490" s="59" t="s">
        <v>9571</v>
      </c>
    </row>
    <row r="491" spans="12:16">
      <c r="L491" s="59" t="s">
        <v>9572</v>
      </c>
    </row>
    <row r="492" spans="12:16">
      <c r="L492" s="59" t="s">
        <v>9573</v>
      </c>
    </row>
    <row r="493" spans="12:16">
      <c r="L493" s="59" t="s">
        <v>9574</v>
      </c>
    </row>
    <row r="494" spans="12:16">
      <c r="L494" s="59" t="s">
        <v>9575</v>
      </c>
    </row>
    <row r="495" spans="12:16">
      <c r="L495" s="59" t="s">
        <v>9576</v>
      </c>
    </row>
    <row r="496" spans="12:16">
      <c r="L496" s="59" t="s">
        <v>9577</v>
      </c>
    </row>
    <row r="498" spans="12:12">
      <c r="L498" s="59" t="s">
        <v>9566</v>
      </c>
    </row>
    <row r="499" spans="12:12">
      <c r="L499" s="59" t="s">
        <v>9567</v>
      </c>
    </row>
    <row r="500" spans="12:12">
      <c r="L500" s="59" t="s">
        <v>9568</v>
      </c>
    </row>
    <row r="501" spans="12:12">
      <c r="L501" s="59" t="s">
        <v>9569</v>
      </c>
    </row>
    <row r="502" spans="12:12">
      <c r="L502" s="59" t="s">
        <v>9570</v>
      </c>
    </row>
    <row r="503" spans="12:12">
      <c r="L503" s="59" t="s">
        <v>9571</v>
      </c>
    </row>
    <row r="504" spans="12:12">
      <c r="L504" s="59" t="s">
        <v>9572</v>
      </c>
    </row>
    <row r="505" spans="12:12">
      <c r="L505" s="59" t="s">
        <v>9573</v>
      </c>
    </row>
    <row r="506" spans="12:12">
      <c r="L506" s="59" t="s">
        <v>9574</v>
      </c>
    </row>
    <row r="507" spans="12:12">
      <c r="L507" s="59" t="s">
        <v>9575</v>
      </c>
    </row>
    <row r="508" spans="12:12">
      <c r="L508" s="59" t="s">
        <v>9576</v>
      </c>
    </row>
    <row r="509" spans="12:12">
      <c r="L509" s="59" t="s">
        <v>9577</v>
      </c>
    </row>
    <row r="511" spans="12:12">
      <c r="L511" s="59" t="s">
        <v>9578</v>
      </c>
    </row>
    <row r="512" spans="12:12">
      <c r="L512" s="59" t="s">
        <v>9579</v>
      </c>
    </row>
    <row r="513" spans="12:12">
      <c r="L513" s="59" t="s">
        <v>9580</v>
      </c>
    </row>
    <row r="514" spans="12:12">
      <c r="L514" s="59" t="s">
        <v>9581</v>
      </c>
    </row>
    <row r="515" spans="12:12">
      <c r="L515" s="59" t="s">
        <v>9582</v>
      </c>
    </row>
    <row r="516" spans="12:12">
      <c r="L516" s="59" t="s">
        <v>9583</v>
      </c>
    </row>
    <row r="517" spans="12:12">
      <c r="L517" s="59" t="s">
        <v>9584</v>
      </c>
    </row>
    <row r="518" spans="12:12">
      <c r="L518" s="59" t="s">
        <v>9585</v>
      </c>
    </row>
    <row r="519" spans="12:12">
      <c r="L519" s="59" t="s">
        <v>9586</v>
      </c>
    </row>
    <row r="520" spans="12:12">
      <c r="L520" s="59" t="s">
        <v>9587</v>
      </c>
    </row>
    <row r="521" spans="12:12">
      <c r="L521" s="59" t="s">
        <v>9588</v>
      </c>
    </row>
    <row r="522" spans="12:12">
      <c r="L522" s="59" t="s">
        <v>9589</v>
      </c>
    </row>
    <row r="523" spans="12:12">
      <c r="L523" s="59" t="s">
        <v>9590</v>
      </c>
    </row>
    <row r="524" spans="12:12">
      <c r="L524" s="59" t="s">
        <v>9591</v>
      </c>
    </row>
    <row r="525" spans="12:12">
      <c r="L525" s="59" t="s">
        <v>9592</v>
      </c>
    </row>
    <row r="526" spans="12:12">
      <c r="L526" s="59" t="s">
        <v>9593</v>
      </c>
    </row>
    <row r="527" spans="12:12">
      <c r="L527" s="59" t="s">
        <v>9594</v>
      </c>
    </row>
    <row r="528" spans="12:12">
      <c r="L528" s="59" t="s">
        <v>9595</v>
      </c>
    </row>
    <row r="529" spans="12:12">
      <c r="L529" s="59" t="s">
        <v>9596</v>
      </c>
    </row>
    <row r="530" spans="12:12">
      <c r="L530" s="59" t="s">
        <v>9597</v>
      </c>
    </row>
    <row r="531" spans="12:12">
      <c r="L531" s="59" t="s">
        <v>9598</v>
      </c>
    </row>
    <row r="532" spans="12:12">
      <c r="L532" s="59" t="s">
        <v>5831</v>
      </c>
    </row>
    <row r="533" spans="12:12">
      <c r="L533" s="59" t="s">
        <v>9599</v>
      </c>
    </row>
    <row r="534" spans="12:12">
      <c r="L534" s="59" t="s">
        <v>9600</v>
      </c>
    </row>
    <row r="535" spans="12:12">
      <c r="L535" s="59" t="s">
        <v>9601</v>
      </c>
    </row>
    <row r="536" spans="12:12">
      <c r="L536" s="59" t="s">
        <v>9602</v>
      </c>
    </row>
    <row r="537" spans="12:12">
      <c r="L537" s="59" t="s">
        <v>9603</v>
      </c>
    </row>
    <row r="538" spans="12:12">
      <c r="L538" s="59" t="s">
        <v>9604</v>
      </c>
    </row>
    <row r="539" spans="12:12">
      <c r="L539" s="59" t="s">
        <v>9605</v>
      </c>
    </row>
    <row r="540" spans="12:12">
      <c r="L540" s="59" t="s">
        <v>9606</v>
      </c>
    </row>
    <row r="541" spans="12:12">
      <c r="L541" s="59" t="s">
        <v>9607</v>
      </c>
    </row>
    <row r="542" spans="12:12">
      <c r="L542" s="59" t="s">
        <v>9608</v>
      </c>
    </row>
    <row r="543" spans="12:12">
      <c r="L543" s="59" t="s">
        <v>9609</v>
      </c>
    </row>
    <row r="544" spans="12:12">
      <c r="L544" s="59" t="s">
        <v>9610</v>
      </c>
    </row>
    <row r="545" spans="12:15">
      <c r="L545" s="59" t="s">
        <v>9611</v>
      </c>
    </row>
    <row r="546" spans="12:15">
      <c r="L546" s="59" t="s">
        <v>9612</v>
      </c>
    </row>
    <row r="547" spans="12:15">
      <c r="L547" s="59" t="s">
        <v>5831</v>
      </c>
    </row>
    <row r="548" spans="12:15">
      <c r="L548" s="59" t="s">
        <v>9613</v>
      </c>
    </row>
    <row r="549" spans="12:15">
      <c r="L549" s="59" t="s">
        <v>9614</v>
      </c>
    </row>
    <row r="550" spans="12:15">
      <c r="L550" s="59" t="s">
        <v>9615</v>
      </c>
    </row>
    <row r="554" spans="12:15" ht="26.25">
      <c r="L554" s="142" t="s">
        <v>9616</v>
      </c>
      <c r="M554" s="142"/>
      <c r="N554" s="142"/>
      <c r="O554" s="142"/>
    </row>
    <row r="555" spans="12:15">
      <c r="L555" s="143" t="s">
        <v>9503</v>
      </c>
      <c r="M555" s="143"/>
      <c r="N555" s="143"/>
      <c r="O555" s="143"/>
    </row>
    <row r="556" spans="12:15">
      <c r="L556" s="144">
        <v>0.22847222222222222</v>
      </c>
      <c r="M556" s="144"/>
      <c r="N556" s="144"/>
      <c r="O556" s="144"/>
    </row>
    <row r="559" spans="12:15">
      <c r="L559" s="59" t="s">
        <v>9617</v>
      </c>
    </row>
    <row r="560" spans="12:15">
      <c r="L560" s="59" t="s">
        <v>9035</v>
      </c>
    </row>
    <row r="561" spans="12:16">
      <c r="L561" s="59" t="s">
        <v>9618</v>
      </c>
    </row>
    <row r="562" spans="12:16">
      <c r="L562" s="59" t="s">
        <v>9619</v>
      </c>
    </row>
    <row r="563" spans="12:16" ht="26.25">
      <c r="L563" s="59" t="s">
        <v>9620</v>
      </c>
      <c r="P563" s="142"/>
    </row>
    <row r="564" spans="12:16">
      <c r="L564" s="59" t="s">
        <v>5831</v>
      </c>
      <c r="P564" s="143"/>
    </row>
    <row r="565" spans="12:16">
      <c r="L565" s="59" t="s">
        <v>9621</v>
      </c>
      <c r="P565" s="144"/>
    </row>
    <row r="566" spans="12:16">
      <c r="L566" s="59" t="s">
        <v>9622</v>
      </c>
    </row>
    <row r="567" spans="12:16">
      <c r="L567" s="59" t="s">
        <v>9623</v>
      </c>
    </row>
    <row r="568" spans="12:16">
      <c r="L568" s="59" t="s">
        <v>9624</v>
      </c>
    </row>
    <row r="569" spans="12:16">
      <c r="L569" s="59" t="s">
        <v>9625</v>
      </c>
    </row>
    <row r="570" spans="12:16">
      <c r="L570" s="59" t="s">
        <v>5831</v>
      </c>
    </row>
    <row r="572" spans="12:16">
      <c r="L572" s="59" t="s">
        <v>9626</v>
      </c>
    </row>
    <row r="573" spans="12:16">
      <c r="L573" s="59" t="s">
        <v>9627</v>
      </c>
    </row>
    <row r="574" spans="12:16">
      <c r="L574" s="59" t="s">
        <v>9628</v>
      </c>
    </row>
    <row r="575" spans="12:16">
      <c r="L575" s="59" t="s">
        <v>5831</v>
      </c>
    </row>
    <row r="576" spans="12:16">
      <c r="L576" s="59" t="s">
        <v>9622</v>
      </c>
    </row>
    <row r="577" spans="12:12">
      <c r="L577" s="59" t="s">
        <v>9629</v>
      </c>
    </row>
    <row r="578" spans="12:12">
      <c r="L578" s="59" t="s">
        <v>9630</v>
      </c>
    </row>
    <row r="579" spans="12:12">
      <c r="L579" s="59" t="s">
        <v>9631</v>
      </c>
    </row>
    <row r="580" spans="12:12">
      <c r="L580" s="59" t="s">
        <v>9632</v>
      </c>
    </row>
    <row r="581" spans="12:12">
      <c r="L581" s="59" t="s">
        <v>9633</v>
      </c>
    </row>
    <row r="582" spans="12:12">
      <c r="L582" s="59" t="s">
        <v>9634</v>
      </c>
    </row>
    <row r="583" spans="12:12">
      <c r="L583" s="59" t="s">
        <v>9635</v>
      </c>
    </row>
    <row r="584" spans="12:12">
      <c r="L584" s="59" t="s">
        <v>9636</v>
      </c>
    </row>
    <row r="585" spans="12:12">
      <c r="L585" s="59" t="s">
        <v>9637</v>
      </c>
    </row>
    <row r="586" spans="12:12">
      <c r="L586" s="59" t="s">
        <v>9638</v>
      </c>
    </row>
    <row r="587" spans="12:12">
      <c r="L587" s="59" t="s">
        <v>9639</v>
      </c>
    </row>
    <row r="588" spans="12:12">
      <c r="L588" s="59" t="s">
        <v>9640</v>
      </c>
    </row>
    <row r="589" spans="12:12">
      <c r="L589" s="59" t="s">
        <v>4406</v>
      </c>
    </row>
    <row r="590" spans="12:12">
      <c r="L590" s="59" t="s">
        <v>9641</v>
      </c>
    </row>
    <row r="591" spans="12:12">
      <c r="L591" s="59" t="s">
        <v>9642</v>
      </c>
    </row>
    <row r="592" spans="12:12">
      <c r="L592" s="59" t="s">
        <v>9643</v>
      </c>
    </row>
    <row r="593" spans="12:12">
      <c r="L593" s="59" t="s">
        <v>9644</v>
      </c>
    </row>
    <row r="594" spans="12:12">
      <c r="L594" s="59" t="s">
        <v>5831</v>
      </c>
    </row>
    <row r="595" spans="12:12">
      <c r="L595" s="59" t="s">
        <v>9645</v>
      </c>
    </row>
    <row r="596" spans="12:12">
      <c r="L596" s="59" t="s">
        <v>9646</v>
      </c>
    </row>
    <row r="597" spans="12:12">
      <c r="L597" s="59" t="s">
        <v>9647</v>
      </c>
    </row>
    <row r="598" spans="12:12">
      <c r="L598" s="59" t="s">
        <v>9648</v>
      </c>
    </row>
    <row r="599" spans="12:12">
      <c r="L599" s="59" t="s">
        <v>9649</v>
      </c>
    </row>
    <row r="600" spans="12:12">
      <c r="L600" s="59" t="s">
        <v>9650</v>
      </c>
    </row>
    <row r="601" spans="12:12">
      <c r="L601" s="59" t="s">
        <v>9651</v>
      </c>
    </row>
    <row r="602" spans="12:12">
      <c r="L602" s="59" t="s">
        <v>4501</v>
      </c>
    </row>
    <row r="603" spans="12:12">
      <c r="L603" s="59" t="s">
        <v>9652</v>
      </c>
    </row>
    <row r="604" spans="12:12">
      <c r="L604" s="59" t="s">
        <v>9653</v>
      </c>
    </row>
    <row r="605" spans="12:12">
      <c r="L605" s="59" t="s">
        <v>9654</v>
      </c>
    </row>
    <row r="606" spans="12:12">
      <c r="L606" s="59" t="s">
        <v>9655</v>
      </c>
    </row>
    <row r="607" spans="12:12">
      <c r="L607" s="59" t="s">
        <v>9656</v>
      </c>
    </row>
    <row r="608" spans="12:12">
      <c r="L608" s="59" t="s">
        <v>9657</v>
      </c>
    </row>
    <row r="609" spans="12:16">
      <c r="L609" s="59" t="s">
        <v>9658</v>
      </c>
    </row>
    <row r="610" spans="12:16">
      <c r="L610" s="59" t="s">
        <v>9659</v>
      </c>
    </row>
    <row r="611" spans="12:16">
      <c r="L611" s="59" t="s">
        <v>9660</v>
      </c>
    </row>
    <row r="612" spans="12:16">
      <c r="L612" s="59" t="s">
        <v>9661</v>
      </c>
    </row>
    <row r="615" spans="12:16" ht="26.25">
      <c r="L615" s="142" t="s">
        <v>9662</v>
      </c>
      <c r="M615" s="142"/>
      <c r="N615" s="142"/>
      <c r="O615" s="142"/>
    </row>
    <row r="616" spans="12:16">
      <c r="L616" s="143" t="s">
        <v>9503</v>
      </c>
      <c r="M616" s="143"/>
      <c r="N616" s="143"/>
      <c r="O616" s="143"/>
    </row>
    <row r="617" spans="12:16">
      <c r="L617" s="144">
        <v>0.22847222222222222</v>
      </c>
      <c r="M617" s="144"/>
      <c r="N617" s="144"/>
      <c r="O617" s="144"/>
    </row>
    <row r="620" spans="12:16">
      <c r="L620" s="59" t="s">
        <v>9663</v>
      </c>
    </row>
    <row r="621" spans="12:16">
      <c r="L621" s="59" t="s">
        <v>9664</v>
      </c>
    </row>
    <row r="622" spans="12:16">
      <c r="L622" s="59" t="s">
        <v>9665</v>
      </c>
    </row>
    <row r="623" spans="12:16">
      <c r="L623" s="59" t="s">
        <v>9666</v>
      </c>
    </row>
    <row r="624" spans="12:16" ht="26.25">
      <c r="L624" s="59" t="s">
        <v>9667</v>
      </c>
      <c r="P624" s="142"/>
    </row>
    <row r="625" spans="12:16">
      <c r="L625" s="59" t="s">
        <v>9668</v>
      </c>
      <c r="P625" s="143"/>
    </row>
    <row r="626" spans="12:16">
      <c r="L626" s="59" t="s">
        <v>9669</v>
      </c>
      <c r="P626" s="144"/>
    </row>
    <row r="627" spans="12:16">
      <c r="L627" s="59" t="s">
        <v>9670</v>
      </c>
    </row>
    <row r="628" spans="12:16">
      <c r="L628" s="59" t="s">
        <v>9671</v>
      </c>
    </row>
    <row r="629" spans="12:16">
      <c r="L629" s="59" t="s">
        <v>9672</v>
      </c>
    </row>
    <row r="630" spans="12:16">
      <c r="L630" s="59" t="s">
        <v>9673</v>
      </c>
    </row>
    <row r="633" spans="12:16" ht="26.25">
      <c r="L633" s="142" t="s">
        <v>9674</v>
      </c>
      <c r="M633" s="142"/>
      <c r="N633" s="142"/>
      <c r="O633" s="142"/>
    </row>
    <row r="634" spans="12:16">
      <c r="L634" s="143" t="s">
        <v>9503</v>
      </c>
      <c r="M634" s="143"/>
      <c r="N634" s="143"/>
      <c r="O634" s="143"/>
    </row>
    <row r="635" spans="12:16">
      <c r="L635" s="144">
        <v>0.22916666666666666</v>
      </c>
      <c r="M635" s="144"/>
      <c r="N635" s="144"/>
      <c r="O635" s="144"/>
    </row>
    <row r="638" spans="12:16">
      <c r="L638" s="59" t="s">
        <v>9675</v>
      </c>
    </row>
    <row r="639" spans="12:16">
      <c r="L639" s="59" t="s">
        <v>9676</v>
      </c>
    </row>
    <row r="640" spans="12:16">
      <c r="L640" s="59" t="s">
        <v>9677</v>
      </c>
    </row>
    <row r="641" spans="12:16">
      <c r="L641" s="59" t="s">
        <v>9678</v>
      </c>
    </row>
    <row r="642" spans="12:16" ht="26.25">
      <c r="L642" s="59" t="s">
        <v>9679</v>
      </c>
      <c r="P642" s="142"/>
    </row>
    <row r="643" spans="12:16">
      <c r="L643" s="59" t="s">
        <v>5831</v>
      </c>
      <c r="P643" s="143"/>
    </row>
    <row r="644" spans="12:16">
      <c r="L644" s="59" t="s">
        <v>9680</v>
      </c>
      <c r="P644" s="144"/>
    </row>
    <row r="645" spans="12:16">
      <c r="L645" s="59" t="s">
        <v>9681</v>
      </c>
    </row>
    <row r="646" spans="12:16">
      <c r="L646" s="59" t="s">
        <v>9682</v>
      </c>
    </row>
    <row r="647" spans="12:16">
      <c r="L647" s="59" t="s">
        <v>9683</v>
      </c>
    </row>
    <row r="648" spans="12:16">
      <c r="L648" s="59" t="s">
        <v>9684</v>
      </c>
    </row>
    <row r="649" spans="12:16">
      <c r="L649" s="59" t="s">
        <v>9685</v>
      </c>
    </row>
    <row r="650" spans="12:16">
      <c r="L650" s="59" t="s">
        <v>9686</v>
      </c>
    </row>
    <row r="651" spans="12:16">
      <c r="L651" s="59" t="s">
        <v>9687</v>
      </c>
    </row>
    <row r="652" spans="12:16">
      <c r="L652" s="59" t="s">
        <v>9688</v>
      </c>
    </row>
    <row r="653" spans="12:16">
      <c r="L653" s="59" t="s">
        <v>9689</v>
      </c>
    </row>
    <row r="654" spans="12:16">
      <c r="L654" s="59" t="s">
        <v>9690</v>
      </c>
    </row>
    <row r="655" spans="12:16">
      <c r="L655" s="59" t="s">
        <v>9691</v>
      </c>
    </row>
    <row r="656" spans="12:16">
      <c r="L656" s="59" t="s">
        <v>9692</v>
      </c>
    </row>
    <row r="657" spans="12:12">
      <c r="L657" s="59" t="s">
        <v>9693</v>
      </c>
    </row>
    <row r="658" spans="12:12">
      <c r="L658" s="59" t="s">
        <v>9694</v>
      </c>
    </row>
    <row r="659" spans="12:12">
      <c r="L659" s="59" t="s">
        <v>9695</v>
      </c>
    </row>
    <row r="660" spans="12:12">
      <c r="L660" s="59" t="s">
        <v>9696</v>
      </c>
    </row>
    <row r="661" spans="12:12">
      <c r="L661" s="59" t="s">
        <v>9697</v>
      </c>
    </row>
    <row r="662" spans="12:12">
      <c r="L662" s="59" t="s">
        <v>9698</v>
      </c>
    </row>
    <row r="663" spans="12:12">
      <c r="L663" s="59" t="s">
        <v>9699</v>
      </c>
    </row>
    <row r="664" spans="12:12">
      <c r="L664" s="59" t="s">
        <v>9700</v>
      </c>
    </row>
    <row r="665" spans="12:12">
      <c r="L665" s="59" t="s">
        <v>9701</v>
      </c>
    </row>
    <row r="666" spans="12:12">
      <c r="L666" s="59" t="s">
        <v>9702</v>
      </c>
    </row>
    <row r="667" spans="12:12">
      <c r="L667" s="59" t="s">
        <v>9703</v>
      </c>
    </row>
    <row r="668" spans="12:12">
      <c r="L668" s="59" t="s">
        <v>9704</v>
      </c>
    </row>
    <row r="669" spans="12:12">
      <c r="L669" s="59" t="s">
        <v>5831</v>
      </c>
    </row>
    <row r="670" spans="12:12">
      <c r="L670" s="59" t="s">
        <v>9705</v>
      </c>
    </row>
    <row r="671" spans="12:12">
      <c r="L671" s="59" t="s">
        <v>9706</v>
      </c>
    </row>
    <row r="672" spans="12:12">
      <c r="L672" s="59" t="s">
        <v>9707</v>
      </c>
    </row>
    <row r="673" spans="12:12">
      <c r="L673" s="59" t="s">
        <v>9708</v>
      </c>
    </row>
    <row r="674" spans="12:12">
      <c r="L674" s="59" t="s">
        <v>9709</v>
      </c>
    </row>
    <row r="675" spans="12:12">
      <c r="L675" s="59" t="s">
        <v>9710</v>
      </c>
    </row>
    <row r="676" spans="12:12">
      <c r="L676" s="59" t="s">
        <v>9711</v>
      </c>
    </row>
    <row r="677" spans="12:12">
      <c r="L677" s="59" t="s">
        <v>9712</v>
      </c>
    </row>
    <row r="678" spans="12:12">
      <c r="L678" s="59" t="s">
        <v>9713</v>
      </c>
    </row>
    <row r="679" spans="12:12">
      <c r="L679" s="59" t="s">
        <v>9714</v>
      </c>
    </row>
    <row r="680" spans="12:12">
      <c r="L680" s="59" t="s">
        <v>9715</v>
      </c>
    </row>
    <row r="681" spans="12:12">
      <c r="L681" s="59" t="s">
        <v>9716</v>
      </c>
    </row>
    <row r="682" spans="12:12">
      <c r="L682" s="59" t="s">
        <v>9717</v>
      </c>
    </row>
    <row r="683" spans="12:12">
      <c r="L683" s="59" t="s">
        <v>9718</v>
      </c>
    </row>
    <row r="684" spans="12:12">
      <c r="L684" s="59" t="s">
        <v>9719</v>
      </c>
    </row>
    <row r="685" spans="12:12">
      <c r="L685" s="59" t="s">
        <v>9720</v>
      </c>
    </row>
    <row r="686" spans="12:12">
      <c r="L686" s="59" t="s">
        <v>9721</v>
      </c>
    </row>
    <row r="687" spans="12:12">
      <c r="L687" s="59" t="s">
        <v>9722</v>
      </c>
    </row>
    <row r="688" spans="12:12">
      <c r="L688" s="59" t="s">
        <v>9723</v>
      </c>
    </row>
    <row r="689" spans="12:12">
      <c r="L689" s="59" t="s">
        <v>9724</v>
      </c>
    </row>
    <row r="690" spans="12:12">
      <c r="L690" s="59" t="s">
        <v>5831</v>
      </c>
    </row>
    <row r="691" spans="12:12">
      <c r="L691" s="59" t="s">
        <v>9725</v>
      </c>
    </row>
    <row r="707" spans="9:11">
      <c r="I707" s="59" t="s">
        <v>9726</v>
      </c>
    </row>
    <row r="708" spans="9:11">
      <c r="I708" s="59" t="s">
        <v>9727</v>
      </c>
    </row>
    <row r="709" spans="9:11">
      <c r="I709" s="145">
        <v>0.99236111111111114</v>
      </c>
      <c r="J709" s="145"/>
      <c r="K709" s="145"/>
    </row>
    <row r="711" spans="9:11">
      <c r="I711" s="59" t="s">
        <v>9728</v>
      </c>
    </row>
    <row r="713" spans="9:11">
      <c r="I713" s="59" t="s">
        <v>9729</v>
      </c>
    </row>
    <row r="718" spans="9:11">
      <c r="I718" s="59" t="s">
        <v>9730</v>
      </c>
    </row>
    <row r="720" spans="9:11">
      <c r="I720" s="59" t="s">
        <v>9731</v>
      </c>
    </row>
    <row r="722" spans="9:9">
      <c r="I722" s="59" t="s">
        <v>9732</v>
      </c>
    </row>
    <row r="724" spans="9:9">
      <c r="I724" s="59" t="s">
        <v>9733</v>
      </c>
    </row>
    <row r="726" spans="9:9">
      <c r="I726" s="59" t="s">
        <v>9734</v>
      </c>
    </row>
    <row r="730" spans="9:9">
      <c r="I730" s="59" t="s">
        <v>9735</v>
      </c>
    </row>
    <row r="732" spans="9:9">
      <c r="I732" s="59" t="s">
        <v>9736</v>
      </c>
    </row>
    <row r="734" spans="9:9">
      <c r="I734" s="59" t="s">
        <v>9737</v>
      </c>
    </row>
    <row r="736" spans="9:9">
      <c r="I736" s="59" t="s">
        <v>9738</v>
      </c>
    </row>
    <row r="738" spans="9:9">
      <c r="I738" s="59" t="s">
        <v>9739</v>
      </c>
    </row>
    <row r="740" spans="9:9">
      <c r="I740" s="59" t="s">
        <v>9740</v>
      </c>
    </row>
    <row r="742" spans="9:9">
      <c r="I742" s="59" t="s">
        <v>9741</v>
      </c>
    </row>
    <row r="744" spans="9:9">
      <c r="I744" s="59" t="s">
        <v>9742</v>
      </c>
    </row>
    <row r="748" spans="9:9">
      <c r="I748" s="59" t="s">
        <v>9743</v>
      </c>
    </row>
    <row r="750" spans="9:9">
      <c r="I750" s="59" t="s">
        <v>9744</v>
      </c>
    </row>
    <row r="752" spans="9:9">
      <c r="I752" s="59" t="s">
        <v>9745</v>
      </c>
    </row>
    <row r="754" spans="9:9">
      <c r="I754" s="59" t="s">
        <v>9746</v>
      </c>
    </row>
    <row r="756" spans="9:9">
      <c r="I756" s="59" t="s">
        <v>9747</v>
      </c>
    </row>
    <row r="758" spans="9:9">
      <c r="I758" s="59" t="s">
        <v>9739</v>
      </c>
    </row>
    <row r="760" spans="9:9">
      <c r="I760" s="59" t="s">
        <v>9748</v>
      </c>
    </row>
    <row r="762" spans="9:9">
      <c r="I762" s="59" t="s">
        <v>9741</v>
      </c>
    </row>
    <row r="764" spans="9:9">
      <c r="I764" s="59" t="s">
        <v>9749</v>
      </c>
    </row>
    <row r="768" spans="9:9">
      <c r="I768" s="59" t="s">
        <v>9750</v>
      </c>
    </row>
    <row r="770" spans="9:9">
      <c r="I770" s="59" t="s">
        <v>9751</v>
      </c>
    </row>
    <row r="772" spans="9:9">
      <c r="I772" s="59" t="s">
        <v>9752</v>
      </c>
    </row>
    <row r="774" spans="9:9">
      <c r="I774" s="59" t="s">
        <v>9753</v>
      </c>
    </row>
    <row r="776" spans="9:9">
      <c r="I776" s="59" t="s">
        <v>9754</v>
      </c>
    </row>
    <row r="778" spans="9:9">
      <c r="I778" s="59" t="s">
        <v>9755</v>
      </c>
    </row>
    <row r="780" spans="9:9">
      <c r="I780" s="59" t="s">
        <v>9756</v>
      </c>
    </row>
    <row r="782" spans="9:9">
      <c r="I782" s="59" t="s">
        <v>9757</v>
      </c>
    </row>
    <row r="784" spans="9:9">
      <c r="I784" s="59" t="s">
        <v>9758</v>
      </c>
    </row>
    <row r="788" spans="9:9">
      <c r="I788" s="59" t="s">
        <v>9759</v>
      </c>
    </row>
    <row r="790" spans="9:9">
      <c r="I790" s="59" t="s">
        <v>9760</v>
      </c>
    </row>
    <row r="792" spans="9:9">
      <c r="I792" s="59" t="s">
        <v>9761</v>
      </c>
    </row>
    <row r="794" spans="9:9">
      <c r="I794" s="59" t="s">
        <v>9762</v>
      </c>
    </row>
    <row r="796" spans="9:9">
      <c r="I796" s="59" t="s">
        <v>9763</v>
      </c>
    </row>
    <row r="798" spans="9:9">
      <c r="I798" s="59" t="s">
        <v>9764</v>
      </c>
    </row>
    <row r="800" spans="9:9">
      <c r="I800" s="59" t="s">
        <v>9765</v>
      </c>
    </row>
    <row r="802" spans="9:9">
      <c r="I802" s="59" t="s">
        <v>9766</v>
      </c>
    </row>
    <row r="806" spans="9:9">
      <c r="I806" s="59" t="s">
        <v>9767</v>
      </c>
    </row>
    <row r="808" spans="9:9">
      <c r="I808" s="59" t="s">
        <v>9768</v>
      </c>
    </row>
    <row r="810" spans="9:9">
      <c r="I810" s="59" t="s">
        <v>9769</v>
      </c>
    </row>
    <row r="812" spans="9:9">
      <c r="I812" s="59" t="s">
        <v>9770</v>
      </c>
    </row>
    <row r="814" spans="9:9">
      <c r="I814" s="59" t="s">
        <v>9771</v>
      </c>
    </row>
    <row r="816" spans="9:9">
      <c r="I816" s="59" t="s">
        <v>9772</v>
      </c>
    </row>
    <row r="818" spans="9:11">
      <c r="I818" s="59" t="s">
        <v>9773</v>
      </c>
    </row>
    <row r="822" spans="9:11">
      <c r="I822" s="59" t="s">
        <v>9774</v>
      </c>
    </row>
    <row r="824" spans="9:11">
      <c r="I824" s="59" t="s">
        <v>9775</v>
      </c>
    </row>
    <row r="827" spans="9:11">
      <c r="I827" s="59" t="s">
        <v>9776</v>
      </c>
    </row>
    <row r="828" spans="9:11">
      <c r="I828" s="59" t="s">
        <v>9727</v>
      </c>
    </row>
    <row r="829" spans="9:11">
      <c r="I829" s="145">
        <v>0.99583333333333324</v>
      </c>
      <c r="J829" s="145"/>
      <c r="K829" s="145"/>
    </row>
    <row r="831" spans="9:11">
      <c r="I831" s="59" t="s">
        <v>9777</v>
      </c>
    </row>
    <row r="833" spans="9:9">
      <c r="I833" s="59" t="s">
        <v>9778</v>
      </c>
    </row>
    <row r="836" spans="9:9">
      <c r="I836" s="59" t="s">
        <v>9779</v>
      </c>
    </row>
    <row r="837" spans="9:9">
      <c r="I837" s="59" t="s">
        <v>9780</v>
      </c>
    </row>
    <row r="838" spans="9:9">
      <c r="I838" s="59" t="s">
        <v>9781</v>
      </c>
    </row>
    <row r="839" spans="9:9">
      <c r="I839" s="59" t="s">
        <v>9782</v>
      </c>
    </row>
    <row r="840" spans="9:9">
      <c r="I840" s="59" t="s">
        <v>9783</v>
      </c>
    </row>
    <row r="841" spans="9:9">
      <c r="I841" s="59" t="s">
        <v>9784</v>
      </c>
    </row>
    <row r="842" spans="9:9">
      <c r="I842" s="59" t="s">
        <v>9785</v>
      </c>
    </row>
    <row r="843" spans="9:9">
      <c r="I843" s="59" t="s">
        <v>9786</v>
      </c>
    </row>
    <row r="844" spans="9:9">
      <c r="I844" s="59" t="s">
        <v>9787</v>
      </c>
    </row>
    <row r="845" spans="9:9">
      <c r="I845" s="59" t="s">
        <v>9788</v>
      </c>
    </row>
    <row r="846" spans="9:9">
      <c r="I846" s="59" t="s">
        <v>9789</v>
      </c>
    </row>
    <row r="847" spans="9:9">
      <c r="I847" s="59" t="s">
        <v>9774</v>
      </c>
    </row>
    <row r="848" spans="9:9">
      <c r="I848" s="59" t="s">
        <v>9790</v>
      </c>
    </row>
    <row r="850" spans="9:9">
      <c r="I850" s="59" t="s">
        <v>9791</v>
      </c>
    </row>
    <row r="852" spans="9:9">
      <c r="I852" s="59" t="s">
        <v>9792</v>
      </c>
    </row>
    <row r="853" spans="9:9">
      <c r="I853" s="59" t="s">
        <v>9777</v>
      </c>
    </row>
    <row r="854" spans="9:9">
      <c r="I854" s="59" t="s">
        <v>9793</v>
      </c>
    </row>
    <row r="855" spans="9:9">
      <c r="I855" s="59" t="s">
        <v>9778</v>
      </c>
    </row>
    <row r="857" spans="9:9">
      <c r="I857" s="59" t="s">
        <v>9788</v>
      </c>
    </row>
    <row r="858" spans="9:9">
      <c r="I858" s="59" t="s">
        <v>9794</v>
      </c>
    </row>
    <row r="859" spans="9:9">
      <c r="I859" s="59" t="s">
        <v>9795</v>
      </c>
    </row>
    <row r="860" spans="9:9">
      <c r="I860" s="59" t="s">
        <v>9796</v>
      </c>
    </row>
    <row r="861" spans="9:9">
      <c r="I861" s="59" t="s">
        <v>9797</v>
      </c>
    </row>
    <row r="862" spans="9:9">
      <c r="I862" s="59" t="s">
        <v>9798</v>
      </c>
    </row>
    <row r="863" spans="9:9">
      <c r="I863" s="59" t="s">
        <v>9799</v>
      </c>
    </row>
    <row r="864" spans="9:9">
      <c r="I864" s="59" t="s">
        <v>9800</v>
      </c>
    </row>
    <row r="865" spans="9:9">
      <c r="I865" s="59" t="s">
        <v>9801</v>
      </c>
    </row>
    <row r="866" spans="9:9">
      <c r="I866" s="59" t="s">
        <v>9802</v>
      </c>
    </row>
    <row r="867" spans="9:9">
      <c r="I867" s="59" t="s">
        <v>9803</v>
      </c>
    </row>
    <row r="868" spans="9:9">
      <c r="I868" s="59" t="s">
        <v>9804</v>
      </c>
    </row>
    <row r="870" spans="9:9">
      <c r="I870" s="59" t="s">
        <v>9791</v>
      </c>
    </row>
    <row r="872" spans="9:9">
      <c r="I872" s="59" t="s">
        <v>9805</v>
      </c>
    </row>
    <row r="874" spans="9:9">
      <c r="I874" s="59" t="s">
        <v>9777</v>
      </c>
    </row>
    <row r="875" spans="9:9">
      <c r="I875" s="59" t="s">
        <v>9806</v>
      </c>
    </row>
    <row r="876" spans="9:9">
      <c r="I876" s="59" t="s">
        <v>9778</v>
      </c>
    </row>
    <row r="878" spans="9:9">
      <c r="I878" s="59" t="s">
        <v>9786</v>
      </c>
    </row>
    <row r="879" spans="9:9">
      <c r="I879" s="59" t="s">
        <v>9807</v>
      </c>
    </row>
    <row r="880" spans="9:9">
      <c r="I880" s="59" t="s">
        <v>9808</v>
      </c>
    </row>
    <row r="881" spans="9:9">
      <c r="I881" s="59" t="s">
        <v>9809</v>
      </c>
    </row>
    <row r="882" spans="9:9">
      <c r="I882" s="59" t="s">
        <v>9810</v>
      </c>
    </row>
    <row r="883" spans="9:9">
      <c r="I883" s="59" t="s">
        <v>9811</v>
      </c>
    </row>
    <row r="884" spans="9:9">
      <c r="I884" s="59" t="s">
        <v>9812</v>
      </c>
    </row>
    <row r="885" spans="9:9">
      <c r="I885" s="59" t="s">
        <v>9813</v>
      </c>
    </row>
    <row r="886" spans="9:9">
      <c r="I886" s="59" t="s">
        <v>9814</v>
      </c>
    </row>
    <row r="887" spans="9:9">
      <c r="I887" s="59" t="s">
        <v>9815</v>
      </c>
    </row>
    <row r="888" spans="9:9">
      <c r="I888" s="59" t="s">
        <v>9816</v>
      </c>
    </row>
    <row r="889" spans="9:9">
      <c r="I889" s="59" t="s">
        <v>9817</v>
      </c>
    </row>
    <row r="890" spans="9:9">
      <c r="I890" s="59" t="s">
        <v>9818</v>
      </c>
    </row>
    <row r="891" spans="9:9">
      <c r="I891" s="59" t="s">
        <v>9819</v>
      </c>
    </row>
    <row r="892" spans="9:9">
      <c r="I892" s="59" t="s">
        <v>9820</v>
      </c>
    </row>
    <row r="893" spans="9:9">
      <c r="I893" s="59" t="s">
        <v>9821</v>
      </c>
    </row>
    <row r="894" spans="9:9">
      <c r="I894" s="59" t="s">
        <v>9822</v>
      </c>
    </row>
    <row r="895" spans="9:9">
      <c r="I895" s="59" t="s">
        <v>9823</v>
      </c>
    </row>
    <row r="896" spans="9:9">
      <c r="I896" s="59" t="s">
        <v>9824</v>
      </c>
    </row>
    <row r="897" spans="9:9">
      <c r="I897" s="59" t="s">
        <v>9825</v>
      </c>
    </row>
    <row r="898" spans="9:9">
      <c r="I898" s="59" t="s">
        <v>9826</v>
      </c>
    </row>
    <row r="899" spans="9:9">
      <c r="I899" s="59" t="s">
        <v>9802</v>
      </c>
    </row>
    <row r="900" spans="9:9">
      <c r="I900" s="59" t="s">
        <v>9827</v>
      </c>
    </row>
    <row r="901" spans="9:9">
      <c r="I901" s="59" t="s">
        <v>9828</v>
      </c>
    </row>
    <row r="902" spans="9:9">
      <c r="I902" s="59" t="s">
        <v>9829</v>
      </c>
    </row>
    <row r="903" spans="9:9">
      <c r="I903" s="59" t="s">
        <v>9804</v>
      </c>
    </row>
    <row r="905" spans="9:9">
      <c r="I905" s="59" t="s">
        <v>9791</v>
      </c>
    </row>
    <row r="907" spans="9:9">
      <c r="I907" s="59" t="s">
        <v>9830</v>
      </c>
    </row>
    <row r="909" spans="9:9">
      <c r="I909" s="59" t="s">
        <v>9777</v>
      </c>
    </row>
    <row r="910" spans="9:9">
      <c r="I910" s="59" t="s">
        <v>9806</v>
      </c>
    </row>
    <row r="911" spans="9:9">
      <c r="I911" s="59" t="s">
        <v>9778</v>
      </c>
    </row>
    <row r="913" spans="9:9">
      <c r="I913" s="59" t="s">
        <v>9786</v>
      </c>
    </row>
    <row r="914" spans="9:9">
      <c r="I914" s="59" t="s">
        <v>9807</v>
      </c>
    </row>
    <row r="915" spans="9:9">
      <c r="I915" s="59" t="s">
        <v>9808</v>
      </c>
    </row>
    <row r="916" spans="9:9">
      <c r="I916" s="59" t="s">
        <v>9809</v>
      </c>
    </row>
    <row r="917" spans="9:9">
      <c r="I917" s="59" t="s">
        <v>9810</v>
      </c>
    </row>
    <row r="918" spans="9:9">
      <c r="I918" s="59" t="s">
        <v>9811</v>
      </c>
    </row>
    <row r="919" spans="9:9">
      <c r="I919" s="59" t="s">
        <v>9812</v>
      </c>
    </row>
    <row r="920" spans="9:9">
      <c r="I920" s="59" t="s">
        <v>9813</v>
      </c>
    </row>
    <row r="921" spans="9:9">
      <c r="I921" s="59" t="s">
        <v>9814</v>
      </c>
    </row>
    <row r="922" spans="9:9">
      <c r="I922" s="59" t="s">
        <v>9815</v>
      </c>
    </row>
    <row r="923" spans="9:9">
      <c r="I923" s="59" t="s">
        <v>9816</v>
      </c>
    </row>
    <row r="924" spans="9:9">
      <c r="I924" s="59" t="s">
        <v>9817</v>
      </c>
    </row>
    <row r="925" spans="9:9">
      <c r="I925" s="59" t="s">
        <v>9818</v>
      </c>
    </row>
    <row r="926" spans="9:9">
      <c r="I926" s="59" t="s">
        <v>9819</v>
      </c>
    </row>
    <row r="927" spans="9:9">
      <c r="I927" s="59" t="s">
        <v>9820</v>
      </c>
    </row>
    <row r="928" spans="9:9">
      <c r="I928" s="59" t="s">
        <v>9821</v>
      </c>
    </row>
    <row r="929" spans="9:9">
      <c r="I929" s="59" t="s">
        <v>9822</v>
      </c>
    </row>
    <row r="930" spans="9:9">
      <c r="I930" s="59" t="s">
        <v>9823</v>
      </c>
    </row>
    <row r="931" spans="9:9">
      <c r="I931" s="59" t="s">
        <v>9824</v>
      </c>
    </row>
    <row r="932" spans="9:9">
      <c r="I932" s="59" t="s">
        <v>9825</v>
      </c>
    </row>
    <row r="933" spans="9:9">
      <c r="I933" s="59" t="s">
        <v>9826</v>
      </c>
    </row>
    <row r="934" spans="9:9">
      <c r="I934" s="59" t="s">
        <v>9802</v>
      </c>
    </row>
    <row r="935" spans="9:9">
      <c r="I935" s="59" t="s">
        <v>9827</v>
      </c>
    </row>
    <row r="936" spans="9:9">
      <c r="I936" s="59" t="s">
        <v>9828</v>
      </c>
    </row>
    <row r="937" spans="9:9">
      <c r="I937" s="59" t="s">
        <v>9829</v>
      </c>
    </row>
    <row r="938" spans="9:9">
      <c r="I938" s="59" t="s">
        <v>9804</v>
      </c>
    </row>
    <row r="940" spans="9:9">
      <c r="I940" s="59" t="s">
        <v>9791</v>
      </c>
    </row>
    <row r="942" spans="9:9">
      <c r="I942" s="59" t="s">
        <v>9830</v>
      </c>
    </row>
    <row r="944" spans="9:9">
      <c r="I944" s="59" t="s">
        <v>9777</v>
      </c>
    </row>
    <row r="945" spans="9:9">
      <c r="I945" s="59" t="s">
        <v>9831</v>
      </c>
    </row>
    <row r="946" spans="9:9">
      <c r="I946" s="59" t="s">
        <v>9778</v>
      </c>
    </row>
    <row r="948" spans="9:9">
      <c r="I948" s="59" t="s">
        <v>9784</v>
      </c>
    </row>
    <row r="949" spans="9:9">
      <c r="I949" s="59" t="s">
        <v>9832</v>
      </c>
    </row>
    <row r="950" spans="9:9">
      <c r="I950" s="59" t="s">
        <v>9833</v>
      </c>
    </row>
    <row r="951" spans="9:9">
      <c r="I951" s="59" t="s">
        <v>9834</v>
      </c>
    </row>
    <row r="952" spans="9:9">
      <c r="I952" s="59" t="s">
        <v>9835</v>
      </c>
    </row>
    <row r="953" spans="9:9">
      <c r="I953" s="59" t="s">
        <v>9836</v>
      </c>
    </row>
    <row r="954" spans="9:9">
      <c r="I954" s="59" t="s">
        <v>9837</v>
      </c>
    </row>
    <row r="955" spans="9:9">
      <c r="I955" s="59" t="s">
        <v>9838</v>
      </c>
    </row>
    <row r="956" spans="9:9">
      <c r="I956" s="59" t="s">
        <v>9839</v>
      </c>
    </row>
    <row r="957" spans="9:9">
      <c r="I957" s="59" t="s">
        <v>9840</v>
      </c>
    </row>
    <row r="958" spans="9:9">
      <c r="I958" s="59" t="s">
        <v>9841</v>
      </c>
    </row>
    <row r="959" spans="9:9">
      <c r="I959" s="59" t="s">
        <v>9842</v>
      </c>
    </row>
    <row r="960" spans="9:9">
      <c r="I960" s="59" t="s">
        <v>9843</v>
      </c>
    </row>
    <row r="961" spans="9:9">
      <c r="I961" s="59" t="s">
        <v>9844</v>
      </c>
    </row>
    <row r="962" spans="9:9">
      <c r="I962" s="59" t="s">
        <v>9845</v>
      </c>
    </row>
    <row r="963" spans="9:9">
      <c r="I963" s="59" t="s">
        <v>9846</v>
      </c>
    </row>
    <row r="964" spans="9:9">
      <c r="I964" s="59" t="s">
        <v>9847</v>
      </c>
    </row>
    <row r="965" spans="9:9">
      <c r="I965" s="59" t="s">
        <v>9848</v>
      </c>
    </row>
    <row r="966" spans="9:9">
      <c r="I966" s="59" t="s">
        <v>9849</v>
      </c>
    </row>
    <row r="967" spans="9:9">
      <c r="I967" s="59" t="s">
        <v>9850</v>
      </c>
    </row>
    <row r="968" spans="9:9">
      <c r="I968" s="59" t="s">
        <v>9851</v>
      </c>
    </row>
    <row r="969" spans="9:9">
      <c r="I969" s="59" t="s">
        <v>9852</v>
      </c>
    </row>
    <row r="970" spans="9:9">
      <c r="I970" s="59" t="s">
        <v>9853</v>
      </c>
    </row>
    <row r="971" spans="9:9">
      <c r="I971" s="59" t="s">
        <v>9854</v>
      </c>
    </row>
    <row r="972" spans="9:9">
      <c r="I972" s="59" t="s">
        <v>9855</v>
      </c>
    </row>
    <row r="973" spans="9:9">
      <c r="I973" s="59" t="s">
        <v>9856</v>
      </c>
    </row>
    <row r="974" spans="9:9">
      <c r="I974" s="59" t="s">
        <v>9857</v>
      </c>
    </row>
    <row r="975" spans="9:9">
      <c r="I975" s="59" t="s">
        <v>9858</v>
      </c>
    </row>
    <row r="976" spans="9:9">
      <c r="I976" s="59" t="s">
        <v>9859</v>
      </c>
    </row>
    <row r="977" spans="9:9">
      <c r="I977" s="59" t="s">
        <v>9860</v>
      </c>
    </row>
    <row r="978" spans="9:9">
      <c r="I978" s="59" t="s">
        <v>9861</v>
      </c>
    </row>
    <row r="979" spans="9:9">
      <c r="I979" s="59" t="s">
        <v>9862</v>
      </c>
    </row>
    <row r="980" spans="9:9">
      <c r="I980" s="59" t="s">
        <v>9863</v>
      </c>
    </row>
    <row r="981" spans="9:9">
      <c r="I981" s="59" t="s">
        <v>9864</v>
      </c>
    </row>
    <row r="982" spans="9:9">
      <c r="I982" s="59" t="s">
        <v>9865</v>
      </c>
    </row>
    <row r="983" spans="9:9">
      <c r="I983" s="59" t="s">
        <v>9866</v>
      </c>
    </row>
    <row r="984" spans="9:9">
      <c r="I984" s="59" t="s">
        <v>9867</v>
      </c>
    </row>
    <row r="985" spans="9:9">
      <c r="I985" s="59" t="s">
        <v>9868</v>
      </c>
    </row>
    <row r="986" spans="9:9">
      <c r="I986" s="59" t="s">
        <v>9869</v>
      </c>
    </row>
    <row r="987" spans="9:9">
      <c r="I987" s="59" t="s">
        <v>9836</v>
      </c>
    </row>
    <row r="988" spans="9:9">
      <c r="I988" s="59" t="s">
        <v>9837</v>
      </c>
    </row>
    <row r="989" spans="9:9">
      <c r="I989" s="59" t="s">
        <v>9870</v>
      </c>
    </row>
    <row r="990" spans="9:9">
      <c r="I990" s="59" t="s">
        <v>9871</v>
      </c>
    </row>
    <row r="991" spans="9:9">
      <c r="I991" s="59" t="s">
        <v>9872</v>
      </c>
    </row>
    <row r="992" spans="9:9">
      <c r="I992" s="59" t="s">
        <v>9873</v>
      </c>
    </row>
    <row r="993" spans="9:11">
      <c r="I993" s="59" t="s">
        <v>9802</v>
      </c>
    </row>
    <row r="994" spans="9:11">
      <c r="I994" s="59" t="s">
        <v>9874</v>
      </c>
    </row>
    <row r="995" spans="9:11">
      <c r="I995" s="59" t="s">
        <v>9875</v>
      </c>
    </row>
    <row r="996" spans="9:11">
      <c r="I996" s="59" t="s">
        <v>9876</v>
      </c>
    </row>
    <row r="997" spans="9:11">
      <c r="I997" s="59" t="s">
        <v>9804</v>
      </c>
    </row>
    <row r="999" spans="9:11">
      <c r="I999" s="59" t="s">
        <v>9791</v>
      </c>
    </row>
    <row r="1001" spans="9:11">
      <c r="I1001" s="59" t="s">
        <v>9877</v>
      </c>
    </row>
    <row r="1006" spans="9:11">
      <c r="I1006" s="59" t="s">
        <v>9878</v>
      </c>
    </row>
    <row r="1007" spans="9:11">
      <c r="I1007" s="59" t="s">
        <v>9727</v>
      </c>
    </row>
    <row r="1008" spans="9:11">
      <c r="I1008" s="145">
        <v>0.99652777777777779</v>
      </c>
      <c r="J1008" s="145"/>
      <c r="K1008" s="145"/>
    </row>
    <row r="1010" spans="9:9">
      <c r="I1010" s="59" t="s">
        <v>9777</v>
      </c>
    </row>
    <row r="1012" spans="9:9">
      <c r="I1012" s="59" t="s">
        <v>9778</v>
      </c>
    </row>
    <row r="1014" spans="9:9">
      <c r="I1014" s="59" t="s">
        <v>9780</v>
      </c>
    </row>
    <row r="1015" spans="9:9">
      <c r="I1015" s="59" t="s">
        <v>9879</v>
      </c>
    </row>
    <row r="1016" spans="9:9">
      <c r="I1016" s="59" t="s">
        <v>9880</v>
      </c>
    </row>
    <row r="1017" spans="9:9">
      <c r="I1017" s="59" t="s">
        <v>9881</v>
      </c>
    </row>
    <row r="1018" spans="9:9">
      <c r="I1018" s="59" t="s">
        <v>9882</v>
      </c>
    </row>
    <row r="1019" spans="9:9">
      <c r="I1019" s="59" t="s">
        <v>9883</v>
      </c>
    </row>
    <row r="1020" spans="9:9">
      <c r="I1020" s="59" t="s">
        <v>9884</v>
      </c>
    </row>
    <row r="1021" spans="9:9">
      <c r="I1021" s="59" t="s">
        <v>9885</v>
      </c>
    </row>
    <row r="1022" spans="9:9">
      <c r="I1022" s="59" t="s">
        <v>9886</v>
      </c>
    </row>
    <row r="1023" spans="9:9">
      <c r="I1023" s="59" t="s">
        <v>9887</v>
      </c>
    </row>
    <row r="1024" spans="9:9">
      <c r="I1024" s="59" t="s">
        <v>9888</v>
      </c>
    </row>
    <row r="1025" spans="9:9">
      <c r="I1025" s="59" t="s">
        <v>9889</v>
      </c>
    </row>
    <row r="1026" spans="9:9">
      <c r="I1026" s="59" t="s">
        <v>9890</v>
      </c>
    </row>
    <row r="1027" spans="9:9">
      <c r="I1027" s="59" t="s">
        <v>9802</v>
      </c>
    </row>
    <row r="1028" spans="9:9">
      <c r="I1028" s="59" t="s">
        <v>9891</v>
      </c>
    </row>
    <row r="1029" spans="9:9">
      <c r="I1029" s="59" t="s">
        <v>9892</v>
      </c>
    </row>
    <row r="1030" spans="9:9">
      <c r="I1030" s="59" t="s">
        <v>9893</v>
      </c>
    </row>
    <row r="1031" spans="9:9">
      <c r="I1031" s="59" t="s">
        <v>9804</v>
      </c>
    </row>
    <row r="1033" spans="9:9">
      <c r="I1033" s="59" t="s">
        <v>9791</v>
      </c>
    </row>
    <row r="1035" spans="9:9">
      <c r="I1035" s="59" t="s">
        <v>9894</v>
      </c>
    </row>
    <row r="1039" spans="9:9">
      <c r="I1039" s="59" t="s">
        <v>9895</v>
      </c>
    </row>
    <row r="1040" spans="9:9">
      <c r="I1040" s="59" t="s">
        <v>9727</v>
      </c>
    </row>
    <row r="1041" spans="9:11">
      <c r="I1041" s="145">
        <v>0.99722222222222223</v>
      </c>
      <c r="J1041" s="145"/>
      <c r="K1041" s="145"/>
    </row>
    <row r="1043" spans="9:11">
      <c r="I1043" s="59" t="s">
        <v>9777</v>
      </c>
    </row>
    <row r="1045" spans="9:11">
      <c r="I1045" s="59" t="s">
        <v>9778</v>
      </c>
    </row>
    <row r="1047" spans="9:11">
      <c r="I1047" s="59" t="s">
        <v>9782</v>
      </c>
    </row>
    <row r="1048" spans="9:11">
      <c r="I1048" s="59" t="s">
        <v>9896</v>
      </c>
    </row>
    <row r="1049" spans="9:11">
      <c r="I1049" s="59" t="s">
        <v>9897</v>
      </c>
    </row>
    <row r="1050" spans="9:11">
      <c r="I1050" s="59" t="s">
        <v>9898</v>
      </c>
    </row>
    <row r="1051" spans="9:11">
      <c r="I1051" s="59" t="s">
        <v>9899</v>
      </c>
    </row>
    <row r="1052" spans="9:11">
      <c r="I1052" s="59" t="s">
        <v>9900</v>
      </c>
    </row>
    <row r="1053" spans="9:11">
      <c r="I1053" s="59" t="s">
        <v>9901</v>
      </c>
    </row>
    <row r="1054" spans="9:11">
      <c r="I1054" s="59" t="s">
        <v>9902</v>
      </c>
    </row>
    <row r="1055" spans="9:11">
      <c r="I1055" s="59" t="s">
        <v>9903</v>
      </c>
    </row>
    <row r="1056" spans="9:11">
      <c r="I1056" s="59" t="s">
        <v>9904</v>
      </c>
    </row>
    <row r="1057" spans="9:11">
      <c r="I1057" s="59" t="s">
        <v>9802</v>
      </c>
    </row>
    <row r="1058" spans="9:11">
      <c r="I1058" s="59" t="s">
        <v>9905</v>
      </c>
    </row>
    <row r="1059" spans="9:11">
      <c r="I1059" s="59" t="s">
        <v>9906</v>
      </c>
    </row>
    <row r="1060" spans="9:11">
      <c r="I1060" s="59" t="s">
        <v>9907</v>
      </c>
    </row>
    <row r="1061" spans="9:11">
      <c r="I1061" s="59" t="s">
        <v>9804</v>
      </c>
    </row>
    <row r="1063" spans="9:11">
      <c r="I1063" s="59" t="s">
        <v>9791</v>
      </c>
    </row>
    <row r="1065" spans="9:11">
      <c r="I1065" s="59" t="s">
        <v>9908</v>
      </c>
    </row>
    <row r="1069" spans="9:11">
      <c r="I1069" s="59" t="s">
        <v>9909</v>
      </c>
    </row>
    <row r="1070" spans="9:11">
      <c r="I1070" s="59" t="s">
        <v>9910</v>
      </c>
    </row>
    <row r="1071" spans="9:11">
      <c r="I1071" s="145">
        <v>0.25555555555555559</v>
      </c>
      <c r="J1071" s="145"/>
      <c r="K1071" s="145"/>
    </row>
    <row r="1074" spans="9:9">
      <c r="I1074" s="59" t="s">
        <v>9911</v>
      </c>
    </row>
    <row r="1075" spans="9:9">
      <c r="I1075" s="59" t="s">
        <v>9912</v>
      </c>
    </row>
    <row r="1076" spans="9:9">
      <c r="I1076" s="59" t="s">
        <v>9913</v>
      </c>
    </row>
    <row r="1077" spans="9:9">
      <c r="I1077" s="59" t="s">
        <v>9914</v>
      </c>
    </row>
    <row r="1078" spans="9:9">
      <c r="I1078" s="59" t="s">
        <v>9915</v>
      </c>
    </row>
    <row r="1079" spans="9:9">
      <c r="I1079" s="59" t="s">
        <v>9916</v>
      </c>
    </row>
    <row r="1080" spans="9:9">
      <c r="I1080" s="59" t="s">
        <v>9917</v>
      </c>
    </row>
    <row r="1081" spans="9:9">
      <c r="I1081" s="59" t="s">
        <v>9918</v>
      </c>
    </row>
    <row r="1082" spans="9:9">
      <c r="I1082" s="59" t="s">
        <v>9919</v>
      </c>
    </row>
    <row r="1083" spans="9:9">
      <c r="I1083" s="59" t="s">
        <v>9920</v>
      </c>
    </row>
    <row r="1084" spans="9:9">
      <c r="I1084" s="59" t="s">
        <v>9921</v>
      </c>
    </row>
    <row r="1085" spans="9:9">
      <c r="I1085" s="59" t="s">
        <v>9922</v>
      </c>
    </row>
    <row r="1086" spans="9:9">
      <c r="I1086" s="59" t="s">
        <v>9923</v>
      </c>
    </row>
    <row r="1087" spans="9:9">
      <c r="I1087" s="59" t="s">
        <v>9924</v>
      </c>
    </row>
    <row r="1088" spans="9:9">
      <c r="I1088" s="59" t="s">
        <v>9925</v>
      </c>
    </row>
    <row r="1089" spans="9:9">
      <c r="I1089" s="59" t="s">
        <v>9926</v>
      </c>
    </row>
    <row r="1090" spans="9:9">
      <c r="I1090" s="59" t="s">
        <v>9927</v>
      </c>
    </row>
    <row r="1091" spans="9:9">
      <c r="I1091" s="59" t="s">
        <v>9928</v>
      </c>
    </row>
    <row r="1092" spans="9:9">
      <c r="I1092" s="59" t="s">
        <v>9929</v>
      </c>
    </row>
    <row r="1093" spans="9:9">
      <c r="I1093" s="59" t="s">
        <v>9930</v>
      </c>
    </row>
    <row r="1094" spans="9:9">
      <c r="I1094" s="59" t="s">
        <v>9931</v>
      </c>
    </row>
    <row r="1095" spans="9:9">
      <c r="I1095" s="59" t="s">
        <v>9932</v>
      </c>
    </row>
    <row r="1096" spans="9:9">
      <c r="I1096" s="59" t="s">
        <v>9933</v>
      </c>
    </row>
    <row r="1097" spans="9:9">
      <c r="I1097" s="59" t="s">
        <v>9934</v>
      </c>
    </row>
    <row r="1098" spans="9:9">
      <c r="I1098" s="59" t="s">
        <v>9935</v>
      </c>
    </row>
    <row r="1099" spans="9:9">
      <c r="I1099" s="59" t="s">
        <v>9936</v>
      </c>
    </row>
    <row r="1100" spans="9:9">
      <c r="I1100" s="59" t="s">
        <v>9937</v>
      </c>
    </row>
    <row r="1101" spans="9:9">
      <c r="I1101" s="59" t="s">
        <v>9938</v>
      </c>
    </row>
    <row r="1102" spans="9:9">
      <c r="I1102" s="59" t="s">
        <v>9939</v>
      </c>
    </row>
    <row r="1103" spans="9:9">
      <c r="I1103" s="59" t="s">
        <v>9940</v>
      </c>
    </row>
    <row r="1104" spans="9:9">
      <c r="I1104" s="59" t="s">
        <v>9941</v>
      </c>
    </row>
    <row r="1105" spans="9:9">
      <c r="I1105" s="59" t="s">
        <v>9942</v>
      </c>
    </row>
    <row r="1106" spans="9:9">
      <c r="I1106" s="59" t="s">
        <v>9943</v>
      </c>
    </row>
    <row r="1107" spans="9:9">
      <c r="I1107" s="59" t="s">
        <v>9944</v>
      </c>
    </row>
    <row r="1108" spans="9:9">
      <c r="I1108" s="59" t="s">
        <v>9945</v>
      </c>
    </row>
    <row r="1109" spans="9:9">
      <c r="I1109" s="59" t="s">
        <v>9946</v>
      </c>
    </row>
    <row r="1110" spans="9:9">
      <c r="I1110" s="59" t="s">
        <v>9947</v>
      </c>
    </row>
    <row r="1111" spans="9:9">
      <c r="I1111" s="59" t="s">
        <v>9948</v>
      </c>
    </row>
    <row r="1112" spans="9:9">
      <c r="I1112" s="59" t="s">
        <v>9949</v>
      </c>
    </row>
    <row r="1113" spans="9:9">
      <c r="I1113" s="59" t="s">
        <v>9950</v>
      </c>
    </row>
    <row r="1114" spans="9:9">
      <c r="I1114" s="59" t="s">
        <v>9951</v>
      </c>
    </row>
    <row r="1115" spans="9:9">
      <c r="I1115" s="59" t="s">
        <v>9952</v>
      </c>
    </row>
    <row r="1116" spans="9:9">
      <c r="I1116" s="59" t="s">
        <v>9953</v>
      </c>
    </row>
    <row r="1117" spans="9:9">
      <c r="I1117" s="59" t="s">
        <v>9954</v>
      </c>
    </row>
    <row r="1118" spans="9:9">
      <c r="I1118" s="59" t="s">
        <v>9955</v>
      </c>
    </row>
    <row r="1119" spans="9:9">
      <c r="I1119" s="59" t="s">
        <v>9956</v>
      </c>
    </row>
    <row r="1120" spans="9:9">
      <c r="I1120" s="59" t="s">
        <v>9957</v>
      </c>
    </row>
    <row r="1121" spans="9:17">
      <c r="I1121" s="59" t="s">
        <v>9958</v>
      </c>
    </row>
    <row r="1122" spans="9:17">
      <c r="I1122" s="59" t="s">
        <v>9959</v>
      </c>
    </row>
    <row r="1123" spans="9:17">
      <c r="I1123" s="59" t="s">
        <v>9960</v>
      </c>
    </row>
    <row r="1124" spans="9:17">
      <c r="I1124" s="59" t="s">
        <v>9961</v>
      </c>
      <c r="L1124" s="59" t="s">
        <v>2703</v>
      </c>
    </row>
    <row r="1125" spans="9:17">
      <c r="I1125" s="59" t="s">
        <v>9962</v>
      </c>
      <c r="L1125" s="59" t="s">
        <v>9963</v>
      </c>
    </row>
    <row r="1126" spans="9:17">
      <c r="I1126" s="59" t="s">
        <v>9965</v>
      </c>
      <c r="L1126" s="59" t="s">
        <v>9966</v>
      </c>
    </row>
    <row r="1127" spans="9:17">
      <c r="I1127" s="59" t="s">
        <v>9968</v>
      </c>
      <c r="L1127" s="59" t="s">
        <v>2598</v>
      </c>
    </row>
    <row r="1128" spans="9:17">
      <c r="I1128" s="59" t="s">
        <v>9970</v>
      </c>
      <c r="L1128" s="59" t="s">
        <v>9971</v>
      </c>
    </row>
    <row r="1129" spans="9:17">
      <c r="I1129" s="59" t="s">
        <v>9973</v>
      </c>
      <c r="L1129" s="59" t="s">
        <v>9974</v>
      </c>
    </row>
    <row r="1130" spans="9:17">
      <c r="I1130" s="59" t="s">
        <v>9976</v>
      </c>
      <c r="L1130" s="59" t="s">
        <v>9977</v>
      </c>
    </row>
    <row r="1131" spans="9:17">
      <c r="I1131" s="59" t="s">
        <v>9978</v>
      </c>
      <c r="L1131" s="59" t="s">
        <v>9979</v>
      </c>
    </row>
    <row r="1132" spans="9:17">
      <c r="I1132" s="59" t="s">
        <v>9980</v>
      </c>
    </row>
    <row r="1133" spans="9:17">
      <c r="I1133" s="59" t="s">
        <v>9981</v>
      </c>
      <c r="Q1133" s="59" t="s">
        <v>2704</v>
      </c>
    </row>
    <row r="1134" spans="9:17">
      <c r="I1134" s="59" t="s">
        <v>9982</v>
      </c>
      <c r="Q1134" s="59" t="s">
        <v>9964</v>
      </c>
    </row>
    <row r="1135" spans="9:17">
      <c r="I1135" s="59" t="s">
        <v>9983</v>
      </c>
      <c r="Q1135" s="59" t="s">
        <v>9967</v>
      </c>
    </row>
    <row r="1136" spans="9:17">
      <c r="I1136" s="59" t="s">
        <v>9984</v>
      </c>
      <c r="Q1136" s="59" t="s">
        <v>9969</v>
      </c>
    </row>
    <row r="1137" spans="9:17">
      <c r="I1137" s="59" t="s">
        <v>9985</v>
      </c>
      <c r="Q1137" s="59" t="s">
        <v>9972</v>
      </c>
    </row>
    <row r="1138" spans="9:17">
      <c r="I1138" s="59" t="s">
        <v>9986</v>
      </c>
      <c r="Q1138" s="59" t="s">
        <v>9975</v>
      </c>
    </row>
    <row r="1139" spans="9:17">
      <c r="I1139" s="59" t="s">
        <v>9987</v>
      </c>
      <c r="Q1139" s="59" t="s">
        <v>9977</v>
      </c>
    </row>
    <row r="1140" spans="9:17">
      <c r="I1140" s="59" t="s">
        <v>9988</v>
      </c>
      <c r="Q1140" s="59" t="s">
        <v>9979</v>
      </c>
    </row>
    <row r="1141" spans="9:17">
      <c r="I1141" s="59" t="s">
        <v>9989</v>
      </c>
    </row>
    <row r="1142" spans="9:17">
      <c r="I1142" s="59" t="s">
        <v>9990</v>
      </c>
    </row>
    <row r="1143" spans="9:17">
      <c r="I1143" s="59" t="s">
        <v>9991</v>
      </c>
    </row>
    <row r="1144" spans="9:17">
      <c r="I1144" s="59" t="s">
        <v>9992</v>
      </c>
    </row>
    <row r="1145" spans="9:17">
      <c r="I1145" s="59" t="s">
        <v>9993</v>
      </c>
    </row>
    <row r="1146" spans="9:17">
      <c r="I1146" s="59" t="s">
        <v>9994</v>
      </c>
    </row>
    <row r="1147" spans="9:17">
      <c r="I1147" s="59" t="s">
        <v>9995</v>
      </c>
    </row>
    <row r="1148" spans="9:17">
      <c r="I1148" s="59" t="s">
        <v>9996</v>
      </c>
    </row>
    <row r="1149" spans="9:17">
      <c r="I1149" s="59" t="s">
        <v>9997</v>
      </c>
    </row>
    <row r="1150" spans="9:17">
      <c r="I1150" s="59" t="s">
        <v>9998</v>
      </c>
    </row>
    <row r="1151" spans="9:17">
      <c r="I1151" s="59" t="s">
        <v>9999</v>
      </c>
    </row>
    <row r="1152" spans="9:17">
      <c r="I1152" s="59" t="s">
        <v>10000</v>
      </c>
    </row>
    <row r="1153" spans="9:9">
      <c r="I1153" s="59" t="s">
        <v>10001</v>
      </c>
    </row>
    <row r="1154" spans="9:9">
      <c r="I1154" s="59" t="s">
        <v>10002</v>
      </c>
    </row>
    <row r="1155" spans="9:9">
      <c r="I1155" s="59" t="s">
        <v>10003</v>
      </c>
    </row>
    <row r="1156" spans="9:9">
      <c r="I1156" s="59" t="s">
        <v>10004</v>
      </c>
    </row>
    <row r="1157" spans="9:9">
      <c r="I1157" s="59" t="s">
        <v>10005</v>
      </c>
    </row>
    <row r="1158" spans="9:9">
      <c r="I1158" s="59" t="s">
        <v>10006</v>
      </c>
    </row>
    <row r="1159" spans="9:9">
      <c r="I1159" s="59" t="s">
        <v>10007</v>
      </c>
    </row>
    <row r="1160" spans="9:9">
      <c r="I1160" s="59" t="s">
        <v>10008</v>
      </c>
    </row>
    <row r="1161" spans="9:9">
      <c r="I1161" s="59" t="s">
        <v>10009</v>
      </c>
    </row>
    <row r="1162" spans="9:9">
      <c r="I1162" s="59" t="s">
        <v>10010</v>
      </c>
    </row>
    <row r="1163" spans="9:9">
      <c r="I1163" s="59" t="s">
        <v>10011</v>
      </c>
    </row>
    <row r="1164" spans="9:9">
      <c r="I1164" s="59" t="s">
        <v>10012</v>
      </c>
    </row>
    <row r="1165" spans="9:9">
      <c r="I1165" s="59" t="s">
        <v>10013</v>
      </c>
    </row>
    <row r="1166" spans="9:9">
      <c r="I1166" s="59" t="s">
        <v>10014</v>
      </c>
    </row>
    <row r="1167" spans="9:9">
      <c r="I1167" s="59" t="s">
        <v>10015</v>
      </c>
    </row>
    <row r="1168" spans="9:9">
      <c r="I1168" s="59" t="s">
        <v>10016</v>
      </c>
    </row>
    <row r="1169" spans="9:9">
      <c r="I1169" s="59" t="s">
        <v>10017</v>
      </c>
    </row>
    <row r="1170" spans="9:9">
      <c r="I1170" s="59" t="s">
        <v>9393</v>
      </c>
    </row>
    <row r="1171" spans="9:9">
      <c r="I1171" s="59" t="s">
        <v>10018</v>
      </c>
    </row>
    <row r="1172" spans="9:9">
      <c r="I1172" s="59" t="s">
        <v>10019</v>
      </c>
    </row>
    <row r="1173" spans="9:9">
      <c r="I1173" s="59" t="s">
        <v>10020</v>
      </c>
    </row>
    <row r="1174" spans="9:9">
      <c r="I1174" s="59" t="s">
        <v>10021</v>
      </c>
    </row>
    <row r="1175" spans="9:9">
      <c r="I1175" s="59" t="s">
        <v>10022</v>
      </c>
    </row>
    <row r="1176" spans="9:9">
      <c r="I1176" s="59" t="s">
        <v>10023</v>
      </c>
    </row>
    <row r="1177" spans="9:9">
      <c r="I1177" s="59" t="s">
        <v>10024</v>
      </c>
    </row>
    <row r="1178" spans="9:9">
      <c r="I1178" s="59" t="s">
        <v>10025</v>
      </c>
    </row>
    <row r="1179" spans="9:9">
      <c r="I1179" s="59" t="s">
        <v>10026</v>
      </c>
    </row>
    <row r="1180" spans="9:9">
      <c r="I1180" s="59" t="s">
        <v>10027</v>
      </c>
    </row>
    <row r="1182" spans="9:9">
      <c r="I1182" s="59" t="s">
        <v>9392</v>
      </c>
    </row>
    <row r="1186" spans="9:11">
      <c r="I1186" s="59" t="s">
        <v>10028</v>
      </c>
    </row>
    <row r="1187" spans="9:11">
      <c r="I1187" s="59" t="s">
        <v>10029</v>
      </c>
    </row>
    <row r="1188" spans="9:11">
      <c r="I1188" s="145">
        <v>0.92152777777777783</v>
      </c>
      <c r="J1188" s="145"/>
      <c r="K1188" s="145"/>
    </row>
    <row r="1191" spans="9:11">
      <c r="I1191" s="59" t="s">
        <v>10030</v>
      </c>
    </row>
    <row r="1193" spans="9:11">
      <c r="I1193" s="59" t="s">
        <v>10031</v>
      </c>
    </row>
    <row r="1195" spans="9:11">
      <c r="I1195" s="59" t="s">
        <v>10032</v>
      </c>
    </row>
    <row r="1197" spans="9:11">
      <c r="I1197" s="59" t="s">
        <v>10033</v>
      </c>
    </row>
    <row r="1199" spans="9:11">
      <c r="I1199" s="59" t="s">
        <v>10034</v>
      </c>
    </row>
    <row r="1201" spans="9:9">
      <c r="I1201" s="59" t="s">
        <v>10035</v>
      </c>
    </row>
    <row r="1203" spans="9:9">
      <c r="I1203" s="59" t="s">
        <v>10036</v>
      </c>
    </row>
    <row r="1205" spans="9:9">
      <c r="I1205" s="59" t="s">
        <v>10037</v>
      </c>
    </row>
    <row r="1207" spans="9:9">
      <c r="I1207" s="59" t="s">
        <v>10038</v>
      </c>
    </row>
    <row r="1209" spans="9:9">
      <c r="I1209" s="59" t="s">
        <v>10039</v>
      </c>
    </row>
    <row r="1211" spans="9:9">
      <c r="I1211" s="59" t="s">
        <v>10040</v>
      </c>
    </row>
    <row r="1213" spans="9:9">
      <c r="I1213" s="59" t="s">
        <v>10041</v>
      </c>
    </row>
    <row r="1215" spans="9:9">
      <c r="I1215" s="59" t="s">
        <v>10042</v>
      </c>
    </row>
    <row r="1217" spans="9:9">
      <c r="I1217" s="59" t="s">
        <v>10043</v>
      </c>
    </row>
    <row r="1219" spans="9:9">
      <c r="I1219" s="59" t="s">
        <v>10044</v>
      </c>
    </row>
    <row r="1221" spans="9:9">
      <c r="I1221" s="59" t="s">
        <v>10045</v>
      </c>
    </row>
    <row r="1223" spans="9:9">
      <c r="I1223" s="59" t="s">
        <v>10046</v>
      </c>
    </row>
    <row r="1225" spans="9:9">
      <c r="I1225" s="59" t="s">
        <v>10047</v>
      </c>
    </row>
    <row r="1227" spans="9:9">
      <c r="I1227" s="59" t="s">
        <v>10048</v>
      </c>
    </row>
    <row r="1229" spans="9:9">
      <c r="I1229" s="59" t="s">
        <v>10049</v>
      </c>
    </row>
    <row r="1231" spans="9:9">
      <c r="I1231" s="59" t="s">
        <v>10050</v>
      </c>
    </row>
    <row r="1235" spans="9:12">
      <c r="I1235" s="59" t="s">
        <v>10051</v>
      </c>
    </row>
    <row r="1236" spans="9:12">
      <c r="I1236" s="145">
        <v>0.29375000000000001</v>
      </c>
      <c r="J1236" s="145"/>
      <c r="K1236" s="145"/>
    </row>
    <row r="1238" spans="9:12">
      <c r="I1238" s="59" t="s">
        <v>10052</v>
      </c>
    </row>
    <row r="1239" spans="9:12">
      <c r="I1239" s="59" t="s">
        <v>10053</v>
      </c>
    </row>
    <row r="1241" spans="9:12">
      <c r="I1241" s="59" t="s">
        <v>2703</v>
      </c>
    </row>
    <row r="1243" spans="9:12">
      <c r="I1243" s="59" t="s">
        <v>10054</v>
      </c>
      <c r="L1243" s="59" t="s">
        <v>10055</v>
      </c>
    </row>
    <row r="1244" spans="9:12">
      <c r="I1244" s="59" t="s">
        <v>10058</v>
      </c>
      <c r="L1244" s="59" t="s">
        <v>10059</v>
      </c>
    </row>
    <row r="1245" spans="9:12">
      <c r="I1245" s="59" t="s">
        <v>10062</v>
      </c>
      <c r="L1245" s="59" t="s">
        <v>10063</v>
      </c>
    </row>
    <row r="1246" spans="9:12">
      <c r="I1246" s="59" t="s">
        <v>10066</v>
      </c>
      <c r="L1246" s="59" t="s">
        <v>10067</v>
      </c>
    </row>
    <row r="1247" spans="9:12">
      <c r="I1247" s="59" t="s">
        <v>10070</v>
      </c>
      <c r="L1247" s="59" t="s">
        <v>10071</v>
      </c>
    </row>
    <row r="1248" spans="9:12">
      <c r="I1248" s="59" t="s">
        <v>10074</v>
      </c>
      <c r="L1248" s="59" t="s">
        <v>10075</v>
      </c>
    </row>
    <row r="1249" spans="9:18">
      <c r="I1249" s="59" t="s">
        <v>10078</v>
      </c>
      <c r="L1249" s="59" t="s">
        <v>10079</v>
      </c>
    </row>
    <row r="1250" spans="9:18">
      <c r="I1250" s="59" t="s">
        <v>10082</v>
      </c>
      <c r="L1250" s="59" t="s">
        <v>10083</v>
      </c>
    </row>
    <row r="1251" spans="9:18">
      <c r="I1251" s="59" t="s">
        <v>10086</v>
      </c>
      <c r="L1251" s="59" t="s">
        <v>10087</v>
      </c>
    </row>
    <row r="1252" spans="9:18">
      <c r="I1252" s="59" t="s">
        <v>10090</v>
      </c>
      <c r="L1252" s="59" t="s">
        <v>10091</v>
      </c>
      <c r="Q1252" s="59" t="s">
        <v>10056</v>
      </c>
      <c r="R1252" s="59" t="s">
        <v>10057</v>
      </c>
    </row>
    <row r="1253" spans="9:18">
      <c r="I1253" s="59" t="s">
        <v>10094</v>
      </c>
      <c r="L1253" s="59" t="s">
        <v>10095</v>
      </c>
      <c r="Q1253" s="59" t="s">
        <v>10060</v>
      </c>
      <c r="R1253" s="59" t="s">
        <v>10061</v>
      </c>
    </row>
    <row r="1254" spans="9:18">
      <c r="I1254" s="59" t="s">
        <v>10098</v>
      </c>
      <c r="L1254" s="59" t="s">
        <v>10099</v>
      </c>
      <c r="Q1254" s="59" t="s">
        <v>10064</v>
      </c>
      <c r="R1254" s="59" t="s">
        <v>10065</v>
      </c>
    </row>
    <row r="1255" spans="9:18">
      <c r="I1255" s="59" t="s">
        <v>10102</v>
      </c>
      <c r="L1255" s="59" t="s">
        <v>10103</v>
      </c>
      <c r="Q1255" s="59" t="s">
        <v>10068</v>
      </c>
      <c r="R1255" s="59" t="s">
        <v>10069</v>
      </c>
    </row>
    <row r="1256" spans="9:18">
      <c r="I1256" s="59" t="s">
        <v>10106</v>
      </c>
      <c r="L1256" s="59" t="s">
        <v>10107</v>
      </c>
      <c r="Q1256" s="59" t="s">
        <v>10072</v>
      </c>
      <c r="R1256" s="59" t="s">
        <v>10073</v>
      </c>
    </row>
    <row r="1257" spans="9:18">
      <c r="I1257" s="59" t="s">
        <v>10110</v>
      </c>
      <c r="L1257" s="59" t="s">
        <v>10111</v>
      </c>
      <c r="Q1257" s="59" t="s">
        <v>10076</v>
      </c>
      <c r="R1257" s="59" t="s">
        <v>10077</v>
      </c>
    </row>
    <row r="1258" spans="9:18">
      <c r="I1258" s="59" t="s">
        <v>10114</v>
      </c>
      <c r="L1258" s="59" t="s">
        <v>10115</v>
      </c>
      <c r="Q1258" s="59" t="s">
        <v>10080</v>
      </c>
      <c r="R1258" s="59" t="s">
        <v>10081</v>
      </c>
    </row>
    <row r="1259" spans="9:18">
      <c r="I1259" s="59" t="s">
        <v>10118</v>
      </c>
      <c r="L1259" s="59" t="s">
        <v>10119</v>
      </c>
      <c r="Q1259" s="59" t="s">
        <v>10084</v>
      </c>
      <c r="R1259" s="59" t="s">
        <v>10085</v>
      </c>
    </row>
    <row r="1260" spans="9:18">
      <c r="I1260" s="59" t="s">
        <v>10122</v>
      </c>
      <c r="L1260" s="59" t="s">
        <v>10123</v>
      </c>
      <c r="Q1260" s="59" t="s">
        <v>10088</v>
      </c>
      <c r="R1260" s="59" t="s">
        <v>10089</v>
      </c>
    </row>
    <row r="1261" spans="9:18">
      <c r="I1261" s="59" t="s">
        <v>10126</v>
      </c>
      <c r="L1261" s="59" t="s">
        <v>10127</v>
      </c>
      <c r="Q1261" s="59" t="s">
        <v>10092</v>
      </c>
      <c r="R1261" s="59" t="s">
        <v>10093</v>
      </c>
    </row>
    <row r="1262" spans="9:18">
      <c r="I1262" s="59" t="s">
        <v>10130</v>
      </c>
      <c r="L1262" s="59" t="s">
        <v>10131</v>
      </c>
      <c r="Q1262" s="59" t="s">
        <v>10096</v>
      </c>
      <c r="R1262" s="59" t="s">
        <v>10097</v>
      </c>
    </row>
    <row r="1263" spans="9:18">
      <c r="I1263" s="59" t="s">
        <v>10134</v>
      </c>
      <c r="L1263" s="59" t="s">
        <v>10135</v>
      </c>
      <c r="Q1263" s="59" t="s">
        <v>10100</v>
      </c>
      <c r="R1263" s="59" t="s">
        <v>10101</v>
      </c>
    </row>
    <row r="1264" spans="9:18">
      <c r="I1264" s="59" t="s">
        <v>10138</v>
      </c>
      <c r="L1264" s="59" t="s">
        <v>10139</v>
      </c>
      <c r="Q1264" s="59" t="s">
        <v>10104</v>
      </c>
      <c r="R1264" s="59" t="s">
        <v>10105</v>
      </c>
    </row>
    <row r="1265" spans="9:18">
      <c r="I1265" s="59" t="s">
        <v>10142</v>
      </c>
      <c r="L1265" s="59" t="s">
        <v>10143</v>
      </c>
      <c r="Q1265" s="59" t="s">
        <v>10108</v>
      </c>
      <c r="R1265" s="59" t="s">
        <v>10109</v>
      </c>
    </row>
    <row r="1266" spans="9:18">
      <c r="I1266" s="59" t="s">
        <v>10146</v>
      </c>
      <c r="L1266" s="59" t="s">
        <v>10147</v>
      </c>
      <c r="Q1266" s="59" t="s">
        <v>10112</v>
      </c>
      <c r="R1266" s="59" t="s">
        <v>10113</v>
      </c>
    </row>
    <row r="1267" spans="9:18">
      <c r="I1267" s="59" t="s">
        <v>10150</v>
      </c>
      <c r="L1267" s="59" t="s">
        <v>10151</v>
      </c>
      <c r="Q1267" s="59" t="s">
        <v>10116</v>
      </c>
      <c r="R1267" s="59" t="s">
        <v>10117</v>
      </c>
    </row>
    <row r="1268" spans="9:18">
      <c r="I1268" s="59" t="s">
        <v>10154</v>
      </c>
      <c r="L1268" s="59" t="s">
        <v>10155</v>
      </c>
      <c r="Q1268" s="59" t="s">
        <v>10120</v>
      </c>
      <c r="R1268" s="59" t="s">
        <v>10121</v>
      </c>
    </row>
    <row r="1269" spans="9:18">
      <c r="I1269" s="59" t="s">
        <v>10158</v>
      </c>
      <c r="L1269" s="59" t="s">
        <v>10159</v>
      </c>
      <c r="Q1269" s="59" t="s">
        <v>10124</v>
      </c>
      <c r="R1269" s="59" t="s">
        <v>10125</v>
      </c>
    </row>
    <row r="1270" spans="9:18">
      <c r="I1270" s="59" t="s">
        <v>10162</v>
      </c>
      <c r="L1270" s="59" t="s">
        <v>10163</v>
      </c>
      <c r="Q1270" s="59" t="s">
        <v>10128</v>
      </c>
      <c r="R1270" s="59" t="s">
        <v>10129</v>
      </c>
    </row>
    <row r="1271" spans="9:18">
      <c r="I1271" s="59" t="s">
        <v>10166</v>
      </c>
      <c r="L1271" s="59" t="s">
        <v>10167</v>
      </c>
      <c r="Q1271" s="59" t="s">
        <v>10132</v>
      </c>
      <c r="R1271" s="59" t="s">
        <v>10133</v>
      </c>
    </row>
    <row r="1272" spans="9:18">
      <c r="I1272" s="59" t="s">
        <v>10170</v>
      </c>
      <c r="L1272" s="59" t="s">
        <v>10171</v>
      </c>
      <c r="Q1272" s="59" t="s">
        <v>10136</v>
      </c>
      <c r="R1272" s="59" t="s">
        <v>10137</v>
      </c>
    </row>
    <row r="1273" spans="9:18">
      <c r="I1273" s="59" t="s">
        <v>10174</v>
      </c>
      <c r="L1273" s="59" t="s">
        <v>10175</v>
      </c>
      <c r="Q1273" s="59" t="s">
        <v>10140</v>
      </c>
      <c r="R1273" s="59" t="s">
        <v>10141</v>
      </c>
    </row>
    <row r="1274" spans="9:18">
      <c r="I1274" s="59" t="s">
        <v>10178</v>
      </c>
      <c r="L1274" s="59" t="s">
        <v>10179</v>
      </c>
      <c r="Q1274" s="59" t="s">
        <v>10144</v>
      </c>
      <c r="R1274" s="59" t="s">
        <v>10145</v>
      </c>
    </row>
    <row r="1275" spans="9:18">
      <c r="I1275" s="59" t="s">
        <v>10182</v>
      </c>
      <c r="L1275" s="59" t="s">
        <v>10183</v>
      </c>
      <c r="Q1275" s="59" t="s">
        <v>10148</v>
      </c>
      <c r="R1275" s="59" t="s">
        <v>10149</v>
      </c>
    </row>
    <row r="1276" spans="9:18">
      <c r="I1276" s="59" t="s">
        <v>10186</v>
      </c>
      <c r="L1276" s="59" t="s">
        <v>10187</v>
      </c>
      <c r="Q1276" s="59" t="s">
        <v>10152</v>
      </c>
      <c r="R1276" s="59" t="s">
        <v>10153</v>
      </c>
    </row>
    <row r="1277" spans="9:18">
      <c r="I1277" s="59" t="s">
        <v>10190</v>
      </c>
      <c r="L1277" s="59" t="s">
        <v>10191</v>
      </c>
      <c r="Q1277" s="59" t="s">
        <v>10156</v>
      </c>
      <c r="R1277" s="59" t="s">
        <v>10157</v>
      </c>
    </row>
    <row r="1278" spans="9:18">
      <c r="I1278" s="59" t="s">
        <v>10194</v>
      </c>
      <c r="L1278" s="59" t="s">
        <v>10195</v>
      </c>
      <c r="Q1278" s="59" t="s">
        <v>10160</v>
      </c>
      <c r="R1278" s="59" t="s">
        <v>10161</v>
      </c>
    </row>
    <row r="1279" spans="9:18">
      <c r="I1279" s="59" t="s">
        <v>10198</v>
      </c>
      <c r="L1279" s="59" t="s">
        <v>10199</v>
      </c>
      <c r="Q1279" s="59" t="s">
        <v>10164</v>
      </c>
      <c r="R1279" s="59" t="s">
        <v>10165</v>
      </c>
    </row>
    <row r="1280" spans="9:18">
      <c r="I1280" s="59" t="s">
        <v>10202</v>
      </c>
      <c r="L1280" s="59" t="s">
        <v>10203</v>
      </c>
      <c r="Q1280" s="59" t="s">
        <v>10168</v>
      </c>
      <c r="R1280" s="59" t="s">
        <v>10169</v>
      </c>
    </row>
    <row r="1281" spans="9:18">
      <c r="I1281" s="59" t="s">
        <v>10206</v>
      </c>
      <c r="L1281" s="59" t="s">
        <v>10207</v>
      </c>
      <c r="Q1281" s="59" t="s">
        <v>10172</v>
      </c>
      <c r="R1281" s="59" t="s">
        <v>10173</v>
      </c>
    </row>
    <row r="1282" spans="9:18">
      <c r="I1282" s="59" t="s">
        <v>10210</v>
      </c>
      <c r="L1282" s="59" t="s">
        <v>10211</v>
      </c>
      <c r="Q1282" s="59" t="s">
        <v>10176</v>
      </c>
      <c r="R1282" s="59" t="s">
        <v>10177</v>
      </c>
    </row>
    <row r="1283" spans="9:18">
      <c r="I1283" s="59" t="s">
        <v>10214</v>
      </c>
      <c r="L1283" s="59" t="s">
        <v>10215</v>
      </c>
      <c r="Q1283" s="59" t="s">
        <v>10180</v>
      </c>
      <c r="R1283" s="59" t="s">
        <v>10181</v>
      </c>
    </row>
    <row r="1284" spans="9:18">
      <c r="I1284" s="59" t="s">
        <v>10218</v>
      </c>
      <c r="L1284" s="59" t="s">
        <v>10219</v>
      </c>
      <c r="Q1284" s="59" t="s">
        <v>10184</v>
      </c>
      <c r="R1284" s="59" t="s">
        <v>10185</v>
      </c>
    </row>
    <row r="1285" spans="9:18">
      <c r="I1285" s="59" t="s">
        <v>10222</v>
      </c>
      <c r="L1285" s="59" t="s">
        <v>10223</v>
      </c>
      <c r="Q1285" s="59" t="s">
        <v>10188</v>
      </c>
      <c r="R1285" s="59" t="s">
        <v>10189</v>
      </c>
    </row>
    <row r="1286" spans="9:18">
      <c r="I1286" s="59" t="s">
        <v>10226</v>
      </c>
      <c r="L1286" s="59" t="s">
        <v>10227</v>
      </c>
      <c r="Q1286" s="59" t="s">
        <v>10192</v>
      </c>
      <c r="R1286" s="59" t="s">
        <v>10193</v>
      </c>
    </row>
    <row r="1287" spans="9:18">
      <c r="I1287" s="59" t="s">
        <v>10230</v>
      </c>
      <c r="L1287" s="59" t="s">
        <v>10231</v>
      </c>
      <c r="Q1287" s="59" t="s">
        <v>10196</v>
      </c>
      <c r="R1287" s="59" t="s">
        <v>10197</v>
      </c>
    </row>
    <row r="1288" spans="9:18">
      <c r="I1288" s="59" t="s">
        <v>10234</v>
      </c>
      <c r="L1288" s="59" t="s">
        <v>10235</v>
      </c>
      <c r="Q1288" s="59" t="s">
        <v>10200</v>
      </c>
      <c r="R1288" s="59" t="s">
        <v>10201</v>
      </c>
    </row>
    <row r="1289" spans="9:18">
      <c r="I1289" s="59" t="s">
        <v>10238</v>
      </c>
      <c r="L1289" s="59" t="s">
        <v>10239</v>
      </c>
      <c r="Q1289" s="59" t="s">
        <v>10204</v>
      </c>
      <c r="R1289" s="59" t="s">
        <v>10205</v>
      </c>
    </row>
    <row r="1290" spans="9:18">
      <c r="I1290" s="59" t="s">
        <v>10242</v>
      </c>
      <c r="L1290" s="59" t="s">
        <v>10243</v>
      </c>
      <c r="Q1290" s="59" t="s">
        <v>10208</v>
      </c>
      <c r="R1290" s="59" t="s">
        <v>10209</v>
      </c>
    </row>
    <row r="1291" spans="9:18">
      <c r="I1291" s="59" t="s">
        <v>10246</v>
      </c>
      <c r="L1291" s="59" t="s">
        <v>10247</v>
      </c>
      <c r="Q1291" s="59" t="s">
        <v>10212</v>
      </c>
      <c r="R1291" s="59" t="s">
        <v>10213</v>
      </c>
    </row>
    <row r="1292" spans="9:18">
      <c r="I1292" s="59" t="s">
        <v>10250</v>
      </c>
      <c r="L1292" s="59" t="s">
        <v>10251</v>
      </c>
      <c r="Q1292" s="59" t="s">
        <v>10216</v>
      </c>
      <c r="R1292" s="59" t="s">
        <v>10217</v>
      </c>
    </row>
    <row r="1293" spans="9:18">
      <c r="I1293" s="59" t="s">
        <v>10254</v>
      </c>
      <c r="L1293" s="59" t="s">
        <v>10255</v>
      </c>
      <c r="Q1293" s="59" t="s">
        <v>10220</v>
      </c>
      <c r="R1293" s="59" t="s">
        <v>10221</v>
      </c>
    </row>
    <row r="1294" spans="9:18">
      <c r="I1294" s="59" t="s">
        <v>10258</v>
      </c>
      <c r="L1294" s="59" t="s">
        <v>10259</v>
      </c>
      <c r="Q1294" s="59" t="s">
        <v>10224</v>
      </c>
      <c r="R1294" s="59" t="s">
        <v>10225</v>
      </c>
    </row>
    <row r="1295" spans="9:18">
      <c r="I1295" s="59" t="s">
        <v>10262</v>
      </c>
      <c r="L1295" s="59" t="s">
        <v>10263</v>
      </c>
      <c r="Q1295" s="59" t="s">
        <v>10228</v>
      </c>
      <c r="R1295" s="59" t="s">
        <v>10229</v>
      </c>
    </row>
    <row r="1296" spans="9:18">
      <c r="I1296" s="59" t="s">
        <v>10266</v>
      </c>
      <c r="L1296" s="59" t="s">
        <v>10267</v>
      </c>
      <c r="Q1296" s="59" t="s">
        <v>10232</v>
      </c>
      <c r="R1296" s="59" t="s">
        <v>10233</v>
      </c>
    </row>
    <row r="1297" spans="9:18">
      <c r="I1297" s="59" t="s">
        <v>10270</v>
      </c>
      <c r="L1297" s="59" t="s">
        <v>10271</v>
      </c>
      <c r="Q1297" s="59" t="s">
        <v>10236</v>
      </c>
      <c r="R1297" s="59" t="s">
        <v>10237</v>
      </c>
    </row>
    <row r="1298" spans="9:18">
      <c r="I1298" s="59" t="s">
        <v>10274</v>
      </c>
      <c r="L1298" s="59" t="s">
        <v>10275</v>
      </c>
      <c r="Q1298" s="59" t="s">
        <v>10240</v>
      </c>
      <c r="R1298" s="59" t="s">
        <v>10241</v>
      </c>
    </row>
    <row r="1299" spans="9:18">
      <c r="I1299" s="59" t="s">
        <v>10278</v>
      </c>
      <c r="L1299" s="59" t="s">
        <v>10279</v>
      </c>
      <c r="Q1299" s="59" t="s">
        <v>10244</v>
      </c>
      <c r="R1299" s="59" t="s">
        <v>10245</v>
      </c>
    </row>
    <row r="1300" spans="9:18">
      <c r="I1300" s="59" t="s">
        <v>10282</v>
      </c>
      <c r="L1300" s="59" t="s">
        <v>10283</v>
      </c>
      <c r="Q1300" s="59" t="s">
        <v>10248</v>
      </c>
      <c r="R1300" s="59" t="s">
        <v>10249</v>
      </c>
    </row>
    <row r="1301" spans="9:18">
      <c r="I1301" s="59" t="s">
        <v>391</v>
      </c>
      <c r="L1301" s="59" t="s">
        <v>10286</v>
      </c>
      <c r="Q1301" s="59" t="s">
        <v>10252</v>
      </c>
      <c r="R1301" s="59" t="s">
        <v>10253</v>
      </c>
    </row>
    <row r="1302" spans="9:18">
      <c r="I1302" s="59" t="s">
        <v>10289</v>
      </c>
      <c r="L1302" s="59" t="s">
        <v>10290</v>
      </c>
      <c r="Q1302" s="59" t="s">
        <v>10256</v>
      </c>
      <c r="R1302" s="59" t="s">
        <v>10257</v>
      </c>
    </row>
    <row r="1303" spans="9:18">
      <c r="I1303" s="59" t="s">
        <v>10293</v>
      </c>
      <c r="L1303" s="59" t="s">
        <v>10294</v>
      </c>
      <c r="Q1303" s="59" t="s">
        <v>10260</v>
      </c>
      <c r="R1303" s="59" t="s">
        <v>10261</v>
      </c>
    </row>
    <row r="1304" spans="9:18">
      <c r="I1304" s="59" t="s">
        <v>10297</v>
      </c>
      <c r="L1304" s="59" t="s">
        <v>10298</v>
      </c>
      <c r="Q1304" s="59" t="s">
        <v>10264</v>
      </c>
      <c r="R1304" s="59" t="s">
        <v>10265</v>
      </c>
    </row>
    <row r="1305" spans="9:18">
      <c r="I1305" s="59" t="s">
        <v>10301</v>
      </c>
      <c r="L1305" s="59" t="s">
        <v>10302</v>
      </c>
      <c r="Q1305" s="59" t="s">
        <v>10268</v>
      </c>
      <c r="R1305" s="59" t="s">
        <v>10269</v>
      </c>
    </row>
    <row r="1306" spans="9:18">
      <c r="I1306" s="59" t="s">
        <v>10305</v>
      </c>
      <c r="L1306" s="59" t="s">
        <v>10306</v>
      </c>
      <c r="Q1306" s="59" t="s">
        <v>10272</v>
      </c>
      <c r="R1306" s="59" t="s">
        <v>10273</v>
      </c>
    </row>
    <row r="1307" spans="9:18">
      <c r="I1307" s="59" t="s">
        <v>10309</v>
      </c>
      <c r="L1307" s="59" t="s">
        <v>10310</v>
      </c>
      <c r="Q1307" s="59" t="s">
        <v>10276</v>
      </c>
      <c r="R1307" s="59" t="s">
        <v>10277</v>
      </c>
    </row>
    <row r="1308" spans="9:18">
      <c r="I1308" s="59" t="s">
        <v>10313</v>
      </c>
      <c r="L1308" s="59" t="s">
        <v>10314</v>
      </c>
      <c r="Q1308" s="59" t="s">
        <v>10280</v>
      </c>
      <c r="R1308" s="59" t="s">
        <v>10281</v>
      </c>
    </row>
    <row r="1309" spans="9:18">
      <c r="I1309" s="59" t="s">
        <v>10317</v>
      </c>
      <c r="L1309" s="59" t="s">
        <v>10318</v>
      </c>
      <c r="Q1309" s="59" t="s">
        <v>10284</v>
      </c>
      <c r="R1309" s="59" t="s">
        <v>10285</v>
      </c>
    </row>
    <row r="1310" spans="9:18">
      <c r="I1310" s="59" t="s">
        <v>10321</v>
      </c>
      <c r="L1310" s="59" t="s">
        <v>10322</v>
      </c>
      <c r="Q1310" s="59" t="s">
        <v>10287</v>
      </c>
      <c r="R1310" s="59" t="s">
        <v>10288</v>
      </c>
    </row>
    <row r="1311" spans="9:18">
      <c r="I1311" s="59" t="s">
        <v>10324</v>
      </c>
      <c r="L1311" s="59" t="s">
        <v>10325</v>
      </c>
      <c r="Q1311" s="59" t="s">
        <v>10291</v>
      </c>
      <c r="R1311" s="59" t="s">
        <v>10292</v>
      </c>
    </row>
    <row r="1312" spans="9:18">
      <c r="I1312" s="59" t="s">
        <v>10328</v>
      </c>
      <c r="L1312" s="59" t="s">
        <v>10329</v>
      </c>
      <c r="Q1312" s="59" t="s">
        <v>10295</v>
      </c>
      <c r="R1312" s="59" t="s">
        <v>10296</v>
      </c>
    </row>
    <row r="1313" spans="9:18">
      <c r="I1313" s="59" t="s">
        <v>10332</v>
      </c>
      <c r="L1313" s="59" t="s">
        <v>10333</v>
      </c>
      <c r="Q1313" s="59" t="s">
        <v>10299</v>
      </c>
      <c r="R1313" s="59" t="s">
        <v>10300</v>
      </c>
    </row>
    <row r="1314" spans="9:18">
      <c r="I1314" s="59" t="s">
        <v>10336</v>
      </c>
      <c r="L1314" s="59" t="s">
        <v>10337</v>
      </c>
      <c r="Q1314" s="59" t="s">
        <v>10303</v>
      </c>
      <c r="R1314" s="59" t="s">
        <v>10304</v>
      </c>
    </row>
    <row r="1315" spans="9:18">
      <c r="I1315" s="59" t="s">
        <v>10340</v>
      </c>
      <c r="L1315" s="59" t="s">
        <v>10341</v>
      </c>
      <c r="Q1315" s="59" t="s">
        <v>10307</v>
      </c>
      <c r="R1315" s="59" t="s">
        <v>10308</v>
      </c>
    </row>
    <row r="1316" spans="9:18">
      <c r="I1316" s="59" t="s">
        <v>10344</v>
      </c>
      <c r="L1316" s="59" t="s">
        <v>10345</v>
      </c>
      <c r="Q1316" s="59" t="s">
        <v>10311</v>
      </c>
      <c r="R1316" s="59" t="s">
        <v>10312</v>
      </c>
    </row>
    <row r="1317" spans="9:18">
      <c r="I1317" s="59" t="s">
        <v>10348</v>
      </c>
      <c r="L1317" s="59" t="s">
        <v>10349</v>
      </c>
      <c r="Q1317" s="59" t="s">
        <v>10315</v>
      </c>
      <c r="R1317" s="59" t="s">
        <v>10316</v>
      </c>
    </row>
    <row r="1318" spans="9:18">
      <c r="I1318" s="59" t="s">
        <v>10352</v>
      </c>
      <c r="L1318" s="59" t="s">
        <v>10353</v>
      </c>
      <c r="Q1318" s="59" t="s">
        <v>10319</v>
      </c>
      <c r="R1318" s="59" t="s">
        <v>10320</v>
      </c>
    </row>
    <row r="1319" spans="9:18">
      <c r="I1319" s="59" t="s">
        <v>10356</v>
      </c>
      <c r="L1319" s="59" t="s">
        <v>10357</v>
      </c>
      <c r="Q1319" s="59" t="s">
        <v>10323</v>
      </c>
      <c r="R1319" s="59" t="s">
        <v>10324</v>
      </c>
    </row>
    <row r="1320" spans="9:18">
      <c r="I1320" s="59" t="s">
        <v>10360</v>
      </c>
      <c r="L1320" s="59" t="s">
        <v>10361</v>
      </c>
      <c r="Q1320" s="59" t="s">
        <v>10326</v>
      </c>
      <c r="R1320" s="59" t="s">
        <v>10327</v>
      </c>
    </row>
    <row r="1321" spans="9:18">
      <c r="I1321" s="59" t="s">
        <v>10364</v>
      </c>
      <c r="L1321" s="59" t="s">
        <v>10365</v>
      </c>
      <c r="Q1321" s="59" t="s">
        <v>10330</v>
      </c>
      <c r="R1321" s="59" t="s">
        <v>10331</v>
      </c>
    </row>
    <row r="1322" spans="9:18">
      <c r="I1322" s="59" t="s">
        <v>10368</v>
      </c>
      <c r="L1322" s="59" t="s">
        <v>10369</v>
      </c>
      <c r="Q1322" s="59" t="s">
        <v>10334</v>
      </c>
      <c r="R1322" s="59" t="s">
        <v>10335</v>
      </c>
    </row>
    <row r="1323" spans="9:18">
      <c r="I1323" s="59" t="s">
        <v>10371</v>
      </c>
      <c r="L1323" s="59" t="s">
        <v>10372</v>
      </c>
      <c r="Q1323" s="59" t="s">
        <v>10338</v>
      </c>
      <c r="R1323" s="59" t="s">
        <v>10339</v>
      </c>
    </row>
    <row r="1324" spans="9:18">
      <c r="I1324" s="59" t="s">
        <v>10375</v>
      </c>
      <c r="L1324" s="59" t="s">
        <v>10376</v>
      </c>
      <c r="Q1324" s="59" t="s">
        <v>10342</v>
      </c>
      <c r="R1324" s="59" t="s">
        <v>10343</v>
      </c>
    </row>
    <row r="1325" spans="9:18">
      <c r="I1325" s="59" t="s">
        <v>10379</v>
      </c>
      <c r="L1325" s="59" t="s">
        <v>10380</v>
      </c>
      <c r="Q1325" s="59" t="s">
        <v>10346</v>
      </c>
      <c r="R1325" s="59" t="s">
        <v>10347</v>
      </c>
    </row>
    <row r="1326" spans="9:18">
      <c r="I1326" s="59" t="s">
        <v>10382</v>
      </c>
      <c r="L1326" s="59" t="s">
        <v>10383</v>
      </c>
      <c r="Q1326" s="59" t="s">
        <v>10350</v>
      </c>
      <c r="R1326" s="59" t="s">
        <v>10351</v>
      </c>
    </row>
    <row r="1327" spans="9:18">
      <c r="I1327" s="59" t="s">
        <v>10385</v>
      </c>
      <c r="L1327" s="59" t="s">
        <v>10386</v>
      </c>
      <c r="Q1327" s="59" t="s">
        <v>10354</v>
      </c>
      <c r="R1327" s="59" t="s">
        <v>10355</v>
      </c>
    </row>
    <row r="1328" spans="9:18">
      <c r="I1328" s="59" t="s">
        <v>10389</v>
      </c>
      <c r="L1328" s="59" t="s">
        <v>10389</v>
      </c>
      <c r="Q1328" s="59" t="s">
        <v>10358</v>
      </c>
      <c r="R1328" s="59" t="s">
        <v>10359</v>
      </c>
    </row>
    <row r="1329" spans="9:18">
      <c r="I1329" s="59" t="s">
        <v>10391</v>
      </c>
      <c r="L1329" s="59" t="s">
        <v>10392</v>
      </c>
      <c r="Q1329" s="59" t="s">
        <v>10362</v>
      </c>
      <c r="R1329" s="59" t="s">
        <v>10363</v>
      </c>
    </row>
    <row r="1330" spans="9:18">
      <c r="I1330" s="59" t="s">
        <v>10395</v>
      </c>
      <c r="L1330" s="59" t="s">
        <v>10396</v>
      </c>
      <c r="Q1330" s="59" t="s">
        <v>10366</v>
      </c>
      <c r="R1330" s="59" t="s">
        <v>10367</v>
      </c>
    </row>
    <row r="1331" spans="9:18">
      <c r="I1331" s="59" t="s">
        <v>10399</v>
      </c>
      <c r="L1331" s="59" t="s">
        <v>10400</v>
      </c>
      <c r="Q1331" s="59" t="s">
        <v>10370</v>
      </c>
      <c r="R1331" s="59" t="s">
        <v>10370</v>
      </c>
    </row>
    <row r="1332" spans="9:18">
      <c r="I1332" s="59" t="s">
        <v>10403</v>
      </c>
      <c r="L1332" s="59" t="s">
        <v>10404</v>
      </c>
      <c r="Q1332" s="59" t="s">
        <v>10373</v>
      </c>
      <c r="R1332" s="59" t="s">
        <v>10374</v>
      </c>
    </row>
    <row r="1333" spans="9:18">
      <c r="I1333" s="59" t="s">
        <v>10407</v>
      </c>
      <c r="L1333" s="59" t="s">
        <v>10408</v>
      </c>
      <c r="Q1333" s="59" t="s">
        <v>10377</v>
      </c>
      <c r="R1333" s="59" t="s">
        <v>10378</v>
      </c>
    </row>
    <row r="1334" spans="9:18">
      <c r="I1334" s="59" t="s">
        <v>10411</v>
      </c>
      <c r="L1334" s="59" t="s">
        <v>10412</v>
      </c>
      <c r="Q1334" s="59" t="s">
        <v>10381</v>
      </c>
      <c r="R1334" s="59" t="s">
        <v>6394</v>
      </c>
    </row>
    <row r="1335" spans="9:18">
      <c r="I1335" s="59" t="s">
        <v>10415</v>
      </c>
      <c r="L1335" s="59" t="s">
        <v>10416</v>
      </c>
      <c r="Q1335" s="59" t="s">
        <v>10384</v>
      </c>
      <c r="R1335" s="59" t="s">
        <v>10385</v>
      </c>
    </row>
    <row r="1336" spans="9:18">
      <c r="I1336" s="59" t="s">
        <v>10419</v>
      </c>
      <c r="L1336" s="59" t="s">
        <v>10420</v>
      </c>
      <c r="Q1336" s="59" t="s">
        <v>10387</v>
      </c>
      <c r="R1336" s="59" t="s">
        <v>10388</v>
      </c>
    </row>
    <row r="1337" spans="9:18">
      <c r="I1337" s="59" t="s">
        <v>10422</v>
      </c>
      <c r="L1337" s="59" t="s">
        <v>10423</v>
      </c>
      <c r="Q1337" s="59" t="s">
        <v>10390</v>
      </c>
      <c r="R1337" s="59" t="s">
        <v>10390</v>
      </c>
    </row>
    <row r="1338" spans="9:18">
      <c r="I1338" s="59" t="s">
        <v>10426</v>
      </c>
      <c r="L1338" s="59" t="s">
        <v>10427</v>
      </c>
      <c r="Q1338" s="59" t="s">
        <v>10393</v>
      </c>
      <c r="R1338" s="59" t="s">
        <v>10394</v>
      </c>
    </row>
    <row r="1339" spans="9:18">
      <c r="I1339" s="59" t="s">
        <v>10430</v>
      </c>
      <c r="L1339" s="59" t="s">
        <v>10431</v>
      </c>
      <c r="Q1339" s="59" t="s">
        <v>10397</v>
      </c>
      <c r="R1339" s="59" t="s">
        <v>10398</v>
      </c>
    </row>
    <row r="1340" spans="9:18">
      <c r="I1340" s="59" t="s">
        <v>10434</v>
      </c>
      <c r="L1340" s="59" t="s">
        <v>10435</v>
      </c>
      <c r="Q1340" s="59" t="s">
        <v>10401</v>
      </c>
      <c r="R1340" s="59" t="s">
        <v>10402</v>
      </c>
    </row>
    <row r="1341" spans="9:18">
      <c r="I1341" s="59" t="s">
        <v>10438</v>
      </c>
      <c r="L1341" s="59" t="s">
        <v>10439</v>
      </c>
      <c r="Q1341" s="59" t="s">
        <v>10405</v>
      </c>
      <c r="R1341" s="59" t="s">
        <v>10406</v>
      </c>
    </row>
    <row r="1342" spans="9:18">
      <c r="I1342" s="59" t="s">
        <v>10442</v>
      </c>
      <c r="L1342" s="59" t="s">
        <v>10443</v>
      </c>
      <c r="Q1342" s="59" t="s">
        <v>10409</v>
      </c>
      <c r="R1342" s="59" t="s">
        <v>10410</v>
      </c>
    </row>
    <row r="1343" spans="9:18">
      <c r="I1343" s="59" t="s">
        <v>10446</v>
      </c>
      <c r="L1343" s="59" t="s">
        <v>10447</v>
      </c>
      <c r="Q1343" s="59" t="s">
        <v>10413</v>
      </c>
      <c r="R1343" s="59" t="s">
        <v>10414</v>
      </c>
    </row>
    <row r="1344" spans="9:18">
      <c r="I1344" s="59" t="s">
        <v>10450</v>
      </c>
      <c r="L1344" s="59" t="s">
        <v>10451</v>
      </c>
      <c r="Q1344" s="59" t="s">
        <v>10417</v>
      </c>
      <c r="R1344" s="59" t="s">
        <v>10418</v>
      </c>
    </row>
    <row r="1345" spans="9:18">
      <c r="I1345" s="59" t="s">
        <v>10454</v>
      </c>
      <c r="L1345" s="59" t="s">
        <v>10455</v>
      </c>
      <c r="Q1345" s="59" t="s">
        <v>10420</v>
      </c>
      <c r="R1345" s="59" t="s">
        <v>10421</v>
      </c>
    </row>
    <row r="1346" spans="9:18">
      <c r="I1346" s="59" t="s">
        <v>10458</v>
      </c>
      <c r="L1346" s="59" t="s">
        <v>10459</v>
      </c>
      <c r="Q1346" s="59" t="s">
        <v>10424</v>
      </c>
      <c r="R1346" s="59" t="s">
        <v>10425</v>
      </c>
    </row>
    <row r="1347" spans="9:18">
      <c r="I1347" s="59" t="s">
        <v>10462</v>
      </c>
      <c r="L1347" s="59" t="s">
        <v>10463</v>
      </c>
      <c r="Q1347" s="59" t="s">
        <v>10428</v>
      </c>
      <c r="R1347" s="59" t="s">
        <v>10429</v>
      </c>
    </row>
    <row r="1348" spans="9:18">
      <c r="I1348" s="59" t="s">
        <v>10466</v>
      </c>
      <c r="L1348" s="59" t="s">
        <v>10467</v>
      </c>
      <c r="Q1348" s="59" t="s">
        <v>10432</v>
      </c>
      <c r="R1348" s="59" t="s">
        <v>10433</v>
      </c>
    </row>
    <row r="1349" spans="9:18">
      <c r="I1349" s="59" t="s">
        <v>10470</v>
      </c>
      <c r="L1349" s="59" t="s">
        <v>10471</v>
      </c>
      <c r="Q1349" s="59" t="s">
        <v>10436</v>
      </c>
      <c r="R1349" s="59" t="s">
        <v>10437</v>
      </c>
    </row>
    <row r="1350" spans="9:18">
      <c r="I1350" s="59" t="s">
        <v>10474</v>
      </c>
      <c r="L1350" s="59" t="s">
        <v>10475</v>
      </c>
      <c r="Q1350" s="59" t="s">
        <v>10440</v>
      </c>
      <c r="R1350" s="59" t="s">
        <v>10441</v>
      </c>
    </row>
    <row r="1351" spans="9:18">
      <c r="I1351" s="59" t="s">
        <v>10478</v>
      </c>
      <c r="L1351" s="59" t="s">
        <v>10479</v>
      </c>
      <c r="Q1351" s="59" t="s">
        <v>10444</v>
      </c>
      <c r="R1351" s="59" t="s">
        <v>10445</v>
      </c>
    </row>
    <row r="1352" spans="9:18">
      <c r="I1352" s="59" t="s">
        <v>10482</v>
      </c>
      <c r="L1352" s="59" t="s">
        <v>10483</v>
      </c>
      <c r="Q1352" s="59" t="s">
        <v>10448</v>
      </c>
      <c r="R1352" s="59" t="s">
        <v>10449</v>
      </c>
    </row>
    <row r="1353" spans="9:18">
      <c r="I1353" s="59" t="s">
        <v>10486</v>
      </c>
      <c r="L1353" s="59" t="s">
        <v>10487</v>
      </c>
      <c r="Q1353" s="59" t="s">
        <v>10452</v>
      </c>
      <c r="R1353" s="59" t="s">
        <v>10453</v>
      </c>
    </row>
    <row r="1354" spans="9:18">
      <c r="I1354" s="59" t="s">
        <v>10490</v>
      </c>
      <c r="L1354" s="59" t="s">
        <v>10491</v>
      </c>
      <c r="Q1354" s="59" t="s">
        <v>10456</v>
      </c>
      <c r="R1354" s="59" t="s">
        <v>10457</v>
      </c>
    </row>
    <row r="1355" spans="9:18">
      <c r="I1355" s="59" t="s">
        <v>10494</v>
      </c>
      <c r="L1355" s="59" t="s">
        <v>10495</v>
      </c>
      <c r="Q1355" s="59" t="s">
        <v>10460</v>
      </c>
      <c r="R1355" s="59" t="s">
        <v>10461</v>
      </c>
    </row>
    <row r="1356" spans="9:18">
      <c r="I1356" s="59" t="s">
        <v>10498</v>
      </c>
      <c r="L1356" s="59" t="s">
        <v>10499</v>
      </c>
      <c r="Q1356" s="59" t="s">
        <v>10464</v>
      </c>
      <c r="R1356" s="59" t="s">
        <v>10465</v>
      </c>
    </row>
    <row r="1357" spans="9:18">
      <c r="I1357" s="59" t="s">
        <v>10502</v>
      </c>
      <c r="L1357" s="59" t="s">
        <v>10503</v>
      </c>
      <c r="Q1357" s="59" t="s">
        <v>10468</v>
      </c>
      <c r="R1357" s="59" t="s">
        <v>10469</v>
      </c>
    </row>
    <row r="1358" spans="9:18">
      <c r="I1358" s="59" t="s">
        <v>10506</v>
      </c>
      <c r="L1358" s="59" t="s">
        <v>10507</v>
      </c>
      <c r="Q1358" s="59" t="s">
        <v>10472</v>
      </c>
      <c r="R1358" s="59" t="s">
        <v>10473</v>
      </c>
    </row>
    <row r="1359" spans="9:18">
      <c r="I1359" s="59" t="s">
        <v>10510</v>
      </c>
      <c r="L1359" s="59" t="s">
        <v>10511</v>
      </c>
      <c r="Q1359" s="59" t="s">
        <v>10476</v>
      </c>
      <c r="R1359" s="59" t="s">
        <v>10477</v>
      </c>
    </row>
    <row r="1360" spans="9:18">
      <c r="I1360" s="59" t="s">
        <v>10514</v>
      </c>
      <c r="L1360" s="59" t="s">
        <v>10515</v>
      </c>
      <c r="Q1360" s="59" t="s">
        <v>10480</v>
      </c>
      <c r="R1360" s="59" t="s">
        <v>10481</v>
      </c>
    </row>
    <row r="1361" spans="9:18">
      <c r="I1361" s="59" t="s">
        <v>10518</v>
      </c>
      <c r="L1361" s="59" t="s">
        <v>10519</v>
      </c>
      <c r="Q1361" s="59" t="s">
        <v>10484</v>
      </c>
      <c r="R1361" s="59" t="s">
        <v>10485</v>
      </c>
    </row>
    <row r="1362" spans="9:18">
      <c r="I1362" s="59" t="s">
        <v>10522</v>
      </c>
      <c r="L1362" s="59" t="s">
        <v>10523</v>
      </c>
      <c r="Q1362" s="59" t="s">
        <v>10488</v>
      </c>
      <c r="R1362" s="59" t="s">
        <v>10489</v>
      </c>
    </row>
    <row r="1363" spans="9:18">
      <c r="I1363" s="59" t="s">
        <v>10526</v>
      </c>
      <c r="L1363" s="59" t="s">
        <v>10527</v>
      </c>
      <c r="Q1363" s="59" t="s">
        <v>10492</v>
      </c>
      <c r="R1363" s="59" t="s">
        <v>10493</v>
      </c>
    </row>
    <row r="1364" spans="9:18">
      <c r="I1364" s="59" t="s">
        <v>10530</v>
      </c>
      <c r="L1364" s="59" t="s">
        <v>10531</v>
      </c>
      <c r="Q1364" s="59" t="s">
        <v>10496</v>
      </c>
      <c r="R1364" s="59" t="s">
        <v>10497</v>
      </c>
    </row>
    <row r="1365" spans="9:18">
      <c r="I1365" s="59" t="s">
        <v>10534</v>
      </c>
      <c r="L1365" s="59" t="s">
        <v>10535</v>
      </c>
      <c r="Q1365" s="59" t="s">
        <v>10500</v>
      </c>
      <c r="R1365" s="59" t="s">
        <v>10501</v>
      </c>
    </row>
    <row r="1366" spans="9:18">
      <c r="I1366" s="59" t="s">
        <v>10538</v>
      </c>
      <c r="L1366" s="59" t="s">
        <v>10539</v>
      </c>
      <c r="Q1366" s="59" t="s">
        <v>10504</v>
      </c>
      <c r="R1366" s="59" t="s">
        <v>10505</v>
      </c>
    </row>
    <row r="1367" spans="9:18">
      <c r="I1367" s="59" t="s">
        <v>10542</v>
      </c>
      <c r="L1367" s="59" t="s">
        <v>10543</v>
      </c>
      <c r="Q1367" s="59" t="s">
        <v>10508</v>
      </c>
      <c r="R1367" s="59" t="s">
        <v>10509</v>
      </c>
    </row>
    <row r="1368" spans="9:18">
      <c r="I1368" s="59" t="s">
        <v>10546</v>
      </c>
      <c r="L1368" s="59" t="s">
        <v>10547</v>
      </c>
      <c r="Q1368" s="59" t="s">
        <v>10512</v>
      </c>
      <c r="R1368" s="59" t="s">
        <v>10513</v>
      </c>
    </row>
    <row r="1369" spans="9:18">
      <c r="I1369" s="59" t="s">
        <v>10550</v>
      </c>
      <c r="L1369" s="59" t="s">
        <v>10551</v>
      </c>
      <c r="Q1369" s="59" t="s">
        <v>10516</v>
      </c>
      <c r="R1369" s="59" t="s">
        <v>10517</v>
      </c>
    </row>
    <row r="1370" spans="9:18">
      <c r="I1370" s="59" t="s">
        <v>10554</v>
      </c>
      <c r="L1370" s="59" t="s">
        <v>10555</v>
      </c>
      <c r="Q1370" s="59" t="s">
        <v>10520</v>
      </c>
      <c r="R1370" s="59" t="s">
        <v>10521</v>
      </c>
    </row>
    <row r="1371" spans="9:18">
      <c r="I1371" s="59" t="s">
        <v>10556</v>
      </c>
      <c r="L1371" s="59" t="s">
        <v>10492</v>
      </c>
      <c r="Q1371" s="59" t="s">
        <v>10524</v>
      </c>
      <c r="R1371" s="59" t="s">
        <v>10525</v>
      </c>
    </row>
    <row r="1372" spans="9:18">
      <c r="I1372" s="59" t="s">
        <v>10506</v>
      </c>
      <c r="L1372" s="59" t="s">
        <v>10510</v>
      </c>
      <c r="Q1372" s="59" t="s">
        <v>10528</v>
      </c>
      <c r="R1372" s="59" t="s">
        <v>10529</v>
      </c>
    </row>
    <row r="1373" spans="9:18">
      <c r="I1373" s="59" t="s">
        <v>10518</v>
      </c>
      <c r="L1373" s="59" t="s">
        <v>10524</v>
      </c>
      <c r="Q1373" s="59" t="s">
        <v>10532</v>
      </c>
      <c r="R1373" s="59" t="s">
        <v>10533</v>
      </c>
    </row>
    <row r="1374" spans="9:18">
      <c r="I1374" s="59" t="s">
        <v>10545</v>
      </c>
      <c r="L1374" s="59" t="s">
        <v>10548</v>
      </c>
      <c r="Q1374" s="59" t="s">
        <v>10536</v>
      </c>
      <c r="R1374" s="59" t="s">
        <v>10537</v>
      </c>
    </row>
    <row r="1375" spans="9:18">
      <c r="I1375" s="59" t="s">
        <v>10561</v>
      </c>
      <c r="L1375" s="59" t="s">
        <v>10561</v>
      </c>
      <c r="Q1375" s="59" t="s">
        <v>10540</v>
      </c>
      <c r="R1375" s="59" t="s">
        <v>10541</v>
      </c>
    </row>
    <row r="1376" spans="9:18">
      <c r="I1376" s="59" t="s">
        <v>10564</v>
      </c>
      <c r="L1376" s="59" t="s">
        <v>10565</v>
      </c>
      <c r="Q1376" s="59" t="s">
        <v>10544</v>
      </c>
      <c r="R1376" s="59" t="s">
        <v>10545</v>
      </c>
    </row>
    <row r="1377" spans="9:18">
      <c r="I1377" s="59" t="s">
        <v>10568</v>
      </c>
      <c r="L1377" s="59" t="s">
        <v>10569</v>
      </c>
      <c r="Q1377" s="59" t="s">
        <v>10548</v>
      </c>
      <c r="R1377" s="59" t="s">
        <v>10549</v>
      </c>
    </row>
    <row r="1378" spans="9:18">
      <c r="I1378" s="59" t="s">
        <v>10572</v>
      </c>
      <c r="L1378" s="59" t="s">
        <v>10573</v>
      </c>
      <c r="Q1378" s="59" t="s">
        <v>10552</v>
      </c>
      <c r="R1378" s="59" t="s">
        <v>10553</v>
      </c>
    </row>
    <row r="1379" spans="9:18">
      <c r="I1379" s="59" t="s">
        <v>10576</v>
      </c>
      <c r="L1379" s="59" t="s">
        <v>10577</v>
      </c>
      <c r="Q1379" s="59" t="s">
        <v>10482</v>
      </c>
      <c r="R1379" s="59" t="s">
        <v>10483</v>
      </c>
    </row>
    <row r="1380" spans="9:18">
      <c r="I1380" s="59" t="s">
        <v>10580</v>
      </c>
      <c r="L1380" s="59" t="s">
        <v>10581</v>
      </c>
      <c r="Q1380" s="59" t="s">
        <v>10502</v>
      </c>
      <c r="R1380" s="59" t="s">
        <v>10501</v>
      </c>
    </row>
    <row r="1381" spans="9:18">
      <c r="I1381" s="59" t="s">
        <v>10584</v>
      </c>
      <c r="L1381" s="59" t="s">
        <v>10585</v>
      </c>
      <c r="Q1381" s="59" t="s">
        <v>10557</v>
      </c>
      <c r="R1381" s="59" t="s">
        <v>10521</v>
      </c>
    </row>
    <row r="1382" spans="9:18">
      <c r="I1382" s="59" t="s">
        <v>10588</v>
      </c>
      <c r="L1382" s="59" t="s">
        <v>10589</v>
      </c>
      <c r="Q1382" s="59" t="s">
        <v>10526</v>
      </c>
      <c r="R1382" s="59" t="s">
        <v>10558</v>
      </c>
    </row>
    <row r="1383" spans="9:18">
      <c r="I1383" s="59" t="s">
        <v>10592</v>
      </c>
      <c r="L1383" s="59" t="s">
        <v>10593</v>
      </c>
      <c r="Q1383" s="59" t="s">
        <v>10559</v>
      </c>
      <c r="R1383" s="59" t="s">
        <v>10560</v>
      </c>
    </row>
    <row r="1384" spans="9:18">
      <c r="I1384" s="59" t="s">
        <v>10596</v>
      </c>
      <c r="L1384" s="59" t="s">
        <v>10597</v>
      </c>
      <c r="Q1384" s="59" t="s">
        <v>10562</v>
      </c>
      <c r="R1384" s="59" t="s">
        <v>10563</v>
      </c>
    </row>
    <row r="1385" spans="9:18">
      <c r="I1385" s="59" t="s">
        <v>10600</v>
      </c>
      <c r="L1385" s="59" t="s">
        <v>10601</v>
      </c>
      <c r="Q1385" s="59" t="s">
        <v>10566</v>
      </c>
      <c r="R1385" s="59" t="s">
        <v>10567</v>
      </c>
    </row>
    <row r="1386" spans="9:18">
      <c r="I1386" s="59" t="s">
        <v>10604</v>
      </c>
      <c r="L1386" s="59" t="s">
        <v>10605</v>
      </c>
      <c r="Q1386" s="59" t="s">
        <v>10570</v>
      </c>
      <c r="R1386" s="59" t="s">
        <v>10571</v>
      </c>
    </row>
    <row r="1387" spans="9:18">
      <c r="I1387" s="59" t="s">
        <v>2704</v>
      </c>
      <c r="Q1387" s="59" t="s">
        <v>10574</v>
      </c>
      <c r="R1387" s="59" t="s">
        <v>10575</v>
      </c>
    </row>
    <row r="1388" spans="9:18">
      <c r="I1388" s="59" t="s">
        <v>10606</v>
      </c>
      <c r="L1388" s="59" t="s">
        <v>10607</v>
      </c>
      <c r="Q1388" s="59" t="s">
        <v>10578</v>
      </c>
      <c r="R1388" s="59" t="s">
        <v>10579</v>
      </c>
    </row>
    <row r="1389" spans="9:18">
      <c r="I1389" s="59" t="s">
        <v>10610</v>
      </c>
      <c r="L1389" s="59" t="s">
        <v>10611</v>
      </c>
      <c r="Q1389" s="59" t="s">
        <v>10582</v>
      </c>
      <c r="R1389" s="59" t="s">
        <v>10583</v>
      </c>
    </row>
    <row r="1390" spans="9:18">
      <c r="I1390" s="59" t="s">
        <v>10614</v>
      </c>
      <c r="L1390" s="59" t="s">
        <v>10615</v>
      </c>
      <c r="Q1390" s="59" t="s">
        <v>10586</v>
      </c>
      <c r="R1390" s="59" t="s">
        <v>10587</v>
      </c>
    </row>
    <row r="1391" spans="9:18">
      <c r="I1391" s="59" t="s">
        <v>10618</v>
      </c>
      <c r="L1391" s="59" t="s">
        <v>10619</v>
      </c>
      <c r="Q1391" s="59" t="s">
        <v>10590</v>
      </c>
      <c r="R1391" s="59" t="s">
        <v>10591</v>
      </c>
    </row>
    <row r="1392" spans="9:18">
      <c r="I1392" s="59" t="s">
        <v>10622</v>
      </c>
      <c r="L1392" s="59" t="s">
        <v>10623</v>
      </c>
      <c r="Q1392" s="59" t="s">
        <v>10594</v>
      </c>
      <c r="R1392" s="59" t="s">
        <v>10595</v>
      </c>
    </row>
    <row r="1393" spans="9:18">
      <c r="I1393" s="59" t="s">
        <v>10626</v>
      </c>
      <c r="L1393" s="59" t="s">
        <v>10627</v>
      </c>
      <c r="Q1393" s="59" t="s">
        <v>10598</v>
      </c>
      <c r="R1393" s="59" t="s">
        <v>10599</v>
      </c>
    </row>
    <row r="1394" spans="9:18">
      <c r="I1394" s="59" t="s">
        <v>10630</v>
      </c>
      <c r="L1394" s="59" t="s">
        <v>10631</v>
      </c>
      <c r="Q1394" s="59" t="s">
        <v>10602</v>
      </c>
      <c r="R1394" s="59" t="s">
        <v>10603</v>
      </c>
    </row>
    <row r="1395" spans="9:18">
      <c r="I1395" s="59" t="s">
        <v>10634</v>
      </c>
      <c r="L1395" s="59" t="s">
        <v>10635</v>
      </c>
    </row>
    <row r="1396" spans="9:18">
      <c r="I1396" s="59" t="s">
        <v>10638</v>
      </c>
      <c r="L1396" s="59" t="s">
        <v>10639</v>
      </c>
    </row>
    <row r="1397" spans="9:18">
      <c r="I1397" s="59" t="s">
        <v>10642</v>
      </c>
      <c r="L1397" s="59" t="s">
        <v>10643</v>
      </c>
      <c r="Q1397" s="59" t="s">
        <v>10608</v>
      </c>
      <c r="R1397" s="59" t="s">
        <v>10609</v>
      </c>
    </row>
    <row r="1398" spans="9:18">
      <c r="I1398" s="59" t="s">
        <v>10646</v>
      </c>
      <c r="L1398" s="59" t="s">
        <v>10647</v>
      </c>
      <c r="Q1398" s="59" t="s">
        <v>10612</v>
      </c>
      <c r="R1398" s="59" t="s">
        <v>10613</v>
      </c>
    </row>
    <row r="1399" spans="9:18">
      <c r="I1399" s="59" t="s">
        <v>10650</v>
      </c>
      <c r="L1399" s="59" t="s">
        <v>10651</v>
      </c>
      <c r="Q1399" s="59" t="s">
        <v>10616</v>
      </c>
      <c r="R1399" s="59" t="s">
        <v>10617</v>
      </c>
    </row>
    <row r="1400" spans="9:18">
      <c r="I1400" s="59" t="s">
        <v>10654</v>
      </c>
      <c r="L1400" s="59" t="s">
        <v>10655</v>
      </c>
      <c r="Q1400" s="59" t="s">
        <v>10620</v>
      </c>
      <c r="R1400" s="59" t="s">
        <v>10621</v>
      </c>
    </row>
    <row r="1401" spans="9:18">
      <c r="I1401" s="59" t="s">
        <v>10658</v>
      </c>
      <c r="L1401" s="59" t="s">
        <v>10659</v>
      </c>
      <c r="Q1401" s="59" t="s">
        <v>10624</v>
      </c>
      <c r="R1401" s="59" t="s">
        <v>10625</v>
      </c>
    </row>
    <row r="1402" spans="9:18">
      <c r="I1402" s="59" t="s">
        <v>10662</v>
      </c>
      <c r="L1402" s="59" t="s">
        <v>10663</v>
      </c>
      <c r="Q1402" s="59" t="s">
        <v>10628</v>
      </c>
      <c r="R1402" s="59" t="s">
        <v>10629</v>
      </c>
    </row>
    <row r="1403" spans="9:18">
      <c r="I1403" s="59" t="s">
        <v>10666</v>
      </c>
      <c r="L1403" s="59" t="s">
        <v>10667</v>
      </c>
      <c r="Q1403" s="59" t="s">
        <v>10632</v>
      </c>
      <c r="R1403" s="59" t="s">
        <v>10633</v>
      </c>
    </row>
    <row r="1404" spans="9:18">
      <c r="I1404" s="59" t="s">
        <v>10670</v>
      </c>
      <c r="L1404" s="59" t="s">
        <v>10671</v>
      </c>
      <c r="Q1404" s="59" t="s">
        <v>10636</v>
      </c>
      <c r="R1404" s="59" t="s">
        <v>10637</v>
      </c>
    </row>
    <row r="1405" spans="9:18">
      <c r="I1405" s="59" t="s">
        <v>10674</v>
      </c>
      <c r="L1405" s="59" t="s">
        <v>10140</v>
      </c>
      <c r="Q1405" s="59" t="s">
        <v>10640</v>
      </c>
      <c r="R1405" s="59" t="s">
        <v>10641</v>
      </c>
    </row>
    <row r="1406" spans="9:18">
      <c r="I1406" s="59" t="s">
        <v>10677</v>
      </c>
      <c r="L1406" s="59" t="s">
        <v>10677</v>
      </c>
      <c r="Q1406" s="59" t="s">
        <v>10644</v>
      </c>
      <c r="R1406" s="59" t="s">
        <v>10645</v>
      </c>
    </row>
    <row r="1407" spans="9:18">
      <c r="I1407" s="59" t="s">
        <v>10679</v>
      </c>
      <c r="L1407" s="59" t="s">
        <v>10680</v>
      </c>
      <c r="Q1407" s="59" t="s">
        <v>10648</v>
      </c>
      <c r="R1407" s="59" t="s">
        <v>10649</v>
      </c>
    </row>
    <row r="1408" spans="9:18">
      <c r="I1408" s="59" t="s">
        <v>10683</v>
      </c>
      <c r="L1408" s="59" t="s">
        <v>10684</v>
      </c>
      <c r="Q1408" s="59" t="s">
        <v>10652</v>
      </c>
      <c r="R1408" s="59" t="s">
        <v>10653</v>
      </c>
    </row>
    <row r="1409" spans="9:18">
      <c r="I1409" s="59" t="s">
        <v>10687</v>
      </c>
      <c r="L1409" s="59" t="s">
        <v>10688</v>
      </c>
      <c r="Q1409" s="59" t="s">
        <v>10656</v>
      </c>
      <c r="R1409" s="59" t="s">
        <v>10657</v>
      </c>
    </row>
    <row r="1410" spans="9:18">
      <c r="I1410" s="59" t="s">
        <v>10690</v>
      </c>
      <c r="L1410" s="59" t="s">
        <v>10691</v>
      </c>
      <c r="Q1410" s="59" t="s">
        <v>10660</v>
      </c>
      <c r="R1410" s="59" t="s">
        <v>10661</v>
      </c>
    </row>
    <row r="1411" spans="9:18">
      <c r="I1411" s="59" t="s">
        <v>10694</v>
      </c>
      <c r="L1411" s="59" t="s">
        <v>10695</v>
      </c>
      <c r="Q1411" s="59" t="s">
        <v>10664</v>
      </c>
      <c r="R1411" s="59" t="s">
        <v>10665</v>
      </c>
    </row>
    <row r="1412" spans="9:18">
      <c r="I1412" s="59" t="s">
        <v>10698</v>
      </c>
      <c r="L1412" s="59" t="s">
        <v>10699</v>
      </c>
      <c r="Q1412" s="59" t="s">
        <v>10668</v>
      </c>
      <c r="R1412" s="59" t="s">
        <v>10669</v>
      </c>
    </row>
    <row r="1413" spans="9:18">
      <c r="I1413" s="59" t="s">
        <v>10702</v>
      </c>
      <c r="L1413" s="59" t="s">
        <v>10703</v>
      </c>
      <c r="Q1413" s="59" t="s">
        <v>10672</v>
      </c>
      <c r="R1413" s="59" t="s">
        <v>10673</v>
      </c>
    </row>
    <row r="1414" spans="9:18">
      <c r="I1414" s="59" t="s">
        <v>10706</v>
      </c>
      <c r="L1414" s="59" t="s">
        <v>10707</v>
      </c>
      <c r="Q1414" s="59" t="s">
        <v>10675</v>
      </c>
      <c r="R1414" s="59" t="s">
        <v>10676</v>
      </c>
    </row>
    <row r="1415" spans="9:18">
      <c r="I1415" s="59" t="s">
        <v>10710</v>
      </c>
      <c r="L1415" s="59" t="s">
        <v>10711</v>
      </c>
      <c r="Q1415" s="59" t="s">
        <v>10677</v>
      </c>
      <c r="R1415" s="59" t="s">
        <v>10678</v>
      </c>
    </row>
    <row r="1416" spans="9:18">
      <c r="I1416" s="59" t="s">
        <v>10714</v>
      </c>
      <c r="L1416" s="59" t="s">
        <v>10715</v>
      </c>
      <c r="Q1416" s="59" t="s">
        <v>10681</v>
      </c>
      <c r="R1416" s="59" t="s">
        <v>10682</v>
      </c>
    </row>
    <row r="1417" spans="9:18">
      <c r="I1417" s="59" t="s">
        <v>10718</v>
      </c>
      <c r="L1417" s="59" t="s">
        <v>10719</v>
      </c>
      <c r="Q1417" s="59" t="s">
        <v>10685</v>
      </c>
      <c r="R1417" s="59" t="s">
        <v>10686</v>
      </c>
    </row>
    <row r="1418" spans="9:18">
      <c r="I1418" s="59" t="s">
        <v>10722</v>
      </c>
      <c r="L1418" s="59" t="s">
        <v>10723</v>
      </c>
      <c r="Q1418" s="59" t="s">
        <v>10173</v>
      </c>
      <c r="R1418" s="59" t="s">
        <v>10689</v>
      </c>
    </row>
    <row r="1419" spans="9:18">
      <c r="I1419" s="59" t="s">
        <v>10725</v>
      </c>
      <c r="L1419" s="59" t="s">
        <v>10726</v>
      </c>
      <c r="Q1419" s="59" t="s">
        <v>10692</v>
      </c>
      <c r="R1419" s="59" t="s">
        <v>10693</v>
      </c>
    </row>
    <row r="1420" spans="9:18">
      <c r="I1420" s="59" t="s">
        <v>10729</v>
      </c>
      <c r="L1420" s="59" t="s">
        <v>10730</v>
      </c>
      <c r="Q1420" s="59" t="s">
        <v>10696</v>
      </c>
      <c r="R1420" s="59" t="s">
        <v>10697</v>
      </c>
    </row>
    <row r="1421" spans="9:18">
      <c r="I1421" s="59" t="s">
        <v>10733</v>
      </c>
      <c r="L1421" s="59" t="s">
        <v>10734</v>
      </c>
      <c r="Q1421" s="59" t="s">
        <v>10700</v>
      </c>
      <c r="R1421" s="59" t="s">
        <v>10701</v>
      </c>
    </row>
    <row r="1422" spans="9:18">
      <c r="I1422" s="59" t="s">
        <v>10737</v>
      </c>
      <c r="L1422" s="59" t="s">
        <v>10738</v>
      </c>
      <c r="Q1422" s="59" t="s">
        <v>10704</v>
      </c>
      <c r="R1422" s="59" t="s">
        <v>10705</v>
      </c>
    </row>
    <row r="1423" spans="9:18">
      <c r="I1423" s="59" t="s">
        <v>10741</v>
      </c>
      <c r="L1423" s="59" t="s">
        <v>10742</v>
      </c>
      <c r="Q1423" s="59" t="s">
        <v>10708</v>
      </c>
      <c r="R1423" s="59" t="s">
        <v>10709</v>
      </c>
    </row>
    <row r="1424" spans="9:18">
      <c r="I1424" s="59" t="s">
        <v>10745</v>
      </c>
      <c r="L1424" s="59" t="s">
        <v>10746</v>
      </c>
      <c r="Q1424" s="59" t="s">
        <v>10712</v>
      </c>
      <c r="R1424" s="59" t="s">
        <v>10713</v>
      </c>
    </row>
    <row r="1425" spans="9:18">
      <c r="I1425" s="59" t="s">
        <v>10749</v>
      </c>
      <c r="L1425" s="59" t="s">
        <v>10750</v>
      </c>
      <c r="Q1425" s="59" t="s">
        <v>10716</v>
      </c>
      <c r="R1425" s="59" t="s">
        <v>10717</v>
      </c>
    </row>
    <row r="1426" spans="9:18">
      <c r="I1426" s="59" t="s">
        <v>10753</v>
      </c>
      <c r="L1426" s="59" t="s">
        <v>10754</v>
      </c>
      <c r="Q1426" s="59" t="s">
        <v>10720</v>
      </c>
      <c r="R1426" s="59" t="s">
        <v>10721</v>
      </c>
    </row>
    <row r="1427" spans="9:18">
      <c r="I1427" s="59" t="s">
        <v>10757</v>
      </c>
      <c r="L1427" s="59" t="s">
        <v>10758</v>
      </c>
      <c r="Q1427" s="59" t="s">
        <v>10724</v>
      </c>
      <c r="R1427" s="59" t="s">
        <v>10723</v>
      </c>
    </row>
    <row r="1428" spans="9:18">
      <c r="I1428" s="59" t="s">
        <v>10738</v>
      </c>
      <c r="L1428" s="59" t="s">
        <v>10742</v>
      </c>
      <c r="Q1428" s="59" t="s">
        <v>10727</v>
      </c>
      <c r="R1428" s="59" t="s">
        <v>10728</v>
      </c>
    </row>
    <row r="1429" spans="9:18">
      <c r="I1429" s="59" t="s">
        <v>10763</v>
      </c>
      <c r="L1429" s="59" t="s">
        <v>10764</v>
      </c>
      <c r="Q1429" s="59" t="s">
        <v>10731</v>
      </c>
      <c r="R1429" s="59" t="s">
        <v>10732</v>
      </c>
    </row>
    <row r="1430" spans="9:18">
      <c r="I1430" s="59" t="s">
        <v>10767</v>
      </c>
      <c r="L1430" s="59" t="s">
        <v>10768</v>
      </c>
      <c r="Q1430" s="59" t="s">
        <v>10735</v>
      </c>
      <c r="R1430" s="59" t="s">
        <v>10736</v>
      </c>
    </row>
    <row r="1431" spans="9:18">
      <c r="I1431" s="59" t="s">
        <v>10771</v>
      </c>
      <c r="L1431" s="59" t="s">
        <v>10772</v>
      </c>
      <c r="Q1431" s="59" t="s">
        <v>10739</v>
      </c>
      <c r="R1431" s="59" t="s">
        <v>10740</v>
      </c>
    </row>
    <row r="1432" spans="9:18">
      <c r="I1432" s="59" t="s">
        <v>10775</v>
      </c>
      <c r="L1432" s="59" t="s">
        <v>10776</v>
      </c>
      <c r="Q1432" s="59" t="s">
        <v>10743</v>
      </c>
      <c r="R1432" s="59" t="s">
        <v>10744</v>
      </c>
    </row>
    <row r="1433" spans="9:18">
      <c r="I1433" s="59" t="s">
        <v>10779</v>
      </c>
      <c r="L1433" s="59" t="s">
        <v>10780</v>
      </c>
      <c r="Q1433" s="59" t="s">
        <v>10747</v>
      </c>
      <c r="R1433" s="59" t="s">
        <v>10748</v>
      </c>
    </row>
    <row r="1434" spans="9:18">
      <c r="I1434" s="59" t="s">
        <v>10783</v>
      </c>
      <c r="L1434" s="59" t="s">
        <v>10784</v>
      </c>
      <c r="Q1434" s="59" t="s">
        <v>10751</v>
      </c>
      <c r="R1434" s="59" t="s">
        <v>10752</v>
      </c>
    </row>
    <row r="1435" spans="9:18">
      <c r="I1435" s="59" t="s">
        <v>10787</v>
      </c>
      <c r="L1435" s="59" t="s">
        <v>10788</v>
      </c>
      <c r="Q1435" s="59" t="s">
        <v>10755</v>
      </c>
      <c r="R1435" s="59" t="s">
        <v>10756</v>
      </c>
    </row>
    <row r="1436" spans="9:18">
      <c r="I1436" s="59" t="s">
        <v>10791</v>
      </c>
      <c r="L1436" s="59" t="s">
        <v>10792</v>
      </c>
      <c r="Q1436" s="59" t="s">
        <v>10759</v>
      </c>
      <c r="R1436" s="59" t="s">
        <v>10760</v>
      </c>
    </row>
    <row r="1437" spans="9:18">
      <c r="I1437" s="59" t="s">
        <v>10795</v>
      </c>
      <c r="L1437" s="59" t="s">
        <v>10796</v>
      </c>
      <c r="Q1437" s="59" t="s">
        <v>10761</v>
      </c>
      <c r="R1437" s="59" t="s">
        <v>10762</v>
      </c>
    </row>
    <row r="1438" spans="9:18">
      <c r="I1438" s="59" t="s">
        <v>10799</v>
      </c>
      <c r="L1438" s="59" t="s">
        <v>10800</v>
      </c>
      <c r="Q1438" s="59" t="s">
        <v>10765</v>
      </c>
      <c r="R1438" s="59" t="s">
        <v>10766</v>
      </c>
    </row>
    <row r="1439" spans="9:18">
      <c r="I1439" s="59" t="s">
        <v>10803</v>
      </c>
      <c r="L1439" s="59" t="s">
        <v>10804</v>
      </c>
      <c r="Q1439" s="59" t="s">
        <v>10769</v>
      </c>
      <c r="R1439" s="59" t="s">
        <v>10770</v>
      </c>
    </row>
    <row r="1440" spans="9:18">
      <c r="I1440" s="59" t="s">
        <v>10807</v>
      </c>
      <c r="L1440" s="59" t="s">
        <v>10808</v>
      </c>
      <c r="Q1440" s="59" t="s">
        <v>10773</v>
      </c>
      <c r="R1440" s="59" t="s">
        <v>10774</v>
      </c>
    </row>
    <row r="1441" spans="9:18">
      <c r="I1441" s="59" t="s">
        <v>10811</v>
      </c>
      <c r="L1441" s="59" t="s">
        <v>10812</v>
      </c>
      <c r="Q1441" s="59" t="s">
        <v>10777</v>
      </c>
      <c r="R1441" s="59" t="s">
        <v>10778</v>
      </c>
    </row>
    <row r="1442" spans="9:18">
      <c r="I1442" s="59" t="s">
        <v>10815</v>
      </c>
      <c r="L1442" s="59" t="s">
        <v>10816</v>
      </c>
      <c r="Q1442" s="59" t="s">
        <v>10781</v>
      </c>
      <c r="R1442" s="59" t="s">
        <v>10782</v>
      </c>
    </row>
    <row r="1443" spans="9:18">
      <c r="I1443" s="59" t="s">
        <v>10819</v>
      </c>
      <c r="L1443" s="59" t="s">
        <v>10820</v>
      </c>
      <c r="Q1443" s="59" t="s">
        <v>10785</v>
      </c>
      <c r="R1443" s="59" t="s">
        <v>10786</v>
      </c>
    </row>
    <row r="1444" spans="9:18">
      <c r="I1444" s="59" t="s">
        <v>10823</v>
      </c>
      <c r="L1444" s="59" t="s">
        <v>10824</v>
      </c>
      <c r="Q1444" s="59" t="s">
        <v>10789</v>
      </c>
      <c r="R1444" s="59" t="s">
        <v>10790</v>
      </c>
    </row>
    <row r="1445" spans="9:18">
      <c r="I1445" s="59" t="s">
        <v>10827</v>
      </c>
      <c r="L1445" s="59" t="s">
        <v>10828</v>
      </c>
      <c r="Q1445" s="59" t="s">
        <v>10793</v>
      </c>
      <c r="R1445" s="59" t="s">
        <v>10794</v>
      </c>
    </row>
    <row r="1446" spans="9:18">
      <c r="I1446" s="59" t="s">
        <v>10831</v>
      </c>
      <c r="L1446" s="59" t="s">
        <v>10832</v>
      </c>
      <c r="Q1446" s="59" t="s">
        <v>10797</v>
      </c>
      <c r="R1446" s="59" t="s">
        <v>10798</v>
      </c>
    </row>
    <row r="1447" spans="9:18">
      <c r="I1447" s="59" t="s">
        <v>10835</v>
      </c>
      <c r="L1447" s="59" t="s">
        <v>10836</v>
      </c>
      <c r="Q1447" s="59" t="s">
        <v>10801</v>
      </c>
      <c r="R1447" s="59" t="s">
        <v>10802</v>
      </c>
    </row>
    <row r="1448" spans="9:18">
      <c r="I1448" s="59" t="s">
        <v>10839</v>
      </c>
      <c r="L1448" s="59" t="s">
        <v>10840</v>
      </c>
      <c r="Q1448" s="59" t="s">
        <v>10805</v>
      </c>
      <c r="R1448" s="59" t="s">
        <v>10806</v>
      </c>
    </row>
    <row r="1449" spans="9:18">
      <c r="I1449" s="59" t="s">
        <v>10843</v>
      </c>
      <c r="L1449" s="59" t="s">
        <v>10844</v>
      </c>
      <c r="Q1449" s="59" t="s">
        <v>10809</v>
      </c>
      <c r="R1449" s="59" t="s">
        <v>10810</v>
      </c>
    </row>
    <row r="1450" spans="9:18">
      <c r="I1450" s="59" t="s">
        <v>10847</v>
      </c>
      <c r="L1450" s="59" t="s">
        <v>10848</v>
      </c>
      <c r="Q1450" s="59" t="s">
        <v>10813</v>
      </c>
      <c r="R1450" s="59" t="s">
        <v>10814</v>
      </c>
    </row>
    <row r="1451" spans="9:18">
      <c r="I1451" s="59" t="s">
        <v>10850</v>
      </c>
      <c r="L1451" s="59" t="s">
        <v>10851</v>
      </c>
      <c r="Q1451" s="59" t="s">
        <v>10817</v>
      </c>
      <c r="R1451" s="59" t="s">
        <v>10818</v>
      </c>
    </row>
    <row r="1452" spans="9:18">
      <c r="I1452" s="59" t="s">
        <v>10854</v>
      </c>
      <c r="L1452" s="59" t="s">
        <v>10855</v>
      </c>
      <c r="Q1452" s="59" t="s">
        <v>10821</v>
      </c>
      <c r="R1452" s="59" t="s">
        <v>10822</v>
      </c>
    </row>
    <row r="1453" spans="9:18">
      <c r="I1453" s="59" t="s">
        <v>10858</v>
      </c>
      <c r="L1453" s="59" t="s">
        <v>10859</v>
      </c>
      <c r="Q1453" s="59" t="s">
        <v>10825</v>
      </c>
      <c r="R1453" s="59" t="s">
        <v>10826</v>
      </c>
    </row>
    <row r="1454" spans="9:18">
      <c r="I1454" s="59" t="s">
        <v>10860</v>
      </c>
      <c r="L1454" s="59" t="s">
        <v>10862</v>
      </c>
      <c r="Q1454" s="59" t="s">
        <v>10829</v>
      </c>
      <c r="R1454" s="59" t="s">
        <v>10830</v>
      </c>
    </row>
    <row r="1455" spans="9:18">
      <c r="I1455" s="59" t="s">
        <v>10864</v>
      </c>
      <c r="L1455" s="59" t="s">
        <v>10865</v>
      </c>
      <c r="Q1455" s="59" t="s">
        <v>10833</v>
      </c>
      <c r="R1455" s="59" t="s">
        <v>10834</v>
      </c>
    </row>
    <row r="1456" spans="9:18">
      <c r="I1456" s="59" t="s">
        <v>10868</v>
      </c>
      <c r="L1456" s="59" t="s">
        <v>10869</v>
      </c>
      <c r="Q1456" s="59" t="s">
        <v>10837</v>
      </c>
      <c r="R1456" s="59" t="s">
        <v>10838</v>
      </c>
    </row>
    <row r="1457" spans="9:18">
      <c r="I1457" s="59" t="s">
        <v>10872</v>
      </c>
      <c r="L1457" s="59" t="s">
        <v>10873</v>
      </c>
      <c r="Q1457" s="59" t="s">
        <v>10841</v>
      </c>
      <c r="R1457" s="59" t="s">
        <v>10842</v>
      </c>
    </row>
    <row r="1458" spans="9:18">
      <c r="I1458" s="59" t="s">
        <v>10876</v>
      </c>
      <c r="L1458" s="59" t="s">
        <v>10877</v>
      </c>
      <c r="Q1458" s="59" t="s">
        <v>10845</v>
      </c>
      <c r="R1458" s="59" t="s">
        <v>10846</v>
      </c>
    </row>
    <row r="1459" spans="9:18">
      <c r="I1459" s="59" t="s">
        <v>10880</v>
      </c>
      <c r="L1459" s="59" t="s">
        <v>10881</v>
      </c>
      <c r="Q1459" s="59" t="s">
        <v>10849</v>
      </c>
      <c r="R1459" s="59" t="s">
        <v>10490</v>
      </c>
    </row>
    <row r="1460" spans="9:18">
      <c r="I1460" s="59" t="s">
        <v>10884</v>
      </c>
      <c r="L1460" s="59" t="s">
        <v>10885</v>
      </c>
      <c r="Q1460" s="59" t="s">
        <v>10852</v>
      </c>
      <c r="R1460" s="59" t="s">
        <v>10853</v>
      </c>
    </row>
    <row r="1461" spans="9:18">
      <c r="I1461" s="59" t="s">
        <v>10887</v>
      </c>
      <c r="L1461" s="59" t="s">
        <v>10888</v>
      </c>
      <c r="Q1461" s="59" t="s">
        <v>10856</v>
      </c>
      <c r="R1461" s="59" t="s">
        <v>10857</v>
      </c>
    </row>
    <row r="1462" spans="9:18">
      <c r="I1462" s="59" t="s">
        <v>10891</v>
      </c>
      <c r="L1462" s="59" t="s">
        <v>10892</v>
      </c>
      <c r="Q1462" s="59" t="s">
        <v>10860</v>
      </c>
      <c r="R1462" s="59" t="s">
        <v>10861</v>
      </c>
    </row>
    <row r="1463" spans="9:18">
      <c r="I1463" s="59" t="s">
        <v>10895</v>
      </c>
      <c r="L1463" s="59" t="s">
        <v>10896</v>
      </c>
      <c r="Q1463" s="59" t="s">
        <v>10863</v>
      </c>
      <c r="R1463" s="59" t="s">
        <v>10863</v>
      </c>
    </row>
    <row r="1464" spans="9:18">
      <c r="I1464" s="59" t="s">
        <v>10899</v>
      </c>
      <c r="L1464" s="59" t="s">
        <v>10900</v>
      </c>
      <c r="Q1464" s="59" t="s">
        <v>10866</v>
      </c>
      <c r="R1464" s="59" t="s">
        <v>10867</v>
      </c>
    </row>
    <row r="1465" spans="9:18">
      <c r="I1465" s="59" t="s">
        <v>10903</v>
      </c>
      <c r="L1465" s="59" t="s">
        <v>10904</v>
      </c>
      <c r="Q1465" s="59" t="s">
        <v>10870</v>
      </c>
      <c r="R1465" s="59" t="s">
        <v>10871</v>
      </c>
    </row>
    <row r="1466" spans="9:18">
      <c r="I1466" s="59" t="s">
        <v>10907</v>
      </c>
      <c r="L1466" s="59" t="s">
        <v>10908</v>
      </c>
      <c r="Q1466" s="59" t="s">
        <v>10874</v>
      </c>
      <c r="R1466" s="59" t="s">
        <v>10875</v>
      </c>
    </row>
    <row r="1467" spans="9:18">
      <c r="I1467" s="59" t="s">
        <v>10911</v>
      </c>
      <c r="L1467" s="59" t="s">
        <v>10912</v>
      </c>
      <c r="Q1467" s="59" t="s">
        <v>10878</v>
      </c>
      <c r="R1467" s="59" t="s">
        <v>10879</v>
      </c>
    </row>
    <row r="1468" spans="9:18">
      <c r="I1468" s="59" t="s">
        <v>10915</v>
      </c>
      <c r="L1468" s="59" t="s">
        <v>10916</v>
      </c>
      <c r="Q1468" s="59" t="s">
        <v>10882</v>
      </c>
      <c r="R1468" s="59" t="s">
        <v>10883</v>
      </c>
    </row>
    <row r="1469" spans="9:18">
      <c r="I1469" s="59" t="s">
        <v>10919</v>
      </c>
      <c r="L1469" s="59" t="s">
        <v>10920</v>
      </c>
      <c r="Q1469" s="59" t="s">
        <v>10886</v>
      </c>
      <c r="R1469" s="59" t="s">
        <v>10537</v>
      </c>
    </row>
    <row r="1470" spans="9:18">
      <c r="I1470" s="59" t="s">
        <v>10923</v>
      </c>
      <c r="L1470" s="59" t="s">
        <v>10924</v>
      </c>
      <c r="Q1470" s="59" t="s">
        <v>10889</v>
      </c>
      <c r="R1470" s="59" t="s">
        <v>10890</v>
      </c>
    </row>
    <row r="1471" spans="9:18">
      <c r="I1471" s="59" t="s">
        <v>10927</v>
      </c>
      <c r="Q1471" s="59" t="s">
        <v>10893</v>
      </c>
      <c r="R1471" s="59" t="s">
        <v>10894</v>
      </c>
    </row>
    <row r="1472" spans="9:18">
      <c r="I1472" s="59" t="s">
        <v>10928</v>
      </c>
      <c r="L1472" s="59" t="s">
        <v>10929</v>
      </c>
      <c r="Q1472" s="59" t="s">
        <v>10897</v>
      </c>
      <c r="R1472" s="59" t="s">
        <v>10898</v>
      </c>
    </row>
    <row r="1473" spans="9:18">
      <c r="I1473" s="59" t="s">
        <v>10930</v>
      </c>
      <c r="L1473" s="59" t="s">
        <v>10931</v>
      </c>
      <c r="Q1473" s="59" t="s">
        <v>10901</v>
      </c>
      <c r="R1473" s="59" t="s">
        <v>10902</v>
      </c>
    </row>
    <row r="1474" spans="9:18">
      <c r="I1474" s="59" t="s">
        <v>10932</v>
      </c>
      <c r="L1474" s="59" t="s">
        <v>10256</v>
      </c>
      <c r="Q1474" s="59" t="s">
        <v>10905</v>
      </c>
      <c r="R1474" s="59" t="s">
        <v>10906</v>
      </c>
    </row>
    <row r="1475" spans="9:18">
      <c r="I1475" s="59" t="s">
        <v>10933</v>
      </c>
      <c r="L1475" s="59" t="s">
        <v>10934</v>
      </c>
      <c r="Q1475" s="59" t="s">
        <v>10909</v>
      </c>
      <c r="R1475" s="59" t="s">
        <v>10910</v>
      </c>
    </row>
    <row r="1476" spans="9:18">
      <c r="I1476" s="59" t="s">
        <v>10935</v>
      </c>
      <c r="Q1476" s="59" t="s">
        <v>10913</v>
      </c>
      <c r="R1476" s="59" t="s">
        <v>10914</v>
      </c>
    </row>
    <row r="1477" spans="9:18">
      <c r="I1477" s="59" t="s">
        <v>10936</v>
      </c>
      <c r="L1477" s="59" t="s">
        <v>10937</v>
      </c>
      <c r="Q1477" s="59" t="s">
        <v>10917</v>
      </c>
      <c r="R1477" s="59" t="s">
        <v>10918</v>
      </c>
    </row>
    <row r="1478" spans="9:18">
      <c r="I1478" s="59" t="s">
        <v>10940</v>
      </c>
      <c r="L1478" s="59" t="s">
        <v>10941</v>
      </c>
      <c r="Q1478" s="59" t="s">
        <v>10921</v>
      </c>
      <c r="R1478" s="59" t="s">
        <v>10922</v>
      </c>
    </row>
    <row r="1479" spans="9:18">
      <c r="I1479" s="59" t="s">
        <v>10944</v>
      </c>
      <c r="L1479" s="59" t="s">
        <v>10945</v>
      </c>
      <c r="Q1479" s="59" t="s">
        <v>10925</v>
      </c>
      <c r="R1479" s="59" t="s">
        <v>10926</v>
      </c>
    </row>
    <row r="1480" spans="9:18">
      <c r="I1480" s="59" t="s">
        <v>10947</v>
      </c>
      <c r="L1480" s="59" t="s">
        <v>10948</v>
      </c>
    </row>
    <row r="1481" spans="9:18">
      <c r="I1481" s="59" t="s">
        <v>10950</v>
      </c>
      <c r="L1481" s="59" t="s">
        <v>10951</v>
      </c>
    </row>
    <row r="1482" spans="9:18">
      <c r="I1482" s="59" t="s">
        <v>10954</v>
      </c>
      <c r="L1482" s="59" t="s">
        <v>10955</v>
      </c>
    </row>
    <row r="1483" spans="9:18">
      <c r="I1483" s="59" t="s">
        <v>10958</v>
      </c>
      <c r="L1483" s="59" t="s">
        <v>10959</v>
      </c>
    </row>
    <row r="1484" spans="9:18">
      <c r="I1484" s="59" t="s">
        <v>10962</v>
      </c>
      <c r="L1484" s="59" t="s">
        <v>10963</v>
      </c>
    </row>
    <row r="1485" spans="9:18">
      <c r="I1485" s="59" t="s">
        <v>10966</v>
      </c>
      <c r="L1485" s="59" t="s">
        <v>10967</v>
      </c>
    </row>
    <row r="1486" spans="9:18">
      <c r="I1486" s="59" t="s">
        <v>10969</v>
      </c>
      <c r="L1486" s="59" t="s">
        <v>10970</v>
      </c>
      <c r="Q1486" s="59" t="s">
        <v>10938</v>
      </c>
      <c r="R1486" s="59" t="s">
        <v>10939</v>
      </c>
    </row>
    <row r="1487" spans="9:18">
      <c r="I1487" s="59" t="s">
        <v>10973</v>
      </c>
      <c r="L1487" s="59" t="s">
        <v>10974</v>
      </c>
      <c r="Q1487" s="59" t="s">
        <v>10942</v>
      </c>
      <c r="R1487" s="59" t="s">
        <v>10943</v>
      </c>
    </row>
    <row r="1488" spans="9:18">
      <c r="I1488" s="59" t="s">
        <v>10977</v>
      </c>
      <c r="L1488" s="59" t="s">
        <v>10978</v>
      </c>
      <c r="Q1488" s="59" t="s">
        <v>10617</v>
      </c>
      <c r="R1488" s="59" t="s">
        <v>10946</v>
      </c>
    </row>
    <row r="1489" spans="9:18">
      <c r="I1489" s="59" t="s">
        <v>10981</v>
      </c>
      <c r="L1489" s="59" t="s">
        <v>10982</v>
      </c>
      <c r="Q1489" s="59" t="s">
        <v>10949</v>
      </c>
      <c r="R1489" s="59" t="s">
        <v>10625</v>
      </c>
    </row>
    <row r="1490" spans="9:18">
      <c r="I1490" s="59" t="s">
        <v>10985</v>
      </c>
      <c r="L1490" s="59" t="s">
        <v>10986</v>
      </c>
      <c r="Q1490" s="59" t="s">
        <v>10952</v>
      </c>
      <c r="R1490" s="59" t="s">
        <v>10953</v>
      </c>
    </row>
    <row r="1491" spans="9:18">
      <c r="I1491" s="59" t="s">
        <v>10989</v>
      </c>
      <c r="L1491" s="59" t="s">
        <v>10990</v>
      </c>
      <c r="Q1491" s="59" t="s">
        <v>10956</v>
      </c>
      <c r="R1491" s="59" t="s">
        <v>10957</v>
      </c>
    </row>
    <row r="1492" spans="9:18">
      <c r="I1492" s="59" t="s">
        <v>10993</v>
      </c>
      <c r="L1492" s="59" t="s">
        <v>10994</v>
      </c>
      <c r="Q1492" s="59" t="s">
        <v>10960</v>
      </c>
      <c r="R1492" s="59" t="s">
        <v>10961</v>
      </c>
    </row>
    <row r="1493" spans="9:18">
      <c r="I1493" s="59" t="s">
        <v>10997</v>
      </c>
      <c r="L1493" s="59" t="s">
        <v>10998</v>
      </c>
      <c r="Q1493" s="59" t="s">
        <v>10964</v>
      </c>
      <c r="R1493" s="59" t="s">
        <v>10965</v>
      </c>
    </row>
    <row r="1494" spans="9:18">
      <c r="I1494" s="59" t="s">
        <v>11000</v>
      </c>
      <c r="L1494" s="59" t="s">
        <v>11001</v>
      </c>
      <c r="Q1494" s="59" t="s">
        <v>10113</v>
      </c>
      <c r="R1494" s="59" t="s">
        <v>10968</v>
      </c>
    </row>
    <row r="1495" spans="9:18">
      <c r="I1495" s="59" t="s">
        <v>11004</v>
      </c>
      <c r="L1495" s="59" t="s">
        <v>11005</v>
      </c>
      <c r="Q1495" s="59" t="s">
        <v>10971</v>
      </c>
      <c r="R1495" s="59" t="s">
        <v>10972</v>
      </c>
    </row>
    <row r="1496" spans="9:18">
      <c r="I1496" s="59" t="s">
        <v>11007</v>
      </c>
      <c r="L1496" s="59" t="s">
        <v>11008</v>
      </c>
      <c r="Q1496" s="59" t="s">
        <v>10975</v>
      </c>
      <c r="R1496" s="59" t="s">
        <v>10976</v>
      </c>
    </row>
    <row r="1497" spans="9:18">
      <c r="I1497" s="59" t="s">
        <v>11011</v>
      </c>
      <c r="L1497" s="59" t="s">
        <v>11012</v>
      </c>
      <c r="Q1497" s="59" t="s">
        <v>10979</v>
      </c>
      <c r="R1497" s="59" t="s">
        <v>10980</v>
      </c>
    </row>
    <row r="1498" spans="9:18">
      <c r="I1498" s="59" t="s">
        <v>11015</v>
      </c>
      <c r="L1498" s="59" t="s">
        <v>11016</v>
      </c>
      <c r="Q1498" s="59" t="s">
        <v>10983</v>
      </c>
      <c r="R1498" s="59" t="s">
        <v>10984</v>
      </c>
    </row>
    <row r="1499" spans="9:18">
      <c r="I1499" s="59" t="s">
        <v>11019</v>
      </c>
      <c r="L1499" s="59" t="s">
        <v>11020</v>
      </c>
      <c r="Q1499" s="59" t="s">
        <v>10987</v>
      </c>
      <c r="R1499" s="59" t="s">
        <v>10988</v>
      </c>
    </row>
    <row r="1500" spans="9:18">
      <c r="I1500" s="59" t="s">
        <v>11023</v>
      </c>
      <c r="L1500" s="59" t="s">
        <v>11024</v>
      </c>
      <c r="Q1500" s="59" t="s">
        <v>10991</v>
      </c>
      <c r="R1500" s="59" t="s">
        <v>10992</v>
      </c>
    </row>
    <row r="1501" spans="9:18">
      <c r="I1501" s="59" t="s">
        <v>775</v>
      </c>
      <c r="L1501" s="59" t="s">
        <v>11027</v>
      </c>
      <c r="Q1501" s="59" t="s">
        <v>10995</v>
      </c>
      <c r="R1501" s="59" t="s">
        <v>10996</v>
      </c>
    </row>
    <row r="1502" spans="9:18">
      <c r="I1502" s="59" t="s">
        <v>11030</v>
      </c>
      <c r="L1502" s="59" t="s">
        <v>11031</v>
      </c>
      <c r="Q1502" s="59" t="s">
        <v>10999</v>
      </c>
      <c r="R1502" s="59" t="s">
        <v>10153</v>
      </c>
    </row>
    <row r="1503" spans="9:18">
      <c r="I1503" s="59" t="s">
        <v>11034</v>
      </c>
      <c r="L1503" s="59" t="s">
        <v>11035</v>
      </c>
      <c r="Q1503" s="59" t="s">
        <v>11002</v>
      </c>
      <c r="R1503" s="59" t="s">
        <v>11003</v>
      </c>
    </row>
    <row r="1504" spans="9:18">
      <c r="I1504" s="59" t="s">
        <v>11038</v>
      </c>
      <c r="L1504" s="59" t="s">
        <v>11039</v>
      </c>
      <c r="Q1504" s="59" t="s">
        <v>11006</v>
      </c>
      <c r="R1504" s="59" t="s">
        <v>10690</v>
      </c>
    </row>
    <row r="1505" spans="9:18">
      <c r="I1505" s="59" t="s">
        <v>11042</v>
      </c>
      <c r="L1505" s="59" t="s">
        <v>11043</v>
      </c>
      <c r="Q1505" s="59" t="s">
        <v>11009</v>
      </c>
      <c r="R1505" s="59" t="s">
        <v>11010</v>
      </c>
    </row>
    <row r="1506" spans="9:18">
      <c r="I1506" s="59" t="s">
        <v>11046</v>
      </c>
      <c r="L1506" s="59" t="s">
        <v>11047</v>
      </c>
      <c r="Q1506" s="59" t="s">
        <v>11013</v>
      </c>
      <c r="R1506" s="59" t="s">
        <v>11014</v>
      </c>
    </row>
    <row r="1507" spans="9:18">
      <c r="I1507" s="59" t="s">
        <v>11049</v>
      </c>
      <c r="L1507" s="59" t="s">
        <v>11050</v>
      </c>
      <c r="Q1507" s="59" t="s">
        <v>11017</v>
      </c>
      <c r="R1507" s="59" t="s">
        <v>11018</v>
      </c>
    </row>
    <row r="1508" spans="9:18">
      <c r="I1508" s="59" t="s">
        <v>11053</v>
      </c>
      <c r="L1508" s="59" t="s">
        <v>11054</v>
      </c>
      <c r="Q1508" s="59" t="s">
        <v>11021</v>
      </c>
      <c r="R1508" s="59" t="s">
        <v>11022</v>
      </c>
    </row>
    <row r="1509" spans="9:18">
      <c r="I1509" s="59" t="s">
        <v>11056</v>
      </c>
      <c r="L1509" s="59" t="s">
        <v>11057</v>
      </c>
      <c r="Q1509" s="59" t="s">
        <v>11025</v>
      </c>
      <c r="R1509" s="59" t="s">
        <v>11026</v>
      </c>
    </row>
    <row r="1510" spans="9:18">
      <c r="I1510" s="59" t="s">
        <v>11060</v>
      </c>
      <c r="L1510" s="59" t="s">
        <v>11061</v>
      </c>
      <c r="Q1510" s="59" t="s">
        <v>11028</v>
      </c>
      <c r="R1510" s="59" t="s">
        <v>11029</v>
      </c>
    </row>
    <row r="1511" spans="9:18">
      <c r="I1511" s="59" t="s">
        <v>11064</v>
      </c>
      <c r="L1511" s="59" t="s">
        <v>11065</v>
      </c>
      <c r="Q1511" s="59" t="s">
        <v>11032</v>
      </c>
      <c r="R1511" s="59" t="s">
        <v>11033</v>
      </c>
    </row>
    <row r="1512" spans="9:18">
      <c r="I1512" s="59" t="s">
        <v>11068</v>
      </c>
      <c r="L1512" s="59" t="s">
        <v>11069</v>
      </c>
      <c r="Q1512" s="59" t="s">
        <v>11036</v>
      </c>
      <c r="R1512" s="59" t="s">
        <v>11037</v>
      </c>
    </row>
    <row r="1513" spans="9:18">
      <c r="I1513" s="59" t="s">
        <v>11072</v>
      </c>
      <c r="L1513" s="59" t="s">
        <v>11073</v>
      </c>
      <c r="Q1513" s="59" t="s">
        <v>11040</v>
      </c>
      <c r="R1513" s="59" t="s">
        <v>11041</v>
      </c>
    </row>
    <row r="1514" spans="9:18">
      <c r="I1514" s="59" t="s">
        <v>11076</v>
      </c>
      <c r="L1514" s="59" t="s">
        <v>11077</v>
      </c>
      <c r="Q1514" s="59" t="s">
        <v>11044</v>
      </c>
      <c r="R1514" s="59" t="s">
        <v>11045</v>
      </c>
    </row>
    <row r="1515" spans="9:18">
      <c r="I1515" s="59" t="s">
        <v>11079</v>
      </c>
      <c r="L1515" s="59" t="s">
        <v>11080</v>
      </c>
      <c r="Q1515" s="59" t="s">
        <v>11048</v>
      </c>
      <c r="R1515" s="59" t="s">
        <v>11048</v>
      </c>
    </row>
    <row r="1516" spans="9:18">
      <c r="I1516" s="59" t="s">
        <v>11083</v>
      </c>
      <c r="L1516" s="59" t="s">
        <v>11084</v>
      </c>
      <c r="Q1516" s="59" t="s">
        <v>11051</v>
      </c>
      <c r="R1516" s="59" t="s">
        <v>11052</v>
      </c>
    </row>
    <row r="1517" spans="9:18">
      <c r="I1517" s="59" t="s">
        <v>11087</v>
      </c>
      <c r="L1517" s="59" t="s">
        <v>11088</v>
      </c>
      <c r="Q1517" s="59" t="s">
        <v>11054</v>
      </c>
      <c r="R1517" s="59" t="s">
        <v>11055</v>
      </c>
    </row>
    <row r="1518" spans="9:18">
      <c r="I1518" s="59" t="s">
        <v>11091</v>
      </c>
      <c r="L1518" s="59" t="s">
        <v>11092</v>
      </c>
      <c r="Q1518" s="59" t="s">
        <v>11058</v>
      </c>
      <c r="R1518" s="59" t="s">
        <v>11059</v>
      </c>
    </row>
    <row r="1519" spans="9:18">
      <c r="I1519" s="59" t="s">
        <v>11095</v>
      </c>
      <c r="L1519" s="59" t="s">
        <v>11096</v>
      </c>
      <c r="Q1519" s="59" t="s">
        <v>11062</v>
      </c>
      <c r="R1519" s="59" t="s">
        <v>11063</v>
      </c>
    </row>
    <row r="1520" spans="9:18">
      <c r="I1520" s="59" t="s">
        <v>11098</v>
      </c>
      <c r="L1520" s="59" t="s">
        <v>11099</v>
      </c>
      <c r="Q1520" s="59" t="s">
        <v>11066</v>
      </c>
      <c r="R1520" s="59" t="s">
        <v>11067</v>
      </c>
    </row>
    <row r="1521" spans="9:18">
      <c r="I1521" s="59" t="s">
        <v>11102</v>
      </c>
      <c r="L1521" s="59" t="s">
        <v>11103</v>
      </c>
      <c r="Q1521" s="59" t="s">
        <v>11070</v>
      </c>
      <c r="R1521" s="59" t="s">
        <v>11071</v>
      </c>
    </row>
    <row r="1522" spans="9:18">
      <c r="I1522" s="59" t="s">
        <v>11106</v>
      </c>
      <c r="L1522" s="59" t="s">
        <v>11107</v>
      </c>
      <c r="Q1522" s="59" t="s">
        <v>11074</v>
      </c>
      <c r="R1522" s="59" t="s">
        <v>11075</v>
      </c>
    </row>
    <row r="1523" spans="9:18">
      <c r="I1523" s="59" t="s">
        <v>11110</v>
      </c>
      <c r="L1523" s="59" t="s">
        <v>11111</v>
      </c>
      <c r="Q1523" s="59" t="s">
        <v>10352</v>
      </c>
      <c r="R1523" s="59" t="s">
        <v>11078</v>
      </c>
    </row>
    <row r="1524" spans="9:18">
      <c r="I1524" s="59" t="s">
        <v>11112</v>
      </c>
      <c r="L1524" s="59" t="s">
        <v>11113</v>
      </c>
      <c r="Q1524" s="59" t="s">
        <v>11081</v>
      </c>
      <c r="R1524" s="59" t="s">
        <v>11082</v>
      </c>
    </row>
    <row r="1525" spans="9:18">
      <c r="I1525" s="59" t="s">
        <v>11116</v>
      </c>
      <c r="L1525" s="59" t="s">
        <v>11117</v>
      </c>
      <c r="Q1525" s="59" t="s">
        <v>11085</v>
      </c>
      <c r="R1525" s="59" t="s">
        <v>11086</v>
      </c>
    </row>
    <row r="1526" spans="9:18">
      <c r="I1526" s="59" t="s">
        <v>11120</v>
      </c>
      <c r="L1526" s="59" t="s">
        <v>11121</v>
      </c>
      <c r="Q1526" s="59" t="s">
        <v>11089</v>
      </c>
      <c r="R1526" s="59" t="s">
        <v>11090</v>
      </c>
    </row>
    <row r="1527" spans="9:18">
      <c r="I1527" s="59" t="s">
        <v>10421</v>
      </c>
      <c r="L1527" s="59" t="s">
        <v>11123</v>
      </c>
      <c r="Q1527" s="59" t="s">
        <v>11093</v>
      </c>
      <c r="R1527" s="59" t="s">
        <v>11094</v>
      </c>
    </row>
    <row r="1528" spans="9:18">
      <c r="I1528" s="59" t="s">
        <v>11126</v>
      </c>
      <c r="L1528" s="59" t="s">
        <v>11127</v>
      </c>
      <c r="Q1528" s="59" t="s">
        <v>11097</v>
      </c>
      <c r="R1528" s="59" t="s">
        <v>11098</v>
      </c>
    </row>
    <row r="1529" spans="9:18">
      <c r="I1529" s="59" t="s">
        <v>11130</v>
      </c>
      <c r="L1529" s="59" t="s">
        <v>11131</v>
      </c>
      <c r="Q1529" s="59" t="s">
        <v>11100</v>
      </c>
      <c r="R1529" s="59" t="s">
        <v>11101</v>
      </c>
    </row>
    <row r="1530" spans="9:18">
      <c r="I1530" s="59" t="s">
        <v>10463</v>
      </c>
      <c r="L1530" s="59" t="s">
        <v>11134</v>
      </c>
      <c r="Q1530" s="59" t="s">
        <v>11104</v>
      </c>
      <c r="R1530" s="59" t="s">
        <v>11105</v>
      </c>
    </row>
    <row r="1531" spans="9:18">
      <c r="I1531" s="59" t="s">
        <v>11137</v>
      </c>
      <c r="L1531" s="59" t="s">
        <v>11138</v>
      </c>
      <c r="Q1531" s="59" t="s">
        <v>11108</v>
      </c>
      <c r="R1531" s="59" t="s">
        <v>11109</v>
      </c>
    </row>
    <row r="1532" spans="9:18">
      <c r="I1532" s="59" t="s">
        <v>11141</v>
      </c>
      <c r="L1532" s="59" t="s">
        <v>11142</v>
      </c>
      <c r="Q1532" s="59" t="s">
        <v>10397</v>
      </c>
      <c r="R1532" s="59" t="s">
        <v>10397</v>
      </c>
    </row>
    <row r="1533" spans="9:18">
      <c r="I1533" s="59" t="s">
        <v>11145</v>
      </c>
      <c r="L1533" s="59" t="s">
        <v>11146</v>
      </c>
      <c r="Q1533" s="59" t="s">
        <v>11114</v>
      </c>
      <c r="R1533" s="59" t="s">
        <v>11115</v>
      </c>
    </row>
    <row r="1534" spans="9:18">
      <c r="I1534" s="59" t="s">
        <v>11149</v>
      </c>
      <c r="L1534" s="59" t="s">
        <v>11150</v>
      </c>
      <c r="Q1534" s="59" t="s">
        <v>11118</v>
      </c>
      <c r="R1534" s="59" t="s">
        <v>11119</v>
      </c>
    </row>
    <row r="1535" spans="9:18">
      <c r="I1535" s="59" t="s">
        <v>11153</v>
      </c>
      <c r="L1535" s="59" t="s">
        <v>11154</v>
      </c>
      <c r="Q1535" s="59" t="s">
        <v>11122</v>
      </c>
      <c r="R1535" s="59" t="s">
        <v>11122</v>
      </c>
    </row>
    <row r="1536" spans="9:18">
      <c r="I1536" s="59" t="s">
        <v>11157</v>
      </c>
      <c r="L1536" s="59" t="s">
        <v>11158</v>
      </c>
      <c r="Q1536" s="59" t="s">
        <v>11124</v>
      </c>
      <c r="R1536" s="59" t="s">
        <v>11125</v>
      </c>
    </row>
    <row r="1537" spans="9:18">
      <c r="I1537" s="59" t="s">
        <v>11161</v>
      </c>
      <c r="L1537" s="59" t="s">
        <v>11162</v>
      </c>
      <c r="Q1537" s="59" t="s">
        <v>11128</v>
      </c>
      <c r="R1537" s="59" t="s">
        <v>11129</v>
      </c>
    </row>
    <row r="1538" spans="9:18">
      <c r="I1538" s="59" t="s">
        <v>11165</v>
      </c>
      <c r="L1538" s="59" t="s">
        <v>11166</v>
      </c>
      <c r="Q1538" s="59" t="s">
        <v>11132</v>
      </c>
      <c r="R1538" s="59" t="s">
        <v>11133</v>
      </c>
    </row>
    <row r="1539" spans="9:18">
      <c r="I1539" s="59" t="s">
        <v>11169</v>
      </c>
      <c r="L1539" s="59" t="s">
        <v>11170</v>
      </c>
      <c r="Q1539" s="59" t="s">
        <v>11135</v>
      </c>
      <c r="R1539" s="59" t="s">
        <v>11136</v>
      </c>
    </row>
    <row r="1540" spans="9:18">
      <c r="I1540" s="59" t="s">
        <v>11173</v>
      </c>
      <c r="L1540" s="59" t="s">
        <v>11174</v>
      </c>
      <c r="Q1540" s="59" t="s">
        <v>11139</v>
      </c>
      <c r="R1540" s="59" t="s">
        <v>11140</v>
      </c>
    </row>
    <row r="1541" spans="9:18">
      <c r="I1541" s="59" t="s">
        <v>11177</v>
      </c>
      <c r="L1541" s="59" t="s">
        <v>11178</v>
      </c>
      <c r="Q1541" s="59" t="s">
        <v>11143</v>
      </c>
      <c r="R1541" s="59" t="s">
        <v>11144</v>
      </c>
    </row>
    <row r="1542" spans="9:18">
      <c r="I1542" s="59" t="s">
        <v>11181</v>
      </c>
      <c r="L1542" s="59" t="s">
        <v>11182</v>
      </c>
      <c r="Q1542" s="59" t="s">
        <v>11147</v>
      </c>
      <c r="R1542" s="59" t="s">
        <v>11148</v>
      </c>
    </row>
    <row r="1543" spans="9:18">
      <c r="I1543" s="59" t="s">
        <v>10531</v>
      </c>
      <c r="L1543" s="59" t="s">
        <v>11185</v>
      </c>
      <c r="Q1543" s="59" t="s">
        <v>11151</v>
      </c>
      <c r="R1543" s="59" t="s">
        <v>11152</v>
      </c>
    </row>
    <row r="1544" spans="9:18">
      <c r="I1544" s="59" t="s">
        <v>11188</v>
      </c>
      <c r="L1544" s="59" t="s">
        <v>11189</v>
      </c>
      <c r="Q1544" s="59" t="s">
        <v>11155</v>
      </c>
      <c r="R1544" s="59" t="s">
        <v>11156</v>
      </c>
    </row>
    <row r="1545" spans="9:18">
      <c r="I1545" s="59" t="s">
        <v>11192</v>
      </c>
      <c r="L1545" s="59" t="s">
        <v>11192</v>
      </c>
      <c r="Q1545" s="59" t="s">
        <v>11159</v>
      </c>
      <c r="R1545" s="59" t="s">
        <v>11160</v>
      </c>
    </row>
    <row r="1546" spans="9:18">
      <c r="I1546" s="59" t="s">
        <v>11195</v>
      </c>
      <c r="L1546" s="59" t="s">
        <v>11196</v>
      </c>
      <c r="Q1546" s="59" t="s">
        <v>11163</v>
      </c>
      <c r="R1546" s="59" t="s">
        <v>11164</v>
      </c>
    </row>
    <row r="1547" spans="9:18">
      <c r="I1547" s="59" t="s">
        <v>11199</v>
      </c>
      <c r="L1547" s="59" t="s">
        <v>11200</v>
      </c>
      <c r="Q1547" s="59" t="s">
        <v>11167</v>
      </c>
      <c r="R1547" s="59" t="s">
        <v>11168</v>
      </c>
    </row>
    <row r="1548" spans="9:18">
      <c r="I1548" s="59" t="s">
        <v>11203</v>
      </c>
      <c r="L1548" s="59" t="s">
        <v>11204</v>
      </c>
      <c r="Q1548" s="59" t="s">
        <v>11171</v>
      </c>
      <c r="R1548" s="59" t="s">
        <v>11172</v>
      </c>
    </row>
    <row r="1549" spans="9:18">
      <c r="I1549" s="59" t="s">
        <v>11207</v>
      </c>
      <c r="L1549" s="59" t="s">
        <v>11208</v>
      </c>
      <c r="Q1549" s="59" t="s">
        <v>11175</v>
      </c>
      <c r="R1549" s="59" t="s">
        <v>11176</v>
      </c>
    </row>
    <row r="1550" spans="9:18">
      <c r="I1550" s="59" t="s">
        <v>10595</v>
      </c>
      <c r="L1550" s="59" t="s">
        <v>11210</v>
      </c>
      <c r="Q1550" s="59" t="s">
        <v>11179</v>
      </c>
      <c r="R1550" s="59" t="s">
        <v>11180</v>
      </c>
    </row>
    <row r="1551" spans="9:18">
      <c r="Q1551" s="59" t="s">
        <v>11183</v>
      </c>
      <c r="R1551" s="59" t="s">
        <v>11184</v>
      </c>
    </row>
    <row r="1552" spans="9:18">
      <c r="I1552" s="59" t="s">
        <v>11213</v>
      </c>
      <c r="Q1552" s="59" t="s">
        <v>11186</v>
      </c>
      <c r="R1552" s="59" t="s">
        <v>11187</v>
      </c>
    </row>
    <row r="1553" spans="9:18">
      <c r="I1553" s="59" t="s">
        <v>10495</v>
      </c>
      <c r="Q1553" s="59" t="s">
        <v>11190</v>
      </c>
      <c r="R1553" s="59" t="s">
        <v>11191</v>
      </c>
    </row>
    <row r="1554" spans="9:18">
      <c r="I1554" s="59" t="s">
        <v>11214</v>
      </c>
      <c r="Q1554" s="59" t="s">
        <v>11193</v>
      </c>
      <c r="R1554" s="59" t="s">
        <v>11194</v>
      </c>
    </row>
    <row r="1555" spans="9:18">
      <c r="I1555" s="59" t="s">
        <v>11215</v>
      </c>
      <c r="Q1555" s="59" t="s">
        <v>11197</v>
      </c>
      <c r="R1555" s="59" t="s">
        <v>11198</v>
      </c>
    </row>
    <row r="1556" spans="9:18">
      <c r="I1556" s="59" t="s">
        <v>11216</v>
      </c>
      <c r="Q1556" s="59" t="s">
        <v>11201</v>
      </c>
      <c r="R1556" s="59" t="s">
        <v>11202</v>
      </c>
    </row>
    <row r="1557" spans="9:18">
      <c r="I1557" s="59" t="s">
        <v>11217</v>
      </c>
      <c r="Q1557" s="59" t="s">
        <v>11205</v>
      </c>
      <c r="R1557" s="59" t="s">
        <v>11206</v>
      </c>
    </row>
    <row r="1558" spans="9:18">
      <c r="I1558" s="59" t="s">
        <v>11218</v>
      </c>
      <c r="Q1558" s="59" t="s">
        <v>11209</v>
      </c>
      <c r="R1558" s="59" t="s">
        <v>10594</v>
      </c>
    </row>
    <row r="1559" spans="9:18">
      <c r="I1559" s="59" t="s">
        <v>11219</v>
      </c>
      <c r="Q1559" s="59" t="s">
        <v>11211</v>
      </c>
      <c r="R1559" s="59" t="s">
        <v>11212</v>
      </c>
    </row>
    <row r="1560" spans="9:18">
      <c r="I1560" s="59" t="s">
        <v>11220</v>
      </c>
    </row>
    <row r="1561" spans="9:18">
      <c r="I1561" s="59" t="s">
        <v>11221</v>
      </c>
    </row>
    <row r="1562" spans="9:18">
      <c r="I1562" s="59" t="s">
        <v>11222</v>
      </c>
    </row>
    <row r="1565" spans="9:18">
      <c r="I1565" s="59" t="s">
        <v>11223</v>
      </c>
    </row>
    <row r="1566" spans="9:18">
      <c r="I1566" s="59" t="s">
        <v>11224</v>
      </c>
    </row>
    <row r="1567" spans="9:18">
      <c r="I1567" s="145">
        <v>0.38680555555555557</v>
      </c>
      <c r="J1567" s="145"/>
      <c r="K1567" s="145"/>
    </row>
    <row r="1570" spans="9:9">
      <c r="I1570" s="59" t="s">
        <v>11225</v>
      </c>
    </row>
    <row r="1571" spans="9:9">
      <c r="I1571" s="59" t="s">
        <v>11226</v>
      </c>
    </row>
    <row r="1572" spans="9:9">
      <c r="I1572" s="59" t="s">
        <v>11227</v>
      </c>
    </row>
    <row r="1574" spans="9:9">
      <c r="I1574" s="59" t="s">
        <v>11228</v>
      </c>
    </row>
    <row r="1575" spans="9:9">
      <c r="I1575" s="59" t="s">
        <v>11229</v>
      </c>
    </row>
    <row r="1577" spans="9:9">
      <c r="I1577" s="59" t="s">
        <v>11230</v>
      </c>
    </row>
    <row r="1579" spans="9:9">
      <c r="I1579" s="59" t="s">
        <v>11231</v>
      </c>
    </row>
    <row r="1581" spans="9:9">
      <c r="I1581" s="59" t="s">
        <v>11232</v>
      </c>
    </row>
    <row r="1583" spans="9:9">
      <c r="I1583" s="59" t="s">
        <v>11233</v>
      </c>
    </row>
    <row r="1585" spans="9:9">
      <c r="I1585" s="59" t="s">
        <v>11234</v>
      </c>
    </row>
    <row r="1587" spans="9:9">
      <c r="I1587" s="59" t="s">
        <v>11235</v>
      </c>
    </row>
    <row r="1591" spans="9:9">
      <c r="I1591" s="59" t="s">
        <v>5831</v>
      </c>
    </row>
    <row r="1592" spans="9:9">
      <c r="I1592" s="59" t="s">
        <v>11236</v>
      </c>
    </row>
    <row r="1593" spans="9:9">
      <c r="I1593" s="59" t="s">
        <v>11237</v>
      </c>
    </row>
    <row r="1595" spans="9:9">
      <c r="I1595" s="59" t="s">
        <v>11238</v>
      </c>
    </row>
    <row r="1597" spans="9:9">
      <c r="I1597" s="59" t="s">
        <v>11239</v>
      </c>
    </row>
    <row r="1599" spans="9:9">
      <c r="I1599" s="59" t="s">
        <v>11240</v>
      </c>
    </row>
    <row r="1601" spans="9:9">
      <c r="I1601" s="59" t="s">
        <v>11241</v>
      </c>
    </row>
    <row r="1603" spans="9:9">
      <c r="I1603" s="59" t="s">
        <v>11242</v>
      </c>
    </row>
    <row r="1605" spans="9:9">
      <c r="I1605" s="59" t="s">
        <v>11243</v>
      </c>
    </row>
    <row r="1607" spans="9:9">
      <c r="I1607" s="59" t="s">
        <v>11244</v>
      </c>
    </row>
    <row r="1611" spans="9:9">
      <c r="I1611" s="59" t="s">
        <v>5831</v>
      </c>
    </row>
    <row r="1612" spans="9:9">
      <c r="I1612" s="59" t="s">
        <v>11245</v>
      </c>
    </row>
    <row r="1613" spans="9:9">
      <c r="I1613" s="59" t="s">
        <v>11246</v>
      </c>
    </row>
    <row r="1615" spans="9:9">
      <c r="I1615" s="59" t="s">
        <v>11247</v>
      </c>
    </row>
    <row r="1617" spans="9:11">
      <c r="I1617" s="59" t="s">
        <v>11248</v>
      </c>
    </row>
    <row r="1619" spans="9:11">
      <c r="I1619" s="59" t="s">
        <v>11249</v>
      </c>
    </row>
    <row r="1621" spans="9:11">
      <c r="I1621" s="59" t="s">
        <v>11250</v>
      </c>
    </row>
    <row r="1623" spans="9:11">
      <c r="I1623" s="59" t="s">
        <v>11251</v>
      </c>
    </row>
    <row r="1625" spans="9:11">
      <c r="I1625" s="59" t="s">
        <v>11252</v>
      </c>
    </row>
    <row r="1626" spans="9:11">
      <c r="I1626" s="59" t="s">
        <v>11253</v>
      </c>
    </row>
    <row r="1628" spans="9:11">
      <c r="I1628" s="59" t="s">
        <v>11254</v>
      </c>
    </row>
    <row r="1629" spans="9:11">
      <c r="I1629" s="59" t="s">
        <v>11255</v>
      </c>
    </row>
    <row r="1630" spans="9:11">
      <c r="I1630" s="59" t="s">
        <v>11256</v>
      </c>
    </row>
    <row r="1631" spans="9:11">
      <c r="I1631" s="146">
        <v>42954</v>
      </c>
      <c r="J1631" s="146"/>
      <c r="K1631" s="146"/>
    </row>
    <row r="1632" spans="9:11">
      <c r="I1632" s="59" t="s">
        <v>11257</v>
      </c>
    </row>
    <row r="1633" spans="9:11">
      <c r="I1633" s="59" t="s">
        <v>11258</v>
      </c>
    </row>
    <row r="1635" spans="9:11">
      <c r="I1635" s="59" t="s">
        <v>11259</v>
      </c>
    </row>
    <row r="1637" spans="9:11">
      <c r="I1637" s="59" t="s">
        <v>11260</v>
      </c>
    </row>
    <row r="1638" spans="9:11">
      <c r="I1638" s="59" t="s">
        <v>11261</v>
      </c>
    </row>
    <row r="1639" spans="9:11">
      <c r="I1639" s="146">
        <v>42954</v>
      </c>
      <c r="J1639" s="146"/>
      <c r="K1639" s="146"/>
    </row>
    <row r="1640" spans="9:11">
      <c r="I1640" s="59" t="s">
        <v>11262</v>
      </c>
    </row>
    <row r="1641" spans="9:11">
      <c r="I1641" s="59" t="s">
        <v>11263</v>
      </c>
    </row>
    <row r="1643" spans="9:11">
      <c r="I1643" s="59" t="s">
        <v>11259</v>
      </c>
    </row>
    <row r="1645" spans="9:11">
      <c r="I1645" s="59" t="s">
        <v>11264</v>
      </c>
    </row>
    <row r="1646" spans="9:11">
      <c r="I1646" s="59" t="s">
        <v>11265</v>
      </c>
    </row>
    <row r="1647" spans="9:11">
      <c r="I1647" s="146">
        <v>42950</v>
      </c>
      <c r="J1647" s="146"/>
      <c r="K1647" s="146"/>
    </row>
    <row r="1648" spans="9:11">
      <c r="I1648" s="59" t="s">
        <v>11266</v>
      </c>
    </row>
    <row r="1649" spans="9:9">
      <c r="I1649" s="59" t="s">
        <v>11267</v>
      </c>
    </row>
    <row r="1651" spans="9:9">
      <c r="I1651" s="59" t="s">
        <v>11259</v>
      </c>
    </row>
    <row r="1653" spans="9:9">
      <c r="I1653" s="59" t="s">
        <v>11268</v>
      </c>
    </row>
    <row r="1654" spans="9:9">
      <c r="I1654" s="59" t="s">
        <v>11269</v>
      </c>
    </row>
    <row r="1655" spans="9:9">
      <c r="I1655" s="59" t="s">
        <v>11270</v>
      </c>
    </row>
    <row r="1656" spans="9:9">
      <c r="I1656" s="59" t="s">
        <v>11271</v>
      </c>
    </row>
    <row r="1658" spans="9:9">
      <c r="I1658" s="59" t="s">
        <v>11259</v>
      </c>
    </row>
    <row r="1660" spans="9:9">
      <c r="I1660" s="59" t="s">
        <v>11272</v>
      </c>
    </row>
    <row r="1662" spans="9:9">
      <c r="I1662" s="59" t="s">
        <v>11273</v>
      </c>
    </row>
    <row r="1663" spans="9:9">
      <c r="I1663" s="59" t="s">
        <v>11274</v>
      </c>
    </row>
    <row r="1664" spans="9:9">
      <c r="I1664" s="59" t="s">
        <v>11275</v>
      </c>
    </row>
    <row r="1665" spans="9:11">
      <c r="I1665" s="59" t="s">
        <v>11276</v>
      </c>
    </row>
    <row r="1669" spans="9:11">
      <c r="I1669" s="59" t="s">
        <v>11277</v>
      </c>
    </row>
    <row r="1670" spans="9:11">
      <c r="I1670" s="145">
        <v>0.24930555555555556</v>
      </c>
      <c r="J1670" s="145"/>
      <c r="K1670" s="145"/>
    </row>
    <row r="1672" spans="9:11">
      <c r="I1672" s="59" t="s">
        <v>11278</v>
      </c>
    </row>
    <row r="1673" spans="9:11">
      <c r="I1673" s="59" t="s">
        <v>11279</v>
      </c>
    </row>
    <row r="1674" spans="9:11">
      <c r="I1674" s="59" t="s">
        <v>11280</v>
      </c>
    </row>
    <row r="1676" spans="9:11">
      <c r="I1676" s="59" t="s">
        <v>11278</v>
      </c>
    </row>
    <row r="1677" spans="9:11">
      <c r="I1677" s="59" t="s">
        <v>11281</v>
      </c>
    </row>
    <row r="1678" spans="9:11">
      <c r="I1678" s="59" t="s">
        <v>11282</v>
      </c>
    </row>
    <row r="1679" spans="9:11">
      <c r="I1679" s="59" t="s">
        <v>11283</v>
      </c>
    </row>
    <row r="1680" spans="9:11">
      <c r="I1680" s="59" t="s">
        <v>11284</v>
      </c>
    </row>
    <row r="1681" spans="9:17">
      <c r="I1681" s="59" t="s">
        <v>11285</v>
      </c>
    </row>
    <row r="1682" spans="9:17">
      <c r="I1682" s="59" t="s">
        <v>11286</v>
      </c>
    </row>
    <row r="1683" spans="9:17">
      <c r="I1683" s="59" t="s">
        <v>11287</v>
      </c>
    </row>
    <row r="1684" spans="9:17">
      <c r="I1684" s="59" t="s">
        <v>11288</v>
      </c>
      <c r="L1684" s="59" t="s">
        <v>11289</v>
      </c>
    </row>
    <row r="1685" spans="9:17">
      <c r="L1685" s="59" t="s">
        <v>11290</v>
      </c>
    </row>
    <row r="1686" spans="9:17">
      <c r="I1686" s="59" t="s">
        <v>11291</v>
      </c>
      <c r="L1686" s="59" t="s">
        <v>11292</v>
      </c>
    </row>
    <row r="1687" spans="9:17">
      <c r="L1687" s="59" t="s">
        <v>11294</v>
      </c>
    </row>
    <row r="1689" spans="9:17">
      <c r="I1689" s="59" t="s">
        <v>11295</v>
      </c>
    </row>
    <row r="1690" spans="9:17">
      <c r="I1690" s="59" t="s">
        <v>11296</v>
      </c>
    </row>
    <row r="1691" spans="9:17">
      <c r="I1691" s="59" t="s">
        <v>11297</v>
      </c>
    </row>
    <row r="1692" spans="9:17">
      <c r="I1692" s="59" t="s">
        <v>11298</v>
      </c>
    </row>
    <row r="1694" spans="9:17">
      <c r="I1694" s="59" t="s">
        <v>11299</v>
      </c>
    </row>
    <row r="1695" spans="9:17">
      <c r="Q1695" s="59" t="s">
        <v>11293</v>
      </c>
    </row>
  </sheetData>
  <mergeCells count="13">
    <mergeCell ref="AH20:AJ20"/>
    <mergeCell ref="AH21:AJ21"/>
    <mergeCell ref="AH22:AJ22"/>
    <mergeCell ref="AH15:AJ15"/>
    <mergeCell ref="AH16:AJ16"/>
    <mergeCell ref="AH17:AJ17"/>
    <mergeCell ref="AH18:AJ18"/>
    <mergeCell ref="AH19:AJ19"/>
    <mergeCell ref="A1:K1"/>
    <mergeCell ref="L1:Q1"/>
    <mergeCell ref="A2:O2"/>
    <mergeCell ref="AH12:AJ13"/>
    <mergeCell ref="AH14:AJ14"/>
  </mergeCells>
  <hyperlinks>
    <hyperlink ref="A1" location="'0000'!A1" display="|🔝| To main page" xr:uid="{00000000-0004-0000-1E00-000000000000}"/>
    <hyperlink ref="L1:Q1" r:id="rId1" display="DONATE" xr:uid="{00000000-0004-0000-1E00-000001000000}"/>
    <hyperlink ref="O97" r:id="rId2" xr:uid="{00000000-0004-0000-1E00-000002000000}"/>
    <hyperlink ref="O107" r:id="rId3" xr:uid="{00000000-0004-0000-1E00-000003000000}"/>
    <hyperlink ref="O16" r:id="rId4" xr:uid="{00000000-0004-0000-1E00-000004000000}"/>
    <hyperlink ref="O90" r:id="rId5" xr:uid="{00000000-0004-0000-1E00-000005000000}"/>
    <hyperlink ref="O44" r:id="rId6" xr:uid="{00000000-0004-0000-1E00-000006000000}"/>
    <hyperlink ref="O73" r:id="rId7" xr:uid="{00000000-0004-0000-1E00-000007000000}"/>
    <hyperlink ref="O7" r:id="rId8" xr:uid="{00000000-0004-0000-1E00-000008000000}"/>
    <hyperlink ref="O29" r:id="rId9" location="Languages" xr:uid="{00000000-0004-0000-1E00-000009000000}"/>
    <hyperlink ref="O135" r:id="rId10" location="Languages" xr:uid="{00000000-0004-0000-1E00-00000A000000}"/>
    <hyperlink ref="O10" r:id="rId11" xr:uid="{00000000-0004-0000-1E00-00000B000000}"/>
    <hyperlink ref="O19" r:id="rId12" xr:uid="{00000000-0004-0000-1E00-00000C000000}"/>
    <hyperlink ref="O52" r:id="rId13" location="Languages" xr:uid="{00000000-0004-0000-1E00-00000D000000}"/>
    <hyperlink ref="O117" r:id="rId14" xr:uid="{00000000-0004-0000-1E00-00000E000000}"/>
    <hyperlink ref="O116" r:id="rId15" xr:uid="{00000000-0004-0000-1E00-00000F000000}"/>
    <hyperlink ref="O18" r:id="rId16" location="Languages" xr:uid="{00000000-0004-0000-1E00-000010000000}"/>
    <hyperlink ref="O83" r:id="rId17" xr:uid="{00000000-0004-0000-1E00-000011000000}"/>
    <hyperlink ref="O151" r:id="rId18" xr:uid="{00000000-0004-0000-1E00-000012000000}"/>
    <hyperlink ref="O56" r:id="rId19" xr:uid="{00000000-0004-0000-1E00-000013000000}"/>
    <hyperlink ref="O101" r:id="rId20" xr:uid="{00000000-0004-0000-1E00-000014000000}"/>
    <hyperlink ref="O77" r:id="rId21" xr:uid="{00000000-0004-0000-1E00-000015000000}"/>
    <hyperlink ref="O31" r:id="rId22" xr:uid="{00000000-0004-0000-1E00-000016000000}"/>
    <hyperlink ref="O5" r:id="rId23" xr:uid="{00000000-0004-0000-1E00-000017000000}"/>
    <hyperlink ref="O149" r:id="rId24" xr:uid="{00000000-0004-0000-1E00-000018000000}"/>
    <hyperlink ref="O79" r:id="rId25" xr:uid="{00000000-0004-0000-1E00-000019000000}"/>
    <hyperlink ref="O99" r:id="rId26" xr:uid="{00000000-0004-0000-1E00-00001A000000}"/>
    <hyperlink ref="O93" r:id="rId27" xr:uid="{00000000-0004-0000-1E00-00001B000000}"/>
    <hyperlink ref="O114" r:id="rId28" xr:uid="{00000000-0004-0000-1E00-00001C000000}"/>
    <hyperlink ref="O14" r:id="rId29" xr:uid="{00000000-0004-0000-1E00-00001D000000}"/>
    <hyperlink ref="O24" r:id="rId30" xr:uid="{00000000-0004-0000-1E00-00001E000000}"/>
    <hyperlink ref="O124" r:id="rId31" xr:uid="{00000000-0004-0000-1E00-00001F000000}"/>
    <hyperlink ref="O150" r:id="rId32" xr:uid="{00000000-0004-0000-1E00-000020000000}"/>
    <hyperlink ref="O15" r:id="rId33" xr:uid="{00000000-0004-0000-1E00-000021000000}"/>
    <hyperlink ref="S3" location="LANGUAGES_LINK" display="LANGUAGES" xr:uid="{00000000-0004-0000-1E00-000022000000}"/>
  </hyperlinks>
  <pageMargins left="0.7" right="0.7" top="0.75" bottom="0.75" header="0.3" footer="0.3"/>
  <pageSetup paperSize="9" orientation="portrait" r:id="rId34"/>
  <drawing r:id="rId35"/>
  <tableParts count="1">
    <tablePart r:id="rId36"/>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Аркуш15">
    <tabColor rgb="FF7030A0"/>
  </sheetPr>
  <dimension ref="A1:BG183"/>
  <sheetViews>
    <sheetView zoomScaleNormal="100" workbookViewId="0">
      <selection activeCell="P19" sqref="P19"/>
    </sheetView>
  </sheetViews>
  <sheetFormatPr defaultRowHeight="15"/>
  <sheetData>
    <row r="1" spans="1:59" ht="23.25">
      <c r="A1" s="850" t="s">
        <v>14028</v>
      </c>
      <c r="B1" s="850"/>
      <c r="C1" s="850"/>
      <c r="D1" s="850"/>
      <c r="E1" s="797" t="s">
        <v>14040</v>
      </c>
      <c r="F1" s="798"/>
      <c r="G1" s="798"/>
      <c r="H1" s="798"/>
    </row>
    <row r="2" spans="1:59">
      <c r="A2" s="1003" t="s">
        <v>18263</v>
      </c>
      <c r="B2" s="1003"/>
      <c r="C2" s="1003"/>
      <c r="D2" s="5" t="s">
        <v>9415</v>
      </c>
      <c r="E2" s="1003" t="s">
        <v>18271</v>
      </c>
      <c r="F2" s="1003"/>
      <c r="G2" s="1003"/>
      <c r="H2" s="1003"/>
      <c r="I2" s="1003" t="s">
        <v>18272</v>
      </c>
      <c r="J2" s="1003"/>
      <c r="K2" s="1003"/>
      <c r="L2" s="1003" t="s">
        <v>18273</v>
      </c>
      <c r="M2" s="1003"/>
      <c r="N2" s="1003"/>
      <c r="O2" s="1003" t="s">
        <v>18274</v>
      </c>
      <c r="P2" s="1003"/>
      <c r="Q2" s="1003"/>
      <c r="R2" s="1003"/>
      <c r="S2" s="5"/>
      <c r="T2" s="1003" t="s">
        <v>18275</v>
      </c>
      <c r="U2" s="1003"/>
      <c r="V2" s="1003"/>
      <c r="W2" s="1003"/>
      <c r="X2" s="5" t="s">
        <v>18270</v>
      </c>
      <c r="Y2" s="1003" t="s">
        <v>18276</v>
      </c>
      <c r="Z2" s="1003"/>
      <c r="AA2" s="1003"/>
      <c r="AB2" s="1003" t="s">
        <v>18277</v>
      </c>
      <c r="AC2" s="1003"/>
      <c r="AD2" s="5"/>
      <c r="AE2" s="1003" t="s">
        <v>18278</v>
      </c>
      <c r="AF2" s="1003"/>
      <c r="AG2" s="1003"/>
      <c r="AH2" s="5" t="s">
        <v>11323</v>
      </c>
      <c r="AI2" s="5"/>
      <c r="AJ2" s="5"/>
      <c r="AK2" s="5" t="s">
        <v>11346</v>
      </c>
      <c r="AL2" s="5"/>
      <c r="AM2" s="5"/>
      <c r="AN2" s="5" t="s">
        <v>11347</v>
      </c>
      <c r="AO2" s="5"/>
      <c r="AP2" s="5"/>
      <c r="AQ2" s="5" t="s">
        <v>11348</v>
      </c>
      <c r="AR2" s="5"/>
      <c r="AS2" s="5"/>
      <c r="AT2" s="1003" t="s">
        <v>11349</v>
      </c>
      <c r="AU2" s="1003"/>
      <c r="AV2" s="1003"/>
      <c r="AW2" s="1003" t="s">
        <v>11350</v>
      </c>
      <c r="AX2" s="1003"/>
      <c r="AY2" s="1003"/>
      <c r="AZ2" s="1003" t="s">
        <v>11351</v>
      </c>
      <c r="BA2" s="1003"/>
      <c r="BB2" s="1003"/>
      <c r="BC2" s="1003" t="s">
        <v>11352</v>
      </c>
      <c r="BD2" s="1003"/>
      <c r="BE2" s="1003"/>
      <c r="BF2" s="5"/>
      <c r="BG2" s="5"/>
    </row>
    <row r="3" spans="1:59">
      <c r="A3" s="21" t="s">
        <v>18264</v>
      </c>
      <c r="B3" s="21" t="s">
        <v>18265</v>
      </c>
      <c r="C3" s="21" t="s">
        <v>18266</v>
      </c>
      <c r="D3" s="21"/>
      <c r="E3" s="21" t="s">
        <v>18267</v>
      </c>
      <c r="F3" s="21" t="s">
        <v>18264</v>
      </c>
      <c r="G3" s="21" t="s">
        <v>18265</v>
      </c>
      <c r="H3" s="21" t="s">
        <v>18268</v>
      </c>
      <c r="I3" s="21" t="s">
        <v>18264</v>
      </c>
      <c r="J3" s="21" t="s">
        <v>18265</v>
      </c>
      <c r="K3" s="21" t="s">
        <v>18266</v>
      </c>
      <c r="L3" s="21" t="s">
        <v>18264</v>
      </c>
      <c r="M3" s="21" t="s">
        <v>18265</v>
      </c>
      <c r="N3" s="21" t="s">
        <v>18266</v>
      </c>
      <c r="O3" s="21" t="s">
        <v>18267</v>
      </c>
      <c r="P3" s="21" t="s">
        <v>18264</v>
      </c>
      <c r="Q3" s="21" t="s">
        <v>18265</v>
      </c>
      <c r="R3" s="21" t="s">
        <v>18266</v>
      </c>
      <c r="S3" s="21"/>
      <c r="T3" s="21" t="s">
        <v>18264</v>
      </c>
      <c r="U3" s="21" t="s">
        <v>18265</v>
      </c>
      <c r="V3" s="21" t="s">
        <v>18268</v>
      </c>
      <c r="W3" s="21" t="s">
        <v>18269</v>
      </c>
      <c r="X3" s="21"/>
      <c r="Y3" s="21" t="s">
        <v>18264</v>
      </c>
      <c r="Z3" s="21" t="s">
        <v>18265</v>
      </c>
      <c r="AA3" s="21" t="s">
        <v>18266</v>
      </c>
      <c r="AB3" s="21" t="s">
        <v>18264</v>
      </c>
      <c r="AC3" s="21" t="s">
        <v>18265</v>
      </c>
      <c r="AD3" s="21" t="s">
        <v>18264</v>
      </c>
      <c r="AE3" s="21" t="s">
        <v>18265</v>
      </c>
      <c r="AF3" s="21" t="s">
        <v>18266</v>
      </c>
      <c r="AG3" s="21" t="s">
        <v>18266</v>
      </c>
      <c r="AH3" s="21" t="s">
        <v>18264</v>
      </c>
      <c r="AI3" s="21" t="s">
        <v>18265</v>
      </c>
      <c r="AJ3" s="21" t="s">
        <v>18266</v>
      </c>
      <c r="AK3" s="21" t="s">
        <v>18264</v>
      </c>
      <c r="AL3" s="21" t="s">
        <v>18265</v>
      </c>
      <c r="AM3" s="21" t="s">
        <v>18266</v>
      </c>
      <c r="AN3" s="21" t="s">
        <v>18264</v>
      </c>
      <c r="AO3" s="21" t="s">
        <v>18265</v>
      </c>
      <c r="AP3" s="21" t="s">
        <v>18266</v>
      </c>
      <c r="AQ3" s="21" t="s">
        <v>18264</v>
      </c>
      <c r="AR3" s="21" t="s">
        <v>18265</v>
      </c>
      <c r="AS3" s="21" t="s">
        <v>18266</v>
      </c>
      <c r="AT3" s="21" t="s">
        <v>18264</v>
      </c>
      <c r="AU3" s="21" t="s">
        <v>18265</v>
      </c>
      <c r="AV3" s="21" t="s">
        <v>18266</v>
      </c>
      <c r="AW3" s="21" t="s">
        <v>18264</v>
      </c>
      <c r="AX3" s="21" t="s">
        <v>18265</v>
      </c>
      <c r="AY3" s="21" t="s">
        <v>18266</v>
      </c>
      <c r="AZ3" s="21" t="s">
        <v>18264</v>
      </c>
      <c r="BA3" s="21" t="s">
        <v>18265</v>
      </c>
      <c r="BB3" s="21" t="s">
        <v>18266</v>
      </c>
      <c r="BC3" s="21" t="s">
        <v>18264</v>
      </c>
      <c r="BD3" s="21" t="s">
        <v>18265</v>
      </c>
      <c r="BE3" s="21" t="s">
        <v>18266</v>
      </c>
      <c r="BF3" s="21" t="s">
        <v>18264</v>
      </c>
      <c r="BG3" s="21" t="s">
        <v>18265</v>
      </c>
    </row>
    <row r="4" spans="1:59">
      <c r="A4" s="1" t="s">
        <v>17513</v>
      </c>
      <c r="B4" s="1" t="s">
        <v>17553</v>
      </c>
      <c r="C4" s="1" t="s">
        <v>17569</v>
      </c>
      <c r="D4" s="1" t="s">
        <v>17609</v>
      </c>
      <c r="E4" s="1" t="s">
        <v>17623</v>
      </c>
      <c r="F4" s="1" t="s">
        <v>17629</v>
      </c>
      <c r="G4" s="1" t="s">
        <v>17669</v>
      </c>
      <c r="H4" s="1" t="s">
        <v>17698</v>
      </c>
      <c r="I4" s="1" t="s">
        <v>17716</v>
      </c>
      <c r="J4" s="1" t="s">
        <v>17756</v>
      </c>
      <c r="K4" s="1" t="s">
        <v>17795</v>
      </c>
      <c r="L4" s="1" t="s">
        <v>17829</v>
      </c>
      <c r="M4" s="1" t="s">
        <v>17841</v>
      </c>
      <c r="N4" s="1" t="s">
        <v>17856</v>
      </c>
      <c r="O4" s="1" t="s">
        <v>10640</v>
      </c>
      <c r="P4" s="1" t="s">
        <v>17879</v>
      </c>
      <c r="Q4" s="1" t="s">
        <v>17919</v>
      </c>
      <c r="R4" s="1" t="s">
        <v>17954</v>
      </c>
      <c r="S4" s="1"/>
      <c r="T4" s="1" t="s">
        <v>17964</v>
      </c>
      <c r="U4" s="1" t="s">
        <v>17987</v>
      </c>
      <c r="V4" s="1" t="s">
        <v>18009</v>
      </c>
      <c r="W4" s="1" t="s">
        <v>18019</v>
      </c>
      <c r="X4" s="1" t="s">
        <v>18032</v>
      </c>
      <c r="Y4" s="1" t="s">
        <v>18034</v>
      </c>
      <c r="Z4" s="1" t="s">
        <v>18073</v>
      </c>
      <c r="AA4" s="1" t="s">
        <v>18104</v>
      </c>
      <c r="AB4" s="1" t="s">
        <v>18128</v>
      </c>
      <c r="AC4" s="1" t="s">
        <v>18140</v>
      </c>
      <c r="AD4" s="1" t="s">
        <v>18153</v>
      </c>
      <c r="AE4" s="1" t="s">
        <v>18193</v>
      </c>
      <c r="AF4" s="1" t="s">
        <v>18226</v>
      </c>
      <c r="AG4" s="1" t="s">
        <v>13204</v>
      </c>
      <c r="AH4" s="1" t="s">
        <v>17292</v>
      </c>
      <c r="AI4" s="1" t="s">
        <v>17299</v>
      </c>
      <c r="AJ4" s="1" t="s">
        <v>17307</v>
      </c>
      <c r="AK4" s="1" t="s">
        <v>17314</v>
      </c>
      <c r="AL4" s="1" t="s">
        <v>17324</v>
      </c>
      <c r="AM4" s="1" t="s">
        <v>17332</v>
      </c>
      <c r="AN4" s="1" t="s">
        <v>17338</v>
      </c>
      <c r="AO4" s="1" t="s">
        <v>17349</v>
      </c>
      <c r="AP4" s="1" t="s">
        <v>17357</v>
      </c>
      <c r="AQ4" s="1" t="s">
        <v>17365</v>
      </c>
      <c r="AR4" s="1" t="s">
        <v>17376</v>
      </c>
      <c r="AS4" s="1" t="s">
        <v>17383</v>
      </c>
      <c r="AT4" s="1" t="s">
        <v>17389</v>
      </c>
      <c r="AU4" s="1" t="s">
        <v>17398</v>
      </c>
      <c r="AV4" s="1" t="s">
        <v>17407</v>
      </c>
      <c r="AW4" s="1" t="s">
        <v>17414</v>
      </c>
      <c r="AX4" s="1" t="s">
        <v>17422</v>
      </c>
      <c r="AY4" s="1" t="s">
        <v>17428</v>
      </c>
      <c r="AZ4" s="1" t="s">
        <v>17434</v>
      </c>
      <c r="BA4" s="1" t="s">
        <v>17447</v>
      </c>
      <c r="BB4" s="1" t="s">
        <v>17453</v>
      </c>
      <c r="BC4" s="1" t="s">
        <v>17464</v>
      </c>
      <c r="BD4" s="1" t="s">
        <v>17472</v>
      </c>
      <c r="BE4" s="1" t="s">
        <v>17481</v>
      </c>
      <c r="BF4" s="1" t="s">
        <v>17489</v>
      </c>
      <c r="BG4" s="1" t="s">
        <v>17501</v>
      </c>
    </row>
    <row r="5" spans="1:59">
      <c r="A5" s="1" t="s">
        <v>17514</v>
      </c>
      <c r="B5" s="1" t="s">
        <v>17554</v>
      </c>
      <c r="C5" s="1" t="s">
        <v>17570</v>
      </c>
      <c r="D5" s="1" t="s">
        <v>17610</v>
      </c>
      <c r="E5" s="1" t="s">
        <v>17624</v>
      </c>
      <c r="F5" s="1" t="s">
        <v>17630</v>
      </c>
      <c r="G5" s="1" t="s">
        <v>17670</v>
      </c>
      <c r="H5" s="1" t="s">
        <v>17699</v>
      </c>
      <c r="I5" s="1" t="s">
        <v>17717</v>
      </c>
      <c r="J5" s="1" t="s">
        <v>17757</v>
      </c>
      <c r="K5" s="1" t="s">
        <v>17796</v>
      </c>
      <c r="L5" s="1" t="s">
        <v>17830</v>
      </c>
      <c r="M5" s="1" t="s">
        <v>17842</v>
      </c>
      <c r="N5" s="1" t="s">
        <v>17857</v>
      </c>
      <c r="O5" s="1" t="s">
        <v>17863</v>
      </c>
      <c r="P5" s="1" t="s">
        <v>17880</v>
      </c>
      <c r="Q5" s="1" t="s">
        <v>17920</v>
      </c>
      <c r="R5" s="1" t="s">
        <v>17955</v>
      </c>
      <c r="S5" s="1"/>
      <c r="T5" s="1" t="s">
        <v>17965</v>
      </c>
      <c r="U5" s="1" t="s">
        <v>17988</v>
      </c>
      <c r="V5" s="1" t="s">
        <v>18010</v>
      </c>
      <c r="W5" s="1" t="s">
        <v>18020</v>
      </c>
      <c r="X5" s="1" t="s">
        <v>18033</v>
      </c>
      <c r="Y5" s="1" t="s">
        <v>18035</v>
      </c>
      <c r="Z5" s="1" t="s">
        <v>18074</v>
      </c>
      <c r="AA5" s="1" t="s">
        <v>18105</v>
      </c>
      <c r="AB5" s="1" t="s">
        <v>18129</v>
      </c>
      <c r="AC5" s="1" t="s">
        <v>18141</v>
      </c>
      <c r="AD5" s="1" t="s">
        <v>18154</v>
      </c>
      <c r="AE5" s="1" t="s">
        <v>18194</v>
      </c>
      <c r="AF5" s="1" t="s">
        <v>18227</v>
      </c>
      <c r="AG5" s="1" t="s">
        <v>18244</v>
      </c>
      <c r="AH5" s="1" t="s">
        <v>17293</v>
      </c>
      <c r="AI5" s="1" t="s">
        <v>17300</v>
      </c>
      <c r="AJ5" s="1" t="s">
        <v>17308</v>
      </c>
      <c r="AK5" s="1" t="s">
        <v>17315</v>
      </c>
      <c r="AL5" s="1" t="s">
        <v>17325</v>
      </c>
      <c r="AM5" s="1" t="s">
        <v>17333</v>
      </c>
      <c r="AN5" s="1" t="s">
        <v>17339</v>
      </c>
      <c r="AO5" s="1" t="s">
        <v>17350</v>
      </c>
      <c r="AP5" s="1" t="s">
        <v>17358</v>
      </c>
      <c r="AQ5" s="1" t="s">
        <v>17366</v>
      </c>
      <c r="AR5" s="1" t="s">
        <v>17377</v>
      </c>
      <c r="AS5" s="1" t="s">
        <v>17384</v>
      </c>
      <c r="AT5" s="1" t="s">
        <v>17390</v>
      </c>
      <c r="AU5" s="1" t="s">
        <v>17399</v>
      </c>
      <c r="AV5" s="1" t="s">
        <v>17408</v>
      </c>
      <c r="AW5" s="1" t="s">
        <v>17415</v>
      </c>
      <c r="AX5" s="1" t="s">
        <v>17423</v>
      </c>
      <c r="AY5" s="1" t="s">
        <v>17429</v>
      </c>
      <c r="AZ5" s="1" t="s">
        <v>17435</v>
      </c>
      <c r="BA5" s="1" t="s">
        <v>17448</v>
      </c>
      <c r="BB5" s="1" t="s">
        <v>17454</v>
      </c>
      <c r="BC5" s="1" t="s">
        <v>17465</v>
      </c>
      <c r="BD5" s="1" t="s">
        <v>17473</v>
      </c>
      <c r="BE5" s="1" t="s">
        <v>17482</v>
      </c>
      <c r="BF5" s="1" t="s">
        <v>17490</v>
      </c>
      <c r="BG5" s="1" t="s">
        <v>17502</v>
      </c>
    </row>
    <row r="6" spans="1:59">
      <c r="A6" s="1" t="s">
        <v>17515</v>
      </c>
      <c r="B6" s="1" t="s">
        <v>17555</v>
      </c>
      <c r="C6" s="1" t="s">
        <v>17571</v>
      </c>
      <c r="D6" s="1" t="s">
        <v>17611</v>
      </c>
      <c r="E6" s="1" t="s">
        <v>17625</v>
      </c>
      <c r="F6" s="1" t="s">
        <v>17631</v>
      </c>
      <c r="G6" s="1" t="s">
        <v>17671</v>
      </c>
      <c r="H6" s="1" t="s">
        <v>17700</v>
      </c>
      <c r="I6" s="1" t="s">
        <v>17718</v>
      </c>
      <c r="J6" s="1" t="s">
        <v>17758</v>
      </c>
      <c r="K6" s="1" t="s">
        <v>17797</v>
      </c>
      <c r="L6" s="1" t="s">
        <v>17831</v>
      </c>
      <c r="M6" s="1" t="s">
        <v>17843</v>
      </c>
      <c r="N6" s="1" t="s">
        <v>17858</v>
      </c>
      <c r="O6" s="1" t="s">
        <v>17864</v>
      </c>
      <c r="P6" s="1" t="s">
        <v>17881</v>
      </c>
      <c r="Q6" s="1" t="s">
        <v>17921</v>
      </c>
      <c r="R6" s="1" t="s">
        <v>17956</v>
      </c>
      <c r="S6" s="1"/>
      <c r="T6" s="1" t="s">
        <v>17966</v>
      </c>
      <c r="U6" s="1" t="s">
        <v>17989</v>
      </c>
      <c r="V6" s="1" t="s">
        <v>18011</v>
      </c>
      <c r="W6" s="1" t="s">
        <v>18021</v>
      </c>
      <c r="Y6" s="1" t="s">
        <v>18036</v>
      </c>
      <c r="Z6" s="1" t="s">
        <v>18075</v>
      </c>
      <c r="AA6" s="1" t="s">
        <v>18106</v>
      </c>
      <c r="AB6" s="1" t="s">
        <v>18130</v>
      </c>
      <c r="AC6" s="1" t="s">
        <v>18142</v>
      </c>
      <c r="AD6" s="1" t="s">
        <v>18155</v>
      </c>
      <c r="AE6" s="1" t="s">
        <v>18195</v>
      </c>
      <c r="AF6" s="1" t="s">
        <v>18228</v>
      </c>
      <c r="AG6" s="1" t="s">
        <v>18245</v>
      </c>
      <c r="AH6" s="1" t="s">
        <v>17294</v>
      </c>
      <c r="AI6" s="1" t="s">
        <v>17301</v>
      </c>
      <c r="AJ6" s="1" t="s">
        <v>17309</v>
      </c>
      <c r="AK6" s="1" t="s">
        <v>17316</v>
      </c>
      <c r="AL6" s="1" t="s">
        <v>17326</v>
      </c>
      <c r="AM6" s="1" t="s">
        <v>17334</v>
      </c>
      <c r="AN6" s="1" t="s">
        <v>17340</v>
      </c>
      <c r="AO6" s="1" t="s">
        <v>17351</v>
      </c>
      <c r="AP6" s="1" t="s">
        <v>17359</v>
      </c>
      <c r="AQ6" s="1" t="s">
        <v>17367</v>
      </c>
      <c r="AR6" s="1" t="s">
        <v>17378</v>
      </c>
      <c r="AS6" s="1" t="s">
        <v>17385</v>
      </c>
      <c r="AT6" s="1" t="s">
        <v>17391</v>
      </c>
      <c r="AU6" s="1" t="s">
        <v>17400</v>
      </c>
      <c r="AV6" s="1" t="s">
        <v>17409</v>
      </c>
      <c r="AW6" s="1" t="s">
        <v>17416</v>
      </c>
      <c r="AX6" s="1" t="s">
        <v>17424</v>
      </c>
      <c r="AY6" s="1" t="s">
        <v>17430</v>
      </c>
      <c r="AZ6" s="1" t="s">
        <v>17436</v>
      </c>
      <c r="BA6" s="1" t="s">
        <v>17449</v>
      </c>
      <c r="BB6" s="1" t="s">
        <v>17455</v>
      </c>
      <c r="BC6" s="1" t="s">
        <v>17466</v>
      </c>
      <c r="BD6" s="1" t="s">
        <v>17474</v>
      </c>
      <c r="BE6" s="1" t="s">
        <v>17483</v>
      </c>
      <c r="BF6" s="1" t="s">
        <v>17491</v>
      </c>
      <c r="BG6" s="1" t="s">
        <v>17503</v>
      </c>
    </row>
    <row r="7" spans="1:59">
      <c r="A7" s="1" t="s">
        <v>17516</v>
      </c>
      <c r="B7" s="1" t="s">
        <v>17556</v>
      </c>
      <c r="C7" s="1" t="s">
        <v>17572</v>
      </c>
      <c r="D7" s="1" t="s">
        <v>17612</v>
      </c>
      <c r="E7" s="1" t="s">
        <v>17626</v>
      </c>
      <c r="F7" s="1" t="s">
        <v>17632</v>
      </c>
      <c r="G7" s="1" t="s">
        <v>17672</v>
      </c>
      <c r="H7" s="1" t="s">
        <v>17701</v>
      </c>
      <c r="I7" s="1" t="s">
        <v>17719</v>
      </c>
      <c r="J7" s="1" t="s">
        <v>17759</v>
      </c>
      <c r="K7" s="1" t="s">
        <v>17798</v>
      </c>
      <c r="L7" s="1" t="s">
        <v>17832</v>
      </c>
      <c r="M7" s="1" t="s">
        <v>17844</v>
      </c>
      <c r="N7" s="1" t="s">
        <v>17859</v>
      </c>
      <c r="O7" s="1" t="s">
        <v>17865</v>
      </c>
      <c r="P7" s="1" t="s">
        <v>17882</v>
      </c>
      <c r="Q7" s="1" t="s">
        <v>17922</v>
      </c>
      <c r="R7" s="1" t="s">
        <v>17957</v>
      </c>
      <c r="S7" s="1"/>
      <c r="T7" s="1" t="s">
        <v>17967</v>
      </c>
      <c r="U7" s="1" t="s">
        <v>17990</v>
      </c>
      <c r="V7" s="1" t="s">
        <v>18012</v>
      </c>
      <c r="W7" s="1" t="s">
        <v>18022</v>
      </c>
      <c r="Y7" s="1" t="s">
        <v>18037</v>
      </c>
      <c r="Z7" s="1" t="s">
        <v>18076</v>
      </c>
      <c r="AA7" s="1" t="s">
        <v>18107</v>
      </c>
      <c r="AB7" s="1" t="s">
        <v>18131</v>
      </c>
      <c r="AC7" s="1" t="s">
        <v>18143</v>
      </c>
      <c r="AD7" s="1" t="s">
        <v>18156</v>
      </c>
      <c r="AE7" s="1" t="s">
        <v>18196</v>
      </c>
      <c r="AF7" s="1" t="s">
        <v>18229</v>
      </c>
      <c r="AG7" s="1" t="s">
        <v>18246</v>
      </c>
      <c r="AH7" s="1" t="s">
        <v>17295</v>
      </c>
      <c r="AI7" s="1" t="s">
        <v>17302</v>
      </c>
      <c r="AJ7" s="1" t="s">
        <v>17310</v>
      </c>
      <c r="AK7" s="1" t="s">
        <v>17317</v>
      </c>
      <c r="AL7" s="1" t="s">
        <v>17327</v>
      </c>
      <c r="AM7" s="1" t="s">
        <v>17335</v>
      </c>
      <c r="AN7" s="1" t="s">
        <v>17341</v>
      </c>
      <c r="AO7" s="1" t="s">
        <v>17352</v>
      </c>
      <c r="AP7" s="1" t="s">
        <v>17360</v>
      </c>
      <c r="AQ7" s="1" t="s">
        <v>17368</v>
      </c>
      <c r="AR7" s="1" t="s">
        <v>17379</v>
      </c>
      <c r="AS7" s="1" t="s">
        <v>17386</v>
      </c>
      <c r="AT7" s="1" t="s">
        <v>17392</v>
      </c>
      <c r="AU7" s="1" t="s">
        <v>17401</v>
      </c>
      <c r="AV7" s="1" t="s">
        <v>17410</v>
      </c>
      <c r="AW7" s="1" t="s">
        <v>17417</v>
      </c>
      <c r="AX7" s="1" t="s">
        <v>17425</v>
      </c>
      <c r="AY7" s="1" t="s">
        <v>17431</v>
      </c>
      <c r="AZ7" s="1" t="s">
        <v>17437</v>
      </c>
      <c r="BA7" s="1" t="s">
        <v>17450</v>
      </c>
      <c r="BB7" s="1" t="s">
        <v>17456</v>
      </c>
      <c r="BC7" s="1" t="s">
        <v>17467</v>
      </c>
      <c r="BD7" s="1" t="s">
        <v>17475</v>
      </c>
      <c r="BE7" s="1" t="s">
        <v>17484</v>
      </c>
      <c r="BF7" s="1" t="s">
        <v>17492</v>
      </c>
      <c r="BG7" s="1" t="s">
        <v>17504</v>
      </c>
    </row>
    <row r="8" spans="1:59">
      <c r="A8" s="1" t="s">
        <v>17517</v>
      </c>
      <c r="B8" s="1" t="s">
        <v>17557</v>
      </c>
      <c r="C8" s="1" t="s">
        <v>17573</v>
      </c>
      <c r="D8" s="1" t="s">
        <v>17613</v>
      </c>
      <c r="E8" s="1" t="s">
        <v>17627</v>
      </c>
      <c r="F8" s="1" t="s">
        <v>17633</v>
      </c>
      <c r="G8" s="1" t="s">
        <v>17673</v>
      </c>
      <c r="H8" s="1" t="s">
        <v>17702</v>
      </c>
      <c r="I8" s="1" t="s">
        <v>17720</v>
      </c>
      <c r="J8" s="1" t="s">
        <v>17760</v>
      </c>
      <c r="K8" s="1" t="s">
        <v>17799</v>
      </c>
      <c r="L8" s="1" t="s">
        <v>17833</v>
      </c>
      <c r="M8" s="1" t="s">
        <v>17845</v>
      </c>
      <c r="N8" s="1" t="s">
        <v>17860</v>
      </c>
      <c r="O8" s="1" t="s">
        <v>17866</v>
      </c>
      <c r="P8" s="1" t="s">
        <v>17883</v>
      </c>
      <c r="Q8" s="1" t="s">
        <v>17923</v>
      </c>
      <c r="R8" s="1" t="s">
        <v>17958</v>
      </c>
      <c r="S8" s="1"/>
      <c r="T8" s="1" t="s">
        <v>17968</v>
      </c>
      <c r="U8" s="1" t="s">
        <v>17991</v>
      </c>
      <c r="V8" s="1" t="s">
        <v>18013</v>
      </c>
      <c r="W8" s="1" t="s">
        <v>18023</v>
      </c>
      <c r="Y8" s="1" t="s">
        <v>18038</v>
      </c>
      <c r="Z8" s="1" t="s">
        <v>18077</v>
      </c>
      <c r="AA8" s="1" t="s">
        <v>18108</v>
      </c>
      <c r="AB8" s="1" t="s">
        <v>18132</v>
      </c>
      <c r="AC8" s="1" t="s">
        <v>18144</v>
      </c>
      <c r="AD8" s="1" t="s">
        <v>18157</v>
      </c>
      <c r="AE8" s="1" t="s">
        <v>18197</v>
      </c>
      <c r="AF8" s="1" t="s">
        <v>18230</v>
      </c>
      <c r="AG8" s="1" t="s">
        <v>18247</v>
      </c>
      <c r="AH8" s="1" t="s">
        <v>17296</v>
      </c>
      <c r="AI8" s="1" t="s">
        <v>17303</v>
      </c>
      <c r="AJ8" s="1" t="s">
        <v>17311</v>
      </c>
      <c r="AK8" s="1" t="s">
        <v>17318</v>
      </c>
      <c r="AL8" s="1" t="s">
        <v>17328</v>
      </c>
      <c r="AM8" s="1" t="s">
        <v>17336</v>
      </c>
      <c r="AN8" s="1" t="s">
        <v>17342</v>
      </c>
      <c r="AO8" s="1" t="s">
        <v>17353</v>
      </c>
      <c r="AP8" s="1" t="s">
        <v>17361</v>
      </c>
      <c r="AQ8" s="1" t="s">
        <v>17369</v>
      </c>
      <c r="AR8" s="1" t="s">
        <v>17352</v>
      </c>
      <c r="AS8" s="1" t="s">
        <v>17387</v>
      </c>
      <c r="AT8" s="1" t="s">
        <v>17393</v>
      </c>
      <c r="AU8" s="1" t="s">
        <v>17402</v>
      </c>
      <c r="AV8" s="1" t="s">
        <v>17411</v>
      </c>
      <c r="AW8" s="1" t="s">
        <v>17418</v>
      </c>
      <c r="AX8" s="1" t="s">
        <v>17426</v>
      </c>
      <c r="AY8" s="1" t="s">
        <v>17432</v>
      </c>
      <c r="AZ8" s="1" t="s">
        <v>17438</v>
      </c>
      <c r="BA8" s="1" t="s">
        <v>17451</v>
      </c>
      <c r="BB8" s="1" t="s">
        <v>17457</v>
      </c>
      <c r="BC8" s="1" t="s">
        <v>17468</v>
      </c>
      <c r="BD8" s="1" t="s">
        <v>17476</v>
      </c>
      <c r="BE8" s="1" t="s">
        <v>17485</v>
      </c>
      <c r="BF8" s="1" t="s">
        <v>17493</v>
      </c>
      <c r="BG8" s="1" t="s">
        <v>17505</v>
      </c>
    </row>
    <row r="9" spans="1:59">
      <c r="A9" s="1" t="s">
        <v>17518</v>
      </c>
      <c r="B9" s="1" t="s">
        <v>17558</v>
      </c>
      <c r="C9" s="1" t="s">
        <v>17574</v>
      </c>
      <c r="D9" s="1" t="s">
        <v>17614</v>
      </c>
      <c r="E9" s="1" t="s">
        <v>17628</v>
      </c>
      <c r="F9" s="1" t="s">
        <v>17634</v>
      </c>
      <c r="G9" s="1" t="s">
        <v>17674</v>
      </c>
      <c r="H9" s="1" t="s">
        <v>17703</v>
      </c>
      <c r="I9" s="1" t="s">
        <v>17721</v>
      </c>
      <c r="J9" s="1" t="s">
        <v>17761</v>
      </c>
      <c r="K9" s="1" t="s">
        <v>17800</v>
      </c>
      <c r="L9" s="1" t="s">
        <v>17834</v>
      </c>
      <c r="M9" s="1" t="s">
        <v>17846</v>
      </c>
      <c r="N9" s="1" t="s">
        <v>17861</v>
      </c>
      <c r="O9" s="1" t="s">
        <v>17867</v>
      </c>
      <c r="P9" s="1" t="s">
        <v>17884</v>
      </c>
      <c r="Q9" s="1" t="s">
        <v>17924</v>
      </c>
      <c r="R9" s="1" t="s">
        <v>17959</v>
      </c>
      <c r="S9" s="1"/>
      <c r="T9" s="1" t="s">
        <v>17969</v>
      </c>
      <c r="U9" s="1" t="s">
        <v>17992</v>
      </c>
      <c r="V9" s="1" t="s">
        <v>18014</v>
      </c>
      <c r="W9" s="1" t="s">
        <v>18024</v>
      </c>
      <c r="Y9" s="1" t="s">
        <v>18039</v>
      </c>
      <c r="Z9" s="1" t="s">
        <v>18078</v>
      </c>
      <c r="AA9" s="1" t="s">
        <v>18109</v>
      </c>
      <c r="AB9" s="1" t="s">
        <v>18133</v>
      </c>
      <c r="AC9" s="1" t="s">
        <v>18145</v>
      </c>
      <c r="AD9" s="1" t="s">
        <v>18158</v>
      </c>
      <c r="AE9" s="1" t="s">
        <v>18198</v>
      </c>
      <c r="AF9" s="1" t="s">
        <v>18231</v>
      </c>
      <c r="AG9" s="1" t="s">
        <v>18202</v>
      </c>
      <c r="AH9" s="1" t="s">
        <v>17297</v>
      </c>
      <c r="AI9" s="1" t="s">
        <v>17304</v>
      </c>
      <c r="AJ9" s="1" t="s">
        <v>17312</v>
      </c>
      <c r="AK9" s="1" t="s">
        <v>17319</v>
      </c>
      <c r="AL9" s="1" t="s">
        <v>17329</v>
      </c>
      <c r="AM9" s="1" t="s">
        <v>17337</v>
      </c>
      <c r="AN9" s="1" t="s">
        <v>17343</v>
      </c>
      <c r="AO9" s="1" t="s">
        <v>17354</v>
      </c>
      <c r="AP9" s="1" t="s">
        <v>17362</v>
      </c>
      <c r="AQ9" s="1" t="s">
        <v>17370</v>
      </c>
      <c r="AR9" s="1" t="s">
        <v>17380</v>
      </c>
      <c r="AS9" s="1" t="s">
        <v>17388</v>
      </c>
      <c r="AT9" s="1" t="s">
        <v>17394</v>
      </c>
      <c r="AU9" s="1" t="s">
        <v>17403</v>
      </c>
      <c r="AV9" s="1" t="s">
        <v>17412</v>
      </c>
      <c r="AW9" s="1" t="s">
        <v>17419</v>
      </c>
      <c r="AX9" s="1" t="s">
        <v>17427</v>
      </c>
      <c r="AY9" s="1" t="s">
        <v>17433</v>
      </c>
      <c r="AZ9" s="1" t="s">
        <v>17439</v>
      </c>
      <c r="BA9" s="1" t="s">
        <v>17452</v>
      </c>
      <c r="BB9" s="1" t="s">
        <v>17458</v>
      </c>
      <c r="BC9" s="1" t="s">
        <v>17469</v>
      </c>
      <c r="BD9" s="1" t="s">
        <v>17477</v>
      </c>
      <c r="BE9" s="1" t="s">
        <v>17486</v>
      </c>
      <c r="BF9" s="1" t="s">
        <v>17494</v>
      </c>
      <c r="BG9" s="1" t="s">
        <v>17506</v>
      </c>
    </row>
    <row r="10" spans="1:59">
      <c r="A10" s="1" t="s">
        <v>17519</v>
      </c>
      <c r="B10" s="1" t="s">
        <v>17559</v>
      </c>
      <c r="C10" s="1" t="s">
        <v>17575</v>
      </c>
      <c r="D10" s="1" t="s">
        <v>17615</v>
      </c>
      <c r="F10" s="1" t="s">
        <v>17635</v>
      </c>
      <c r="G10" s="1" t="s">
        <v>17675</v>
      </c>
      <c r="H10" s="1" t="s">
        <v>17704</v>
      </c>
      <c r="I10" s="1" t="s">
        <v>17722</v>
      </c>
      <c r="J10" s="1" t="s">
        <v>17762</v>
      </c>
      <c r="K10" s="1" t="s">
        <v>17801</v>
      </c>
      <c r="L10" s="1" t="s">
        <v>17835</v>
      </c>
      <c r="M10" s="1" t="s">
        <v>17847</v>
      </c>
      <c r="N10" s="1" t="s">
        <v>17862</v>
      </c>
      <c r="O10" s="1" t="s">
        <v>17868</v>
      </c>
      <c r="P10" s="1" t="s">
        <v>17885</v>
      </c>
      <c r="Q10" s="1" t="s">
        <v>17925</v>
      </c>
      <c r="R10" s="1" t="s">
        <v>17960</v>
      </c>
      <c r="S10" s="1"/>
      <c r="T10" s="1" t="s">
        <v>17970</v>
      </c>
      <c r="U10" s="1" t="s">
        <v>17993</v>
      </c>
      <c r="V10" s="1" t="s">
        <v>18015</v>
      </c>
      <c r="W10" s="1" t="s">
        <v>18025</v>
      </c>
      <c r="Y10" s="1" t="s">
        <v>18040</v>
      </c>
      <c r="Z10" s="1" t="s">
        <v>18079</v>
      </c>
      <c r="AA10" s="1" t="s">
        <v>18110</v>
      </c>
      <c r="AB10" s="1" t="s">
        <v>18134</v>
      </c>
      <c r="AC10" s="1" t="s">
        <v>18146</v>
      </c>
      <c r="AD10" s="1" t="s">
        <v>18159</v>
      </c>
      <c r="AE10" s="1" t="s">
        <v>18199</v>
      </c>
      <c r="AF10" s="1" t="s">
        <v>18232</v>
      </c>
      <c r="AG10" s="1" t="s">
        <v>18248</v>
      </c>
      <c r="AH10" s="1" t="s">
        <v>17298</v>
      </c>
      <c r="AI10" s="1" t="s">
        <v>17305</v>
      </c>
      <c r="AJ10" s="1" t="s">
        <v>17313</v>
      </c>
      <c r="AK10" s="1" t="s">
        <v>17320</v>
      </c>
      <c r="AL10" s="1" t="s">
        <v>17330</v>
      </c>
      <c r="AN10" s="1" t="s">
        <v>17344</v>
      </c>
      <c r="AO10" s="1" t="s">
        <v>17355</v>
      </c>
      <c r="AP10" s="1" t="s">
        <v>17363</v>
      </c>
      <c r="AQ10" s="1" t="s">
        <v>17371</v>
      </c>
      <c r="AR10" s="1" t="s">
        <v>17381</v>
      </c>
      <c r="AT10" s="1" t="s">
        <v>17395</v>
      </c>
      <c r="AU10" s="1" t="s">
        <v>17404</v>
      </c>
      <c r="AV10" s="1" t="s">
        <v>17413</v>
      </c>
      <c r="AW10" s="1" t="s">
        <v>17420</v>
      </c>
      <c r="AX10" s="1" t="s">
        <v>18279</v>
      </c>
      <c r="AY10" s="1"/>
      <c r="AZ10" s="1" t="s">
        <v>17440</v>
      </c>
      <c r="BA10" s="1" t="s">
        <v>17445</v>
      </c>
      <c r="BB10" s="1" t="s">
        <v>17451</v>
      </c>
      <c r="BC10" s="1" t="s">
        <v>17470</v>
      </c>
      <c r="BD10" s="1" t="s">
        <v>17478</v>
      </c>
      <c r="BE10" s="1" t="s">
        <v>17487</v>
      </c>
      <c r="BF10" s="1" t="s">
        <v>17495</v>
      </c>
      <c r="BG10" s="1" t="s">
        <v>17507</v>
      </c>
    </row>
    <row r="11" spans="1:59">
      <c r="A11" s="1" t="s">
        <v>17520</v>
      </c>
      <c r="B11" s="1" t="s">
        <v>17560</v>
      </c>
      <c r="C11" s="1" t="s">
        <v>17576</v>
      </c>
      <c r="D11" s="1" t="s">
        <v>17616</v>
      </c>
      <c r="F11" s="1" t="s">
        <v>17636</v>
      </c>
      <c r="G11" s="1" t="s">
        <v>17676</v>
      </c>
      <c r="H11" s="1" t="s">
        <v>17705</v>
      </c>
      <c r="I11" s="1" t="s">
        <v>17723</v>
      </c>
      <c r="J11" s="1" t="s">
        <v>17763</v>
      </c>
      <c r="K11" s="1" t="s">
        <v>17802</v>
      </c>
      <c r="L11" s="1" t="s">
        <v>17836</v>
      </c>
      <c r="M11" s="1" t="s">
        <v>17848</v>
      </c>
      <c r="O11" s="1" t="s">
        <v>17869</v>
      </c>
      <c r="P11" s="1" t="s">
        <v>17886</v>
      </c>
      <c r="Q11" s="1" t="s">
        <v>17926</v>
      </c>
      <c r="R11" s="1" t="s">
        <v>17961</v>
      </c>
      <c r="S11" s="1"/>
      <c r="T11" s="1" t="s">
        <v>17971</v>
      </c>
      <c r="U11" s="1" t="s">
        <v>17994</v>
      </c>
      <c r="V11" s="1" t="s">
        <v>18016</v>
      </c>
      <c r="W11" s="1" t="s">
        <v>18026</v>
      </c>
      <c r="Y11" s="1" t="s">
        <v>18041</v>
      </c>
      <c r="Z11" s="1" t="s">
        <v>18080</v>
      </c>
      <c r="AA11" s="1" t="s">
        <v>18111</v>
      </c>
      <c r="AB11" s="1" t="s">
        <v>18135</v>
      </c>
      <c r="AC11" s="1" t="s">
        <v>18147</v>
      </c>
      <c r="AD11" s="1" t="s">
        <v>18160</v>
      </c>
      <c r="AE11" s="1" t="s">
        <v>18200</v>
      </c>
      <c r="AF11" s="1" t="s">
        <v>18233</v>
      </c>
      <c r="AG11" s="1" t="s">
        <v>18249</v>
      </c>
      <c r="AI11" s="1" t="s">
        <v>17306</v>
      </c>
      <c r="AK11" s="1" t="s">
        <v>17321</v>
      </c>
      <c r="AL11" s="1" t="s">
        <v>17331</v>
      </c>
      <c r="AN11" s="1" t="s">
        <v>17345</v>
      </c>
      <c r="AO11" s="1" t="s">
        <v>17356</v>
      </c>
      <c r="AP11" s="1" t="s">
        <v>17364</v>
      </c>
      <c r="AQ11" s="1" t="s">
        <v>17372</v>
      </c>
      <c r="AR11" s="1" t="s">
        <v>17382</v>
      </c>
      <c r="AT11" s="1" t="s">
        <v>17396</v>
      </c>
      <c r="AU11" s="1" t="s">
        <v>17405</v>
      </c>
      <c r="AW11" s="1" t="s">
        <v>17421</v>
      </c>
      <c r="AX11" t="s">
        <v>18280</v>
      </c>
      <c r="AZ11" s="1" t="s">
        <v>17441</v>
      </c>
      <c r="BA11" s="1" t="s">
        <v>18472</v>
      </c>
      <c r="BB11" s="1" t="s">
        <v>17459</v>
      </c>
      <c r="BC11" s="1" t="s">
        <v>17471</v>
      </c>
      <c r="BD11" s="1" t="s">
        <v>17479</v>
      </c>
      <c r="BE11" s="1" t="s">
        <v>17488</v>
      </c>
      <c r="BF11" s="1" t="s">
        <v>17496</v>
      </c>
      <c r="BG11" s="1" t="s">
        <v>17508</v>
      </c>
    </row>
    <row r="12" spans="1:59">
      <c r="A12" s="1" t="s">
        <v>17521</v>
      </c>
      <c r="B12" s="1" t="s">
        <v>17561</v>
      </c>
      <c r="C12" s="1" t="s">
        <v>17577</v>
      </c>
      <c r="D12" s="1" t="s">
        <v>17617</v>
      </c>
      <c r="F12" s="1" t="s">
        <v>17637</v>
      </c>
      <c r="G12" s="1" t="s">
        <v>17677</v>
      </c>
      <c r="H12" s="1" t="s">
        <v>17706</v>
      </c>
      <c r="I12" s="1" t="s">
        <v>17724</v>
      </c>
      <c r="J12" s="1" t="s">
        <v>17764</v>
      </c>
      <c r="K12" s="1" t="s">
        <v>17803</v>
      </c>
      <c r="L12" s="1" t="s">
        <v>17837</v>
      </c>
      <c r="M12" s="1" t="s">
        <v>17849</v>
      </c>
      <c r="O12" s="1" t="s">
        <v>17870</v>
      </c>
      <c r="P12" s="1" t="s">
        <v>17887</v>
      </c>
      <c r="Q12" s="1" t="s">
        <v>17927</v>
      </c>
      <c r="R12" s="1" t="s">
        <v>17962</v>
      </c>
      <c r="S12" s="1"/>
      <c r="T12" s="1" t="s">
        <v>17972</v>
      </c>
      <c r="U12" s="1" t="s">
        <v>17995</v>
      </c>
      <c r="V12" s="1" t="s">
        <v>18017</v>
      </c>
      <c r="W12" s="1" t="s">
        <v>18027</v>
      </c>
      <c r="Y12" s="1" t="s">
        <v>18042</v>
      </c>
      <c r="Z12" s="1" t="s">
        <v>18081</v>
      </c>
      <c r="AA12" s="1" t="s">
        <v>18112</v>
      </c>
      <c r="AB12" s="1" t="s">
        <v>18136</v>
      </c>
      <c r="AC12" s="1" t="s">
        <v>18148</v>
      </c>
      <c r="AD12" s="1" t="s">
        <v>18161</v>
      </c>
      <c r="AE12" s="1" t="s">
        <v>18201</v>
      </c>
      <c r="AF12" s="1" t="s">
        <v>18234</v>
      </c>
      <c r="AG12" s="1" t="s">
        <v>18250</v>
      </c>
      <c r="AK12" s="1" t="s">
        <v>17322</v>
      </c>
      <c r="AL12" s="1" t="s">
        <v>18471</v>
      </c>
      <c r="AN12" s="1" t="s">
        <v>17346</v>
      </c>
      <c r="AQ12" s="1" t="s">
        <v>17373</v>
      </c>
      <c r="AT12" s="1" t="s">
        <v>17397</v>
      </c>
      <c r="AU12" s="1" t="s">
        <v>17406</v>
      </c>
      <c r="AZ12" s="1" t="s">
        <v>17442</v>
      </c>
      <c r="BB12" s="1" t="s">
        <v>17460</v>
      </c>
      <c r="BD12" s="1" t="s">
        <v>17480</v>
      </c>
      <c r="BF12" s="1" t="s">
        <v>17497</v>
      </c>
      <c r="BG12" s="1" t="s">
        <v>17509</v>
      </c>
    </row>
    <row r="13" spans="1:59">
      <c r="A13" s="1" t="s">
        <v>17522</v>
      </c>
      <c r="B13" s="1" t="s">
        <v>17562</v>
      </c>
      <c r="C13" s="1" t="s">
        <v>17578</v>
      </c>
      <c r="D13" s="1" t="s">
        <v>17618</v>
      </c>
      <c r="F13" s="1" t="s">
        <v>17638</v>
      </c>
      <c r="G13" s="1" t="s">
        <v>17678</v>
      </c>
      <c r="H13" s="1" t="s">
        <v>17707</v>
      </c>
      <c r="I13" s="1" t="s">
        <v>17725</v>
      </c>
      <c r="J13" s="1" t="s">
        <v>17765</v>
      </c>
      <c r="K13" s="1" t="s">
        <v>17804</v>
      </c>
      <c r="L13" s="1" t="s">
        <v>17838</v>
      </c>
      <c r="M13" s="1" t="s">
        <v>17850</v>
      </c>
      <c r="O13" s="1" t="s">
        <v>17871</v>
      </c>
      <c r="P13" s="1" t="s">
        <v>17888</v>
      </c>
      <c r="Q13" s="1" t="s">
        <v>17928</v>
      </c>
      <c r="R13" s="1" t="s">
        <v>17963</v>
      </c>
      <c r="S13" s="1"/>
      <c r="T13" s="1" t="s">
        <v>17973</v>
      </c>
      <c r="U13" s="1" t="s">
        <v>17996</v>
      </c>
      <c r="V13" s="1" t="s">
        <v>18018</v>
      </c>
      <c r="W13" s="1" t="s">
        <v>18028</v>
      </c>
      <c r="Y13" s="1" t="s">
        <v>17970</v>
      </c>
      <c r="Z13" s="1" t="s">
        <v>18082</v>
      </c>
      <c r="AA13" s="1" t="s">
        <v>18113</v>
      </c>
      <c r="AB13" s="1" t="s">
        <v>18137</v>
      </c>
      <c r="AC13" s="1" t="s">
        <v>18149</v>
      </c>
      <c r="AD13" s="1" t="s">
        <v>18162</v>
      </c>
      <c r="AE13" s="1" t="s">
        <v>18202</v>
      </c>
      <c r="AF13" s="1" t="s">
        <v>18235</v>
      </c>
      <c r="AG13" s="1" t="s">
        <v>18251</v>
      </c>
      <c r="AK13" s="1" t="s">
        <v>17323</v>
      </c>
      <c r="AN13" s="1" t="s">
        <v>17347</v>
      </c>
      <c r="AQ13" s="1" t="s">
        <v>17374</v>
      </c>
      <c r="AZ13" s="1" t="s">
        <v>17443</v>
      </c>
      <c r="BB13" s="1" t="s">
        <v>17461</v>
      </c>
      <c r="BF13" s="1" t="s">
        <v>17498</v>
      </c>
      <c r="BG13" s="1" t="s">
        <v>17510</v>
      </c>
    </row>
    <row r="14" spans="1:59">
      <c r="A14" s="1" t="s">
        <v>17523</v>
      </c>
      <c r="B14" s="1" t="s">
        <v>17563</v>
      </c>
      <c r="C14" s="1" t="s">
        <v>17579</v>
      </c>
      <c r="D14" s="1" t="s">
        <v>17619</v>
      </c>
      <c r="F14" s="1" t="s">
        <v>17639</v>
      </c>
      <c r="G14" s="1" t="s">
        <v>17679</v>
      </c>
      <c r="H14" s="1" t="s">
        <v>17708</v>
      </c>
      <c r="I14" s="1" t="s">
        <v>17726</v>
      </c>
      <c r="J14" s="1" t="s">
        <v>17766</v>
      </c>
      <c r="K14" s="1" t="s">
        <v>17805</v>
      </c>
      <c r="L14" s="1" t="s">
        <v>17839</v>
      </c>
      <c r="M14" s="1" t="s">
        <v>17851</v>
      </c>
      <c r="O14" s="1" t="s">
        <v>17872</v>
      </c>
      <c r="P14" s="1" t="s">
        <v>17889</v>
      </c>
      <c r="Q14" s="1" t="s">
        <v>17929</v>
      </c>
      <c r="T14" s="1" t="s">
        <v>17974</v>
      </c>
      <c r="U14" s="1" t="s">
        <v>17997</v>
      </c>
      <c r="W14" s="1" t="s">
        <v>18029</v>
      </c>
      <c r="Y14" s="1" t="s">
        <v>18043</v>
      </c>
      <c r="Z14" s="1" t="s">
        <v>18083</v>
      </c>
      <c r="AA14" s="1" t="s">
        <v>18114</v>
      </c>
      <c r="AB14" s="1" t="s">
        <v>18138</v>
      </c>
      <c r="AC14" s="1" t="s">
        <v>18150</v>
      </c>
      <c r="AD14" s="1" t="s">
        <v>18163</v>
      </c>
      <c r="AE14" s="1" t="s">
        <v>18203</v>
      </c>
      <c r="AF14" s="1" t="s">
        <v>18236</v>
      </c>
      <c r="AG14" s="1" t="s">
        <v>18252</v>
      </c>
      <c r="AN14" s="1" t="s">
        <v>17348</v>
      </c>
      <c r="AQ14" s="1" t="s">
        <v>17375</v>
      </c>
      <c r="AZ14" s="1" t="s">
        <v>17444</v>
      </c>
      <c r="BB14" s="1" t="s">
        <v>17462</v>
      </c>
      <c r="BF14" s="1" t="s">
        <v>17499</v>
      </c>
      <c r="BG14" s="1" t="s">
        <v>17511</v>
      </c>
    </row>
    <row r="15" spans="1:59">
      <c r="A15" s="1" t="s">
        <v>17524</v>
      </c>
      <c r="B15" s="1" t="s">
        <v>17564</v>
      </c>
      <c r="C15" s="1" t="s">
        <v>17580</v>
      </c>
      <c r="D15" s="1" t="s">
        <v>17620</v>
      </c>
      <c r="F15" s="1" t="s">
        <v>17640</v>
      </c>
      <c r="G15" s="1" t="s">
        <v>17680</v>
      </c>
      <c r="H15" s="1" t="s">
        <v>17709</v>
      </c>
      <c r="I15" s="1" t="s">
        <v>17727</v>
      </c>
      <c r="J15" s="1" t="s">
        <v>17767</v>
      </c>
      <c r="K15" s="1" t="s">
        <v>17806</v>
      </c>
      <c r="L15" s="1" t="s">
        <v>17840</v>
      </c>
      <c r="M15" s="1" t="s">
        <v>17852</v>
      </c>
      <c r="O15" s="1" t="s">
        <v>17873</v>
      </c>
      <c r="P15" s="1" t="s">
        <v>17890</v>
      </c>
      <c r="Q15" s="1" t="s">
        <v>17930</v>
      </c>
      <c r="T15" s="1" t="s">
        <v>17975</v>
      </c>
      <c r="U15" s="1" t="s">
        <v>17998</v>
      </c>
      <c r="W15" s="1" t="s">
        <v>18030</v>
      </c>
      <c r="Y15" s="1" t="s">
        <v>18044</v>
      </c>
      <c r="Z15" s="1" t="s">
        <v>18084</v>
      </c>
      <c r="AA15" s="1" t="s">
        <v>18115</v>
      </c>
      <c r="AB15" s="1" t="s">
        <v>18139</v>
      </c>
      <c r="AC15" s="1" t="s">
        <v>18151</v>
      </c>
      <c r="AD15" s="1" t="s">
        <v>18164</v>
      </c>
      <c r="AE15" s="1" t="s">
        <v>18204</v>
      </c>
      <c r="AF15" s="1" t="s">
        <v>18237</v>
      </c>
      <c r="AG15" s="1" t="s">
        <v>18253</v>
      </c>
      <c r="AZ15" s="1" t="s">
        <v>17445</v>
      </c>
      <c r="BB15" s="1" t="s">
        <v>17463</v>
      </c>
      <c r="BF15" s="1" t="s">
        <v>17500</v>
      </c>
      <c r="BG15" s="1" t="s">
        <v>17512</v>
      </c>
    </row>
    <row r="16" spans="1:59">
      <c r="A16" s="1" t="s">
        <v>17525</v>
      </c>
      <c r="B16" s="1" t="s">
        <v>17565</v>
      </c>
      <c r="C16" s="1" t="s">
        <v>17581</v>
      </c>
      <c r="D16" s="1" t="s">
        <v>17621</v>
      </c>
      <c r="F16" s="1" t="s">
        <v>17641</v>
      </c>
      <c r="G16" s="1" t="s">
        <v>17681</v>
      </c>
      <c r="H16" s="1" t="s">
        <v>17710</v>
      </c>
      <c r="I16" s="1" t="s">
        <v>17728</v>
      </c>
      <c r="J16" s="1" t="s">
        <v>17768</v>
      </c>
      <c r="K16" s="1" t="s">
        <v>17807</v>
      </c>
      <c r="M16" s="1" t="s">
        <v>17853</v>
      </c>
      <c r="O16" s="1" t="s">
        <v>17874</v>
      </c>
      <c r="P16" s="1" t="s">
        <v>17891</v>
      </c>
      <c r="Q16" s="1" t="s">
        <v>17931</v>
      </c>
      <c r="T16" s="1" t="s">
        <v>17976</v>
      </c>
      <c r="U16" s="1" t="s">
        <v>17999</v>
      </c>
      <c r="W16" s="1" t="s">
        <v>18031</v>
      </c>
      <c r="Y16" s="1" t="s">
        <v>18045</v>
      </c>
      <c r="Z16" s="1" t="s">
        <v>18085</v>
      </c>
      <c r="AA16" s="1" t="s">
        <v>18116</v>
      </c>
      <c r="AC16" s="1" t="s">
        <v>18152</v>
      </c>
      <c r="AD16" s="1" t="s">
        <v>18165</v>
      </c>
      <c r="AE16" s="1" t="s">
        <v>18205</v>
      </c>
      <c r="AF16" s="1" t="s">
        <v>18238</v>
      </c>
      <c r="AG16" s="1" t="s">
        <v>18254</v>
      </c>
      <c r="AZ16" s="1" t="s">
        <v>17446</v>
      </c>
    </row>
    <row r="17" spans="1:47">
      <c r="A17" s="1" t="s">
        <v>17526</v>
      </c>
      <c r="B17" s="1" t="s">
        <v>17566</v>
      </c>
      <c r="C17" s="1" t="s">
        <v>17582</v>
      </c>
      <c r="D17" s="1" t="s">
        <v>17622</v>
      </c>
      <c r="F17" s="1" t="s">
        <v>17642</v>
      </c>
      <c r="G17" s="1" t="s">
        <v>17682</v>
      </c>
      <c r="H17" s="1" t="s">
        <v>17711</v>
      </c>
      <c r="I17" s="1" t="s">
        <v>17729</v>
      </c>
      <c r="J17" s="1" t="s">
        <v>17769</v>
      </c>
      <c r="K17" s="1" t="s">
        <v>17808</v>
      </c>
      <c r="M17" s="1" t="s">
        <v>17854</v>
      </c>
      <c r="O17" s="1" t="s">
        <v>17875</v>
      </c>
      <c r="P17" s="1" t="s">
        <v>17892</v>
      </c>
      <c r="Q17" s="1" t="s">
        <v>17932</v>
      </c>
      <c r="T17" s="1" t="s">
        <v>17977</v>
      </c>
      <c r="U17" s="1" t="s">
        <v>18000</v>
      </c>
      <c r="Y17" s="1" t="s">
        <v>18046</v>
      </c>
      <c r="Z17" s="1" t="s">
        <v>18086</v>
      </c>
      <c r="AA17" s="1" t="s">
        <v>18117</v>
      </c>
      <c r="AD17" s="1" t="s">
        <v>18166</v>
      </c>
      <c r="AE17" s="1" t="s">
        <v>18206</v>
      </c>
      <c r="AF17" s="1" t="s">
        <v>18239</v>
      </c>
      <c r="AG17" s="1" t="s">
        <v>18255</v>
      </c>
    </row>
    <row r="18" spans="1:47">
      <c r="A18" s="1" t="s">
        <v>17527</v>
      </c>
      <c r="B18" s="1" t="s">
        <v>17567</v>
      </c>
      <c r="C18" s="1" t="s">
        <v>17583</v>
      </c>
      <c r="F18" s="1" t="s">
        <v>17643</v>
      </c>
      <c r="G18" s="1" t="s">
        <v>17683</v>
      </c>
      <c r="H18" s="1" t="s">
        <v>17712</v>
      </c>
      <c r="I18" s="1" t="s">
        <v>17730</v>
      </c>
      <c r="J18" s="1" t="s">
        <v>17770</v>
      </c>
      <c r="K18" s="1" t="s">
        <v>17809</v>
      </c>
      <c r="M18" s="1" t="s">
        <v>17855</v>
      </c>
      <c r="O18" s="1" t="s">
        <v>17876</v>
      </c>
      <c r="P18" s="1" t="s">
        <v>17893</v>
      </c>
      <c r="Q18" s="1" t="s">
        <v>17933</v>
      </c>
      <c r="T18" s="1" t="s">
        <v>17978</v>
      </c>
      <c r="U18" s="1" t="s">
        <v>18001</v>
      </c>
      <c r="Y18" s="1" t="s">
        <v>18047</v>
      </c>
      <c r="Z18" s="1" t="s">
        <v>18087</v>
      </c>
      <c r="AA18" s="1" t="s">
        <v>18118</v>
      </c>
      <c r="AD18" s="1" t="s">
        <v>18167</v>
      </c>
      <c r="AE18" s="1" t="s">
        <v>18207</v>
      </c>
      <c r="AF18" s="1" t="s">
        <v>18240</v>
      </c>
      <c r="AG18" s="1" t="s">
        <v>18256</v>
      </c>
    </row>
    <row r="19" spans="1:47">
      <c r="A19" s="1" t="s">
        <v>17528</v>
      </c>
      <c r="B19" s="1" t="s">
        <v>17568</v>
      </c>
      <c r="C19" s="1" t="s">
        <v>17584</v>
      </c>
      <c r="F19" s="1" t="s">
        <v>17644</v>
      </c>
      <c r="G19" s="1" t="s">
        <v>17684</v>
      </c>
      <c r="H19" s="1" t="s">
        <v>17713</v>
      </c>
      <c r="I19" s="1" t="s">
        <v>17731</v>
      </c>
      <c r="J19" s="1" t="s">
        <v>17771</v>
      </c>
      <c r="K19" s="1" t="s">
        <v>17810</v>
      </c>
      <c r="O19" s="1" t="s">
        <v>17877</v>
      </c>
      <c r="P19" s="1" t="s">
        <v>17894</v>
      </c>
      <c r="Q19" s="1" t="s">
        <v>17934</v>
      </c>
      <c r="T19" s="1" t="s">
        <v>17979</v>
      </c>
      <c r="U19" s="1" t="s">
        <v>18002</v>
      </c>
      <c r="Y19" s="1" t="s">
        <v>18048</v>
      </c>
      <c r="Z19" s="1" t="s">
        <v>18088</v>
      </c>
      <c r="AA19" s="1" t="s">
        <v>18119</v>
      </c>
      <c r="AD19" s="1" t="s">
        <v>18168</v>
      </c>
      <c r="AE19" s="1" t="s">
        <v>18208</v>
      </c>
      <c r="AF19" s="1" t="s">
        <v>18241</v>
      </c>
      <c r="AG19" s="1" t="s">
        <v>18257</v>
      </c>
    </row>
    <row r="20" spans="1:47">
      <c r="A20" s="1" t="s">
        <v>17529</v>
      </c>
      <c r="C20" s="1" t="s">
        <v>17585</v>
      </c>
      <c r="F20" s="1" t="s">
        <v>17645</v>
      </c>
      <c r="G20" s="1" t="s">
        <v>17685</v>
      </c>
      <c r="H20" s="1" t="s">
        <v>17714</v>
      </c>
      <c r="I20" s="1" t="s">
        <v>17732</v>
      </c>
      <c r="J20" s="1" t="s">
        <v>17772</v>
      </c>
      <c r="K20" s="1" t="s">
        <v>17811</v>
      </c>
      <c r="O20" s="1" t="s">
        <v>17878</v>
      </c>
      <c r="P20" s="1" t="s">
        <v>17895</v>
      </c>
      <c r="Q20" s="1" t="s">
        <v>17935</v>
      </c>
      <c r="T20" s="1" t="s">
        <v>17980</v>
      </c>
      <c r="U20" s="1" t="s">
        <v>18003</v>
      </c>
      <c r="Y20" s="1" t="s">
        <v>18049</v>
      </c>
      <c r="Z20" s="1" t="s">
        <v>18089</v>
      </c>
      <c r="AA20" s="1" t="s">
        <v>18120</v>
      </c>
      <c r="AD20" s="1" t="s">
        <v>18169</v>
      </c>
      <c r="AE20" s="1" t="s">
        <v>18209</v>
      </c>
      <c r="AF20" s="1" t="s">
        <v>18242</v>
      </c>
      <c r="AG20" s="1" t="s">
        <v>18258</v>
      </c>
    </row>
    <row r="21" spans="1:47">
      <c r="A21" s="1" t="s">
        <v>17530</v>
      </c>
      <c r="C21" s="1" t="s">
        <v>17586</v>
      </c>
      <c r="F21" s="1" t="s">
        <v>17646</v>
      </c>
      <c r="G21" s="1" t="s">
        <v>17686</v>
      </c>
      <c r="H21" s="1" t="s">
        <v>17715</v>
      </c>
      <c r="I21" s="1" t="s">
        <v>17733</v>
      </c>
      <c r="J21" s="1" t="s">
        <v>17773</v>
      </c>
      <c r="K21" s="1" t="s">
        <v>17812</v>
      </c>
      <c r="P21" s="1" t="s">
        <v>17896</v>
      </c>
      <c r="Q21" s="1" t="s">
        <v>17936</v>
      </c>
      <c r="T21" s="1" t="s">
        <v>17981</v>
      </c>
      <c r="U21" s="1" t="s">
        <v>18004</v>
      </c>
      <c r="Y21" s="1" t="s">
        <v>18050</v>
      </c>
      <c r="Z21" s="1" t="s">
        <v>18090</v>
      </c>
      <c r="AA21" s="1" t="s">
        <v>18121</v>
      </c>
      <c r="AD21" s="1" t="s">
        <v>18170</v>
      </c>
      <c r="AE21" s="1" t="s">
        <v>18210</v>
      </c>
      <c r="AF21" s="1" t="s">
        <v>18243</v>
      </c>
      <c r="AG21" s="1" t="s">
        <v>18259</v>
      </c>
      <c r="AT21" s="1" t="s">
        <v>17394</v>
      </c>
      <c r="AU21" s="1" t="s">
        <v>17411</v>
      </c>
    </row>
    <row r="22" spans="1:47">
      <c r="A22" s="1" t="s">
        <v>17531</v>
      </c>
      <c r="C22" s="1" t="s">
        <v>17587</v>
      </c>
      <c r="F22" s="1" t="s">
        <v>17647</v>
      </c>
      <c r="G22" s="1" t="s">
        <v>17687</v>
      </c>
      <c r="I22" s="1" t="s">
        <v>17734</v>
      </c>
      <c r="J22" s="1" t="s">
        <v>17774</v>
      </c>
      <c r="K22" s="1" t="s">
        <v>17813</v>
      </c>
      <c r="P22" s="1" t="s">
        <v>17897</v>
      </c>
      <c r="Q22" s="1" t="s">
        <v>17937</v>
      </c>
      <c r="T22" s="1" t="s">
        <v>17982</v>
      </c>
      <c r="U22" s="1" t="s">
        <v>18005</v>
      </c>
      <c r="Y22" s="1" t="s">
        <v>18051</v>
      </c>
      <c r="Z22" s="1" t="s">
        <v>18091</v>
      </c>
      <c r="AA22" s="1" t="s">
        <v>18122</v>
      </c>
      <c r="AD22" s="1" t="s">
        <v>18171</v>
      </c>
      <c r="AE22" s="1" t="s">
        <v>18211</v>
      </c>
      <c r="AG22" s="1" t="s">
        <v>18260</v>
      </c>
      <c r="AT22" s="1" t="s">
        <v>17341</v>
      </c>
      <c r="AU22" s="1" t="s">
        <v>17358</v>
      </c>
    </row>
    <row r="23" spans="1:47">
      <c r="A23" s="1" t="s">
        <v>17532</v>
      </c>
      <c r="C23" s="1" t="s">
        <v>17588</v>
      </c>
      <c r="F23" s="1" t="s">
        <v>17648</v>
      </c>
      <c r="G23" s="1" t="s">
        <v>17688</v>
      </c>
      <c r="I23" s="1" t="s">
        <v>17735</v>
      </c>
      <c r="J23" s="1" t="s">
        <v>17775</v>
      </c>
      <c r="K23" s="1" t="s">
        <v>17814</v>
      </c>
      <c r="P23" s="1" t="s">
        <v>17898</v>
      </c>
      <c r="Q23" s="1" t="s">
        <v>17938</v>
      </c>
      <c r="T23" s="1" t="s">
        <v>17983</v>
      </c>
      <c r="U23" s="1" t="s">
        <v>17355</v>
      </c>
      <c r="Y23" s="1" t="s">
        <v>18052</v>
      </c>
      <c r="Z23" s="1" t="s">
        <v>18092</v>
      </c>
      <c r="AA23" s="1" t="s">
        <v>18123</v>
      </c>
      <c r="AD23" s="1" t="s">
        <v>18172</v>
      </c>
      <c r="AE23" s="1" t="s">
        <v>18212</v>
      </c>
      <c r="AG23" s="1" t="s">
        <v>18261</v>
      </c>
    </row>
    <row r="24" spans="1:47">
      <c r="A24" s="1" t="s">
        <v>17533</v>
      </c>
      <c r="C24" s="1" t="s">
        <v>17589</v>
      </c>
      <c r="F24" s="1" t="s">
        <v>17649</v>
      </c>
      <c r="G24" s="1" t="s">
        <v>17689</v>
      </c>
      <c r="I24" s="1" t="s">
        <v>17736</v>
      </c>
      <c r="J24" s="1" t="s">
        <v>17776</v>
      </c>
      <c r="K24" s="1" t="s">
        <v>17815</v>
      </c>
      <c r="P24" s="1" t="s">
        <v>17899</v>
      </c>
      <c r="Q24" s="1" t="s">
        <v>17939</v>
      </c>
      <c r="T24" s="1" t="s">
        <v>17984</v>
      </c>
      <c r="U24" s="1" t="s">
        <v>18006</v>
      </c>
      <c r="Y24" s="1" t="s">
        <v>18053</v>
      </c>
      <c r="Z24" s="1" t="s">
        <v>18093</v>
      </c>
      <c r="AA24" s="1" t="s">
        <v>18124</v>
      </c>
      <c r="AD24" s="1" t="s">
        <v>18173</v>
      </c>
      <c r="AE24" s="1" t="s">
        <v>18213</v>
      </c>
      <c r="AG24" s="1" t="s">
        <v>18262</v>
      </c>
    </row>
    <row r="25" spans="1:47">
      <c r="A25" s="1" t="s">
        <v>17534</v>
      </c>
      <c r="C25" s="1" t="s">
        <v>17590</v>
      </c>
      <c r="F25" s="1" t="s">
        <v>17650</v>
      </c>
      <c r="G25" s="1" t="s">
        <v>17690</v>
      </c>
      <c r="I25" s="1" t="s">
        <v>17737</v>
      </c>
      <c r="J25" s="1" t="s">
        <v>17777</v>
      </c>
      <c r="K25" s="1" t="s">
        <v>17816</v>
      </c>
      <c r="P25" s="1" t="s">
        <v>17900</v>
      </c>
      <c r="Q25" s="1" t="s">
        <v>17940</v>
      </c>
      <c r="T25" s="1" t="s">
        <v>17985</v>
      </c>
      <c r="U25" s="1" t="s">
        <v>18007</v>
      </c>
      <c r="Y25" s="1" t="s">
        <v>18054</v>
      </c>
      <c r="Z25" s="1" t="s">
        <v>18094</v>
      </c>
      <c r="AA25" s="1" t="s">
        <v>18125</v>
      </c>
      <c r="AD25" s="1" t="s">
        <v>18174</v>
      </c>
      <c r="AE25" s="1" t="s">
        <v>18214</v>
      </c>
    </row>
    <row r="26" spans="1:47">
      <c r="A26" s="1" t="s">
        <v>17535</v>
      </c>
      <c r="C26" s="1" t="s">
        <v>17591</v>
      </c>
      <c r="F26" s="1" t="s">
        <v>17651</v>
      </c>
      <c r="G26" s="1" t="s">
        <v>17691</v>
      </c>
      <c r="I26" s="1" t="s">
        <v>17738</v>
      </c>
      <c r="J26" s="1" t="s">
        <v>17778</v>
      </c>
      <c r="K26" s="1" t="s">
        <v>17817</v>
      </c>
      <c r="P26" s="1" t="s">
        <v>17901</v>
      </c>
      <c r="Q26" s="1" t="s">
        <v>17941</v>
      </c>
      <c r="T26" s="1" t="s">
        <v>17986</v>
      </c>
      <c r="U26" s="1" t="s">
        <v>18008</v>
      </c>
      <c r="Y26" s="1" t="s">
        <v>18055</v>
      </c>
      <c r="Z26" s="1" t="s">
        <v>18095</v>
      </c>
      <c r="AA26" s="1" t="s">
        <v>18126</v>
      </c>
      <c r="AD26" s="1" t="s">
        <v>18175</v>
      </c>
      <c r="AE26" s="1" t="s">
        <v>18215</v>
      </c>
    </row>
    <row r="27" spans="1:47">
      <c r="A27" s="1" t="s">
        <v>17536</v>
      </c>
      <c r="C27" s="1" t="s">
        <v>17592</v>
      </c>
      <c r="F27" s="1" t="s">
        <v>17652</v>
      </c>
      <c r="G27" s="1" t="s">
        <v>17692</v>
      </c>
      <c r="I27" s="1" t="s">
        <v>17739</v>
      </c>
      <c r="J27" s="1" t="s">
        <v>17779</v>
      </c>
      <c r="K27" s="1" t="s">
        <v>17818</v>
      </c>
      <c r="P27" s="1" t="s">
        <v>17902</v>
      </c>
      <c r="Q27" s="1" t="s">
        <v>17942</v>
      </c>
      <c r="Y27" s="1" t="s">
        <v>18056</v>
      </c>
      <c r="Z27" s="1" t="s">
        <v>18096</v>
      </c>
      <c r="AA27" s="1" t="s">
        <v>18127</v>
      </c>
      <c r="AD27" s="1" t="s">
        <v>18176</v>
      </c>
      <c r="AE27" s="1" t="s">
        <v>18216</v>
      </c>
    </row>
    <row r="28" spans="1:47">
      <c r="A28" s="1" t="s">
        <v>17537</v>
      </c>
      <c r="C28" s="1" t="s">
        <v>17593</v>
      </c>
      <c r="F28" s="1" t="s">
        <v>17653</v>
      </c>
      <c r="G28" s="1" t="s">
        <v>17693</v>
      </c>
      <c r="I28" s="1" t="s">
        <v>17740</v>
      </c>
      <c r="J28" s="1" t="s">
        <v>17780</v>
      </c>
      <c r="K28" s="1" t="s">
        <v>17819</v>
      </c>
      <c r="P28" s="1" t="s">
        <v>17903</v>
      </c>
      <c r="Q28" s="1" t="s">
        <v>17943</v>
      </c>
      <c r="Y28" s="1" t="s">
        <v>18057</v>
      </c>
      <c r="Z28" s="1" t="s">
        <v>18097</v>
      </c>
      <c r="AD28" s="1" t="s">
        <v>18177</v>
      </c>
      <c r="AE28" s="1" t="s">
        <v>18217</v>
      </c>
    </row>
    <row r="29" spans="1:47">
      <c r="A29" s="1" t="s">
        <v>17538</v>
      </c>
      <c r="C29" s="1" t="s">
        <v>17594</v>
      </c>
      <c r="F29" s="1" t="s">
        <v>17654</v>
      </c>
      <c r="G29" s="1" t="s">
        <v>17694</v>
      </c>
      <c r="I29" s="1" t="s">
        <v>17741</v>
      </c>
      <c r="J29" s="1" t="s">
        <v>17781</v>
      </c>
      <c r="K29" s="1" t="s">
        <v>17820</v>
      </c>
      <c r="P29" s="1" t="s">
        <v>17904</v>
      </c>
      <c r="Q29" s="1" t="s">
        <v>17944</v>
      </c>
      <c r="Y29" s="1" t="s">
        <v>18058</v>
      </c>
      <c r="Z29" s="1" t="s">
        <v>18098</v>
      </c>
      <c r="AD29" s="1" t="s">
        <v>18178</v>
      </c>
      <c r="AE29" s="1" t="s">
        <v>18218</v>
      </c>
    </row>
    <row r="30" spans="1:47">
      <c r="A30" s="1" t="s">
        <v>17539</v>
      </c>
      <c r="C30" s="1" t="s">
        <v>17595</v>
      </c>
      <c r="F30" s="1" t="s">
        <v>17655</v>
      </c>
      <c r="G30" s="1" t="s">
        <v>17695</v>
      </c>
      <c r="I30" s="1" t="s">
        <v>17742</v>
      </c>
      <c r="J30" s="1" t="s">
        <v>17782</v>
      </c>
      <c r="K30" s="1" t="s">
        <v>17821</v>
      </c>
      <c r="P30" s="1" t="s">
        <v>17905</v>
      </c>
      <c r="Q30" s="1" t="s">
        <v>17945</v>
      </c>
      <c r="Y30" s="1" t="s">
        <v>18059</v>
      </c>
      <c r="Z30" s="1" t="s">
        <v>18099</v>
      </c>
      <c r="AD30" s="1" t="s">
        <v>18179</v>
      </c>
      <c r="AE30" s="1" t="s">
        <v>18219</v>
      </c>
    </row>
    <row r="31" spans="1:47">
      <c r="A31" s="1" t="s">
        <v>17540</v>
      </c>
      <c r="C31" s="1" t="s">
        <v>17596</v>
      </c>
      <c r="F31" s="1" t="s">
        <v>17656</v>
      </c>
      <c r="G31" s="1" t="s">
        <v>17696</v>
      </c>
      <c r="I31" s="1" t="s">
        <v>17743</v>
      </c>
      <c r="J31" s="1" t="s">
        <v>17783</v>
      </c>
      <c r="K31" s="1" t="s">
        <v>17822</v>
      </c>
      <c r="P31" s="1" t="s">
        <v>17906</v>
      </c>
      <c r="Q31" s="1" t="s">
        <v>5831</v>
      </c>
      <c r="Y31" s="1" t="s">
        <v>18060</v>
      </c>
      <c r="Z31" s="1" t="s">
        <v>18100</v>
      </c>
      <c r="AD31" s="1" t="s">
        <v>18180</v>
      </c>
      <c r="AE31" s="1" t="s">
        <v>18220</v>
      </c>
    </row>
    <row r="32" spans="1:47">
      <c r="A32" s="1" t="s">
        <v>17541</v>
      </c>
      <c r="C32" s="1" t="s">
        <v>17597</v>
      </c>
      <c r="F32" s="1" t="s">
        <v>17657</v>
      </c>
      <c r="G32" s="1" t="s">
        <v>17697</v>
      </c>
      <c r="I32" s="1" t="s">
        <v>17744</v>
      </c>
      <c r="J32" s="1" t="s">
        <v>17784</v>
      </c>
      <c r="K32" s="1" t="s">
        <v>17823</v>
      </c>
      <c r="P32" s="1" t="s">
        <v>17907</v>
      </c>
      <c r="Q32" s="1" t="s">
        <v>17946</v>
      </c>
      <c r="Y32" s="1" t="s">
        <v>18061</v>
      </c>
      <c r="Z32" s="1" t="s">
        <v>18101</v>
      </c>
      <c r="AD32" s="1" t="s">
        <v>18181</v>
      </c>
      <c r="AE32" s="1" t="s">
        <v>18221</v>
      </c>
    </row>
    <row r="33" spans="1:31">
      <c r="A33" s="1" t="s">
        <v>17542</v>
      </c>
      <c r="C33" s="1" t="s">
        <v>17598</v>
      </c>
      <c r="F33" s="1" t="s">
        <v>17658</v>
      </c>
      <c r="I33" s="1" t="s">
        <v>17745</v>
      </c>
      <c r="J33" s="1" t="s">
        <v>17785</v>
      </c>
      <c r="K33" s="1" t="s">
        <v>17824</v>
      </c>
      <c r="P33" s="1" t="s">
        <v>17908</v>
      </c>
      <c r="Q33" s="1" t="s">
        <v>17947</v>
      </c>
      <c r="Y33" s="1" t="s">
        <v>18062</v>
      </c>
      <c r="Z33" s="1" t="s">
        <v>18102</v>
      </c>
      <c r="AD33" s="1" t="s">
        <v>18182</v>
      </c>
      <c r="AE33" s="1" t="s">
        <v>18222</v>
      </c>
    </row>
    <row r="34" spans="1:31">
      <c r="A34" s="1" t="s">
        <v>17543</v>
      </c>
      <c r="C34" s="1" t="s">
        <v>17599</v>
      </c>
      <c r="F34" s="1" t="s">
        <v>17659</v>
      </c>
      <c r="I34" s="1" t="s">
        <v>17746</v>
      </c>
      <c r="J34" s="1" t="s">
        <v>17786</v>
      </c>
      <c r="K34" s="1" t="s">
        <v>17825</v>
      </c>
      <c r="P34" s="1" t="s">
        <v>17909</v>
      </c>
      <c r="Q34" s="1" t="s">
        <v>17948</v>
      </c>
      <c r="Y34" s="1" t="s">
        <v>18063</v>
      </c>
      <c r="Z34" s="1" t="s">
        <v>18103</v>
      </c>
      <c r="AD34" s="1" t="s">
        <v>18183</v>
      </c>
      <c r="AE34" s="1" t="s">
        <v>18223</v>
      </c>
    </row>
    <row r="35" spans="1:31">
      <c r="A35" s="1" t="s">
        <v>17544</v>
      </c>
      <c r="C35" s="1" t="s">
        <v>17600</v>
      </c>
      <c r="F35" s="1" t="s">
        <v>17660</v>
      </c>
      <c r="I35" s="1" t="s">
        <v>17747</v>
      </c>
      <c r="J35" s="1" t="s">
        <v>17787</v>
      </c>
      <c r="K35" s="1" t="s">
        <v>17826</v>
      </c>
      <c r="P35" s="1" t="s">
        <v>17910</v>
      </c>
      <c r="Q35" s="1" t="s">
        <v>17949</v>
      </c>
      <c r="Y35" s="1" t="s">
        <v>18064</v>
      </c>
      <c r="AD35" s="1" t="s">
        <v>18184</v>
      </c>
      <c r="AE35" s="1" t="s">
        <v>18224</v>
      </c>
    </row>
    <row r="36" spans="1:31">
      <c r="A36" s="1" t="s">
        <v>17545</v>
      </c>
      <c r="C36" s="1" t="s">
        <v>17601</v>
      </c>
      <c r="F36" s="1" t="s">
        <v>17661</v>
      </c>
      <c r="I36" s="1" t="s">
        <v>17748</v>
      </c>
      <c r="J36" s="1" t="s">
        <v>17788</v>
      </c>
      <c r="K36" s="1" t="s">
        <v>17827</v>
      </c>
      <c r="P36" s="1" t="s">
        <v>17911</v>
      </c>
      <c r="Q36" s="1" t="s">
        <v>17950</v>
      </c>
      <c r="Y36" s="1" t="s">
        <v>18065</v>
      </c>
      <c r="AD36" s="1" t="s">
        <v>18185</v>
      </c>
      <c r="AE36" s="1" t="s">
        <v>18225</v>
      </c>
    </row>
    <row r="37" spans="1:31">
      <c r="A37" s="1" t="s">
        <v>17546</v>
      </c>
      <c r="C37" s="1" t="s">
        <v>17602</v>
      </c>
      <c r="F37" s="1" t="s">
        <v>17662</v>
      </c>
      <c r="I37" s="1" t="s">
        <v>17749</v>
      </c>
      <c r="J37" s="1" t="s">
        <v>17789</v>
      </c>
      <c r="K37" s="1" t="s">
        <v>17828</v>
      </c>
      <c r="P37" s="1" t="s">
        <v>17912</v>
      </c>
      <c r="Q37" s="1" t="s">
        <v>17951</v>
      </c>
      <c r="Y37" s="1" t="s">
        <v>18066</v>
      </c>
      <c r="AD37" s="1" t="s">
        <v>18186</v>
      </c>
    </row>
    <row r="38" spans="1:31">
      <c r="A38" s="1" t="s">
        <v>17547</v>
      </c>
      <c r="C38" s="1" t="s">
        <v>17603</v>
      </c>
      <c r="F38" s="1" t="s">
        <v>17663</v>
      </c>
      <c r="I38" s="1" t="s">
        <v>17750</v>
      </c>
      <c r="J38" s="1" t="s">
        <v>17790</v>
      </c>
      <c r="P38" s="1" t="s">
        <v>17913</v>
      </c>
      <c r="Q38" s="1" t="s">
        <v>17952</v>
      </c>
      <c r="Y38" s="1" t="s">
        <v>18067</v>
      </c>
      <c r="AD38" s="1" t="s">
        <v>18187</v>
      </c>
    </row>
    <row r="39" spans="1:31">
      <c r="A39" s="1" t="s">
        <v>17548</v>
      </c>
      <c r="C39" s="1" t="s">
        <v>17604</v>
      </c>
      <c r="F39" s="1" t="s">
        <v>17664</v>
      </c>
      <c r="I39" s="1" t="s">
        <v>17751</v>
      </c>
      <c r="J39" s="1" t="s">
        <v>17791</v>
      </c>
      <c r="P39" s="1" t="s">
        <v>17914</v>
      </c>
      <c r="Q39" s="1" t="s">
        <v>17953</v>
      </c>
      <c r="Y39" s="1" t="s">
        <v>18068</v>
      </c>
      <c r="AD39" s="1" t="s">
        <v>18188</v>
      </c>
    </row>
    <row r="40" spans="1:31">
      <c r="A40" s="1" t="s">
        <v>17549</v>
      </c>
      <c r="C40" s="1" t="s">
        <v>17605</v>
      </c>
      <c r="F40" s="1" t="s">
        <v>17665</v>
      </c>
      <c r="I40" s="1" t="s">
        <v>17752</v>
      </c>
      <c r="J40" s="1" t="s">
        <v>17792</v>
      </c>
      <c r="P40" s="1" t="s">
        <v>17915</v>
      </c>
      <c r="Y40" s="1" t="s">
        <v>18069</v>
      </c>
      <c r="AD40" s="1" t="s">
        <v>18189</v>
      </c>
    </row>
    <row r="41" spans="1:31">
      <c r="A41" s="1" t="s">
        <v>17550</v>
      </c>
      <c r="C41" s="1" t="s">
        <v>17606</v>
      </c>
      <c r="F41" s="1" t="s">
        <v>17666</v>
      </c>
      <c r="I41" s="1" t="s">
        <v>17753</v>
      </c>
      <c r="J41" s="1" t="s">
        <v>17793</v>
      </c>
      <c r="P41" s="1" t="s">
        <v>17916</v>
      </c>
      <c r="Y41" s="1" t="s">
        <v>18070</v>
      </c>
      <c r="AD41" s="1" t="s">
        <v>18190</v>
      </c>
    </row>
    <row r="42" spans="1:31">
      <c r="A42" s="1" t="s">
        <v>17551</v>
      </c>
      <c r="C42" s="1" t="s">
        <v>17607</v>
      </c>
      <c r="F42" s="1" t="s">
        <v>17667</v>
      </c>
      <c r="I42" s="1" t="s">
        <v>17754</v>
      </c>
      <c r="J42" s="1" t="s">
        <v>17794</v>
      </c>
      <c r="P42" s="1" t="s">
        <v>17917</v>
      </c>
      <c r="Y42" s="1" t="s">
        <v>18071</v>
      </c>
      <c r="AD42" s="1" t="s">
        <v>18191</v>
      </c>
    </row>
    <row r="43" spans="1:31">
      <c r="A43" s="1" t="s">
        <v>17552</v>
      </c>
      <c r="C43" s="1" t="s">
        <v>17608</v>
      </c>
      <c r="F43" s="1" t="s">
        <v>17668</v>
      </c>
      <c r="I43" s="1" t="s">
        <v>17755</v>
      </c>
      <c r="P43" s="1" t="s">
        <v>17918</v>
      </c>
      <c r="Y43" s="1" t="s">
        <v>18072</v>
      </c>
      <c r="AD43" s="1" t="s">
        <v>18192</v>
      </c>
    </row>
    <row r="46" spans="1:31">
      <c r="A46" t="s">
        <v>12019</v>
      </c>
      <c r="B46" t="s">
        <v>2703</v>
      </c>
      <c r="C46" t="s">
        <v>11335</v>
      </c>
      <c r="D46" t="s">
        <v>11342</v>
      </c>
    </row>
    <row r="47" spans="1:31">
      <c r="A47" t="s">
        <v>12019</v>
      </c>
      <c r="B47" t="s">
        <v>2704</v>
      </c>
      <c r="C47" t="s">
        <v>11336</v>
      </c>
      <c r="D47" t="s">
        <v>11342</v>
      </c>
    </row>
    <row r="48" spans="1:31">
      <c r="A48" t="s">
        <v>12019</v>
      </c>
      <c r="B48" t="s">
        <v>10935</v>
      </c>
      <c r="C48" t="s">
        <v>11337</v>
      </c>
      <c r="D48" t="s">
        <v>11342</v>
      </c>
      <c r="L48" t="s">
        <v>18633</v>
      </c>
    </row>
    <row r="49" spans="1:4">
      <c r="A49" t="s">
        <v>2594</v>
      </c>
      <c r="B49" t="s">
        <v>2703</v>
      </c>
      <c r="C49" t="s">
        <v>11338</v>
      </c>
      <c r="D49" t="s">
        <v>11342</v>
      </c>
    </row>
    <row r="50" spans="1:4">
      <c r="A50" t="s">
        <v>2594</v>
      </c>
      <c r="B50" t="s">
        <v>2704</v>
      </c>
      <c r="C50" t="s">
        <v>11339</v>
      </c>
      <c r="D50" t="s">
        <v>11342</v>
      </c>
    </row>
    <row r="51" spans="1:4">
      <c r="A51" t="s">
        <v>12020</v>
      </c>
      <c r="B51" t="s">
        <v>2703</v>
      </c>
      <c r="C51" t="s">
        <v>11340</v>
      </c>
      <c r="D51" t="s">
        <v>11342</v>
      </c>
    </row>
    <row r="52" spans="1:4">
      <c r="A52" t="s">
        <v>12020</v>
      </c>
      <c r="B52" t="s">
        <v>2704</v>
      </c>
      <c r="C52" t="s">
        <v>11341</v>
      </c>
      <c r="D52" t="s">
        <v>11342</v>
      </c>
    </row>
    <row r="54" spans="1:4">
      <c r="A54" t="s">
        <v>11324</v>
      </c>
    </row>
    <row r="55" spans="1:4">
      <c r="A55" t="s">
        <v>11325</v>
      </c>
    </row>
    <row r="56" spans="1:4">
      <c r="A56" t="s">
        <v>11326</v>
      </c>
    </row>
    <row r="57" spans="1:4">
      <c r="A57" t="s">
        <v>11327</v>
      </c>
    </row>
    <row r="58" spans="1:4">
      <c r="A58" t="s">
        <v>11328</v>
      </c>
    </row>
    <row r="59" spans="1:4">
      <c r="A59" t="s">
        <v>11329</v>
      </c>
    </row>
    <row r="60" spans="1:4">
      <c r="A60" t="s">
        <v>11330</v>
      </c>
    </row>
    <row r="61" spans="1:4">
      <c r="A61" t="s">
        <v>11331</v>
      </c>
    </row>
    <row r="62" spans="1:4">
      <c r="A62" t="s">
        <v>11343</v>
      </c>
    </row>
    <row r="66" spans="1:16">
      <c r="A66" t="s">
        <v>12158</v>
      </c>
    </row>
    <row r="67" spans="1:16">
      <c r="A67" t="s">
        <v>12159</v>
      </c>
    </row>
    <row r="68" spans="1:16">
      <c r="A68" t="s">
        <v>12160</v>
      </c>
    </row>
    <row r="72" spans="1:16">
      <c r="A72" t="s">
        <v>11332</v>
      </c>
    </row>
    <row r="73" spans="1:16">
      <c r="A73" t="s">
        <v>11333</v>
      </c>
    </row>
    <row r="74" spans="1:16">
      <c r="A74" t="s">
        <v>11334</v>
      </c>
    </row>
    <row r="75" spans="1:16">
      <c r="A75" t="s">
        <v>18281</v>
      </c>
    </row>
    <row r="76" spans="1:16">
      <c r="G76" t="s">
        <v>18282</v>
      </c>
      <c r="H76" t="s">
        <v>17955</v>
      </c>
      <c r="I76" t="s">
        <v>17956</v>
      </c>
      <c r="J76" t="s">
        <v>18283</v>
      </c>
      <c r="K76" t="s">
        <v>17958</v>
      </c>
      <c r="L76" t="s">
        <v>17959</v>
      </c>
      <c r="M76" t="s">
        <v>17960</v>
      </c>
      <c r="N76" t="s">
        <v>17961</v>
      </c>
      <c r="O76" t="s">
        <v>17962</v>
      </c>
      <c r="P76" t="s">
        <v>17963</v>
      </c>
    </row>
    <row r="78" spans="1:16">
      <c r="A78" s="342" t="s">
        <v>11344</v>
      </c>
      <c r="B78" s="342"/>
      <c r="C78" s="342"/>
      <c r="D78" s="342" t="s">
        <v>11345</v>
      </c>
      <c r="E78" s="342"/>
      <c r="F78" s="342"/>
    </row>
    <row r="79" spans="1:16">
      <c r="A79" s="1" t="s">
        <v>13458</v>
      </c>
      <c r="B79" s="1" t="s">
        <v>13459</v>
      </c>
      <c r="C79" s="1" t="s">
        <v>13460</v>
      </c>
      <c r="D79" s="1" t="s">
        <v>13461</v>
      </c>
      <c r="E79" s="1" t="s">
        <v>13462</v>
      </c>
      <c r="F79" s="1" t="s">
        <v>13463</v>
      </c>
    </row>
    <row r="80" spans="1:16">
      <c r="A80" s="1" t="s">
        <v>13464</v>
      </c>
      <c r="B80" s="1" t="s">
        <v>13465</v>
      </c>
      <c r="C80" s="1" t="s">
        <v>13466</v>
      </c>
      <c r="D80" s="1" t="s">
        <v>13467</v>
      </c>
      <c r="E80" s="1" t="s">
        <v>13468</v>
      </c>
      <c r="F80" s="1" t="s">
        <v>13469</v>
      </c>
    </row>
    <row r="81" spans="1:7">
      <c r="A81" s="1" t="s">
        <v>13470</v>
      </c>
      <c r="B81" s="1" t="s">
        <v>13471</v>
      </c>
      <c r="C81" s="1" t="s">
        <v>13472</v>
      </c>
      <c r="D81" s="1" t="s">
        <v>13473</v>
      </c>
      <c r="E81" s="1" t="s">
        <v>13474</v>
      </c>
      <c r="F81" s="1" t="s">
        <v>13475</v>
      </c>
    </row>
    <row r="82" spans="1:7">
      <c r="A82" s="1" t="s">
        <v>13476</v>
      </c>
      <c r="B82" s="1" t="s">
        <v>13477</v>
      </c>
      <c r="C82" s="1" t="s">
        <v>13478</v>
      </c>
      <c r="D82" s="1" t="s">
        <v>13479</v>
      </c>
      <c r="E82" s="1" t="s">
        <v>13480</v>
      </c>
      <c r="F82" s="1" t="s">
        <v>13481</v>
      </c>
    </row>
    <row r="83" spans="1:7">
      <c r="A83" s="1" t="s">
        <v>13482</v>
      </c>
      <c r="B83" s="1" t="s">
        <v>13483</v>
      </c>
      <c r="C83" s="1" t="s">
        <v>13484</v>
      </c>
      <c r="D83" s="1" t="s">
        <v>13485</v>
      </c>
      <c r="E83" s="1" t="s">
        <v>13486</v>
      </c>
      <c r="F83" s="1" t="s">
        <v>13487</v>
      </c>
    </row>
    <row r="84" spans="1:7">
      <c r="A84" s="1" t="s">
        <v>13488</v>
      </c>
      <c r="B84" s="1" t="s">
        <v>13489</v>
      </c>
      <c r="C84" s="1" t="s">
        <v>13490</v>
      </c>
      <c r="D84" s="1" t="s">
        <v>13491</v>
      </c>
      <c r="E84" s="1" t="s">
        <v>13492</v>
      </c>
      <c r="F84" s="1" t="s">
        <v>13493</v>
      </c>
    </row>
    <row r="85" spans="1:7">
      <c r="A85" s="1" t="s">
        <v>13494</v>
      </c>
      <c r="B85" s="1" t="s">
        <v>13495</v>
      </c>
      <c r="C85" s="1" t="s">
        <v>13496</v>
      </c>
      <c r="D85" s="1" t="s">
        <v>13497</v>
      </c>
      <c r="E85" s="1" t="s">
        <v>13498</v>
      </c>
      <c r="F85" s="1" t="s">
        <v>13499</v>
      </c>
    </row>
    <row r="86" spans="1:7">
      <c r="A86" s="1" t="s">
        <v>13500</v>
      </c>
      <c r="B86" s="1" t="s">
        <v>13501</v>
      </c>
      <c r="C86" s="1"/>
      <c r="D86" s="1" t="s">
        <v>13502</v>
      </c>
      <c r="E86" s="1" t="s">
        <v>13503</v>
      </c>
      <c r="F86" s="1"/>
      <c r="G86" s="41" t="s">
        <v>12157</v>
      </c>
    </row>
    <row r="89" spans="1:7">
      <c r="A89" t="s">
        <v>18284</v>
      </c>
    </row>
    <row r="90" spans="1:7">
      <c r="A90" t="s">
        <v>18285</v>
      </c>
    </row>
    <row r="91" spans="1:7">
      <c r="A91" t="s">
        <v>18286</v>
      </c>
    </row>
    <row r="92" spans="1:7">
      <c r="A92" t="s">
        <v>18287</v>
      </c>
    </row>
    <row r="93" spans="1:7">
      <c r="A93" t="s">
        <v>18288</v>
      </c>
    </row>
    <row r="94" spans="1:7">
      <c r="A94" t="s">
        <v>18289</v>
      </c>
    </row>
    <row r="95" spans="1:7">
      <c r="A95" t="s">
        <v>18290</v>
      </c>
    </row>
    <row r="96" spans="1:7">
      <c r="A96" t="s">
        <v>18291</v>
      </c>
    </row>
    <row r="97" spans="1:1">
      <c r="A97" t="s">
        <v>18292</v>
      </c>
    </row>
    <row r="98" spans="1:1">
      <c r="A98" t="s">
        <v>18293</v>
      </c>
    </row>
    <row r="99" spans="1:1">
      <c r="A99" t="s">
        <v>18294</v>
      </c>
    </row>
    <row r="100" spans="1:1">
      <c r="A100" t="s">
        <v>18295</v>
      </c>
    </row>
    <row r="101" spans="1:1">
      <c r="A101" t="s">
        <v>18296</v>
      </c>
    </row>
    <row r="102" spans="1:1">
      <c r="A102" t="s">
        <v>18297</v>
      </c>
    </row>
    <row r="103" spans="1:1">
      <c r="A103" t="s">
        <v>18298</v>
      </c>
    </row>
    <row r="104" spans="1:1">
      <c r="A104" t="s">
        <v>18299</v>
      </c>
    </row>
    <row r="105" spans="1:1">
      <c r="A105" t="s">
        <v>18300</v>
      </c>
    </row>
    <row r="106" spans="1:1">
      <c r="A106" t="s">
        <v>18301</v>
      </c>
    </row>
    <row r="107" spans="1:1">
      <c r="A107" t="s">
        <v>18302</v>
      </c>
    </row>
    <row r="108" spans="1:1">
      <c r="A108" t="s">
        <v>18303</v>
      </c>
    </row>
    <row r="109" spans="1:1">
      <c r="A109" t="s">
        <v>18304</v>
      </c>
    </row>
    <row r="110" spans="1:1">
      <c r="A110" t="s">
        <v>18305</v>
      </c>
    </row>
    <row r="111" spans="1:1">
      <c r="A111" t="s">
        <v>18306</v>
      </c>
    </row>
    <row r="112" spans="1:1">
      <c r="A112" t="s">
        <v>18307</v>
      </c>
    </row>
    <row r="113" spans="1:1">
      <c r="A113" t="s">
        <v>18308</v>
      </c>
    </row>
    <row r="114" spans="1:1">
      <c r="A114" t="s">
        <v>18309</v>
      </c>
    </row>
    <row r="115" spans="1:1">
      <c r="A115" t="s">
        <v>18310</v>
      </c>
    </row>
    <row r="116" spans="1:1">
      <c r="A116" t="s">
        <v>18311</v>
      </c>
    </row>
    <row r="170" spans="7:7">
      <c r="G170" s="40"/>
    </row>
    <row r="183" spans="11:15">
      <c r="K183" s="40"/>
      <c r="O183" s="40"/>
    </row>
  </sheetData>
  <mergeCells count="15">
    <mergeCell ref="AE2:AG2"/>
    <mergeCell ref="BC2:BE2"/>
    <mergeCell ref="AZ2:BB2"/>
    <mergeCell ref="AW2:AY2"/>
    <mergeCell ref="AT2:AV2"/>
    <mergeCell ref="L2:N2"/>
    <mergeCell ref="O2:R2"/>
    <mergeCell ref="T2:W2"/>
    <mergeCell ref="Y2:AA2"/>
    <mergeCell ref="AB2:AC2"/>
    <mergeCell ref="A1:D1"/>
    <mergeCell ref="E1:H1"/>
    <mergeCell ref="A2:C2"/>
    <mergeCell ref="E2:H2"/>
    <mergeCell ref="I2:K2"/>
  </mergeCells>
  <hyperlinks>
    <hyperlink ref="A1" location="'0000'!A1" display="|🔝| To main page" xr:uid="{00000000-0004-0000-1F00-000000000000}"/>
    <hyperlink ref="E1:H1" r:id="rId1" display="DONATE" xr:uid="{00000000-0004-0000-1F00-000001000000}"/>
    <hyperlink ref="G86" r:id="rId2" xr:uid="{00000000-0004-0000-1F00-000002000000}"/>
  </hyperlinks>
  <pageMargins left="0.7" right="0.7" top="0.75" bottom="0.75" header="0.3" footer="0.3"/>
  <pageSetup paperSize="9" orientation="portrait"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Аркуш16">
    <tabColor rgb="FFFF0000"/>
  </sheetPr>
  <dimension ref="B2:D26"/>
  <sheetViews>
    <sheetView topLeftCell="A16" workbookViewId="0">
      <selection activeCell="B6" sqref="B6"/>
    </sheetView>
  </sheetViews>
  <sheetFormatPr defaultRowHeight="15"/>
  <sheetData>
    <row r="2" spans="2:4">
      <c r="B2" t="s">
        <v>6390</v>
      </c>
      <c r="C2" t="s">
        <v>13765</v>
      </c>
    </row>
    <row r="3" spans="2:4">
      <c r="B3" t="s">
        <v>13804</v>
      </c>
      <c r="C3" t="s">
        <v>13766</v>
      </c>
    </row>
    <row r="4" spans="2:4">
      <c r="B4" t="s">
        <v>13805</v>
      </c>
      <c r="C4" t="s">
        <v>13767</v>
      </c>
    </row>
    <row r="5" spans="2:4">
      <c r="B5" t="s">
        <v>13806</v>
      </c>
      <c r="C5" t="s">
        <v>4858</v>
      </c>
    </row>
    <row r="6" spans="2:4">
      <c r="B6" t="s">
        <v>13768</v>
      </c>
      <c r="C6" t="s">
        <v>5725</v>
      </c>
    </row>
    <row r="7" spans="2:4">
      <c r="B7" t="s">
        <v>13769</v>
      </c>
      <c r="C7" t="s">
        <v>13770</v>
      </c>
    </row>
    <row r="8" spans="2:4">
      <c r="B8" t="s">
        <v>5079</v>
      </c>
    </row>
    <row r="9" spans="2:4">
      <c r="B9" t="s">
        <v>13771</v>
      </c>
      <c r="C9" t="s">
        <v>13772</v>
      </c>
    </row>
    <row r="11" spans="2:4">
      <c r="B11" t="s">
        <v>13777</v>
      </c>
      <c r="C11" t="s">
        <v>13778</v>
      </c>
      <c r="D11" t="s">
        <v>13776</v>
      </c>
    </row>
    <row r="12" spans="2:4">
      <c r="B12" t="s">
        <v>13773</v>
      </c>
      <c r="C12" t="s">
        <v>13774</v>
      </c>
      <c r="D12" t="s">
        <v>13775</v>
      </c>
    </row>
    <row r="13" spans="2:4">
      <c r="B13" t="s">
        <v>13779</v>
      </c>
      <c r="C13" t="s">
        <v>13780</v>
      </c>
    </row>
    <row r="14" spans="2:4">
      <c r="B14" t="s">
        <v>13781</v>
      </c>
      <c r="C14" t="s">
        <v>13782</v>
      </c>
    </row>
    <row r="15" spans="2:4">
      <c r="B15" t="s">
        <v>13783</v>
      </c>
      <c r="C15" t="s">
        <v>13784</v>
      </c>
    </row>
    <row r="16" spans="2:4">
      <c r="B16" t="s">
        <v>13785</v>
      </c>
      <c r="C16" t="s">
        <v>13786</v>
      </c>
    </row>
    <row r="17" spans="2:4">
      <c r="B17" t="s">
        <v>13787</v>
      </c>
      <c r="C17" t="s">
        <v>13788</v>
      </c>
    </row>
    <row r="18" spans="2:4">
      <c r="B18" t="s">
        <v>13789</v>
      </c>
      <c r="C18" t="s">
        <v>13790</v>
      </c>
    </row>
    <row r="19" spans="2:4">
      <c r="B19" t="s">
        <v>13792</v>
      </c>
      <c r="C19" t="s">
        <v>13791</v>
      </c>
    </row>
    <row r="21" spans="2:4">
      <c r="B21" t="s">
        <v>13793</v>
      </c>
      <c r="C21" t="s">
        <v>13794</v>
      </c>
    </row>
    <row r="22" spans="2:4">
      <c r="B22" t="s">
        <v>13795</v>
      </c>
      <c r="C22" t="s">
        <v>13796</v>
      </c>
    </row>
    <row r="23" spans="2:4">
      <c r="B23" t="s">
        <v>13797</v>
      </c>
      <c r="C23" t="s">
        <v>13798</v>
      </c>
    </row>
    <row r="25" spans="2:4">
      <c r="B25" t="s">
        <v>13799</v>
      </c>
      <c r="C25" t="s">
        <v>13800</v>
      </c>
    </row>
    <row r="26" spans="2:4">
      <c r="B26" t="s">
        <v>13801</v>
      </c>
      <c r="C26" t="s">
        <v>13803</v>
      </c>
      <c r="D26" t="s">
        <v>13802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Лист3">
    <tabColor rgb="FF7030A0"/>
  </sheetPr>
  <dimension ref="B2:K418"/>
  <sheetViews>
    <sheetView workbookViewId="0">
      <selection activeCell="B3" sqref="B3"/>
    </sheetView>
  </sheetViews>
  <sheetFormatPr defaultRowHeight="15"/>
  <sheetData>
    <row r="2" spans="2:11">
      <c r="B2" t="s">
        <v>6049</v>
      </c>
      <c r="K2" t="s">
        <v>6083</v>
      </c>
    </row>
    <row r="3" spans="2:11">
      <c r="B3" t="s">
        <v>6050</v>
      </c>
    </row>
    <row r="4" spans="2:11">
      <c r="B4" t="s">
        <v>6051</v>
      </c>
      <c r="K4" t="s">
        <v>6084</v>
      </c>
    </row>
    <row r="5" spans="2:11">
      <c r="B5" t="s">
        <v>6052</v>
      </c>
      <c r="K5" t="s">
        <v>6085</v>
      </c>
    </row>
    <row r="6" spans="2:11">
      <c r="B6" t="s">
        <v>6053</v>
      </c>
      <c r="K6" t="s">
        <v>6086</v>
      </c>
    </row>
    <row r="7" spans="2:11">
      <c r="B7" t="s">
        <v>6054</v>
      </c>
      <c r="K7" t="s">
        <v>6087</v>
      </c>
    </row>
    <row r="8" spans="2:11">
      <c r="B8" t="s">
        <v>6055</v>
      </c>
      <c r="K8" t="s">
        <v>6088</v>
      </c>
    </row>
    <row r="9" spans="2:11">
      <c r="B9" t="s">
        <v>6056</v>
      </c>
      <c r="K9" t="s">
        <v>6089</v>
      </c>
    </row>
    <row r="10" spans="2:11">
      <c r="B10" t="s">
        <v>6057</v>
      </c>
      <c r="K10" t="s">
        <v>6090</v>
      </c>
    </row>
    <row r="11" spans="2:11">
      <c r="B11" t="s">
        <v>6058</v>
      </c>
      <c r="K11" t="s">
        <v>6091</v>
      </c>
    </row>
    <row r="12" spans="2:11">
      <c r="B12" t="s">
        <v>6059</v>
      </c>
      <c r="K12" t="s">
        <v>6092</v>
      </c>
    </row>
    <row r="13" spans="2:11">
      <c r="B13" t="s">
        <v>6060</v>
      </c>
      <c r="K13" t="s">
        <v>6093</v>
      </c>
    </row>
    <row r="14" spans="2:11">
      <c r="B14" t="s">
        <v>6061</v>
      </c>
      <c r="K14" t="s">
        <v>6094</v>
      </c>
    </row>
    <row r="15" spans="2:11">
      <c r="B15" t="s">
        <v>6062</v>
      </c>
      <c r="K15" t="s">
        <v>6095</v>
      </c>
    </row>
    <row r="16" spans="2:11">
      <c r="B16" t="s">
        <v>6063</v>
      </c>
      <c r="K16" t="s">
        <v>6096</v>
      </c>
    </row>
    <row r="17" spans="2:11">
      <c r="B17" t="s">
        <v>6064</v>
      </c>
      <c r="K17" t="s">
        <v>6097</v>
      </c>
    </row>
    <row r="18" spans="2:11">
      <c r="B18" t="s">
        <v>6065</v>
      </c>
      <c r="K18" t="s">
        <v>6098</v>
      </c>
    </row>
    <row r="19" spans="2:11">
      <c r="B19" t="s">
        <v>6066</v>
      </c>
      <c r="K19" t="s">
        <v>6099</v>
      </c>
    </row>
    <row r="20" spans="2:11">
      <c r="B20" t="s">
        <v>6067</v>
      </c>
      <c r="K20" t="s">
        <v>6100</v>
      </c>
    </row>
    <row r="21" spans="2:11">
      <c r="B21" t="s">
        <v>6068</v>
      </c>
      <c r="K21" t="s">
        <v>6101</v>
      </c>
    </row>
    <row r="22" spans="2:11">
      <c r="B22" t="s">
        <v>6069</v>
      </c>
      <c r="K22" t="s">
        <v>6102</v>
      </c>
    </row>
    <row r="23" spans="2:11">
      <c r="B23" t="s">
        <v>6070</v>
      </c>
      <c r="K23" t="s">
        <v>6103</v>
      </c>
    </row>
    <row r="24" spans="2:11">
      <c r="B24" t="s">
        <v>6071</v>
      </c>
      <c r="K24" t="s">
        <v>6104</v>
      </c>
    </row>
    <row r="25" spans="2:11">
      <c r="B25" t="s">
        <v>6072</v>
      </c>
      <c r="K25" t="s">
        <v>6105</v>
      </c>
    </row>
    <row r="26" spans="2:11">
      <c r="B26" t="s">
        <v>6073</v>
      </c>
      <c r="K26" t="s">
        <v>6106</v>
      </c>
    </row>
    <row r="27" spans="2:11">
      <c r="B27" t="s">
        <v>6074</v>
      </c>
      <c r="K27" t="s">
        <v>6107</v>
      </c>
    </row>
    <row r="28" spans="2:11">
      <c r="B28" t="s">
        <v>6075</v>
      </c>
      <c r="K28" t="s">
        <v>6108</v>
      </c>
    </row>
    <row r="29" spans="2:11">
      <c r="B29" t="s">
        <v>6076</v>
      </c>
      <c r="K29" t="s">
        <v>6109</v>
      </c>
    </row>
    <row r="30" spans="2:11">
      <c r="B30" t="s">
        <v>6077</v>
      </c>
      <c r="K30" t="s">
        <v>6110</v>
      </c>
    </row>
    <row r="31" spans="2:11">
      <c r="B31" t="s">
        <v>6078</v>
      </c>
      <c r="K31" t="s">
        <v>6111</v>
      </c>
    </row>
    <row r="32" spans="2:11">
      <c r="B32" t="s">
        <v>6079</v>
      </c>
      <c r="K32" t="s">
        <v>6112</v>
      </c>
    </row>
    <row r="33" spans="2:11">
      <c r="B33" t="s">
        <v>6080</v>
      </c>
      <c r="K33" t="s">
        <v>6113</v>
      </c>
    </row>
    <row r="34" spans="2:11">
      <c r="B34" t="s">
        <v>6081</v>
      </c>
      <c r="K34" t="s">
        <v>6114</v>
      </c>
    </row>
    <row r="35" spans="2:11">
      <c r="B35" t="s">
        <v>6082</v>
      </c>
      <c r="K35" t="s">
        <v>6115</v>
      </c>
    </row>
    <row r="36" spans="2:11">
      <c r="K36" t="s">
        <v>6116</v>
      </c>
    </row>
    <row r="38" spans="2:11">
      <c r="K38" t="s">
        <v>6117</v>
      </c>
    </row>
    <row r="39" spans="2:11">
      <c r="K39" t="s">
        <v>6118</v>
      </c>
    </row>
    <row r="40" spans="2:11">
      <c r="K40" t="s">
        <v>6119</v>
      </c>
    </row>
    <row r="42" spans="2:11">
      <c r="K42" t="s">
        <v>6120</v>
      </c>
    </row>
    <row r="43" spans="2:11">
      <c r="K43" t="s">
        <v>6121</v>
      </c>
    </row>
    <row r="44" spans="2:11">
      <c r="K44" t="s">
        <v>6122</v>
      </c>
    </row>
    <row r="45" spans="2:11">
      <c r="K45" t="s">
        <v>6123</v>
      </c>
    </row>
    <row r="46" spans="2:11">
      <c r="K46" t="s">
        <v>6124</v>
      </c>
    </row>
    <row r="48" spans="2:11">
      <c r="K48" t="s">
        <v>6125</v>
      </c>
    </row>
    <row r="49" spans="11:11">
      <c r="K49" t="s">
        <v>6126</v>
      </c>
    </row>
    <row r="51" spans="11:11">
      <c r="K51" t="s">
        <v>6127</v>
      </c>
    </row>
    <row r="52" spans="11:11">
      <c r="K52" t="s">
        <v>6128</v>
      </c>
    </row>
    <row r="54" spans="11:11">
      <c r="K54" t="s">
        <v>6129</v>
      </c>
    </row>
    <row r="55" spans="11:11">
      <c r="K55" t="s">
        <v>6130</v>
      </c>
    </row>
    <row r="57" spans="11:11">
      <c r="K57" t="s">
        <v>6131</v>
      </c>
    </row>
    <row r="58" spans="11:11">
      <c r="K58" t="s">
        <v>6132</v>
      </c>
    </row>
    <row r="59" spans="11:11">
      <c r="K59" t="s">
        <v>6133</v>
      </c>
    </row>
    <row r="61" spans="11:11">
      <c r="K61" t="s">
        <v>6134</v>
      </c>
    </row>
    <row r="63" spans="11:11">
      <c r="K63" t="s">
        <v>6135</v>
      </c>
    </row>
    <row r="64" spans="11:11">
      <c r="K64" t="s">
        <v>6136</v>
      </c>
    </row>
    <row r="65" spans="11:11">
      <c r="K65" t="s">
        <v>6137</v>
      </c>
    </row>
    <row r="66" spans="11:11">
      <c r="K66" t="s">
        <v>6138</v>
      </c>
    </row>
    <row r="67" spans="11:11">
      <c r="K67" t="s">
        <v>6139</v>
      </c>
    </row>
    <row r="68" spans="11:11">
      <c r="K68" t="s">
        <v>6140</v>
      </c>
    </row>
    <row r="69" spans="11:11">
      <c r="K69" t="s">
        <v>6141</v>
      </c>
    </row>
    <row r="70" spans="11:11">
      <c r="K70" t="s">
        <v>6142</v>
      </c>
    </row>
    <row r="71" spans="11:11">
      <c r="K71" t="s">
        <v>6143</v>
      </c>
    </row>
    <row r="72" spans="11:11">
      <c r="K72" t="s">
        <v>6144</v>
      </c>
    </row>
    <row r="73" spans="11:11">
      <c r="K73" t="s">
        <v>6145</v>
      </c>
    </row>
    <row r="74" spans="11:11">
      <c r="K74" t="s">
        <v>6146</v>
      </c>
    </row>
    <row r="76" spans="11:11">
      <c r="K76" t="s">
        <v>6147</v>
      </c>
    </row>
    <row r="77" spans="11:11">
      <c r="K77" t="s">
        <v>6148</v>
      </c>
    </row>
    <row r="78" spans="11:11">
      <c r="K78" t="s">
        <v>6149</v>
      </c>
    </row>
    <row r="80" spans="11:11">
      <c r="K80" t="s">
        <v>6125</v>
      </c>
    </row>
    <row r="81" spans="11:11">
      <c r="K81" t="s">
        <v>6150</v>
      </c>
    </row>
    <row r="82" spans="11:11">
      <c r="K82" t="s">
        <v>6151</v>
      </c>
    </row>
    <row r="84" spans="11:11">
      <c r="K84" t="s">
        <v>6152</v>
      </c>
    </row>
    <row r="86" spans="11:11">
      <c r="K86" t="s">
        <v>6153</v>
      </c>
    </row>
    <row r="87" spans="11:11">
      <c r="K87" t="s">
        <v>6154</v>
      </c>
    </row>
    <row r="88" spans="11:11">
      <c r="K88" t="s">
        <v>6155</v>
      </c>
    </row>
    <row r="89" spans="11:11">
      <c r="K89" t="s">
        <v>6156</v>
      </c>
    </row>
    <row r="90" spans="11:11">
      <c r="K90" t="s">
        <v>6157</v>
      </c>
    </row>
    <row r="91" spans="11:11">
      <c r="K91" t="s">
        <v>6158</v>
      </c>
    </row>
    <row r="92" spans="11:11">
      <c r="K92" t="s">
        <v>6159</v>
      </c>
    </row>
    <row r="94" spans="11:11">
      <c r="K94" t="s">
        <v>6160</v>
      </c>
    </row>
    <row r="95" spans="11:11">
      <c r="K95" t="s">
        <v>6161</v>
      </c>
    </row>
    <row r="96" spans="11:11">
      <c r="K96" t="s">
        <v>6162</v>
      </c>
    </row>
    <row r="98" spans="11:11">
      <c r="K98" t="s">
        <v>6163</v>
      </c>
    </row>
    <row r="100" spans="11:11">
      <c r="K100" t="s">
        <v>6164</v>
      </c>
    </row>
    <row r="101" spans="11:11">
      <c r="K101" t="s">
        <v>6165</v>
      </c>
    </row>
    <row r="102" spans="11:11">
      <c r="K102" t="s">
        <v>6166</v>
      </c>
    </row>
    <row r="104" spans="11:11">
      <c r="K104" t="s">
        <v>6167</v>
      </c>
    </row>
    <row r="105" spans="11:11">
      <c r="K105" t="s">
        <v>6168</v>
      </c>
    </row>
    <row r="106" spans="11:11">
      <c r="K106" t="s">
        <v>6169</v>
      </c>
    </row>
    <row r="107" spans="11:11">
      <c r="K107" t="s">
        <v>6170</v>
      </c>
    </row>
    <row r="108" spans="11:11">
      <c r="K108" t="s">
        <v>6171</v>
      </c>
    </row>
    <row r="110" spans="11:11">
      <c r="K110" t="s">
        <v>6172</v>
      </c>
    </row>
    <row r="111" spans="11:11">
      <c r="K111" t="s">
        <v>6173</v>
      </c>
    </row>
    <row r="113" spans="11:11">
      <c r="K113" t="s">
        <v>6174</v>
      </c>
    </row>
    <row r="114" spans="11:11">
      <c r="K114" t="s">
        <v>6175</v>
      </c>
    </row>
    <row r="116" spans="11:11">
      <c r="K116" t="s">
        <v>6176</v>
      </c>
    </row>
    <row r="117" spans="11:11">
      <c r="K117" t="s">
        <v>6177</v>
      </c>
    </row>
    <row r="118" spans="11:11">
      <c r="K118" t="s">
        <v>6178</v>
      </c>
    </row>
    <row r="120" spans="11:11">
      <c r="K120" t="s">
        <v>6179</v>
      </c>
    </row>
    <row r="121" spans="11:11">
      <c r="K121" t="s">
        <v>6180</v>
      </c>
    </row>
    <row r="122" spans="11:11">
      <c r="K122" t="s">
        <v>6181</v>
      </c>
    </row>
    <row r="124" spans="11:11">
      <c r="K124" t="s">
        <v>6182</v>
      </c>
    </row>
    <row r="125" spans="11:11">
      <c r="K125" t="s">
        <v>6183</v>
      </c>
    </row>
    <row r="127" spans="11:11">
      <c r="K127" t="s">
        <v>6184</v>
      </c>
    </row>
    <row r="128" spans="11:11">
      <c r="K128" t="s">
        <v>6185</v>
      </c>
    </row>
    <row r="129" spans="11:11">
      <c r="K129" t="s">
        <v>6186</v>
      </c>
    </row>
    <row r="131" spans="11:11">
      <c r="K131" t="s">
        <v>6187</v>
      </c>
    </row>
    <row r="133" spans="11:11">
      <c r="K133" t="s">
        <v>6188</v>
      </c>
    </row>
    <row r="135" spans="11:11">
      <c r="K135" t="s">
        <v>6189</v>
      </c>
    </row>
    <row r="137" spans="11:11">
      <c r="K137" t="s">
        <v>6190</v>
      </c>
    </row>
    <row r="139" spans="11:11">
      <c r="K139" t="s">
        <v>6191</v>
      </c>
    </row>
    <row r="140" spans="11:11">
      <c r="K140" t="s">
        <v>6192</v>
      </c>
    </row>
    <row r="142" spans="11:11">
      <c r="K142" t="s">
        <v>6193</v>
      </c>
    </row>
    <row r="144" spans="11:11">
      <c r="K144" t="s">
        <v>6194</v>
      </c>
    </row>
    <row r="145" spans="11:11">
      <c r="K145" t="s">
        <v>6195</v>
      </c>
    </row>
    <row r="147" spans="11:11">
      <c r="K147" t="s">
        <v>6196</v>
      </c>
    </row>
    <row r="149" spans="11:11">
      <c r="K149" t="s">
        <v>6197</v>
      </c>
    </row>
    <row r="150" spans="11:11">
      <c r="K150" t="s">
        <v>6198</v>
      </c>
    </row>
    <row r="152" spans="11:11">
      <c r="K152" t="s">
        <v>6199</v>
      </c>
    </row>
    <row r="153" spans="11:11">
      <c r="K153" t="s">
        <v>6200</v>
      </c>
    </row>
    <row r="155" spans="11:11">
      <c r="K155" t="s">
        <v>6125</v>
      </c>
    </row>
    <row r="156" spans="11:11">
      <c r="K156" t="s">
        <v>6201</v>
      </c>
    </row>
    <row r="158" spans="11:11">
      <c r="K158" t="s">
        <v>6202</v>
      </c>
    </row>
    <row r="160" spans="11:11">
      <c r="K160" t="s">
        <v>6203</v>
      </c>
    </row>
    <row r="162" spans="11:11">
      <c r="K162" t="s">
        <v>6204</v>
      </c>
    </row>
    <row r="164" spans="11:11">
      <c r="K164" t="s">
        <v>6205</v>
      </c>
    </row>
    <row r="165" spans="11:11">
      <c r="K165" t="s">
        <v>6206</v>
      </c>
    </row>
    <row r="166" spans="11:11">
      <c r="K166" t="s">
        <v>6207</v>
      </c>
    </row>
    <row r="167" spans="11:11">
      <c r="K167" t="s">
        <v>6208</v>
      </c>
    </row>
    <row r="168" spans="11:11">
      <c r="K168" t="s">
        <v>6209</v>
      </c>
    </row>
    <row r="169" spans="11:11">
      <c r="K169" t="s">
        <v>6210</v>
      </c>
    </row>
    <row r="170" spans="11:11">
      <c r="K170" t="s">
        <v>6211</v>
      </c>
    </row>
    <row r="171" spans="11:11">
      <c r="K171" t="s">
        <v>6212</v>
      </c>
    </row>
    <row r="173" spans="11:11">
      <c r="K173" t="s">
        <v>6213</v>
      </c>
    </row>
    <row r="174" spans="11:11">
      <c r="K174" t="s">
        <v>6214</v>
      </c>
    </row>
    <row r="175" spans="11:11">
      <c r="K175" t="s">
        <v>6215</v>
      </c>
    </row>
    <row r="177" spans="11:11">
      <c r="K177" t="s">
        <v>6216</v>
      </c>
    </row>
    <row r="179" spans="11:11">
      <c r="K179" t="s">
        <v>6217</v>
      </c>
    </row>
    <row r="180" spans="11:11">
      <c r="K180" t="s">
        <v>6218</v>
      </c>
    </row>
    <row r="182" spans="11:11">
      <c r="K182" t="s">
        <v>6219</v>
      </c>
    </row>
    <row r="183" spans="11:11">
      <c r="K183" t="s">
        <v>6220</v>
      </c>
    </row>
    <row r="184" spans="11:11">
      <c r="K184" t="s">
        <v>6221</v>
      </c>
    </row>
    <row r="186" spans="11:11">
      <c r="K186" t="s">
        <v>6222</v>
      </c>
    </row>
    <row r="188" spans="11:11">
      <c r="K188" t="s">
        <v>6223</v>
      </c>
    </row>
    <row r="190" spans="11:11">
      <c r="K190" t="s">
        <v>6224</v>
      </c>
    </row>
    <row r="192" spans="11:11">
      <c r="K192" t="s">
        <v>6225</v>
      </c>
    </row>
    <row r="194" spans="11:11">
      <c r="K194" t="s">
        <v>6226</v>
      </c>
    </row>
    <row r="196" spans="11:11">
      <c r="K196" t="s">
        <v>6227</v>
      </c>
    </row>
    <row r="197" spans="11:11">
      <c r="K197" t="s">
        <v>6228</v>
      </c>
    </row>
    <row r="198" spans="11:11">
      <c r="K198" t="s">
        <v>6229</v>
      </c>
    </row>
    <row r="200" spans="11:11">
      <c r="K200" t="s">
        <v>6230</v>
      </c>
    </row>
    <row r="202" spans="11:11">
      <c r="K202" t="s">
        <v>6231</v>
      </c>
    </row>
    <row r="203" spans="11:11">
      <c r="K203" t="s">
        <v>6232</v>
      </c>
    </row>
    <row r="205" spans="11:11">
      <c r="K205" t="s">
        <v>6233</v>
      </c>
    </row>
    <row r="206" spans="11:11">
      <c r="K206" t="s">
        <v>6234</v>
      </c>
    </row>
    <row r="208" spans="11:11">
      <c r="K208" t="s">
        <v>6235</v>
      </c>
    </row>
    <row r="209" spans="11:11">
      <c r="K209" t="s">
        <v>6236</v>
      </c>
    </row>
    <row r="210" spans="11:11">
      <c r="K210" t="s">
        <v>6237</v>
      </c>
    </row>
    <row r="211" spans="11:11">
      <c r="K211" t="s">
        <v>6238</v>
      </c>
    </row>
    <row r="212" spans="11:11">
      <c r="K212" t="s">
        <v>6239</v>
      </c>
    </row>
    <row r="214" spans="11:11">
      <c r="K214" t="s">
        <v>6240</v>
      </c>
    </row>
    <row r="216" spans="11:11">
      <c r="K216" t="s">
        <v>6241</v>
      </c>
    </row>
    <row r="218" spans="11:11">
      <c r="K218" t="s">
        <v>6242</v>
      </c>
    </row>
    <row r="219" spans="11:11">
      <c r="K219" t="s">
        <v>6243</v>
      </c>
    </row>
    <row r="220" spans="11:11">
      <c r="K220" t="s">
        <v>6244</v>
      </c>
    </row>
    <row r="221" spans="11:11">
      <c r="K221" t="s">
        <v>6245</v>
      </c>
    </row>
    <row r="223" spans="11:11">
      <c r="K223" t="s">
        <v>6246</v>
      </c>
    </row>
    <row r="225" spans="11:11">
      <c r="K225" t="s">
        <v>6247</v>
      </c>
    </row>
    <row r="227" spans="11:11">
      <c r="K227" t="s">
        <v>6248</v>
      </c>
    </row>
    <row r="229" spans="11:11">
      <c r="K229" t="s">
        <v>6249</v>
      </c>
    </row>
    <row r="231" spans="11:11">
      <c r="K231" t="s">
        <v>6250</v>
      </c>
    </row>
    <row r="233" spans="11:11">
      <c r="K233" t="s">
        <v>6231</v>
      </c>
    </row>
    <row r="234" spans="11:11">
      <c r="K234" t="s">
        <v>6251</v>
      </c>
    </row>
    <row r="236" spans="11:11">
      <c r="K236" t="s">
        <v>6235</v>
      </c>
    </row>
    <row r="237" spans="11:11">
      <c r="K237" t="s">
        <v>6252</v>
      </c>
    </row>
    <row r="239" spans="11:11">
      <c r="K239" t="s">
        <v>6240</v>
      </c>
    </row>
    <row r="241" spans="11:11">
      <c r="K241" t="s">
        <v>6253</v>
      </c>
    </row>
    <row r="243" spans="11:11">
      <c r="K243" t="s">
        <v>2720</v>
      </c>
    </row>
    <row r="245" spans="11:11">
      <c r="K245" t="s">
        <v>6125</v>
      </c>
    </row>
    <row r="246" spans="11:11">
      <c r="K246" t="s">
        <v>6254</v>
      </c>
    </row>
    <row r="247" spans="11:11">
      <c r="K247" t="s">
        <v>6255</v>
      </c>
    </row>
    <row r="248" spans="11:11">
      <c r="K248" t="s">
        <v>6256</v>
      </c>
    </row>
    <row r="249" spans="11:11">
      <c r="K249" t="s">
        <v>6257</v>
      </c>
    </row>
    <row r="251" spans="11:11">
      <c r="K251" t="s">
        <v>6258</v>
      </c>
    </row>
    <row r="253" spans="11:11">
      <c r="K253" t="s">
        <v>6259</v>
      </c>
    </row>
    <row r="255" spans="11:11">
      <c r="K255" t="s">
        <v>6260</v>
      </c>
    </row>
    <row r="256" spans="11:11">
      <c r="K256" t="s">
        <v>6261</v>
      </c>
    </row>
    <row r="257" spans="11:11">
      <c r="K257" t="s">
        <v>6262</v>
      </c>
    </row>
    <row r="259" spans="11:11">
      <c r="K259" t="s">
        <v>6263</v>
      </c>
    </row>
    <row r="261" spans="11:11">
      <c r="K261" t="s">
        <v>6264</v>
      </c>
    </row>
    <row r="263" spans="11:11">
      <c r="K263" t="s">
        <v>6265</v>
      </c>
    </row>
    <row r="264" spans="11:11">
      <c r="K264" t="s">
        <v>6266</v>
      </c>
    </row>
    <row r="266" spans="11:11">
      <c r="K266" t="s">
        <v>6267</v>
      </c>
    </row>
    <row r="267" spans="11:11">
      <c r="K267" t="s">
        <v>6268</v>
      </c>
    </row>
    <row r="268" spans="11:11">
      <c r="K268" t="s">
        <v>6269</v>
      </c>
    </row>
    <row r="269" spans="11:11">
      <c r="K269" t="s">
        <v>6270</v>
      </c>
    </row>
    <row r="271" spans="11:11">
      <c r="K271" t="s">
        <v>6271</v>
      </c>
    </row>
    <row r="273" spans="11:11">
      <c r="K273" t="s">
        <v>6272</v>
      </c>
    </row>
    <row r="274" spans="11:11">
      <c r="K274" t="s">
        <v>6273</v>
      </c>
    </row>
    <row r="276" spans="11:11">
      <c r="K276" t="s">
        <v>6274</v>
      </c>
    </row>
    <row r="277" spans="11:11">
      <c r="K277" t="s">
        <v>6275</v>
      </c>
    </row>
    <row r="278" spans="11:11">
      <c r="K278" t="s">
        <v>6276</v>
      </c>
    </row>
    <row r="279" spans="11:11">
      <c r="K279" t="s">
        <v>6277</v>
      </c>
    </row>
    <row r="281" spans="11:11">
      <c r="K281" t="s">
        <v>6278</v>
      </c>
    </row>
    <row r="282" spans="11:11">
      <c r="K282" t="s">
        <v>6279</v>
      </c>
    </row>
    <row r="283" spans="11:11">
      <c r="K283" t="s">
        <v>6280</v>
      </c>
    </row>
    <row r="284" spans="11:11">
      <c r="K284" t="s">
        <v>6281</v>
      </c>
    </row>
    <row r="286" spans="11:11">
      <c r="K286" t="s">
        <v>6282</v>
      </c>
    </row>
    <row r="288" spans="11:11">
      <c r="K288" t="s">
        <v>6283</v>
      </c>
    </row>
    <row r="289" spans="11:11">
      <c r="K289" t="s">
        <v>6284</v>
      </c>
    </row>
    <row r="291" spans="11:11">
      <c r="K291" t="s">
        <v>6285</v>
      </c>
    </row>
    <row r="292" spans="11:11">
      <c r="K292" t="s">
        <v>6286</v>
      </c>
    </row>
    <row r="294" spans="11:11">
      <c r="K294" t="s">
        <v>6287</v>
      </c>
    </row>
    <row r="296" spans="11:11">
      <c r="K296" t="s">
        <v>6288</v>
      </c>
    </row>
    <row r="298" spans="11:11">
      <c r="K298" t="s">
        <v>6289</v>
      </c>
    </row>
    <row r="299" spans="11:11">
      <c r="K299" t="s">
        <v>6290</v>
      </c>
    </row>
    <row r="300" spans="11:11">
      <c r="K300" t="s">
        <v>6291</v>
      </c>
    </row>
    <row r="302" spans="11:11">
      <c r="K302" t="s">
        <v>6292</v>
      </c>
    </row>
    <row r="304" spans="11:11">
      <c r="K304" t="s">
        <v>6293</v>
      </c>
    </row>
    <row r="305" spans="11:11">
      <c r="K305" t="s">
        <v>6294</v>
      </c>
    </row>
    <row r="307" spans="11:11">
      <c r="K307" t="s">
        <v>6295</v>
      </c>
    </row>
    <row r="308" spans="11:11">
      <c r="K308" t="s">
        <v>6294</v>
      </c>
    </row>
    <row r="310" spans="11:11">
      <c r="K310" t="s">
        <v>6296</v>
      </c>
    </row>
    <row r="312" spans="11:11">
      <c r="K312" t="s">
        <v>6297</v>
      </c>
    </row>
    <row r="314" spans="11:11">
      <c r="K314" t="s">
        <v>6298</v>
      </c>
    </row>
    <row r="315" spans="11:11">
      <c r="K315" t="s">
        <v>6299</v>
      </c>
    </row>
    <row r="317" spans="11:11">
      <c r="K317" t="s">
        <v>6300</v>
      </c>
    </row>
    <row r="318" spans="11:11">
      <c r="K318" t="s">
        <v>6301</v>
      </c>
    </row>
    <row r="319" spans="11:11">
      <c r="K319" t="s">
        <v>6302</v>
      </c>
    </row>
    <row r="320" spans="11:11">
      <c r="K320" t="s">
        <v>6303</v>
      </c>
    </row>
    <row r="321" spans="11:11">
      <c r="K321" t="s">
        <v>6304</v>
      </c>
    </row>
    <row r="322" spans="11:11">
      <c r="K322" t="s">
        <v>6305</v>
      </c>
    </row>
    <row r="323" spans="11:11">
      <c r="K323" t="s">
        <v>6306</v>
      </c>
    </row>
    <row r="324" spans="11:11">
      <c r="K324" t="s">
        <v>6307</v>
      </c>
    </row>
    <row r="325" spans="11:11">
      <c r="K325" t="s">
        <v>6308</v>
      </c>
    </row>
    <row r="327" spans="11:11">
      <c r="K327" t="s">
        <v>6309</v>
      </c>
    </row>
    <row r="328" spans="11:11">
      <c r="K328" t="s">
        <v>6310</v>
      </c>
    </row>
    <row r="329" spans="11:11">
      <c r="K329" t="s">
        <v>6311</v>
      </c>
    </row>
    <row r="330" spans="11:11">
      <c r="K330" t="s">
        <v>6312</v>
      </c>
    </row>
    <row r="332" spans="11:11">
      <c r="K332" t="s">
        <v>6313</v>
      </c>
    </row>
    <row r="334" spans="11:11">
      <c r="K334" t="s">
        <v>6314</v>
      </c>
    </row>
    <row r="335" spans="11:11">
      <c r="K335" t="s">
        <v>6315</v>
      </c>
    </row>
    <row r="336" spans="11:11">
      <c r="K336" t="s">
        <v>6316</v>
      </c>
    </row>
    <row r="337" spans="11:11">
      <c r="K337" t="s">
        <v>6317</v>
      </c>
    </row>
    <row r="338" spans="11:11">
      <c r="K338" t="s">
        <v>6318</v>
      </c>
    </row>
    <row r="339" spans="11:11">
      <c r="K339" t="s">
        <v>6319</v>
      </c>
    </row>
    <row r="341" spans="11:11">
      <c r="K341" t="s">
        <v>6320</v>
      </c>
    </row>
    <row r="342" spans="11:11">
      <c r="K342" t="s">
        <v>6321</v>
      </c>
    </row>
    <row r="343" spans="11:11">
      <c r="K343" t="s">
        <v>6322</v>
      </c>
    </row>
    <row r="344" spans="11:11">
      <c r="K344" t="s">
        <v>6323</v>
      </c>
    </row>
    <row r="346" spans="11:11">
      <c r="K346" t="s">
        <v>6324</v>
      </c>
    </row>
    <row r="347" spans="11:11">
      <c r="K347" t="s">
        <v>6325</v>
      </c>
    </row>
    <row r="348" spans="11:11">
      <c r="K348" t="s">
        <v>6326</v>
      </c>
    </row>
    <row r="349" spans="11:11">
      <c r="K349" t="s">
        <v>6327</v>
      </c>
    </row>
    <row r="350" spans="11:11">
      <c r="K350" t="s">
        <v>6328</v>
      </c>
    </row>
    <row r="351" spans="11:11">
      <c r="K351" t="s">
        <v>6329</v>
      </c>
    </row>
    <row r="352" spans="11:11">
      <c r="K352" t="s">
        <v>6330</v>
      </c>
    </row>
    <row r="353" spans="11:11">
      <c r="K353" t="s">
        <v>6331</v>
      </c>
    </row>
    <row r="354" spans="11:11">
      <c r="K354" t="s">
        <v>6332</v>
      </c>
    </row>
    <row r="355" spans="11:11">
      <c r="K355" t="s">
        <v>6333</v>
      </c>
    </row>
    <row r="356" spans="11:11">
      <c r="K356" t="s">
        <v>6334</v>
      </c>
    </row>
    <row r="357" spans="11:11">
      <c r="K357" t="s">
        <v>6335</v>
      </c>
    </row>
    <row r="358" spans="11:11">
      <c r="K358" t="s">
        <v>6336</v>
      </c>
    </row>
    <row r="359" spans="11:11">
      <c r="K359" t="s">
        <v>6337</v>
      </c>
    </row>
    <row r="360" spans="11:11">
      <c r="K360" t="s">
        <v>6338</v>
      </c>
    </row>
    <row r="361" spans="11:11">
      <c r="K361" t="s">
        <v>6339</v>
      </c>
    </row>
    <row r="362" spans="11:11">
      <c r="K362" t="s">
        <v>6340</v>
      </c>
    </row>
    <row r="364" spans="11:11">
      <c r="K364" t="s">
        <v>6341</v>
      </c>
    </row>
    <row r="365" spans="11:11">
      <c r="K365" t="s">
        <v>6342</v>
      </c>
    </row>
    <row r="366" spans="11:11">
      <c r="K366" t="s">
        <v>6343</v>
      </c>
    </row>
    <row r="368" spans="11:11">
      <c r="K368" t="s">
        <v>6344</v>
      </c>
    </row>
    <row r="370" spans="11:11">
      <c r="K370" t="s">
        <v>6345</v>
      </c>
    </row>
    <row r="372" spans="11:11">
      <c r="K372" t="s">
        <v>6346</v>
      </c>
    </row>
    <row r="374" spans="11:11">
      <c r="K374" t="s">
        <v>6347</v>
      </c>
    </row>
    <row r="375" spans="11:11">
      <c r="K375" t="s">
        <v>6348</v>
      </c>
    </row>
    <row r="376" spans="11:11">
      <c r="K376" t="s">
        <v>6349</v>
      </c>
    </row>
    <row r="377" spans="11:11">
      <c r="K377" t="s">
        <v>6350</v>
      </c>
    </row>
    <row r="379" spans="11:11">
      <c r="K379" t="s">
        <v>6351</v>
      </c>
    </row>
    <row r="380" spans="11:11">
      <c r="K380" t="s">
        <v>6352</v>
      </c>
    </row>
    <row r="381" spans="11:11">
      <c r="K381" t="s">
        <v>6353</v>
      </c>
    </row>
    <row r="383" spans="11:11">
      <c r="K383" t="s">
        <v>6354</v>
      </c>
    </row>
    <row r="385" spans="11:11">
      <c r="K385" t="s">
        <v>6355</v>
      </c>
    </row>
    <row r="387" spans="11:11">
      <c r="K387" t="s">
        <v>6253</v>
      </c>
    </row>
    <row r="388" spans="11:11">
      <c r="K388" t="s">
        <v>6356</v>
      </c>
    </row>
    <row r="389" spans="11:11">
      <c r="K389" t="s">
        <v>6357</v>
      </c>
    </row>
    <row r="391" spans="11:11">
      <c r="K391" t="s">
        <v>6358</v>
      </c>
    </row>
    <row r="392" spans="11:11">
      <c r="K392" t="s">
        <v>6359</v>
      </c>
    </row>
    <row r="394" spans="11:11">
      <c r="K394" t="s">
        <v>6360</v>
      </c>
    </row>
    <row r="396" spans="11:11">
      <c r="K396" t="s">
        <v>6361</v>
      </c>
    </row>
    <row r="398" spans="11:11">
      <c r="K398" t="s">
        <v>6362</v>
      </c>
    </row>
    <row r="400" spans="11:11">
      <c r="K400" t="s">
        <v>6363</v>
      </c>
    </row>
    <row r="401" spans="11:11">
      <c r="K401" t="s">
        <v>6364</v>
      </c>
    </row>
    <row r="403" spans="11:11">
      <c r="K403" t="s">
        <v>6365</v>
      </c>
    </row>
    <row r="404" spans="11:11">
      <c r="K404" t="s">
        <v>6366</v>
      </c>
    </row>
    <row r="406" spans="11:11">
      <c r="K406" t="s">
        <v>6367</v>
      </c>
    </row>
    <row r="407" spans="11:11">
      <c r="K407" t="s">
        <v>6368</v>
      </c>
    </row>
    <row r="408" spans="11:11">
      <c r="K408" t="s">
        <v>6369</v>
      </c>
    </row>
    <row r="409" spans="11:11">
      <c r="K409" t="s">
        <v>6370</v>
      </c>
    </row>
    <row r="410" spans="11:11">
      <c r="K410" t="s">
        <v>6371</v>
      </c>
    </row>
    <row r="411" spans="11:11">
      <c r="K411" t="s">
        <v>6372</v>
      </c>
    </row>
    <row r="412" spans="11:11">
      <c r="K412" t="s">
        <v>6373</v>
      </c>
    </row>
    <row r="413" spans="11:11">
      <c r="K413" t="s">
        <v>6374</v>
      </c>
    </row>
    <row r="414" spans="11:11">
      <c r="K414" t="s">
        <v>6082</v>
      </c>
    </row>
    <row r="415" spans="11:11">
      <c r="K415" t="s">
        <v>6375</v>
      </c>
    </row>
    <row r="417" spans="11:11">
      <c r="K417" t="s">
        <v>6376</v>
      </c>
    </row>
    <row r="418" spans="11:11">
      <c r="K418" t="s">
        <v>6377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Лист16"/>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38</vt:i4>
      </vt:variant>
      <vt:variant>
        <vt:lpstr>Іменовані діапазони</vt:lpstr>
      </vt:variant>
      <vt:variant>
        <vt:i4>36</vt:i4>
      </vt:variant>
    </vt:vector>
  </HeadingPairs>
  <TitlesOfParts>
    <vt:vector size="74" baseType="lpstr">
      <vt:lpstr>Master Sheet</vt:lpstr>
      <vt:lpstr>00_LUNAR_CYCLE</vt:lpstr>
      <vt:lpstr>Noble Families</vt:lpstr>
      <vt:lpstr>Table_of_contents</vt:lpstr>
      <vt:lpstr>01_CalendarV1</vt:lpstr>
      <vt:lpstr>01_CalendarV2</vt:lpstr>
      <vt:lpstr>01_CalendarV3</vt:lpstr>
      <vt:lpstr>01_HOLIDAYS</vt:lpstr>
      <vt:lpstr>Аркуш5</vt:lpstr>
      <vt:lpstr>02FOLK</vt:lpstr>
      <vt:lpstr>Name Generator</vt:lpstr>
      <vt:lpstr>02NOBLES</vt:lpstr>
      <vt:lpstr>NOBLES 3E</vt:lpstr>
      <vt:lpstr>02LANDMARKS</vt:lpstr>
      <vt:lpstr>02ORG</vt:lpstr>
      <vt:lpstr>03_ARMED_FORCES</vt:lpstr>
      <vt:lpstr>02VG</vt:lpstr>
      <vt:lpstr>Wards</vt:lpstr>
      <vt:lpstr>02BUILD</vt:lpstr>
      <vt:lpstr>02_LIVING_WATERDEEP</vt:lpstr>
      <vt:lpstr>09_MISC</vt:lpstr>
      <vt:lpstr>06PRESSBOOKS</vt:lpstr>
      <vt:lpstr>07CODELEGAL</vt:lpstr>
      <vt:lpstr>08CF</vt:lpstr>
      <vt:lpstr>08_01</vt:lpstr>
      <vt:lpstr>08_wines</vt:lpstr>
      <vt:lpstr>Аркуш1</vt:lpstr>
      <vt:lpstr>09_gang generator</vt:lpstr>
      <vt:lpstr>09_MATERIAL COMPONENTS</vt:lpstr>
      <vt:lpstr>09_RANDOMIZERS</vt:lpstr>
      <vt:lpstr>09_Durnan's_guide_to_taverns</vt:lpstr>
      <vt:lpstr>09ENC</vt:lpstr>
      <vt:lpstr>0Z</vt:lpstr>
      <vt:lpstr>00LANG</vt:lpstr>
      <vt:lpstr>00NAMES</vt:lpstr>
      <vt:lpstr>0Z__</vt:lpstr>
      <vt:lpstr>HISTORY</vt:lpstr>
      <vt:lpstr>LORDS OF WATERDEEP</vt:lpstr>
      <vt:lpstr>Aurora_s_Catalog</vt:lpstr>
      <vt:lpstr>Aurora_s_Catalog_LINK</vt:lpstr>
      <vt:lpstr>Auroras_Catalog</vt:lpstr>
      <vt:lpstr>'09_MISC'!Author</vt:lpstr>
      <vt:lpstr>Average__Prices_for_Goods__Services_in_Waterdeep</vt:lpstr>
      <vt:lpstr>average_prices_LINK</vt:lpstr>
      <vt:lpstr>'09_RANDOMIZERS'!bookmark0</vt:lpstr>
      <vt:lpstr>'09_Durnan''s_guide_to_taverns'!bookmark15</vt:lpstr>
      <vt:lpstr>'09_Durnan''s_guide_to_taverns'!bookmark21</vt:lpstr>
      <vt:lpstr>'09_Durnan''s_guide_to_taverns'!bookmark27</vt:lpstr>
      <vt:lpstr>'09_Durnan''s_guide_to_taverns'!bookmark30</vt:lpstr>
      <vt:lpstr>'09_Durnan''s_guide_to_taverns'!bookmark39</vt:lpstr>
      <vt:lpstr>'09_Durnan''s_guide_to_taverns'!bookmark50</vt:lpstr>
      <vt:lpstr>'02VG'!bookmark9</vt:lpstr>
      <vt:lpstr>Coinage_link</vt:lpstr>
      <vt:lpstr>drugs_LINK</vt:lpstr>
      <vt:lpstr>'02FOLK'!Eatiel</vt:lpstr>
      <vt:lpstr>'02FOLK'!Ennin_of_Everlund</vt:lpstr>
      <vt:lpstr>goods_services_1_LINK</vt:lpstr>
      <vt:lpstr>goods_services_2_LINK</vt:lpstr>
      <vt:lpstr>'02FOLK'!Hardo_Sprouttiller</vt:lpstr>
      <vt:lpstr>hirelings_LINK</vt:lpstr>
      <vt:lpstr>LANGUAGES_LINK</vt:lpstr>
      <vt:lpstr>'02FOLK'!Lavah_the_Eldest</vt:lpstr>
      <vt:lpstr>'02FOLK'!Mare_Diemhin</vt:lpstr>
      <vt:lpstr>medici_LINK</vt:lpstr>
      <vt:lpstr>poisons_LINK</vt:lpstr>
      <vt:lpstr>PRICING</vt:lpstr>
      <vt:lpstr>SOURCES</vt:lpstr>
      <vt:lpstr>Taxes_link</vt:lpstr>
      <vt:lpstr>TOC_PricesNTaxes</vt:lpstr>
      <vt:lpstr>'02ORG'!Trades_Ward</vt:lpstr>
      <vt:lpstr>WATERDEEP_ENVIRONS</vt:lpstr>
      <vt:lpstr>'01_CalendarV3'!Область_друку</vt:lpstr>
      <vt:lpstr>'Name Generator'!Область_друку</vt:lpstr>
      <vt:lpstr>Wards!Область_друку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2018-10-18T20:07:35Z</cp:lastPrinted>
  <dcterms:created xsi:type="dcterms:W3CDTF">2018-06-06T11:02:05Z</dcterms:created>
  <dcterms:modified xsi:type="dcterms:W3CDTF">2019-04-21T18:31:24Z</dcterms:modified>
</cp:coreProperties>
</file>